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关卡设计\练习-主线22章\"/>
    </mc:Choice>
  </mc:AlternateContent>
  <xr:revisionPtr revIDLastSave="0" documentId="13_ncr:1_{5F5C9BDC-F5FF-4966-BD64-3A36E64B3AE3}" xr6:coauthVersionLast="47" xr6:coauthVersionMax="47" xr10:uidLastSave="{00000000-0000-0000-0000-000000000000}"/>
  <bookViews>
    <workbookView xWindow="-120" yWindow="-120" windowWidth="29040" windowHeight="17640" activeTab="6" xr2:uid="{00000000-000D-0000-FFFF-FFFF00000000}"/>
  </bookViews>
  <sheets>
    <sheet name="索引表" sheetId="8" r:id="rId1"/>
    <sheet name="基础表" sheetId="3" r:id="rId2"/>
    <sheet name="基础扩展表" sheetId="4" r:id="rId3"/>
    <sheet name="模型表" sheetId="1" r:id="rId4"/>
    <sheet name="难度表" sheetId="2" r:id="rId5"/>
    <sheet name="配置表-Boss" sheetId="5" r:id="rId6"/>
    <sheet name="配置表-小怪" sheetId="6" r:id="rId7"/>
    <sheet name="配置表-AI" sheetId="7" r:id="rId8"/>
  </sheets>
  <definedNames>
    <definedName name="_xlnm._FilterDatabase" localSheetId="1" hidden="1">基础表!$A$1:$AE$1729</definedName>
    <definedName name="_xlnm._FilterDatabase" localSheetId="2" hidden="1">基础扩展表!$A$1:$AG$1729</definedName>
    <definedName name="_xlnm._FilterDatabase" localSheetId="3" hidden="1">模型表!$A$2:$CH$103</definedName>
    <definedName name="_xlnm._FilterDatabase" localSheetId="6" hidden="1">'配置表-小怪'!$B$6:$BQ$368</definedName>
  </definedNames>
  <calcPr calcId="181029" calcMode="manual" calcCompleted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1" i="3" l="1"/>
  <c r="K51" i="3"/>
  <c r="M45" i="3"/>
  <c r="M153" i="3"/>
  <c r="M40" i="3"/>
  <c r="M39" i="3"/>
  <c r="M38" i="3"/>
  <c r="K132" i="3"/>
  <c r="K122" i="3"/>
  <c r="K121" i="3"/>
  <c r="K120" i="3"/>
  <c r="K119" i="3"/>
  <c r="K111" i="3"/>
  <c r="K114" i="3"/>
  <c r="M100" i="3"/>
  <c r="M98" i="3"/>
  <c r="K100" i="3"/>
  <c r="K98" i="3"/>
  <c r="M93" i="3"/>
  <c r="M88" i="3"/>
  <c r="M87" i="3"/>
  <c r="M86" i="3"/>
  <c r="M75" i="3"/>
  <c r="M81" i="3"/>
  <c r="K17" i="3"/>
  <c r="K28" i="3"/>
  <c r="M9" i="3"/>
  <c r="L9" i="3"/>
  <c r="K153" i="3"/>
  <c r="K124" i="3"/>
  <c r="K136" i="3"/>
  <c r="K134" i="3"/>
  <c r="M55" i="3"/>
  <c r="M53" i="3"/>
  <c r="F48" i="3"/>
  <c r="H48" i="3"/>
  <c r="I48" i="3"/>
  <c r="J48" i="3"/>
  <c r="K117" i="3"/>
  <c r="M152" i="3"/>
  <c r="M124" i="3"/>
  <c r="M122" i="3"/>
  <c r="M121" i="3"/>
  <c r="M120" i="3"/>
  <c r="M119" i="3"/>
  <c r="M117" i="3"/>
  <c r="M114" i="3"/>
  <c r="M111" i="3"/>
  <c r="K9" i="3"/>
  <c r="M172" i="3"/>
  <c r="M15" i="3"/>
  <c r="M24" i="3"/>
  <c r="M6" i="3"/>
  <c r="M3" i="3"/>
  <c r="B100" i="3"/>
  <c r="E100" i="3"/>
  <c r="F100" i="3"/>
  <c r="U100" i="3"/>
  <c r="V10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B2" i="3"/>
  <c r="E2" i="3"/>
  <c r="B3" i="3"/>
  <c r="E3" i="3"/>
  <c r="B4" i="3"/>
  <c r="E4" i="3"/>
  <c r="B5" i="3"/>
  <c r="E5" i="3"/>
  <c r="B6" i="3"/>
  <c r="E6" i="3"/>
  <c r="B7" i="3"/>
  <c r="E7" i="3"/>
  <c r="B8" i="3"/>
  <c r="E8" i="3"/>
  <c r="B9" i="3"/>
  <c r="E9" i="3"/>
  <c r="B10" i="3"/>
  <c r="E10" i="3"/>
  <c r="B11" i="3"/>
  <c r="E11" i="3"/>
  <c r="B12" i="3"/>
  <c r="E12" i="3"/>
  <c r="B13" i="3"/>
  <c r="E13" i="3"/>
  <c r="B14" i="3"/>
  <c r="E14" i="3"/>
  <c r="B15" i="3"/>
  <c r="E15" i="3"/>
  <c r="B16" i="3"/>
  <c r="E16" i="3"/>
  <c r="B17" i="3"/>
  <c r="E17" i="3"/>
  <c r="B18" i="3"/>
  <c r="E18" i="3"/>
  <c r="B19" i="3"/>
  <c r="E19" i="3"/>
  <c r="B20" i="3"/>
  <c r="E20" i="3"/>
  <c r="B21" i="3"/>
  <c r="E21" i="3"/>
  <c r="B22" i="3"/>
  <c r="E22" i="3"/>
  <c r="B23" i="3"/>
  <c r="E23" i="3"/>
  <c r="B24" i="3"/>
  <c r="E24" i="3"/>
  <c r="B25" i="3"/>
  <c r="E25" i="3"/>
  <c r="B26" i="3"/>
  <c r="E26" i="3"/>
  <c r="B27" i="3"/>
  <c r="E27" i="3"/>
  <c r="B28" i="3"/>
  <c r="E28" i="3"/>
  <c r="B29" i="3"/>
  <c r="E29" i="3"/>
  <c r="B30" i="3"/>
  <c r="E30" i="3"/>
  <c r="B31" i="3"/>
  <c r="E31" i="3"/>
  <c r="B32" i="3"/>
  <c r="E32" i="3"/>
  <c r="B33" i="3"/>
  <c r="E33" i="3"/>
  <c r="B34" i="3"/>
  <c r="E34" i="3"/>
  <c r="B35" i="3"/>
  <c r="E35" i="3"/>
  <c r="B36" i="3"/>
  <c r="E36" i="3"/>
  <c r="B37" i="3"/>
  <c r="E37" i="3"/>
  <c r="B38" i="3"/>
  <c r="E38" i="3"/>
  <c r="B39" i="3"/>
  <c r="E39" i="3"/>
  <c r="B40" i="3"/>
  <c r="E40" i="3"/>
  <c r="B41" i="3"/>
  <c r="E41" i="3"/>
  <c r="B42" i="3"/>
  <c r="E42" i="3"/>
  <c r="B43" i="3"/>
  <c r="E43" i="3"/>
  <c r="B44" i="3"/>
  <c r="E44" i="3"/>
  <c r="B45" i="3"/>
  <c r="E45" i="3"/>
  <c r="B46" i="3"/>
  <c r="E46" i="3"/>
  <c r="B47" i="3"/>
  <c r="E47" i="3"/>
  <c r="B48" i="3"/>
  <c r="E48" i="3"/>
  <c r="B49" i="3"/>
  <c r="E49" i="3"/>
  <c r="B50" i="3"/>
  <c r="E50" i="3"/>
  <c r="B51" i="3"/>
  <c r="E51" i="3"/>
  <c r="B52" i="3"/>
  <c r="E52" i="3"/>
  <c r="B53" i="3"/>
  <c r="E53" i="3"/>
  <c r="B54" i="3"/>
  <c r="E54" i="3"/>
  <c r="B55" i="3"/>
  <c r="E55" i="3"/>
  <c r="B56" i="3"/>
  <c r="E56" i="3"/>
  <c r="B57" i="3"/>
  <c r="E57" i="3"/>
  <c r="B58" i="3"/>
  <c r="E58" i="3"/>
  <c r="B59" i="3"/>
  <c r="E59" i="3"/>
  <c r="B60" i="3"/>
  <c r="E60" i="3"/>
  <c r="B61" i="3"/>
  <c r="E61" i="3"/>
  <c r="B62" i="3"/>
  <c r="E62" i="3"/>
  <c r="B63" i="3"/>
  <c r="E63" i="3"/>
  <c r="B64" i="3"/>
  <c r="E64" i="3"/>
  <c r="B65" i="3"/>
  <c r="E65" i="3"/>
  <c r="B66" i="3"/>
  <c r="E66" i="3"/>
  <c r="B67" i="3"/>
  <c r="E67" i="3"/>
  <c r="B68" i="3"/>
  <c r="E68" i="3"/>
  <c r="B69" i="3"/>
  <c r="E69" i="3"/>
  <c r="B70" i="3"/>
  <c r="E70" i="3"/>
  <c r="B71" i="3"/>
  <c r="E71" i="3"/>
  <c r="B72" i="3"/>
  <c r="E72" i="3"/>
  <c r="B73" i="3"/>
  <c r="E73" i="3"/>
  <c r="B74" i="3"/>
  <c r="E74" i="3"/>
  <c r="B75" i="3"/>
  <c r="E75" i="3"/>
  <c r="B76" i="3"/>
  <c r="E76" i="3"/>
  <c r="B77" i="3"/>
  <c r="E77" i="3"/>
  <c r="B78" i="3"/>
  <c r="E78" i="3"/>
  <c r="B79" i="3"/>
  <c r="E79" i="3"/>
  <c r="B80" i="3"/>
  <c r="E80" i="3"/>
  <c r="B81" i="3"/>
  <c r="E81" i="3"/>
  <c r="B82" i="3"/>
  <c r="E82" i="3"/>
  <c r="B83" i="3"/>
  <c r="E83" i="3"/>
  <c r="B84" i="3"/>
  <c r="E84" i="3"/>
  <c r="B85" i="3"/>
  <c r="E85" i="3"/>
  <c r="B86" i="3"/>
  <c r="E86" i="3"/>
  <c r="B87" i="3"/>
  <c r="E87" i="3"/>
  <c r="B88" i="3"/>
  <c r="E88" i="3"/>
  <c r="B89" i="3"/>
  <c r="E89" i="3"/>
  <c r="B90" i="3"/>
  <c r="E90" i="3"/>
  <c r="B91" i="3"/>
  <c r="E91" i="3"/>
  <c r="B92" i="3"/>
  <c r="E92" i="3"/>
  <c r="B93" i="3"/>
  <c r="E93" i="3"/>
  <c r="B94" i="3"/>
  <c r="E94" i="3"/>
  <c r="B95" i="3"/>
  <c r="E95" i="3"/>
  <c r="B96" i="3"/>
  <c r="E96" i="3"/>
  <c r="B97" i="3"/>
  <c r="E97" i="3"/>
  <c r="B98" i="3"/>
  <c r="E98" i="3"/>
  <c r="B99" i="3"/>
  <c r="E99" i="3"/>
  <c r="B101" i="3"/>
  <c r="E101" i="3"/>
  <c r="B102" i="3"/>
  <c r="E102" i="3"/>
  <c r="B103" i="3"/>
  <c r="E103" i="3"/>
  <c r="B104" i="3"/>
  <c r="E104" i="3"/>
  <c r="B105" i="3"/>
  <c r="E105" i="3"/>
  <c r="B106" i="3"/>
  <c r="E106" i="3"/>
  <c r="B107" i="3"/>
  <c r="E107" i="3"/>
  <c r="B108" i="3"/>
  <c r="E108" i="3"/>
  <c r="B109" i="3"/>
  <c r="E109" i="3"/>
  <c r="B110" i="3"/>
  <c r="E110" i="3"/>
  <c r="B111" i="3"/>
  <c r="E111" i="3"/>
  <c r="B112" i="3"/>
  <c r="E112" i="3"/>
  <c r="B113" i="3"/>
  <c r="E113" i="3"/>
  <c r="B114" i="3"/>
  <c r="E114" i="3"/>
  <c r="B115" i="3"/>
  <c r="E115" i="3"/>
  <c r="B116" i="3"/>
  <c r="E116" i="3"/>
  <c r="B117" i="3"/>
  <c r="E117" i="3"/>
  <c r="B118" i="3"/>
  <c r="E118" i="3"/>
  <c r="B119" i="3"/>
  <c r="E119" i="3"/>
  <c r="B120" i="3"/>
  <c r="E120" i="3"/>
  <c r="B121" i="3"/>
  <c r="E121" i="3"/>
  <c r="B122" i="3"/>
  <c r="E122" i="3"/>
  <c r="B123" i="3"/>
  <c r="E123" i="3"/>
  <c r="B124" i="3"/>
  <c r="E124" i="3"/>
  <c r="B125" i="3"/>
  <c r="E125" i="3"/>
  <c r="B126" i="3"/>
  <c r="E126" i="3"/>
  <c r="B127" i="3"/>
  <c r="E127" i="3"/>
  <c r="B128" i="3"/>
  <c r="E128" i="3"/>
  <c r="B129" i="3"/>
  <c r="E129" i="3"/>
  <c r="B130" i="3"/>
  <c r="E130" i="3"/>
  <c r="B131" i="3"/>
  <c r="E131" i="3"/>
  <c r="B132" i="3"/>
  <c r="E132" i="3"/>
  <c r="B133" i="3"/>
  <c r="E133" i="3"/>
  <c r="B134" i="3"/>
  <c r="E134" i="3"/>
  <c r="B135" i="3"/>
  <c r="E135" i="3"/>
  <c r="B136" i="3"/>
  <c r="E136" i="3"/>
  <c r="B137" i="3"/>
  <c r="E137" i="3"/>
  <c r="B138" i="3"/>
  <c r="E138" i="3"/>
  <c r="B139" i="3"/>
  <c r="E139" i="3"/>
  <c r="B140" i="3"/>
  <c r="E140" i="3"/>
  <c r="B141" i="3"/>
  <c r="E141" i="3"/>
  <c r="B142" i="3"/>
  <c r="E142" i="3"/>
  <c r="B143" i="3"/>
  <c r="E143" i="3"/>
  <c r="B144" i="3"/>
  <c r="E144" i="3"/>
  <c r="B145" i="3"/>
  <c r="E145" i="3"/>
  <c r="B146" i="3"/>
  <c r="E146" i="3"/>
  <c r="B147" i="3"/>
  <c r="E147" i="3"/>
  <c r="B148" i="3"/>
  <c r="E148" i="3"/>
  <c r="B149" i="3"/>
  <c r="E149" i="3"/>
  <c r="B150" i="3"/>
  <c r="E150" i="3"/>
  <c r="B151" i="3"/>
  <c r="E151" i="3"/>
  <c r="B152" i="3"/>
  <c r="E152" i="3"/>
  <c r="B153" i="3"/>
  <c r="E153" i="3"/>
  <c r="B154" i="3"/>
  <c r="E154" i="3"/>
  <c r="B155" i="3"/>
  <c r="E155" i="3"/>
  <c r="B156" i="3"/>
  <c r="E156" i="3"/>
  <c r="B157" i="3"/>
  <c r="E157" i="3"/>
  <c r="B158" i="3"/>
  <c r="E158" i="3"/>
  <c r="B159" i="3"/>
  <c r="E159" i="3"/>
  <c r="B160" i="3"/>
  <c r="E160" i="3"/>
  <c r="B161" i="3"/>
  <c r="E161" i="3"/>
  <c r="B162" i="3"/>
  <c r="E162" i="3"/>
  <c r="B163" i="3"/>
  <c r="E163" i="3"/>
  <c r="B164" i="3"/>
  <c r="E164" i="3"/>
  <c r="B165" i="3"/>
  <c r="E165" i="3"/>
  <c r="B166" i="3"/>
  <c r="E166" i="3"/>
  <c r="B167" i="3"/>
  <c r="E167" i="3"/>
  <c r="B168" i="3"/>
  <c r="E168" i="3"/>
  <c r="B169" i="3"/>
  <c r="E169" i="3"/>
  <c r="B170" i="3"/>
  <c r="E170" i="3"/>
  <c r="B171" i="3"/>
  <c r="E171" i="3"/>
  <c r="B172" i="3"/>
  <c r="E172" i="3"/>
  <c r="B173" i="3"/>
  <c r="E173" i="3"/>
  <c r="B174" i="3"/>
  <c r="E174" i="3"/>
  <c r="B175" i="3"/>
  <c r="E175" i="3"/>
  <c r="B176" i="3"/>
  <c r="E176" i="3"/>
  <c r="B177" i="3"/>
  <c r="E177" i="3"/>
  <c r="B178" i="3"/>
  <c r="E178" i="3"/>
  <c r="B179" i="3"/>
  <c r="E179" i="3"/>
  <c r="B180" i="3"/>
  <c r="E180" i="3"/>
  <c r="B181" i="3"/>
  <c r="E181" i="3"/>
  <c r="B182" i="3"/>
  <c r="E182" i="3"/>
  <c r="B183" i="3"/>
  <c r="E183" i="3"/>
  <c r="B184" i="3"/>
  <c r="E184" i="3"/>
  <c r="B185" i="3"/>
  <c r="E185" i="3"/>
  <c r="B186" i="3"/>
  <c r="E186" i="3"/>
  <c r="B187" i="3"/>
  <c r="E187" i="3"/>
  <c r="B188" i="3"/>
  <c r="E188" i="3"/>
  <c r="B189" i="3"/>
  <c r="E189" i="3"/>
  <c r="B190" i="3"/>
  <c r="E190" i="3"/>
  <c r="B191" i="3"/>
  <c r="E191" i="3"/>
  <c r="B192" i="3"/>
  <c r="E192" i="3"/>
  <c r="B193" i="3"/>
  <c r="E193" i="3"/>
  <c r="B194" i="3"/>
  <c r="E194" i="3"/>
  <c r="B195" i="3"/>
  <c r="E195" i="3"/>
  <c r="B196" i="3"/>
  <c r="E196" i="3"/>
  <c r="B197" i="3"/>
  <c r="E197" i="3"/>
  <c r="B198" i="3"/>
  <c r="E198" i="3"/>
  <c r="B199" i="3"/>
  <c r="E199" i="3"/>
  <c r="B200" i="3"/>
  <c r="E200" i="3"/>
  <c r="B201" i="3"/>
  <c r="E201" i="3"/>
  <c r="B202" i="3"/>
  <c r="E202" i="3"/>
  <c r="B203" i="3"/>
  <c r="E203" i="3"/>
  <c r="B204" i="3"/>
  <c r="E204" i="3"/>
  <c r="B205" i="3"/>
  <c r="E205" i="3"/>
  <c r="B206" i="3"/>
  <c r="E206" i="3"/>
  <c r="B207" i="3"/>
  <c r="E207" i="3"/>
  <c r="B208" i="3"/>
  <c r="E208" i="3"/>
  <c r="B209" i="3"/>
  <c r="E209" i="3"/>
  <c r="B210" i="3"/>
  <c r="E210" i="3"/>
  <c r="B211" i="3"/>
  <c r="E211" i="3"/>
  <c r="B212" i="3"/>
  <c r="E212" i="3"/>
  <c r="B213" i="3"/>
  <c r="E213" i="3"/>
  <c r="B214" i="3"/>
  <c r="E214" i="3"/>
  <c r="B215" i="3"/>
  <c r="E215" i="3"/>
  <c r="B216" i="3"/>
  <c r="E216" i="3"/>
  <c r="B217" i="3"/>
  <c r="E217" i="3"/>
  <c r="B1261" i="3"/>
  <c r="E1261" i="3"/>
  <c r="B1262" i="3"/>
  <c r="E1262" i="3"/>
  <c r="B1263" i="3"/>
  <c r="E1263" i="3"/>
  <c r="B1264" i="3"/>
  <c r="E1264" i="3"/>
  <c r="B1265" i="3"/>
  <c r="E1265" i="3"/>
  <c r="B1266" i="3"/>
  <c r="E1266" i="3"/>
  <c r="B1267" i="3"/>
  <c r="E1267" i="3"/>
  <c r="B1268" i="3"/>
  <c r="E1268" i="3"/>
  <c r="B1269" i="3"/>
  <c r="E1269" i="3"/>
  <c r="B1270" i="3"/>
  <c r="E1270" i="3"/>
  <c r="B1271" i="3"/>
  <c r="E1271" i="3"/>
  <c r="B1272" i="3"/>
  <c r="E1272" i="3"/>
  <c r="B1273" i="3"/>
  <c r="E1273" i="3"/>
  <c r="B1274" i="3"/>
  <c r="E1274" i="3"/>
  <c r="B1275" i="3"/>
  <c r="E1275" i="3"/>
  <c r="B1276" i="3"/>
  <c r="E1276" i="3"/>
  <c r="B1277" i="3"/>
  <c r="E1277" i="3"/>
  <c r="B1278" i="3"/>
  <c r="E1278" i="3"/>
  <c r="B1279" i="3"/>
  <c r="E1279" i="3"/>
  <c r="B1280" i="3"/>
  <c r="E1280" i="3"/>
  <c r="B1281" i="3"/>
  <c r="E1281" i="3"/>
  <c r="B1282" i="3"/>
  <c r="E1282" i="3"/>
  <c r="B1283" i="3"/>
  <c r="E1283" i="3"/>
  <c r="B1284" i="3"/>
  <c r="E1284" i="3"/>
  <c r="B1285" i="3"/>
  <c r="E1285" i="3"/>
  <c r="B1286" i="3"/>
  <c r="E1286" i="3"/>
  <c r="B1287" i="3"/>
  <c r="E1287" i="3"/>
  <c r="B1288" i="3"/>
  <c r="E1288" i="3"/>
  <c r="B1289" i="3"/>
  <c r="E1289" i="3"/>
  <c r="B1290" i="3"/>
  <c r="E1290" i="3"/>
  <c r="B1291" i="3"/>
  <c r="E1291" i="3"/>
  <c r="B1292" i="3"/>
  <c r="E1292" i="3"/>
  <c r="B1293" i="3"/>
  <c r="E1293" i="3"/>
  <c r="B1294" i="3"/>
  <c r="E1294" i="3"/>
  <c r="B1295" i="3"/>
  <c r="E1295" i="3"/>
  <c r="B1296" i="3"/>
  <c r="E1296" i="3"/>
  <c r="B1297" i="3"/>
  <c r="E1297" i="3"/>
  <c r="B1298" i="3"/>
  <c r="E1298" i="3"/>
  <c r="B1299" i="3"/>
  <c r="E1299" i="3"/>
  <c r="B1300" i="3"/>
  <c r="E1300" i="3"/>
  <c r="B1301" i="3"/>
  <c r="E1301" i="3"/>
  <c r="B1302" i="3"/>
  <c r="E1302" i="3"/>
  <c r="B1303" i="3"/>
  <c r="E1303" i="3"/>
  <c r="B1304" i="3"/>
  <c r="E1304" i="3"/>
  <c r="B1305" i="3"/>
  <c r="E1305" i="3"/>
  <c r="B1306" i="3"/>
  <c r="E1306" i="3"/>
  <c r="B1307" i="3"/>
  <c r="E1307" i="3"/>
  <c r="B1308" i="3"/>
  <c r="E1308" i="3"/>
  <c r="B1309" i="3"/>
  <c r="E1309" i="3"/>
  <c r="B1310" i="3"/>
  <c r="E1310" i="3"/>
  <c r="B1311" i="3"/>
  <c r="E1311" i="3"/>
  <c r="B1312" i="3"/>
  <c r="E1312" i="3"/>
  <c r="B1313" i="3"/>
  <c r="E1313" i="3"/>
  <c r="B1314" i="3"/>
  <c r="E1314" i="3"/>
  <c r="B1315" i="3"/>
  <c r="E1315" i="3"/>
  <c r="B1316" i="3"/>
  <c r="E1316" i="3"/>
  <c r="B1317" i="3"/>
  <c r="E1317" i="3"/>
  <c r="B1318" i="3"/>
  <c r="E1318" i="3"/>
  <c r="B1319" i="3"/>
  <c r="E1319" i="3"/>
  <c r="B1320" i="3"/>
  <c r="E1320" i="3"/>
  <c r="B1321" i="3"/>
  <c r="E1321" i="3"/>
  <c r="B1322" i="3"/>
  <c r="E1322" i="3"/>
  <c r="B1323" i="3"/>
  <c r="E1323" i="3"/>
  <c r="B1324" i="3"/>
  <c r="E1324" i="3"/>
  <c r="B1325" i="3"/>
  <c r="E1325" i="3"/>
  <c r="B1326" i="3"/>
  <c r="E1326" i="3"/>
  <c r="B1327" i="3"/>
  <c r="E1327" i="3"/>
  <c r="B1328" i="3"/>
  <c r="E1328" i="3"/>
  <c r="B1329" i="3"/>
  <c r="E1329" i="3"/>
  <c r="B1330" i="3"/>
  <c r="E1330" i="3"/>
  <c r="B1331" i="3"/>
  <c r="E1331" i="3"/>
  <c r="B1332" i="3"/>
  <c r="E1332" i="3"/>
  <c r="B1333" i="3"/>
  <c r="E1333" i="3"/>
  <c r="B1334" i="3"/>
  <c r="E1334" i="3"/>
  <c r="B1335" i="3"/>
  <c r="E1335" i="3"/>
  <c r="B1336" i="3"/>
  <c r="E1336" i="3"/>
  <c r="B1337" i="3"/>
  <c r="E1337" i="3"/>
  <c r="B1338" i="3"/>
  <c r="E1338" i="3"/>
  <c r="B1339" i="3"/>
  <c r="E1339" i="3"/>
  <c r="B1340" i="3"/>
  <c r="E1340" i="3"/>
  <c r="B1341" i="3"/>
  <c r="E1341" i="3"/>
  <c r="B1342" i="3"/>
  <c r="E1342" i="3"/>
  <c r="B1343" i="3"/>
  <c r="E1343" i="3"/>
  <c r="B1344" i="3"/>
  <c r="E1344" i="3"/>
  <c r="B1345" i="3"/>
  <c r="E1345" i="3"/>
  <c r="B1346" i="3"/>
  <c r="E1346" i="3"/>
  <c r="B1347" i="3"/>
  <c r="E1347" i="3"/>
  <c r="B1348" i="3"/>
  <c r="E1348" i="3"/>
  <c r="B1349" i="3"/>
  <c r="E1349" i="3"/>
  <c r="B1350" i="3"/>
  <c r="E1350" i="3"/>
  <c r="B1351" i="3"/>
  <c r="E1351" i="3"/>
  <c r="B1352" i="3"/>
  <c r="E1352" i="3"/>
  <c r="B1353" i="3"/>
  <c r="E1353" i="3"/>
  <c r="B1354" i="3"/>
  <c r="E1354" i="3"/>
  <c r="B1355" i="3"/>
  <c r="E1355" i="3"/>
  <c r="B1356" i="3"/>
  <c r="E1356" i="3"/>
  <c r="B1357" i="3"/>
  <c r="E1357" i="3"/>
  <c r="B1358" i="3"/>
  <c r="E1358" i="3"/>
  <c r="B1359" i="3"/>
  <c r="E1359" i="3"/>
  <c r="B1360" i="3"/>
  <c r="E1360" i="3"/>
  <c r="B1361" i="3"/>
  <c r="E1361" i="3"/>
  <c r="B1362" i="3"/>
  <c r="E1362" i="3"/>
  <c r="B1363" i="3"/>
  <c r="E1363" i="3"/>
  <c r="B1364" i="3"/>
  <c r="E1364" i="3"/>
  <c r="B1365" i="3"/>
  <c r="E1365" i="3"/>
  <c r="B1366" i="3"/>
  <c r="E1366" i="3"/>
  <c r="B1367" i="3"/>
  <c r="E1367" i="3"/>
  <c r="B1368" i="3"/>
  <c r="E1368" i="3"/>
  <c r="B1369" i="3"/>
  <c r="E1369" i="3"/>
  <c r="B1370" i="3"/>
  <c r="E1370" i="3"/>
  <c r="B1371" i="3"/>
  <c r="E1371" i="3"/>
  <c r="B1372" i="3"/>
  <c r="E1372" i="3"/>
  <c r="B1373" i="3"/>
  <c r="E1373" i="3"/>
  <c r="B1374" i="3"/>
  <c r="E1374" i="3"/>
  <c r="B1375" i="3"/>
  <c r="E1375" i="3"/>
  <c r="B1376" i="3"/>
  <c r="E1376" i="3"/>
  <c r="B1377" i="3"/>
  <c r="E1377" i="3"/>
  <c r="B1378" i="3"/>
  <c r="E1378" i="3"/>
  <c r="B1379" i="3"/>
  <c r="E1379" i="3"/>
  <c r="B1380" i="3"/>
  <c r="E1380" i="3"/>
  <c r="B1381" i="3"/>
  <c r="E1381" i="3"/>
  <c r="B1382" i="3"/>
  <c r="E1382" i="3"/>
  <c r="B1383" i="3"/>
  <c r="E1383" i="3"/>
  <c r="B1384" i="3"/>
  <c r="E1384" i="3"/>
  <c r="B1385" i="3"/>
  <c r="E1385" i="3"/>
  <c r="B1386" i="3"/>
  <c r="E1386" i="3"/>
  <c r="B1387" i="3"/>
  <c r="E1387" i="3"/>
  <c r="B1388" i="3"/>
  <c r="E1388" i="3"/>
  <c r="B1389" i="3"/>
  <c r="E1389" i="3"/>
  <c r="B1390" i="3"/>
  <c r="E1390" i="3"/>
  <c r="B1391" i="3"/>
  <c r="E1391" i="3"/>
  <c r="B1392" i="3"/>
  <c r="E1392" i="3"/>
  <c r="B1393" i="3"/>
  <c r="E1393" i="3"/>
  <c r="B1394" i="3"/>
  <c r="E1394" i="3"/>
  <c r="B1395" i="3"/>
  <c r="E1395" i="3"/>
  <c r="B1396" i="3"/>
  <c r="E1396" i="3"/>
  <c r="B1397" i="3"/>
  <c r="E1397" i="3"/>
  <c r="B1398" i="3"/>
  <c r="E1398" i="3"/>
  <c r="B1399" i="3"/>
  <c r="E1399" i="3"/>
  <c r="B1400" i="3"/>
  <c r="E1400" i="3"/>
  <c r="B1401" i="3"/>
  <c r="E1401" i="3"/>
  <c r="B1402" i="3"/>
  <c r="E1402" i="3"/>
  <c r="B1403" i="3"/>
  <c r="E1403" i="3"/>
  <c r="B1404" i="3"/>
  <c r="E1404" i="3"/>
  <c r="B1405" i="3"/>
  <c r="E1405" i="3"/>
  <c r="B1406" i="3"/>
  <c r="E1406" i="3"/>
  <c r="B1407" i="3"/>
  <c r="E1407" i="3"/>
  <c r="B1408" i="3"/>
  <c r="E1408" i="3"/>
  <c r="B1409" i="3"/>
  <c r="E1409" i="3"/>
  <c r="B1410" i="3"/>
  <c r="E1410" i="3"/>
  <c r="B1411" i="3"/>
  <c r="E1411" i="3"/>
  <c r="B1412" i="3"/>
  <c r="E1412" i="3"/>
  <c r="B1413" i="3"/>
  <c r="E1413" i="3"/>
  <c r="B1414" i="3"/>
  <c r="E1414" i="3"/>
  <c r="B1415" i="3"/>
  <c r="E1415" i="3"/>
  <c r="B1416" i="3"/>
  <c r="E1416" i="3"/>
  <c r="B1417" i="3"/>
  <c r="E1417" i="3"/>
  <c r="B1418" i="3"/>
  <c r="E1418" i="3"/>
  <c r="B1419" i="3"/>
  <c r="E1419" i="3"/>
  <c r="B1420" i="3"/>
  <c r="E1420" i="3"/>
  <c r="B1421" i="3"/>
  <c r="E1421" i="3"/>
  <c r="B1422" i="3"/>
  <c r="E1422" i="3"/>
  <c r="B1423" i="3"/>
  <c r="E1423" i="3"/>
  <c r="B1424" i="3"/>
  <c r="E1424" i="3"/>
  <c r="B1425" i="3"/>
  <c r="E1425" i="3"/>
  <c r="B1426" i="3"/>
  <c r="E1426" i="3"/>
  <c r="B1427" i="3"/>
  <c r="E1427" i="3"/>
  <c r="B1428" i="3"/>
  <c r="E1428" i="3"/>
  <c r="B1429" i="3"/>
  <c r="E1429" i="3"/>
  <c r="B1430" i="3"/>
  <c r="E1430" i="3"/>
  <c r="B1431" i="3"/>
  <c r="E1431" i="3"/>
  <c r="B1432" i="3"/>
  <c r="E1432" i="3"/>
  <c r="B1433" i="3"/>
  <c r="E1433" i="3"/>
  <c r="B1434" i="3"/>
  <c r="E1434" i="3"/>
  <c r="B1435" i="3"/>
  <c r="E1435" i="3"/>
  <c r="B1436" i="3"/>
  <c r="E1436" i="3"/>
  <c r="B1437" i="3"/>
  <c r="E1437" i="3"/>
  <c r="B1438" i="3"/>
  <c r="E1438" i="3"/>
  <c r="B1439" i="3"/>
  <c r="E1439" i="3"/>
  <c r="B1440" i="3"/>
  <c r="E1440" i="3"/>
  <c r="B1441" i="3"/>
  <c r="E1441" i="3"/>
  <c r="B1442" i="3"/>
  <c r="E1442" i="3"/>
  <c r="B1443" i="3"/>
  <c r="E1443" i="3"/>
  <c r="B1444" i="3"/>
  <c r="E1444" i="3"/>
  <c r="B1445" i="3"/>
  <c r="E1445" i="3"/>
  <c r="B1446" i="3"/>
  <c r="E1446" i="3"/>
  <c r="B1447" i="3"/>
  <c r="E1447" i="3"/>
  <c r="B1448" i="3"/>
  <c r="E1448" i="3"/>
  <c r="B1449" i="3"/>
  <c r="E1449" i="3"/>
  <c r="B1450" i="3"/>
  <c r="E1450" i="3"/>
  <c r="B1451" i="3"/>
  <c r="E1451" i="3"/>
  <c r="B1452" i="3"/>
  <c r="E1452" i="3"/>
  <c r="B1453" i="3"/>
  <c r="E1453" i="3"/>
  <c r="B1454" i="3"/>
  <c r="E1454" i="3"/>
  <c r="B1455" i="3"/>
  <c r="E1455" i="3"/>
  <c r="B1456" i="3"/>
  <c r="E1456" i="3"/>
  <c r="B1457" i="3"/>
  <c r="E1457" i="3"/>
  <c r="B1458" i="3"/>
  <c r="E1458" i="3"/>
  <c r="B1459" i="3"/>
  <c r="E1459" i="3"/>
  <c r="B1460" i="3"/>
  <c r="E1460" i="3"/>
  <c r="B1461" i="3"/>
  <c r="E1461" i="3"/>
  <c r="B1462" i="3"/>
  <c r="E1462" i="3"/>
  <c r="B1463" i="3"/>
  <c r="E1463" i="3"/>
  <c r="B1464" i="3"/>
  <c r="E1464" i="3"/>
  <c r="B1465" i="3"/>
  <c r="E1465" i="3"/>
  <c r="B1466" i="3"/>
  <c r="E1466" i="3"/>
  <c r="B1467" i="3"/>
  <c r="E1467" i="3"/>
  <c r="B1468" i="3"/>
  <c r="E1468" i="3"/>
  <c r="B1469" i="3"/>
  <c r="E1469" i="3"/>
  <c r="B1470" i="3"/>
  <c r="E1470" i="3"/>
  <c r="B1471" i="3"/>
  <c r="E1471" i="3"/>
  <c r="B1472" i="3"/>
  <c r="E1472" i="3"/>
  <c r="B1473" i="3"/>
  <c r="E1473" i="3"/>
  <c r="B1474" i="3"/>
  <c r="E1474" i="3"/>
  <c r="B1475" i="3"/>
  <c r="E1475" i="3"/>
  <c r="B1476" i="3"/>
  <c r="E1476" i="3"/>
  <c r="B1477" i="3"/>
  <c r="E1477" i="3"/>
  <c r="B1478" i="3"/>
  <c r="E1478" i="3"/>
  <c r="B1479" i="3"/>
  <c r="E1479" i="3"/>
  <c r="B1480" i="3"/>
  <c r="E1480" i="3"/>
  <c r="B1481" i="3"/>
  <c r="E1481" i="3"/>
  <c r="B1482" i="3"/>
  <c r="E1482" i="3"/>
  <c r="B1483" i="3"/>
  <c r="E1483" i="3"/>
  <c r="B1484" i="3"/>
  <c r="E1484" i="3"/>
  <c r="B1485" i="3"/>
  <c r="E1485" i="3"/>
  <c r="B1486" i="3"/>
  <c r="E1486" i="3"/>
  <c r="B1487" i="3"/>
  <c r="E1487" i="3"/>
  <c r="B1488" i="3"/>
  <c r="E1488" i="3"/>
  <c r="B1489" i="3"/>
  <c r="E1489" i="3"/>
  <c r="B1490" i="3"/>
  <c r="E1490" i="3"/>
  <c r="B1491" i="3"/>
  <c r="E1491" i="3"/>
  <c r="B1492" i="3"/>
  <c r="E1492" i="3"/>
  <c r="B1493" i="3"/>
  <c r="E1493" i="3"/>
  <c r="B1494" i="3"/>
  <c r="E1494" i="3"/>
  <c r="B1495" i="3"/>
  <c r="E1495" i="3"/>
  <c r="B1496" i="3"/>
  <c r="E1496" i="3"/>
  <c r="B1497" i="3"/>
  <c r="E1497" i="3"/>
  <c r="B1498" i="3"/>
  <c r="E1498" i="3"/>
  <c r="B1499" i="3"/>
  <c r="E1499" i="3"/>
  <c r="B1500" i="3"/>
  <c r="E1500" i="3"/>
  <c r="B1501" i="3"/>
  <c r="E1501" i="3"/>
  <c r="B1502" i="3"/>
  <c r="E1502" i="3"/>
  <c r="B1503" i="3"/>
  <c r="E1503" i="3"/>
  <c r="B1504" i="3"/>
  <c r="E1504" i="3"/>
  <c r="B1505" i="3"/>
  <c r="E1505" i="3"/>
  <c r="B1506" i="3"/>
  <c r="E1506" i="3"/>
  <c r="B1507" i="3"/>
  <c r="E1507" i="3"/>
  <c r="B1508" i="3"/>
  <c r="E1508" i="3"/>
  <c r="B1509" i="3"/>
  <c r="E1509" i="3"/>
  <c r="B1510" i="3"/>
  <c r="E1510" i="3"/>
  <c r="B1511" i="3"/>
  <c r="E1511" i="3"/>
  <c r="B1512" i="3"/>
  <c r="E1512" i="3"/>
  <c r="B1513" i="3"/>
  <c r="E1513" i="3"/>
  <c r="B1514" i="3"/>
  <c r="E1514" i="3"/>
  <c r="B1515" i="3"/>
  <c r="E1515" i="3"/>
  <c r="B1516" i="3"/>
  <c r="E1516" i="3"/>
  <c r="B1517" i="3"/>
  <c r="E1517" i="3"/>
  <c r="B1518" i="3"/>
  <c r="E1518" i="3"/>
  <c r="B1519" i="3"/>
  <c r="E1519" i="3"/>
  <c r="B1520" i="3"/>
  <c r="E1520" i="3"/>
  <c r="B1521" i="3"/>
  <c r="E1521" i="3"/>
  <c r="B1522" i="3"/>
  <c r="E1522" i="3"/>
  <c r="B1523" i="3"/>
  <c r="E1523" i="3"/>
  <c r="B1524" i="3"/>
  <c r="E1524" i="3"/>
  <c r="B1525" i="3"/>
  <c r="E1525" i="3"/>
  <c r="B1526" i="3"/>
  <c r="E1526" i="3"/>
  <c r="B1527" i="3"/>
  <c r="E1527" i="3"/>
  <c r="B1528" i="3"/>
  <c r="E1528" i="3"/>
  <c r="B1529" i="3"/>
  <c r="E1529" i="3"/>
  <c r="B1530" i="3"/>
  <c r="E1530" i="3"/>
  <c r="B1531" i="3"/>
  <c r="E1531" i="3"/>
  <c r="B1532" i="3"/>
  <c r="E1532" i="3"/>
  <c r="B1533" i="3"/>
  <c r="E1533" i="3"/>
  <c r="B1534" i="3"/>
  <c r="E1534" i="3"/>
  <c r="B1535" i="3"/>
  <c r="E1535" i="3"/>
  <c r="B1536" i="3"/>
  <c r="E1536" i="3"/>
  <c r="B1537" i="3"/>
  <c r="E1537" i="3"/>
  <c r="B1538" i="3"/>
  <c r="E1538" i="3"/>
  <c r="B1539" i="3"/>
  <c r="E1539" i="3"/>
  <c r="B1540" i="3"/>
  <c r="E1540" i="3"/>
  <c r="B1541" i="3"/>
  <c r="E1541" i="3"/>
  <c r="B1542" i="3"/>
  <c r="E1542" i="3"/>
  <c r="B1543" i="3"/>
  <c r="E1543" i="3"/>
  <c r="B1544" i="3"/>
  <c r="E1544" i="3"/>
  <c r="B1545" i="3"/>
  <c r="E1545" i="3"/>
  <c r="B1546" i="3"/>
  <c r="E1546" i="3"/>
  <c r="B1547" i="3"/>
  <c r="E1547" i="3"/>
  <c r="B1548" i="3"/>
  <c r="E1548" i="3"/>
  <c r="B1549" i="3"/>
  <c r="E1549" i="3"/>
  <c r="B1550" i="3"/>
  <c r="E1550" i="3"/>
  <c r="B1551" i="3"/>
  <c r="E1551" i="3"/>
  <c r="B1552" i="3"/>
  <c r="E1552" i="3"/>
  <c r="B1553" i="3"/>
  <c r="E1553" i="3"/>
  <c r="B1554" i="3"/>
  <c r="E1554" i="3"/>
  <c r="B1555" i="3"/>
  <c r="E1555" i="3"/>
  <c r="B1556" i="3"/>
  <c r="E1556" i="3"/>
  <c r="B1557" i="3"/>
  <c r="E1557" i="3"/>
  <c r="B1558" i="3"/>
  <c r="E1558" i="3"/>
  <c r="B1559" i="3"/>
  <c r="E1559" i="3"/>
  <c r="B1560" i="3"/>
  <c r="E1560" i="3"/>
  <c r="B1561" i="3"/>
  <c r="E1561" i="3"/>
  <c r="B1562" i="3"/>
  <c r="E1562" i="3"/>
  <c r="B1563" i="3"/>
  <c r="E1563" i="3"/>
  <c r="B1564" i="3"/>
  <c r="E1564" i="3"/>
  <c r="B1565" i="3"/>
  <c r="E1565" i="3"/>
  <c r="B1566" i="3"/>
  <c r="E1566" i="3"/>
  <c r="B1567" i="3"/>
  <c r="E1567" i="3"/>
  <c r="B1568" i="3"/>
  <c r="E1568" i="3"/>
  <c r="B1569" i="3"/>
  <c r="E1569" i="3"/>
  <c r="B1570" i="3"/>
  <c r="E1570" i="3"/>
  <c r="B1571" i="3"/>
  <c r="E1571" i="3"/>
  <c r="B1572" i="3"/>
  <c r="E1572" i="3"/>
  <c r="B1573" i="3"/>
  <c r="E1573" i="3"/>
  <c r="B1574" i="3"/>
  <c r="E1574" i="3"/>
  <c r="B1575" i="3"/>
  <c r="E1575" i="3"/>
  <c r="B1576" i="3"/>
  <c r="E1576" i="3"/>
  <c r="B1577" i="3"/>
  <c r="E1577" i="3"/>
  <c r="B1578" i="3"/>
  <c r="E1578" i="3"/>
  <c r="B1579" i="3"/>
  <c r="E1579" i="3"/>
  <c r="B1580" i="3"/>
  <c r="E1580" i="3"/>
  <c r="B1581" i="3"/>
  <c r="E1581" i="3"/>
  <c r="B1582" i="3"/>
  <c r="E1582" i="3"/>
  <c r="B1583" i="3"/>
  <c r="E1583" i="3"/>
  <c r="B1584" i="3"/>
  <c r="E1584" i="3"/>
  <c r="B1585" i="3"/>
  <c r="E1585" i="3"/>
  <c r="B1586" i="3"/>
  <c r="E1586" i="3"/>
  <c r="B1587" i="3"/>
  <c r="E1587" i="3"/>
  <c r="B1588" i="3"/>
  <c r="E1588" i="3"/>
  <c r="B1589" i="3"/>
  <c r="E1589" i="3"/>
  <c r="B1590" i="3"/>
  <c r="E1590" i="3"/>
  <c r="B1591" i="3"/>
  <c r="E1591" i="3"/>
  <c r="B1592" i="3"/>
  <c r="E1592" i="3"/>
  <c r="B1593" i="3"/>
  <c r="E1593" i="3"/>
  <c r="B1594" i="3"/>
  <c r="E1594" i="3"/>
  <c r="B1595" i="3"/>
  <c r="E1595" i="3"/>
  <c r="B1596" i="3"/>
  <c r="E1596" i="3"/>
  <c r="B1597" i="3"/>
  <c r="E1597" i="3"/>
  <c r="B1598" i="3"/>
  <c r="E1598" i="3"/>
  <c r="B1599" i="3"/>
  <c r="E1599" i="3"/>
  <c r="B1600" i="3"/>
  <c r="E1600" i="3"/>
  <c r="B1601" i="3"/>
  <c r="E1601" i="3"/>
  <c r="B1602" i="3"/>
  <c r="E1602" i="3"/>
  <c r="B1603" i="3"/>
  <c r="E1603" i="3"/>
  <c r="B1604" i="3"/>
  <c r="E1604" i="3"/>
  <c r="B1605" i="3"/>
  <c r="E1605" i="3"/>
  <c r="B1606" i="3"/>
  <c r="E1606" i="3"/>
  <c r="B1607" i="3"/>
  <c r="E1607" i="3"/>
  <c r="B1608" i="3"/>
  <c r="E1608" i="3"/>
  <c r="B1609" i="3"/>
  <c r="E1609" i="3"/>
  <c r="B1610" i="3"/>
  <c r="E1610" i="3"/>
  <c r="B1611" i="3"/>
  <c r="E1611" i="3"/>
  <c r="B1612" i="3"/>
  <c r="E1612" i="3"/>
  <c r="B1613" i="3"/>
  <c r="E1613" i="3"/>
  <c r="B1614" i="3"/>
  <c r="E1614" i="3"/>
  <c r="B1615" i="3"/>
  <c r="E1615" i="3"/>
  <c r="B1616" i="3"/>
  <c r="E1616" i="3"/>
  <c r="B1617" i="3"/>
  <c r="E1617" i="3"/>
  <c r="B1618" i="3"/>
  <c r="E1618" i="3"/>
  <c r="B1619" i="3"/>
  <c r="E1619" i="3"/>
  <c r="B1620" i="3"/>
  <c r="E1620" i="3"/>
  <c r="B1621" i="3"/>
  <c r="E1621" i="3"/>
  <c r="B1622" i="3"/>
  <c r="E1622" i="3"/>
  <c r="B1623" i="3"/>
  <c r="E1623" i="3"/>
  <c r="B1624" i="3"/>
  <c r="E1624" i="3"/>
  <c r="B1625" i="3"/>
  <c r="E1625" i="3"/>
  <c r="B1626" i="3"/>
  <c r="E1626" i="3"/>
  <c r="B1627" i="3"/>
  <c r="E1627" i="3"/>
  <c r="B1628" i="3"/>
  <c r="E1628" i="3"/>
  <c r="B1629" i="3"/>
  <c r="E1629" i="3"/>
  <c r="B1630" i="3"/>
  <c r="E1630" i="3"/>
  <c r="B1631" i="3"/>
  <c r="E1631" i="3"/>
  <c r="B1632" i="3"/>
  <c r="E1632" i="3"/>
  <c r="B1633" i="3"/>
  <c r="E1633" i="3"/>
  <c r="B1634" i="3"/>
  <c r="E1634" i="3"/>
  <c r="B1635" i="3"/>
  <c r="E1635" i="3"/>
  <c r="B1636" i="3"/>
  <c r="E1636" i="3"/>
  <c r="B1637" i="3"/>
  <c r="E1637" i="3"/>
  <c r="B1638" i="3"/>
  <c r="E1638" i="3"/>
  <c r="B1639" i="3"/>
  <c r="E1639" i="3"/>
  <c r="B1640" i="3"/>
  <c r="E1640" i="3"/>
  <c r="B1641" i="3"/>
  <c r="E1641" i="3"/>
  <c r="B1642" i="3"/>
  <c r="E1642" i="3"/>
  <c r="B1643" i="3"/>
  <c r="E1643" i="3"/>
  <c r="B1644" i="3"/>
  <c r="E1644" i="3"/>
  <c r="B1645" i="3"/>
  <c r="E1645" i="3"/>
  <c r="B1646" i="3"/>
  <c r="E1646" i="3"/>
  <c r="B1647" i="3"/>
  <c r="E1647" i="3"/>
  <c r="B1648" i="3"/>
  <c r="E1648" i="3"/>
  <c r="B1649" i="3"/>
  <c r="E1649" i="3"/>
  <c r="B1650" i="3"/>
  <c r="E1650" i="3"/>
  <c r="B1651" i="3"/>
  <c r="E1651" i="3"/>
  <c r="B1652" i="3"/>
  <c r="E1652" i="3"/>
  <c r="B1653" i="3"/>
  <c r="E1653" i="3"/>
  <c r="B1654" i="3"/>
  <c r="E1654" i="3"/>
  <c r="B1655" i="3"/>
  <c r="E1655" i="3"/>
  <c r="B1656" i="3"/>
  <c r="E1656" i="3"/>
  <c r="B1657" i="3"/>
  <c r="E1657" i="3"/>
  <c r="B1658" i="3"/>
  <c r="E1658" i="3"/>
  <c r="B1659" i="3"/>
  <c r="E1659" i="3"/>
  <c r="B1660" i="3"/>
  <c r="E1660" i="3"/>
  <c r="B1661" i="3"/>
  <c r="E1661" i="3"/>
  <c r="B1662" i="3"/>
  <c r="E1662" i="3"/>
  <c r="B1663" i="3"/>
  <c r="E1663" i="3"/>
  <c r="B1664" i="3"/>
  <c r="E1664" i="3"/>
  <c r="B1665" i="3"/>
  <c r="E1665" i="3"/>
  <c r="B1666" i="3"/>
  <c r="E1666" i="3"/>
  <c r="B1667" i="3"/>
  <c r="E1667" i="3"/>
  <c r="B1668" i="3"/>
  <c r="E1668" i="3"/>
  <c r="B1669" i="3"/>
  <c r="E1669" i="3"/>
  <c r="B1670" i="3"/>
  <c r="E1670" i="3"/>
  <c r="B1671" i="3"/>
  <c r="E1671" i="3"/>
  <c r="B1672" i="3"/>
  <c r="E1672" i="3"/>
  <c r="B1673" i="3"/>
  <c r="E1673" i="3"/>
  <c r="B1674" i="3"/>
  <c r="E1674" i="3"/>
  <c r="B1675" i="3"/>
  <c r="E1675" i="3"/>
  <c r="B1676" i="3"/>
  <c r="E1676" i="3"/>
  <c r="B1677" i="3"/>
  <c r="E1677" i="3"/>
  <c r="B1678" i="3"/>
  <c r="E1678" i="3"/>
  <c r="B1679" i="3"/>
  <c r="E1679" i="3"/>
  <c r="B1680" i="3"/>
  <c r="E1680" i="3"/>
  <c r="B1681" i="3"/>
  <c r="E1681" i="3"/>
  <c r="B1682" i="3"/>
  <c r="E1682" i="3"/>
  <c r="B1683" i="3"/>
  <c r="E1683" i="3"/>
  <c r="B1684" i="3"/>
  <c r="E1684" i="3"/>
  <c r="B1685" i="3"/>
  <c r="E1685" i="3"/>
  <c r="B1686" i="3"/>
  <c r="E1686" i="3"/>
  <c r="B1687" i="3"/>
  <c r="E1687" i="3"/>
  <c r="B1688" i="3"/>
  <c r="E1688" i="3"/>
  <c r="B1689" i="3"/>
  <c r="E1689" i="3"/>
  <c r="B1690" i="3"/>
  <c r="E1690" i="3"/>
  <c r="B1691" i="3"/>
  <c r="E1691" i="3"/>
  <c r="B1692" i="3"/>
  <c r="E1692" i="3"/>
  <c r="B1693" i="3"/>
  <c r="E1693" i="3"/>
  <c r="B1694" i="3"/>
  <c r="E1694" i="3"/>
  <c r="B1695" i="3"/>
  <c r="E1695" i="3"/>
  <c r="B1696" i="3"/>
  <c r="E1696" i="3"/>
  <c r="B1697" i="3"/>
  <c r="E1697" i="3"/>
  <c r="B1698" i="3"/>
  <c r="E1698" i="3"/>
  <c r="B1699" i="3"/>
  <c r="E1699" i="3"/>
  <c r="B1700" i="3"/>
  <c r="E1700" i="3"/>
  <c r="B1701" i="3"/>
  <c r="E1701" i="3"/>
  <c r="B1702" i="3"/>
  <c r="E1702" i="3"/>
  <c r="B1703" i="3"/>
  <c r="E1703" i="3"/>
  <c r="B1704" i="3"/>
  <c r="E1704" i="3"/>
  <c r="B1705" i="3"/>
  <c r="E1705" i="3"/>
  <c r="B1706" i="3"/>
  <c r="E1706" i="3"/>
  <c r="B1707" i="3"/>
  <c r="E1707" i="3"/>
  <c r="B1708" i="3"/>
  <c r="E1708" i="3"/>
  <c r="B1709" i="3"/>
  <c r="E1709" i="3"/>
  <c r="B1710" i="3"/>
  <c r="E1710" i="3"/>
  <c r="B1711" i="3"/>
  <c r="E1711" i="3"/>
  <c r="B1712" i="3"/>
  <c r="E1712" i="3"/>
  <c r="B1713" i="3"/>
  <c r="E1713" i="3"/>
  <c r="B1714" i="3"/>
  <c r="E1714" i="3"/>
  <c r="B1715" i="3"/>
  <c r="E1715" i="3"/>
  <c r="B1716" i="3"/>
  <c r="E1716" i="3"/>
  <c r="B1717" i="3"/>
  <c r="E1717" i="3"/>
  <c r="B1718" i="3"/>
  <c r="E1718" i="3"/>
  <c r="B1719" i="3"/>
  <c r="E1719" i="3"/>
  <c r="B1720" i="3"/>
  <c r="E1720" i="3"/>
  <c r="B1721" i="3"/>
  <c r="E1721" i="3"/>
  <c r="B1722" i="3"/>
  <c r="E1722" i="3"/>
  <c r="B1723" i="3"/>
  <c r="E1723" i="3"/>
  <c r="B1724" i="3"/>
  <c r="E1724" i="3"/>
  <c r="B1725" i="3"/>
  <c r="E1725" i="3"/>
  <c r="B1726" i="3"/>
  <c r="E1726" i="3"/>
  <c r="B1727" i="3"/>
  <c r="E1727" i="3"/>
  <c r="B1728" i="3"/>
  <c r="E1728" i="3"/>
  <c r="B1729" i="3"/>
  <c r="E1729" i="3"/>
  <c r="B1730" i="3"/>
  <c r="E1730" i="3"/>
  <c r="B1731" i="3"/>
  <c r="E1731" i="3"/>
  <c r="B1732" i="3"/>
  <c r="E1732" i="3"/>
  <c r="B1733" i="3"/>
  <c r="E1733" i="3"/>
  <c r="B1734" i="3"/>
  <c r="E1734" i="3"/>
  <c r="B1735" i="3"/>
  <c r="E1735" i="3"/>
  <c r="B1736" i="3"/>
  <c r="E1736" i="3"/>
  <c r="B1737" i="3"/>
  <c r="E1737" i="3"/>
  <c r="B1738" i="3"/>
  <c r="E1738" i="3"/>
  <c r="B1739" i="3"/>
  <c r="E1739" i="3"/>
  <c r="B1740" i="3"/>
  <c r="E1740" i="3"/>
  <c r="B1741" i="3"/>
  <c r="E1741" i="3"/>
  <c r="B1742" i="3"/>
  <c r="E1742" i="3"/>
  <c r="B1743" i="3"/>
  <c r="E1743" i="3"/>
  <c r="B1744" i="3"/>
  <c r="E1744" i="3"/>
  <c r="B1745" i="3"/>
  <c r="E1745" i="3"/>
  <c r="B1746" i="3"/>
  <c r="E1746" i="3"/>
  <c r="B1747" i="3"/>
  <c r="E1747" i="3"/>
  <c r="B1748" i="3"/>
  <c r="E1748" i="3"/>
  <c r="B1749" i="3"/>
  <c r="E1749" i="3"/>
  <c r="B1750" i="3"/>
  <c r="E1750" i="3"/>
  <c r="B1751" i="3"/>
  <c r="E1751" i="3"/>
  <c r="B1752" i="3"/>
  <c r="E1752" i="3"/>
  <c r="B1753" i="3"/>
  <c r="E1753" i="3"/>
  <c r="B1754" i="3"/>
  <c r="E1754" i="3"/>
  <c r="B1755" i="3"/>
  <c r="E1755" i="3"/>
  <c r="B1756" i="3"/>
  <c r="E1756" i="3"/>
  <c r="B1757" i="3"/>
  <c r="E1757" i="3"/>
  <c r="B1758" i="3"/>
  <c r="E1758" i="3"/>
  <c r="B1759" i="3"/>
  <c r="E1759" i="3"/>
  <c r="B1760" i="3"/>
  <c r="E1760" i="3"/>
  <c r="B1761" i="3"/>
  <c r="E1761" i="3"/>
  <c r="B1762" i="3"/>
  <c r="E1762" i="3"/>
  <c r="B1763" i="3"/>
  <c r="E1763" i="3"/>
  <c r="B1764" i="3"/>
  <c r="E1764" i="3"/>
  <c r="B1765" i="3"/>
  <c r="E1765" i="3"/>
  <c r="B1766" i="3"/>
  <c r="E1766" i="3"/>
  <c r="B1767" i="3"/>
  <c r="E1767" i="3"/>
  <c r="B1768" i="3"/>
  <c r="E1768" i="3"/>
  <c r="B1769" i="3"/>
  <c r="E1769" i="3"/>
  <c r="B1770" i="3"/>
  <c r="E1770" i="3"/>
  <c r="B1771" i="3"/>
  <c r="E1771" i="3"/>
  <c r="B1772" i="3"/>
  <c r="E1772" i="3"/>
  <c r="B1773" i="3"/>
  <c r="E1773" i="3"/>
  <c r="B1774" i="3"/>
  <c r="E1774" i="3"/>
  <c r="B1775" i="3"/>
  <c r="E1775" i="3"/>
  <c r="B1776" i="3"/>
  <c r="E1776" i="3"/>
  <c r="B1777" i="3"/>
  <c r="E1777" i="3"/>
  <c r="B1778" i="3"/>
  <c r="E1778" i="3"/>
  <c r="B1779" i="3"/>
  <c r="E1779" i="3"/>
  <c r="B1780" i="3"/>
  <c r="E1780" i="3"/>
  <c r="B1781" i="3"/>
  <c r="E1781" i="3"/>
  <c r="B1782" i="3"/>
  <c r="E1782" i="3"/>
  <c r="B1783" i="3"/>
  <c r="E1783" i="3"/>
  <c r="B1784" i="3"/>
  <c r="E1784" i="3"/>
  <c r="B1785" i="3"/>
  <c r="E1785" i="3"/>
  <c r="B1786" i="3"/>
  <c r="E1786" i="3"/>
  <c r="B1787" i="3"/>
  <c r="E1787" i="3"/>
  <c r="B1788" i="3"/>
  <c r="E1788" i="3"/>
  <c r="B1789" i="3"/>
  <c r="E1789" i="3"/>
  <c r="B1790" i="3"/>
  <c r="E1790" i="3"/>
  <c r="B1791" i="3"/>
  <c r="E1791" i="3"/>
  <c r="B1792" i="3"/>
  <c r="E1792" i="3"/>
  <c r="B1793" i="3"/>
  <c r="E1793" i="3"/>
  <c r="B1794" i="3"/>
  <c r="E1794" i="3"/>
  <c r="B1795" i="3"/>
  <c r="E1795" i="3"/>
  <c r="B1796" i="3"/>
  <c r="E1796" i="3"/>
  <c r="B1797" i="3"/>
  <c r="E1797" i="3"/>
  <c r="B1798" i="3"/>
  <c r="E1798" i="3"/>
  <c r="B1799" i="3"/>
  <c r="E1799" i="3"/>
  <c r="B1800" i="3"/>
  <c r="E1800" i="3"/>
  <c r="B1801" i="3"/>
  <c r="E1801" i="3"/>
  <c r="B1802" i="3"/>
  <c r="E1802" i="3"/>
  <c r="B1803" i="3"/>
  <c r="E1803" i="3"/>
  <c r="B1804" i="3"/>
  <c r="E1804" i="3"/>
  <c r="B1805" i="3"/>
  <c r="E1805" i="3"/>
  <c r="B1806" i="3"/>
  <c r="E1806" i="3"/>
  <c r="B1807" i="3"/>
  <c r="E1807" i="3"/>
  <c r="B1808" i="3"/>
  <c r="E1808" i="3"/>
  <c r="B1809" i="3"/>
  <c r="E1809" i="3"/>
  <c r="B1810" i="3"/>
  <c r="E1810" i="3"/>
  <c r="B1811" i="3"/>
  <c r="E1811" i="3"/>
  <c r="B1812" i="3"/>
  <c r="E1812" i="3"/>
  <c r="B1813" i="3"/>
  <c r="E1813" i="3"/>
  <c r="B1814" i="3"/>
  <c r="E1814" i="3"/>
  <c r="B1815" i="3"/>
  <c r="E1815" i="3"/>
  <c r="B1816" i="3"/>
  <c r="E1816" i="3"/>
  <c r="B1817" i="3"/>
  <c r="E1817" i="3"/>
  <c r="B1818" i="3"/>
  <c r="E1818" i="3"/>
  <c r="B1819" i="3"/>
  <c r="E1819" i="3"/>
  <c r="B1820" i="3"/>
  <c r="E1820" i="3"/>
  <c r="B1821" i="3"/>
  <c r="E1821" i="3"/>
  <c r="B1822" i="3"/>
  <c r="E1822" i="3"/>
  <c r="B1823" i="3"/>
  <c r="E1823" i="3"/>
  <c r="B1824" i="3"/>
  <c r="E1824" i="3"/>
  <c r="B1825" i="3"/>
  <c r="E1825" i="3"/>
  <c r="B1826" i="3"/>
  <c r="E1826" i="3"/>
  <c r="B1827" i="3"/>
  <c r="E1827" i="3"/>
  <c r="B1828" i="3"/>
  <c r="E1828" i="3"/>
  <c r="B1829" i="3"/>
  <c r="E1829" i="3"/>
  <c r="B1830" i="3"/>
  <c r="E1830" i="3"/>
  <c r="B1831" i="3"/>
  <c r="E1831" i="3"/>
  <c r="B1832" i="3"/>
  <c r="E1832" i="3"/>
  <c r="B1833" i="3"/>
  <c r="E1833" i="3"/>
  <c r="B1834" i="3"/>
  <c r="E1834" i="3"/>
  <c r="B1835" i="3"/>
  <c r="E1835" i="3"/>
  <c r="B1836" i="3"/>
  <c r="E1836" i="3"/>
  <c r="B1837" i="3"/>
  <c r="E1837" i="3"/>
  <c r="B1838" i="3"/>
  <c r="E1838" i="3"/>
  <c r="B1839" i="3"/>
  <c r="E1839" i="3"/>
  <c r="B1840" i="3"/>
  <c r="E1840" i="3"/>
  <c r="B1841" i="3"/>
  <c r="E1841" i="3"/>
  <c r="B1842" i="3"/>
  <c r="E1842" i="3"/>
  <c r="B1843" i="3"/>
  <c r="E1843" i="3"/>
  <c r="B1844" i="3"/>
  <c r="E1844" i="3"/>
  <c r="B1845" i="3"/>
  <c r="E1845" i="3"/>
  <c r="B1846" i="3"/>
  <c r="E1846" i="3"/>
  <c r="B1847" i="3"/>
  <c r="E1847" i="3"/>
  <c r="B1848" i="3"/>
  <c r="E1848" i="3"/>
  <c r="B1849" i="3"/>
  <c r="E1849" i="3"/>
  <c r="B1850" i="3"/>
  <c r="E1850" i="3"/>
  <c r="B1851" i="3"/>
  <c r="E1851" i="3"/>
  <c r="B1852" i="3"/>
  <c r="E1852" i="3"/>
  <c r="B1853" i="3"/>
  <c r="E1853" i="3"/>
  <c r="B1854" i="3"/>
  <c r="E1854" i="3"/>
  <c r="B1855" i="3"/>
  <c r="E1855" i="3"/>
  <c r="B1856" i="3"/>
  <c r="E1856" i="3"/>
  <c r="B1857" i="3"/>
  <c r="E1857" i="3"/>
  <c r="B1858" i="3"/>
  <c r="E1858" i="3"/>
  <c r="B1859" i="3"/>
  <c r="E1859" i="3"/>
  <c r="B1860" i="3"/>
  <c r="E1860" i="3"/>
  <c r="B1861" i="3"/>
  <c r="E1861" i="3"/>
  <c r="B1862" i="3"/>
  <c r="E1862" i="3"/>
  <c r="B1863" i="3"/>
  <c r="E1863" i="3"/>
  <c r="B1864" i="3"/>
  <c r="E1864" i="3"/>
  <c r="B1865" i="3"/>
  <c r="E1865" i="3"/>
  <c r="B1866" i="3"/>
  <c r="E1866" i="3"/>
  <c r="B1867" i="3"/>
  <c r="E1867" i="3"/>
  <c r="B1868" i="3"/>
  <c r="E1868" i="3"/>
  <c r="B1869" i="3"/>
  <c r="E1869" i="3"/>
  <c r="B1870" i="3"/>
  <c r="E1870" i="3"/>
  <c r="B1871" i="3"/>
  <c r="E1871" i="3"/>
  <c r="B1872" i="3"/>
  <c r="E1872" i="3"/>
  <c r="B1873" i="3"/>
  <c r="E1873" i="3"/>
  <c r="B1874" i="3"/>
  <c r="E1874" i="3"/>
  <c r="B1875" i="3"/>
  <c r="E1875" i="3"/>
  <c r="B1876" i="3"/>
  <c r="E1876" i="3"/>
  <c r="B1877" i="3"/>
  <c r="E1877" i="3"/>
  <c r="B1878" i="3"/>
  <c r="E1878" i="3"/>
  <c r="B1879" i="3"/>
  <c r="E1879" i="3"/>
  <c r="B1880" i="3"/>
  <c r="E1880" i="3"/>
  <c r="B1881" i="3"/>
  <c r="E1881" i="3"/>
  <c r="B1882" i="3"/>
  <c r="E1882" i="3"/>
  <c r="B1883" i="3"/>
  <c r="E1883" i="3"/>
  <c r="B1884" i="3"/>
  <c r="E1884" i="3"/>
  <c r="B1885" i="3"/>
  <c r="E1885" i="3"/>
  <c r="B1886" i="3"/>
  <c r="E1886" i="3"/>
  <c r="B1887" i="3"/>
  <c r="E1887" i="3"/>
  <c r="B1888" i="3"/>
  <c r="E1888" i="3"/>
  <c r="B1889" i="3"/>
  <c r="E1889" i="3"/>
  <c r="B1890" i="3"/>
  <c r="E1890" i="3"/>
  <c r="B1891" i="3"/>
  <c r="E1891" i="3"/>
  <c r="B1892" i="3"/>
  <c r="E1892" i="3"/>
  <c r="B1893" i="3"/>
  <c r="E1893" i="3"/>
  <c r="B1894" i="3"/>
  <c r="E1894" i="3"/>
  <c r="B1895" i="3"/>
  <c r="E1895" i="3"/>
  <c r="B1896" i="3"/>
  <c r="E1896" i="3"/>
  <c r="B1897" i="3"/>
  <c r="E1897" i="3"/>
  <c r="B1898" i="3"/>
  <c r="E1898" i="3"/>
  <c r="B1899" i="3"/>
  <c r="E1899" i="3"/>
  <c r="B1900" i="3"/>
  <c r="E1900" i="3"/>
  <c r="B1901" i="3"/>
  <c r="E1901" i="3"/>
  <c r="B1902" i="3"/>
  <c r="E1902" i="3"/>
  <c r="B1903" i="3"/>
  <c r="E1903" i="3"/>
  <c r="B1904" i="3"/>
  <c r="E1904" i="3"/>
  <c r="B1905" i="3"/>
  <c r="E1905" i="3"/>
  <c r="B1906" i="3"/>
  <c r="E1906" i="3"/>
  <c r="B1907" i="3"/>
  <c r="E1907" i="3"/>
  <c r="B1908" i="3"/>
  <c r="E1908" i="3"/>
  <c r="B1909" i="3"/>
  <c r="E1909" i="3"/>
  <c r="B1910" i="3"/>
  <c r="E1910" i="3"/>
  <c r="B1911" i="3"/>
  <c r="E1911" i="3"/>
  <c r="B1912" i="3"/>
  <c r="E1912" i="3"/>
  <c r="B1913" i="3"/>
  <c r="E1913" i="3"/>
  <c r="B1914" i="3"/>
  <c r="E1914" i="3"/>
  <c r="B1915" i="3"/>
  <c r="E1915" i="3"/>
  <c r="B1916" i="3"/>
  <c r="E1916" i="3"/>
  <c r="B1917" i="3"/>
  <c r="E1917" i="3"/>
  <c r="B1918" i="3"/>
  <c r="E1918" i="3"/>
  <c r="B1919" i="3"/>
  <c r="E1919" i="3"/>
  <c r="B1920" i="3"/>
  <c r="E1920" i="3"/>
  <c r="B1921" i="3"/>
  <c r="E1921" i="3"/>
  <c r="B1922" i="3"/>
  <c r="E1922" i="3"/>
  <c r="B1923" i="3"/>
  <c r="E1923" i="3"/>
  <c r="B1924" i="3"/>
  <c r="E1924" i="3"/>
  <c r="B1925" i="3"/>
  <c r="E1925" i="3"/>
  <c r="B1926" i="3"/>
  <c r="E1926" i="3"/>
  <c r="B1927" i="3"/>
  <c r="E1927" i="3"/>
  <c r="B1928" i="3"/>
  <c r="E1928" i="3"/>
  <c r="B1929" i="3"/>
  <c r="E1929" i="3"/>
  <c r="B1930" i="3"/>
  <c r="E1930" i="3"/>
  <c r="B1931" i="3"/>
  <c r="E1931" i="3"/>
  <c r="B1932" i="3"/>
  <c r="E1932" i="3"/>
  <c r="B1933" i="3"/>
  <c r="E1933" i="3"/>
  <c r="B1934" i="3"/>
  <c r="E1934" i="3"/>
  <c r="B1935" i="3"/>
  <c r="E1935" i="3"/>
  <c r="B1936" i="3"/>
  <c r="E1936" i="3"/>
  <c r="B1937" i="3"/>
  <c r="E1937" i="3"/>
  <c r="B1938" i="3"/>
  <c r="E1938" i="3"/>
  <c r="B1939" i="3"/>
  <c r="E1939" i="3"/>
  <c r="B1940" i="3"/>
  <c r="E1940" i="3"/>
  <c r="B1941" i="3"/>
  <c r="E1941" i="3"/>
  <c r="B1942" i="3"/>
  <c r="E1942" i="3"/>
  <c r="B1943" i="3"/>
  <c r="E1943" i="3"/>
  <c r="B1944" i="3"/>
  <c r="E1944" i="3"/>
  <c r="B1945" i="3"/>
  <c r="E1945" i="3"/>
  <c r="B1946" i="3"/>
  <c r="E1946" i="3"/>
  <c r="B1947" i="3"/>
  <c r="E1947" i="3"/>
  <c r="B1948" i="3"/>
  <c r="E1948" i="3"/>
  <c r="B1949" i="3"/>
  <c r="E1949" i="3"/>
  <c r="B1950" i="3"/>
  <c r="E1950" i="3"/>
  <c r="B1951" i="3"/>
  <c r="E1951" i="3"/>
  <c r="B1952" i="3"/>
  <c r="E1952" i="3"/>
  <c r="B1953" i="3"/>
  <c r="E1953" i="3"/>
  <c r="B1954" i="3"/>
  <c r="E1954" i="3"/>
  <c r="B1955" i="3"/>
  <c r="E1955" i="3"/>
  <c r="B1956" i="3"/>
  <c r="E1956" i="3"/>
  <c r="B1957" i="3"/>
  <c r="E1957" i="3"/>
  <c r="B1958" i="3"/>
  <c r="E1958" i="3"/>
  <c r="B1959" i="3"/>
  <c r="E1959" i="3"/>
  <c r="B1960" i="3"/>
  <c r="E1960" i="3"/>
  <c r="B1961" i="3"/>
  <c r="E1961" i="3"/>
  <c r="B1962" i="3"/>
  <c r="E1962" i="3"/>
  <c r="B1963" i="3"/>
  <c r="E1963" i="3"/>
  <c r="B1964" i="3"/>
  <c r="E1964" i="3"/>
  <c r="B1965" i="3"/>
  <c r="E1965" i="3"/>
  <c r="B1966" i="3"/>
  <c r="E1966" i="3"/>
  <c r="B1967" i="3"/>
  <c r="E1967" i="3"/>
  <c r="B1968" i="3"/>
  <c r="E1968" i="3"/>
  <c r="B1969" i="3"/>
  <c r="E1969" i="3"/>
  <c r="B1970" i="3"/>
  <c r="E1970" i="3"/>
  <c r="B1971" i="3"/>
  <c r="E1971" i="3"/>
  <c r="B1972" i="3"/>
  <c r="E1972" i="3"/>
  <c r="B1973" i="3"/>
  <c r="E1973" i="3"/>
  <c r="B1974" i="3"/>
  <c r="E1974" i="3"/>
  <c r="B1975" i="3"/>
  <c r="E1975" i="3"/>
  <c r="B1976" i="3"/>
  <c r="E1976" i="3"/>
  <c r="B1977" i="3"/>
  <c r="E1977" i="3"/>
  <c r="B1978" i="3"/>
  <c r="E1978" i="3"/>
  <c r="B1979" i="3"/>
  <c r="E1979" i="3"/>
  <c r="B1980" i="3"/>
  <c r="E1980" i="3"/>
  <c r="B1981" i="3"/>
  <c r="E1981" i="3"/>
  <c r="B1982" i="3"/>
  <c r="E1982" i="3"/>
  <c r="B1983" i="3"/>
  <c r="E1983" i="3"/>
  <c r="B1984" i="3"/>
  <c r="E1984" i="3"/>
  <c r="B1985" i="3"/>
  <c r="E1985" i="3"/>
  <c r="B1986" i="3"/>
  <c r="E1986" i="3"/>
  <c r="B1987" i="3"/>
  <c r="E1987" i="3"/>
  <c r="B1988" i="3"/>
  <c r="E1988" i="3"/>
  <c r="B1989" i="3"/>
  <c r="E1989" i="3"/>
  <c r="B1990" i="3"/>
  <c r="E1990" i="3"/>
  <c r="B1991" i="3"/>
  <c r="E1991" i="3"/>
  <c r="B1992" i="3"/>
  <c r="E1992" i="3"/>
  <c r="B1993" i="3"/>
  <c r="E1993" i="3"/>
  <c r="B1994" i="3"/>
  <c r="E1994" i="3"/>
  <c r="B1995" i="3"/>
  <c r="E1995" i="3"/>
  <c r="B1996" i="3"/>
  <c r="E1996" i="3"/>
  <c r="B1997" i="3"/>
  <c r="E1997" i="3"/>
  <c r="B1998" i="3"/>
  <c r="E1998" i="3"/>
  <c r="B1999" i="3"/>
  <c r="E1999" i="3"/>
  <c r="B2000" i="3"/>
  <c r="E2000" i="3"/>
  <c r="B2001" i="3"/>
  <c r="E2001" i="3"/>
  <c r="B2002" i="3"/>
  <c r="E2002" i="3"/>
  <c r="B2003" i="3"/>
  <c r="E2003" i="3"/>
  <c r="B2004" i="3"/>
  <c r="E2004" i="3"/>
  <c r="B2005" i="3"/>
  <c r="E2005" i="3"/>
  <c r="B2006" i="3"/>
  <c r="E2006" i="3"/>
  <c r="B2007" i="3"/>
  <c r="E2007" i="3"/>
  <c r="B2008" i="3"/>
  <c r="E2008" i="3"/>
  <c r="B2009" i="3"/>
  <c r="E2009" i="3"/>
  <c r="B2010" i="3"/>
  <c r="E2010" i="3"/>
  <c r="B2011" i="3"/>
  <c r="E2011" i="3"/>
  <c r="B2012" i="3"/>
  <c r="E2012" i="3"/>
  <c r="B2013" i="3"/>
  <c r="E2013" i="3"/>
  <c r="B2014" i="3"/>
  <c r="E2014" i="3"/>
  <c r="B2015" i="3"/>
  <c r="E2015" i="3"/>
  <c r="B2016" i="3"/>
  <c r="E2016" i="3"/>
  <c r="B2017" i="3"/>
  <c r="E2017" i="3"/>
  <c r="B2018" i="3"/>
  <c r="E2018" i="3"/>
  <c r="B2019" i="3"/>
  <c r="E2019" i="3"/>
  <c r="B2020" i="3"/>
  <c r="E2020" i="3"/>
  <c r="B2021" i="3"/>
  <c r="E2021" i="3"/>
  <c r="B2022" i="3"/>
  <c r="E2022" i="3"/>
  <c r="B2023" i="3"/>
  <c r="E2023" i="3"/>
  <c r="B2024" i="3"/>
  <c r="E2024" i="3"/>
  <c r="B2025" i="3"/>
  <c r="E2025" i="3"/>
  <c r="B2026" i="3"/>
  <c r="E2026" i="3"/>
  <c r="B2027" i="3"/>
  <c r="E2027" i="3"/>
  <c r="B2028" i="3"/>
  <c r="E2028" i="3"/>
  <c r="B2029" i="3"/>
  <c r="E2029" i="3"/>
  <c r="B2030" i="3"/>
  <c r="E2030" i="3"/>
  <c r="B2031" i="3"/>
  <c r="E2031" i="3"/>
  <c r="B2032" i="3"/>
  <c r="E2032" i="3"/>
  <c r="B2033" i="3"/>
  <c r="E2033" i="3"/>
  <c r="B2034" i="3"/>
  <c r="E2034" i="3"/>
  <c r="B2035" i="3"/>
  <c r="E2035" i="3"/>
  <c r="B2036" i="3"/>
  <c r="E2036" i="3"/>
  <c r="B2037" i="3"/>
  <c r="E2037" i="3"/>
  <c r="B2038" i="3"/>
  <c r="E2038" i="3"/>
  <c r="B2039" i="3"/>
  <c r="E2039" i="3"/>
  <c r="B2040" i="3"/>
  <c r="E2040" i="3"/>
  <c r="B2041" i="3"/>
  <c r="E2041" i="3"/>
  <c r="B2042" i="3"/>
  <c r="E2042" i="3"/>
  <c r="B2043" i="3"/>
  <c r="E2043" i="3"/>
  <c r="B2044" i="3"/>
  <c r="E2044" i="3"/>
  <c r="B2045" i="3"/>
  <c r="E2045" i="3"/>
  <c r="B2046" i="3"/>
  <c r="E2046" i="3"/>
  <c r="B2047" i="3"/>
  <c r="E2047" i="3"/>
  <c r="B2048" i="3"/>
  <c r="E2048" i="3"/>
  <c r="B2049" i="3"/>
  <c r="E2049" i="3"/>
  <c r="B2050" i="3"/>
  <c r="E2050" i="3"/>
  <c r="B2051" i="3"/>
  <c r="E2051" i="3"/>
  <c r="B2052" i="3"/>
  <c r="E2052" i="3"/>
  <c r="B2053" i="3"/>
  <c r="E2053" i="3"/>
  <c r="B2054" i="3"/>
  <c r="E2054" i="3"/>
  <c r="B2055" i="3"/>
  <c r="E2055" i="3"/>
  <c r="B2056" i="3"/>
  <c r="E2056" i="3"/>
  <c r="B2057" i="3"/>
  <c r="E2057" i="3"/>
  <c r="B2058" i="3"/>
  <c r="E2058" i="3"/>
  <c r="B2059" i="3"/>
  <c r="E2059" i="3"/>
  <c r="B2060" i="3"/>
  <c r="E2060" i="3"/>
  <c r="B2061" i="3"/>
  <c r="E2061" i="3"/>
  <c r="B2062" i="3"/>
  <c r="E2062" i="3"/>
  <c r="B2063" i="3"/>
  <c r="E2063" i="3"/>
  <c r="B2064" i="3"/>
  <c r="E2064" i="3"/>
  <c r="B2065" i="3"/>
  <c r="E2065" i="3"/>
  <c r="B2066" i="3"/>
  <c r="E2066" i="3"/>
  <c r="B2067" i="3"/>
  <c r="E2067" i="3"/>
  <c r="B2068" i="3"/>
  <c r="E2068" i="3"/>
  <c r="B2069" i="3"/>
  <c r="E2069" i="3"/>
  <c r="B2070" i="3"/>
  <c r="E2070" i="3"/>
  <c r="B2071" i="3"/>
  <c r="E2071" i="3"/>
  <c r="B2072" i="3"/>
  <c r="E2072" i="3"/>
  <c r="B2073" i="3"/>
  <c r="E2073" i="3"/>
  <c r="B2074" i="3"/>
  <c r="E2074" i="3"/>
  <c r="B2075" i="3"/>
  <c r="E2075" i="3"/>
  <c r="B2076" i="3"/>
  <c r="E2076" i="3"/>
  <c r="B2077" i="3"/>
  <c r="E2077" i="3"/>
  <c r="B2078" i="3"/>
  <c r="E2078" i="3"/>
  <c r="B2079" i="3"/>
  <c r="E2079" i="3"/>
  <c r="B2080" i="3"/>
  <c r="E2080" i="3"/>
  <c r="B2081" i="3"/>
  <c r="E2081" i="3"/>
  <c r="B2082" i="3"/>
  <c r="E2082" i="3"/>
  <c r="B2083" i="3"/>
  <c r="E2083" i="3"/>
  <c r="B2084" i="3"/>
  <c r="E2084" i="3"/>
  <c r="B2085" i="3"/>
  <c r="E2085" i="3"/>
  <c r="B2086" i="3"/>
  <c r="E2086" i="3"/>
  <c r="B2087" i="3"/>
  <c r="E2087" i="3"/>
  <c r="B2088" i="3"/>
  <c r="E2088" i="3"/>
  <c r="B2089" i="3"/>
  <c r="E2089" i="3"/>
  <c r="B2090" i="3"/>
  <c r="E2090" i="3"/>
  <c r="B2091" i="3"/>
  <c r="E2091" i="3"/>
  <c r="B2092" i="3"/>
  <c r="E2092" i="3"/>
  <c r="B2093" i="3"/>
  <c r="E2093" i="3"/>
  <c r="B2094" i="3"/>
  <c r="E2094" i="3"/>
  <c r="B2095" i="3"/>
  <c r="E2095" i="3"/>
  <c r="B2096" i="3"/>
  <c r="E2096" i="3"/>
  <c r="B2097" i="3"/>
  <c r="E2097" i="3"/>
  <c r="B2098" i="3"/>
  <c r="E2098" i="3"/>
  <c r="B2099" i="3"/>
  <c r="E2099" i="3"/>
  <c r="B2100" i="3"/>
  <c r="E2100" i="3"/>
  <c r="B2101" i="3"/>
  <c r="E2101" i="3"/>
  <c r="B2102" i="3"/>
  <c r="E2102" i="3"/>
  <c r="B2103" i="3"/>
  <c r="E2103" i="3"/>
  <c r="B2104" i="3"/>
  <c r="E2104" i="3"/>
  <c r="B2105" i="3"/>
  <c r="E2105" i="3"/>
  <c r="B2106" i="3"/>
  <c r="E2106" i="3"/>
  <c r="B2107" i="3"/>
  <c r="E2107" i="3"/>
  <c r="B2108" i="3"/>
  <c r="E2108" i="3"/>
  <c r="B2109" i="3"/>
  <c r="E2109" i="3"/>
  <c r="B2110" i="3"/>
  <c r="E2110" i="3"/>
  <c r="B2111" i="3"/>
  <c r="E2111" i="3"/>
  <c r="B2112" i="3"/>
  <c r="E2112" i="3"/>
  <c r="B2113" i="3"/>
  <c r="E2113" i="3"/>
  <c r="B2114" i="3"/>
  <c r="E2114" i="3"/>
  <c r="B2115" i="3"/>
  <c r="E2115" i="3"/>
  <c r="B2116" i="3"/>
  <c r="E2116" i="3"/>
  <c r="B2117" i="3"/>
  <c r="E2117" i="3"/>
  <c r="B2118" i="3"/>
  <c r="E2118" i="3"/>
  <c r="B2119" i="3"/>
  <c r="E2119" i="3"/>
  <c r="B2120" i="3"/>
  <c r="E2120" i="3"/>
  <c r="B2121" i="3"/>
  <c r="E2121" i="3"/>
  <c r="B2122" i="3"/>
  <c r="E2122" i="3"/>
  <c r="B2123" i="3"/>
  <c r="E2123" i="3"/>
  <c r="B2124" i="3"/>
  <c r="E2124" i="3"/>
  <c r="B2125" i="3"/>
  <c r="E2125" i="3"/>
  <c r="B2126" i="3"/>
  <c r="E2126" i="3"/>
  <c r="B2127" i="3"/>
  <c r="E2127" i="3"/>
  <c r="B2128" i="3"/>
  <c r="E2128" i="3"/>
  <c r="B2129" i="3"/>
  <c r="E2129" i="3"/>
  <c r="B2130" i="3"/>
  <c r="E2130" i="3"/>
  <c r="B2131" i="3"/>
  <c r="E2131" i="3"/>
  <c r="B2132" i="3"/>
  <c r="E2132" i="3"/>
  <c r="B2133" i="3"/>
  <c r="E2133" i="3"/>
  <c r="B2134" i="3"/>
  <c r="E2134" i="3"/>
  <c r="B2135" i="3"/>
  <c r="E2135" i="3"/>
  <c r="B2136" i="3"/>
  <c r="E2136" i="3"/>
  <c r="B2137" i="3"/>
  <c r="E2137" i="3"/>
  <c r="B2138" i="3"/>
  <c r="E2138" i="3"/>
  <c r="B2139" i="3"/>
  <c r="E2139" i="3"/>
  <c r="B2140" i="3"/>
  <c r="E2140" i="3"/>
  <c r="B2141" i="3"/>
  <c r="E2141" i="3"/>
  <c r="B2142" i="3"/>
  <c r="E2142" i="3"/>
  <c r="B2143" i="3"/>
  <c r="E2143" i="3"/>
  <c r="B2144" i="3"/>
  <c r="E2144" i="3"/>
  <c r="B2145" i="3"/>
  <c r="E2145" i="3"/>
  <c r="B2146" i="3"/>
  <c r="E2146" i="3"/>
  <c r="B2147" i="3"/>
  <c r="E2147" i="3"/>
  <c r="B2148" i="3"/>
  <c r="E2148" i="3"/>
  <c r="B2149" i="3"/>
  <c r="E2149" i="3"/>
  <c r="B2150" i="3"/>
  <c r="E2150" i="3"/>
  <c r="B2151" i="3"/>
  <c r="E2151" i="3"/>
  <c r="B2152" i="3"/>
  <c r="E2152" i="3"/>
  <c r="B2153" i="3"/>
  <c r="E2153" i="3"/>
  <c r="B2154" i="3"/>
  <c r="E2154" i="3"/>
  <c r="B2155" i="3"/>
  <c r="E2155" i="3"/>
  <c r="B2156" i="3"/>
  <c r="E2156" i="3"/>
  <c r="B2157" i="3"/>
  <c r="E2157" i="3"/>
  <c r="B2158" i="3"/>
  <c r="E2158" i="3"/>
  <c r="B2159" i="3"/>
  <c r="E2159" i="3"/>
  <c r="B2160" i="3"/>
  <c r="E2160" i="3"/>
  <c r="B2161" i="3"/>
  <c r="E2161" i="3"/>
  <c r="B2162" i="3"/>
  <c r="E2162" i="3"/>
  <c r="B2163" i="3"/>
  <c r="E2163" i="3"/>
  <c r="B2164" i="3"/>
  <c r="E2164" i="3"/>
  <c r="B2165" i="3"/>
  <c r="E2165" i="3"/>
  <c r="B2166" i="3"/>
  <c r="E2166" i="3"/>
  <c r="B2167" i="3"/>
  <c r="E2167" i="3"/>
  <c r="B2168" i="3"/>
  <c r="E2168" i="3"/>
  <c r="B2169" i="3"/>
  <c r="E2169" i="3"/>
  <c r="B2170" i="3"/>
  <c r="E2170" i="3"/>
  <c r="B2171" i="3"/>
  <c r="E2171" i="3"/>
  <c r="B2172" i="3"/>
  <c r="E2172" i="3"/>
  <c r="B2173" i="3"/>
  <c r="E2173" i="3"/>
  <c r="B2174" i="3"/>
  <c r="E2174" i="3"/>
  <c r="B2175" i="3"/>
  <c r="E2175" i="3"/>
  <c r="B2176" i="3"/>
  <c r="E2176" i="3"/>
  <c r="B2177" i="3"/>
  <c r="E2177" i="3"/>
  <c r="B2178" i="3"/>
  <c r="E2178" i="3"/>
  <c r="B2179" i="3"/>
  <c r="E2179" i="3"/>
  <c r="B2180" i="3"/>
  <c r="E2180" i="3"/>
  <c r="B2181" i="3"/>
  <c r="E2181" i="3"/>
  <c r="B2182" i="3"/>
  <c r="E2182" i="3"/>
  <c r="B2183" i="3"/>
  <c r="E2183" i="3"/>
  <c r="B2184" i="3"/>
  <c r="E2184" i="3"/>
  <c r="B2185" i="3"/>
  <c r="E2185" i="3"/>
  <c r="B2186" i="3"/>
  <c r="E2186" i="3"/>
  <c r="B2187" i="3"/>
  <c r="E2187" i="3"/>
  <c r="B2188" i="3"/>
  <c r="E2188" i="3"/>
  <c r="B2189" i="3"/>
  <c r="E2189" i="3"/>
  <c r="B2190" i="3"/>
  <c r="E2190" i="3"/>
  <c r="B2191" i="3"/>
  <c r="E2191" i="3"/>
  <c r="B2192" i="3"/>
  <c r="E2192" i="3"/>
  <c r="B2193" i="3"/>
  <c r="E2193" i="3"/>
  <c r="B2194" i="3"/>
  <c r="E2194" i="3"/>
  <c r="B2195" i="3"/>
  <c r="E2195" i="3"/>
  <c r="B2196" i="3"/>
  <c r="E2196" i="3"/>
  <c r="B2197" i="3"/>
  <c r="E2197" i="3"/>
  <c r="B2198" i="3"/>
  <c r="E2198" i="3"/>
  <c r="B2199" i="3"/>
  <c r="E2199" i="3"/>
  <c r="B2200" i="3"/>
  <c r="E2200" i="3"/>
  <c r="B2201" i="3"/>
  <c r="E2201" i="3"/>
  <c r="B2202" i="3"/>
  <c r="E2202" i="3"/>
  <c r="B2203" i="3"/>
  <c r="E2203" i="3"/>
  <c r="B2204" i="3"/>
  <c r="E2204" i="3"/>
  <c r="B2205" i="3"/>
  <c r="E2205" i="3"/>
  <c r="B2206" i="3"/>
  <c r="E2206" i="3"/>
  <c r="B2207" i="3"/>
  <c r="E2207" i="3"/>
  <c r="B2208" i="3"/>
  <c r="E2208" i="3"/>
  <c r="B2209" i="3"/>
  <c r="E2209" i="3"/>
  <c r="B2210" i="3"/>
  <c r="E2210" i="3"/>
  <c r="B2211" i="3"/>
  <c r="E2211" i="3"/>
  <c r="B2212" i="3"/>
  <c r="E2212" i="3"/>
  <c r="B2213" i="3"/>
  <c r="E2213" i="3"/>
  <c r="B2214" i="3"/>
  <c r="E2214" i="3"/>
  <c r="B2215" i="3"/>
  <c r="E2215" i="3"/>
  <c r="B2216" i="3"/>
  <c r="E2216" i="3"/>
  <c r="B2217" i="3"/>
  <c r="E2217" i="3"/>
  <c r="B2218" i="3"/>
  <c r="E2218" i="3"/>
  <c r="B2219" i="3"/>
  <c r="E2219" i="3"/>
  <c r="B2220" i="3"/>
  <c r="E2220" i="3"/>
  <c r="B2221" i="3"/>
  <c r="E2221" i="3"/>
  <c r="B2222" i="3"/>
  <c r="E2222" i="3"/>
  <c r="B2223" i="3"/>
  <c r="E2223" i="3"/>
  <c r="B2224" i="3"/>
  <c r="E2224" i="3"/>
  <c r="B2225" i="3"/>
  <c r="E2225" i="3"/>
  <c r="B2226" i="3"/>
  <c r="E2226" i="3"/>
  <c r="B2227" i="3"/>
  <c r="E2227" i="3"/>
  <c r="B2228" i="3"/>
  <c r="E2228" i="3"/>
  <c r="B2229" i="3"/>
  <c r="E2229" i="3"/>
  <c r="B2230" i="3"/>
  <c r="E2230" i="3"/>
  <c r="B2231" i="3"/>
  <c r="E2231" i="3"/>
  <c r="B2232" i="3"/>
  <c r="E2232" i="3"/>
  <c r="B2233" i="3"/>
  <c r="E2233" i="3"/>
  <c r="B2234" i="3"/>
  <c r="E2234" i="3"/>
  <c r="B2235" i="3"/>
  <c r="E2235" i="3"/>
  <c r="B2236" i="3"/>
  <c r="E2236" i="3"/>
  <c r="B2237" i="3"/>
  <c r="E2237" i="3"/>
  <c r="B2238" i="3"/>
  <c r="E2238" i="3"/>
  <c r="B2239" i="3"/>
  <c r="E2239" i="3"/>
  <c r="B2240" i="3"/>
  <c r="E2240" i="3"/>
  <c r="B2241" i="3"/>
  <c r="E2241" i="3"/>
  <c r="B2242" i="3"/>
  <c r="E2242" i="3"/>
  <c r="B2243" i="3"/>
  <c r="E2243" i="3"/>
  <c r="B2244" i="3"/>
  <c r="E2244" i="3"/>
  <c r="B2245" i="3"/>
  <c r="E2245" i="3"/>
  <c r="B2246" i="3"/>
  <c r="E2246" i="3"/>
  <c r="B2247" i="3"/>
  <c r="E2247" i="3"/>
  <c r="B2248" i="3"/>
  <c r="E2248" i="3"/>
  <c r="B2249" i="3"/>
  <c r="E2249" i="3"/>
  <c r="B2250" i="3"/>
  <c r="E2250" i="3"/>
  <c r="B2251" i="3"/>
  <c r="E2251" i="3"/>
  <c r="B2252" i="3"/>
  <c r="E2252" i="3"/>
  <c r="B2253" i="3"/>
  <c r="E2253" i="3"/>
  <c r="B2254" i="3"/>
  <c r="E2254" i="3"/>
  <c r="B2255" i="3"/>
  <c r="E2255" i="3"/>
  <c r="B2256" i="3"/>
  <c r="E2256" i="3"/>
  <c r="B2257" i="3"/>
  <c r="E2257" i="3"/>
  <c r="B2258" i="3"/>
  <c r="E2258" i="3"/>
  <c r="B2259" i="3"/>
  <c r="E2259" i="3"/>
  <c r="B2260" i="3"/>
  <c r="E2260" i="3"/>
  <c r="B2261" i="3"/>
  <c r="E2261" i="3"/>
  <c r="B2262" i="3"/>
  <c r="E2262" i="3"/>
  <c r="B2263" i="3"/>
  <c r="E2263" i="3"/>
  <c r="B2264" i="3"/>
  <c r="E2264" i="3"/>
  <c r="B2265" i="3"/>
  <c r="E2265" i="3"/>
  <c r="B2266" i="3"/>
  <c r="E2266" i="3"/>
  <c r="B2267" i="3"/>
  <c r="E2267" i="3"/>
  <c r="B2268" i="3"/>
  <c r="E2268" i="3"/>
  <c r="B2269" i="3"/>
  <c r="E2269" i="3"/>
  <c r="B2270" i="3"/>
  <c r="E2270" i="3"/>
  <c r="B2271" i="3"/>
  <c r="E2271" i="3"/>
  <c r="B2272" i="3"/>
  <c r="E2272" i="3"/>
  <c r="B2273" i="3"/>
  <c r="E2273" i="3"/>
  <c r="B2274" i="3"/>
  <c r="E2274" i="3"/>
  <c r="B2275" i="3"/>
  <c r="E2275" i="3"/>
  <c r="B2276" i="3"/>
  <c r="E2276" i="3"/>
  <c r="B2277" i="3"/>
  <c r="E2277" i="3"/>
  <c r="B2278" i="3"/>
  <c r="E2278" i="3"/>
  <c r="B2279" i="3"/>
  <c r="E2279" i="3"/>
  <c r="B2280" i="3"/>
  <c r="E2280" i="3"/>
  <c r="B2281" i="3"/>
  <c r="E2281" i="3"/>
  <c r="B2282" i="3"/>
  <c r="E2282" i="3"/>
  <c r="B2283" i="3"/>
  <c r="E2283" i="3"/>
  <c r="B2284" i="3"/>
  <c r="E2284" i="3"/>
  <c r="B2285" i="3"/>
  <c r="E2285" i="3"/>
  <c r="B2286" i="3"/>
  <c r="E2286" i="3"/>
  <c r="B2287" i="3"/>
  <c r="E2287" i="3"/>
  <c r="B2288" i="3"/>
  <c r="E2288" i="3"/>
  <c r="B2289" i="3"/>
  <c r="E2289" i="3"/>
  <c r="B2290" i="3"/>
  <c r="E2290" i="3"/>
  <c r="B2291" i="3"/>
  <c r="E2291" i="3"/>
  <c r="B2292" i="3"/>
  <c r="E2292" i="3"/>
  <c r="B2293" i="3"/>
  <c r="E2293" i="3"/>
  <c r="B2294" i="3"/>
  <c r="E2294" i="3"/>
  <c r="B2295" i="3"/>
  <c r="E2295" i="3"/>
  <c r="B2296" i="3"/>
  <c r="E2296" i="3"/>
  <c r="B2297" i="3"/>
  <c r="E2297" i="3"/>
  <c r="B2298" i="3"/>
  <c r="E2298" i="3"/>
  <c r="B2299" i="3"/>
  <c r="E2299" i="3"/>
  <c r="B2300" i="3"/>
  <c r="E2300" i="3"/>
  <c r="B2301" i="3"/>
  <c r="E2301" i="3"/>
  <c r="B2302" i="3"/>
  <c r="E2302" i="3"/>
  <c r="B2303" i="3"/>
  <c r="E2303" i="3"/>
  <c r="B2304" i="3"/>
  <c r="E2304" i="3"/>
  <c r="B2305" i="3"/>
  <c r="E2305" i="3"/>
  <c r="B2306" i="3"/>
  <c r="E2306" i="3"/>
  <c r="B2307" i="3"/>
  <c r="E2307" i="3"/>
  <c r="B2308" i="3"/>
  <c r="E2308" i="3"/>
  <c r="B2309" i="3"/>
  <c r="E2309" i="3"/>
  <c r="B2310" i="3"/>
  <c r="E2310" i="3"/>
  <c r="B2311" i="3"/>
  <c r="E2311" i="3"/>
  <c r="B2312" i="3"/>
  <c r="E2312" i="3"/>
  <c r="B2313" i="3"/>
  <c r="E2313" i="3"/>
  <c r="B2314" i="3"/>
  <c r="E2314" i="3"/>
  <c r="B2315" i="3"/>
  <c r="E2315" i="3"/>
  <c r="B2316" i="3"/>
  <c r="E2316" i="3"/>
  <c r="B2317" i="3"/>
  <c r="E2317" i="3"/>
  <c r="B2318" i="3"/>
  <c r="E2318" i="3"/>
  <c r="B2319" i="3"/>
  <c r="E2319" i="3"/>
  <c r="B2320" i="3"/>
  <c r="E2320" i="3"/>
  <c r="B2321" i="3"/>
  <c r="E2321" i="3"/>
  <c r="B2322" i="3"/>
  <c r="E2322" i="3"/>
  <c r="B2323" i="3"/>
  <c r="E2323" i="3"/>
  <c r="B2324" i="3"/>
  <c r="E2324" i="3"/>
  <c r="B2325" i="3"/>
  <c r="E2325" i="3"/>
  <c r="B2326" i="3"/>
  <c r="E2326" i="3"/>
  <c r="B2327" i="3"/>
  <c r="E2327" i="3"/>
  <c r="B2328" i="3"/>
  <c r="E2328" i="3"/>
  <c r="B2329" i="3"/>
  <c r="E2329" i="3"/>
  <c r="B2330" i="3"/>
  <c r="E2330" i="3"/>
  <c r="B2331" i="3"/>
  <c r="E2331" i="3"/>
  <c r="B2332" i="3"/>
  <c r="E2332" i="3"/>
  <c r="B2333" i="3"/>
  <c r="E2333" i="3"/>
  <c r="B2334" i="3"/>
  <c r="E2334" i="3"/>
  <c r="B2335" i="3"/>
  <c r="E2335" i="3"/>
  <c r="B2336" i="3"/>
  <c r="E2336" i="3"/>
  <c r="B2337" i="3"/>
  <c r="E2337" i="3"/>
  <c r="B2338" i="3"/>
  <c r="E2338" i="3"/>
  <c r="B2339" i="3"/>
  <c r="E2339" i="3"/>
  <c r="B2340" i="3"/>
  <c r="E2340" i="3"/>
  <c r="B2341" i="3"/>
  <c r="E2341" i="3"/>
  <c r="B2342" i="3"/>
  <c r="E2342" i="3"/>
  <c r="B2343" i="3"/>
  <c r="E2343" i="3"/>
  <c r="B2344" i="3"/>
  <c r="E2344" i="3"/>
  <c r="B2345" i="3"/>
  <c r="E2345" i="3"/>
  <c r="B2346" i="3"/>
  <c r="E2346" i="3"/>
  <c r="B2347" i="3"/>
  <c r="E2347" i="3"/>
  <c r="B2348" i="3"/>
  <c r="E2348" i="3"/>
  <c r="B2349" i="3"/>
  <c r="E2349" i="3"/>
  <c r="B2350" i="3"/>
  <c r="E2350" i="3"/>
  <c r="B2351" i="3"/>
  <c r="E2351" i="3"/>
  <c r="B2352" i="3"/>
  <c r="E2352" i="3"/>
  <c r="B2353" i="3"/>
  <c r="E2353" i="3"/>
  <c r="B2354" i="3"/>
  <c r="E2354" i="3"/>
  <c r="B2355" i="3"/>
  <c r="E2355" i="3"/>
  <c r="B2356" i="3"/>
  <c r="E2356" i="3"/>
  <c r="B2357" i="3"/>
  <c r="E2357" i="3"/>
  <c r="B2358" i="3"/>
  <c r="E2358" i="3"/>
  <c r="B2359" i="3"/>
  <c r="E2359" i="3"/>
  <c r="B2360" i="3"/>
  <c r="E2360" i="3"/>
  <c r="B2361" i="3"/>
  <c r="E2361" i="3"/>
  <c r="B2362" i="3"/>
  <c r="E2362" i="3"/>
  <c r="B2363" i="3"/>
  <c r="E2363" i="3"/>
  <c r="B2364" i="3"/>
  <c r="E2364" i="3"/>
  <c r="B2365" i="3"/>
  <c r="E2365" i="3"/>
  <c r="B2366" i="3"/>
  <c r="E2366" i="3"/>
  <c r="B2367" i="3"/>
  <c r="E2367" i="3"/>
  <c r="B2368" i="3"/>
  <c r="E2368" i="3"/>
  <c r="B2369" i="3"/>
  <c r="E2369" i="3"/>
  <c r="B2370" i="3"/>
  <c r="E2370" i="3"/>
  <c r="B2371" i="3"/>
  <c r="E2371" i="3"/>
  <c r="B2372" i="3"/>
  <c r="E2372" i="3"/>
  <c r="B2373" i="3"/>
  <c r="E2373" i="3"/>
  <c r="B2374" i="3"/>
  <c r="E2374" i="3"/>
  <c r="B2375" i="3"/>
  <c r="E2375" i="3"/>
  <c r="B2376" i="3"/>
  <c r="E2376" i="3"/>
  <c r="B2377" i="3"/>
  <c r="E2377" i="3"/>
  <c r="B2378" i="3"/>
  <c r="E2378" i="3"/>
  <c r="B2379" i="3"/>
  <c r="E2379" i="3"/>
  <c r="B2380" i="3"/>
  <c r="E2380" i="3"/>
  <c r="B2381" i="3"/>
  <c r="E2381" i="3"/>
  <c r="B2382" i="3"/>
  <c r="E2382" i="3"/>
  <c r="B2383" i="3"/>
  <c r="E2383" i="3"/>
  <c r="B2384" i="3"/>
  <c r="E2384" i="3"/>
  <c r="B2385" i="3"/>
  <c r="E2385" i="3"/>
  <c r="B2386" i="3"/>
  <c r="E2386" i="3"/>
  <c r="B2387" i="3"/>
  <c r="E2387" i="3"/>
  <c r="B2388" i="3"/>
  <c r="E2388" i="3"/>
  <c r="B2389" i="3"/>
  <c r="E2389" i="3"/>
  <c r="B2390" i="3"/>
  <c r="E2390" i="3"/>
  <c r="B2391" i="3"/>
  <c r="E2391" i="3"/>
  <c r="B2392" i="3"/>
  <c r="E2392" i="3"/>
  <c r="B2393" i="3"/>
  <c r="E2393" i="3"/>
  <c r="B2394" i="3"/>
  <c r="E2394" i="3"/>
  <c r="B2395" i="3"/>
  <c r="E2395" i="3"/>
  <c r="B2396" i="3"/>
  <c r="E2396" i="3"/>
  <c r="B2397" i="3"/>
  <c r="E2397" i="3"/>
  <c r="B2398" i="3"/>
  <c r="E2398" i="3"/>
  <c r="B2399" i="3"/>
  <c r="E2399" i="3"/>
  <c r="B2400" i="3"/>
  <c r="E2400" i="3"/>
  <c r="B2401" i="3"/>
  <c r="E2401" i="3"/>
  <c r="B2402" i="3"/>
  <c r="E2402" i="3"/>
  <c r="B2403" i="3"/>
  <c r="E2403" i="3"/>
  <c r="B2404" i="3"/>
  <c r="E2404" i="3"/>
  <c r="B2405" i="3"/>
  <c r="E2405" i="3"/>
  <c r="B2406" i="3"/>
  <c r="E2406" i="3"/>
  <c r="B2407" i="3"/>
  <c r="E2407" i="3"/>
  <c r="B2408" i="3"/>
  <c r="E2408" i="3"/>
  <c r="B2409" i="3"/>
  <c r="E2409" i="3"/>
  <c r="B2410" i="3"/>
  <c r="E2410" i="3"/>
  <c r="B2411" i="3"/>
  <c r="E2411" i="3"/>
  <c r="B2412" i="3"/>
  <c r="E2412" i="3"/>
  <c r="B2413" i="3"/>
  <c r="E2413" i="3"/>
  <c r="B2414" i="3"/>
  <c r="E2414" i="3"/>
  <c r="B2415" i="3"/>
  <c r="E2415" i="3"/>
  <c r="B2416" i="3"/>
  <c r="E2416" i="3"/>
  <c r="B2417" i="3"/>
  <c r="E2417" i="3"/>
  <c r="B2418" i="3"/>
  <c r="E2418" i="3"/>
  <c r="B2419" i="3"/>
  <c r="E2419" i="3"/>
  <c r="B2420" i="3"/>
  <c r="E2420" i="3"/>
  <c r="B2421" i="3"/>
  <c r="E2421" i="3"/>
  <c r="B2422" i="3"/>
  <c r="E2422" i="3"/>
  <c r="B2423" i="3"/>
  <c r="E2423" i="3"/>
  <c r="B2424" i="3"/>
  <c r="E2424" i="3"/>
  <c r="B2425" i="3"/>
  <c r="E2425" i="3"/>
  <c r="B2426" i="3"/>
  <c r="E2426" i="3"/>
  <c r="B2427" i="3"/>
  <c r="E2427" i="3"/>
  <c r="B2428" i="3"/>
  <c r="E2428" i="3"/>
  <c r="B2429" i="3"/>
  <c r="E2429" i="3"/>
  <c r="B2430" i="3"/>
  <c r="E2430" i="3"/>
  <c r="B2431" i="3"/>
  <c r="E2431" i="3"/>
  <c r="B2432" i="3"/>
  <c r="E2432" i="3"/>
  <c r="B2433" i="3"/>
  <c r="E2433" i="3"/>
  <c r="B2434" i="3"/>
  <c r="E2434" i="3"/>
  <c r="B2435" i="3"/>
  <c r="E2435" i="3"/>
  <c r="B2436" i="3"/>
  <c r="E2436" i="3"/>
  <c r="B2437" i="3"/>
  <c r="E2437" i="3"/>
  <c r="B2438" i="3"/>
  <c r="E2438" i="3"/>
  <c r="B2439" i="3"/>
  <c r="E2439" i="3"/>
  <c r="B2440" i="3"/>
  <c r="E2440" i="3"/>
  <c r="B2441" i="3"/>
  <c r="E2441" i="3"/>
  <c r="B2442" i="3"/>
  <c r="E2442" i="3"/>
  <c r="B2443" i="3"/>
  <c r="E2443" i="3"/>
  <c r="B2444" i="3"/>
  <c r="E2444" i="3"/>
  <c r="B2445" i="3"/>
  <c r="E2445" i="3"/>
  <c r="B2446" i="3"/>
  <c r="E2446" i="3"/>
  <c r="B2447" i="3"/>
  <c r="E2447" i="3"/>
  <c r="B2448" i="3"/>
  <c r="E2448" i="3"/>
  <c r="B2449" i="3"/>
  <c r="E2449" i="3"/>
  <c r="B2450" i="3"/>
  <c r="E2450" i="3"/>
  <c r="B2451" i="3"/>
  <c r="E2451" i="3"/>
  <c r="B2452" i="3"/>
  <c r="E2452" i="3"/>
  <c r="B2453" i="3"/>
  <c r="E2453" i="3"/>
  <c r="B2454" i="3"/>
  <c r="E2454" i="3"/>
  <c r="B2455" i="3"/>
  <c r="E2455" i="3"/>
  <c r="B2456" i="3"/>
  <c r="E2456" i="3"/>
  <c r="B2457" i="3"/>
  <c r="E2457" i="3"/>
  <c r="B2458" i="3"/>
  <c r="E2458" i="3"/>
  <c r="B2459" i="3"/>
  <c r="E2459" i="3"/>
  <c r="B2460" i="3"/>
  <c r="E2460" i="3"/>
  <c r="B2461" i="3"/>
  <c r="E2461" i="3"/>
  <c r="B2462" i="3"/>
  <c r="E2462" i="3"/>
  <c r="B2463" i="3"/>
  <c r="E2463" i="3"/>
  <c r="B2464" i="3"/>
  <c r="E2464" i="3"/>
  <c r="B2465" i="3"/>
  <c r="E2465" i="3"/>
  <c r="B2466" i="3"/>
  <c r="E2466" i="3"/>
  <c r="B2467" i="3"/>
  <c r="E2467" i="3"/>
  <c r="B2468" i="3"/>
  <c r="E2468" i="3"/>
  <c r="B2469" i="3"/>
  <c r="E2469" i="3"/>
  <c r="B2470" i="3"/>
  <c r="E2470" i="3"/>
  <c r="B2471" i="3"/>
  <c r="E2471" i="3"/>
  <c r="B2472" i="3"/>
  <c r="E2472" i="3"/>
  <c r="B2473" i="3"/>
  <c r="E2473" i="3"/>
  <c r="B2474" i="3"/>
  <c r="E2474" i="3"/>
  <c r="B2475" i="3"/>
  <c r="E2475" i="3"/>
  <c r="B2476" i="3"/>
  <c r="E2476" i="3"/>
  <c r="B2477" i="3"/>
  <c r="E2477" i="3"/>
  <c r="B2478" i="3"/>
  <c r="E2478" i="3"/>
  <c r="B2479" i="3"/>
  <c r="E2479" i="3"/>
  <c r="B2480" i="3"/>
  <c r="E2480" i="3"/>
  <c r="B2481" i="3"/>
  <c r="E2481" i="3"/>
  <c r="B2482" i="3"/>
  <c r="E2482" i="3"/>
  <c r="B2483" i="3"/>
  <c r="E2483" i="3"/>
  <c r="B2484" i="3"/>
  <c r="E2484" i="3"/>
  <c r="B2485" i="3"/>
  <c r="E2485" i="3"/>
  <c r="B2486" i="3"/>
  <c r="E2486" i="3"/>
  <c r="B2487" i="3"/>
  <c r="E2487" i="3"/>
  <c r="B2488" i="3"/>
  <c r="E2488" i="3"/>
  <c r="B2489" i="3"/>
  <c r="E2489" i="3"/>
  <c r="B2490" i="3"/>
  <c r="E2490" i="3"/>
  <c r="B2491" i="3"/>
  <c r="E2491" i="3"/>
  <c r="B2492" i="3"/>
  <c r="E2492" i="3"/>
  <c r="B2493" i="3"/>
  <c r="E2493" i="3"/>
  <c r="B2494" i="3"/>
  <c r="E2494" i="3"/>
  <c r="B2495" i="3"/>
  <c r="E2495" i="3"/>
  <c r="B2496" i="3"/>
  <c r="E2496" i="3"/>
  <c r="B2497" i="3"/>
  <c r="E2497" i="3"/>
  <c r="B2498" i="3"/>
  <c r="E2498" i="3"/>
  <c r="B2499" i="3"/>
  <c r="E2499" i="3"/>
  <c r="B2500" i="3"/>
  <c r="E2500" i="3"/>
  <c r="B2501" i="3"/>
  <c r="E2501" i="3"/>
  <c r="B2502" i="3"/>
  <c r="E2502" i="3"/>
  <c r="B2503" i="3"/>
  <c r="E2503" i="3"/>
  <c r="B2504" i="3"/>
  <c r="E2504" i="3"/>
  <c r="B2505" i="3"/>
  <c r="E2505" i="3"/>
  <c r="B2506" i="3"/>
  <c r="E2506" i="3"/>
  <c r="B2507" i="3"/>
  <c r="E2507" i="3"/>
  <c r="B2508" i="3"/>
  <c r="E2508" i="3"/>
  <c r="B2509" i="3"/>
  <c r="E2509" i="3"/>
  <c r="B2510" i="3"/>
  <c r="E2510" i="3"/>
  <c r="B2511" i="3"/>
  <c r="E2511" i="3"/>
  <c r="B2512" i="3"/>
  <c r="E2512" i="3"/>
  <c r="B2513" i="3"/>
  <c r="E2513" i="3"/>
  <c r="B2514" i="3"/>
  <c r="E2514" i="3"/>
  <c r="B2515" i="3"/>
  <c r="E2515" i="3"/>
  <c r="B2516" i="3"/>
  <c r="E2516" i="3"/>
  <c r="B2517" i="3"/>
  <c r="E2517" i="3"/>
  <c r="B2518" i="3"/>
  <c r="E2518" i="3"/>
  <c r="B2519" i="3"/>
  <c r="E2519" i="3"/>
  <c r="B2520" i="3"/>
  <c r="E2520" i="3"/>
  <c r="B2521" i="3"/>
  <c r="E2521" i="3"/>
  <c r="B2522" i="3"/>
  <c r="E2522" i="3"/>
  <c r="B2523" i="3"/>
  <c r="E2523" i="3"/>
  <c r="B2524" i="3"/>
  <c r="E2524" i="3"/>
  <c r="B2525" i="3"/>
  <c r="E2525" i="3"/>
  <c r="B2526" i="3"/>
  <c r="E2526" i="3"/>
  <c r="B2527" i="3"/>
  <c r="E2527" i="3"/>
  <c r="B2528" i="3"/>
  <c r="E2528" i="3"/>
  <c r="B2529" i="3"/>
  <c r="E2529" i="3"/>
  <c r="B2530" i="3"/>
  <c r="E2530" i="3"/>
  <c r="B2531" i="3"/>
  <c r="E2531" i="3"/>
  <c r="B2532" i="3"/>
  <c r="E2532" i="3"/>
  <c r="B2533" i="3"/>
  <c r="E2533" i="3"/>
  <c r="B2534" i="3"/>
  <c r="E2534" i="3"/>
  <c r="B2535" i="3"/>
  <c r="E2535" i="3"/>
  <c r="B2536" i="3"/>
  <c r="E2536" i="3"/>
  <c r="B2537" i="3"/>
  <c r="E2537" i="3"/>
  <c r="B2538" i="3"/>
  <c r="E2538" i="3"/>
  <c r="B2539" i="3"/>
  <c r="E2539" i="3"/>
  <c r="B2540" i="3"/>
  <c r="E2540" i="3"/>
  <c r="B2541" i="3"/>
  <c r="E2541" i="3"/>
  <c r="B2542" i="3"/>
  <c r="E2542" i="3"/>
  <c r="B2543" i="3"/>
  <c r="E2543" i="3"/>
  <c r="B2544" i="3"/>
  <c r="E2544" i="3"/>
  <c r="B2545" i="3"/>
  <c r="E2545" i="3"/>
  <c r="B2546" i="3"/>
  <c r="E2546" i="3"/>
  <c r="B2547" i="3"/>
  <c r="E2547" i="3"/>
  <c r="B2548" i="3"/>
  <c r="E2548" i="3"/>
  <c r="B2549" i="3"/>
  <c r="E2549" i="3"/>
  <c r="B2550" i="3"/>
  <c r="E2550" i="3"/>
  <c r="B2551" i="3"/>
  <c r="E2551" i="3"/>
  <c r="B2552" i="3"/>
  <c r="E2552" i="3"/>
  <c r="B2553" i="3"/>
  <c r="E2553" i="3"/>
  <c r="B2554" i="3"/>
  <c r="E2554" i="3"/>
  <c r="B2555" i="3"/>
  <c r="E2555" i="3"/>
  <c r="B2556" i="3"/>
  <c r="E2556" i="3"/>
  <c r="B2557" i="3"/>
  <c r="E2557" i="3"/>
  <c r="B2558" i="3"/>
  <c r="E2558" i="3"/>
  <c r="B2559" i="3"/>
  <c r="E2559" i="3"/>
  <c r="B2560" i="3"/>
  <c r="E2560" i="3"/>
  <c r="B2561" i="3"/>
  <c r="E2561" i="3"/>
  <c r="B2562" i="3"/>
  <c r="E2562" i="3"/>
  <c r="B2563" i="3"/>
  <c r="E2563" i="3"/>
  <c r="B2564" i="3"/>
  <c r="E2564" i="3"/>
  <c r="B2565" i="3"/>
  <c r="E2565" i="3"/>
  <c r="B2566" i="3"/>
  <c r="E2566" i="3"/>
  <c r="B2567" i="3"/>
  <c r="E2567" i="3"/>
  <c r="B2568" i="3"/>
  <c r="E2568" i="3"/>
  <c r="B2569" i="3"/>
  <c r="E2569" i="3"/>
  <c r="B2570" i="3"/>
  <c r="E2570" i="3"/>
  <c r="B2571" i="3"/>
  <c r="E2571" i="3"/>
  <c r="B2572" i="3"/>
  <c r="E2572" i="3"/>
  <c r="B2573" i="3"/>
  <c r="E2573" i="3"/>
  <c r="B2574" i="3"/>
  <c r="E2574" i="3"/>
  <c r="B2575" i="3"/>
  <c r="E2575" i="3"/>
  <c r="B2576" i="3"/>
  <c r="E2576" i="3"/>
  <c r="B2577" i="3"/>
  <c r="E2577" i="3"/>
  <c r="B2578" i="3"/>
  <c r="E2578" i="3"/>
  <c r="B2579" i="3"/>
  <c r="E2579" i="3"/>
  <c r="B2580" i="3"/>
  <c r="E2580" i="3"/>
  <c r="B2581" i="3"/>
  <c r="E2581" i="3"/>
  <c r="B2582" i="3"/>
  <c r="E2582" i="3"/>
  <c r="B2583" i="3"/>
  <c r="E2583" i="3"/>
  <c r="B2584" i="3"/>
  <c r="E2584" i="3"/>
  <c r="B2585" i="3"/>
  <c r="E2585" i="3"/>
  <c r="B2586" i="3"/>
  <c r="E2586" i="3"/>
  <c r="B2587" i="3"/>
  <c r="E2587" i="3"/>
  <c r="B2588" i="3"/>
  <c r="E2588" i="3"/>
  <c r="B2589" i="3"/>
  <c r="E2589" i="3"/>
  <c r="B2590" i="3"/>
  <c r="E2590" i="3"/>
  <c r="B2591" i="3"/>
  <c r="E2591" i="3"/>
  <c r="B2592" i="3"/>
  <c r="E2592" i="3"/>
  <c r="B2593" i="3"/>
  <c r="E2593" i="3"/>
  <c r="B2594" i="3"/>
  <c r="E2594" i="3"/>
  <c r="B2595" i="3"/>
  <c r="E2595" i="3"/>
  <c r="B2596" i="3"/>
  <c r="E2596" i="3"/>
  <c r="B2597" i="3"/>
  <c r="E2597" i="3"/>
  <c r="B2598" i="3"/>
  <c r="E2598" i="3"/>
  <c r="B2599" i="3"/>
  <c r="E2599" i="3"/>
  <c r="B2600" i="3"/>
  <c r="E2600" i="3"/>
  <c r="B2601" i="3"/>
  <c r="E2601" i="3"/>
  <c r="B2602" i="3"/>
  <c r="E2602" i="3"/>
  <c r="B2603" i="3"/>
  <c r="E2603" i="3"/>
  <c r="B2604" i="3"/>
  <c r="E2604" i="3"/>
  <c r="B2605" i="3"/>
  <c r="E2605" i="3"/>
  <c r="B2606" i="3"/>
  <c r="E2606" i="3"/>
  <c r="B2607" i="3"/>
  <c r="E2607" i="3"/>
  <c r="B2608" i="3"/>
  <c r="E2608" i="3"/>
  <c r="B2609" i="3"/>
  <c r="E2609" i="3"/>
  <c r="B2610" i="3"/>
  <c r="E2610" i="3"/>
  <c r="B2611" i="3"/>
  <c r="E2611" i="3"/>
  <c r="B2612" i="3"/>
  <c r="E2612" i="3"/>
  <c r="B2613" i="3"/>
  <c r="E2613" i="3"/>
  <c r="B2614" i="3"/>
  <c r="E2614" i="3"/>
  <c r="B2615" i="3"/>
  <c r="E2615" i="3"/>
  <c r="B2616" i="3"/>
  <c r="E2616" i="3"/>
  <c r="B2617" i="3"/>
  <c r="E2617" i="3"/>
  <c r="B2618" i="3"/>
  <c r="E2618" i="3"/>
  <c r="B2619" i="3"/>
  <c r="E2619" i="3"/>
  <c r="B2620" i="3"/>
  <c r="E2620" i="3"/>
  <c r="B2621" i="3"/>
  <c r="E2621" i="3"/>
  <c r="B2622" i="3"/>
  <c r="E2622" i="3"/>
  <c r="B2623" i="3"/>
  <c r="E2623" i="3"/>
  <c r="B2624" i="3"/>
  <c r="E2624" i="3"/>
  <c r="B2625" i="3"/>
  <c r="E2625" i="3"/>
  <c r="B2626" i="3"/>
  <c r="E2626" i="3"/>
  <c r="B2627" i="3"/>
  <c r="E2627" i="3"/>
  <c r="B2628" i="3"/>
  <c r="E2628" i="3"/>
  <c r="B2629" i="3"/>
  <c r="E2629" i="3"/>
  <c r="B2630" i="3"/>
  <c r="E2630" i="3"/>
  <c r="B2631" i="3"/>
  <c r="E2631" i="3"/>
  <c r="B2632" i="3"/>
  <c r="E2632" i="3"/>
  <c r="B2633" i="3"/>
  <c r="E2633" i="3"/>
  <c r="B2634" i="3"/>
  <c r="E2634" i="3"/>
  <c r="B2635" i="3"/>
  <c r="E2635" i="3"/>
  <c r="B2636" i="3"/>
  <c r="E2636" i="3"/>
  <c r="B2637" i="3"/>
  <c r="E2637" i="3"/>
  <c r="B2638" i="3"/>
  <c r="E2638" i="3"/>
  <c r="B2639" i="3"/>
  <c r="E2639" i="3"/>
  <c r="B2640" i="3"/>
  <c r="E2640" i="3"/>
  <c r="B2641" i="3"/>
  <c r="E2641" i="3"/>
  <c r="B2642" i="3"/>
  <c r="E2642" i="3"/>
  <c r="B2643" i="3"/>
  <c r="E2643" i="3"/>
  <c r="B2644" i="3"/>
  <c r="E2644" i="3"/>
  <c r="B2645" i="3"/>
  <c r="E2645" i="3"/>
  <c r="B2646" i="3"/>
  <c r="E2646" i="3"/>
  <c r="B2647" i="3"/>
  <c r="E2647" i="3"/>
  <c r="B2648" i="3"/>
  <c r="E2648" i="3"/>
  <c r="B2649" i="3"/>
  <c r="E2649" i="3"/>
  <c r="B2650" i="3"/>
  <c r="E2650" i="3"/>
  <c r="B2651" i="3"/>
  <c r="E2651" i="3"/>
  <c r="B2652" i="3"/>
  <c r="E2652" i="3"/>
  <c r="B2653" i="3"/>
  <c r="E2653" i="3"/>
  <c r="B2654" i="3"/>
  <c r="E2654" i="3"/>
  <c r="B2655" i="3"/>
  <c r="E2655" i="3"/>
  <c r="B2656" i="3"/>
  <c r="E2656" i="3"/>
  <c r="B2657" i="3"/>
  <c r="E2657" i="3"/>
  <c r="B2658" i="3"/>
  <c r="E2658" i="3"/>
  <c r="B2659" i="3"/>
  <c r="E2659" i="3"/>
  <c r="B2660" i="3"/>
  <c r="E2660" i="3"/>
  <c r="B2661" i="3"/>
  <c r="E2661" i="3"/>
  <c r="B2662" i="3"/>
  <c r="E2662" i="3"/>
  <c r="B2663" i="3"/>
  <c r="E2663" i="3"/>
  <c r="B2664" i="3"/>
  <c r="E2664" i="3"/>
  <c r="B2665" i="3"/>
  <c r="E2665" i="3"/>
  <c r="B2666" i="3"/>
  <c r="E2666" i="3"/>
  <c r="B2667" i="3"/>
  <c r="E2667" i="3"/>
  <c r="B2668" i="3"/>
  <c r="E2668" i="3"/>
  <c r="B2669" i="3"/>
  <c r="E2669" i="3"/>
  <c r="B2670" i="3"/>
  <c r="E2670" i="3"/>
  <c r="B2671" i="3"/>
  <c r="E2671" i="3"/>
  <c r="B2672" i="3"/>
  <c r="E2672" i="3"/>
  <c r="B2673" i="3"/>
  <c r="E2673" i="3"/>
  <c r="B2674" i="3"/>
  <c r="E2674" i="3"/>
  <c r="B2675" i="3"/>
  <c r="E2675" i="3"/>
  <c r="B2676" i="3"/>
  <c r="E2676" i="3"/>
  <c r="B2677" i="3"/>
  <c r="E2677" i="3"/>
  <c r="B2678" i="3"/>
  <c r="E2678" i="3"/>
  <c r="B2679" i="3"/>
  <c r="E2679" i="3"/>
  <c r="B2680" i="3"/>
  <c r="E2680" i="3"/>
  <c r="B2681" i="3"/>
  <c r="E2681" i="3"/>
  <c r="B2682" i="3"/>
  <c r="E2682" i="3"/>
  <c r="B2683" i="3"/>
  <c r="E2683" i="3"/>
  <c r="B2684" i="3"/>
  <c r="E2684" i="3"/>
  <c r="B2685" i="3"/>
  <c r="E2685" i="3"/>
  <c r="B2686" i="3"/>
  <c r="E2686" i="3"/>
  <c r="B2687" i="3"/>
  <c r="E2687" i="3"/>
  <c r="B2688" i="3"/>
  <c r="E2688" i="3"/>
  <c r="B2689" i="3"/>
  <c r="E2689" i="3"/>
  <c r="B2690" i="3"/>
  <c r="E2690" i="3"/>
  <c r="B2691" i="3"/>
  <c r="E2691" i="3"/>
  <c r="B2692" i="3"/>
  <c r="E2692" i="3"/>
  <c r="B2693" i="3"/>
  <c r="E2693" i="3"/>
  <c r="B2694" i="3"/>
  <c r="E2694" i="3"/>
  <c r="B2695" i="3"/>
  <c r="E2695" i="3"/>
  <c r="B2696" i="3"/>
  <c r="E2696" i="3"/>
  <c r="B2697" i="3"/>
  <c r="E2697" i="3"/>
  <c r="B2698" i="3"/>
  <c r="E2698" i="3"/>
  <c r="B2699" i="3"/>
  <c r="E2699" i="3"/>
  <c r="B2700" i="3"/>
  <c r="E2700" i="3"/>
  <c r="B2701" i="3"/>
  <c r="E2701" i="3"/>
  <c r="B2702" i="3"/>
  <c r="E2702" i="3"/>
  <c r="B2703" i="3"/>
  <c r="E2703" i="3"/>
  <c r="B2704" i="3"/>
  <c r="E2704" i="3"/>
  <c r="B2705" i="3"/>
  <c r="E2705" i="3"/>
  <c r="B2706" i="3"/>
  <c r="E2706" i="3"/>
  <c r="B2707" i="3"/>
  <c r="E2707" i="3"/>
  <c r="B2708" i="3"/>
  <c r="E2708" i="3"/>
  <c r="B2709" i="3"/>
  <c r="E2709" i="3"/>
  <c r="B2710" i="3"/>
  <c r="E2710" i="3"/>
  <c r="B2711" i="3"/>
  <c r="E2711" i="3"/>
  <c r="B2712" i="3"/>
  <c r="E2712" i="3"/>
  <c r="B2713" i="3"/>
  <c r="E2713" i="3"/>
  <c r="B2714" i="3"/>
  <c r="E2714" i="3"/>
  <c r="B2715" i="3"/>
  <c r="E2715" i="3"/>
  <c r="B2716" i="3"/>
  <c r="E2716" i="3"/>
  <c r="B2717" i="3"/>
  <c r="E2717" i="3"/>
  <c r="B2718" i="3"/>
  <c r="E2718" i="3"/>
  <c r="B2719" i="3"/>
  <c r="E2719" i="3"/>
  <c r="B2720" i="3"/>
  <c r="E2720" i="3"/>
  <c r="B2721" i="3"/>
  <c r="E2721" i="3"/>
  <c r="B2722" i="3"/>
  <c r="E2722" i="3"/>
  <c r="B2723" i="3"/>
  <c r="E2723" i="3"/>
  <c r="B2724" i="3"/>
  <c r="E2724" i="3"/>
  <c r="B2725" i="3"/>
  <c r="E2725" i="3"/>
  <c r="B2726" i="3"/>
  <c r="E2726" i="3"/>
  <c r="B2727" i="3"/>
  <c r="E2727" i="3"/>
  <c r="B2728" i="3"/>
  <c r="E2728" i="3"/>
  <c r="B2729" i="3"/>
  <c r="E2729" i="3"/>
  <c r="B2730" i="3"/>
  <c r="E2730" i="3"/>
  <c r="B2731" i="3"/>
  <c r="E2731" i="3"/>
  <c r="B2732" i="3"/>
  <c r="E2732" i="3"/>
  <c r="B2733" i="3"/>
  <c r="E2733" i="3"/>
  <c r="B2734" i="3"/>
  <c r="E2734" i="3"/>
  <c r="B2735" i="3"/>
  <c r="E2735" i="3"/>
  <c r="B2736" i="3"/>
  <c r="E2736" i="3"/>
  <c r="B2737" i="3"/>
  <c r="E2737" i="3"/>
  <c r="B2738" i="3"/>
  <c r="E2738" i="3"/>
  <c r="B2739" i="3"/>
  <c r="E2739" i="3"/>
  <c r="B2740" i="3"/>
  <c r="E2740" i="3"/>
  <c r="B2741" i="3"/>
  <c r="E2741" i="3"/>
  <c r="B2742" i="3"/>
  <c r="E2742" i="3"/>
  <c r="B2743" i="3"/>
  <c r="E2743" i="3"/>
  <c r="B2744" i="3"/>
  <c r="E2744" i="3"/>
  <c r="B2745" i="3"/>
  <c r="E2745" i="3"/>
  <c r="B2746" i="3"/>
  <c r="E2746" i="3"/>
  <c r="B2747" i="3"/>
  <c r="E2747" i="3"/>
  <c r="B2748" i="3"/>
  <c r="E2748" i="3"/>
  <c r="B2749" i="3"/>
  <c r="E2749" i="3"/>
  <c r="B2750" i="3"/>
  <c r="E2750" i="3"/>
  <c r="B2751" i="3"/>
  <c r="E2751" i="3"/>
  <c r="B2752" i="3"/>
  <c r="E2752" i="3"/>
  <c r="B2753" i="3"/>
  <c r="E2753" i="3"/>
  <c r="B2754" i="3"/>
  <c r="E2754" i="3"/>
  <c r="B2755" i="3"/>
  <c r="E2755" i="3"/>
  <c r="B2756" i="3"/>
  <c r="E2756" i="3"/>
  <c r="B2757" i="3"/>
  <c r="E2757" i="3"/>
  <c r="B2758" i="3"/>
  <c r="E2758" i="3"/>
  <c r="B2759" i="3"/>
  <c r="E2759" i="3"/>
  <c r="B2760" i="3"/>
  <c r="E2760" i="3"/>
  <c r="B2761" i="3"/>
  <c r="E2761" i="3"/>
  <c r="B2762" i="3"/>
  <c r="E2762" i="3"/>
  <c r="B2763" i="3"/>
  <c r="E2763" i="3"/>
  <c r="B2764" i="3"/>
  <c r="E2764" i="3"/>
  <c r="B2765" i="3"/>
  <c r="E2765" i="3"/>
  <c r="B2766" i="3"/>
  <c r="E2766" i="3"/>
  <c r="B2767" i="3"/>
  <c r="E2767" i="3"/>
  <c r="B2768" i="3"/>
  <c r="E2768" i="3"/>
  <c r="B2769" i="3"/>
  <c r="E2769" i="3"/>
  <c r="B2770" i="3"/>
  <c r="E2770" i="3"/>
  <c r="B2771" i="3"/>
  <c r="E2771" i="3"/>
  <c r="B2772" i="3"/>
  <c r="E2772" i="3"/>
  <c r="B2773" i="3"/>
  <c r="E2773" i="3"/>
  <c r="B2774" i="3"/>
  <c r="E2774" i="3"/>
  <c r="B2775" i="3"/>
  <c r="E2775" i="3"/>
  <c r="B2776" i="3"/>
  <c r="E2776" i="3"/>
  <c r="B2777" i="3"/>
  <c r="E2777" i="3"/>
  <c r="B2778" i="3"/>
  <c r="E2778" i="3"/>
  <c r="B2779" i="3"/>
  <c r="E2779" i="3"/>
  <c r="B2780" i="3"/>
  <c r="E2780" i="3"/>
  <c r="B2781" i="3"/>
  <c r="E2781" i="3"/>
  <c r="B2782" i="3"/>
  <c r="E2782" i="3"/>
  <c r="B2783" i="3"/>
  <c r="E2783" i="3"/>
  <c r="B2784" i="3"/>
  <c r="E2784" i="3"/>
  <c r="B2785" i="3"/>
  <c r="E2785" i="3"/>
  <c r="B2786" i="3"/>
  <c r="E2786" i="3"/>
  <c r="B2787" i="3"/>
  <c r="E2787" i="3"/>
  <c r="B2788" i="3"/>
  <c r="E2788" i="3"/>
  <c r="B2789" i="3"/>
  <c r="E2789" i="3"/>
  <c r="B2790" i="3"/>
  <c r="E2790" i="3"/>
  <c r="B2791" i="3"/>
  <c r="E2791" i="3"/>
  <c r="B2792" i="3"/>
  <c r="E2792" i="3"/>
  <c r="B2793" i="3"/>
  <c r="E2793" i="3"/>
  <c r="B2794" i="3"/>
  <c r="E2794" i="3"/>
  <c r="B2795" i="3"/>
  <c r="E2795" i="3"/>
  <c r="B2796" i="3"/>
  <c r="E2796" i="3"/>
  <c r="B2797" i="3"/>
  <c r="E2797" i="3"/>
  <c r="B2798" i="3"/>
  <c r="E2798" i="3"/>
  <c r="B2799" i="3"/>
  <c r="E2799" i="3"/>
  <c r="B2800" i="3"/>
  <c r="E2800" i="3"/>
  <c r="B2801" i="3"/>
  <c r="E2801" i="3"/>
  <c r="B2802" i="3"/>
  <c r="E2802" i="3"/>
  <c r="B2803" i="3"/>
  <c r="E2803" i="3"/>
  <c r="B2804" i="3"/>
  <c r="E2804" i="3"/>
  <c r="B2805" i="3"/>
  <c r="E2805" i="3"/>
  <c r="B2806" i="3"/>
  <c r="E2806" i="3"/>
  <c r="B2807" i="3"/>
  <c r="E2807" i="3"/>
  <c r="B2808" i="3"/>
  <c r="E2808" i="3"/>
  <c r="B2809" i="3"/>
  <c r="E2809" i="3"/>
  <c r="B2810" i="3"/>
  <c r="E2810" i="3"/>
  <c r="B2811" i="3"/>
  <c r="E2811" i="3"/>
  <c r="B2812" i="3"/>
  <c r="E2812" i="3"/>
  <c r="B2813" i="3"/>
  <c r="E2813" i="3"/>
  <c r="B2814" i="3"/>
  <c r="E2814" i="3"/>
  <c r="B2815" i="3"/>
  <c r="E2815" i="3"/>
  <c r="B2816" i="3"/>
  <c r="E2816" i="3"/>
  <c r="B2817" i="3"/>
  <c r="E2817" i="3"/>
  <c r="B2818" i="3"/>
  <c r="E2818" i="3"/>
  <c r="B2819" i="3"/>
  <c r="E2819" i="3"/>
  <c r="B2820" i="3"/>
  <c r="E2820" i="3"/>
  <c r="B2821" i="3"/>
  <c r="E2821" i="3"/>
  <c r="B2822" i="3"/>
  <c r="E2822" i="3"/>
  <c r="B2823" i="3"/>
  <c r="E2823" i="3"/>
  <c r="B2824" i="3"/>
  <c r="E2824" i="3"/>
  <c r="B2825" i="3"/>
  <c r="E2825" i="3"/>
  <c r="B2826" i="3"/>
  <c r="E2826" i="3"/>
  <c r="B2827" i="3"/>
  <c r="E2827" i="3"/>
  <c r="B2828" i="3"/>
  <c r="E2828" i="3"/>
  <c r="B2829" i="3"/>
  <c r="E2829" i="3"/>
  <c r="B2830" i="3"/>
  <c r="E2830" i="3"/>
  <c r="B2831" i="3"/>
  <c r="E2831" i="3"/>
  <c r="B2832" i="3"/>
  <c r="E2832" i="3"/>
  <c r="B2833" i="3"/>
  <c r="E2833" i="3"/>
  <c r="B2834" i="3"/>
  <c r="E2834" i="3"/>
  <c r="B2835" i="3"/>
  <c r="E2835" i="3"/>
  <c r="B2836" i="3"/>
  <c r="E2836" i="3"/>
  <c r="B2837" i="3"/>
  <c r="E2837" i="3"/>
  <c r="B2838" i="3"/>
  <c r="E2838" i="3"/>
  <c r="B2839" i="3"/>
  <c r="E2839" i="3"/>
  <c r="B2840" i="3"/>
  <c r="E2840" i="3"/>
  <c r="B2841" i="3"/>
  <c r="E2841" i="3"/>
  <c r="B2842" i="3"/>
  <c r="E2842" i="3"/>
  <c r="B2843" i="3"/>
  <c r="E2843" i="3"/>
  <c r="B2844" i="3"/>
  <c r="E2844" i="3"/>
  <c r="B2845" i="3"/>
  <c r="E2845" i="3"/>
  <c r="B2846" i="3"/>
  <c r="E2846" i="3"/>
  <c r="B2847" i="3"/>
  <c r="E2847" i="3"/>
  <c r="B2848" i="3"/>
  <c r="E2848" i="3"/>
  <c r="B2849" i="3"/>
  <c r="E2849" i="3"/>
  <c r="B2850" i="3"/>
  <c r="E2850" i="3"/>
  <c r="B2851" i="3"/>
  <c r="E2851" i="3"/>
  <c r="B2852" i="3"/>
  <c r="E2852" i="3"/>
  <c r="B2853" i="3"/>
  <c r="E2853" i="3"/>
  <c r="B2854" i="3"/>
  <c r="E2854" i="3"/>
  <c r="B2855" i="3"/>
  <c r="E2855" i="3"/>
  <c r="B2856" i="3"/>
  <c r="E2856" i="3"/>
  <c r="B2857" i="3"/>
  <c r="E2857" i="3"/>
  <c r="B2858" i="3"/>
  <c r="E2858" i="3"/>
  <c r="B2859" i="3"/>
  <c r="E2859" i="3"/>
  <c r="B2860" i="3"/>
  <c r="E2860" i="3"/>
  <c r="B2861" i="3"/>
  <c r="E2861" i="3"/>
  <c r="B2862" i="3"/>
  <c r="E2862" i="3"/>
  <c r="B2863" i="3"/>
  <c r="E2863" i="3"/>
  <c r="B2864" i="3"/>
  <c r="E2864" i="3"/>
  <c r="B2865" i="3"/>
  <c r="E2865" i="3"/>
  <c r="B2866" i="3"/>
  <c r="E2866" i="3"/>
  <c r="B2867" i="3"/>
  <c r="E2867" i="3"/>
  <c r="B2868" i="3"/>
  <c r="E2868" i="3"/>
  <c r="B2869" i="3"/>
  <c r="E2869" i="3"/>
  <c r="B2870" i="3"/>
  <c r="E2870" i="3"/>
  <c r="B2871" i="3"/>
  <c r="E2871" i="3"/>
  <c r="B2872" i="3"/>
  <c r="E2872" i="3"/>
  <c r="B2873" i="3"/>
  <c r="E2873" i="3"/>
  <c r="B2874" i="3"/>
  <c r="E2874" i="3"/>
  <c r="B2875" i="3"/>
  <c r="E2875" i="3"/>
  <c r="B2876" i="3"/>
  <c r="E2876" i="3"/>
  <c r="B2877" i="3"/>
  <c r="E2877" i="3"/>
  <c r="B2878" i="3"/>
  <c r="E2878" i="3"/>
  <c r="B2879" i="3"/>
  <c r="E2879" i="3"/>
  <c r="B2880" i="3"/>
  <c r="E2880" i="3"/>
  <c r="B2881" i="3"/>
  <c r="E2881" i="3"/>
  <c r="Y100" i="3" a="1"/>
  <c r="Y100" i="3"/>
  <c r="AC100" i="3"/>
  <c r="AD100" i="3"/>
  <c r="AE100" i="3"/>
  <c r="V2" i="3"/>
  <c r="U2" i="3"/>
  <c r="I2754" i="3"/>
  <c r="I2818" i="3"/>
  <c r="H1731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U1730" i="3"/>
  <c r="V1730" i="3"/>
  <c r="U1731" i="3"/>
  <c r="V1731" i="3"/>
  <c r="U1732" i="3"/>
  <c r="V1732" i="3"/>
  <c r="U1733" i="3"/>
  <c r="V1733" i="3"/>
  <c r="U1734" i="3"/>
  <c r="V1734" i="3"/>
  <c r="H1735" i="3"/>
  <c r="U1735" i="3"/>
  <c r="V1735" i="3"/>
  <c r="U1736" i="3"/>
  <c r="V1736" i="3"/>
  <c r="U1737" i="3"/>
  <c r="V1737" i="3"/>
  <c r="U1738" i="3"/>
  <c r="V1738" i="3"/>
  <c r="H1739" i="3"/>
  <c r="U1739" i="3"/>
  <c r="V1739" i="3"/>
  <c r="U1740" i="3"/>
  <c r="V1740" i="3"/>
  <c r="U1741" i="3"/>
  <c r="V1741" i="3"/>
  <c r="U1742" i="3"/>
  <c r="V1742" i="3"/>
  <c r="U1743" i="3"/>
  <c r="V1743" i="3"/>
  <c r="U1744" i="3"/>
  <c r="V1744" i="3"/>
  <c r="U1745" i="3"/>
  <c r="V1745" i="3"/>
  <c r="U1746" i="3"/>
  <c r="V1746" i="3"/>
  <c r="U1747" i="3"/>
  <c r="V1747" i="3"/>
  <c r="U1748" i="3"/>
  <c r="V1748" i="3"/>
  <c r="U1749" i="3"/>
  <c r="V1749" i="3"/>
  <c r="U1750" i="3"/>
  <c r="V1750" i="3"/>
  <c r="H1751" i="3"/>
  <c r="U1751" i="3"/>
  <c r="V1751" i="3"/>
  <c r="U1752" i="3"/>
  <c r="V1752" i="3"/>
  <c r="U1753" i="3"/>
  <c r="V1753" i="3"/>
  <c r="U1754" i="3"/>
  <c r="V1754" i="3"/>
  <c r="H1755" i="3"/>
  <c r="U1755" i="3"/>
  <c r="V1755" i="3"/>
  <c r="U1756" i="3"/>
  <c r="V1756" i="3"/>
  <c r="U1757" i="3"/>
  <c r="V1757" i="3"/>
  <c r="U1758" i="3"/>
  <c r="V1758" i="3"/>
  <c r="U1759" i="3"/>
  <c r="V1759" i="3"/>
  <c r="U1760" i="3"/>
  <c r="V1760" i="3"/>
  <c r="U1761" i="3"/>
  <c r="V1761" i="3"/>
  <c r="U1762" i="3"/>
  <c r="V1762" i="3"/>
  <c r="U1763" i="3"/>
  <c r="V1763" i="3"/>
  <c r="U1764" i="3"/>
  <c r="V1764" i="3"/>
  <c r="U1765" i="3"/>
  <c r="V1765" i="3"/>
  <c r="U1766" i="3"/>
  <c r="V1766" i="3"/>
  <c r="H1767" i="3"/>
  <c r="U1767" i="3"/>
  <c r="V1767" i="3"/>
  <c r="U1768" i="3"/>
  <c r="V1768" i="3"/>
  <c r="U1769" i="3"/>
  <c r="V1769" i="3"/>
  <c r="U1770" i="3"/>
  <c r="V1770" i="3"/>
  <c r="H1771" i="3"/>
  <c r="U1771" i="3"/>
  <c r="V1771" i="3"/>
  <c r="U1772" i="3"/>
  <c r="V1772" i="3"/>
  <c r="U1773" i="3"/>
  <c r="V1773" i="3"/>
  <c r="U1774" i="3"/>
  <c r="V1774" i="3"/>
  <c r="U1775" i="3"/>
  <c r="V1775" i="3"/>
  <c r="U1776" i="3"/>
  <c r="V1776" i="3"/>
  <c r="U1777" i="3"/>
  <c r="V1777" i="3"/>
  <c r="U1778" i="3"/>
  <c r="V1778" i="3"/>
  <c r="U1779" i="3"/>
  <c r="V1779" i="3"/>
  <c r="U1780" i="3"/>
  <c r="V1780" i="3"/>
  <c r="U1781" i="3"/>
  <c r="V1781" i="3"/>
  <c r="U1782" i="3"/>
  <c r="V1782" i="3"/>
  <c r="H1783" i="3"/>
  <c r="U1783" i="3"/>
  <c r="V1783" i="3"/>
  <c r="U1784" i="3"/>
  <c r="V1784" i="3"/>
  <c r="U1785" i="3"/>
  <c r="V1785" i="3"/>
  <c r="U1786" i="3"/>
  <c r="V1786" i="3"/>
  <c r="H1787" i="3"/>
  <c r="U1787" i="3"/>
  <c r="V1787" i="3"/>
  <c r="U1788" i="3"/>
  <c r="V1788" i="3"/>
  <c r="U1789" i="3"/>
  <c r="V1789" i="3"/>
  <c r="U1790" i="3"/>
  <c r="V1790" i="3"/>
  <c r="U1791" i="3"/>
  <c r="V1791" i="3"/>
  <c r="U1792" i="3"/>
  <c r="V1792" i="3"/>
  <c r="U1793" i="3"/>
  <c r="V1793" i="3"/>
  <c r="U1794" i="3"/>
  <c r="V1794" i="3"/>
  <c r="U1795" i="3"/>
  <c r="V1795" i="3"/>
  <c r="U1796" i="3"/>
  <c r="V1796" i="3"/>
  <c r="U1797" i="3"/>
  <c r="V1797" i="3"/>
  <c r="U1798" i="3"/>
  <c r="V1798" i="3"/>
  <c r="H1799" i="3"/>
  <c r="U1799" i="3"/>
  <c r="V1799" i="3"/>
  <c r="U1800" i="3"/>
  <c r="V1800" i="3"/>
  <c r="U1801" i="3"/>
  <c r="V1801" i="3"/>
  <c r="U1802" i="3"/>
  <c r="V1802" i="3"/>
  <c r="H1803" i="3"/>
  <c r="U1803" i="3"/>
  <c r="V1803" i="3"/>
  <c r="U1804" i="3"/>
  <c r="V1804" i="3"/>
  <c r="U1805" i="3"/>
  <c r="V1805" i="3"/>
  <c r="U1806" i="3"/>
  <c r="V1806" i="3"/>
  <c r="U1807" i="3"/>
  <c r="V1807" i="3"/>
  <c r="U1808" i="3"/>
  <c r="V1808" i="3"/>
  <c r="U1809" i="3"/>
  <c r="V1809" i="3"/>
  <c r="U1810" i="3"/>
  <c r="V1810" i="3"/>
  <c r="U1811" i="3"/>
  <c r="V1811" i="3"/>
  <c r="U1812" i="3"/>
  <c r="V1812" i="3"/>
  <c r="U1813" i="3"/>
  <c r="V1813" i="3"/>
  <c r="U1814" i="3"/>
  <c r="V1814" i="3"/>
  <c r="H1815" i="3"/>
  <c r="U1815" i="3"/>
  <c r="V1815" i="3"/>
  <c r="U1816" i="3"/>
  <c r="V1816" i="3"/>
  <c r="U1817" i="3"/>
  <c r="V1817" i="3"/>
  <c r="U1818" i="3"/>
  <c r="V1818" i="3"/>
  <c r="H1819" i="3"/>
  <c r="U1819" i="3"/>
  <c r="V1819" i="3"/>
  <c r="U1820" i="3"/>
  <c r="V1820" i="3"/>
  <c r="U1821" i="3"/>
  <c r="V1821" i="3"/>
  <c r="U1822" i="3"/>
  <c r="V1822" i="3"/>
  <c r="U1823" i="3"/>
  <c r="V1823" i="3"/>
  <c r="U1824" i="3"/>
  <c r="V1824" i="3"/>
  <c r="U1825" i="3"/>
  <c r="V1825" i="3"/>
  <c r="U1826" i="3"/>
  <c r="V1826" i="3"/>
  <c r="U1827" i="3"/>
  <c r="V1827" i="3"/>
  <c r="U1828" i="3"/>
  <c r="V1828" i="3"/>
  <c r="U1829" i="3"/>
  <c r="V1829" i="3"/>
  <c r="U1830" i="3"/>
  <c r="V1830" i="3"/>
  <c r="H1831" i="3"/>
  <c r="U1831" i="3"/>
  <c r="V1831" i="3"/>
  <c r="U1832" i="3"/>
  <c r="V1832" i="3"/>
  <c r="U1833" i="3"/>
  <c r="V1833" i="3"/>
  <c r="U1834" i="3"/>
  <c r="V1834" i="3"/>
  <c r="H1835" i="3"/>
  <c r="U1835" i="3"/>
  <c r="V1835" i="3"/>
  <c r="U1836" i="3"/>
  <c r="V1836" i="3"/>
  <c r="U1837" i="3"/>
  <c r="V1837" i="3"/>
  <c r="U1838" i="3"/>
  <c r="V1838" i="3"/>
  <c r="U1839" i="3"/>
  <c r="V1839" i="3"/>
  <c r="U1840" i="3"/>
  <c r="V1840" i="3"/>
  <c r="U1841" i="3"/>
  <c r="V1841" i="3"/>
  <c r="U1842" i="3"/>
  <c r="V1842" i="3"/>
  <c r="U1843" i="3"/>
  <c r="V1843" i="3"/>
  <c r="U1844" i="3"/>
  <c r="V1844" i="3"/>
  <c r="U1845" i="3"/>
  <c r="V1845" i="3"/>
  <c r="U1846" i="3"/>
  <c r="V1846" i="3"/>
  <c r="H1847" i="3"/>
  <c r="U1847" i="3"/>
  <c r="V1847" i="3"/>
  <c r="U1848" i="3"/>
  <c r="V1848" i="3"/>
  <c r="U1849" i="3"/>
  <c r="V1849" i="3"/>
  <c r="U1850" i="3"/>
  <c r="V1850" i="3"/>
  <c r="H1851" i="3"/>
  <c r="U1851" i="3"/>
  <c r="V1851" i="3"/>
  <c r="U1852" i="3"/>
  <c r="V1852" i="3"/>
  <c r="U1853" i="3"/>
  <c r="V1853" i="3"/>
  <c r="U1854" i="3"/>
  <c r="V1854" i="3"/>
  <c r="U1855" i="3"/>
  <c r="V1855" i="3"/>
  <c r="U1856" i="3"/>
  <c r="V1856" i="3"/>
  <c r="U1857" i="3"/>
  <c r="V1857" i="3"/>
  <c r="U1858" i="3"/>
  <c r="V1858" i="3"/>
  <c r="U1859" i="3"/>
  <c r="V1859" i="3"/>
  <c r="U1860" i="3"/>
  <c r="V1860" i="3"/>
  <c r="U1861" i="3"/>
  <c r="V1861" i="3"/>
  <c r="U1862" i="3"/>
  <c r="V1862" i="3"/>
  <c r="H1863" i="3"/>
  <c r="U1863" i="3"/>
  <c r="V1863" i="3"/>
  <c r="U1864" i="3"/>
  <c r="V1864" i="3"/>
  <c r="U1865" i="3"/>
  <c r="V1865" i="3"/>
  <c r="U1866" i="3"/>
  <c r="V1866" i="3"/>
  <c r="H1867" i="3"/>
  <c r="U1867" i="3"/>
  <c r="V1867" i="3"/>
  <c r="U1868" i="3"/>
  <c r="V1868" i="3"/>
  <c r="U1869" i="3"/>
  <c r="V1869" i="3"/>
  <c r="U1870" i="3"/>
  <c r="V1870" i="3"/>
  <c r="U1871" i="3"/>
  <c r="V1871" i="3"/>
  <c r="U1872" i="3"/>
  <c r="V1872" i="3"/>
  <c r="U1873" i="3"/>
  <c r="V1873" i="3"/>
  <c r="U1874" i="3"/>
  <c r="V1874" i="3"/>
  <c r="U1875" i="3"/>
  <c r="V1875" i="3"/>
  <c r="U1876" i="3"/>
  <c r="V1876" i="3"/>
  <c r="U1877" i="3"/>
  <c r="V1877" i="3"/>
  <c r="U1878" i="3"/>
  <c r="V1878" i="3"/>
  <c r="H1879" i="3"/>
  <c r="U1879" i="3"/>
  <c r="V1879" i="3"/>
  <c r="U1880" i="3"/>
  <c r="V1880" i="3"/>
  <c r="U1881" i="3"/>
  <c r="V1881" i="3"/>
  <c r="U1882" i="3"/>
  <c r="V1882" i="3"/>
  <c r="H1883" i="3"/>
  <c r="U1883" i="3"/>
  <c r="V1883" i="3"/>
  <c r="U1884" i="3"/>
  <c r="V1884" i="3"/>
  <c r="U1885" i="3"/>
  <c r="V1885" i="3"/>
  <c r="U1886" i="3"/>
  <c r="V1886" i="3"/>
  <c r="U1887" i="3"/>
  <c r="V1887" i="3"/>
  <c r="U1888" i="3"/>
  <c r="V1888" i="3"/>
  <c r="U1889" i="3"/>
  <c r="V1889" i="3"/>
  <c r="U1890" i="3"/>
  <c r="V1890" i="3"/>
  <c r="U1891" i="3"/>
  <c r="V1891" i="3"/>
  <c r="U1892" i="3"/>
  <c r="V1892" i="3"/>
  <c r="U1893" i="3"/>
  <c r="V1893" i="3"/>
  <c r="U1894" i="3"/>
  <c r="V1894" i="3"/>
  <c r="H1895" i="3"/>
  <c r="U1895" i="3"/>
  <c r="V1895" i="3"/>
  <c r="U1896" i="3"/>
  <c r="V1896" i="3"/>
  <c r="U1897" i="3"/>
  <c r="V1897" i="3"/>
  <c r="U1898" i="3"/>
  <c r="V1898" i="3"/>
  <c r="H1899" i="3"/>
  <c r="U1899" i="3"/>
  <c r="V1899" i="3"/>
  <c r="U1900" i="3"/>
  <c r="V1900" i="3"/>
  <c r="U1901" i="3"/>
  <c r="V1901" i="3"/>
  <c r="U1902" i="3"/>
  <c r="V1902" i="3"/>
  <c r="U1903" i="3"/>
  <c r="V1903" i="3"/>
  <c r="U1904" i="3"/>
  <c r="V1904" i="3"/>
  <c r="U1905" i="3"/>
  <c r="V1905" i="3"/>
  <c r="U1906" i="3"/>
  <c r="V1906" i="3"/>
  <c r="U1907" i="3"/>
  <c r="V1907" i="3"/>
  <c r="U1908" i="3"/>
  <c r="V1908" i="3"/>
  <c r="U1909" i="3"/>
  <c r="V1909" i="3"/>
  <c r="U1910" i="3"/>
  <c r="V1910" i="3"/>
  <c r="H1911" i="3"/>
  <c r="U1911" i="3"/>
  <c r="V1911" i="3"/>
  <c r="U1912" i="3"/>
  <c r="V1912" i="3"/>
  <c r="U1913" i="3"/>
  <c r="V1913" i="3"/>
  <c r="U1914" i="3"/>
  <c r="V1914" i="3"/>
  <c r="H1915" i="3"/>
  <c r="U1915" i="3"/>
  <c r="V1915" i="3"/>
  <c r="U1916" i="3"/>
  <c r="V1916" i="3"/>
  <c r="U1917" i="3"/>
  <c r="V1917" i="3"/>
  <c r="U1918" i="3"/>
  <c r="V1918" i="3"/>
  <c r="U1919" i="3"/>
  <c r="V1919" i="3"/>
  <c r="U1920" i="3"/>
  <c r="V1920" i="3"/>
  <c r="U1921" i="3"/>
  <c r="V1921" i="3"/>
  <c r="U1922" i="3"/>
  <c r="V1922" i="3"/>
  <c r="U1923" i="3"/>
  <c r="V1923" i="3"/>
  <c r="U1924" i="3"/>
  <c r="V1924" i="3"/>
  <c r="U1925" i="3"/>
  <c r="V1925" i="3"/>
  <c r="U1926" i="3"/>
  <c r="V1926" i="3"/>
  <c r="H1927" i="3"/>
  <c r="U1927" i="3"/>
  <c r="V1927" i="3"/>
  <c r="U1928" i="3"/>
  <c r="V1928" i="3"/>
  <c r="U1929" i="3"/>
  <c r="V1929" i="3"/>
  <c r="U1930" i="3"/>
  <c r="V1930" i="3"/>
  <c r="H1931" i="3"/>
  <c r="U1931" i="3"/>
  <c r="V1931" i="3"/>
  <c r="U1932" i="3"/>
  <c r="V1932" i="3"/>
  <c r="U1933" i="3"/>
  <c r="V1933" i="3"/>
  <c r="U1934" i="3"/>
  <c r="V1934" i="3"/>
  <c r="U1935" i="3"/>
  <c r="V1935" i="3"/>
  <c r="U1936" i="3"/>
  <c r="V1936" i="3"/>
  <c r="U1937" i="3"/>
  <c r="V1937" i="3"/>
  <c r="U1938" i="3"/>
  <c r="V1938" i="3"/>
  <c r="U1939" i="3"/>
  <c r="V1939" i="3"/>
  <c r="U1940" i="3"/>
  <c r="V1940" i="3"/>
  <c r="U1941" i="3"/>
  <c r="V1941" i="3"/>
  <c r="U1942" i="3"/>
  <c r="V1942" i="3"/>
  <c r="H1943" i="3"/>
  <c r="U1943" i="3"/>
  <c r="V1943" i="3"/>
  <c r="U1944" i="3"/>
  <c r="V1944" i="3"/>
  <c r="U1945" i="3"/>
  <c r="V1945" i="3"/>
  <c r="U1946" i="3"/>
  <c r="V1946" i="3"/>
  <c r="H1947" i="3"/>
  <c r="U1947" i="3"/>
  <c r="V1947" i="3"/>
  <c r="U1948" i="3"/>
  <c r="V1948" i="3"/>
  <c r="U1949" i="3"/>
  <c r="V1949" i="3"/>
  <c r="U1950" i="3"/>
  <c r="V1950" i="3"/>
  <c r="U1951" i="3"/>
  <c r="V1951" i="3"/>
  <c r="U1952" i="3"/>
  <c r="V1952" i="3"/>
  <c r="U1953" i="3"/>
  <c r="V1953" i="3"/>
  <c r="U1954" i="3"/>
  <c r="V1954" i="3"/>
  <c r="U1955" i="3"/>
  <c r="V1955" i="3"/>
  <c r="U1956" i="3"/>
  <c r="V1956" i="3"/>
  <c r="U1957" i="3"/>
  <c r="V1957" i="3"/>
  <c r="U1958" i="3"/>
  <c r="V1958" i="3"/>
  <c r="H1959" i="3"/>
  <c r="U1959" i="3"/>
  <c r="V1959" i="3"/>
  <c r="U1960" i="3"/>
  <c r="V1960" i="3"/>
  <c r="U1961" i="3"/>
  <c r="V1961" i="3"/>
  <c r="U1962" i="3"/>
  <c r="V1962" i="3"/>
  <c r="H1963" i="3"/>
  <c r="U1963" i="3"/>
  <c r="V1963" i="3"/>
  <c r="U1964" i="3"/>
  <c r="V1964" i="3"/>
  <c r="U1965" i="3"/>
  <c r="V1965" i="3"/>
  <c r="U1966" i="3"/>
  <c r="V1966" i="3"/>
  <c r="U1967" i="3"/>
  <c r="V1967" i="3"/>
  <c r="U1968" i="3"/>
  <c r="V1968" i="3"/>
  <c r="U1969" i="3"/>
  <c r="V1969" i="3"/>
  <c r="U1970" i="3"/>
  <c r="V1970" i="3"/>
  <c r="U1971" i="3"/>
  <c r="V1971" i="3"/>
  <c r="U1972" i="3"/>
  <c r="V1972" i="3"/>
  <c r="U1973" i="3"/>
  <c r="V1973" i="3"/>
  <c r="U1974" i="3"/>
  <c r="V1974" i="3"/>
  <c r="H1975" i="3"/>
  <c r="U1975" i="3"/>
  <c r="V1975" i="3"/>
  <c r="U1976" i="3"/>
  <c r="V1976" i="3"/>
  <c r="U1977" i="3"/>
  <c r="V1977" i="3"/>
  <c r="U1978" i="3"/>
  <c r="V1978" i="3"/>
  <c r="H1979" i="3"/>
  <c r="U1979" i="3"/>
  <c r="V1979" i="3"/>
  <c r="U1980" i="3"/>
  <c r="V1980" i="3"/>
  <c r="U1981" i="3"/>
  <c r="V1981" i="3"/>
  <c r="U1982" i="3"/>
  <c r="V1982" i="3"/>
  <c r="U1983" i="3"/>
  <c r="V1983" i="3"/>
  <c r="U1984" i="3"/>
  <c r="V1984" i="3"/>
  <c r="U1985" i="3"/>
  <c r="V1985" i="3"/>
  <c r="U1986" i="3"/>
  <c r="V1986" i="3"/>
  <c r="U1987" i="3"/>
  <c r="V1987" i="3"/>
  <c r="U1988" i="3"/>
  <c r="V1988" i="3"/>
  <c r="U1989" i="3"/>
  <c r="V1989" i="3"/>
  <c r="U1990" i="3"/>
  <c r="V1990" i="3"/>
  <c r="H1991" i="3"/>
  <c r="U1991" i="3"/>
  <c r="V1991" i="3"/>
  <c r="U1992" i="3"/>
  <c r="V1992" i="3"/>
  <c r="U1993" i="3"/>
  <c r="V1993" i="3"/>
  <c r="U1994" i="3"/>
  <c r="V1994" i="3"/>
  <c r="H1995" i="3"/>
  <c r="U1995" i="3"/>
  <c r="V1995" i="3"/>
  <c r="U1996" i="3"/>
  <c r="V1996" i="3"/>
  <c r="U1997" i="3"/>
  <c r="V1997" i="3"/>
  <c r="U1998" i="3"/>
  <c r="V1998" i="3"/>
  <c r="U1999" i="3"/>
  <c r="V1999" i="3"/>
  <c r="U2000" i="3"/>
  <c r="V2000" i="3"/>
  <c r="U2001" i="3"/>
  <c r="V2001" i="3"/>
  <c r="U2002" i="3"/>
  <c r="V2002" i="3"/>
  <c r="U2003" i="3"/>
  <c r="V2003" i="3"/>
  <c r="U2004" i="3"/>
  <c r="V2004" i="3"/>
  <c r="U2005" i="3"/>
  <c r="V2005" i="3"/>
  <c r="U2006" i="3"/>
  <c r="V2006" i="3"/>
  <c r="H2007" i="3"/>
  <c r="U2007" i="3"/>
  <c r="V2007" i="3"/>
  <c r="U2008" i="3"/>
  <c r="V2008" i="3"/>
  <c r="U2009" i="3"/>
  <c r="V2009" i="3"/>
  <c r="U2010" i="3"/>
  <c r="V2010" i="3"/>
  <c r="H2011" i="3"/>
  <c r="U2011" i="3"/>
  <c r="V2011" i="3"/>
  <c r="U2012" i="3"/>
  <c r="V2012" i="3"/>
  <c r="U2013" i="3"/>
  <c r="V2013" i="3"/>
  <c r="U2014" i="3"/>
  <c r="V2014" i="3"/>
  <c r="U2015" i="3"/>
  <c r="V2015" i="3"/>
  <c r="U2016" i="3"/>
  <c r="V2016" i="3"/>
  <c r="U2017" i="3"/>
  <c r="V2017" i="3"/>
  <c r="U2018" i="3"/>
  <c r="V2018" i="3"/>
  <c r="U2019" i="3"/>
  <c r="V2019" i="3"/>
  <c r="U2020" i="3"/>
  <c r="V2020" i="3"/>
  <c r="U2021" i="3"/>
  <c r="V2021" i="3"/>
  <c r="U2022" i="3"/>
  <c r="V2022" i="3"/>
  <c r="H2023" i="3"/>
  <c r="U2023" i="3"/>
  <c r="V2023" i="3"/>
  <c r="U2024" i="3"/>
  <c r="V2024" i="3"/>
  <c r="U2025" i="3"/>
  <c r="V2025" i="3"/>
  <c r="U2026" i="3"/>
  <c r="V2026" i="3"/>
  <c r="H2027" i="3"/>
  <c r="U2027" i="3"/>
  <c r="V2027" i="3"/>
  <c r="U2028" i="3"/>
  <c r="V2028" i="3"/>
  <c r="U2029" i="3"/>
  <c r="V2029" i="3"/>
  <c r="U2030" i="3"/>
  <c r="V2030" i="3"/>
  <c r="U2031" i="3"/>
  <c r="V2031" i="3"/>
  <c r="U2032" i="3"/>
  <c r="V2032" i="3"/>
  <c r="U2033" i="3"/>
  <c r="V2033" i="3"/>
  <c r="U2034" i="3"/>
  <c r="V2034" i="3"/>
  <c r="U2035" i="3"/>
  <c r="V2035" i="3"/>
  <c r="U2036" i="3"/>
  <c r="V2036" i="3"/>
  <c r="U2037" i="3"/>
  <c r="V2037" i="3"/>
  <c r="U2038" i="3"/>
  <c r="V2038" i="3"/>
  <c r="H2039" i="3"/>
  <c r="U2039" i="3"/>
  <c r="V2039" i="3"/>
  <c r="U2040" i="3"/>
  <c r="V2040" i="3"/>
  <c r="U2041" i="3"/>
  <c r="V2041" i="3"/>
  <c r="U2042" i="3"/>
  <c r="V2042" i="3"/>
  <c r="H2043" i="3"/>
  <c r="U2043" i="3"/>
  <c r="V2043" i="3"/>
  <c r="U2044" i="3"/>
  <c r="V2044" i="3"/>
  <c r="U2045" i="3"/>
  <c r="V2045" i="3"/>
  <c r="U2046" i="3"/>
  <c r="V2046" i="3"/>
  <c r="U2047" i="3"/>
  <c r="V2047" i="3"/>
  <c r="U2048" i="3"/>
  <c r="V2048" i="3"/>
  <c r="U2049" i="3"/>
  <c r="V2049" i="3"/>
  <c r="U2050" i="3"/>
  <c r="V2050" i="3"/>
  <c r="U2051" i="3"/>
  <c r="V2051" i="3"/>
  <c r="U2052" i="3"/>
  <c r="V2052" i="3"/>
  <c r="U2053" i="3"/>
  <c r="V2053" i="3"/>
  <c r="U2054" i="3"/>
  <c r="V2054" i="3"/>
  <c r="H2055" i="3"/>
  <c r="U2055" i="3"/>
  <c r="V2055" i="3"/>
  <c r="U2056" i="3"/>
  <c r="V2056" i="3"/>
  <c r="U2057" i="3"/>
  <c r="V2057" i="3"/>
  <c r="U2058" i="3"/>
  <c r="V2058" i="3"/>
  <c r="H2059" i="3"/>
  <c r="U2059" i="3"/>
  <c r="V2059" i="3"/>
  <c r="U2060" i="3"/>
  <c r="V2060" i="3"/>
  <c r="U2061" i="3"/>
  <c r="V2061" i="3"/>
  <c r="U2062" i="3"/>
  <c r="V2062" i="3"/>
  <c r="U2063" i="3"/>
  <c r="V2063" i="3"/>
  <c r="U2064" i="3"/>
  <c r="V2064" i="3"/>
  <c r="U2065" i="3"/>
  <c r="V2065" i="3"/>
  <c r="U2066" i="3"/>
  <c r="V2066" i="3"/>
  <c r="U2067" i="3"/>
  <c r="V2067" i="3"/>
  <c r="U2068" i="3"/>
  <c r="V2068" i="3"/>
  <c r="U2069" i="3"/>
  <c r="V2069" i="3"/>
  <c r="U2070" i="3"/>
  <c r="V2070" i="3"/>
  <c r="H2071" i="3"/>
  <c r="U2071" i="3"/>
  <c r="V2071" i="3"/>
  <c r="U2072" i="3"/>
  <c r="V2072" i="3"/>
  <c r="U2073" i="3"/>
  <c r="V2073" i="3"/>
  <c r="U2074" i="3"/>
  <c r="V2074" i="3"/>
  <c r="H2075" i="3"/>
  <c r="U2075" i="3"/>
  <c r="V2075" i="3"/>
  <c r="U2076" i="3"/>
  <c r="V2076" i="3"/>
  <c r="U2077" i="3"/>
  <c r="V2077" i="3"/>
  <c r="U2078" i="3"/>
  <c r="V2078" i="3"/>
  <c r="U2079" i="3"/>
  <c r="V2079" i="3"/>
  <c r="U2080" i="3"/>
  <c r="V2080" i="3"/>
  <c r="U2081" i="3"/>
  <c r="V2081" i="3"/>
  <c r="U2082" i="3"/>
  <c r="V2082" i="3"/>
  <c r="U2083" i="3"/>
  <c r="V2083" i="3"/>
  <c r="U2084" i="3"/>
  <c r="V2084" i="3"/>
  <c r="U2085" i="3"/>
  <c r="V2085" i="3"/>
  <c r="U2086" i="3"/>
  <c r="V2086" i="3"/>
  <c r="H2087" i="3"/>
  <c r="U2087" i="3"/>
  <c r="V2087" i="3"/>
  <c r="U2088" i="3"/>
  <c r="V2088" i="3"/>
  <c r="U2089" i="3"/>
  <c r="V2089" i="3"/>
  <c r="U2090" i="3"/>
  <c r="V2090" i="3"/>
  <c r="H2091" i="3"/>
  <c r="U2091" i="3"/>
  <c r="V2091" i="3"/>
  <c r="U2092" i="3"/>
  <c r="V2092" i="3"/>
  <c r="U2093" i="3"/>
  <c r="V2093" i="3"/>
  <c r="U2094" i="3"/>
  <c r="V2094" i="3"/>
  <c r="U2095" i="3"/>
  <c r="V2095" i="3"/>
  <c r="U2096" i="3"/>
  <c r="V2096" i="3"/>
  <c r="U2097" i="3"/>
  <c r="V2097" i="3"/>
  <c r="U2098" i="3"/>
  <c r="V2098" i="3"/>
  <c r="U2099" i="3"/>
  <c r="V2099" i="3"/>
  <c r="U2100" i="3"/>
  <c r="V2100" i="3"/>
  <c r="U2101" i="3"/>
  <c r="V2101" i="3"/>
  <c r="U2102" i="3"/>
  <c r="V2102" i="3"/>
  <c r="H2103" i="3"/>
  <c r="U2103" i="3"/>
  <c r="V2103" i="3"/>
  <c r="U2104" i="3"/>
  <c r="V2104" i="3"/>
  <c r="U2105" i="3"/>
  <c r="V2105" i="3"/>
  <c r="U2106" i="3"/>
  <c r="V2106" i="3"/>
  <c r="H2107" i="3"/>
  <c r="U2107" i="3"/>
  <c r="V2107" i="3"/>
  <c r="U2108" i="3"/>
  <c r="V2108" i="3"/>
  <c r="U2109" i="3"/>
  <c r="V2109" i="3"/>
  <c r="U2110" i="3"/>
  <c r="V2110" i="3"/>
  <c r="U2111" i="3"/>
  <c r="V2111" i="3"/>
  <c r="U2112" i="3"/>
  <c r="V2112" i="3"/>
  <c r="U2113" i="3"/>
  <c r="V2113" i="3"/>
  <c r="U2114" i="3"/>
  <c r="V2114" i="3"/>
  <c r="U2115" i="3"/>
  <c r="V2115" i="3"/>
  <c r="U2116" i="3"/>
  <c r="V2116" i="3"/>
  <c r="U2117" i="3"/>
  <c r="V2117" i="3"/>
  <c r="U2118" i="3"/>
  <c r="V2118" i="3"/>
  <c r="H2119" i="3"/>
  <c r="U2119" i="3"/>
  <c r="V2119" i="3"/>
  <c r="U2120" i="3"/>
  <c r="V2120" i="3"/>
  <c r="U2121" i="3"/>
  <c r="V2121" i="3"/>
  <c r="U2122" i="3"/>
  <c r="V2122" i="3"/>
  <c r="H2123" i="3"/>
  <c r="U2123" i="3"/>
  <c r="V2123" i="3"/>
  <c r="U2124" i="3"/>
  <c r="V2124" i="3"/>
  <c r="U2125" i="3"/>
  <c r="V2125" i="3"/>
  <c r="U2126" i="3"/>
  <c r="V2126" i="3"/>
  <c r="U2127" i="3"/>
  <c r="V2127" i="3"/>
  <c r="U2128" i="3"/>
  <c r="V2128" i="3"/>
  <c r="U2129" i="3"/>
  <c r="V2129" i="3"/>
  <c r="U2130" i="3"/>
  <c r="V2130" i="3"/>
  <c r="U2131" i="3"/>
  <c r="V2131" i="3"/>
  <c r="U2132" i="3"/>
  <c r="V2132" i="3"/>
  <c r="U2133" i="3"/>
  <c r="V2133" i="3"/>
  <c r="U2134" i="3"/>
  <c r="V2134" i="3"/>
  <c r="H2135" i="3"/>
  <c r="U2135" i="3"/>
  <c r="V2135" i="3"/>
  <c r="U2136" i="3"/>
  <c r="V2136" i="3"/>
  <c r="U2137" i="3"/>
  <c r="V2137" i="3"/>
  <c r="U2138" i="3"/>
  <c r="V2138" i="3"/>
  <c r="H2139" i="3"/>
  <c r="U2139" i="3"/>
  <c r="V2139" i="3"/>
  <c r="U2140" i="3"/>
  <c r="V2140" i="3"/>
  <c r="U2141" i="3"/>
  <c r="V2141" i="3"/>
  <c r="U2142" i="3"/>
  <c r="V2142" i="3"/>
  <c r="U2143" i="3"/>
  <c r="V2143" i="3"/>
  <c r="U2144" i="3"/>
  <c r="V2144" i="3"/>
  <c r="U2145" i="3"/>
  <c r="V2145" i="3"/>
  <c r="U2146" i="3"/>
  <c r="V2146" i="3"/>
  <c r="U2147" i="3"/>
  <c r="V2147" i="3"/>
  <c r="U2148" i="3"/>
  <c r="V2148" i="3"/>
  <c r="U2149" i="3"/>
  <c r="V2149" i="3"/>
  <c r="U2150" i="3"/>
  <c r="V2150" i="3"/>
  <c r="H2151" i="3"/>
  <c r="U2151" i="3"/>
  <c r="V2151" i="3"/>
  <c r="U2152" i="3"/>
  <c r="V2152" i="3"/>
  <c r="U2153" i="3"/>
  <c r="V2153" i="3"/>
  <c r="U2154" i="3"/>
  <c r="V2154" i="3"/>
  <c r="H2155" i="3"/>
  <c r="U2155" i="3"/>
  <c r="V2155" i="3"/>
  <c r="U2156" i="3"/>
  <c r="V2156" i="3"/>
  <c r="U2157" i="3"/>
  <c r="V2157" i="3"/>
  <c r="U2158" i="3"/>
  <c r="V2158" i="3"/>
  <c r="U2159" i="3"/>
  <c r="V2159" i="3"/>
  <c r="U2160" i="3"/>
  <c r="V2160" i="3"/>
  <c r="U2161" i="3"/>
  <c r="V2161" i="3"/>
  <c r="U2162" i="3"/>
  <c r="V2162" i="3"/>
  <c r="U2163" i="3"/>
  <c r="V2163" i="3"/>
  <c r="U2164" i="3"/>
  <c r="V2164" i="3"/>
  <c r="U2165" i="3"/>
  <c r="V2165" i="3"/>
  <c r="U2166" i="3"/>
  <c r="V2166" i="3"/>
  <c r="H2167" i="3"/>
  <c r="U2167" i="3"/>
  <c r="V2167" i="3"/>
  <c r="U2168" i="3"/>
  <c r="V2168" i="3"/>
  <c r="U2169" i="3"/>
  <c r="V2169" i="3"/>
  <c r="U2170" i="3"/>
  <c r="V2170" i="3"/>
  <c r="H2171" i="3"/>
  <c r="U2171" i="3"/>
  <c r="V2171" i="3"/>
  <c r="U2172" i="3"/>
  <c r="V2172" i="3"/>
  <c r="U2173" i="3"/>
  <c r="V2173" i="3"/>
  <c r="U2174" i="3"/>
  <c r="V2174" i="3"/>
  <c r="U2175" i="3"/>
  <c r="V2175" i="3"/>
  <c r="U2176" i="3"/>
  <c r="V2176" i="3"/>
  <c r="U2177" i="3"/>
  <c r="V2177" i="3"/>
  <c r="U2178" i="3"/>
  <c r="V2178" i="3"/>
  <c r="U2179" i="3"/>
  <c r="V2179" i="3"/>
  <c r="U2180" i="3"/>
  <c r="V2180" i="3"/>
  <c r="U2181" i="3"/>
  <c r="V2181" i="3"/>
  <c r="U2182" i="3"/>
  <c r="V2182" i="3"/>
  <c r="H2183" i="3"/>
  <c r="U2183" i="3"/>
  <c r="V2183" i="3"/>
  <c r="U2184" i="3"/>
  <c r="V2184" i="3"/>
  <c r="U2185" i="3"/>
  <c r="V2185" i="3"/>
  <c r="U2186" i="3"/>
  <c r="V2186" i="3"/>
  <c r="H2187" i="3"/>
  <c r="U2187" i="3"/>
  <c r="V2187" i="3"/>
  <c r="U2188" i="3"/>
  <c r="V2188" i="3"/>
  <c r="U2189" i="3"/>
  <c r="V2189" i="3"/>
  <c r="U2190" i="3"/>
  <c r="V2190" i="3"/>
  <c r="U2191" i="3"/>
  <c r="V2191" i="3"/>
  <c r="U2192" i="3"/>
  <c r="V2192" i="3"/>
  <c r="U2193" i="3"/>
  <c r="V2193" i="3"/>
  <c r="U2194" i="3"/>
  <c r="V2194" i="3"/>
  <c r="U2195" i="3"/>
  <c r="V2195" i="3"/>
  <c r="U2196" i="3"/>
  <c r="V2196" i="3"/>
  <c r="U2197" i="3"/>
  <c r="V2197" i="3"/>
  <c r="U2198" i="3"/>
  <c r="V2198" i="3"/>
  <c r="H2199" i="3"/>
  <c r="U2199" i="3"/>
  <c r="V2199" i="3"/>
  <c r="U2200" i="3"/>
  <c r="V2200" i="3"/>
  <c r="U2201" i="3"/>
  <c r="V2201" i="3"/>
  <c r="U2202" i="3"/>
  <c r="V2202" i="3"/>
  <c r="H2203" i="3"/>
  <c r="U2203" i="3"/>
  <c r="V2203" i="3"/>
  <c r="U2204" i="3"/>
  <c r="V2204" i="3"/>
  <c r="U2205" i="3"/>
  <c r="V2205" i="3"/>
  <c r="U2206" i="3"/>
  <c r="V2206" i="3"/>
  <c r="U2207" i="3"/>
  <c r="V2207" i="3"/>
  <c r="U2208" i="3"/>
  <c r="V2208" i="3"/>
  <c r="U2209" i="3"/>
  <c r="V2209" i="3"/>
  <c r="U2210" i="3"/>
  <c r="V2210" i="3"/>
  <c r="U2211" i="3"/>
  <c r="V2211" i="3"/>
  <c r="U2212" i="3"/>
  <c r="V2212" i="3"/>
  <c r="U2213" i="3"/>
  <c r="V2213" i="3"/>
  <c r="U2214" i="3"/>
  <c r="V2214" i="3"/>
  <c r="H2215" i="3"/>
  <c r="U2215" i="3"/>
  <c r="V2215" i="3"/>
  <c r="U2216" i="3"/>
  <c r="V2216" i="3"/>
  <c r="U2217" i="3"/>
  <c r="V2217" i="3"/>
  <c r="U2218" i="3"/>
  <c r="V2218" i="3"/>
  <c r="H2219" i="3"/>
  <c r="U2219" i="3"/>
  <c r="V2219" i="3"/>
  <c r="U2220" i="3"/>
  <c r="V2220" i="3"/>
  <c r="U2221" i="3"/>
  <c r="V2221" i="3"/>
  <c r="U2222" i="3"/>
  <c r="V2222" i="3"/>
  <c r="U2223" i="3"/>
  <c r="V2223" i="3"/>
  <c r="U2224" i="3"/>
  <c r="V2224" i="3"/>
  <c r="U2225" i="3"/>
  <c r="V2225" i="3"/>
  <c r="U2226" i="3"/>
  <c r="V2226" i="3"/>
  <c r="U2227" i="3"/>
  <c r="V2227" i="3"/>
  <c r="U2228" i="3"/>
  <c r="V2228" i="3"/>
  <c r="U2229" i="3"/>
  <c r="V2229" i="3"/>
  <c r="U2230" i="3"/>
  <c r="V2230" i="3"/>
  <c r="H2231" i="3"/>
  <c r="U2231" i="3"/>
  <c r="V2231" i="3"/>
  <c r="U2232" i="3"/>
  <c r="V2232" i="3"/>
  <c r="U2233" i="3"/>
  <c r="V2233" i="3"/>
  <c r="U2234" i="3"/>
  <c r="V2234" i="3"/>
  <c r="H2235" i="3"/>
  <c r="U2235" i="3"/>
  <c r="V2235" i="3"/>
  <c r="U2236" i="3"/>
  <c r="V2236" i="3"/>
  <c r="U2237" i="3"/>
  <c r="V2237" i="3"/>
  <c r="U2238" i="3"/>
  <c r="V2238" i="3"/>
  <c r="U2239" i="3"/>
  <c r="V2239" i="3"/>
  <c r="U2240" i="3"/>
  <c r="V2240" i="3"/>
  <c r="U2241" i="3"/>
  <c r="V2241" i="3"/>
  <c r="U2242" i="3"/>
  <c r="V2242" i="3"/>
  <c r="U2243" i="3"/>
  <c r="V2243" i="3"/>
  <c r="U2244" i="3"/>
  <c r="V2244" i="3"/>
  <c r="U2245" i="3"/>
  <c r="V2245" i="3"/>
  <c r="U2246" i="3"/>
  <c r="V2246" i="3"/>
  <c r="H2247" i="3"/>
  <c r="U2247" i="3"/>
  <c r="V2247" i="3"/>
  <c r="U2248" i="3"/>
  <c r="V2248" i="3"/>
  <c r="U2249" i="3"/>
  <c r="V2249" i="3"/>
  <c r="U2250" i="3"/>
  <c r="V2250" i="3"/>
  <c r="H2251" i="3"/>
  <c r="U2251" i="3"/>
  <c r="V2251" i="3"/>
  <c r="U2252" i="3"/>
  <c r="V2252" i="3"/>
  <c r="U2253" i="3"/>
  <c r="V2253" i="3"/>
  <c r="U2254" i="3"/>
  <c r="V2254" i="3"/>
  <c r="U2255" i="3"/>
  <c r="V2255" i="3"/>
  <c r="U2256" i="3"/>
  <c r="V2256" i="3"/>
  <c r="U2257" i="3"/>
  <c r="V2257" i="3"/>
  <c r="U2258" i="3"/>
  <c r="V2258" i="3"/>
  <c r="U2259" i="3"/>
  <c r="V2259" i="3"/>
  <c r="U2260" i="3"/>
  <c r="V2260" i="3"/>
  <c r="U2261" i="3"/>
  <c r="V2261" i="3"/>
  <c r="U2262" i="3"/>
  <c r="V2262" i="3"/>
  <c r="H2263" i="3"/>
  <c r="U2263" i="3"/>
  <c r="V2263" i="3"/>
  <c r="U2264" i="3"/>
  <c r="V2264" i="3"/>
  <c r="U2265" i="3"/>
  <c r="V2265" i="3"/>
  <c r="U2266" i="3"/>
  <c r="V2266" i="3"/>
  <c r="H2267" i="3"/>
  <c r="U2267" i="3"/>
  <c r="V2267" i="3"/>
  <c r="U2268" i="3"/>
  <c r="V2268" i="3"/>
  <c r="U2269" i="3"/>
  <c r="V2269" i="3"/>
  <c r="U2270" i="3"/>
  <c r="V2270" i="3"/>
  <c r="U2271" i="3"/>
  <c r="V2271" i="3"/>
  <c r="U2272" i="3"/>
  <c r="V2272" i="3"/>
  <c r="U2273" i="3"/>
  <c r="V2273" i="3"/>
  <c r="U2274" i="3"/>
  <c r="V2274" i="3"/>
  <c r="U2275" i="3"/>
  <c r="V2275" i="3"/>
  <c r="U2276" i="3"/>
  <c r="V2276" i="3"/>
  <c r="U2277" i="3"/>
  <c r="V2277" i="3"/>
  <c r="U2278" i="3"/>
  <c r="V2278" i="3"/>
  <c r="H2279" i="3"/>
  <c r="U2279" i="3"/>
  <c r="V2279" i="3"/>
  <c r="U2280" i="3"/>
  <c r="V2280" i="3"/>
  <c r="U2281" i="3"/>
  <c r="V2281" i="3"/>
  <c r="U2282" i="3"/>
  <c r="V2282" i="3"/>
  <c r="H2283" i="3"/>
  <c r="U2283" i="3"/>
  <c r="V2283" i="3"/>
  <c r="U2284" i="3"/>
  <c r="V2284" i="3"/>
  <c r="U2285" i="3"/>
  <c r="V2285" i="3"/>
  <c r="U2286" i="3"/>
  <c r="V2286" i="3"/>
  <c r="U2287" i="3"/>
  <c r="V2287" i="3"/>
  <c r="U2288" i="3"/>
  <c r="V2288" i="3"/>
  <c r="U2289" i="3"/>
  <c r="V2289" i="3"/>
  <c r="U2290" i="3"/>
  <c r="V2290" i="3"/>
  <c r="U2291" i="3"/>
  <c r="V2291" i="3"/>
  <c r="U2292" i="3"/>
  <c r="V2292" i="3"/>
  <c r="U2293" i="3"/>
  <c r="V2293" i="3"/>
  <c r="U2294" i="3"/>
  <c r="V2294" i="3"/>
  <c r="H2295" i="3"/>
  <c r="U2295" i="3"/>
  <c r="V2295" i="3"/>
  <c r="U2296" i="3"/>
  <c r="V2296" i="3"/>
  <c r="U2297" i="3"/>
  <c r="V2297" i="3"/>
  <c r="U2298" i="3"/>
  <c r="V2298" i="3"/>
  <c r="H2299" i="3"/>
  <c r="U2299" i="3"/>
  <c r="V2299" i="3"/>
  <c r="U2300" i="3"/>
  <c r="V2300" i="3"/>
  <c r="U2301" i="3"/>
  <c r="V2301" i="3"/>
  <c r="U2302" i="3"/>
  <c r="V2302" i="3"/>
  <c r="U2303" i="3"/>
  <c r="V2303" i="3"/>
  <c r="U2304" i="3"/>
  <c r="V2304" i="3"/>
  <c r="U2305" i="3"/>
  <c r="V2305" i="3"/>
  <c r="U2306" i="3"/>
  <c r="V2306" i="3"/>
  <c r="U2307" i="3"/>
  <c r="V2307" i="3"/>
  <c r="U2308" i="3"/>
  <c r="V2308" i="3"/>
  <c r="U2309" i="3"/>
  <c r="V2309" i="3"/>
  <c r="U2310" i="3"/>
  <c r="V2310" i="3"/>
  <c r="H2311" i="3"/>
  <c r="U2311" i="3"/>
  <c r="V2311" i="3"/>
  <c r="U2312" i="3"/>
  <c r="V2312" i="3"/>
  <c r="U2313" i="3"/>
  <c r="V2313" i="3"/>
  <c r="U2314" i="3"/>
  <c r="V2314" i="3"/>
  <c r="H2315" i="3"/>
  <c r="U2315" i="3"/>
  <c r="V2315" i="3"/>
  <c r="U2316" i="3"/>
  <c r="V2316" i="3"/>
  <c r="U2317" i="3"/>
  <c r="V2317" i="3"/>
  <c r="U2318" i="3"/>
  <c r="V2318" i="3"/>
  <c r="U2319" i="3"/>
  <c r="V2319" i="3"/>
  <c r="U2320" i="3"/>
  <c r="V2320" i="3"/>
  <c r="U2321" i="3"/>
  <c r="V2321" i="3"/>
  <c r="U2322" i="3"/>
  <c r="V2322" i="3"/>
  <c r="U2323" i="3"/>
  <c r="V2323" i="3"/>
  <c r="U2324" i="3"/>
  <c r="V2324" i="3"/>
  <c r="U2325" i="3"/>
  <c r="V2325" i="3"/>
  <c r="U2326" i="3"/>
  <c r="V2326" i="3"/>
  <c r="H2327" i="3"/>
  <c r="U2327" i="3"/>
  <c r="V2327" i="3"/>
  <c r="U2328" i="3"/>
  <c r="V2328" i="3"/>
  <c r="U2329" i="3"/>
  <c r="V2329" i="3"/>
  <c r="U2330" i="3"/>
  <c r="V2330" i="3"/>
  <c r="H2331" i="3"/>
  <c r="U2331" i="3"/>
  <c r="V2331" i="3"/>
  <c r="U2332" i="3"/>
  <c r="V2332" i="3"/>
  <c r="U2333" i="3"/>
  <c r="V2333" i="3"/>
  <c r="U2334" i="3"/>
  <c r="V2334" i="3"/>
  <c r="U2335" i="3"/>
  <c r="V2335" i="3"/>
  <c r="U2336" i="3"/>
  <c r="V2336" i="3"/>
  <c r="U2337" i="3"/>
  <c r="V2337" i="3"/>
  <c r="U2338" i="3"/>
  <c r="V2338" i="3"/>
  <c r="U2339" i="3"/>
  <c r="V2339" i="3"/>
  <c r="U2340" i="3"/>
  <c r="V2340" i="3"/>
  <c r="U2341" i="3"/>
  <c r="V2341" i="3"/>
  <c r="U2342" i="3"/>
  <c r="V2342" i="3"/>
  <c r="H2343" i="3"/>
  <c r="U2343" i="3"/>
  <c r="V2343" i="3"/>
  <c r="U2344" i="3"/>
  <c r="V2344" i="3"/>
  <c r="U2345" i="3"/>
  <c r="V2345" i="3"/>
  <c r="U2346" i="3"/>
  <c r="V2346" i="3"/>
  <c r="H2347" i="3"/>
  <c r="U2347" i="3"/>
  <c r="V2347" i="3"/>
  <c r="U2348" i="3"/>
  <c r="V2348" i="3"/>
  <c r="U2349" i="3"/>
  <c r="V2349" i="3"/>
  <c r="U2350" i="3"/>
  <c r="V2350" i="3"/>
  <c r="U2351" i="3"/>
  <c r="V2351" i="3"/>
  <c r="U2352" i="3"/>
  <c r="V2352" i="3"/>
  <c r="U2353" i="3"/>
  <c r="V2353" i="3"/>
  <c r="U2354" i="3"/>
  <c r="V2354" i="3"/>
  <c r="U2355" i="3"/>
  <c r="V2355" i="3"/>
  <c r="U2356" i="3"/>
  <c r="V2356" i="3"/>
  <c r="U2357" i="3"/>
  <c r="V2357" i="3"/>
  <c r="U2358" i="3"/>
  <c r="V2358" i="3"/>
  <c r="H2359" i="3"/>
  <c r="U2359" i="3"/>
  <c r="V2359" i="3"/>
  <c r="U2360" i="3"/>
  <c r="V2360" i="3"/>
  <c r="U2361" i="3"/>
  <c r="V2361" i="3"/>
  <c r="U2362" i="3"/>
  <c r="V2362" i="3"/>
  <c r="H2363" i="3"/>
  <c r="U2363" i="3"/>
  <c r="V2363" i="3"/>
  <c r="U2364" i="3"/>
  <c r="V2364" i="3"/>
  <c r="U2365" i="3"/>
  <c r="V2365" i="3"/>
  <c r="U2366" i="3"/>
  <c r="V2366" i="3"/>
  <c r="U2367" i="3"/>
  <c r="V2367" i="3"/>
  <c r="U2368" i="3"/>
  <c r="V2368" i="3"/>
  <c r="U2369" i="3"/>
  <c r="V2369" i="3"/>
  <c r="U2370" i="3"/>
  <c r="V2370" i="3"/>
  <c r="U2371" i="3"/>
  <c r="V2371" i="3"/>
  <c r="U2372" i="3"/>
  <c r="V2372" i="3"/>
  <c r="U2373" i="3"/>
  <c r="V2373" i="3"/>
  <c r="U2374" i="3"/>
  <c r="V2374" i="3"/>
  <c r="H2375" i="3"/>
  <c r="U2375" i="3"/>
  <c r="V2375" i="3"/>
  <c r="U2376" i="3"/>
  <c r="V2376" i="3"/>
  <c r="U2377" i="3"/>
  <c r="V2377" i="3"/>
  <c r="U2378" i="3"/>
  <c r="V2378" i="3"/>
  <c r="H2379" i="3"/>
  <c r="U2379" i="3"/>
  <c r="V2379" i="3"/>
  <c r="U2380" i="3"/>
  <c r="V2380" i="3"/>
  <c r="U2381" i="3"/>
  <c r="V2381" i="3"/>
  <c r="U2382" i="3"/>
  <c r="V2382" i="3"/>
  <c r="U2383" i="3"/>
  <c r="V2383" i="3"/>
  <c r="U2384" i="3"/>
  <c r="V2384" i="3"/>
  <c r="U2385" i="3"/>
  <c r="V2385" i="3"/>
  <c r="U2386" i="3"/>
  <c r="V2386" i="3"/>
  <c r="U2387" i="3"/>
  <c r="V2387" i="3"/>
  <c r="U2388" i="3"/>
  <c r="V2388" i="3"/>
  <c r="U2389" i="3"/>
  <c r="V2389" i="3"/>
  <c r="U2390" i="3"/>
  <c r="V2390" i="3"/>
  <c r="H2391" i="3"/>
  <c r="U2391" i="3"/>
  <c r="V2391" i="3"/>
  <c r="U2392" i="3"/>
  <c r="V2392" i="3"/>
  <c r="U2393" i="3"/>
  <c r="V2393" i="3"/>
  <c r="U2394" i="3"/>
  <c r="V2394" i="3"/>
  <c r="H2395" i="3"/>
  <c r="U2395" i="3"/>
  <c r="V2395" i="3"/>
  <c r="U2396" i="3"/>
  <c r="V2396" i="3"/>
  <c r="U2397" i="3"/>
  <c r="V2397" i="3"/>
  <c r="U2398" i="3"/>
  <c r="V2398" i="3"/>
  <c r="U2399" i="3"/>
  <c r="V2399" i="3"/>
  <c r="U2400" i="3"/>
  <c r="V2400" i="3"/>
  <c r="U2401" i="3"/>
  <c r="V2401" i="3"/>
  <c r="U2402" i="3"/>
  <c r="V2402" i="3"/>
  <c r="U2403" i="3"/>
  <c r="V2403" i="3"/>
  <c r="U2404" i="3"/>
  <c r="V2404" i="3"/>
  <c r="U2405" i="3"/>
  <c r="V2405" i="3"/>
  <c r="U2406" i="3"/>
  <c r="V2406" i="3"/>
  <c r="H2407" i="3"/>
  <c r="U2407" i="3"/>
  <c r="V2407" i="3"/>
  <c r="U2408" i="3"/>
  <c r="V2408" i="3"/>
  <c r="U2409" i="3"/>
  <c r="V2409" i="3"/>
  <c r="U2410" i="3"/>
  <c r="V2410" i="3"/>
  <c r="H2411" i="3"/>
  <c r="U2411" i="3"/>
  <c r="V2411" i="3"/>
  <c r="U2412" i="3"/>
  <c r="V2412" i="3"/>
  <c r="U2413" i="3"/>
  <c r="V2413" i="3"/>
  <c r="U2414" i="3"/>
  <c r="V2414" i="3"/>
  <c r="U2415" i="3"/>
  <c r="V2415" i="3"/>
  <c r="U2416" i="3"/>
  <c r="V2416" i="3"/>
  <c r="U2417" i="3"/>
  <c r="V2417" i="3"/>
  <c r="U2418" i="3"/>
  <c r="V2418" i="3"/>
  <c r="U2419" i="3"/>
  <c r="V2419" i="3"/>
  <c r="U2420" i="3"/>
  <c r="V2420" i="3"/>
  <c r="U2421" i="3"/>
  <c r="V2421" i="3"/>
  <c r="U2422" i="3"/>
  <c r="V2422" i="3"/>
  <c r="H2423" i="3"/>
  <c r="U2423" i="3"/>
  <c r="V2423" i="3"/>
  <c r="U2424" i="3"/>
  <c r="V2424" i="3"/>
  <c r="U2425" i="3"/>
  <c r="V2425" i="3"/>
  <c r="U2426" i="3"/>
  <c r="V2426" i="3"/>
  <c r="H2427" i="3"/>
  <c r="U2427" i="3"/>
  <c r="V2427" i="3"/>
  <c r="U2428" i="3"/>
  <c r="V2428" i="3"/>
  <c r="U2429" i="3"/>
  <c r="V2429" i="3"/>
  <c r="U2430" i="3"/>
  <c r="V2430" i="3"/>
  <c r="U2431" i="3"/>
  <c r="V2431" i="3"/>
  <c r="U2432" i="3"/>
  <c r="V2432" i="3"/>
  <c r="U2433" i="3"/>
  <c r="V2433" i="3"/>
  <c r="U2434" i="3"/>
  <c r="V2434" i="3"/>
  <c r="U2435" i="3"/>
  <c r="V2435" i="3"/>
  <c r="U2436" i="3"/>
  <c r="V2436" i="3"/>
  <c r="U2437" i="3"/>
  <c r="V2437" i="3"/>
  <c r="U2438" i="3"/>
  <c r="V2438" i="3"/>
  <c r="H2439" i="3"/>
  <c r="U2439" i="3"/>
  <c r="V2439" i="3"/>
  <c r="U2440" i="3"/>
  <c r="V2440" i="3"/>
  <c r="U2441" i="3"/>
  <c r="V2441" i="3"/>
  <c r="U2442" i="3"/>
  <c r="V2442" i="3"/>
  <c r="H2443" i="3"/>
  <c r="U2443" i="3"/>
  <c r="V2443" i="3"/>
  <c r="U2444" i="3"/>
  <c r="V2444" i="3"/>
  <c r="U2445" i="3"/>
  <c r="V2445" i="3"/>
  <c r="U2446" i="3"/>
  <c r="V2446" i="3"/>
  <c r="U2447" i="3"/>
  <c r="V2447" i="3"/>
  <c r="U2448" i="3"/>
  <c r="V2448" i="3"/>
  <c r="U2449" i="3"/>
  <c r="V2449" i="3"/>
  <c r="U2450" i="3"/>
  <c r="V2450" i="3"/>
  <c r="U2451" i="3"/>
  <c r="V2451" i="3"/>
  <c r="U2452" i="3"/>
  <c r="V2452" i="3"/>
  <c r="U2453" i="3"/>
  <c r="V2453" i="3"/>
  <c r="U2454" i="3"/>
  <c r="V2454" i="3"/>
  <c r="H2455" i="3"/>
  <c r="U2455" i="3"/>
  <c r="V2455" i="3"/>
  <c r="U2456" i="3"/>
  <c r="V2456" i="3"/>
  <c r="U2457" i="3"/>
  <c r="V2457" i="3"/>
  <c r="U2458" i="3"/>
  <c r="V2458" i="3"/>
  <c r="H2459" i="3"/>
  <c r="U2459" i="3"/>
  <c r="V2459" i="3"/>
  <c r="U2460" i="3"/>
  <c r="V2460" i="3"/>
  <c r="U2461" i="3"/>
  <c r="V2461" i="3"/>
  <c r="U2462" i="3"/>
  <c r="V2462" i="3"/>
  <c r="U2463" i="3"/>
  <c r="V2463" i="3"/>
  <c r="U2464" i="3"/>
  <c r="V2464" i="3"/>
  <c r="U2465" i="3"/>
  <c r="V2465" i="3"/>
  <c r="U2466" i="3"/>
  <c r="V2466" i="3"/>
  <c r="U2467" i="3"/>
  <c r="V2467" i="3"/>
  <c r="U2468" i="3"/>
  <c r="V2468" i="3"/>
  <c r="U2469" i="3"/>
  <c r="V2469" i="3"/>
  <c r="U2470" i="3"/>
  <c r="V2470" i="3"/>
  <c r="H2471" i="3"/>
  <c r="U2471" i="3"/>
  <c r="V2471" i="3"/>
  <c r="U2472" i="3"/>
  <c r="V2472" i="3"/>
  <c r="U2473" i="3"/>
  <c r="V2473" i="3"/>
  <c r="U2474" i="3"/>
  <c r="V2474" i="3"/>
  <c r="H2475" i="3"/>
  <c r="U2475" i="3"/>
  <c r="V2475" i="3"/>
  <c r="U2476" i="3"/>
  <c r="V2476" i="3"/>
  <c r="U2477" i="3"/>
  <c r="V2477" i="3"/>
  <c r="U2478" i="3"/>
  <c r="V2478" i="3"/>
  <c r="U2479" i="3"/>
  <c r="V2479" i="3"/>
  <c r="U2480" i="3"/>
  <c r="V2480" i="3"/>
  <c r="U2481" i="3"/>
  <c r="V2481" i="3"/>
  <c r="U2482" i="3"/>
  <c r="V2482" i="3"/>
  <c r="U2483" i="3"/>
  <c r="V2483" i="3"/>
  <c r="U2484" i="3"/>
  <c r="V2484" i="3"/>
  <c r="U2485" i="3"/>
  <c r="V2485" i="3"/>
  <c r="U2486" i="3"/>
  <c r="V2486" i="3"/>
  <c r="H2487" i="3"/>
  <c r="U2487" i="3"/>
  <c r="V2487" i="3"/>
  <c r="U2488" i="3"/>
  <c r="V2488" i="3"/>
  <c r="U2489" i="3"/>
  <c r="V2489" i="3"/>
  <c r="U2490" i="3"/>
  <c r="V2490" i="3"/>
  <c r="H2491" i="3"/>
  <c r="U2491" i="3"/>
  <c r="V2491" i="3"/>
  <c r="U2492" i="3"/>
  <c r="V2492" i="3"/>
  <c r="U2493" i="3"/>
  <c r="V2493" i="3"/>
  <c r="U2494" i="3"/>
  <c r="V2494" i="3"/>
  <c r="U2495" i="3"/>
  <c r="V2495" i="3"/>
  <c r="U2496" i="3"/>
  <c r="V2496" i="3"/>
  <c r="U2497" i="3"/>
  <c r="V2497" i="3"/>
  <c r="U2498" i="3"/>
  <c r="V2498" i="3"/>
  <c r="U2499" i="3"/>
  <c r="V2499" i="3"/>
  <c r="U2500" i="3"/>
  <c r="V2500" i="3"/>
  <c r="U2501" i="3"/>
  <c r="V2501" i="3"/>
  <c r="U2502" i="3"/>
  <c r="V2502" i="3"/>
  <c r="H2503" i="3"/>
  <c r="U2503" i="3"/>
  <c r="V2503" i="3"/>
  <c r="U2504" i="3"/>
  <c r="V2504" i="3"/>
  <c r="U2505" i="3"/>
  <c r="V2505" i="3"/>
  <c r="U2506" i="3"/>
  <c r="V2506" i="3"/>
  <c r="H2507" i="3"/>
  <c r="U2507" i="3"/>
  <c r="V2507" i="3"/>
  <c r="U2508" i="3"/>
  <c r="V2508" i="3"/>
  <c r="U2509" i="3"/>
  <c r="V2509" i="3"/>
  <c r="U2510" i="3"/>
  <c r="V2510" i="3"/>
  <c r="U2511" i="3"/>
  <c r="V2511" i="3"/>
  <c r="U2512" i="3"/>
  <c r="V2512" i="3"/>
  <c r="U2513" i="3"/>
  <c r="V2513" i="3"/>
  <c r="U2514" i="3"/>
  <c r="V2514" i="3"/>
  <c r="U2515" i="3"/>
  <c r="V2515" i="3"/>
  <c r="U2516" i="3"/>
  <c r="V2516" i="3"/>
  <c r="U2517" i="3"/>
  <c r="V2517" i="3"/>
  <c r="U2518" i="3"/>
  <c r="V2518" i="3"/>
  <c r="H2519" i="3"/>
  <c r="U2519" i="3"/>
  <c r="V2519" i="3"/>
  <c r="U2520" i="3"/>
  <c r="V2520" i="3"/>
  <c r="U2521" i="3"/>
  <c r="V2521" i="3"/>
  <c r="U2522" i="3"/>
  <c r="V2522" i="3"/>
  <c r="H2523" i="3"/>
  <c r="U2523" i="3"/>
  <c r="V2523" i="3"/>
  <c r="U2524" i="3"/>
  <c r="V2524" i="3"/>
  <c r="U2525" i="3"/>
  <c r="V2525" i="3"/>
  <c r="U2526" i="3"/>
  <c r="V2526" i="3"/>
  <c r="U2527" i="3"/>
  <c r="V2527" i="3"/>
  <c r="U2528" i="3"/>
  <c r="V2528" i="3"/>
  <c r="U2529" i="3"/>
  <c r="V2529" i="3"/>
  <c r="U2530" i="3"/>
  <c r="V2530" i="3"/>
  <c r="U2531" i="3"/>
  <c r="V2531" i="3"/>
  <c r="U2532" i="3"/>
  <c r="V2532" i="3"/>
  <c r="U2533" i="3"/>
  <c r="V2533" i="3"/>
  <c r="U2534" i="3"/>
  <c r="V2534" i="3"/>
  <c r="H2535" i="3"/>
  <c r="U2535" i="3"/>
  <c r="V2535" i="3"/>
  <c r="U2536" i="3"/>
  <c r="V2536" i="3"/>
  <c r="U2537" i="3"/>
  <c r="V2537" i="3"/>
  <c r="U2538" i="3"/>
  <c r="V2538" i="3"/>
  <c r="H2539" i="3"/>
  <c r="U2539" i="3"/>
  <c r="V2539" i="3"/>
  <c r="U2540" i="3"/>
  <c r="V2540" i="3"/>
  <c r="U2541" i="3"/>
  <c r="V2541" i="3"/>
  <c r="U2542" i="3"/>
  <c r="V2542" i="3"/>
  <c r="U2543" i="3"/>
  <c r="V2543" i="3"/>
  <c r="U2544" i="3"/>
  <c r="V2544" i="3"/>
  <c r="U2545" i="3"/>
  <c r="V2545" i="3"/>
  <c r="U2546" i="3"/>
  <c r="V2546" i="3"/>
  <c r="U2547" i="3"/>
  <c r="V2547" i="3"/>
  <c r="U2548" i="3"/>
  <c r="V2548" i="3"/>
  <c r="U2549" i="3"/>
  <c r="V2549" i="3"/>
  <c r="U2550" i="3"/>
  <c r="V2550" i="3"/>
  <c r="H2551" i="3"/>
  <c r="U2551" i="3"/>
  <c r="V2551" i="3"/>
  <c r="U2552" i="3"/>
  <c r="V2552" i="3"/>
  <c r="U2553" i="3"/>
  <c r="V2553" i="3"/>
  <c r="U2554" i="3"/>
  <c r="V2554" i="3"/>
  <c r="H2555" i="3"/>
  <c r="U2555" i="3"/>
  <c r="V2555" i="3"/>
  <c r="U2556" i="3"/>
  <c r="V2556" i="3"/>
  <c r="U2557" i="3"/>
  <c r="V2557" i="3"/>
  <c r="U2558" i="3"/>
  <c r="V2558" i="3"/>
  <c r="U2559" i="3"/>
  <c r="V2559" i="3"/>
  <c r="U2560" i="3"/>
  <c r="V2560" i="3"/>
  <c r="U2561" i="3"/>
  <c r="V2561" i="3"/>
  <c r="U2562" i="3"/>
  <c r="V2562" i="3"/>
  <c r="U2563" i="3"/>
  <c r="V2563" i="3"/>
  <c r="U2564" i="3"/>
  <c r="V2564" i="3"/>
  <c r="U2565" i="3"/>
  <c r="V2565" i="3"/>
  <c r="U2566" i="3"/>
  <c r="V2566" i="3"/>
  <c r="H2567" i="3"/>
  <c r="U2567" i="3"/>
  <c r="V2567" i="3"/>
  <c r="U2568" i="3"/>
  <c r="V2568" i="3"/>
  <c r="U2569" i="3"/>
  <c r="V2569" i="3"/>
  <c r="U2570" i="3"/>
  <c r="V2570" i="3"/>
  <c r="H2571" i="3"/>
  <c r="U2571" i="3"/>
  <c r="V2571" i="3"/>
  <c r="U2572" i="3"/>
  <c r="V2572" i="3"/>
  <c r="U2573" i="3"/>
  <c r="V2573" i="3"/>
  <c r="U2574" i="3"/>
  <c r="V2574" i="3"/>
  <c r="U2575" i="3"/>
  <c r="V2575" i="3"/>
  <c r="U2576" i="3"/>
  <c r="V2576" i="3"/>
  <c r="U2577" i="3"/>
  <c r="V2577" i="3"/>
  <c r="U2578" i="3"/>
  <c r="V2578" i="3"/>
  <c r="U2579" i="3"/>
  <c r="V2579" i="3"/>
  <c r="U2580" i="3"/>
  <c r="V2580" i="3"/>
  <c r="U2581" i="3"/>
  <c r="V2581" i="3"/>
  <c r="U2582" i="3"/>
  <c r="V2582" i="3"/>
  <c r="H2583" i="3"/>
  <c r="U2583" i="3"/>
  <c r="V2583" i="3"/>
  <c r="U2584" i="3"/>
  <c r="V2584" i="3"/>
  <c r="U2585" i="3"/>
  <c r="V2585" i="3"/>
  <c r="U2586" i="3"/>
  <c r="V2586" i="3"/>
  <c r="H2587" i="3"/>
  <c r="U2587" i="3"/>
  <c r="V2587" i="3"/>
  <c r="U2588" i="3"/>
  <c r="V2588" i="3"/>
  <c r="U2589" i="3"/>
  <c r="V2589" i="3"/>
  <c r="U2590" i="3"/>
  <c r="V2590" i="3"/>
  <c r="U2591" i="3"/>
  <c r="V2591" i="3"/>
  <c r="U2592" i="3"/>
  <c r="V2592" i="3"/>
  <c r="U2593" i="3"/>
  <c r="V2593" i="3"/>
  <c r="U2594" i="3"/>
  <c r="V2594" i="3"/>
  <c r="U2595" i="3"/>
  <c r="V2595" i="3"/>
  <c r="U2596" i="3"/>
  <c r="V2596" i="3"/>
  <c r="U2597" i="3"/>
  <c r="V2597" i="3"/>
  <c r="U2598" i="3"/>
  <c r="V2598" i="3"/>
  <c r="H2599" i="3"/>
  <c r="U2599" i="3"/>
  <c r="V2599" i="3"/>
  <c r="U2600" i="3"/>
  <c r="V2600" i="3"/>
  <c r="U2601" i="3"/>
  <c r="V2601" i="3"/>
  <c r="U2602" i="3"/>
  <c r="V2602" i="3"/>
  <c r="H2603" i="3"/>
  <c r="U2603" i="3"/>
  <c r="V2603" i="3"/>
  <c r="U2604" i="3"/>
  <c r="V2604" i="3"/>
  <c r="U2605" i="3"/>
  <c r="V2605" i="3"/>
  <c r="U2606" i="3"/>
  <c r="V2606" i="3"/>
  <c r="U2607" i="3"/>
  <c r="V2607" i="3"/>
  <c r="U2608" i="3"/>
  <c r="V2608" i="3"/>
  <c r="U2609" i="3"/>
  <c r="V2609" i="3"/>
  <c r="U2610" i="3"/>
  <c r="V2610" i="3"/>
  <c r="U2611" i="3"/>
  <c r="V2611" i="3"/>
  <c r="U2612" i="3"/>
  <c r="V2612" i="3"/>
  <c r="U2613" i="3"/>
  <c r="V2613" i="3"/>
  <c r="U2614" i="3"/>
  <c r="V2614" i="3"/>
  <c r="H2615" i="3"/>
  <c r="U2615" i="3"/>
  <c r="V2615" i="3"/>
  <c r="U2616" i="3"/>
  <c r="V2616" i="3"/>
  <c r="U2617" i="3"/>
  <c r="V2617" i="3"/>
  <c r="U2618" i="3"/>
  <c r="V2618" i="3"/>
  <c r="H2619" i="3"/>
  <c r="U2619" i="3"/>
  <c r="V2619" i="3"/>
  <c r="U2620" i="3"/>
  <c r="V2620" i="3"/>
  <c r="U2621" i="3"/>
  <c r="V2621" i="3"/>
  <c r="U2622" i="3"/>
  <c r="V2622" i="3"/>
  <c r="U2623" i="3"/>
  <c r="V2623" i="3"/>
  <c r="U2624" i="3"/>
  <c r="V2624" i="3"/>
  <c r="U2625" i="3"/>
  <c r="V2625" i="3"/>
  <c r="U2626" i="3"/>
  <c r="V2626" i="3"/>
  <c r="U2627" i="3"/>
  <c r="V2627" i="3"/>
  <c r="U2628" i="3"/>
  <c r="V2628" i="3"/>
  <c r="U2629" i="3"/>
  <c r="V2629" i="3"/>
  <c r="U2630" i="3"/>
  <c r="V2630" i="3"/>
  <c r="H2631" i="3"/>
  <c r="U2631" i="3"/>
  <c r="V2631" i="3"/>
  <c r="U2632" i="3"/>
  <c r="V2632" i="3"/>
  <c r="U2633" i="3"/>
  <c r="V2633" i="3"/>
  <c r="U2634" i="3"/>
  <c r="V2634" i="3"/>
  <c r="H2635" i="3"/>
  <c r="U2635" i="3"/>
  <c r="V2635" i="3"/>
  <c r="U2636" i="3"/>
  <c r="V2636" i="3"/>
  <c r="U2637" i="3"/>
  <c r="V2637" i="3"/>
  <c r="U2638" i="3"/>
  <c r="V2638" i="3"/>
  <c r="U2639" i="3"/>
  <c r="V2639" i="3"/>
  <c r="U2640" i="3"/>
  <c r="V2640" i="3"/>
  <c r="U2641" i="3"/>
  <c r="V2641" i="3"/>
  <c r="U2642" i="3"/>
  <c r="V2642" i="3"/>
  <c r="U2643" i="3"/>
  <c r="V2643" i="3"/>
  <c r="U2644" i="3"/>
  <c r="V2644" i="3"/>
  <c r="U2645" i="3"/>
  <c r="V2645" i="3"/>
  <c r="U2646" i="3"/>
  <c r="V2646" i="3"/>
  <c r="H2647" i="3"/>
  <c r="U2647" i="3"/>
  <c r="V2647" i="3"/>
  <c r="U2648" i="3"/>
  <c r="V2648" i="3"/>
  <c r="U2649" i="3"/>
  <c r="V2649" i="3"/>
  <c r="U2650" i="3"/>
  <c r="V2650" i="3"/>
  <c r="H2651" i="3"/>
  <c r="U2651" i="3"/>
  <c r="V2651" i="3"/>
  <c r="U2652" i="3"/>
  <c r="V2652" i="3"/>
  <c r="U2653" i="3"/>
  <c r="V2653" i="3"/>
  <c r="U2654" i="3"/>
  <c r="V2654" i="3"/>
  <c r="U2655" i="3"/>
  <c r="V2655" i="3"/>
  <c r="U2656" i="3"/>
  <c r="V2656" i="3"/>
  <c r="U2657" i="3"/>
  <c r="V2657" i="3"/>
  <c r="U2658" i="3"/>
  <c r="V2658" i="3"/>
  <c r="U2659" i="3"/>
  <c r="V2659" i="3"/>
  <c r="U2660" i="3"/>
  <c r="V2660" i="3"/>
  <c r="U2661" i="3"/>
  <c r="V2661" i="3"/>
  <c r="U2662" i="3"/>
  <c r="V2662" i="3"/>
  <c r="H2663" i="3"/>
  <c r="U2663" i="3"/>
  <c r="V2663" i="3"/>
  <c r="U2664" i="3"/>
  <c r="V2664" i="3"/>
  <c r="U2665" i="3"/>
  <c r="V2665" i="3"/>
  <c r="U2666" i="3"/>
  <c r="V2666" i="3"/>
  <c r="H2667" i="3"/>
  <c r="U2667" i="3"/>
  <c r="V2667" i="3"/>
  <c r="U2668" i="3"/>
  <c r="V2668" i="3"/>
  <c r="U2669" i="3"/>
  <c r="V2669" i="3"/>
  <c r="U2670" i="3"/>
  <c r="V2670" i="3"/>
  <c r="U2671" i="3"/>
  <c r="V2671" i="3"/>
  <c r="U2672" i="3"/>
  <c r="V2672" i="3"/>
  <c r="U2673" i="3"/>
  <c r="V2673" i="3"/>
  <c r="U2674" i="3"/>
  <c r="V2674" i="3"/>
  <c r="U2675" i="3"/>
  <c r="V2675" i="3"/>
  <c r="U2676" i="3"/>
  <c r="V2676" i="3"/>
  <c r="U2677" i="3"/>
  <c r="V2677" i="3"/>
  <c r="U2678" i="3"/>
  <c r="V2678" i="3"/>
  <c r="H2679" i="3"/>
  <c r="U2679" i="3"/>
  <c r="V2679" i="3"/>
  <c r="U2680" i="3"/>
  <c r="V2680" i="3"/>
  <c r="U2681" i="3"/>
  <c r="V2681" i="3"/>
  <c r="U2682" i="3"/>
  <c r="V2682" i="3"/>
  <c r="H2683" i="3"/>
  <c r="U2683" i="3"/>
  <c r="V2683" i="3"/>
  <c r="U2684" i="3"/>
  <c r="V2684" i="3"/>
  <c r="U2685" i="3"/>
  <c r="V2685" i="3"/>
  <c r="U2686" i="3"/>
  <c r="V2686" i="3"/>
  <c r="U2687" i="3"/>
  <c r="V2687" i="3"/>
  <c r="U2688" i="3"/>
  <c r="V2688" i="3"/>
  <c r="U2689" i="3"/>
  <c r="V2689" i="3"/>
  <c r="U2690" i="3"/>
  <c r="V2690" i="3"/>
  <c r="U2691" i="3"/>
  <c r="V2691" i="3"/>
  <c r="U2692" i="3"/>
  <c r="V2692" i="3"/>
  <c r="U2693" i="3"/>
  <c r="V2693" i="3"/>
  <c r="U2694" i="3"/>
  <c r="V2694" i="3"/>
  <c r="H2695" i="3"/>
  <c r="U2695" i="3"/>
  <c r="V2695" i="3"/>
  <c r="U2696" i="3"/>
  <c r="V2696" i="3"/>
  <c r="U2697" i="3"/>
  <c r="V2697" i="3"/>
  <c r="U2698" i="3"/>
  <c r="V2698" i="3"/>
  <c r="H2699" i="3"/>
  <c r="U2699" i="3"/>
  <c r="V2699" i="3"/>
  <c r="U2700" i="3"/>
  <c r="V2700" i="3"/>
  <c r="U2701" i="3"/>
  <c r="V2701" i="3"/>
  <c r="U2702" i="3"/>
  <c r="V2702" i="3"/>
  <c r="U2703" i="3"/>
  <c r="V2703" i="3"/>
  <c r="U2704" i="3"/>
  <c r="V2704" i="3"/>
  <c r="U2705" i="3"/>
  <c r="V2705" i="3"/>
  <c r="U2706" i="3"/>
  <c r="V2706" i="3"/>
  <c r="U2707" i="3"/>
  <c r="V2707" i="3"/>
  <c r="U2708" i="3"/>
  <c r="V2708" i="3"/>
  <c r="U2709" i="3"/>
  <c r="V2709" i="3"/>
  <c r="U2710" i="3"/>
  <c r="V2710" i="3"/>
  <c r="H2711" i="3"/>
  <c r="U2711" i="3"/>
  <c r="V2711" i="3"/>
  <c r="U2712" i="3"/>
  <c r="V2712" i="3"/>
  <c r="U2713" i="3"/>
  <c r="V2713" i="3"/>
  <c r="U2714" i="3"/>
  <c r="V2714" i="3"/>
  <c r="H2715" i="3"/>
  <c r="U2715" i="3"/>
  <c r="V2715" i="3"/>
  <c r="U2716" i="3"/>
  <c r="V2716" i="3"/>
  <c r="U2717" i="3"/>
  <c r="V2717" i="3"/>
  <c r="U2718" i="3"/>
  <c r="V2718" i="3"/>
  <c r="U2719" i="3"/>
  <c r="V2719" i="3"/>
  <c r="U2720" i="3"/>
  <c r="V2720" i="3"/>
  <c r="U2721" i="3"/>
  <c r="V2721" i="3"/>
  <c r="U2722" i="3"/>
  <c r="V2722" i="3"/>
  <c r="U2723" i="3"/>
  <c r="V2723" i="3"/>
  <c r="U2724" i="3"/>
  <c r="V2724" i="3"/>
  <c r="U2725" i="3"/>
  <c r="V2725" i="3"/>
  <c r="U2726" i="3"/>
  <c r="V2726" i="3"/>
  <c r="H2727" i="3"/>
  <c r="U2727" i="3"/>
  <c r="V2727" i="3"/>
  <c r="U2728" i="3"/>
  <c r="V2728" i="3"/>
  <c r="U2729" i="3"/>
  <c r="V2729" i="3"/>
  <c r="U2730" i="3"/>
  <c r="V2730" i="3"/>
  <c r="H2731" i="3"/>
  <c r="U2731" i="3"/>
  <c r="V2731" i="3"/>
  <c r="U2732" i="3"/>
  <c r="V2732" i="3"/>
  <c r="U2733" i="3"/>
  <c r="V2733" i="3"/>
  <c r="U2734" i="3"/>
  <c r="V2734" i="3"/>
  <c r="U2735" i="3"/>
  <c r="V2735" i="3"/>
  <c r="U2736" i="3"/>
  <c r="V2736" i="3"/>
  <c r="U2737" i="3"/>
  <c r="V2737" i="3"/>
  <c r="I2738" i="3"/>
  <c r="U2738" i="3"/>
  <c r="V2738" i="3"/>
  <c r="U2739" i="3"/>
  <c r="V2739" i="3"/>
  <c r="U2740" i="3"/>
  <c r="V2740" i="3"/>
  <c r="U2741" i="3"/>
  <c r="V2741" i="3"/>
  <c r="U2742" i="3"/>
  <c r="V2742" i="3"/>
  <c r="H2743" i="3"/>
  <c r="U2743" i="3"/>
  <c r="V2743" i="3"/>
  <c r="U2744" i="3"/>
  <c r="V2744" i="3"/>
  <c r="U2745" i="3"/>
  <c r="V2745" i="3"/>
  <c r="U2746" i="3"/>
  <c r="V2746" i="3"/>
  <c r="H2747" i="3"/>
  <c r="U2747" i="3"/>
  <c r="V2747" i="3"/>
  <c r="U2748" i="3"/>
  <c r="V2748" i="3"/>
  <c r="U2749" i="3"/>
  <c r="V2749" i="3"/>
  <c r="U2750" i="3"/>
  <c r="V2750" i="3"/>
  <c r="U2751" i="3"/>
  <c r="V2751" i="3"/>
  <c r="U2752" i="3"/>
  <c r="V2752" i="3"/>
  <c r="U2753" i="3"/>
  <c r="V2753" i="3"/>
  <c r="U2754" i="3"/>
  <c r="V2754" i="3"/>
  <c r="U2755" i="3"/>
  <c r="V2755" i="3"/>
  <c r="U2756" i="3"/>
  <c r="V2756" i="3"/>
  <c r="U2757" i="3"/>
  <c r="V2757" i="3"/>
  <c r="U2758" i="3"/>
  <c r="V2758" i="3"/>
  <c r="H2759" i="3"/>
  <c r="U2759" i="3"/>
  <c r="V2759" i="3"/>
  <c r="U2760" i="3"/>
  <c r="V2760" i="3"/>
  <c r="U2761" i="3"/>
  <c r="V2761" i="3"/>
  <c r="U2762" i="3"/>
  <c r="V2762" i="3"/>
  <c r="H2763" i="3"/>
  <c r="U2763" i="3"/>
  <c r="V2763" i="3"/>
  <c r="U2764" i="3"/>
  <c r="V2764" i="3"/>
  <c r="U2765" i="3"/>
  <c r="V2765" i="3"/>
  <c r="U2766" i="3"/>
  <c r="V2766" i="3"/>
  <c r="U2767" i="3"/>
  <c r="V2767" i="3"/>
  <c r="U2768" i="3"/>
  <c r="V2768" i="3"/>
  <c r="U2769" i="3"/>
  <c r="V2769" i="3"/>
  <c r="U2770" i="3"/>
  <c r="V2770" i="3"/>
  <c r="U2771" i="3"/>
  <c r="V2771" i="3"/>
  <c r="U2772" i="3"/>
  <c r="V2772" i="3"/>
  <c r="U2773" i="3"/>
  <c r="V2773" i="3"/>
  <c r="U2774" i="3"/>
  <c r="V2774" i="3"/>
  <c r="H2775" i="3"/>
  <c r="U2775" i="3"/>
  <c r="V2775" i="3"/>
  <c r="U2776" i="3"/>
  <c r="V2776" i="3"/>
  <c r="U2777" i="3"/>
  <c r="V2777" i="3"/>
  <c r="U2778" i="3"/>
  <c r="V2778" i="3"/>
  <c r="H2779" i="3"/>
  <c r="U2779" i="3"/>
  <c r="V2779" i="3"/>
  <c r="U2780" i="3"/>
  <c r="V2780" i="3"/>
  <c r="U2781" i="3"/>
  <c r="V2781" i="3"/>
  <c r="U2782" i="3"/>
  <c r="V2782" i="3"/>
  <c r="U2783" i="3"/>
  <c r="V2783" i="3"/>
  <c r="U2784" i="3"/>
  <c r="V2784" i="3"/>
  <c r="U2785" i="3"/>
  <c r="V2785" i="3"/>
  <c r="U2786" i="3"/>
  <c r="V2786" i="3"/>
  <c r="U2787" i="3"/>
  <c r="V2787" i="3"/>
  <c r="U2788" i="3"/>
  <c r="V2788" i="3"/>
  <c r="U2789" i="3"/>
  <c r="V2789" i="3"/>
  <c r="U2790" i="3"/>
  <c r="V2790" i="3"/>
  <c r="H2791" i="3"/>
  <c r="U2791" i="3"/>
  <c r="V2791" i="3"/>
  <c r="U2792" i="3"/>
  <c r="V2792" i="3"/>
  <c r="U2793" i="3"/>
  <c r="V2793" i="3"/>
  <c r="U2794" i="3"/>
  <c r="V2794" i="3"/>
  <c r="H2795" i="3"/>
  <c r="U2795" i="3"/>
  <c r="V2795" i="3"/>
  <c r="U2796" i="3"/>
  <c r="V2796" i="3"/>
  <c r="U2797" i="3"/>
  <c r="V2797" i="3"/>
  <c r="U2798" i="3"/>
  <c r="V2798" i="3"/>
  <c r="U2799" i="3"/>
  <c r="V2799" i="3"/>
  <c r="U2800" i="3"/>
  <c r="V2800" i="3"/>
  <c r="U2801" i="3"/>
  <c r="V2801" i="3"/>
  <c r="I2802" i="3"/>
  <c r="U2802" i="3"/>
  <c r="V2802" i="3"/>
  <c r="U2803" i="3"/>
  <c r="V2803" i="3"/>
  <c r="U2804" i="3"/>
  <c r="V2804" i="3"/>
  <c r="U2805" i="3"/>
  <c r="V2805" i="3"/>
  <c r="U2806" i="3"/>
  <c r="V2806" i="3"/>
  <c r="H2807" i="3"/>
  <c r="U2807" i="3"/>
  <c r="V2807" i="3"/>
  <c r="U2808" i="3"/>
  <c r="V2808" i="3"/>
  <c r="U2809" i="3"/>
  <c r="V2809" i="3"/>
  <c r="U2810" i="3"/>
  <c r="V2810" i="3"/>
  <c r="H2811" i="3"/>
  <c r="U2811" i="3"/>
  <c r="V2811" i="3"/>
  <c r="U2812" i="3"/>
  <c r="V2812" i="3"/>
  <c r="U2813" i="3"/>
  <c r="V2813" i="3"/>
  <c r="U2814" i="3"/>
  <c r="V2814" i="3"/>
  <c r="U2815" i="3"/>
  <c r="V2815" i="3"/>
  <c r="U2816" i="3"/>
  <c r="V2816" i="3"/>
  <c r="U2817" i="3"/>
  <c r="V2817" i="3"/>
  <c r="U2818" i="3"/>
  <c r="V2818" i="3"/>
  <c r="U2819" i="3"/>
  <c r="V2819" i="3"/>
  <c r="U2820" i="3"/>
  <c r="V2820" i="3"/>
  <c r="U2821" i="3"/>
  <c r="V2821" i="3"/>
  <c r="U2822" i="3"/>
  <c r="V2822" i="3"/>
  <c r="H2823" i="3"/>
  <c r="U2823" i="3"/>
  <c r="V2823" i="3"/>
  <c r="U2824" i="3"/>
  <c r="V2824" i="3"/>
  <c r="U2825" i="3"/>
  <c r="V2825" i="3"/>
  <c r="U2826" i="3"/>
  <c r="V2826" i="3"/>
  <c r="H2827" i="3"/>
  <c r="U2827" i="3"/>
  <c r="V2827" i="3"/>
  <c r="U2828" i="3"/>
  <c r="V2828" i="3"/>
  <c r="U2829" i="3"/>
  <c r="V2829" i="3"/>
  <c r="U2830" i="3"/>
  <c r="V2830" i="3"/>
  <c r="U2831" i="3"/>
  <c r="V2831" i="3"/>
  <c r="U2832" i="3"/>
  <c r="V2832" i="3"/>
  <c r="U2833" i="3"/>
  <c r="V2833" i="3"/>
  <c r="U2834" i="3"/>
  <c r="V2834" i="3"/>
  <c r="U2835" i="3"/>
  <c r="V2835" i="3"/>
  <c r="U2836" i="3"/>
  <c r="V2836" i="3"/>
  <c r="U2837" i="3"/>
  <c r="V2837" i="3"/>
  <c r="U2838" i="3"/>
  <c r="V2838" i="3"/>
  <c r="H2839" i="3"/>
  <c r="U2839" i="3"/>
  <c r="V2839" i="3"/>
  <c r="U2840" i="3"/>
  <c r="V2840" i="3"/>
  <c r="U2841" i="3"/>
  <c r="V2841" i="3"/>
  <c r="U2842" i="3"/>
  <c r="V2842" i="3"/>
  <c r="H2843" i="3"/>
  <c r="U2843" i="3"/>
  <c r="V2843" i="3"/>
  <c r="U2844" i="3"/>
  <c r="V2844" i="3"/>
  <c r="U2845" i="3"/>
  <c r="V2845" i="3"/>
  <c r="U2846" i="3"/>
  <c r="V2846" i="3"/>
  <c r="U2847" i="3"/>
  <c r="V2847" i="3"/>
  <c r="U2848" i="3"/>
  <c r="V2848" i="3"/>
  <c r="U2849" i="3"/>
  <c r="V2849" i="3"/>
  <c r="U2850" i="3"/>
  <c r="V2850" i="3"/>
  <c r="U2851" i="3"/>
  <c r="V2851" i="3"/>
  <c r="U2852" i="3"/>
  <c r="V2852" i="3"/>
  <c r="U2853" i="3"/>
  <c r="V2853" i="3"/>
  <c r="U2854" i="3"/>
  <c r="V2854" i="3"/>
  <c r="H2855" i="3"/>
  <c r="U2855" i="3"/>
  <c r="V2855" i="3"/>
  <c r="U2856" i="3"/>
  <c r="V2856" i="3"/>
  <c r="U2857" i="3"/>
  <c r="V2857" i="3"/>
  <c r="U2858" i="3"/>
  <c r="V2858" i="3"/>
  <c r="H2859" i="3"/>
  <c r="U2859" i="3"/>
  <c r="V2859" i="3"/>
  <c r="U2860" i="3"/>
  <c r="V2860" i="3"/>
  <c r="U2861" i="3"/>
  <c r="V2861" i="3"/>
  <c r="U2862" i="3"/>
  <c r="V2862" i="3"/>
  <c r="U2863" i="3"/>
  <c r="V2863" i="3"/>
  <c r="U2864" i="3"/>
  <c r="V2864" i="3"/>
  <c r="U2865" i="3"/>
  <c r="V2865" i="3"/>
  <c r="I2866" i="3"/>
  <c r="U2866" i="3"/>
  <c r="V2866" i="3"/>
  <c r="U2867" i="3"/>
  <c r="V2867" i="3"/>
  <c r="U2868" i="3"/>
  <c r="V2868" i="3"/>
  <c r="U2869" i="3"/>
  <c r="V2869" i="3"/>
  <c r="U2870" i="3"/>
  <c r="V2870" i="3"/>
  <c r="H2871" i="3"/>
  <c r="U2871" i="3"/>
  <c r="V2871" i="3"/>
  <c r="U2872" i="3"/>
  <c r="V2872" i="3"/>
  <c r="U2873" i="3"/>
  <c r="V2873" i="3"/>
  <c r="U2874" i="3"/>
  <c r="V2874" i="3"/>
  <c r="H2875" i="3"/>
  <c r="U2875" i="3"/>
  <c r="V2875" i="3"/>
  <c r="U2876" i="3"/>
  <c r="V2876" i="3"/>
  <c r="U2877" i="3"/>
  <c r="V2877" i="3"/>
  <c r="U2878" i="3"/>
  <c r="V2878" i="3"/>
  <c r="U2879" i="3"/>
  <c r="V2879" i="3"/>
  <c r="U2880" i="3"/>
  <c r="V2880" i="3"/>
  <c r="U2881" i="3"/>
  <c r="V2881" i="3"/>
  <c r="J2860" i="3"/>
  <c r="I2860" i="3"/>
  <c r="H2860" i="3"/>
  <c r="J2856" i="3"/>
  <c r="I2856" i="3"/>
  <c r="H2856" i="3"/>
  <c r="J2852" i="3"/>
  <c r="I2852" i="3"/>
  <c r="H2852" i="3"/>
  <c r="J2848" i="3"/>
  <c r="I2848" i="3"/>
  <c r="H2848" i="3"/>
  <c r="J2836" i="3"/>
  <c r="I2836" i="3"/>
  <c r="H2836" i="3"/>
  <c r="J2832" i="3"/>
  <c r="I2832" i="3"/>
  <c r="H2832" i="3"/>
  <c r="J2756" i="3"/>
  <c r="I2756" i="3"/>
  <c r="H2756" i="3"/>
  <c r="J2752" i="3"/>
  <c r="I2752" i="3"/>
  <c r="H2752" i="3"/>
  <c r="J2748" i="3"/>
  <c r="I2748" i="3"/>
  <c r="H2748" i="3"/>
  <c r="J2744" i="3"/>
  <c r="I2744" i="3"/>
  <c r="H2744" i="3"/>
  <c r="J2740" i="3"/>
  <c r="I2740" i="3"/>
  <c r="H2740" i="3"/>
  <c r="J2736" i="3"/>
  <c r="I2736" i="3"/>
  <c r="H2736" i="3"/>
  <c r="J2732" i="3"/>
  <c r="I2732" i="3"/>
  <c r="H2732" i="3"/>
  <c r="J2728" i="3"/>
  <c r="I2728" i="3"/>
  <c r="H2728" i="3"/>
  <c r="J2724" i="3"/>
  <c r="I2724" i="3"/>
  <c r="H2724" i="3"/>
  <c r="J2720" i="3"/>
  <c r="I2720" i="3"/>
  <c r="H2720" i="3"/>
  <c r="J2716" i="3"/>
  <c r="I2716" i="3"/>
  <c r="H2716" i="3"/>
  <c r="J2712" i="3"/>
  <c r="I2712" i="3"/>
  <c r="H2712" i="3"/>
  <c r="J2596" i="3"/>
  <c r="I2596" i="3"/>
  <c r="H2596" i="3"/>
  <c r="J2592" i="3"/>
  <c r="I2592" i="3"/>
  <c r="H2592" i="3"/>
  <c r="J2588" i="3"/>
  <c r="I2588" i="3"/>
  <c r="H2588" i="3"/>
  <c r="J2532" i="3"/>
  <c r="I2532" i="3"/>
  <c r="H2532" i="3"/>
  <c r="J2528" i="3"/>
  <c r="I2528" i="3"/>
  <c r="H2528" i="3"/>
  <c r="J2524" i="3"/>
  <c r="I2524" i="3"/>
  <c r="H2524" i="3"/>
  <c r="J2520" i="3"/>
  <c r="I2520" i="3"/>
  <c r="H2520" i="3"/>
  <c r="J2516" i="3"/>
  <c r="I2516" i="3"/>
  <c r="H2516" i="3"/>
  <c r="J2512" i="3"/>
  <c r="I2512" i="3"/>
  <c r="H2512" i="3"/>
  <c r="J2508" i="3"/>
  <c r="I2508" i="3"/>
  <c r="H2508" i="3"/>
  <c r="J2504" i="3"/>
  <c r="I2504" i="3"/>
  <c r="H2504" i="3"/>
  <c r="J2500" i="3"/>
  <c r="I2500" i="3"/>
  <c r="H2500" i="3"/>
  <c r="J2436" i="3"/>
  <c r="I2436" i="3"/>
  <c r="H2436" i="3"/>
  <c r="J2432" i="3"/>
  <c r="I2432" i="3"/>
  <c r="H2432" i="3"/>
  <c r="J2428" i="3"/>
  <c r="I2428" i="3"/>
  <c r="H2428" i="3"/>
  <c r="J2424" i="3"/>
  <c r="I2424" i="3"/>
  <c r="H2424" i="3"/>
  <c r="J2420" i="3"/>
  <c r="I2420" i="3"/>
  <c r="H2420" i="3"/>
  <c r="J2416" i="3"/>
  <c r="I2416" i="3"/>
  <c r="H2416" i="3"/>
  <c r="J2412" i="3"/>
  <c r="I2412" i="3"/>
  <c r="H2412" i="3"/>
  <c r="J2304" i="3"/>
  <c r="I2304" i="3"/>
  <c r="H2304" i="3"/>
  <c r="J2300" i="3"/>
  <c r="I2300" i="3"/>
  <c r="H2300" i="3"/>
  <c r="J2296" i="3"/>
  <c r="I2296" i="3"/>
  <c r="H2296" i="3"/>
  <c r="J2292" i="3"/>
  <c r="I2292" i="3"/>
  <c r="H2292" i="3"/>
  <c r="J2288" i="3"/>
  <c r="I2288" i="3"/>
  <c r="H2288" i="3"/>
  <c r="J2284" i="3"/>
  <c r="I2284" i="3"/>
  <c r="H2284" i="3"/>
  <c r="J2280" i="3"/>
  <c r="I2280" i="3"/>
  <c r="H2280" i="3"/>
  <c r="J2196" i="3"/>
  <c r="I2196" i="3"/>
  <c r="H2196" i="3"/>
  <c r="J2192" i="3"/>
  <c r="I2192" i="3"/>
  <c r="H2192" i="3"/>
  <c r="J2188" i="3"/>
  <c r="I2188" i="3"/>
  <c r="H2188" i="3"/>
  <c r="J2184" i="3"/>
  <c r="I2184" i="3"/>
  <c r="H2184" i="3"/>
  <c r="J2180" i="3"/>
  <c r="I2180" i="3"/>
  <c r="H2180" i="3"/>
  <c r="J2176" i="3"/>
  <c r="I2176" i="3"/>
  <c r="H2176" i="3"/>
  <c r="J2172" i="3"/>
  <c r="I2172" i="3"/>
  <c r="H2172" i="3"/>
  <c r="J2168" i="3"/>
  <c r="I2168" i="3"/>
  <c r="H2168" i="3"/>
  <c r="J2164" i="3"/>
  <c r="I2164" i="3"/>
  <c r="H2164" i="3"/>
  <c r="J2028" i="3"/>
  <c r="I2028" i="3"/>
  <c r="H2028" i="3"/>
  <c r="J2024" i="3"/>
  <c r="I2024" i="3"/>
  <c r="H2024" i="3"/>
  <c r="J1792" i="3"/>
  <c r="I1792" i="3"/>
  <c r="H1792" i="3"/>
  <c r="J1788" i="3"/>
  <c r="I1788" i="3"/>
  <c r="H1788" i="3"/>
  <c r="J1784" i="3"/>
  <c r="I1784" i="3"/>
  <c r="H1784" i="3"/>
  <c r="J1780" i="3"/>
  <c r="I1780" i="3"/>
  <c r="H1780" i="3"/>
  <c r="J1776" i="3"/>
  <c r="I1776" i="3"/>
  <c r="H1776" i="3"/>
  <c r="J1764" i="3"/>
  <c r="I1764" i="3"/>
  <c r="H1764" i="3"/>
  <c r="J1756" i="3"/>
  <c r="I1756" i="3"/>
  <c r="H1756" i="3"/>
  <c r="J1752" i="3"/>
  <c r="I1752" i="3"/>
  <c r="H1752" i="3"/>
  <c r="J1744" i="3"/>
  <c r="I1744" i="3"/>
  <c r="H1744" i="3"/>
  <c r="J1736" i="3"/>
  <c r="I1736" i="3"/>
  <c r="H1736" i="3"/>
  <c r="J1732" i="3"/>
  <c r="I1732" i="3"/>
  <c r="H1732" i="3"/>
  <c r="J2881" i="3"/>
  <c r="I2881" i="3"/>
  <c r="H2881" i="3"/>
  <c r="J2877" i="3"/>
  <c r="I2877" i="3"/>
  <c r="H2877" i="3"/>
  <c r="J2873" i="3"/>
  <c r="I2873" i="3"/>
  <c r="H2873" i="3"/>
  <c r="J2869" i="3"/>
  <c r="I2869" i="3"/>
  <c r="H2869" i="3"/>
  <c r="J2865" i="3"/>
  <c r="I2865" i="3"/>
  <c r="H2865" i="3"/>
  <c r="J2861" i="3"/>
  <c r="I2861" i="3"/>
  <c r="H2861" i="3"/>
  <c r="J2857" i="3"/>
  <c r="I2857" i="3"/>
  <c r="H2857" i="3"/>
  <c r="J2853" i="3"/>
  <c r="I2853" i="3"/>
  <c r="H2853" i="3"/>
  <c r="J2849" i="3"/>
  <c r="I2849" i="3"/>
  <c r="H2849" i="3"/>
  <c r="J2845" i="3"/>
  <c r="I2845" i="3"/>
  <c r="H2845" i="3"/>
  <c r="J2841" i="3"/>
  <c r="I2841" i="3"/>
  <c r="H2841" i="3"/>
  <c r="J2837" i="3"/>
  <c r="I2837" i="3"/>
  <c r="H2837" i="3"/>
  <c r="J2833" i="3"/>
  <c r="I2833" i="3"/>
  <c r="H2833" i="3"/>
  <c r="J2829" i="3"/>
  <c r="I2829" i="3"/>
  <c r="H2829" i="3"/>
  <c r="J2825" i="3"/>
  <c r="I2825" i="3"/>
  <c r="H2825" i="3"/>
  <c r="J2821" i="3"/>
  <c r="I2821" i="3"/>
  <c r="H2821" i="3"/>
  <c r="J2817" i="3"/>
  <c r="I2817" i="3"/>
  <c r="H2817" i="3"/>
  <c r="J2813" i="3"/>
  <c r="I2813" i="3"/>
  <c r="H2813" i="3"/>
  <c r="J2809" i="3"/>
  <c r="I2809" i="3"/>
  <c r="H2809" i="3"/>
  <c r="J2805" i="3"/>
  <c r="I2805" i="3"/>
  <c r="H2805" i="3"/>
  <c r="J2801" i="3"/>
  <c r="I2801" i="3"/>
  <c r="H2801" i="3"/>
  <c r="J2797" i="3"/>
  <c r="I2797" i="3"/>
  <c r="H2797" i="3"/>
  <c r="J2793" i="3"/>
  <c r="I2793" i="3"/>
  <c r="H2793" i="3"/>
  <c r="J2789" i="3"/>
  <c r="I2789" i="3"/>
  <c r="H2789" i="3"/>
  <c r="J2785" i="3"/>
  <c r="I2785" i="3"/>
  <c r="H2785" i="3"/>
  <c r="J2781" i="3"/>
  <c r="I2781" i="3"/>
  <c r="H2781" i="3"/>
  <c r="J2777" i="3"/>
  <c r="I2777" i="3"/>
  <c r="H2777" i="3"/>
  <c r="J2773" i="3"/>
  <c r="I2773" i="3"/>
  <c r="H2773" i="3"/>
  <c r="J2769" i="3"/>
  <c r="I2769" i="3"/>
  <c r="H2769" i="3"/>
  <c r="J2765" i="3"/>
  <c r="I2765" i="3"/>
  <c r="H2765" i="3"/>
  <c r="J2761" i="3"/>
  <c r="I2761" i="3"/>
  <c r="H2761" i="3"/>
  <c r="J2757" i="3"/>
  <c r="I2757" i="3"/>
  <c r="H2757" i="3"/>
  <c r="J2753" i="3"/>
  <c r="I2753" i="3"/>
  <c r="H2753" i="3"/>
  <c r="J2749" i="3"/>
  <c r="I2749" i="3"/>
  <c r="H2749" i="3"/>
  <c r="J2745" i="3"/>
  <c r="I2745" i="3"/>
  <c r="H2745" i="3"/>
  <c r="J2741" i="3"/>
  <c r="I2741" i="3"/>
  <c r="H2741" i="3"/>
  <c r="J2737" i="3"/>
  <c r="I2737" i="3"/>
  <c r="H2737" i="3"/>
  <c r="J2733" i="3"/>
  <c r="I2733" i="3"/>
  <c r="H2733" i="3"/>
  <c r="J2729" i="3"/>
  <c r="I2729" i="3"/>
  <c r="H2729" i="3"/>
  <c r="J2725" i="3"/>
  <c r="I2725" i="3"/>
  <c r="H2725" i="3"/>
  <c r="J2721" i="3"/>
  <c r="I2721" i="3"/>
  <c r="H2721" i="3"/>
  <c r="J2717" i="3"/>
  <c r="I2717" i="3"/>
  <c r="H2717" i="3"/>
  <c r="J2713" i="3"/>
  <c r="I2713" i="3"/>
  <c r="H2713" i="3"/>
  <c r="J2709" i="3"/>
  <c r="I2709" i="3"/>
  <c r="H2709" i="3"/>
  <c r="J2705" i="3"/>
  <c r="I2705" i="3"/>
  <c r="H2705" i="3"/>
  <c r="J2701" i="3"/>
  <c r="I2701" i="3"/>
  <c r="H2701" i="3"/>
  <c r="J2697" i="3"/>
  <c r="I2697" i="3"/>
  <c r="H2697" i="3"/>
  <c r="J2693" i="3"/>
  <c r="I2693" i="3"/>
  <c r="H2693" i="3"/>
  <c r="J2689" i="3"/>
  <c r="I2689" i="3"/>
  <c r="H2689" i="3"/>
  <c r="J2685" i="3"/>
  <c r="I2685" i="3"/>
  <c r="H2685" i="3"/>
  <c r="J2681" i="3"/>
  <c r="I2681" i="3"/>
  <c r="H2681" i="3"/>
  <c r="J2677" i="3"/>
  <c r="I2677" i="3"/>
  <c r="H2677" i="3"/>
  <c r="J2673" i="3"/>
  <c r="I2673" i="3"/>
  <c r="H2673" i="3"/>
  <c r="J2669" i="3"/>
  <c r="I2669" i="3"/>
  <c r="H2669" i="3"/>
  <c r="J2665" i="3"/>
  <c r="I2665" i="3"/>
  <c r="H2665" i="3"/>
  <c r="J2661" i="3"/>
  <c r="I2661" i="3"/>
  <c r="H2661" i="3"/>
  <c r="J2657" i="3"/>
  <c r="I2657" i="3"/>
  <c r="H2657" i="3"/>
  <c r="J2653" i="3"/>
  <c r="I2653" i="3"/>
  <c r="H2653" i="3"/>
  <c r="J2649" i="3"/>
  <c r="I2649" i="3"/>
  <c r="H2649" i="3"/>
  <c r="J2645" i="3"/>
  <c r="I2645" i="3"/>
  <c r="H2645" i="3"/>
  <c r="J2641" i="3"/>
  <c r="I2641" i="3"/>
  <c r="H2641" i="3"/>
  <c r="J2637" i="3"/>
  <c r="I2637" i="3"/>
  <c r="H2637" i="3"/>
  <c r="J2633" i="3"/>
  <c r="I2633" i="3"/>
  <c r="H2633" i="3"/>
  <c r="J2629" i="3"/>
  <c r="I2629" i="3"/>
  <c r="H2629" i="3"/>
  <c r="J2625" i="3"/>
  <c r="I2625" i="3"/>
  <c r="H2625" i="3"/>
  <c r="J2621" i="3"/>
  <c r="I2621" i="3"/>
  <c r="H2621" i="3"/>
  <c r="J2617" i="3"/>
  <c r="I2617" i="3"/>
  <c r="H2617" i="3"/>
  <c r="J2613" i="3"/>
  <c r="I2613" i="3"/>
  <c r="H2613" i="3"/>
  <c r="J2609" i="3"/>
  <c r="I2609" i="3"/>
  <c r="H2609" i="3"/>
  <c r="J2605" i="3"/>
  <c r="I2605" i="3"/>
  <c r="H2605" i="3"/>
  <c r="J2601" i="3"/>
  <c r="I2601" i="3"/>
  <c r="H2601" i="3"/>
  <c r="J2597" i="3"/>
  <c r="I2597" i="3"/>
  <c r="H2597" i="3"/>
  <c r="J2593" i="3"/>
  <c r="I2593" i="3"/>
  <c r="H2593" i="3"/>
  <c r="J2589" i="3"/>
  <c r="I2589" i="3"/>
  <c r="H2589" i="3"/>
  <c r="J2585" i="3"/>
  <c r="I2585" i="3"/>
  <c r="H2585" i="3"/>
  <c r="J2581" i="3"/>
  <c r="I2581" i="3"/>
  <c r="H2581" i="3"/>
  <c r="J2577" i="3"/>
  <c r="I2577" i="3"/>
  <c r="H2577" i="3"/>
  <c r="J2573" i="3"/>
  <c r="I2573" i="3"/>
  <c r="H2573" i="3"/>
  <c r="J2569" i="3"/>
  <c r="I2569" i="3"/>
  <c r="H2569" i="3"/>
  <c r="J2565" i="3"/>
  <c r="I2565" i="3"/>
  <c r="H2565" i="3"/>
  <c r="J2561" i="3"/>
  <c r="I2561" i="3"/>
  <c r="H2561" i="3"/>
  <c r="J2557" i="3"/>
  <c r="I2557" i="3"/>
  <c r="H2557" i="3"/>
  <c r="J2553" i="3"/>
  <c r="I2553" i="3"/>
  <c r="H2553" i="3"/>
  <c r="J2549" i="3"/>
  <c r="I2549" i="3"/>
  <c r="H2549" i="3"/>
  <c r="J2545" i="3"/>
  <c r="I2545" i="3"/>
  <c r="H2545" i="3"/>
  <c r="J2541" i="3"/>
  <c r="I2541" i="3"/>
  <c r="H2541" i="3"/>
  <c r="J2537" i="3"/>
  <c r="I2537" i="3"/>
  <c r="H2537" i="3"/>
  <c r="J2533" i="3"/>
  <c r="I2533" i="3"/>
  <c r="H2533" i="3"/>
  <c r="J2529" i="3"/>
  <c r="I2529" i="3"/>
  <c r="H2529" i="3"/>
  <c r="J2525" i="3"/>
  <c r="I2525" i="3"/>
  <c r="H2525" i="3"/>
  <c r="J2521" i="3"/>
  <c r="I2521" i="3"/>
  <c r="H2521" i="3"/>
  <c r="J2517" i="3"/>
  <c r="I2517" i="3"/>
  <c r="H2517" i="3"/>
  <c r="J2513" i="3"/>
  <c r="I2513" i="3"/>
  <c r="H2513" i="3"/>
  <c r="J2509" i="3"/>
  <c r="I2509" i="3"/>
  <c r="H2509" i="3"/>
  <c r="J2505" i="3"/>
  <c r="I2505" i="3"/>
  <c r="H2505" i="3"/>
  <c r="J2501" i="3"/>
  <c r="I2501" i="3"/>
  <c r="H2501" i="3"/>
  <c r="J2497" i="3"/>
  <c r="I2497" i="3"/>
  <c r="H2497" i="3"/>
  <c r="J2493" i="3"/>
  <c r="I2493" i="3"/>
  <c r="H2493" i="3"/>
  <c r="J2489" i="3"/>
  <c r="I2489" i="3"/>
  <c r="H2489" i="3"/>
  <c r="J2485" i="3"/>
  <c r="I2485" i="3"/>
  <c r="H2485" i="3"/>
  <c r="J2481" i="3"/>
  <c r="I2481" i="3"/>
  <c r="H2481" i="3"/>
  <c r="J2477" i="3"/>
  <c r="I2477" i="3"/>
  <c r="H2477" i="3"/>
  <c r="J2473" i="3"/>
  <c r="I2473" i="3"/>
  <c r="H2473" i="3"/>
  <c r="J2469" i="3"/>
  <c r="I2469" i="3"/>
  <c r="H2469" i="3"/>
  <c r="J2465" i="3"/>
  <c r="I2465" i="3"/>
  <c r="H2465" i="3"/>
  <c r="J2461" i="3"/>
  <c r="I2461" i="3"/>
  <c r="H2461" i="3"/>
  <c r="J2457" i="3"/>
  <c r="I2457" i="3"/>
  <c r="H2457" i="3"/>
  <c r="J2453" i="3"/>
  <c r="I2453" i="3"/>
  <c r="H2453" i="3"/>
  <c r="J2449" i="3"/>
  <c r="I2449" i="3"/>
  <c r="H2449" i="3"/>
  <c r="J2445" i="3"/>
  <c r="I2445" i="3"/>
  <c r="H2445" i="3"/>
  <c r="J2441" i="3"/>
  <c r="I2441" i="3"/>
  <c r="H2441" i="3"/>
  <c r="J2437" i="3"/>
  <c r="I2437" i="3"/>
  <c r="H2437" i="3"/>
  <c r="J2433" i="3"/>
  <c r="I2433" i="3"/>
  <c r="H2433" i="3"/>
  <c r="J2429" i="3"/>
  <c r="I2429" i="3"/>
  <c r="H2429" i="3"/>
  <c r="J2425" i="3"/>
  <c r="I2425" i="3"/>
  <c r="H2425" i="3"/>
  <c r="J2421" i="3"/>
  <c r="I2421" i="3"/>
  <c r="H2421" i="3"/>
  <c r="J2417" i="3"/>
  <c r="I2417" i="3"/>
  <c r="H2417" i="3"/>
  <c r="J2413" i="3"/>
  <c r="I2413" i="3"/>
  <c r="H2413" i="3"/>
  <c r="J2409" i="3"/>
  <c r="I2409" i="3"/>
  <c r="H2409" i="3"/>
  <c r="J2405" i="3"/>
  <c r="I2405" i="3"/>
  <c r="H2405" i="3"/>
  <c r="J2401" i="3"/>
  <c r="I2401" i="3"/>
  <c r="H2401" i="3"/>
  <c r="J2397" i="3"/>
  <c r="I2397" i="3"/>
  <c r="H2397" i="3"/>
  <c r="J2393" i="3"/>
  <c r="I2393" i="3"/>
  <c r="H2393" i="3"/>
  <c r="J2389" i="3"/>
  <c r="I2389" i="3"/>
  <c r="H2389" i="3"/>
  <c r="J2385" i="3"/>
  <c r="I2385" i="3"/>
  <c r="H2385" i="3"/>
  <c r="J2381" i="3"/>
  <c r="I2381" i="3"/>
  <c r="H2381" i="3"/>
  <c r="J2377" i="3"/>
  <c r="I2377" i="3"/>
  <c r="H2377" i="3"/>
  <c r="J2373" i="3"/>
  <c r="I2373" i="3"/>
  <c r="H2373" i="3"/>
  <c r="J2369" i="3"/>
  <c r="I2369" i="3"/>
  <c r="H2369" i="3"/>
  <c r="J2365" i="3"/>
  <c r="I2365" i="3"/>
  <c r="H2365" i="3"/>
  <c r="J2361" i="3"/>
  <c r="I2361" i="3"/>
  <c r="H2361" i="3"/>
  <c r="J2357" i="3"/>
  <c r="I2357" i="3"/>
  <c r="H2357" i="3"/>
  <c r="J2353" i="3"/>
  <c r="I2353" i="3"/>
  <c r="H2353" i="3"/>
  <c r="J2349" i="3"/>
  <c r="I2349" i="3"/>
  <c r="H2349" i="3"/>
  <c r="J2345" i="3"/>
  <c r="I2345" i="3"/>
  <c r="H2345" i="3"/>
  <c r="J2341" i="3"/>
  <c r="I2341" i="3"/>
  <c r="H2341" i="3"/>
  <c r="J2337" i="3"/>
  <c r="I2337" i="3"/>
  <c r="H2337" i="3"/>
  <c r="J2333" i="3"/>
  <c r="I2333" i="3"/>
  <c r="H2333" i="3"/>
  <c r="J2329" i="3"/>
  <c r="I2329" i="3"/>
  <c r="H2329" i="3"/>
  <c r="J2325" i="3"/>
  <c r="I2325" i="3"/>
  <c r="H2325" i="3"/>
  <c r="J2321" i="3"/>
  <c r="I2321" i="3"/>
  <c r="H2321" i="3"/>
  <c r="J2317" i="3"/>
  <c r="I2317" i="3"/>
  <c r="H2317" i="3"/>
  <c r="J2313" i="3"/>
  <c r="I2313" i="3"/>
  <c r="H2313" i="3"/>
  <c r="J2309" i="3"/>
  <c r="I2309" i="3"/>
  <c r="H2309" i="3"/>
  <c r="J2305" i="3"/>
  <c r="I2305" i="3"/>
  <c r="H2305" i="3"/>
  <c r="J2301" i="3"/>
  <c r="I2301" i="3"/>
  <c r="H2301" i="3"/>
  <c r="J2297" i="3"/>
  <c r="I2297" i="3"/>
  <c r="H2297" i="3"/>
  <c r="J2293" i="3"/>
  <c r="I2293" i="3"/>
  <c r="H2293" i="3"/>
  <c r="J2289" i="3"/>
  <c r="I2289" i="3"/>
  <c r="H2289" i="3"/>
  <c r="J2285" i="3"/>
  <c r="I2285" i="3"/>
  <c r="H2285" i="3"/>
  <c r="J2281" i="3"/>
  <c r="I2281" i="3"/>
  <c r="H2281" i="3"/>
  <c r="J2277" i="3"/>
  <c r="I2277" i="3"/>
  <c r="H2277" i="3"/>
  <c r="J2273" i="3"/>
  <c r="I2273" i="3"/>
  <c r="H2273" i="3"/>
  <c r="J2269" i="3"/>
  <c r="I2269" i="3"/>
  <c r="H2269" i="3"/>
  <c r="J2265" i="3"/>
  <c r="I2265" i="3"/>
  <c r="H2265" i="3"/>
  <c r="J2261" i="3"/>
  <c r="I2261" i="3"/>
  <c r="H2261" i="3"/>
  <c r="J2257" i="3"/>
  <c r="I2257" i="3"/>
  <c r="H2257" i="3"/>
  <c r="J2253" i="3"/>
  <c r="I2253" i="3"/>
  <c r="H2253" i="3"/>
  <c r="J2249" i="3"/>
  <c r="I2249" i="3"/>
  <c r="H2249" i="3"/>
  <c r="J2245" i="3"/>
  <c r="I2245" i="3"/>
  <c r="H2245" i="3"/>
  <c r="J2241" i="3"/>
  <c r="I2241" i="3"/>
  <c r="H2241" i="3"/>
  <c r="J2237" i="3"/>
  <c r="I2237" i="3"/>
  <c r="H2237" i="3"/>
  <c r="J2233" i="3"/>
  <c r="I2233" i="3"/>
  <c r="H2233" i="3"/>
  <c r="J2229" i="3"/>
  <c r="I2229" i="3"/>
  <c r="H2229" i="3"/>
  <c r="J2225" i="3"/>
  <c r="I2225" i="3"/>
  <c r="H2225" i="3"/>
  <c r="J2221" i="3"/>
  <c r="I2221" i="3"/>
  <c r="H2221" i="3"/>
  <c r="J2217" i="3"/>
  <c r="I2217" i="3"/>
  <c r="H2217" i="3"/>
  <c r="J2213" i="3"/>
  <c r="I2213" i="3"/>
  <c r="H2213" i="3"/>
  <c r="J2209" i="3"/>
  <c r="I2209" i="3"/>
  <c r="H2209" i="3"/>
  <c r="J2205" i="3"/>
  <c r="I2205" i="3"/>
  <c r="H2205" i="3"/>
  <c r="J2201" i="3"/>
  <c r="I2201" i="3"/>
  <c r="H2201" i="3"/>
  <c r="J2197" i="3"/>
  <c r="I2197" i="3"/>
  <c r="H2197" i="3"/>
  <c r="J2193" i="3"/>
  <c r="I2193" i="3"/>
  <c r="H2193" i="3"/>
  <c r="J2189" i="3"/>
  <c r="I2189" i="3"/>
  <c r="H2189" i="3"/>
  <c r="J2185" i="3"/>
  <c r="I2185" i="3"/>
  <c r="H2185" i="3"/>
  <c r="J2181" i="3"/>
  <c r="I2181" i="3"/>
  <c r="H2181" i="3"/>
  <c r="J2177" i="3"/>
  <c r="I2177" i="3"/>
  <c r="H2177" i="3"/>
  <c r="J2173" i="3"/>
  <c r="I2173" i="3"/>
  <c r="H2173" i="3"/>
  <c r="J2169" i="3"/>
  <c r="I2169" i="3"/>
  <c r="H2169" i="3"/>
  <c r="J2165" i="3"/>
  <c r="I2165" i="3"/>
  <c r="H2165" i="3"/>
  <c r="J2161" i="3"/>
  <c r="I2161" i="3"/>
  <c r="H2161" i="3"/>
  <c r="J2157" i="3"/>
  <c r="I2157" i="3"/>
  <c r="H2157" i="3"/>
  <c r="J2153" i="3"/>
  <c r="I2153" i="3"/>
  <c r="H2153" i="3"/>
  <c r="J2149" i="3"/>
  <c r="I2149" i="3"/>
  <c r="H2149" i="3"/>
  <c r="J2145" i="3"/>
  <c r="I2145" i="3"/>
  <c r="H2145" i="3"/>
  <c r="J2141" i="3"/>
  <c r="I2141" i="3"/>
  <c r="H2141" i="3"/>
  <c r="J2137" i="3"/>
  <c r="I2137" i="3"/>
  <c r="H2137" i="3"/>
  <c r="J2133" i="3"/>
  <c r="I2133" i="3"/>
  <c r="H2133" i="3"/>
  <c r="J2129" i="3"/>
  <c r="I2129" i="3"/>
  <c r="H2129" i="3"/>
  <c r="J2125" i="3"/>
  <c r="H2125" i="3"/>
  <c r="I2125" i="3"/>
  <c r="J2121" i="3"/>
  <c r="I2121" i="3"/>
  <c r="H2121" i="3"/>
  <c r="J2117" i="3"/>
  <c r="I2117" i="3"/>
  <c r="H2117" i="3"/>
  <c r="J2113" i="3"/>
  <c r="I2113" i="3"/>
  <c r="H2113" i="3"/>
  <c r="J2109" i="3"/>
  <c r="H2109" i="3"/>
  <c r="I2109" i="3"/>
  <c r="J2105" i="3"/>
  <c r="I2105" i="3"/>
  <c r="H2105" i="3"/>
  <c r="J2101" i="3"/>
  <c r="I2101" i="3"/>
  <c r="H2101" i="3"/>
  <c r="J2097" i="3"/>
  <c r="I2097" i="3"/>
  <c r="H2097" i="3"/>
  <c r="J2093" i="3"/>
  <c r="I2093" i="3"/>
  <c r="H2093" i="3"/>
  <c r="J2089" i="3"/>
  <c r="I2089" i="3"/>
  <c r="H2089" i="3"/>
  <c r="J2085" i="3"/>
  <c r="I2085" i="3"/>
  <c r="H2085" i="3"/>
  <c r="J2081" i="3"/>
  <c r="I2081" i="3"/>
  <c r="H2081" i="3"/>
  <c r="J2077" i="3"/>
  <c r="I2077" i="3"/>
  <c r="H2077" i="3"/>
  <c r="J2073" i="3"/>
  <c r="I2073" i="3"/>
  <c r="H2073" i="3"/>
  <c r="J2069" i="3"/>
  <c r="I2069" i="3"/>
  <c r="H2069" i="3"/>
  <c r="J2065" i="3"/>
  <c r="I2065" i="3"/>
  <c r="H2065" i="3"/>
  <c r="J2061" i="3"/>
  <c r="H2061" i="3"/>
  <c r="I2061" i="3"/>
  <c r="J2057" i="3"/>
  <c r="I2057" i="3"/>
  <c r="H2057" i="3"/>
  <c r="J2053" i="3"/>
  <c r="I2053" i="3"/>
  <c r="H2053" i="3"/>
  <c r="J2049" i="3"/>
  <c r="I2049" i="3"/>
  <c r="H2049" i="3"/>
  <c r="J2045" i="3"/>
  <c r="H2045" i="3"/>
  <c r="I2045" i="3"/>
  <c r="J2041" i="3"/>
  <c r="I2041" i="3"/>
  <c r="H2041" i="3"/>
  <c r="J2037" i="3"/>
  <c r="I2037" i="3"/>
  <c r="H2037" i="3"/>
  <c r="J2033" i="3"/>
  <c r="I2033" i="3"/>
  <c r="H2033" i="3"/>
  <c r="J2029" i="3"/>
  <c r="I2029" i="3"/>
  <c r="H2029" i="3"/>
  <c r="J2025" i="3"/>
  <c r="I2025" i="3"/>
  <c r="H2025" i="3"/>
  <c r="J2021" i="3"/>
  <c r="I2021" i="3"/>
  <c r="H2021" i="3"/>
  <c r="J2017" i="3"/>
  <c r="I2017" i="3"/>
  <c r="H2017" i="3"/>
  <c r="J2013" i="3"/>
  <c r="I2013" i="3"/>
  <c r="H2013" i="3"/>
  <c r="J2009" i="3"/>
  <c r="I2009" i="3"/>
  <c r="H2009" i="3"/>
  <c r="J2005" i="3"/>
  <c r="I2005" i="3"/>
  <c r="H2005" i="3"/>
  <c r="J2001" i="3"/>
  <c r="I2001" i="3"/>
  <c r="H2001" i="3"/>
  <c r="J1997" i="3"/>
  <c r="H1997" i="3"/>
  <c r="I1997" i="3"/>
  <c r="J1993" i="3"/>
  <c r="I1993" i="3"/>
  <c r="H1993" i="3"/>
  <c r="J1989" i="3"/>
  <c r="I1989" i="3"/>
  <c r="H1989" i="3"/>
  <c r="J1985" i="3"/>
  <c r="I1985" i="3"/>
  <c r="H1985" i="3"/>
  <c r="J1981" i="3"/>
  <c r="H1981" i="3"/>
  <c r="I1981" i="3"/>
  <c r="J1977" i="3"/>
  <c r="I1977" i="3"/>
  <c r="H1977" i="3"/>
  <c r="J1973" i="3"/>
  <c r="I1973" i="3"/>
  <c r="H1973" i="3"/>
  <c r="J1969" i="3"/>
  <c r="I1969" i="3"/>
  <c r="H1969" i="3"/>
  <c r="J1965" i="3"/>
  <c r="I1965" i="3"/>
  <c r="H1965" i="3"/>
  <c r="J1961" i="3"/>
  <c r="I1961" i="3"/>
  <c r="H1961" i="3"/>
  <c r="J1957" i="3"/>
  <c r="I1957" i="3"/>
  <c r="H1957" i="3"/>
  <c r="J1953" i="3"/>
  <c r="I1953" i="3"/>
  <c r="H1953" i="3"/>
  <c r="J1949" i="3"/>
  <c r="I1949" i="3"/>
  <c r="H1949" i="3"/>
  <c r="J1945" i="3"/>
  <c r="I1945" i="3"/>
  <c r="H1945" i="3"/>
  <c r="J1941" i="3"/>
  <c r="I1941" i="3"/>
  <c r="H1941" i="3"/>
  <c r="J1937" i="3"/>
  <c r="I1937" i="3"/>
  <c r="H1937" i="3"/>
  <c r="J1933" i="3"/>
  <c r="H1933" i="3"/>
  <c r="I1933" i="3"/>
  <c r="J1929" i="3"/>
  <c r="I1929" i="3"/>
  <c r="H1929" i="3"/>
  <c r="J1925" i="3"/>
  <c r="I1925" i="3"/>
  <c r="H1925" i="3"/>
  <c r="J1921" i="3"/>
  <c r="I1921" i="3"/>
  <c r="H1921" i="3"/>
  <c r="J1917" i="3"/>
  <c r="H1917" i="3"/>
  <c r="I1917" i="3"/>
  <c r="J1913" i="3"/>
  <c r="I1913" i="3"/>
  <c r="H1913" i="3"/>
  <c r="J1909" i="3"/>
  <c r="I1909" i="3"/>
  <c r="H1909" i="3"/>
  <c r="J1905" i="3"/>
  <c r="I1905" i="3"/>
  <c r="H1905" i="3"/>
  <c r="J1901" i="3"/>
  <c r="I1901" i="3"/>
  <c r="H1901" i="3"/>
  <c r="J1897" i="3"/>
  <c r="I1897" i="3"/>
  <c r="H1897" i="3"/>
  <c r="J1893" i="3"/>
  <c r="I1893" i="3"/>
  <c r="H1893" i="3"/>
  <c r="J1889" i="3"/>
  <c r="I1889" i="3"/>
  <c r="H1889" i="3"/>
  <c r="J1885" i="3"/>
  <c r="I1885" i="3"/>
  <c r="H1885" i="3"/>
  <c r="J1881" i="3"/>
  <c r="I1881" i="3"/>
  <c r="H1881" i="3"/>
  <c r="J1877" i="3"/>
  <c r="I1877" i="3"/>
  <c r="H1877" i="3"/>
  <c r="J1873" i="3"/>
  <c r="I1873" i="3"/>
  <c r="H1873" i="3"/>
  <c r="J1869" i="3"/>
  <c r="H1869" i="3"/>
  <c r="I1869" i="3"/>
  <c r="J1865" i="3"/>
  <c r="I1865" i="3"/>
  <c r="H1865" i="3"/>
  <c r="J1861" i="3"/>
  <c r="I1861" i="3"/>
  <c r="H1861" i="3"/>
  <c r="J1857" i="3"/>
  <c r="I1857" i="3"/>
  <c r="H1857" i="3"/>
  <c r="J1853" i="3"/>
  <c r="H1853" i="3"/>
  <c r="I1853" i="3"/>
  <c r="J1849" i="3"/>
  <c r="I1849" i="3"/>
  <c r="H1849" i="3"/>
  <c r="J1845" i="3"/>
  <c r="I1845" i="3"/>
  <c r="H1845" i="3"/>
  <c r="J1841" i="3"/>
  <c r="I1841" i="3"/>
  <c r="H1841" i="3"/>
  <c r="J1837" i="3"/>
  <c r="I1837" i="3"/>
  <c r="H1837" i="3"/>
  <c r="J1833" i="3"/>
  <c r="I1833" i="3"/>
  <c r="H1833" i="3"/>
  <c r="J1829" i="3"/>
  <c r="I1829" i="3"/>
  <c r="H1829" i="3"/>
  <c r="J1825" i="3"/>
  <c r="I1825" i="3"/>
  <c r="H1825" i="3"/>
  <c r="J1821" i="3"/>
  <c r="I1821" i="3"/>
  <c r="H1821" i="3"/>
  <c r="J1817" i="3"/>
  <c r="I1817" i="3"/>
  <c r="H1817" i="3"/>
  <c r="J1813" i="3"/>
  <c r="I1813" i="3"/>
  <c r="H1813" i="3"/>
  <c r="J1809" i="3"/>
  <c r="I1809" i="3"/>
  <c r="H1809" i="3"/>
  <c r="J1805" i="3"/>
  <c r="H1805" i="3"/>
  <c r="I1805" i="3"/>
  <c r="J1801" i="3"/>
  <c r="I1801" i="3"/>
  <c r="H1801" i="3"/>
  <c r="J1797" i="3"/>
  <c r="I1797" i="3"/>
  <c r="H1797" i="3"/>
  <c r="J1793" i="3"/>
  <c r="I1793" i="3"/>
  <c r="H1793" i="3"/>
  <c r="J1789" i="3"/>
  <c r="H1789" i="3"/>
  <c r="I1789" i="3"/>
  <c r="J1785" i="3"/>
  <c r="I1785" i="3"/>
  <c r="H1785" i="3"/>
  <c r="J1781" i="3"/>
  <c r="I1781" i="3"/>
  <c r="H1781" i="3"/>
  <c r="J1777" i="3"/>
  <c r="I1777" i="3"/>
  <c r="H1777" i="3"/>
  <c r="J1773" i="3"/>
  <c r="I1773" i="3"/>
  <c r="H1773" i="3"/>
  <c r="J1769" i="3"/>
  <c r="I1769" i="3"/>
  <c r="H1769" i="3"/>
  <c r="J1765" i="3"/>
  <c r="I1765" i="3"/>
  <c r="H1765" i="3"/>
  <c r="J1761" i="3"/>
  <c r="I1761" i="3"/>
  <c r="H1761" i="3"/>
  <c r="J1757" i="3"/>
  <c r="I1757" i="3"/>
  <c r="H1757" i="3"/>
  <c r="J1753" i="3"/>
  <c r="I1753" i="3"/>
  <c r="H1753" i="3"/>
  <c r="J1749" i="3"/>
  <c r="I1749" i="3"/>
  <c r="H1749" i="3"/>
  <c r="J1745" i="3"/>
  <c r="I1745" i="3"/>
  <c r="H1745" i="3"/>
  <c r="J1741" i="3"/>
  <c r="H1741" i="3"/>
  <c r="I1741" i="3"/>
  <c r="J1737" i="3"/>
  <c r="I1737" i="3"/>
  <c r="H1737" i="3"/>
  <c r="J1733" i="3"/>
  <c r="I1733" i="3"/>
  <c r="H1733" i="3"/>
  <c r="J2844" i="3"/>
  <c r="I2844" i="3"/>
  <c r="H2844" i="3"/>
  <c r="J2840" i="3"/>
  <c r="I2840" i="3"/>
  <c r="H2840" i="3"/>
  <c r="J2688" i="3"/>
  <c r="I2688" i="3"/>
  <c r="H2688" i="3"/>
  <c r="J2684" i="3"/>
  <c r="I2684" i="3"/>
  <c r="H2684" i="3"/>
  <c r="J2668" i="3"/>
  <c r="I2668" i="3"/>
  <c r="H2668" i="3"/>
  <c r="J2660" i="3"/>
  <c r="I2660" i="3"/>
  <c r="H2660" i="3"/>
  <c r="J2656" i="3"/>
  <c r="I2656" i="3"/>
  <c r="H2656" i="3"/>
  <c r="J2652" i="3"/>
  <c r="I2652" i="3"/>
  <c r="H2652" i="3"/>
  <c r="J2612" i="3"/>
  <c r="I2612" i="3"/>
  <c r="H2612" i="3"/>
  <c r="J2608" i="3"/>
  <c r="I2608" i="3"/>
  <c r="H2608" i="3"/>
  <c r="J2604" i="3"/>
  <c r="I2604" i="3"/>
  <c r="H2604" i="3"/>
  <c r="J2600" i="3"/>
  <c r="I2600" i="3"/>
  <c r="H2600" i="3"/>
  <c r="J2444" i="3"/>
  <c r="I2444" i="3"/>
  <c r="H2444" i="3"/>
  <c r="J2328" i="3"/>
  <c r="I2328" i="3"/>
  <c r="H2328" i="3"/>
  <c r="J2324" i="3"/>
  <c r="I2324" i="3"/>
  <c r="H2324" i="3"/>
  <c r="J2312" i="3"/>
  <c r="I2312" i="3"/>
  <c r="H2312" i="3"/>
  <c r="J2308" i="3"/>
  <c r="I2308" i="3"/>
  <c r="H2308" i="3"/>
  <c r="J2276" i="3"/>
  <c r="I2276" i="3"/>
  <c r="H2276" i="3"/>
  <c r="J2132" i="3"/>
  <c r="I2132" i="3"/>
  <c r="H2132" i="3"/>
  <c r="J2128" i="3"/>
  <c r="I2128" i="3"/>
  <c r="H2128" i="3"/>
  <c r="J2124" i="3"/>
  <c r="I2124" i="3"/>
  <c r="H2124" i="3"/>
  <c r="J2120" i="3"/>
  <c r="I2120" i="3"/>
  <c r="H2120" i="3"/>
  <c r="J2116" i="3"/>
  <c r="I2116" i="3"/>
  <c r="H2116" i="3"/>
  <c r="J2112" i="3"/>
  <c r="I2112" i="3"/>
  <c r="H2112" i="3"/>
  <c r="J2108" i="3"/>
  <c r="I2108" i="3"/>
  <c r="H2108" i="3"/>
  <c r="J2104" i="3"/>
  <c r="I2104" i="3"/>
  <c r="H2104" i="3"/>
  <c r="J2100" i="3"/>
  <c r="I2100" i="3"/>
  <c r="H2100" i="3"/>
  <c r="J2040" i="3"/>
  <c r="I2040" i="3"/>
  <c r="H2040" i="3"/>
  <c r="J2036" i="3"/>
  <c r="I2036" i="3"/>
  <c r="H2036" i="3"/>
  <c r="J2032" i="3"/>
  <c r="I2032" i="3"/>
  <c r="H2032" i="3"/>
  <c r="J2008" i="3"/>
  <c r="I2008" i="3"/>
  <c r="H2008" i="3"/>
  <c r="J1996" i="3"/>
  <c r="I1996" i="3"/>
  <c r="H1996" i="3"/>
  <c r="J1988" i="3"/>
  <c r="I1988" i="3"/>
  <c r="H1988" i="3"/>
  <c r="J1980" i="3"/>
  <c r="I1980" i="3"/>
  <c r="H1980" i="3"/>
  <c r="J1968" i="3"/>
  <c r="I1968" i="3"/>
  <c r="H1968" i="3"/>
  <c r="J1960" i="3"/>
  <c r="I1960" i="3"/>
  <c r="H1960" i="3"/>
  <c r="J1952" i="3"/>
  <c r="I1952" i="3"/>
  <c r="H1952" i="3"/>
  <c r="J1944" i="3"/>
  <c r="I1944" i="3"/>
  <c r="H1944" i="3"/>
  <c r="J1936" i="3"/>
  <c r="I1936" i="3"/>
  <c r="H1936" i="3"/>
  <c r="J1924" i="3"/>
  <c r="I1924" i="3"/>
  <c r="H1924" i="3"/>
  <c r="J1916" i="3"/>
  <c r="I1916" i="3"/>
  <c r="H1916" i="3"/>
  <c r="J1908" i="3"/>
  <c r="I1908" i="3"/>
  <c r="H1908" i="3"/>
  <c r="J1900" i="3"/>
  <c r="I1900" i="3"/>
  <c r="H1900" i="3"/>
  <c r="J1892" i="3"/>
  <c r="I1892" i="3"/>
  <c r="H1892" i="3"/>
  <c r="J1884" i="3"/>
  <c r="I1884" i="3"/>
  <c r="H1884" i="3"/>
  <c r="J1876" i="3"/>
  <c r="I1876" i="3"/>
  <c r="H1876" i="3"/>
  <c r="J1868" i="3"/>
  <c r="I1868" i="3"/>
  <c r="H1868" i="3"/>
  <c r="J1856" i="3"/>
  <c r="I1856" i="3"/>
  <c r="H1856" i="3"/>
  <c r="J1848" i="3"/>
  <c r="I1848" i="3"/>
  <c r="H1848" i="3"/>
  <c r="J1840" i="3"/>
  <c r="I1840" i="3"/>
  <c r="H1840" i="3"/>
  <c r="J1828" i="3"/>
  <c r="I1828" i="3"/>
  <c r="H1828" i="3"/>
  <c r="J1824" i="3"/>
  <c r="I1824" i="3"/>
  <c r="H1824" i="3"/>
  <c r="J1812" i="3"/>
  <c r="I1812" i="3"/>
  <c r="H1812" i="3"/>
  <c r="J1808" i="3"/>
  <c r="I1808" i="3"/>
  <c r="H1808" i="3"/>
  <c r="J1796" i="3"/>
  <c r="I1796" i="3"/>
  <c r="H1796" i="3"/>
  <c r="J1772" i="3"/>
  <c r="I1772" i="3"/>
  <c r="H1772" i="3"/>
  <c r="J1768" i="3"/>
  <c r="I1768" i="3"/>
  <c r="H1768" i="3"/>
  <c r="J1760" i="3"/>
  <c r="I1760" i="3"/>
  <c r="H1760" i="3"/>
  <c r="J1748" i="3"/>
  <c r="I1748" i="3"/>
  <c r="H1748" i="3"/>
  <c r="J1740" i="3"/>
  <c r="I1740" i="3"/>
  <c r="H1740" i="3"/>
  <c r="J2878" i="3"/>
  <c r="I2878" i="3"/>
  <c r="H2878" i="3"/>
  <c r="J2874" i="3"/>
  <c r="I2874" i="3"/>
  <c r="H2874" i="3"/>
  <c r="J2870" i="3"/>
  <c r="I2870" i="3"/>
  <c r="H2870" i="3"/>
  <c r="J2866" i="3"/>
  <c r="H2866" i="3"/>
  <c r="J2862" i="3"/>
  <c r="I2862" i="3"/>
  <c r="H2862" i="3"/>
  <c r="J2858" i="3"/>
  <c r="I2858" i="3"/>
  <c r="H2858" i="3"/>
  <c r="J2854" i="3"/>
  <c r="I2854" i="3"/>
  <c r="H2854" i="3"/>
  <c r="J2850" i="3"/>
  <c r="H2850" i="3"/>
  <c r="J2846" i="3"/>
  <c r="I2846" i="3"/>
  <c r="H2846" i="3"/>
  <c r="J2842" i="3"/>
  <c r="I2842" i="3"/>
  <c r="H2842" i="3"/>
  <c r="J2838" i="3"/>
  <c r="I2838" i="3"/>
  <c r="H2838" i="3"/>
  <c r="J2834" i="3"/>
  <c r="H2834" i="3"/>
  <c r="J2830" i="3"/>
  <c r="I2830" i="3"/>
  <c r="H2830" i="3"/>
  <c r="J2826" i="3"/>
  <c r="I2826" i="3"/>
  <c r="H2826" i="3"/>
  <c r="J2822" i="3"/>
  <c r="I2822" i="3"/>
  <c r="H2822" i="3"/>
  <c r="J2818" i="3"/>
  <c r="H2818" i="3"/>
  <c r="J2814" i="3"/>
  <c r="I2814" i="3"/>
  <c r="H2814" i="3"/>
  <c r="J2810" i="3"/>
  <c r="I2810" i="3"/>
  <c r="H2810" i="3"/>
  <c r="J2806" i="3"/>
  <c r="I2806" i="3"/>
  <c r="H2806" i="3"/>
  <c r="J2802" i="3"/>
  <c r="H2802" i="3"/>
  <c r="J2798" i="3"/>
  <c r="I2798" i="3"/>
  <c r="H2798" i="3"/>
  <c r="J2794" i="3"/>
  <c r="I2794" i="3"/>
  <c r="H2794" i="3"/>
  <c r="J2790" i="3"/>
  <c r="I2790" i="3"/>
  <c r="H2790" i="3"/>
  <c r="J2786" i="3"/>
  <c r="H2786" i="3"/>
  <c r="J2782" i="3"/>
  <c r="I2782" i="3"/>
  <c r="H2782" i="3"/>
  <c r="J2778" i="3"/>
  <c r="I2778" i="3"/>
  <c r="H2778" i="3"/>
  <c r="J2774" i="3"/>
  <c r="I2774" i="3"/>
  <c r="H2774" i="3"/>
  <c r="J2770" i="3"/>
  <c r="H2770" i="3"/>
  <c r="J2766" i="3"/>
  <c r="I2766" i="3"/>
  <c r="H2766" i="3"/>
  <c r="J2762" i="3"/>
  <c r="I2762" i="3"/>
  <c r="H2762" i="3"/>
  <c r="J2758" i="3"/>
  <c r="I2758" i="3"/>
  <c r="H2758" i="3"/>
  <c r="J2754" i="3"/>
  <c r="H2754" i="3"/>
  <c r="J2750" i="3"/>
  <c r="I2750" i="3"/>
  <c r="H2750" i="3"/>
  <c r="J2746" i="3"/>
  <c r="I2746" i="3"/>
  <c r="H2746" i="3"/>
  <c r="J2742" i="3"/>
  <c r="I2742" i="3"/>
  <c r="H2742" i="3"/>
  <c r="J2738" i="3"/>
  <c r="H2738" i="3"/>
  <c r="J2734" i="3"/>
  <c r="I2734" i="3"/>
  <c r="H2734" i="3"/>
  <c r="J2730" i="3"/>
  <c r="I2730" i="3"/>
  <c r="H2730" i="3"/>
  <c r="J2726" i="3"/>
  <c r="I2726" i="3"/>
  <c r="H2726" i="3"/>
  <c r="J2722" i="3"/>
  <c r="H2722" i="3"/>
  <c r="J2718" i="3"/>
  <c r="I2718" i="3"/>
  <c r="H2718" i="3"/>
  <c r="J2714" i="3"/>
  <c r="I2714" i="3"/>
  <c r="H2714" i="3"/>
  <c r="J2710" i="3"/>
  <c r="I2710" i="3"/>
  <c r="H2710" i="3"/>
  <c r="J2706" i="3"/>
  <c r="H2706" i="3"/>
  <c r="J2702" i="3"/>
  <c r="I2702" i="3"/>
  <c r="H2702" i="3"/>
  <c r="J2698" i="3"/>
  <c r="I2698" i="3"/>
  <c r="H2698" i="3"/>
  <c r="J2694" i="3"/>
  <c r="I2694" i="3"/>
  <c r="H2694" i="3"/>
  <c r="J2690" i="3"/>
  <c r="H2690" i="3"/>
  <c r="I2690" i="3"/>
  <c r="J2686" i="3"/>
  <c r="I2686" i="3"/>
  <c r="H2686" i="3"/>
  <c r="J2682" i="3"/>
  <c r="I2682" i="3"/>
  <c r="H2682" i="3"/>
  <c r="J2678" i="3"/>
  <c r="I2678" i="3"/>
  <c r="H2678" i="3"/>
  <c r="J2674" i="3"/>
  <c r="H2674" i="3"/>
  <c r="I2674" i="3"/>
  <c r="J2670" i="3"/>
  <c r="I2670" i="3"/>
  <c r="H2670" i="3"/>
  <c r="J2666" i="3"/>
  <c r="I2666" i="3"/>
  <c r="H2666" i="3"/>
  <c r="J2662" i="3"/>
  <c r="I2662" i="3"/>
  <c r="H2662" i="3"/>
  <c r="J2658" i="3"/>
  <c r="H2658" i="3"/>
  <c r="I2658" i="3"/>
  <c r="J2654" i="3"/>
  <c r="I2654" i="3"/>
  <c r="H2654" i="3"/>
  <c r="J2650" i="3"/>
  <c r="I2650" i="3"/>
  <c r="H2650" i="3"/>
  <c r="J2646" i="3"/>
  <c r="I2646" i="3"/>
  <c r="H2646" i="3"/>
  <c r="J2642" i="3"/>
  <c r="H2642" i="3"/>
  <c r="I2642" i="3"/>
  <c r="J2638" i="3"/>
  <c r="I2638" i="3"/>
  <c r="H2638" i="3"/>
  <c r="J2634" i="3"/>
  <c r="I2634" i="3"/>
  <c r="H2634" i="3"/>
  <c r="J2630" i="3"/>
  <c r="I2630" i="3"/>
  <c r="H2630" i="3"/>
  <c r="J2626" i="3"/>
  <c r="H2626" i="3"/>
  <c r="I2626" i="3"/>
  <c r="J2622" i="3"/>
  <c r="I2622" i="3"/>
  <c r="H2622" i="3"/>
  <c r="J2618" i="3"/>
  <c r="I2618" i="3"/>
  <c r="H2618" i="3"/>
  <c r="J2614" i="3"/>
  <c r="I2614" i="3"/>
  <c r="H2614" i="3"/>
  <c r="J2610" i="3"/>
  <c r="H2610" i="3"/>
  <c r="I2610" i="3"/>
  <c r="J2606" i="3"/>
  <c r="I2606" i="3"/>
  <c r="H2606" i="3"/>
  <c r="J2602" i="3"/>
  <c r="I2602" i="3"/>
  <c r="H2602" i="3"/>
  <c r="J2598" i="3"/>
  <c r="I2598" i="3"/>
  <c r="H2598" i="3"/>
  <c r="J2594" i="3"/>
  <c r="H2594" i="3"/>
  <c r="I2594" i="3"/>
  <c r="J2590" i="3"/>
  <c r="I2590" i="3"/>
  <c r="H2590" i="3"/>
  <c r="J2586" i="3"/>
  <c r="I2586" i="3"/>
  <c r="H2586" i="3"/>
  <c r="J2582" i="3"/>
  <c r="I2582" i="3"/>
  <c r="H2582" i="3"/>
  <c r="J2578" i="3"/>
  <c r="H2578" i="3"/>
  <c r="I2578" i="3"/>
  <c r="J2574" i="3"/>
  <c r="I2574" i="3"/>
  <c r="H2574" i="3"/>
  <c r="J2570" i="3"/>
  <c r="I2570" i="3"/>
  <c r="H2570" i="3"/>
  <c r="J2566" i="3"/>
  <c r="I2566" i="3"/>
  <c r="H2566" i="3"/>
  <c r="J2562" i="3"/>
  <c r="H2562" i="3"/>
  <c r="I2562" i="3"/>
  <c r="J2558" i="3"/>
  <c r="I2558" i="3"/>
  <c r="H2558" i="3"/>
  <c r="J2554" i="3"/>
  <c r="I2554" i="3"/>
  <c r="H2554" i="3"/>
  <c r="J2550" i="3"/>
  <c r="I2550" i="3"/>
  <c r="H2550" i="3"/>
  <c r="J2546" i="3"/>
  <c r="H2546" i="3"/>
  <c r="I2546" i="3"/>
  <c r="J2542" i="3"/>
  <c r="I2542" i="3"/>
  <c r="H2542" i="3"/>
  <c r="J2538" i="3"/>
  <c r="I2538" i="3"/>
  <c r="H2538" i="3"/>
  <c r="J2534" i="3"/>
  <c r="I2534" i="3"/>
  <c r="H2534" i="3"/>
  <c r="J2530" i="3"/>
  <c r="H2530" i="3"/>
  <c r="I2530" i="3"/>
  <c r="J2526" i="3"/>
  <c r="I2526" i="3"/>
  <c r="H2526" i="3"/>
  <c r="J2522" i="3"/>
  <c r="I2522" i="3"/>
  <c r="H2522" i="3"/>
  <c r="J2518" i="3"/>
  <c r="I2518" i="3"/>
  <c r="H2518" i="3"/>
  <c r="J2514" i="3"/>
  <c r="H2514" i="3"/>
  <c r="I2514" i="3"/>
  <c r="J2510" i="3"/>
  <c r="I2510" i="3"/>
  <c r="H2510" i="3"/>
  <c r="J2506" i="3"/>
  <c r="I2506" i="3"/>
  <c r="H2506" i="3"/>
  <c r="J2502" i="3"/>
  <c r="I2502" i="3"/>
  <c r="H2502" i="3"/>
  <c r="J2498" i="3"/>
  <c r="H2498" i="3"/>
  <c r="I2498" i="3"/>
  <c r="J2494" i="3"/>
  <c r="I2494" i="3"/>
  <c r="H2494" i="3"/>
  <c r="J2490" i="3"/>
  <c r="I2490" i="3"/>
  <c r="H2490" i="3"/>
  <c r="J2486" i="3"/>
  <c r="I2486" i="3"/>
  <c r="H2486" i="3"/>
  <c r="J2482" i="3"/>
  <c r="H2482" i="3"/>
  <c r="I2482" i="3"/>
  <c r="J2478" i="3"/>
  <c r="I2478" i="3"/>
  <c r="H2478" i="3"/>
  <c r="J2474" i="3"/>
  <c r="I2474" i="3"/>
  <c r="H2474" i="3"/>
  <c r="J2470" i="3"/>
  <c r="I2470" i="3"/>
  <c r="H2470" i="3"/>
  <c r="J2466" i="3"/>
  <c r="H2466" i="3"/>
  <c r="I2466" i="3"/>
  <c r="J2462" i="3"/>
  <c r="I2462" i="3"/>
  <c r="H2462" i="3"/>
  <c r="J2458" i="3"/>
  <c r="I2458" i="3"/>
  <c r="H2458" i="3"/>
  <c r="J2454" i="3"/>
  <c r="I2454" i="3"/>
  <c r="H2454" i="3"/>
  <c r="J2450" i="3"/>
  <c r="H2450" i="3"/>
  <c r="I2450" i="3"/>
  <c r="J2446" i="3"/>
  <c r="I2446" i="3"/>
  <c r="H2446" i="3"/>
  <c r="J2442" i="3"/>
  <c r="I2442" i="3"/>
  <c r="H2442" i="3"/>
  <c r="J2438" i="3"/>
  <c r="I2438" i="3"/>
  <c r="H2438" i="3"/>
  <c r="J2434" i="3"/>
  <c r="H2434" i="3"/>
  <c r="I2434" i="3"/>
  <c r="J2430" i="3"/>
  <c r="I2430" i="3"/>
  <c r="H2430" i="3"/>
  <c r="J2426" i="3"/>
  <c r="I2426" i="3"/>
  <c r="H2426" i="3"/>
  <c r="J2422" i="3"/>
  <c r="I2422" i="3"/>
  <c r="H2422" i="3"/>
  <c r="J2418" i="3"/>
  <c r="H2418" i="3"/>
  <c r="I2418" i="3"/>
  <c r="J2414" i="3"/>
  <c r="I2414" i="3"/>
  <c r="H2414" i="3"/>
  <c r="J2410" i="3"/>
  <c r="I2410" i="3"/>
  <c r="H2410" i="3"/>
  <c r="J2406" i="3"/>
  <c r="I2406" i="3"/>
  <c r="H2406" i="3"/>
  <c r="J2402" i="3"/>
  <c r="H2402" i="3"/>
  <c r="I2402" i="3"/>
  <c r="J2398" i="3"/>
  <c r="I2398" i="3"/>
  <c r="H2398" i="3"/>
  <c r="J2394" i="3"/>
  <c r="I2394" i="3"/>
  <c r="H2394" i="3"/>
  <c r="J2390" i="3"/>
  <c r="I2390" i="3"/>
  <c r="H2390" i="3"/>
  <c r="J2386" i="3"/>
  <c r="H2386" i="3"/>
  <c r="I2386" i="3"/>
  <c r="J2382" i="3"/>
  <c r="I2382" i="3"/>
  <c r="H2382" i="3"/>
  <c r="J2378" i="3"/>
  <c r="I2378" i="3"/>
  <c r="H2378" i="3"/>
  <c r="J2374" i="3"/>
  <c r="I2374" i="3"/>
  <c r="H2374" i="3"/>
  <c r="J2370" i="3"/>
  <c r="H2370" i="3"/>
  <c r="I2370" i="3"/>
  <c r="J2366" i="3"/>
  <c r="I2366" i="3"/>
  <c r="H2366" i="3"/>
  <c r="J2362" i="3"/>
  <c r="I2362" i="3"/>
  <c r="H2362" i="3"/>
  <c r="J2358" i="3"/>
  <c r="I2358" i="3"/>
  <c r="H2358" i="3"/>
  <c r="J2354" i="3"/>
  <c r="H2354" i="3"/>
  <c r="I2354" i="3"/>
  <c r="J2350" i="3"/>
  <c r="I2350" i="3"/>
  <c r="H2350" i="3"/>
  <c r="J2346" i="3"/>
  <c r="I2346" i="3"/>
  <c r="H2346" i="3"/>
  <c r="J2342" i="3"/>
  <c r="I2342" i="3"/>
  <c r="H2342" i="3"/>
  <c r="J2338" i="3"/>
  <c r="H2338" i="3"/>
  <c r="I2338" i="3"/>
  <c r="J2334" i="3"/>
  <c r="I2334" i="3"/>
  <c r="H2334" i="3"/>
  <c r="J2330" i="3"/>
  <c r="I2330" i="3"/>
  <c r="H2330" i="3"/>
  <c r="J2326" i="3"/>
  <c r="I2326" i="3"/>
  <c r="H2326" i="3"/>
  <c r="J2322" i="3"/>
  <c r="H2322" i="3"/>
  <c r="I2322" i="3"/>
  <c r="J2318" i="3"/>
  <c r="I2318" i="3"/>
  <c r="H2318" i="3"/>
  <c r="J2314" i="3"/>
  <c r="I2314" i="3"/>
  <c r="H2314" i="3"/>
  <c r="J2310" i="3"/>
  <c r="I2310" i="3"/>
  <c r="H2310" i="3"/>
  <c r="J2306" i="3"/>
  <c r="H2306" i="3"/>
  <c r="I2306" i="3"/>
  <c r="J2302" i="3"/>
  <c r="I2302" i="3"/>
  <c r="H2302" i="3"/>
  <c r="J2298" i="3"/>
  <c r="I2298" i="3"/>
  <c r="H2298" i="3"/>
  <c r="J2294" i="3"/>
  <c r="I2294" i="3"/>
  <c r="H2294" i="3"/>
  <c r="J2290" i="3"/>
  <c r="H2290" i="3"/>
  <c r="I2290" i="3"/>
  <c r="J2286" i="3"/>
  <c r="I2286" i="3"/>
  <c r="H2286" i="3"/>
  <c r="J2282" i="3"/>
  <c r="I2282" i="3"/>
  <c r="H2282" i="3"/>
  <c r="J2278" i="3"/>
  <c r="I2278" i="3"/>
  <c r="H2278" i="3"/>
  <c r="J2274" i="3"/>
  <c r="H2274" i="3"/>
  <c r="I2274" i="3"/>
  <c r="J2270" i="3"/>
  <c r="I2270" i="3"/>
  <c r="H2270" i="3"/>
  <c r="J2266" i="3"/>
  <c r="I2266" i="3"/>
  <c r="H2266" i="3"/>
  <c r="J2262" i="3"/>
  <c r="I2262" i="3"/>
  <c r="H2262" i="3"/>
  <c r="J2258" i="3"/>
  <c r="H2258" i="3"/>
  <c r="I2258" i="3"/>
  <c r="J2254" i="3"/>
  <c r="I2254" i="3"/>
  <c r="H2254" i="3"/>
  <c r="J2250" i="3"/>
  <c r="I2250" i="3"/>
  <c r="H2250" i="3"/>
  <c r="J2246" i="3"/>
  <c r="I2246" i="3"/>
  <c r="H2246" i="3"/>
  <c r="J2242" i="3"/>
  <c r="H2242" i="3"/>
  <c r="I2242" i="3"/>
  <c r="J2238" i="3"/>
  <c r="I2238" i="3"/>
  <c r="H2238" i="3"/>
  <c r="J2234" i="3"/>
  <c r="I2234" i="3"/>
  <c r="H2234" i="3"/>
  <c r="J2230" i="3"/>
  <c r="I2230" i="3"/>
  <c r="H2230" i="3"/>
  <c r="J2226" i="3"/>
  <c r="H2226" i="3"/>
  <c r="I2226" i="3"/>
  <c r="J2222" i="3"/>
  <c r="I2222" i="3"/>
  <c r="H2222" i="3"/>
  <c r="J2218" i="3"/>
  <c r="I2218" i="3"/>
  <c r="H2218" i="3"/>
  <c r="J2214" i="3"/>
  <c r="I2214" i="3"/>
  <c r="H2214" i="3"/>
  <c r="J2210" i="3"/>
  <c r="H2210" i="3"/>
  <c r="I2210" i="3"/>
  <c r="J2206" i="3"/>
  <c r="I2206" i="3"/>
  <c r="H2206" i="3"/>
  <c r="J2202" i="3"/>
  <c r="I2202" i="3"/>
  <c r="H2202" i="3"/>
  <c r="J2198" i="3"/>
  <c r="I2198" i="3"/>
  <c r="H2198" i="3"/>
  <c r="J2194" i="3"/>
  <c r="H2194" i="3"/>
  <c r="I2194" i="3"/>
  <c r="J2190" i="3"/>
  <c r="I2190" i="3"/>
  <c r="H2190" i="3"/>
  <c r="J2186" i="3"/>
  <c r="I2186" i="3"/>
  <c r="H2186" i="3"/>
  <c r="J2182" i="3"/>
  <c r="I2182" i="3"/>
  <c r="H2182" i="3"/>
  <c r="J2178" i="3"/>
  <c r="H2178" i="3"/>
  <c r="I2178" i="3"/>
  <c r="J2174" i="3"/>
  <c r="I2174" i="3"/>
  <c r="H2174" i="3"/>
  <c r="J2170" i="3"/>
  <c r="I2170" i="3"/>
  <c r="H2170" i="3"/>
  <c r="J2166" i="3"/>
  <c r="I2166" i="3"/>
  <c r="H2166" i="3"/>
  <c r="J2162" i="3"/>
  <c r="H2162" i="3"/>
  <c r="I2162" i="3"/>
  <c r="J2158" i="3"/>
  <c r="I2158" i="3"/>
  <c r="H2158" i="3"/>
  <c r="J2154" i="3"/>
  <c r="I2154" i="3"/>
  <c r="H2154" i="3"/>
  <c r="J2150" i="3"/>
  <c r="I2150" i="3"/>
  <c r="H2150" i="3"/>
  <c r="J2146" i="3"/>
  <c r="H2146" i="3"/>
  <c r="I2146" i="3"/>
  <c r="J2142" i="3"/>
  <c r="I2142" i="3"/>
  <c r="H2142" i="3"/>
  <c r="J2138" i="3"/>
  <c r="I2138" i="3"/>
  <c r="H2138" i="3"/>
  <c r="J2134" i="3"/>
  <c r="I2134" i="3"/>
  <c r="H2134" i="3"/>
  <c r="J2130" i="3"/>
  <c r="H2130" i="3"/>
  <c r="I2130" i="3"/>
  <c r="J2126" i="3"/>
  <c r="I2126" i="3"/>
  <c r="H2126" i="3"/>
  <c r="J2122" i="3"/>
  <c r="I2122" i="3"/>
  <c r="H2122" i="3"/>
  <c r="J2118" i="3"/>
  <c r="I2118" i="3"/>
  <c r="H2118" i="3"/>
  <c r="J2114" i="3"/>
  <c r="I2114" i="3"/>
  <c r="H2114" i="3"/>
  <c r="J2110" i="3"/>
  <c r="I2110" i="3"/>
  <c r="H2110" i="3"/>
  <c r="J2106" i="3"/>
  <c r="I2106" i="3"/>
  <c r="H2106" i="3"/>
  <c r="J2102" i="3"/>
  <c r="I2102" i="3"/>
  <c r="H2102" i="3"/>
  <c r="J2098" i="3"/>
  <c r="I2098" i="3"/>
  <c r="H2098" i="3"/>
  <c r="J2094" i="3"/>
  <c r="I2094" i="3"/>
  <c r="H2094" i="3"/>
  <c r="I2090" i="3"/>
  <c r="H2090" i="3"/>
  <c r="J2090" i="3"/>
  <c r="J2086" i="3"/>
  <c r="I2086" i="3"/>
  <c r="H2086" i="3"/>
  <c r="J2082" i="3"/>
  <c r="I2082" i="3"/>
  <c r="H2082" i="3"/>
  <c r="J2078" i="3"/>
  <c r="I2078" i="3"/>
  <c r="H2078" i="3"/>
  <c r="J2074" i="3"/>
  <c r="I2074" i="3"/>
  <c r="H2074" i="3"/>
  <c r="J2070" i="3"/>
  <c r="I2070" i="3"/>
  <c r="H2070" i="3"/>
  <c r="J2066" i="3"/>
  <c r="H2066" i="3"/>
  <c r="I2066" i="3"/>
  <c r="J2062" i="3"/>
  <c r="I2062" i="3"/>
  <c r="H2062" i="3"/>
  <c r="I2058" i="3"/>
  <c r="J2058" i="3"/>
  <c r="H2058" i="3"/>
  <c r="J2054" i="3"/>
  <c r="I2054" i="3"/>
  <c r="H2054" i="3"/>
  <c r="J2050" i="3"/>
  <c r="I2050" i="3"/>
  <c r="H2050" i="3"/>
  <c r="J2046" i="3"/>
  <c r="I2046" i="3"/>
  <c r="H2046" i="3"/>
  <c r="J2042" i="3"/>
  <c r="I2042" i="3"/>
  <c r="H2042" i="3"/>
  <c r="J2038" i="3"/>
  <c r="I2038" i="3"/>
  <c r="H2038" i="3"/>
  <c r="J2034" i="3"/>
  <c r="I2034" i="3"/>
  <c r="H2034" i="3"/>
  <c r="J2030" i="3"/>
  <c r="I2030" i="3"/>
  <c r="H2030" i="3"/>
  <c r="J2026" i="3"/>
  <c r="I2026" i="3"/>
  <c r="H2026" i="3"/>
  <c r="J2022" i="3"/>
  <c r="I2022" i="3"/>
  <c r="H2022" i="3"/>
  <c r="J2018" i="3"/>
  <c r="I2018" i="3"/>
  <c r="H2018" i="3"/>
  <c r="J2014" i="3"/>
  <c r="I2014" i="3"/>
  <c r="H2014" i="3"/>
  <c r="J2010" i="3"/>
  <c r="I2010" i="3"/>
  <c r="H2010" i="3"/>
  <c r="J2006" i="3"/>
  <c r="I2006" i="3"/>
  <c r="H2006" i="3"/>
  <c r="J2002" i="3"/>
  <c r="H2002" i="3"/>
  <c r="I2002" i="3"/>
  <c r="J1998" i="3"/>
  <c r="I1998" i="3"/>
  <c r="H1998" i="3"/>
  <c r="J1994" i="3"/>
  <c r="I1994" i="3"/>
  <c r="H1994" i="3"/>
  <c r="J1990" i="3"/>
  <c r="I1990" i="3"/>
  <c r="H1990" i="3"/>
  <c r="J1986" i="3"/>
  <c r="I1986" i="3"/>
  <c r="H1986" i="3"/>
  <c r="J1982" i="3"/>
  <c r="I1982" i="3"/>
  <c r="H1982" i="3"/>
  <c r="J1978" i="3"/>
  <c r="I1978" i="3"/>
  <c r="H1978" i="3"/>
  <c r="J1974" i="3"/>
  <c r="I1974" i="3"/>
  <c r="H1974" i="3"/>
  <c r="J1970" i="3"/>
  <c r="I1970" i="3"/>
  <c r="H1970" i="3"/>
  <c r="J1966" i="3"/>
  <c r="I1966" i="3"/>
  <c r="H1966" i="3"/>
  <c r="I1962" i="3"/>
  <c r="J1962" i="3"/>
  <c r="H1962" i="3"/>
  <c r="J1958" i="3"/>
  <c r="I1958" i="3"/>
  <c r="H1958" i="3"/>
  <c r="J1954" i="3"/>
  <c r="I1954" i="3"/>
  <c r="H1954" i="3"/>
  <c r="J1950" i="3"/>
  <c r="I1950" i="3"/>
  <c r="H1950" i="3"/>
  <c r="J1946" i="3"/>
  <c r="I1946" i="3"/>
  <c r="H1946" i="3"/>
  <c r="J1942" i="3"/>
  <c r="I1942" i="3"/>
  <c r="H1942" i="3"/>
  <c r="J1938" i="3"/>
  <c r="H1938" i="3"/>
  <c r="I1938" i="3"/>
  <c r="J1934" i="3"/>
  <c r="I1934" i="3"/>
  <c r="H1934" i="3"/>
  <c r="I1930" i="3"/>
  <c r="J1930" i="3"/>
  <c r="H1930" i="3"/>
  <c r="J1926" i="3"/>
  <c r="I1926" i="3"/>
  <c r="H1926" i="3"/>
  <c r="J1922" i="3"/>
  <c r="I1922" i="3"/>
  <c r="H1922" i="3"/>
  <c r="J1918" i="3"/>
  <c r="I1918" i="3"/>
  <c r="H1918" i="3"/>
  <c r="J1914" i="3"/>
  <c r="I1914" i="3"/>
  <c r="H1914" i="3"/>
  <c r="J1910" i="3"/>
  <c r="I1910" i="3"/>
  <c r="H1910" i="3"/>
  <c r="J1906" i="3"/>
  <c r="I1906" i="3"/>
  <c r="H1906" i="3"/>
  <c r="J1902" i="3"/>
  <c r="I1902" i="3"/>
  <c r="H1902" i="3"/>
  <c r="J1898" i="3"/>
  <c r="I1898" i="3"/>
  <c r="H1898" i="3"/>
  <c r="J1894" i="3"/>
  <c r="I1894" i="3"/>
  <c r="H1894" i="3"/>
  <c r="J1890" i="3"/>
  <c r="I1890" i="3"/>
  <c r="H1890" i="3"/>
  <c r="J1886" i="3"/>
  <c r="I1886" i="3"/>
  <c r="H1886" i="3"/>
  <c r="J1882" i="3"/>
  <c r="I1882" i="3"/>
  <c r="H1882" i="3"/>
  <c r="J1878" i="3"/>
  <c r="I1878" i="3"/>
  <c r="H1878" i="3"/>
  <c r="J1874" i="3"/>
  <c r="H1874" i="3"/>
  <c r="I1874" i="3"/>
  <c r="J1870" i="3"/>
  <c r="I1870" i="3"/>
  <c r="H1870" i="3"/>
  <c r="J1866" i="3"/>
  <c r="I1866" i="3"/>
  <c r="H1866" i="3"/>
  <c r="J1862" i="3"/>
  <c r="I1862" i="3"/>
  <c r="H1862" i="3"/>
  <c r="J1858" i="3"/>
  <c r="I1858" i="3"/>
  <c r="H1858" i="3"/>
  <c r="J1854" i="3"/>
  <c r="I1854" i="3"/>
  <c r="H1854" i="3"/>
  <c r="J1850" i="3"/>
  <c r="I1850" i="3"/>
  <c r="H1850" i="3"/>
  <c r="J1846" i="3"/>
  <c r="I1846" i="3"/>
  <c r="H1846" i="3"/>
  <c r="J1842" i="3"/>
  <c r="I1842" i="3"/>
  <c r="H1842" i="3"/>
  <c r="J1838" i="3"/>
  <c r="I1838" i="3"/>
  <c r="H1838" i="3"/>
  <c r="J1834" i="3"/>
  <c r="I1834" i="3"/>
  <c r="H1834" i="3"/>
  <c r="J1830" i="3"/>
  <c r="I1830" i="3"/>
  <c r="H1830" i="3"/>
  <c r="J1826" i="3"/>
  <c r="I1826" i="3"/>
  <c r="H1826" i="3"/>
  <c r="J1822" i="3"/>
  <c r="I1822" i="3"/>
  <c r="H1822" i="3"/>
  <c r="J1818" i="3"/>
  <c r="I1818" i="3"/>
  <c r="H1818" i="3"/>
  <c r="J1814" i="3"/>
  <c r="I1814" i="3"/>
  <c r="H1814" i="3"/>
  <c r="J1810" i="3"/>
  <c r="H1810" i="3"/>
  <c r="I1810" i="3"/>
  <c r="J1806" i="3"/>
  <c r="I1806" i="3"/>
  <c r="H1806" i="3"/>
  <c r="J1802" i="3"/>
  <c r="I1802" i="3"/>
  <c r="H1802" i="3"/>
  <c r="J1798" i="3"/>
  <c r="I1798" i="3"/>
  <c r="H1798" i="3"/>
  <c r="J1794" i="3"/>
  <c r="I1794" i="3"/>
  <c r="H1794" i="3"/>
  <c r="J1790" i="3"/>
  <c r="I1790" i="3"/>
  <c r="H1790" i="3"/>
  <c r="J1786" i="3"/>
  <c r="I1786" i="3"/>
  <c r="H1786" i="3"/>
  <c r="J1782" i="3"/>
  <c r="I1782" i="3"/>
  <c r="H1782" i="3"/>
  <c r="J1778" i="3"/>
  <c r="I1778" i="3"/>
  <c r="H1778" i="3"/>
  <c r="J1774" i="3"/>
  <c r="I1774" i="3"/>
  <c r="H1774" i="3"/>
  <c r="J1770" i="3"/>
  <c r="I1770" i="3"/>
  <c r="H1770" i="3"/>
  <c r="J1766" i="3"/>
  <c r="I1766" i="3"/>
  <c r="H1766" i="3"/>
  <c r="J1762" i="3"/>
  <c r="I1762" i="3"/>
  <c r="H1762" i="3"/>
  <c r="J1758" i="3"/>
  <c r="I1758" i="3"/>
  <c r="H1758" i="3"/>
  <c r="J1754" i="3"/>
  <c r="I1754" i="3"/>
  <c r="H1754" i="3"/>
  <c r="J1750" i="3"/>
  <c r="I1750" i="3"/>
  <c r="H1750" i="3"/>
  <c r="J1746" i="3"/>
  <c r="H1746" i="3"/>
  <c r="I1746" i="3"/>
  <c r="J1742" i="3"/>
  <c r="I1742" i="3"/>
  <c r="H1742" i="3"/>
  <c r="J1738" i="3"/>
  <c r="I1738" i="3"/>
  <c r="H1738" i="3"/>
  <c r="J1734" i="3"/>
  <c r="I1734" i="3"/>
  <c r="H1734" i="3"/>
  <c r="J1730" i="3"/>
  <c r="I1730" i="3"/>
  <c r="H1730" i="3"/>
  <c r="I2850" i="3"/>
  <c r="I2786" i="3"/>
  <c r="I2722" i="3"/>
  <c r="J2880" i="3"/>
  <c r="I2880" i="3"/>
  <c r="H2880" i="3"/>
  <c r="J2876" i="3"/>
  <c r="I2876" i="3"/>
  <c r="H2876" i="3"/>
  <c r="J2872" i="3"/>
  <c r="I2872" i="3"/>
  <c r="H2872" i="3"/>
  <c r="J2868" i="3"/>
  <c r="I2868" i="3"/>
  <c r="H2868" i="3"/>
  <c r="J2864" i="3"/>
  <c r="I2864" i="3"/>
  <c r="H2864" i="3"/>
  <c r="J2828" i="3"/>
  <c r="I2828" i="3"/>
  <c r="H2828" i="3"/>
  <c r="J2824" i="3"/>
  <c r="I2824" i="3"/>
  <c r="H2824" i="3"/>
  <c r="J2820" i="3"/>
  <c r="I2820" i="3"/>
  <c r="H2820" i="3"/>
  <c r="J2816" i="3"/>
  <c r="I2816" i="3"/>
  <c r="H2816" i="3"/>
  <c r="J2812" i="3"/>
  <c r="I2812" i="3"/>
  <c r="H2812" i="3"/>
  <c r="J2808" i="3"/>
  <c r="I2808" i="3"/>
  <c r="H2808" i="3"/>
  <c r="J2804" i="3"/>
  <c r="I2804" i="3"/>
  <c r="H2804" i="3"/>
  <c r="J2800" i="3"/>
  <c r="I2800" i="3"/>
  <c r="H2800" i="3"/>
  <c r="J2796" i="3"/>
  <c r="I2796" i="3"/>
  <c r="H2796" i="3"/>
  <c r="J2792" i="3"/>
  <c r="I2792" i="3"/>
  <c r="H2792" i="3"/>
  <c r="J2788" i="3"/>
  <c r="I2788" i="3"/>
  <c r="H2788" i="3"/>
  <c r="J2784" i="3"/>
  <c r="I2784" i="3"/>
  <c r="H2784" i="3"/>
  <c r="J2780" i="3"/>
  <c r="I2780" i="3"/>
  <c r="H2780" i="3"/>
  <c r="J2776" i="3"/>
  <c r="I2776" i="3"/>
  <c r="H2776" i="3"/>
  <c r="J2772" i="3"/>
  <c r="I2772" i="3"/>
  <c r="H2772" i="3"/>
  <c r="J2768" i="3"/>
  <c r="I2768" i="3"/>
  <c r="H2768" i="3"/>
  <c r="J2764" i="3"/>
  <c r="I2764" i="3"/>
  <c r="H2764" i="3"/>
  <c r="J2760" i="3"/>
  <c r="I2760" i="3"/>
  <c r="H2760" i="3"/>
  <c r="J2708" i="3"/>
  <c r="I2708" i="3"/>
  <c r="H2708" i="3"/>
  <c r="J2704" i="3"/>
  <c r="I2704" i="3"/>
  <c r="H2704" i="3"/>
  <c r="J2700" i="3"/>
  <c r="I2700" i="3"/>
  <c r="H2700" i="3"/>
  <c r="J2696" i="3"/>
  <c r="I2696" i="3"/>
  <c r="H2696" i="3"/>
  <c r="J2692" i="3"/>
  <c r="I2692" i="3"/>
  <c r="H2692" i="3"/>
  <c r="J2680" i="3"/>
  <c r="I2680" i="3"/>
  <c r="H2680" i="3"/>
  <c r="J2676" i="3"/>
  <c r="I2676" i="3"/>
  <c r="H2676" i="3"/>
  <c r="J2672" i="3"/>
  <c r="I2672" i="3"/>
  <c r="H2672" i="3"/>
  <c r="J2664" i="3"/>
  <c r="I2664" i="3"/>
  <c r="H2664" i="3"/>
  <c r="J2648" i="3"/>
  <c r="I2648" i="3"/>
  <c r="H2648" i="3"/>
  <c r="J2644" i="3"/>
  <c r="I2644" i="3"/>
  <c r="H2644" i="3"/>
  <c r="J2640" i="3"/>
  <c r="I2640" i="3"/>
  <c r="H2640" i="3"/>
  <c r="J2636" i="3"/>
  <c r="I2636" i="3"/>
  <c r="H2636" i="3"/>
  <c r="J2632" i="3"/>
  <c r="I2632" i="3"/>
  <c r="H2632" i="3"/>
  <c r="J2628" i="3"/>
  <c r="I2628" i="3"/>
  <c r="H2628" i="3"/>
  <c r="J2624" i="3"/>
  <c r="I2624" i="3"/>
  <c r="H2624" i="3"/>
  <c r="J2620" i="3"/>
  <c r="I2620" i="3"/>
  <c r="H2620" i="3"/>
  <c r="J2616" i="3"/>
  <c r="I2616" i="3"/>
  <c r="H2616" i="3"/>
  <c r="J2584" i="3"/>
  <c r="I2584" i="3"/>
  <c r="H2584" i="3"/>
  <c r="J2580" i="3"/>
  <c r="I2580" i="3"/>
  <c r="H2580" i="3"/>
  <c r="J2576" i="3"/>
  <c r="I2576" i="3"/>
  <c r="H2576" i="3"/>
  <c r="J2572" i="3"/>
  <c r="I2572" i="3"/>
  <c r="H2572" i="3"/>
  <c r="J2568" i="3"/>
  <c r="I2568" i="3"/>
  <c r="H2568" i="3"/>
  <c r="J2564" i="3"/>
  <c r="I2564" i="3"/>
  <c r="H2564" i="3"/>
  <c r="J2560" i="3"/>
  <c r="I2560" i="3"/>
  <c r="H2560" i="3"/>
  <c r="J2556" i="3"/>
  <c r="I2556" i="3"/>
  <c r="H2556" i="3"/>
  <c r="J2552" i="3"/>
  <c r="I2552" i="3"/>
  <c r="H2552" i="3"/>
  <c r="I2548" i="3"/>
  <c r="H2548" i="3"/>
  <c r="J2548" i="3"/>
  <c r="J2544" i="3"/>
  <c r="I2544" i="3"/>
  <c r="H2544" i="3"/>
  <c r="J2540" i="3"/>
  <c r="I2540" i="3"/>
  <c r="H2540" i="3"/>
  <c r="J2536" i="3"/>
  <c r="I2536" i="3"/>
  <c r="H2536" i="3"/>
  <c r="J2496" i="3"/>
  <c r="I2496" i="3"/>
  <c r="H2496" i="3"/>
  <c r="J2492" i="3"/>
  <c r="I2492" i="3"/>
  <c r="H2492" i="3"/>
  <c r="J2488" i="3"/>
  <c r="I2488" i="3"/>
  <c r="H2488" i="3"/>
  <c r="J2484" i="3"/>
  <c r="I2484" i="3"/>
  <c r="H2484" i="3"/>
  <c r="J2480" i="3"/>
  <c r="I2480" i="3"/>
  <c r="H2480" i="3"/>
  <c r="J2476" i="3"/>
  <c r="I2476" i="3"/>
  <c r="H2476" i="3"/>
  <c r="J2472" i="3"/>
  <c r="I2472" i="3"/>
  <c r="H2472" i="3"/>
  <c r="J2468" i="3"/>
  <c r="I2468" i="3"/>
  <c r="H2468" i="3"/>
  <c r="J2464" i="3"/>
  <c r="I2464" i="3"/>
  <c r="H2464" i="3"/>
  <c r="J2460" i="3"/>
  <c r="I2460" i="3"/>
  <c r="H2460" i="3"/>
  <c r="J2456" i="3"/>
  <c r="I2456" i="3"/>
  <c r="H2456" i="3"/>
  <c r="J2452" i="3"/>
  <c r="I2452" i="3"/>
  <c r="H2452" i="3"/>
  <c r="J2448" i="3"/>
  <c r="I2448" i="3"/>
  <c r="H2448" i="3"/>
  <c r="J2440" i="3"/>
  <c r="I2440" i="3"/>
  <c r="H2440" i="3"/>
  <c r="J2408" i="3"/>
  <c r="I2408" i="3"/>
  <c r="H2408" i="3"/>
  <c r="J2404" i="3"/>
  <c r="I2404" i="3"/>
  <c r="H2404" i="3"/>
  <c r="J2400" i="3"/>
  <c r="I2400" i="3"/>
  <c r="H2400" i="3"/>
  <c r="J2396" i="3"/>
  <c r="I2396" i="3"/>
  <c r="H2396" i="3"/>
  <c r="J2392" i="3"/>
  <c r="I2392" i="3"/>
  <c r="H2392" i="3"/>
  <c r="J2388" i="3"/>
  <c r="I2388" i="3"/>
  <c r="H2388" i="3"/>
  <c r="J2384" i="3"/>
  <c r="I2384" i="3"/>
  <c r="H2384" i="3"/>
  <c r="J2380" i="3"/>
  <c r="I2380" i="3"/>
  <c r="H2380" i="3"/>
  <c r="J2376" i="3"/>
  <c r="I2376" i="3"/>
  <c r="H2376" i="3"/>
  <c r="J2372" i="3"/>
  <c r="I2372" i="3"/>
  <c r="H2372" i="3"/>
  <c r="J2368" i="3"/>
  <c r="I2368" i="3"/>
  <c r="H2368" i="3"/>
  <c r="J2364" i="3"/>
  <c r="I2364" i="3"/>
  <c r="H2364" i="3"/>
  <c r="J2360" i="3"/>
  <c r="I2360" i="3"/>
  <c r="H2360" i="3"/>
  <c r="J2356" i="3"/>
  <c r="I2356" i="3"/>
  <c r="H2356" i="3"/>
  <c r="J2352" i="3"/>
  <c r="I2352" i="3"/>
  <c r="H2352" i="3"/>
  <c r="J2348" i="3"/>
  <c r="I2348" i="3"/>
  <c r="H2348" i="3"/>
  <c r="J2344" i="3"/>
  <c r="I2344" i="3"/>
  <c r="H2344" i="3"/>
  <c r="J2340" i="3"/>
  <c r="I2340" i="3"/>
  <c r="H2340" i="3"/>
  <c r="J2336" i="3"/>
  <c r="I2336" i="3"/>
  <c r="H2336" i="3"/>
  <c r="J2332" i="3"/>
  <c r="I2332" i="3"/>
  <c r="H2332" i="3"/>
  <c r="J2320" i="3"/>
  <c r="I2320" i="3"/>
  <c r="H2320" i="3"/>
  <c r="J2316" i="3"/>
  <c r="I2316" i="3"/>
  <c r="H2316" i="3"/>
  <c r="J2272" i="3"/>
  <c r="I2272" i="3"/>
  <c r="H2272" i="3"/>
  <c r="J2268" i="3"/>
  <c r="I2268" i="3"/>
  <c r="H2268" i="3"/>
  <c r="J2264" i="3"/>
  <c r="I2264" i="3"/>
  <c r="H2264" i="3"/>
  <c r="J2260" i="3"/>
  <c r="I2260" i="3"/>
  <c r="H2260" i="3"/>
  <c r="J2256" i="3"/>
  <c r="I2256" i="3"/>
  <c r="H2256" i="3"/>
  <c r="J2252" i="3"/>
  <c r="I2252" i="3"/>
  <c r="H2252" i="3"/>
  <c r="J2248" i="3"/>
  <c r="I2248" i="3"/>
  <c r="H2248" i="3"/>
  <c r="J2244" i="3"/>
  <c r="I2244" i="3"/>
  <c r="H2244" i="3"/>
  <c r="J2240" i="3"/>
  <c r="I2240" i="3"/>
  <c r="H2240" i="3"/>
  <c r="J2236" i="3"/>
  <c r="I2236" i="3"/>
  <c r="H2236" i="3"/>
  <c r="J2232" i="3"/>
  <c r="I2232" i="3"/>
  <c r="H2232" i="3"/>
  <c r="J2228" i="3"/>
  <c r="I2228" i="3"/>
  <c r="H2228" i="3"/>
  <c r="J2224" i="3"/>
  <c r="I2224" i="3"/>
  <c r="H2224" i="3"/>
  <c r="J2220" i="3"/>
  <c r="I2220" i="3"/>
  <c r="H2220" i="3"/>
  <c r="J2216" i="3"/>
  <c r="I2216" i="3"/>
  <c r="H2216" i="3"/>
  <c r="J2212" i="3"/>
  <c r="I2212" i="3"/>
  <c r="H2212" i="3"/>
  <c r="J2208" i="3"/>
  <c r="I2208" i="3"/>
  <c r="H2208" i="3"/>
  <c r="J2204" i="3"/>
  <c r="I2204" i="3"/>
  <c r="H2204" i="3"/>
  <c r="J2200" i="3"/>
  <c r="I2200" i="3"/>
  <c r="H2200" i="3"/>
  <c r="J2160" i="3"/>
  <c r="I2160" i="3"/>
  <c r="H2160" i="3"/>
  <c r="J2156" i="3"/>
  <c r="I2156" i="3"/>
  <c r="H2156" i="3"/>
  <c r="J2152" i="3"/>
  <c r="I2152" i="3"/>
  <c r="H2152" i="3"/>
  <c r="J2148" i="3"/>
  <c r="I2148" i="3"/>
  <c r="H2148" i="3"/>
  <c r="J2144" i="3"/>
  <c r="I2144" i="3"/>
  <c r="H2144" i="3"/>
  <c r="J2140" i="3"/>
  <c r="I2140" i="3"/>
  <c r="H2140" i="3"/>
  <c r="J2136" i="3"/>
  <c r="I2136" i="3"/>
  <c r="H2136" i="3"/>
  <c r="J2096" i="3"/>
  <c r="I2096" i="3"/>
  <c r="H2096" i="3"/>
  <c r="J2092" i="3"/>
  <c r="I2092" i="3"/>
  <c r="H2092" i="3"/>
  <c r="J2088" i="3"/>
  <c r="I2088" i="3"/>
  <c r="H2088" i="3"/>
  <c r="J2084" i="3"/>
  <c r="I2084" i="3"/>
  <c r="H2084" i="3"/>
  <c r="J2080" i="3"/>
  <c r="I2080" i="3"/>
  <c r="H2080" i="3"/>
  <c r="J2076" i="3"/>
  <c r="I2076" i="3"/>
  <c r="H2076" i="3"/>
  <c r="J2072" i="3"/>
  <c r="I2072" i="3"/>
  <c r="H2072" i="3"/>
  <c r="J2068" i="3"/>
  <c r="I2068" i="3"/>
  <c r="H2068" i="3"/>
  <c r="J2064" i="3"/>
  <c r="I2064" i="3"/>
  <c r="H2064" i="3"/>
  <c r="J2060" i="3"/>
  <c r="I2060" i="3"/>
  <c r="H2060" i="3"/>
  <c r="J2056" i="3"/>
  <c r="I2056" i="3"/>
  <c r="H2056" i="3"/>
  <c r="J2052" i="3"/>
  <c r="I2052" i="3"/>
  <c r="H2052" i="3"/>
  <c r="J2048" i="3"/>
  <c r="I2048" i="3"/>
  <c r="H2048" i="3"/>
  <c r="J2044" i="3"/>
  <c r="I2044" i="3"/>
  <c r="H2044" i="3"/>
  <c r="J2020" i="3"/>
  <c r="I2020" i="3"/>
  <c r="H2020" i="3"/>
  <c r="J2016" i="3"/>
  <c r="I2016" i="3"/>
  <c r="H2016" i="3"/>
  <c r="J2012" i="3"/>
  <c r="I2012" i="3"/>
  <c r="H2012" i="3"/>
  <c r="J2004" i="3"/>
  <c r="I2004" i="3"/>
  <c r="H2004" i="3"/>
  <c r="J2000" i="3"/>
  <c r="I2000" i="3"/>
  <c r="H2000" i="3"/>
  <c r="J1992" i="3"/>
  <c r="I1992" i="3"/>
  <c r="H1992" i="3"/>
  <c r="J1984" i="3"/>
  <c r="I1984" i="3"/>
  <c r="H1984" i="3"/>
  <c r="J1976" i="3"/>
  <c r="I1976" i="3"/>
  <c r="H1976" i="3"/>
  <c r="J1972" i="3"/>
  <c r="I1972" i="3"/>
  <c r="H1972" i="3"/>
  <c r="J1964" i="3"/>
  <c r="I1964" i="3"/>
  <c r="H1964" i="3"/>
  <c r="J1956" i="3"/>
  <c r="I1956" i="3"/>
  <c r="H1956" i="3"/>
  <c r="J1948" i="3"/>
  <c r="I1948" i="3"/>
  <c r="H1948" i="3"/>
  <c r="J1940" i="3"/>
  <c r="I1940" i="3"/>
  <c r="H1940" i="3"/>
  <c r="J1932" i="3"/>
  <c r="I1932" i="3"/>
  <c r="H1932" i="3"/>
  <c r="J1928" i="3"/>
  <c r="I1928" i="3"/>
  <c r="H1928" i="3"/>
  <c r="J1920" i="3"/>
  <c r="I1920" i="3"/>
  <c r="H1920" i="3"/>
  <c r="J1912" i="3"/>
  <c r="I1912" i="3"/>
  <c r="H1912" i="3"/>
  <c r="J1904" i="3"/>
  <c r="I1904" i="3"/>
  <c r="H1904" i="3"/>
  <c r="J1896" i="3"/>
  <c r="I1896" i="3"/>
  <c r="H1896" i="3"/>
  <c r="J1888" i="3"/>
  <c r="I1888" i="3"/>
  <c r="H1888" i="3"/>
  <c r="J1880" i="3"/>
  <c r="I1880" i="3"/>
  <c r="H1880" i="3"/>
  <c r="J1872" i="3"/>
  <c r="I1872" i="3"/>
  <c r="H1872" i="3"/>
  <c r="J1864" i="3"/>
  <c r="I1864" i="3"/>
  <c r="H1864" i="3"/>
  <c r="J1860" i="3"/>
  <c r="I1860" i="3"/>
  <c r="H1860" i="3"/>
  <c r="J1852" i="3"/>
  <c r="I1852" i="3"/>
  <c r="H1852" i="3"/>
  <c r="J1844" i="3"/>
  <c r="I1844" i="3"/>
  <c r="H1844" i="3"/>
  <c r="J1836" i="3"/>
  <c r="I1836" i="3"/>
  <c r="H1836" i="3"/>
  <c r="J1832" i="3"/>
  <c r="I1832" i="3"/>
  <c r="H1832" i="3"/>
  <c r="J1820" i="3"/>
  <c r="I1820" i="3"/>
  <c r="H1820" i="3"/>
  <c r="J1816" i="3"/>
  <c r="I1816" i="3"/>
  <c r="H1816" i="3"/>
  <c r="J1804" i="3"/>
  <c r="I1804" i="3"/>
  <c r="H1804" i="3"/>
  <c r="J1800" i="3"/>
  <c r="I1800" i="3"/>
  <c r="H1800" i="3"/>
  <c r="J2879" i="3"/>
  <c r="I2879" i="3"/>
  <c r="J2875" i="3"/>
  <c r="I2875" i="3"/>
  <c r="J2871" i="3"/>
  <c r="I2871" i="3"/>
  <c r="I2867" i="3"/>
  <c r="J2867" i="3"/>
  <c r="J2863" i="3"/>
  <c r="I2863" i="3"/>
  <c r="J2859" i="3"/>
  <c r="I2859" i="3"/>
  <c r="J2855" i="3"/>
  <c r="I2855" i="3"/>
  <c r="I2851" i="3"/>
  <c r="J2851" i="3"/>
  <c r="J2847" i="3"/>
  <c r="I2847" i="3"/>
  <c r="J2843" i="3"/>
  <c r="I2843" i="3"/>
  <c r="J2839" i="3"/>
  <c r="I2839" i="3"/>
  <c r="J2835" i="3"/>
  <c r="I2835" i="3"/>
  <c r="J2831" i="3"/>
  <c r="I2831" i="3"/>
  <c r="J2827" i="3"/>
  <c r="I2827" i="3"/>
  <c r="J2823" i="3"/>
  <c r="I2823" i="3"/>
  <c r="I2819" i="3"/>
  <c r="J2819" i="3"/>
  <c r="J2815" i="3"/>
  <c r="I2815" i="3"/>
  <c r="J2811" i="3"/>
  <c r="I2811" i="3"/>
  <c r="J2807" i="3"/>
  <c r="I2807" i="3"/>
  <c r="I2803" i="3"/>
  <c r="J2803" i="3"/>
  <c r="J2799" i="3"/>
  <c r="I2799" i="3"/>
  <c r="J2795" i="3"/>
  <c r="I2795" i="3"/>
  <c r="J2791" i="3"/>
  <c r="I2791" i="3"/>
  <c r="I2787" i="3"/>
  <c r="J2787" i="3"/>
  <c r="J2783" i="3"/>
  <c r="I2783" i="3"/>
  <c r="J2779" i="3"/>
  <c r="I2779" i="3"/>
  <c r="J2775" i="3"/>
  <c r="I2775" i="3"/>
  <c r="J2771" i="3"/>
  <c r="I2771" i="3"/>
  <c r="J2767" i="3"/>
  <c r="I2767" i="3"/>
  <c r="J2763" i="3"/>
  <c r="I2763" i="3"/>
  <c r="J2759" i="3"/>
  <c r="I2759" i="3"/>
  <c r="I2755" i="3"/>
  <c r="J2755" i="3"/>
  <c r="J2751" i="3"/>
  <c r="I2751" i="3"/>
  <c r="J2747" i="3"/>
  <c r="I2747" i="3"/>
  <c r="J2743" i="3"/>
  <c r="I2743" i="3"/>
  <c r="I2739" i="3"/>
  <c r="J2739" i="3"/>
  <c r="J2735" i="3"/>
  <c r="I2735" i="3"/>
  <c r="J2731" i="3"/>
  <c r="I2731" i="3"/>
  <c r="J2727" i="3"/>
  <c r="I2727" i="3"/>
  <c r="I2723" i="3"/>
  <c r="J2723" i="3"/>
  <c r="J2719" i="3"/>
  <c r="I2719" i="3"/>
  <c r="J2715" i="3"/>
  <c r="I2715" i="3"/>
  <c r="J2711" i="3"/>
  <c r="I2711" i="3"/>
  <c r="J2707" i="3"/>
  <c r="I2707" i="3"/>
  <c r="J2703" i="3"/>
  <c r="I2703" i="3"/>
  <c r="J2699" i="3"/>
  <c r="I2699" i="3"/>
  <c r="J2695" i="3"/>
  <c r="I2695" i="3"/>
  <c r="I2691" i="3"/>
  <c r="J2691" i="3"/>
  <c r="J2687" i="3"/>
  <c r="I2687" i="3"/>
  <c r="J2683" i="3"/>
  <c r="I2683" i="3"/>
  <c r="J2679" i="3"/>
  <c r="I2679" i="3"/>
  <c r="I2675" i="3"/>
  <c r="J2675" i="3"/>
  <c r="J2671" i="3"/>
  <c r="I2671" i="3"/>
  <c r="J2667" i="3"/>
  <c r="I2667" i="3"/>
  <c r="J2663" i="3"/>
  <c r="I2663" i="3"/>
  <c r="I2659" i="3"/>
  <c r="J2659" i="3"/>
  <c r="J2655" i="3"/>
  <c r="I2655" i="3"/>
  <c r="J2651" i="3"/>
  <c r="I2651" i="3"/>
  <c r="J2647" i="3"/>
  <c r="I2647" i="3"/>
  <c r="J2643" i="3"/>
  <c r="I2643" i="3"/>
  <c r="J2639" i="3"/>
  <c r="I2639" i="3"/>
  <c r="J2635" i="3"/>
  <c r="I2635" i="3"/>
  <c r="J2631" i="3"/>
  <c r="I2631" i="3"/>
  <c r="I2627" i="3"/>
  <c r="J2627" i="3"/>
  <c r="J2623" i="3"/>
  <c r="I2623" i="3"/>
  <c r="J2619" i="3"/>
  <c r="I2619" i="3"/>
  <c r="J2615" i="3"/>
  <c r="I2615" i="3"/>
  <c r="I2611" i="3"/>
  <c r="J2611" i="3"/>
  <c r="J2607" i="3"/>
  <c r="I2607" i="3"/>
  <c r="J2603" i="3"/>
  <c r="I2603" i="3"/>
  <c r="J2599" i="3"/>
  <c r="I2599" i="3"/>
  <c r="J2595" i="3"/>
  <c r="I2595" i="3"/>
  <c r="I2591" i="3"/>
  <c r="J2591" i="3"/>
  <c r="J2587" i="3"/>
  <c r="I2587" i="3"/>
  <c r="J2583" i="3"/>
  <c r="I2583" i="3"/>
  <c r="J2579" i="3"/>
  <c r="I2579" i="3"/>
  <c r="J2575" i="3"/>
  <c r="I2575" i="3"/>
  <c r="J2571" i="3"/>
  <c r="I2571" i="3"/>
  <c r="J2567" i="3"/>
  <c r="I2567" i="3"/>
  <c r="J2563" i="3"/>
  <c r="I2563" i="3"/>
  <c r="J2559" i="3"/>
  <c r="I2559" i="3"/>
  <c r="J2555" i="3"/>
  <c r="I2555" i="3"/>
  <c r="J2551" i="3"/>
  <c r="I2551" i="3"/>
  <c r="J2547" i="3"/>
  <c r="I2547" i="3"/>
  <c r="J2543" i="3"/>
  <c r="I2543" i="3"/>
  <c r="J2539" i="3"/>
  <c r="I2539" i="3"/>
  <c r="J2535" i="3"/>
  <c r="I2535" i="3"/>
  <c r="J2531" i="3"/>
  <c r="I2531" i="3"/>
  <c r="I2527" i="3"/>
  <c r="J2527" i="3"/>
  <c r="J2523" i="3"/>
  <c r="I2523" i="3"/>
  <c r="J2519" i="3"/>
  <c r="I2519" i="3"/>
  <c r="J2515" i="3"/>
  <c r="I2515" i="3"/>
  <c r="J2511" i="3"/>
  <c r="I2511" i="3"/>
  <c r="J2507" i="3"/>
  <c r="I2507" i="3"/>
  <c r="J2503" i="3"/>
  <c r="I2503" i="3"/>
  <c r="J2499" i="3"/>
  <c r="I2499" i="3"/>
  <c r="J2495" i="3"/>
  <c r="I2495" i="3"/>
  <c r="J2491" i="3"/>
  <c r="I2491" i="3"/>
  <c r="J2487" i="3"/>
  <c r="I2487" i="3"/>
  <c r="J2483" i="3"/>
  <c r="I2483" i="3"/>
  <c r="J2479" i="3"/>
  <c r="I2479" i="3"/>
  <c r="J2475" i="3"/>
  <c r="I2475" i="3"/>
  <c r="J2471" i="3"/>
  <c r="I2471" i="3"/>
  <c r="J2467" i="3"/>
  <c r="I2467" i="3"/>
  <c r="I2463" i="3"/>
  <c r="J2463" i="3"/>
  <c r="J2459" i="3"/>
  <c r="I2459" i="3"/>
  <c r="J2455" i="3"/>
  <c r="I2455" i="3"/>
  <c r="J2451" i="3"/>
  <c r="I2451" i="3"/>
  <c r="J2447" i="3"/>
  <c r="I2447" i="3"/>
  <c r="J2443" i="3"/>
  <c r="I2443" i="3"/>
  <c r="J2439" i="3"/>
  <c r="I2439" i="3"/>
  <c r="J2435" i="3"/>
  <c r="I2435" i="3"/>
  <c r="J2431" i="3"/>
  <c r="I2431" i="3"/>
  <c r="J2427" i="3"/>
  <c r="I2427" i="3"/>
  <c r="J2423" i="3"/>
  <c r="I2423" i="3"/>
  <c r="J2419" i="3"/>
  <c r="I2419" i="3"/>
  <c r="J2415" i="3"/>
  <c r="I2415" i="3"/>
  <c r="J2411" i="3"/>
  <c r="I2411" i="3"/>
  <c r="J2407" i="3"/>
  <c r="I2407" i="3"/>
  <c r="J2403" i="3"/>
  <c r="I2403" i="3"/>
  <c r="J2399" i="3"/>
  <c r="I2399" i="3"/>
  <c r="J2395" i="3"/>
  <c r="I2395" i="3"/>
  <c r="J2391" i="3"/>
  <c r="I2391" i="3"/>
  <c r="J2387" i="3"/>
  <c r="I2387" i="3"/>
  <c r="J2383" i="3"/>
  <c r="I2383" i="3"/>
  <c r="J2379" i="3"/>
  <c r="I2379" i="3"/>
  <c r="J2375" i="3"/>
  <c r="I2375" i="3"/>
  <c r="J2371" i="3"/>
  <c r="I2371" i="3"/>
  <c r="J2367" i="3"/>
  <c r="I2367" i="3"/>
  <c r="J2363" i="3"/>
  <c r="I2363" i="3"/>
  <c r="J2359" i="3"/>
  <c r="I2359" i="3"/>
  <c r="J2355" i="3"/>
  <c r="I2355" i="3"/>
  <c r="J2351" i="3"/>
  <c r="I2351" i="3"/>
  <c r="J2347" i="3"/>
  <c r="I2347" i="3"/>
  <c r="J2343" i="3"/>
  <c r="I2343" i="3"/>
  <c r="J2339" i="3"/>
  <c r="I2339" i="3"/>
  <c r="J2335" i="3"/>
  <c r="I2335" i="3"/>
  <c r="J2331" i="3"/>
  <c r="I2331" i="3"/>
  <c r="J2327" i="3"/>
  <c r="I2327" i="3"/>
  <c r="J2323" i="3"/>
  <c r="I2323" i="3"/>
  <c r="J2319" i="3"/>
  <c r="I2319" i="3"/>
  <c r="J2315" i="3"/>
  <c r="I2315" i="3"/>
  <c r="J2311" i="3"/>
  <c r="I2311" i="3"/>
  <c r="J2307" i="3"/>
  <c r="I2307" i="3"/>
  <c r="J2303" i="3"/>
  <c r="I2303" i="3"/>
  <c r="J2299" i="3"/>
  <c r="I2299" i="3"/>
  <c r="J2295" i="3"/>
  <c r="I2295" i="3"/>
  <c r="J2291" i="3"/>
  <c r="I2291" i="3"/>
  <c r="J2287" i="3"/>
  <c r="I2287" i="3"/>
  <c r="J2283" i="3"/>
  <c r="I2283" i="3"/>
  <c r="J2279" i="3"/>
  <c r="I2279" i="3"/>
  <c r="J2275" i="3"/>
  <c r="I2275" i="3"/>
  <c r="J2271" i="3"/>
  <c r="I2271" i="3"/>
  <c r="J2267" i="3"/>
  <c r="I2267" i="3"/>
  <c r="J2263" i="3"/>
  <c r="I2263" i="3"/>
  <c r="J2259" i="3"/>
  <c r="I2259" i="3"/>
  <c r="J2255" i="3"/>
  <c r="I2255" i="3"/>
  <c r="J2251" i="3"/>
  <c r="I2251" i="3"/>
  <c r="J2247" i="3"/>
  <c r="I2247" i="3"/>
  <c r="J2243" i="3"/>
  <c r="I2243" i="3"/>
  <c r="J2239" i="3"/>
  <c r="I2239" i="3"/>
  <c r="J2235" i="3"/>
  <c r="I2235" i="3"/>
  <c r="J2231" i="3"/>
  <c r="I2231" i="3"/>
  <c r="J2227" i="3"/>
  <c r="I2227" i="3"/>
  <c r="J2223" i="3"/>
  <c r="I2223" i="3"/>
  <c r="J2219" i="3"/>
  <c r="I2219" i="3"/>
  <c r="J2215" i="3"/>
  <c r="I2215" i="3"/>
  <c r="J2211" i="3"/>
  <c r="I2211" i="3"/>
  <c r="J2207" i="3"/>
  <c r="I2207" i="3"/>
  <c r="J2203" i="3"/>
  <c r="I2203" i="3"/>
  <c r="J2199" i="3"/>
  <c r="I2199" i="3"/>
  <c r="J2195" i="3"/>
  <c r="I2195" i="3"/>
  <c r="J2191" i="3"/>
  <c r="I2191" i="3"/>
  <c r="J2187" i="3"/>
  <c r="I2187" i="3"/>
  <c r="J2183" i="3"/>
  <c r="I2183" i="3"/>
  <c r="J2179" i="3"/>
  <c r="I2179" i="3"/>
  <c r="J2175" i="3"/>
  <c r="I2175" i="3"/>
  <c r="J2171" i="3"/>
  <c r="I2171" i="3"/>
  <c r="J2167" i="3"/>
  <c r="I2167" i="3"/>
  <c r="J2163" i="3"/>
  <c r="I2163" i="3"/>
  <c r="J2159" i="3"/>
  <c r="I2159" i="3"/>
  <c r="J2155" i="3"/>
  <c r="I2155" i="3"/>
  <c r="J2151" i="3"/>
  <c r="I2151" i="3"/>
  <c r="J2147" i="3"/>
  <c r="I2147" i="3"/>
  <c r="J2143" i="3"/>
  <c r="I2143" i="3"/>
  <c r="J2139" i="3"/>
  <c r="I2139" i="3"/>
  <c r="J2135" i="3"/>
  <c r="I2135" i="3"/>
  <c r="J2131" i="3"/>
  <c r="I2131" i="3"/>
  <c r="J2127" i="3"/>
  <c r="I2127" i="3"/>
  <c r="J2123" i="3"/>
  <c r="I2123" i="3"/>
  <c r="J2119" i="3"/>
  <c r="I2119" i="3"/>
  <c r="J2115" i="3"/>
  <c r="I2115" i="3"/>
  <c r="J2111" i="3"/>
  <c r="I2111" i="3"/>
  <c r="J2107" i="3"/>
  <c r="I2107" i="3"/>
  <c r="J2103" i="3"/>
  <c r="I2103" i="3"/>
  <c r="J2099" i="3"/>
  <c r="I2099" i="3"/>
  <c r="J2095" i="3"/>
  <c r="I2095" i="3"/>
  <c r="J2091" i="3"/>
  <c r="I2091" i="3"/>
  <c r="J2087" i="3"/>
  <c r="I2087" i="3"/>
  <c r="J2083" i="3"/>
  <c r="I2083" i="3"/>
  <c r="J2079" i="3"/>
  <c r="I2079" i="3"/>
  <c r="J2075" i="3"/>
  <c r="I2075" i="3"/>
  <c r="J2071" i="3"/>
  <c r="I2071" i="3"/>
  <c r="J2067" i="3"/>
  <c r="I2067" i="3"/>
  <c r="J2063" i="3"/>
  <c r="I2063" i="3"/>
  <c r="J2059" i="3"/>
  <c r="I2059" i="3"/>
  <c r="J2055" i="3"/>
  <c r="I2055" i="3"/>
  <c r="J2051" i="3"/>
  <c r="I2051" i="3"/>
  <c r="J2047" i="3"/>
  <c r="I2047" i="3"/>
  <c r="J2043" i="3"/>
  <c r="I2043" i="3"/>
  <c r="J2039" i="3"/>
  <c r="I2039" i="3"/>
  <c r="J2035" i="3"/>
  <c r="I2035" i="3"/>
  <c r="J2031" i="3"/>
  <c r="I2031" i="3"/>
  <c r="J2027" i="3"/>
  <c r="I2027" i="3"/>
  <c r="J2023" i="3"/>
  <c r="I2023" i="3"/>
  <c r="J2019" i="3"/>
  <c r="I2019" i="3"/>
  <c r="J2015" i="3"/>
  <c r="I2015" i="3"/>
  <c r="J2011" i="3"/>
  <c r="I2011" i="3"/>
  <c r="J2007" i="3"/>
  <c r="I2007" i="3"/>
  <c r="J2003" i="3"/>
  <c r="I2003" i="3"/>
  <c r="J1999" i="3"/>
  <c r="I1999" i="3"/>
  <c r="J1995" i="3"/>
  <c r="I1995" i="3"/>
  <c r="J1991" i="3"/>
  <c r="I1991" i="3"/>
  <c r="J1987" i="3"/>
  <c r="I1987" i="3"/>
  <c r="J1983" i="3"/>
  <c r="I1983" i="3"/>
  <c r="J1979" i="3"/>
  <c r="I1979" i="3"/>
  <c r="J1975" i="3"/>
  <c r="I1975" i="3"/>
  <c r="J1971" i="3"/>
  <c r="I1971" i="3"/>
  <c r="J1967" i="3"/>
  <c r="I1967" i="3"/>
  <c r="J1963" i="3"/>
  <c r="I1963" i="3"/>
  <c r="J1959" i="3"/>
  <c r="I1959" i="3"/>
  <c r="J1955" i="3"/>
  <c r="I1955" i="3"/>
  <c r="J1951" i="3"/>
  <c r="I1951" i="3"/>
  <c r="J1947" i="3"/>
  <c r="I1947" i="3"/>
  <c r="J1943" i="3"/>
  <c r="I1943" i="3"/>
  <c r="J1939" i="3"/>
  <c r="I1939" i="3"/>
  <c r="J1935" i="3"/>
  <c r="I1935" i="3"/>
  <c r="J1931" i="3"/>
  <c r="I1931" i="3"/>
  <c r="J1927" i="3"/>
  <c r="I1927" i="3"/>
  <c r="J1923" i="3"/>
  <c r="I1923" i="3"/>
  <c r="J1919" i="3"/>
  <c r="I1919" i="3"/>
  <c r="J1915" i="3"/>
  <c r="I1915" i="3"/>
  <c r="J1911" i="3"/>
  <c r="I1911" i="3"/>
  <c r="J1907" i="3"/>
  <c r="I1907" i="3"/>
  <c r="J1903" i="3"/>
  <c r="I1903" i="3"/>
  <c r="J1899" i="3"/>
  <c r="I1899" i="3"/>
  <c r="J1895" i="3"/>
  <c r="I1895" i="3"/>
  <c r="J1891" i="3"/>
  <c r="I1891" i="3"/>
  <c r="J1887" i="3"/>
  <c r="I1887" i="3"/>
  <c r="J1883" i="3"/>
  <c r="I1883" i="3"/>
  <c r="J1879" i="3"/>
  <c r="I1879" i="3"/>
  <c r="J1875" i="3"/>
  <c r="I1875" i="3"/>
  <c r="J1871" i="3"/>
  <c r="I1871" i="3"/>
  <c r="J1867" i="3"/>
  <c r="I1867" i="3"/>
  <c r="J1863" i="3"/>
  <c r="I1863" i="3"/>
  <c r="J1859" i="3"/>
  <c r="I1859" i="3"/>
  <c r="J1855" i="3"/>
  <c r="I1855" i="3"/>
  <c r="J1851" i="3"/>
  <c r="I1851" i="3"/>
  <c r="J1847" i="3"/>
  <c r="I1847" i="3"/>
  <c r="J1843" i="3"/>
  <c r="I1843" i="3"/>
  <c r="J1839" i="3"/>
  <c r="I1839" i="3"/>
  <c r="J1835" i="3"/>
  <c r="I1835" i="3"/>
  <c r="J1831" i="3"/>
  <c r="I1831" i="3"/>
  <c r="J1827" i="3"/>
  <c r="I1827" i="3"/>
  <c r="J1823" i="3"/>
  <c r="I1823" i="3"/>
  <c r="J1819" i="3"/>
  <c r="I1819" i="3"/>
  <c r="J1815" i="3"/>
  <c r="I1815" i="3"/>
  <c r="J1811" i="3"/>
  <c r="I1811" i="3"/>
  <c r="J1807" i="3"/>
  <c r="I1807" i="3"/>
  <c r="J1803" i="3"/>
  <c r="I1803" i="3"/>
  <c r="J1799" i="3"/>
  <c r="I1799" i="3"/>
  <c r="J1795" i="3"/>
  <c r="I1795" i="3"/>
  <c r="J1791" i="3"/>
  <c r="I1791" i="3"/>
  <c r="J1787" i="3"/>
  <c r="I1787" i="3"/>
  <c r="J1783" i="3"/>
  <c r="I1783" i="3"/>
  <c r="J1779" i="3"/>
  <c r="I1779" i="3"/>
  <c r="J1775" i="3"/>
  <c r="I1775" i="3"/>
  <c r="J1771" i="3"/>
  <c r="I1771" i="3"/>
  <c r="J1767" i="3"/>
  <c r="I1767" i="3"/>
  <c r="J1763" i="3"/>
  <c r="I1763" i="3"/>
  <c r="J1759" i="3"/>
  <c r="I1759" i="3"/>
  <c r="I1755" i="3"/>
  <c r="J1755" i="3"/>
  <c r="J1751" i="3"/>
  <c r="I1751" i="3"/>
  <c r="J1747" i="3"/>
  <c r="I1747" i="3"/>
  <c r="J1743" i="3"/>
  <c r="I1743" i="3"/>
  <c r="J1739" i="3"/>
  <c r="I1739" i="3"/>
  <c r="J1735" i="3"/>
  <c r="I1735" i="3"/>
  <c r="H2867" i="3"/>
  <c r="H2851" i="3"/>
  <c r="H2835" i="3"/>
  <c r="H2819" i="3"/>
  <c r="H2803" i="3"/>
  <c r="H2787" i="3"/>
  <c r="H2771" i="3"/>
  <c r="H2755" i="3"/>
  <c r="H2739" i="3"/>
  <c r="H2723" i="3"/>
  <c r="H2707" i="3"/>
  <c r="H2691" i="3"/>
  <c r="H2675" i="3"/>
  <c r="H2659" i="3"/>
  <c r="H2643" i="3"/>
  <c r="H2627" i="3"/>
  <c r="H2611" i="3"/>
  <c r="H2595" i="3"/>
  <c r="H2579" i="3"/>
  <c r="H2563" i="3"/>
  <c r="H2547" i="3"/>
  <c r="H2531" i="3"/>
  <c r="H2515" i="3"/>
  <c r="H2499" i="3"/>
  <c r="H2483" i="3"/>
  <c r="H2467" i="3"/>
  <c r="H2451" i="3"/>
  <c r="H2435" i="3"/>
  <c r="H2419" i="3"/>
  <c r="H2403" i="3"/>
  <c r="H2387" i="3"/>
  <c r="H2371" i="3"/>
  <c r="H2355" i="3"/>
  <c r="H2339" i="3"/>
  <c r="H2323" i="3"/>
  <c r="H2307" i="3"/>
  <c r="H2291" i="3"/>
  <c r="H2275" i="3"/>
  <c r="H2259" i="3"/>
  <c r="H2243" i="3"/>
  <c r="H2227" i="3"/>
  <c r="H2211" i="3"/>
  <c r="H2195" i="3"/>
  <c r="H2179" i="3"/>
  <c r="H2163" i="3"/>
  <c r="H2147" i="3"/>
  <c r="H2131" i="3"/>
  <c r="H2115" i="3"/>
  <c r="H2099" i="3"/>
  <c r="H2083" i="3"/>
  <c r="H2067" i="3"/>
  <c r="H2051" i="3"/>
  <c r="H2035" i="3"/>
  <c r="H2019" i="3"/>
  <c r="H2003" i="3"/>
  <c r="H1987" i="3"/>
  <c r="H1971" i="3"/>
  <c r="H1955" i="3"/>
  <c r="H1939" i="3"/>
  <c r="H1923" i="3"/>
  <c r="H1907" i="3"/>
  <c r="H1891" i="3"/>
  <c r="H1875" i="3"/>
  <c r="H1859" i="3"/>
  <c r="H1843" i="3"/>
  <c r="H1827" i="3"/>
  <c r="H1811" i="3"/>
  <c r="H1795" i="3"/>
  <c r="H1779" i="3"/>
  <c r="H1763" i="3"/>
  <c r="H1747" i="3"/>
  <c r="I2834" i="3"/>
  <c r="I2770" i="3"/>
  <c r="I2706" i="3"/>
  <c r="J1731" i="3"/>
  <c r="I1731" i="3"/>
  <c r="D28" i="2"/>
  <c r="E28" i="2"/>
  <c r="K24" i="2"/>
  <c r="G25" i="2"/>
  <c r="Z11" i="8"/>
  <c r="Y11" i="8"/>
  <c r="X11" i="8"/>
  <c r="Z12" i="8"/>
  <c r="Y12" i="8"/>
  <c r="X12" i="8"/>
  <c r="X14" i="8"/>
  <c r="Y14" i="8"/>
  <c r="Z14" i="8"/>
  <c r="Z13" i="8"/>
  <c r="Y13" i="8"/>
  <c r="X13" i="8"/>
  <c r="Z10" i="8"/>
  <c r="Y10" i="8"/>
  <c r="X10" i="8"/>
  <c r="Z4" i="8"/>
  <c r="Y4" i="8"/>
  <c r="X4" i="8"/>
  <c r="Z8" i="8"/>
  <c r="Y8" i="8"/>
  <c r="X8" i="8"/>
  <c r="Z7" i="8"/>
  <c r="Y7" i="8"/>
  <c r="X7" i="8"/>
  <c r="Z6" i="8"/>
  <c r="Y6" i="8"/>
  <c r="X6" i="8"/>
  <c r="Z5" i="8"/>
  <c r="Y5" i="8"/>
  <c r="X5" i="8"/>
  <c r="Z9" i="8"/>
  <c r="Y9" i="8"/>
  <c r="X9" i="8"/>
  <c r="Z3" i="8"/>
  <c r="Y3" i="8"/>
  <c r="X3" i="8"/>
  <c r="AD1" i="8"/>
  <c r="AD8" i="8"/>
  <c r="AD4" i="8"/>
  <c r="AD15" i="8"/>
  <c r="AD12" i="8"/>
  <c r="AD7" i="8"/>
  <c r="AD11" i="8"/>
  <c r="AD3" i="8"/>
  <c r="AD14" i="8"/>
  <c r="AD10" i="8"/>
  <c r="AD6" i="8"/>
  <c r="AD2" i="8"/>
  <c r="AD13" i="8"/>
  <c r="AD9" i="8"/>
  <c r="AD5" i="8"/>
  <c r="Q13" i="2"/>
  <c r="B738" i="7"/>
  <c r="E738" i="7"/>
  <c r="B739" i="7"/>
  <c r="E739" i="7"/>
  <c r="B740" i="7"/>
  <c r="E740" i="7"/>
  <c r="B741" i="7"/>
  <c r="E741" i="7"/>
  <c r="B742" i="7"/>
  <c r="E742" i="7"/>
  <c r="B743" i="7"/>
  <c r="E743" i="7"/>
  <c r="B744" i="7"/>
  <c r="E744" i="7"/>
  <c r="B745" i="7"/>
  <c r="E745" i="7"/>
  <c r="B746" i="7"/>
  <c r="E746" i="7"/>
  <c r="B747" i="7"/>
  <c r="E747" i="7"/>
  <c r="B748" i="7"/>
  <c r="E748" i="7"/>
  <c r="B749" i="7"/>
  <c r="E749" i="7"/>
  <c r="B750" i="7"/>
  <c r="E750" i="7"/>
  <c r="B751" i="7"/>
  <c r="F751" i="7"/>
  <c r="E751" i="7"/>
  <c r="B752" i="7"/>
  <c r="E752" i="7"/>
  <c r="B753" i="7"/>
  <c r="E753" i="7"/>
  <c r="B754" i="7"/>
  <c r="E754" i="7"/>
  <c r="B755" i="7"/>
  <c r="E755" i="7"/>
  <c r="B756" i="7"/>
  <c r="E756" i="7"/>
  <c r="B757" i="7"/>
  <c r="E757" i="7"/>
  <c r="B758" i="7"/>
  <c r="E758" i="7"/>
  <c r="B759" i="7"/>
  <c r="E759" i="7"/>
  <c r="B760" i="7"/>
  <c r="E760" i="7"/>
  <c r="B761" i="7"/>
  <c r="E761" i="7"/>
  <c r="B762" i="7"/>
  <c r="E762" i="7"/>
  <c r="B763" i="7"/>
  <c r="E763" i="7"/>
  <c r="B764" i="7"/>
  <c r="E764" i="7"/>
  <c r="B765" i="7"/>
  <c r="F765" i="7"/>
  <c r="E765" i="7"/>
  <c r="B766" i="7"/>
  <c r="E766" i="7"/>
  <c r="B767" i="7"/>
  <c r="E767" i="7"/>
  <c r="B768" i="7"/>
  <c r="E768" i="7"/>
  <c r="B769" i="7"/>
  <c r="F769" i="7"/>
  <c r="E769" i="7"/>
  <c r="B770" i="7"/>
  <c r="E770" i="7"/>
  <c r="B771" i="7"/>
  <c r="F771" i="7"/>
  <c r="B772" i="7"/>
  <c r="E772" i="7"/>
  <c r="B773" i="7"/>
  <c r="E773" i="7"/>
  <c r="B774" i="7"/>
  <c r="E774" i="7"/>
  <c r="B775" i="7"/>
  <c r="F775" i="7"/>
  <c r="E775" i="7"/>
  <c r="B776" i="7"/>
  <c r="E776" i="7"/>
  <c r="B777" i="7"/>
  <c r="E777" i="7"/>
  <c r="B778" i="7"/>
  <c r="E778" i="7"/>
  <c r="B779" i="7"/>
  <c r="E779" i="7"/>
  <c r="F779" i="7"/>
  <c r="B780" i="7"/>
  <c r="E780" i="7"/>
  <c r="B781" i="7"/>
  <c r="E781" i="7"/>
  <c r="B782" i="7"/>
  <c r="E782" i="7"/>
  <c r="B783" i="7"/>
  <c r="E783" i="7"/>
  <c r="B784" i="7"/>
  <c r="E784" i="7"/>
  <c r="B785" i="7"/>
  <c r="F785" i="7"/>
  <c r="E785" i="7"/>
  <c r="B786" i="7"/>
  <c r="E786" i="7"/>
  <c r="B787" i="7"/>
  <c r="F787" i="7"/>
  <c r="B788" i="7"/>
  <c r="E788" i="7"/>
  <c r="B789" i="7"/>
  <c r="E789" i="7"/>
  <c r="B790" i="7"/>
  <c r="E790" i="7"/>
  <c r="B791" i="7"/>
  <c r="F791" i="7"/>
  <c r="E791" i="7"/>
  <c r="B792" i="7"/>
  <c r="E792" i="7"/>
  <c r="B793" i="7"/>
  <c r="E793" i="7"/>
  <c r="B794" i="7"/>
  <c r="E794" i="7"/>
  <c r="B795" i="7"/>
  <c r="F795" i="7"/>
  <c r="B796" i="7"/>
  <c r="E796" i="7"/>
  <c r="B797" i="7"/>
  <c r="E797" i="7"/>
  <c r="B798" i="7"/>
  <c r="E798" i="7"/>
  <c r="B799" i="7"/>
  <c r="E799" i="7"/>
  <c r="B800" i="7"/>
  <c r="E800" i="7"/>
  <c r="B801" i="7"/>
  <c r="F801" i="7"/>
  <c r="E801" i="7"/>
  <c r="B802" i="7"/>
  <c r="E802" i="7"/>
  <c r="B803" i="7"/>
  <c r="E803" i="7"/>
  <c r="F803" i="7"/>
  <c r="B804" i="7"/>
  <c r="E804" i="7"/>
  <c r="B805" i="7"/>
  <c r="E805" i="7"/>
  <c r="B806" i="7"/>
  <c r="E806" i="7"/>
  <c r="B807" i="7"/>
  <c r="F807" i="7"/>
  <c r="E807" i="7"/>
  <c r="B808" i="7"/>
  <c r="E808" i="7"/>
  <c r="B809" i="7"/>
  <c r="E809" i="7"/>
  <c r="B810" i="7"/>
  <c r="E810" i="7"/>
  <c r="B811" i="7"/>
  <c r="F811" i="7"/>
  <c r="B812" i="7"/>
  <c r="E812" i="7"/>
  <c r="B813" i="7"/>
  <c r="E813" i="7"/>
  <c r="B814" i="7"/>
  <c r="E814" i="7"/>
  <c r="B815" i="7"/>
  <c r="E815" i="7"/>
  <c r="B816" i="7"/>
  <c r="E816" i="7"/>
  <c r="B817" i="7"/>
  <c r="F817" i="7"/>
  <c r="E817" i="7"/>
  <c r="B818" i="7"/>
  <c r="E818" i="7"/>
  <c r="B819" i="7"/>
  <c r="F819" i="7"/>
  <c r="B820" i="7"/>
  <c r="E820" i="7"/>
  <c r="B821" i="7"/>
  <c r="E821" i="7"/>
  <c r="B822" i="7"/>
  <c r="E822" i="7"/>
  <c r="B823" i="7"/>
  <c r="F823" i="7"/>
  <c r="E823" i="7"/>
  <c r="B824" i="7"/>
  <c r="E824" i="7"/>
  <c r="B825" i="7"/>
  <c r="E825" i="7"/>
  <c r="B826" i="7"/>
  <c r="E826" i="7"/>
  <c r="B827" i="7"/>
  <c r="F827" i="7"/>
  <c r="B828" i="7"/>
  <c r="E828" i="7"/>
  <c r="B829" i="7"/>
  <c r="F829" i="7"/>
  <c r="E829" i="7"/>
  <c r="B830" i="7"/>
  <c r="E830" i="7"/>
  <c r="B831" i="7"/>
  <c r="E831" i="7"/>
  <c r="B832" i="7"/>
  <c r="E832" i="7"/>
  <c r="B833" i="7"/>
  <c r="F833" i="7"/>
  <c r="E833" i="7"/>
  <c r="B834" i="7"/>
  <c r="E834" i="7"/>
  <c r="B835" i="7"/>
  <c r="F835" i="7"/>
  <c r="B836" i="7"/>
  <c r="E836" i="7"/>
  <c r="B837" i="7"/>
  <c r="F837" i="7"/>
  <c r="E837" i="7"/>
  <c r="B838" i="7"/>
  <c r="E838" i="7"/>
  <c r="B839" i="7"/>
  <c r="F839" i="7"/>
  <c r="E839" i="7"/>
  <c r="B840" i="7"/>
  <c r="E840" i="7"/>
  <c r="B841" i="7"/>
  <c r="E841" i="7"/>
  <c r="B842" i="7"/>
  <c r="E842" i="7"/>
  <c r="B843" i="7"/>
  <c r="E843" i="7"/>
  <c r="F843" i="7"/>
  <c r="B844" i="7"/>
  <c r="E844" i="7"/>
  <c r="B845" i="7"/>
  <c r="B846" i="7"/>
  <c r="B847" i="7"/>
  <c r="B848" i="7"/>
  <c r="B849" i="7"/>
  <c r="B850" i="7"/>
  <c r="D38" i="2"/>
  <c r="E38" i="2"/>
  <c r="F38" i="2"/>
  <c r="D39" i="2"/>
  <c r="E39" i="2"/>
  <c r="F39" i="2"/>
  <c r="D40" i="2"/>
  <c r="E40" i="2"/>
  <c r="F40" i="2"/>
  <c r="D10" i="2"/>
  <c r="E10" i="2"/>
  <c r="F10" i="2"/>
  <c r="J53" i="3"/>
  <c r="D11" i="2"/>
  <c r="E11" i="2"/>
  <c r="F11" i="2"/>
  <c r="D12" i="2"/>
  <c r="E12" i="2"/>
  <c r="D13" i="2"/>
  <c r="E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D21" i="2"/>
  <c r="E21" i="2"/>
  <c r="D22" i="2"/>
  <c r="E22" i="2"/>
  <c r="F22" i="2"/>
  <c r="D23" i="2"/>
  <c r="E23" i="2"/>
  <c r="F23" i="2"/>
  <c r="D24" i="2"/>
  <c r="E24" i="2"/>
  <c r="D25" i="2"/>
  <c r="E25" i="2"/>
  <c r="D26" i="2"/>
  <c r="E26" i="2"/>
  <c r="F26" i="2"/>
  <c r="D27" i="2"/>
  <c r="E27" i="2"/>
  <c r="F27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D37" i="2"/>
  <c r="E37" i="2"/>
  <c r="F37" i="2"/>
  <c r="D41" i="2"/>
  <c r="E41" i="2"/>
  <c r="D42" i="2"/>
  <c r="E42" i="2"/>
  <c r="F42" i="2"/>
  <c r="D43" i="2"/>
  <c r="E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J6" i="2"/>
  <c r="D9" i="2"/>
  <c r="E9" i="2"/>
  <c r="F9" i="2"/>
  <c r="I53" i="3"/>
  <c r="H53" i="3"/>
  <c r="F789" i="7"/>
  <c r="E835" i="7"/>
  <c r="E819" i="7"/>
  <c r="E787" i="7"/>
  <c r="E771" i="7"/>
  <c r="F753" i="7"/>
  <c r="F805" i="7"/>
  <c r="F773" i="7"/>
  <c r="F741" i="7"/>
  <c r="F813" i="7"/>
  <c r="F797" i="7"/>
  <c r="F781" i="7"/>
  <c r="F749" i="7"/>
  <c r="F821" i="7"/>
  <c r="F757" i="7"/>
  <c r="E827" i="7"/>
  <c r="E811" i="7"/>
  <c r="E795" i="7"/>
  <c r="F761" i="7"/>
  <c r="F745" i="7"/>
  <c r="F832" i="7"/>
  <c r="F816" i="7"/>
  <c r="F792" i="7"/>
  <c r="F768" i="7"/>
  <c r="F842" i="7"/>
  <c r="F834" i="7"/>
  <c r="F831" i="7"/>
  <c r="F826" i="7"/>
  <c r="F818" i="7"/>
  <c r="F815" i="7"/>
  <c r="F810" i="7"/>
  <c r="F802" i="7"/>
  <c r="F799" i="7"/>
  <c r="F794" i="7"/>
  <c r="F786" i="7"/>
  <c r="F783" i="7"/>
  <c r="F778" i="7"/>
  <c r="F770" i="7"/>
  <c r="F767" i="7"/>
  <c r="F764" i="7"/>
  <c r="F760" i="7"/>
  <c r="F756" i="7"/>
  <c r="F752" i="7"/>
  <c r="F748" i="7"/>
  <c r="F744" i="7"/>
  <c r="F740" i="7"/>
  <c r="F824" i="7"/>
  <c r="F800" i="7"/>
  <c r="F776" i="7"/>
  <c r="F844" i="7"/>
  <c r="F841" i="7"/>
  <c r="F836" i="7"/>
  <c r="F828" i="7"/>
  <c r="F825" i="7"/>
  <c r="F820" i="7"/>
  <c r="F812" i="7"/>
  <c r="F809" i="7"/>
  <c r="F804" i="7"/>
  <c r="F796" i="7"/>
  <c r="F793" i="7"/>
  <c r="F788" i="7"/>
  <c r="F780" i="7"/>
  <c r="F777" i="7"/>
  <c r="F772" i="7"/>
  <c r="F763" i="7"/>
  <c r="F759" i="7"/>
  <c r="F755" i="7"/>
  <c r="F747" i="7"/>
  <c r="F743" i="7"/>
  <c r="F739" i="7"/>
  <c r="F840" i="7"/>
  <c r="F808" i="7"/>
  <c r="F784" i="7"/>
  <c r="F838" i="7"/>
  <c r="F830" i="7"/>
  <c r="F822" i="7"/>
  <c r="F814" i="7"/>
  <c r="F806" i="7"/>
  <c r="F798" i="7"/>
  <c r="F790" i="7"/>
  <c r="F782" i="7"/>
  <c r="F774" i="7"/>
  <c r="F766" i="7"/>
  <c r="F762" i="7"/>
  <c r="F758" i="7"/>
  <c r="F754" i="7"/>
  <c r="F750" i="7"/>
  <c r="F746" i="7"/>
  <c r="F742" i="7"/>
  <c r="F738" i="7"/>
  <c r="Q26" i="2"/>
  <c r="G9" i="2"/>
  <c r="O28" i="2"/>
  <c r="C5" i="2"/>
  <c r="D5" i="2"/>
  <c r="G1706" i="4"/>
  <c r="E1706" i="4"/>
  <c r="G1606" i="4"/>
  <c r="E1606" i="4"/>
  <c r="G1506" i="4"/>
  <c r="E1506" i="4"/>
  <c r="G1406" i="4"/>
  <c r="E1406" i="4"/>
  <c r="G1306" i="4"/>
  <c r="E1306" i="4"/>
  <c r="G1206" i="4"/>
  <c r="E1206" i="4"/>
  <c r="G1106" i="4"/>
  <c r="E1106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06" i="4"/>
  <c r="E1006" i="4"/>
  <c r="G906" i="4"/>
  <c r="E906" i="4"/>
  <c r="G806" i="4"/>
  <c r="E806" i="4"/>
  <c r="G706" i="4"/>
  <c r="E706" i="4"/>
  <c r="G606" i="4"/>
  <c r="E606" i="4"/>
  <c r="G506" i="4"/>
  <c r="E506" i="4"/>
  <c r="G406" i="4"/>
  <c r="E406" i="4"/>
  <c r="G306" i="4"/>
  <c r="E306" i="4"/>
  <c r="G206" i="4"/>
  <c r="E206" i="4"/>
  <c r="G106" i="4"/>
  <c r="E106" i="4"/>
  <c r="K9" i="8"/>
  <c r="K8" i="8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5" i="2"/>
  <c r="K26" i="2"/>
  <c r="K27" i="2"/>
  <c r="K28" i="2"/>
  <c r="K29" i="2"/>
  <c r="K9" i="2"/>
  <c r="N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O15" i="2"/>
  <c r="D4" i="2"/>
  <c r="F4" i="2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G45" i="4"/>
  <c r="W5" i="3"/>
  <c r="W13" i="3"/>
  <c r="W21" i="3"/>
  <c r="W29" i="3"/>
  <c r="W37" i="3"/>
  <c r="W22" i="3"/>
  <c r="W38" i="3"/>
  <c r="W2" i="3"/>
  <c r="W25" i="3"/>
  <c r="W6" i="3"/>
  <c r="W14" i="3"/>
  <c r="W30" i="3"/>
  <c r="W7" i="3"/>
  <c r="W15" i="3"/>
  <c r="W23" i="3"/>
  <c r="W31" i="3"/>
  <c r="W39" i="3"/>
  <c r="W16" i="3"/>
  <c r="W32" i="3"/>
  <c r="W8" i="3"/>
  <c r="W24" i="3"/>
  <c r="W9" i="3"/>
  <c r="W17" i="3"/>
  <c r="W3" i="3"/>
  <c r="W11" i="3"/>
  <c r="W19" i="3"/>
  <c r="W27" i="3"/>
  <c r="W35" i="3"/>
  <c r="W33" i="3"/>
  <c r="W4" i="3"/>
  <c r="W12" i="3"/>
  <c r="W20" i="3"/>
  <c r="W28" i="3"/>
  <c r="W36" i="3"/>
  <c r="W10" i="3"/>
  <c r="W18" i="3"/>
  <c r="W26" i="3"/>
  <c r="W34" i="3"/>
  <c r="V1706" i="3"/>
  <c r="V1306" i="3"/>
  <c r="U1706" i="3"/>
  <c r="U1306" i="3"/>
  <c r="U106" i="3"/>
  <c r="U1406" i="3"/>
  <c r="V1606" i="3"/>
  <c r="V206" i="3"/>
  <c r="U1606" i="3"/>
  <c r="U206" i="3"/>
  <c r="V1506" i="3"/>
  <c r="U1506" i="3"/>
  <c r="V1406" i="3"/>
  <c r="V106" i="3"/>
  <c r="V3" i="3"/>
  <c r="V11" i="3"/>
  <c r="V19" i="3"/>
  <c r="V27" i="3"/>
  <c r="V35" i="3"/>
  <c r="V43" i="3"/>
  <c r="V51" i="3"/>
  <c r="V59" i="3"/>
  <c r="V67" i="3"/>
  <c r="V75" i="3"/>
  <c r="V83" i="3"/>
  <c r="V91" i="3"/>
  <c r="V99" i="3"/>
  <c r="V108" i="3"/>
  <c r="V116" i="3"/>
  <c r="V124" i="3"/>
  <c r="V132" i="3"/>
  <c r="V140" i="3"/>
  <c r="V148" i="3"/>
  <c r="V156" i="3"/>
  <c r="V164" i="3"/>
  <c r="V172" i="3"/>
  <c r="V180" i="3"/>
  <c r="V188" i="3"/>
  <c r="V196" i="3"/>
  <c r="V204" i="3"/>
  <c r="V213" i="3"/>
  <c r="V1265" i="3"/>
  <c r="V1273" i="3"/>
  <c r="V1281" i="3"/>
  <c r="V1289" i="3"/>
  <c r="V1297" i="3"/>
  <c r="V1305" i="3"/>
  <c r="V1314" i="3"/>
  <c r="V1322" i="3"/>
  <c r="V1330" i="3"/>
  <c r="V1338" i="3"/>
  <c r="V1346" i="3"/>
  <c r="V1354" i="3"/>
  <c r="V1362" i="3"/>
  <c r="V1370" i="3"/>
  <c r="V1378" i="3"/>
  <c r="V4" i="3"/>
  <c r="V12" i="3"/>
  <c r="V20" i="3"/>
  <c r="V28" i="3"/>
  <c r="V36" i="3"/>
  <c r="V44" i="3"/>
  <c r="V52" i="3"/>
  <c r="V60" i="3"/>
  <c r="V68" i="3"/>
  <c r="V76" i="3"/>
  <c r="V84" i="3"/>
  <c r="V92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4" i="3"/>
  <c r="V1266" i="3"/>
  <c r="V1274" i="3"/>
  <c r="V1282" i="3"/>
  <c r="V1290" i="3"/>
  <c r="V1298" i="3"/>
  <c r="V1307" i="3"/>
  <c r="V1315" i="3"/>
  <c r="V1323" i="3"/>
  <c r="V1331" i="3"/>
  <c r="V1339" i="3"/>
  <c r="V1347" i="3"/>
  <c r="V1355" i="3"/>
  <c r="V1363" i="3"/>
  <c r="V1371" i="3"/>
  <c r="V1379" i="3"/>
  <c r="V1387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7" i="3"/>
  <c r="V215" i="3"/>
  <c r="V1267" i="3"/>
  <c r="V1275" i="3"/>
  <c r="V1283" i="3"/>
  <c r="V1291" i="3"/>
  <c r="V1299" i="3"/>
  <c r="V1308" i="3"/>
  <c r="V1316" i="3"/>
  <c r="V1324" i="3"/>
  <c r="V1332" i="3"/>
  <c r="V1340" i="3"/>
  <c r="V1348" i="3"/>
  <c r="V1356" i="3"/>
  <c r="V1364" i="3"/>
  <c r="V1372" i="3"/>
  <c r="V1380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1" i="3"/>
  <c r="V119" i="3"/>
  <c r="V127" i="3"/>
  <c r="V135" i="3"/>
  <c r="V143" i="3"/>
  <c r="V151" i="3"/>
  <c r="V159" i="3"/>
  <c r="V167" i="3"/>
  <c r="V175" i="3"/>
  <c r="V183" i="3"/>
  <c r="V191" i="3"/>
  <c r="V199" i="3"/>
  <c r="V208" i="3"/>
  <c r="V216" i="3"/>
  <c r="V1268" i="3"/>
  <c r="V1276" i="3"/>
  <c r="V1284" i="3"/>
  <c r="V1292" i="3"/>
  <c r="V1300" i="3"/>
  <c r="V1309" i="3"/>
  <c r="V1317" i="3"/>
  <c r="V1325" i="3"/>
  <c r="V1333" i="3"/>
  <c r="V1341" i="3"/>
  <c r="V1349" i="3"/>
  <c r="V1357" i="3"/>
  <c r="V1365" i="3"/>
  <c r="V1373" i="3"/>
  <c r="V1381" i="3"/>
  <c r="V1389" i="3"/>
  <c r="V7" i="3"/>
  <c r="V15" i="3"/>
  <c r="V23" i="3"/>
  <c r="V31" i="3"/>
  <c r="V39" i="3"/>
  <c r="V47" i="3"/>
  <c r="V55" i="3"/>
  <c r="V63" i="3"/>
  <c r="V71" i="3"/>
  <c r="V79" i="3"/>
  <c r="V87" i="3"/>
  <c r="V95" i="3"/>
  <c r="V103" i="3"/>
  <c r="V112" i="3"/>
  <c r="V120" i="3"/>
  <c r="V128" i="3"/>
  <c r="V136" i="3"/>
  <c r="V144" i="3"/>
  <c r="V152" i="3"/>
  <c r="V160" i="3"/>
  <c r="V168" i="3"/>
  <c r="V176" i="3"/>
  <c r="V184" i="3"/>
  <c r="V192" i="3"/>
  <c r="V200" i="3"/>
  <c r="V209" i="3"/>
  <c r="V217" i="3"/>
  <c r="V1261" i="3"/>
  <c r="V1269" i="3"/>
  <c r="V1277" i="3"/>
  <c r="V1285" i="3"/>
  <c r="V1293" i="3"/>
  <c r="V1301" i="3"/>
  <c r="V1310" i="3"/>
  <c r="V1318" i="3"/>
  <c r="V1326" i="3"/>
  <c r="V1334" i="3"/>
  <c r="V1342" i="3"/>
  <c r="V1350" i="3"/>
  <c r="V1358" i="3"/>
  <c r="V1366" i="3"/>
  <c r="V1374" i="3"/>
  <c r="V1382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3" i="3"/>
  <c r="V121" i="3"/>
  <c r="V129" i="3"/>
  <c r="V137" i="3"/>
  <c r="V145" i="3"/>
  <c r="V153" i="3"/>
  <c r="V161" i="3"/>
  <c r="V169" i="3"/>
  <c r="V177" i="3"/>
  <c r="V185" i="3"/>
  <c r="V193" i="3"/>
  <c r="V201" i="3"/>
  <c r="V210" i="3"/>
  <c r="V1262" i="3"/>
  <c r="V1270" i="3"/>
  <c r="V1278" i="3"/>
  <c r="V1286" i="3"/>
  <c r="V1294" i="3"/>
  <c r="V1302" i="3"/>
  <c r="V1311" i="3"/>
  <c r="V1319" i="3"/>
  <c r="V1327" i="3"/>
  <c r="V1335" i="3"/>
  <c r="V1343" i="3"/>
  <c r="V1351" i="3"/>
  <c r="V1359" i="3"/>
  <c r="V1367" i="3"/>
  <c r="V1375" i="3"/>
  <c r="V1383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4" i="3"/>
  <c r="V122" i="3"/>
  <c r="V130" i="3"/>
  <c r="V138" i="3"/>
  <c r="V146" i="3"/>
  <c r="V154" i="3"/>
  <c r="V162" i="3"/>
  <c r="V170" i="3"/>
  <c r="V178" i="3"/>
  <c r="V186" i="3"/>
  <c r="V194" i="3"/>
  <c r="V202" i="3"/>
  <c r="V211" i="3"/>
  <c r="V1263" i="3"/>
  <c r="V1271" i="3"/>
  <c r="V1279" i="3"/>
  <c r="V1287" i="3"/>
  <c r="V1295" i="3"/>
  <c r="V1303" i="3"/>
  <c r="V1312" i="3"/>
  <c r="V1320" i="3"/>
  <c r="V1328" i="3"/>
  <c r="V1336" i="3"/>
  <c r="V1344" i="3"/>
  <c r="V1352" i="3"/>
  <c r="V1360" i="3"/>
  <c r="V1368" i="3"/>
  <c r="V1376" i="3"/>
  <c r="V1384" i="3"/>
  <c r="V10" i="3"/>
  <c r="V74" i="3"/>
  <c r="V139" i="3"/>
  <c r="V203" i="3"/>
  <c r="V1313" i="3"/>
  <c r="V1377" i="3"/>
  <c r="V1394" i="3"/>
  <c r="V1402" i="3"/>
  <c r="V1411" i="3"/>
  <c r="V1419" i="3"/>
  <c r="V1427" i="3"/>
  <c r="V1435" i="3"/>
  <c r="V1443" i="3"/>
  <c r="V1451" i="3"/>
  <c r="V1459" i="3"/>
  <c r="V1467" i="3"/>
  <c r="V1475" i="3"/>
  <c r="V1483" i="3"/>
  <c r="V1491" i="3"/>
  <c r="V1499" i="3"/>
  <c r="V1508" i="3"/>
  <c r="V1516" i="3"/>
  <c r="V1524" i="3"/>
  <c r="V1532" i="3"/>
  <c r="V1540" i="3"/>
  <c r="V1548" i="3"/>
  <c r="V1556" i="3"/>
  <c r="V1564" i="3"/>
  <c r="V1572" i="3"/>
  <c r="V1580" i="3"/>
  <c r="V1588" i="3"/>
  <c r="V1596" i="3"/>
  <c r="V1604" i="3"/>
  <c r="V1613" i="3"/>
  <c r="V1621" i="3"/>
  <c r="V1629" i="3"/>
  <c r="V1637" i="3"/>
  <c r="V1645" i="3"/>
  <c r="V1653" i="3"/>
  <c r="V1661" i="3"/>
  <c r="V1669" i="3"/>
  <c r="V1677" i="3"/>
  <c r="V1685" i="3"/>
  <c r="V1693" i="3"/>
  <c r="V1701" i="3"/>
  <c r="V1710" i="3"/>
  <c r="V1718" i="3"/>
  <c r="V1726" i="3"/>
  <c r="U7" i="3"/>
  <c r="U15" i="3"/>
  <c r="U23" i="3"/>
  <c r="U31" i="3"/>
  <c r="U39" i="3"/>
  <c r="U47" i="3"/>
  <c r="U55" i="3"/>
  <c r="U63" i="3"/>
  <c r="U71" i="3"/>
  <c r="U79" i="3"/>
  <c r="U87" i="3"/>
  <c r="U95" i="3"/>
  <c r="U103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9" i="3"/>
  <c r="U217" i="3"/>
  <c r="V18" i="3"/>
  <c r="V82" i="3"/>
  <c r="V147" i="3"/>
  <c r="V212" i="3"/>
  <c r="V1321" i="3"/>
  <c r="V1385" i="3"/>
  <c r="V1395" i="3"/>
  <c r="V1403" i="3"/>
  <c r="V1412" i="3"/>
  <c r="V1420" i="3"/>
  <c r="V1428" i="3"/>
  <c r="V1436" i="3"/>
  <c r="V1444" i="3"/>
  <c r="V1452" i="3"/>
  <c r="V1460" i="3"/>
  <c r="V1468" i="3"/>
  <c r="V1476" i="3"/>
  <c r="V1484" i="3"/>
  <c r="V1492" i="3"/>
  <c r="V1500" i="3"/>
  <c r="V1509" i="3"/>
  <c r="V1517" i="3"/>
  <c r="V1525" i="3"/>
  <c r="V1533" i="3"/>
  <c r="V1541" i="3"/>
  <c r="V1549" i="3"/>
  <c r="V1557" i="3"/>
  <c r="V1565" i="3"/>
  <c r="V1573" i="3"/>
  <c r="V1581" i="3"/>
  <c r="V1589" i="3"/>
  <c r="V1597" i="3"/>
  <c r="V1605" i="3"/>
  <c r="V1614" i="3"/>
  <c r="V1622" i="3"/>
  <c r="V1630" i="3"/>
  <c r="V1638" i="3"/>
  <c r="V1646" i="3"/>
  <c r="V1654" i="3"/>
  <c r="V1662" i="3"/>
  <c r="V1670" i="3"/>
  <c r="V1678" i="3"/>
  <c r="V1686" i="3"/>
  <c r="V1694" i="3"/>
  <c r="V1702" i="3"/>
  <c r="V1711" i="3"/>
  <c r="V1719" i="3"/>
  <c r="V1727" i="3"/>
  <c r="U8" i="3"/>
  <c r="U16" i="3"/>
  <c r="U24" i="3"/>
  <c r="U32" i="3"/>
  <c r="U40" i="3"/>
  <c r="U48" i="3"/>
  <c r="U56" i="3"/>
  <c r="U64" i="3"/>
  <c r="U72" i="3"/>
  <c r="U80" i="3"/>
  <c r="U88" i="3"/>
  <c r="U96" i="3"/>
  <c r="U104" i="3"/>
  <c r="U113" i="3"/>
  <c r="U121" i="3"/>
  <c r="U129" i="3"/>
  <c r="U137" i="3"/>
  <c r="U145" i="3"/>
  <c r="U153" i="3"/>
  <c r="U161" i="3"/>
  <c r="U169" i="3"/>
  <c r="U177" i="3"/>
  <c r="U185" i="3"/>
  <c r="U193" i="3"/>
  <c r="U201" i="3"/>
  <c r="U210" i="3"/>
  <c r="V26" i="3"/>
  <c r="V90" i="3"/>
  <c r="V155" i="3"/>
  <c r="V1264" i="3"/>
  <c r="V1329" i="3"/>
  <c r="V1386" i="3"/>
  <c r="V1396" i="3"/>
  <c r="V1404" i="3"/>
  <c r="V1413" i="3"/>
  <c r="V1421" i="3"/>
  <c r="V1429" i="3"/>
  <c r="V1437" i="3"/>
  <c r="V1445" i="3"/>
  <c r="V1453" i="3"/>
  <c r="V1461" i="3"/>
  <c r="V1469" i="3"/>
  <c r="V1477" i="3"/>
  <c r="V1485" i="3"/>
  <c r="V1493" i="3"/>
  <c r="V1501" i="3"/>
  <c r="V1510" i="3"/>
  <c r="V1518" i="3"/>
  <c r="V1526" i="3"/>
  <c r="V1534" i="3"/>
  <c r="V1542" i="3"/>
  <c r="V1550" i="3"/>
  <c r="V1558" i="3"/>
  <c r="V1566" i="3"/>
  <c r="V1574" i="3"/>
  <c r="V1582" i="3"/>
  <c r="V1590" i="3"/>
  <c r="V1598" i="3"/>
  <c r="V1607" i="3"/>
  <c r="V1615" i="3"/>
  <c r="V1623" i="3"/>
  <c r="V1631" i="3"/>
  <c r="V1639" i="3"/>
  <c r="V1647" i="3"/>
  <c r="V1655" i="3"/>
  <c r="V1663" i="3"/>
  <c r="V1671" i="3"/>
  <c r="V1679" i="3"/>
  <c r="V1687" i="3"/>
  <c r="V1695" i="3"/>
  <c r="V1703" i="3"/>
  <c r="V1712" i="3"/>
  <c r="V1720" i="3"/>
  <c r="V1728" i="3"/>
  <c r="U9" i="3"/>
  <c r="U17" i="3"/>
  <c r="U25" i="3"/>
  <c r="U33" i="3"/>
  <c r="U41" i="3"/>
  <c r="U49" i="3"/>
  <c r="U57" i="3"/>
  <c r="U65" i="3"/>
  <c r="U73" i="3"/>
  <c r="U81" i="3"/>
  <c r="U89" i="3"/>
  <c r="U97" i="3"/>
  <c r="U105" i="3"/>
  <c r="U114" i="3"/>
  <c r="U122" i="3"/>
  <c r="U130" i="3"/>
  <c r="U138" i="3"/>
  <c r="U146" i="3"/>
  <c r="U154" i="3"/>
  <c r="U162" i="3"/>
  <c r="U170" i="3"/>
  <c r="U178" i="3"/>
  <c r="U186" i="3"/>
  <c r="U194" i="3"/>
  <c r="U202" i="3"/>
  <c r="U211" i="3"/>
  <c r="V34" i="3"/>
  <c r="V98" i="3"/>
  <c r="V163" i="3"/>
  <c r="V1272" i="3"/>
  <c r="V1337" i="3"/>
  <c r="V1388" i="3"/>
  <c r="V1397" i="3"/>
  <c r="V1405" i="3"/>
  <c r="V1414" i="3"/>
  <c r="V1422" i="3"/>
  <c r="V1430" i="3"/>
  <c r="V1438" i="3"/>
  <c r="V1446" i="3"/>
  <c r="V1454" i="3"/>
  <c r="V1462" i="3"/>
  <c r="V1470" i="3"/>
  <c r="V1478" i="3"/>
  <c r="V1486" i="3"/>
  <c r="V1494" i="3"/>
  <c r="V1502" i="3"/>
  <c r="V1511" i="3"/>
  <c r="V1519" i="3"/>
  <c r="V1527" i="3"/>
  <c r="V1535" i="3"/>
  <c r="V1543" i="3"/>
  <c r="V1551" i="3"/>
  <c r="V1559" i="3"/>
  <c r="V1567" i="3"/>
  <c r="V1575" i="3"/>
  <c r="V1583" i="3"/>
  <c r="V1591" i="3"/>
  <c r="V1599" i="3"/>
  <c r="V1608" i="3"/>
  <c r="V1616" i="3"/>
  <c r="V1624" i="3"/>
  <c r="V1632" i="3"/>
  <c r="V1640" i="3"/>
  <c r="V1648" i="3"/>
  <c r="V1656" i="3"/>
  <c r="V1664" i="3"/>
  <c r="V1672" i="3"/>
  <c r="V1680" i="3"/>
  <c r="V1688" i="3"/>
  <c r="V1696" i="3"/>
  <c r="V1704" i="3"/>
  <c r="V1713" i="3"/>
  <c r="V1721" i="3"/>
  <c r="V1729" i="3"/>
  <c r="U10" i="3"/>
  <c r="U18" i="3"/>
  <c r="U26" i="3"/>
  <c r="U34" i="3"/>
  <c r="U42" i="3"/>
  <c r="U50" i="3"/>
  <c r="U58" i="3"/>
  <c r="U66" i="3"/>
  <c r="U74" i="3"/>
  <c r="U82" i="3"/>
  <c r="U90" i="3"/>
  <c r="U98" i="3"/>
  <c r="U107" i="3"/>
  <c r="U115" i="3"/>
  <c r="U123" i="3"/>
  <c r="U131" i="3"/>
  <c r="U139" i="3"/>
  <c r="U147" i="3"/>
  <c r="U155" i="3"/>
  <c r="U163" i="3"/>
  <c r="U171" i="3"/>
  <c r="U179" i="3"/>
  <c r="U187" i="3"/>
  <c r="U195" i="3"/>
  <c r="U203" i="3"/>
  <c r="U212" i="3"/>
  <c r="V42" i="3"/>
  <c r="V107" i="3"/>
  <c r="V171" i="3"/>
  <c r="V1280" i="3"/>
  <c r="V1345" i="3"/>
  <c r="V1390" i="3"/>
  <c r="V1398" i="3"/>
  <c r="V1407" i="3"/>
  <c r="V1415" i="3"/>
  <c r="V1423" i="3"/>
  <c r="V1431" i="3"/>
  <c r="V1439" i="3"/>
  <c r="V1447" i="3"/>
  <c r="V1455" i="3"/>
  <c r="V1463" i="3"/>
  <c r="V1471" i="3"/>
  <c r="V1479" i="3"/>
  <c r="V1487" i="3"/>
  <c r="V1495" i="3"/>
  <c r="V1503" i="3"/>
  <c r="V1512" i="3"/>
  <c r="V1520" i="3"/>
  <c r="V1528" i="3"/>
  <c r="V1536" i="3"/>
  <c r="V1544" i="3"/>
  <c r="V1552" i="3"/>
  <c r="V1560" i="3"/>
  <c r="V1568" i="3"/>
  <c r="V1576" i="3"/>
  <c r="V1584" i="3"/>
  <c r="V1592" i="3"/>
  <c r="V1600" i="3"/>
  <c r="V1609" i="3"/>
  <c r="V1617" i="3"/>
  <c r="V1625" i="3"/>
  <c r="V1633" i="3"/>
  <c r="V1641" i="3"/>
  <c r="V1649" i="3"/>
  <c r="V1657" i="3"/>
  <c r="V1665" i="3"/>
  <c r="V1673" i="3"/>
  <c r="V1681" i="3"/>
  <c r="V1689" i="3"/>
  <c r="V1697" i="3"/>
  <c r="V1705" i="3"/>
  <c r="V1714" i="3"/>
  <c r="V1722" i="3"/>
  <c r="U3" i="3"/>
  <c r="U11" i="3"/>
  <c r="U19" i="3"/>
  <c r="U27" i="3"/>
  <c r="U35" i="3"/>
  <c r="U43" i="3"/>
  <c r="U51" i="3"/>
  <c r="U59" i="3"/>
  <c r="U67" i="3"/>
  <c r="U75" i="3"/>
  <c r="U83" i="3"/>
  <c r="U91" i="3"/>
  <c r="U99" i="3"/>
  <c r="U108" i="3"/>
  <c r="U116" i="3"/>
  <c r="U124" i="3"/>
  <c r="U132" i="3"/>
  <c r="U140" i="3"/>
  <c r="U148" i="3"/>
  <c r="U156" i="3"/>
  <c r="U164" i="3"/>
  <c r="U172" i="3"/>
  <c r="U180" i="3"/>
  <c r="U188" i="3"/>
  <c r="U196" i="3"/>
  <c r="U204" i="3"/>
  <c r="U213" i="3"/>
  <c r="V50" i="3"/>
  <c r="V115" i="3"/>
  <c r="V179" i="3"/>
  <c r="V1288" i="3"/>
  <c r="V1353" i="3"/>
  <c r="V1391" i="3"/>
  <c r="V1399" i="3"/>
  <c r="V1408" i="3"/>
  <c r="V1416" i="3"/>
  <c r="V1424" i="3"/>
  <c r="V1432" i="3"/>
  <c r="V1440" i="3"/>
  <c r="V1448" i="3"/>
  <c r="V1456" i="3"/>
  <c r="V1464" i="3"/>
  <c r="V1472" i="3"/>
  <c r="V1480" i="3"/>
  <c r="V1488" i="3"/>
  <c r="V1496" i="3"/>
  <c r="V1504" i="3"/>
  <c r="V1513" i="3"/>
  <c r="V1521" i="3"/>
  <c r="V1529" i="3"/>
  <c r="V1537" i="3"/>
  <c r="V1545" i="3"/>
  <c r="V1553" i="3"/>
  <c r="V1561" i="3"/>
  <c r="V1569" i="3"/>
  <c r="V1577" i="3"/>
  <c r="V1585" i="3"/>
  <c r="V1593" i="3"/>
  <c r="V1601" i="3"/>
  <c r="V1610" i="3"/>
  <c r="V1618" i="3"/>
  <c r="V1626" i="3"/>
  <c r="V1634" i="3"/>
  <c r="V1642" i="3"/>
  <c r="V1650" i="3"/>
  <c r="V1658" i="3"/>
  <c r="V1666" i="3"/>
  <c r="V1674" i="3"/>
  <c r="V1682" i="3"/>
  <c r="V1690" i="3"/>
  <c r="V1698" i="3"/>
  <c r="V1707" i="3"/>
  <c r="V1715" i="3"/>
  <c r="V1723" i="3"/>
  <c r="U4" i="3"/>
  <c r="U12" i="3"/>
  <c r="U20" i="3"/>
  <c r="U28" i="3"/>
  <c r="U36" i="3"/>
  <c r="U44" i="3"/>
  <c r="U52" i="3"/>
  <c r="U60" i="3"/>
  <c r="U68" i="3"/>
  <c r="U76" i="3"/>
  <c r="U84" i="3"/>
  <c r="U92" i="3"/>
  <c r="U109" i="3"/>
  <c r="U117" i="3"/>
  <c r="U125" i="3"/>
  <c r="U133" i="3"/>
  <c r="U141" i="3"/>
  <c r="U149" i="3"/>
  <c r="U157" i="3"/>
  <c r="U165" i="3"/>
  <c r="U173" i="3"/>
  <c r="U181" i="3"/>
  <c r="U189" i="3"/>
  <c r="U197" i="3"/>
  <c r="U205" i="3"/>
  <c r="U214" i="3"/>
  <c r="V58" i="3"/>
  <c r="V123" i="3"/>
  <c r="V187" i="3"/>
  <c r="V1296" i="3"/>
  <c r="V1361" i="3"/>
  <c r="V1392" i="3"/>
  <c r="V1400" i="3"/>
  <c r="V1409" i="3"/>
  <c r="V1417" i="3"/>
  <c r="V1425" i="3"/>
  <c r="V1433" i="3"/>
  <c r="V1441" i="3"/>
  <c r="V1449" i="3"/>
  <c r="V1457" i="3"/>
  <c r="V1465" i="3"/>
  <c r="V1473" i="3"/>
  <c r="V1481" i="3"/>
  <c r="V1489" i="3"/>
  <c r="V1497" i="3"/>
  <c r="V1505" i="3"/>
  <c r="V1514" i="3"/>
  <c r="V1522" i="3"/>
  <c r="V1530" i="3"/>
  <c r="V1538" i="3"/>
  <c r="V1546" i="3"/>
  <c r="V1554" i="3"/>
  <c r="V1562" i="3"/>
  <c r="V1570" i="3"/>
  <c r="V1578" i="3"/>
  <c r="V1586" i="3"/>
  <c r="V1594" i="3"/>
  <c r="V1602" i="3"/>
  <c r="V1611" i="3"/>
  <c r="V1619" i="3"/>
  <c r="V1627" i="3"/>
  <c r="V1635" i="3"/>
  <c r="V1643" i="3"/>
  <c r="V1651" i="3"/>
  <c r="V1659" i="3"/>
  <c r="V1667" i="3"/>
  <c r="V1675" i="3"/>
  <c r="V1683" i="3"/>
  <c r="V1691" i="3"/>
  <c r="V1699" i="3"/>
  <c r="V1708" i="3"/>
  <c r="V1716" i="3"/>
  <c r="V1724" i="3"/>
  <c r="U5" i="3"/>
  <c r="U13" i="3"/>
  <c r="U21" i="3"/>
  <c r="U29" i="3"/>
  <c r="U37" i="3"/>
  <c r="U45" i="3"/>
  <c r="U53" i="3"/>
  <c r="U61" i="3"/>
  <c r="U69" i="3"/>
  <c r="U77" i="3"/>
  <c r="U85" i="3"/>
  <c r="U93" i="3"/>
  <c r="U101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7" i="3"/>
  <c r="U215" i="3"/>
  <c r="V66" i="3"/>
  <c r="V131" i="3"/>
  <c r="V1426" i="3"/>
  <c r="V1490" i="3"/>
  <c r="V1555" i="3"/>
  <c r="V1620" i="3"/>
  <c r="V1684" i="3"/>
  <c r="U22" i="3"/>
  <c r="U86" i="3"/>
  <c r="U151" i="3"/>
  <c r="U216" i="3"/>
  <c r="U1262" i="3"/>
  <c r="U1270" i="3"/>
  <c r="U1278" i="3"/>
  <c r="U1286" i="3"/>
  <c r="U1294" i="3"/>
  <c r="U1302" i="3"/>
  <c r="U1311" i="3"/>
  <c r="U1319" i="3"/>
  <c r="U1327" i="3"/>
  <c r="U1335" i="3"/>
  <c r="U1343" i="3"/>
  <c r="U1351" i="3"/>
  <c r="U1359" i="3"/>
  <c r="U1367" i="3"/>
  <c r="U1375" i="3"/>
  <c r="U1383" i="3"/>
  <c r="U1391" i="3"/>
  <c r="U1399" i="3"/>
  <c r="U1408" i="3"/>
  <c r="U1416" i="3"/>
  <c r="U1424" i="3"/>
  <c r="U1432" i="3"/>
  <c r="U1440" i="3"/>
  <c r="U1448" i="3"/>
  <c r="U1456" i="3"/>
  <c r="U1464" i="3"/>
  <c r="U1472" i="3"/>
  <c r="U1480" i="3"/>
  <c r="U1488" i="3"/>
  <c r="U1496" i="3"/>
  <c r="U1504" i="3"/>
  <c r="U1513" i="3"/>
  <c r="U1521" i="3"/>
  <c r="U1529" i="3"/>
  <c r="U1537" i="3"/>
  <c r="U1545" i="3"/>
  <c r="U1553" i="3"/>
  <c r="U1561" i="3"/>
  <c r="U1569" i="3"/>
  <c r="U1577" i="3"/>
  <c r="U1585" i="3"/>
  <c r="U1593" i="3"/>
  <c r="U1601" i="3"/>
  <c r="U1610" i="3"/>
  <c r="U1618" i="3"/>
  <c r="U1626" i="3"/>
  <c r="U1634" i="3"/>
  <c r="U1642" i="3"/>
  <c r="U1650" i="3"/>
  <c r="U1658" i="3"/>
  <c r="U1666" i="3"/>
  <c r="U1674" i="3"/>
  <c r="U1682" i="3"/>
  <c r="U1690" i="3"/>
  <c r="U1698" i="3"/>
  <c r="U1707" i="3"/>
  <c r="U1715" i="3"/>
  <c r="U1723" i="3"/>
  <c r="U1627" i="3"/>
  <c r="U1643" i="3"/>
  <c r="U1659" i="3"/>
  <c r="U1675" i="3"/>
  <c r="U1691" i="3"/>
  <c r="U1699" i="3"/>
  <c r="U1716" i="3"/>
  <c r="U1676" i="3"/>
  <c r="U1700" i="3"/>
  <c r="U1725" i="3"/>
  <c r="U1712" i="3"/>
  <c r="U1261" i="3"/>
  <c r="U1310" i="3"/>
  <c r="U1374" i="3"/>
  <c r="U1423" i="3"/>
  <c r="U1479" i="3"/>
  <c r="U1544" i="3"/>
  <c r="U1592" i="3"/>
  <c r="U1649" i="3"/>
  <c r="U1705" i="3"/>
  <c r="V195" i="3"/>
  <c r="V1434" i="3"/>
  <c r="V1498" i="3"/>
  <c r="V1563" i="3"/>
  <c r="V1628" i="3"/>
  <c r="V1692" i="3"/>
  <c r="U30" i="3"/>
  <c r="U94" i="3"/>
  <c r="U159" i="3"/>
  <c r="U1263" i="3"/>
  <c r="U1271" i="3"/>
  <c r="U1279" i="3"/>
  <c r="U1287" i="3"/>
  <c r="U1295" i="3"/>
  <c r="U1303" i="3"/>
  <c r="U1312" i="3"/>
  <c r="U1320" i="3"/>
  <c r="U1328" i="3"/>
  <c r="U1336" i="3"/>
  <c r="U1344" i="3"/>
  <c r="U1352" i="3"/>
  <c r="U1360" i="3"/>
  <c r="U1368" i="3"/>
  <c r="U1376" i="3"/>
  <c r="U1384" i="3"/>
  <c r="U1392" i="3"/>
  <c r="U1400" i="3"/>
  <c r="U1409" i="3"/>
  <c r="U1417" i="3"/>
  <c r="U1425" i="3"/>
  <c r="U1433" i="3"/>
  <c r="U1441" i="3"/>
  <c r="U1449" i="3"/>
  <c r="U1457" i="3"/>
  <c r="U1465" i="3"/>
  <c r="U1473" i="3"/>
  <c r="U1481" i="3"/>
  <c r="U1489" i="3"/>
  <c r="U1497" i="3"/>
  <c r="U1505" i="3"/>
  <c r="U1514" i="3"/>
  <c r="U1522" i="3"/>
  <c r="U1530" i="3"/>
  <c r="U1538" i="3"/>
  <c r="U1546" i="3"/>
  <c r="U1554" i="3"/>
  <c r="U1562" i="3"/>
  <c r="U1570" i="3"/>
  <c r="U1578" i="3"/>
  <c r="U1586" i="3"/>
  <c r="U1594" i="3"/>
  <c r="U1602" i="3"/>
  <c r="U1611" i="3"/>
  <c r="U1619" i="3"/>
  <c r="U1635" i="3"/>
  <c r="U1651" i="3"/>
  <c r="U1667" i="3"/>
  <c r="U1683" i="3"/>
  <c r="U1708" i="3"/>
  <c r="U1724" i="3"/>
  <c r="U1692" i="3"/>
  <c r="U1717" i="3"/>
  <c r="U1703" i="3"/>
  <c r="U1729" i="3"/>
  <c r="V1612" i="3"/>
  <c r="U1342" i="3"/>
  <c r="U1439" i="3"/>
  <c r="U1520" i="3"/>
  <c r="U1600" i="3"/>
  <c r="U1673" i="3"/>
  <c r="U1722" i="3"/>
  <c r="V1304" i="3"/>
  <c r="V1442" i="3"/>
  <c r="V1507" i="3"/>
  <c r="V1571" i="3"/>
  <c r="V1636" i="3"/>
  <c r="V1700" i="3"/>
  <c r="AD1700" i="3"/>
  <c r="U38" i="3"/>
  <c r="U102" i="3"/>
  <c r="U167" i="3"/>
  <c r="U1264" i="3"/>
  <c r="U1272" i="3"/>
  <c r="U1280" i="3"/>
  <c r="U1288" i="3"/>
  <c r="U1296" i="3"/>
  <c r="U1304" i="3"/>
  <c r="U1313" i="3"/>
  <c r="U1321" i="3"/>
  <c r="U1329" i="3"/>
  <c r="U1337" i="3"/>
  <c r="U1345" i="3"/>
  <c r="U1353" i="3"/>
  <c r="U1361" i="3"/>
  <c r="U1369" i="3"/>
  <c r="U1377" i="3"/>
  <c r="U1385" i="3"/>
  <c r="U1393" i="3"/>
  <c r="U1401" i="3"/>
  <c r="U1410" i="3"/>
  <c r="U1418" i="3"/>
  <c r="U1426" i="3"/>
  <c r="U1434" i="3"/>
  <c r="U1442" i="3"/>
  <c r="U1450" i="3"/>
  <c r="U1458" i="3"/>
  <c r="U1466" i="3"/>
  <c r="U1474" i="3"/>
  <c r="U1482" i="3"/>
  <c r="U1490" i="3"/>
  <c r="U1498" i="3"/>
  <c r="U1507" i="3"/>
  <c r="U1515" i="3"/>
  <c r="U1523" i="3"/>
  <c r="U1531" i="3"/>
  <c r="U1539" i="3"/>
  <c r="U1547" i="3"/>
  <c r="U1555" i="3"/>
  <c r="U1563" i="3"/>
  <c r="U1571" i="3"/>
  <c r="U1579" i="3"/>
  <c r="U1587" i="3"/>
  <c r="U1595" i="3"/>
  <c r="U1603" i="3"/>
  <c r="U1612" i="3"/>
  <c r="U1620" i="3"/>
  <c r="U1628" i="3"/>
  <c r="U1636" i="3"/>
  <c r="U1644" i="3"/>
  <c r="U1652" i="3"/>
  <c r="U1660" i="3"/>
  <c r="U1668" i="3"/>
  <c r="U1684" i="3"/>
  <c r="U1709" i="3"/>
  <c r="U1687" i="3"/>
  <c r="U1721" i="3"/>
  <c r="V1676" i="3"/>
  <c r="AD1676" i="3"/>
  <c r="U1277" i="3"/>
  <c r="U1326" i="3"/>
  <c r="U1382" i="3"/>
  <c r="U1431" i="3"/>
  <c r="U1487" i="3"/>
  <c r="U1536" i="3"/>
  <c r="U1584" i="3"/>
  <c r="U1641" i="3"/>
  <c r="U1697" i="3"/>
  <c r="V1369" i="3"/>
  <c r="V1450" i="3"/>
  <c r="V1515" i="3"/>
  <c r="AD1515" i="3"/>
  <c r="V1579" i="3"/>
  <c r="AD1579" i="3"/>
  <c r="V1644" i="3"/>
  <c r="V1709" i="3"/>
  <c r="U46" i="3"/>
  <c r="U111" i="3"/>
  <c r="U175" i="3"/>
  <c r="U1265" i="3"/>
  <c r="U1273" i="3"/>
  <c r="U1281" i="3"/>
  <c r="U1289" i="3"/>
  <c r="U1297" i="3"/>
  <c r="U1305" i="3"/>
  <c r="U1314" i="3"/>
  <c r="U1322" i="3"/>
  <c r="U1330" i="3"/>
  <c r="U1338" i="3"/>
  <c r="U1346" i="3"/>
  <c r="U1354" i="3"/>
  <c r="U1362" i="3"/>
  <c r="U1370" i="3"/>
  <c r="U1378" i="3"/>
  <c r="U1386" i="3"/>
  <c r="U1394" i="3"/>
  <c r="U1402" i="3"/>
  <c r="U1411" i="3"/>
  <c r="U1419" i="3"/>
  <c r="U1427" i="3"/>
  <c r="U1435" i="3"/>
  <c r="U1443" i="3"/>
  <c r="U1451" i="3"/>
  <c r="U1459" i="3"/>
  <c r="U1467" i="3"/>
  <c r="U1475" i="3"/>
  <c r="U1483" i="3"/>
  <c r="U1491" i="3"/>
  <c r="U1499" i="3"/>
  <c r="U1508" i="3"/>
  <c r="U1516" i="3"/>
  <c r="U1524" i="3"/>
  <c r="U1532" i="3"/>
  <c r="U1540" i="3"/>
  <c r="U1548" i="3"/>
  <c r="U1556" i="3"/>
  <c r="U1564" i="3"/>
  <c r="U1572" i="3"/>
  <c r="U1580" i="3"/>
  <c r="U1588" i="3"/>
  <c r="U1596" i="3"/>
  <c r="U1604" i="3"/>
  <c r="U1613" i="3"/>
  <c r="U1621" i="3"/>
  <c r="U1629" i="3"/>
  <c r="U1637" i="3"/>
  <c r="U1645" i="3"/>
  <c r="U1653" i="3"/>
  <c r="U1661" i="3"/>
  <c r="U1669" i="3"/>
  <c r="U1677" i="3"/>
  <c r="U1685" i="3"/>
  <c r="U1693" i="3"/>
  <c r="U1701" i="3"/>
  <c r="U1710" i="3"/>
  <c r="U1718" i="3"/>
  <c r="U1726" i="3"/>
  <c r="U1597" i="3"/>
  <c r="U1622" i="3"/>
  <c r="U1630" i="3"/>
  <c r="U1646" i="3"/>
  <c r="U1662" i="3"/>
  <c r="U1678" i="3"/>
  <c r="U1686" i="3"/>
  <c r="U1702" i="3"/>
  <c r="U1719" i="3"/>
  <c r="U1727" i="3"/>
  <c r="U1695" i="3"/>
  <c r="U1728" i="3"/>
  <c r="U1301" i="3"/>
  <c r="U1358" i="3"/>
  <c r="U1407" i="3"/>
  <c r="U1463" i="3"/>
  <c r="U1512" i="3"/>
  <c r="U1568" i="3"/>
  <c r="U1625" i="3"/>
  <c r="U1657" i="3"/>
  <c r="U1714" i="3"/>
  <c r="V1393" i="3"/>
  <c r="V1458" i="3"/>
  <c r="AD1458" i="3"/>
  <c r="V1523" i="3"/>
  <c r="AD1523" i="3"/>
  <c r="V1587" i="3"/>
  <c r="AD1587" i="3"/>
  <c r="V1652" i="3"/>
  <c r="V1717" i="3"/>
  <c r="AD1717" i="3"/>
  <c r="U54" i="3"/>
  <c r="U119" i="3"/>
  <c r="U183" i="3"/>
  <c r="U1266" i="3"/>
  <c r="U1274" i="3"/>
  <c r="U1282" i="3"/>
  <c r="U1290" i="3"/>
  <c r="U1298" i="3"/>
  <c r="U1307" i="3"/>
  <c r="U1315" i="3"/>
  <c r="U1323" i="3"/>
  <c r="U1331" i="3"/>
  <c r="U1339" i="3"/>
  <c r="U1347" i="3"/>
  <c r="U1355" i="3"/>
  <c r="U1363" i="3"/>
  <c r="U1371" i="3"/>
  <c r="U1379" i="3"/>
  <c r="U1387" i="3"/>
  <c r="U1395" i="3"/>
  <c r="U1403" i="3"/>
  <c r="U1412" i="3"/>
  <c r="U1420" i="3"/>
  <c r="U1428" i="3"/>
  <c r="U1436" i="3"/>
  <c r="U1444" i="3"/>
  <c r="U1452" i="3"/>
  <c r="U1460" i="3"/>
  <c r="U1468" i="3"/>
  <c r="U1476" i="3"/>
  <c r="U1484" i="3"/>
  <c r="U1492" i="3"/>
  <c r="U1500" i="3"/>
  <c r="U1509" i="3"/>
  <c r="U1517" i="3"/>
  <c r="U1525" i="3"/>
  <c r="U1533" i="3"/>
  <c r="U1541" i="3"/>
  <c r="U1549" i="3"/>
  <c r="U1557" i="3"/>
  <c r="U1565" i="3"/>
  <c r="U1573" i="3"/>
  <c r="U1581" i="3"/>
  <c r="U1589" i="3"/>
  <c r="U1605" i="3"/>
  <c r="U1614" i="3"/>
  <c r="U1638" i="3"/>
  <c r="U1654" i="3"/>
  <c r="U1670" i="3"/>
  <c r="U1694" i="3"/>
  <c r="U1711" i="3"/>
  <c r="U1671" i="3"/>
  <c r="U1713" i="3"/>
  <c r="V1482" i="3"/>
  <c r="U14" i="3"/>
  <c r="U143" i="3"/>
  <c r="U1285" i="3"/>
  <c r="U1334" i="3"/>
  <c r="U1390" i="3"/>
  <c r="U1447" i="3"/>
  <c r="U1495" i="3"/>
  <c r="U1552" i="3"/>
  <c r="U1609" i="3"/>
  <c r="U1665" i="3"/>
  <c r="V1401" i="3"/>
  <c r="V1466" i="3"/>
  <c r="V1531" i="3"/>
  <c r="AD1531" i="3"/>
  <c r="V1595" i="3"/>
  <c r="AD1595" i="3"/>
  <c r="V1660" i="3"/>
  <c r="V1725" i="3"/>
  <c r="U62" i="3"/>
  <c r="U127" i="3"/>
  <c r="U191" i="3"/>
  <c r="U1267" i="3"/>
  <c r="U1275" i="3"/>
  <c r="U1283" i="3"/>
  <c r="U1291" i="3"/>
  <c r="U1299" i="3"/>
  <c r="U1308" i="3"/>
  <c r="U1316" i="3"/>
  <c r="U1324" i="3"/>
  <c r="U1332" i="3"/>
  <c r="U1340" i="3"/>
  <c r="U1348" i="3"/>
  <c r="U1356" i="3"/>
  <c r="U1364" i="3"/>
  <c r="U1372" i="3"/>
  <c r="U1380" i="3"/>
  <c r="U1388" i="3"/>
  <c r="U1396" i="3"/>
  <c r="U1404" i="3"/>
  <c r="U1413" i="3"/>
  <c r="U1421" i="3"/>
  <c r="U1429" i="3"/>
  <c r="U1437" i="3"/>
  <c r="U1445" i="3"/>
  <c r="U1453" i="3"/>
  <c r="U1461" i="3"/>
  <c r="U1469" i="3"/>
  <c r="U1477" i="3"/>
  <c r="U1485" i="3"/>
  <c r="U1493" i="3"/>
  <c r="U1501" i="3"/>
  <c r="U1510" i="3"/>
  <c r="U1518" i="3"/>
  <c r="U1526" i="3"/>
  <c r="U1534" i="3"/>
  <c r="U1542" i="3"/>
  <c r="U1550" i="3"/>
  <c r="U1558" i="3"/>
  <c r="U1566" i="3"/>
  <c r="U1574" i="3"/>
  <c r="U1582" i="3"/>
  <c r="U1590" i="3"/>
  <c r="U1598" i="3"/>
  <c r="U1607" i="3"/>
  <c r="U1615" i="3"/>
  <c r="U1623" i="3"/>
  <c r="U1631" i="3"/>
  <c r="U1639" i="3"/>
  <c r="U1647" i="3"/>
  <c r="U1655" i="3"/>
  <c r="U1663" i="3"/>
  <c r="U1679" i="3"/>
  <c r="U1720" i="3"/>
  <c r="V1418" i="3"/>
  <c r="U78" i="3"/>
  <c r="U208" i="3"/>
  <c r="U1293" i="3"/>
  <c r="U1350" i="3"/>
  <c r="U1398" i="3"/>
  <c r="U1455" i="3"/>
  <c r="U1503" i="3"/>
  <c r="U1560" i="3"/>
  <c r="U1617" i="3"/>
  <c r="U1681" i="3"/>
  <c r="V1410" i="3"/>
  <c r="V1474" i="3"/>
  <c r="V1539" i="3"/>
  <c r="V1603" i="3"/>
  <c r="AD1603" i="3"/>
  <c r="V1668" i="3"/>
  <c r="U6" i="3"/>
  <c r="U70" i="3"/>
  <c r="U135" i="3"/>
  <c r="U199" i="3"/>
  <c r="U1268" i="3"/>
  <c r="U1276" i="3"/>
  <c r="U1284" i="3"/>
  <c r="U1292" i="3"/>
  <c r="U1300" i="3"/>
  <c r="U1309" i="3"/>
  <c r="U1317" i="3"/>
  <c r="U1325" i="3"/>
  <c r="U1333" i="3"/>
  <c r="U1341" i="3"/>
  <c r="U1349" i="3"/>
  <c r="U1357" i="3"/>
  <c r="U1365" i="3"/>
  <c r="U1373" i="3"/>
  <c r="U1381" i="3"/>
  <c r="U1389" i="3"/>
  <c r="U1397" i="3"/>
  <c r="U1405" i="3"/>
  <c r="U1414" i="3"/>
  <c r="U1422" i="3"/>
  <c r="U1430" i="3"/>
  <c r="U1438" i="3"/>
  <c r="U1446" i="3"/>
  <c r="U1454" i="3"/>
  <c r="U1462" i="3"/>
  <c r="U1470" i="3"/>
  <c r="U1478" i="3"/>
  <c r="U1486" i="3"/>
  <c r="U1494" i="3"/>
  <c r="U1502" i="3"/>
  <c r="U1511" i="3"/>
  <c r="U1519" i="3"/>
  <c r="U1527" i="3"/>
  <c r="U1535" i="3"/>
  <c r="U1543" i="3"/>
  <c r="U1551" i="3"/>
  <c r="U1559" i="3"/>
  <c r="U1567" i="3"/>
  <c r="U1575" i="3"/>
  <c r="U1583" i="3"/>
  <c r="U1591" i="3"/>
  <c r="U1599" i="3"/>
  <c r="U1608" i="3"/>
  <c r="U1616" i="3"/>
  <c r="U1624" i="3"/>
  <c r="U1632" i="3"/>
  <c r="U1640" i="3"/>
  <c r="U1648" i="3"/>
  <c r="U1656" i="3"/>
  <c r="U1664" i="3"/>
  <c r="U1672" i="3"/>
  <c r="U1680" i="3"/>
  <c r="U1688" i="3"/>
  <c r="U1696" i="3"/>
  <c r="U1704" i="3"/>
  <c r="V1547" i="3"/>
  <c r="AD1547" i="3"/>
  <c r="U1269" i="3"/>
  <c r="U1318" i="3"/>
  <c r="U1366" i="3"/>
  <c r="U1415" i="3"/>
  <c r="U1471" i="3"/>
  <c r="U1528" i="3"/>
  <c r="U1576" i="3"/>
  <c r="U1633" i="3"/>
  <c r="U1689" i="3"/>
  <c r="G530" i="4"/>
  <c r="G445" i="4"/>
  <c r="G381" i="4"/>
  <c r="G333" i="4"/>
  <c r="G297" i="4"/>
  <c r="G205" i="4"/>
  <c r="G97" i="4"/>
  <c r="G14" i="4"/>
  <c r="G517" i="4"/>
  <c r="G438" i="4"/>
  <c r="G376" i="4"/>
  <c r="G328" i="4"/>
  <c r="G294" i="4"/>
  <c r="G189" i="4"/>
  <c r="G96" i="4"/>
  <c r="G9" i="4"/>
  <c r="G509" i="4"/>
  <c r="G434" i="4"/>
  <c r="G375" i="4"/>
  <c r="G327" i="4"/>
  <c r="G274" i="4"/>
  <c r="G183" i="4"/>
  <c r="G84" i="4"/>
  <c r="G482" i="4"/>
  <c r="G412" i="4"/>
  <c r="G374" i="4"/>
  <c r="G326" i="4"/>
  <c r="G264" i="4"/>
  <c r="G167" i="4"/>
  <c r="G81" i="4"/>
  <c r="G475" i="4"/>
  <c r="G410" i="4"/>
  <c r="G369" i="4"/>
  <c r="G310" i="4"/>
  <c r="G261" i="4"/>
  <c r="G163" i="4"/>
  <c r="G4" i="4"/>
  <c r="G458" i="4"/>
  <c r="G405" i="4"/>
  <c r="G363" i="4"/>
  <c r="G309" i="4"/>
  <c r="G225" i="4"/>
  <c r="G155" i="4"/>
  <c r="G39" i="4"/>
  <c r="G556" i="4"/>
  <c r="G454" i="4"/>
  <c r="G400" i="4"/>
  <c r="G339" i="4"/>
  <c r="G308" i="4"/>
  <c r="G219" i="4"/>
  <c r="G153" i="4"/>
  <c r="G16" i="4"/>
  <c r="G546" i="4"/>
  <c r="G449" i="4"/>
  <c r="G385" i="4"/>
  <c r="G336" i="4"/>
  <c r="G304" i="4"/>
  <c r="G207" i="4"/>
  <c r="G117" i="4"/>
  <c r="G15" i="4"/>
  <c r="G3" i="4"/>
  <c r="G151" i="4"/>
  <c r="G49" i="4"/>
  <c r="G73" i="4"/>
  <c r="G149" i="4"/>
  <c r="G50" i="4"/>
  <c r="G70" i="4"/>
  <c r="G71" i="4"/>
  <c r="G72" i="4"/>
  <c r="C6" i="2"/>
  <c r="J1721" i="3"/>
  <c r="I1721" i="3"/>
  <c r="H1721" i="3"/>
  <c r="J1705" i="3"/>
  <c r="I1705" i="3"/>
  <c r="H1705" i="3"/>
  <c r="J1521" i="3"/>
  <c r="I1521" i="3"/>
  <c r="H1521" i="3"/>
  <c r="J1715" i="3"/>
  <c r="I1715" i="3"/>
  <c r="H1715" i="3"/>
  <c r="J1683" i="3"/>
  <c r="I1683" i="3"/>
  <c r="H1683" i="3"/>
  <c r="J1651" i="3"/>
  <c r="I1651" i="3"/>
  <c r="H1651" i="3"/>
  <c r="J1619" i="3"/>
  <c r="I1619" i="3"/>
  <c r="H1619" i="3"/>
  <c r="J1587" i="3"/>
  <c r="I1587" i="3"/>
  <c r="H1587" i="3"/>
  <c r="J1555" i="3"/>
  <c r="I1555" i="3"/>
  <c r="H1555" i="3"/>
  <c r="J1523" i="3"/>
  <c r="I1523" i="3"/>
  <c r="H1523" i="3"/>
  <c r="J1491" i="3"/>
  <c r="I1491" i="3"/>
  <c r="H1491" i="3"/>
  <c r="J1459" i="3"/>
  <c r="I1459" i="3"/>
  <c r="H1459" i="3"/>
  <c r="J1423" i="3"/>
  <c r="I1423" i="3"/>
  <c r="H1423" i="3"/>
  <c r="J1387" i="3"/>
  <c r="I1387" i="3"/>
  <c r="H1387" i="3"/>
  <c r="J1350" i="3"/>
  <c r="I1350" i="3"/>
  <c r="H1350" i="3"/>
  <c r="J1489" i="3"/>
  <c r="I1489" i="3"/>
  <c r="H1489" i="3"/>
  <c r="J1722" i="3"/>
  <c r="I1722" i="3"/>
  <c r="H1722" i="3"/>
  <c r="J1690" i="3"/>
  <c r="I1690" i="3"/>
  <c r="H1690" i="3"/>
  <c r="J1658" i="3"/>
  <c r="I1658" i="3"/>
  <c r="H1658" i="3"/>
  <c r="J1626" i="3"/>
  <c r="I1626" i="3"/>
  <c r="H1626" i="3"/>
  <c r="J1594" i="3"/>
  <c r="I1594" i="3"/>
  <c r="H1594" i="3"/>
  <c r="J1562" i="3"/>
  <c r="I1562" i="3"/>
  <c r="H1562" i="3"/>
  <c r="J1530" i="3"/>
  <c r="I1530" i="3"/>
  <c r="H1530" i="3"/>
  <c r="J1498" i="3"/>
  <c r="I1498" i="3"/>
  <c r="H1498" i="3"/>
  <c r="J1466" i="3"/>
  <c r="I1466" i="3"/>
  <c r="H1466" i="3"/>
  <c r="J1431" i="3"/>
  <c r="I1431" i="3"/>
  <c r="H1431" i="3"/>
  <c r="J1395" i="3"/>
  <c r="I1395" i="3"/>
  <c r="H1395" i="3"/>
  <c r="J1358" i="3"/>
  <c r="I1358" i="3"/>
  <c r="H1358" i="3"/>
  <c r="J1289" i="3"/>
  <c r="I1289" i="3"/>
  <c r="H1289" i="3"/>
  <c r="J1537" i="3"/>
  <c r="I1537" i="3"/>
  <c r="H1537" i="3"/>
  <c r="J1704" i="3"/>
  <c r="I1704" i="3"/>
  <c r="H1704" i="3"/>
  <c r="J1672" i="3"/>
  <c r="I1672" i="3"/>
  <c r="H1672" i="3"/>
  <c r="J1640" i="3"/>
  <c r="I1640" i="3"/>
  <c r="H1640" i="3"/>
  <c r="J1608" i="3"/>
  <c r="I1608" i="3"/>
  <c r="H1608" i="3"/>
  <c r="J1576" i="3"/>
  <c r="I1576" i="3"/>
  <c r="H1576" i="3"/>
  <c r="J1544" i="3"/>
  <c r="I1544" i="3"/>
  <c r="H1544" i="3"/>
  <c r="J1512" i="3"/>
  <c r="I1512" i="3"/>
  <c r="H1512" i="3"/>
  <c r="J1480" i="3"/>
  <c r="I1480" i="3"/>
  <c r="H1480" i="3"/>
  <c r="J1447" i="3"/>
  <c r="I1447" i="3"/>
  <c r="H1447" i="3"/>
  <c r="J1411" i="3"/>
  <c r="I1411" i="3"/>
  <c r="H1411" i="3"/>
  <c r="J1374" i="3"/>
  <c r="I1374" i="3"/>
  <c r="H1374" i="3"/>
  <c r="J1338" i="3"/>
  <c r="I1338" i="3"/>
  <c r="H1338" i="3"/>
  <c r="J180" i="3"/>
  <c r="H180" i="3"/>
  <c r="I180" i="3"/>
  <c r="J1430" i="3"/>
  <c r="I1430" i="3"/>
  <c r="H1430" i="3"/>
  <c r="J1711" i="3"/>
  <c r="I1711" i="3"/>
  <c r="H1711" i="3"/>
  <c r="J1679" i="3"/>
  <c r="I1679" i="3"/>
  <c r="H1679" i="3"/>
  <c r="J1647" i="3"/>
  <c r="I1647" i="3"/>
  <c r="H1647" i="3"/>
  <c r="J1615" i="3"/>
  <c r="I1615" i="3"/>
  <c r="H1615" i="3"/>
  <c r="J1583" i="3"/>
  <c r="I1583" i="3"/>
  <c r="H1583" i="3"/>
  <c r="J1551" i="3"/>
  <c r="I1551" i="3"/>
  <c r="H1551" i="3"/>
  <c r="J1519" i="3"/>
  <c r="I1519" i="3"/>
  <c r="H1519" i="3"/>
  <c r="J1487" i="3"/>
  <c r="I1487" i="3"/>
  <c r="H1487" i="3"/>
  <c r="J1455" i="3"/>
  <c r="I1455" i="3"/>
  <c r="H1455" i="3"/>
  <c r="J1419" i="3"/>
  <c r="I1419" i="3"/>
  <c r="H1419" i="3"/>
  <c r="J1382" i="3"/>
  <c r="I1382" i="3"/>
  <c r="H1382" i="3"/>
  <c r="J1346" i="3"/>
  <c r="I1346" i="3"/>
  <c r="H1346" i="3"/>
  <c r="J1529" i="3"/>
  <c r="I1529" i="3"/>
  <c r="H1529" i="3"/>
  <c r="J1282" i="3"/>
  <c r="I1282" i="3"/>
  <c r="H1282" i="3"/>
  <c r="J1710" i="3"/>
  <c r="I1710" i="3"/>
  <c r="H1710" i="3"/>
  <c r="J1678" i="3"/>
  <c r="H1678" i="3"/>
  <c r="I1678" i="3"/>
  <c r="J1646" i="3"/>
  <c r="H1646" i="3"/>
  <c r="I1646" i="3"/>
  <c r="J1614" i="3"/>
  <c r="H1614" i="3"/>
  <c r="I1614" i="3"/>
  <c r="J1582" i="3"/>
  <c r="H1582" i="3"/>
  <c r="I1582" i="3"/>
  <c r="J1550" i="3"/>
  <c r="H1550" i="3"/>
  <c r="I1550" i="3"/>
  <c r="J1518" i="3"/>
  <c r="H1518" i="3"/>
  <c r="I1518" i="3"/>
  <c r="J1486" i="3"/>
  <c r="H1486" i="3"/>
  <c r="I1486" i="3"/>
  <c r="J1454" i="3"/>
  <c r="H1454" i="3"/>
  <c r="I1454" i="3"/>
  <c r="J1418" i="3"/>
  <c r="I1418" i="3"/>
  <c r="H1418" i="3"/>
  <c r="J1381" i="3"/>
  <c r="I1381" i="3"/>
  <c r="H1381" i="3"/>
  <c r="J1345" i="3"/>
  <c r="I1345" i="3"/>
  <c r="H1345" i="3"/>
  <c r="J1505" i="3"/>
  <c r="I1505" i="3"/>
  <c r="H1505" i="3"/>
  <c r="J1717" i="3"/>
  <c r="I1717" i="3"/>
  <c r="H1717" i="3"/>
  <c r="J1685" i="3"/>
  <c r="I1685" i="3"/>
  <c r="H1685" i="3"/>
  <c r="J1653" i="3"/>
  <c r="I1653" i="3"/>
  <c r="H1653" i="3"/>
  <c r="J1621" i="3"/>
  <c r="I1621" i="3"/>
  <c r="H1621" i="3"/>
  <c r="J1589" i="3"/>
  <c r="I1589" i="3"/>
  <c r="H1589" i="3"/>
  <c r="J1557" i="3"/>
  <c r="I1557" i="3"/>
  <c r="H1557" i="3"/>
  <c r="J1525" i="3"/>
  <c r="I1525" i="3"/>
  <c r="H1525" i="3"/>
  <c r="J1493" i="3"/>
  <c r="I1493" i="3"/>
  <c r="H1493" i="3"/>
  <c r="J1461" i="3"/>
  <c r="I1461" i="3"/>
  <c r="H1461" i="3"/>
  <c r="J1426" i="3"/>
  <c r="I1426" i="3"/>
  <c r="H1426" i="3"/>
  <c r="J1389" i="3"/>
  <c r="I1389" i="3"/>
  <c r="H1389" i="3"/>
  <c r="J1353" i="3"/>
  <c r="I1353" i="3"/>
  <c r="H1353" i="3"/>
  <c r="J1263" i="3"/>
  <c r="I1263" i="3"/>
  <c r="H1263" i="3"/>
  <c r="J1585" i="3"/>
  <c r="I1585" i="3"/>
  <c r="H1585" i="3"/>
  <c r="J1318" i="3"/>
  <c r="I1318" i="3"/>
  <c r="H1318" i="3"/>
  <c r="J1724" i="3"/>
  <c r="I1724" i="3"/>
  <c r="H1724" i="3"/>
  <c r="J1692" i="3"/>
  <c r="I1692" i="3"/>
  <c r="H1692" i="3"/>
  <c r="J1660" i="3"/>
  <c r="I1660" i="3"/>
  <c r="H1660" i="3"/>
  <c r="J1628" i="3"/>
  <c r="I1628" i="3"/>
  <c r="H1628" i="3"/>
  <c r="J1596" i="3"/>
  <c r="I1596" i="3"/>
  <c r="H1596" i="3"/>
  <c r="J1564" i="3"/>
  <c r="I1564" i="3"/>
  <c r="H1564" i="3"/>
  <c r="J1532" i="3"/>
  <c r="I1532" i="3"/>
  <c r="H1532" i="3"/>
  <c r="J1500" i="3"/>
  <c r="I1500" i="3"/>
  <c r="H1500" i="3"/>
  <c r="J1468" i="3"/>
  <c r="I1468" i="3"/>
  <c r="H1468" i="3"/>
  <c r="J1434" i="3"/>
  <c r="I1434" i="3"/>
  <c r="H1434" i="3"/>
  <c r="J1397" i="3"/>
  <c r="H1397" i="3"/>
  <c r="I1397" i="3"/>
  <c r="J1361" i="3"/>
  <c r="I1361" i="3"/>
  <c r="H1361" i="3"/>
  <c r="J1298" i="3"/>
  <c r="I1298" i="3"/>
  <c r="H1298" i="3"/>
  <c r="J63" i="3"/>
  <c r="I63" i="3"/>
  <c r="H63" i="3"/>
  <c r="J1308" i="3"/>
  <c r="I1308" i="3"/>
  <c r="H1308" i="3"/>
  <c r="J1271" i="3"/>
  <c r="I1271" i="3"/>
  <c r="H1271" i="3"/>
  <c r="J73" i="3"/>
  <c r="I73" i="3"/>
  <c r="H73" i="3"/>
  <c r="J1297" i="3"/>
  <c r="I1297" i="3"/>
  <c r="H1297" i="3"/>
  <c r="J175" i="3"/>
  <c r="I175" i="3"/>
  <c r="H175" i="3"/>
  <c r="J1323" i="3"/>
  <c r="I1323" i="3"/>
  <c r="H1323" i="3"/>
  <c r="J1286" i="3"/>
  <c r="I1286" i="3"/>
  <c r="H1286" i="3"/>
  <c r="J164" i="3"/>
  <c r="H164" i="3"/>
  <c r="I164" i="3"/>
  <c r="J1322" i="3"/>
  <c r="I1322" i="3"/>
  <c r="H1322" i="3"/>
  <c r="J1285" i="3"/>
  <c r="H1285" i="3"/>
  <c r="I1285" i="3"/>
  <c r="J162" i="3"/>
  <c r="I162" i="3"/>
  <c r="H162" i="3"/>
  <c r="J1311" i="3"/>
  <c r="I1311" i="3"/>
  <c r="H1311" i="3"/>
  <c r="J1275" i="3"/>
  <c r="I1275" i="3"/>
  <c r="H1275" i="3"/>
  <c r="J91" i="3"/>
  <c r="I91" i="3"/>
  <c r="H91" i="3"/>
  <c r="J1310" i="3"/>
  <c r="I1310" i="3"/>
  <c r="H1310" i="3"/>
  <c r="J1274" i="3"/>
  <c r="I1274" i="3"/>
  <c r="H1274" i="3"/>
  <c r="J89" i="3"/>
  <c r="I89" i="3"/>
  <c r="H89" i="3"/>
  <c r="J208" i="3"/>
  <c r="I208" i="3"/>
  <c r="H208" i="3"/>
  <c r="J147" i="3"/>
  <c r="I147" i="3"/>
  <c r="H147" i="3"/>
  <c r="J90" i="3"/>
  <c r="I90" i="3"/>
  <c r="H90" i="3"/>
  <c r="J33" i="3"/>
  <c r="I33" i="3"/>
  <c r="H33" i="3"/>
  <c r="J174" i="3"/>
  <c r="I174" i="3"/>
  <c r="H174" i="3"/>
  <c r="J116" i="3"/>
  <c r="H116" i="3"/>
  <c r="I116" i="3"/>
  <c r="J56" i="3"/>
  <c r="I56" i="3"/>
  <c r="H56" i="3"/>
  <c r="J217" i="3"/>
  <c r="I217" i="3"/>
  <c r="H217" i="3"/>
  <c r="H156" i="3"/>
  <c r="J99" i="3"/>
  <c r="I99" i="3"/>
  <c r="H99" i="3"/>
  <c r="J42" i="3"/>
  <c r="I42" i="3"/>
  <c r="H42" i="3"/>
  <c r="J171" i="3"/>
  <c r="I171" i="3"/>
  <c r="H171" i="3"/>
  <c r="H111" i="3"/>
  <c r="J54" i="3"/>
  <c r="I54" i="3"/>
  <c r="H54" i="3"/>
  <c r="J211" i="3"/>
  <c r="I211" i="3"/>
  <c r="H211" i="3"/>
  <c r="J154" i="3"/>
  <c r="I154" i="3"/>
  <c r="H154" i="3"/>
  <c r="J97" i="3"/>
  <c r="I97" i="3"/>
  <c r="H97" i="3"/>
  <c r="J36" i="3"/>
  <c r="H36" i="3"/>
  <c r="I36" i="3"/>
  <c r="J198" i="3"/>
  <c r="I198" i="3"/>
  <c r="H198" i="3"/>
  <c r="J137" i="3"/>
  <c r="I137" i="3"/>
  <c r="H137" i="3"/>
  <c r="J80" i="3"/>
  <c r="I80" i="3"/>
  <c r="H80" i="3"/>
  <c r="J19" i="3"/>
  <c r="I19" i="3"/>
  <c r="H19" i="3"/>
  <c r="J1432" i="3"/>
  <c r="I1432" i="3"/>
  <c r="H1432" i="3"/>
  <c r="J1400" i="3"/>
  <c r="I1400" i="3"/>
  <c r="H1400" i="3"/>
  <c r="J1368" i="3"/>
  <c r="I1368" i="3"/>
  <c r="H1368" i="3"/>
  <c r="J1336" i="3"/>
  <c r="I1336" i="3"/>
  <c r="H1336" i="3"/>
  <c r="J1304" i="3"/>
  <c r="I1304" i="3"/>
  <c r="H1304" i="3"/>
  <c r="J1272" i="3"/>
  <c r="I1272" i="3"/>
  <c r="H1272" i="3"/>
  <c r="J186" i="3"/>
  <c r="I186" i="3"/>
  <c r="H186" i="3"/>
  <c r="H150" i="3"/>
  <c r="J113" i="3"/>
  <c r="I113" i="3"/>
  <c r="H113" i="3"/>
  <c r="J76" i="3"/>
  <c r="I76" i="3"/>
  <c r="H76" i="3"/>
  <c r="J40" i="3"/>
  <c r="I40" i="3"/>
  <c r="H40" i="3"/>
  <c r="J212" i="3"/>
  <c r="I212" i="3"/>
  <c r="H212" i="3"/>
  <c r="J176" i="3"/>
  <c r="I176" i="3"/>
  <c r="H176" i="3"/>
  <c r="J139" i="3"/>
  <c r="I139" i="3"/>
  <c r="H139" i="3"/>
  <c r="J94" i="3"/>
  <c r="I94" i="3"/>
  <c r="H94" i="3"/>
  <c r="J57" i="3"/>
  <c r="I57" i="3"/>
  <c r="H57" i="3"/>
  <c r="J20" i="3"/>
  <c r="I20" i="3"/>
  <c r="H20" i="3"/>
  <c r="J206" i="3"/>
  <c r="I206" i="3"/>
  <c r="H206" i="3"/>
  <c r="J169" i="3"/>
  <c r="I169" i="3"/>
  <c r="H169" i="3"/>
  <c r="H132" i="3"/>
  <c r="J96" i="3"/>
  <c r="I96" i="3"/>
  <c r="H96" i="3"/>
  <c r="J59" i="3"/>
  <c r="I59" i="3"/>
  <c r="H59" i="3"/>
  <c r="J23" i="3"/>
  <c r="I23" i="3"/>
  <c r="H23" i="3"/>
  <c r="J213" i="3"/>
  <c r="I213" i="3"/>
  <c r="H213" i="3"/>
  <c r="J181" i="3"/>
  <c r="I181" i="3"/>
  <c r="H181" i="3"/>
  <c r="J149" i="3"/>
  <c r="I149" i="3"/>
  <c r="H149" i="3"/>
  <c r="H117" i="3"/>
  <c r="J85" i="3"/>
  <c r="I85" i="3"/>
  <c r="H85" i="3"/>
  <c r="J45" i="3"/>
  <c r="I45" i="3"/>
  <c r="H45" i="3"/>
  <c r="J13" i="3"/>
  <c r="I13" i="3"/>
  <c r="H13" i="3"/>
  <c r="I3" i="3"/>
  <c r="H3" i="3"/>
  <c r="J2" i="3"/>
  <c r="H2" i="3"/>
  <c r="I2" i="3"/>
  <c r="J1689" i="3"/>
  <c r="I1689" i="3"/>
  <c r="H1689" i="3"/>
  <c r="J1673" i="3"/>
  <c r="I1673" i="3"/>
  <c r="H1673" i="3"/>
  <c r="J1657" i="3"/>
  <c r="I1657" i="3"/>
  <c r="H1657" i="3"/>
  <c r="J1641" i="3"/>
  <c r="I1641" i="3"/>
  <c r="H1641" i="3"/>
  <c r="J1465" i="3"/>
  <c r="I1465" i="3"/>
  <c r="H1465" i="3"/>
  <c r="J1707" i="3"/>
  <c r="I1707" i="3"/>
  <c r="H1707" i="3"/>
  <c r="I1675" i="3"/>
  <c r="J1675" i="3"/>
  <c r="H1675" i="3"/>
  <c r="J1643" i="3"/>
  <c r="I1643" i="3"/>
  <c r="H1643" i="3"/>
  <c r="I1611" i="3"/>
  <c r="J1611" i="3"/>
  <c r="H1611" i="3"/>
  <c r="J1579" i="3"/>
  <c r="I1579" i="3"/>
  <c r="H1579" i="3"/>
  <c r="I1547" i="3"/>
  <c r="J1547" i="3"/>
  <c r="H1547" i="3"/>
  <c r="J1515" i="3"/>
  <c r="I1515" i="3"/>
  <c r="H1515" i="3"/>
  <c r="I1483" i="3"/>
  <c r="J1483" i="3"/>
  <c r="H1483" i="3"/>
  <c r="J1451" i="3"/>
  <c r="I1451" i="3"/>
  <c r="H1451" i="3"/>
  <c r="J1414" i="3"/>
  <c r="I1414" i="3"/>
  <c r="H1414" i="3"/>
  <c r="J1378" i="3"/>
  <c r="I1378" i="3"/>
  <c r="H1378" i="3"/>
  <c r="J1341" i="3"/>
  <c r="I1341" i="3"/>
  <c r="H1341" i="3"/>
  <c r="J1439" i="3"/>
  <c r="I1439" i="3"/>
  <c r="H1439" i="3"/>
  <c r="J1714" i="3"/>
  <c r="I1714" i="3"/>
  <c r="H1714" i="3"/>
  <c r="J1682" i="3"/>
  <c r="I1682" i="3"/>
  <c r="H1682" i="3"/>
  <c r="J1650" i="3"/>
  <c r="I1650" i="3"/>
  <c r="H1650" i="3"/>
  <c r="J1618" i="3"/>
  <c r="I1618" i="3"/>
  <c r="H1618" i="3"/>
  <c r="J1586" i="3"/>
  <c r="I1586" i="3"/>
  <c r="H1586" i="3"/>
  <c r="J1554" i="3"/>
  <c r="I1554" i="3"/>
  <c r="H1554" i="3"/>
  <c r="J1522" i="3"/>
  <c r="I1522" i="3"/>
  <c r="H1522" i="3"/>
  <c r="J1490" i="3"/>
  <c r="I1490" i="3"/>
  <c r="H1490" i="3"/>
  <c r="J1458" i="3"/>
  <c r="I1458" i="3"/>
  <c r="H1458" i="3"/>
  <c r="J1422" i="3"/>
  <c r="I1422" i="3"/>
  <c r="H1422" i="3"/>
  <c r="J1386" i="3"/>
  <c r="I1386" i="3"/>
  <c r="H1386" i="3"/>
  <c r="J1349" i="3"/>
  <c r="H1349" i="3"/>
  <c r="I1349" i="3"/>
  <c r="J1473" i="3"/>
  <c r="I1473" i="3"/>
  <c r="H1473" i="3"/>
  <c r="J1728" i="3"/>
  <c r="I1728" i="3"/>
  <c r="H1728" i="3"/>
  <c r="J1696" i="3"/>
  <c r="I1696" i="3"/>
  <c r="H1696" i="3"/>
  <c r="J1664" i="3"/>
  <c r="I1664" i="3"/>
  <c r="H1664" i="3"/>
  <c r="J1632" i="3"/>
  <c r="I1632" i="3"/>
  <c r="H1632" i="3"/>
  <c r="J1600" i="3"/>
  <c r="I1600" i="3"/>
  <c r="H1600" i="3"/>
  <c r="J1568" i="3"/>
  <c r="I1568" i="3"/>
  <c r="H1568" i="3"/>
  <c r="J1536" i="3"/>
  <c r="I1536" i="3"/>
  <c r="H1536" i="3"/>
  <c r="J1504" i="3"/>
  <c r="I1504" i="3"/>
  <c r="H1504" i="3"/>
  <c r="J1472" i="3"/>
  <c r="I1472" i="3"/>
  <c r="H1472" i="3"/>
  <c r="J1438" i="3"/>
  <c r="I1438" i="3"/>
  <c r="H1438" i="3"/>
  <c r="J1402" i="3"/>
  <c r="I1402" i="3"/>
  <c r="H1402" i="3"/>
  <c r="J1365" i="3"/>
  <c r="I1365" i="3"/>
  <c r="H1365" i="3"/>
  <c r="J1316" i="3"/>
  <c r="I1316" i="3"/>
  <c r="H1316" i="3"/>
  <c r="J1617" i="3"/>
  <c r="I1617" i="3"/>
  <c r="H1617" i="3"/>
  <c r="J1357" i="3"/>
  <c r="I1357" i="3"/>
  <c r="H1357" i="3"/>
  <c r="J1703" i="3"/>
  <c r="I1703" i="3"/>
  <c r="H1703" i="3"/>
  <c r="J1671" i="3"/>
  <c r="I1671" i="3"/>
  <c r="H1671" i="3"/>
  <c r="J1639" i="3"/>
  <c r="I1639" i="3"/>
  <c r="H1639" i="3"/>
  <c r="J1607" i="3"/>
  <c r="I1607" i="3"/>
  <c r="H1607" i="3"/>
  <c r="J1575" i="3"/>
  <c r="I1575" i="3"/>
  <c r="H1575" i="3"/>
  <c r="J1543" i="3"/>
  <c r="I1543" i="3"/>
  <c r="H1543" i="3"/>
  <c r="J1511" i="3"/>
  <c r="I1511" i="3"/>
  <c r="H1511" i="3"/>
  <c r="J1479" i="3"/>
  <c r="I1479" i="3"/>
  <c r="H1479" i="3"/>
  <c r="J1446" i="3"/>
  <c r="I1446" i="3"/>
  <c r="H1446" i="3"/>
  <c r="J1410" i="3"/>
  <c r="I1410" i="3"/>
  <c r="H1410" i="3"/>
  <c r="J1373" i="3"/>
  <c r="I1373" i="3"/>
  <c r="H1373" i="3"/>
  <c r="J1337" i="3"/>
  <c r="I1337" i="3"/>
  <c r="H1337" i="3"/>
  <c r="H136" i="3"/>
  <c r="J1481" i="3"/>
  <c r="I1481" i="3"/>
  <c r="H1481" i="3"/>
  <c r="J1702" i="3"/>
  <c r="I1702" i="3"/>
  <c r="H1702" i="3"/>
  <c r="J1670" i="3"/>
  <c r="I1670" i="3"/>
  <c r="H1670" i="3"/>
  <c r="J1638" i="3"/>
  <c r="I1638" i="3"/>
  <c r="H1638" i="3"/>
  <c r="J1606" i="3"/>
  <c r="I1606" i="3"/>
  <c r="H1606" i="3"/>
  <c r="J1574" i="3"/>
  <c r="I1574" i="3"/>
  <c r="H1574" i="3"/>
  <c r="J1542" i="3"/>
  <c r="I1542" i="3"/>
  <c r="H1542" i="3"/>
  <c r="J1510" i="3"/>
  <c r="I1510" i="3"/>
  <c r="H1510" i="3"/>
  <c r="J1478" i="3"/>
  <c r="I1478" i="3"/>
  <c r="H1478" i="3"/>
  <c r="J1445" i="3"/>
  <c r="I1445" i="3"/>
  <c r="H1445" i="3"/>
  <c r="J1409" i="3"/>
  <c r="I1409" i="3"/>
  <c r="H1409" i="3"/>
  <c r="J1372" i="3"/>
  <c r="I1372" i="3"/>
  <c r="H1372" i="3"/>
  <c r="J1334" i="3"/>
  <c r="I1334" i="3"/>
  <c r="H1334" i="3"/>
  <c r="H120" i="3"/>
  <c r="J1449" i="3"/>
  <c r="I1449" i="3"/>
  <c r="H1449" i="3"/>
  <c r="J1709" i="3"/>
  <c r="I1709" i="3"/>
  <c r="H1709" i="3"/>
  <c r="J1677" i="3"/>
  <c r="I1677" i="3"/>
  <c r="H1677" i="3"/>
  <c r="J1645" i="3"/>
  <c r="I1645" i="3"/>
  <c r="H1645" i="3"/>
  <c r="J1613" i="3"/>
  <c r="I1613" i="3"/>
  <c r="H1613" i="3"/>
  <c r="J1581" i="3"/>
  <c r="I1581" i="3"/>
  <c r="H1581" i="3"/>
  <c r="J1549" i="3"/>
  <c r="I1549" i="3"/>
  <c r="H1549" i="3"/>
  <c r="J1517" i="3"/>
  <c r="I1517" i="3"/>
  <c r="H1517" i="3"/>
  <c r="J1485" i="3"/>
  <c r="I1485" i="3"/>
  <c r="H1485" i="3"/>
  <c r="J1453" i="3"/>
  <c r="I1453" i="3"/>
  <c r="H1453" i="3"/>
  <c r="J1417" i="3"/>
  <c r="I1417" i="3"/>
  <c r="H1417" i="3"/>
  <c r="J1380" i="3"/>
  <c r="I1380" i="3"/>
  <c r="H1380" i="3"/>
  <c r="J1343" i="3"/>
  <c r="I1343" i="3"/>
  <c r="H1343" i="3"/>
  <c r="J1513" i="3"/>
  <c r="I1513" i="3"/>
  <c r="H1513" i="3"/>
  <c r="J1716" i="3"/>
  <c r="I1716" i="3"/>
  <c r="H1716" i="3"/>
  <c r="J1684" i="3"/>
  <c r="I1684" i="3"/>
  <c r="H1684" i="3"/>
  <c r="J1652" i="3"/>
  <c r="I1652" i="3"/>
  <c r="H1652" i="3"/>
  <c r="J1620" i="3"/>
  <c r="I1620" i="3"/>
  <c r="H1620" i="3"/>
  <c r="J1588" i="3"/>
  <c r="I1588" i="3"/>
  <c r="H1588" i="3"/>
  <c r="J1556" i="3"/>
  <c r="I1556" i="3"/>
  <c r="H1556" i="3"/>
  <c r="J1524" i="3"/>
  <c r="I1524" i="3"/>
  <c r="H1524" i="3"/>
  <c r="J1492" i="3"/>
  <c r="I1492" i="3"/>
  <c r="H1492" i="3"/>
  <c r="J1460" i="3"/>
  <c r="I1460" i="3"/>
  <c r="H1460" i="3"/>
  <c r="J1425" i="3"/>
  <c r="I1425" i="3"/>
  <c r="H1425" i="3"/>
  <c r="J1388" i="3"/>
  <c r="I1388" i="3"/>
  <c r="H1388" i="3"/>
  <c r="J1351" i="3"/>
  <c r="I1351" i="3"/>
  <c r="H1351" i="3"/>
  <c r="J1261" i="3"/>
  <c r="I1261" i="3"/>
  <c r="H1261" i="3"/>
  <c r="J1335" i="3"/>
  <c r="I1335" i="3"/>
  <c r="H1335" i="3"/>
  <c r="J1299" i="3"/>
  <c r="I1299" i="3"/>
  <c r="H1299" i="3"/>
  <c r="J1262" i="3"/>
  <c r="I1262" i="3"/>
  <c r="H1262" i="3"/>
  <c r="J1324" i="3"/>
  <c r="I1324" i="3"/>
  <c r="H1324" i="3"/>
  <c r="J1287" i="3"/>
  <c r="I1287" i="3"/>
  <c r="H1287" i="3"/>
  <c r="J118" i="3"/>
  <c r="I118" i="3"/>
  <c r="H118" i="3"/>
  <c r="J1314" i="3"/>
  <c r="I1314" i="3"/>
  <c r="H1314" i="3"/>
  <c r="J1277" i="3"/>
  <c r="I1277" i="3"/>
  <c r="H1277" i="3"/>
  <c r="J107" i="3"/>
  <c r="I107" i="3"/>
  <c r="H107" i="3"/>
  <c r="J1313" i="3"/>
  <c r="I1313" i="3"/>
  <c r="H1313" i="3"/>
  <c r="J1276" i="3"/>
  <c r="I1276" i="3"/>
  <c r="H1276" i="3"/>
  <c r="J102" i="3"/>
  <c r="I102" i="3"/>
  <c r="H102" i="3"/>
  <c r="J1302" i="3"/>
  <c r="I1302" i="3"/>
  <c r="H1302" i="3"/>
  <c r="J1266" i="3"/>
  <c r="I1266" i="3"/>
  <c r="H1266" i="3"/>
  <c r="J34" i="3"/>
  <c r="I34" i="3"/>
  <c r="H34" i="3"/>
  <c r="J1301" i="3"/>
  <c r="I1301" i="3"/>
  <c r="H1301" i="3"/>
  <c r="J1265" i="3"/>
  <c r="I1265" i="3"/>
  <c r="H1265" i="3"/>
  <c r="J18" i="3"/>
  <c r="I18" i="3"/>
  <c r="H18" i="3"/>
  <c r="J192" i="3"/>
  <c r="I192" i="3"/>
  <c r="H192" i="3"/>
  <c r="J135" i="3"/>
  <c r="I135" i="3"/>
  <c r="H135" i="3"/>
  <c r="J74" i="3"/>
  <c r="I74" i="3"/>
  <c r="H74" i="3"/>
  <c r="I17" i="3"/>
  <c r="H17" i="3"/>
  <c r="J161" i="3"/>
  <c r="I161" i="3"/>
  <c r="H161" i="3"/>
  <c r="J43" i="3"/>
  <c r="I43" i="3"/>
  <c r="H43" i="3"/>
  <c r="J201" i="3"/>
  <c r="I201" i="3"/>
  <c r="H201" i="3"/>
  <c r="J144" i="3"/>
  <c r="I144" i="3"/>
  <c r="H144" i="3"/>
  <c r="J83" i="3"/>
  <c r="I83" i="3"/>
  <c r="H83" i="3"/>
  <c r="J26" i="3"/>
  <c r="I26" i="3"/>
  <c r="H26" i="3"/>
  <c r="J216" i="3"/>
  <c r="I216" i="3"/>
  <c r="H216" i="3"/>
  <c r="J155" i="3"/>
  <c r="I155" i="3"/>
  <c r="H155" i="3"/>
  <c r="I98" i="3"/>
  <c r="H98" i="3"/>
  <c r="J38" i="3"/>
  <c r="I38" i="3"/>
  <c r="H38" i="3"/>
  <c r="J199" i="3"/>
  <c r="I199" i="3"/>
  <c r="H199" i="3"/>
  <c r="J138" i="3"/>
  <c r="I138" i="3"/>
  <c r="H138" i="3"/>
  <c r="I81" i="3"/>
  <c r="H81" i="3"/>
  <c r="I24" i="3"/>
  <c r="H24" i="3"/>
  <c r="J182" i="3"/>
  <c r="I182" i="3"/>
  <c r="H182" i="3"/>
  <c r="H124" i="3"/>
  <c r="J64" i="3"/>
  <c r="I64" i="3"/>
  <c r="H64" i="3"/>
  <c r="J7" i="3"/>
  <c r="I7" i="3"/>
  <c r="H7" i="3"/>
  <c r="J1424" i="3"/>
  <c r="I1424" i="3"/>
  <c r="H1424" i="3"/>
  <c r="J1392" i="3"/>
  <c r="I1392" i="3"/>
  <c r="H1392" i="3"/>
  <c r="J1360" i="3"/>
  <c r="I1360" i="3"/>
  <c r="H1360" i="3"/>
  <c r="J1328" i="3"/>
  <c r="I1328" i="3"/>
  <c r="H1328" i="3"/>
  <c r="J1296" i="3"/>
  <c r="I1296" i="3"/>
  <c r="H1296" i="3"/>
  <c r="J1264" i="3"/>
  <c r="I1264" i="3"/>
  <c r="H1264" i="3"/>
  <c r="J214" i="3"/>
  <c r="I214" i="3"/>
  <c r="H214" i="3"/>
  <c r="J177" i="3"/>
  <c r="I177" i="3"/>
  <c r="H177" i="3"/>
  <c r="J140" i="3"/>
  <c r="I140" i="3"/>
  <c r="H140" i="3"/>
  <c r="J104" i="3"/>
  <c r="I104" i="3"/>
  <c r="H104" i="3"/>
  <c r="J67" i="3"/>
  <c r="I67" i="3"/>
  <c r="H67" i="3"/>
  <c r="J31" i="3"/>
  <c r="I31" i="3"/>
  <c r="H31" i="3"/>
  <c r="J203" i="3"/>
  <c r="I203" i="3"/>
  <c r="H203" i="3"/>
  <c r="J167" i="3"/>
  <c r="I167" i="3"/>
  <c r="H167" i="3"/>
  <c r="H121" i="3"/>
  <c r="J84" i="3"/>
  <c r="I84" i="3"/>
  <c r="H84" i="3"/>
  <c r="J11" i="3"/>
  <c r="I11" i="3"/>
  <c r="H11" i="3"/>
  <c r="J196" i="3"/>
  <c r="H196" i="3"/>
  <c r="I196" i="3"/>
  <c r="J160" i="3"/>
  <c r="I160" i="3"/>
  <c r="H160" i="3"/>
  <c r="J123" i="3"/>
  <c r="I123" i="3"/>
  <c r="H123" i="3"/>
  <c r="I87" i="3"/>
  <c r="H87" i="3"/>
  <c r="J50" i="3"/>
  <c r="I50" i="3"/>
  <c r="H50" i="3"/>
  <c r="J14" i="3"/>
  <c r="I14" i="3"/>
  <c r="H14" i="3"/>
  <c r="J205" i="3"/>
  <c r="I205" i="3"/>
  <c r="H205" i="3"/>
  <c r="J173" i="3"/>
  <c r="I173" i="3"/>
  <c r="H173" i="3"/>
  <c r="J141" i="3"/>
  <c r="I141" i="3"/>
  <c r="H141" i="3"/>
  <c r="J109" i="3"/>
  <c r="I109" i="3"/>
  <c r="H109" i="3"/>
  <c r="J77" i="3"/>
  <c r="I77" i="3"/>
  <c r="H77" i="3"/>
  <c r="J37" i="3"/>
  <c r="I37" i="3"/>
  <c r="H37" i="3"/>
  <c r="J5" i="3"/>
  <c r="I5" i="3"/>
  <c r="H5" i="3"/>
  <c r="J1729" i="3"/>
  <c r="I1729" i="3"/>
  <c r="H1729" i="3"/>
  <c r="J1713" i="3"/>
  <c r="I1713" i="3"/>
  <c r="H1713" i="3"/>
  <c r="J1625" i="3"/>
  <c r="I1625" i="3"/>
  <c r="H1625" i="3"/>
  <c r="J1403" i="3"/>
  <c r="I1403" i="3"/>
  <c r="H1403" i="3"/>
  <c r="J1699" i="3"/>
  <c r="I1699" i="3"/>
  <c r="H1699" i="3"/>
  <c r="J1667" i="3"/>
  <c r="I1667" i="3"/>
  <c r="H1667" i="3"/>
  <c r="J1635" i="3"/>
  <c r="I1635" i="3"/>
  <c r="H1635" i="3"/>
  <c r="J1603" i="3"/>
  <c r="I1603" i="3"/>
  <c r="H1603" i="3"/>
  <c r="J1571" i="3"/>
  <c r="I1571" i="3"/>
  <c r="H1571" i="3"/>
  <c r="J1539" i="3"/>
  <c r="I1539" i="3"/>
  <c r="H1539" i="3"/>
  <c r="J1507" i="3"/>
  <c r="I1507" i="3"/>
  <c r="H1507" i="3"/>
  <c r="J1475" i="3"/>
  <c r="I1475" i="3"/>
  <c r="H1475" i="3"/>
  <c r="J1442" i="3"/>
  <c r="I1442" i="3"/>
  <c r="H1442" i="3"/>
  <c r="J1405" i="3"/>
  <c r="I1405" i="3"/>
  <c r="H1405" i="3"/>
  <c r="J1369" i="3"/>
  <c r="I1369" i="3"/>
  <c r="H1369" i="3"/>
  <c r="J1327" i="3"/>
  <c r="I1327" i="3"/>
  <c r="H1327" i="3"/>
  <c r="J1609" i="3"/>
  <c r="I1609" i="3"/>
  <c r="H1609" i="3"/>
  <c r="J1375" i="3"/>
  <c r="I1375" i="3"/>
  <c r="H1375" i="3"/>
  <c r="J1706" i="3"/>
  <c r="I1706" i="3"/>
  <c r="H1706" i="3"/>
  <c r="J1674" i="3"/>
  <c r="I1674" i="3"/>
  <c r="H1674" i="3"/>
  <c r="J1642" i="3"/>
  <c r="I1642" i="3"/>
  <c r="H1642" i="3"/>
  <c r="J1610" i="3"/>
  <c r="I1610" i="3"/>
  <c r="H1610" i="3"/>
  <c r="J1578" i="3"/>
  <c r="I1578" i="3"/>
  <c r="H1578" i="3"/>
  <c r="J1546" i="3"/>
  <c r="I1546" i="3"/>
  <c r="H1546" i="3"/>
  <c r="J1514" i="3"/>
  <c r="I1514" i="3"/>
  <c r="H1514" i="3"/>
  <c r="J1482" i="3"/>
  <c r="I1482" i="3"/>
  <c r="H1482" i="3"/>
  <c r="J1450" i="3"/>
  <c r="I1450" i="3"/>
  <c r="H1450" i="3"/>
  <c r="J1413" i="3"/>
  <c r="H1413" i="3"/>
  <c r="I1413" i="3"/>
  <c r="J1377" i="3"/>
  <c r="I1377" i="3"/>
  <c r="H1377" i="3"/>
  <c r="J1340" i="3"/>
  <c r="I1340" i="3"/>
  <c r="H1340" i="3"/>
  <c r="J1412" i="3"/>
  <c r="I1412" i="3"/>
  <c r="H1412" i="3"/>
  <c r="J1720" i="3"/>
  <c r="I1720" i="3"/>
  <c r="H1720" i="3"/>
  <c r="J1688" i="3"/>
  <c r="I1688" i="3"/>
  <c r="H1688" i="3"/>
  <c r="J1656" i="3"/>
  <c r="I1656" i="3"/>
  <c r="H1656" i="3"/>
  <c r="J1624" i="3"/>
  <c r="I1624" i="3"/>
  <c r="H1624" i="3"/>
  <c r="J1592" i="3"/>
  <c r="I1592" i="3"/>
  <c r="H1592" i="3"/>
  <c r="J1560" i="3"/>
  <c r="I1560" i="3"/>
  <c r="H1560" i="3"/>
  <c r="J1528" i="3"/>
  <c r="I1528" i="3"/>
  <c r="H1528" i="3"/>
  <c r="J1496" i="3"/>
  <c r="I1496" i="3"/>
  <c r="H1496" i="3"/>
  <c r="J1464" i="3"/>
  <c r="I1464" i="3"/>
  <c r="H1464" i="3"/>
  <c r="J1429" i="3"/>
  <c r="I1429" i="3"/>
  <c r="H1429" i="3"/>
  <c r="J1393" i="3"/>
  <c r="I1393" i="3"/>
  <c r="H1393" i="3"/>
  <c r="J1356" i="3"/>
  <c r="I1356" i="3"/>
  <c r="H1356" i="3"/>
  <c r="J1279" i="3"/>
  <c r="I1279" i="3"/>
  <c r="H1279" i="3"/>
  <c r="J1561" i="3"/>
  <c r="I1561" i="3"/>
  <c r="H1561" i="3"/>
  <c r="J1727" i="3"/>
  <c r="I1727" i="3"/>
  <c r="H1727" i="3"/>
  <c r="J1695" i="3"/>
  <c r="I1695" i="3"/>
  <c r="H1695" i="3"/>
  <c r="J1663" i="3"/>
  <c r="I1663" i="3"/>
  <c r="H1663" i="3"/>
  <c r="J1631" i="3"/>
  <c r="I1631" i="3"/>
  <c r="H1631" i="3"/>
  <c r="J1599" i="3"/>
  <c r="I1599" i="3"/>
  <c r="H1599" i="3"/>
  <c r="J1567" i="3"/>
  <c r="I1567" i="3"/>
  <c r="H1567" i="3"/>
  <c r="J1535" i="3"/>
  <c r="I1535" i="3"/>
  <c r="H1535" i="3"/>
  <c r="J1503" i="3"/>
  <c r="I1503" i="3"/>
  <c r="H1503" i="3"/>
  <c r="J1471" i="3"/>
  <c r="I1471" i="3"/>
  <c r="H1471" i="3"/>
  <c r="J1437" i="3"/>
  <c r="I1437" i="3"/>
  <c r="H1437" i="3"/>
  <c r="J1401" i="3"/>
  <c r="I1401" i="3"/>
  <c r="H1401" i="3"/>
  <c r="J1364" i="3"/>
  <c r="I1364" i="3"/>
  <c r="H1364" i="3"/>
  <c r="J1309" i="3"/>
  <c r="I1309" i="3"/>
  <c r="H1309" i="3"/>
  <c r="J1633" i="3"/>
  <c r="I1633" i="3"/>
  <c r="H1633" i="3"/>
  <c r="J1421" i="3"/>
  <c r="I1421" i="3"/>
  <c r="H1421" i="3"/>
  <c r="J1726" i="3"/>
  <c r="I1726" i="3"/>
  <c r="H1726" i="3"/>
  <c r="J1694" i="3"/>
  <c r="I1694" i="3"/>
  <c r="H1694" i="3"/>
  <c r="J1662" i="3"/>
  <c r="I1662" i="3"/>
  <c r="H1662" i="3"/>
  <c r="J1630" i="3"/>
  <c r="I1630" i="3"/>
  <c r="H1630" i="3"/>
  <c r="J1598" i="3"/>
  <c r="I1598" i="3"/>
  <c r="H1598" i="3"/>
  <c r="J1566" i="3"/>
  <c r="I1566" i="3"/>
  <c r="H1566" i="3"/>
  <c r="J1534" i="3"/>
  <c r="I1534" i="3"/>
  <c r="H1534" i="3"/>
  <c r="J1502" i="3"/>
  <c r="I1502" i="3"/>
  <c r="H1502" i="3"/>
  <c r="J1470" i="3"/>
  <c r="I1470" i="3"/>
  <c r="H1470" i="3"/>
  <c r="J1436" i="3"/>
  <c r="I1436" i="3"/>
  <c r="H1436" i="3"/>
  <c r="J1399" i="3"/>
  <c r="I1399" i="3"/>
  <c r="H1399" i="3"/>
  <c r="J1363" i="3"/>
  <c r="I1363" i="3"/>
  <c r="H1363" i="3"/>
  <c r="J1307" i="3"/>
  <c r="I1307" i="3"/>
  <c r="H1307" i="3"/>
  <c r="J1601" i="3"/>
  <c r="I1601" i="3"/>
  <c r="H1601" i="3"/>
  <c r="J1385" i="3"/>
  <c r="I1385" i="3"/>
  <c r="H1385" i="3"/>
  <c r="J1701" i="3"/>
  <c r="I1701" i="3"/>
  <c r="H1701" i="3"/>
  <c r="J1669" i="3"/>
  <c r="I1669" i="3"/>
  <c r="H1669" i="3"/>
  <c r="J1637" i="3"/>
  <c r="I1637" i="3"/>
  <c r="H1637" i="3"/>
  <c r="J1605" i="3"/>
  <c r="I1605" i="3"/>
  <c r="H1605" i="3"/>
  <c r="J1573" i="3"/>
  <c r="I1573" i="3"/>
  <c r="H1573" i="3"/>
  <c r="J1541" i="3"/>
  <c r="I1541" i="3"/>
  <c r="H1541" i="3"/>
  <c r="J1509" i="3"/>
  <c r="I1509" i="3"/>
  <c r="H1509" i="3"/>
  <c r="J1477" i="3"/>
  <c r="I1477" i="3"/>
  <c r="H1477" i="3"/>
  <c r="J1444" i="3"/>
  <c r="I1444" i="3"/>
  <c r="H1444" i="3"/>
  <c r="J1407" i="3"/>
  <c r="I1407" i="3"/>
  <c r="H1407" i="3"/>
  <c r="J1371" i="3"/>
  <c r="I1371" i="3"/>
  <c r="H1371" i="3"/>
  <c r="J1333" i="3"/>
  <c r="H1333" i="3"/>
  <c r="I1333" i="3"/>
  <c r="J1457" i="3"/>
  <c r="I1457" i="3"/>
  <c r="H1457" i="3"/>
  <c r="J1708" i="3"/>
  <c r="I1708" i="3"/>
  <c r="H1708" i="3"/>
  <c r="J1676" i="3"/>
  <c r="I1676" i="3"/>
  <c r="H1676" i="3"/>
  <c r="J1644" i="3"/>
  <c r="I1644" i="3"/>
  <c r="H1644" i="3"/>
  <c r="J1612" i="3"/>
  <c r="I1612" i="3"/>
  <c r="H1612" i="3"/>
  <c r="J1580" i="3"/>
  <c r="I1580" i="3"/>
  <c r="H1580" i="3"/>
  <c r="J1548" i="3"/>
  <c r="I1548" i="3"/>
  <c r="H1548" i="3"/>
  <c r="J1516" i="3"/>
  <c r="I1516" i="3"/>
  <c r="H1516" i="3"/>
  <c r="J1484" i="3"/>
  <c r="I1484" i="3"/>
  <c r="H1484" i="3"/>
  <c r="J1452" i="3"/>
  <c r="I1452" i="3"/>
  <c r="H1452" i="3"/>
  <c r="J1415" i="3"/>
  <c r="I1415" i="3"/>
  <c r="H1415" i="3"/>
  <c r="J1379" i="3"/>
  <c r="I1379" i="3"/>
  <c r="H1379" i="3"/>
  <c r="J1342" i="3"/>
  <c r="I1342" i="3"/>
  <c r="H1342" i="3"/>
  <c r="J1326" i="3"/>
  <c r="I1326" i="3"/>
  <c r="H1326" i="3"/>
  <c r="J1290" i="3"/>
  <c r="I1290" i="3"/>
  <c r="H1290" i="3"/>
  <c r="J190" i="3"/>
  <c r="I190" i="3"/>
  <c r="H190" i="3"/>
  <c r="J1315" i="3"/>
  <c r="I1315" i="3"/>
  <c r="H1315" i="3"/>
  <c r="J1278" i="3"/>
  <c r="I1278" i="3"/>
  <c r="H1278" i="3"/>
  <c r="J60" i="3"/>
  <c r="I60" i="3"/>
  <c r="H60" i="3"/>
  <c r="J1305" i="3"/>
  <c r="I1305" i="3"/>
  <c r="H1305" i="3"/>
  <c r="J1268" i="3"/>
  <c r="I1268" i="3"/>
  <c r="H1268" i="3"/>
  <c r="J47" i="3"/>
  <c r="I47" i="3"/>
  <c r="H47" i="3"/>
  <c r="J1303" i="3"/>
  <c r="I1303" i="3"/>
  <c r="H1303" i="3"/>
  <c r="J1267" i="3"/>
  <c r="I1267" i="3"/>
  <c r="H1267" i="3"/>
  <c r="J44" i="3"/>
  <c r="I44" i="3"/>
  <c r="H44" i="3"/>
  <c r="J1293" i="3"/>
  <c r="I1293" i="3"/>
  <c r="H1293" i="3"/>
  <c r="J202" i="3"/>
  <c r="I202" i="3"/>
  <c r="H202" i="3"/>
  <c r="J1329" i="3"/>
  <c r="I1329" i="3"/>
  <c r="H1329" i="3"/>
  <c r="J1292" i="3"/>
  <c r="I1292" i="3"/>
  <c r="H1292" i="3"/>
  <c r="J193" i="3"/>
  <c r="I193" i="3"/>
  <c r="H193" i="3"/>
  <c r="J179" i="3"/>
  <c r="I179" i="3"/>
  <c r="H179" i="3"/>
  <c r="H119" i="3"/>
  <c r="J62" i="3"/>
  <c r="I62" i="3"/>
  <c r="H62" i="3"/>
  <c r="I28" i="3"/>
  <c r="H28" i="3"/>
  <c r="J145" i="3"/>
  <c r="I145" i="3"/>
  <c r="H145" i="3"/>
  <c r="I88" i="3"/>
  <c r="H88" i="3"/>
  <c r="J27" i="3"/>
  <c r="I27" i="3"/>
  <c r="H27" i="3"/>
  <c r="J188" i="3"/>
  <c r="I188" i="3"/>
  <c r="H188" i="3"/>
  <c r="J128" i="3"/>
  <c r="I128" i="3"/>
  <c r="H128" i="3"/>
  <c r="J71" i="3"/>
  <c r="I71" i="3"/>
  <c r="H71" i="3"/>
  <c r="I10" i="3"/>
  <c r="H10" i="3"/>
  <c r="J200" i="3"/>
  <c r="I200" i="3"/>
  <c r="H200" i="3"/>
  <c r="J143" i="3"/>
  <c r="I143" i="3"/>
  <c r="H143" i="3"/>
  <c r="J82" i="3"/>
  <c r="I82" i="3"/>
  <c r="H82" i="3"/>
  <c r="J25" i="3"/>
  <c r="I25" i="3"/>
  <c r="H25" i="3"/>
  <c r="J183" i="3"/>
  <c r="I183" i="3"/>
  <c r="H183" i="3"/>
  <c r="J126" i="3"/>
  <c r="I126" i="3"/>
  <c r="H126" i="3"/>
  <c r="J65" i="3"/>
  <c r="I65" i="3"/>
  <c r="H65" i="3"/>
  <c r="J8" i="3"/>
  <c r="I8" i="3"/>
  <c r="H8" i="3"/>
  <c r="J166" i="3"/>
  <c r="I166" i="3"/>
  <c r="H166" i="3"/>
  <c r="J108" i="3"/>
  <c r="I108" i="3"/>
  <c r="H108" i="3"/>
  <c r="J51" i="3"/>
  <c r="I51" i="3"/>
  <c r="H51" i="3"/>
  <c r="J1448" i="3"/>
  <c r="I1448" i="3"/>
  <c r="H1448" i="3"/>
  <c r="J1416" i="3"/>
  <c r="I1416" i="3"/>
  <c r="H1416" i="3"/>
  <c r="J1384" i="3"/>
  <c r="I1384" i="3"/>
  <c r="H1384" i="3"/>
  <c r="J1352" i="3"/>
  <c r="I1352" i="3"/>
  <c r="H1352" i="3"/>
  <c r="J1320" i="3"/>
  <c r="I1320" i="3"/>
  <c r="H1320" i="3"/>
  <c r="J1288" i="3"/>
  <c r="I1288" i="3"/>
  <c r="H1288" i="3"/>
  <c r="J204" i="3"/>
  <c r="I204" i="3"/>
  <c r="H204" i="3"/>
  <c r="H168" i="3"/>
  <c r="J131" i="3"/>
  <c r="I131" i="3"/>
  <c r="H131" i="3"/>
  <c r="J95" i="3"/>
  <c r="I95" i="3"/>
  <c r="H95" i="3"/>
  <c r="J58" i="3"/>
  <c r="I58" i="3"/>
  <c r="H58" i="3"/>
  <c r="J22" i="3"/>
  <c r="I22" i="3"/>
  <c r="H22" i="3"/>
  <c r="J194" i="3"/>
  <c r="I194" i="3"/>
  <c r="H194" i="3"/>
  <c r="J158" i="3"/>
  <c r="I158" i="3"/>
  <c r="H158" i="3"/>
  <c r="J112" i="3"/>
  <c r="I112" i="3"/>
  <c r="H112" i="3"/>
  <c r="J75" i="3"/>
  <c r="I75" i="3"/>
  <c r="H75" i="3"/>
  <c r="J39" i="3"/>
  <c r="I39" i="3"/>
  <c r="H39" i="3"/>
  <c r="I6" i="3"/>
  <c r="H6" i="3"/>
  <c r="J187" i="3"/>
  <c r="I187" i="3"/>
  <c r="H187" i="3"/>
  <c r="J151" i="3"/>
  <c r="I151" i="3"/>
  <c r="H151" i="3"/>
  <c r="H114" i="3"/>
  <c r="J78" i="3"/>
  <c r="I78" i="3"/>
  <c r="H78" i="3"/>
  <c r="J41" i="3"/>
  <c r="I41" i="3"/>
  <c r="H41" i="3"/>
  <c r="J4" i="3"/>
  <c r="H4" i="3"/>
  <c r="I4" i="3"/>
  <c r="J197" i="3"/>
  <c r="I197" i="3"/>
  <c r="H197" i="3"/>
  <c r="H165" i="3"/>
  <c r="J133" i="3"/>
  <c r="I133" i="3"/>
  <c r="H133" i="3"/>
  <c r="J101" i="3"/>
  <c r="I101" i="3"/>
  <c r="H101" i="3"/>
  <c r="J69" i="3"/>
  <c r="I69" i="3"/>
  <c r="H69" i="3"/>
  <c r="J29" i="3"/>
  <c r="I29" i="3"/>
  <c r="H29" i="3"/>
  <c r="AD1660" i="3"/>
  <c r="AD1401" i="3"/>
  <c r="AD131" i="3"/>
  <c r="J1697" i="3"/>
  <c r="I1697" i="3"/>
  <c r="H1697" i="3"/>
  <c r="J1681" i="3"/>
  <c r="I1681" i="3"/>
  <c r="H1681" i="3"/>
  <c r="J1665" i="3"/>
  <c r="I1665" i="3"/>
  <c r="H1665" i="3"/>
  <c r="J1649" i="3"/>
  <c r="I1649" i="3"/>
  <c r="H1649" i="3"/>
  <c r="J1569" i="3"/>
  <c r="I1569" i="3"/>
  <c r="H1569" i="3"/>
  <c r="J1348" i="3"/>
  <c r="I1348" i="3"/>
  <c r="H1348" i="3"/>
  <c r="J1723" i="3"/>
  <c r="I1723" i="3"/>
  <c r="H1723" i="3"/>
  <c r="J1691" i="3"/>
  <c r="I1691" i="3"/>
  <c r="H1691" i="3"/>
  <c r="J1659" i="3"/>
  <c r="I1659" i="3"/>
  <c r="H1659" i="3"/>
  <c r="I1627" i="3"/>
  <c r="J1627" i="3"/>
  <c r="H1627" i="3"/>
  <c r="J1595" i="3"/>
  <c r="I1595" i="3"/>
  <c r="H1595" i="3"/>
  <c r="I1563" i="3"/>
  <c r="J1563" i="3"/>
  <c r="H1563" i="3"/>
  <c r="J1531" i="3"/>
  <c r="I1531" i="3"/>
  <c r="H1531" i="3"/>
  <c r="I1499" i="3"/>
  <c r="J1499" i="3"/>
  <c r="H1499" i="3"/>
  <c r="J1467" i="3"/>
  <c r="I1467" i="3"/>
  <c r="H1467" i="3"/>
  <c r="J1433" i="3"/>
  <c r="I1433" i="3"/>
  <c r="H1433" i="3"/>
  <c r="J1396" i="3"/>
  <c r="I1396" i="3"/>
  <c r="H1396" i="3"/>
  <c r="J1359" i="3"/>
  <c r="I1359" i="3"/>
  <c r="H1359" i="3"/>
  <c r="J1291" i="3"/>
  <c r="I1291" i="3"/>
  <c r="H1291" i="3"/>
  <c r="J1545" i="3"/>
  <c r="I1545" i="3"/>
  <c r="H1545" i="3"/>
  <c r="J1698" i="3"/>
  <c r="I1698" i="3"/>
  <c r="H1698" i="3"/>
  <c r="J1666" i="3"/>
  <c r="I1666" i="3"/>
  <c r="H1666" i="3"/>
  <c r="J1634" i="3"/>
  <c r="I1634" i="3"/>
  <c r="H1634" i="3"/>
  <c r="J1602" i="3"/>
  <c r="I1602" i="3"/>
  <c r="H1602" i="3"/>
  <c r="J1570" i="3"/>
  <c r="I1570" i="3"/>
  <c r="H1570" i="3"/>
  <c r="J1538" i="3"/>
  <c r="I1538" i="3"/>
  <c r="H1538" i="3"/>
  <c r="J1506" i="3"/>
  <c r="I1506" i="3"/>
  <c r="H1506" i="3"/>
  <c r="J1474" i="3"/>
  <c r="I1474" i="3"/>
  <c r="H1474" i="3"/>
  <c r="J1441" i="3"/>
  <c r="I1441" i="3"/>
  <c r="H1441" i="3"/>
  <c r="J1404" i="3"/>
  <c r="I1404" i="3"/>
  <c r="H1404" i="3"/>
  <c r="J1367" i="3"/>
  <c r="I1367" i="3"/>
  <c r="H1367" i="3"/>
  <c r="J1325" i="3"/>
  <c r="I1325" i="3"/>
  <c r="H1325" i="3"/>
  <c r="J1593" i="3"/>
  <c r="I1593" i="3"/>
  <c r="H1593" i="3"/>
  <c r="J1339" i="3"/>
  <c r="I1339" i="3"/>
  <c r="H1339" i="3"/>
  <c r="J1712" i="3"/>
  <c r="I1712" i="3"/>
  <c r="H1712" i="3"/>
  <c r="J1680" i="3"/>
  <c r="I1680" i="3"/>
  <c r="H1680" i="3"/>
  <c r="J1648" i="3"/>
  <c r="I1648" i="3"/>
  <c r="H1648" i="3"/>
  <c r="J1616" i="3"/>
  <c r="I1616" i="3"/>
  <c r="H1616" i="3"/>
  <c r="J1584" i="3"/>
  <c r="I1584" i="3"/>
  <c r="H1584" i="3"/>
  <c r="J1552" i="3"/>
  <c r="I1552" i="3"/>
  <c r="H1552" i="3"/>
  <c r="J1520" i="3"/>
  <c r="I1520" i="3"/>
  <c r="H1520" i="3"/>
  <c r="J1488" i="3"/>
  <c r="I1488" i="3"/>
  <c r="H1488" i="3"/>
  <c r="J1456" i="3"/>
  <c r="I1456" i="3"/>
  <c r="H1456" i="3"/>
  <c r="J1420" i="3"/>
  <c r="I1420" i="3"/>
  <c r="H1420" i="3"/>
  <c r="J1383" i="3"/>
  <c r="I1383" i="3"/>
  <c r="H1383" i="3"/>
  <c r="J1347" i="3"/>
  <c r="I1347" i="3"/>
  <c r="H1347" i="3"/>
  <c r="J1497" i="3"/>
  <c r="I1497" i="3"/>
  <c r="H1497" i="3"/>
  <c r="J1719" i="3"/>
  <c r="I1719" i="3"/>
  <c r="H1719" i="3"/>
  <c r="J1687" i="3"/>
  <c r="I1687" i="3"/>
  <c r="H1687" i="3"/>
  <c r="J1655" i="3"/>
  <c r="I1655" i="3"/>
  <c r="H1655" i="3"/>
  <c r="J1623" i="3"/>
  <c r="I1623" i="3"/>
  <c r="H1623" i="3"/>
  <c r="J1591" i="3"/>
  <c r="I1591" i="3"/>
  <c r="H1591" i="3"/>
  <c r="J1559" i="3"/>
  <c r="I1559" i="3"/>
  <c r="H1559" i="3"/>
  <c r="J1527" i="3"/>
  <c r="I1527" i="3"/>
  <c r="H1527" i="3"/>
  <c r="J1495" i="3"/>
  <c r="I1495" i="3"/>
  <c r="H1495" i="3"/>
  <c r="J1463" i="3"/>
  <c r="I1463" i="3"/>
  <c r="H1463" i="3"/>
  <c r="J1428" i="3"/>
  <c r="I1428" i="3"/>
  <c r="H1428" i="3"/>
  <c r="J1391" i="3"/>
  <c r="I1391" i="3"/>
  <c r="H1391" i="3"/>
  <c r="J1355" i="3"/>
  <c r="I1355" i="3"/>
  <c r="H1355" i="3"/>
  <c r="I1273" i="3"/>
  <c r="J1273" i="3"/>
  <c r="H1273" i="3"/>
  <c r="J1577" i="3"/>
  <c r="I1577" i="3"/>
  <c r="H1577" i="3"/>
  <c r="J1366" i="3"/>
  <c r="I1366" i="3"/>
  <c r="H1366" i="3"/>
  <c r="J1718" i="3"/>
  <c r="I1718" i="3"/>
  <c r="H1718" i="3"/>
  <c r="J1686" i="3"/>
  <c r="I1686" i="3"/>
  <c r="H1686" i="3"/>
  <c r="J1654" i="3"/>
  <c r="I1654" i="3"/>
  <c r="H1654" i="3"/>
  <c r="J1622" i="3"/>
  <c r="I1622" i="3"/>
  <c r="H1622" i="3"/>
  <c r="J1590" i="3"/>
  <c r="I1590" i="3"/>
  <c r="H1590" i="3"/>
  <c r="J1558" i="3"/>
  <c r="I1558" i="3"/>
  <c r="H1558" i="3"/>
  <c r="J1526" i="3"/>
  <c r="I1526" i="3"/>
  <c r="H1526" i="3"/>
  <c r="J1494" i="3"/>
  <c r="I1494" i="3"/>
  <c r="H1494" i="3"/>
  <c r="J1462" i="3"/>
  <c r="I1462" i="3"/>
  <c r="H1462" i="3"/>
  <c r="J1427" i="3"/>
  <c r="I1427" i="3"/>
  <c r="H1427" i="3"/>
  <c r="J1390" i="3"/>
  <c r="I1390" i="3"/>
  <c r="H1390" i="3"/>
  <c r="J1354" i="3"/>
  <c r="I1354" i="3"/>
  <c r="H1354" i="3"/>
  <c r="J1270" i="3"/>
  <c r="I1270" i="3"/>
  <c r="H1270" i="3"/>
  <c r="J1553" i="3"/>
  <c r="I1553" i="3"/>
  <c r="H1553" i="3"/>
  <c r="J191" i="3"/>
  <c r="I191" i="3"/>
  <c r="H191" i="3"/>
  <c r="J1725" i="3"/>
  <c r="H1725" i="3"/>
  <c r="I1725" i="3"/>
  <c r="J1693" i="3"/>
  <c r="I1693" i="3"/>
  <c r="H1693" i="3"/>
  <c r="J1661" i="3"/>
  <c r="I1661" i="3"/>
  <c r="H1661" i="3"/>
  <c r="J1629" i="3"/>
  <c r="I1629" i="3"/>
  <c r="H1629" i="3"/>
  <c r="J1597" i="3"/>
  <c r="I1597" i="3"/>
  <c r="H1597" i="3"/>
  <c r="J1565" i="3"/>
  <c r="I1565" i="3"/>
  <c r="H1565" i="3"/>
  <c r="J1533" i="3"/>
  <c r="I1533" i="3"/>
  <c r="H1533" i="3"/>
  <c r="J1501" i="3"/>
  <c r="I1501" i="3"/>
  <c r="H1501" i="3"/>
  <c r="J1469" i="3"/>
  <c r="I1469" i="3"/>
  <c r="H1469" i="3"/>
  <c r="J1435" i="3"/>
  <c r="I1435" i="3"/>
  <c r="H1435" i="3"/>
  <c r="J1398" i="3"/>
  <c r="I1398" i="3"/>
  <c r="H1398" i="3"/>
  <c r="J1362" i="3"/>
  <c r="I1362" i="3"/>
  <c r="H1362" i="3"/>
  <c r="J1300" i="3"/>
  <c r="I1300" i="3"/>
  <c r="H1300" i="3"/>
  <c r="J79" i="3"/>
  <c r="I79" i="3"/>
  <c r="H79" i="3"/>
  <c r="J1394" i="3"/>
  <c r="I1394" i="3"/>
  <c r="H1394" i="3"/>
  <c r="J1700" i="3"/>
  <c r="I1700" i="3"/>
  <c r="H1700" i="3"/>
  <c r="J1668" i="3"/>
  <c r="I1668" i="3"/>
  <c r="H1668" i="3"/>
  <c r="J1636" i="3"/>
  <c r="I1636" i="3"/>
  <c r="H1636" i="3"/>
  <c r="J1604" i="3"/>
  <c r="I1604" i="3"/>
  <c r="H1604" i="3"/>
  <c r="J1572" i="3"/>
  <c r="I1572" i="3"/>
  <c r="H1572" i="3"/>
  <c r="J1540" i="3"/>
  <c r="I1540" i="3"/>
  <c r="H1540" i="3"/>
  <c r="J1508" i="3"/>
  <c r="I1508" i="3"/>
  <c r="H1508" i="3"/>
  <c r="J1476" i="3"/>
  <c r="I1476" i="3"/>
  <c r="H1476" i="3"/>
  <c r="J1443" i="3"/>
  <c r="I1443" i="3"/>
  <c r="H1443" i="3"/>
  <c r="J1406" i="3"/>
  <c r="I1406" i="3"/>
  <c r="H1406" i="3"/>
  <c r="J1370" i="3"/>
  <c r="I1370" i="3"/>
  <c r="H1370" i="3"/>
  <c r="J1330" i="3"/>
  <c r="I1330" i="3"/>
  <c r="H1330" i="3"/>
  <c r="J1317" i="3"/>
  <c r="I1317" i="3"/>
  <c r="H1317" i="3"/>
  <c r="J1281" i="3"/>
  <c r="I1281" i="3"/>
  <c r="H1281" i="3"/>
  <c r="I134" i="3"/>
  <c r="H134" i="3"/>
  <c r="J1306" i="3"/>
  <c r="I1306" i="3"/>
  <c r="H1306" i="3"/>
  <c r="J1269" i="3"/>
  <c r="H1269" i="3"/>
  <c r="I1269" i="3"/>
  <c r="J1332" i="3"/>
  <c r="I1332" i="3"/>
  <c r="H1332" i="3"/>
  <c r="J1295" i="3"/>
  <c r="I1295" i="3"/>
  <c r="H1295" i="3"/>
  <c r="J209" i="3"/>
  <c r="I209" i="3"/>
  <c r="H209" i="3"/>
  <c r="J1331" i="3"/>
  <c r="I1331" i="3"/>
  <c r="H1331" i="3"/>
  <c r="J1294" i="3"/>
  <c r="I1294" i="3"/>
  <c r="H1294" i="3"/>
  <c r="J207" i="3"/>
  <c r="I207" i="3"/>
  <c r="H207" i="3"/>
  <c r="J1321" i="3"/>
  <c r="I1321" i="3"/>
  <c r="H1321" i="3"/>
  <c r="J1284" i="3"/>
  <c r="I1284" i="3"/>
  <c r="H1284" i="3"/>
  <c r="H152" i="3"/>
  <c r="J1319" i="3"/>
  <c r="I1319" i="3"/>
  <c r="H1319" i="3"/>
  <c r="J1283" i="3"/>
  <c r="I1283" i="3"/>
  <c r="H1283" i="3"/>
  <c r="J146" i="3"/>
  <c r="I146" i="3"/>
  <c r="H146" i="3"/>
  <c r="H163" i="3"/>
  <c r="J106" i="3"/>
  <c r="I106" i="3"/>
  <c r="H106" i="3"/>
  <c r="J46" i="3"/>
  <c r="I46" i="3"/>
  <c r="H46" i="3"/>
  <c r="J16" i="3"/>
  <c r="I16" i="3"/>
  <c r="H16" i="3"/>
  <c r="J129" i="3"/>
  <c r="I129" i="3"/>
  <c r="H129" i="3"/>
  <c r="J72" i="3"/>
  <c r="I72" i="3"/>
  <c r="H72" i="3"/>
  <c r="I15" i="3"/>
  <c r="H15" i="3"/>
  <c r="I172" i="3"/>
  <c r="H172" i="3"/>
  <c r="J115" i="3"/>
  <c r="I115" i="3"/>
  <c r="H115" i="3"/>
  <c r="J55" i="3"/>
  <c r="I55" i="3"/>
  <c r="H55" i="3"/>
  <c r="J184" i="3"/>
  <c r="I184" i="3"/>
  <c r="H184" i="3"/>
  <c r="J127" i="3"/>
  <c r="I127" i="3"/>
  <c r="H127" i="3"/>
  <c r="J70" i="3"/>
  <c r="I70" i="3"/>
  <c r="H70" i="3"/>
  <c r="I9" i="3"/>
  <c r="H9" i="3"/>
  <c r="I170" i="3"/>
  <c r="H170" i="3"/>
  <c r="J110" i="3"/>
  <c r="I110" i="3"/>
  <c r="H110" i="3"/>
  <c r="J52" i="3"/>
  <c r="H52" i="3"/>
  <c r="I52" i="3"/>
  <c r="J210" i="3"/>
  <c r="I210" i="3"/>
  <c r="H210" i="3"/>
  <c r="H153" i="3"/>
  <c r="J92" i="3"/>
  <c r="I92" i="3"/>
  <c r="H92" i="3"/>
  <c r="J35" i="3"/>
  <c r="I35" i="3"/>
  <c r="H35" i="3"/>
  <c r="J1440" i="3"/>
  <c r="I1440" i="3"/>
  <c r="H1440" i="3"/>
  <c r="J1408" i="3"/>
  <c r="I1408" i="3"/>
  <c r="H1408" i="3"/>
  <c r="J1376" i="3"/>
  <c r="I1376" i="3"/>
  <c r="H1376" i="3"/>
  <c r="J1344" i="3"/>
  <c r="I1344" i="3"/>
  <c r="H1344" i="3"/>
  <c r="J1312" i="3"/>
  <c r="I1312" i="3"/>
  <c r="H1312" i="3"/>
  <c r="J1280" i="3"/>
  <c r="I1280" i="3"/>
  <c r="H1280" i="3"/>
  <c r="J195" i="3"/>
  <c r="I195" i="3"/>
  <c r="H195" i="3"/>
  <c r="J159" i="3"/>
  <c r="I159" i="3"/>
  <c r="H159" i="3"/>
  <c r="H122" i="3"/>
  <c r="J86" i="3"/>
  <c r="I86" i="3"/>
  <c r="H86" i="3"/>
  <c r="J49" i="3"/>
  <c r="I49" i="3"/>
  <c r="H49" i="3"/>
  <c r="I12" i="3"/>
  <c r="H12" i="3"/>
  <c r="J185" i="3"/>
  <c r="I185" i="3"/>
  <c r="H185" i="3"/>
  <c r="J148" i="3"/>
  <c r="I148" i="3"/>
  <c r="H148" i="3"/>
  <c r="J103" i="3"/>
  <c r="I103" i="3"/>
  <c r="H103" i="3"/>
  <c r="J66" i="3"/>
  <c r="I66" i="3"/>
  <c r="H66" i="3"/>
  <c r="J30" i="3"/>
  <c r="I30" i="3"/>
  <c r="H30" i="3"/>
  <c r="J215" i="3"/>
  <c r="I215" i="3"/>
  <c r="H215" i="3"/>
  <c r="J178" i="3"/>
  <c r="I178" i="3"/>
  <c r="H178" i="3"/>
  <c r="J142" i="3"/>
  <c r="I142" i="3"/>
  <c r="H142" i="3"/>
  <c r="J105" i="3"/>
  <c r="I105" i="3"/>
  <c r="H105" i="3"/>
  <c r="J68" i="3"/>
  <c r="H68" i="3"/>
  <c r="I68" i="3"/>
  <c r="J32" i="3"/>
  <c r="I32" i="3"/>
  <c r="H32" i="3"/>
  <c r="J189" i="3"/>
  <c r="I189" i="3"/>
  <c r="H189" i="3"/>
  <c r="J157" i="3"/>
  <c r="I157" i="3"/>
  <c r="H157" i="3"/>
  <c r="J125" i="3"/>
  <c r="I125" i="3"/>
  <c r="H125" i="3"/>
  <c r="J93" i="3"/>
  <c r="I93" i="3"/>
  <c r="H93" i="3"/>
  <c r="J61" i="3"/>
  <c r="I61" i="3"/>
  <c r="H61" i="3"/>
  <c r="I21" i="3"/>
  <c r="H21" i="3"/>
  <c r="J130" i="3"/>
  <c r="I130" i="3"/>
  <c r="H130" i="3"/>
  <c r="AD1563" i="3"/>
  <c r="AD1426" i="3"/>
  <c r="AD1691" i="3"/>
  <c r="AD1627" i="3"/>
  <c r="AD1594" i="3"/>
  <c r="AD1562" i="3"/>
  <c r="AD1530" i="3"/>
  <c r="AD1497" i="3"/>
  <c r="AD1465" i="3"/>
  <c r="AD1433" i="3"/>
  <c r="AD1400" i="3"/>
  <c r="Y3" i="3" a="1"/>
  <c r="Y3" i="3"/>
  <c r="Y4" i="3" a="1"/>
  <c r="Y4" i="3"/>
  <c r="Y7" i="3" a="1"/>
  <c r="Y7" i="3"/>
  <c r="Y10" i="3" a="1"/>
  <c r="Y10" i="3"/>
  <c r="Y15" i="3" a="1"/>
  <c r="Y15" i="3"/>
  <c r="Y18" i="3" a="1"/>
  <c r="Y18" i="3"/>
  <c r="Y23" i="3" a="1"/>
  <c r="Y23" i="3"/>
  <c r="Y26" i="3" a="1"/>
  <c r="Y26" i="3"/>
  <c r="Y31" i="3" a="1"/>
  <c r="Y31" i="3"/>
  <c r="Y34" i="3" a="1"/>
  <c r="Y34" i="3"/>
  <c r="Y39" i="3" a="1"/>
  <c r="Y39" i="3"/>
  <c r="Y42" i="3" a="1"/>
  <c r="Y42" i="3"/>
  <c r="Y47" i="3" a="1"/>
  <c r="Y47" i="3"/>
  <c r="Y50" i="3" a="1"/>
  <c r="Y50" i="3"/>
  <c r="Y55" i="3" a="1"/>
  <c r="Y55" i="3"/>
  <c r="Y58" i="3" a="1"/>
  <c r="Y58" i="3"/>
  <c r="Y63" i="3" a="1"/>
  <c r="Y63" i="3"/>
  <c r="Y66" i="3" a="1"/>
  <c r="Y66" i="3"/>
  <c r="Y71" i="3" a="1"/>
  <c r="Y71" i="3"/>
  <c r="Y74" i="3" a="1"/>
  <c r="Y74" i="3"/>
  <c r="Y79" i="3" a="1"/>
  <c r="Y79" i="3"/>
  <c r="Y82" i="3" a="1"/>
  <c r="Y82" i="3"/>
  <c r="Y87" i="3" a="1"/>
  <c r="Y87" i="3"/>
  <c r="Y90" i="3" a="1"/>
  <c r="Y90" i="3"/>
  <c r="Y95" i="3" a="1"/>
  <c r="Y95" i="3"/>
  <c r="Y98" i="3" a="1"/>
  <c r="Y98" i="3"/>
  <c r="Y103" i="3" a="1"/>
  <c r="Y103" i="3"/>
  <c r="Y106" i="3" a="1"/>
  <c r="Y106" i="3"/>
  <c r="Y111" i="3" a="1"/>
  <c r="Y111" i="3"/>
  <c r="Y114" i="3" a="1"/>
  <c r="Y114" i="3"/>
  <c r="Y119" i="3" a="1"/>
  <c r="Y119" i="3"/>
  <c r="Y122" i="3" a="1"/>
  <c r="Y122" i="3"/>
  <c r="Y127" i="3" a="1"/>
  <c r="Y127" i="3"/>
  <c r="Y130" i="3" a="1"/>
  <c r="Y130" i="3"/>
  <c r="Y135" i="3" a="1"/>
  <c r="Y135" i="3"/>
  <c r="Y138" i="3" a="1"/>
  <c r="Y138" i="3"/>
  <c r="Y143" i="3" a="1"/>
  <c r="Y143" i="3"/>
  <c r="Y146" i="3" a="1"/>
  <c r="Y146" i="3"/>
  <c r="Y151" i="3" a="1"/>
  <c r="Y151" i="3"/>
  <c r="Y154" i="3" a="1"/>
  <c r="Y154" i="3"/>
  <c r="Y159" i="3" a="1"/>
  <c r="Y159" i="3"/>
  <c r="Y162" i="3" a="1"/>
  <c r="Y162" i="3"/>
  <c r="Y167" i="3" a="1"/>
  <c r="Y167" i="3"/>
  <c r="Y170" i="3" a="1"/>
  <c r="Y170" i="3"/>
  <c r="Y5" i="3" a="1"/>
  <c r="Y5" i="3"/>
  <c r="Y8" i="3" a="1"/>
  <c r="Y8" i="3"/>
  <c r="Y13" i="3" a="1"/>
  <c r="Y13" i="3"/>
  <c r="Y16" i="3" a="1"/>
  <c r="Y16" i="3"/>
  <c r="Y21" i="3" a="1"/>
  <c r="Y21" i="3"/>
  <c r="Y24" i="3" a="1"/>
  <c r="Y24" i="3"/>
  <c r="Y29" i="3" a="1"/>
  <c r="Y29" i="3"/>
  <c r="Y32" i="3" a="1"/>
  <c r="Y32" i="3"/>
  <c r="Y37" i="3" a="1"/>
  <c r="Y37" i="3"/>
  <c r="Y40" i="3" a="1"/>
  <c r="Y40" i="3"/>
  <c r="Y45" i="3" a="1"/>
  <c r="Y45" i="3"/>
  <c r="Y48" i="3" a="1"/>
  <c r="Y48" i="3"/>
  <c r="Y53" i="3" a="1"/>
  <c r="Y53" i="3"/>
  <c r="Y56" i="3" a="1"/>
  <c r="Y56" i="3"/>
  <c r="Y61" i="3" a="1"/>
  <c r="Y61" i="3"/>
  <c r="Y64" i="3" a="1"/>
  <c r="Y64" i="3"/>
  <c r="Y69" i="3" a="1"/>
  <c r="Y69" i="3"/>
  <c r="Y72" i="3" a="1"/>
  <c r="Y72" i="3"/>
  <c r="Y77" i="3" a="1"/>
  <c r="Y77" i="3"/>
  <c r="Y80" i="3" a="1"/>
  <c r="Y80" i="3"/>
  <c r="Y85" i="3" a="1"/>
  <c r="Y85" i="3"/>
  <c r="Y88" i="3" a="1"/>
  <c r="Y88" i="3"/>
  <c r="Y93" i="3" a="1"/>
  <c r="Y93" i="3"/>
  <c r="Y96" i="3" a="1"/>
  <c r="Y96" i="3"/>
  <c r="Y101" i="3" a="1"/>
  <c r="Y101" i="3"/>
  <c r="Y104" i="3" a="1"/>
  <c r="Y104" i="3"/>
  <c r="Y109" i="3" a="1"/>
  <c r="Y109" i="3"/>
  <c r="Y112" i="3" a="1"/>
  <c r="Y112" i="3"/>
  <c r="Y117" i="3" a="1"/>
  <c r="Y117" i="3"/>
  <c r="Y120" i="3" a="1"/>
  <c r="Y120" i="3"/>
  <c r="Y125" i="3" a="1"/>
  <c r="Y125" i="3"/>
  <c r="Y128" i="3" a="1"/>
  <c r="Y128" i="3"/>
  <c r="Y133" i="3" a="1"/>
  <c r="Y133" i="3"/>
  <c r="Y136" i="3" a="1"/>
  <c r="Y136" i="3"/>
  <c r="Y141" i="3" a="1"/>
  <c r="Y141" i="3"/>
  <c r="Y144" i="3" a="1"/>
  <c r="Y144" i="3"/>
  <c r="Y149" i="3" a="1"/>
  <c r="Y149" i="3"/>
  <c r="Y152" i="3" a="1"/>
  <c r="Y152" i="3"/>
  <c r="Y157" i="3" a="1"/>
  <c r="Y157" i="3"/>
  <c r="Y160" i="3" a="1"/>
  <c r="Y160" i="3"/>
  <c r="Y165" i="3" a="1"/>
  <c r="Y165" i="3"/>
  <c r="Y6" i="3" a="1"/>
  <c r="Y6" i="3"/>
  <c r="Y11" i="3" a="1"/>
  <c r="Y11" i="3"/>
  <c r="Y14" i="3" a="1"/>
  <c r="Y14" i="3"/>
  <c r="Y19" i="3" a="1"/>
  <c r="Y19" i="3"/>
  <c r="Y22" i="3" a="1"/>
  <c r="Y22" i="3"/>
  <c r="Y27" i="3" a="1"/>
  <c r="Y27" i="3"/>
  <c r="Y30" i="3" a="1"/>
  <c r="Y30" i="3"/>
  <c r="Y35" i="3" a="1"/>
  <c r="Y35" i="3"/>
  <c r="Y38" i="3" a="1"/>
  <c r="Y38" i="3"/>
  <c r="Y43" i="3" a="1"/>
  <c r="Y43" i="3"/>
  <c r="Y46" i="3" a="1"/>
  <c r="Y46" i="3"/>
  <c r="Y51" i="3" a="1"/>
  <c r="Y51" i="3"/>
  <c r="Y54" i="3" a="1"/>
  <c r="Y54" i="3"/>
  <c r="Y59" i="3" a="1"/>
  <c r="Y59" i="3"/>
  <c r="Y62" i="3" a="1"/>
  <c r="Y62" i="3"/>
  <c r="Y67" i="3" a="1"/>
  <c r="Y67" i="3"/>
  <c r="Y70" i="3" a="1"/>
  <c r="Y70" i="3"/>
  <c r="Y75" i="3" a="1"/>
  <c r="Y75" i="3"/>
  <c r="Y78" i="3" a="1"/>
  <c r="Y78" i="3"/>
  <c r="Y83" i="3" a="1"/>
  <c r="Y83" i="3"/>
  <c r="Y86" i="3" a="1"/>
  <c r="Y86" i="3"/>
  <c r="Y91" i="3" a="1"/>
  <c r="Y91" i="3"/>
  <c r="Y94" i="3" a="1"/>
  <c r="Y94" i="3"/>
  <c r="Y99" i="3" a="1"/>
  <c r="Y99" i="3"/>
  <c r="Y102" i="3" a="1"/>
  <c r="Y102" i="3"/>
  <c r="Y107" i="3" a="1"/>
  <c r="Y107" i="3"/>
  <c r="Y110" i="3" a="1"/>
  <c r="Y110" i="3"/>
  <c r="Y115" i="3" a="1"/>
  <c r="Y115" i="3"/>
  <c r="Y118" i="3" a="1"/>
  <c r="Y118" i="3"/>
  <c r="Y123" i="3" a="1"/>
  <c r="Y123" i="3"/>
  <c r="Y126" i="3" a="1"/>
  <c r="Y126" i="3"/>
  <c r="Y131" i="3" a="1"/>
  <c r="Y131" i="3"/>
  <c r="Y134" i="3" a="1"/>
  <c r="Y134" i="3"/>
  <c r="Y139" i="3" a="1"/>
  <c r="Y139" i="3"/>
  <c r="Y17" i="3" a="1"/>
  <c r="Y17" i="3"/>
  <c r="Y28" i="3" a="1"/>
  <c r="Y28" i="3"/>
  <c r="Y49" i="3" a="1"/>
  <c r="Y49" i="3"/>
  <c r="Y60" i="3" a="1"/>
  <c r="Y60" i="3"/>
  <c r="Y81" i="3" a="1"/>
  <c r="Y81" i="3"/>
  <c r="Y92" i="3" a="1"/>
  <c r="Y92" i="3"/>
  <c r="Y113" i="3" a="1"/>
  <c r="Y113" i="3"/>
  <c r="Y124" i="3" a="1"/>
  <c r="Y124" i="3"/>
  <c r="Y148" i="3" a="1"/>
  <c r="Y148" i="3"/>
  <c r="Y153" i="3" a="1"/>
  <c r="Y153" i="3"/>
  <c r="Y164" i="3" a="1"/>
  <c r="Y164" i="3"/>
  <c r="Y172" i="3" a="1"/>
  <c r="Y172" i="3"/>
  <c r="Y175" i="3" a="1"/>
  <c r="Y175" i="3"/>
  <c r="Y180" i="3" a="1"/>
  <c r="Y180" i="3"/>
  <c r="Y183" i="3" a="1"/>
  <c r="Y183" i="3"/>
  <c r="Y188" i="3" a="1"/>
  <c r="Y188" i="3"/>
  <c r="Y191" i="3" a="1"/>
  <c r="Y191" i="3"/>
  <c r="Y196" i="3" a="1"/>
  <c r="Y196" i="3"/>
  <c r="Y199" i="3" a="1"/>
  <c r="Y199" i="3"/>
  <c r="Y204" i="3" a="1"/>
  <c r="Y204" i="3"/>
  <c r="Y207" i="3" a="1"/>
  <c r="Y207" i="3"/>
  <c r="Y212" i="3" a="1"/>
  <c r="Y212" i="3"/>
  <c r="Y215" i="3" a="1"/>
  <c r="Y215" i="3"/>
  <c r="Y217" i="3" a="1"/>
  <c r="Y217" i="3"/>
  <c r="Y9" i="3" a="1"/>
  <c r="Y9" i="3"/>
  <c r="Y20" i="3" a="1"/>
  <c r="Y20" i="3"/>
  <c r="Y41" i="3" a="1"/>
  <c r="Y41" i="3"/>
  <c r="Y52" i="3" a="1"/>
  <c r="Y52" i="3"/>
  <c r="Y73" i="3" a="1"/>
  <c r="Y73" i="3"/>
  <c r="Y84" i="3" a="1"/>
  <c r="Y84" i="3"/>
  <c r="Y105" i="3" a="1"/>
  <c r="Y105" i="3"/>
  <c r="Y116" i="3" a="1"/>
  <c r="Y116" i="3"/>
  <c r="Y137" i="3" a="1"/>
  <c r="Y137" i="3"/>
  <c r="Y150" i="3" a="1"/>
  <c r="Y150" i="3"/>
  <c r="Y155" i="3" a="1"/>
  <c r="Y155" i="3"/>
  <c r="Y166" i="3" a="1"/>
  <c r="Y166" i="3"/>
  <c r="Y169" i="3" a="1"/>
  <c r="Y169" i="3"/>
  <c r="Y173" i="3" a="1"/>
  <c r="Y173" i="3"/>
  <c r="Y178" i="3" a="1"/>
  <c r="Y178" i="3"/>
  <c r="Y181" i="3" a="1"/>
  <c r="Y181" i="3"/>
  <c r="Y186" i="3" a="1"/>
  <c r="Y186" i="3"/>
  <c r="Y189" i="3" a="1"/>
  <c r="Y189" i="3"/>
  <c r="Y194" i="3" a="1"/>
  <c r="Y194" i="3"/>
  <c r="Y197" i="3" a="1"/>
  <c r="Y197" i="3"/>
  <c r="Y202" i="3" a="1"/>
  <c r="Y202" i="3"/>
  <c r="Y205" i="3" a="1"/>
  <c r="Y205" i="3"/>
  <c r="Y210" i="3" a="1"/>
  <c r="Y210" i="3"/>
  <c r="Y213" i="3" a="1"/>
  <c r="Y213" i="3"/>
  <c r="Y12" i="3" a="1"/>
  <c r="Y12" i="3"/>
  <c r="Y33" i="3" a="1"/>
  <c r="Y33" i="3"/>
  <c r="Y44" i="3" a="1"/>
  <c r="Y44" i="3"/>
  <c r="Y65" i="3" a="1"/>
  <c r="Y65" i="3"/>
  <c r="Y76" i="3" a="1"/>
  <c r="Y76" i="3"/>
  <c r="Y97" i="3" a="1"/>
  <c r="Y97" i="3"/>
  <c r="Y108" i="3" a="1"/>
  <c r="Y108" i="3"/>
  <c r="Y129" i="3" a="1"/>
  <c r="Y129" i="3"/>
  <c r="Y140" i="3" a="1"/>
  <c r="Y140" i="3"/>
  <c r="Y145" i="3" a="1"/>
  <c r="Y145" i="3"/>
  <c r="Y156" i="3" a="1"/>
  <c r="Y156" i="3"/>
  <c r="Y161" i="3" a="1"/>
  <c r="Y161" i="3"/>
  <c r="Y176" i="3" a="1"/>
  <c r="Y176" i="3"/>
  <c r="Y179" i="3" a="1"/>
  <c r="Y179" i="3"/>
  <c r="Y184" i="3" a="1"/>
  <c r="Y184" i="3"/>
  <c r="Y187" i="3" a="1"/>
  <c r="Y187" i="3"/>
  <c r="Y192" i="3" a="1"/>
  <c r="Y192" i="3"/>
  <c r="Y195" i="3" a="1"/>
  <c r="Y195" i="3"/>
  <c r="Y200" i="3" a="1"/>
  <c r="Y200" i="3"/>
  <c r="Y203" i="3" a="1"/>
  <c r="Y203" i="3"/>
  <c r="Y208" i="3" a="1"/>
  <c r="Y208" i="3"/>
  <c r="Y211" i="3" a="1"/>
  <c r="Y211" i="3"/>
  <c r="Y216" i="3" a="1"/>
  <c r="Y216" i="3"/>
  <c r="Y57" i="3" a="1"/>
  <c r="Y57" i="3"/>
  <c r="Y142" i="3" a="1"/>
  <c r="Y142" i="3"/>
  <c r="Y163" i="3" a="1"/>
  <c r="Y163" i="3"/>
  <c r="Y177" i="3" a="1"/>
  <c r="Y177" i="3"/>
  <c r="Y198" i="3" a="1"/>
  <c r="Y198" i="3"/>
  <c r="Y209" i="3" a="1"/>
  <c r="Y209" i="3"/>
  <c r="Y25" i="3" a="1"/>
  <c r="Y25" i="3"/>
  <c r="Y68" i="3" a="1"/>
  <c r="Y68" i="3"/>
  <c r="Y147" i="3" a="1"/>
  <c r="Y147" i="3"/>
  <c r="Y168" i="3" a="1"/>
  <c r="Y168" i="3"/>
  <c r="Y190" i="3" a="1"/>
  <c r="Y190" i="3"/>
  <c r="Y201" i="3" a="1"/>
  <c r="Y201" i="3"/>
  <c r="Y36" i="3" a="1"/>
  <c r="Y36" i="3"/>
  <c r="Y121" i="3" a="1"/>
  <c r="Y121" i="3"/>
  <c r="Y171" i="3" a="1"/>
  <c r="Y171" i="3"/>
  <c r="Y182" i="3" a="1"/>
  <c r="Y182" i="3"/>
  <c r="Y193" i="3" a="1"/>
  <c r="Y193" i="3"/>
  <c r="Y214" i="3" a="1"/>
  <c r="Y214" i="3"/>
  <c r="Y89" i="3" a="1"/>
  <c r="Y89" i="3"/>
  <c r="Y132" i="3" a="1"/>
  <c r="Y132" i="3"/>
  <c r="Y158" i="3" a="1"/>
  <c r="Y158" i="3"/>
  <c r="Y174" i="3" a="1"/>
  <c r="Y174" i="3"/>
  <c r="Y185" i="3" a="1"/>
  <c r="Y185" i="3"/>
  <c r="Y206" i="3" a="1"/>
  <c r="Y206" i="3"/>
  <c r="Y1264" i="3" a="1"/>
  <c r="Y1264" i="3"/>
  <c r="Y1267" i="3" a="1"/>
  <c r="Y1267" i="3"/>
  <c r="Y1272" i="3" a="1"/>
  <c r="Y1272" i="3"/>
  <c r="Y1275" i="3" a="1"/>
  <c r="Y1275" i="3"/>
  <c r="Y1280" i="3" a="1"/>
  <c r="Y1280" i="3"/>
  <c r="Y1283" i="3" a="1"/>
  <c r="Y1283" i="3"/>
  <c r="Y1288" i="3" a="1"/>
  <c r="Y1288" i="3"/>
  <c r="Y1291" i="3" a="1"/>
  <c r="Y1291" i="3"/>
  <c r="Y1296" i="3" a="1"/>
  <c r="Y1296" i="3"/>
  <c r="Y1299" i="3" a="1"/>
  <c r="Y1299" i="3"/>
  <c r="Y1304" i="3" a="1"/>
  <c r="Y1304" i="3"/>
  <c r="Y1307" i="3" a="1"/>
  <c r="Y1307" i="3"/>
  <c r="Y1312" i="3" a="1"/>
  <c r="Y1312" i="3"/>
  <c r="Y1315" i="3" a="1"/>
  <c r="Y1315" i="3"/>
  <c r="Y1320" i="3" a="1"/>
  <c r="Y1320" i="3"/>
  <c r="Y1323" i="3" a="1"/>
  <c r="Y1323" i="3"/>
  <c r="Y1328" i="3" a="1"/>
  <c r="Y1328" i="3"/>
  <c r="Y1331" i="3" a="1"/>
  <c r="Y1331" i="3"/>
  <c r="Y1336" i="3" a="1"/>
  <c r="Y1336" i="3"/>
  <c r="Y1339" i="3" a="1"/>
  <c r="Y1339" i="3"/>
  <c r="Y1344" i="3" a="1"/>
  <c r="Y1344" i="3"/>
  <c r="Y1347" i="3" a="1"/>
  <c r="Y1347" i="3"/>
  <c r="Y1352" i="3" a="1"/>
  <c r="Y1352" i="3"/>
  <c r="Y1355" i="3" a="1"/>
  <c r="Y1355" i="3"/>
  <c r="Y1360" i="3" a="1"/>
  <c r="Y1360" i="3"/>
  <c r="Y1363" i="3" a="1"/>
  <c r="Y1363" i="3"/>
  <c r="Y1368" i="3" a="1"/>
  <c r="Y1368" i="3"/>
  <c r="Y1371" i="3" a="1"/>
  <c r="Y1371" i="3"/>
  <c r="Y1376" i="3" a="1"/>
  <c r="Y1376" i="3"/>
  <c r="Y1379" i="3" a="1"/>
  <c r="Y1379" i="3"/>
  <c r="Y1384" i="3" a="1"/>
  <c r="Y1384" i="3"/>
  <c r="Y1387" i="3" a="1"/>
  <c r="Y1387" i="3"/>
  <c r="Y1392" i="3" a="1"/>
  <c r="Y1392" i="3"/>
  <c r="Y1395" i="3" a="1"/>
  <c r="Y1395" i="3"/>
  <c r="Y1400" i="3" a="1"/>
  <c r="Y1400" i="3"/>
  <c r="Y1403" i="3" a="1"/>
  <c r="Y1403" i="3"/>
  <c r="Y1408" i="3" a="1"/>
  <c r="Y1408" i="3"/>
  <c r="Y1411" i="3" a="1"/>
  <c r="Y1411" i="3"/>
  <c r="Y1416" i="3" a="1"/>
  <c r="Y1416" i="3"/>
  <c r="Y1419" i="3" a="1"/>
  <c r="Y1419" i="3"/>
  <c r="Y1424" i="3" a="1"/>
  <c r="Y1424" i="3"/>
  <c r="Y1427" i="3" a="1"/>
  <c r="Y1427" i="3"/>
  <c r="Y1432" i="3" a="1"/>
  <c r="Y1432" i="3"/>
  <c r="Y1435" i="3" a="1"/>
  <c r="Y1435" i="3"/>
  <c r="Y1440" i="3" a="1"/>
  <c r="Y1440" i="3"/>
  <c r="Y1443" i="3" a="1"/>
  <c r="Y1443" i="3"/>
  <c r="Y1448" i="3" a="1"/>
  <c r="Y1448" i="3"/>
  <c r="Y1451" i="3" a="1"/>
  <c r="Y1451" i="3"/>
  <c r="Y1456" i="3" a="1"/>
  <c r="Y1456" i="3"/>
  <c r="Y1459" i="3" a="1"/>
  <c r="Y1459" i="3"/>
  <c r="Y1464" i="3" a="1"/>
  <c r="Y1464" i="3"/>
  <c r="Y1467" i="3" a="1"/>
  <c r="Y1467" i="3"/>
  <c r="Y1472" i="3" a="1"/>
  <c r="Y1472" i="3"/>
  <c r="Z1472" i="3"/>
  <c r="Y1475" i="3" a="1"/>
  <c r="Y1475" i="3"/>
  <c r="Y1480" i="3" a="1"/>
  <c r="Y1480" i="3"/>
  <c r="Y1483" i="3" a="1"/>
  <c r="Y1483" i="3"/>
  <c r="Y1488" i="3" a="1"/>
  <c r="Y1488" i="3"/>
  <c r="Y1491" i="3" a="1"/>
  <c r="Y1491" i="3"/>
  <c r="Y1496" i="3" a="1"/>
  <c r="Y1496" i="3"/>
  <c r="Y1499" i="3" a="1"/>
  <c r="Y1499" i="3"/>
  <c r="Y1504" i="3" a="1"/>
  <c r="Y1504" i="3"/>
  <c r="Z1504" i="3"/>
  <c r="Y1507" i="3" a="1"/>
  <c r="Y1507" i="3"/>
  <c r="Y1512" i="3" a="1"/>
  <c r="Y1512" i="3"/>
  <c r="Y1515" i="3" a="1"/>
  <c r="Y1515" i="3"/>
  <c r="Y1520" i="3" a="1"/>
  <c r="Y1520" i="3"/>
  <c r="Y1523" i="3" a="1"/>
  <c r="Y1523" i="3"/>
  <c r="Y1528" i="3" a="1"/>
  <c r="Y1528" i="3"/>
  <c r="Y1531" i="3" a="1"/>
  <c r="Y1531" i="3"/>
  <c r="Y1536" i="3" a="1"/>
  <c r="Y1536" i="3"/>
  <c r="Z1536" i="3"/>
  <c r="Y1539" i="3" a="1"/>
  <c r="Y1539" i="3"/>
  <c r="Y1544" i="3" a="1"/>
  <c r="Y1544" i="3"/>
  <c r="Y1547" i="3" a="1"/>
  <c r="Y1547" i="3"/>
  <c r="Y1552" i="3" a="1"/>
  <c r="Y1552" i="3"/>
  <c r="Y1555" i="3" a="1"/>
  <c r="Y1555" i="3"/>
  <c r="Y1262" i="3" a="1"/>
  <c r="Y1262" i="3"/>
  <c r="AA1262" i="3"/>
  <c r="Y1265" i="3" a="1"/>
  <c r="Y1265" i="3"/>
  <c r="Y1270" i="3" a="1"/>
  <c r="Y1270" i="3"/>
  <c r="Y1273" i="3" a="1"/>
  <c r="Y1273" i="3"/>
  <c r="Y1278" i="3" a="1"/>
  <c r="Y1278" i="3"/>
  <c r="Y1281" i="3" a="1"/>
  <c r="Y1281" i="3"/>
  <c r="Y1286" i="3" a="1"/>
  <c r="Y1286" i="3"/>
  <c r="Y1289" i="3" a="1"/>
  <c r="Y1289" i="3"/>
  <c r="Y1294" i="3" a="1"/>
  <c r="Y1294" i="3"/>
  <c r="Y1297" i="3" a="1"/>
  <c r="Y1297" i="3"/>
  <c r="Y1302" i="3" a="1"/>
  <c r="Y1302" i="3"/>
  <c r="Y1305" i="3" a="1"/>
  <c r="Y1305" i="3"/>
  <c r="Y1310" i="3" a="1"/>
  <c r="Y1310" i="3"/>
  <c r="Z1310" i="3"/>
  <c r="Y1313" i="3" a="1"/>
  <c r="Y1313" i="3"/>
  <c r="Y1318" i="3" a="1"/>
  <c r="Y1318" i="3"/>
  <c r="Y1321" i="3" a="1"/>
  <c r="Y1321" i="3"/>
  <c r="Y1326" i="3" a="1"/>
  <c r="Y1326" i="3"/>
  <c r="Y1329" i="3" a="1"/>
  <c r="Y1329" i="3"/>
  <c r="Y1334" i="3" a="1"/>
  <c r="Y1334" i="3"/>
  <c r="Y1337" i="3" a="1"/>
  <c r="Y1337" i="3"/>
  <c r="Y1342" i="3" a="1"/>
  <c r="Y1342" i="3"/>
  <c r="Y1345" i="3" a="1"/>
  <c r="Y1345" i="3"/>
  <c r="Y1350" i="3" a="1"/>
  <c r="Y1350" i="3"/>
  <c r="Y1353" i="3" a="1"/>
  <c r="Y1353" i="3"/>
  <c r="Y1358" i="3" a="1"/>
  <c r="Y1358" i="3"/>
  <c r="Y1361" i="3" a="1"/>
  <c r="Y1361" i="3"/>
  <c r="Y1366" i="3" a="1"/>
  <c r="Y1366" i="3"/>
  <c r="Y1369" i="3" a="1"/>
  <c r="Y1369" i="3"/>
  <c r="Y1374" i="3" a="1"/>
  <c r="Y1374" i="3"/>
  <c r="Y1377" i="3" a="1"/>
  <c r="Y1377" i="3"/>
  <c r="Y1382" i="3" a="1"/>
  <c r="Y1382" i="3"/>
  <c r="Y1385" i="3" a="1"/>
  <c r="Y1385" i="3"/>
  <c r="Y1390" i="3" a="1"/>
  <c r="Y1390" i="3"/>
  <c r="Y1393" i="3" a="1"/>
  <c r="Y1393" i="3"/>
  <c r="Y1398" i="3" a="1"/>
  <c r="Y1398" i="3"/>
  <c r="Y1401" i="3" a="1"/>
  <c r="Y1401" i="3"/>
  <c r="Y1406" i="3" a="1"/>
  <c r="Y1406" i="3"/>
  <c r="Y1409" i="3" a="1"/>
  <c r="Y1409" i="3"/>
  <c r="Y1414" i="3" a="1"/>
  <c r="Y1414" i="3"/>
  <c r="Y1417" i="3" a="1"/>
  <c r="Y1417" i="3"/>
  <c r="Y1422" i="3" a="1"/>
  <c r="Y1422" i="3"/>
  <c r="Y1425" i="3" a="1"/>
  <c r="Y1425" i="3"/>
  <c r="Y1430" i="3" a="1"/>
  <c r="Y1430" i="3"/>
  <c r="Y1433" i="3" a="1"/>
  <c r="Y1433" i="3"/>
  <c r="Y1438" i="3" a="1"/>
  <c r="Y1438" i="3"/>
  <c r="Y1441" i="3" a="1"/>
  <c r="Y1441" i="3"/>
  <c r="Y1446" i="3" a="1"/>
  <c r="Y1446" i="3"/>
  <c r="Y1449" i="3" a="1"/>
  <c r="Y1449" i="3"/>
  <c r="Y1454" i="3" a="1"/>
  <c r="Y1454" i="3"/>
  <c r="Y1457" i="3" a="1"/>
  <c r="Y1457" i="3"/>
  <c r="Y1462" i="3" a="1"/>
  <c r="Y1462" i="3"/>
  <c r="Y1465" i="3" a="1"/>
  <c r="Y1465" i="3"/>
  <c r="Y1470" i="3" a="1"/>
  <c r="Y1470" i="3"/>
  <c r="Z1470" i="3"/>
  <c r="Y1473" i="3" a="1"/>
  <c r="Y1473" i="3"/>
  <c r="Y1478" i="3" a="1"/>
  <c r="Y1478" i="3"/>
  <c r="Y1481" i="3" a="1"/>
  <c r="Y1481" i="3"/>
  <c r="Y1486" i="3" a="1"/>
  <c r="Y1486" i="3"/>
  <c r="Y1489" i="3" a="1"/>
  <c r="Y1489" i="3"/>
  <c r="Y1494" i="3" a="1"/>
  <c r="Y1494" i="3"/>
  <c r="Y1497" i="3" a="1"/>
  <c r="Y1497" i="3"/>
  <c r="Y1502" i="3" a="1"/>
  <c r="Y1502" i="3"/>
  <c r="Y1505" i="3" a="1"/>
  <c r="Y1505" i="3"/>
  <c r="Y1510" i="3" a="1"/>
  <c r="Y1510" i="3"/>
  <c r="Y1513" i="3" a="1"/>
  <c r="Y1513" i="3"/>
  <c r="Y1518" i="3" a="1"/>
  <c r="Y1518" i="3"/>
  <c r="Y1521" i="3" a="1"/>
  <c r="Y1521" i="3"/>
  <c r="Y1526" i="3" a="1"/>
  <c r="Y1526" i="3"/>
  <c r="Y1529" i="3" a="1"/>
  <c r="Y1529" i="3"/>
  <c r="Y1534" i="3" a="1"/>
  <c r="Y1534" i="3"/>
  <c r="Y1537" i="3" a="1"/>
  <c r="Y1537" i="3"/>
  <c r="Y1542" i="3" a="1"/>
  <c r="Y1542" i="3"/>
  <c r="Y1545" i="3" a="1"/>
  <c r="Y1545" i="3"/>
  <c r="Y1550" i="3" a="1"/>
  <c r="Y1550" i="3"/>
  <c r="Y1553" i="3" a="1"/>
  <c r="Y1553" i="3"/>
  <c r="Y1558" i="3" a="1"/>
  <c r="Y1558" i="3"/>
  <c r="Y1561" i="3" a="1"/>
  <c r="Y1561" i="3"/>
  <c r="Y1566" i="3" a="1"/>
  <c r="Y1566" i="3"/>
  <c r="AA1566" i="3"/>
  <c r="Y1569" i="3" a="1"/>
  <c r="Y1569" i="3"/>
  <c r="Y1574" i="3" a="1"/>
  <c r="Y1574" i="3"/>
  <c r="Y1577" i="3" a="1"/>
  <c r="Y1577" i="3"/>
  <c r="Y1582" i="3" a="1"/>
  <c r="Y1582" i="3"/>
  <c r="Y1585" i="3" a="1"/>
  <c r="Y1585" i="3"/>
  <c r="Y1590" i="3" a="1"/>
  <c r="Y1590" i="3"/>
  <c r="Y1593" i="3" a="1"/>
  <c r="Y1593" i="3"/>
  <c r="Y1598" i="3" a="1"/>
  <c r="Y1598" i="3"/>
  <c r="AA1598" i="3"/>
  <c r="Y1601" i="3" a="1"/>
  <c r="Y1601" i="3"/>
  <c r="Y1606" i="3" a="1"/>
  <c r="Y1606" i="3"/>
  <c r="Y1609" i="3" a="1"/>
  <c r="Y1609" i="3"/>
  <c r="Y1614" i="3" a="1"/>
  <c r="Y1614" i="3"/>
  <c r="Y1617" i="3" a="1"/>
  <c r="Y1617" i="3"/>
  <c r="Y1622" i="3" a="1"/>
  <c r="Y1622" i="3"/>
  <c r="Y1625" i="3" a="1"/>
  <c r="Y1625" i="3"/>
  <c r="Y1630" i="3" a="1"/>
  <c r="Y1630" i="3"/>
  <c r="Y1633" i="3" a="1"/>
  <c r="Y1633" i="3"/>
  <c r="Y2" i="3" a="1"/>
  <c r="Y2" i="3"/>
  <c r="Y1263" i="3" a="1"/>
  <c r="Y1263" i="3"/>
  <c r="Y1268" i="3" a="1"/>
  <c r="Y1268" i="3"/>
  <c r="Y1271" i="3" a="1"/>
  <c r="Y1271" i="3"/>
  <c r="AA1271" i="3"/>
  <c r="Y1276" i="3" a="1"/>
  <c r="Y1276" i="3"/>
  <c r="Y1279" i="3" a="1"/>
  <c r="Y1279" i="3"/>
  <c r="Y1284" i="3" a="1"/>
  <c r="Y1284" i="3"/>
  <c r="Y1287" i="3" a="1"/>
  <c r="Y1287" i="3"/>
  <c r="Y1292" i="3" a="1"/>
  <c r="Y1292" i="3"/>
  <c r="Y1295" i="3" a="1"/>
  <c r="Y1295" i="3"/>
  <c r="Y1300" i="3" a="1"/>
  <c r="Y1300" i="3"/>
  <c r="Y1303" i="3" a="1"/>
  <c r="Y1303" i="3"/>
  <c r="Y1308" i="3" a="1"/>
  <c r="Y1308" i="3"/>
  <c r="Y1311" i="3" a="1"/>
  <c r="Y1311" i="3"/>
  <c r="Y1316" i="3" a="1"/>
  <c r="Y1316" i="3"/>
  <c r="Y1319" i="3" a="1"/>
  <c r="Y1319" i="3"/>
  <c r="Y1324" i="3" a="1"/>
  <c r="Y1324" i="3"/>
  <c r="Y1327" i="3" a="1"/>
  <c r="Y1327" i="3"/>
  <c r="Y1332" i="3" a="1"/>
  <c r="Y1332" i="3"/>
  <c r="Y1335" i="3" a="1"/>
  <c r="Y1335" i="3"/>
  <c r="Y1340" i="3" a="1"/>
  <c r="Y1340" i="3"/>
  <c r="Y1343" i="3" a="1"/>
  <c r="Y1343" i="3"/>
  <c r="Y1348" i="3" a="1"/>
  <c r="Y1348" i="3"/>
  <c r="Y1351" i="3" a="1"/>
  <c r="Y1351" i="3"/>
  <c r="Y1356" i="3" a="1"/>
  <c r="Y1356" i="3"/>
  <c r="Y1359" i="3" a="1"/>
  <c r="Y1359" i="3"/>
  <c r="Y1364" i="3" a="1"/>
  <c r="Y1364" i="3"/>
  <c r="Y1367" i="3" a="1"/>
  <c r="Y1367" i="3"/>
  <c r="Y1372" i="3" a="1"/>
  <c r="Y1372" i="3"/>
  <c r="Y1375" i="3" a="1"/>
  <c r="Y1375" i="3"/>
  <c r="Y1380" i="3" a="1"/>
  <c r="Y1380" i="3"/>
  <c r="Y1383" i="3" a="1"/>
  <c r="Y1383" i="3"/>
  <c r="Y1388" i="3" a="1"/>
  <c r="Y1388" i="3"/>
  <c r="Y1391" i="3" a="1"/>
  <c r="Y1391" i="3"/>
  <c r="Y1396" i="3" a="1"/>
  <c r="Y1396" i="3"/>
  <c r="Y1399" i="3" a="1"/>
  <c r="Y1399" i="3"/>
  <c r="Y1404" i="3" a="1"/>
  <c r="Y1404" i="3"/>
  <c r="Y1407" i="3" a="1"/>
  <c r="Y1407" i="3"/>
  <c r="Y1412" i="3" a="1"/>
  <c r="Y1412" i="3"/>
  <c r="Y1415" i="3" a="1"/>
  <c r="Y1415" i="3"/>
  <c r="Y1420" i="3" a="1"/>
  <c r="Y1420" i="3"/>
  <c r="Y1423" i="3" a="1"/>
  <c r="Y1423" i="3"/>
  <c r="Y1428" i="3" a="1"/>
  <c r="Y1428" i="3"/>
  <c r="Y1431" i="3" a="1"/>
  <c r="Y1431" i="3"/>
  <c r="Z1431" i="3"/>
  <c r="Y1436" i="3" a="1"/>
  <c r="Y1436" i="3"/>
  <c r="Y1439" i="3" a="1"/>
  <c r="Y1439" i="3"/>
  <c r="Y1444" i="3" a="1"/>
  <c r="Y1444" i="3"/>
  <c r="Y1447" i="3" a="1"/>
  <c r="Y1447" i="3"/>
  <c r="AA1447" i="3"/>
  <c r="Y1452" i="3" a="1"/>
  <c r="Y1452" i="3"/>
  <c r="Y1455" i="3" a="1"/>
  <c r="Y1455" i="3"/>
  <c r="AE1455" i="3"/>
  <c r="Y1460" i="3" a="1"/>
  <c r="Y1460" i="3"/>
  <c r="Y1463" i="3" a="1"/>
  <c r="Y1463" i="3"/>
  <c r="Y1468" i="3" a="1"/>
  <c r="Y1468" i="3"/>
  <c r="Y1471" i="3" a="1"/>
  <c r="Y1471" i="3"/>
  <c r="Y1476" i="3" a="1"/>
  <c r="Y1476" i="3"/>
  <c r="Y1479" i="3" a="1"/>
  <c r="Y1479" i="3"/>
  <c r="Y1484" i="3" a="1"/>
  <c r="Y1484" i="3"/>
  <c r="Y1487" i="3" a="1"/>
  <c r="Y1487" i="3"/>
  <c r="Y1492" i="3" a="1"/>
  <c r="Y1492" i="3"/>
  <c r="Y1495" i="3" a="1"/>
  <c r="Y1495" i="3"/>
  <c r="Y1500" i="3" a="1"/>
  <c r="Y1500" i="3"/>
  <c r="Y1503" i="3" a="1"/>
  <c r="Y1503" i="3"/>
  <c r="Y1508" i="3" a="1"/>
  <c r="Y1508" i="3"/>
  <c r="Y1511" i="3" a="1"/>
  <c r="Y1511" i="3"/>
  <c r="Y1516" i="3" a="1"/>
  <c r="Y1516" i="3"/>
  <c r="Y1519" i="3" a="1"/>
  <c r="Y1519" i="3"/>
  <c r="Y1524" i="3" a="1"/>
  <c r="Y1524" i="3"/>
  <c r="Y1527" i="3" a="1"/>
  <c r="Y1527" i="3"/>
  <c r="Y1532" i="3" a="1"/>
  <c r="Y1532" i="3"/>
  <c r="Y1535" i="3" a="1"/>
  <c r="Y1535" i="3"/>
  <c r="Y1540" i="3" a="1"/>
  <c r="Y1540" i="3"/>
  <c r="Y1543" i="3" a="1"/>
  <c r="Y1543" i="3"/>
  <c r="Y1548" i="3" a="1"/>
  <c r="Y1548" i="3"/>
  <c r="Y1551" i="3" a="1"/>
  <c r="Y1551" i="3"/>
  <c r="Z1551" i="3"/>
  <c r="Y1556" i="3" a="1"/>
  <c r="Y1556" i="3"/>
  <c r="Y1261" i="3" a="1"/>
  <c r="Y1261" i="3"/>
  <c r="Y1266" i="3" a="1"/>
  <c r="Y1266" i="3"/>
  <c r="Y1269" i="3" a="1"/>
  <c r="Y1269" i="3"/>
  <c r="Y1274" i="3" a="1"/>
  <c r="Y1274" i="3"/>
  <c r="Y1277" i="3" a="1"/>
  <c r="Y1277" i="3"/>
  <c r="Y1282" i="3" a="1"/>
  <c r="Y1282" i="3"/>
  <c r="Y1285" i="3" a="1"/>
  <c r="Y1285" i="3"/>
  <c r="Y1290" i="3" a="1"/>
  <c r="Y1290" i="3"/>
  <c r="Y1293" i="3" a="1"/>
  <c r="Y1293" i="3"/>
  <c r="Y1298" i="3" a="1"/>
  <c r="Y1298" i="3"/>
  <c r="Y1301" i="3" a="1"/>
  <c r="Y1301" i="3"/>
  <c r="AA1301" i="3"/>
  <c r="Y1306" i="3" a="1"/>
  <c r="Y1306" i="3"/>
  <c r="Y1309" i="3" a="1"/>
  <c r="Y1309" i="3"/>
  <c r="Y1314" i="3" a="1"/>
  <c r="Y1314" i="3"/>
  <c r="Y1317" i="3" a="1"/>
  <c r="Y1317" i="3"/>
  <c r="Y1322" i="3" a="1"/>
  <c r="Y1322" i="3"/>
  <c r="Y1325" i="3" a="1"/>
  <c r="Y1325" i="3"/>
  <c r="Y1330" i="3" a="1"/>
  <c r="Y1330" i="3"/>
  <c r="Y1333" i="3" a="1"/>
  <c r="Y1333" i="3"/>
  <c r="Y1338" i="3" a="1"/>
  <c r="Y1338" i="3"/>
  <c r="Y1341" i="3" a="1"/>
  <c r="Y1341" i="3"/>
  <c r="Y1346" i="3" a="1"/>
  <c r="Y1346" i="3"/>
  <c r="Y1349" i="3" a="1"/>
  <c r="Y1349" i="3"/>
  <c r="Y1354" i="3" a="1"/>
  <c r="Y1354" i="3"/>
  <c r="Y1357" i="3" a="1"/>
  <c r="Y1357" i="3"/>
  <c r="Y1362" i="3" a="1"/>
  <c r="Y1362" i="3"/>
  <c r="Y1365" i="3" a="1"/>
  <c r="Y1365" i="3"/>
  <c r="Y1370" i="3" a="1"/>
  <c r="Y1370" i="3"/>
  <c r="Y1373" i="3" a="1"/>
  <c r="Y1373" i="3"/>
  <c r="Y1378" i="3" a="1"/>
  <c r="Y1378" i="3"/>
  <c r="Y1381" i="3" a="1"/>
  <c r="Y1381" i="3"/>
  <c r="Y1386" i="3" a="1"/>
  <c r="Y1386" i="3"/>
  <c r="Y1389" i="3" a="1"/>
  <c r="Y1389" i="3"/>
  <c r="Y1394" i="3" a="1"/>
  <c r="Y1394" i="3"/>
  <c r="Y1397" i="3" a="1"/>
  <c r="Y1397" i="3"/>
  <c r="AE1397" i="3"/>
  <c r="Y1402" i="3" a="1"/>
  <c r="Y1402" i="3"/>
  <c r="Y1405" i="3" a="1"/>
  <c r="Y1405" i="3"/>
  <c r="Y1410" i="3" a="1"/>
  <c r="Y1410" i="3"/>
  <c r="Y1413" i="3" a="1"/>
  <c r="Y1413" i="3"/>
  <c r="Y1418" i="3" a="1"/>
  <c r="Y1418" i="3"/>
  <c r="Y1421" i="3" a="1"/>
  <c r="Y1421" i="3"/>
  <c r="Y1426" i="3" a="1"/>
  <c r="Y1426" i="3"/>
  <c r="Y1429" i="3" a="1"/>
  <c r="Y1429" i="3"/>
  <c r="Y1434" i="3" a="1"/>
  <c r="Y1434" i="3"/>
  <c r="Y1437" i="3" a="1"/>
  <c r="Y1437" i="3"/>
  <c r="Y1442" i="3" a="1"/>
  <c r="Y1442" i="3"/>
  <c r="Y1445" i="3" a="1"/>
  <c r="Y1445" i="3"/>
  <c r="Y1450" i="3" a="1"/>
  <c r="Y1450" i="3"/>
  <c r="Y1453" i="3" a="1"/>
  <c r="Y1453" i="3"/>
  <c r="Y1458" i="3" a="1"/>
  <c r="Y1458" i="3"/>
  <c r="Y1461" i="3" a="1"/>
  <c r="Y1461" i="3"/>
  <c r="Y1466" i="3" a="1"/>
  <c r="Y1466" i="3"/>
  <c r="Y1469" i="3" a="1"/>
  <c r="Y1469" i="3"/>
  <c r="Y1474" i="3" a="1"/>
  <c r="Y1474" i="3"/>
  <c r="Y1477" i="3" a="1"/>
  <c r="Y1477" i="3"/>
  <c r="Y1482" i="3" a="1"/>
  <c r="Y1482" i="3"/>
  <c r="Y1485" i="3" a="1"/>
  <c r="Y1485" i="3"/>
  <c r="Y1490" i="3" a="1"/>
  <c r="Y1490" i="3"/>
  <c r="Y1493" i="3" a="1"/>
  <c r="Y1493" i="3"/>
  <c r="Y1498" i="3" a="1"/>
  <c r="Y1498" i="3"/>
  <c r="Y1501" i="3" a="1"/>
  <c r="Y1501" i="3"/>
  <c r="Y1506" i="3" a="1"/>
  <c r="Y1506" i="3"/>
  <c r="Y1509" i="3" a="1"/>
  <c r="Y1509" i="3"/>
  <c r="Y1514" i="3" a="1"/>
  <c r="Y1514" i="3"/>
  <c r="Y1517" i="3" a="1"/>
  <c r="Y1517" i="3"/>
  <c r="Y1522" i="3" a="1"/>
  <c r="Y1522" i="3"/>
  <c r="Y1525" i="3" a="1"/>
  <c r="Y1525" i="3"/>
  <c r="Y1530" i="3" a="1"/>
  <c r="Y1530" i="3"/>
  <c r="Y1533" i="3" a="1"/>
  <c r="Y1533" i="3"/>
  <c r="Y1538" i="3" a="1"/>
  <c r="Y1538" i="3"/>
  <c r="Y1541" i="3" a="1"/>
  <c r="Y1541" i="3"/>
  <c r="Y1546" i="3" a="1"/>
  <c r="Y1546" i="3"/>
  <c r="Y1549" i="3" a="1"/>
  <c r="Y1549" i="3"/>
  <c r="Y1554" i="3" a="1"/>
  <c r="Y1554" i="3"/>
  <c r="Y1557" i="3" a="1"/>
  <c r="Y1557" i="3"/>
  <c r="Y1562" i="3" a="1"/>
  <c r="Y1562" i="3"/>
  <c r="Y1565" i="3" a="1"/>
  <c r="Y1565" i="3"/>
  <c r="Y1570" i="3" a="1"/>
  <c r="Y1570" i="3"/>
  <c r="Y1573" i="3" a="1"/>
  <c r="Y1573" i="3"/>
  <c r="Y1578" i="3" a="1"/>
  <c r="Y1578" i="3"/>
  <c r="Y1581" i="3" a="1"/>
  <c r="Y1581" i="3"/>
  <c r="Y1586" i="3" a="1"/>
  <c r="Y1586" i="3"/>
  <c r="Y1589" i="3" a="1"/>
  <c r="Y1589" i="3"/>
  <c r="Y1594" i="3" a="1"/>
  <c r="Y1594" i="3"/>
  <c r="Y1597" i="3" a="1"/>
  <c r="Y1597" i="3"/>
  <c r="Y1602" i="3" a="1"/>
  <c r="Y1602" i="3"/>
  <c r="Y1605" i="3" a="1"/>
  <c r="Y1605" i="3"/>
  <c r="Y1610" i="3" a="1"/>
  <c r="Y1610" i="3"/>
  <c r="Y1613" i="3" a="1"/>
  <c r="Y1613" i="3"/>
  <c r="Y1618" i="3" a="1"/>
  <c r="Y1618" i="3"/>
  <c r="Y1621" i="3" a="1"/>
  <c r="Y1621" i="3"/>
  <c r="Y1626" i="3" a="1"/>
  <c r="Y1626" i="3"/>
  <c r="Y1629" i="3" a="1"/>
  <c r="Y1629" i="3"/>
  <c r="Y1634" i="3" a="1"/>
  <c r="Y1634" i="3"/>
  <c r="Y1637" i="3" a="1"/>
  <c r="Y1637" i="3"/>
  <c r="Y1563" i="3" a="1"/>
  <c r="Y1563" i="3"/>
  <c r="Y1568" i="3" a="1"/>
  <c r="Y1568" i="3"/>
  <c r="Y1579" i="3" a="1"/>
  <c r="Y1579" i="3"/>
  <c r="Y1584" i="3" a="1"/>
  <c r="Y1584" i="3"/>
  <c r="Z1584" i="3"/>
  <c r="Y1595" i="3" a="1"/>
  <c r="Y1595" i="3"/>
  <c r="Y1600" i="3" a="1"/>
  <c r="Y1600" i="3"/>
  <c r="Y1611" i="3" a="1"/>
  <c r="Y1611" i="3"/>
  <c r="Y1616" i="3" a="1"/>
  <c r="Y1616" i="3"/>
  <c r="Y1627" i="3" a="1"/>
  <c r="Y1627" i="3"/>
  <c r="Y1632" i="3" a="1"/>
  <c r="Y1632" i="3"/>
  <c r="Y1559" i="3" a="1"/>
  <c r="Y1559" i="3"/>
  <c r="Y1564" i="3" a="1"/>
  <c r="Y1564" i="3"/>
  <c r="Y1575" i="3" a="1"/>
  <c r="Y1575" i="3"/>
  <c r="Y1580" i="3" a="1"/>
  <c r="Y1580" i="3"/>
  <c r="Y1591" i="3" a="1"/>
  <c r="Y1591" i="3"/>
  <c r="Y1596" i="3" a="1"/>
  <c r="Y1596" i="3"/>
  <c r="Y1607" i="3" a="1"/>
  <c r="Y1607" i="3"/>
  <c r="Y1612" i="3" a="1"/>
  <c r="Y1612" i="3"/>
  <c r="Y1623" i="3" a="1"/>
  <c r="Y1623" i="3"/>
  <c r="Y1628" i="3" a="1"/>
  <c r="Y1628" i="3"/>
  <c r="Y1560" i="3" a="1"/>
  <c r="Y1560" i="3"/>
  <c r="Y1571" i="3" a="1"/>
  <c r="Y1571" i="3"/>
  <c r="Y1576" i="3" a="1"/>
  <c r="Y1576" i="3"/>
  <c r="Y1587" i="3" a="1"/>
  <c r="Y1587" i="3"/>
  <c r="Y1592" i="3" a="1"/>
  <c r="Y1592" i="3"/>
  <c r="Y1603" i="3" a="1"/>
  <c r="Y1603" i="3"/>
  <c r="Y1608" i="3" a="1"/>
  <c r="Y1608" i="3"/>
  <c r="Y1619" i="3" a="1"/>
  <c r="Y1619" i="3"/>
  <c r="Y1624" i="3" a="1"/>
  <c r="Y1624" i="3"/>
  <c r="Y1635" i="3" a="1"/>
  <c r="Y1635" i="3"/>
  <c r="Y1567" i="3" a="1"/>
  <c r="Y1567" i="3"/>
  <c r="Y1572" i="3" a="1"/>
  <c r="Y1572" i="3"/>
  <c r="Y1583" i="3" a="1"/>
  <c r="Y1583" i="3"/>
  <c r="Y1588" i="3" a="1"/>
  <c r="Y1588" i="3"/>
  <c r="Y1599" i="3" a="1"/>
  <c r="Y1599" i="3"/>
  <c r="Y1604" i="3" a="1"/>
  <c r="Y1604" i="3"/>
  <c r="Y1615" i="3" a="1"/>
  <c r="Y1615" i="3"/>
  <c r="Y1620" i="3" a="1"/>
  <c r="Y1620" i="3"/>
  <c r="Y1631" i="3" a="1"/>
  <c r="Y1631" i="3"/>
  <c r="Y1636" i="3" a="1"/>
  <c r="Y1636" i="3"/>
  <c r="AD1707" i="3"/>
  <c r="AD1674" i="3"/>
  <c r="AD1642" i="3"/>
  <c r="AD1610" i="3"/>
  <c r="AD1577" i="3"/>
  <c r="AD1545" i="3"/>
  <c r="AD1513" i="3"/>
  <c r="AD1480" i="3"/>
  <c r="AD1448" i="3"/>
  <c r="AD1416" i="3"/>
  <c r="AD1681" i="3"/>
  <c r="AD1520" i="3"/>
  <c r="AD1487" i="3"/>
  <c r="AD1455" i="3"/>
  <c r="AD1329" i="3"/>
  <c r="AD1573" i="3"/>
  <c r="AD1541" i="3"/>
  <c r="AD1509" i="3"/>
  <c r="AD1476" i="3"/>
  <c r="AD1444" i="3"/>
  <c r="AD1412" i="3"/>
  <c r="AD153" i="3"/>
  <c r="AD1490" i="3"/>
  <c r="AD1296" i="3"/>
  <c r="AD1337" i="3"/>
  <c r="AD1703" i="3"/>
  <c r="AD1638" i="3"/>
  <c r="AD1304" i="3"/>
  <c r="AD1628" i="3"/>
  <c r="AD1699" i="3"/>
  <c r="AD1635" i="3"/>
  <c r="AD1689" i="3"/>
  <c r="AD1657" i="3"/>
  <c r="AD1495" i="3"/>
  <c r="AD1463" i="3"/>
  <c r="AD34" i="3"/>
  <c r="AD1652" i="3"/>
  <c r="AD1393" i="3"/>
  <c r="AD1722" i="3"/>
  <c r="AD1625" i="3"/>
  <c r="AD1431" i="3"/>
  <c r="AD1386" i="3"/>
  <c r="AD90" i="3"/>
  <c r="AD1678" i="3"/>
  <c r="AD1614" i="3"/>
  <c r="AD1360" i="3"/>
  <c r="AD1328" i="3"/>
  <c r="AD1295" i="3"/>
  <c r="AD1263" i="3"/>
  <c r="AD1725" i="3"/>
  <c r="AD1466" i="3"/>
  <c r="AD1369" i="3"/>
  <c r="AD98" i="3"/>
  <c r="AD1668" i="3"/>
  <c r="AD1410" i="3"/>
  <c r="AD107" i="3"/>
  <c r="AD1711" i="3"/>
  <c r="AD1581" i="3"/>
  <c r="AD1549" i="3"/>
  <c r="AD1517" i="3"/>
  <c r="AD1484" i="3"/>
  <c r="AD1452" i="3"/>
  <c r="AD1420" i="3"/>
  <c r="AD10" i="3"/>
  <c r="AD193" i="3"/>
  <c r="AD161" i="3"/>
  <c r="AD129" i="3"/>
  <c r="AD96" i="3"/>
  <c r="AD64" i="3"/>
  <c r="AD32" i="3"/>
  <c r="AD1285" i="3"/>
  <c r="AE187" i="3"/>
  <c r="AD187" i="3"/>
  <c r="AD1353" i="3"/>
  <c r="AE50" i="3"/>
  <c r="AD50" i="3"/>
  <c r="AD1714" i="3"/>
  <c r="AD1617" i="3"/>
  <c r="AD1552" i="3"/>
  <c r="AD1704" i="3"/>
  <c r="AD1640" i="3"/>
  <c r="AD1575" i="3"/>
  <c r="AD1511" i="3"/>
  <c r="AD1478" i="3"/>
  <c r="AD1671" i="3"/>
  <c r="AD1574" i="3"/>
  <c r="AD1510" i="3"/>
  <c r="AD1445" i="3"/>
  <c r="AD1670" i="3"/>
  <c r="AD1321" i="3"/>
  <c r="AD18" i="3"/>
  <c r="AD1693" i="3"/>
  <c r="AD1596" i="3"/>
  <c r="AD1499" i="3"/>
  <c r="AD1435" i="3"/>
  <c r="AD1320" i="3"/>
  <c r="AD202" i="3"/>
  <c r="AD170" i="3"/>
  <c r="AD138" i="3"/>
  <c r="AD105" i="3"/>
  <c r="AD73" i="3"/>
  <c r="AD41" i="3"/>
  <c r="AD9" i="3"/>
  <c r="AD1294" i="3"/>
  <c r="AD1684" i="3"/>
  <c r="AE66" i="3"/>
  <c r="AD66" i="3"/>
  <c r="AD1584" i="3"/>
  <c r="AD1423" i="3"/>
  <c r="AE42" i="3"/>
  <c r="AD42" i="3"/>
  <c r="AD1672" i="3"/>
  <c r="AD1608" i="3"/>
  <c r="AD1543" i="3"/>
  <c r="AD1446" i="3"/>
  <c r="AD1414" i="3"/>
  <c r="AD1639" i="3"/>
  <c r="AE26" i="3"/>
  <c r="AD26" i="3"/>
  <c r="AD1726" i="3"/>
  <c r="AD1661" i="3"/>
  <c r="AD1564" i="3"/>
  <c r="AD1467" i="3"/>
  <c r="AD1402" i="3"/>
  <c r="AD1384" i="3"/>
  <c r="AD1359" i="3"/>
  <c r="AD1709" i="3"/>
  <c r="AD1450" i="3"/>
  <c r="AD1507" i="3"/>
  <c r="AD1498" i="3"/>
  <c r="AE195" i="3"/>
  <c r="AD195" i="3"/>
  <c r="AD1620" i="3"/>
  <c r="AD1716" i="3"/>
  <c r="AD1683" i="3"/>
  <c r="AD1651" i="3"/>
  <c r="AD1619" i="3"/>
  <c r="AD1586" i="3"/>
  <c r="AD1554" i="3"/>
  <c r="AD1522" i="3"/>
  <c r="AD1489" i="3"/>
  <c r="AD1457" i="3"/>
  <c r="AD1425" i="3"/>
  <c r="AD1392" i="3"/>
  <c r="AE123" i="3"/>
  <c r="AD123" i="3"/>
  <c r="AD1698" i="3"/>
  <c r="AD1666" i="3"/>
  <c r="AD1634" i="3"/>
  <c r="AD1601" i="3"/>
  <c r="AD1569" i="3"/>
  <c r="AD1537" i="3"/>
  <c r="AD1504" i="3"/>
  <c r="AD1472" i="3"/>
  <c r="AD1440" i="3"/>
  <c r="AD1408" i="3"/>
  <c r="AD1288" i="3"/>
  <c r="AD1571" i="3"/>
  <c r="AD1724" i="3"/>
  <c r="AD1659" i="3"/>
  <c r="AD1649" i="3"/>
  <c r="AD1390" i="3"/>
  <c r="AD1607" i="3"/>
  <c r="AD1542" i="3"/>
  <c r="AD1477" i="3"/>
  <c r="AD1413" i="3"/>
  <c r="AD1702" i="3"/>
  <c r="AD1605" i="3"/>
  <c r="AD1629" i="3"/>
  <c r="AD1532" i="3"/>
  <c r="AD203" i="3"/>
  <c r="AD1352" i="3"/>
  <c r="AD1287" i="3"/>
  <c r="AD1327" i="3"/>
  <c r="AD1539" i="3"/>
  <c r="AD1474" i="3"/>
  <c r="AD1418" i="3"/>
  <c r="AD1482" i="3"/>
  <c r="AD1644" i="3"/>
  <c r="AD1442" i="3"/>
  <c r="AD1692" i="3"/>
  <c r="AD1434" i="3"/>
  <c r="AD1555" i="3"/>
  <c r="AD1708" i="3"/>
  <c r="AD1675" i="3"/>
  <c r="AD1643" i="3"/>
  <c r="AD1611" i="3"/>
  <c r="AD1578" i="3"/>
  <c r="AD1546" i="3"/>
  <c r="AD1514" i="3"/>
  <c r="AD1481" i="3"/>
  <c r="AD1449" i="3"/>
  <c r="AD1417" i="3"/>
  <c r="AD1361" i="3"/>
  <c r="AE58" i="3"/>
  <c r="AD58" i="3"/>
  <c r="AD1723" i="3"/>
  <c r="AD1690" i="3"/>
  <c r="AD1658" i="3"/>
  <c r="AD1626" i="3"/>
  <c r="AD1593" i="3"/>
  <c r="AD1561" i="3"/>
  <c r="AD1529" i="3"/>
  <c r="AD1496" i="3"/>
  <c r="AD1464" i="3"/>
  <c r="AD1432" i="3"/>
  <c r="AD1399" i="3"/>
  <c r="AD179" i="3"/>
  <c r="AD1697" i="3"/>
  <c r="AD1665" i="3"/>
  <c r="AD1633" i="3"/>
  <c r="AD1600" i="3"/>
  <c r="AD1568" i="3"/>
  <c r="AD1536" i="3"/>
  <c r="AD1503" i="3"/>
  <c r="AD1471" i="3"/>
  <c r="AD1439" i="3"/>
  <c r="AD1407" i="3"/>
  <c r="AD1280" i="3"/>
  <c r="AD171" i="3"/>
  <c r="AD1721" i="3"/>
  <c r="AD1688" i="3"/>
  <c r="AD1656" i="3"/>
  <c r="AD1624" i="3"/>
  <c r="AD1591" i="3"/>
  <c r="AD1559" i="3"/>
  <c r="AD1527" i="3"/>
  <c r="AD1494" i="3"/>
  <c r="AD1462" i="3"/>
  <c r="AD1430" i="3"/>
  <c r="AD1397" i="3"/>
  <c r="AD1636" i="3"/>
  <c r="AD1612" i="3"/>
  <c r="AD1667" i="3"/>
  <c r="AD1602" i="3"/>
  <c r="AD1570" i="3"/>
  <c r="AD1538" i="3"/>
  <c r="AD1505" i="3"/>
  <c r="AD1473" i="3"/>
  <c r="AD1441" i="3"/>
  <c r="AD1409" i="3"/>
  <c r="AD1715" i="3"/>
  <c r="AD1682" i="3"/>
  <c r="AD1650" i="3"/>
  <c r="AD1618" i="3"/>
  <c r="AD1585" i="3"/>
  <c r="AD1553" i="3"/>
  <c r="AD1521" i="3"/>
  <c r="AD1488" i="3"/>
  <c r="AD1456" i="3"/>
  <c r="AD1424" i="3"/>
  <c r="AD1391" i="3"/>
  <c r="AE115" i="3"/>
  <c r="AD115" i="3"/>
  <c r="AD1592" i="3"/>
  <c r="AD1560" i="3"/>
  <c r="AD1528" i="3"/>
  <c r="AD1398" i="3"/>
  <c r="AD1713" i="3"/>
  <c r="AD1680" i="3"/>
  <c r="AD1648" i="3"/>
  <c r="AD1616" i="3"/>
  <c r="AD1583" i="3"/>
  <c r="AD1551" i="3"/>
  <c r="AD1519" i="3"/>
  <c r="AD1486" i="3"/>
  <c r="AD1454" i="3"/>
  <c r="AD1422" i="3"/>
  <c r="AD1388" i="3"/>
  <c r="AD1712" i="3"/>
  <c r="AD1679" i="3"/>
  <c r="AD1647" i="3"/>
  <c r="AD1615" i="3"/>
  <c r="AD1582" i="3"/>
  <c r="AD1550" i="3"/>
  <c r="AD1518" i="3"/>
  <c r="AD1485" i="3"/>
  <c r="AD1453" i="3"/>
  <c r="AD1421" i="3"/>
  <c r="AD1646" i="3"/>
  <c r="AD1385" i="3"/>
  <c r="AD82" i="3"/>
  <c r="AD1701" i="3"/>
  <c r="AD1669" i="3"/>
  <c r="AD1637" i="3"/>
  <c r="AD1604" i="3"/>
  <c r="AD1572" i="3"/>
  <c r="AD1540" i="3"/>
  <c r="AD1508" i="3"/>
  <c r="AD1475" i="3"/>
  <c r="AD1443" i="3"/>
  <c r="AD1411" i="3"/>
  <c r="AD1313" i="3"/>
  <c r="AD211" i="3"/>
  <c r="AD178" i="3"/>
  <c r="AD146" i="3"/>
  <c r="AD114" i="3"/>
  <c r="AD81" i="3"/>
  <c r="AD49" i="3"/>
  <c r="AD17" i="3"/>
  <c r="AD1367" i="3"/>
  <c r="AD1335" i="3"/>
  <c r="AD1302" i="3"/>
  <c r="AD1270" i="3"/>
  <c r="AD1382" i="3"/>
  <c r="AD1350" i="3"/>
  <c r="AD1318" i="3"/>
  <c r="AD200" i="3"/>
  <c r="AD168" i="3"/>
  <c r="AD136" i="3"/>
  <c r="AD103" i="3"/>
  <c r="AD71" i="3"/>
  <c r="AD39" i="3"/>
  <c r="AD7" i="3"/>
  <c r="AD1365" i="3"/>
  <c r="AD1333" i="3"/>
  <c r="AD1300" i="3"/>
  <c r="AD1268" i="3"/>
  <c r="AD1262" i="3"/>
  <c r="AE185" i="3"/>
  <c r="AD185" i="3"/>
  <c r="AE121" i="3"/>
  <c r="AD121" i="3"/>
  <c r="AE88" i="3"/>
  <c r="AD88" i="3"/>
  <c r="AE56" i="3"/>
  <c r="AD56" i="3"/>
  <c r="AE24" i="3"/>
  <c r="AD24" i="3"/>
  <c r="AD1374" i="3"/>
  <c r="AD1342" i="3"/>
  <c r="AD1310" i="3"/>
  <c r="AE1277" i="3"/>
  <c r="AD1277" i="3"/>
  <c r="AD192" i="3"/>
  <c r="AD160" i="3"/>
  <c r="AD128" i="3"/>
  <c r="AD95" i="3"/>
  <c r="AD63" i="3"/>
  <c r="AD31" i="3"/>
  <c r="AD1389" i="3"/>
  <c r="AD1357" i="3"/>
  <c r="AD1325" i="3"/>
  <c r="AD1292" i="3"/>
  <c r="AD216" i="3"/>
  <c r="AE183" i="3"/>
  <c r="AD183" i="3"/>
  <c r="AE151" i="3"/>
  <c r="AD151" i="3"/>
  <c r="AE119" i="3"/>
  <c r="AD119" i="3"/>
  <c r="AE86" i="3"/>
  <c r="AD86" i="3"/>
  <c r="AD54" i="3"/>
  <c r="AD22" i="3"/>
  <c r="AD1372" i="3"/>
  <c r="AD1340" i="3"/>
  <c r="AD1308" i="3"/>
  <c r="AE1275" i="3"/>
  <c r="AD1275" i="3"/>
  <c r="AD198" i="3"/>
  <c r="AD166" i="3"/>
  <c r="AD134" i="3"/>
  <c r="AD101" i="3"/>
  <c r="AD69" i="3"/>
  <c r="AD37" i="3"/>
  <c r="AD5" i="3"/>
  <c r="AD1363" i="3"/>
  <c r="AD1331" i="3"/>
  <c r="AD1298" i="3"/>
  <c r="AD1266" i="3"/>
  <c r="AD189" i="3"/>
  <c r="AE157" i="3"/>
  <c r="AD157" i="3"/>
  <c r="AE125" i="3"/>
  <c r="AD125" i="3"/>
  <c r="AE92" i="3"/>
  <c r="AD92" i="3"/>
  <c r="AE60" i="3"/>
  <c r="AD60" i="3"/>
  <c r="AE28" i="3"/>
  <c r="AD28" i="3"/>
  <c r="AD1378" i="3"/>
  <c r="AD1346" i="3"/>
  <c r="AD1314" i="3"/>
  <c r="AD1281" i="3"/>
  <c r="AE196" i="3"/>
  <c r="AD196" i="3"/>
  <c r="AE164" i="3"/>
  <c r="AD164" i="3"/>
  <c r="AE132" i="3"/>
  <c r="AD132" i="3"/>
  <c r="AD99" i="3"/>
  <c r="AE67" i="3"/>
  <c r="AD67" i="3"/>
  <c r="AE35" i="3"/>
  <c r="AD35" i="3"/>
  <c r="AE3" i="3"/>
  <c r="AD3" i="3"/>
  <c r="AD1506" i="3"/>
  <c r="AE206" i="3"/>
  <c r="AD206" i="3"/>
  <c r="AD1705" i="3"/>
  <c r="AD1673" i="3"/>
  <c r="AD1641" i="3"/>
  <c r="AD1609" i="3"/>
  <c r="AD1576" i="3"/>
  <c r="AD1544" i="3"/>
  <c r="AD1512" i="3"/>
  <c r="AD1479" i="3"/>
  <c r="AD1447" i="3"/>
  <c r="AD1415" i="3"/>
  <c r="AD1345" i="3"/>
  <c r="AD1729" i="3"/>
  <c r="AD1696" i="3"/>
  <c r="AD1664" i="3"/>
  <c r="AD1632" i="3"/>
  <c r="AD1599" i="3"/>
  <c r="AD1567" i="3"/>
  <c r="AD1535" i="3"/>
  <c r="AD1502" i="3"/>
  <c r="AD1470" i="3"/>
  <c r="AD1438" i="3"/>
  <c r="AD1405" i="3"/>
  <c r="AD1272" i="3"/>
  <c r="AD163" i="3"/>
  <c r="AD1728" i="3"/>
  <c r="AD1695" i="3"/>
  <c r="AD1663" i="3"/>
  <c r="AD1631" i="3"/>
  <c r="AD1598" i="3"/>
  <c r="AD1566" i="3"/>
  <c r="AD1534" i="3"/>
  <c r="AD1501" i="3"/>
  <c r="AD1469" i="3"/>
  <c r="AD1437" i="3"/>
  <c r="AD1404" i="3"/>
  <c r="AD1264" i="3"/>
  <c r="AD1727" i="3"/>
  <c r="AD1694" i="3"/>
  <c r="AD1662" i="3"/>
  <c r="AD1630" i="3"/>
  <c r="AD1597" i="3"/>
  <c r="AD1565" i="3"/>
  <c r="AD1533" i="3"/>
  <c r="AD1500" i="3"/>
  <c r="AD1468" i="3"/>
  <c r="AD1436" i="3"/>
  <c r="AD1403" i="3"/>
  <c r="AD212" i="3"/>
  <c r="AD1718" i="3"/>
  <c r="AD1685" i="3"/>
  <c r="AD1653" i="3"/>
  <c r="AD1621" i="3"/>
  <c r="AD1588" i="3"/>
  <c r="AD1556" i="3"/>
  <c r="AD1524" i="3"/>
  <c r="AD1491" i="3"/>
  <c r="AD1459" i="3"/>
  <c r="AD1427" i="3"/>
  <c r="AD1394" i="3"/>
  <c r="AD139" i="3"/>
  <c r="AD1376" i="3"/>
  <c r="AD1344" i="3"/>
  <c r="AD1312" i="3"/>
  <c r="AD1279" i="3"/>
  <c r="AD194" i="3"/>
  <c r="AD162" i="3"/>
  <c r="AD130" i="3"/>
  <c r="AD97" i="3"/>
  <c r="AD65" i="3"/>
  <c r="AD33" i="3"/>
  <c r="AD1383" i="3"/>
  <c r="AD1351" i="3"/>
  <c r="AD1319" i="3"/>
  <c r="AD1286" i="3"/>
  <c r="AD210" i="3"/>
  <c r="AD177" i="3"/>
  <c r="AD145" i="3"/>
  <c r="AD113" i="3"/>
  <c r="AD80" i="3"/>
  <c r="AD48" i="3"/>
  <c r="AD16" i="3"/>
  <c r="AD1366" i="3"/>
  <c r="AD1334" i="3"/>
  <c r="AD1301" i="3"/>
  <c r="AD1269" i="3"/>
  <c r="AD217" i="3"/>
  <c r="AD184" i="3"/>
  <c r="AD152" i="3"/>
  <c r="AD120" i="3"/>
  <c r="AD87" i="3"/>
  <c r="AD55" i="3"/>
  <c r="AD23" i="3"/>
  <c r="AD1381" i="3"/>
  <c r="AD1349" i="3"/>
  <c r="AD1317" i="3"/>
  <c r="AD1284" i="3"/>
  <c r="AD1720" i="3"/>
  <c r="AD1687" i="3"/>
  <c r="AD1655" i="3"/>
  <c r="AD1623" i="3"/>
  <c r="AD1590" i="3"/>
  <c r="AD1558" i="3"/>
  <c r="AD1526" i="3"/>
  <c r="AD1493" i="3"/>
  <c r="AD1461" i="3"/>
  <c r="AD1429" i="3"/>
  <c r="AD1396" i="3"/>
  <c r="AD155" i="3"/>
  <c r="AD1719" i="3"/>
  <c r="AD1686" i="3"/>
  <c r="AD1654" i="3"/>
  <c r="AD1622" i="3"/>
  <c r="AD1589" i="3"/>
  <c r="AD1557" i="3"/>
  <c r="AD1525" i="3"/>
  <c r="AD1492" i="3"/>
  <c r="AD1460" i="3"/>
  <c r="AD1428" i="3"/>
  <c r="AD1395" i="3"/>
  <c r="AD147" i="3"/>
  <c r="AD1710" i="3"/>
  <c r="AD1677" i="3"/>
  <c r="AD1645" i="3"/>
  <c r="AD1613" i="3"/>
  <c r="AD1580" i="3"/>
  <c r="AD1548" i="3"/>
  <c r="AD1516" i="3"/>
  <c r="AD1483" i="3"/>
  <c r="AD1451" i="3"/>
  <c r="AD1419" i="3"/>
  <c r="AD1377" i="3"/>
  <c r="AD74" i="3"/>
  <c r="AD1368" i="3"/>
  <c r="AD1336" i="3"/>
  <c r="AD1303" i="3"/>
  <c r="AD1271" i="3"/>
  <c r="AD186" i="3"/>
  <c r="AD154" i="3"/>
  <c r="AD122" i="3"/>
  <c r="AD89" i="3"/>
  <c r="AD57" i="3"/>
  <c r="AD25" i="3"/>
  <c r="AD1375" i="3"/>
  <c r="AD1343" i="3"/>
  <c r="AD1311" i="3"/>
  <c r="AD1278" i="3"/>
  <c r="AD201" i="3"/>
  <c r="AD169" i="3"/>
  <c r="AD137" i="3"/>
  <c r="AD104" i="3"/>
  <c r="AD72" i="3"/>
  <c r="AD40" i="3"/>
  <c r="AD8" i="3"/>
  <c r="AD1358" i="3"/>
  <c r="AD1326" i="3"/>
  <c r="AD1293" i="3"/>
  <c r="AD1261" i="3"/>
  <c r="AD209" i="3"/>
  <c r="AD176" i="3"/>
  <c r="AD144" i="3"/>
  <c r="AD112" i="3"/>
  <c r="AD79" i="3"/>
  <c r="AD47" i="3"/>
  <c r="AD15" i="3"/>
  <c r="AD1373" i="3"/>
  <c r="AD1341" i="3"/>
  <c r="AD1309" i="3"/>
  <c r="AD1276" i="3"/>
  <c r="AD191" i="3"/>
  <c r="AD159" i="3"/>
  <c r="AD127" i="3"/>
  <c r="AD94" i="3"/>
  <c r="AD62" i="3"/>
  <c r="AD30" i="3"/>
  <c r="AD1380" i="3"/>
  <c r="AD1348" i="3"/>
  <c r="AD1316" i="3"/>
  <c r="AD1283" i="3"/>
  <c r="AD207" i="3"/>
  <c r="AD174" i="3"/>
  <c r="AD142" i="3"/>
  <c r="AD110" i="3"/>
  <c r="AD77" i="3"/>
  <c r="AD45" i="3"/>
  <c r="AD13" i="3"/>
  <c r="AD1371" i="3"/>
  <c r="AD1339" i="3"/>
  <c r="AD1307" i="3"/>
  <c r="AD1274" i="3"/>
  <c r="AD197" i="3"/>
  <c r="AD165" i="3"/>
  <c r="AD133" i="3"/>
  <c r="AD68" i="3"/>
  <c r="AD36" i="3"/>
  <c r="AD4" i="3"/>
  <c r="AD1354" i="3"/>
  <c r="AD1322" i="3"/>
  <c r="AD1289" i="3"/>
  <c r="AD204" i="3"/>
  <c r="AD172" i="3"/>
  <c r="AD140" i="3"/>
  <c r="AD108" i="3"/>
  <c r="AD75" i="3"/>
  <c r="AD43" i="3"/>
  <c r="AD11" i="3"/>
  <c r="AE106" i="3"/>
  <c r="AD106" i="3"/>
  <c r="AD208" i="3"/>
  <c r="AD175" i="3"/>
  <c r="AD143" i="3"/>
  <c r="AD111" i="3"/>
  <c r="AD78" i="3"/>
  <c r="AD46" i="3"/>
  <c r="AD14" i="3"/>
  <c r="AD1364" i="3"/>
  <c r="AD1332" i="3"/>
  <c r="AD1299" i="3"/>
  <c r="AD1267" i="3"/>
  <c r="AD190" i="3"/>
  <c r="AD158" i="3"/>
  <c r="AD126" i="3"/>
  <c r="AD93" i="3"/>
  <c r="AD61" i="3"/>
  <c r="AD29" i="3"/>
  <c r="AD1387" i="3"/>
  <c r="AD1355" i="3"/>
  <c r="AD1323" i="3"/>
  <c r="AD1290" i="3"/>
  <c r="AD214" i="3"/>
  <c r="AD181" i="3"/>
  <c r="AD149" i="3"/>
  <c r="AD117" i="3"/>
  <c r="AD84" i="3"/>
  <c r="AD52" i="3"/>
  <c r="AD20" i="3"/>
  <c r="AD1370" i="3"/>
  <c r="AD1338" i="3"/>
  <c r="AD1305" i="3"/>
  <c r="AD1273" i="3"/>
  <c r="AD188" i="3"/>
  <c r="AD156" i="3"/>
  <c r="AD124" i="3"/>
  <c r="AD91" i="3"/>
  <c r="AD59" i="3"/>
  <c r="AD27" i="3"/>
  <c r="AD1406" i="3"/>
  <c r="AD1306" i="3"/>
  <c r="AD199" i="3"/>
  <c r="AD167" i="3"/>
  <c r="AD135" i="3"/>
  <c r="AD102" i="3"/>
  <c r="AD70" i="3"/>
  <c r="AD38" i="3"/>
  <c r="AD6" i="3"/>
  <c r="AD1356" i="3"/>
  <c r="AD1324" i="3"/>
  <c r="AD1291" i="3"/>
  <c r="AD215" i="3"/>
  <c r="AD182" i="3"/>
  <c r="AD150" i="3"/>
  <c r="AD118" i="3"/>
  <c r="AD85" i="3"/>
  <c r="AD53" i="3"/>
  <c r="AD21" i="3"/>
  <c r="AD1379" i="3"/>
  <c r="AD1347" i="3"/>
  <c r="AD1315" i="3"/>
  <c r="AD1282" i="3"/>
  <c r="AD205" i="3"/>
  <c r="AD173" i="3"/>
  <c r="AD141" i="3"/>
  <c r="AD109" i="3"/>
  <c r="AD76" i="3"/>
  <c r="AD44" i="3"/>
  <c r="AD12" i="3"/>
  <c r="AD1362" i="3"/>
  <c r="AD1330" i="3"/>
  <c r="AD1297" i="3"/>
  <c r="AD1265" i="3"/>
  <c r="AD213" i="3"/>
  <c r="AD180" i="3"/>
  <c r="AD148" i="3"/>
  <c r="AD116" i="3"/>
  <c r="AD83" i="3"/>
  <c r="AD51" i="3"/>
  <c r="AD19" i="3"/>
  <c r="AD1606" i="3"/>
  <c r="AD1706" i="3"/>
  <c r="AE1292" i="3"/>
  <c r="AE22" i="3"/>
  <c r="AE134" i="3"/>
  <c r="AE101" i="3"/>
  <c r="AE37" i="3"/>
  <c r="AE1281" i="3"/>
  <c r="AE180" i="3"/>
  <c r="AE63" i="3"/>
  <c r="AE69" i="3"/>
  <c r="AE166" i="3"/>
  <c r="AE5" i="3"/>
  <c r="AE1269" i="3"/>
  <c r="AE162" i="3"/>
  <c r="AE90" i="3"/>
  <c r="AE99" i="3"/>
  <c r="AE171" i="3"/>
  <c r="AE54" i="3"/>
  <c r="AE36" i="3"/>
  <c r="AE198" i="3"/>
  <c r="AE117" i="3"/>
  <c r="AE45" i="3"/>
  <c r="AE1287" i="3"/>
  <c r="AE18" i="3"/>
  <c r="AE135" i="3"/>
  <c r="AE144" i="3"/>
  <c r="AE216" i="3"/>
  <c r="AE81" i="3"/>
  <c r="AE1296" i="3"/>
  <c r="AE1278" i="3"/>
  <c r="AE27" i="3"/>
  <c r="AE126" i="3"/>
  <c r="AE108" i="3"/>
  <c r="AE207" i="3"/>
  <c r="AE72" i="3"/>
  <c r="AE9" i="3"/>
  <c r="AE153" i="3"/>
  <c r="AE189" i="3"/>
  <c r="AE1288" i="3"/>
  <c r="AE1264" i="3"/>
  <c r="AE212" i="3"/>
  <c r="AE210" i="3"/>
  <c r="AE177" i="3"/>
  <c r="AE145" i="3"/>
  <c r="AE113" i="3"/>
  <c r="AE80" i="3"/>
  <c r="AE48" i="3"/>
  <c r="AE16" i="3"/>
  <c r="AE111" i="3"/>
  <c r="AE214" i="3"/>
  <c r="AE181" i="3"/>
  <c r="AE149" i="3"/>
  <c r="AE84" i="3"/>
  <c r="AE52" i="3"/>
  <c r="AE20" i="3"/>
  <c r="AE179" i="3"/>
  <c r="AE147" i="3"/>
  <c r="AE199" i="3"/>
  <c r="AE167" i="3"/>
  <c r="AE1291" i="3"/>
  <c r="AE203" i="3"/>
  <c r="AE105" i="3"/>
  <c r="AE160" i="3"/>
  <c r="AE170" i="3"/>
  <c r="AE41" i="3"/>
  <c r="AE1262" i="3"/>
  <c r="AE95" i="3"/>
  <c r="AE1298" i="3"/>
  <c r="AE202" i="3"/>
  <c r="AE138" i="3"/>
  <c r="AE1294" i="3"/>
  <c r="AE128" i="3"/>
  <c r="AE73" i="3"/>
  <c r="AE192" i="3"/>
  <c r="AE31" i="3"/>
  <c r="AE1272" i="3"/>
  <c r="AE163" i="3"/>
  <c r="AE139" i="3"/>
  <c r="AE130" i="3"/>
  <c r="AE97" i="3"/>
  <c r="AE65" i="3"/>
  <c r="AE33" i="3"/>
  <c r="AE1286" i="3"/>
  <c r="AE1301" i="3"/>
  <c r="AE217" i="3"/>
  <c r="AE184" i="3"/>
  <c r="AE152" i="3"/>
  <c r="AE120" i="3"/>
  <c r="AE87" i="3"/>
  <c r="AE55" i="3"/>
  <c r="AE23" i="3"/>
  <c r="AE1284" i="3"/>
  <c r="AE208" i="3"/>
  <c r="AE175" i="3"/>
  <c r="AE143" i="3"/>
  <c r="AE78" i="3"/>
  <c r="AE46" i="3"/>
  <c r="AE14" i="3"/>
  <c r="AE1299" i="3"/>
  <c r="AE1267" i="3"/>
  <c r="AE190" i="3"/>
  <c r="AE158" i="3"/>
  <c r="AE93" i="3"/>
  <c r="AE61" i="3"/>
  <c r="AE29" i="3"/>
  <c r="AE1290" i="3"/>
  <c r="AE1273" i="3"/>
  <c r="AE1266" i="3"/>
  <c r="AE1279" i="3"/>
  <c r="AE194" i="3"/>
  <c r="AE74" i="3"/>
  <c r="AE1271" i="3"/>
  <c r="AE89" i="3"/>
  <c r="AE25" i="3"/>
  <c r="AE1280" i="3"/>
  <c r="AE98" i="3"/>
  <c r="AE155" i="3"/>
  <c r="AE1303" i="3"/>
  <c r="AE186" i="3"/>
  <c r="AE154" i="3"/>
  <c r="AE122" i="3"/>
  <c r="AE57" i="3"/>
  <c r="AE188" i="3"/>
  <c r="AE156" i="3"/>
  <c r="AE124" i="3"/>
  <c r="AE91" i="3"/>
  <c r="AE59" i="3"/>
  <c r="AE169" i="3"/>
  <c r="AE104" i="3"/>
  <c r="AE40" i="3"/>
  <c r="AE1293" i="3"/>
  <c r="AE209" i="3"/>
  <c r="AE176" i="3"/>
  <c r="AE112" i="3"/>
  <c r="AE79" i="3"/>
  <c r="AE47" i="3"/>
  <c r="AE15" i="3"/>
  <c r="AE1276" i="3"/>
  <c r="AE102" i="3"/>
  <c r="AE70" i="3"/>
  <c r="AE38" i="3"/>
  <c r="AE6" i="3"/>
  <c r="AE215" i="3"/>
  <c r="AE182" i="3"/>
  <c r="AE150" i="3"/>
  <c r="AE118" i="3"/>
  <c r="AE85" i="3"/>
  <c r="AE53" i="3"/>
  <c r="AE21" i="3"/>
  <c r="AE1282" i="3"/>
  <c r="AE205" i="3"/>
  <c r="AE173" i="3"/>
  <c r="AE141" i="3"/>
  <c r="AE109" i="3"/>
  <c r="AE76" i="3"/>
  <c r="AE44" i="3"/>
  <c r="AE12" i="3"/>
  <c r="AE1297" i="3"/>
  <c r="AE1265" i="3"/>
  <c r="AE213" i="3"/>
  <c r="AE148" i="3"/>
  <c r="AE116" i="3"/>
  <c r="AE83" i="3"/>
  <c r="AE51" i="3"/>
  <c r="AE19" i="3"/>
  <c r="AE201" i="3"/>
  <c r="AE137" i="3"/>
  <c r="AE8" i="3"/>
  <c r="AE1261" i="3"/>
  <c r="AE1304" i="3"/>
  <c r="AE131" i="3"/>
  <c r="AE107" i="3"/>
  <c r="AE34" i="3"/>
  <c r="AE82" i="3"/>
  <c r="AE10" i="3"/>
  <c r="AE1295" i="3"/>
  <c r="AE1263" i="3"/>
  <c r="AE211" i="3"/>
  <c r="AE178" i="3"/>
  <c r="AE146" i="3"/>
  <c r="AE114" i="3"/>
  <c r="AE49" i="3"/>
  <c r="AE17" i="3"/>
  <c r="AE1302" i="3"/>
  <c r="AE1270" i="3"/>
  <c r="AE193" i="3"/>
  <c r="AE161" i="3"/>
  <c r="AE129" i="3"/>
  <c r="AE96" i="3"/>
  <c r="AE64" i="3"/>
  <c r="AE32" i="3"/>
  <c r="AE1285" i="3"/>
  <c r="AE200" i="3"/>
  <c r="AE168" i="3"/>
  <c r="AE136" i="3"/>
  <c r="AE103" i="3"/>
  <c r="AE71" i="3"/>
  <c r="AE39" i="3"/>
  <c r="AE7" i="3"/>
  <c r="AE1300" i="3"/>
  <c r="AE1268" i="3"/>
  <c r="AE191" i="3"/>
  <c r="AE159" i="3"/>
  <c r="AE127" i="3"/>
  <c r="AE94" i="3"/>
  <c r="AE62" i="3"/>
  <c r="AE30" i="3"/>
  <c r="AE1283" i="3"/>
  <c r="AE174" i="3"/>
  <c r="AE142" i="3"/>
  <c r="AE110" i="3"/>
  <c r="AE77" i="3"/>
  <c r="AE13" i="3"/>
  <c r="AE1274" i="3"/>
  <c r="AE197" i="3"/>
  <c r="AE165" i="3"/>
  <c r="AE133" i="3"/>
  <c r="AE68" i="3"/>
  <c r="AE4" i="3"/>
  <c r="AE1289" i="3"/>
  <c r="AE204" i="3"/>
  <c r="AE172" i="3"/>
  <c r="AE140" i="3"/>
  <c r="AE75" i="3"/>
  <c r="AE43" i="3"/>
  <c r="AE11" i="3"/>
  <c r="AC1458" i="3"/>
  <c r="AC66" i="3"/>
  <c r="AC1627" i="3"/>
  <c r="AC1642" i="3"/>
  <c r="AC1480" i="3"/>
  <c r="AC1353" i="3"/>
  <c r="AC1617" i="3"/>
  <c r="AC1455" i="3"/>
  <c r="AC1703" i="3"/>
  <c r="AC1638" i="3"/>
  <c r="AC1509" i="3"/>
  <c r="AC1412" i="3"/>
  <c r="AC1384" i="3"/>
  <c r="AC1352" i="3"/>
  <c r="AC1320" i="3"/>
  <c r="AC1287" i="3"/>
  <c r="AC185" i="3"/>
  <c r="AC153" i="3"/>
  <c r="AC121" i="3"/>
  <c r="AC88" i="3"/>
  <c r="AC56" i="3"/>
  <c r="AC24" i="3"/>
  <c r="AC1342" i="3"/>
  <c r="AC1310" i="3"/>
  <c r="AC1277" i="3"/>
  <c r="AC1595" i="3"/>
  <c r="AC1717" i="3"/>
  <c r="AC1515" i="3"/>
  <c r="AC1426" i="3"/>
  <c r="AC1497" i="3"/>
  <c r="AC1674" i="3"/>
  <c r="AC1545" i="3"/>
  <c r="AC1448" i="3"/>
  <c r="AC50" i="3"/>
  <c r="AC1681" i="3"/>
  <c r="AC1584" i="3"/>
  <c r="AC1487" i="3"/>
  <c r="AC1573" i="3"/>
  <c r="AC1444" i="3"/>
  <c r="AC1531" i="3"/>
  <c r="AC1563" i="3"/>
  <c r="AC1691" i="3"/>
  <c r="AC1562" i="3"/>
  <c r="AC1465" i="3"/>
  <c r="AC1400" i="3"/>
  <c r="AC1707" i="3"/>
  <c r="AC1610" i="3"/>
  <c r="AC1513" i="3"/>
  <c r="AC1416" i="3"/>
  <c r="AC1423" i="3"/>
  <c r="AC1337" i="3"/>
  <c r="AC1329" i="3"/>
  <c r="AC1541" i="3"/>
  <c r="AC18" i="3"/>
  <c r="AC1450" i="3"/>
  <c r="AC1603" i="3"/>
  <c r="AC1684" i="3"/>
  <c r="AC1594" i="3"/>
  <c r="AC1530" i="3"/>
  <c r="AC1433" i="3"/>
  <c r="AC187" i="3"/>
  <c r="AC1577" i="3"/>
  <c r="AC1649" i="3"/>
  <c r="AC1520" i="3"/>
  <c r="AC1390" i="3"/>
  <c r="AC42" i="3"/>
  <c r="AC26" i="3"/>
  <c r="AC1670" i="3"/>
  <c r="AC1605" i="3"/>
  <c r="AC1476" i="3"/>
  <c r="AC1321" i="3"/>
  <c r="AC1389" i="3"/>
  <c r="AC1357" i="3"/>
  <c r="AC1325" i="3"/>
  <c r="AC1292" i="3"/>
  <c r="AC183" i="3"/>
  <c r="AC151" i="3"/>
  <c r="AC119" i="3"/>
  <c r="AC86" i="3"/>
  <c r="AC54" i="3"/>
  <c r="AC22" i="3"/>
  <c r="AC1372" i="3"/>
  <c r="AC1340" i="3"/>
  <c r="AC1308" i="3"/>
  <c r="AC1275" i="3"/>
  <c r="AC198" i="3"/>
  <c r="AC166" i="3"/>
  <c r="AC134" i="3"/>
  <c r="AC101" i="3"/>
  <c r="AC69" i="3"/>
  <c r="AC37" i="3"/>
  <c r="AC5" i="3"/>
  <c r="AC189" i="3"/>
  <c r="AC157" i="3"/>
  <c r="AC125" i="3"/>
  <c r="AC92" i="3"/>
  <c r="AC60" i="3"/>
  <c r="AC28" i="3"/>
  <c r="AC1378" i="3"/>
  <c r="AC1346" i="3"/>
  <c r="AC1314" i="3"/>
  <c r="AC1281" i="3"/>
  <c r="AC196" i="3"/>
  <c r="AC164" i="3"/>
  <c r="AC132" i="3"/>
  <c r="AC99" i="3"/>
  <c r="AC67" i="3"/>
  <c r="AC35" i="3"/>
  <c r="AC3" i="3"/>
  <c r="AC206" i="3"/>
  <c r="AC1673" i="3"/>
  <c r="AC1609" i="3"/>
  <c r="AC1576" i="3"/>
  <c r="AC1662" i="3"/>
  <c r="AC1597" i="3"/>
  <c r="AC1565" i="3"/>
  <c r="AC1533" i="3"/>
  <c r="AC1500" i="3"/>
  <c r="AC1468" i="3"/>
  <c r="AC1436" i="3"/>
  <c r="AC1403" i="3"/>
  <c r="AC212" i="3"/>
  <c r="AC210" i="3"/>
  <c r="AC177" i="3"/>
  <c r="AC145" i="3"/>
  <c r="AC113" i="3"/>
  <c r="AC80" i="3"/>
  <c r="AC48" i="3"/>
  <c r="AC16" i="3"/>
  <c r="AC123" i="3"/>
  <c r="AC1288" i="3"/>
  <c r="AC1418" i="3"/>
  <c r="AC1725" i="3"/>
  <c r="AC1466" i="3"/>
  <c r="AC1482" i="3"/>
  <c r="AC1587" i="3"/>
  <c r="AC1644" i="3"/>
  <c r="AC1369" i="3"/>
  <c r="AC1700" i="3"/>
  <c r="AC1692" i="3"/>
  <c r="AC1434" i="3"/>
  <c r="AC195" i="3"/>
  <c r="AC1547" i="3"/>
  <c r="AC1579" i="3"/>
  <c r="AC1676" i="3"/>
  <c r="AC115" i="3"/>
  <c r="AC1708" i="3"/>
  <c r="AC1675" i="3"/>
  <c r="AC1643" i="3"/>
  <c r="AC1611" i="3"/>
  <c r="AC1578" i="3"/>
  <c r="AC1546" i="3"/>
  <c r="AC1514" i="3"/>
  <c r="AC1481" i="3"/>
  <c r="AC1449" i="3"/>
  <c r="AC1417" i="3"/>
  <c r="AC58" i="3"/>
  <c r="AC1723" i="3"/>
  <c r="AC1690" i="3"/>
  <c r="AC1658" i="3"/>
  <c r="AC1626" i="3"/>
  <c r="AC1593" i="3"/>
  <c r="AC1561" i="3"/>
  <c r="AC1529" i="3"/>
  <c r="AC1496" i="3"/>
  <c r="AC1464" i="3"/>
  <c r="AC1432" i="3"/>
  <c r="AC1399" i="3"/>
  <c r="AC179" i="3"/>
  <c r="AC1568" i="3"/>
  <c r="AC1720" i="3"/>
  <c r="AC147" i="3"/>
  <c r="AC1606" i="3"/>
  <c r="AC1706" i="3"/>
  <c r="AC106" i="3"/>
  <c r="AC1575" i="3"/>
  <c r="AC1639" i="3"/>
  <c r="AC1510" i="3"/>
  <c r="AC1702" i="3"/>
  <c r="AC1564" i="3"/>
  <c r="AC1402" i="3"/>
  <c r="AC105" i="3"/>
  <c r="AC1327" i="3"/>
  <c r="AC128" i="3"/>
  <c r="AC1331" i="3"/>
  <c r="AC1266" i="3"/>
  <c r="AC1506" i="3"/>
  <c r="AC1672" i="3"/>
  <c r="AC1543" i="3"/>
  <c r="AC1671" i="3"/>
  <c r="AC1542" i="3"/>
  <c r="AC1661" i="3"/>
  <c r="AC1532" i="3"/>
  <c r="AC73" i="3"/>
  <c r="AC1359" i="3"/>
  <c r="AC1262" i="3"/>
  <c r="AC1374" i="3"/>
  <c r="AC160" i="3"/>
  <c r="AC63" i="3"/>
  <c r="AC216" i="3"/>
  <c r="AC1363" i="3"/>
  <c r="AC1298" i="3"/>
  <c r="AC1539" i="3"/>
  <c r="AC1652" i="3"/>
  <c r="AC1393" i="3"/>
  <c r="AC1709" i="3"/>
  <c r="AC1507" i="3"/>
  <c r="AC1498" i="3"/>
  <c r="AC1620" i="3"/>
  <c r="AC1716" i="3"/>
  <c r="AC1683" i="3"/>
  <c r="AC1651" i="3"/>
  <c r="AC1619" i="3"/>
  <c r="AC1586" i="3"/>
  <c r="AC1554" i="3"/>
  <c r="AC1522" i="3"/>
  <c r="AC1489" i="3"/>
  <c r="AC1457" i="3"/>
  <c r="AC1425" i="3"/>
  <c r="AC1392" i="3"/>
  <c r="AC1698" i="3"/>
  <c r="AC1666" i="3"/>
  <c r="AC1634" i="3"/>
  <c r="AC1601" i="3"/>
  <c r="AC1569" i="3"/>
  <c r="AC1537" i="3"/>
  <c r="AC1504" i="3"/>
  <c r="AC1472" i="3"/>
  <c r="AC1440" i="3"/>
  <c r="AC1408" i="3"/>
  <c r="AC1705" i="3"/>
  <c r="AC1641" i="3"/>
  <c r="AC1544" i="3"/>
  <c r="AC1512" i="3"/>
  <c r="AC1479" i="3"/>
  <c r="AC1447" i="3"/>
  <c r="AC1415" i="3"/>
  <c r="AC1345" i="3"/>
  <c r="AC1729" i="3"/>
  <c r="AC1696" i="3"/>
  <c r="AC1664" i="3"/>
  <c r="AC1632" i="3"/>
  <c r="AC1599" i="3"/>
  <c r="AC1567" i="3"/>
  <c r="AC1535" i="3"/>
  <c r="AC1502" i="3"/>
  <c r="AC1470" i="3"/>
  <c r="AC1438" i="3"/>
  <c r="AC1405" i="3"/>
  <c r="AC1272" i="3"/>
  <c r="AC163" i="3"/>
  <c r="AC1728" i="3"/>
  <c r="AC1695" i="3"/>
  <c r="AC1663" i="3"/>
  <c r="AC1631" i="3"/>
  <c r="AC1598" i="3"/>
  <c r="AC1566" i="3"/>
  <c r="AC1534" i="3"/>
  <c r="AC1501" i="3"/>
  <c r="AC1469" i="3"/>
  <c r="AC1437" i="3"/>
  <c r="AC1404" i="3"/>
  <c r="AC1264" i="3"/>
  <c r="AC1727" i="3"/>
  <c r="AC1694" i="3"/>
  <c r="AC1630" i="3"/>
  <c r="AC1718" i="3"/>
  <c r="AC1685" i="3"/>
  <c r="AC1653" i="3"/>
  <c r="AC1621" i="3"/>
  <c r="AC1588" i="3"/>
  <c r="AC1556" i="3"/>
  <c r="AC1524" i="3"/>
  <c r="AC1491" i="3"/>
  <c r="AC1459" i="3"/>
  <c r="AC1427" i="3"/>
  <c r="AC1394" i="3"/>
  <c r="AC139" i="3"/>
  <c r="AC1376" i="3"/>
  <c r="AC1344" i="3"/>
  <c r="AC1312" i="3"/>
  <c r="AC1279" i="3"/>
  <c r="AC194" i="3"/>
  <c r="AC162" i="3"/>
  <c r="AC130" i="3"/>
  <c r="AC97" i="3"/>
  <c r="AC65" i="3"/>
  <c r="AC33" i="3"/>
  <c r="AC1383" i="3"/>
  <c r="AC1351" i="3"/>
  <c r="AC1319" i="3"/>
  <c r="AC1286" i="3"/>
  <c r="AC1724" i="3"/>
  <c r="AC1552" i="3"/>
  <c r="AC1640" i="3"/>
  <c r="AC1511" i="3"/>
  <c r="AC1446" i="3"/>
  <c r="AC1414" i="3"/>
  <c r="AC1574" i="3"/>
  <c r="AC1477" i="3"/>
  <c r="AC1445" i="3"/>
  <c r="AC1413" i="3"/>
  <c r="AC1726" i="3"/>
  <c r="AC1629" i="3"/>
  <c r="AC1499" i="3"/>
  <c r="AC1435" i="3"/>
  <c r="AC202" i="3"/>
  <c r="AC138" i="3"/>
  <c r="AC41" i="3"/>
  <c r="AC1294" i="3"/>
  <c r="AC1474" i="3"/>
  <c r="AC1442" i="3"/>
  <c r="AC1697" i="3"/>
  <c r="AC1503" i="3"/>
  <c r="AC1439" i="3"/>
  <c r="AC1280" i="3"/>
  <c r="AC171" i="3"/>
  <c r="AC1656" i="3"/>
  <c r="AC1462" i="3"/>
  <c r="AC1571" i="3"/>
  <c r="AC1659" i="3"/>
  <c r="AC1714" i="3"/>
  <c r="AC1704" i="3"/>
  <c r="AC1608" i="3"/>
  <c r="AC1478" i="3"/>
  <c r="AC1607" i="3"/>
  <c r="AC1693" i="3"/>
  <c r="AC1596" i="3"/>
  <c r="AC1467" i="3"/>
  <c r="AC203" i="3"/>
  <c r="AC170" i="3"/>
  <c r="AC9" i="3"/>
  <c r="AC192" i="3"/>
  <c r="AC95" i="3"/>
  <c r="AC31" i="3"/>
  <c r="AC1555" i="3"/>
  <c r="AC1361" i="3"/>
  <c r="AC1665" i="3"/>
  <c r="AC1633" i="3"/>
  <c r="AC1600" i="3"/>
  <c r="AC1536" i="3"/>
  <c r="AC1471" i="3"/>
  <c r="AC1407" i="3"/>
  <c r="AC1721" i="3"/>
  <c r="AC1688" i="3"/>
  <c r="AC1624" i="3"/>
  <c r="AC1591" i="3"/>
  <c r="AC1559" i="3"/>
  <c r="AC1527" i="3"/>
  <c r="AC1494" i="3"/>
  <c r="AC1366" i="3"/>
  <c r="AC1334" i="3"/>
  <c r="AC1301" i="3"/>
  <c r="AC1269" i="3"/>
  <c r="AC217" i="3"/>
  <c r="AC184" i="3"/>
  <c r="AC152" i="3"/>
  <c r="AC120" i="3"/>
  <c r="AC87" i="3"/>
  <c r="AC55" i="3"/>
  <c r="AC23" i="3"/>
  <c r="AC1381" i="3"/>
  <c r="AC1349" i="3"/>
  <c r="AC1317" i="3"/>
  <c r="AC1284" i="3"/>
  <c r="AC208" i="3"/>
  <c r="AC175" i="3"/>
  <c r="AC143" i="3"/>
  <c r="AC111" i="3"/>
  <c r="AC78" i="3"/>
  <c r="AC46" i="3"/>
  <c r="AC14" i="3"/>
  <c r="AC1364" i="3"/>
  <c r="AC1332" i="3"/>
  <c r="AC1299" i="3"/>
  <c r="AC1267" i="3"/>
  <c r="AC190" i="3"/>
  <c r="AC158" i="3"/>
  <c r="AC126" i="3"/>
  <c r="AC93" i="3"/>
  <c r="AC61" i="3"/>
  <c r="AC29" i="3"/>
  <c r="AC1387" i="3"/>
  <c r="AC1355" i="3"/>
  <c r="AC1323" i="3"/>
  <c r="AC1290" i="3"/>
  <c r="AC214" i="3"/>
  <c r="AC181" i="3"/>
  <c r="AC149" i="3"/>
  <c r="AC117" i="3"/>
  <c r="AC84" i="3"/>
  <c r="AC52" i="3"/>
  <c r="AC20" i="3"/>
  <c r="AC1370" i="3"/>
  <c r="AC1338" i="3"/>
  <c r="AC1305" i="3"/>
  <c r="AC1273" i="3"/>
  <c r="AC188" i="3"/>
  <c r="AC156" i="3"/>
  <c r="AC124" i="3"/>
  <c r="AC91" i="3"/>
  <c r="AC59" i="3"/>
  <c r="AC27" i="3"/>
  <c r="AC1406" i="3"/>
  <c r="AC1306" i="3"/>
  <c r="AC1687" i="3"/>
  <c r="AC1655" i="3"/>
  <c r="AC1623" i="3"/>
  <c r="AC1590" i="3"/>
  <c r="AC1558" i="3"/>
  <c r="AC1526" i="3"/>
  <c r="AC1493" i="3"/>
  <c r="AC1461" i="3"/>
  <c r="AC1429" i="3"/>
  <c r="AC1396" i="3"/>
  <c r="AC155" i="3"/>
  <c r="AC1719" i="3"/>
  <c r="AC1686" i="3"/>
  <c r="AC1654" i="3"/>
  <c r="AC1622" i="3"/>
  <c r="AC1589" i="3"/>
  <c r="AC1557" i="3"/>
  <c r="AC1525" i="3"/>
  <c r="AC1492" i="3"/>
  <c r="AC1460" i="3"/>
  <c r="AC1428" i="3"/>
  <c r="AC1395" i="3"/>
  <c r="AC1710" i="3"/>
  <c r="AC1677" i="3"/>
  <c r="AC1645" i="3"/>
  <c r="AC1613" i="3"/>
  <c r="AC1580" i="3"/>
  <c r="AC1548" i="3"/>
  <c r="AC1516" i="3"/>
  <c r="AC1483" i="3"/>
  <c r="AC1451" i="3"/>
  <c r="AC1419" i="3"/>
  <c r="AC1377" i="3"/>
  <c r="AC74" i="3"/>
  <c r="AC1368" i="3"/>
  <c r="AC1336" i="3"/>
  <c r="AC1303" i="3"/>
  <c r="AC1271" i="3"/>
  <c r="AC186" i="3"/>
  <c r="AC154" i="3"/>
  <c r="AC122" i="3"/>
  <c r="AC89" i="3"/>
  <c r="AC57" i="3"/>
  <c r="AC25" i="3"/>
  <c r="AC1375" i="3"/>
  <c r="AC1343" i="3"/>
  <c r="AC1311" i="3"/>
  <c r="AC1278" i="3"/>
  <c r="AC201" i="3"/>
  <c r="AC169" i="3"/>
  <c r="AC137" i="3"/>
  <c r="AC104" i="3"/>
  <c r="AC72" i="3"/>
  <c r="AC40" i="3"/>
  <c r="AC8" i="3"/>
  <c r="AC1358" i="3"/>
  <c r="AC1326" i="3"/>
  <c r="AC1293" i="3"/>
  <c r="AC1261" i="3"/>
  <c r="AC209" i="3"/>
  <c r="AC176" i="3"/>
  <c r="AC144" i="3"/>
  <c r="AC112" i="3"/>
  <c r="AC79" i="3"/>
  <c r="AC47" i="3"/>
  <c r="AC15" i="3"/>
  <c r="AC1373" i="3"/>
  <c r="AC1341" i="3"/>
  <c r="AC1309" i="3"/>
  <c r="AC1276" i="3"/>
  <c r="AC199" i="3"/>
  <c r="AC167" i="3"/>
  <c r="AC135" i="3"/>
  <c r="AC102" i="3"/>
  <c r="AC70" i="3"/>
  <c r="AC38" i="3"/>
  <c r="AC6" i="3"/>
  <c r="AC1356" i="3"/>
  <c r="AC1324" i="3"/>
  <c r="AC1291" i="3"/>
  <c r="AC215" i="3"/>
  <c r="AC182" i="3"/>
  <c r="AC150" i="3"/>
  <c r="AC118" i="3"/>
  <c r="AC85" i="3"/>
  <c r="AC53" i="3"/>
  <c r="AC21" i="3"/>
  <c r="AC1379" i="3"/>
  <c r="AC1347" i="3"/>
  <c r="AC1315" i="3"/>
  <c r="AC1282" i="3"/>
  <c r="AC205" i="3"/>
  <c r="AC173" i="3"/>
  <c r="AC141" i="3"/>
  <c r="AC109" i="3"/>
  <c r="AC76" i="3"/>
  <c r="AC44" i="3"/>
  <c r="AC12" i="3"/>
  <c r="AC1362" i="3"/>
  <c r="AC1330" i="3"/>
  <c r="AC1297" i="3"/>
  <c r="AC1265" i="3"/>
  <c r="AC213" i="3"/>
  <c r="AC180" i="3"/>
  <c r="AC148" i="3"/>
  <c r="AC116" i="3"/>
  <c r="AC83" i="3"/>
  <c r="AC51" i="3"/>
  <c r="AC19" i="3"/>
  <c r="AC1430" i="3"/>
  <c r="AC1397" i="3"/>
  <c r="AC98" i="3"/>
  <c r="AC1668" i="3"/>
  <c r="AC1410" i="3"/>
  <c r="AC1660" i="3"/>
  <c r="AC1401" i="3"/>
  <c r="AC1523" i="3"/>
  <c r="AC1636" i="3"/>
  <c r="AC1304" i="3"/>
  <c r="AC1612" i="3"/>
  <c r="AC1628" i="3"/>
  <c r="AC1490" i="3"/>
  <c r="AC131" i="3"/>
  <c r="AC1699" i="3"/>
  <c r="AC1667" i="3"/>
  <c r="AC1635" i="3"/>
  <c r="AC1602" i="3"/>
  <c r="AC1570" i="3"/>
  <c r="AC1538" i="3"/>
  <c r="AC1505" i="3"/>
  <c r="AC1473" i="3"/>
  <c r="AC1441" i="3"/>
  <c r="AC1409" i="3"/>
  <c r="AC1296" i="3"/>
  <c r="AC1715" i="3"/>
  <c r="AC1682" i="3"/>
  <c r="AC1650" i="3"/>
  <c r="AC1618" i="3"/>
  <c r="AC1585" i="3"/>
  <c r="AC1553" i="3"/>
  <c r="AC1521" i="3"/>
  <c r="AC1488" i="3"/>
  <c r="AC1456" i="3"/>
  <c r="AC1424" i="3"/>
  <c r="AC1391" i="3"/>
  <c r="AC1722" i="3"/>
  <c r="AC1689" i="3"/>
  <c r="AC1657" i="3"/>
  <c r="AC1625" i="3"/>
  <c r="AC1592" i="3"/>
  <c r="AC1560" i="3"/>
  <c r="AC1528" i="3"/>
  <c r="AC1495" i="3"/>
  <c r="AC1463" i="3"/>
  <c r="AC1431" i="3"/>
  <c r="AC1398" i="3"/>
  <c r="AC107" i="3"/>
  <c r="AC1713" i="3"/>
  <c r="AC1680" i="3"/>
  <c r="AC1648" i="3"/>
  <c r="AC1616" i="3"/>
  <c r="AC1583" i="3"/>
  <c r="AC1551" i="3"/>
  <c r="AC1519" i="3"/>
  <c r="AC1486" i="3"/>
  <c r="AC1454" i="3"/>
  <c r="AC1422" i="3"/>
  <c r="AC1388" i="3"/>
  <c r="AC34" i="3"/>
  <c r="AC1712" i="3"/>
  <c r="AC1679" i="3"/>
  <c r="AC1647" i="3"/>
  <c r="AC1615" i="3"/>
  <c r="AC1582" i="3"/>
  <c r="AC1550" i="3"/>
  <c r="AC1518" i="3"/>
  <c r="AC1485" i="3"/>
  <c r="AC1453" i="3"/>
  <c r="AC1421" i="3"/>
  <c r="AC1386" i="3"/>
  <c r="AC90" i="3"/>
  <c r="AC1711" i="3"/>
  <c r="AC1678" i="3"/>
  <c r="AC1646" i="3"/>
  <c r="AC1614" i="3"/>
  <c r="AC1581" i="3"/>
  <c r="AC1549" i="3"/>
  <c r="AC1517" i="3"/>
  <c r="AC1484" i="3"/>
  <c r="AC1452" i="3"/>
  <c r="AC1420" i="3"/>
  <c r="AC1385" i="3"/>
  <c r="AC82" i="3"/>
  <c r="AC1701" i="3"/>
  <c r="AC1669" i="3"/>
  <c r="AC1637" i="3"/>
  <c r="AC1604" i="3"/>
  <c r="AC1572" i="3"/>
  <c r="AC1540" i="3"/>
  <c r="AC1508" i="3"/>
  <c r="AC1475" i="3"/>
  <c r="AC1443" i="3"/>
  <c r="AC1411" i="3"/>
  <c r="AC1313" i="3"/>
  <c r="AC10" i="3"/>
  <c r="AC1360" i="3"/>
  <c r="AC1328" i="3"/>
  <c r="AC1295" i="3"/>
  <c r="AC1263" i="3"/>
  <c r="AC211" i="3"/>
  <c r="AC178" i="3"/>
  <c r="AC146" i="3"/>
  <c r="AC114" i="3"/>
  <c r="AC81" i="3"/>
  <c r="AC49" i="3"/>
  <c r="AC17" i="3"/>
  <c r="AC1367" i="3"/>
  <c r="AC1335" i="3"/>
  <c r="AC1302" i="3"/>
  <c r="AC1270" i="3"/>
  <c r="AC193" i="3"/>
  <c r="AC161" i="3"/>
  <c r="AC129" i="3"/>
  <c r="AC96" i="3"/>
  <c r="AC64" i="3"/>
  <c r="AC32" i="3"/>
  <c r="AC1382" i="3"/>
  <c r="AC1350" i="3"/>
  <c r="AC1318" i="3"/>
  <c r="AC1285" i="3"/>
  <c r="AC200" i="3"/>
  <c r="AC168" i="3"/>
  <c r="AC136" i="3"/>
  <c r="AC103" i="3"/>
  <c r="AC71" i="3"/>
  <c r="AC39" i="3"/>
  <c r="AC7" i="3"/>
  <c r="AC1365" i="3"/>
  <c r="AC1333" i="3"/>
  <c r="AC1300" i="3"/>
  <c r="AC1268" i="3"/>
  <c r="AC191" i="3"/>
  <c r="AC159" i="3"/>
  <c r="AC127" i="3"/>
  <c r="AC94" i="3"/>
  <c r="AC62" i="3"/>
  <c r="AC30" i="3"/>
  <c r="AC1380" i="3"/>
  <c r="AC1348" i="3"/>
  <c r="AC1316" i="3"/>
  <c r="AC1283" i="3"/>
  <c r="AC207" i="3"/>
  <c r="AC174" i="3"/>
  <c r="AC142" i="3"/>
  <c r="AC110" i="3"/>
  <c r="AC77" i="3"/>
  <c r="AC45" i="3"/>
  <c r="AC13" i="3"/>
  <c r="AC1371" i="3"/>
  <c r="AC1339" i="3"/>
  <c r="AC1307" i="3"/>
  <c r="AC1274" i="3"/>
  <c r="AC197" i="3"/>
  <c r="AC165" i="3"/>
  <c r="AC133" i="3"/>
  <c r="AC68" i="3"/>
  <c r="AC36" i="3"/>
  <c r="AC4" i="3"/>
  <c r="AC1354" i="3"/>
  <c r="AC1322" i="3"/>
  <c r="AC1289" i="3"/>
  <c r="AC204" i="3"/>
  <c r="AC172" i="3"/>
  <c r="AC140" i="3"/>
  <c r="AC108" i="3"/>
  <c r="AC75" i="3"/>
  <c r="AC43" i="3"/>
  <c r="AC11" i="3"/>
  <c r="AE1706" i="3"/>
  <c r="F1713" i="4"/>
  <c r="I1713" i="4"/>
  <c r="F1403" i="4"/>
  <c r="I1403" i="4"/>
  <c r="F1667" i="4"/>
  <c r="I1667" i="4"/>
  <c r="F1603" i="4"/>
  <c r="I1603" i="4"/>
  <c r="F1539" i="4"/>
  <c r="I1539" i="4"/>
  <c r="F1475" i="4"/>
  <c r="I1475" i="4"/>
  <c r="F1405" i="4"/>
  <c r="I1405" i="4"/>
  <c r="F1327" i="4"/>
  <c r="I1327" i="4"/>
  <c r="F1035" i="4"/>
  <c r="I1035" i="4"/>
  <c r="F603" i="4"/>
  <c r="I603" i="4"/>
  <c r="F1439" i="4"/>
  <c r="I1439" i="4"/>
  <c r="F1682" i="4"/>
  <c r="I1682" i="4"/>
  <c r="F1618" i="4"/>
  <c r="I1618" i="4"/>
  <c r="F1554" i="4"/>
  <c r="I1554" i="4"/>
  <c r="F1490" i="4"/>
  <c r="I1490" i="4"/>
  <c r="F1422" i="4"/>
  <c r="I1422" i="4"/>
  <c r="F1349" i="4"/>
  <c r="I1349" i="4"/>
  <c r="F1106" i="4"/>
  <c r="I1106" i="4"/>
  <c r="F731" i="4"/>
  <c r="I731" i="4"/>
  <c r="F1537" i="4"/>
  <c r="I1537" i="4"/>
  <c r="F1672" i="4"/>
  <c r="I1672" i="4"/>
  <c r="F1608" i="4"/>
  <c r="I1608" i="4"/>
  <c r="F1544" i="4"/>
  <c r="I1544" i="4"/>
  <c r="F1480" i="4"/>
  <c r="I1480" i="4"/>
  <c r="F1411" i="4"/>
  <c r="I1411" i="4"/>
  <c r="F1338" i="4"/>
  <c r="I1338" i="4"/>
  <c r="F1060" i="4"/>
  <c r="I1060" i="4"/>
  <c r="F655" i="4"/>
  <c r="I655" i="4"/>
  <c r="F1497" i="4"/>
  <c r="I1497" i="4"/>
  <c r="F1719" i="4"/>
  <c r="I1719" i="4"/>
  <c r="F1655" i="4"/>
  <c r="I1655" i="4"/>
  <c r="F1591" i="4"/>
  <c r="I1591" i="4"/>
  <c r="F1527" i="4"/>
  <c r="I1527" i="4"/>
  <c r="F1463" i="4"/>
  <c r="I1463" i="4"/>
  <c r="F1391" i="4"/>
  <c r="I1391" i="4"/>
  <c r="F1273" i="4"/>
  <c r="I1273" i="4"/>
  <c r="F980" i="4"/>
  <c r="I980" i="4"/>
  <c r="F490" i="4"/>
  <c r="I490" i="4"/>
  <c r="F1421" i="4"/>
  <c r="I1421" i="4"/>
  <c r="F1694" i="4"/>
  <c r="I1694" i="4"/>
  <c r="F1630" i="4"/>
  <c r="I1630" i="4"/>
  <c r="F1566" i="4"/>
  <c r="I1566" i="4"/>
  <c r="F1502" i="4"/>
  <c r="I1502" i="4"/>
  <c r="F1436" i="4"/>
  <c r="I1436" i="4"/>
  <c r="F1363" i="4"/>
  <c r="I1363" i="4"/>
  <c r="F1161" i="4"/>
  <c r="I1161" i="4"/>
  <c r="F817" i="4"/>
  <c r="I817" i="4"/>
  <c r="F120" i="4"/>
  <c r="I120" i="4"/>
  <c r="F895" i="4"/>
  <c r="I895" i="4"/>
  <c r="F1709" i="4"/>
  <c r="I1709" i="4"/>
  <c r="F1645" i="4"/>
  <c r="I1645" i="4"/>
  <c r="F1581" i="4"/>
  <c r="I1581" i="4"/>
  <c r="F1517" i="4"/>
  <c r="I1517" i="4"/>
  <c r="F1453" i="4"/>
  <c r="I1453" i="4"/>
  <c r="F1380" i="4"/>
  <c r="I1380" i="4"/>
  <c r="F1227" i="4"/>
  <c r="I1227" i="4"/>
  <c r="F923" i="4"/>
  <c r="I923" i="4"/>
  <c r="F382" i="4"/>
  <c r="I382" i="4"/>
  <c r="F989" i="4"/>
  <c r="I989" i="4"/>
  <c r="F1684" i="4"/>
  <c r="I1684" i="4"/>
  <c r="F1620" i="4"/>
  <c r="I1620" i="4"/>
  <c r="F1556" i="4"/>
  <c r="I1556" i="4"/>
  <c r="F1492" i="4"/>
  <c r="I1492" i="4"/>
  <c r="F1425" i="4"/>
  <c r="I1425" i="4"/>
  <c r="F1351" i="4"/>
  <c r="I1351" i="4"/>
  <c r="F1115" i="4"/>
  <c r="I1115" i="4"/>
  <c r="F743" i="4"/>
  <c r="I743" i="4"/>
  <c r="F1335" i="4"/>
  <c r="I1335" i="4"/>
  <c r="F1262" i="4"/>
  <c r="I1262" i="4"/>
  <c r="F1189" i="4"/>
  <c r="I1189" i="4"/>
  <c r="F1116" i="4"/>
  <c r="I1116" i="4"/>
  <c r="F1043" i="4"/>
  <c r="I1043" i="4"/>
  <c r="F969" i="4"/>
  <c r="I969" i="4"/>
  <c r="F862" i="4"/>
  <c r="I862" i="4"/>
  <c r="F746" i="4"/>
  <c r="I746" i="4"/>
  <c r="F623" i="4"/>
  <c r="I623" i="4"/>
  <c r="F466" i="4"/>
  <c r="I466" i="4"/>
  <c r="F264" i="4"/>
  <c r="I264" i="4"/>
  <c r="F1297" i="4"/>
  <c r="I1297" i="4"/>
  <c r="F1223" i="4"/>
  <c r="I1223" i="4"/>
  <c r="F1150" i="4"/>
  <c r="I1150" i="4"/>
  <c r="F1077" i="4"/>
  <c r="I1077" i="4"/>
  <c r="F1004" i="4"/>
  <c r="I1004" i="4"/>
  <c r="F917" i="4"/>
  <c r="I917" i="4"/>
  <c r="F801" i="4"/>
  <c r="I801" i="4"/>
  <c r="F685" i="4"/>
  <c r="I685" i="4"/>
  <c r="F539" i="4"/>
  <c r="I539" i="4"/>
  <c r="F371" i="4"/>
  <c r="I371" i="4"/>
  <c r="F60" i="4"/>
  <c r="I60" i="4"/>
  <c r="F1268" i="4"/>
  <c r="I1268" i="4"/>
  <c r="F1195" i="4"/>
  <c r="I1195" i="4"/>
  <c r="F1122" i="4"/>
  <c r="I1122" i="4"/>
  <c r="F1049" i="4"/>
  <c r="I1049" i="4"/>
  <c r="F974" i="4"/>
  <c r="I974" i="4"/>
  <c r="F871" i="4"/>
  <c r="I871" i="4"/>
  <c r="F755" i="4"/>
  <c r="I755" i="4"/>
  <c r="F633" i="4"/>
  <c r="I633" i="4"/>
  <c r="F480" i="4"/>
  <c r="I480" i="4"/>
  <c r="F290" i="4"/>
  <c r="I290" i="4"/>
  <c r="F1313" i="4"/>
  <c r="I1313" i="4"/>
  <c r="F1239" i="4"/>
  <c r="I1239" i="4"/>
  <c r="F1166" i="4"/>
  <c r="I1166" i="4"/>
  <c r="F1093" i="4"/>
  <c r="I1093" i="4"/>
  <c r="F1020" i="4"/>
  <c r="I1020" i="4"/>
  <c r="F939" i="4"/>
  <c r="I939" i="4"/>
  <c r="F826" i="4"/>
  <c r="I826" i="4"/>
  <c r="F709" i="4"/>
  <c r="I709" i="4"/>
  <c r="F575" i="4"/>
  <c r="I575" i="4"/>
  <c r="F411" i="4"/>
  <c r="I411" i="4"/>
  <c r="F162" i="4"/>
  <c r="I162" i="4"/>
  <c r="F1275" i="4"/>
  <c r="I1275" i="4"/>
  <c r="F1202" i="4"/>
  <c r="I1202" i="4"/>
  <c r="F1129" i="4"/>
  <c r="I1129" i="4"/>
  <c r="F1055" i="4"/>
  <c r="I1055" i="4"/>
  <c r="F982" i="4"/>
  <c r="I982" i="4"/>
  <c r="F883" i="4"/>
  <c r="I883" i="4"/>
  <c r="F767" i="4"/>
  <c r="I767" i="4"/>
  <c r="F646" i="4"/>
  <c r="I646" i="4"/>
  <c r="F492" i="4"/>
  <c r="I492" i="4"/>
  <c r="F308" i="4"/>
  <c r="I308" i="4"/>
  <c r="F1319" i="4"/>
  <c r="I1319" i="4"/>
  <c r="F1246" i="4"/>
  <c r="I1246" i="4"/>
  <c r="F1173" i="4"/>
  <c r="I1173" i="4"/>
  <c r="F1100" i="4"/>
  <c r="I1100" i="4"/>
  <c r="F1027" i="4"/>
  <c r="I1027" i="4"/>
  <c r="F948" i="4"/>
  <c r="I948" i="4"/>
  <c r="F837" i="4"/>
  <c r="I837" i="4"/>
  <c r="F722" i="4"/>
  <c r="I722" i="4"/>
  <c r="F590" i="4"/>
  <c r="I590" i="4"/>
  <c r="F431" i="4"/>
  <c r="I431" i="4"/>
  <c r="F193" i="4"/>
  <c r="I193" i="4"/>
  <c r="F918" i="4"/>
  <c r="I918" i="4"/>
  <c r="F845" i="4"/>
  <c r="I845" i="4"/>
  <c r="F772" i="4"/>
  <c r="I772" i="4"/>
  <c r="F699" i="4"/>
  <c r="I699" i="4"/>
  <c r="F618" i="4"/>
  <c r="I618" i="4"/>
  <c r="F520" i="4"/>
  <c r="I520" i="4"/>
  <c r="F422" i="4"/>
  <c r="I422" i="4"/>
  <c r="F326" i="4"/>
  <c r="I326" i="4"/>
  <c r="F208" i="4"/>
  <c r="I208" i="4"/>
  <c r="F90" i="4"/>
  <c r="I90" i="4"/>
  <c r="F174" i="4"/>
  <c r="I174" i="4"/>
  <c r="F56" i="4"/>
  <c r="I56" i="4"/>
  <c r="F217" i="4"/>
  <c r="I217" i="4"/>
  <c r="F99" i="4"/>
  <c r="I99" i="4"/>
  <c r="F417" i="4"/>
  <c r="I417" i="4"/>
  <c r="F318" i="4"/>
  <c r="I318" i="4"/>
  <c r="F200" i="4"/>
  <c r="I200" i="4"/>
  <c r="F82" i="4"/>
  <c r="I82" i="4"/>
  <c r="F958" i="4"/>
  <c r="I958" i="4"/>
  <c r="F885" i="4"/>
  <c r="I885" i="4"/>
  <c r="F812" i="4"/>
  <c r="I812" i="4"/>
  <c r="F739" i="4"/>
  <c r="I739" i="4"/>
  <c r="F664" i="4"/>
  <c r="I664" i="4"/>
  <c r="F574" i="4"/>
  <c r="I574" i="4"/>
  <c r="F475" i="4"/>
  <c r="I475" i="4"/>
  <c r="F379" i="4"/>
  <c r="I379" i="4"/>
  <c r="F272" i="4"/>
  <c r="I272" i="4"/>
  <c r="F154" i="4"/>
  <c r="I154" i="4"/>
  <c r="F36" i="4"/>
  <c r="I36" i="4"/>
  <c r="F866" i="4"/>
  <c r="I866" i="4"/>
  <c r="F793" i="4"/>
  <c r="I793" i="4"/>
  <c r="F719" i="4"/>
  <c r="I719" i="4"/>
  <c r="F641" i="4"/>
  <c r="I641" i="4"/>
  <c r="F547" i="4"/>
  <c r="I547" i="4"/>
  <c r="F449" i="4"/>
  <c r="I449" i="4"/>
  <c r="F353" i="4"/>
  <c r="I353" i="4"/>
  <c r="F239" i="4"/>
  <c r="I239" i="4"/>
  <c r="F124" i="4"/>
  <c r="I124" i="4"/>
  <c r="F7" i="4"/>
  <c r="I7" i="4"/>
  <c r="F1392" i="4"/>
  <c r="I1392" i="4"/>
  <c r="F1328" i="4"/>
  <c r="I1328" i="4"/>
  <c r="F1264" i="4"/>
  <c r="I1264" i="4"/>
  <c r="F1200" i="4"/>
  <c r="I1200" i="4"/>
  <c r="F1136" i="4"/>
  <c r="I1136" i="4"/>
  <c r="F1072" i="4"/>
  <c r="I1072" i="4"/>
  <c r="F1008" i="4"/>
  <c r="I1008" i="4"/>
  <c r="F944" i="4"/>
  <c r="I944" i="4"/>
  <c r="F880" i="4"/>
  <c r="I880" i="4"/>
  <c r="F816" i="4"/>
  <c r="I816" i="4"/>
  <c r="F752" i="4"/>
  <c r="I752" i="4"/>
  <c r="F688" i="4"/>
  <c r="I688" i="4"/>
  <c r="F616" i="4"/>
  <c r="I616" i="4"/>
  <c r="F543" i="4"/>
  <c r="I543" i="4"/>
  <c r="F470" i="4"/>
  <c r="I470" i="4"/>
  <c r="F396" i="4"/>
  <c r="I396" i="4"/>
  <c r="F323" i="4"/>
  <c r="I323" i="4"/>
  <c r="F250" i="4"/>
  <c r="I250" i="4"/>
  <c r="F177" i="4"/>
  <c r="I177" i="4"/>
  <c r="F104" i="4"/>
  <c r="I104" i="4"/>
  <c r="F31" i="4"/>
  <c r="I31" i="4"/>
  <c r="F569" i="4"/>
  <c r="I569" i="4"/>
  <c r="F496" i="4"/>
  <c r="I496" i="4"/>
  <c r="F423" i="4"/>
  <c r="I423" i="4"/>
  <c r="F350" i="4"/>
  <c r="I350" i="4"/>
  <c r="F276" i="4"/>
  <c r="I276" i="4"/>
  <c r="F203" i="4"/>
  <c r="I203" i="4"/>
  <c r="F130" i="4"/>
  <c r="I130" i="4"/>
  <c r="F57" i="4"/>
  <c r="I57" i="4"/>
  <c r="F315" i="4"/>
  <c r="I315" i="4"/>
  <c r="F242" i="4"/>
  <c r="I242" i="4"/>
  <c r="F169" i="4"/>
  <c r="I169" i="4"/>
  <c r="F96" i="4"/>
  <c r="I96" i="4"/>
  <c r="F23" i="4"/>
  <c r="I23" i="4"/>
  <c r="F637" i="4"/>
  <c r="I637" i="4"/>
  <c r="F573" i="4"/>
  <c r="I573" i="4"/>
  <c r="F509" i="4"/>
  <c r="I509" i="4"/>
  <c r="F445" i="4"/>
  <c r="I445" i="4"/>
  <c r="F381" i="4"/>
  <c r="I381" i="4"/>
  <c r="F317" i="4"/>
  <c r="I317" i="4"/>
  <c r="F253" i="4"/>
  <c r="I253" i="4"/>
  <c r="F189" i="4"/>
  <c r="I189" i="4"/>
  <c r="F125" i="4"/>
  <c r="I125" i="4"/>
  <c r="F61" i="4"/>
  <c r="I61" i="4"/>
  <c r="F1681" i="4"/>
  <c r="I1681" i="4"/>
  <c r="F1649" i="4"/>
  <c r="I1649" i="4"/>
  <c r="F1348" i="4"/>
  <c r="I1348" i="4"/>
  <c r="F1723" i="4"/>
  <c r="I1723" i="4"/>
  <c r="F1659" i="4"/>
  <c r="I1659" i="4"/>
  <c r="F1595" i="4"/>
  <c r="I1595" i="4"/>
  <c r="F1531" i="4"/>
  <c r="I1531" i="4"/>
  <c r="F1467" i="4"/>
  <c r="I1467" i="4"/>
  <c r="F1396" i="4"/>
  <c r="I1396" i="4"/>
  <c r="F1291" i="4"/>
  <c r="I1291" i="4"/>
  <c r="F998" i="4"/>
  <c r="I998" i="4"/>
  <c r="F528" i="4"/>
  <c r="I528" i="4"/>
  <c r="F1375" i="4"/>
  <c r="I1375" i="4"/>
  <c r="F1674" i="4"/>
  <c r="I1674" i="4"/>
  <c r="F1610" i="4"/>
  <c r="I1610" i="4"/>
  <c r="F1546" i="4"/>
  <c r="I1546" i="4"/>
  <c r="F1482" i="4"/>
  <c r="I1482" i="4"/>
  <c r="F1413" i="4"/>
  <c r="I1413" i="4"/>
  <c r="F1340" i="4"/>
  <c r="I1340" i="4"/>
  <c r="F1069" i="4"/>
  <c r="I1069" i="4"/>
  <c r="F668" i="4"/>
  <c r="I668" i="4"/>
  <c r="F1473" i="4"/>
  <c r="I1473" i="4"/>
  <c r="F1728" i="4"/>
  <c r="I1728" i="4"/>
  <c r="F1664" i="4"/>
  <c r="I1664" i="4"/>
  <c r="F1600" i="4"/>
  <c r="I1600" i="4"/>
  <c r="F1536" i="4"/>
  <c r="I1536" i="4"/>
  <c r="F1472" i="4"/>
  <c r="I1472" i="4"/>
  <c r="F1402" i="4"/>
  <c r="I1402" i="4"/>
  <c r="F1316" i="4"/>
  <c r="I1316" i="4"/>
  <c r="F1023" i="4"/>
  <c r="I1023" i="4"/>
  <c r="F580" i="4"/>
  <c r="I580" i="4"/>
  <c r="F1430" i="4"/>
  <c r="I1430" i="4"/>
  <c r="F1711" i="4"/>
  <c r="I1711" i="4"/>
  <c r="F1647" i="4"/>
  <c r="I1647" i="4"/>
  <c r="F1583" i="4"/>
  <c r="I1583" i="4"/>
  <c r="F1519" i="4"/>
  <c r="I1519" i="4"/>
  <c r="F1455" i="4"/>
  <c r="I1455" i="4"/>
  <c r="F1382" i="4"/>
  <c r="I1382" i="4"/>
  <c r="F1236" i="4"/>
  <c r="I1236" i="4"/>
  <c r="F934" i="4"/>
  <c r="I934" i="4"/>
  <c r="F407" i="4"/>
  <c r="I407" i="4"/>
  <c r="F1366" i="4"/>
  <c r="I1366" i="4"/>
  <c r="F1686" i="4"/>
  <c r="I1686" i="4"/>
  <c r="F1622" i="4"/>
  <c r="I1622" i="4"/>
  <c r="F1558" i="4"/>
  <c r="I1558" i="4"/>
  <c r="F1494" i="4"/>
  <c r="I1494" i="4"/>
  <c r="F1427" i="4"/>
  <c r="I1427" i="4"/>
  <c r="F1354" i="4"/>
  <c r="I1354" i="4"/>
  <c r="F1124" i="4"/>
  <c r="I1124" i="4"/>
  <c r="F759" i="4"/>
  <c r="I759" i="4"/>
  <c r="F1601" i="4"/>
  <c r="I1601" i="4"/>
  <c r="F718" i="4"/>
  <c r="I718" i="4"/>
  <c r="F1701" i="4"/>
  <c r="I1701" i="4"/>
  <c r="F1637" i="4"/>
  <c r="I1637" i="4"/>
  <c r="F1573" i="4"/>
  <c r="I1573" i="4"/>
  <c r="F1509" i="4"/>
  <c r="I1509" i="4"/>
  <c r="F1444" i="4"/>
  <c r="I1444" i="4"/>
  <c r="F1371" i="4"/>
  <c r="I1371" i="4"/>
  <c r="F1190" i="4"/>
  <c r="I1190" i="4"/>
  <c r="F865" i="4"/>
  <c r="I865" i="4"/>
  <c r="F266" i="4"/>
  <c r="I266" i="4"/>
  <c r="F507" i="4"/>
  <c r="I507" i="4"/>
  <c r="F1676" i="4"/>
  <c r="I1676" i="4"/>
  <c r="F1612" i="4"/>
  <c r="I1612" i="4"/>
  <c r="F1548" i="4"/>
  <c r="I1548" i="4"/>
  <c r="F1484" i="4"/>
  <c r="I1484" i="4"/>
  <c r="F1415" i="4"/>
  <c r="I1415" i="4"/>
  <c r="F1342" i="4"/>
  <c r="I1342" i="4"/>
  <c r="F1078" i="4"/>
  <c r="I1078" i="4"/>
  <c r="F686" i="4"/>
  <c r="I686" i="4"/>
  <c r="F1326" i="4"/>
  <c r="I1326" i="4"/>
  <c r="F1253" i="4"/>
  <c r="I1253" i="4"/>
  <c r="F1180" i="4"/>
  <c r="I1180" i="4"/>
  <c r="F1107" i="4"/>
  <c r="I1107" i="4"/>
  <c r="F1034" i="4"/>
  <c r="I1034" i="4"/>
  <c r="F957" i="4"/>
  <c r="I957" i="4"/>
  <c r="F850" i="4"/>
  <c r="I850" i="4"/>
  <c r="F732" i="4"/>
  <c r="I732" i="4"/>
  <c r="F602" i="4"/>
  <c r="I602" i="4"/>
  <c r="F446" i="4"/>
  <c r="I446" i="4"/>
  <c r="F225" i="4"/>
  <c r="I225" i="4"/>
  <c r="F1287" i="4"/>
  <c r="I1287" i="4"/>
  <c r="F1214" i="4"/>
  <c r="I1214" i="4"/>
  <c r="F1141" i="4"/>
  <c r="I1141" i="4"/>
  <c r="F1068" i="4"/>
  <c r="I1068" i="4"/>
  <c r="F995" i="4"/>
  <c r="I995" i="4"/>
  <c r="F905" i="4"/>
  <c r="I905" i="4"/>
  <c r="F787" i="4"/>
  <c r="I787" i="4"/>
  <c r="F667" i="4"/>
  <c r="I667" i="4"/>
  <c r="F519" i="4"/>
  <c r="I519" i="4"/>
  <c r="F346" i="4"/>
  <c r="I346" i="4"/>
  <c r="F1332" i="4"/>
  <c r="I1332" i="4"/>
  <c r="F1259" i="4"/>
  <c r="I1259" i="4"/>
  <c r="F1186" i="4"/>
  <c r="I1186" i="4"/>
  <c r="F1113" i="4"/>
  <c r="I1113" i="4"/>
  <c r="F1039" i="4"/>
  <c r="I1039" i="4"/>
  <c r="F964" i="4"/>
  <c r="I964" i="4"/>
  <c r="F859" i="4"/>
  <c r="I859" i="4"/>
  <c r="F741" i="4"/>
  <c r="I741" i="4"/>
  <c r="F614" i="4"/>
  <c r="I614" i="4"/>
  <c r="F457" i="4"/>
  <c r="I457" i="4"/>
  <c r="F248" i="4"/>
  <c r="I248" i="4"/>
  <c r="F1303" i="4"/>
  <c r="I1303" i="4"/>
  <c r="F1230" i="4"/>
  <c r="I1230" i="4"/>
  <c r="F1157" i="4"/>
  <c r="I1157" i="4"/>
  <c r="F1084" i="4"/>
  <c r="I1084" i="4"/>
  <c r="F1011" i="4"/>
  <c r="I1011" i="4"/>
  <c r="F926" i="4"/>
  <c r="I926" i="4"/>
  <c r="F813" i="4"/>
  <c r="I813" i="4"/>
  <c r="F695" i="4"/>
  <c r="I695" i="4"/>
  <c r="F554" i="4"/>
  <c r="I554" i="4"/>
  <c r="F388" i="4"/>
  <c r="I388" i="4"/>
  <c r="F102" i="4"/>
  <c r="I102" i="4"/>
  <c r="F1266" i="4"/>
  <c r="I1266" i="4"/>
  <c r="F1193" i="4"/>
  <c r="I1193" i="4"/>
  <c r="F1119" i="4"/>
  <c r="I1119" i="4"/>
  <c r="F1046" i="4"/>
  <c r="I1046" i="4"/>
  <c r="F972" i="4"/>
  <c r="I972" i="4"/>
  <c r="F869" i="4"/>
  <c r="I869" i="4"/>
  <c r="F751" i="4"/>
  <c r="I751" i="4"/>
  <c r="F627" i="4"/>
  <c r="I627" i="4"/>
  <c r="F473" i="4"/>
  <c r="I473" i="4"/>
  <c r="F280" i="4"/>
  <c r="I280" i="4"/>
  <c r="F1310" i="4"/>
  <c r="I1310" i="4"/>
  <c r="F1237" i="4"/>
  <c r="I1237" i="4"/>
  <c r="F1164" i="4"/>
  <c r="I1164" i="4"/>
  <c r="F1091" i="4"/>
  <c r="I1091" i="4"/>
  <c r="F1018" i="4"/>
  <c r="I1018" i="4"/>
  <c r="F935" i="4"/>
  <c r="I935" i="4"/>
  <c r="F823" i="4"/>
  <c r="I823" i="4"/>
  <c r="F706" i="4"/>
  <c r="I706" i="4"/>
  <c r="F567" i="4"/>
  <c r="I567" i="4"/>
  <c r="F408" i="4"/>
  <c r="I408" i="4"/>
  <c r="F146" i="4"/>
  <c r="I146" i="4"/>
  <c r="F909" i="4"/>
  <c r="I909" i="4"/>
  <c r="F836" i="4"/>
  <c r="I836" i="4"/>
  <c r="F763" i="4"/>
  <c r="I763" i="4"/>
  <c r="F690" i="4"/>
  <c r="I690" i="4"/>
  <c r="F604" i="4"/>
  <c r="I604" i="4"/>
  <c r="F508" i="4"/>
  <c r="I508" i="4"/>
  <c r="F410" i="4"/>
  <c r="I410" i="4"/>
  <c r="F310" i="4"/>
  <c r="I310" i="4"/>
  <c r="F192" i="4"/>
  <c r="I192" i="4"/>
  <c r="F74" i="4"/>
  <c r="I74" i="4"/>
  <c r="F161" i="4"/>
  <c r="I161" i="4"/>
  <c r="F43" i="4"/>
  <c r="I43" i="4"/>
  <c r="F201" i="4"/>
  <c r="I201" i="4"/>
  <c r="F83" i="4"/>
  <c r="I83" i="4"/>
  <c r="F403" i="4"/>
  <c r="I403" i="4"/>
  <c r="F302" i="4"/>
  <c r="I302" i="4"/>
  <c r="F184" i="4"/>
  <c r="I184" i="4"/>
  <c r="F70" i="4"/>
  <c r="I70" i="4"/>
  <c r="F949" i="4"/>
  <c r="I949" i="4"/>
  <c r="F876" i="4"/>
  <c r="I876" i="4"/>
  <c r="F803" i="4"/>
  <c r="I803" i="4"/>
  <c r="F730" i="4"/>
  <c r="I730" i="4"/>
  <c r="F654" i="4"/>
  <c r="I654" i="4"/>
  <c r="F562" i="4"/>
  <c r="I562" i="4"/>
  <c r="F464" i="4"/>
  <c r="I464" i="4"/>
  <c r="F366" i="4"/>
  <c r="I366" i="4"/>
  <c r="F256" i="4"/>
  <c r="I256" i="4"/>
  <c r="F138" i="4"/>
  <c r="I138" i="4"/>
  <c r="F24" i="4"/>
  <c r="I24" i="4"/>
  <c r="F857" i="4"/>
  <c r="I857" i="4"/>
  <c r="F783" i="4"/>
  <c r="I783" i="4"/>
  <c r="F710" i="4"/>
  <c r="I710" i="4"/>
  <c r="F631" i="4"/>
  <c r="I631" i="4"/>
  <c r="F536" i="4"/>
  <c r="I536" i="4"/>
  <c r="F438" i="4"/>
  <c r="I438" i="4"/>
  <c r="F339" i="4"/>
  <c r="I339" i="4"/>
  <c r="F226" i="4"/>
  <c r="I226" i="4"/>
  <c r="F108" i="4"/>
  <c r="I108" i="4"/>
  <c r="F1448" i="4"/>
  <c r="I1448" i="4"/>
  <c r="F1384" i="4"/>
  <c r="I1384" i="4"/>
  <c r="F1320" i="4"/>
  <c r="I1320" i="4"/>
  <c r="F1256" i="4"/>
  <c r="I1256" i="4"/>
  <c r="F1192" i="4"/>
  <c r="I1192" i="4"/>
  <c r="F1128" i="4"/>
  <c r="I1128" i="4"/>
  <c r="F1064" i="4"/>
  <c r="I1064" i="4"/>
  <c r="F1000" i="4"/>
  <c r="I1000" i="4"/>
  <c r="F936" i="4"/>
  <c r="I936" i="4"/>
  <c r="F872" i="4"/>
  <c r="I872" i="4"/>
  <c r="F808" i="4"/>
  <c r="I808" i="4"/>
  <c r="F744" i="4"/>
  <c r="I744" i="4"/>
  <c r="F680" i="4"/>
  <c r="I680" i="4"/>
  <c r="F607" i="4"/>
  <c r="I607" i="4"/>
  <c r="F534" i="4"/>
  <c r="I534" i="4"/>
  <c r="F460" i="4"/>
  <c r="I460" i="4"/>
  <c r="F387" i="4"/>
  <c r="I387" i="4"/>
  <c r="F314" i="4"/>
  <c r="I314" i="4"/>
  <c r="F241" i="4"/>
  <c r="I241" i="4"/>
  <c r="F168" i="4"/>
  <c r="I168" i="4"/>
  <c r="F95" i="4"/>
  <c r="I95" i="4"/>
  <c r="F22" i="4"/>
  <c r="I22" i="4"/>
  <c r="F560" i="4"/>
  <c r="I560" i="4"/>
  <c r="F487" i="4"/>
  <c r="I487" i="4"/>
  <c r="F414" i="4"/>
  <c r="I414" i="4"/>
  <c r="F340" i="4"/>
  <c r="I340" i="4"/>
  <c r="F267" i="4"/>
  <c r="I267" i="4"/>
  <c r="F194" i="4"/>
  <c r="I194" i="4"/>
  <c r="F121" i="4"/>
  <c r="I121" i="4"/>
  <c r="F48" i="4"/>
  <c r="I48" i="4"/>
  <c r="F306" i="4"/>
  <c r="I306" i="4"/>
  <c r="F233" i="4"/>
  <c r="I233" i="4"/>
  <c r="F160" i="4"/>
  <c r="I160" i="4"/>
  <c r="F87" i="4"/>
  <c r="I87" i="4"/>
  <c r="F14" i="4"/>
  <c r="I14" i="4"/>
  <c r="F629" i="4"/>
  <c r="I629" i="4"/>
  <c r="F565" i="4"/>
  <c r="I565" i="4"/>
  <c r="F501" i="4"/>
  <c r="I501" i="4"/>
  <c r="F437" i="4"/>
  <c r="I437" i="4"/>
  <c r="F373" i="4"/>
  <c r="I373" i="4"/>
  <c r="F309" i="4"/>
  <c r="I309" i="4"/>
  <c r="F245" i="4"/>
  <c r="I245" i="4"/>
  <c r="F181" i="4"/>
  <c r="I181" i="4"/>
  <c r="F117" i="4"/>
  <c r="I117" i="4"/>
  <c r="F53" i="4"/>
  <c r="I53" i="4"/>
  <c r="F3" i="4"/>
  <c r="I3" i="4"/>
  <c r="F1705" i="4"/>
  <c r="I1705" i="4"/>
  <c r="F1099" i="4"/>
  <c r="I1099" i="4"/>
  <c r="F1715" i="4"/>
  <c r="I1715" i="4"/>
  <c r="F1651" i="4"/>
  <c r="I1651" i="4"/>
  <c r="F1587" i="4"/>
  <c r="I1587" i="4"/>
  <c r="F1523" i="4"/>
  <c r="I1523" i="4"/>
  <c r="F1459" i="4"/>
  <c r="I1459" i="4"/>
  <c r="F1387" i="4"/>
  <c r="I1387" i="4"/>
  <c r="F1254" i="4"/>
  <c r="I1254" i="4"/>
  <c r="F959" i="4"/>
  <c r="I959" i="4"/>
  <c r="F448" i="4"/>
  <c r="I448" i="4"/>
  <c r="F1209" i="4"/>
  <c r="I1209" i="4"/>
  <c r="F1666" i="4"/>
  <c r="I1666" i="4"/>
  <c r="F1602" i="4"/>
  <c r="I1602" i="4"/>
  <c r="F1538" i="4"/>
  <c r="I1538" i="4"/>
  <c r="F1474" i="4"/>
  <c r="I1474" i="4"/>
  <c r="F1404" i="4"/>
  <c r="I1404" i="4"/>
  <c r="F1325" i="4"/>
  <c r="I1325" i="4"/>
  <c r="F1033" i="4"/>
  <c r="I1033" i="4"/>
  <c r="F601" i="4"/>
  <c r="I601" i="4"/>
  <c r="F1412" i="4"/>
  <c r="I1412" i="4"/>
  <c r="F1720" i="4"/>
  <c r="I1720" i="4"/>
  <c r="F1656" i="4"/>
  <c r="I1656" i="4"/>
  <c r="F1592" i="4"/>
  <c r="I1592" i="4"/>
  <c r="F1528" i="4"/>
  <c r="I1528" i="4"/>
  <c r="F1464" i="4"/>
  <c r="I1464" i="4"/>
  <c r="F1393" i="4"/>
  <c r="I1393" i="4"/>
  <c r="F1279" i="4"/>
  <c r="I1279" i="4"/>
  <c r="F987" i="4"/>
  <c r="I987" i="4"/>
  <c r="F503" i="4"/>
  <c r="I503" i="4"/>
  <c r="F1357" i="4"/>
  <c r="I1357" i="4"/>
  <c r="F1703" i="4"/>
  <c r="I1703" i="4"/>
  <c r="F1639" i="4"/>
  <c r="I1639" i="4"/>
  <c r="F1575" i="4"/>
  <c r="I1575" i="4"/>
  <c r="F1511" i="4"/>
  <c r="I1511" i="4"/>
  <c r="F1446" i="4"/>
  <c r="I1446" i="4"/>
  <c r="F1373" i="4"/>
  <c r="I1373" i="4"/>
  <c r="F1199" i="4"/>
  <c r="I1199" i="4"/>
  <c r="F879" i="4"/>
  <c r="I879" i="4"/>
  <c r="F303" i="4"/>
  <c r="I303" i="4"/>
  <c r="F1282" i="4"/>
  <c r="I1282" i="4"/>
  <c r="F1678" i="4"/>
  <c r="I1678" i="4"/>
  <c r="F1614" i="4"/>
  <c r="I1614" i="4"/>
  <c r="F1550" i="4"/>
  <c r="I1550" i="4"/>
  <c r="F1486" i="4"/>
  <c r="I1486" i="4"/>
  <c r="F1418" i="4"/>
  <c r="I1418" i="4"/>
  <c r="F1345" i="4"/>
  <c r="I1345" i="4"/>
  <c r="F1087" i="4"/>
  <c r="I1087" i="4"/>
  <c r="F700" i="4"/>
  <c r="I700" i="4"/>
  <c r="F1553" i="4"/>
  <c r="I1553" i="4"/>
  <c r="F191" i="4"/>
  <c r="I191" i="4"/>
  <c r="F1693" i="4"/>
  <c r="I1693" i="4"/>
  <c r="F1629" i="4"/>
  <c r="I1629" i="4"/>
  <c r="F1565" i="4"/>
  <c r="I1565" i="4"/>
  <c r="F1501" i="4"/>
  <c r="I1501" i="4"/>
  <c r="F1435" i="4"/>
  <c r="I1435" i="4"/>
  <c r="F1362" i="4"/>
  <c r="I1362" i="4"/>
  <c r="F1154" i="4"/>
  <c r="I1154" i="4"/>
  <c r="F806" i="4"/>
  <c r="I806" i="4"/>
  <c r="F79" i="4"/>
  <c r="I79" i="4"/>
  <c r="F1668" i="4"/>
  <c r="I1668" i="4"/>
  <c r="F1604" i="4"/>
  <c r="I1604" i="4"/>
  <c r="F1540" i="4"/>
  <c r="I1540" i="4"/>
  <c r="F1476" i="4"/>
  <c r="I1476" i="4"/>
  <c r="F1406" i="4"/>
  <c r="I1406" i="4"/>
  <c r="F1330" i="4"/>
  <c r="I1330" i="4"/>
  <c r="F1042" i="4"/>
  <c r="I1042" i="4"/>
  <c r="F619" i="4"/>
  <c r="I619" i="4"/>
  <c r="F1317" i="4"/>
  <c r="I1317" i="4"/>
  <c r="F1244" i="4"/>
  <c r="I1244" i="4"/>
  <c r="F1171" i="4"/>
  <c r="I1171" i="4"/>
  <c r="F1098" i="4"/>
  <c r="I1098" i="4"/>
  <c r="F1025" i="4"/>
  <c r="I1025" i="4"/>
  <c r="F945" i="4"/>
  <c r="I945" i="4"/>
  <c r="F834" i="4"/>
  <c r="I834" i="4"/>
  <c r="F716" i="4"/>
  <c r="I716" i="4"/>
  <c r="F583" i="4"/>
  <c r="I583" i="4"/>
  <c r="F425" i="4"/>
  <c r="I425" i="4"/>
  <c r="F190" i="4"/>
  <c r="I190" i="4"/>
  <c r="F1278" i="4"/>
  <c r="I1278" i="4"/>
  <c r="F1205" i="4"/>
  <c r="I1205" i="4"/>
  <c r="F1132" i="4"/>
  <c r="I1132" i="4"/>
  <c r="F1059" i="4"/>
  <c r="I1059" i="4"/>
  <c r="F986" i="4"/>
  <c r="I986" i="4"/>
  <c r="F889" i="4"/>
  <c r="I889" i="4"/>
  <c r="F771" i="4"/>
  <c r="I771" i="4"/>
  <c r="F650" i="4"/>
  <c r="I650" i="4"/>
  <c r="F502" i="4"/>
  <c r="I502" i="4"/>
  <c r="F320" i="4"/>
  <c r="I320" i="4"/>
  <c r="F1323" i="4"/>
  <c r="I1323" i="4"/>
  <c r="F1250" i="4"/>
  <c r="I1250" i="4"/>
  <c r="F1177" i="4"/>
  <c r="I1177" i="4"/>
  <c r="F1103" i="4"/>
  <c r="I1103" i="4"/>
  <c r="F1030" i="4"/>
  <c r="I1030" i="4"/>
  <c r="F953" i="4"/>
  <c r="I953" i="4"/>
  <c r="F843" i="4"/>
  <c r="I843" i="4"/>
  <c r="F725" i="4"/>
  <c r="I725" i="4"/>
  <c r="F594" i="4"/>
  <c r="I594" i="4"/>
  <c r="F440" i="4"/>
  <c r="I440" i="4"/>
  <c r="F209" i="4"/>
  <c r="I209" i="4"/>
  <c r="F1294" i="4"/>
  <c r="I1294" i="4"/>
  <c r="F1221" i="4"/>
  <c r="I1221" i="4"/>
  <c r="F1148" i="4"/>
  <c r="I1148" i="4"/>
  <c r="F1075" i="4"/>
  <c r="I1075" i="4"/>
  <c r="F1002" i="4"/>
  <c r="I1002" i="4"/>
  <c r="F915" i="4"/>
  <c r="I915" i="4"/>
  <c r="F797" i="4"/>
  <c r="I797" i="4"/>
  <c r="F679" i="4"/>
  <c r="I679" i="4"/>
  <c r="F535" i="4"/>
  <c r="I535" i="4"/>
  <c r="F363" i="4"/>
  <c r="I363" i="4"/>
  <c r="F44" i="4"/>
  <c r="I44" i="4"/>
  <c r="F1257" i="4"/>
  <c r="I1257" i="4"/>
  <c r="F1183" i="4"/>
  <c r="I1183" i="4"/>
  <c r="F1110" i="4"/>
  <c r="I1110" i="4"/>
  <c r="F1037" i="4"/>
  <c r="I1037" i="4"/>
  <c r="F962" i="4"/>
  <c r="I962" i="4"/>
  <c r="F853" i="4"/>
  <c r="I853" i="4"/>
  <c r="F737" i="4"/>
  <c r="I737" i="4"/>
  <c r="F611" i="4"/>
  <c r="I611" i="4"/>
  <c r="F455" i="4"/>
  <c r="I455" i="4"/>
  <c r="F238" i="4"/>
  <c r="I238" i="4"/>
  <c r="F1301" i="4"/>
  <c r="I1301" i="4"/>
  <c r="F1228" i="4"/>
  <c r="I1228" i="4"/>
  <c r="F1155" i="4"/>
  <c r="I1155" i="4"/>
  <c r="F1082" i="4"/>
  <c r="I1082" i="4"/>
  <c r="F1009" i="4"/>
  <c r="I1009" i="4"/>
  <c r="F924" i="4"/>
  <c r="I924" i="4"/>
  <c r="F807" i="4"/>
  <c r="I807" i="4"/>
  <c r="F691" i="4"/>
  <c r="I691" i="4"/>
  <c r="F550" i="4"/>
  <c r="I550" i="4"/>
  <c r="F383" i="4"/>
  <c r="I383" i="4"/>
  <c r="F89" i="4"/>
  <c r="I89" i="4"/>
  <c r="F900" i="4"/>
  <c r="I900" i="4"/>
  <c r="F827" i="4"/>
  <c r="I827" i="4"/>
  <c r="F754" i="4"/>
  <c r="I754" i="4"/>
  <c r="F681" i="4"/>
  <c r="I681" i="4"/>
  <c r="F593" i="4"/>
  <c r="I593" i="4"/>
  <c r="F495" i="4"/>
  <c r="I495" i="4"/>
  <c r="F399" i="4"/>
  <c r="I399" i="4"/>
  <c r="F294" i="4"/>
  <c r="I294" i="4"/>
  <c r="F179" i="4"/>
  <c r="I179" i="4"/>
  <c r="F62" i="4"/>
  <c r="I62" i="4"/>
  <c r="F145" i="4"/>
  <c r="I145" i="4"/>
  <c r="F27" i="4"/>
  <c r="I27" i="4"/>
  <c r="F188" i="4"/>
  <c r="I188" i="4"/>
  <c r="F71" i="4"/>
  <c r="I71" i="4"/>
  <c r="F392" i="4"/>
  <c r="I392" i="4"/>
  <c r="F289" i="4"/>
  <c r="I289" i="4"/>
  <c r="F171" i="4"/>
  <c r="I171" i="4"/>
  <c r="F54" i="4"/>
  <c r="I54" i="4"/>
  <c r="F940" i="4"/>
  <c r="I940" i="4"/>
  <c r="F867" i="4"/>
  <c r="I867" i="4"/>
  <c r="F794" i="4"/>
  <c r="I794" i="4"/>
  <c r="F721" i="4"/>
  <c r="I721" i="4"/>
  <c r="F642" i="4"/>
  <c r="I642" i="4"/>
  <c r="F548" i="4"/>
  <c r="I548" i="4"/>
  <c r="F452" i="4"/>
  <c r="I452" i="4"/>
  <c r="F354" i="4"/>
  <c r="I354" i="4"/>
  <c r="I243" i="4"/>
  <c r="F126" i="4"/>
  <c r="I126" i="4"/>
  <c r="F8" i="4"/>
  <c r="I8" i="4"/>
  <c r="F847" i="4"/>
  <c r="I847" i="4"/>
  <c r="I774" i="4"/>
  <c r="F701" i="4"/>
  <c r="I701" i="4"/>
  <c r="F620" i="4"/>
  <c r="I620" i="4"/>
  <c r="F522" i="4"/>
  <c r="I522" i="4"/>
  <c r="F426" i="4"/>
  <c r="I426" i="4"/>
  <c r="F328" i="4"/>
  <c r="I328" i="4"/>
  <c r="F210" i="4"/>
  <c r="I210" i="4"/>
  <c r="F92" i="4"/>
  <c r="I92" i="4"/>
  <c r="F1440" i="4"/>
  <c r="I1440" i="4"/>
  <c r="F1376" i="4"/>
  <c r="I1376" i="4"/>
  <c r="F1312" i="4"/>
  <c r="I1312" i="4"/>
  <c r="F1248" i="4"/>
  <c r="I1248" i="4"/>
  <c r="F1184" i="4"/>
  <c r="I1184" i="4"/>
  <c r="F1120" i="4"/>
  <c r="I1120" i="4"/>
  <c r="F1056" i="4"/>
  <c r="I1056" i="4"/>
  <c r="F992" i="4"/>
  <c r="I992" i="4"/>
  <c r="F928" i="4"/>
  <c r="I928" i="4"/>
  <c r="F864" i="4"/>
  <c r="I864" i="4"/>
  <c r="F800" i="4"/>
  <c r="I800" i="4"/>
  <c r="F736" i="4"/>
  <c r="I736" i="4"/>
  <c r="F671" i="4"/>
  <c r="I671" i="4"/>
  <c r="F598" i="4"/>
  <c r="I598" i="4"/>
  <c r="F524" i="4"/>
  <c r="I524" i="4"/>
  <c r="F451" i="4"/>
  <c r="I451" i="4"/>
  <c r="F378" i="4"/>
  <c r="I378" i="4"/>
  <c r="F305" i="4"/>
  <c r="I305" i="4"/>
  <c r="F232" i="4"/>
  <c r="I232" i="4"/>
  <c r="F159" i="4"/>
  <c r="I159" i="4"/>
  <c r="F86" i="4"/>
  <c r="I86" i="4"/>
  <c r="F12" i="4"/>
  <c r="I12" i="4"/>
  <c r="F551" i="4"/>
  <c r="I551" i="4"/>
  <c r="F478" i="4"/>
  <c r="I478" i="4"/>
  <c r="F404" i="4"/>
  <c r="I404" i="4"/>
  <c r="F331" i="4"/>
  <c r="I331" i="4"/>
  <c r="F258" i="4"/>
  <c r="I258" i="4"/>
  <c r="F185" i="4"/>
  <c r="I185" i="4"/>
  <c r="F112" i="4"/>
  <c r="I112" i="4"/>
  <c r="F39" i="4"/>
  <c r="I39" i="4"/>
  <c r="F297" i="4"/>
  <c r="I297" i="4"/>
  <c r="F224" i="4"/>
  <c r="I224" i="4"/>
  <c r="F151" i="4"/>
  <c r="I151" i="4"/>
  <c r="F78" i="4"/>
  <c r="I78" i="4"/>
  <c r="F4" i="4"/>
  <c r="I4" i="4"/>
  <c r="F621" i="4"/>
  <c r="I621" i="4"/>
  <c r="F557" i="4"/>
  <c r="I557" i="4"/>
  <c r="F493" i="4"/>
  <c r="I493" i="4"/>
  <c r="F429" i="4"/>
  <c r="I429" i="4"/>
  <c r="F365" i="4"/>
  <c r="I365" i="4"/>
  <c r="F301" i="4"/>
  <c r="I301" i="4"/>
  <c r="F237" i="4"/>
  <c r="I237" i="4"/>
  <c r="F173" i="4"/>
  <c r="I173" i="4"/>
  <c r="F109" i="4"/>
  <c r="I109" i="4"/>
  <c r="F45" i="4"/>
  <c r="I45" i="4"/>
  <c r="AA1307" i="3"/>
  <c r="AA1407" i="3"/>
  <c r="AA1607" i="3"/>
  <c r="AA1507" i="3"/>
  <c r="F2" i="4"/>
  <c r="I2" i="4"/>
  <c r="F1673" i="4"/>
  <c r="I1673" i="4"/>
  <c r="F1641" i="4"/>
  <c r="I1641" i="4"/>
  <c r="F657" i="4"/>
  <c r="I657" i="4"/>
  <c r="F1707" i="4"/>
  <c r="I1707" i="4"/>
  <c r="F1643" i="4"/>
  <c r="I1643" i="4"/>
  <c r="F1579" i="4"/>
  <c r="I1579" i="4"/>
  <c r="F1515" i="4"/>
  <c r="I1515" i="4"/>
  <c r="F1451" i="4"/>
  <c r="I1451" i="4"/>
  <c r="F1378" i="4"/>
  <c r="I1378" i="4"/>
  <c r="F1218" i="4"/>
  <c r="I1218" i="4"/>
  <c r="F908" i="4"/>
  <c r="I908" i="4"/>
  <c r="F356" i="4"/>
  <c r="I356" i="4"/>
  <c r="F1026" i="4"/>
  <c r="I1026" i="4"/>
  <c r="F1722" i="4"/>
  <c r="I1722" i="4"/>
  <c r="F1658" i="4"/>
  <c r="I1658" i="4"/>
  <c r="F1594" i="4"/>
  <c r="I1594" i="4"/>
  <c r="F1530" i="4"/>
  <c r="I1530" i="4"/>
  <c r="F1466" i="4"/>
  <c r="I1466" i="4"/>
  <c r="F1395" i="4"/>
  <c r="I1395" i="4"/>
  <c r="F1289" i="4"/>
  <c r="I1289" i="4"/>
  <c r="F996" i="4"/>
  <c r="I996" i="4"/>
  <c r="F521" i="4"/>
  <c r="I521" i="4"/>
  <c r="F1339" i="4"/>
  <c r="I1339" i="4"/>
  <c r="F1712" i="4"/>
  <c r="I1712" i="4"/>
  <c r="F1648" i="4"/>
  <c r="I1648" i="4"/>
  <c r="F1584" i="4"/>
  <c r="I1584" i="4"/>
  <c r="F1520" i="4"/>
  <c r="I1520" i="4"/>
  <c r="F1456" i="4"/>
  <c r="I1456" i="4"/>
  <c r="F1383" i="4"/>
  <c r="I1383" i="4"/>
  <c r="F1243" i="4"/>
  <c r="I1243" i="4"/>
  <c r="F943" i="4"/>
  <c r="I943" i="4"/>
  <c r="F420" i="4"/>
  <c r="I420" i="4"/>
  <c r="F835" i="4"/>
  <c r="I835" i="4"/>
  <c r="F1695" i="4"/>
  <c r="I1695" i="4"/>
  <c r="F1631" i="4"/>
  <c r="I1631" i="4"/>
  <c r="F1567" i="4"/>
  <c r="I1567" i="4"/>
  <c r="F1503" i="4"/>
  <c r="I1503" i="4"/>
  <c r="F1437" i="4"/>
  <c r="I1437" i="4"/>
  <c r="F1364" i="4"/>
  <c r="I1364" i="4"/>
  <c r="F1163" i="4"/>
  <c r="I1163" i="4"/>
  <c r="F822" i="4"/>
  <c r="I822" i="4"/>
  <c r="F136" i="4"/>
  <c r="I136" i="4"/>
  <c r="F1062" i="4"/>
  <c r="I1062" i="4"/>
  <c r="F1670" i="4"/>
  <c r="I1670" i="4"/>
  <c r="F1606" i="4"/>
  <c r="I1606" i="4"/>
  <c r="F1542" i="4"/>
  <c r="I1542" i="4"/>
  <c r="F1478" i="4"/>
  <c r="I1478" i="4"/>
  <c r="F1409" i="4"/>
  <c r="I1409" i="4"/>
  <c r="F1334" i="4"/>
  <c r="I1334" i="4"/>
  <c r="F1051" i="4"/>
  <c r="I1051" i="4"/>
  <c r="F636" i="4"/>
  <c r="I636" i="4"/>
  <c r="F1505" i="4"/>
  <c r="I1505" i="4"/>
  <c r="F1685" i="4"/>
  <c r="I1685" i="4"/>
  <c r="F1621" i="4"/>
  <c r="I1621" i="4"/>
  <c r="F1557" i="4"/>
  <c r="I1557" i="4"/>
  <c r="F1493" i="4"/>
  <c r="I1493" i="4"/>
  <c r="F1426" i="4"/>
  <c r="I1426" i="4"/>
  <c r="F1353" i="4"/>
  <c r="I1353" i="4"/>
  <c r="F1117" i="4"/>
  <c r="I1117" i="4"/>
  <c r="F749" i="4"/>
  <c r="I749" i="4"/>
  <c r="F1585" i="4"/>
  <c r="I1585" i="4"/>
  <c r="F1724" i="4"/>
  <c r="I1724" i="4"/>
  <c r="F1660" i="4"/>
  <c r="I1660" i="4"/>
  <c r="F1596" i="4"/>
  <c r="I1596" i="4"/>
  <c r="F1532" i="4"/>
  <c r="I1532" i="4"/>
  <c r="F1468" i="4"/>
  <c r="I1468" i="4"/>
  <c r="F1397" i="4"/>
  <c r="I1397" i="4"/>
  <c r="F1298" i="4"/>
  <c r="I1298" i="4"/>
  <c r="F1005" i="4"/>
  <c r="I1005" i="4"/>
  <c r="F540" i="4"/>
  <c r="I540" i="4"/>
  <c r="F1308" i="4"/>
  <c r="I1308" i="4"/>
  <c r="F1235" i="4"/>
  <c r="I1235" i="4"/>
  <c r="F1162" i="4"/>
  <c r="I1162" i="4"/>
  <c r="F1089" i="4"/>
  <c r="I1089" i="4"/>
  <c r="F1015" i="4"/>
  <c r="I1015" i="4"/>
  <c r="F933" i="4"/>
  <c r="I933" i="4"/>
  <c r="F819" i="4"/>
  <c r="I819" i="4"/>
  <c r="F703" i="4"/>
  <c r="I703" i="4"/>
  <c r="F564" i="4"/>
  <c r="I564" i="4"/>
  <c r="F400" i="4"/>
  <c r="I400" i="4"/>
  <c r="F134" i="4"/>
  <c r="I134" i="4"/>
  <c r="F1269" i="4"/>
  <c r="I1269" i="4"/>
  <c r="F1196" i="4"/>
  <c r="I1196" i="4"/>
  <c r="F1123" i="4"/>
  <c r="I1123" i="4"/>
  <c r="F1050" i="4"/>
  <c r="I1050" i="4"/>
  <c r="F975" i="4"/>
  <c r="I975" i="4"/>
  <c r="F874" i="4"/>
  <c r="I874" i="4"/>
  <c r="F758" i="4"/>
  <c r="I758" i="4"/>
  <c r="F635" i="4"/>
  <c r="I635" i="4"/>
  <c r="F481" i="4"/>
  <c r="I481" i="4"/>
  <c r="F291" i="4"/>
  <c r="I291" i="4"/>
  <c r="F1314" i="4"/>
  <c r="I1314" i="4"/>
  <c r="F1241" i="4"/>
  <c r="I1241" i="4"/>
  <c r="F1167" i="4"/>
  <c r="I1167" i="4"/>
  <c r="F1094" i="4"/>
  <c r="I1094" i="4"/>
  <c r="F1021" i="4"/>
  <c r="I1021" i="4"/>
  <c r="F941" i="4"/>
  <c r="I941" i="4"/>
  <c r="F828" i="4"/>
  <c r="I828" i="4"/>
  <c r="F713" i="4"/>
  <c r="I713" i="4"/>
  <c r="F576" i="4"/>
  <c r="I576" i="4"/>
  <c r="F418" i="4"/>
  <c r="I418" i="4"/>
  <c r="F164" i="4"/>
  <c r="I164" i="4"/>
  <c r="F1285" i="4"/>
  <c r="I1285" i="4"/>
  <c r="F1212" i="4"/>
  <c r="I1212" i="4"/>
  <c r="F1139" i="4"/>
  <c r="I1139" i="4"/>
  <c r="F1066" i="4"/>
  <c r="I1066" i="4"/>
  <c r="F993" i="4"/>
  <c r="I993" i="4"/>
  <c r="F899" i="4"/>
  <c r="I899" i="4"/>
  <c r="F782" i="4"/>
  <c r="I782" i="4"/>
  <c r="F665" i="4"/>
  <c r="I665" i="4"/>
  <c r="F516" i="4"/>
  <c r="I516" i="4"/>
  <c r="F338" i="4"/>
  <c r="I338" i="4"/>
  <c r="F1321" i="4"/>
  <c r="I1321" i="4"/>
  <c r="F1247" i="4"/>
  <c r="I1247" i="4"/>
  <c r="F1174" i="4"/>
  <c r="I1174" i="4"/>
  <c r="F1101" i="4"/>
  <c r="I1101" i="4"/>
  <c r="F1028" i="4"/>
  <c r="I1028" i="4"/>
  <c r="F950" i="4"/>
  <c r="I950" i="4"/>
  <c r="F841" i="4"/>
  <c r="I841" i="4"/>
  <c r="F723" i="4"/>
  <c r="I723" i="4"/>
  <c r="F591" i="4"/>
  <c r="I591" i="4"/>
  <c r="F434" i="4"/>
  <c r="I434" i="4"/>
  <c r="F202" i="4"/>
  <c r="I202" i="4"/>
  <c r="F1292" i="4"/>
  <c r="I1292" i="4"/>
  <c r="F1219" i="4"/>
  <c r="I1219" i="4"/>
  <c r="F1146" i="4"/>
  <c r="I1146" i="4"/>
  <c r="F1073" i="4"/>
  <c r="I1073" i="4"/>
  <c r="F999" i="4"/>
  <c r="I999" i="4"/>
  <c r="F910" i="4"/>
  <c r="I910" i="4"/>
  <c r="F795" i="4"/>
  <c r="I795" i="4"/>
  <c r="F676" i="4"/>
  <c r="I676" i="4"/>
  <c r="F529" i="4"/>
  <c r="I529" i="4"/>
  <c r="F358" i="4"/>
  <c r="I358" i="4"/>
  <c r="F18" i="4"/>
  <c r="I18" i="4"/>
  <c r="F891" i="4"/>
  <c r="I891" i="4"/>
  <c r="F818" i="4"/>
  <c r="I818" i="4"/>
  <c r="F745" i="4"/>
  <c r="I745" i="4"/>
  <c r="F670" i="4"/>
  <c r="I670" i="4"/>
  <c r="F582" i="4"/>
  <c r="I582" i="4"/>
  <c r="F483" i="4"/>
  <c r="I483" i="4"/>
  <c r="F385" i="4"/>
  <c r="I385" i="4"/>
  <c r="F281" i="4"/>
  <c r="I281" i="4"/>
  <c r="F163" i="4"/>
  <c r="I163" i="4"/>
  <c r="F46" i="4"/>
  <c r="I46" i="4"/>
  <c r="F129" i="4"/>
  <c r="I129" i="4"/>
  <c r="F15" i="4"/>
  <c r="I15" i="4"/>
  <c r="F172" i="4"/>
  <c r="I172" i="4"/>
  <c r="F55" i="4"/>
  <c r="I55" i="4"/>
  <c r="F380" i="4"/>
  <c r="I380" i="4"/>
  <c r="F273" i="4"/>
  <c r="I273" i="4"/>
  <c r="F155" i="4"/>
  <c r="I155" i="4"/>
  <c r="F38" i="4"/>
  <c r="I38" i="4"/>
  <c r="F931" i="4"/>
  <c r="I931" i="4"/>
  <c r="F858" i="4"/>
  <c r="I858" i="4"/>
  <c r="F785" i="4"/>
  <c r="I785" i="4"/>
  <c r="F711" i="4"/>
  <c r="I711" i="4"/>
  <c r="F632" i="4"/>
  <c r="I632" i="4"/>
  <c r="F537" i="4"/>
  <c r="I537" i="4"/>
  <c r="F439" i="4"/>
  <c r="I439" i="4"/>
  <c r="F343" i="4"/>
  <c r="I343" i="4"/>
  <c r="F227" i="4"/>
  <c r="I227" i="4"/>
  <c r="F110" i="4"/>
  <c r="I110" i="4"/>
  <c r="F911" i="4"/>
  <c r="I911" i="4"/>
  <c r="F838" i="4"/>
  <c r="I838" i="4"/>
  <c r="F765" i="4"/>
  <c r="I765" i="4"/>
  <c r="F692" i="4"/>
  <c r="I692" i="4"/>
  <c r="F609" i="4"/>
  <c r="I609" i="4"/>
  <c r="F511" i="4"/>
  <c r="I511" i="4"/>
  <c r="F412" i="4"/>
  <c r="I412" i="4"/>
  <c r="F312" i="4"/>
  <c r="I312" i="4"/>
  <c r="F198" i="4"/>
  <c r="I198" i="4"/>
  <c r="F80" i="4"/>
  <c r="I80" i="4"/>
  <c r="F1432" i="4"/>
  <c r="I1432" i="4"/>
  <c r="F1368" i="4"/>
  <c r="I1368" i="4"/>
  <c r="F1304" i="4"/>
  <c r="I1304" i="4"/>
  <c r="F1240" i="4"/>
  <c r="I1240" i="4"/>
  <c r="F1176" i="4"/>
  <c r="I1176" i="4"/>
  <c r="F1112" i="4"/>
  <c r="I1112" i="4"/>
  <c r="F1048" i="4"/>
  <c r="I1048" i="4"/>
  <c r="F984" i="4"/>
  <c r="I984" i="4"/>
  <c r="F920" i="4"/>
  <c r="I920" i="4"/>
  <c r="F856" i="4"/>
  <c r="I856" i="4"/>
  <c r="F792" i="4"/>
  <c r="I792" i="4"/>
  <c r="F728" i="4"/>
  <c r="I728" i="4"/>
  <c r="F662" i="4"/>
  <c r="I662" i="4"/>
  <c r="F588" i="4"/>
  <c r="I588" i="4"/>
  <c r="F515" i="4"/>
  <c r="I515" i="4"/>
  <c r="F442" i="4"/>
  <c r="I442" i="4"/>
  <c r="F369" i="4"/>
  <c r="I369" i="4"/>
  <c r="F296" i="4"/>
  <c r="I296" i="4"/>
  <c r="F223" i="4"/>
  <c r="I223" i="4"/>
  <c r="F150" i="4"/>
  <c r="I150" i="4"/>
  <c r="F76" i="4"/>
  <c r="I76" i="4"/>
  <c r="F615" i="4"/>
  <c r="I615" i="4"/>
  <c r="F542" i="4"/>
  <c r="I542" i="4"/>
  <c r="F468" i="4"/>
  <c r="I468" i="4"/>
  <c r="F395" i="4"/>
  <c r="I395" i="4"/>
  <c r="F322" i="4"/>
  <c r="I322" i="4"/>
  <c r="F249" i="4"/>
  <c r="I249" i="4"/>
  <c r="F176" i="4"/>
  <c r="I176" i="4"/>
  <c r="F103" i="4"/>
  <c r="I103" i="4"/>
  <c r="F30" i="4"/>
  <c r="I30" i="4"/>
  <c r="F288" i="4"/>
  <c r="I288" i="4"/>
  <c r="F215" i="4"/>
  <c r="I215" i="4"/>
  <c r="F142" i="4"/>
  <c r="I142" i="4"/>
  <c r="F68" i="4"/>
  <c r="I68" i="4"/>
  <c r="F677" i="4"/>
  <c r="I677" i="4"/>
  <c r="F613" i="4"/>
  <c r="I613" i="4"/>
  <c r="F549" i="4"/>
  <c r="I549" i="4"/>
  <c r="F485" i="4"/>
  <c r="I485" i="4"/>
  <c r="F421" i="4"/>
  <c r="I421" i="4"/>
  <c r="F357" i="4"/>
  <c r="I357" i="4"/>
  <c r="F293" i="4"/>
  <c r="I293" i="4"/>
  <c r="F229" i="4"/>
  <c r="I229" i="4"/>
  <c r="F165" i="4"/>
  <c r="I165" i="4"/>
  <c r="F101" i="4"/>
  <c r="I101" i="4"/>
  <c r="F37" i="4"/>
  <c r="I37" i="4"/>
  <c r="F1729" i="4"/>
  <c r="I1729" i="4"/>
  <c r="F1625" i="4"/>
  <c r="I1625" i="4"/>
  <c r="F1699" i="4"/>
  <c r="I1699" i="4"/>
  <c r="F1635" i="4"/>
  <c r="I1635" i="4"/>
  <c r="F1571" i="4"/>
  <c r="I1571" i="4"/>
  <c r="F1507" i="4"/>
  <c r="I1507" i="4"/>
  <c r="F1442" i="4"/>
  <c r="I1442" i="4"/>
  <c r="F1369" i="4"/>
  <c r="I1369" i="4"/>
  <c r="F1181" i="4"/>
  <c r="I1181" i="4"/>
  <c r="F851" i="4"/>
  <c r="I851" i="4"/>
  <c r="I234" i="4"/>
  <c r="F430" i="4"/>
  <c r="I430" i="4"/>
  <c r="F1714" i="4"/>
  <c r="I1714" i="4"/>
  <c r="F1650" i="4"/>
  <c r="I1650" i="4"/>
  <c r="F1586" i="4"/>
  <c r="I1586" i="4"/>
  <c r="F1522" i="4"/>
  <c r="I1522" i="4"/>
  <c r="F1458" i="4"/>
  <c r="I1458" i="4"/>
  <c r="F1386" i="4"/>
  <c r="I1386" i="4"/>
  <c r="F1252" i="4"/>
  <c r="I1252" i="4"/>
  <c r="F956" i="4"/>
  <c r="I956" i="4"/>
  <c r="F444" i="4"/>
  <c r="I444" i="4"/>
  <c r="F1172" i="4"/>
  <c r="I1172" i="4"/>
  <c r="F1704" i="4"/>
  <c r="I1704" i="4"/>
  <c r="F1640" i="4"/>
  <c r="I1640" i="4"/>
  <c r="F1576" i="4"/>
  <c r="I1576" i="4"/>
  <c r="F1512" i="4"/>
  <c r="I1512" i="4"/>
  <c r="F1447" i="4"/>
  <c r="I1447" i="4"/>
  <c r="F1374" i="4"/>
  <c r="I1374" i="4"/>
  <c r="F1206" i="4"/>
  <c r="I1206" i="4"/>
  <c r="F890" i="4"/>
  <c r="I890" i="4"/>
  <c r="F321" i="4"/>
  <c r="I321" i="4"/>
  <c r="F1687" i="4"/>
  <c r="I1687" i="4"/>
  <c r="F1623" i="4"/>
  <c r="I1623" i="4"/>
  <c r="F1559" i="4"/>
  <c r="I1559" i="4"/>
  <c r="F1495" i="4"/>
  <c r="I1495" i="4"/>
  <c r="F1428" i="4"/>
  <c r="I1428" i="4"/>
  <c r="F1355" i="4"/>
  <c r="I1355" i="4"/>
  <c r="F1126" i="4"/>
  <c r="I1126" i="4"/>
  <c r="F762" i="4"/>
  <c r="I762" i="4"/>
  <c r="F1633" i="4"/>
  <c r="I1633" i="4"/>
  <c r="F586" i="4"/>
  <c r="I586" i="4"/>
  <c r="F1726" i="4"/>
  <c r="I1726" i="4"/>
  <c r="F1662" i="4"/>
  <c r="I1662" i="4"/>
  <c r="F1598" i="4"/>
  <c r="I1598" i="4"/>
  <c r="F1534" i="4"/>
  <c r="I1534" i="4"/>
  <c r="F1470" i="4"/>
  <c r="I1470" i="4"/>
  <c r="F1399" i="4"/>
  <c r="I1399" i="4"/>
  <c r="F1307" i="4"/>
  <c r="I1307" i="4"/>
  <c r="F1014" i="4"/>
  <c r="I1014" i="4"/>
  <c r="F563" i="4"/>
  <c r="I563" i="4"/>
  <c r="F1449" i="4"/>
  <c r="I1449" i="4"/>
  <c r="F1677" i="4"/>
  <c r="I1677" i="4"/>
  <c r="F1613" i="4"/>
  <c r="I1613" i="4"/>
  <c r="F1549" i="4"/>
  <c r="I1549" i="4"/>
  <c r="F1485" i="4"/>
  <c r="I1485" i="4"/>
  <c r="F1417" i="4"/>
  <c r="I1417" i="4"/>
  <c r="F1343" i="4"/>
  <c r="I1343" i="4"/>
  <c r="F1081" i="4"/>
  <c r="I1081" i="4"/>
  <c r="F689" i="4"/>
  <c r="I689" i="4"/>
  <c r="F1513" i="4"/>
  <c r="I1513" i="4"/>
  <c r="F1716" i="4"/>
  <c r="I1716" i="4"/>
  <c r="F1652" i="4"/>
  <c r="I1652" i="4"/>
  <c r="F1588" i="4"/>
  <c r="I1588" i="4"/>
  <c r="F1524" i="4"/>
  <c r="I1524" i="4"/>
  <c r="F1460" i="4"/>
  <c r="I1460" i="4"/>
  <c r="F1388" i="4"/>
  <c r="I1388" i="4"/>
  <c r="F1261" i="4"/>
  <c r="I1261" i="4"/>
  <c r="F966" i="4"/>
  <c r="I966" i="4"/>
  <c r="F465" i="4"/>
  <c r="I465" i="4"/>
  <c r="F1299" i="4"/>
  <c r="I1299" i="4"/>
  <c r="F1226" i="4"/>
  <c r="I1226" i="4"/>
  <c r="F1153" i="4"/>
  <c r="I1153" i="4"/>
  <c r="F1079" i="4"/>
  <c r="I1079" i="4"/>
  <c r="F1006" i="4"/>
  <c r="I1006" i="4"/>
  <c r="F921" i="4"/>
  <c r="I921" i="4"/>
  <c r="F805" i="4"/>
  <c r="I805" i="4"/>
  <c r="F687" i="4"/>
  <c r="I687" i="4"/>
  <c r="F544" i="4"/>
  <c r="I544" i="4"/>
  <c r="F375" i="4"/>
  <c r="I375" i="4"/>
  <c r="F73" i="4"/>
  <c r="I73" i="4"/>
  <c r="F1260" i="4"/>
  <c r="I1260" i="4"/>
  <c r="F1187" i="4"/>
  <c r="I1187" i="4"/>
  <c r="F1114" i="4"/>
  <c r="I1114" i="4"/>
  <c r="F1041" i="4"/>
  <c r="I1041" i="4"/>
  <c r="F965" i="4"/>
  <c r="I965" i="4"/>
  <c r="F860" i="4"/>
  <c r="I860" i="4"/>
  <c r="F742" i="4"/>
  <c r="I742" i="4"/>
  <c r="F617" i="4"/>
  <c r="I617" i="4"/>
  <c r="F462" i="4"/>
  <c r="I462" i="4"/>
  <c r="F254" i="4"/>
  <c r="I254" i="4"/>
  <c r="F1305" i="4"/>
  <c r="I1305" i="4"/>
  <c r="F1231" i="4"/>
  <c r="I1231" i="4"/>
  <c r="F1158" i="4"/>
  <c r="I1158" i="4"/>
  <c r="F1085" i="4"/>
  <c r="I1085" i="4"/>
  <c r="F1012" i="4"/>
  <c r="I1012" i="4"/>
  <c r="F929" i="4"/>
  <c r="I929" i="4"/>
  <c r="F814" i="4"/>
  <c r="I814" i="4"/>
  <c r="F697" i="4"/>
  <c r="I697" i="4"/>
  <c r="F555" i="4"/>
  <c r="I555" i="4"/>
  <c r="F393" i="4"/>
  <c r="I393" i="4"/>
  <c r="F107" i="4"/>
  <c r="I107" i="4"/>
  <c r="F1276" i="4"/>
  <c r="I1276" i="4"/>
  <c r="F1203" i="4"/>
  <c r="I1203" i="4"/>
  <c r="F1130" i="4"/>
  <c r="I1130" i="4"/>
  <c r="F1057" i="4"/>
  <c r="I1057" i="4"/>
  <c r="F983" i="4"/>
  <c r="I983" i="4"/>
  <c r="F886" i="4"/>
  <c r="I886" i="4"/>
  <c r="F769" i="4"/>
  <c r="I769" i="4"/>
  <c r="F647" i="4"/>
  <c r="I647" i="4"/>
  <c r="F494" i="4"/>
  <c r="I494" i="4"/>
  <c r="F311" i="4"/>
  <c r="I311" i="4"/>
  <c r="F1311" i="4"/>
  <c r="I1311" i="4"/>
  <c r="F1238" i="4"/>
  <c r="I1238" i="4"/>
  <c r="F1165" i="4"/>
  <c r="I1165" i="4"/>
  <c r="F1092" i="4"/>
  <c r="I1092" i="4"/>
  <c r="F1019" i="4"/>
  <c r="I1019" i="4"/>
  <c r="F938" i="4"/>
  <c r="I938" i="4"/>
  <c r="F825" i="4"/>
  <c r="I825" i="4"/>
  <c r="F707" i="4"/>
  <c r="I707" i="4"/>
  <c r="F571" i="4"/>
  <c r="I571" i="4"/>
  <c r="F409" i="4"/>
  <c r="I409" i="4"/>
  <c r="F152" i="4"/>
  <c r="I152" i="4"/>
  <c r="F1283" i="4"/>
  <c r="I1283" i="4"/>
  <c r="F1210" i="4"/>
  <c r="I1210" i="4"/>
  <c r="F1137" i="4"/>
  <c r="I1137" i="4"/>
  <c r="F1063" i="4"/>
  <c r="I1063" i="4"/>
  <c r="F990" i="4"/>
  <c r="I990" i="4"/>
  <c r="F897" i="4"/>
  <c r="I897" i="4"/>
  <c r="F779" i="4"/>
  <c r="I779" i="4"/>
  <c r="F658" i="4"/>
  <c r="I658" i="4"/>
  <c r="F510" i="4"/>
  <c r="I510" i="4"/>
  <c r="F335" i="4"/>
  <c r="I335" i="4"/>
  <c r="F955" i="4"/>
  <c r="I955" i="4"/>
  <c r="F882" i="4"/>
  <c r="I882" i="4"/>
  <c r="F809" i="4"/>
  <c r="I809" i="4"/>
  <c r="F735" i="4"/>
  <c r="I735" i="4"/>
  <c r="F659" i="4"/>
  <c r="I659" i="4"/>
  <c r="F568" i="4"/>
  <c r="I568" i="4"/>
  <c r="F472" i="4"/>
  <c r="I472" i="4"/>
  <c r="F374" i="4"/>
  <c r="I374" i="4"/>
  <c r="F265" i="4"/>
  <c r="I265" i="4"/>
  <c r="F147" i="4"/>
  <c r="I147" i="4"/>
  <c r="F33" i="4"/>
  <c r="I33" i="4"/>
  <c r="F116" i="4"/>
  <c r="I116" i="4"/>
  <c r="F274" i="4"/>
  <c r="I274" i="4"/>
  <c r="F156" i="4"/>
  <c r="I156" i="4"/>
  <c r="F42" i="4"/>
  <c r="I42" i="4"/>
  <c r="F367" i="4"/>
  <c r="I367" i="4"/>
  <c r="F257" i="4"/>
  <c r="I257" i="4"/>
  <c r="F143" i="4"/>
  <c r="I143" i="4"/>
  <c r="F25" i="4"/>
  <c r="I25" i="4"/>
  <c r="F922" i="4"/>
  <c r="I922" i="4"/>
  <c r="F849" i="4"/>
  <c r="I849" i="4"/>
  <c r="F775" i="4"/>
  <c r="I775" i="4"/>
  <c r="F702" i="4"/>
  <c r="I702" i="4"/>
  <c r="F622" i="4"/>
  <c r="I622" i="4"/>
  <c r="F526" i="4"/>
  <c r="I526" i="4"/>
  <c r="F427" i="4"/>
  <c r="I427" i="4"/>
  <c r="F329" i="4"/>
  <c r="I329" i="4"/>
  <c r="F211" i="4"/>
  <c r="I211" i="4"/>
  <c r="F97" i="4"/>
  <c r="I97" i="4"/>
  <c r="F902" i="4"/>
  <c r="I902" i="4"/>
  <c r="F829" i="4"/>
  <c r="I829" i="4"/>
  <c r="F756" i="4"/>
  <c r="I756" i="4"/>
  <c r="F683" i="4"/>
  <c r="I683" i="4"/>
  <c r="F595" i="4"/>
  <c r="I595" i="4"/>
  <c r="F499" i="4"/>
  <c r="I499" i="4"/>
  <c r="F401" i="4"/>
  <c r="I401" i="4"/>
  <c r="F299" i="4"/>
  <c r="I299" i="4"/>
  <c r="F182" i="4"/>
  <c r="I182" i="4"/>
  <c r="F64" i="4"/>
  <c r="I64" i="4"/>
  <c r="F1424" i="4"/>
  <c r="I1424" i="4"/>
  <c r="F1360" i="4"/>
  <c r="I1360" i="4"/>
  <c r="F1296" i="4"/>
  <c r="I1296" i="4"/>
  <c r="F1232" i="4"/>
  <c r="I1232" i="4"/>
  <c r="F1168" i="4"/>
  <c r="I1168" i="4"/>
  <c r="F1104" i="4"/>
  <c r="I1104" i="4"/>
  <c r="F1040" i="4"/>
  <c r="I1040" i="4"/>
  <c r="F976" i="4"/>
  <c r="I976" i="4"/>
  <c r="F912" i="4"/>
  <c r="I912" i="4"/>
  <c r="F848" i="4"/>
  <c r="I848" i="4"/>
  <c r="F784" i="4"/>
  <c r="I784" i="4"/>
  <c r="F720" i="4"/>
  <c r="I720" i="4"/>
  <c r="F652" i="4"/>
  <c r="I652" i="4"/>
  <c r="F579" i="4"/>
  <c r="I579" i="4"/>
  <c r="F506" i="4"/>
  <c r="I506" i="4"/>
  <c r="F433" i="4"/>
  <c r="I433" i="4"/>
  <c r="F360" i="4"/>
  <c r="I360" i="4"/>
  <c r="F287" i="4"/>
  <c r="I287" i="4"/>
  <c r="F214" i="4"/>
  <c r="I214" i="4"/>
  <c r="F140" i="4"/>
  <c r="I140" i="4"/>
  <c r="F67" i="4"/>
  <c r="I67" i="4"/>
  <c r="F606" i="4"/>
  <c r="I606" i="4"/>
  <c r="F532" i="4"/>
  <c r="I532" i="4"/>
  <c r="F459" i="4"/>
  <c r="I459" i="4"/>
  <c r="F386" i="4"/>
  <c r="I386" i="4"/>
  <c r="F313" i="4"/>
  <c r="I313" i="4"/>
  <c r="F240" i="4"/>
  <c r="I240" i="4"/>
  <c r="F167" i="4"/>
  <c r="I167" i="4"/>
  <c r="F94" i="4"/>
  <c r="I94" i="4"/>
  <c r="F20" i="4"/>
  <c r="I20" i="4"/>
  <c r="F279" i="4"/>
  <c r="I279" i="4"/>
  <c r="F206" i="4"/>
  <c r="I206" i="4"/>
  <c r="F132" i="4"/>
  <c r="I132" i="4"/>
  <c r="F59" i="4"/>
  <c r="I59" i="4"/>
  <c r="F669" i="4"/>
  <c r="I669" i="4"/>
  <c r="F605" i="4"/>
  <c r="I605" i="4"/>
  <c r="F541" i="4"/>
  <c r="I541" i="4"/>
  <c r="F477" i="4"/>
  <c r="I477" i="4"/>
  <c r="F413" i="4"/>
  <c r="I413" i="4"/>
  <c r="F349" i="4"/>
  <c r="I349" i="4"/>
  <c r="F285" i="4"/>
  <c r="I285" i="4"/>
  <c r="F221" i="4"/>
  <c r="I221" i="4"/>
  <c r="F157" i="4"/>
  <c r="I157" i="4"/>
  <c r="F93" i="4"/>
  <c r="I93" i="4"/>
  <c r="F29" i="4"/>
  <c r="I29" i="4"/>
  <c r="F1697" i="4"/>
  <c r="I1697" i="4"/>
  <c r="F1665" i="4"/>
  <c r="I1665" i="4"/>
  <c r="F1569" i="4"/>
  <c r="I1569" i="4"/>
  <c r="F1691" i="4"/>
  <c r="I1691" i="4"/>
  <c r="F1627" i="4"/>
  <c r="I1627" i="4"/>
  <c r="F1563" i="4"/>
  <c r="I1563" i="4"/>
  <c r="F1499" i="4"/>
  <c r="I1499" i="4"/>
  <c r="F1433" i="4"/>
  <c r="I1433" i="4"/>
  <c r="F1359" i="4"/>
  <c r="I1359" i="4"/>
  <c r="F1145" i="4"/>
  <c r="I1145" i="4"/>
  <c r="F791" i="4"/>
  <c r="I791" i="4"/>
  <c r="F1609" i="4"/>
  <c r="I1609" i="4"/>
  <c r="F1706" i="4"/>
  <c r="I1706" i="4"/>
  <c r="F1642" i="4"/>
  <c r="I1642" i="4"/>
  <c r="F1578" i="4"/>
  <c r="I1578" i="4"/>
  <c r="F1514" i="4"/>
  <c r="I1514" i="4"/>
  <c r="F1450" i="4"/>
  <c r="I1450" i="4"/>
  <c r="F1377" i="4"/>
  <c r="I1377" i="4"/>
  <c r="F1215" i="4"/>
  <c r="I1215" i="4"/>
  <c r="F906" i="4"/>
  <c r="I906" i="4"/>
  <c r="F347" i="4"/>
  <c r="I347" i="4"/>
  <c r="F947" i="4"/>
  <c r="I947" i="4"/>
  <c r="F1696" i="4"/>
  <c r="I1696" i="4"/>
  <c r="F1632" i="4"/>
  <c r="I1632" i="4"/>
  <c r="F1568" i="4"/>
  <c r="I1568" i="4"/>
  <c r="F1504" i="4"/>
  <c r="I1504" i="4"/>
  <c r="F1438" i="4"/>
  <c r="I1438" i="4"/>
  <c r="F1365" i="4"/>
  <c r="I1365" i="4"/>
  <c r="F1170" i="4"/>
  <c r="I1170" i="4"/>
  <c r="F833" i="4"/>
  <c r="I833" i="4"/>
  <c r="F180" i="4"/>
  <c r="I180" i="4"/>
  <c r="F1679" i="4"/>
  <c r="I1679" i="4"/>
  <c r="F1615" i="4"/>
  <c r="I1615" i="4"/>
  <c r="F1551" i="4"/>
  <c r="I1551" i="4"/>
  <c r="F1487" i="4"/>
  <c r="I1487" i="4"/>
  <c r="F1419" i="4"/>
  <c r="I1419" i="4"/>
  <c r="F1346" i="4"/>
  <c r="I1346" i="4"/>
  <c r="F1090" i="4"/>
  <c r="I1090" i="4"/>
  <c r="F705" i="4"/>
  <c r="I705" i="4"/>
  <c r="F1577" i="4"/>
  <c r="I1577" i="4"/>
  <c r="F1718" i="4"/>
  <c r="I1718" i="4"/>
  <c r="F1654" i="4"/>
  <c r="I1654" i="4"/>
  <c r="F1590" i="4"/>
  <c r="I1590" i="4"/>
  <c r="F1526" i="4"/>
  <c r="I1526" i="4"/>
  <c r="F1462" i="4"/>
  <c r="I1462" i="4"/>
  <c r="F1390" i="4"/>
  <c r="I1390" i="4"/>
  <c r="F1270" i="4"/>
  <c r="I1270" i="4"/>
  <c r="F978" i="4"/>
  <c r="I978" i="4"/>
  <c r="F482" i="4"/>
  <c r="I482" i="4"/>
  <c r="F1385" i="4"/>
  <c r="I1385" i="4"/>
  <c r="F1669" i="4"/>
  <c r="I1669" i="4"/>
  <c r="F1605" i="4"/>
  <c r="I1605" i="4"/>
  <c r="F1541" i="4"/>
  <c r="I1541" i="4"/>
  <c r="F1477" i="4"/>
  <c r="I1477" i="4"/>
  <c r="F1407" i="4"/>
  <c r="I1407" i="4"/>
  <c r="F1333" i="4"/>
  <c r="I1333" i="4"/>
  <c r="F1044" i="4"/>
  <c r="I1044" i="4"/>
  <c r="F624" i="4"/>
  <c r="I624" i="4"/>
  <c r="F1457" i="4"/>
  <c r="I1457" i="4"/>
  <c r="F1708" i="4"/>
  <c r="I1708" i="4"/>
  <c r="F1644" i="4"/>
  <c r="I1644" i="4"/>
  <c r="F1580" i="4"/>
  <c r="I1580" i="4"/>
  <c r="F1516" i="4"/>
  <c r="I1516" i="4"/>
  <c r="F1452" i="4"/>
  <c r="I1452" i="4"/>
  <c r="F1379" i="4"/>
  <c r="I1379" i="4"/>
  <c r="F1225" i="4"/>
  <c r="I1225" i="4"/>
  <c r="F919" i="4"/>
  <c r="I919" i="4"/>
  <c r="F372" i="4"/>
  <c r="I372" i="4"/>
  <c r="F1290" i="4"/>
  <c r="I1290" i="4"/>
  <c r="F1217" i="4"/>
  <c r="I1217" i="4"/>
  <c r="F1143" i="4"/>
  <c r="I1143" i="4"/>
  <c r="F1070" i="4"/>
  <c r="I1070" i="4"/>
  <c r="F997" i="4"/>
  <c r="I997" i="4"/>
  <c r="F907" i="4"/>
  <c r="I907" i="4"/>
  <c r="F789" i="4"/>
  <c r="I789" i="4"/>
  <c r="F672" i="4"/>
  <c r="I672" i="4"/>
  <c r="F527" i="4"/>
  <c r="I527" i="4"/>
  <c r="F352" i="4"/>
  <c r="I352" i="4"/>
  <c r="F1324" i="4"/>
  <c r="I1324" i="4"/>
  <c r="F1251" i="4"/>
  <c r="I1251" i="4"/>
  <c r="F1178" i="4"/>
  <c r="I1178" i="4"/>
  <c r="F1105" i="4"/>
  <c r="I1105" i="4"/>
  <c r="F1031" i="4"/>
  <c r="I1031" i="4"/>
  <c r="F954" i="4"/>
  <c r="I954" i="4"/>
  <c r="F844" i="4"/>
  <c r="I844" i="4"/>
  <c r="F727" i="4"/>
  <c r="I727" i="4"/>
  <c r="F600" i="4"/>
  <c r="I600" i="4"/>
  <c r="F443" i="4"/>
  <c r="I443" i="4"/>
  <c r="F218" i="4"/>
  <c r="I218" i="4"/>
  <c r="F1295" i="4"/>
  <c r="I1295" i="4"/>
  <c r="F1222" i="4"/>
  <c r="I1222" i="4"/>
  <c r="F1149" i="4"/>
  <c r="I1149" i="4"/>
  <c r="F1076" i="4"/>
  <c r="I1076" i="4"/>
  <c r="F1003" i="4"/>
  <c r="I1003" i="4"/>
  <c r="F916" i="4"/>
  <c r="I916" i="4"/>
  <c r="F798" i="4"/>
  <c r="I798" i="4"/>
  <c r="F682" i="4"/>
  <c r="I682" i="4"/>
  <c r="F538" i="4"/>
  <c r="I538" i="4"/>
  <c r="F370" i="4"/>
  <c r="I370" i="4"/>
  <c r="F47" i="4"/>
  <c r="I47" i="4"/>
  <c r="F1267" i="4"/>
  <c r="I1267" i="4"/>
  <c r="F1194" i="4"/>
  <c r="I1194" i="4"/>
  <c r="F1121" i="4"/>
  <c r="I1121" i="4"/>
  <c r="F1047" i="4"/>
  <c r="I1047" i="4"/>
  <c r="F973" i="4"/>
  <c r="I973" i="4"/>
  <c r="F870" i="4"/>
  <c r="I870" i="4"/>
  <c r="F753" i="4"/>
  <c r="I753" i="4"/>
  <c r="F630" i="4"/>
  <c r="I630" i="4"/>
  <c r="F476" i="4"/>
  <c r="I476" i="4"/>
  <c r="F282" i="4"/>
  <c r="I282" i="4"/>
  <c r="F1302" i="4"/>
  <c r="I1302" i="4"/>
  <c r="F1229" i="4"/>
  <c r="I1229" i="4"/>
  <c r="F1156" i="4"/>
  <c r="I1156" i="4"/>
  <c r="F1083" i="4"/>
  <c r="I1083" i="4"/>
  <c r="F1010" i="4"/>
  <c r="I1010" i="4"/>
  <c r="F925" i="4"/>
  <c r="I925" i="4"/>
  <c r="F810" i="4"/>
  <c r="I810" i="4"/>
  <c r="F694" i="4"/>
  <c r="I694" i="4"/>
  <c r="F553" i="4"/>
  <c r="I553" i="4"/>
  <c r="F384" i="4"/>
  <c r="I384" i="4"/>
  <c r="F91" i="4"/>
  <c r="I91" i="4"/>
  <c r="F1274" i="4"/>
  <c r="I1274" i="4"/>
  <c r="F1201" i="4"/>
  <c r="I1201" i="4"/>
  <c r="F1127" i="4"/>
  <c r="I1127" i="4"/>
  <c r="F1054" i="4"/>
  <c r="I1054" i="4"/>
  <c r="F981" i="4"/>
  <c r="I981" i="4"/>
  <c r="F881" i="4"/>
  <c r="I881" i="4"/>
  <c r="F764" i="4"/>
  <c r="I764" i="4"/>
  <c r="F644" i="4"/>
  <c r="I644" i="4"/>
  <c r="F491" i="4"/>
  <c r="I491" i="4"/>
  <c r="F307" i="4"/>
  <c r="I307" i="4"/>
  <c r="F946" i="4"/>
  <c r="I946" i="4"/>
  <c r="F873" i="4"/>
  <c r="I873" i="4"/>
  <c r="F799" i="4"/>
  <c r="I799" i="4"/>
  <c r="F726" i="4"/>
  <c r="I726" i="4"/>
  <c r="F649" i="4"/>
  <c r="I649" i="4"/>
  <c r="F556" i="4"/>
  <c r="I556" i="4"/>
  <c r="F458" i="4"/>
  <c r="I458" i="4"/>
  <c r="F362" i="4"/>
  <c r="I362" i="4"/>
  <c r="F252" i="4"/>
  <c r="I252" i="4"/>
  <c r="F135" i="4"/>
  <c r="I135" i="4"/>
  <c r="F17" i="4"/>
  <c r="I17" i="4"/>
  <c r="F100" i="4"/>
  <c r="I100" i="4"/>
  <c r="F262" i="4"/>
  <c r="I262" i="4"/>
  <c r="F144" i="4"/>
  <c r="I144" i="4"/>
  <c r="F26" i="4"/>
  <c r="I26" i="4"/>
  <c r="F355" i="4"/>
  <c r="I355" i="4"/>
  <c r="F244" i="4"/>
  <c r="I244" i="4"/>
  <c r="F127" i="4"/>
  <c r="I127" i="4"/>
  <c r="F9" i="4"/>
  <c r="I9" i="4"/>
  <c r="F913" i="4"/>
  <c r="I913" i="4"/>
  <c r="F839" i="4"/>
  <c r="I839" i="4"/>
  <c r="F766" i="4"/>
  <c r="I766" i="4"/>
  <c r="F693" i="4"/>
  <c r="I693" i="4"/>
  <c r="F610" i="4"/>
  <c r="I610" i="4"/>
  <c r="F512" i="4"/>
  <c r="I512" i="4"/>
  <c r="F416" i="4"/>
  <c r="I416" i="4"/>
  <c r="F316" i="4"/>
  <c r="I316" i="4"/>
  <c r="F199" i="4"/>
  <c r="I199" i="4"/>
  <c r="F81" i="4"/>
  <c r="I81" i="4"/>
  <c r="F893" i="4"/>
  <c r="I893" i="4"/>
  <c r="F820" i="4"/>
  <c r="I820" i="4"/>
  <c r="F747" i="4"/>
  <c r="I747" i="4"/>
  <c r="F673" i="4"/>
  <c r="I673" i="4"/>
  <c r="F584" i="4"/>
  <c r="I584" i="4"/>
  <c r="F486" i="4"/>
  <c r="I486" i="4"/>
  <c r="F390" i="4"/>
  <c r="I390" i="4"/>
  <c r="F283" i="4"/>
  <c r="I283" i="4"/>
  <c r="F166" i="4"/>
  <c r="I166" i="4"/>
  <c r="F51" i="4"/>
  <c r="I51" i="4"/>
  <c r="F1416" i="4"/>
  <c r="I1416" i="4"/>
  <c r="F1352" i="4"/>
  <c r="I1352" i="4"/>
  <c r="F1288" i="4"/>
  <c r="I1288" i="4"/>
  <c r="F1224" i="4"/>
  <c r="I1224" i="4"/>
  <c r="F1160" i="4"/>
  <c r="I1160" i="4"/>
  <c r="F1096" i="4"/>
  <c r="I1096" i="4"/>
  <c r="F1032" i="4"/>
  <c r="I1032" i="4"/>
  <c r="F968" i="4"/>
  <c r="I968" i="4"/>
  <c r="F904" i="4"/>
  <c r="I904" i="4"/>
  <c r="F840" i="4"/>
  <c r="I840" i="4"/>
  <c r="F776" i="4"/>
  <c r="I776" i="4"/>
  <c r="F712" i="4"/>
  <c r="I712" i="4"/>
  <c r="F643" i="4"/>
  <c r="I643" i="4"/>
  <c r="F570" i="4"/>
  <c r="I570" i="4"/>
  <c r="F497" i="4"/>
  <c r="I497" i="4"/>
  <c r="F424" i="4"/>
  <c r="I424" i="4"/>
  <c r="F351" i="4"/>
  <c r="I351" i="4"/>
  <c r="F278" i="4"/>
  <c r="I278" i="4"/>
  <c r="F204" i="4"/>
  <c r="I204" i="4"/>
  <c r="F131" i="4"/>
  <c r="I131" i="4"/>
  <c r="F58" i="4"/>
  <c r="I58" i="4"/>
  <c r="F596" i="4"/>
  <c r="I596" i="4"/>
  <c r="F523" i="4"/>
  <c r="I523" i="4"/>
  <c r="F450" i="4"/>
  <c r="I450" i="4"/>
  <c r="F377" i="4"/>
  <c r="I377" i="4"/>
  <c r="F304" i="4"/>
  <c r="I304" i="4"/>
  <c r="F231" i="4"/>
  <c r="I231" i="4"/>
  <c r="F158" i="4"/>
  <c r="I158" i="4"/>
  <c r="F84" i="4"/>
  <c r="I84" i="4"/>
  <c r="F11" i="4"/>
  <c r="I11" i="4"/>
  <c r="F270" i="4"/>
  <c r="I270" i="4"/>
  <c r="F196" i="4"/>
  <c r="I196" i="4"/>
  <c r="F123" i="4"/>
  <c r="I123" i="4"/>
  <c r="F50" i="4"/>
  <c r="I50" i="4"/>
  <c r="F661" i="4"/>
  <c r="I661" i="4"/>
  <c r="F597" i="4"/>
  <c r="I597" i="4"/>
  <c r="F533" i="4"/>
  <c r="I533" i="4"/>
  <c r="F469" i="4"/>
  <c r="I469" i="4"/>
  <c r="F405" i="4"/>
  <c r="I405" i="4"/>
  <c r="F341" i="4"/>
  <c r="I341" i="4"/>
  <c r="F277" i="4"/>
  <c r="I277" i="4"/>
  <c r="F213" i="4"/>
  <c r="I213" i="4"/>
  <c r="F149" i="4"/>
  <c r="I149" i="4"/>
  <c r="F85" i="4"/>
  <c r="I85" i="4"/>
  <c r="F21" i="4"/>
  <c r="I21" i="4"/>
  <c r="F1721" i="4"/>
  <c r="I1721" i="4"/>
  <c r="F1521" i="4"/>
  <c r="I1521" i="4"/>
  <c r="F1683" i="4"/>
  <c r="I1683" i="4"/>
  <c r="F1619" i="4"/>
  <c r="I1619" i="4"/>
  <c r="F1555" i="4"/>
  <c r="I1555" i="4"/>
  <c r="F1491" i="4"/>
  <c r="I1491" i="4"/>
  <c r="F1423" i="4"/>
  <c r="I1423" i="4"/>
  <c r="F1350" i="4"/>
  <c r="I1350" i="4"/>
  <c r="F1108" i="4"/>
  <c r="I1108" i="4"/>
  <c r="F733" i="4"/>
  <c r="I733" i="4"/>
  <c r="F1545" i="4"/>
  <c r="I1545" i="4"/>
  <c r="F1698" i="4"/>
  <c r="I1698" i="4"/>
  <c r="F1634" i="4"/>
  <c r="I1634" i="4"/>
  <c r="F1570" i="4"/>
  <c r="I1570" i="4"/>
  <c r="F1506" i="4"/>
  <c r="I1506" i="4"/>
  <c r="F1441" i="4"/>
  <c r="I1441" i="4"/>
  <c r="F1367" i="4"/>
  <c r="I1367" i="4"/>
  <c r="F1179" i="4"/>
  <c r="I1179" i="4"/>
  <c r="I846" i="4"/>
  <c r="F219" i="4"/>
  <c r="I219" i="4"/>
  <c r="F778" i="4"/>
  <c r="I778" i="4"/>
  <c r="F1688" i="4"/>
  <c r="I1688" i="4"/>
  <c r="F1624" i="4"/>
  <c r="I1624" i="4"/>
  <c r="F1560" i="4"/>
  <c r="I1560" i="4"/>
  <c r="F1496" i="4"/>
  <c r="I1496" i="4"/>
  <c r="F1429" i="4"/>
  <c r="I1429" i="4"/>
  <c r="F1356" i="4"/>
  <c r="I1356" i="4"/>
  <c r="F1133" i="4"/>
  <c r="I1133" i="4"/>
  <c r="F773" i="4"/>
  <c r="I773" i="4"/>
  <c r="F1617" i="4"/>
  <c r="I1617" i="4"/>
  <c r="F1671" i="4"/>
  <c r="I1671" i="4"/>
  <c r="F1607" i="4"/>
  <c r="I1607" i="4"/>
  <c r="F1543" i="4"/>
  <c r="I1543" i="4"/>
  <c r="F1479" i="4"/>
  <c r="I1479" i="4"/>
  <c r="F1410" i="4"/>
  <c r="I1410" i="4"/>
  <c r="F1337" i="4"/>
  <c r="I1337" i="4"/>
  <c r="F1053" i="4"/>
  <c r="I1053" i="4"/>
  <c r="F640" i="4"/>
  <c r="I640" i="4"/>
  <c r="F1529" i="4"/>
  <c r="I1529" i="4"/>
  <c r="F1710" i="4"/>
  <c r="I1710" i="4"/>
  <c r="F1646" i="4"/>
  <c r="I1646" i="4"/>
  <c r="F1582" i="4"/>
  <c r="I1582" i="4"/>
  <c r="F1518" i="4"/>
  <c r="I1518" i="4"/>
  <c r="F1454" i="4"/>
  <c r="I1454" i="4"/>
  <c r="F1381" i="4"/>
  <c r="I1381" i="4"/>
  <c r="F1234" i="4"/>
  <c r="I1234" i="4"/>
  <c r="F932" i="4"/>
  <c r="I932" i="4"/>
  <c r="F398" i="4"/>
  <c r="I398" i="4"/>
  <c r="F1245" i="4"/>
  <c r="I1245" i="4"/>
  <c r="F1725" i="4"/>
  <c r="I1725" i="4"/>
  <c r="F1661" i="4"/>
  <c r="I1661" i="4"/>
  <c r="F1597" i="4"/>
  <c r="I1597" i="4"/>
  <c r="F1533" i="4"/>
  <c r="I1533" i="4"/>
  <c r="F1469" i="4"/>
  <c r="I1469" i="4"/>
  <c r="F1398" i="4"/>
  <c r="I1398" i="4"/>
  <c r="F1300" i="4"/>
  <c r="I1300" i="4"/>
  <c r="F1007" i="4"/>
  <c r="I1007" i="4"/>
  <c r="F546" i="4"/>
  <c r="I546" i="4"/>
  <c r="F1394" i="4"/>
  <c r="I1394" i="4"/>
  <c r="F1700" i="4"/>
  <c r="I1700" i="4"/>
  <c r="F1636" i="4"/>
  <c r="I1636" i="4"/>
  <c r="F1572" i="4"/>
  <c r="I1572" i="4"/>
  <c r="F1508" i="4"/>
  <c r="I1508" i="4"/>
  <c r="F1443" i="4"/>
  <c r="I1443" i="4"/>
  <c r="F1370" i="4"/>
  <c r="I1370" i="4"/>
  <c r="F1188" i="4"/>
  <c r="I1188" i="4"/>
  <c r="F861" i="4"/>
  <c r="I861" i="4"/>
  <c r="F263" i="4"/>
  <c r="I263" i="4"/>
  <c r="F1281" i="4"/>
  <c r="I1281" i="4"/>
  <c r="F1207" i="4"/>
  <c r="I1207" i="4"/>
  <c r="F1134" i="4"/>
  <c r="I1134" i="4"/>
  <c r="F1061" i="4"/>
  <c r="I1061" i="4"/>
  <c r="F988" i="4"/>
  <c r="I988" i="4"/>
  <c r="F892" i="4"/>
  <c r="I892" i="4"/>
  <c r="F777" i="4"/>
  <c r="I777" i="4"/>
  <c r="F656" i="4"/>
  <c r="I656" i="4"/>
  <c r="F504" i="4"/>
  <c r="I504" i="4"/>
  <c r="F327" i="4"/>
  <c r="I327" i="4"/>
  <c r="F1315" i="4"/>
  <c r="I1315" i="4"/>
  <c r="F1242" i="4"/>
  <c r="I1242" i="4"/>
  <c r="F1169" i="4"/>
  <c r="I1169" i="4"/>
  <c r="F1095" i="4"/>
  <c r="I1095" i="4"/>
  <c r="F1022" i="4"/>
  <c r="I1022" i="4"/>
  <c r="F942" i="4"/>
  <c r="I942" i="4"/>
  <c r="F831" i="4"/>
  <c r="I831" i="4"/>
  <c r="F714" i="4"/>
  <c r="I714" i="4"/>
  <c r="F577" i="4"/>
  <c r="I577" i="4"/>
  <c r="F419" i="4"/>
  <c r="I419" i="4"/>
  <c r="F175" i="4"/>
  <c r="I175" i="4"/>
  <c r="F1286" i="4"/>
  <c r="I1286" i="4"/>
  <c r="F1213" i="4"/>
  <c r="I1213" i="4"/>
  <c r="F1140" i="4"/>
  <c r="I1140" i="4"/>
  <c r="F1067" i="4"/>
  <c r="I1067" i="4"/>
  <c r="F994" i="4"/>
  <c r="I994" i="4"/>
  <c r="F901" i="4"/>
  <c r="I901" i="4"/>
  <c r="F786" i="4"/>
  <c r="I786" i="4"/>
  <c r="F666" i="4"/>
  <c r="I666" i="4"/>
  <c r="F518" i="4"/>
  <c r="I518" i="4"/>
  <c r="F345" i="4"/>
  <c r="I345" i="4"/>
  <c r="F1331" i="4"/>
  <c r="I1331" i="4"/>
  <c r="F1258" i="4"/>
  <c r="I1258" i="4"/>
  <c r="F1185" i="4"/>
  <c r="I1185" i="4"/>
  <c r="F1111" i="4"/>
  <c r="I1111" i="4"/>
  <c r="F1038" i="4"/>
  <c r="I1038" i="4"/>
  <c r="F963" i="4"/>
  <c r="I963" i="4"/>
  <c r="F855" i="4"/>
  <c r="I855" i="4"/>
  <c r="F740" i="4"/>
  <c r="I740" i="4"/>
  <c r="F612" i="4"/>
  <c r="I612" i="4"/>
  <c r="F456" i="4"/>
  <c r="I456" i="4"/>
  <c r="F247" i="4"/>
  <c r="I247" i="4"/>
  <c r="F1293" i="4"/>
  <c r="I1293" i="4"/>
  <c r="F1220" i="4"/>
  <c r="I1220" i="4"/>
  <c r="F1147" i="4"/>
  <c r="I1147" i="4"/>
  <c r="F1074" i="4"/>
  <c r="I1074" i="4"/>
  <c r="F1001" i="4"/>
  <c r="I1001" i="4"/>
  <c r="F914" i="4"/>
  <c r="I914" i="4"/>
  <c r="F796" i="4"/>
  <c r="I796" i="4"/>
  <c r="F678" i="4"/>
  <c r="I678" i="4"/>
  <c r="F530" i="4"/>
  <c r="I530" i="4"/>
  <c r="F361" i="4"/>
  <c r="I361" i="4"/>
  <c r="F34" i="4"/>
  <c r="I34" i="4"/>
  <c r="F1265" i="4"/>
  <c r="I1265" i="4"/>
  <c r="F1191" i="4"/>
  <c r="I1191" i="4"/>
  <c r="F1118" i="4"/>
  <c r="I1118" i="4"/>
  <c r="F1045" i="4"/>
  <c r="I1045" i="4"/>
  <c r="F971" i="4"/>
  <c r="I971" i="4"/>
  <c r="F868" i="4"/>
  <c r="I868" i="4"/>
  <c r="F750" i="4"/>
  <c r="I750" i="4"/>
  <c r="F626" i="4"/>
  <c r="I626" i="4"/>
  <c r="F471" i="4"/>
  <c r="I471" i="4"/>
  <c r="F275" i="4"/>
  <c r="I275" i="4"/>
  <c r="F937" i="4"/>
  <c r="I937" i="4"/>
  <c r="F863" i="4"/>
  <c r="I863" i="4"/>
  <c r="F790" i="4"/>
  <c r="I790" i="4"/>
  <c r="F717" i="4"/>
  <c r="I717" i="4"/>
  <c r="F639" i="4"/>
  <c r="I639" i="4"/>
  <c r="F545" i="4"/>
  <c r="I545" i="4"/>
  <c r="F447" i="4"/>
  <c r="I447" i="4"/>
  <c r="F348" i="4"/>
  <c r="I348" i="4"/>
  <c r="F236" i="4"/>
  <c r="I236" i="4"/>
  <c r="F119" i="4"/>
  <c r="I119" i="4"/>
  <c r="F28" i="4"/>
  <c r="I28" i="4"/>
  <c r="F88" i="4"/>
  <c r="I88" i="4"/>
  <c r="F246" i="4"/>
  <c r="I246" i="4"/>
  <c r="F128" i="4"/>
  <c r="I128" i="4"/>
  <c r="F10" i="4"/>
  <c r="I10" i="4"/>
  <c r="F344" i="4"/>
  <c r="I344" i="4"/>
  <c r="F228" i="4"/>
  <c r="I228" i="4"/>
  <c r="F111" i="4"/>
  <c r="I111" i="4"/>
  <c r="F977" i="4"/>
  <c r="I977" i="4"/>
  <c r="F903" i="4"/>
  <c r="I903" i="4"/>
  <c r="F830" i="4"/>
  <c r="I830" i="4"/>
  <c r="F757" i="4"/>
  <c r="I757" i="4"/>
  <c r="F684" i="4"/>
  <c r="I684" i="4"/>
  <c r="F599" i="4"/>
  <c r="I599" i="4"/>
  <c r="F500" i="4"/>
  <c r="I500" i="4"/>
  <c r="F402" i="4"/>
  <c r="I402" i="4"/>
  <c r="F300" i="4"/>
  <c r="I300" i="4"/>
  <c r="F183" i="4"/>
  <c r="I183" i="4"/>
  <c r="F65" i="4"/>
  <c r="I65" i="4"/>
  <c r="F884" i="4"/>
  <c r="I884" i="4"/>
  <c r="F811" i="4"/>
  <c r="I811" i="4"/>
  <c r="F738" i="4"/>
  <c r="I738" i="4"/>
  <c r="F663" i="4"/>
  <c r="I663" i="4"/>
  <c r="F572" i="4"/>
  <c r="I572" i="4"/>
  <c r="F474" i="4"/>
  <c r="I474" i="4"/>
  <c r="F376" i="4"/>
  <c r="I376" i="4"/>
  <c r="F271" i="4"/>
  <c r="I271" i="4"/>
  <c r="F153" i="4"/>
  <c r="I153" i="4"/>
  <c r="F35" i="4"/>
  <c r="I35" i="4"/>
  <c r="F1408" i="4"/>
  <c r="I1408" i="4"/>
  <c r="F1344" i="4"/>
  <c r="I1344" i="4"/>
  <c r="F1280" i="4"/>
  <c r="I1280" i="4"/>
  <c r="F1216" i="4"/>
  <c r="I1216" i="4"/>
  <c r="F1152" i="4"/>
  <c r="I1152" i="4"/>
  <c r="F1088" i="4"/>
  <c r="I1088" i="4"/>
  <c r="F1024" i="4"/>
  <c r="I1024" i="4"/>
  <c r="F960" i="4"/>
  <c r="I960" i="4"/>
  <c r="F896" i="4"/>
  <c r="I896" i="4"/>
  <c r="F832" i="4"/>
  <c r="I832" i="4"/>
  <c r="F768" i="4"/>
  <c r="I768" i="4"/>
  <c r="F704" i="4"/>
  <c r="I704" i="4"/>
  <c r="F634" i="4"/>
  <c r="I634" i="4"/>
  <c r="F561" i="4"/>
  <c r="I561" i="4"/>
  <c r="F488" i="4"/>
  <c r="I488" i="4"/>
  <c r="F415" i="4"/>
  <c r="I415" i="4"/>
  <c r="F342" i="4"/>
  <c r="I342" i="4"/>
  <c r="F268" i="4"/>
  <c r="I268" i="4"/>
  <c r="F195" i="4"/>
  <c r="I195" i="4"/>
  <c r="F122" i="4"/>
  <c r="I122" i="4"/>
  <c r="F49" i="4"/>
  <c r="I49" i="4"/>
  <c r="F587" i="4"/>
  <c r="I587" i="4"/>
  <c r="F514" i="4"/>
  <c r="I514" i="4"/>
  <c r="F441" i="4"/>
  <c r="I441" i="4"/>
  <c r="F368" i="4"/>
  <c r="I368" i="4"/>
  <c r="F295" i="4"/>
  <c r="I295" i="4"/>
  <c r="F222" i="4"/>
  <c r="I222" i="4"/>
  <c r="F148" i="4"/>
  <c r="I148" i="4"/>
  <c r="F75" i="4"/>
  <c r="I75" i="4"/>
  <c r="F6" i="4"/>
  <c r="I6" i="4"/>
  <c r="F260" i="4"/>
  <c r="I260" i="4"/>
  <c r="F187" i="4"/>
  <c r="I187" i="4"/>
  <c r="F114" i="4"/>
  <c r="I114" i="4"/>
  <c r="F41" i="4"/>
  <c r="I41" i="4"/>
  <c r="F653" i="4"/>
  <c r="I653" i="4"/>
  <c r="F589" i="4"/>
  <c r="I589" i="4"/>
  <c r="F525" i="4"/>
  <c r="I525" i="4"/>
  <c r="F461" i="4"/>
  <c r="I461" i="4"/>
  <c r="F397" i="4"/>
  <c r="I397" i="4"/>
  <c r="F333" i="4"/>
  <c r="I333" i="4"/>
  <c r="F269" i="4"/>
  <c r="I269" i="4"/>
  <c r="F205" i="4"/>
  <c r="I205" i="4"/>
  <c r="F141" i="4"/>
  <c r="I141" i="4"/>
  <c r="F77" i="4"/>
  <c r="I77" i="4"/>
  <c r="F13" i="4"/>
  <c r="I13" i="4"/>
  <c r="F1689" i="4"/>
  <c r="I1689" i="4"/>
  <c r="F1657" i="4"/>
  <c r="I1657" i="4"/>
  <c r="F1465" i="4"/>
  <c r="I1465" i="4"/>
  <c r="F1675" i="4"/>
  <c r="I1675" i="4"/>
  <c r="F1611" i="4"/>
  <c r="I1611" i="4"/>
  <c r="F1547" i="4"/>
  <c r="I1547" i="4"/>
  <c r="F1483" i="4"/>
  <c r="I1483" i="4"/>
  <c r="F1414" i="4"/>
  <c r="I1414" i="4"/>
  <c r="F1341" i="4"/>
  <c r="I1341" i="4"/>
  <c r="F1071" i="4"/>
  <c r="I1071" i="4"/>
  <c r="F675" i="4"/>
  <c r="I675" i="4"/>
  <c r="F1489" i="4"/>
  <c r="I1489" i="4"/>
  <c r="F1690" i="4"/>
  <c r="I1690" i="4"/>
  <c r="F1626" i="4"/>
  <c r="I1626" i="4"/>
  <c r="F1562" i="4"/>
  <c r="I1562" i="4"/>
  <c r="F1498" i="4"/>
  <c r="I1498" i="4"/>
  <c r="F1431" i="4"/>
  <c r="I1431" i="4"/>
  <c r="F1358" i="4"/>
  <c r="I1358" i="4"/>
  <c r="F1142" i="4"/>
  <c r="I1142" i="4"/>
  <c r="F788" i="4"/>
  <c r="I788" i="4"/>
  <c r="F1593" i="4"/>
  <c r="I1593" i="4"/>
  <c r="F334" i="4"/>
  <c r="I334" i="4"/>
  <c r="F1680" i="4"/>
  <c r="I1680" i="4"/>
  <c r="F1616" i="4"/>
  <c r="I1616" i="4"/>
  <c r="F1552" i="4"/>
  <c r="I1552" i="4"/>
  <c r="F1488" i="4"/>
  <c r="I1488" i="4"/>
  <c r="F1420" i="4"/>
  <c r="I1420" i="4"/>
  <c r="F1347" i="4"/>
  <c r="I1347" i="4"/>
  <c r="F1097" i="4"/>
  <c r="I1097" i="4"/>
  <c r="F715" i="4"/>
  <c r="I715" i="4"/>
  <c r="F1561" i="4"/>
  <c r="I1561" i="4"/>
  <c r="F1727" i="4"/>
  <c r="I1727" i="4"/>
  <c r="F1663" i="4"/>
  <c r="I1663" i="4"/>
  <c r="F1599" i="4"/>
  <c r="I1599" i="4"/>
  <c r="F1535" i="4"/>
  <c r="I1535" i="4"/>
  <c r="F1471" i="4"/>
  <c r="I1471" i="4"/>
  <c r="F1401" i="4"/>
  <c r="I1401" i="4"/>
  <c r="F1309" i="4"/>
  <c r="I1309" i="4"/>
  <c r="F1017" i="4"/>
  <c r="I1017" i="4"/>
  <c r="F566" i="4"/>
  <c r="I566" i="4"/>
  <c r="F1481" i="4"/>
  <c r="I1481" i="4"/>
  <c r="F1702" i="4"/>
  <c r="I1702" i="4"/>
  <c r="F1638" i="4"/>
  <c r="I1638" i="4"/>
  <c r="F1574" i="4"/>
  <c r="I1574" i="4"/>
  <c r="F1510" i="4"/>
  <c r="I1510" i="4"/>
  <c r="F1445" i="4"/>
  <c r="I1445" i="4"/>
  <c r="F1372" i="4"/>
  <c r="I1372" i="4"/>
  <c r="F1197" i="4"/>
  <c r="I1197" i="4"/>
  <c r="F877" i="4"/>
  <c r="I877" i="4"/>
  <c r="F292" i="4"/>
  <c r="I292" i="4"/>
  <c r="F1135" i="4"/>
  <c r="I1135" i="4"/>
  <c r="F1717" i="4"/>
  <c r="I1717" i="4"/>
  <c r="F1653" i="4"/>
  <c r="I1653" i="4"/>
  <c r="F1589" i="4"/>
  <c r="I1589" i="4"/>
  <c r="F1525" i="4"/>
  <c r="I1525" i="4"/>
  <c r="F1461" i="4"/>
  <c r="I1461" i="4"/>
  <c r="F1389" i="4"/>
  <c r="I1389" i="4"/>
  <c r="F1263" i="4"/>
  <c r="I1263" i="4"/>
  <c r="F970" i="4"/>
  <c r="I970" i="4"/>
  <c r="F467" i="4"/>
  <c r="I467" i="4"/>
  <c r="F1318" i="4"/>
  <c r="I1318" i="4"/>
  <c r="F1692" i="4"/>
  <c r="I1692" i="4"/>
  <c r="F1628" i="4"/>
  <c r="I1628" i="4"/>
  <c r="F1564" i="4"/>
  <c r="I1564" i="4"/>
  <c r="F1500" i="4"/>
  <c r="I1500" i="4"/>
  <c r="F1434" i="4"/>
  <c r="I1434" i="4"/>
  <c r="F1361" i="4"/>
  <c r="I1361" i="4"/>
  <c r="F1151" i="4"/>
  <c r="I1151" i="4"/>
  <c r="F804" i="4"/>
  <c r="I804" i="4"/>
  <c r="F63" i="4"/>
  <c r="I63" i="4"/>
  <c r="F1271" i="4"/>
  <c r="I1271" i="4"/>
  <c r="F1198" i="4"/>
  <c r="I1198" i="4"/>
  <c r="F1125" i="4"/>
  <c r="I1125" i="4"/>
  <c r="F1052" i="4"/>
  <c r="I1052" i="4"/>
  <c r="F979" i="4"/>
  <c r="I979" i="4"/>
  <c r="F878" i="4"/>
  <c r="I878" i="4"/>
  <c r="F761" i="4"/>
  <c r="I761" i="4"/>
  <c r="F638" i="4"/>
  <c r="I638" i="4"/>
  <c r="F484" i="4"/>
  <c r="I484" i="4"/>
  <c r="F298" i="4"/>
  <c r="I298" i="4"/>
  <c r="F1306" i="4"/>
  <c r="I1306" i="4"/>
  <c r="F1233" i="4"/>
  <c r="I1233" i="4"/>
  <c r="F1159" i="4"/>
  <c r="I1159" i="4"/>
  <c r="F1086" i="4"/>
  <c r="I1086" i="4"/>
  <c r="F1013" i="4"/>
  <c r="I1013" i="4"/>
  <c r="F930" i="4"/>
  <c r="I930" i="4"/>
  <c r="F815" i="4"/>
  <c r="I815" i="4"/>
  <c r="F698" i="4"/>
  <c r="I698" i="4"/>
  <c r="F558" i="4"/>
  <c r="I558" i="4"/>
  <c r="F394" i="4"/>
  <c r="I394" i="4"/>
  <c r="F118" i="4"/>
  <c r="I118" i="4"/>
  <c r="F1277" i="4"/>
  <c r="I1277" i="4"/>
  <c r="F1204" i="4"/>
  <c r="I1204" i="4"/>
  <c r="F1131" i="4"/>
  <c r="I1131" i="4"/>
  <c r="F1058" i="4"/>
  <c r="I1058" i="4"/>
  <c r="F985" i="4"/>
  <c r="I985" i="4"/>
  <c r="F887" i="4"/>
  <c r="I887" i="4"/>
  <c r="F770" i="4"/>
  <c r="I770" i="4"/>
  <c r="F648" i="4"/>
  <c r="I648" i="4"/>
  <c r="F498" i="4"/>
  <c r="I498" i="4"/>
  <c r="F319" i="4"/>
  <c r="I319" i="4"/>
  <c r="F1322" i="4"/>
  <c r="I1322" i="4"/>
  <c r="F1249" i="4"/>
  <c r="I1249" i="4"/>
  <c r="F1175" i="4"/>
  <c r="I1175" i="4"/>
  <c r="F1102" i="4"/>
  <c r="I1102" i="4"/>
  <c r="F1029" i="4"/>
  <c r="I1029" i="4"/>
  <c r="F951" i="4"/>
  <c r="I951" i="4"/>
  <c r="F842" i="4"/>
  <c r="I842" i="4"/>
  <c r="F724" i="4"/>
  <c r="I724" i="4"/>
  <c r="F592" i="4"/>
  <c r="I592" i="4"/>
  <c r="F436" i="4"/>
  <c r="I436" i="4"/>
  <c r="F207" i="4"/>
  <c r="I207" i="4"/>
  <c r="F1284" i="4"/>
  <c r="I1284" i="4"/>
  <c r="F1211" i="4"/>
  <c r="I1211" i="4"/>
  <c r="F1138" i="4"/>
  <c r="I1138" i="4"/>
  <c r="F1065" i="4"/>
  <c r="I1065" i="4"/>
  <c r="F991" i="4"/>
  <c r="I991" i="4"/>
  <c r="F898" i="4"/>
  <c r="I898" i="4"/>
  <c r="F780" i="4"/>
  <c r="I780" i="4"/>
  <c r="F660" i="4"/>
  <c r="I660" i="4"/>
  <c r="F513" i="4"/>
  <c r="I513" i="4"/>
  <c r="F336" i="4"/>
  <c r="I336" i="4"/>
  <c r="F1329" i="4"/>
  <c r="I1329" i="4"/>
  <c r="F1255" i="4"/>
  <c r="I1255" i="4"/>
  <c r="F1182" i="4"/>
  <c r="I1182" i="4"/>
  <c r="F1109" i="4"/>
  <c r="I1109" i="4"/>
  <c r="F1036" i="4"/>
  <c r="I1036" i="4"/>
  <c r="F961" i="4"/>
  <c r="I961" i="4"/>
  <c r="F852" i="4"/>
  <c r="I852" i="4"/>
  <c r="F734" i="4"/>
  <c r="I734" i="4"/>
  <c r="F608" i="4"/>
  <c r="I608" i="4"/>
  <c r="F454" i="4"/>
  <c r="I454" i="4"/>
  <c r="F235" i="4"/>
  <c r="I235" i="4"/>
  <c r="F927" i="4"/>
  <c r="I927" i="4"/>
  <c r="F854" i="4"/>
  <c r="I854" i="4"/>
  <c r="F781" i="4"/>
  <c r="I781" i="4"/>
  <c r="F708" i="4"/>
  <c r="I708" i="4"/>
  <c r="F628" i="4"/>
  <c r="I628" i="4"/>
  <c r="F531" i="4"/>
  <c r="I531" i="4"/>
  <c r="F435" i="4"/>
  <c r="I435" i="4"/>
  <c r="F337" i="4"/>
  <c r="I337" i="4"/>
  <c r="F220" i="4"/>
  <c r="I220" i="4"/>
  <c r="F106" i="4"/>
  <c r="I106" i="4"/>
  <c r="F16" i="4"/>
  <c r="I16" i="4"/>
  <c r="F72" i="4"/>
  <c r="I72" i="4"/>
  <c r="F230" i="4"/>
  <c r="I230" i="4"/>
  <c r="F115" i="4"/>
  <c r="I115" i="4"/>
  <c r="F428" i="4"/>
  <c r="I428" i="4"/>
  <c r="F330" i="4"/>
  <c r="I330" i="4"/>
  <c r="F216" i="4"/>
  <c r="I216" i="4"/>
  <c r="F98" i="4"/>
  <c r="I98" i="4"/>
  <c r="F967" i="4"/>
  <c r="I967" i="4"/>
  <c r="F894" i="4"/>
  <c r="I894" i="4"/>
  <c r="F821" i="4"/>
  <c r="I821" i="4"/>
  <c r="F748" i="4"/>
  <c r="I748" i="4"/>
  <c r="F674" i="4"/>
  <c r="I674" i="4"/>
  <c r="F585" i="4"/>
  <c r="I585" i="4"/>
  <c r="F489" i="4"/>
  <c r="I489" i="4"/>
  <c r="F391" i="4"/>
  <c r="I391" i="4"/>
  <c r="F284" i="4"/>
  <c r="I284" i="4"/>
  <c r="F170" i="4"/>
  <c r="I170" i="4"/>
  <c r="F52" i="4"/>
  <c r="I52" i="4"/>
  <c r="F875" i="4"/>
  <c r="I875" i="4"/>
  <c r="F802" i="4"/>
  <c r="I802" i="4"/>
  <c r="F729" i="4"/>
  <c r="I729" i="4"/>
  <c r="F651" i="4"/>
  <c r="I651" i="4"/>
  <c r="F559" i="4"/>
  <c r="I559" i="4"/>
  <c r="F463" i="4"/>
  <c r="I463" i="4"/>
  <c r="F364" i="4"/>
  <c r="I364" i="4"/>
  <c r="F255" i="4"/>
  <c r="I255" i="4"/>
  <c r="F137" i="4"/>
  <c r="I137" i="4"/>
  <c r="F19" i="4"/>
  <c r="I19" i="4"/>
  <c r="F1400" i="4"/>
  <c r="I1400" i="4"/>
  <c r="F1336" i="4"/>
  <c r="I1336" i="4"/>
  <c r="F1272" i="4"/>
  <c r="I1272" i="4"/>
  <c r="F1208" i="4"/>
  <c r="I1208" i="4"/>
  <c r="F1144" i="4"/>
  <c r="I1144" i="4"/>
  <c r="F1080" i="4"/>
  <c r="I1080" i="4"/>
  <c r="F1016" i="4"/>
  <c r="I1016" i="4"/>
  <c r="F952" i="4"/>
  <c r="I952" i="4"/>
  <c r="F888" i="4"/>
  <c r="I888" i="4"/>
  <c r="F824" i="4"/>
  <c r="I824" i="4"/>
  <c r="F760" i="4"/>
  <c r="I760" i="4"/>
  <c r="F696" i="4"/>
  <c r="I696" i="4"/>
  <c r="F625" i="4"/>
  <c r="I625" i="4"/>
  <c r="F552" i="4"/>
  <c r="I552" i="4"/>
  <c r="F479" i="4"/>
  <c r="I479" i="4"/>
  <c r="F406" i="4"/>
  <c r="I406" i="4"/>
  <c r="F332" i="4"/>
  <c r="I332" i="4"/>
  <c r="F259" i="4"/>
  <c r="I259" i="4"/>
  <c r="F186" i="4"/>
  <c r="I186" i="4"/>
  <c r="F113" i="4"/>
  <c r="I113" i="4"/>
  <c r="F40" i="4"/>
  <c r="I40" i="4"/>
  <c r="F578" i="4"/>
  <c r="I578" i="4"/>
  <c r="F505" i="4"/>
  <c r="I505" i="4"/>
  <c r="F432" i="4"/>
  <c r="I432" i="4"/>
  <c r="F359" i="4"/>
  <c r="I359" i="4"/>
  <c r="F286" i="4"/>
  <c r="I286" i="4"/>
  <c r="F212" i="4"/>
  <c r="I212" i="4"/>
  <c r="F139" i="4"/>
  <c r="I139" i="4"/>
  <c r="F66" i="4"/>
  <c r="I66" i="4"/>
  <c r="F324" i="4"/>
  <c r="I324" i="4"/>
  <c r="F251" i="4"/>
  <c r="I251" i="4"/>
  <c r="F178" i="4"/>
  <c r="I178" i="4"/>
  <c r="F105" i="4"/>
  <c r="I105" i="4"/>
  <c r="F32" i="4"/>
  <c r="I32" i="4"/>
  <c r="F645" i="4"/>
  <c r="I645" i="4"/>
  <c r="F581" i="4"/>
  <c r="I581" i="4"/>
  <c r="F517" i="4"/>
  <c r="I517" i="4"/>
  <c r="F453" i="4"/>
  <c r="I453" i="4"/>
  <c r="F389" i="4"/>
  <c r="I389" i="4"/>
  <c r="F325" i="4"/>
  <c r="I325" i="4"/>
  <c r="F261" i="4"/>
  <c r="I261" i="4"/>
  <c r="F197" i="4"/>
  <c r="I197" i="4"/>
  <c r="F133" i="4"/>
  <c r="I133" i="4"/>
  <c r="F69" i="4"/>
  <c r="I69" i="4"/>
  <c r="F5" i="4"/>
  <c r="I5" i="4"/>
  <c r="G1551" i="4"/>
  <c r="G1638" i="4"/>
  <c r="G1405" i="4"/>
  <c r="G1443" i="4"/>
  <c r="G1539" i="4"/>
  <c r="G1571" i="4"/>
  <c r="G1603" i="4"/>
  <c r="G1667" i="4"/>
  <c r="G1699" i="4"/>
  <c r="G1313" i="4"/>
  <c r="G1420" i="4"/>
  <c r="G1452" i="4"/>
  <c r="G1484" i="4"/>
  <c r="G1357" i="4"/>
  <c r="G1527" i="4"/>
  <c r="G1655" i="4"/>
  <c r="G1393" i="4"/>
  <c r="G1536" i="4"/>
  <c r="G1632" i="4"/>
  <c r="G1728" i="4"/>
  <c r="G1513" i="4"/>
  <c r="G1609" i="4"/>
  <c r="G1705" i="4"/>
  <c r="G1486" i="4"/>
  <c r="G1614" i="4"/>
  <c r="G1710" i="4"/>
  <c r="G1225" i="4"/>
  <c r="G1097" i="4"/>
  <c r="G650" i="4"/>
  <c r="G1288" i="4"/>
  <c r="G1192" i="4"/>
  <c r="G1096" i="4"/>
  <c r="G841" i="4"/>
  <c r="G1163" i="4"/>
  <c r="G1467" i="4"/>
  <c r="G1595" i="4"/>
  <c r="G1691" i="4"/>
  <c r="G1444" i="4"/>
  <c r="G1540" i="4"/>
  <c r="G1636" i="4"/>
  <c r="G1317" i="4"/>
  <c r="G1485" i="4"/>
  <c r="G1581" i="4"/>
  <c r="G1677" i="4"/>
  <c r="G1426" i="4"/>
  <c r="G1522" i="4"/>
  <c r="G1618" i="4"/>
  <c r="G1714" i="4"/>
  <c r="G1221" i="4"/>
  <c r="G1157" i="4"/>
  <c r="G1057" i="4"/>
  <c r="G586" i="4"/>
  <c r="G1316" i="4"/>
  <c r="G1252" i="4"/>
  <c r="G1188" i="4"/>
  <c r="G1124" i="4"/>
  <c r="G1056" i="4"/>
  <c r="G825" i="4"/>
  <c r="G1383" i="4"/>
  <c r="G1159" i="4"/>
  <c r="G1439" i="4"/>
  <c r="G1503" i="4"/>
  <c r="G1567" i="4"/>
  <c r="G1631" i="4"/>
  <c r="G1663" i="4"/>
  <c r="G1727" i="4"/>
  <c r="G1480" i="4"/>
  <c r="G1544" i="4"/>
  <c r="G1608" i="4"/>
  <c r="G1672" i="4"/>
  <c r="G1333" i="4"/>
  <c r="G1457" i="4"/>
  <c r="G1521" i="4"/>
  <c r="G1617" i="4"/>
  <c r="G1681" i="4"/>
  <c r="G1353" i="4"/>
  <c r="G1462" i="4"/>
  <c r="G1526" i="4"/>
  <c r="G1622" i="4"/>
  <c r="G1686" i="4"/>
  <c r="G1281" i="4"/>
  <c r="G1185" i="4"/>
  <c r="G1121" i="4"/>
  <c r="G1052" i="4"/>
  <c r="G813" i="4"/>
  <c r="G1376" i="4"/>
  <c r="G1312" i="4"/>
  <c r="G1280" i="4"/>
  <c r="G1216" i="4"/>
  <c r="G1152" i="4"/>
  <c r="G1088" i="4"/>
  <c r="G937" i="4"/>
  <c r="G1411" i="4"/>
  <c r="G1347" i="4"/>
  <c r="G1251" i="4"/>
  <c r="G1187" i="4"/>
  <c r="G1123" i="4"/>
  <c r="G1055" i="4"/>
  <c r="G821" i="4"/>
  <c r="G1378" i="4"/>
  <c r="G1314" i="4"/>
  <c r="G1218" i="4"/>
  <c r="G1154" i="4"/>
  <c r="G1090" i="4"/>
  <c r="G945" i="4"/>
  <c r="G1040" i="4"/>
  <c r="G976" i="4"/>
  <c r="G912" i="4"/>
  <c r="G848" i="4"/>
  <c r="G784" i="4"/>
  <c r="G730" i="4"/>
  <c r="G1031" i="4"/>
  <c r="G967" i="4"/>
  <c r="G903" i="4"/>
  <c r="G839" i="4"/>
  <c r="G773" i="4"/>
  <c r="G626" i="4"/>
  <c r="G1018" i="4"/>
  <c r="G954" i="4"/>
  <c r="G890" i="4"/>
  <c r="G826" i="4"/>
  <c r="G750" i="4"/>
  <c r="G686" i="4"/>
  <c r="G538" i="4"/>
  <c r="G224" i="4"/>
  <c r="G709" i="4"/>
  <c r="G677" i="4"/>
  <c r="G613" i="4"/>
  <c r="G491" i="4"/>
  <c r="G88" i="4"/>
  <c r="G624" i="4"/>
  <c r="G560" i="4"/>
  <c r="G360" i="4"/>
  <c r="G739" i="4"/>
  <c r="G675" i="4"/>
  <c r="G611" i="4"/>
  <c r="G547" i="4"/>
  <c r="G248" i="4"/>
  <c r="G64" i="4"/>
  <c r="G295" i="4"/>
  <c r="G175" i="4"/>
  <c r="G67" i="4"/>
  <c r="G462" i="4"/>
  <c r="G386" i="4"/>
  <c r="G282" i="4"/>
  <c r="G158" i="4"/>
  <c r="G122" i="4"/>
  <c r="G54" i="4"/>
  <c r="G433" i="4"/>
  <c r="G393" i="4"/>
  <c r="G173" i="4"/>
  <c r="G77" i="4"/>
  <c r="G1507" i="4"/>
  <c r="G1548" i="4"/>
  <c r="G1423" i="4"/>
  <c r="G1519" i="4"/>
  <c r="G1647" i="4"/>
  <c r="G1361" i="4"/>
  <c r="G1496" i="4"/>
  <c r="G1592" i="4"/>
  <c r="G1688" i="4"/>
  <c r="G1473" i="4"/>
  <c r="G1569" i="4"/>
  <c r="G1665" i="4"/>
  <c r="G1413" i="4"/>
  <c r="G1542" i="4"/>
  <c r="G1297" i="4"/>
  <c r="G1201" i="4"/>
  <c r="G1105" i="4"/>
  <c r="G1005" i="4"/>
  <c r="G1360" i="4"/>
  <c r="G1264" i="4"/>
  <c r="G1200" i="4"/>
  <c r="G1136" i="4"/>
  <c r="G1072" i="4"/>
  <c r="G873" i="4"/>
  <c r="G1395" i="4"/>
  <c r="G1331" i="4"/>
  <c r="G1267" i="4"/>
  <c r="G1203" i="4"/>
  <c r="G1107" i="4"/>
  <c r="G1075" i="4"/>
  <c r="G885" i="4"/>
  <c r="G1394" i="4"/>
  <c r="G1330" i="4"/>
  <c r="G1266" i="4"/>
  <c r="G1202" i="4"/>
  <c r="G1138" i="4"/>
  <c r="G1074" i="4"/>
  <c r="G881" i="4"/>
  <c r="G732" i="4"/>
  <c r="G1024" i="4"/>
  <c r="G992" i="4"/>
  <c r="G928" i="4"/>
  <c r="G896" i="4"/>
  <c r="G864" i="4"/>
  <c r="G832" i="4"/>
  <c r="G800" i="4"/>
  <c r="G762" i="4"/>
  <c r="G698" i="4"/>
  <c r="G598" i="4"/>
  <c r="G1015" i="4"/>
  <c r="G983" i="4"/>
  <c r="G951" i="4"/>
  <c r="G919" i="4"/>
  <c r="G887" i="4"/>
  <c r="G855" i="4"/>
  <c r="G823" i="4"/>
  <c r="G791" i="4"/>
  <c r="G744" i="4"/>
  <c r="G680" i="4"/>
  <c r="G1034" i="4"/>
  <c r="G1002" i="4"/>
  <c r="G970" i="4"/>
  <c r="G938" i="4"/>
  <c r="G874" i="4"/>
  <c r="G842" i="4"/>
  <c r="G777" i="4"/>
  <c r="G638" i="4"/>
  <c r="G364" i="4"/>
  <c r="G757" i="4"/>
  <c r="G693" i="4"/>
  <c r="G629" i="4"/>
  <c r="G597" i="4"/>
  <c r="G428" i="4"/>
  <c r="G640" i="4"/>
  <c r="G723" i="4"/>
  <c r="G156" i="4"/>
  <c r="G427" i="4"/>
  <c r="G323" i="4"/>
  <c r="G259" i="4"/>
  <c r="G91" i="4"/>
  <c r="G422" i="4"/>
  <c r="G262" i="4"/>
  <c r="G174" i="4"/>
  <c r="G485" i="4"/>
  <c r="G361" i="4"/>
  <c r="G61" i="4"/>
  <c r="G93" i="4"/>
  <c r="G314" i="4"/>
  <c r="G8" i="4"/>
  <c r="G203" i="4"/>
  <c r="G420" i="4"/>
  <c r="G1559" i="4"/>
  <c r="G1504" i="4"/>
  <c r="G1417" i="4"/>
  <c r="G1321" i="4"/>
  <c r="G1582" i="4"/>
  <c r="G1193" i="4"/>
  <c r="G845" i="4"/>
  <c r="G1320" i="4"/>
  <c r="G1224" i="4"/>
  <c r="G1227" i="4"/>
  <c r="G1435" i="4"/>
  <c r="G1531" i="4"/>
  <c r="G1627" i="4"/>
  <c r="G1723" i="4"/>
  <c r="G1476" i="4"/>
  <c r="G1572" i="4"/>
  <c r="G1668" i="4"/>
  <c r="G1421" i="4"/>
  <c r="G1517" i="4"/>
  <c r="G1613" i="4"/>
  <c r="G1709" i="4"/>
  <c r="G1458" i="4"/>
  <c r="G1554" i="4"/>
  <c r="G1650" i="4"/>
  <c r="G1285" i="4"/>
  <c r="G1189" i="4"/>
  <c r="G1093" i="4"/>
  <c r="G829" i="4"/>
  <c r="G1284" i="4"/>
  <c r="G1255" i="4"/>
  <c r="G1389" i="4"/>
  <c r="G1471" i="4"/>
  <c r="G1535" i="4"/>
  <c r="G1599" i="4"/>
  <c r="G1695" i="4"/>
  <c r="G1416" i="4"/>
  <c r="G1448" i="4"/>
  <c r="G1512" i="4"/>
  <c r="G1576" i="4"/>
  <c r="G1640" i="4"/>
  <c r="G1704" i="4"/>
  <c r="G1425" i="4"/>
  <c r="G1489" i="4"/>
  <c r="G1553" i="4"/>
  <c r="G1585" i="4"/>
  <c r="G1649" i="4"/>
  <c r="G1713" i="4"/>
  <c r="G1430" i="4"/>
  <c r="G1494" i="4"/>
  <c r="G1558" i="4"/>
  <c r="G1590" i="4"/>
  <c r="G1654" i="4"/>
  <c r="G1718" i="4"/>
  <c r="G1249" i="4"/>
  <c r="G1217" i="4"/>
  <c r="G1153" i="4"/>
  <c r="G1089" i="4"/>
  <c r="G941" i="4"/>
  <c r="G1408" i="4"/>
  <c r="G1344" i="4"/>
  <c r="G1248" i="4"/>
  <c r="G1184" i="4"/>
  <c r="G1120" i="4"/>
  <c r="G1051" i="4"/>
  <c r="G809" i="4"/>
  <c r="G1379" i="4"/>
  <c r="G1315" i="4"/>
  <c r="G1283" i="4"/>
  <c r="G1219" i="4"/>
  <c r="G1155" i="4"/>
  <c r="G1091" i="4"/>
  <c r="G949" i="4"/>
  <c r="G1410" i="4"/>
  <c r="G1346" i="4"/>
  <c r="G1282" i="4"/>
  <c r="G1250" i="4"/>
  <c r="G1186" i="4"/>
  <c r="G1122" i="4"/>
  <c r="G1053" i="4"/>
  <c r="G817" i="4"/>
  <c r="G1008" i="4"/>
  <c r="G944" i="4"/>
  <c r="G880" i="4"/>
  <c r="G816" i="4"/>
  <c r="G662" i="4"/>
  <c r="G999" i="4"/>
  <c r="G935" i="4"/>
  <c r="G871" i="4"/>
  <c r="G807" i="4"/>
  <c r="G712" i="4"/>
  <c r="G1050" i="4"/>
  <c r="G986" i="4"/>
  <c r="G922" i="4"/>
  <c r="G858" i="4"/>
  <c r="G794" i="4"/>
  <c r="G582" i="4"/>
  <c r="G476" i="4"/>
  <c r="G60" i="4"/>
  <c r="G741" i="4"/>
  <c r="G645" i="4"/>
  <c r="G581" i="4"/>
  <c r="G541" i="4"/>
  <c r="G236" i="4"/>
  <c r="G656" i="4"/>
  <c r="G592" i="4"/>
  <c r="G503" i="4"/>
  <c r="G112" i="4"/>
  <c r="G771" i="4"/>
  <c r="G707" i="4"/>
  <c r="G643" i="4"/>
  <c r="G579" i="4"/>
  <c r="G495" i="4"/>
  <c r="G407" i="4"/>
  <c r="G355" i="4"/>
  <c r="G235" i="4"/>
  <c r="G115" i="4"/>
  <c r="G27" i="4"/>
  <c r="G338" i="4"/>
  <c r="G246" i="4"/>
  <c r="G210" i="4"/>
  <c r="G86" i="4"/>
  <c r="G501" i="4"/>
  <c r="G345" i="4"/>
  <c r="G285" i="4"/>
  <c r="G221" i="4"/>
  <c r="G133" i="4"/>
  <c r="G37" i="4"/>
  <c r="G1475" i="4"/>
  <c r="G1635" i="4"/>
  <c r="G1516" i="4"/>
  <c r="G1325" i="4"/>
  <c r="G1487" i="4"/>
  <c r="G1615" i="4"/>
  <c r="G1711" i="4"/>
  <c r="G1464" i="4"/>
  <c r="G1560" i="4"/>
  <c r="G1656" i="4"/>
  <c r="G1397" i="4"/>
  <c r="G1505" i="4"/>
  <c r="G1601" i="4"/>
  <c r="G1697" i="4"/>
  <c r="G1446" i="4"/>
  <c r="G1510" i="4"/>
  <c r="G1702" i="4"/>
  <c r="G1233" i="4"/>
  <c r="G1137" i="4"/>
  <c r="G1073" i="4"/>
  <c r="G877" i="4"/>
  <c r="G1328" i="4"/>
  <c r="G1139" i="4"/>
  <c r="G1455" i="4"/>
  <c r="G1583" i="4"/>
  <c r="G1679" i="4"/>
  <c r="G1432" i="4"/>
  <c r="G1528" i="4"/>
  <c r="G1624" i="4"/>
  <c r="G1720" i="4"/>
  <c r="G1441" i="4"/>
  <c r="G1537" i="4"/>
  <c r="G1633" i="4"/>
  <c r="G1729" i="4"/>
  <c r="G1478" i="4"/>
  <c r="G1574" i="4"/>
  <c r="G1670" i="4"/>
  <c r="G1265" i="4"/>
  <c r="G1169" i="4"/>
  <c r="G724" i="4"/>
  <c r="G1392" i="4"/>
  <c r="G1296" i="4"/>
  <c r="G1232" i="4"/>
  <c r="G1168" i="4"/>
  <c r="G1104" i="4"/>
  <c r="G1001" i="4"/>
  <c r="G716" i="4"/>
  <c r="G1363" i="4"/>
  <c r="G1299" i="4"/>
  <c r="G1235" i="4"/>
  <c r="G1171" i="4"/>
  <c r="G1013" i="4"/>
  <c r="G740" i="4"/>
  <c r="G1362" i="4"/>
  <c r="G1298" i="4"/>
  <c r="G1234" i="4"/>
  <c r="G1170" i="4"/>
  <c r="G1009" i="4"/>
  <c r="G960" i="4"/>
  <c r="G810" i="4"/>
  <c r="G718" i="4"/>
  <c r="G566" i="4"/>
  <c r="G514" i="4"/>
  <c r="G168" i="4"/>
  <c r="G725" i="4"/>
  <c r="G661" i="4"/>
  <c r="G565" i="4"/>
  <c r="G525" i="4"/>
  <c r="G180" i="4"/>
  <c r="G20" i="4"/>
  <c r="G608" i="4"/>
  <c r="G576" i="4"/>
  <c r="G528" i="4"/>
  <c r="G424" i="4"/>
  <c r="G252" i="4"/>
  <c r="G52" i="4"/>
  <c r="G755" i="4"/>
  <c r="G691" i="4"/>
  <c r="G659" i="4"/>
  <c r="G627" i="4"/>
  <c r="G595" i="4"/>
  <c r="G563" i="4"/>
  <c r="G527" i="4"/>
  <c r="G356" i="4"/>
  <c r="G387" i="4"/>
  <c r="G199" i="4"/>
  <c r="G135" i="4"/>
  <c r="G51" i="4"/>
  <c r="G486" i="4"/>
  <c r="G358" i="4"/>
  <c r="G318" i="4"/>
  <c r="G226" i="4"/>
  <c r="G142" i="4"/>
  <c r="G26" i="4"/>
  <c r="G417" i="4"/>
  <c r="G317" i="4"/>
  <c r="G249" i="4"/>
  <c r="G197" i="4"/>
  <c r="G109" i="4"/>
  <c r="G21" i="4"/>
  <c r="G1463" i="4"/>
  <c r="G1591" i="4"/>
  <c r="G1687" i="4"/>
  <c r="G1440" i="4"/>
  <c r="G1568" i="4"/>
  <c r="G1664" i="4"/>
  <c r="G1449" i="4"/>
  <c r="G1545" i="4"/>
  <c r="G1641" i="4"/>
  <c r="G1422" i="4"/>
  <c r="G1550" i="4"/>
  <c r="G1678" i="4"/>
  <c r="G1257" i="4"/>
  <c r="G1129" i="4"/>
  <c r="G973" i="4"/>
  <c r="G1352" i="4"/>
  <c r="G1160" i="4"/>
  <c r="G634" i="4"/>
  <c r="G1355" i="4"/>
  <c r="G1323" i="4"/>
  <c r="G1291" i="4"/>
  <c r="G1195" i="4"/>
  <c r="G1131" i="4"/>
  <c r="G1099" i="4"/>
  <c r="G981" i="4"/>
  <c r="G853" i="4"/>
  <c r="G676" i="4"/>
  <c r="G1386" i="4"/>
  <c r="G1354" i="4"/>
  <c r="G1322" i="4"/>
  <c r="G1290" i="4"/>
  <c r="G1258" i="4"/>
  <c r="G1226" i="4"/>
  <c r="G1194" i="4"/>
  <c r="G1162" i="4"/>
  <c r="G1130" i="4"/>
  <c r="G1098" i="4"/>
  <c r="G977" i="4"/>
  <c r="G849" i="4"/>
  <c r="G666" i="4"/>
  <c r="G1016" i="4"/>
  <c r="G984" i="4"/>
  <c r="G952" i="4"/>
  <c r="G920" i="4"/>
  <c r="G888" i="4"/>
  <c r="G856" i="4"/>
  <c r="G824" i="4"/>
  <c r="G792" i="4"/>
  <c r="G746" i="4"/>
  <c r="G682" i="4"/>
  <c r="G1039" i="4"/>
  <c r="G1007" i="4"/>
  <c r="G975" i="4"/>
  <c r="G943" i="4"/>
  <c r="G911" i="4"/>
  <c r="G879" i="4"/>
  <c r="G847" i="4"/>
  <c r="G815" i="4"/>
  <c r="G783" i="4"/>
  <c r="G728" i="4"/>
  <c r="G658" i="4"/>
  <c r="G1058" i="4"/>
  <c r="G1026" i="4"/>
  <c r="G994" i="4"/>
  <c r="G962" i="4"/>
  <c r="G930" i="4"/>
  <c r="G898" i="4"/>
  <c r="G866" i="4"/>
  <c r="G834" i="4"/>
  <c r="G802" i="4"/>
  <c r="G766" i="4"/>
  <c r="G702" i="4"/>
  <c r="G558" i="4"/>
  <c r="G500" i="4"/>
  <c r="G280" i="4"/>
  <c r="G124" i="4"/>
  <c r="G749" i="4"/>
  <c r="G717" i="4"/>
  <c r="G685" i="4"/>
  <c r="G653" i="4"/>
  <c r="G621" i="4"/>
  <c r="G589" i="4"/>
  <c r="G553" i="4"/>
  <c r="G504" i="4"/>
  <c r="G296" i="4"/>
  <c r="G116" i="4"/>
  <c r="G664" i="4"/>
  <c r="G632" i="4"/>
  <c r="G600" i="4"/>
  <c r="G568" i="4"/>
  <c r="G512" i="4"/>
  <c r="G396" i="4"/>
  <c r="G176" i="4"/>
  <c r="G779" i="4"/>
  <c r="G747" i="4"/>
  <c r="G715" i="4"/>
  <c r="G683" i="4"/>
  <c r="G651" i="4"/>
  <c r="G619" i="4"/>
  <c r="G587" i="4"/>
  <c r="G555" i="4"/>
  <c r="G507" i="4"/>
  <c r="G284" i="4"/>
  <c r="G128" i="4"/>
  <c r="G415" i="4"/>
  <c r="G367" i="4"/>
  <c r="G315" i="4"/>
  <c r="G247" i="4"/>
  <c r="G187" i="4"/>
  <c r="G127" i="4"/>
  <c r="G79" i="4"/>
  <c r="G35" i="4"/>
  <c r="G474" i="4"/>
  <c r="G394" i="4"/>
  <c r="G346" i="4"/>
  <c r="G298" i="4"/>
  <c r="G254" i="4"/>
  <c r="G218" i="4"/>
  <c r="G166" i="4"/>
  <c r="G130" i="4"/>
  <c r="G98" i="4"/>
  <c r="G62" i="4"/>
  <c r="G18" i="4"/>
  <c r="G465" i="4"/>
  <c r="G409" i="4"/>
  <c r="G353" i="4"/>
  <c r="G293" i="4"/>
  <c r="G237" i="4"/>
  <c r="G181" i="4"/>
  <c r="G141" i="4"/>
  <c r="G101" i="4"/>
  <c r="G53" i="4"/>
  <c r="G1431" i="4"/>
  <c r="G1495" i="4"/>
  <c r="G1623" i="4"/>
  <c r="G1719" i="4"/>
  <c r="G1472" i="4"/>
  <c r="G1600" i="4"/>
  <c r="G1696" i="4"/>
  <c r="G1481" i="4"/>
  <c r="G1577" i="4"/>
  <c r="G1673" i="4"/>
  <c r="G1454" i="4"/>
  <c r="G1518" i="4"/>
  <c r="G1646" i="4"/>
  <c r="G1289" i="4"/>
  <c r="G1161" i="4"/>
  <c r="G1384" i="4"/>
  <c r="G1256" i="4"/>
  <c r="G1128" i="4"/>
  <c r="G969" i="4"/>
  <c r="G1387" i="4"/>
  <c r="G1259" i="4"/>
  <c r="G1373" i="4"/>
  <c r="G1499" i="4"/>
  <c r="G1563" i="4"/>
  <c r="G1659" i="4"/>
  <c r="G1409" i="4"/>
  <c r="G1508" i="4"/>
  <c r="G1604" i="4"/>
  <c r="G1700" i="4"/>
  <c r="G1453" i="4"/>
  <c r="G1549" i="4"/>
  <c r="G1645" i="4"/>
  <c r="G1337" i="4"/>
  <c r="G1490" i="4"/>
  <c r="G1586" i="4"/>
  <c r="G1682" i="4"/>
  <c r="G1253" i="4"/>
  <c r="G1125" i="4"/>
  <c r="G957" i="4"/>
  <c r="G1380" i="4"/>
  <c r="G1348" i="4"/>
  <c r="G1220" i="4"/>
  <c r="G1156" i="4"/>
  <c r="G1092" i="4"/>
  <c r="G953" i="4"/>
  <c r="G1415" i="4"/>
  <c r="G1351" i="4"/>
  <c r="G1319" i="4"/>
  <c r="G1287" i="4"/>
  <c r="G1223" i="4"/>
  <c r="G1191" i="4"/>
  <c r="G1127" i="4"/>
  <c r="G1095" i="4"/>
  <c r="G965" i="4"/>
  <c r="G837" i="4"/>
  <c r="G618" i="4"/>
  <c r="G1382" i="4"/>
  <c r="G1350" i="4"/>
  <c r="G1318" i="4"/>
  <c r="G1286" i="4"/>
  <c r="G1254" i="4"/>
  <c r="G1222" i="4"/>
  <c r="G1190" i="4"/>
  <c r="G1158" i="4"/>
  <c r="G1126" i="4"/>
  <c r="G1094" i="4"/>
  <c r="G1059" i="4"/>
  <c r="G961" i="4"/>
  <c r="G833" i="4"/>
  <c r="G602" i="4"/>
  <c r="G1012" i="4"/>
  <c r="G980" i="4"/>
  <c r="G948" i="4"/>
  <c r="G916" i="4"/>
  <c r="G884" i="4"/>
  <c r="G852" i="4"/>
  <c r="G820" i="4"/>
  <c r="G788" i="4"/>
  <c r="G738" i="4"/>
  <c r="G674" i="4"/>
  <c r="G1035" i="4"/>
  <c r="G1003" i="4"/>
  <c r="G971" i="4"/>
  <c r="G939" i="4"/>
  <c r="G907" i="4"/>
  <c r="G875" i="4"/>
  <c r="G843" i="4"/>
  <c r="G811" i="4"/>
  <c r="G778" i="4"/>
  <c r="G720" i="4"/>
  <c r="G642" i="4"/>
  <c r="G1054" i="4"/>
  <c r="G1022" i="4"/>
  <c r="G990" i="4"/>
  <c r="G958" i="4"/>
  <c r="G926" i="4"/>
  <c r="G894" i="4"/>
  <c r="G862" i="4"/>
  <c r="G830" i="4"/>
  <c r="G798" i="4"/>
  <c r="G758" i="4"/>
  <c r="G694" i="4"/>
  <c r="G590" i="4"/>
  <c r="G550" i="4"/>
  <c r="G487" i="4"/>
  <c r="G256" i="4"/>
  <c r="G108" i="4"/>
  <c r="G745" i="4"/>
  <c r="G713" i="4"/>
  <c r="G681" i="4"/>
  <c r="G649" i="4"/>
  <c r="G617" i="4"/>
  <c r="G585" i="4"/>
  <c r="G545" i="4"/>
  <c r="G499" i="4"/>
  <c r="G268" i="4"/>
  <c r="G104" i="4"/>
  <c r="G660" i="4"/>
  <c r="G628" i="4"/>
  <c r="G596" i="4"/>
  <c r="G564" i="4"/>
  <c r="G508" i="4"/>
  <c r="G368" i="4"/>
  <c r="G144" i="4"/>
  <c r="G775" i="4"/>
  <c r="G743" i="4"/>
  <c r="G711" i="4"/>
  <c r="G679" i="4"/>
  <c r="G647" i="4"/>
  <c r="G615" i="4"/>
  <c r="G583" i="4"/>
  <c r="G551" i="4"/>
  <c r="G502" i="4"/>
  <c r="G260" i="4"/>
  <c r="G76" i="4"/>
  <c r="G411" i="4"/>
  <c r="G359" i="4"/>
  <c r="G307" i="4"/>
  <c r="G179" i="4"/>
  <c r="G123" i="4"/>
  <c r="G31" i="4"/>
  <c r="G466" i="4"/>
  <c r="G390" i="4"/>
  <c r="G342" i="4"/>
  <c r="G286" i="4"/>
  <c r="G250" i="4"/>
  <c r="G214" i="4"/>
  <c r="G162" i="4"/>
  <c r="G126" i="4"/>
  <c r="G90" i="4"/>
  <c r="G58" i="4"/>
  <c r="G505" i="4"/>
  <c r="G461" i="4"/>
  <c r="G397" i="4"/>
  <c r="G349" i="4"/>
  <c r="G289" i="4"/>
  <c r="G233" i="4"/>
  <c r="G177" i="4"/>
  <c r="G137" i="4"/>
  <c r="G89" i="4"/>
  <c r="G244" i="4"/>
  <c r="G416" i="4"/>
  <c r="G159" i="4"/>
  <c r="G277" i="4"/>
  <c r="G516" i="4"/>
  <c r="G17" i="4"/>
  <c r="G272" i="4"/>
  <c r="G418" i="4"/>
  <c r="G490" i="4"/>
  <c r="G42" i="4"/>
  <c r="G198" i="4"/>
  <c r="G380" i="4"/>
  <c r="G481" i="4"/>
  <c r="G11" i="4"/>
  <c r="G255" i="4"/>
  <c r="G40" i="4"/>
  <c r="G290" i="4"/>
  <c r="G403" i="4"/>
  <c r="G477" i="4"/>
  <c r="G271" i="4"/>
  <c r="G442" i="4"/>
  <c r="G172" i="4"/>
  <c r="G341" i="4"/>
  <c r="G543" i="4"/>
  <c r="G41" i="4"/>
  <c r="G292" i="4"/>
  <c r="G436" i="4"/>
  <c r="G513" i="4"/>
  <c r="G46" i="4"/>
  <c r="G227" i="4"/>
  <c r="G423" i="4"/>
  <c r="G492" i="4"/>
  <c r="G43" i="4"/>
  <c r="G265" i="4"/>
  <c r="G44" i="4"/>
  <c r="G299" i="4"/>
  <c r="G414" i="4"/>
  <c r="G488" i="4"/>
  <c r="G1580" i="4"/>
  <c r="G1612" i="4"/>
  <c r="G1644" i="4"/>
  <c r="G1676" i="4"/>
  <c r="G1708" i="4"/>
  <c r="G1349" i="4"/>
  <c r="G1429" i="4"/>
  <c r="G1461" i="4"/>
  <c r="G1493" i="4"/>
  <c r="G1525" i="4"/>
  <c r="G1557" i="4"/>
  <c r="G1589" i="4"/>
  <c r="G1621" i="4"/>
  <c r="G1653" i="4"/>
  <c r="G1685" i="4"/>
  <c r="G1717" i="4"/>
  <c r="G1369" i="4"/>
  <c r="G1434" i="4"/>
  <c r="G1466" i="4"/>
  <c r="G1498" i="4"/>
  <c r="G1530" i="4"/>
  <c r="G1562" i="4"/>
  <c r="G1594" i="4"/>
  <c r="G1626" i="4"/>
  <c r="G1658" i="4"/>
  <c r="G1690" i="4"/>
  <c r="G1722" i="4"/>
  <c r="G1277" i="4"/>
  <c r="G1245" i="4"/>
  <c r="G1213" i="4"/>
  <c r="G1181" i="4"/>
  <c r="G1149" i="4"/>
  <c r="G1117" i="4"/>
  <c r="G1085" i="4"/>
  <c r="G1047" i="4"/>
  <c r="G925" i="4"/>
  <c r="G797" i="4"/>
  <c r="G1404" i="4"/>
  <c r="G1372" i="4"/>
  <c r="G1340" i="4"/>
  <c r="G1308" i="4"/>
  <c r="G1276" i="4"/>
  <c r="G1244" i="4"/>
  <c r="G1212" i="4"/>
  <c r="G1180" i="4"/>
  <c r="G1148" i="4"/>
  <c r="G1116" i="4"/>
  <c r="G1084" i="4"/>
  <c r="G1045" i="4"/>
  <c r="G921" i="4"/>
  <c r="G793" i="4"/>
  <c r="G1407" i="4"/>
  <c r="G1375" i="4"/>
  <c r="G1343" i="4"/>
  <c r="G1311" i="4"/>
  <c r="G1279" i="4"/>
  <c r="G1247" i="4"/>
  <c r="G1215" i="4"/>
  <c r="G1183" i="4"/>
  <c r="G1151" i="4"/>
  <c r="G1119" i="4"/>
  <c r="G1087" i="4"/>
  <c r="G1049" i="4"/>
  <c r="G933" i="4"/>
  <c r="G805" i="4"/>
  <c r="G1374" i="4"/>
  <c r="G1342" i="4"/>
  <c r="G1310" i="4"/>
  <c r="G1278" i="4"/>
  <c r="G1246" i="4"/>
  <c r="G1214" i="4"/>
  <c r="G1182" i="4"/>
  <c r="G1150" i="4"/>
  <c r="G1118" i="4"/>
  <c r="G1086" i="4"/>
  <c r="G1048" i="4"/>
  <c r="G929" i="4"/>
  <c r="G801" i="4"/>
  <c r="G1036" i="4"/>
  <c r="G1004" i="4"/>
  <c r="G972" i="4"/>
  <c r="G940" i="4"/>
  <c r="G908" i="4"/>
  <c r="G876" i="4"/>
  <c r="G844" i="4"/>
  <c r="G812" i="4"/>
  <c r="G780" i="4"/>
  <c r="G722" i="4"/>
  <c r="G646" i="4"/>
  <c r="G1027" i="4"/>
  <c r="G995" i="4"/>
  <c r="G963" i="4"/>
  <c r="G931" i="4"/>
  <c r="G899" i="4"/>
  <c r="G867" i="4"/>
  <c r="G835" i="4"/>
  <c r="G803" i="4"/>
  <c r="G768" i="4"/>
  <c r="G704" i="4"/>
  <c r="G610" i="4"/>
  <c r="G1046" i="4"/>
  <c r="G1014" i="4"/>
  <c r="G982" i="4"/>
  <c r="G950" i="4"/>
  <c r="G918" i="4"/>
  <c r="G886" i="4"/>
  <c r="G854" i="4"/>
  <c r="G822" i="4"/>
  <c r="G790" i="4"/>
  <c r="G742" i="4"/>
  <c r="G678" i="4"/>
  <c r="G578" i="4"/>
  <c r="G534" i="4"/>
  <c r="G464" i="4"/>
  <c r="G212" i="4"/>
  <c r="G24" i="4"/>
  <c r="G737" i="4"/>
  <c r="G705" i="4"/>
  <c r="G673" i="4"/>
  <c r="G641" i="4"/>
  <c r="G609" i="4"/>
  <c r="G577" i="4"/>
  <c r="G537" i="4"/>
  <c r="G484" i="4"/>
  <c r="G220" i="4"/>
  <c r="G652" i="4"/>
  <c r="G620" i="4"/>
  <c r="G588" i="4"/>
  <c r="G548" i="4"/>
  <c r="G496" i="4"/>
  <c r="G340" i="4"/>
  <c r="G100" i="4"/>
  <c r="G767" i="4"/>
  <c r="G735" i="4"/>
  <c r="G703" i="4"/>
  <c r="G671" i="4"/>
  <c r="G639" i="4"/>
  <c r="G607" i="4"/>
  <c r="G575" i="4"/>
  <c r="G539" i="4"/>
  <c r="G467" i="4"/>
  <c r="G240" i="4"/>
  <c r="G48" i="4"/>
  <c r="G399" i="4"/>
  <c r="G351" i="4"/>
  <c r="G287" i="4"/>
  <c r="G223" i="4"/>
  <c r="G171" i="4"/>
  <c r="G107" i="4"/>
  <c r="G63" i="4"/>
  <c r="G23" i="4"/>
  <c r="G450" i="4"/>
  <c r="G378" i="4"/>
  <c r="G334" i="4"/>
  <c r="G278" i="4"/>
  <c r="G238" i="4"/>
  <c r="G202" i="4"/>
  <c r="G154" i="4"/>
  <c r="G118" i="4"/>
  <c r="G82" i="4"/>
  <c r="G497" i="4"/>
  <c r="G429" i="4"/>
  <c r="G389" i="4"/>
  <c r="G337" i="4"/>
  <c r="G281" i="4"/>
  <c r="G217" i="4"/>
  <c r="G169" i="4"/>
  <c r="G129" i="4"/>
  <c r="G33" i="4"/>
  <c r="G1414" i="4"/>
  <c r="G1479" i="4"/>
  <c r="G1543" i="4"/>
  <c r="G1607" i="4"/>
  <c r="G1671" i="4"/>
  <c r="G1329" i="4"/>
  <c r="G1456" i="4"/>
  <c r="G1520" i="4"/>
  <c r="G1584" i="4"/>
  <c r="G1648" i="4"/>
  <c r="G1712" i="4"/>
  <c r="G1433" i="4"/>
  <c r="G1497" i="4"/>
  <c r="G1561" i="4"/>
  <c r="G1625" i="4"/>
  <c r="G1689" i="4"/>
  <c r="G1385" i="4"/>
  <c r="G1502" i="4"/>
  <c r="G1566" i="4"/>
  <c r="G1630" i="4"/>
  <c r="G1694" i="4"/>
  <c r="G1273" i="4"/>
  <c r="G1209" i="4"/>
  <c r="G1145" i="4"/>
  <c r="G1081" i="4"/>
  <c r="G909" i="4"/>
  <c r="G1400" i="4"/>
  <c r="G1336" i="4"/>
  <c r="G1272" i="4"/>
  <c r="G1208" i="4"/>
  <c r="G1144" i="4"/>
  <c r="G1080" i="4"/>
  <c r="G905" i="4"/>
  <c r="G1403" i="4"/>
  <c r="G1307" i="4"/>
  <c r="G1243" i="4"/>
  <c r="G1179" i="4"/>
  <c r="G1115" i="4"/>
  <c r="G1044" i="4"/>
  <c r="G789" i="4"/>
  <c r="G1370" i="4"/>
  <c r="G1242" i="4"/>
  <c r="G1178" i="4"/>
  <c r="G1114" i="4"/>
  <c r="G1041" i="4"/>
  <c r="G785" i="4"/>
  <c r="G1000" i="4"/>
  <c r="G936" i="4"/>
  <c r="G872" i="4"/>
  <c r="G808" i="4"/>
  <c r="G630" i="4"/>
  <c r="G991" i="4"/>
  <c r="G927" i="4"/>
  <c r="G863" i="4"/>
  <c r="G799" i="4"/>
  <c r="G760" i="4"/>
  <c r="G1042" i="4"/>
  <c r="G978" i="4"/>
  <c r="G914" i="4"/>
  <c r="G850" i="4"/>
  <c r="G734" i="4"/>
  <c r="G526" i="4"/>
  <c r="G765" i="4"/>
  <c r="G204" i="4"/>
  <c r="G19" i="4"/>
  <c r="G275" i="4"/>
  <c r="G460" i="4"/>
  <c r="G186" i="4"/>
  <c r="G398" i="4"/>
  <c r="G120" i="4"/>
  <c r="G300" i="4"/>
  <c r="G441" i="4"/>
  <c r="G519" i="4"/>
  <c r="G92" i="4"/>
  <c r="G242" i="4"/>
  <c r="G437" i="4"/>
  <c r="G515" i="4"/>
  <c r="G75" i="4"/>
  <c r="G276" i="4"/>
  <c r="G119" i="4"/>
  <c r="G303" i="4"/>
  <c r="G435" i="4"/>
  <c r="G511" i="4"/>
  <c r="G1447" i="4"/>
  <c r="G1511" i="4"/>
  <c r="G1575" i="4"/>
  <c r="G1639" i="4"/>
  <c r="G1703" i="4"/>
  <c r="G1424" i="4"/>
  <c r="G1488" i="4"/>
  <c r="G1552" i="4"/>
  <c r="G1616" i="4"/>
  <c r="G1680" i="4"/>
  <c r="G1365" i="4"/>
  <c r="G1465" i="4"/>
  <c r="G1529" i="4"/>
  <c r="G1593" i="4"/>
  <c r="G1657" i="4"/>
  <c r="G1721" i="4"/>
  <c r="G1438" i="4"/>
  <c r="G1470" i="4"/>
  <c r="G1534" i="4"/>
  <c r="G1598" i="4"/>
  <c r="G1662" i="4"/>
  <c r="G1726" i="4"/>
  <c r="G1241" i="4"/>
  <c r="G1177" i="4"/>
  <c r="G1113" i="4"/>
  <c r="G1037" i="4"/>
  <c r="G781" i="4"/>
  <c r="G1368" i="4"/>
  <c r="G1304" i="4"/>
  <c r="G1240" i="4"/>
  <c r="G1176" i="4"/>
  <c r="G1112" i="4"/>
  <c r="G1033" i="4"/>
  <c r="G776" i="4"/>
  <c r="G1371" i="4"/>
  <c r="G1339" i="4"/>
  <c r="G1275" i="4"/>
  <c r="G1211" i="4"/>
  <c r="G1147" i="4"/>
  <c r="G1083" i="4"/>
  <c r="G917" i="4"/>
  <c r="G1402" i="4"/>
  <c r="G1338" i="4"/>
  <c r="G1274" i="4"/>
  <c r="G1210" i="4"/>
  <c r="G1146" i="4"/>
  <c r="G1082" i="4"/>
  <c r="G913" i="4"/>
  <c r="G1032" i="4"/>
  <c r="G968" i="4"/>
  <c r="G904" i="4"/>
  <c r="G840" i="4"/>
  <c r="G714" i="4"/>
  <c r="G1023" i="4"/>
  <c r="G959" i="4"/>
  <c r="G895" i="4"/>
  <c r="G831" i="4"/>
  <c r="G696" i="4"/>
  <c r="G594" i="4"/>
  <c r="G1010" i="4"/>
  <c r="G946" i="4"/>
  <c r="G882" i="4"/>
  <c r="G818" i="4"/>
  <c r="G786" i="4"/>
  <c r="G670" i="4"/>
  <c r="G574" i="4"/>
  <c r="G432" i="4"/>
  <c r="G200" i="4"/>
  <c r="G733" i="4"/>
  <c r="G701" i="4"/>
  <c r="G669" i="4"/>
  <c r="G637" i="4"/>
  <c r="G605" i="4"/>
  <c r="G573" i="4"/>
  <c r="G533" i="4"/>
  <c r="G480" i="4"/>
  <c r="G56" i="4"/>
  <c r="G648" i="4"/>
  <c r="G616" i="4"/>
  <c r="G584" i="4"/>
  <c r="G540" i="4"/>
  <c r="G483" i="4"/>
  <c r="G332" i="4"/>
  <c r="G80" i="4"/>
  <c r="G763" i="4"/>
  <c r="G731" i="4"/>
  <c r="G699" i="4"/>
  <c r="G667" i="4"/>
  <c r="G635" i="4"/>
  <c r="G603" i="4"/>
  <c r="G571" i="4"/>
  <c r="G535" i="4"/>
  <c r="G459" i="4"/>
  <c r="G216" i="4"/>
  <c r="G28" i="4"/>
  <c r="G395" i="4"/>
  <c r="G347" i="4"/>
  <c r="G283" i="4"/>
  <c r="G215" i="4"/>
  <c r="G143" i="4"/>
  <c r="G103" i="4"/>
  <c r="G59" i="4"/>
  <c r="G498" i="4"/>
  <c r="G430" i="4"/>
  <c r="G370" i="4"/>
  <c r="G330" i="4"/>
  <c r="G270" i="4"/>
  <c r="G190" i="4"/>
  <c r="G150" i="4"/>
  <c r="G114" i="4"/>
  <c r="G78" i="4"/>
  <c r="G34" i="4"/>
  <c r="G493" i="4"/>
  <c r="G425" i="4"/>
  <c r="G377" i="4"/>
  <c r="G325" i="4"/>
  <c r="G257" i="4"/>
  <c r="G213" i="4"/>
  <c r="G161" i="4"/>
  <c r="G125" i="4"/>
  <c r="G69" i="4"/>
  <c r="G29" i="4"/>
  <c r="G1309" i="4"/>
  <c r="G1419" i="4"/>
  <c r="G1451" i="4"/>
  <c r="G1483" i="4"/>
  <c r="G1515" i="4"/>
  <c r="G1547" i="4"/>
  <c r="G1579" i="4"/>
  <c r="G1611" i="4"/>
  <c r="G1643" i="4"/>
  <c r="G1675" i="4"/>
  <c r="G1707" i="4"/>
  <c r="G1345" i="4"/>
  <c r="G1428" i="4"/>
  <c r="G1460" i="4"/>
  <c r="G1492" i="4"/>
  <c r="G1524" i="4"/>
  <c r="G1556" i="4"/>
  <c r="G1588" i="4"/>
  <c r="G1620" i="4"/>
  <c r="G1652" i="4"/>
  <c r="G1684" i="4"/>
  <c r="G1716" i="4"/>
  <c r="G1381" i="4"/>
  <c r="G1437" i="4"/>
  <c r="G1469" i="4"/>
  <c r="G1501" i="4"/>
  <c r="G1533" i="4"/>
  <c r="G1565" i="4"/>
  <c r="G1597" i="4"/>
  <c r="G1629" i="4"/>
  <c r="G1661" i="4"/>
  <c r="G1693" i="4"/>
  <c r="G1725" i="4"/>
  <c r="G1401" i="4"/>
  <c r="G1442" i="4"/>
  <c r="G1474" i="4"/>
  <c r="G1538" i="4"/>
  <c r="G1570" i="4"/>
  <c r="G1602" i="4"/>
  <c r="G1634" i="4"/>
  <c r="G1666" i="4"/>
  <c r="G1698" i="4"/>
  <c r="G1301" i="4"/>
  <c r="G1269" i="4"/>
  <c r="G1237" i="4"/>
  <c r="G1205" i="4"/>
  <c r="G1173" i="4"/>
  <c r="G1141" i="4"/>
  <c r="G1109" i="4"/>
  <c r="G1077" i="4"/>
  <c r="G1021" i="4"/>
  <c r="G893" i="4"/>
  <c r="G756" i="4"/>
  <c r="G1396" i="4"/>
  <c r="G1364" i="4"/>
  <c r="G1332" i="4"/>
  <c r="G1300" i="4"/>
  <c r="G1268" i="4"/>
  <c r="G1236" i="4"/>
  <c r="G1204" i="4"/>
  <c r="G1172" i="4"/>
  <c r="G1140" i="4"/>
  <c r="G1108" i="4"/>
  <c r="G1076" i="4"/>
  <c r="G1017" i="4"/>
  <c r="G889" i="4"/>
  <c r="G748" i="4"/>
  <c r="G1399" i="4"/>
  <c r="G1367" i="4"/>
  <c r="G1335" i="4"/>
  <c r="G1303" i="4"/>
  <c r="G1271" i="4"/>
  <c r="G1239" i="4"/>
  <c r="G1207" i="4"/>
  <c r="G1175" i="4"/>
  <c r="G1143" i="4"/>
  <c r="G1111" i="4"/>
  <c r="G1079" i="4"/>
  <c r="G1029" i="4"/>
  <c r="G901" i="4"/>
  <c r="G770" i="4"/>
  <c r="G1398" i="4"/>
  <c r="G1366" i="4"/>
  <c r="G1334" i="4"/>
  <c r="G1302" i="4"/>
  <c r="G1270" i="4"/>
  <c r="G1238" i="4"/>
  <c r="G1174" i="4"/>
  <c r="G1142" i="4"/>
  <c r="G1110" i="4"/>
  <c r="G1078" i="4"/>
  <c r="G1025" i="4"/>
  <c r="G897" i="4"/>
  <c r="G764" i="4"/>
  <c r="G1028" i="4"/>
  <c r="G996" i="4"/>
  <c r="G964" i="4"/>
  <c r="G932" i="4"/>
  <c r="G900" i="4"/>
  <c r="G868" i="4"/>
  <c r="G836" i="4"/>
  <c r="G804" i="4"/>
  <c r="G769" i="4"/>
  <c r="G614" i="4"/>
  <c r="G1019" i="4"/>
  <c r="G987" i="4"/>
  <c r="G955" i="4"/>
  <c r="G923" i="4"/>
  <c r="G891" i="4"/>
  <c r="G859" i="4"/>
  <c r="G827" i="4"/>
  <c r="G795" i="4"/>
  <c r="G752" i="4"/>
  <c r="G688" i="4"/>
  <c r="G1070" i="4"/>
  <c r="G1038" i="4"/>
  <c r="G974" i="4"/>
  <c r="G942" i="4"/>
  <c r="G910" i="4"/>
  <c r="G878" i="4"/>
  <c r="G814" i="4"/>
  <c r="G782" i="4"/>
  <c r="G726" i="4"/>
  <c r="G654" i="4"/>
  <c r="G570" i="4"/>
  <c r="G522" i="4"/>
  <c r="G388" i="4"/>
  <c r="G188" i="4"/>
  <c r="G761" i="4"/>
  <c r="G729" i="4"/>
  <c r="G697" i="4"/>
  <c r="G665" i="4"/>
  <c r="G633" i="4"/>
  <c r="G601" i="4"/>
  <c r="G569" i="4"/>
  <c r="G529" i="4"/>
  <c r="G463" i="4"/>
  <c r="G192" i="4"/>
  <c r="G36" i="4"/>
  <c r="G644" i="4"/>
  <c r="G612" i="4"/>
  <c r="G580" i="4"/>
  <c r="G536" i="4"/>
  <c r="G468" i="4"/>
  <c r="G288" i="4"/>
  <c r="G68" i="4"/>
  <c r="G759" i="4"/>
  <c r="G727" i="4"/>
  <c r="G695" i="4"/>
  <c r="G663" i="4"/>
  <c r="G631" i="4"/>
  <c r="G599" i="4"/>
  <c r="G567" i="4"/>
  <c r="G531" i="4"/>
  <c r="G392" i="4"/>
  <c r="G164" i="4"/>
  <c r="G431" i="4"/>
  <c r="G391" i="4"/>
  <c r="G335" i="4"/>
  <c r="G279" i="4"/>
  <c r="G211" i="4"/>
  <c r="G139" i="4"/>
  <c r="G99" i="4"/>
  <c r="G55" i="4"/>
  <c r="G494" i="4"/>
  <c r="G426" i="4"/>
  <c r="G362" i="4"/>
  <c r="G322" i="4"/>
  <c r="G266" i="4"/>
  <c r="G230" i="4"/>
  <c r="G178" i="4"/>
  <c r="G146" i="4"/>
  <c r="G110" i="4"/>
  <c r="G74" i="4"/>
  <c r="G30" i="4"/>
  <c r="G489" i="4"/>
  <c r="G421" i="4"/>
  <c r="G365" i="4"/>
  <c r="G321" i="4"/>
  <c r="G253" i="4"/>
  <c r="G209" i="4"/>
  <c r="G157" i="4"/>
  <c r="G113" i="4"/>
  <c r="G65" i="4"/>
  <c r="G25" i="4"/>
  <c r="G83" i="4"/>
  <c r="G291" i="4"/>
  <c r="G473" i="4"/>
  <c r="G194" i="4"/>
  <c r="G404" i="4"/>
  <c r="G311" i="4"/>
  <c r="G447" i="4"/>
  <c r="G542" i="4"/>
  <c r="G111" i="4"/>
  <c r="G301" i="4"/>
  <c r="G443" i="4"/>
  <c r="G520" i="4"/>
  <c r="G94" i="4"/>
  <c r="G302" i="4"/>
  <c r="G147" i="4"/>
  <c r="G316" i="4"/>
  <c r="G439" i="4"/>
  <c r="G518" i="4"/>
  <c r="G196" i="4"/>
  <c r="G331" i="4"/>
  <c r="G452" i="4"/>
  <c r="G552" i="4"/>
  <c r="G121" i="4"/>
  <c r="G312" i="4"/>
  <c r="G448" i="4"/>
  <c r="G544" i="4"/>
  <c r="G134" i="4"/>
  <c r="G313" i="4"/>
  <c r="G182" i="4"/>
  <c r="G329" i="4"/>
  <c r="G446" i="4"/>
  <c r="G532" i="4"/>
  <c r="G1341" i="4"/>
  <c r="G1427" i="4"/>
  <c r="G1459" i="4"/>
  <c r="G1491" i="4"/>
  <c r="G1523" i="4"/>
  <c r="G1555" i="4"/>
  <c r="G1587" i="4"/>
  <c r="G1619" i="4"/>
  <c r="G1651" i="4"/>
  <c r="G1683" i="4"/>
  <c r="G1715" i="4"/>
  <c r="G1377" i="4"/>
  <c r="G1436" i="4"/>
  <c r="G1468" i="4"/>
  <c r="G1500" i="4"/>
  <c r="G1532" i="4"/>
  <c r="G1564" i="4"/>
  <c r="G1596" i="4"/>
  <c r="G1628" i="4"/>
  <c r="G1660" i="4"/>
  <c r="G1692" i="4"/>
  <c r="G1724" i="4"/>
  <c r="G1412" i="4"/>
  <c r="G1445" i="4"/>
  <c r="G1477" i="4"/>
  <c r="G1509" i="4"/>
  <c r="G1541" i="4"/>
  <c r="G1573" i="4"/>
  <c r="G1605" i="4"/>
  <c r="G1637" i="4"/>
  <c r="G1669" i="4"/>
  <c r="G1701" i="4"/>
  <c r="G1305" i="4"/>
  <c r="G1418" i="4"/>
  <c r="G1450" i="4"/>
  <c r="G1482" i="4"/>
  <c r="G1514" i="4"/>
  <c r="G1546" i="4"/>
  <c r="G1578" i="4"/>
  <c r="G1610" i="4"/>
  <c r="G1642" i="4"/>
  <c r="G1674" i="4"/>
  <c r="G1293" i="4"/>
  <c r="G1261" i="4"/>
  <c r="G1229" i="4"/>
  <c r="G1197" i="4"/>
  <c r="G1165" i="4"/>
  <c r="G1133" i="4"/>
  <c r="G1101" i="4"/>
  <c r="G989" i="4"/>
  <c r="G861" i="4"/>
  <c r="G692" i="4"/>
  <c r="G1388" i="4"/>
  <c r="G1356" i="4"/>
  <c r="G1324" i="4"/>
  <c r="G1292" i="4"/>
  <c r="G1260" i="4"/>
  <c r="G1228" i="4"/>
  <c r="G1196" i="4"/>
  <c r="G1164" i="4"/>
  <c r="G1132" i="4"/>
  <c r="G1100" i="4"/>
  <c r="G985" i="4"/>
  <c r="G857" i="4"/>
  <c r="G684" i="4"/>
  <c r="G1391" i="4"/>
  <c r="G1359" i="4"/>
  <c r="G1327" i="4"/>
  <c r="G1295" i="4"/>
  <c r="G1263" i="4"/>
  <c r="G1231" i="4"/>
  <c r="G1199" i="4"/>
  <c r="G1167" i="4"/>
  <c r="G1135" i="4"/>
  <c r="G1103" i="4"/>
  <c r="G1071" i="4"/>
  <c r="G997" i="4"/>
  <c r="G869" i="4"/>
  <c r="G708" i="4"/>
  <c r="G1390" i="4"/>
  <c r="G1358" i="4"/>
  <c r="G1326" i="4"/>
  <c r="G1294" i="4"/>
  <c r="G1262" i="4"/>
  <c r="G1230" i="4"/>
  <c r="G1198" i="4"/>
  <c r="G1166" i="4"/>
  <c r="G1134" i="4"/>
  <c r="G1102" i="4"/>
  <c r="G993" i="4"/>
  <c r="G865" i="4"/>
  <c r="G700" i="4"/>
  <c r="G1020" i="4"/>
  <c r="G988" i="4"/>
  <c r="G956" i="4"/>
  <c r="G924" i="4"/>
  <c r="G892" i="4"/>
  <c r="G860" i="4"/>
  <c r="G828" i="4"/>
  <c r="G796" i="4"/>
  <c r="G754" i="4"/>
  <c r="G690" i="4"/>
  <c r="G1043" i="4"/>
  <c r="G1011" i="4"/>
  <c r="G979" i="4"/>
  <c r="G947" i="4"/>
  <c r="G915" i="4"/>
  <c r="G883" i="4"/>
  <c r="G851" i="4"/>
  <c r="G819" i="4"/>
  <c r="G787" i="4"/>
  <c r="G736" i="4"/>
  <c r="G672" i="4"/>
  <c r="G1030" i="4"/>
  <c r="G998" i="4"/>
  <c r="G966" i="4"/>
  <c r="G934" i="4"/>
  <c r="G902" i="4"/>
  <c r="G870" i="4"/>
  <c r="G838" i="4"/>
  <c r="G772" i="4"/>
  <c r="G710" i="4"/>
  <c r="G622" i="4"/>
  <c r="G562" i="4"/>
  <c r="G324" i="4"/>
  <c r="G148" i="4"/>
  <c r="G753" i="4"/>
  <c r="G721" i="4"/>
  <c r="G689" i="4"/>
  <c r="G657" i="4"/>
  <c r="G625" i="4"/>
  <c r="G593" i="4"/>
  <c r="G557" i="4"/>
  <c r="G521" i="4"/>
  <c r="G320" i="4"/>
  <c r="G160" i="4"/>
  <c r="G668" i="4"/>
  <c r="G636" i="4"/>
  <c r="G604" i="4"/>
  <c r="G572" i="4"/>
  <c r="G524" i="4"/>
  <c r="G408" i="4"/>
  <c r="G232" i="4"/>
  <c r="G32" i="4"/>
  <c r="G751" i="4"/>
  <c r="G719" i="4"/>
  <c r="G687" i="4"/>
  <c r="G655" i="4"/>
  <c r="G623" i="4"/>
  <c r="G591" i="4"/>
  <c r="G559" i="4"/>
  <c r="G523" i="4"/>
  <c r="G344" i="4"/>
  <c r="G140" i="4"/>
  <c r="G419" i="4"/>
  <c r="G379" i="4"/>
  <c r="G319" i="4"/>
  <c r="G251" i="4"/>
  <c r="G195" i="4"/>
  <c r="G131" i="4"/>
  <c r="G87" i="4"/>
  <c r="G47" i="4"/>
  <c r="G478" i="4"/>
  <c r="G402" i="4"/>
  <c r="G354" i="4"/>
  <c r="G258" i="4"/>
  <c r="G222" i="4"/>
  <c r="G170" i="4"/>
  <c r="G138" i="4"/>
  <c r="G102" i="4"/>
  <c r="G66" i="4"/>
  <c r="G22" i="4"/>
  <c r="G469" i="4"/>
  <c r="G413" i="4"/>
  <c r="G357" i="4"/>
  <c r="G305" i="4"/>
  <c r="G245" i="4"/>
  <c r="G185" i="4"/>
  <c r="G145" i="4"/>
  <c r="G105" i="4"/>
  <c r="G57" i="4"/>
  <c r="G136" i="4"/>
  <c r="G384" i="4"/>
  <c r="G85" i="4"/>
  <c r="G241" i="4"/>
  <c r="G440" i="4"/>
  <c r="G343" i="4"/>
  <c r="G456" i="4"/>
  <c r="G152" i="4"/>
  <c r="G348" i="4"/>
  <c r="G453" i="4"/>
  <c r="G554" i="4"/>
  <c r="G201" i="4"/>
  <c r="G350" i="4"/>
  <c r="G193" i="4"/>
  <c r="G352" i="4"/>
  <c r="G451" i="4"/>
  <c r="G549" i="4"/>
  <c r="G191" i="4"/>
  <c r="G401" i="4"/>
  <c r="G95" i="4"/>
  <c r="G267" i="4"/>
  <c r="G444" i="4"/>
  <c r="G7" i="4"/>
  <c r="G239" i="4"/>
  <c r="G372" i="4"/>
  <c r="G471" i="4"/>
  <c r="G10" i="4"/>
  <c r="G165" i="4"/>
  <c r="G366" i="4"/>
  <c r="G457" i="4"/>
  <c r="G208" i="4"/>
  <c r="G6" i="4"/>
  <c r="G229" i="4"/>
  <c r="G371" i="4"/>
  <c r="G455" i="4"/>
  <c r="G561" i="4"/>
  <c r="G231" i="4"/>
  <c r="G132" i="4"/>
  <c r="G273" i="4"/>
  <c r="G510" i="4"/>
  <c r="G13" i="4"/>
  <c r="G263" i="4"/>
  <c r="G383" i="4"/>
  <c r="G479" i="4"/>
  <c r="G38" i="4"/>
  <c r="G184" i="4"/>
  <c r="G373" i="4"/>
  <c r="G472" i="4"/>
  <c r="G5" i="4"/>
  <c r="G228" i="4"/>
  <c r="G12" i="4"/>
  <c r="G269" i="4"/>
  <c r="G382" i="4"/>
  <c r="G470" i="4"/>
  <c r="G2" i="4"/>
  <c r="AE1729" i="3"/>
  <c r="AE1709" i="3"/>
  <c r="AE1688" i="3"/>
  <c r="AE1645" i="3"/>
  <c r="AE1720" i="3"/>
  <c r="AE1677" i="3"/>
  <c r="AE1717" i="3"/>
  <c r="AE1673" i="3"/>
  <c r="AE1693" i="3"/>
  <c r="AE1649" i="3"/>
  <c r="AE1669" i="3"/>
  <c r="AE1685" i="3"/>
  <c r="AE1697" i="3"/>
  <c r="AE1696" i="3"/>
  <c r="AE1653" i="3"/>
  <c r="AE1725" i="3"/>
  <c r="AE1661" i="3"/>
  <c r="AE1640" i="3"/>
  <c r="AE1724" i="3"/>
  <c r="AE1684" i="3"/>
  <c r="AE1668" i="3"/>
  <c r="AE1660" i="3"/>
  <c r="AE1644" i="3"/>
  <c r="AE1708" i="3"/>
  <c r="AE1723" i="3"/>
  <c r="AE1715" i="3"/>
  <c r="AE1675" i="3"/>
  <c r="AE1667" i="3"/>
  <c r="AE1643" i="3"/>
  <c r="AE1714" i="3"/>
  <c r="AE1690" i="3"/>
  <c r="AE1650" i="3"/>
  <c r="AE1642" i="3"/>
  <c r="AE1711" i="3"/>
  <c r="AE1703" i="3"/>
  <c r="AE1695" i="3"/>
  <c r="AE1687" i="3"/>
  <c r="AE1671" i="3"/>
  <c r="AE1663" i="3"/>
  <c r="AE1655" i="3"/>
  <c r="AE1678" i="3"/>
  <c r="AE1670" i="3"/>
  <c r="AE1654" i="3"/>
  <c r="AE1646" i="3"/>
  <c r="AE1705" i="3"/>
  <c r="AE1704" i="3"/>
  <c r="AE1659" i="3"/>
  <c r="AE1727" i="3"/>
  <c r="AE1639" i="3"/>
  <c r="AE1664" i="3"/>
  <c r="AE1707" i="3"/>
  <c r="AE1657" i="3"/>
  <c r="AE1679" i="3"/>
  <c r="AE1666" i="3"/>
  <c r="AE1698" i="3"/>
  <c r="AE1722" i="3"/>
  <c r="AE1652" i="3"/>
  <c r="AE1699" i="3"/>
  <c r="AE1721" i="3"/>
  <c r="AE1718" i="3"/>
  <c r="AE1716" i="3"/>
  <c r="AE1694" i="3"/>
  <c r="AE1726" i="3"/>
  <c r="AE1680" i="3"/>
  <c r="AE1681" i="3"/>
  <c r="AE1641" i="3"/>
  <c r="AE1662" i="3"/>
  <c r="AE1702" i="3"/>
  <c r="AE1672" i="3"/>
  <c r="AE1712" i="3"/>
  <c r="AE1686" i="3"/>
  <c r="AE1658" i="3"/>
  <c r="AE1682" i="3"/>
  <c r="AE1691" i="3"/>
  <c r="AE1676" i="3"/>
  <c r="AE1700" i="3"/>
  <c r="AE1648" i="3"/>
  <c r="AE1651" i="3"/>
  <c r="AE1713" i="3"/>
  <c r="AE1689" i="3"/>
  <c r="AA1261" i="3"/>
  <c r="AA1277" i="3"/>
  <c r="AA1285" i="3"/>
  <c r="AA1293" i="3"/>
  <c r="AA1317" i="3"/>
  <c r="AA1325" i="3"/>
  <c r="AA1333" i="3"/>
  <c r="AA1341" i="3"/>
  <c r="AA1349" i="3"/>
  <c r="AA1381" i="3"/>
  <c r="AA1389" i="3"/>
  <c r="AA1405" i="3"/>
  <c r="AA1413" i="3"/>
  <c r="AA1437" i="3"/>
  <c r="AA1445" i="3"/>
  <c r="AA1469" i="3"/>
  <c r="AA1477" i="3"/>
  <c r="AA1485" i="3"/>
  <c r="AA1501" i="3"/>
  <c r="AA1509" i="3"/>
  <c r="AA1517" i="3"/>
  <c r="AA1533" i="3"/>
  <c r="AA1541" i="3"/>
  <c r="AA1549" i="3"/>
  <c r="AA1565" i="3"/>
  <c r="AA1597" i="3"/>
  <c r="AA1605" i="3"/>
  <c r="AA1629" i="3"/>
  <c r="AA1563" i="3"/>
  <c r="AA1468" i="3"/>
  <c r="AA1524" i="3"/>
  <c r="AA1580" i="3"/>
  <c r="AA1270" i="3"/>
  <c r="AA1278" i="3"/>
  <c r="AA1286" i="3"/>
  <c r="AA1302" i="3"/>
  <c r="AA1310" i="3"/>
  <c r="AA1334" i="3"/>
  <c r="AA1350" i="3"/>
  <c r="AA1366" i="3"/>
  <c r="AA1382" i="3"/>
  <c r="AA1414" i="3"/>
  <c r="AA1430" i="3"/>
  <c r="AA1462" i="3"/>
  <c r="AA1470" i="3"/>
  <c r="AA1478" i="3"/>
  <c r="AA1494" i="3"/>
  <c r="AA1502" i="3"/>
  <c r="AA1526" i="3"/>
  <c r="AA1542" i="3"/>
  <c r="AA1550" i="3"/>
  <c r="AA1558" i="3"/>
  <c r="AA1590" i="3"/>
  <c r="AA1606" i="3"/>
  <c r="AA1622" i="3"/>
  <c r="AA1618" i="3"/>
  <c r="AA1595" i="3"/>
  <c r="AA1292" i="3"/>
  <c r="AA1340" i="3"/>
  <c r="AA1388" i="3"/>
  <c r="AA1436" i="3"/>
  <c r="AA1492" i="3"/>
  <c r="AA1556" i="3"/>
  <c r="AA1620" i="3"/>
  <c r="AA1263" i="3"/>
  <c r="AA1279" i="3"/>
  <c r="AA1295" i="3"/>
  <c r="AA1311" i="3"/>
  <c r="AA1327" i="3"/>
  <c r="AA1351" i="3"/>
  <c r="AA1359" i="3"/>
  <c r="AA1375" i="3"/>
  <c r="AA1383" i="3"/>
  <c r="AA1391" i="3"/>
  <c r="AA1423" i="3"/>
  <c r="AA1431" i="3"/>
  <c r="AA1439" i="3"/>
  <c r="AA1463" i="3"/>
  <c r="AA1471" i="3"/>
  <c r="AA1495" i="3"/>
  <c r="AA1503" i="3"/>
  <c r="AA1511" i="3"/>
  <c r="AA1527" i="3"/>
  <c r="AA1551" i="3"/>
  <c r="AA1559" i="3"/>
  <c r="AA1567" i="3"/>
  <c r="AA1575" i="3"/>
  <c r="AA1615" i="3"/>
  <c r="AA1623" i="3"/>
  <c r="AA1631" i="3"/>
  <c r="AA1624" i="3"/>
  <c r="AA1578" i="3"/>
  <c r="AA1579" i="3"/>
  <c r="AA1635" i="3"/>
  <c r="AA1404" i="3"/>
  <c r="AA1452" i="3"/>
  <c r="AA1508" i="3"/>
  <c r="AA1548" i="3"/>
  <c r="AA1264" i="3"/>
  <c r="AA1272" i="3"/>
  <c r="AA1288" i="3"/>
  <c r="AA1296" i="3"/>
  <c r="AA1304" i="3"/>
  <c r="AA1328" i="3"/>
  <c r="AA1336" i="3"/>
  <c r="AA1352" i="3"/>
  <c r="AA1360" i="3"/>
  <c r="AA1368" i="3"/>
  <c r="AA1392" i="3"/>
  <c r="AA1400" i="3"/>
  <c r="AA1416" i="3"/>
  <c r="AA1424" i="3"/>
  <c r="AA1456" i="3"/>
  <c r="AA1464" i="3"/>
  <c r="AA1472" i="3"/>
  <c r="AA1480" i="3"/>
  <c r="AA1488" i="3"/>
  <c r="AA1496" i="3"/>
  <c r="AA1504" i="3"/>
  <c r="AA1512" i="3"/>
  <c r="AA1520" i="3"/>
  <c r="AA1528" i="3"/>
  <c r="AA1536" i="3"/>
  <c r="AA1544" i="3"/>
  <c r="AA1552" i="3"/>
  <c r="AA1560" i="3"/>
  <c r="AA1584" i="3"/>
  <c r="AA1600" i="3"/>
  <c r="AA1616" i="3"/>
  <c r="AA1632" i="3"/>
  <c r="AA1602" i="3"/>
  <c r="AA1571" i="3"/>
  <c r="AA1627" i="3"/>
  <c r="AA1268" i="3"/>
  <c r="AA1460" i="3"/>
  <c r="AA1572" i="3"/>
  <c r="AA1265" i="3"/>
  <c r="AA1273" i="3"/>
  <c r="AA1281" i="3"/>
  <c r="AA1289" i="3"/>
  <c r="AA1297" i="3"/>
  <c r="AA1305" i="3"/>
  <c r="AA1321" i="3"/>
  <c r="AA1329" i="3"/>
  <c r="AA1337" i="3"/>
  <c r="AA1345" i="3"/>
  <c r="AA1353" i="3"/>
  <c r="AA1361" i="3"/>
  <c r="AA1369" i="3"/>
  <c r="AA1377" i="3"/>
  <c r="AA1385" i="3"/>
  <c r="AA1393" i="3"/>
  <c r="AA1417" i="3"/>
  <c r="AA1425" i="3"/>
  <c r="AA1433" i="3"/>
  <c r="AA1449" i="3"/>
  <c r="AA1465" i="3"/>
  <c r="AA1473" i="3"/>
  <c r="AA1481" i="3"/>
  <c r="AA1489" i="3"/>
  <c r="AA1497" i="3"/>
  <c r="AA1505" i="3"/>
  <c r="AA1513" i="3"/>
  <c r="AA1521" i="3"/>
  <c r="AA1529" i="3"/>
  <c r="AA1537" i="3"/>
  <c r="AA1545" i="3"/>
  <c r="AA1553" i="3"/>
  <c r="AA1561" i="3"/>
  <c r="AA1593" i="3"/>
  <c r="AA1601" i="3"/>
  <c r="AA1609" i="3"/>
  <c r="AA1617" i="3"/>
  <c r="AA1625" i="3"/>
  <c r="AA1626" i="3"/>
  <c r="AA1603" i="3"/>
  <c r="AA1300" i="3"/>
  <c r="AA1348" i="3"/>
  <c r="AA1396" i="3"/>
  <c r="AA1444" i="3"/>
  <c r="AA1612" i="3"/>
  <c r="AA1266" i="3"/>
  <c r="AA1274" i="3"/>
  <c r="AA1282" i="3"/>
  <c r="AA1290" i="3"/>
  <c r="AA1298" i="3"/>
  <c r="AA1306" i="3"/>
  <c r="AA1314" i="3"/>
  <c r="AA1322" i="3"/>
  <c r="AA1346" i="3"/>
  <c r="AA1354" i="3"/>
  <c r="AA1362" i="3"/>
  <c r="AA1370" i="3"/>
  <c r="AA1378" i="3"/>
  <c r="AA1386" i="3"/>
  <c r="AA1410" i="3"/>
  <c r="AA1418" i="3"/>
  <c r="AA1426" i="3"/>
  <c r="AA1434" i="3"/>
  <c r="AA1442" i="3"/>
  <c r="AA1450" i="3"/>
  <c r="AA1458" i="3"/>
  <c r="AA1466" i="3"/>
  <c r="AA1482" i="3"/>
  <c r="AA1490" i="3"/>
  <c r="AA1498" i="3"/>
  <c r="AA1506" i="3"/>
  <c r="AA1514" i="3"/>
  <c r="AA1530" i="3"/>
  <c r="AA1538" i="3"/>
  <c r="AA1546" i="3"/>
  <c r="AA1554" i="3"/>
  <c r="AA1562" i="3"/>
  <c r="AA1594" i="3"/>
  <c r="AA1611" i="3"/>
  <c r="AA1284" i="3"/>
  <c r="AA1332" i="3"/>
  <c r="AA1380" i="3"/>
  <c r="AA1428" i="3"/>
  <c r="AA1484" i="3"/>
  <c r="AA1540" i="3"/>
  <c r="AA1267" i="3"/>
  <c r="AA1275" i="3"/>
  <c r="AA1283" i="3"/>
  <c r="AA1291" i="3"/>
  <c r="AA1299" i="3"/>
  <c r="AA1315" i="3"/>
  <c r="AA1323" i="3"/>
  <c r="AA1339" i="3"/>
  <c r="AA1347" i="3"/>
  <c r="AA1355" i="3"/>
  <c r="AA1363" i="3"/>
  <c r="AA1371" i="3"/>
  <c r="AA1379" i="3"/>
  <c r="AA1387" i="3"/>
  <c r="AA1395" i="3"/>
  <c r="AA1403" i="3"/>
  <c r="AA1411" i="3"/>
  <c r="AA1419" i="3"/>
  <c r="AA1427" i="3"/>
  <c r="AA1435" i="3"/>
  <c r="AA1443" i="3"/>
  <c r="AA1451" i="3"/>
  <c r="AA1467" i="3"/>
  <c r="AA1475" i="3"/>
  <c r="AA1483" i="3"/>
  <c r="AA1491" i="3"/>
  <c r="AA1515" i="3"/>
  <c r="AA1523" i="3"/>
  <c r="AA1531" i="3"/>
  <c r="AA1539" i="3"/>
  <c r="AA1547" i="3"/>
  <c r="AA1587" i="3"/>
  <c r="AA1276" i="3"/>
  <c r="AA1324" i="3"/>
  <c r="AA1372" i="3"/>
  <c r="AA1420" i="3"/>
  <c r="AA1476" i="3"/>
  <c r="AA1532" i="3"/>
  <c r="AA1588" i="3"/>
  <c r="AA1636" i="3"/>
  <c r="AE1555" i="3"/>
  <c r="AA1555" i="3"/>
  <c r="AE1522" i="3"/>
  <c r="AA1522" i="3"/>
  <c r="AE1394" i="3"/>
  <c r="AA1394" i="3"/>
  <c r="AE1330" i="3"/>
  <c r="AA1330" i="3"/>
  <c r="AE1586" i="3"/>
  <c r="AA1586" i="3"/>
  <c r="AE1569" i="3"/>
  <c r="AA1569" i="3"/>
  <c r="AE1441" i="3"/>
  <c r="AA1441" i="3"/>
  <c r="AE1409" i="3"/>
  <c r="AA1409" i="3"/>
  <c r="AE1313" i="3"/>
  <c r="AA1313" i="3"/>
  <c r="AE1599" i="3"/>
  <c r="AA1599" i="3"/>
  <c r="AE1535" i="3"/>
  <c r="AA1535" i="3"/>
  <c r="AA1518" i="3"/>
  <c r="AE1613" i="3"/>
  <c r="AA1613" i="3"/>
  <c r="AE1581" i="3"/>
  <c r="AA1581" i="3"/>
  <c r="AE1453" i="3"/>
  <c r="AA1453" i="3"/>
  <c r="AE1421" i="3"/>
  <c r="AA1421" i="3"/>
  <c r="AE1357" i="3"/>
  <c r="AA1357" i="3"/>
  <c r="AE1634" i="3"/>
  <c r="AA1634" i="3"/>
  <c r="AA1564" i="3"/>
  <c r="AE1401" i="3"/>
  <c r="AA1401" i="3"/>
  <c r="AE1412" i="3"/>
  <c r="AA1412" i="3"/>
  <c r="AE1608" i="3"/>
  <c r="AA1608" i="3"/>
  <c r="AE1576" i="3"/>
  <c r="AA1576" i="3"/>
  <c r="AE1448" i="3"/>
  <c r="AA1448" i="3"/>
  <c r="AE1384" i="3"/>
  <c r="AA1384" i="3"/>
  <c r="AE1320" i="3"/>
  <c r="AA1320" i="3"/>
  <c r="AE1610" i="3"/>
  <c r="AA1610" i="3"/>
  <c r="AE1591" i="3"/>
  <c r="AA1591" i="3"/>
  <c r="AE1574" i="3"/>
  <c r="AA1574" i="3"/>
  <c r="AE1510" i="3"/>
  <c r="AA1510" i="3"/>
  <c r="AE1446" i="3"/>
  <c r="AA1446" i="3"/>
  <c r="AE1318" i="3"/>
  <c r="AA1318" i="3"/>
  <c r="AE1637" i="3"/>
  <c r="AA1637" i="3"/>
  <c r="AE1573" i="3"/>
  <c r="AA1573" i="3"/>
  <c r="AE1499" i="3"/>
  <c r="AA1499" i="3"/>
  <c r="AE1596" i="3"/>
  <c r="AA1596" i="3"/>
  <c r="AE1474" i="3"/>
  <c r="AA1474" i="3"/>
  <c r="AE1500" i="3"/>
  <c r="AA1500" i="3"/>
  <c r="AE1585" i="3"/>
  <c r="AA1585" i="3"/>
  <c r="AE1457" i="3"/>
  <c r="AA1457" i="3"/>
  <c r="AE1364" i="3"/>
  <c r="AA1364" i="3"/>
  <c r="AE1570" i="3"/>
  <c r="AA1570" i="3"/>
  <c r="AE1568" i="3"/>
  <c r="AA1568" i="3"/>
  <c r="AE1356" i="3"/>
  <c r="AA1356" i="3"/>
  <c r="AE1583" i="3"/>
  <c r="AA1583" i="3"/>
  <c r="AA1455" i="3"/>
  <c r="AE1373" i="3"/>
  <c r="AA1373" i="3"/>
  <c r="AE1309" i="3"/>
  <c r="AA1309" i="3"/>
  <c r="AE1459" i="3"/>
  <c r="AA1459" i="3"/>
  <c r="AE1331" i="3"/>
  <c r="AA1331" i="3"/>
  <c r="AE1402" i="3"/>
  <c r="AA1402" i="3"/>
  <c r="AE1338" i="3"/>
  <c r="AA1338" i="3"/>
  <c r="AE1577" i="3"/>
  <c r="AA1577" i="3"/>
  <c r="AE1516" i="3"/>
  <c r="AA1516" i="3"/>
  <c r="AE1316" i="3"/>
  <c r="AA1316" i="3"/>
  <c r="AE1592" i="3"/>
  <c r="AA1592" i="3"/>
  <c r="AE1432" i="3"/>
  <c r="AA1432" i="3"/>
  <c r="AE1308" i="3"/>
  <c r="AA1308" i="3"/>
  <c r="AE1633" i="3"/>
  <c r="AA1633" i="3"/>
  <c r="AA1479" i="3"/>
  <c r="AE1343" i="3"/>
  <c r="AA1343" i="3"/>
  <c r="AE1398" i="3"/>
  <c r="AA1398" i="3"/>
  <c r="AA1621" i="3"/>
  <c r="AA1397" i="3"/>
  <c r="Z1606" i="3"/>
  <c r="AE1606" i="3"/>
  <c r="AA106" i="3"/>
  <c r="Z106" i="3"/>
  <c r="AE1506" i="3"/>
  <c r="Z1506" i="3"/>
  <c r="Z1306" i="3"/>
  <c r="AE1306" i="3"/>
  <c r="Z206" i="3"/>
  <c r="AA206" i="3"/>
  <c r="Z216" i="3"/>
  <c r="AA216" i="3"/>
  <c r="Z23" i="3"/>
  <c r="AA23" i="3"/>
  <c r="Z43" i="3"/>
  <c r="AA43" i="3"/>
  <c r="AA116" i="3"/>
  <c r="Z116" i="3"/>
  <c r="AA211" i="3"/>
  <c r="Z211" i="3"/>
  <c r="Z25" i="3"/>
  <c r="AA25" i="3"/>
  <c r="Z149" i="3"/>
  <c r="AA149" i="3"/>
  <c r="AA55" i="3"/>
  <c r="Z55" i="3"/>
  <c r="AA58" i="3"/>
  <c r="Z58" i="3"/>
  <c r="Z107" i="3"/>
  <c r="AA107" i="3"/>
  <c r="AA208" i="3"/>
  <c r="Z208" i="3"/>
  <c r="Z183" i="3"/>
  <c r="AA183" i="3"/>
  <c r="AA35" i="3"/>
  <c r="Z35" i="3"/>
  <c r="Z54" i="3"/>
  <c r="AA54" i="3"/>
  <c r="Z9" i="3"/>
  <c r="AA9" i="3"/>
  <c r="AA160" i="3"/>
  <c r="Z160" i="3"/>
  <c r="AA30" i="3"/>
  <c r="Z30" i="3"/>
  <c r="AA110" i="3"/>
  <c r="Z110" i="3"/>
  <c r="AA205" i="3"/>
  <c r="Z205" i="3"/>
  <c r="Z40" i="3"/>
  <c r="AA40" i="3"/>
  <c r="Z59" i="3"/>
  <c r="AA59" i="3"/>
  <c r="Z12" i="3"/>
  <c r="AA12" i="3"/>
  <c r="Z49" i="3"/>
  <c r="AA49" i="3"/>
  <c r="AA45" i="3"/>
  <c r="Z45" i="3"/>
  <c r="AA39" i="3"/>
  <c r="Z39" i="3"/>
  <c r="Z174" i="3"/>
  <c r="AA174" i="3"/>
  <c r="Z1588" i="3"/>
  <c r="Z1515" i="3"/>
  <c r="AE1515" i="3"/>
  <c r="Z1451" i="3"/>
  <c r="Z1387" i="3"/>
  <c r="Z1323" i="3"/>
  <c r="Z1380" i="3"/>
  <c r="AE1380" i="3"/>
  <c r="Z1594" i="3"/>
  <c r="AE1594" i="3"/>
  <c r="Z1442" i="3"/>
  <c r="AE1442" i="3"/>
  <c r="Z1378" i="3"/>
  <c r="Z1314" i="3"/>
  <c r="Z1348" i="3"/>
  <c r="Z1625" i="3"/>
  <c r="AE1625" i="3"/>
  <c r="Z1561" i="3"/>
  <c r="Z1497" i="3"/>
  <c r="AE1497" i="3"/>
  <c r="Z1433" i="3"/>
  <c r="Z1369" i="3"/>
  <c r="AE1369" i="3"/>
  <c r="Z1305" i="3"/>
  <c r="Z1268" i="3"/>
  <c r="Z1616" i="3"/>
  <c r="AE1616" i="3"/>
  <c r="Z1552" i="3"/>
  <c r="Z1488" i="3"/>
  <c r="AE1488" i="3"/>
  <c r="Z1424" i="3"/>
  <c r="Z1360" i="3"/>
  <c r="AE1360" i="3"/>
  <c r="Z1296" i="3"/>
  <c r="Z1624" i="3"/>
  <c r="Z1575" i="3"/>
  <c r="Z1447" i="3"/>
  <c r="AE1319" i="3"/>
  <c r="Z1388" i="3"/>
  <c r="AE1388" i="3"/>
  <c r="Z1566" i="3"/>
  <c r="Z1374" i="3"/>
  <c r="Z1605" i="3"/>
  <c r="AE1605" i="3"/>
  <c r="Z1541" i="3"/>
  <c r="AE1541" i="3"/>
  <c r="Z1477" i="3"/>
  <c r="Z1413" i="3"/>
  <c r="Z1349" i="3"/>
  <c r="AE1349" i="3"/>
  <c r="Z1285" i="3"/>
  <c r="AE1387" i="3"/>
  <c r="Z109" i="3"/>
  <c r="AA109" i="3"/>
  <c r="Z200" i="3"/>
  <c r="AA200" i="3"/>
  <c r="Z52" i="3"/>
  <c r="AA52" i="3"/>
  <c r="Z75" i="3"/>
  <c r="AA75" i="3"/>
  <c r="AA17" i="3"/>
  <c r="Z17" i="3"/>
  <c r="Z202" i="3"/>
  <c r="AA202" i="3"/>
  <c r="Z67" i="3"/>
  <c r="AA67" i="3"/>
  <c r="AA41" i="3"/>
  <c r="Z41" i="3"/>
  <c r="Z97" i="3"/>
  <c r="AA97" i="3"/>
  <c r="AA104" i="3"/>
  <c r="Z104" i="3"/>
  <c r="AA18" i="3"/>
  <c r="Z18" i="3"/>
  <c r="AA64" i="3"/>
  <c r="Z64" i="3"/>
  <c r="Z118" i="3"/>
  <c r="AA118" i="3"/>
  <c r="Z197" i="3"/>
  <c r="AA197" i="3"/>
  <c r="Z180" i="3"/>
  <c r="AA180" i="3"/>
  <c r="AA186" i="3"/>
  <c r="Z186" i="3"/>
  <c r="Z38" i="3"/>
  <c r="AA38" i="3"/>
  <c r="Z56" i="3"/>
  <c r="AA56" i="3"/>
  <c r="AA6" i="3"/>
  <c r="Z6" i="3"/>
  <c r="AA42" i="3"/>
  <c r="Z42" i="3"/>
  <c r="Z191" i="3"/>
  <c r="AA191" i="3"/>
  <c r="Z71" i="3"/>
  <c r="AA71" i="3"/>
  <c r="Z124" i="3"/>
  <c r="AA124" i="3"/>
  <c r="Z20" i="3"/>
  <c r="AA20" i="3"/>
  <c r="Z176" i="3"/>
  <c r="AA176" i="3"/>
  <c r="Z194" i="3"/>
  <c r="AA194" i="3"/>
  <c r="AA74" i="3"/>
  <c r="Z74" i="3"/>
  <c r="Z62" i="3"/>
  <c r="AA62" i="3"/>
  <c r="Z14" i="3"/>
  <c r="AA14" i="3"/>
  <c r="Z1532" i="3"/>
  <c r="AE1532" i="3"/>
  <c r="Z1507" i="3"/>
  <c r="Z1443" i="3"/>
  <c r="Z1379" i="3"/>
  <c r="AE1379" i="3"/>
  <c r="Z1315" i="3"/>
  <c r="AE1315" i="3"/>
  <c r="Z1332" i="3"/>
  <c r="Z1562" i="3"/>
  <c r="AE1562" i="3"/>
  <c r="Z1498" i="3"/>
  <c r="Z1434" i="3"/>
  <c r="AE1434" i="3"/>
  <c r="Z1370" i="3"/>
  <c r="Z1300" i="3"/>
  <c r="Z1617" i="3"/>
  <c r="AE1617" i="3"/>
  <c r="Z1553" i="3"/>
  <c r="AE1553" i="3"/>
  <c r="Z1489" i="3"/>
  <c r="Z1425" i="3"/>
  <c r="AE1425" i="3"/>
  <c r="Z1361" i="3"/>
  <c r="AE1361" i="3"/>
  <c r="Z1297" i="3"/>
  <c r="Z1608" i="3"/>
  <c r="Z1544" i="3"/>
  <c r="Z1480" i="3"/>
  <c r="Z1416" i="3"/>
  <c r="Z1352" i="3"/>
  <c r="AE1352" i="3"/>
  <c r="Z1288" i="3"/>
  <c r="Z1604" i="3"/>
  <c r="Z1631" i="3"/>
  <c r="AE1631" i="3"/>
  <c r="Z1567" i="3"/>
  <c r="Z1503" i="3"/>
  <c r="Z1439" i="3"/>
  <c r="AE1439" i="3"/>
  <c r="Z1375" i="3"/>
  <c r="Z1311" i="3"/>
  <c r="Z1340" i="3"/>
  <c r="Z1622" i="3"/>
  <c r="AE1622" i="3"/>
  <c r="Z1558" i="3"/>
  <c r="AE1558" i="3"/>
  <c r="Z1494" i="3"/>
  <c r="Z1430" i="3"/>
  <c r="Z1366" i="3"/>
  <c r="AE1366" i="3"/>
  <c r="Z1302" i="3"/>
  <c r="Z1597" i="3"/>
  <c r="Z1533" i="3"/>
  <c r="AE1533" i="3"/>
  <c r="Z1469" i="3"/>
  <c r="AE1469" i="3"/>
  <c r="Z1405" i="3"/>
  <c r="AE1405" i="3"/>
  <c r="Z1341" i="3"/>
  <c r="Z1277" i="3"/>
  <c r="AE1416" i="3"/>
  <c r="AE1378" i="3"/>
  <c r="AE1424" i="3"/>
  <c r="AE1348" i="3"/>
  <c r="Z162" i="3"/>
  <c r="AA162" i="3"/>
  <c r="AA98" i="3"/>
  <c r="Z98" i="3"/>
  <c r="AA82" i="3"/>
  <c r="Z82" i="3"/>
  <c r="AA156" i="3"/>
  <c r="Z156" i="3"/>
  <c r="AA158" i="3"/>
  <c r="Z158" i="3"/>
  <c r="Z175" i="3"/>
  <c r="AA175" i="3"/>
  <c r="AA188" i="3"/>
  <c r="Z188" i="3"/>
  <c r="Z112" i="3"/>
  <c r="AA112" i="3"/>
  <c r="AA154" i="3"/>
  <c r="Z154" i="3"/>
  <c r="AA27" i="3"/>
  <c r="Z27" i="3"/>
  <c r="Z68" i="3"/>
  <c r="AA68" i="3"/>
  <c r="Z121" i="3"/>
  <c r="AA121" i="3"/>
  <c r="Z198" i="3"/>
  <c r="AA198" i="3"/>
  <c r="Z135" i="3"/>
  <c r="AA135" i="3"/>
  <c r="Z21" i="3"/>
  <c r="AA21" i="3"/>
  <c r="Z140" i="3"/>
  <c r="AA140" i="3"/>
  <c r="Z133" i="3"/>
  <c r="AA133" i="3"/>
  <c r="Z213" i="3"/>
  <c r="AA213" i="3"/>
  <c r="Z1476" i="3"/>
  <c r="Z1587" i="3"/>
  <c r="Z1499" i="3"/>
  <c r="Z1435" i="3"/>
  <c r="AE1435" i="3"/>
  <c r="Z1371" i="3"/>
  <c r="Z1307" i="3"/>
  <c r="AE1307" i="3"/>
  <c r="Z1284" i="3"/>
  <c r="Z1554" i="3"/>
  <c r="Z1490" i="3"/>
  <c r="Z1426" i="3"/>
  <c r="Z1362" i="3"/>
  <c r="Z1298" i="3"/>
  <c r="Z1609" i="3"/>
  <c r="Z1545" i="3"/>
  <c r="AE1545" i="3"/>
  <c r="Z1481" i="3"/>
  <c r="AE1481" i="3"/>
  <c r="Z1417" i="3"/>
  <c r="Z1353" i="3"/>
  <c r="Z1289" i="3"/>
  <c r="Z1572" i="3"/>
  <c r="Z1600" i="3"/>
  <c r="AE1600" i="3"/>
  <c r="Z1408" i="3"/>
  <c r="Z1548" i="3"/>
  <c r="Z1623" i="3"/>
  <c r="Z1559" i="3"/>
  <c r="Z1495" i="3"/>
  <c r="AE1495" i="3"/>
  <c r="Z1367" i="3"/>
  <c r="Z1292" i="3"/>
  <c r="Z1486" i="3"/>
  <c r="AE1589" i="3"/>
  <c r="Z1397" i="3"/>
  <c r="AE1572" i="3"/>
  <c r="AE1489" i="3"/>
  <c r="AE1375" i="3"/>
  <c r="AE1353" i="3"/>
  <c r="AE1536" i="3"/>
  <c r="AE1567" i="3"/>
  <c r="Z87" i="3"/>
  <c r="AA87" i="3"/>
  <c r="AA99" i="3"/>
  <c r="Z99" i="3"/>
  <c r="Z19" i="3"/>
  <c r="AA19" i="3"/>
  <c r="AA179" i="3"/>
  <c r="Z179" i="3"/>
  <c r="AA137" i="3"/>
  <c r="Z137" i="3"/>
  <c r="Z141" i="3"/>
  <c r="AA141" i="3"/>
  <c r="Z126" i="3"/>
  <c r="AA126" i="3"/>
  <c r="AA24" i="3"/>
  <c r="Z24" i="3"/>
  <c r="AA72" i="3"/>
  <c r="Z72" i="3"/>
  <c r="AA61" i="3"/>
  <c r="Z61" i="3"/>
  <c r="AA34" i="3"/>
  <c r="Z34" i="3"/>
  <c r="Z161" i="3"/>
  <c r="AA161" i="3"/>
  <c r="Z8" i="3"/>
  <c r="AA8" i="3"/>
  <c r="AA152" i="3"/>
  <c r="Z152" i="3"/>
  <c r="AA195" i="3"/>
  <c r="Z195" i="3"/>
  <c r="AA132" i="3"/>
  <c r="Z132" i="3"/>
  <c r="Z164" i="3"/>
  <c r="AA164" i="3"/>
  <c r="AA111" i="3"/>
  <c r="Z111" i="3"/>
  <c r="Z48" i="3"/>
  <c r="AA48" i="3"/>
  <c r="Z177" i="3"/>
  <c r="AA177" i="3"/>
  <c r="Z50" i="3"/>
  <c r="AA50" i="3"/>
  <c r="AA139" i="3"/>
  <c r="Z139" i="3"/>
  <c r="Z57" i="3"/>
  <c r="AA57" i="3"/>
  <c r="AA11" i="3"/>
  <c r="Z11" i="3"/>
  <c r="Z1420" i="3"/>
  <c r="Z1555" i="3"/>
  <c r="Z1491" i="3"/>
  <c r="AE1491" i="3"/>
  <c r="Z1427" i="3"/>
  <c r="AE1427" i="3"/>
  <c r="Z1363" i="3"/>
  <c r="Z1299" i="3"/>
  <c r="Z1546" i="3"/>
  <c r="Z1482" i="3"/>
  <c r="Z1418" i="3"/>
  <c r="Z1354" i="3"/>
  <c r="AE1354" i="3"/>
  <c r="Z1290" i="3"/>
  <c r="Z1612" i="3"/>
  <c r="AE1612" i="3"/>
  <c r="Z1601" i="3"/>
  <c r="Z1537" i="3"/>
  <c r="Z1473" i="3"/>
  <c r="Z1409" i="3"/>
  <c r="Z1345" i="3"/>
  <c r="Z1281" i="3"/>
  <c r="Z1516" i="3"/>
  <c r="Z1627" i="3"/>
  <c r="AE1627" i="3"/>
  <c r="Z1592" i="3"/>
  <c r="Z1528" i="3"/>
  <c r="Z1464" i="3"/>
  <c r="AE1464" i="3"/>
  <c r="Z1400" i="3"/>
  <c r="Z1336" i="3"/>
  <c r="Z1272" i="3"/>
  <c r="Z1508" i="3"/>
  <c r="Z1635" i="3"/>
  <c r="AE1635" i="3"/>
  <c r="Z1615" i="3"/>
  <c r="AE1615" i="3"/>
  <c r="AE1551" i="3"/>
  <c r="Z1423" i="3"/>
  <c r="Z1359" i="3"/>
  <c r="Z1295" i="3"/>
  <c r="Z1542" i="3"/>
  <c r="AE1542" i="3"/>
  <c r="Z1478" i="3"/>
  <c r="Z1414" i="3"/>
  <c r="Z1350" i="3"/>
  <c r="Z1286" i="3"/>
  <c r="Z1563" i="3"/>
  <c r="Z1581" i="3"/>
  <c r="Z1517" i="3"/>
  <c r="Z1453" i="3"/>
  <c r="Z1389" i="3"/>
  <c r="AE1389" i="3"/>
  <c r="Z1325" i="3"/>
  <c r="AE1325" i="3"/>
  <c r="Z1261" i="3"/>
  <c r="AE1597" i="3"/>
  <c r="AE1552" i="3"/>
  <c r="AE1472" i="3"/>
  <c r="AE1451" i="3"/>
  <c r="AE1370" i="3"/>
  <c r="AE1340" i="3"/>
  <c r="AE1614" i="3"/>
  <c r="AE1507" i="3"/>
  <c r="AE1528" i="3"/>
  <c r="AE1417" i="3"/>
  <c r="AE1477" i="3"/>
  <c r="AE1371" i="3"/>
  <c r="AE1482" i="3"/>
  <c r="AE1362" i="3"/>
  <c r="AE1559" i="3"/>
  <c r="Z214" i="3"/>
  <c r="AA214" i="3"/>
  <c r="Z155" i="3"/>
  <c r="AA155" i="3"/>
  <c r="Z210" i="3"/>
  <c r="AA210" i="3"/>
  <c r="Z147" i="3"/>
  <c r="AA147" i="3"/>
  <c r="AA13" i="3"/>
  <c r="Z13" i="3"/>
  <c r="Z181" i="3"/>
  <c r="AA181" i="3"/>
  <c r="Z91" i="3"/>
  <c r="AA91" i="3"/>
  <c r="AA63" i="3"/>
  <c r="Z63" i="3"/>
  <c r="Z36" i="3"/>
  <c r="AA36" i="3"/>
  <c r="AA86" i="3"/>
  <c r="Z86" i="3"/>
  <c r="AA203" i="3"/>
  <c r="Z203" i="3"/>
  <c r="AA172" i="3"/>
  <c r="Z172" i="3"/>
  <c r="AA22" i="3"/>
  <c r="Z22" i="3"/>
  <c r="AA145" i="3"/>
  <c r="Z145" i="3"/>
  <c r="Z16" i="3"/>
  <c r="AA16" i="3"/>
  <c r="AA199" i="3"/>
  <c r="Z199" i="3"/>
  <c r="Z51" i="3"/>
  <c r="AA51" i="3"/>
  <c r="Z102" i="3"/>
  <c r="AA102" i="3"/>
  <c r="Z2" i="3"/>
  <c r="AA2" i="3"/>
  <c r="AA207" i="3"/>
  <c r="Z207" i="3"/>
  <c r="AA77" i="3"/>
  <c r="Z77" i="3"/>
  <c r="Z65" i="3"/>
  <c r="AA65" i="3"/>
  <c r="Z95" i="3"/>
  <c r="AA95" i="3"/>
  <c r="AA215" i="3"/>
  <c r="Z215" i="3"/>
  <c r="Z44" i="3"/>
  <c r="AA44" i="3"/>
  <c r="Z166" i="3"/>
  <c r="AA166" i="3"/>
  <c r="AA10" i="3"/>
  <c r="Z10" i="3"/>
  <c r="Z31" i="3"/>
  <c r="AA31" i="3"/>
  <c r="AA83" i="3"/>
  <c r="Z83" i="3"/>
  <c r="AA76" i="3"/>
  <c r="Z76" i="3"/>
  <c r="Z108" i="3"/>
  <c r="AA108" i="3"/>
  <c r="AA103" i="3"/>
  <c r="Z103" i="3"/>
  <c r="AA88" i="3"/>
  <c r="Z88" i="3"/>
  <c r="AA26" i="3"/>
  <c r="Z26" i="3"/>
  <c r="Z101" i="3"/>
  <c r="AA101" i="3"/>
  <c r="Z1372" i="3"/>
  <c r="Z1547" i="3"/>
  <c r="AE1547" i="3"/>
  <c r="Z1483" i="3"/>
  <c r="Z1419" i="3"/>
  <c r="AE1419" i="3"/>
  <c r="Z1355" i="3"/>
  <c r="AE1355" i="3"/>
  <c r="Z1291" i="3"/>
  <c r="Z1596" i="3"/>
  <c r="Z1538" i="3"/>
  <c r="AE1538" i="3"/>
  <c r="Z1474" i="3"/>
  <c r="Z1410" i="3"/>
  <c r="AE1410" i="3"/>
  <c r="Z1346" i="3"/>
  <c r="AE1346" i="3"/>
  <c r="Z1282" i="3"/>
  <c r="Z1593" i="3"/>
  <c r="Z1529" i="3"/>
  <c r="Z1465" i="3"/>
  <c r="AE1465" i="3"/>
  <c r="Z1401" i="3"/>
  <c r="Z1337" i="3"/>
  <c r="AE1337" i="3"/>
  <c r="Z1273" i="3"/>
  <c r="Z1460" i="3"/>
  <c r="AE1460" i="3"/>
  <c r="Z1571" i="3"/>
  <c r="AE1571" i="3"/>
  <c r="Z1520" i="3"/>
  <c r="AE1520" i="3"/>
  <c r="Z1456" i="3"/>
  <c r="AE1456" i="3"/>
  <c r="Z1392" i="3"/>
  <c r="Z1328" i="3"/>
  <c r="AE1328" i="3"/>
  <c r="Z1264" i="3"/>
  <c r="Z1452" i="3"/>
  <c r="AE1452" i="3"/>
  <c r="Z1579" i="3"/>
  <c r="Z1607" i="3"/>
  <c r="AE1607" i="3"/>
  <c r="Z1415" i="3"/>
  <c r="Z1620" i="3"/>
  <c r="Z1598" i="3"/>
  <c r="AE1470" i="3"/>
  <c r="Z1278" i="3"/>
  <c r="Z1580" i="3"/>
  <c r="AE1580" i="3"/>
  <c r="Z1637" i="3"/>
  <c r="Z1573" i="3"/>
  <c r="Z1509" i="3"/>
  <c r="Z1445" i="3"/>
  <c r="Z1381" i="3"/>
  <c r="AE1381" i="3"/>
  <c r="Z1317" i="3"/>
  <c r="AE1317" i="3"/>
  <c r="AE1400" i="3"/>
  <c r="AE1509" i="3"/>
  <c r="AE1490" i="3"/>
  <c r="AE1473" i="3"/>
  <c r="AE1498" i="3"/>
  <c r="AE1372" i="3"/>
  <c r="AE1544" i="3"/>
  <c r="AE1392" i="3"/>
  <c r="AA33" i="3"/>
  <c r="Z33" i="3"/>
  <c r="Z4" i="3"/>
  <c r="AA4" i="3"/>
  <c r="Z144" i="3"/>
  <c r="AA144" i="3"/>
  <c r="AA96" i="3"/>
  <c r="Z96" i="3"/>
  <c r="Z90" i="3"/>
  <c r="AA90" i="3"/>
  <c r="Z66" i="3"/>
  <c r="AA66" i="3"/>
  <c r="AA204" i="3"/>
  <c r="Z204" i="3"/>
  <c r="Z29" i="3"/>
  <c r="AA29" i="3"/>
  <c r="AA47" i="3"/>
  <c r="Z47" i="3"/>
  <c r="Z125" i="3"/>
  <c r="AA125" i="3"/>
  <c r="Z131" i="3"/>
  <c r="AA131" i="3"/>
  <c r="Z115" i="3"/>
  <c r="AA115" i="3"/>
  <c r="Z60" i="3"/>
  <c r="AA60" i="3"/>
  <c r="AA185" i="3"/>
  <c r="Z185" i="3"/>
  <c r="AA114" i="3"/>
  <c r="Z114" i="3"/>
  <c r="Z117" i="3"/>
  <c r="AA117" i="3"/>
  <c r="Z84" i="3"/>
  <c r="AA84" i="3"/>
  <c r="AA187" i="3"/>
  <c r="Z187" i="3"/>
  <c r="AA80" i="3"/>
  <c r="Z80" i="3"/>
  <c r="AA69" i="3"/>
  <c r="Z69" i="3"/>
  <c r="AA209" i="3"/>
  <c r="Z209" i="3"/>
  <c r="AA127" i="3"/>
  <c r="Z127" i="3"/>
  <c r="AA128" i="3"/>
  <c r="Z128" i="3"/>
  <c r="AA217" i="3"/>
  <c r="Z217" i="3"/>
  <c r="AA129" i="3"/>
  <c r="Z129" i="3"/>
  <c r="AA79" i="3"/>
  <c r="Z79" i="3"/>
  <c r="AA81" i="3"/>
  <c r="Z81" i="3"/>
  <c r="Z1324" i="3"/>
  <c r="AE1324" i="3"/>
  <c r="Z1539" i="3"/>
  <c r="Z1475" i="3"/>
  <c r="AE1475" i="3"/>
  <c r="Z1411" i="3"/>
  <c r="Z1347" i="3"/>
  <c r="Z1283" i="3"/>
  <c r="Z1540" i="3"/>
  <c r="Z1530" i="3"/>
  <c r="Z1466" i="3"/>
  <c r="AE1466" i="3"/>
  <c r="Z1402" i="3"/>
  <c r="Z1338" i="3"/>
  <c r="Z1274" i="3"/>
  <c r="Z1500" i="3"/>
  <c r="Z1603" i="3"/>
  <c r="AE1603" i="3"/>
  <c r="Z1585" i="3"/>
  <c r="Z1521" i="3"/>
  <c r="Z1457" i="3"/>
  <c r="Z1393" i="3"/>
  <c r="AE1393" i="3"/>
  <c r="Z1329" i="3"/>
  <c r="Z1265" i="3"/>
  <c r="Z1412" i="3"/>
  <c r="Z1602" i="3"/>
  <c r="Z1576" i="3"/>
  <c r="Z1512" i="3"/>
  <c r="Z1448" i="3"/>
  <c r="Z1384" i="3"/>
  <c r="Z1320" i="3"/>
  <c r="Z1404" i="3"/>
  <c r="Z1610" i="3"/>
  <c r="Z1599" i="3"/>
  <c r="Z1535" i="3"/>
  <c r="Z1471" i="3"/>
  <c r="AE1471" i="3"/>
  <c r="Z1407" i="3"/>
  <c r="AE1407" i="3"/>
  <c r="Z1343" i="3"/>
  <c r="Z1279" i="3"/>
  <c r="Z1556" i="3"/>
  <c r="AE1556" i="3"/>
  <c r="Z1590" i="3"/>
  <c r="AE1590" i="3"/>
  <c r="Z1526" i="3"/>
  <c r="Z1462" i="3"/>
  <c r="AE1462" i="3"/>
  <c r="Z1398" i="3"/>
  <c r="Z1334" i="3"/>
  <c r="AE1334" i="3"/>
  <c r="Z1270" i="3"/>
  <c r="Z1524" i="3"/>
  <c r="AE1524" i="3"/>
  <c r="Z1629" i="3"/>
  <c r="Z1565" i="3"/>
  <c r="Z1501" i="3"/>
  <c r="Z1437" i="3"/>
  <c r="AE1437" i="3"/>
  <c r="Z1373" i="3"/>
  <c r="Z1309" i="3"/>
  <c r="AE1554" i="3"/>
  <c r="AE1445" i="3"/>
  <c r="AE1565" i="3"/>
  <c r="AE1438" i="3"/>
  <c r="AE1526" i="3"/>
  <c r="AE1345" i="3"/>
  <c r="AE1587" i="3"/>
  <c r="AE1310" i="3"/>
  <c r="AE1363" i="3"/>
  <c r="AE1358" i="3"/>
  <c r="AE1411" i="3"/>
  <c r="AE1529" i="3"/>
  <c r="AE1609" i="3"/>
  <c r="AE1563" i="3"/>
  <c r="AE1329" i="3"/>
  <c r="AA113" i="3"/>
  <c r="Z113" i="3"/>
  <c r="AA143" i="3"/>
  <c r="Z143" i="3"/>
  <c r="Z136" i="3"/>
  <c r="AA136" i="3"/>
  <c r="Z134" i="3"/>
  <c r="AA134" i="3"/>
  <c r="AA138" i="3"/>
  <c r="Z138" i="3"/>
  <c r="AA171" i="3"/>
  <c r="Z171" i="3"/>
  <c r="AA53" i="3"/>
  <c r="Z53" i="3"/>
  <c r="Z105" i="3"/>
  <c r="AA105" i="3"/>
  <c r="Z3" i="3"/>
  <c r="AA3" i="3"/>
  <c r="Z212" i="3"/>
  <c r="AA212" i="3"/>
  <c r="Z153" i="3"/>
  <c r="AA153" i="3"/>
  <c r="Z78" i="3"/>
  <c r="AA78" i="3"/>
  <c r="AA142" i="3"/>
  <c r="Z142" i="3"/>
  <c r="AA159" i="3"/>
  <c r="Z159" i="3"/>
  <c r="Z163" i="3"/>
  <c r="AA163" i="3"/>
  <c r="Z122" i="3"/>
  <c r="AA122" i="3"/>
  <c r="AA123" i="3"/>
  <c r="Z123" i="3"/>
  <c r="Z93" i="3"/>
  <c r="AA93" i="3"/>
  <c r="Z190" i="3"/>
  <c r="AA190" i="3"/>
  <c r="AA151" i="3"/>
  <c r="Z151" i="3"/>
  <c r="AA170" i="3"/>
  <c r="Z170" i="3"/>
  <c r="Z184" i="3"/>
  <c r="AA184" i="3"/>
  <c r="Z201" i="3"/>
  <c r="AA201" i="3"/>
  <c r="AA192" i="3"/>
  <c r="Z192" i="3"/>
  <c r="AA157" i="3"/>
  <c r="Z157" i="3"/>
  <c r="Z130" i="3"/>
  <c r="AA130" i="3"/>
  <c r="AA94" i="3"/>
  <c r="Z94" i="3"/>
  <c r="Z1276" i="3"/>
  <c r="Z1531" i="3"/>
  <c r="Z1467" i="3"/>
  <c r="Z1403" i="3"/>
  <c r="Z1339" i="3"/>
  <c r="AE1339" i="3"/>
  <c r="Z1275" i="3"/>
  <c r="Z1484" i="3"/>
  <c r="Z1611" i="3"/>
  <c r="Z1522" i="3"/>
  <c r="Z1458" i="3"/>
  <c r="Z1394" i="3"/>
  <c r="Z1330" i="3"/>
  <c r="Z1266" i="3"/>
  <c r="Z1444" i="3"/>
  <c r="AE1444" i="3"/>
  <c r="Z1626" i="3"/>
  <c r="AE1626" i="3"/>
  <c r="Z1577" i="3"/>
  <c r="Z1513" i="3"/>
  <c r="AE1513" i="3"/>
  <c r="Z1449" i="3"/>
  <c r="Z1385" i="3"/>
  <c r="AE1385" i="3"/>
  <c r="Z1321" i="3"/>
  <c r="Z1364" i="3"/>
  <c r="Z1570" i="3"/>
  <c r="Z1568" i="3"/>
  <c r="AE1504" i="3"/>
  <c r="Z1312" i="3"/>
  <c r="Z1356" i="3"/>
  <c r="Z1578" i="3"/>
  <c r="Z1591" i="3"/>
  <c r="Z1527" i="3"/>
  <c r="AE1527" i="3"/>
  <c r="Z1463" i="3"/>
  <c r="Z1271" i="3"/>
  <c r="Z1492" i="3"/>
  <c r="AE1492" i="3"/>
  <c r="Z1595" i="3"/>
  <c r="Z1454" i="3"/>
  <c r="Z1262" i="3"/>
  <c r="Z1468" i="3"/>
  <c r="AE1468" i="3"/>
  <c r="AE1493" i="3"/>
  <c r="Z1301" i="3"/>
  <c r="AE1561" i="3"/>
  <c r="AE1480" i="3"/>
  <c r="AE1484" i="3"/>
  <c r="AE1447" i="3"/>
  <c r="AE1624" i="3"/>
  <c r="AE1478" i="3"/>
  <c r="AE1403" i="3"/>
  <c r="AE1501" i="3"/>
  <c r="AE1463" i="3"/>
  <c r="AE1426" i="3"/>
  <c r="AE1336" i="3"/>
  <c r="AE1517" i="3"/>
  <c r="AE1418" i="3"/>
  <c r="AE1595" i="3"/>
  <c r="AE1546" i="3"/>
  <c r="AE1540" i="3"/>
  <c r="AE1433" i="3"/>
  <c r="Z146" i="3"/>
  <c r="AA146" i="3"/>
  <c r="Z7" i="3"/>
  <c r="AA7" i="3"/>
  <c r="AA70" i="3"/>
  <c r="Z70" i="3"/>
  <c r="AA169" i="3"/>
  <c r="Z169" i="3"/>
  <c r="Z15" i="3"/>
  <c r="AA15" i="3"/>
  <c r="AA167" i="3"/>
  <c r="Z167" i="3"/>
  <c r="Z120" i="3"/>
  <c r="AA120" i="3"/>
  <c r="Z89" i="3"/>
  <c r="AA89" i="3"/>
  <c r="Z150" i="3"/>
  <c r="AA150" i="3"/>
  <c r="Z73" i="3"/>
  <c r="AA73" i="3"/>
  <c r="AA46" i="3"/>
  <c r="Z46" i="3"/>
  <c r="AA85" i="3"/>
  <c r="Z85" i="3"/>
  <c r="AA28" i="3"/>
  <c r="Z28" i="3"/>
  <c r="Z92" i="3"/>
  <c r="AA92" i="3"/>
  <c r="AA196" i="3"/>
  <c r="Z196" i="3"/>
  <c r="AA182" i="3"/>
  <c r="Z182" i="3"/>
  <c r="AA148" i="3"/>
  <c r="Z148" i="3"/>
  <c r="Z165" i="3"/>
  <c r="AA165" i="3"/>
  <c r="AA178" i="3"/>
  <c r="Z178" i="3"/>
  <c r="AA189" i="3"/>
  <c r="Z189" i="3"/>
  <c r="Z37" i="3"/>
  <c r="AA37" i="3"/>
  <c r="Z168" i="3"/>
  <c r="AA168" i="3"/>
  <c r="Z5" i="3"/>
  <c r="AA5" i="3"/>
  <c r="Z193" i="3"/>
  <c r="AA193" i="3"/>
  <c r="AA173" i="3"/>
  <c r="Z173" i="3"/>
  <c r="AA119" i="3"/>
  <c r="Z119" i="3"/>
  <c r="AA32" i="3"/>
  <c r="Z32" i="3"/>
  <c r="Z1636" i="3"/>
  <c r="AE1636" i="3"/>
  <c r="Z1523" i="3"/>
  <c r="AE1523" i="3"/>
  <c r="Z1459" i="3"/>
  <c r="Z1395" i="3"/>
  <c r="Z1331" i="3"/>
  <c r="Z1267" i="3"/>
  <c r="Z1428" i="3"/>
  <c r="AE1428" i="3"/>
  <c r="Z1634" i="3"/>
  <c r="Z1514" i="3"/>
  <c r="AE1514" i="3"/>
  <c r="Z1450" i="3"/>
  <c r="Z1386" i="3"/>
  <c r="Z1322" i="3"/>
  <c r="AE1322" i="3"/>
  <c r="Z1396" i="3"/>
  <c r="AE1396" i="3"/>
  <c r="Z1586" i="3"/>
  <c r="Z1569" i="3"/>
  <c r="Z1505" i="3"/>
  <c r="Z1441" i="3"/>
  <c r="Z1377" i="3"/>
  <c r="Z1313" i="3"/>
  <c r="Z1316" i="3"/>
  <c r="Z1632" i="3"/>
  <c r="AE1632" i="3"/>
  <c r="Z1560" i="3"/>
  <c r="AE1560" i="3"/>
  <c r="Z1496" i="3"/>
  <c r="AE1496" i="3"/>
  <c r="Z1432" i="3"/>
  <c r="Z1368" i="3"/>
  <c r="Z1304" i="3"/>
  <c r="Z1308" i="3"/>
  <c r="Z1633" i="3"/>
  <c r="Z1583" i="3"/>
  <c r="Z1455" i="3"/>
  <c r="Z1391" i="3"/>
  <c r="AE1391" i="3"/>
  <c r="Z1327" i="3"/>
  <c r="AE1327" i="3"/>
  <c r="Z1263" i="3"/>
  <c r="Z1436" i="3"/>
  <c r="AE1436" i="3"/>
  <c r="Z1618" i="3"/>
  <c r="AE1618" i="3"/>
  <c r="Z1574" i="3"/>
  <c r="Z1510" i="3"/>
  <c r="Z1446" i="3"/>
  <c r="Z1382" i="3"/>
  <c r="AE1382" i="3"/>
  <c r="Z1318" i="3"/>
  <c r="Z1613" i="3"/>
  <c r="Z1549" i="3"/>
  <c r="AE1549" i="3"/>
  <c r="Z1485" i="3"/>
  <c r="Z1421" i="3"/>
  <c r="Z1357" i="3"/>
  <c r="Z1293" i="3"/>
  <c r="AE1505" i="3"/>
  <c r="AE1588" i="3"/>
  <c r="AE1598" i="3"/>
  <c r="AE1450" i="3"/>
  <c r="AE1423" i="3"/>
  <c r="AE1321" i="3"/>
  <c r="AE1579" i="3"/>
  <c r="AE1601" i="3"/>
  <c r="AE1420" i="3"/>
  <c r="AE1311" i="3"/>
  <c r="AE1414" i="3"/>
  <c r="AE1430" i="3"/>
  <c r="AE1347" i="3"/>
  <c r="AE1537" i="3"/>
  <c r="AE1578" i="3"/>
  <c r="AE1508" i="3"/>
  <c r="AE1483" i="3"/>
  <c r="AE1623" i="3"/>
  <c r="AE1531" i="3"/>
  <c r="AE1443" i="3"/>
  <c r="AA1628" i="3"/>
  <c r="Z1628" i="3"/>
  <c r="AE1628" i="3"/>
  <c r="AA1589" i="3"/>
  <c r="Z1589" i="3"/>
  <c r="AE1461" i="3"/>
  <c r="AA1461" i="3"/>
  <c r="Z1461" i="3"/>
  <c r="Z1333" i="3"/>
  <c r="AE1333" i="3"/>
  <c r="AE1511" i="3"/>
  <c r="Z1511" i="3"/>
  <c r="AA1487" i="3"/>
  <c r="Z1487" i="3"/>
  <c r="AE1487" i="3"/>
  <c r="Z1383" i="3"/>
  <c r="AE1383" i="3"/>
  <c r="AA1319" i="3"/>
  <c r="Z1319" i="3"/>
  <c r="Z1582" i="3"/>
  <c r="AE1582" i="3"/>
  <c r="AA1582" i="3"/>
  <c r="AE1518" i="3"/>
  <c r="Z1518" i="3"/>
  <c r="AE1454" i="3"/>
  <c r="AA1454" i="3"/>
  <c r="AE1390" i="3"/>
  <c r="AA1390" i="3"/>
  <c r="Z1390" i="3"/>
  <c r="AA1326" i="3"/>
  <c r="Z1326" i="3"/>
  <c r="AE1326" i="3"/>
  <c r="AE1408" i="3"/>
  <c r="AA1408" i="3"/>
  <c r="AA1280" i="3"/>
  <c r="Z1280" i="3"/>
  <c r="AE1619" i="3"/>
  <c r="AA1619" i="3"/>
  <c r="Z1619" i="3"/>
  <c r="Z1621" i="3"/>
  <c r="AE1621" i="3"/>
  <c r="AA1493" i="3"/>
  <c r="Z1493" i="3"/>
  <c r="AE1365" i="3"/>
  <c r="AA1365" i="3"/>
  <c r="Z1365" i="3"/>
  <c r="AA1367" i="3"/>
  <c r="AE1367" i="3"/>
  <c r="Z1303" i="3"/>
  <c r="AA1303" i="3"/>
  <c r="AA1630" i="3"/>
  <c r="Z1630" i="3"/>
  <c r="AE1630" i="3"/>
  <c r="Z1502" i="3"/>
  <c r="AE1502" i="3"/>
  <c r="AA1438" i="3"/>
  <c r="Z1438" i="3"/>
  <c r="AE1374" i="3"/>
  <c r="AA1374" i="3"/>
  <c r="AA1440" i="3"/>
  <c r="Z1440" i="3"/>
  <c r="AE1312" i="3"/>
  <c r="AA1312" i="3"/>
  <c r="AA1604" i="3"/>
  <c r="AE1604" i="3"/>
  <c r="AA1525" i="3"/>
  <c r="Z1525" i="3"/>
  <c r="AE1525" i="3"/>
  <c r="AA1269" i="3"/>
  <c r="Z1269" i="3"/>
  <c r="Z1543" i="3"/>
  <c r="AE1543" i="3"/>
  <c r="AA1543" i="3"/>
  <c r="AA1519" i="3"/>
  <c r="Z1519" i="3"/>
  <c r="AE1519" i="3"/>
  <c r="AE1479" i="3"/>
  <c r="Z1479" i="3"/>
  <c r="AE1415" i="3"/>
  <c r="AA1415" i="3"/>
  <c r="Z1351" i="3"/>
  <c r="AE1351" i="3"/>
  <c r="AA1287" i="3"/>
  <c r="Z1287" i="3"/>
  <c r="Z1614" i="3"/>
  <c r="AA1614" i="3"/>
  <c r="Z1550" i="3"/>
  <c r="AE1550" i="3"/>
  <c r="AA1486" i="3"/>
  <c r="AE1486" i="3"/>
  <c r="Z1422" i="3"/>
  <c r="AA1422" i="3"/>
  <c r="AA1358" i="3"/>
  <c r="Z1358" i="3"/>
  <c r="AA1294" i="3"/>
  <c r="Z1294" i="3"/>
  <c r="Z1344" i="3"/>
  <c r="AA1344" i="3"/>
  <c r="AE1344" i="3"/>
  <c r="B44" i="5" a="1"/>
  <c r="B44" i="5"/>
  <c r="Z1564" i="3"/>
  <c r="AE1564" i="3"/>
  <c r="AA1557" i="3"/>
  <c r="Z1557" i="3"/>
  <c r="Z1429" i="3"/>
  <c r="AE1429" i="3"/>
  <c r="AA1429" i="3"/>
  <c r="AE1399" i="3"/>
  <c r="AA1399" i="3"/>
  <c r="Z1399" i="3"/>
  <c r="AE1335" i="3"/>
  <c r="AA1335" i="3"/>
  <c r="Z1335" i="3"/>
  <c r="Z1534" i="3"/>
  <c r="AA1534" i="3"/>
  <c r="AE1534" i="3"/>
  <c r="AA1406" i="3"/>
  <c r="AE1406" i="3"/>
  <c r="Z1406" i="3"/>
  <c r="Z1342" i="3"/>
  <c r="AE1342" i="3"/>
  <c r="AA1342" i="3"/>
  <c r="Z1376" i="3"/>
  <c r="AA1376" i="3"/>
  <c r="AE1376" i="3"/>
  <c r="E5" i="2"/>
  <c r="E6" i="2"/>
  <c r="F5" i="2"/>
  <c r="F6" i="2"/>
  <c r="D6" i="2"/>
  <c r="J28" i="3"/>
  <c r="J10" i="3"/>
  <c r="J15" i="3"/>
  <c r="J12" i="3"/>
  <c r="J3" i="3"/>
  <c r="J17" i="3"/>
  <c r="J6" i="3"/>
  <c r="J24" i="3"/>
  <c r="H6" i="2"/>
  <c r="I156" i="3"/>
  <c r="F13" i="2"/>
  <c r="I165" i="3"/>
  <c r="I150" i="3"/>
  <c r="F28" i="2"/>
  <c r="J21" i="3"/>
  <c r="F36" i="2"/>
  <c r="F25" i="2"/>
  <c r="F12" i="2"/>
  <c r="I117" i="3"/>
  <c r="I121" i="3"/>
  <c r="I114" i="3"/>
  <c r="I122" i="3"/>
  <c r="I132" i="3"/>
  <c r="I124" i="3"/>
  <c r="I136" i="3"/>
  <c r="I111" i="3"/>
  <c r="I120" i="3"/>
  <c r="I119" i="3"/>
  <c r="I163" i="3"/>
  <c r="I168" i="3"/>
  <c r="F41" i="2"/>
  <c r="F24" i="2"/>
  <c r="F21" i="2"/>
  <c r="J98" i="3"/>
  <c r="J87" i="3"/>
  <c r="J88" i="3"/>
  <c r="J81" i="3"/>
  <c r="I153" i="3"/>
  <c r="J9" i="3"/>
  <c r="I152" i="3"/>
  <c r="F43" i="2"/>
  <c r="F20" i="2"/>
  <c r="E4" i="2"/>
  <c r="H5" i="2"/>
  <c r="AD2" i="3"/>
  <c r="AC2" i="3"/>
  <c r="AE2" i="3"/>
  <c r="Z100" i="3"/>
  <c r="B64" i="5" a="1"/>
  <c r="B64" i="5"/>
  <c r="AA100" i="3"/>
  <c r="I100" i="3"/>
  <c r="H100" i="3"/>
  <c r="J100" i="3"/>
  <c r="AU44" i="5"/>
  <c r="AM44" i="5"/>
  <c r="AO44" i="5"/>
  <c r="W44" i="5"/>
  <c r="AS44" i="5"/>
  <c r="BK44" i="5"/>
  <c r="AV44" i="5"/>
  <c r="E44" i="5"/>
  <c r="BB44" i="5"/>
  <c r="C44" i="5"/>
  <c r="AI44" i="5"/>
  <c r="O44" i="5"/>
  <c r="AK44" i="5"/>
  <c r="AN44" i="5"/>
  <c r="BE44" i="5"/>
  <c r="AR44" i="5"/>
  <c r="BI44" i="5"/>
  <c r="J44" i="5"/>
  <c r="BL44" i="5"/>
  <c r="AF44" i="5"/>
  <c r="AY44" i="5"/>
  <c r="V44" i="5"/>
  <c r="P44" i="5"/>
  <c r="BD44" i="5"/>
  <c r="AP44" i="5"/>
  <c r="BH44" i="5"/>
  <c r="AX44" i="5"/>
  <c r="BJ44" i="5"/>
  <c r="U44" i="5"/>
  <c r="BF44" i="5"/>
  <c r="R44" i="5"/>
  <c r="AJ44" i="5"/>
  <c r="AT44" i="5"/>
  <c r="BG44" i="5"/>
  <c r="AQ44" i="5"/>
  <c r="I44" i="5"/>
  <c r="AH44" i="5"/>
  <c r="M44" i="5"/>
  <c r="K44" i="5"/>
  <c r="L44" i="5"/>
  <c r="AW44" i="5"/>
  <c r="BC44" i="5"/>
  <c r="AZ44" i="5"/>
  <c r="BA44" i="5"/>
  <c r="M64" i="5"/>
  <c r="K64" i="5"/>
  <c r="O64" i="5"/>
  <c r="BE64" i="5"/>
  <c r="BC64" i="5"/>
  <c r="AT64" i="5"/>
  <c r="AQ64" i="5"/>
  <c r="AN64" i="5"/>
  <c r="AX64" i="5"/>
  <c r="AV64" i="5"/>
  <c r="L64" i="5"/>
  <c r="AK64" i="5"/>
  <c r="BA64" i="5"/>
  <c r="AP64" i="5"/>
  <c r="BG64" i="5"/>
  <c r="V64" i="5"/>
  <c r="BL64" i="5"/>
  <c r="E64" i="5"/>
  <c r="I64" i="5"/>
  <c r="AS64" i="5"/>
  <c r="BB64" i="5"/>
  <c r="AW64" i="5"/>
  <c r="BF64" i="5"/>
  <c r="R64" i="5"/>
  <c r="BJ64" i="5"/>
  <c r="AM64" i="5"/>
  <c r="AF64" i="5"/>
  <c r="C64" i="5"/>
  <c r="AI64" i="5"/>
  <c r="AZ64" i="5"/>
  <c r="U64" i="5"/>
  <c r="W64" i="5"/>
  <c r="AH64" i="5"/>
  <c r="AO64" i="5"/>
  <c r="BH64" i="5"/>
  <c r="J64" i="5"/>
  <c r="P64" i="5"/>
  <c r="AY64" i="5"/>
  <c r="AJ64" i="5"/>
  <c r="BD64" i="5"/>
  <c r="BK64" i="5"/>
  <c r="BI64" i="5"/>
  <c r="AU64" i="5"/>
  <c r="AR64" i="5"/>
  <c r="B48" i="5" a="1"/>
  <c r="B48" i="5"/>
  <c r="B72" i="5" a="1"/>
  <c r="B72" i="5"/>
  <c r="B88" i="5" a="1"/>
  <c r="B88" i="5"/>
  <c r="B104" i="5" a="1"/>
  <c r="B104" i="5"/>
  <c r="B120" i="5" a="1"/>
  <c r="B120" i="5"/>
  <c r="B136" i="5" a="1"/>
  <c r="B136" i="5"/>
  <c r="B152" i="5" a="1"/>
  <c r="B152" i="5"/>
  <c r="B168" i="5" a="1"/>
  <c r="B168" i="5"/>
  <c r="B184" i="5" a="1"/>
  <c r="B184" i="5"/>
  <c r="B200" i="5" a="1"/>
  <c r="B200" i="5"/>
  <c r="B216" i="5" a="1"/>
  <c r="B216" i="5"/>
  <c r="B232" i="5" a="1"/>
  <c r="B232" i="5"/>
  <c r="B248" i="5" a="1"/>
  <c r="B248" i="5"/>
  <c r="B264" i="5" a="1"/>
  <c r="B264" i="5"/>
  <c r="B280" i="5" a="1"/>
  <c r="B280" i="5"/>
  <c r="B45" i="5" a="1"/>
  <c r="B45" i="5"/>
  <c r="B61" i="5" a="1"/>
  <c r="B61" i="5"/>
  <c r="B77" i="5" a="1"/>
  <c r="B77" i="5"/>
  <c r="B93" i="5" a="1"/>
  <c r="B93" i="5"/>
  <c r="B109" i="5" a="1"/>
  <c r="B109" i="5"/>
  <c r="B125" i="5" a="1"/>
  <c r="B125" i="5"/>
  <c r="B141" i="5" a="1"/>
  <c r="B141" i="5"/>
  <c r="B157" i="5" a="1"/>
  <c r="B157" i="5"/>
  <c r="B173" i="5" a="1"/>
  <c r="B173" i="5"/>
  <c r="B189" i="5" a="1"/>
  <c r="B189" i="5"/>
  <c r="B205" i="5" a="1"/>
  <c r="B205" i="5"/>
  <c r="B221" i="5" a="1"/>
  <c r="B221" i="5"/>
  <c r="B237" i="5" a="1"/>
  <c r="B237" i="5"/>
  <c r="B253" i="5" a="1"/>
  <c r="B253" i="5"/>
  <c r="B269" i="5" a="1"/>
  <c r="B269" i="5"/>
  <c r="B285" i="5" a="1"/>
  <c r="B285" i="5"/>
  <c r="B50" i="5" a="1"/>
  <c r="B50" i="5"/>
  <c r="B66" i="5" a="1"/>
  <c r="B66" i="5"/>
  <c r="B82" i="5" a="1"/>
  <c r="B82" i="5"/>
  <c r="B98" i="5" a="1"/>
  <c r="B98" i="5"/>
  <c r="B114" i="5" a="1"/>
  <c r="B114" i="5"/>
  <c r="B130" i="5" a="1"/>
  <c r="B130" i="5"/>
  <c r="B146" i="5" a="1"/>
  <c r="B146" i="5"/>
  <c r="B162" i="5" a="1"/>
  <c r="B162" i="5"/>
  <c r="B178" i="5" a="1"/>
  <c r="B178" i="5"/>
  <c r="B194" i="5" a="1"/>
  <c r="B194" i="5"/>
  <c r="B214" i="5" a="1"/>
  <c r="B214" i="5"/>
  <c r="B226" i="5" a="1"/>
  <c r="B226" i="5"/>
  <c r="B246" i="5" a="1"/>
  <c r="B246" i="5"/>
  <c r="B258" i="5" a="1"/>
  <c r="B258" i="5"/>
  <c r="B278" i="5" a="1"/>
  <c r="B278" i="5"/>
  <c r="B290" i="5" a="1"/>
  <c r="B290" i="5"/>
  <c r="B51" i="5" a="1"/>
  <c r="B51" i="5"/>
  <c r="B63" i="5" a="1"/>
  <c r="B63" i="5"/>
  <c r="B83" i="5" a="1"/>
  <c r="B83" i="5"/>
  <c r="B95" i="5" a="1"/>
  <c r="B95" i="5"/>
  <c r="B115" i="5" a="1"/>
  <c r="B115" i="5"/>
  <c r="B127" i="5" a="1"/>
  <c r="B127" i="5"/>
  <c r="B147" i="5" a="1"/>
  <c r="B147" i="5"/>
  <c r="B159" i="5" a="1"/>
  <c r="B159" i="5"/>
  <c r="B179" i="5" a="1"/>
  <c r="B179" i="5"/>
  <c r="B191" i="5" a="1"/>
  <c r="B191" i="5"/>
  <c r="B211" i="5" a="1"/>
  <c r="B211" i="5"/>
  <c r="B223" i="5" a="1"/>
  <c r="B223" i="5"/>
  <c r="B243" i="5" a="1"/>
  <c r="B243" i="5"/>
  <c r="B255" i="5" a="1"/>
  <c r="B255" i="5"/>
  <c r="B275" i="5" a="1"/>
  <c r="B275" i="5"/>
  <c r="B287" i="5" a="1"/>
  <c r="B287" i="5"/>
  <c r="B379" i="6" a="1"/>
  <c r="B379" i="6"/>
  <c r="B391" i="6" a="1"/>
  <c r="B391" i="6"/>
  <c r="B411" i="6" a="1"/>
  <c r="B411" i="6"/>
  <c r="B423" i="6" a="1"/>
  <c r="B423" i="6"/>
  <c r="B443" i="6" a="1"/>
  <c r="B443" i="6"/>
  <c r="B455" i="6" a="1"/>
  <c r="B455" i="6"/>
  <c r="B475" i="6" a="1"/>
  <c r="B475" i="6"/>
  <c r="B487" i="6" a="1"/>
  <c r="B487" i="6"/>
  <c r="B507" i="6" a="1"/>
  <c r="B507" i="6"/>
  <c r="B519" i="6" a="1"/>
  <c r="B519" i="6"/>
  <c r="B539" i="6" a="1"/>
  <c r="B539" i="6"/>
  <c r="B551" i="6" a="1"/>
  <c r="B551" i="6"/>
  <c r="B571" i="6" a="1"/>
  <c r="B571" i="6"/>
  <c r="B583" i="6" a="1"/>
  <c r="B583" i="6"/>
  <c r="B603" i="6" a="1"/>
  <c r="B603" i="6"/>
  <c r="B615" i="6" a="1"/>
  <c r="B615" i="6"/>
  <c r="B635" i="6" a="1"/>
  <c r="B635" i="6"/>
  <c r="B647" i="6" a="1"/>
  <c r="B647" i="6"/>
  <c r="B667" i="6" a="1"/>
  <c r="B667" i="6"/>
  <c r="B679" i="6" a="1"/>
  <c r="B679" i="6"/>
  <c r="B699" i="6" a="1"/>
  <c r="B699" i="6"/>
  <c r="B711" i="6" a="1"/>
  <c r="B711" i="6"/>
  <c r="B731" i="6" a="1"/>
  <c r="B731" i="6"/>
  <c r="B368" i="6" a="1"/>
  <c r="B368" i="6"/>
  <c r="B388" i="6" a="1"/>
  <c r="B388" i="6"/>
  <c r="B400" i="6" a="1"/>
  <c r="B400" i="6"/>
  <c r="B420" i="6" a="1"/>
  <c r="B420" i="6"/>
  <c r="B432" i="6" a="1"/>
  <c r="B432" i="6"/>
  <c r="B452" i="6" a="1"/>
  <c r="B452" i="6"/>
  <c r="B464" i="6" a="1"/>
  <c r="B464" i="6"/>
  <c r="B484" i="6" a="1"/>
  <c r="B484" i="6"/>
  <c r="B496" i="6" a="1"/>
  <c r="B496" i="6"/>
  <c r="B516" i="6" a="1"/>
  <c r="B516" i="6"/>
  <c r="B528" i="6" a="1"/>
  <c r="B528" i="6"/>
  <c r="B548" i="6" a="1"/>
  <c r="B548" i="6"/>
  <c r="B560" i="6" a="1"/>
  <c r="B560" i="6"/>
  <c r="B580" i="6" a="1"/>
  <c r="B580" i="6"/>
  <c r="B592" i="6" a="1"/>
  <c r="B592" i="6"/>
  <c r="B612" i="6" a="1"/>
  <c r="B612" i="6"/>
  <c r="B624" i="6" a="1"/>
  <c r="B624" i="6"/>
  <c r="B644" i="6" a="1"/>
  <c r="B644" i="6"/>
  <c r="B656" i="6" a="1"/>
  <c r="B656" i="6"/>
  <c r="B676" i="6" a="1"/>
  <c r="B676" i="6"/>
  <c r="B688" i="6" a="1"/>
  <c r="B688" i="6"/>
  <c r="B708" i="6" a="1"/>
  <c r="B708" i="6"/>
  <c r="B720" i="6" a="1"/>
  <c r="B720" i="6"/>
  <c r="B373" i="6" a="1"/>
  <c r="B373" i="6"/>
  <c r="B385" i="6" a="1"/>
  <c r="B385" i="6"/>
  <c r="B405" i="6" a="1"/>
  <c r="B405" i="6"/>
  <c r="B417" i="6" a="1"/>
  <c r="B417" i="6"/>
  <c r="B437" i="6" a="1"/>
  <c r="B437" i="6"/>
  <c r="B449" i="6" a="1"/>
  <c r="B449" i="6"/>
  <c r="B469" i="6" a="1"/>
  <c r="B469" i="6"/>
  <c r="B481" i="6" a="1"/>
  <c r="B481" i="6"/>
  <c r="B501" i="6" a="1"/>
  <c r="B501" i="6"/>
  <c r="B513" i="6" a="1"/>
  <c r="B513" i="6"/>
  <c r="B533" i="6" a="1"/>
  <c r="B533" i="6"/>
  <c r="B545" i="6" a="1"/>
  <c r="B545" i="6"/>
  <c r="B565" i="6" a="1"/>
  <c r="B565" i="6"/>
  <c r="B577" i="6" a="1"/>
  <c r="B577" i="6"/>
  <c r="B597" i="6" a="1"/>
  <c r="B597" i="6"/>
  <c r="B92" i="5" a="1"/>
  <c r="B92" i="5"/>
  <c r="B108" i="5" a="1"/>
  <c r="B108" i="5"/>
  <c r="B124" i="5" a="1"/>
  <c r="B124" i="5"/>
  <c r="B140" i="5" a="1"/>
  <c r="B140" i="5"/>
  <c r="B156" i="5" a="1"/>
  <c r="B156" i="5"/>
  <c r="B172" i="5" a="1"/>
  <c r="B172" i="5"/>
  <c r="B188" i="5" a="1"/>
  <c r="B188" i="5"/>
  <c r="B204" i="5" a="1"/>
  <c r="B204" i="5"/>
  <c r="B220" i="5" a="1"/>
  <c r="B220" i="5"/>
  <c r="B236" i="5" a="1"/>
  <c r="B236" i="5"/>
  <c r="B252" i="5" a="1"/>
  <c r="B252" i="5"/>
  <c r="B268" i="5" a="1"/>
  <c r="B268" i="5"/>
  <c r="B284" i="5" a="1"/>
  <c r="B284" i="5"/>
  <c r="B49" i="5" a="1"/>
  <c r="B49" i="5"/>
  <c r="B65" i="5" a="1"/>
  <c r="B65" i="5"/>
  <c r="B81" i="5" a="1"/>
  <c r="B81" i="5"/>
  <c r="B97" i="5" a="1"/>
  <c r="B97" i="5"/>
  <c r="B113" i="5" a="1"/>
  <c r="B113" i="5"/>
  <c r="B129" i="5" a="1"/>
  <c r="B129" i="5"/>
  <c r="B145" i="5" a="1"/>
  <c r="B145" i="5"/>
  <c r="B161" i="5" a="1"/>
  <c r="B161" i="5"/>
  <c r="B177" i="5" a="1"/>
  <c r="B177" i="5"/>
  <c r="B193" i="5" a="1"/>
  <c r="B193" i="5"/>
  <c r="B209" i="5" a="1"/>
  <c r="B209" i="5"/>
  <c r="B225" i="5" a="1"/>
  <c r="B225" i="5"/>
  <c r="B241" i="5" a="1"/>
  <c r="B241" i="5"/>
  <c r="B257" i="5" a="1"/>
  <c r="B257" i="5"/>
  <c r="B273" i="5" a="1"/>
  <c r="B273" i="5"/>
  <c r="B289" i="5" a="1"/>
  <c r="B289" i="5"/>
  <c r="B54" i="5" a="1"/>
  <c r="B54" i="5"/>
  <c r="B70" i="5" a="1"/>
  <c r="B70" i="5"/>
  <c r="B86" i="5" a="1"/>
  <c r="B86" i="5"/>
  <c r="B102" i="5" a="1"/>
  <c r="B102" i="5"/>
  <c r="B118" i="5" a="1"/>
  <c r="B118" i="5"/>
  <c r="B134" i="5" a="1"/>
  <c r="B134" i="5"/>
  <c r="B150" i="5" a="1"/>
  <c r="B150" i="5"/>
  <c r="B166" i="5" a="1"/>
  <c r="B166" i="5"/>
  <c r="B182" i="5" a="1"/>
  <c r="B182" i="5"/>
  <c r="B206" i="5" a="1"/>
  <c r="B206" i="5"/>
  <c r="B218" i="5" a="1"/>
  <c r="B218" i="5"/>
  <c r="B238" i="5" a="1"/>
  <c r="B238" i="5"/>
  <c r="B250" i="5" a="1"/>
  <c r="B250" i="5"/>
  <c r="B270" i="5" a="1"/>
  <c r="B270" i="5"/>
  <c r="B282" i="5" a="1"/>
  <c r="B282" i="5"/>
  <c r="B43" i="5" a="1"/>
  <c r="B43" i="5"/>
  <c r="B55" i="5" a="1"/>
  <c r="B55" i="5"/>
  <c r="B75" i="5" a="1"/>
  <c r="B75" i="5"/>
  <c r="B87" i="5" a="1"/>
  <c r="B87" i="5"/>
  <c r="B107" i="5" a="1"/>
  <c r="B107" i="5"/>
  <c r="B119" i="5" a="1"/>
  <c r="B119" i="5"/>
  <c r="B139" i="5" a="1"/>
  <c r="B139" i="5"/>
  <c r="B151" i="5" a="1"/>
  <c r="B151" i="5"/>
  <c r="B171" i="5" a="1"/>
  <c r="B171" i="5"/>
  <c r="B183" i="5" a="1"/>
  <c r="B183" i="5"/>
  <c r="B203" i="5" a="1"/>
  <c r="B203" i="5"/>
  <c r="B215" i="5" a="1"/>
  <c r="B215" i="5"/>
  <c r="B235" i="5" a="1"/>
  <c r="B235" i="5"/>
  <c r="B247" i="5" a="1"/>
  <c r="B247" i="5"/>
  <c r="B267" i="5" a="1"/>
  <c r="B267" i="5"/>
  <c r="B279" i="5" a="1"/>
  <c r="B279" i="5"/>
  <c r="B371" i="6" a="1"/>
  <c r="B371" i="6"/>
  <c r="B383" i="6" a="1"/>
  <c r="B383" i="6"/>
  <c r="B403" i="6" a="1"/>
  <c r="B403" i="6"/>
  <c r="B415" i="6" a="1"/>
  <c r="B415" i="6"/>
  <c r="B435" i="6" a="1"/>
  <c r="B435" i="6"/>
  <c r="B447" i="6" a="1"/>
  <c r="B447" i="6"/>
  <c r="B467" i="6" a="1"/>
  <c r="B467" i="6"/>
  <c r="B479" i="6" a="1"/>
  <c r="B479" i="6"/>
  <c r="B499" i="6" a="1"/>
  <c r="B499" i="6"/>
  <c r="B511" i="6" a="1"/>
  <c r="B511" i="6"/>
  <c r="B531" i="6" a="1"/>
  <c r="B531" i="6"/>
  <c r="B543" i="6" a="1"/>
  <c r="B543" i="6"/>
  <c r="B563" i="6" a="1"/>
  <c r="B563" i="6"/>
  <c r="B575" i="6" a="1"/>
  <c r="B575" i="6"/>
  <c r="B595" i="6" a="1"/>
  <c r="B595" i="6"/>
  <c r="B607" i="6" a="1"/>
  <c r="B607" i="6"/>
  <c r="B627" i="6" a="1"/>
  <c r="B627" i="6"/>
  <c r="B639" i="6" a="1"/>
  <c r="B639" i="6"/>
  <c r="B659" i="6" a="1"/>
  <c r="B659" i="6"/>
  <c r="B671" i="6" a="1"/>
  <c r="B671" i="6"/>
  <c r="B691" i="6" a="1"/>
  <c r="B691" i="6"/>
  <c r="B703" i="6" a="1"/>
  <c r="B703" i="6"/>
  <c r="B723" i="6" a="1"/>
  <c r="B723" i="6"/>
  <c r="B735" i="6" a="1"/>
  <c r="B735" i="6"/>
  <c r="B380" i="6" a="1"/>
  <c r="B380" i="6"/>
  <c r="B392" i="6" a="1"/>
  <c r="B392" i="6"/>
  <c r="B412" i="6" a="1"/>
  <c r="B412" i="6"/>
  <c r="B424" i="6" a="1"/>
  <c r="B424" i="6"/>
  <c r="B444" i="6" a="1"/>
  <c r="B444" i="6"/>
  <c r="B456" i="6" a="1"/>
  <c r="B456" i="6"/>
  <c r="B476" i="6" a="1"/>
  <c r="B476" i="6"/>
  <c r="B488" i="6" a="1"/>
  <c r="B488" i="6"/>
  <c r="B508" i="6" a="1"/>
  <c r="B508" i="6"/>
  <c r="B520" i="6" a="1"/>
  <c r="B520" i="6"/>
  <c r="B540" i="6" a="1"/>
  <c r="B540" i="6"/>
  <c r="B552" i="6" a="1"/>
  <c r="B552" i="6"/>
  <c r="B572" i="6" a="1"/>
  <c r="B572" i="6"/>
  <c r="B584" i="6" a="1"/>
  <c r="B584" i="6"/>
  <c r="B604" i="6" a="1"/>
  <c r="B604" i="6"/>
  <c r="B616" i="6" a="1"/>
  <c r="B616" i="6"/>
  <c r="B636" i="6" a="1"/>
  <c r="B636" i="6"/>
  <c r="B648" i="6" a="1"/>
  <c r="B648" i="6"/>
  <c r="B668" i="6" a="1"/>
  <c r="B668" i="6"/>
  <c r="B680" i="6" a="1"/>
  <c r="B680" i="6"/>
  <c r="B700" i="6" a="1"/>
  <c r="B700" i="6"/>
  <c r="B712" i="6" a="1"/>
  <c r="B712" i="6"/>
  <c r="B732" i="6" a="1"/>
  <c r="B732" i="6"/>
  <c r="B377" i="6" a="1"/>
  <c r="B377" i="6"/>
  <c r="B397" i="6" a="1"/>
  <c r="B397" i="6"/>
  <c r="B409" i="6" a="1"/>
  <c r="B409" i="6"/>
  <c r="B429" i="6" a="1"/>
  <c r="B429" i="6"/>
  <c r="B441" i="6" a="1"/>
  <c r="B441" i="6"/>
  <c r="B461" i="6" a="1"/>
  <c r="B461" i="6"/>
  <c r="B473" i="6" a="1"/>
  <c r="B473" i="6"/>
  <c r="B493" i="6" a="1"/>
  <c r="B493" i="6"/>
  <c r="B505" i="6" a="1"/>
  <c r="B505" i="6"/>
  <c r="B525" i="6" a="1"/>
  <c r="B525" i="6"/>
  <c r="B537" i="6" a="1"/>
  <c r="B537" i="6"/>
  <c r="B557" i="6" a="1"/>
  <c r="B557" i="6"/>
  <c r="B569" i="6" a="1"/>
  <c r="B569" i="6"/>
  <c r="B589" i="6" a="1"/>
  <c r="B589" i="6"/>
  <c r="B601" i="6" a="1"/>
  <c r="B601" i="6"/>
  <c r="B80" i="5" a="1"/>
  <c r="B80" i="5"/>
  <c r="B96" i="5" a="1"/>
  <c r="B96" i="5"/>
  <c r="B112" i="5" a="1"/>
  <c r="B112" i="5"/>
  <c r="B128" i="5" a="1"/>
  <c r="B128" i="5"/>
  <c r="B144" i="5" a="1"/>
  <c r="B144" i="5"/>
  <c r="B160" i="5" a="1"/>
  <c r="B160" i="5"/>
  <c r="B176" i="5" a="1"/>
  <c r="B176" i="5"/>
  <c r="B192" i="5" a="1"/>
  <c r="B192" i="5"/>
  <c r="B208" i="5" a="1"/>
  <c r="B208" i="5"/>
  <c r="B224" i="5" a="1"/>
  <c r="B224" i="5"/>
  <c r="B240" i="5" a="1"/>
  <c r="B240" i="5"/>
  <c r="B256" i="5" a="1"/>
  <c r="B256" i="5"/>
  <c r="B272" i="5" a="1"/>
  <c r="B272" i="5"/>
  <c r="B288" i="5" a="1"/>
  <c r="B288" i="5"/>
  <c r="B53" i="5" a="1"/>
  <c r="B53" i="5"/>
  <c r="B69" i="5" a="1"/>
  <c r="B69" i="5"/>
  <c r="B85" i="5" a="1"/>
  <c r="B85" i="5"/>
  <c r="B101" i="5" a="1"/>
  <c r="B101" i="5"/>
  <c r="B117" i="5" a="1"/>
  <c r="B117" i="5"/>
  <c r="B133" i="5" a="1"/>
  <c r="B133" i="5"/>
  <c r="B149" i="5" a="1"/>
  <c r="B149" i="5"/>
  <c r="B165" i="5" a="1"/>
  <c r="B165" i="5"/>
  <c r="B181" i="5" a="1"/>
  <c r="B181" i="5"/>
  <c r="B197" i="5" a="1"/>
  <c r="B197" i="5"/>
  <c r="B213" i="5" a="1"/>
  <c r="B213" i="5"/>
  <c r="B229" i="5" a="1"/>
  <c r="B229" i="5"/>
  <c r="B245" i="5" a="1"/>
  <c r="B245" i="5"/>
  <c r="B261" i="5" a="1"/>
  <c r="B261" i="5"/>
  <c r="B277" i="5" a="1"/>
  <c r="B277" i="5"/>
  <c r="B293" i="5" a="1"/>
  <c r="B293" i="5"/>
  <c r="B58" i="5" a="1"/>
  <c r="B58" i="5"/>
  <c r="B74" i="5" a="1"/>
  <c r="B74" i="5"/>
  <c r="B90" i="5" a="1"/>
  <c r="B90" i="5"/>
  <c r="B106" i="5" a="1"/>
  <c r="B106" i="5"/>
  <c r="B122" i="5" a="1"/>
  <c r="B122" i="5"/>
  <c r="B138" i="5" a="1"/>
  <c r="B138" i="5"/>
  <c r="B154" i="5" a="1"/>
  <c r="B154" i="5"/>
  <c r="B170" i="5" a="1"/>
  <c r="B170" i="5"/>
  <c r="B186" i="5" a="1"/>
  <c r="B186" i="5"/>
  <c r="B198" i="5" a="1"/>
  <c r="B198" i="5"/>
  <c r="B210" i="5" a="1"/>
  <c r="B210" i="5"/>
  <c r="B230" i="5" a="1"/>
  <c r="B230" i="5"/>
  <c r="B242" i="5" a="1"/>
  <c r="B242" i="5"/>
  <c r="B262" i="5" a="1"/>
  <c r="B262" i="5"/>
  <c r="B274" i="5" a="1"/>
  <c r="B274" i="5"/>
  <c r="B294" i="5" a="1"/>
  <c r="B294" i="5"/>
  <c r="B47" i="5" a="1"/>
  <c r="B47" i="5"/>
  <c r="B67" i="5" a="1"/>
  <c r="B67" i="5"/>
  <c r="B79" i="5" a="1"/>
  <c r="B79" i="5"/>
  <c r="B99" i="5" a="1"/>
  <c r="B99" i="5"/>
  <c r="B111" i="5" a="1"/>
  <c r="B111" i="5"/>
  <c r="B131" i="5" a="1"/>
  <c r="B131" i="5"/>
  <c r="B143" i="5" a="1"/>
  <c r="B143" i="5"/>
  <c r="B163" i="5" a="1"/>
  <c r="B163" i="5"/>
  <c r="B175" i="5" a="1"/>
  <c r="B175" i="5"/>
  <c r="B195" i="5" a="1"/>
  <c r="B195" i="5"/>
  <c r="B207" i="5" a="1"/>
  <c r="B207" i="5"/>
  <c r="B227" i="5" a="1"/>
  <c r="B227" i="5"/>
  <c r="B239" i="5" a="1"/>
  <c r="B239" i="5"/>
  <c r="B259" i="5" a="1"/>
  <c r="B259" i="5"/>
  <c r="B271" i="5" a="1"/>
  <c r="B271" i="5"/>
  <c r="B291" i="5" a="1"/>
  <c r="B291" i="5"/>
  <c r="B375" i="6" a="1"/>
  <c r="B375" i="6"/>
  <c r="B395" i="6" a="1"/>
  <c r="B395" i="6"/>
  <c r="B407" i="6" a="1"/>
  <c r="B407" i="6"/>
  <c r="B427" i="6" a="1"/>
  <c r="B427" i="6"/>
  <c r="B439" i="6" a="1"/>
  <c r="B439" i="6"/>
  <c r="B459" i="6" a="1"/>
  <c r="B459" i="6"/>
  <c r="B471" i="6" a="1"/>
  <c r="B471" i="6"/>
  <c r="B491" i="6" a="1"/>
  <c r="B491" i="6"/>
  <c r="B503" i="6" a="1"/>
  <c r="B503" i="6"/>
  <c r="B523" i="6" a="1"/>
  <c r="B523" i="6"/>
  <c r="B535" i="6" a="1"/>
  <c r="B535" i="6"/>
  <c r="B555" i="6" a="1"/>
  <c r="B555" i="6"/>
  <c r="B567" i="6" a="1"/>
  <c r="B567" i="6"/>
  <c r="B587" i="6" a="1"/>
  <c r="B587" i="6"/>
  <c r="B599" i="6" a="1"/>
  <c r="B599" i="6"/>
  <c r="B619" i="6" a="1"/>
  <c r="B619" i="6"/>
  <c r="B631" i="6" a="1"/>
  <c r="B631" i="6"/>
  <c r="B651" i="6" a="1"/>
  <c r="B651" i="6"/>
  <c r="B663" i="6" a="1"/>
  <c r="B663" i="6"/>
  <c r="B683" i="6" a="1"/>
  <c r="B683" i="6"/>
  <c r="B695" i="6" a="1"/>
  <c r="B695" i="6"/>
  <c r="B715" i="6" a="1"/>
  <c r="B715" i="6"/>
  <c r="B727" i="6" a="1"/>
  <c r="B727" i="6"/>
  <c r="B372" i="6" a="1"/>
  <c r="B372" i="6"/>
  <c r="B384" i="6" a="1"/>
  <c r="B384" i="6"/>
  <c r="B404" i="6" a="1"/>
  <c r="B404" i="6"/>
  <c r="B416" i="6" a="1"/>
  <c r="B416" i="6"/>
  <c r="B436" i="6" a="1"/>
  <c r="B436" i="6"/>
  <c r="B448" i="6" a="1"/>
  <c r="B448" i="6"/>
  <c r="B468" i="6" a="1"/>
  <c r="B468" i="6"/>
  <c r="B480" i="6" a="1"/>
  <c r="B480" i="6"/>
  <c r="B500" i="6" a="1"/>
  <c r="B500" i="6"/>
  <c r="B512" i="6" a="1"/>
  <c r="B512" i="6"/>
  <c r="B532" i="6" a="1"/>
  <c r="B532" i="6"/>
  <c r="B544" i="6" a="1"/>
  <c r="B544" i="6"/>
  <c r="B564" i="6" a="1"/>
  <c r="B564" i="6"/>
  <c r="B576" i="6" a="1"/>
  <c r="B576" i="6"/>
  <c r="B596" i="6" a="1"/>
  <c r="B596" i="6"/>
  <c r="B608" i="6" a="1"/>
  <c r="B608" i="6"/>
  <c r="B628" i="6" a="1"/>
  <c r="B628" i="6"/>
  <c r="B640" i="6" a="1"/>
  <c r="B640" i="6"/>
  <c r="B660" i="6" a="1"/>
  <c r="B660" i="6"/>
  <c r="B672" i="6" a="1"/>
  <c r="B672" i="6"/>
  <c r="B692" i="6" a="1"/>
  <c r="B692" i="6"/>
  <c r="B704" i="6" a="1"/>
  <c r="B704" i="6"/>
  <c r="B724" i="6" a="1"/>
  <c r="B724" i="6"/>
  <c r="B369" i="6" a="1"/>
  <c r="B369" i="6"/>
  <c r="B389" i="6" a="1"/>
  <c r="B389" i="6"/>
  <c r="B401" i="6" a="1"/>
  <c r="B401" i="6"/>
  <c r="B421" i="6" a="1"/>
  <c r="B421" i="6"/>
  <c r="B433" i="6" a="1"/>
  <c r="B433" i="6"/>
  <c r="B453" i="6" a="1"/>
  <c r="B453" i="6"/>
  <c r="B465" i="6" a="1"/>
  <c r="B465" i="6"/>
  <c r="B485" i="6" a="1"/>
  <c r="B485" i="6"/>
  <c r="B497" i="6" a="1"/>
  <c r="B497" i="6"/>
  <c r="B517" i="6" a="1"/>
  <c r="B517" i="6"/>
  <c r="B529" i="6" a="1"/>
  <c r="B529" i="6"/>
  <c r="B549" i="6" a="1"/>
  <c r="B549" i="6"/>
  <c r="B561" i="6" a="1"/>
  <c r="B561" i="6"/>
  <c r="B52" i="5" a="1"/>
  <c r="B52" i="5"/>
  <c r="B68" i="5" a="1"/>
  <c r="B68" i="5"/>
  <c r="B84" i="5" a="1"/>
  <c r="B84" i="5"/>
  <c r="B100" i="5" a="1"/>
  <c r="B100" i="5"/>
  <c r="B116" i="5" a="1"/>
  <c r="B116" i="5"/>
  <c r="B132" i="5" a="1"/>
  <c r="B132" i="5"/>
  <c r="B148" i="5" a="1"/>
  <c r="B148" i="5"/>
  <c r="B164" i="5" a="1"/>
  <c r="B164" i="5"/>
  <c r="B180" i="5" a="1"/>
  <c r="B180" i="5"/>
  <c r="B196" i="5" a="1"/>
  <c r="B196" i="5"/>
  <c r="B212" i="5" a="1"/>
  <c r="B212" i="5"/>
  <c r="B228" i="5" a="1"/>
  <c r="B228" i="5"/>
  <c r="B244" i="5" a="1"/>
  <c r="B244" i="5"/>
  <c r="B260" i="5" a="1"/>
  <c r="B260" i="5"/>
  <c r="B276" i="5" a="1"/>
  <c r="B276" i="5"/>
  <c r="B292" i="5" a="1"/>
  <c r="B292" i="5"/>
  <c r="B57" i="5" a="1"/>
  <c r="B57" i="5"/>
  <c r="B73" i="5" a="1"/>
  <c r="B73" i="5"/>
  <c r="B89" i="5" a="1"/>
  <c r="B89" i="5"/>
  <c r="B105" i="5" a="1"/>
  <c r="B105" i="5"/>
  <c r="B121" i="5" a="1"/>
  <c r="B121" i="5"/>
  <c r="B137" i="5" a="1"/>
  <c r="B137" i="5"/>
  <c r="B153" i="5" a="1"/>
  <c r="B153" i="5"/>
  <c r="B169" i="5" a="1"/>
  <c r="B169" i="5"/>
  <c r="B185" i="5" a="1"/>
  <c r="B185" i="5"/>
  <c r="B201" i="5" a="1"/>
  <c r="B201" i="5"/>
  <c r="B217" i="5" a="1"/>
  <c r="B217" i="5"/>
  <c r="B233" i="5" a="1"/>
  <c r="B233" i="5"/>
  <c r="B249" i="5" a="1"/>
  <c r="B249" i="5"/>
  <c r="B265" i="5" a="1"/>
  <c r="B265" i="5"/>
  <c r="B281" i="5" a="1"/>
  <c r="B281" i="5"/>
  <c r="B46" i="5" a="1"/>
  <c r="B46" i="5"/>
  <c r="B62" i="5" a="1"/>
  <c r="B62" i="5"/>
  <c r="B78" i="5" a="1"/>
  <c r="B78" i="5"/>
  <c r="B94" i="5" a="1"/>
  <c r="B94" i="5"/>
  <c r="B110" i="5" a="1"/>
  <c r="B110" i="5"/>
  <c r="B126" i="5" a="1"/>
  <c r="B126" i="5"/>
  <c r="B142" i="5" a="1"/>
  <c r="B142" i="5"/>
  <c r="B158" i="5" a="1"/>
  <c r="B158" i="5"/>
  <c r="B174" i="5" a="1"/>
  <c r="B174" i="5"/>
  <c r="B190" i="5" a="1"/>
  <c r="B190" i="5"/>
  <c r="B202" i="5" a="1"/>
  <c r="B202" i="5"/>
  <c r="B222" i="5" a="1"/>
  <c r="B222" i="5"/>
  <c r="B234" i="5" a="1"/>
  <c r="B234" i="5"/>
  <c r="B254" i="5" a="1"/>
  <c r="B254" i="5"/>
  <c r="B266" i="5" a="1"/>
  <c r="B266" i="5"/>
  <c r="B286" i="5" a="1"/>
  <c r="B286" i="5"/>
  <c r="B295" i="5" a="1"/>
  <c r="B295" i="5"/>
  <c r="B59" i="5" a="1"/>
  <c r="B59" i="5"/>
  <c r="B71" i="5" a="1"/>
  <c r="B71" i="5"/>
  <c r="B91" i="5" a="1"/>
  <c r="B91" i="5"/>
  <c r="B103" i="5" a="1"/>
  <c r="B103" i="5"/>
  <c r="B123" i="5" a="1"/>
  <c r="B123" i="5"/>
  <c r="B135" i="5" a="1"/>
  <c r="B135" i="5"/>
  <c r="B155" i="5" a="1"/>
  <c r="B155" i="5"/>
  <c r="B167" i="5" a="1"/>
  <c r="B167" i="5"/>
  <c r="B187" i="5" a="1"/>
  <c r="B187" i="5"/>
  <c r="B199" i="5" a="1"/>
  <c r="B199" i="5"/>
  <c r="B219" i="5" a="1"/>
  <c r="B219" i="5"/>
  <c r="B231" i="5" a="1"/>
  <c r="B231" i="5"/>
  <c r="B251" i="5" a="1"/>
  <c r="B251" i="5"/>
  <c r="B263" i="5" a="1"/>
  <c r="B263" i="5"/>
  <c r="B283" i="5" a="1"/>
  <c r="B283" i="5"/>
  <c r="B296" i="5" a="1"/>
  <c r="B296" i="5"/>
  <c r="B387" i="6" a="1"/>
  <c r="B387" i="6"/>
  <c r="B399" i="6" a="1"/>
  <c r="B399" i="6"/>
  <c r="B419" i="6" a="1"/>
  <c r="B419" i="6"/>
  <c r="B431" i="6" a="1"/>
  <c r="B431" i="6"/>
  <c r="B451" i="6" a="1"/>
  <c r="B451" i="6"/>
  <c r="B463" i="6" a="1"/>
  <c r="B463" i="6"/>
  <c r="B483" i="6" a="1"/>
  <c r="B483" i="6"/>
  <c r="B495" i="6" a="1"/>
  <c r="B495" i="6"/>
  <c r="B515" i="6" a="1"/>
  <c r="B515" i="6"/>
  <c r="B527" i="6" a="1"/>
  <c r="B527" i="6"/>
  <c r="B547" i="6" a="1"/>
  <c r="B547" i="6"/>
  <c r="B559" i="6" a="1"/>
  <c r="B559" i="6"/>
  <c r="B579" i="6" a="1"/>
  <c r="B579" i="6"/>
  <c r="B591" i="6" a="1"/>
  <c r="B591" i="6"/>
  <c r="B611" i="6" a="1"/>
  <c r="B611" i="6"/>
  <c r="B623" i="6" a="1"/>
  <c r="B623" i="6"/>
  <c r="B643" i="6" a="1"/>
  <c r="B643" i="6"/>
  <c r="B655" i="6" a="1"/>
  <c r="B655" i="6"/>
  <c r="B675" i="6" a="1"/>
  <c r="B675" i="6"/>
  <c r="B687" i="6" a="1"/>
  <c r="B687" i="6"/>
  <c r="B707" i="6" a="1"/>
  <c r="B707" i="6"/>
  <c r="B719" i="6" a="1"/>
  <c r="B719" i="6"/>
  <c r="B736" i="6" a="1"/>
  <c r="B736" i="6"/>
  <c r="B376" i="6" a="1"/>
  <c r="B376" i="6"/>
  <c r="B396" i="6" a="1"/>
  <c r="B396" i="6"/>
  <c r="B408" i="6" a="1"/>
  <c r="B408" i="6"/>
  <c r="B428" i="6" a="1"/>
  <c r="B428" i="6"/>
  <c r="B440" i="6" a="1"/>
  <c r="B440" i="6"/>
  <c r="B460" i="6" a="1"/>
  <c r="B460" i="6"/>
  <c r="B472" i="6" a="1"/>
  <c r="B472" i="6"/>
  <c r="B492" i="6" a="1"/>
  <c r="B492" i="6"/>
  <c r="B504" i="6" a="1"/>
  <c r="B504" i="6"/>
  <c r="B524" i="6" a="1"/>
  <c r="B524" i="6"/>
  <c r="B536" i="6" a="1"/>
  <c r="B536" i="6"/>
  <c r="B556" i="6" a="1"/>
  <c r="B556" i="6"/>
  <c r="B568" i="6" a="1"/>
  <c r="B568" i="6"/>
  <c r="B588" i="6" a="1"/>
  <c r="B588" i="6"/>
  <c r="B600" i="6" a="1"/>
  <c r="B600" i="6"/>
  <c r="B620" i="6" a="1"/>
  <c r="B620" i="6"/>
  <c r="B632" i="6" a="1"/>
  <c r="B632" i="6"/>
  <c r="B652" i="6" a="1"/>
  <c r="B652" i="6"/>
  <c r="B664" i="6" a="1"/>
  <c r="B664" i="6"/>
  <c r="B684" i="6" a="1"/>
  <c r="B684" i="6"/>
  <c r="B696" i="6" a="1"/>
  <c r="B696" i="6"/>
  <c r="B716" i="6" a="1"/>
  <c r="B716" i="6"/>
  <c r="B728" i="6" a="1"/>
  <c r="B728" i="6"/>
  <c r="B381" i="6" a="1"/>
  <c r="B381" i="6"/>
  <c r="B393" i="6" a="1"/>
  <c r="B393" i="6"/>
  <c r="B413" i="6" a="1"/>
  <c r="B413" i="6"/>
  <c r="B425" i="6" a="1"/>
  <c r="B425" i="6"/>
  <c r="B445" i="6" a="1"/>
  <c r="B445" i="6"/>
  <c r="B457" i="6" a="1"/>
  <c r="B457" i="6"/>
  <c r="B477" i="6" a="1"/>
  <c r="B477" i="6"/>
  <c r="B489" i="6" a="1"/>
  <c r="B489" i="6"/>
  <c r="B509" i="6" a="1"/>
  <c r="B509" i="6"/>
  <c r="B521" i="6" a="1"/>
  <c r="B521" i="6"/>
  <c r="B541" i="6" a="1"/>
  <c r="B541" i="6"/>
  <c r="B553" i="6" a="1"/>
  <c r="B553" i="6"/>
  <c r="B573" i="6" a="1"/>
  <c r="B573" i="6"/>
  <c r="B621" i="6" a="1"/>
  <c r="B621" i="6"/>
  <c r="B633" i="6" a="1"/>
  <c r="B633" i="6"/>
  <c r="B653" i="6" a="1"/>
  <c r="B653" i="6"/>
  <c r="B665" i="6" a="1"/>
  <c r="B665" i="6"/>
  <c r="B685" i="6" a="1"/>
  <c r="B685" i="6"/>
  <c r="B697" i="6" a="1"/>
  <c r="B697" i="6"/>
  <c r="B717" i="6" a="1"/>
  <c r="B717" i="6"/>
  <c r="B729" i="6" a="1"/>
  <c r="B729" i="6"/>
  <c r="B378" i="6" a="1"/>
  <c r="B378" i="6"/>
  <c r="B390" i="6" a="1"/>
  <c r="B390" i="6"/>
  <c r="B410" i="6" a="1"/>
  <c r="B410" i="6"/>
  <c r="B422" i="6" a="1"/>
  <c r="B422" i="6"/>
  <c r="B442" i="6" a="1"/>
  <c r="B442" i="6"/>
  <c r="B454" i="6" a="1"/>
  <c r="B454" i="6"/>
  <c r="B474" i="6" a="1"/>
  <c r="B474" i="6"/>
  <c r="B486" i="6" a="1"/>
  <c r="B486" i="6"/>
  <c r="B506" i="6" a="1"/>
  <c r="B506" i="6"/>
  <c r="B518" i="6" a="1"/>
  <c r="B518" i="6"/>
  <c r="B538" i="6" a="1"/>
  <c r="B538" i="6"/>
  <c r="B550" i="6" a="1"/>
  <c r="B550" i="6"/>
  <c r="B570" i="6" a="1"/>
  <c r="B570" i="6"/>
  <c r="B582" i="6" a="1"/>
  <c r="B582" i="6"/>
  <c r="B602" i="6" a="1"/>
  <c r="B602" i="6"/>
  <c r="B614" i="6" a="1"/>
  <c r="B614" i="6"/>
  <c r="B634" i="6" a="1"/>
  <c r="B634" i="6"/>
  <c r="B646" i="6" a="1"/>
  <c r="B646" i="6"/>
  <c r="B666" i="6" a="1"/>
  <c r="B666" i="6"/>
  <c r="B678" i="6" a="1"/>
  <c r="B678" i="6"/>
  <c r="B698" i="6" a="1"/>
  <c r="B698" i="6"/>
  <c r="B710" i="6" a="1"/>
  <c r="B710" i="6"/>
  <c r="B730" i="6" a="1"/>
  <c r="B730" i="6"/>
  <c r="B38" i="5" a="1"/>
  <c r="B38" i="5"/>
  <c r="B112" i="6" a="1"/>
  <c r="B112" i="6"/>
  <c r="B333" i="6" a="1"/>
  <c r="B333" i="6"/>
  <c r="B268" i="6" a="1"/>
  <c r="B268" i="6"/>
  <c r="B350" i="6" a="1"/>
  <c r="B350" i="6"/>
  <c r="B309" i="6" a="1"/>
  <c r="B309" i="6"/>
  <c r="B109" i="6" a="1"/>
  <c r="B109" i="6"/>
  <c r="B25" i="6" a="1"/>
  <c r="B25" i="6"/>
  <c r="B163" i="6" a="1"/>
  <c r="B163" i="6"/>
  <c r="B215" i="6" a="1"/>
  <c r="B215" i="6"/>
  <c r="B140" i="6" a="1"/>
  <c r="B140" i="6"/>
  <c r="B192" i="6" a="1"/>
  <c r="B192" i="6"/>
  <c r="B324" i="6" a="1"/>
  <c r="B324" i="6"/>
  <c r="B181" i="6" a="1"/>
  <c r="B181" i="6"/>
  <c r="B233" i="6" a="1"/>
  <c r="B233" i="6"/>
  <c r="B218" i="6" a="1"/>
  <c r="B218" i="6"/>
  <c r="B262" i="6" a="1"/>
  <c r="B262" i="6"/>
  <c r="B187" i="6" a="1"/>
  <c r="B187" i="6"/>
  <c r="B239" i="6" a="1"/>
  <c r="B239" i="6"/>
  <c r="B307" i="6" a="1"/>
  <c r="B307" i="6"/>
  <c r="B359" i="6" a="1"/>
  <c r="B359" i="6"/>
  <c r="B220" i="6" a="1"/>
  <c r="B220" i="6"/>
  <c r="B272" i="6" a="1"/>
  <c r="B272" i="6"/>
  <c r="B74" i="6" a="1"/>
  <c r="B74" i="6"/>
  <c r="B87" i="6" a="1"/>
  <c r="B87" i="6"/>
  <c r="B53" i="6" a="1"/>
  <c r="B53" i="6"/>
  <c r="B44" i="6" a="1"/>
  <c r="B44" i="6"/>
  <c r="B54" i="6" a="1"/>
  <c r="B54" i="6"/>
  <c r="B76" i="6" a="1"/>
  <c r="B76" i="6"/>
  <c r="B151" i="6" a="1"/>
  <c r="B151" i="6"/>
  <c r="B347" i="6" a="1"/>
  <c r="B347" i="6"/>
  <c r="B128" i="6" a="1"/>
  <c r="B128" i="6"/>
  <c r="B260" i="6" a="1"/>
  <c r="B260" i="6"/>
  <c r="B342" i="6" a="1"/>
  <c r="B342" i="6"/>
  <c r="B139" i="6" a="1"/>
  <c r="B139" i="6"/>
  <c r="B191" i="6" a="1"/>
  <c r="B191" i="6"/>
  <c r="B168" i="6" a="1"/>
  <c r="B168" i="6"/>
  <c r="B364" i="6" a="1"/>
  <c r="B364" i="6"/>
  <c r="B153" i="6" a="1"/>
  <c r="B153" i="6"/>
  <c r="B221" i="6" a="1"/>
  <c r="B221" i="6"/>
  <c r="B273" i="6" a="1"/>
  <c r="B273" i="6"/>
  <c r="B194" i="6" a="1"/>
  <c r="B194" i="6"/>
  <c r="B238" i="6" a="1"/>
  <c r="B238" i="6"/>
  <c r="B35" i="6" a="1"/>
  <c r="B35" i="6"/>
  <c r="B92" i="6" a="1"/>
  <c r="B92" i="6"/>
  <c r="B39" i="6" a="1"/>
  <c r="B39" i="6"/>
  <c r="B105" i="6" a="1"/>
  <c r="B105" i="6"/>
  <c r="B27" i="6" a="1"/>
  <c r="B27" i="6"/>
  <c r="B8" i="6" a="1"/>
  <c r="B8" i="6"/>
  <c r="B314" i="6" a="1"/>
  <c r="B314" i="6"/>
  <c r="B358" i="6" a="1"/>
  <c r="B358" i="6"/>
  <c r="B283" i="6" a="1"/>
  <c r="B283" i="6"/>
  <c r="B335" i="6" a="1"/>
  <c r="B335" i="6"/>
  <c r="B196" i="6" a="1"/>
  <c r="B196" i="6"/>
  <c r="B248" i="6" a="1"/>
  <c r="B248" i="6"/>
  <c r="B316" i="6" a="1"/>
  <c r="B316" i="6"/>
  <c r="B127" i="6" a="1"/>
  <c r="B127" i="6"/>
  <c r="B323" i="6" a="1"/>
  <c r="B323" i="6"/>
  <c r="B300" i="6" a="1"/>
  <c r="B300" i="6"/>
  <c r="B352" i="6" a="1"/>
  <c r="B352" i="6"/>
  <c r="B157" i="6" a="1"/>
  <c r="B157" i="6"/>
  <c r="B209" i="6" a="1"/>
  <c r="B209" i="6"/>
  <c r="B341" i="6" a="1"/>
  <c r="B341" i="6"/>
  <c r="B130" i="6" a="1"/>
  <c r="B130" i="6"/>
  <c r="B174" i="6" a="1"/>
  <c r="B174" i="6"/>
  <c r="B99" i="6" a="1"/>
  <c r="B99" i="6"/>
  <c r="B65" i="6" a="1"/>
  <c r="B65" i="6"/>
  <c r="B72" i="6" a="1"/>
  <c r="B72" i="6"/>
  <c r="B30" i="6" a="1"/>
  <c r="B30" i="6"/>
  <c r="B91" i="6" a="1"/>
  <c r="B91" i="6"/>
  <c r="B581" i="6" a="1"/>
  <c r="B581" i="6"/>
  <c r="B613" i="6" a="1"/>
  <c r="B613" i="6"/>
  <c r="B625" i="6" a="1"/>
  <c r="B625" i="6"/>
  <c r="B645" i="6" a="1"/>
  <c r="B645" i="6"/>
  <c r="B657" i="6" a="1"/>
  <c r="B657" i="6"/>
  <c r="B677" i="6" a="1"/>
  <c r="B677" i="6"/>
  <c r="B689" i="6" a="1"/>
  <c r="B689" i="6"/>
  <c r="B709" i="6" a="1"/>
  <c r="B709" i="6"/>
  <c r="B721" i="6" a="1"/>
  <c r="B721" i="6"/>
  <c r="B370" i="6" a="1"/>
  <c r="B370" i="6"/>
  <c r="B382" i="6" a="1"/>
  <c r="B382" i="6"/>
  <c r="B402" i="6" a="1"/>
  <c r="B402" i="6"/>
  <c r="B414" i="6" a="1"/>
  <c r="B414" i="6"/>
  <c r="B434" i="6" a="1"/>
  <c r="B434" i="6"/>
  <c r="B446" i="6" a="1"/>
  <c r="B446" i="6"/>
  <c r="B466" i="6" a="1"/>
  <c r="B466" i="6"/>
  <c r="B478" i="6" a="1"/>
  <c r="B478" i="6"/>
  <c r="B498" i="6" a="1"/>
  <c r="B498" i="6"/>
  <c r="B510" i="6" a="1"/>
  <c r="B510" i="6"/>
  <c r="B530" i="6" a="1"/>
  <c r="B530" i="6"/>
  <c r="B542" i="6" a="1"/>
  <c r="B542" i="6"/>
  <c r="B562" i="6" a="1"/>
  <c r="B562" i="6"/>
  <c r="B574" i="6" a="1"/>
  <c r="B574" i="6"/>
  <c r="B594" i="6" a="1"/>
  <c r="B594" i="6"/>
  <c r="B606" i="6" a="1"/>
  <c r="B606" i="6"/>
  <c r="B626" i="6" a="1"/>
  <c r="B626" i="6"/>
  <c r="B638" i="6" a="1"/>
  <c r="B638" i="6"/>
  <c r="B658" i="6" a="1"/>
  <c r="B658" i="6"/>
  <c r="B670" i="6" a="1"/>
  <c r="B670" i="6"/>
  <c r="B690" i="6" a="1"/>
  <c r="B690" i="6"/>
  <c r="B702" i="6" a="1"/>
  <c r="B702" i="6"/>
  <c r="B722" i="6" a="1"/>
  <c r="B722" i="6"/>
  <c r="B734" i="6" a="1"/>
  <c r="B734" i="6"/>
  <c r="B41" i="5" a="1"/>
  <c r="B41" i="5"/>
  <c r="B312" i="6" a="1"/>
  <c r="B312" i="6"/>
  <c r="B343" i="6" a="1"/>
  <c r="B343" i="6"/>
  <c r="B306" i="6" a="1"/>
  <c r="B306" i="6"/>
  <c r="B241" i="6" a="1"/>
  <c r="B241" i="6"/>
  <c r="B331" i="6" a="1"/>
  <c r="B331" i="6"/>
  <c r="B308" i="6" a="1"/>
  <c r="B308" i="6"/>
  <c r="B360" i="6" a="1"/>
  <c r="B360" i="6"/>
  <c r="B293" i="6" a="1"/>
  <c r="B293" i="6"/>
  <c r="B345" i="6" a="1"/>
  <c r="B345" i="6"/>
  <c r="B126" i="6" a="1"/>
  <c r="B126" i="6"/>
  <c r="B202" i="6" a="1"/>
  <c r="B202" i="6"/>
  <c r="B246" i="6" a="1"/>
  <c r="B246" i="6"/>
  <c r="B159" i="6" a="1"/>
  <c r="B159" i="6"/>
  <c r="B100" i="6" a="1"/>
  <c r="B100" i="6"/>
  <c r="B86" i="6" a="1"/>
  <c r="B86" i="6"/>
  <c r="B57" i="6" a="1"/>
  <c r="B57" i="6"/>
  <c r="B32" i="6" a="1"/>
  <c r="B32" i="6"/>
  <c r="B61" i="6" a="1"/>
  <c r="B61" i="6"/>
  <c r="B19" i="6" a="1"/>
  <c r="B19" i="6"/>
  <c r="B49" i="6" a="1"/>
  <c r="B49" i="6"/>
  <c r="B77" i="6" a="1"/>
  <c r="B77" i="6"/>
  <c r="B269" i="6" a="1"/>
  <c r="B269" i="6"/>
  <c r="B257" i="6" a="1"/>
  <c r="B257" i="6"/>
  <c r="B242" i="6" a="1"/>
  <c r="B242" i="6"/>
  <c r="B286" i="6" a="1"/>
  <c r="B286" i="6"/>
  <c r="B147" i="6" a="1"/>
  <c r="B147" i="6"/>
  <c r="B199" i="6" a="1"/>
  <c r="B199" i="6"/>
  <c r="B267" i="6" a="1"/>
  <c r="B267" i="6"/>
  <c r="B319" i="6" a="1"/>
  <c r="B319" i="6"/>
  <c r="B244" i="6" a="1"/>
  <c r="B244" i="6"/>
  <c r="B296" i="6" a="1"/>
  <c r="B296" i="6"/>
  <c r="B229" i="6" a="1"/>
  <c r="B229" i="6"/>
  <c r="B281" i="6" a="1"/>
  <c r="B281" i="6"/>
  <c r="B349" i="6" a="1"/>
  <c r="B349" i="6"/>
  <c r="B138" i="6" a="1"/>
  <c r="B138" i="6"/>
  <c r="B182" i="6" a="1"/>
  <c r="B182" i="6"/>
  <c r="B322" i="6" a="1"/>
  <c r="B322" i="6"/>
  <c r="B366" i="6" a="1"/>
  <c r="B366" i="6"/>
  <c r="B110" i="6" a="1"/>
  <c r="B110" i="6"/>
  <c r="B59" i="6" a="1"/>
  <c r="B59" i="6"/>
  <c r="B103" i="6" a="1"/>
  <c r="B103" i="6"/>
  <c r="B96" i="6" a="1"/>
  <c r="B96" i="6"/>
  <c r="B107" i="6" a="1"/>
  <c r="B107" i="6"/>
  <c r="B83" i="6" a="1"/>
  <c r="B83" i="6"/>
  <c r="B7" i="6" a="1"/>
  <c r="B7" i="6"/>
  <c r="B12" i="6" a="1"/>
  <c r="B12" i="6"/>
  <c r="B148" i="6" a="1"/>
  <c r="B148" i="6"/>
  <c r="B200" i="6" a="1"/>
  <c r="B200" i="6"/>
  <c r="B133" i="6" a="1"/>
  <c r="B133" i="6"/>
  <c r="B185" i="6" a="1"/>
  <c r="B185" i="6"/>
  <c r="B317" i="6" a="1"/>
  <c r="B317" i="6"/>
  <c r="B150" i="6" a="1"/>
  <c r="B150" i="6"/>
  <c r="B226" i="6" a="1"/>
  <c r="B226" i="6"/>
  <c r="B270" i="6" a="1"/>
  <c r="B270" i="6"/>
  <c r="B195" i="6" a="1"/>
  <c r="B195" i="6"/>
  <c r="B247" i="6" a="1"/>
  <c r="B247" i="6"/>
  <c r="B172" i="6" a="1"/>
  <c r="B172" i="6"/>
  <c r="B224" i="6" a="1"/>
  <c r="B224" i="6"/>
  <c r="B292" i="6" a="1"/>
  <c r="B292" i="6"/>
  <c r="B344" i="6" a="1"/>
  <c r="B344" i="6"/>
  <c r="B213" i="6" a="1"/>
  <c r="B213" i="6"/>
  <c r="B265" i="6" a="1"/>
  <c r="B265" i="6"/>
  <c r="B115" i="6" a="1"/>
  <c r="B115" i="6"/>
  <c r="B41" i="6" a="1"/>
  <c r="B41" i="6"/>
  <c r="B111" i="6" a="1"/>
  <c r="B111" i="6"/>
  <c r="B108" i="6" a="1"/>
  <c r="B108" i="6"/>
  <c r="B85" i="6" a="1"/>
  <c r="B85" i="6"/>
  <c r="B8" i="5" a="1"/>
  <c r="B8" i="5"/>
  <c r="B122" i="6" a="1"/>
  <c r="B122" i="6"/>
  <c r="B166" i="6" a="1"/>
  <c r="B166" i="6"/>
  <c r="B585" i="6" a="1"/>
  <c r="B585" i="6"/>
  <c r="B605" i="6" a="1"/>
  <c r="B605" i="6"/>
  <c r="B617" i="6" a="1"/>
  <c r="B617" i="6"/>
  <c r="B637" i="6" a="1"/>
  <c r="B637" i="6"/>
  <c r="B649" i="6" a="1"/>
  <c r="B649" i="6"/>
  <c r="B669" i="6" a="1"/>
  <c r="B669" i="6"/>
  <c r="B681" i="6" a="1"/>
  <c r="B681" i="6"/>
  <c r="B701" i="6" a="1"/>
  <c r="B701" i="6"/>
  <c r="B713" i="6" a="1"/>
  <c r="B713" i="6"/>
  <c r="B733" i="6" a="1"/>
  <c r="B733" i="6"/>
  <c r="B374" i="6" a="1"/>
  <c r="B374" i="6"/>
  <c r="B394" i="6" a="1"/>
  <c r="B394" i="6"/>
  <c r="B406" i="6" a="1"/>
  <c r="B406" i="6"/>
  <c r="B426" i="6" a="1"/>
  <c r="B426" i="6"/>
  <c r="B438" i="6" a="1"/>
  <c r="B438" i="6"/>
  <c r="B458" i="6" a="1"/>
  <c r="B458" i="6"/>
  <c r="B470" i="6" a="1"/>
  <c r="B470" i="6"/>
  <c r="B490" i="6" a="1"/>
  <c r="B490" i="6"/>
  <c r="B502" i="6" a="1"/>
  <c r="B502" i="6"/>
  <c r="B522" i="6" a="1"/>
  <c r="B522" i="6"/>
  <c r="B534" i="6" a="1"/>
  <c r="B534" i="6"/>
  <c r="B554" i="6" a="1"/>
  <c r="B554" i="6"/>
  <c r="B566" i="6" a="1"/>
  <c r="B566" i="6"/>
  <c r="B586" i="6" a="1"/>
  <c r="B586" i="6"/>
  <c r="B598" i="6" a="1"/>
  <c r="B598" i="6"/>
  <c r="B618" i="6" a="1"/>
  <c r="B618" i="6"/>
  <c r="B630" i="6" a="1"/>
  <c r="B630" i="6"/>
  <c r="B650" i="6" a="1"/>
  <c r="B650" i="6"/>
  <c r="B662" i="6" a="1"/>
  <c r="B662" i="6"/>
  <c r="B682" i="6" a="1"/>
  <c r="B682" i="6"/>
  <c r="B694" i="6" a="1"/>
  <c r="B694" i="6"/>
  <c r="B714" i="6" a="1"/>
  <c r="B714" i="6"/>
  <c r="B726" i="6" a="1"/>
  <c r="B726" i="6"/>
  <c r="B39" i="5" a="1"/>
  <c r="B39" i="5"/>
  <c r="B42" i="5" a="1"/>
  <c r="B42" i="5"/>
  <c r="B291" i="6" a="1"/>
  <c r="B291" i="6"/>
  <c r="B189" i="6" a="1"/>
  <c r="B189" i="6"/>
  <c r="B263" i="6" a="1"/>
  <c r="B263" i="6"/>
  <c r="B52" i="6" a="1"/>
  <c r="B52" i="6"/>
  <c r="B205" i="6" a="1"/>
  <c r="B205" i="6"/>
  <c r="B193" i="6" a="1"/>
  <c r="B193" i="6"/>
  <c r="B7" i="5" a="1"/>
  <c r="B7" i="5"/>
  <c r="B178" i="6" a="1"/>
  <c r="B178" i="6"/>
  <c r="B222" i="6" a="1"/>
  <c r="B222" i="6"/>
  <c r="B362" i="6" a="1"/>
  <c r="B362" i="6"/>
  <c r="B135" i="6" a="1"/>
  <c r="B135" i="6"/>
  <c r="B203" i="6" a="1"/>
  <c r="B203" i="6"/>
  <c r="B255" i="6" a="1"/>
  <c r="B255" i="6"/>
  <c r="B180" i="6" a="1"/>
  <c r="B180" i="6"/>
  <c r="B232" i="6" a="1"/>
  <c r="B232" i="6"/>
  <c r="B165" i="6" a="1"/>
  <c r="B165" i="6"/>
  <c r="B217" i="6" a="1"/>
  <c r="B217" i="6"/>
  <c r="B285" i="6" a="1"/>
  <c r="B285" i="6"/>
  <c r="B337" i="6" a="1"/>
  <c r="B337" i="6"/>
  <c r="B118" i="6" a="1"/>
  <c r="B118" i="6"/>
  <c r="B258" i="6" a="1"/>
  <c r="B258" i="6"/>
  <c r="B302" i="6" a="1"/>
  <c r="B302" i="6"/>
  <c r="B62" i="6" a="1"/>
  <c r="B62" i="6"/>
  <c r="B28" i="6" a="1"/>
  <c r="B28" i="6"/>
  <c r="B66" i="6" a="1"/>
  <c r="B66" i="6"/>
  <c r="B69" i="6" a="1"/>
  <c r="B69" i="6"/>
  <c r="B79" i="6" a="1"/>
  <c r="B79" i="6"/>
  <c r="B141" i="6" a="1"/>
  <c r="B141" i="6"/>
  <c r="B129" i="6" a="1"/>
  <c r="B129" i="6"/>
  <c r="B325" i="6" a="1"/>
  <c r="B325" i="6"/>
  <c r="B158" i="6" a="1"/>
  <c r="B158" i="6"/>
  <c r="B298" i="6" a="1"/>
  <c r="B298" i="6"/>
  <c r="B169" i="6" a="1"/>
  <c r="B169" i="6"/>
  <c r="B365" i="6" a="1"/>
  <c r="B365" i="6"/>
  <c r="B154" i="6" a="1"/>
  <c r="B154" i="6"/>
  <c r="B198" i="6" a="1"/>
  <c r="B198" i="6"/>
  <c r="B123" i="6" a="1"/>
  <c r="B123" i="6"/>
  <c r="B175" i="6" a="1"/>
  <c r="B175" i="6"/>
  <c r="B243" i="6" a="1"/>
  <c r="B243" i="6"/>
  <c r="B295" i="6" a="1"/>
  <c r="B295" i="6"/>
  <c r="B156" i="6" a="1"/>
  <c r="B156" i="6"/>
  <c r="B208" i="6" a="1"/>
  <c r="B208" i="6"/>
  <c r="B58" i="6" a="1"/>
  <c r="B58" i="6"/>
  <c r="B56" i="6" a="1"/>
  <c r="B56" i="6"/>
  <c r="B14" i="6" a="1"/>
  <c r="B14" i="6"/>
  <c r="B17" i="6" a="1"/>
  <c r="B17" i="6"/>
  <c r="B18" i="6" a="1"/>
  <c r="B18" i="6"/>
  <c r="B113" i="6" a="1"/>
  <c r="B113" i="6"/>
  <c r="B340" i="6" a="1"/>
  <c r="B340" i="6"/>
  <c r="B328" i="6" a="1"/>
  <c r="B328" i="6"/>
  <c r="B261" i="6" a="1"/>
  <c r="B261" i="6"/>
  <c r="B313" i="6" a="1"/>
  <c r="B313" i="6"/>
  <c r="B234" i="6" a="1"/>
  <c r="B234" i="6"/>
  <c r="B278" i="6" a="1"/>
  <c r="B278" i="6"/>
  <c r="B354" i="6" a="1"/>
  <c r="B354" i="6"/>
  <c r="B301" i="6" a="1"/>
  <c r="B301" i="6"/>
  <c r="B353" i="6" a="1"/>
  <c r="B353" i="6"/>
  <c r="B134" i="6" a="1"/>
  <c r="B134" i="6"/>
  <c r="B338" i="6" a="1"/>
  <c r="B338" i="6"/>
  <c r="B179" i="6" a="1"/>
  <c r="B179" i="6"/>
  <c r="B231" i="6" a="1"/>
  <c r="B231" i="6"/>
  <c r="B363" i="6" a="1"/>
  <c r="B363" i="6"/>
  <c r="B144" i="6" a="1"/>
  <c r="B144" i="6"/>
  <c r="B31" i="6" a="1"/>
  <c r="B31" i="6"/>
  <c r="B29" i="6" a="1"/>
  <c r="B29" i="6"/>
  <c r="B78" i="6" a="1"/>
  <c r="B78" i="6"/>
  <c r="B593" i="6" a="1"/>
  <c r="B593" i="6"/>
  <c r="B609" i="6" a="1"/>
  <c r="B609" i="6"/>
  <c r="B629" i="6" a="1"/>
  <c r="B629" i="6"/>
  <c r="B641" i="6" a="1"/>
  <c r="B641" i="6"/>
  <c r="B661" i="6" a="1"/>
  <c r="B661" i="6"/>
  <c r="B673" i="6" a="1"/>
  <c r="B673" i="6"/>
  <c r="B693" i="6" a="1"/>
  <c r="B693" i="6"/>
  <c r="B705" i="6" a="1"/>
  <c r="B705" i="6"/>
  <c r="B725" i="6" a="1"/>
  <c r="B725" i="6"/>
  <c r="B737" i="6" a="1"/>
  <c r="B737" i="6"/>
  <c r="B386" i="6" a="1"/>
  <c r="B386" i="6"/>
  <c r="B398" i="6" a="1"/>
  <c r="B398" i="6"/>
  <c r="B418" i="6" a="1"/>
  <c r="B418" i="6"/>
  <c r="B430" i="6" a="1"/>
  <c r="B430" i="6"/>
  <c r="B450" i="6" a="1"/>
  <c r="B450" i="6"/>
  <c r="B462" i="6" a="1"/>
  <c r="B462" i="6"/>
  <c r="B482" i="6" a="1"/>
  <c r="B482" i="6"/>
  <c r="B494" i="6" a="1"/>
  <c r="B494" i="6"/>
  <c r="B514" i="6" a="1"/>
  <c r="B514" i="6"/>
  <c r="B526" i="6" a="1"/>
  <c r="B526" i="6"/>
  <c r="B546" i="6" a="1"/>
  <c r="B546" i="6"/>
  <c r="B558" i="6" a="1"/>
  <c r="B558" i="6"/>
  <c r="B578" i="6" a="1"/>
  <c r="B578" i="6"/>
  <c r="B590" i="6" a="1"/>
  <c r="B590" i="6"/>
  <c r="B610" i="6" a="1"/>
  <c r="B610" i="6"/>
  <c r="B622" i="6" a="1"/>
  <c r="B622" i="6"/>
  <c r="B642" i="6" a="1"/>
  <c r="B642" i="6"/>
  <c r="B654" i="6" a="1"/>
  <c r="B654" i="6"/>
  <c r="B674" i="6" a="1"/>
  <c r="B674" i="6"/>
  <c r="B686" i="6" a="1"/>
  <c r="B686" i="6"/>
  <c r="B706" i="6" a="1"/>
  <c r="B706" i="6"/>
  <c r="B718" i="6" a="1"/>
  <c r="B718" i="6"/>
  <c r="B40" i="5" a="1"/>
  <c r="B40" i="5"/>
  <c r="B212" i="6" a="1"/>
  <c r="B212" i="6"/>
  <c r="B321" i="6" a="1"/>
  <c r="B321" i="6"/>
  <c r="B320" i="6" a="1"/>
  <c r="B320" i="6"/>
  <c r="B211" i="6" a="1"/>
  <c r="B211" i="6"/>
  <c r="B142" i="6" a="1"/>
  <c r="B142" i="6"/>
  <c r="B346" i="6" a="1"/>
  <c r="B346" i="6"/>
  <c r="B119" i="6" a="1"/>
  <c r="B119" i="6"/>
  <c r="B315" i="6" a="1"/>
  <c r="B315" i="6"/>
  <c r="B367" i="6" a="1"/>
  <c r="B367" i="6"/>
  <c r="B164" i="6" a="1"/>
  <c r="B164" i="6"/>
  <c r="B216" i="6" a="1"/>
  <c r="B216" i="6"/>
  <c r="B348" i="6" a="1"/>
  <c r="B348" i="6"/>
  <c r="B137" i="6" a="1"/>
  <c r="B137" i="6"/>
  <c r="B117" i="6" a="1"/>
  <c r="B117" i="6"/>
  <c r="B50" i="6" a="1"/>
  <c r="B50" i="6"/>
  <c r="B16" i="6" a="1"/>
  <c r="B16" i="6"/>
  <c r="B11" i="6" a="1"/>
  <c r="B11" i="6"/>
  <c r="B9" i="6" a="1"/>
  <c r="B9" i="6"/>
  <c r="B106" i="6" a="1"/>
  <c r="B106" i="6"/>
  <c r="B40" i="6" a="1"/>
  <c r="B40" i="6"/>
  <c r="B15" i="6" a="1"/>
  <c r="B15" i="6"/>
  <c r="B71" i="6" a="1"/>
  <c r="B71" i="6"/>
  <c r="B227" i="6" a="1"/>
  <c r="B227" i="6"/>
  <c r="B279" i="6" a="1"/>
  <c r="B279" i="6"/>
  <c r="B204" i="6" a="1"/>
  <c r="B204" i="6"/>
  <c r="B256" i="6" a="1"/>
  <c r="B256" i="6"/>
  <c r="B125" i="6" a="1"/>
  <c r="B125" i="6"/>
  <c r="B177" i="6" a="1"/>
  <c r="B177" i="6"/>
  <c r="B245" i="6" a="1"/>
  <c r="B245" i="6"/>
  <c r="B297" i="6" a="1"/>
  <c r="B297" i="6"/>
  <c r="B282" i="6" a="1"/>
  <c r="B282" i="6"/>
  <c r="B326" i="6" a="1"/>
  <c r="B326" i="6"/>
  <c r="B251" i="6" a="1"/>
  <c r="B251" i="6"/>
  <c r="B303" i="6" a="1"/>
  <c r="B303" i="6"/>
  <c r="B152" i="6" a="1"/>
  <c r="B152" i="6"/>
  <c r="B284" i="6" a="1"/>
  <c r="B284" i="6"/>
  <c r="B336" i="6" a="1"/>
  <c r="B336" i="6"/>
  <c r="B10" i="6" a="1"/>
  <c r="B10" i="6"/>
  <c r="B23" i="6" a="1"/>
  <c r="B23" i="6"/>
  <c r="B80" i="6" a="1"/>
  <c r="B80" i="6"/>
  <c r="B75" i="6" a="1"/>
  <c r="B75" i="6"/>
  <c r="B73" i="6" a="1"/>
  <c r="B73" i="6"/>
  <c r="B42" i="6" a="1"/>
  <c r="B42" i="6"/>
  <c r="B13" i="6" a="1"/>
  <c r="B13" i="6"/>
  <c r="B33" i="6" a="1"/>
  <c r="B33" i="6"/>
  <c r="B186" i="6" a="1"/>
  <c r="B186" i="6"/>
  <c r="B230" i="6" a="1"/>
  <c r="B230" i="6"/>
  <c r="B155" i="6" a="1"/>
  <c r="B155" i="6"/>
  <c r="B207" i="6" a="1"/>
  <c r="B207" i="6"/>
  <c r="B339" i="6" a="1"/>
  <c r="B339" i="6"/>
  <c r="B120" i="6" a="1"/>
  <c r="B120" i="6"/>
  <c r="B188" i="6" a="1"/>
  <c r="B188" i="6"/>
  <c r="B240" i="6" a="1"/>
  <c r="B240" i="6"/>
  <c r="B173" i="6" a="1"/>
  <c r="B173" i="6"/>
  <c r="B225" i="6" a="1"/>
  <c r="B225" i="6"/>
  <c r="B10" i="5" a="1"/>
  <c r="B10" i="5"/>
  <c r="B210" i="6" a="1"/>
  <c r="B210" i="6"/>
  <c r="B254" i="6" a="1"/>
  <c r="B254" i="6"/>
  <c r="B330" i="6" a="1"/>
  <c r="B330" i="6"/>
  <c r="B235" i="6" a="1"/>
  <c r="B235" i="6"/>
  <c r="B287" i="6" a="1"/>
  <c r="B287" i="6"/>
  <c r="B64" i="6" a="1"/>
  <c r="B64" i="6"/>
  <c r="B102" i="6" a="1"/>
  <c r="B102" i="6"/>
  <c r="B20" i="6" a="1"/>
  <c r="B20" i="6"/>
  <c r="B90" i="6" a="1"/>
  <c r="B90" i="6"/>
  <c r="B97" i="6" a="1"/>
  <c r="B97" i="6"/>
  <c r="B355" i="6" a="1"/>
  <c r="B355" i="6"/>
  <c r="B136" i="6" a="1"/>
  <c r="B136" i="6"/>
  <c r="B332" i="6" a="1"/>
  <c r="B332" i="6"/>
  <c r="B48" i="6" a="1"/>
  <c r="B48" i="6"/>
  <c r="B98" i="6" a="1"/>
  <c r="B98" i="6"/>
  <c r="B250" i="6" a="1"/>
  <c r="B250" i="6"/>
  <c r="B219" i="6" a="1"/>
  <c r="B219" i="6"/>
  <c r="B132" i="6" a="1"/>
  <c r="B132" i="6"/>
  <c r="B252" i="6" a="1"/>
  <c r="B252" i="6"/>
  <c r="B237" i="6" a="1"/>
  <c r="B237" i="6"/>
  <c r="B9" i="5" a="1"/>
  <c r="B9" i="5"/>
  <c r="B318" i="6" a="1"/>
  <c r="B318" i="6"/>
  <c r="B167" i="6" a="1"/>
  <c r="B167" i="6"/>
  <c r="B351" i="6" a="1"/>
  <c r="B351" i="6"/>
  <c r="B93" i="6" a="1"/>
  <c r="B93" i="6"/>
  <c r="B26" i="6" a="1"/>
  <c r="B26" i="6"/>
  <c r="B21" i="6" a="1"/>
  <c r="B21" i="6"/>
  <c r="B121" i="6" a="1"/>
  <c r="B121" i="6"/>
  <c r="B275" i="6" a="1"/>
  <c r="B275" i="6"/>
  <c r="B162" i="6" a="1"/>
  <c r="B162" i="6"/>
  <c r="B190" i="6" a="1"/>
  <c r="B190" i="6"/>
  <c r="B149" i="6" a="1"/>
  <c r="B149" i="6"/>
  <c r="B223" i="6" a="1"/>
  <c r="B223" i="6"/>
  <c r="B47" i="6" a="1"/>
  <c r="B47" i="6"/>
  <c r="B89" i="6" a="1"/>
  <c r="B89" i="6"/>
  <c r="B46" i="6" a="1"/>
  <c r="B46" i="6"/>
  <c r="B264" i="6" a="1"/>
  <c r="B264" i="6"/>
  <c r="B249" i="6" a="1"/>
  <c r="B249" i="6"/>
  <c r="B170" i="6" a="1"/>
  <c r="B170" i="6"/>
  <c r="B290" i="6" a="1"/>
  <c r="B290" i="6"/>
  <c r="B259" i="6" a="1"/>
  <c r="B259" i="6"/>
  <c r="B236" i="6" a="1"/>
  <c r="B236" i="6"/>
  <c r="B356" i="6" a="1"/>
  <c r="B356" i="6"/>
  <c r="B277" i="6" a="1"/>
  <c r="B277" i="6"/>
  <c r="B114" i="6" a="1"/>
  <c r="B114" i="6"/>
  <c r="B101" i="6" a="1"/>
  <c r="B101" i="6"/>
  <c r="B94" i="6" a="1"/>
  <c r="B94" i="6"/>
  <c r="B34" i="6" a="1"/>
  <c r="B34" i="6"/>
  <c r="B143" i="6" a="1"/>
  <c r="B143" i="6"/>
  <c r="B11" i="5" a="1"/>
  <c r="B11" i="5"/>
  <c r="B176" i="6" a="1"/>
  <c r="B176" i="6"/>
  <c r="B183" i="6" a="1"/>
  <c r="B183" i="6"/>
  <c r="B146" i="6" a="1"/>
  <c r="B146" i="6"/>
  <c r="B280" i="6" a="1"/>
  <c r="B280" i="6"/>
  <c r="B171" i="6" a="1"/>
  <c r="B171" i="6"/>
  <c r="B104" i="6" a="1"/>
  <c r="B104" i="6"/>
  <c r="B84" i="6" a="1"/>
  <c r="B84" i="6"/>
  <c r="B81" i="6" a="1"/>
  <c r="B81" i="6"/>
  <c r="B70" i="6" a="1"/>
  <c r="B70" i="6"/>
  <c r="B294" i="6" a="1"/>
  <c r="B294" i="6"/>
  <c r="B271" i="6" a="1"/>
  <c r="B271" i="6"/>
  <c r="B184" i="6" a="1"/>
  <c r="B184" i="6"/>
  <c r="B304" i="6" a="1"/>
  <c r="B304" i="6"/>
  <c r="B289" i="6" a="1"/>
  <c r="B289" i="6"/>
  <c r="B274" i="6" a="1"/>
  <c r="B274" i="6"/>
  <c r="B299" i="6" a="1"/>
  <c r="B299" i="6"/>
  <c r="B95" i="6" a="1"/>
  <c r="B95" i="6"/>
  <c r="B51" i="6" a="1"/>
  <c r="B51" i="6"/>
  <c r="B55" i="6" a="1"/>
  <c r="B55" i="6"/>
  <c r="B43" i="6" a="1"/>
  <c r="B43" i="6"/>
  <c r="B305" i="6" a="1"/>
  <c r="B305" i="6"/>
  <c r="B124" i="6" a="1"/>
  <c r="B124" i="6"/>
  <c r="B131" i="6" a="1"/>
  <c r="B131" i="6"/>
  <c r="B357" i="6" a="1"/>
  <c r="B357" i="6"/>
  <c r="B228" i="6" a="1"/>
  <c r="B228" i="6"/>
  <c r="B310" i="6" a="1"/>
  <c r="B310" i="6"/>
  <c r="B116" i="6" a="1"/>
  <c r="B116" i="6"/>
  <c r="B82" i="6" a="1"/>
  <c r="B82" i="6"/>
  <c r="B24" i="6" a="1"/>
  <c r="B24" i="6"/>
  <c r="B276" i="6" a="1"/>
  <c r="B276" i="6"/>
  <c r="B197" i="6" a="1"/>
  <c r="B197" i="6"/>
  <c r="B214" i="6" a="1"/>
  <c r="B214" i="6"/>
  <c r="B334" i="6" a="1"/>
  <c r="B334" i="6"/>
  <c r="B311" i="6" a="1"/>
  <c r="B311" i="6"/>
  <c r="B288" i="6" a="1"/>
  <c r="B288" i="6"/>
  <c r="B145" i="6" a="1"/>
  <c r="B145" i="6"/>
  <c r="B329" i="6" a="1"/>
  <c r="B329" i="6"/>
  <c r="B68" i="6" a="1"/>
  <c r="B68" i="6"/>
  <c r="B45" i="6" a="1"/>
  <c r="B45" i="6"/>
  <c r="B60" i="6" a="1"/>
  <c r="B60" i="6"/>
  <c r="B67" i="6" a="1"/>
  <c r="B67" i="6"/>
  <c r="B253" i="6" a="1"/>
  <c r="B253" i="6"/>
  <c r="B327" i="6" a="1"/>
  <c r="B327" i="6"/>
  <c r="B206" i="6" a="1"/>
  <c r="B206" i="6"/>
  <c r="B161" i="6" a="1"/>
  <c r="B161" i="6"/>
  <c r="B160" i="6" a="1"/>
  <c r="B160" i="6"/>
  <c r="B266" i="6" a="1"/>
  <c r="B266" i="6"/>
  <c r="B201" i="6" a="1"/>
  <c r="B201" i="6"/>
  <c r="B37" i="6" a="1"/>
  <c r="B37" i="6"/>
  <c r="B88" i="6" a="1"/>
  <c r="B88" i="6"/>
  <c r="B38" i="6" a="1"/>
  <c r="B38" i="6"/>
  <c r="B22" i="6" a="1"/>
  <c r="B22" i="6"/>
  <c r="B63" i="6" a="1"/>
  <c r="B63" i="6"/>
  <c r="B36" i="6" a="1"/>
  <c r="B36" i="6"/>
  <c r="B361" i="6" a="1"/>
  <c r="B361" i="6"/>
  <c r="J124" i="3"/>
  <c r="J134" i="3"/>
  <c r="J136" i="3"/>
  <c r="J111" i="3"/>
  <c r="J120" i="3"/>
  <c r="J119" i="3"/>
  <c r="J132" i="3"/>
  <c r="J117" i="3"/>
  <c r="J121" i="3"/>
  <c r="J114" i="3"/>
  <c r="J122" i="3"/>
  <c r="B76" i="5" a="1"/>
  <c r="B76" i="5"/>
  <c r="J165" i="3"/>
  <c r="J170" i="3"/>
  <c r="J150" i="3"/>
  <c r="J168" i="3"/>
  <c r="J156" i="3"/>
  <c r="J163" i="3"/>
  <c r="J172" i="3"/>
  <c r="J152" i="3"/>
  <c r="J153" i="3"/>
  <c r="B60" i="5" a="1"/>
  <c r="B60" i="5"/>
  <c r="B56" i="5" a="1"/>
  <c r="B56" i="5"/>
  <c r="AX56" i="5"/>
  <c r="AJ56" i="5"/>
  <c r="W56" i="5"/>
  <c r="BA56" i="5"/>
  <c r="AS56" i="5"/>
  <c r="AF56" i="5"/>
  <c r="BC56" i="5"/>
  <c r="R56" i="5"/>
  <c r="AN56" i="5"/>
  <c r="AR56" i="5"/>
  <c r="AV56" i="5"/>
  <c r="M56" i="5"/>
  <c r="J56" i="5"/>
  <c r="BG56" i="5"/>
  <c r="K56" i="5"/>
  <c r="AK56" i="5"/>
  <c r="AZ56" i="5"/>
  <c r="AY56" i="5"/>
  <c r="L56" i="5"/>
  <c r="AQ56" i="5"/>
  <c r="BB56" i="5"/>
  <c r="AU56" i="5"/>
  <c r="BK56" i="5"/>
  <c r="BJ56" i="5"/>
  <c r="BD56" i="5"/>
  <c r="BL56" i="5"/>
  <c r="BF56" i="5"/>
  <c r="E56" i="5"/>
  <c r="AP56" i="5"/>
  <c r="BI56" i="5"/>
  <c r="AO56" i="5"/>
  <c r="V56" i="5"/>
  <c r="U56" i="5"/>
  <c r="AW56" i="5"/>
  <c r="AM56" i="5"/>
  <c r="O56" i="5"/>
  <c r="BE56" i="5"/>
  <c r="BH56" i="5"/>
  <c r="BP56" i="5"/>
  <c r="I56" i="5"/>
  <c r="C56" i="5"/>
  <c r="AI56" i="5"/>
  <c r="P56" i="5"/>
  <c r="AH56" i="5"/>
  <c r="AT56" i="5"/>
  <c r="AX201" i="6"/>
  <c r="BH201" i="6"/>
  <c r="AW201" i="6"/>
  <c r="AH201" i="6"/>
  <c r="BA201" i="6"/>
  <c r="AZ201" i="6"/>
  <c r="AC201" i="6"/>
  <c r="AB201" i="6"/>
  <c r="C201" i="6"/>
  <c r="BR201" i="6"/>
  <c r="BP201" i="6"/>
  <c r="BE201" i="6"/>
  <c r="BL201" i="6"/>
  <c r="BD201" i="6"/>
  <c r="AI201" i="6"/>
  <c r="E201" i="6"/>
  <c r="AY201" i="6"/>
  <c r="AV201" i="6"/>
  <c r="K201" i="6"/>
  <c r="AO201" i="6"/>
  <c r="O201" i="6"/>
  <c r="AR201" i="6"/>
  <c r="AD201" i="6"/>
  <c r="BC201" i="6"/>
  <c r="AE201" i="6"/>
  <c r="P201" i="6"/>
  <c r="B201" i="7"/>
  <c r="Z201" i="6"/>
  <c r="M201" i="6"/>
  <c r="BB201" i="6"/>
  <c r="BM201" i="6"/>
  <c r="AU201" i="6"/>
  <c r="BF201" i="6"/>
  <c r="BI201" i="6"/>
  <c r="AK201" i="6"/>
  <c r="BJ201" i="6"/>
  <c r="AA201" i="6"/>
  <c r="BO201" i="6"/>
  <c r="BN201" i="6"/>
  <c r="BK201" i="6"/>
  <c r="N201" i="6"/>
  <c r="L201" i="6"/>
  <c r="AP201" i="6"/>
  <c r="BG201" i="6"/>
  <c r="AF201" i="6"/>
  <c r="AT201" i="6"/>
  <c r="AS201" i="6"/>
  <c r="BK60" i="6"/>
  <c r="AC60" i="6"/>
  <c r="BJ60" i="6"/>
  <c r="BO60" i="6"/>
  <c r="AB60" i="6"/>
  <c r="AH60" i="6"/>
  <c r="AO60" i="6"/>
  <c r="C60" i="6"/>
  <c r="BR60" i="6"/>
  <c r="BG60" i="6"/>
  <c r="AS60" i="6"/>
  <c r="BE60" i="6"/>
  <c r="AD60" i="6"/>
  <c r="O60" i="6"/>
  <c r="AX60" i="6"/>
  <c r="AI60" i="6"/>
  <c r="BL60" i="6"/>
  <c r="BA60" i="6"/>
  <c r="AE60" i="6"/>
  <c r="L60" i="6"/>
  <c r="AZ60" i="6"/>
  <c r="AK60" i="6"/>
  <c r="BI60" i="6"/>
  <c r="P60" i="6"/>
  <c r="B60" i="7"/>
  <c r="AV60" i="6"/>
  <c r="AW60" i="6"/>
  <c r="BN60" i="6"/>
  <c r="BC60" i="6"/>
  <c r="N60" i="6"/>
  <c r="AA60" i="6"/>
  <c r="AF60" i="6"/>
  <c r="BH60" i="6"/>
  <c r="BB60" i="6"/>
  <c r="AR60" i="6"/>
  <c r="BD60" i="6"/>
  <c r="AY60" i="6"/>
  <c r="BP60" i="6"/>
  <c r="BM60" i="6"/>
  <c r="AP60" i="6"/>
  <c r="E60" i="6"/>
  <c r="M60" i="6"/>
  <c r="BF60" i="6"/>
  <c r="K60" i="6"/>
  <c r="AU60" i="6"/>
  <c r="AT60" i="6"/>
  <c r="BQ60" i="6"/>
  <c r="BF38" i="6"/>
  <c r="AC38" i="6"/>
  <c r="AZ38" i="6"/>
  <c r="AF38" i="6"/>
  <c r="BB38" i="6"/>
  <c r="BG38" i="6"/>
  <c r="BD38" i="6"/>
  <c r="BA38" i="6"/>
  <c r="AV38" i="6"/>
  <c r="AY38" i="6"/>
  <c r="AR38" i="6"/>
  <c r="BL38" i="6"/>
  <c r="BH38" i="6"/>
  <c r="BC38" i="6"/>
  <c r="BO38" i="6"/>
  <c r="AW38" i="6"/>
  <c r="P38" i="6"/>
  <c r="B38" i="7"/>
  <c r="M38" i="6"/>
  <c r="N38" i="6"/>
  <c r="E38" i="6"/>
  <c r="L38" i="6"/>
  <c r="BJ38" i="6"/>
  <c r="AT38" i="6"/>
  <c r="AE38" i="6"/>
  <c r="AX38" i="6"/>
  <c r="AH38" i="6"/>
  <c r="AO38" i="6"/>
  <c r="BP38" i="6"/>
  <c r="BM38" i="6"/>
  <c r="AU38" i="6"/>
  <c r="Z38" i="6"/>
  <c r="K38" i="6"/>
  <c r="BE38" i="6"/>
  <c r="AS38" i="6"/>
  <c r="AI38" i="6"/>
  <c r="O38" i="6"/>
  <c r="BK38" i="6"/>
  <c r="AP38" i="6"/>
  <c r="C38" i="6"/>
  <c r="BR38" i="6"/>
  <c r="BI38" i="6"/>
  <c r="AB38" i="6"/>
  <c r="BN38" i="6"/>
  <c r="AD38" i="6"/>
  <c r="AA38" i="6"/>
  <c r="AK38" i="6"/>
  <c r="BQ38" i="6"/>
  <c r="BD266" i="6"/>
  <c r="AH266" i="6"/>
  <c r="BN266" i="6"/>
  <c r="E266" i="6"/>
  <c r="L266" i="6"/>
  <c r="AI266" i="6"/>
  <c r="BO266" i="6"/>
  <c r="BA266" i="6"/>
  <c r="AS266" i="6"/>
  <c r="BP266" i="6"/>
  <c r="AB266" i="6"/>
  <c r="O266" i="6"/>
  <c r="AF266" i="6"/>
  <c r="AO266" i="6"/>
  <c r="AZ266" i="6"/>
  <c r="Z266" i="6"/>
  <c r="BM266" i="6"/>
  <c r="P266" i="6"/>
  <c r="B266" i="7"/>
  <c r="BB266" i="6"/>
  <c r="BE266" i="6"/>
  <c r="AA266" i="6"/>
  <c r="BK266" i="6"/>
  <c r="BF266" i="6"/>
  <c r="AW266" i="6"/>
  <c r="AP266" i="6"/>
  <c r="BJ266" i="6"/>
  <c r="AV266" i="6"/>
  <c r="BI266" i="6"/>
  <c r="K266" i="6"/>
  <c r="AC266" i="6"/>
  <c r="BG266" i="6"/>
  <c r="AD266" i="6"/>
  <c r="C266" i="6"/>
  <c r="BR266" i="6"/>
  <c r="AT266" i="6"/>
  <c r="BH266" i="6"/>
  <c r="AE266" i="6"/>
  <c r="BC266" i="6"/>
  <c r="AX266" i="6"/>
  <c r="AR266" i="6"/>
  <c r="M266" i="6"/>
  <c r="AK266" i="6"/>
  <c r="N266" i="6"/>
  <c r="BL266" i="6"/>
  <c r="AU266" i="6"/>
  <c r="AY266" i="6"/>
  <c r="AX327" i="6"/>
  <c r="AW327" i="6"/>
  <c r="BC327" i="6"/>
  <c r="AT327" i="6"/>
  <c r="AZ327" i="6"/>
  <c r="AO327" i="6"/>
  <c r="BM327" i="6"/>
  <c r="P327" i="6"/>
  <c r="B327" i="7"/>
  <c r="AC327" i="6"/>
  <c r="AP327" i="6"/>
  <c r="BE327" i="6"/>
  <c r="AF327" i="6"/>
  <c r="AY327" i="6"/>
  <c r="BH327" i="6"/>
  <c r="AA327" i="6"/>
  <c r="AR327" i="6"/>
  <c r="BJ327" i="6"/>
  <c r="L327" i="6"/>
  <c r="BO327" i="6"/>
  <c r="AS327" i="6"/>
  <c r="N327" i="6"/>
  <c r="BL327" i="6"/>
  <c r="AK327" i="6"/>
  <c r="AE327" i="6"/>
  <c r="BA327" i="6"/>
  <c r="BN327" i="6"/>
  <c r="E327" i="6"/>
  <c r="BF327" i="6"/>
  <c r="BD327" i="6"/>
  <c r="C327" i="6"/>
  <c r="BR327" i="6"/>
  <c r="AV327" i="6"/>
  <c r="BB327" i="6"/>
  <c r="BG327" i="6"/>
  <c r="M327" i="6"/>
  <c r="AD327" i="6"/>
  <c r="AI327" i="6"/>
  <c r="AB327" i="6"/>
  <c r="AH327" i="6"/>
  <c r="Z327" i="6"/>
  <c r="BK327" i="6"/>
  <c r="BI327" i="6"/>
  <c r="BP327" i="6"/>
  <c r="K327" i="6"/>
  <c r="AU327" i="6"/>
  <c r="O327" i="6"/>
  <c r="BO45" i="6"/>
  <c r="K45" i="6"/>
  <c r="BF45" i="6"/>
  <c r="BD45" i="6"/>
  <c r="BH45" i="6"/>
  <c r="E45" i="6"/>
  <c r="AA45" i="6"/>
  <c r="BJ45" i="6"/>
  <c r="AH45" i="6"/>
  <c r="O45" i="6"/>
  <c r="AS45" i="6"/>
  <c r="M45" i="6"/>
  <c r="AZ45" i="6"/>
  <c r="AE45" i="6"/>
  <c r="AI45" i="6"/>
  <c r="BI45" i="6"/>
  <c r="BQ45" i="6"/>
  <c r="AW45" i="6"/>
  <c r="BM45" i="6"/>
  <c r="BA45" i="6"/>
  <c r="AU45" i="6"/>
  <c r="AV45" i="6"/>
  <c r="AT45" i="6"/>
  <c r="AO45" i="6"/>
  <c r="AB45" i="6"/>
  <c r="AX45" i="6"/>
  <c r="AP45" i="6"/>
  <c r="P45" i="6"/>
  <c r="B45" i="7"/>
  <c r="AC45" i="6"/>
  <c r="AF45" i="6"/>
  <c r="BG45" i="6"/>
  <c r="N45" i="6"/>
  <c r="BB45" i="6"/>
  <c r="AK45" i="6"/>
  <c r="AD45" i="6"/>
  <c r="BL45" i="6"/>
  <c r="BK45" i="6"/>
  <c r="BP45" i="6"/>
  <c r="BE45" i="6"/>
  <c r="L45" i="6"/>
  <c r="BC45" i="6"/>
  <c r="BN45" i="6"/>
  <c r="AY45" i="6"/>
  <c r="C45" i="6"/>
  <c r="BR45" i="6"/>
  <c r="AR45" i="6"/>
  <c r="Z45" i="6"/>
  <c r="AW288" i="6"/>
  <c r="N288" i="6"/>
  <c r="AV288" i="6"/>
  <c r="K288" i="6"/>
  <c r="BJ288" i="6"/>
  <c r="AX288" i="6"/>
  <c r="BL288" i="6"/>
  <c r="BE288" i="6"/>
  <c r="E288" i="6"/>
  <c r="AD288" i="6"/>
  <c r="BH288" i="6"/>
  <c r="BN288" i="6"/>
  <c r="AC288" i="6"/>
  <c r="AY288" i="6"/>
  <c r="BF288" i="6"/>
  <c r="BG288" i="6"/>
  <c r="AP288" i="6"/>
  <c r="BI288" i="6"/>
  <c r="AF288" i="6"/>
  <c r="AT288" i="6"/>
  <c r="Z288" i="6"/>
  <c r="BK288" i="6"/>
  <c r="BD288" i="6"/>
  <c r="AI288" i="6"/>
  <c r="AB288" i="6"/>
  <c r="AO288" i="6"/>
  <c r="AH288" i="6"/>
  <c r="O288" i="6"/>
  <c r="AU288" i="6"/>
  <c r="AK288" i="6"/>
  <c r="AE288" i="6"/>
  <c r="L288" i="6"/>
  <c r="BA288" i="6"/>
  <c r="M288" i="6"/>
  <c r="BB288" i="6"/>
  <c r="P288" i="6"/>
  <c r="B288" i="7"/>
  <c r="AZ288" i="6"/>
  <c r="C288" i="6"/>
  <c r="BR288" i="6"/>
  <c r="BM288" i="6"/>
  <c r="AR288" i="6"/>
  <c r="BO288" i="6"/>
  <c r="BP288" i="6"/>
  <c r="BC288" i="6"/>
  <c r="AS288" i="6"/>
  <c r="AA288" i="6"/>
  <c r="BB82" i="6"/>
  <c r="BF82" i="6"/>
  <c r="AZ82" i="6"/>
  <c r="BN82" i="6"/>
  <c r="BG82" i="6"/>
  <c r="BO82" i="6"/>
  <c r="BD82" i="6"/>
  <c r="AO82" i="6"/>
  <c r="BL82" i="6"/>
  <c r="M82" i="6"/>
  <c r="AT82" i="6"/>
  <c r="BP82" i="6"/>
  <c r="AE82" i="6"/>
  <c r="AD82" i="6"/>
  <c r="AA82" i="6"/>
  <c r="C82" i="6"/>
  <c r="BR82" i="6"/>
  <c r="AU82" i="6"/>
  <c r="AI82" i="6"/>
  <c r="BM82" i="6"/>
  <c r="N82" i="6"/>
  <c r="E82" i="6"/>
  <c r="AF82" i="6"/>
  <c r="AR82" i="6"/>
  <c r="BE82" i="6"/>
  <c r="AC82" i="6"/>
  <c r="AX82" i="6"/>
  <c r="O82" i="6"/>
  <c r="AY82" i="6"/>
  <c r="AP82" i="6"/>
  <c r="AB82" i="6"/>
  <c r="BK82" i="6"/>
  <c r="Z82" i="6"/>
  <c r="K82" i="6"/>
  <c r="AS82" i="6"/>
  <c r="L82" i="6"/>
  <c r="AH82" i="6"/>
  <c r="BA82" i="6"/>
  <c r="BC82" i="6"/>
  <c r="BI82" i="6"/>
  <c r="AW82" i="6"/>
  <c r="AV82" i="6"/>
  <c r="BH82" i="6"/>
  <c r="P82" i="6"/>
  <c r="B82" i="7"/>
  <c r="BJ82" i="6"/>
  <c r="AK82" i="6"/>
  <c r="BQ82" i="6"/>
  <c r="BD357" i="6"/>
  <c r="AI357" i="6"/>
  <c r="AE357" i="6"/>
  <c r="E357" i="6"/>
  <c r="AS357" i="6"/>
  <c r="N357" i="6"/>
  <c r="BC357" i="6"/>
  <c r="AK357" i="6"/>
  <c r="BF357" i="6"/>
  <c r="AC357" i="6"/>
  <c r="BI357" i="6"/>
  <c r="O357" i="6"/>
  <c r="AT357" i="6"/>
  <c r="P357" i="6"/>
  <c r="B357" i="7"/>
  <c r="AW357" i="6"/>
  <c r="Z357" i="6"/>
  <c r="BM357" i="6"/>
  <c r="AZ357" i="6"/>
  <c r="BO357" i="6"/>
  <c r="BP357" i="6"/>
  <c r="K357" i="6"/>
  <c r="C357" i="6"/>
  <c r="BR357" i="6"/>
  <c r="AD357" i="6"/>
  <c r="M357" i="6"/>
  <c r="AX357" i="6"/>
  <c r="AV357" i="6"/>
  <c r="BJ357" i="6"/>
  <c r="AH357" i="6"/>
  <c r="BA357" i="6"/>
  <c r="AB357" i="6"/>
  <c r="BL357" i="6"/>
  <c r="BE357" i="6"/>
  <c r="AU357" i="6"/>
  <c r="BH357" i="6"/>
  <c r="AA357" i="6"/>
  <c r="BK357" i="6"/>
  <c r="AY357" i="6"/>
  <c r="BN357" i="6"/>
  <c r="AO357" i="6"/>
  <c r="AP357" i="6"/>
  <c r="AF357" i="6"/>
  <c r="BB357" i="6"/>
  <c r="L357" i="6"/>
  <c r="AR357" i="6"/>
  <c r="BG357" i="6"/>
  <c r="AD95" i="6"/>
  <c r="AO95" i="6"/>
  <c r="AB95" i="6"/>
  <c r="BH95" i="6"/>
  <c r="AZ95" i="6"/>
  <c r="BG95" i="6"/>
  <c r="BB95" i="6"/>
  <c r="AP95" i="6"/>
  <c r="AH95" i="6"/>
  <c r="AK95" i="6"/>
  <c r="BM95" i="6"/>
  <c r="BJ95" i="6"/>
  <c r="AY95" i="6"/>
  <c r="AX95" i="6"/>
  <c r="BO95" i="6"/>
  <c r="AU95" i="6"/>
  <c r="BI95" i="6"/>
  <c r="BA95" i="6"/>
  <c r="L95" i="6"/>
  <c r="BE95" i="6"/>
  <c r="AS95" i="6"/>
  <c r="AC95" i="6"/>
  <c r="BD95" i="6"/>
  <c r="BL95" i="6"/>
  <c r="AI95" i="6"/>
  <c r="M95" i="6"/>
  <c r="BC95" i="6"/>
  <c r="N95" i="6"/>
  <c r="AW95" i="6"/>
  <c r="E95" i="6"/>
  <c r="BF95" i="6"/>
  <c r="K95" i="6"/>
  <c r="AT95" i="6"/>
  <c r="BK95" i="6"/>
  <c r="P95" i="6"/>
  <c r="B95" i="7"/>
  <c r="BN95" i="6"/>
  <c r="AE95" i="6"/>
  <c r="AV95" i="6"/>
  <c r="BP95" i="6"/>
  <c r="AA95" i="6"/>
  <c r="C95" i="6"/>
  <c r="BR95" i="6"/>
  <c r="Z95" i="6"/>
  <c r="AF95" i="6"/>
  <c r="O95" i="6"/>
  <c r="AR95" i="6"/>
  <c r="BQ95" i="6"/>
  <c r="AA289" i="6"/>
  <c r="N289" i="6"/>
  <c r="AD289" i="6"/>
  <c r="AV289" i="6"/>
  <c r="BN289" i="6"/>
  <c r="AH289" i="6"/>
  <c r="AZ289" i="6"/>
  <c r="BO289" i="6"/>
  <c r="BG289" i="6"/>
  <c r="AU289" i="6"/>
  <c r="M289" i="6"/>
  <c r="BJ289" i="6"/>
  <c r="BI289" i="6"/>
  <c r="BM289" i="6"/>
  <c r="BB289" i="6"/>
  <c r="BH289" i="6"/>
  <c r="AE289" i="6"/>
  <c r="AW289" i="6"/>
  <c r="BC289" i="6"/>
  <c r="AK289" i="6"/>
  <c r="AT289" i="6"/>
  <c r="AB289" i="6"/>
  <c r="AR289" i="6"/>
  <c r="E289" i="6"/>
  <c r="BF289" i="6"/>
  <c r="O289" i="6"/>
  <c r="AX289" i="6"/>
  <c r="C289" i="6"/>
  <c r="BR289" i="6"/>
  <c r="P289" i="6"/>
  <c r="B289" i="7"/>
  <c r="AP289" i="6"/>
  <c r="AC289" i="6"/>
  <c r="L289" i="6"/>
  <c r="AS289" i="6"/>
  <c r="AF289" i="6"/>
  <c r="BD289" i="6"/>
  <c r="Z289" i="6"/>
  <c r="K289" i="6"/>
  <c r="AI289" i="6"/>
  <c r="AO289" i="6"/>
  <c r="BA289" i="6"/>
  <c r="BP289" i="6"/>
  <c r="BL289" i="6"/>
  <c r="BE289" i="6"/>
  <c r="BK289" i="6"/>
  <c r="AY289" i="6"/>
  <c r="AE294" i="6"/>
  <c r="AZ294" i="6"/>
  <c r="AT294" i="6"/>
  <c r="E294" i="6"/>
  <c r="AK294" i="6"/>
  <c r="O294" i="6"/>
  <c r="BF294" i="6"/>
  <c r="C294" i="6"/>
  <c r="BR294" i="6"/>
  <c r="BC294" i="6"/>
  <c r="AP294" i="6"/>
  <c r="BL294" i="6"/>
  <c r="AX294" i="6"/>
  <c r="AW294" i="6"/>
  <c r="AO294" i="6"/>
  <c r="AC294" i="6"/>
  <c r="AD294" i="6"/>
  <c r="AS294" i="6"/>
  <c r="BN294" i="6"/>
  <c r="AH294" i="6"/>
  <c r="BE294" i="6"/>
  <c r="P294" i="6"/>
  <c r="B294" i="7"/>
  <c r="AU294" i="6"/>
  <c r="AI294" i="6"/>
  <c r="BP294" i="6"/>
  <c r="BA294" i="6"/>
  <c r="K294" i="6"/>
  <c r="BK294" i="6"/>
  <c r="AB294" i="6"/>
  <c r="N294" i="6"/>
  <c r="AF294" i="6"/>
  <c r="AV294" i="6"/>
  <c r="AY294" i="6"/>
  <c r="BI294" i="6"/>
  <c r="Z294" i="6"/>
  <c r="AA294" i="6"/>
  <c r="BM294" i="6"/>
  <c r="BO294" i="6"/>
  <c r="BB294" i="6"/>
  <c r="BH294" i="6"/>
  <c r="M294" i="6"/>
  <c r="BJ294" i="6"/>
  <c r="AR294" i="6"/>
  <c r="BD294" i="6"/>
  <c r="L294" i="6"/>
  <c r="BG294" i="6"/>
  <c r="AI84" i="6"/>
  <c r="AY84" i="6"/>
  <c r="K84" i="6"/>
  <c r="BE84" i="6"/>
  <c r="AU84" i="6"/>
  <c r="AC84" i="6"/>
  <c r="BJ84" i="6"/>
  <c r="BM84" i="6"/>
  <c r="M84" i="6"/>
  <c r="BD84" i="6"/>
  <c r="AK84" i="6"/>
  <c r="BB84" i="6"/>
  <c r="BP84" i="6"/>
  <c r="AO84" i="6"/>
  <c r="AV84" i="6"/>
  <c r="BI84" i="6"/>
  <c r="P84" i="6"/>
  <c r="B84" i="7"/>
  <c r="O84" i="6"/>
  <c r="AX84" i="6"/>
  <c r="AB84" i="6"/>
  <c r="AD84" i="6"/>
  <c r="BG84" i="6"/>
  <c r="AS84" i="6"/>
  <c r="L84" i="6"/>
  <c r="BH84" i="6"/>
  <c r="AF84" i="6"/>
  <c r="BC84" i="6"/>
  <c r="BL84" i="6"/>
  <c r="AZ84" i="6"/>
  <c r="AP84" i="6"/>
  <c r="C84" i="6"/>
  <c r="BR84" i="6"/>
  <c r="AH84" i="6"/>
  <c r="AR84" i="6"/>
  <c r="N84" i="6"/>
  <c r="E84" i="6"/>
  <c r="AA84" i="6"/>
  <c r="AW84" i="6"/>
  <c r="BF84" i="6"/>
  <c r="AE84" i="6"/>
  <c r="BK84" i="6"/>
  <c r="BO84" i="6"/>
  <c r="BN84" i="6"/>
  <c r="BA84" i="6"/>
  <c r="AT84" i="6"/>
  <c r="L146" i="6"/>
  <c r="BP146" i="6"/>
  <c r="P146" i="6"/>
  <c r="B146" i="7"/>
  <c r="BA146" i="6"/>
  <c r="BD146" i="6"/>
  <c r="BE146" i="6"/>
  <c r="BC146" i="6"/>
  <c r="BF146" i="6"/>
  <c r="BK146" i="6"/>
  <c r="BM146" i="6"/>
  <c r="AR146" i="6"/>
  <c r="AI146" i="6"/>
  <c r="AC146" i="6"/>
  <c r="AZ146" i="6"/>
  <c r="AF146" i="6"/>
  <c r="AY146" i="6"/>
  <c r="BO146" i="6"/>
  <c r="AV146" i="6"/>
  <c r="AO146" i="6"/>
  <c r="AU146" i="6"/>
  <c r="BJ146" i="6"/>
  <c r="AT146" i="6"/>
  <c r="BI146" i="6"/>
  <c r="AB146" i="6"/>
  <c r="BN146" i="6"/>
  <c r="BL146" i="6"/>
  <c r="E146" i="6"/>
  <c r="AX146" i="6"/>
  <c r="O146" i="6"/>
  <c r="AP146" i="6"/>
  <c r="BH146" i="6"/>
  <c r="AE146" i="6"/>
  <c r="AD146" i="6"/>
  <c r="BG146" i="6"/>
  <c r="AH146" i="6"/>
  <c r="M146" i="6"/>
  <c r="BB146" i="6"/>
  <c r="AA146" i="6"/>
  <c r="Z146" i="6"/>
  <c r="K146" i="6"/>
  <c r="N146" i="6"/>
  <c r="AS146" i="6"/>
  <c r="C146" i="6"/>
  <c r="BR146" i="6"/>
  <c r="AW146" i="6"/>
  <c r="AK146" i="6"/>
  <c r="AK143" i="6"/>
  <c r="AF143" i="6"/>
  <c r="BG143" i="6"/>
  <c r="P143" i="6"/>
  <c r="B143" i="7"/>
  <c r="BH143" i="6"/>
  <c r="AH143" i="6"/>
  <c r="AZ143" i="6"/>
  <c r="BN143" i="6"/>
  <c r="L143" i="6"/>
  <c r="N143" i="6"/>
  <c r="M143" i="6"/>
  <c r="BI143" i="6"/>
  <c r="O143" i="6"/>
  <c r="BE143" i="6"/>
  <c r="BJ143" i="6"/>
  <c r="AT143" i="6"/>
  <c r="AW143" i="6"/>
  <c r="AV143" i="6"/>
  <c r="AR143" i="6"/>
  <c r="E143" i="6"/>
  <c r="K143" i="6"/>
  <c r="AS143" i="6"/>
  <c r="BL143" i="6"/>
  <c r="AU143" i="6"/>
  <c r="AB143" i="6"/>
  <c r="AD143" i="6"/>
  <c r="BP143" i="6"/>
  <c r="AI143" i="6"/>
  <c r="C143" i="6"/>
  <c r="BR143" i="6"/>
  <c r="AE143" i="6"/>
  <c r="BB143" i="6"/>
  <c r="Z143" i="6"/>
  <c r="BC143" i="6"/>
  <c r="BF143" i="6"/>
  <c r="BO143" i="6"/>
  <c r="AC143" i="6"/>
  <c r="BD143" i="6"/>
  <c r="AX143" i="6"/>
  <c r="AA143" i="6"/>
  <c r="AY143" i="6"/>
  <c r="BK143" i="6"/>
  <c r="BM143" i="6"/>
  <c r="BA143" i="6"/>
  <c r="AO143" i="6"/>
  <c r="AP143" i="6"/>
  <c r="AE114" i="6"/>
  <c r="BB114" i="6"/>
  <c r="AW114" i="6"/>
  <c r="AZ114" i="6"/>
  <c r="BI114" i="6"/>
  <c r="BH114" i="6"/>
  <c r="L114" i="6"/>
  <c r="BG114" i="6"/>
  <c r="N114" i="6"/>
  <c r="AR114" i="6"/>
  <c r="C114" i="6"/>
  <c r="BR114" i="6"/>
  <c r="AO114" i="6"/>
  <c r="AY114" i="6"/>
  <c r="BC114" i="6"/>
  <c r="AF114" i="6"/>
  <c r="P114" i="6"/>
  <c r="B114" i="7"/>
  <c r="AD114" i="6"/>
  <c r="BN114" i="6"/>
  <c r="M114" i="6"/>
  <c r="AP114" i="6"/>
  <c r="AI114" i="6"/>
  <c r="AK114" i="6"/>
  <c r="K114" i="6"/>
  <c r="BL114" i="6"/>
  <c r="AB114" i="6"/>
  <c r="AH114" i="6"/>
  <c r="AC114" i="6"/>
  <c r="BJ114" i="6"/>
  <c r="O114" i="6"/>
  <c r="BO114" i="6"/>
  <c r="AX114" i="6"/>
  <c r="BP114" i="6"/>
  <c r="E114" i="6"/>
  <c r="BM114" i="6"/>
  <c r="AV114" i="6"/>
  <c r="BE114" i="6"/>
  <c r="AA114" i="6"/>
  <c r="BK114" i="6"/>
  <c r="AU114" i="6"/>
  <c r="BF114" i="6"/>
  <c r="BD114" i="6"/>
  <c r="BA114" i="6"/>
  <c r="BQ114" i="6"/>
  <c r="AS114" i="6"/>
  <c r="AT114" i="6"/>
  <c r="AW259" i="6"/>
  <c r="AA259" i="6"/>
  <c r="BO259" i="6"/>
  <c r="BD259" i="6"/>
  <c r="BA259" i="6"/>
  <c r="BG259" i="6"/>
  <c r="AZ259" i="6"/>
  <c r="AB259" i="6"/>
  <c r="AY259" i="6"/>
  <c r="AH259" i="6"/>
  <c r="AX259" i="6"/>
  <c r="BE259" i="6"/>
  <c r="BP259" i="6"/>
  <c r="AD259" i="6"/>
  <c r="AE259" i="6"/>
  <c r="E259" i="6"/>
  <c r="AT259" i="6"/>
  <c r="C259" i="6"/>
  <c r="BR259" i="6"/>
  <c r="AV259" i="6"/>
  <c r="BB259" i="6"/>
  <c r="BK259" i="6"/>
  <c r="AK259" i="6"/>
  <c r="BC259" i="6"/>
  <c r="AP259" i="6"/>
  <c r="BL259" i="6"/>
  <c r="AU259" i="6"/>
  <c r="AC259" i="6"/>
  <c r="Z259" i="6"/>
  <c r="AI259" i="6"/>
  <c r="BN259" i="6"/>
  <c r="M259" i="6"/>
  <c r="P259" i="6"/>
  <c r="B259" i="7"/>
  <c r="BF259" i="6"/>
  <c r="BM259" i="6"/>
  <c r="BI259" i="6"/>
  <c r="O259" i="6"/>
  <c r="AO259" i="6"/>
  <c r="BH259" i="6"/>
  <c r="AS259" i="6"/>
  <c r="L259" i="6"/>
  <c r="N259" i="6"/>
  <c r="AF259" i="6"/>
  <c r="BJ259" i="6"/>
  <c r="K259" i="6"/>
  <c r="AR259" i="6"/>
  <c r="AU264" i="6"/>
  <c r="P264" i="6"/>
  <c r="B264" i="7"/>
  <c r="BP264" i="6"/>
  <c r="AB264" i="6"/>
  <c r="AZ264" i="6"/>
  <c r="BC264" i="6"/>
  <c r="N264" i="6"/>
  <c r="AT264" i="6"/>
  <c r="O264" i="6"/>
  <c r="AH264" i="6"/>
  <c r="AC264" i="6"/>
  <c r="BG264" i="6"/>
  <c r="BJ264" i="6"/>
  <c r="AD264" i="6"/>
  <c r="AI264" i="6"/>
  <c r="L264" i="6"/>
  <c r="BI264" i="6"/>
  <c r="AO264" i="6"/>
  <c r="BO264" i="6"/>
  <c r="AK264" i="6"/>
  <c r="C264" i="6"/>
  <c r="BR264" i="6"/>
  <c r="AP264" i="6"/>
  <c r="AF264" i="6"/>
  <c r="K264" i="6"/>
  <c r="BL264" i="6"/>
  <c r="AE264" i="6"/>
  <c r="BM264" i="6"/>
  <c r="AV264" i="6"/>
  <c r="AX264" i="6"/>
  <c r="BK264" i="6"/>
  <c r="AW264" i="6"/>
  <c r="AA264" i="6"/>
  <c r="BF264" i="6"/>
  <c r="AS264" i="6"/>
  <c r="BD264" i="6"/>
  <c r="BH264" i="6"/>
  <c r="AY264" i="6"/>
  <c r="BB264" i="6"/>
  <c r="BE264" i="6"/>
  <c r="BN264" i="6"/>
  <c r="E264" i="6"/>
  <c r="M264" i="6"/>
  <c r="AR264" i="6"/>
  <c r="BA264" i="6"/>
  <c r="BC223" i="6"/>
  <c r="AW223" i="6"/>
  <c r="BJ223" i="6"/>
  <c r="AU223" i="6"/>
  <c r="AP223" i="6"/>
  <c r="P223" i="6"/>
  <c r="B223" i="7"/>
  <c r="N223" i="6"/>
  <c r="BD223" i="6"/>
  <c r="AF223" i="6"/>
  <c r="AO223" i="6"/>
  <c r="AK223" i="6"/>
  <c r="BK223" i="6"/>
  <c r="BN223" i="6"/>
  <c r="L223" i="6"/>
  <c r="BM223" i="6"/>
  <c r="BB223" i="6"/>
  <c r="AS223" i="6"/>
  <c r="M223" i="6"/>
  <c r="AB223" i="6"/>
  <c r="AX223" i="6"/>
  <c r="AE223" i="6"/>
  <c r="AT223" i="6"/>
  <c r="AA223" i="6"/>
  <c r="E223" i="6"/>
  <c r="BL223" i="6"/>
  <c r="AI223" i="6"/>
  <c r="BF223" i="6"/>
  <c r="K223" i="6"/>
  <c r="BG223" i="6"/>
  <c r="BA223" i="6"/>
  <c r="BE223" i="6"/>
  <c r="O223" i="6"/>
  <c r="AH223" i="6"/>
  <c r="C223" i="6"/>
  <c r="BR223" i="6"/>
  <c r="BP223" i="6"/>
  <c r="Z223" i="6"/>
  <c r="BO223" i="6"/>
  <c r="AY223" i="6"/>
  <c r="AV223" i="6"/>
  <c r="BH223" i="6"/>
  <c r="AD223" i="6"/>
  <c r="BI223" i="6"/>
  <c r="AC223" i="6"/>
  <c r="AZ223" i="6"/>
  <c r="AR223" i="6"/>
  <c r="BG21" i="6"/>
  <c r="BP21" i="6"/>
  <c r="AF21" i="6"/>
  <c r="L21" i="6"/>
  <c r="AD21" i="6"/>
  <c r="BJ21" i="6"/>
  <c r="BI21" i="6"/>
  <c r="E21" i="6"/>
  <c r="Z21" i="6"/>
  <c r="AO21" i="6"/>
  <c r="AA21" i="6"/>
  <c r="AT21" i="6"/>
  <c r="BO21" i="6"/>
  <c r="M21" i="6"/>
  <c r="BB21" i="6"/>
  <c r="AH21" i="6"/>
  <c r="O21" i="6"/>
  <c r="BD21" i="6"/>
  <c r="BL21" i="6"/>
  <c r="BH21" i="6"/>
  <c r="P21" i="6"/>
  <c r="B21" i="7"/>
  <c r="BC21" i="6"/>
  <c r="BF21" i="6"/>
  <c r="K21" i="6"/>
  <c r="BN21" i="6"/>
  <c r="BK21" i="6"/>
  <c r="AU21" i="6"/>
  <c r="AE21" i="6"/>
  <c r="AI21" i="6"/>
  <c r="AY21" i="6"/>
  <c r="AP21" i="6"/>
  <c r="AZ21" i="6"/>
  <c r="AK21" i="6"/>
  <c r="N21" i="6"/>
  <c r="AX21" i="6"/>
  <c r="BE21" i="6"/>
  <c r="AW21" i="6"/>
  <c r="BM21" i="6"/>
  <c r="AC21" i="6"/>
  <c r="AR21" i="6"/>
  <c r="C21" i="6"/>
  <c r="BR21" i="6"/>
  <c r="BA21" i="6"/>
  <c r="AV21" i="6"/>
  <c r="AB21" i="6"/>
  <c r="AS21" i="6"/>
  <c r="BQ21" i="6"/>
  <c r="BE167" i="6"/>
  <c r="BB167" i="6"/>
  <c r="BO167" i="6"/>
  <c r="AU167" i="6"/>
  <c r="BI167" i="6"/>
  <c r="BL167" i="6"/>
  <c r="C167" i="6"/>
  <c r="BR167" i="6"/>
  <c r="BG167" i="6"/>
  <c r="AX167" i="6"/>
  <c r="AI167" i="6"/>
  <c r="AY167" i="6"/>
  <c r="AT167" i="6"/>
  <c r="AS167" i="6"/>
  <c r="BM167" i="6"/>
  <c r="AP167" i="6"/>
  <c r="AV167" i="6"/>
  <c r="BA167" i="6"/>
  <c r="AB167" i="6"/>
  <c r="BN167" i="6"/>
  <c r="AF167" i="6"/>
  <c r="P167" i="6"/>
  <c r="B167" i="7"/>
  <c r="BJ167" i="6"/>
  <c r="BK167" i="6"/>
  <c r="AA167" i="6"/>
  <c r="E167" i="6"/>
  <c r="AC167" i="6"/>
  <c r="BP167" i="6"/>
  <c r="AE167" i="6"/>
  <c r="BF167" i="6"/>
  <c r="BH167" i="6"/>
  <c r="L167" i="6"/>
  <c r="AZ167" i="6"/>
  <c r="AR167" i="6"/>
  <c r="K167" i="6"/>
  <c r="AW167" i="6"/>
  <c r="Z167" i="6"/>
  <c r="BC167" i="6"/>
  <c r="AO167" i="6"/>
  <c r="AD167" i="6"/>
  <c r="O167" i="6"/>
  <c r="M167" i="6"/>
  <c r="AH167" i="6"/>
  <c r="N167" i="6"/>
  <c r="BD167" i="6"/>
  <c r="AK167" i="6"/>
  <c r="AA252" i="6"/>
  <c r="BI252" i="6"/>
  <c r="AC252" i="6"/>
  <c r="E252" i="6"/>
  <c r="BN252" i="6"/>
  <c r="AZ252" i="6"/>
  <c r="AY252" i="6"/>
  <c r="BP252" i="6"/>
  <c r="C252" i="6"/>
  <c r="BR252" i="6"/>
  <c r="AE252" i="6"/>
  <c r="K252" i="6"/>
  <c r="BO252" i="6"/>
  <c r="BE252" i="6"/>
  <c r="AH252" i="6"/>
  <c r="AV252" i="6"/>
  <c r="Z252" i="6"/>
  <c r="L252" i="6"/>
  <c r="BB252" i="6"/>
  <c r="M252" i="6"/>
  <c r="BL252" i="6"/>
  <c r="BF252" i="6"/>
  <c r="BJ252" i="6"/>
  <c r="AD252" i="6"/>
  <c r="BA252" i="6"/>
  <c r="AX252" i="6"/>
  <c r="O252" i="6"/>
  <c r="BM252" i="6"/>
  <c r="P252" i="6"/>
  <c r="B252" i="7"/>
  <c r="BH252" i="6"/>
  <c r="AW252" i="6"/>
  <c r="AR252" i="6"/>
  <c r="AU252" i="6"/>
  <c r="AS252" i="6"/>
  <c r="AF252" i="6"/>
  <c r="AB252" i="6"/>
  <c r="AI252" i="6"/>
  <c r="AT252" i="6"/>
  <c r="BK252" i="6"/>
  <c r="BG252" i="6"/>
  <c r="BC252" i="6"/>
  <c r="AO252" i="6"/>
  <c r="AK252" i="6"/>
  <c r="AP252" i="6"/>
  <c r="BD252" i="6"/>
  <c r="N252" i="6"/>
  <c r="BN98" i="6"/>
  <c r="AD98" i="6"/>
  <c r="AE98" i="6"/>
  <c r="E98" i="6"/>
  <c r="Z98" i="6"/>
  <c r="BP98" i="6"/>
  <c r="K98" i="6"/>
  <c r="AO98" i="6"/>
  <c r="BG98" i="6"/>
  <c r="AI98" i="6"/>
  <c r="BL98" i="6"/>
  <c r="AF98" i="6"/>
  <c r="AR98" i="6"/>
  <c r="AX98" i="6"/>
  <c r="C98" i="6"/>
  <c r="BR98" i="6"/>
  <c r="AC98" i="6"/>
  <c r="BI98" i="6"/>
  <c r="AZ98" i="6"/>
  <c r="P98" i="6"/>
  <c r="B98" i="7"/>
  <c r="O98" i="6"/>
  <c r="AH98" i="6"/>
  <c r="AP98" i="6"/>
  <c r="BE98" i="6"/>
  <c r="BF98" i="6"/>
  <c r="AB98" i="6"/>
  <c r="AA98" i="6"/>
  <c r="BD98" i="6"/>
  <c r="BC98" i="6"/>
  <c r="AU98" i="6"/>
  <c r="BO98" i="6"/>
  <c r="AW98" i="6"/>
  <c r="BM98" i="6"/>
  <c r="AY98" i="6"/>
  <c r="BB98" i="6"/>
  <c r="N98" i="6"/>
  <c r="BH98" i="6"/>
  <c r="BJ98" i="6"/>
  <c r="BK98" i="6"/>
  <c r="BA98" i="6"/>
  <c r="L98" i="6"/>
  <c r="AV98" i="6"/>
  <c r="M98" i="6"/>
  <c r="AK98" i="6"/>
  <c r="BQ98" i="6"/>
  <c r="AS98" i="6"/>
  <c r="AT98" i="6"/>
  <c r="AR355" i="6"/>
  <c r="AA355" i="6"/>
  <c r="AS355" i="6"/>
  <c r="BM355" i="6"/>
  <c r="AX355" i="6"/>
  <c r="AU355" i="6"/>
  <c r="BP355" i="6"/>
  <c r="BA355" i="6"/>
  <c r="AI355" i="6"/>
  <c r="C355" i="6"/>
  <c r="BR355" i="6"/>
  <c r="BF355" i="6"/>
  <c r="BH355" i="6"/>
  <c r="BI355" i="6"/>
  <c r="M355" i="6"/>
  <c r="AC355" i="6"/>
  <c r="BN355" i="6"/>
  <c r="BD355" i="6"/>
  <c r="AF355" i="6"/>
  <c r="L355" i="6"/>
  <c r="BE355" i="6"/>
  <c r="AY355" i="6"/>
  <c r="AO355" i="6"/>
  <c r="K355" i="6"/>
  <c r="AH355" i="6"/>
  <c r="AK355" i="6"/>
  <c r="BC355" i="6"/>
  <c r="AP355" i="6"/>
  <c r="AE355" i="6"/>
  <c r="BK355" i="6"/>
  <c r="AT355" i="6"/>
  <c r="AD355" i="6"/>
  <c r="E355" i="6"/>
  <c r="O355" i="6"/>
  <c r="AB355" i="6"/>
  <c r="BO355" i="6"/>
  <c r="BB355" i="6"/>
  <c r="AW355" i="6"/>
  <c r="AV355" i="6"/>
  <c r="BG355" i="6"/>
  <c r="AZ355" i="6"/>
  <c r="BL355" i="6"/>
  <c r="BJ355" i="6"/>
  <c r="P355" i="6"/>
  <c r="B355" i="7"/>
  <c r="Z355" i="6"/>
  <c r="N355" i="6"/>
  <c r="AO102" i="6"/>
  <c r="BO102" i="6"/>
  <c r="BB102" i="6"/>
  <c r="O102" i="6"/>
  <c r="AY102" i="6"/>
  <c r="AF102" i="6"/>
  <c r="BA102" i="6"/>
  <c r="BG102" i="6"/>
  <c r="P102" i="6"/>
  <c r="B102" i="7"/>
  <c r="AR102" i="6"/>
  <c r="AW102" i="6"/>
  <c r="AP102" i="6"/>
  <c r="K102" i="6"/>
  <c r="AB102" i="6"/>
  <c r="BC102" i="6"/>
  <c r="BE102" i="6"/>
  <c r="AZ102" i="6"/>
  <c r="N102" i="6"/>
  <c r="AE102" i="6"/>
  <c r="BH102" i="6"/>
  <c r="AA102" i="6"/>
  <c r="M102" i="6"/>
  <c r="BM102" i="6"/>
  <c r="BK102" i="6"/>
  <c r="AC102" i="6"/>
  <c r="BJ102" i="6"/>
  <c r="AU102" i="6"/>
  <c r="AI102" i="6"/>
  <c r="BD102" i="6"/>
  <c r="AV102" i="6"/>
  <c r="E102" i="6"/>
  <c r="BI102" i="6"/>
  <c r="BL102" i="6"/>
  <c r="AX102" i="6"/>
  <c r="BN102" i="6"/>
  <c r="BF102" i="6"/>
  <c r="AD102" i="6"/>
  <c r="AH102" i="6"/>
  <c r="C102" i="6"/>
  <c r="BR102" i="6"/>
  <c r="BP102" i="6"/>
  <c r="L102" i="6"/>
  <c r="AK102" i="6"/>
  <c r="AS102" i="6"/>
  <c r="AT102" i="6"/>
  <c r="AK10" i="5"/>
  <c r="AW10" i="5"/>
  <c r="BD10" i="5"/>
  <c r="W10" i="5"/>
  <c r="BE10" i="5"/>
  <c r="BF10" i="5"/>
  <c r="O10" i="5"/>
  <c r="AM10" i="5"/>
  <c r="AR10" i="5"/>
  <c r="AO10" i="5"/>
  <c r="AY10" i="5"/>
  <c r="K10" i="5"/>
  <c r="AP10" i="5"/>
  <c r="BP10" i="5"/>
  <c r="BK10" i="5"/>
  <c r="AX10" i="5"/>
  <c r="BL10" i="5"/>
  <c r="AQ10" i="5"/>
  <c r="BB10" i="5"/>
  <c r="M10" i="5"/>
  <c r="AN10" i="5"/>
  <c r="V10" i="5"/>
  <c r="AV10" i="5"/>
  <c r="BC10" i="5"/>
  <c r="P10" i="5"/>
  <c r="BA10" i="5"/>
  <c r="BH10" i="5"/>
  <c r="AH10" i="5"/>
  <c r="U10" i="5"/>
  <c r="R10" i="5"/>
  <c r="AU10" i="5"/>
  <c r="L10" i="5"/>
  <c r="C10" i="5"/>
  <c r="AI10" i="5"/>
  <c r="AS10" i="5"/>
  <c r="AZ10" i="5"/>
  <c r="BG10" i="5"/>
  <c r="AT10" i="5"/>
  <c r="I10" i="5"/>
  <c r="E10" i="5"/>
  <c r="AF10" i="5"/>
  <c r="J10" i="5"/>
  <c r="BI10" i="5"/>
  <c r="BJ10" i="5"/>
  <c r="AJ10" i="5"/>
  <c r="BM188" i="6"/>
  <c r="AH188" i="6"/>
  <c r="BE188" i="6"/>
  <c r="BK188" i="6"/>
  <c r="BA188" i="6"/>
  <c r="AX188" i="6"/>
  <c r="AI188" i="6"/>
  <c r="AY188" i="6"/>
  <c r="AF188" i="6"/>
  <c r="AE188" i="6"/>
  <c r="BH188" i="6"/>
  <c r="AU188" i="6"/>
  <c r="BF188" i="6"/>
  <c r="AZ188" i="6"/>
  <c r="M188" i="6"/>
  <c r="AA188" i="6"/>
  <c r="BL188" i="6"/>
  <c r="O188" i="6"/>
  <c r="BN188" i="6"/>
  <c r="BG188" i="6"/>
  <c r="E188" i="6"/>
  <c r="K188" i="6"/>
  <c r="AD188" i="6"/>
  <c r="P188" i="6"/>
  <c r="B188" i="7"/>
  <c r="BC188" i="6"/>
  <c r="BJ188" i="6"/>
  <c r="AR188" i="6"/>
  <c r="BD188" i="6"/>
  <c r="BO188" i="6"/>
  <c r="AV188" i="6"/>
  <c r="AB188" i="6"/>
  <c r="BI188" i="6"/>
  <c r="AK188" i="6"/>
  <c r="C188" i="6"/>
  <c r="BR188" i="6"/>
  <c r="N188" i="6"/>
  <c r="AC188" i="6"/>
  <c r="BB188" i="6"/>
  <c r="AW188" i="6"/>
  <c r="BP188" i="6"/>
  <c r="L188" i="6"/>
  <c r="AO188" i="6"/>
  <c r="AP188" i="6"/>
  <c r="AT188" i="6"/>
  <c r="AS188" i="6"/>
  <c r="AX155" i="6"/>
  <c r="AU155" i="6"/>
  <c r="P155" i="6"/>
  <c r="B155" i="7"/>
  <c r="AS155" i="6"/>
  <c r="BB155" i="6"/>
  <c r="AW155" i="6"/>
  <c r="AO155" i="6"/>
  <c r="AV155" i="6"/>
  <c r="AY155" i="6"/>
  <c r="AC155" i="6"/>
  <c r="AR155" i="6"/>
  <c r="AH155" i="6"/>
  <c r="AP155" i="6"/>
  <c r="BG155" i="6"/>
  <c r="AB155" i="6"/>
  <c r="AF155" i="6"/>
  <c r="L155" i="6"/>
  <c r="BD155" i="6"/>
  <c r="M155" i="6"/>
  <c r="BN155" i="6"/>
  <c r="BH155" i="6"/>
  <c r="AT155" i="6"/>
  <c r="AA155" i="6"/>
  <c r="E155" i="6"/>
  <c r="BK155" i="6"/>
  <c r="K155" i="6"/>
  <c r="BA155" i="6"/>
  <c r="AI155" i="6"/>
  <c r="N155" i="6"/>
  <c r="AD155" i="6"/>
  <c r="BM155" i="6"/>
  <c r="AE155" i="6"/>
  <c r="AZ155" i="6"/>
  <c r="BL155" i="6"/>
  <c r="BO155" i="6"/>
  <c r="Z155" i="6"/>
  <c r="O155" i="6"/>
  <c r="BP155" i="6"/>
  <c r="BJ155" i="6"/>
  <c r="BI155" i="6"/>
  <c r="BC155" i="6"/>
  <c r="C155" i="6"/>
  <c r="BR155" i="6"/>
  <c r="BE155" i="6"/>
  <c r="BF155" i="6"/>
  <c r="AK155" i="6"/>
  <c r="BF33" i="6"/>
  <c r="E33" i="6"/>
  <c r="AO33" i="6"/>
  <c r="AV33" i="6"/>
  <c r="BE33" i="6"/>
  <c r="AU33" i="6"/>
  <c r="BB33" i="6"/>
  <c r="AW33" i="6"/>
  <c r="AH33" i="6"/>
  <c r="BM33" i="6"/>
  <c r="BC33" i="6"/>
  <c r="AT33" i="6"/>
  <c r="BO33" i="6"/>
  <c r="Z33" i="6"/>
  <c r="AY33" i="6"/>
  <c r="BK33" i="6"/>
  <c r="BH33" i="6"/>
  <c r="AD33" i="6"/>
  <c r="BP33" i="6"/>
  <c r="AB33" i="6"/>
  <c r="C33" i="6"/>
  <c r="BR33" i="6"/>
  <c r="BI33" i="6"/>
  <c r="BA33" i="6"/>
  <c r="AS33" i="6"/>
  <c r="N33" i="6"/>
  <c r="BL33" i="6"/>
  <c r="AF33" i="6"/>
  <c r="P33" i="6"/>
  <c r="B33" i="7"/>
  <c r="M33" i="6"/>
  <c r="K33" i="6"/>
  <c r="AZ33" i="6"/>
  <c r="BG33" i="6"/>
  <c r="AE33" i="6"/>
  <c r="AK33" i="6"/>
  <c r="AP33" i="6"/>
  <c r="AI33" i="6"/>
  <c r="L33" i="6"/>
  <c r="AX33" i="6"/>
  <c r="AA33" i="6"/>
  <c r="AC33" i="6"/>
  <c r="BJ33" i="6"/>
  <c r="BD33" i="6"/>
  <c r="BN33" i="6"/>
  <c r="O33" i="6"/>
  <c r="AR33" i="6"/>
  <c r="BQ33" i="6"/>
  <c r="BJ75" i="6"/>
  <c r="C75" i="6"/>
  <c r="BR75" i="6"/>
  <c r="BI75" i="6"/>
  <c r="BF75" i="6"/>
  <c r="N75" i="6"/>
  <c r="AX75" i="6"/>
  <c r="BK75" i="6"/>
  <c r="AV75" i="6"/>
  <c r="AE75" i="6"/>
  <c r="AA75" i="6"/>
  <c r="AK75" i="6"/>
  <c r="AI75" i="6"/>
  <c r="BP75" i="6"/>
  <c r="BO75" i="6"/>
  <c r="BM75" i="6"/>
  <c r="BH75" i="6"/>
  <c r="K75" i="6"/>
  <c r="AH75" i="6"/>
  <c r="O75" i="6"/>
  <c r="AB75" i="6"/>
  <c r="BL75" i="6"/>
  <c r="AS75" i="6"/>
  <c r="AZ75" i="6"/>
  <c r="AP75" i="6"/>
  <c r="BD75" i="6"/>
  <c r="BN75" i="6"/>
  <c r="AO75" i="6"/>
  <c r="E75" i="6"/>
  <c r="BE75" i="6"/>
  <c r="L75" i="6"/>
  <c r="AU75" i="6"/>
  <c r="AC75" i="6"/>
  <c r="AT75" i="6"/>
  <c r="BA75" i="6"/>
  <c r="BG75" i="6"/>
  <c r="AF75" i="6"/>
  <c r="BB75" i="6"/>
  <c r="M75" i="6"/>
  <c r="AY75" i="6"/>
  <c r="BQ75" i="6"/>
  <c r="BC75" i="6"/>
  <c r="AW75" i="6"/>
  <c r="P75" i="6"/>
  <c r="B75" i="7"/>
  <c r="AD75" i="6"/>
  <c r="AR75" i="6"/>
  <c r="Z75" i="6"/>
  <c r="BG336" i="6"/>
  <c r="AK336" i="6"/>
  <c r="AF336" i="6"/>
  <c r="AV336" i="6"/>
  <c r="M336" i="6"/>
  <c r="BK336" i="6"/>
  <c r="AP336" i="6"/>
  <c r="BA336" i="6"/>
  <c r="BC336" i="6"/>
  <c r="AT336" i="6"/>
  <c r="AZ336" i="6"/>
  <c r="AS336" i="6"/>
  <c r="C336" i="6"/>
  <c r="BR336" i="6"/>
  <c r="AI336" i="6"/>
  <c r="O336" i="6"/>
  <c r="AY336" i="6"/>
  <c r="AD336" i="6"/>
  <c r="AE336" i="6"/>
  <c r="BB336" i="6"/>
  <c r="AW336" i="6"/>
  <c r="AO336" i="6"/>
  <c r="BL336" i="6"/>
  <c r="L336" i="6"/>
  <c r="BF336" i="6"/>
  <c r="P336" i="6"/>
  <c r="B336" i="7"/>
  <c r="BI336" i="6"/>
  <c r="BJ336" i="6"/>
  <c r="BM336" i="6"/>
  <c r="AA336" i="6"/>
  <c r="E336" i="6"/>
  <c r="AH336" i="6"/>
  <c r="N336" i="6"/>
  <c r="BO336" i="6"/>
  <c r="AU336" i="6"/>
  <c r="BD336" i="6"/>
  <c r="AR336" i="6"/>
  <c r="BE336" i="6"/>
  <c r="AX336" i="6"/>
  <c r="K336" i="6"/>
  <c r="BH336" i="6"/>
  <c r="Z336" i="6"/>
  <c r="BP336" i="6"/>
  <c r="BN336" i="6"/>
  <c r="AB336" i="6"/>
  <c r="AC336" i="6"/>
  <c r="K303" i="6"/>
  <c r="BE303" i="6"/>
  <c r="BP303" i="6"/>
  <c r="C303" i="6"/>
  <c r="BR303" i="6"/>
  <c r="AP303" i="6"/>
  <c r="AU303" i="6"/>
  <c r="BI303" i="6"/>
  <c r="Z303" i="6"/>
  <c r="AF303" i="6"/>
  <c r="BJ303" i="6"/>
  <c r="BC303" i="6"/>
  <c r="N303" i="6"/>
  <c r="AC303" i="6"/>
  <c r="BA303" i="6"/>
  <c r="AT303" i="6"/>
  <c r="M303" i="6"/>
  <c r="BD303" i="6"/>
  <c r="BH303" i="6"/>
  <c r="AE303" i="6"/>
  <c r="AV303" i="6"/>
  <c r="BM303" i="6"/>
  <c r="BG303" i="6"/>
  <c r="AR303" i="6"/>
  <c r="BB303" i="6"/>
  <c r="AK303" i="6"/>
  <c r="BF303" i="6"/>
  <c r="O303" i="6"/>
  <c r="BK303" i="6"/>
  <c r="BO303" i="6"/>
  <c r="AI303" i="6"/>
  <c r="AH303" i="6"/>
  <c r="AY303" i="6"/>
  <c r="AS303" i="6"/>
  <c r="BL303" i="6"/>
  <c r="BN303" i="6"/>
  <c r="AB303" i="6"/>
  <c r="AZ303" i="6"/>
  <c r="L303" i="6"/>
  <c r="AD303" i="6"/>
  <c r="AX303" i="6"/>
  <c r="E303" i="6"/>
  <c r="P303" i="6"/>
  <c r="B303" i="7"/>
  <c r="AO303" i="6"/>
  <c r="AA303" i="6"/>
  <c r="AW303" i="6"/>
  <c r="BP125" i="6"/>
  <c r="BJ125" i="6"/>
  <c r="P125" i="6"/>
  <c r="B125" i="7"/>
  <c r="BA125" i="6"/>
  <c r="BL125" i="6"/>
  <c r="BN125" i="6"/>
  <c r="AV125" i="6"/>
  <c r="AS125" i="6"/>
  <c r="AE125" i="6"/>
  <c r="L125" i="6"/>
  <c r="E125" i="6"/>
  <c r="Z125" i="6"/>
  <c r="AR125" i="6"/>
  <c r="BI125" i="6"/>
  <c r="BG125" i="6"/>
  <c r="BD125" i="6"/>
  <c r="BB125" i="6"/>
  <c r="AB125" i="6"/>
  <c r="BE125" i="6"/>
  <c r="AX125" i="6"/>
  <c r="M125" i="6"/>
  <c r="AC125" i="6"/>
  <c r="BC125" i="6"/>
  <c r="AT125" i="6"/>
  <c r="AY125" i="6"/>
  <c r="AU125" i="6"/>
  <c r="K125" i="6"/>
  <c r="C125" i="6"/>
  <c r="BR125" i="6"/>
  <c r="BM125" i="6"/>
  <c r="N125" i="6"/>
  <c r="BO125" i="6"/>
  <c r="AH125" i="6"/>
  <c r="O125" i="6"/>
  <c r="BH125" i="6"/>
  <c r="AP125" i="6"/>
  <c r="AF125" i="6"/>
  <c r="AD125" i="6"/>
  <c r="AO125" i="6"/>
  <c r="AA125" i="6"/>
  <c r="AI125" i="6"/>
  <c r="AZ125" i="6"/>
  <c r="AW125" i="6"/>
  <c r="BF125" i="6"/>
  <c r="BK125" i="6"/>
  <c r="AK125" i="6"/>
  <c r="AD227" i="6"/>
  <c r="AA227" i="6"/>
  <c r="BP227" i="6"/>
  <c r="BD227" i="6"/>
  <c r="BN227" i="6"/>
  <c r="BH227" i="6"/>
  <c r="AS227" i="6"/>
  <c r="O227" i="6"/>
  <c r="AZ227" i="6"/>
  <c r="BE227" i="6"/>
  <c r="BF227" i="6"/>
  <c r="BC227" i="6"/>
  <c r="BI227" i="6"/>
  <c r="AE227" i="6"/>
  <c r="K227" i="6"/>
  <c r="BG227" i="6"/>
  <c r="AI227" i="6"/>
  <c r="C227" i="6"/>
  <c r="BR227" i="6"/>
  <c r="AV227" i="6"/>
  <c r="AB227" i="6"/>
  <c r="BK227" i="6"/>
  <c r="AP227" i="6"/>
  <c r="E227" i="6"/>
  <c r="AO227" i="6"/>
  <c r="BL227" i="6"/>
  <c r="AU227" i="6"/>
  <c r="AW227" i="6"/>
  <c r="AT227" i="6"/>
  <c r="P227" i="6"/>
  <c r="B227" i="7"/>
  <c r="AY227" i="6"/>
  <c r="M227" i="6"/>
  <c r="AX227" i="6"/>
  <c r="AR227" i="6"/>
  <c r="Z227" i="6"/>
  <c r="BJ227" i="6"/>
  <c r="BO227" i="6"/>
  <c r="AC227" i="6"/>
  <c r="BA227" i="6"/>
  <c r="BB227" i="6"/>
  <c r="N227" i="6"/>
  <c r="AH227" i="6"/>
  <c r="BM227" i="6"/>
  <c r="AK227" i="6"/>
  <c r="L227" i="6"/>
  <c r="AF227" i="6"/>
  <c r="P106" i="6"/>
  <c r="B106" i="7"/>
  <c r="AU106" i="6"/>
  <c r="N106" i="6"/>
  <c r="C106" i="6"/>
  <c r="BR106" i="6"/>
  <c r="AH106" i="6"/>
  <c r="BO106" i="6"/>
  <c r="BB106" i="6"/>
  <c r="BE106" i="6"/>
  <c r="AY106" i="6"/>
  <c r="BI106" i="6"/>
  <c r="AE106" i="6"/>
  <c r="AI106" i="6"/>
  <c r="AF106" i="6"/>
  <c r="BJ106" i="6"/>
  <c r="BF106" i="6"/>
  <c r="BH106" i="6"/>
  <c r="BD106" i="6"/>
  <c r="AO106" i="6"/>
  <c r="AR106" i="6"/>
  <c r="AP106" i="6"/>
  <c r="AS106" i="6"/>
  <c r="O106" i="6"/>
  <c r="E106" i="6"/>
  <c r="M106" i="6"/>
  <c r="K106" i="6"/>
  <c r="BK106" i="6"/>
  <c r="BM106" i="6"/>
  <c r="BG106" i="6"/>
  <c r="L106" i="6"/>
  <c r="AW106" i="6"/>
  <c r="AK106" i="6"/>
  <c r="AC106" i="6"/>
  <c r="AD106" i="6"/>
  <c r="AA106" i="6"/>
  <c r="BQ106" i="6"/>
  <c r="BC106" i="6"/>
  <c r="BN106" i="6"/>
  <c r="BP106" i="6"/>
  <c r="BL106" i="6"/>
  <c r="AX106" i="6"/>
  <c r="AZ106" i="6"/>
  <c r="AV106" i="6"/>
  <c r="BA106" i="6"/>
  <c r="AB106" i="6"/>
  <c r="Z106" i="6"/>
  <c r="AT106" i="6"/>
  <c r="AZ50" i="6"/>
  <c r="BN50" i="6"/>
  <c r="AP50" i="6"/>
  <c r="AF50" i="6"/>
  <c r="P50" i="6"/>
  <c r="B50" i="7"/>
  <c r="BC50" i="6"/>
  <c r="K50" i="6"/>
  <c r="BG50" i="6"/>
  <c r="BD50" i="6"/>
  <c r="BH50" i="6"/>
  <c r="AS50" i="6"/>
  <c r="BE50" i="6"/>
  <c r="AE50" i="6"/>
  <c r="BL50" i="6"/>
  <c r="BP50" i="6"/>
  <c r="BF50" i="6"/>
  <c r="AW50" i="6"/>
  <c r="AD50" i="6"/>
  <c r="M50" i="6"/>
  <c r="L50" i="6"/>
  <c r="BK50" i="6"/>
  <c r="AR50" i="6"/>
  <c r="BI50" i="6"/>
  <c r="AU50" i="6"/>
  <c r="AC50" i="6"/>
  <c r="N50" i="6"/>
  <c r="AI50" i="6"/>
  <c r="O50" i="6"/>
  <c r="AA50" i="6"/>
  <c r="C50" i="6"/>
  <c r="BR50" i="6"/>
  <c r="BM50" i="6"/>
  <c r="E50" i="6"/>
  <c r="AO50" i="6"/>
  <c r="AK50" i="6"/>
  <c r="BQ50" i="6"/>
  <c r="AV50" i="6"/>
  <c r="AX50" i="6"/>
  <c r="BA50" i="6"/>
  <c r="BO50" i="6"/>
  <c r="BB50" i="6"/>
  <c r="AY50" i="6"/>
  <c r="BJ50" i="6"/>
  <c r="AH50" i="6"/>
  <c r="Z50" i="6"/>
  <c r="AB50" i="6"/>
  <c r="AT50" i="6"/>
  <c r="BL216" i="6"/>
  <c r="AC216" i="6"/>
  <c r="BE216" i="6"/>
  <c r="BD216" i="6"/>
  <c r="BH216" i="6"/>
  <c r="AX216" i="6"/>
  <c r="E216" i="6"/>
  <c r="BK216" i="6"/>
  <c r="AW216" i="6"/>
  <c r="M216" i="6"/>
  <c r="N216" i="6"/>
  <c r="BB216" i="6"/>
  <c r="BP216" i="6"/>
  <c r="BF216" i="6"/>
  <c r="AF216" i="6"/>
  <c r="P216" i="6"/>
  <c r="B216" i="7"/>
  <c r="BC216" i="6"/>
  <c r="K216" i="6"/>
  <c r="AV216" i="6"/>
  <c r="BN216" i="6"/>
  <c r="AZ216" i="6"/>
  <c r="AB216" i="6"/>
  <c r="BG216" i="6"/>
  <c r="BJ216" i="6"/>
  <c r="O216" i="6"/>
  <c r="AI216" i="6"/>
  <c r="AE216" i="6"/>
  <c r="AO216" i="6"/>
  <c r="AU216" i="6"/>
  <c r="AK216" i="6"/>
  <c r="BM216" i="6"/>
  <c r="AP216" i="6"/>
  <c r="AH216" i="6"/>
  <c r="C216" i="6"/>
  <c r="BR216" i="6"/>
  <c r="AD216" i="6"/>
  <c r="BI216" i="6"/>
  <c r="L216" i="6"/>
  <c r="AY216" i="6"/>
  <c r="AA216" i="6"/>
  <c r="BA216" i="6"/>
  <c r="BO216" i="6"/>
  <c r="AR216" i="6"/>
  <c r="AS216" i="6"/>
  <c r="AT216" i="6"/>
  <c r="AP119" i="6"/>
  <c r="BD119" i="6"/>
  <c r="AE119" i="6"/>
  <c r="BC119" i="6"/>
  <c r="K119" i="6"/>
  <c r="AH119" i="6"/>
  <c r="BM119" i="6"/>
  <c r="L119" i="6"/>
  <c r="BB119" i="6"/>
  <c r="AY119" i="6"/>
  <c r="AK119" i="6"/>
  <c r="AF119" i="6"/>
  <c r="AI119" i="6"/>
  <c r="BP119" i="6"/>
  <c r="AD119" i="6"/>
  <c r="BA119" i="6"/>
  <c r="P119" i="6"/>
  <c r="B119" i="7"/>
  <c r="BF119" i="6"/>
  <c r="AV119" i="6"/>
  <c r="BI119" i="6"/>
  <c r="C119" i="6"/>
  <c r="BR119" i="6"/>
  <c r="AA119" i="6"/>
  <c r="AR119" i="6"/>
  <c r="AW119" i="6"/>
  <c r="BJ119" i="6"/>
  <c r="AZ119" i="6"/>
  <c r="BL119" i="6"/>
  <c r="BH119" i="6"/>
  <c r="O119" i="6"/>
  <c r="E119" i="6"/>
  <c r="BN119" i="6"/>
  <c r="BG119" i="6"/>
  <c r="AC119" i="6"/>
  <c r="N119" i="6"/>
  <c r="AB119" i="6"/>
  <c r="AO119" i="6"/>
  <c r="M119" i="6"/>
  <c r="BK119" i="6"/>
  <c r="BO119" i="6"/>
  <c r="Z119" i="6"/>
  <c r="AX119" i="6"/>
  <c r="BE119" i="6"/>
  <c r="AU119" i="6"/>
  <c r="AS119" i="6"/>
  <c r="AT119" i="6"/>
  <c r="C320" i="6"/>
  <c r="BR320" i="6"/>
  <c r="BG320" i="6"/>
  <c r="AP320" i="6"/>
  <c r="BM320" i="6"/>
  <c r="E320" i="6"/>
  <c r="M320" i="6"/>
  <c r="AO320" i="6"/>
  <c r="AT320" i="6"/>
  <c r="BC320" i="6"/>
  <c r="BN320" i="6"/>
  <c r="AD320" i="6"/>
  <c r="AX320" i="6"/>
  <c r="AW320" i="6"/>
  <c r="P320" i="6"/>
  <c r="B320" i="7"/>
  <c r="AR320" i="6"/>
  <c r="Z320" i="6"/>
  <c r="BE320" i="6"/>
  <c r="BD320" i="6"/>
  <c r="N320" i="6"/>
  <c r="BJ320" i="6"/>
  <c r="AY320" i="6"/>
  <c r="AH320" i="6"/>
  <c r="AC320" i="6"/>
  <c r="AZ320" i="6"/>
  <c r="BF320" i="6"/>
  <c r="AF320" i="6"/>
  <c r="BB320" i="6"/>
  <c r="BP320" i="6"/>
  <c r="O320" i="6"/>
  <c r="BO320" i="6"/>
  <c r="BK320" i="6"/>
  <c r="AI320" i="6"/>
  <c r="BH320" i="6"/>
  <c r="AU320" i="6"/>
  <c r="BA320" i="6"/>
  <c r="AA320" i="6"/>
  <c r="AB320" i="6"/>
  <c r="BL320" i="6"/>
  <c r="AE320" i="6"/>
  <c r="L320" i="6"/>
  <c r="AV320" i="6"/>
  <c r="BI320" i="6"/>
  <c r="K320" i="6"/>
  <c r="AK320" i="6"/>
  <c r="AS320" i="6"/>
  <c r="AE674" i="6"/>
  <c r="BA674" i="6"/>
  <c r="AU674" i="6"/>
  <c r="AK674" i="6"/>
  <c r="BE674" i="6"/>
  <c r="BJ674" i="6"/>
  <c r="AR674" i="6"/>
  <c r="BI674" i="6"/>
  <c r="AD674" i="6"/>
  <c r="BL674" i="6"/>
  <c r="AH674" i="6"/>
  <c r="BC674" i="6"/>
  <c r="L674" i="6"/>
  <c r="C674" i="6"/>
  <c r="BR674" i="6"/>
  <c r="AF674" i="6"/>
  <c r="BK674" i="6"/>
  <c r="K674" i="6"/>
  <c r="BN674" i="6"/>
  <c r="O674" i="6"/>
  <c r="Z674" i="6"/>
  <c r="AZ674" i="6"/>
  <c r="AO674" i="6"/>
  <c r="P674" i="6"/>
  <c r="B674" i="7"/>
  <c r="M674" i="6"/>
  <c r="AS674" i="6"/>
  <c r="AI674" i="6"/>
  <c r="AW674" i="6"/>
  <c r="AY674" i="6"/>
  <c r="BP674" i="6"/>
  <c r="BF674" i="6"/>
  <c r="BD674" i="6"/>
  <c r="N674" i="6"/>
  <c r="AC674" i="6"/>
  <c r="AA674" i="6"/>
  <c r="BM674" i="6"/>
  <c r="BG674" i="6"/>
  <c r="AB674" i="6"/>
  <c r="BO674" i="6"/>
  <c r="E674" i="6"/>
  <c r="AT674" i="6"/>
  <c r="BH674" i="6"/>
  <c r="AX674" i="6"/>
  <c r="AV674" i="6"/>
  <c r="BB674" i="6"/>
  <c r="AP674" i="6"/>
  <c r="E610" i="6"/>
  <c r="AY610" i="6"/>
  <c r="AK610" i="6"/>
  <c r="AC610" i="6"/>
  <c r="BC610" i="6"/>
  <c r="O610" i="6"/>
  <c r="BB610" i="6"/>
  <c r="BH610" i="6"/>
  <c r="BA610" i="6"/>
  <c r="Z610" i="6"/>
  <c r="P610" i="6"/>
  <c r="B610" i="7"/>
  <c r="BO610" i="6"/>
  <c r="AS610" i="6"/>
  <c r="AI610" i="6"/>
  <c r="AW610" i="6"/>
  <c r="AP610" i="6"/>
  <c r="AB610" i="6"/>
  <c r="AU610" i="6"/>
  <c r="N610" i="6"/>
  <c r="AT610" i="6"/>
  <c r="AA610" i="6"/>
  <c r="BI610" i="6"/>
  <c r="AR610" i="6"/>
  <c r="BM610" i="6"/>
  <c r="BG610" i="6"/>
  <c r="L610" i="6"/>
  <c r="BK610" i="6"/>
  <c r="AF610" i="6"/>
  <c r="BJ610" i="6"/>
  <c r="AZ610" i="6"/>
  <c r="AX610" i="6"/>
  <c r="AV610" i="6"/>
  <c r="AH610" i="6"/>
  <c r="BL610" i="6"/>
  <c r="AO610" i="6"/>
  <c r="C610" i="6"/>
  <c r="BR610" i="6"/>
  <c r="BE610" i="6"/>
  <c r="AD610" i="6"/>
  <c r="K610" i="6"/>
  <c r="BN610" i="6"/>
  <c r="BP610" i="6"/>
  <c r="M610" i="6"/>
  <c r="BD610" i="6"/>
  <c r="BF610" i="6"/>
  <c r="AE610" i="6"/>
  <c r="M546" i="6"/>
  <c r="AR546" i="6"/>
  <c r="BI546" i="6"/>
  <c r="Z546" i="6"/>
  <c r="AV546" i="6"/>
  <c r="BM546" i="6"/>
  <c r="AD546" i="6"/>
  <c r="AZ546" i="6"/>
  <c r="L546" i="6"/>
  <c r="BC546" i="6"/>
  <c r="BD546" i="6"/>
  <c r="AH546" i="6"/>
  <c r="BG546" i="6"/>
  <c r="AS546" i="6"/>
  <c r="AU546" i="6"/>
  <c r="O546" i="6"/>
  <c r="BJ546" i="6"/>
  <c r="BP546" i="6"/>
  <c r="BN546" i="6"/>
  <c r="AK546" i="6"/>
  <c r="BF546" i="6"/>
  <c r="N546" i="6"/>
  <c r="BB546" i="6"/>
  <c r="BK546" i="6"/>
  <c r="AW546" i="6"/>
  <c r="AY546" i="6"/>
  <c r="AB546" i="6"/>
  <c r="AI546" i="6"/>
  <c r="E546" i="6"/>
  <c r="AC546" i="6"/>
  <c r="BH546" i="6"/>
  <c r="AT546" i="6"/>
  <c r="AA546" i="6"/>
  <c r="P546" i="6"/>
  <c r="B546" i="7"/>
  <c r="BO546" i="6"/>
  <c r="BA546" i="6"/>
  <c r="C546" i="6"/>
  <c r="BR546" i="6"/>
  <c r="AF546" i="6"/>
  <c r="AP546" i="6"/>
  <c r="K546" i="6"/>
  <c r="AX546" i="6"/>
  <c r="BL546" i="6"/>
  <c r="AE546" i="6"/>
  <c r="AO546" i="6"/>
  <c r="BE546" i="6"/>
  <c r="AH482" i="6"/>
  <c r="BK482" i="6"/>
  <c r="BA482" i="6"/>
  <c r="AP482" i="6"/>
  <c r="AO482" i="6"/>
  <c r="BO482" i="6"/>
  <c r="BI482" i="6"/>
  <c r="BH482" i="6"/>
  <c r="BJ482" i="6"/>
  <c r="BE482" i="6"/>
  <c r="AK482" i="6"/>
  <c r="C482" i="6"/>
  <c r="BR482" i="6"/>
  <c r="BB482" i="6"/>
  <c r="AE482" i="6"/>
  <c r="AC482" i="6"/>
  <c r="BF482" i="6"/>
  <c r="AR482" i="6"/>
  <c r="BG482" i="6"/>
  <c r="AI482" i="6"/>
  <c r="AF482" i="6"/>
  <c r="AS482" i="6"/>
  <c r="M482" i="6"/>
  <c r="BP482" i="6"/>
  <c r="BM482" i="6"/>
  <c r="AD482" i="6"/>
  <c r="K482" i="6"/>
  <c r="P482" i="6"/>
  <c r="B482" i="7"/>
  <c r="BC482" i="6"/>
  <c r="N482" i="6"/>
  <c r="AU482" i="6"/>
  <c r="AA482" i="6"/>
  <c r="BD482" i="6"/>
  <c r="AY482" i="6"/>
  <c r="BL482" i="6"/>
  <c r="E482" i="6"/>
  <c r="BN482" i="6"/>
  <c r="AB482" i="6"/>
  <c r="AV482" i="6"/>
  <c r="L482" i="6"/>
  <c r="AW482" i="6"/>
  <c r="AX482" i="6"/>
  <c r="AT482" i="6"/>
  <c r="AZ482" i="6"/>
  <c r="O482" i="6"/>
  <c r="Z482" i="6"/>
  <c r="P418" i="6"/>
  <c r="B418" i="7"/>
  <c r="AI418" i="6"/>
  <c r="BL418" i="6"/>
  <c r="AC418" i="6"/>
  <c r="BG418" i="6"/>
  <c r="AE418" i="6"/>
  <c r="AH418" i="6"/>
  <c r="BK418" i="6"/>
  <c r="AB418" i="6"/>
  <c r="BF418" i="6"/>
  <c r="AR418" i="6"/>
  <c r="BE418" i="6"/>
  <c r="BC418" i="6"/>
  <c r="AS418" i="6"/>
  <c r="AP418" i="6"/>
  <c r="O418" i="6"/>
  <c r="M418" i="6"/>
  <c r="AZ418" i="6"/>
  <c r="AD418" i="6"/>
  <c r="BP418" i="6"/>
  <c r="N418" i="6"/>
  <c r="BI418" i="6"/>
  <c r="AK418" i="6"/>
  <c r="AW418" i="6"/>
  <c r="AU418" i="6"/>
  <c r="BA418" i="6"/>
  <c r="AY418" i="6"/>
  <c r="Z418" i="6"/>
  <c r="E418" i="6"/>
  <c r="AT418" i="6"/>
  <c r="BH418" i="6"/>
  <c r="AX418" i="6"/>
  <c r="C418" i="6"/>
  <c r="BR418" i="6"/>
  <c r="BM418" i="6"/>
  <c r="BD418" i="6"/>
  <c r="L418" i="6"/>
  <c r="BO418" i="6"/>
  <c r="AF418" i="6"/>
  <c r="BJ418" i="6"/>
  <c r="K418" i="6"/>
  <c r="BN418" i="6"/>
  <c r="BB418" i="6"/>
  <c r="AA418" i="6"/>
  <c r="AO418" i="6"/>
  <c r="AV418" i="6"/>
  <c r="O725" i="6"/>
  <c r="AI725" i="6"/>
  <c r="AK725" i="6"/>
  <c r="BA725" i="6"/>
  <c r="AP725" i="6"/>
  <c r="BH725" i="6"/>
  <c r="AO725" i="6"/>
  <c r="BK725" i="6"/>
  <c r="E725" i="6"/>
  <c r="AT725" i="6"/>
  <c r="BO725" i="6"/>
  <c r="AB725" i="6"/>
  <c r="AX725" i="6"/>
  <c r="AH725" i="6"/>
  <c r="N725" i="6"/>
  <c r="L725" i="6"/>
  <c r="AA725" i="6"/>
  <c r="P725" i="6"/>
  <c r="B725" i="7"/>
  <c r="AY725" i="6"/>
  <c r="AF725" i="6"/>
  <c r="BN725" i="6"/>
  <c r="BD725" i="6"/>
  <c r="BB725" i="6"/>
  <c r="AR725" i="6"/>
  <c r="BF725" i="6"/>
  <c r="AV725" i="6"/>
  <c r="AE725" i="6"/>
  <c r="BE725" i="6"/>
  <c r="BC725" i="6"/>
  <c r="AS725" i="6"/>
  <c r="M725" i="6"/>
  <c r="BI725" i="6"/>
  <c r="Z725" i="6"/>
  <c r="BL725" i="6"/>
  <c r="BJ725" i="6"/>
  <c r="AZ725" i="6"/>
  <c r="AC725" i="6"/>
  <c r="C725" i="6"/>
  <c r="BR725" i="6"/>
  <c r="AW725" i="6"/>
  <c r="BG725" i="6"/>
  <c r="BM725" i="6"/>
  <c r="AU725" i="6"/>
  <c r="K725" i="6"/>
  <c r="AD725" i="6"/>
  <c r="BP725" i="6"/>
  <c r="AH661" i="6"/>
  <c r="BG661" i="6"/>
  <c r="BI661" i="6"/>
  <c r="BF661" i="6"/>
  <c r="AA661" i="6"/>
  <c r="K661" i="6"/>
  <c r="BJ661" i="6"/>
  <c r="AE661" i="6"/>
  <c r="AF661" i="6"/>
  <c r="AI661" i="6"/>
  <c r="AK661" i="6"/>
  <c r="BA661" i="6"/>
  <c r="BB661" i="6"/>
  <c r="AR661" i="6"/>
  <c r="AO661" i="6"/>
  <c r="AV661" i="6"/>
  <c r="BO661" i="6"/>
  <c r="AC661" i="6"/>
  <c r="C661" i="6"/>
  <c r="BR661" i="6"/>
  <c r="AW661" i="6"/>
  <c r="M661" i="6"/>
  <c r="BH661" i="6"/>
  <c r="Z661" i="6"/>
  <c r="BL661" i="6"/>
  <c r="AT661" i="6"/>
  <c r="AZ661" i="6"/>
  <c r="AX661" i="6"/>
  <c r="BE661" i="6"/>
  <c r="AP661" i="6"/>
  <c r="BM661" i="6"/>
  <c r="AU661" i="6"/>
  <c r="E661" i="6"/>
  <c r="AD661" i="6"/>
  <c r="BP661" i="6"/>
  <c r="BN661" i="6"/>
  <c r="BD661" i="6"/>
  <c r="O661" i="6"/>
  <c r="N661" i="6"/>
  <c r="L661" i="6"/>
  <c r="BK661" i="6"/>
  <c r="P661" i="6"/>
  <c r="B661" i="7"/>
  <c r="AY661" i="6"/>
  <c r="AB661" i="6"/>
  <c r="BC661" i="6"/>
  <c r="AS661" i="6"/>
  <c r="AE593" i="6"/>
  <c r="BA593" i="6"/>
  <c r="AI593" i="6"/>
  <c r="AK593" i="6"/>
  <c r="BE593" i="6"/>
  <c r="M593" i="6"/>
  <c r="AR593" i="6"/>
  <c r="BI593" i="6"/>
  <c r="BJ593" i="6"/>
  <c r="AA593" i="6"/>
  <c r="AW593" i="6"/>
  <c r="AY593" i="6"/>
  <c r="AB593" i="6"/>
  <c r="BC593" i="6"/>
  <c r="E593" i="6"/>
  <c r="AT593" i="6"/>
  <c r="BH593" i="6"/>
  <c r="P593" i="6"/>
  <c r="B593" i="7"/>
  <c r="BK593" i="6"/>
  <c r="BM593" i="6"/>
  <c r="BO593" i="6"/>
  <c r="AH593" i="6"/>
  <c r="BD593" i="6"/>
  <c r="AP593" i="6"/>
  <c r="AS593" i="6"/>
  <c r="AU593" i="6"/>
  <c r="L593" i="6"/>
  <c r="BP593" i="6"/>
  <c r="BG593" i="6"/>
  <c r="O593" i="6"/>
  <c r="AC593" i="6"/>
  <c r="AF593" i="6"/>
  <c r="N593" i="6"/>
  <c r="Z593" i="6"/>
  <c r="AO593" i="6"/>
  <c r="AD593" i="6"/>
  <c r="BF593" i="6"/>
  <c r="AX593" i="6"/>
  <c r="K593" i="6"/>
  <c r="AV593" i="6"/>
  <c r="AZ593" i="6"/>
  <c r="C593" i="6"/>
  <c r="BR593" i="6"/>
  <c r="BB593" i="6"/>
  <c r="BN593" i="6"/>
  <c r="BL593" i="6"/>
  <c r="AW144" i="6"/>
  <c r="BO144" i="6"/>
  <c r="AH144" i="6"/>
  <c r="AF144" i="6"/>
  <c r="AI144" i="6"/>
  <c r="BM144" i="6"/>
  <c r="BG144" i="6"/>
  <c r="BP144" i="6"/>
  <c r="BE144" i="6"/>
  <c r="AE144" i="6"/>
  <c r="BL144" i="6"/>
  <c r="BH144" i="6"/>
  <c r="BJ144" i="6"/>
  <c r="AY144" i="6"/>
  <c r="AZ144" i="6"/>
  <c r="AB144" i="6"/>
  <c r="AA144" i="6"/>
  <c r="BK144" i="6"/>
  <c r="O144" i="6"/>
  <c r="AC144" i="6"/>
  <c r="BC144" i="6"/>
  <c r="AK144" i="6"/>
  <c r="AO144" i="6"/>
  <c r="P144" i="6"/>
  <c r="B144" i="7"/>
  <c r="AU144" i="6"/>
  <c r="AS144" i="6"/>
  <c r="AT144" i="6"/>
  <c r="BD144" i="6"/>
  <c r="M144" i="6"/>
  <c r="AP144" i="6"/>
  <c r="AR144" i="6"/>
  <c r="AX144" i="6"/>
  <c r="E144" i="6"/>
  <c r="AV144" i="6"/>
  <c r="BA144" i="6"/>
  <c r="BN144" i="6"/>
  <c r="N144" i="6"/>
  <c r="K144" i="6"/>
  <c r="L144" i="6"/>
  <c r="BF144" i="6"/>
  <c r="C144" i="6"/>
  <c r="BR144" i="6"/>
  <c r="BB144" i="6"/>
  <c r="BI144" i="6"/>
  <c r="Z144" i="6"/>
  <c r="AD144" i="6"/>
  <c r="BE301" i="6"/>
  <c r="M301" i="6"/>
  <c r="BK301" i="6"/>
  <c r="P301" i="6"/>
  <c r="B301" i="7"/>
  <c r="Z301" i="6"/>
  <c r="AC301" i="6"/>
  <c r="BN301" i="6"/>
  <c r="BO301" i="6"/>
  <c r="BG301" i="6"/>
  <c r="BJ301" i="6"/>
  <c r="AP301" i="6"/>
  <c r="AR301" i="6"/>
  <c r="BP301" i="6"/>
  <c r="AD301" i="6"/>
  <c r="AE301" i="6"/>
  <c r="BB301" i="6"/>
  <c r="AS301" i="6"/>
  <c r="AI301" i="6"/>
  <c r="AB301" i="6"/>
  <c r="AT301" i="6"/>
  <c r="BM301" i="6"/>
  <c r="K301" i="6"/>
  <c r="O301" i="6"/>
  <c r="BC301" i="6"/>
  <c r="AH301" i="6"/>
  <c r="AA301" i="6"/>
  <c r="BD301" i="6"/>
  <c r="AW301" i="6"/>
  <c r="AO301" i="6"/>
  <c r="AY301" i="6"/>
  <c r="AZ301" i="6"/>
  <c r="L301" i="6"/>
  <c r="AU301" i="6"/>
  <c r="C301" i="6"/>
  <c r="BR301" i="6"/>
  <c r="BI301" i="6"/>
  <c r="AX301" i="6"/>
  <c r="BA301" i="6"/>
  <c r="BH301" i="6"/>
  <c r="E301" i="6"/>
  <c r="AF301" i="6"/>
  <c r="N301" i="6"/>
  <c r="BL301" i="6"/>
  <c r="AV301" i="6"/>
  <c r="BF301" i="6"/>
  <c r="AK301" i="6"/>
  <c r="BE340" i="6"/>
  <c r="O340" i="6"/>
  <c r="AI340" i="6"/>
  <c r="BH340" i="6"/>
  <c r="BI340" i="6"/>
  <c r="Z340" i="6"/>
  <c r="BC340" i="6"/>
  <c r="AE340" i="6"/>
  <c r="AK340" i="6"/>
  <c r="BJ340" i="6"/>
  <c r="C340" i="6"/>
  <c r="BR340" i="6"/>
  <c r="BP340" i="6"/>
  <c r="M340" i="6"/>
  <c r="AF340" i="6"/>
  <c r="BK340" i="6"/>
  <c r="AW340" i="6"/>
  <c r="AZ340" i="6"/>
  <c r="AO340" i="6"/>
  <c r="BL340" i="6"/>
  <c r="BD340" i="6"/>
  <c r="BB340" i="6"/>
  <c r="K340" i="6"/>
  <c r="AR340" i="6"/>
  <c r="AD340" i="6"/>
  <c r="AV340" i="6"/>
  <c r="BM340" i="6"/>
  <c r="AH340" i="6"/>
  <c r="BF340" i="6"/>
  <c r="AU340" i="6"/>
  <c r="BG340" i="6"/>
  <c r="BA340" i="6"/>
  <c r="AC340" i="6"/>
  <c r="BO340" i="6"/>
  <c r="AS340" i="6"/>
  <c r="AX340" i="6"/>
  <c r="AT340" i="6"/>
  <c r="AA340" i="6"/>
  <c r="N340" i="6"/>
  <c r="E340" i="6"/>
  <c r="BN340" i="6"/>
  <c r="L340" i="6"/>
  <c r="P340" i="6"/>
  <c r="B340" i="7"/>
  <c r="AY340" i="6"/>
  <c r="AP340" i="6"/>
  <c r="AB340" i="6"/>
  <c r="M14" i="6"/>
  <c r="AZ14" i="6"/>
  <c r="BI14" i="6"/>
  <c r="C14" i="6"/>
  <c r="BR14" i="6"/>
  <c r="AD14" i="6"/>
  <c r="BC14" i="6"/>
  <c r="E14" i="6"/>
  <c r="BE14" i="6"/>
  <c r="BM14" i="6"/>
  <c r="BN14" i="6"/>
  <c r="AR14" i="6"/>
  <c r="K14" i="6"/>
  <c r="AY14" i="6"/>
  <c r="AI14" i="6"/>
  <c r="AP14" i="6"/>
  <c r="AX14" i="6"/>
  <c r="BH14" i="6"/>
  <c r="L14" i="6"/>
  <c r="AF14" i="6"/>
  <c r="BF14" i="6"/>
  <c r="AT14" i="6"/>
  <c r="O14" i="6"/>
  <c r="AO14" i="6"/>
  <c r="AC14" i="6"/>
  <c r="BK14" i="6"/>
  <c r="AH14" i="6"/>
  <c r="AB14" i="6"/>
  <c r="N14" i="6"/>
  <c r="AA14" i="6"/>
  <c r="AV14" i="6"/>
  <c r="AW14" i="6"/>
  <c r="AK14" i="6"/>
  <c r="AE14" i="6"/>
  <c r="BL14" i="6"/>
  <c r="BA14" i="6"/>
  <c r="BP14" i="6"/>
  <c r="AU14" i="6"/>
  <c r="BD14" i="6"/>
  <c r="BG14" i="6"/>
  <c r="BJ14" i="6"/>
  <c r="BO14" i="6"/>
  <c r="BB14" i="6"/>
  <c r="P14" i="6"/>
  <c r="B14" i="7"/>
  <c r="AS14" i="6"/>
  <c r="P156" i="6"/>
  <c r="B156" i="7"/>
  <c r="BD156" i="6"/>
  <c r="BO156" i="6"/>
  <c r="BN156" i="6"/>
  <c r="BB156" i="6"/>
  <c r="AP156" i="6"/>
  <c r="AU156" i="6"/>
  <c r="BG156" i="6"/>
  <c r="BM156" i="6"/>
  <c r="BF156" i="6"/>
  <c r="AR156" i="6"/>
  <c r="AF156" i="6"/>
  <c r="AY156" i="6"/>
  <c r="K156" i="6"/>
  <c r="AZ156" i="6"/>
  <c r="BP156" i="6"/>
  <c r="BE156" i="6"/>
  <c r="AX156" i="6"/>
  <c r="C156" i="6"/>
  <c r="BR156" i="6"/>
  <c r="AI156" i="6"/>
  <c r="BH156" i="6"/>
  <c r="AK156" i="6"/>
  <c r="BA156" i="6"/>
  <c r="AB156" i="6"/>
  <c r="BL156" i="6"/>
  <c r="E156" i="6"/>
  <c r="BC156" i="6"/>
  <c r="BI156" i="6"/>
  <c r="AE156" i="6"/>
  <c r="BJ156" i="6"/>
  <c r="AH156" i="6"/>
  <c r="AV156" i="6"/>
  <c r="M156" i="6"/>
  <c r="AW156" i="6"/>
  <c r="L156" i="6"/>
  <c r="Z156" i="6"/>
  <c r="N156" i="6"/>
  <c r="O156" i="6"/>
  <c r="AO156" i="6"/>
  <c r="AA156" i="6"/>
  <c r="BK156" i="6"/>
  <c r="AC156" i="6"/>
  <c r="AD156" i="6"/>
  <c r="AS156" i="6"/>
  <c r="AT156" i="6"/>
  <c r="AY123" i="6"/>
  <c r="BL123" i="6"/>
  <c r="AE123" i="6"/>
  <c r="AT123" i="6"/>
  <c r="BB123" i="6"/>
  <c r="BJ123" i="6"/>
  <c r="AI123" i="6"/>
  <c r="AZ123" i="6"/>
  <c r="AR123" i="6"/>
  <c r="BP123" i="6"/>
  <c r="AP123" i="6"/>
  <c r="BC123" i="6"/>
  <c r="E123" i="6"/>
  <c r="BF123" i="6"/>
  <c r="BH123" i="6"/>
  <c r="AU123" i="6"/>
  <c r="O123" i="6"/>
  <c r="AO123" i="6"/>
  <c r="P123" i="6"/>
  <c r="B123" i="7"/>
  <c r="AA123" i="6"/>
  <c r="BE123" i="6"/>
  <c r="BM123" i="6"/>
  <c r="N123" i="6"/>
  <c r="AF123" i="6"/>
  <c r="Z123" i="6"/>
  <c r="AH123" i="6"/>
  <c r="C123" i="6"/>
  <c r="BR123" i="6"/>
  <c r="AW123" i="6"/>
  <c r="K123" i="6"/>
  <c r="L123" i="6"/>
  <c r="BI123" i="6"/>
  <c r="AK123" i="6"/>
  <c r="BO123" i="6"/>
  <c r="BG123" i="6"/>
  <c r="AB123" i="6"/>
  <c r="AC123" i="6"/>
  <c r="AS123" i="6"/>
  <c r="BK123" i="6"/>
  <c r="BD123" i="6"/>
  <c r="AX123" i="6"/>
  <c r="M123" i="6"/>
  <c r="AV123" i="6"/>
  <c r="BN123" i="6"/>
  <c r="AD123" i="6"/>
  <c r="BA123" i="6"/>
  <c r="O169" i="6"/>
  <c r="AY169" i="6"/>
  <c r="BK169" i="6"/>
  <c r="AF169" i="6"/>
  <c r="BM169" i="6"/>
  <c r="BO169" i="6"/>
  <c r="AC169" i="6"/>
  <c r="AA169" i="6"/>
  <c r="C169" i="6"/>
  <c r="BR169" i="6"/>
  <c r="AD169" i="6"/>
  <c r="P169" i="6"/>
  <c r="B169" i="7"/>
  <c r="BH169" i="6"/>
  <c r="AU169" i="6"/>
  <c r="BJ169" i="6"/>
  <c r="AE169" i="6"/>
  <c r="AI169" i="6"/>
  <c r="M169" i="6"/>
  <c r="AK169" i="6"/>
  <c r="AT169" i="6"/>
  <c r="BG169" i="6"/>
  <c r="BL169" i="6"/>
  <c r="AB169" i="6"/>
  <c r="AX169" i="6"/>
  <c r="L169" i="6"/>
  <c r="AS169" i="6"/>
  <c r="AO169" i="6"/>
  <c r="AZ169" i="6"/>
  <c r="AP169" i="6"/>
  <c r="BA169" i="6"/>
  <c r="K169" i="6"/>
  <c r="BN169" i="6"/>
  <c r="BC169" i="6"/>
  <c r="BI169" i="6"/>
  <c r="AR169" i="6"/>
  <c r="BD169" i="6"/>
  <c r="E169" i="6"/>
  <c r="AW169" i="6"/>
  <c r="BB169" i="6"/>
  <c r="N169" i="6"/>
  <c r="BF169" i="6"/>
  <c r="BP169" i="6"/>
  <c r="BE169" i="6"/>
  <c r="AV169" i="6"/>
  <c r="AH169" i="6"/>
  <c r="AZ79" i="6"/>
  <c r="AW79" i="6"/>
  <c r="BI79" i="6"/>
  <c r="AY79" i="6"/>
  <c r="BD79" i="6"/>
  <c r="K79" i="6"/>
  <c r="BG79" i="6"/>
  <c r="AE79" i="6"/>
  <c r="AV79" i="6"/>
  <c r="AS79" i="6"/>
  <c r="L79" i="6"/>
  <c r="AX79" i="6"/>
  <c r="BF79" i="6"/>
  <c r="BE79" i="6"/>
  <c r="M79" i="6"/>
  <c r="AA79" i="6"/>
  <c r="AC79" i="6"/>
  <c r="O79" i="6"/>
  <c r="AU79" i="6"/>
  <c r="P79" i="6"/>
  <c r="B79" i="7"/>
  <c r="AI79" i="6"/>
  <c r="AR79" i="6"/>
  <c r="AF79" i="6"/>
  <c r="E79" i="6"/>
  <c r="AO79" i="6"/>
  <c r="BL79" i="6"/>
  <c r="AB79" i="6"/>
  <c r="BA79" i="6"/>
  <c r="BB79" i="6"/>
  <c r="N79" i="6"/>
  <c r="BH79" i="6"/>
  <c r="AP79" i="6"/>
  <c r="AT79" i="6"/>
  <c r="BO79" i="6"/>
  <c r="BP79" i="6"/>
  <c r="C79" i="6"/>
  <c r="BR79" i="6"/>
  <c r="BK79" i="6"/>
  <c r="BM79" i="6"/>
  <c r="AH79" i="6"/>
  <c r="BC79" i="6"/>
  <c r="BN79" i="6"/>
  <c r="AD79" i="6"/>
  <c r="BJ79" i="6"/>
  <c r="AK79" i="6"/>
  <c r="BQ79" i="6"/>
  <c r="BM62" i="6"/>
  <c r="AU62" i="6"/>
  <c r="C62" i="6"/>
  <c r="BR62" i="6"/>
  <c r="AH62" i="6"/>
  <c r="BA62" i="6"/>
  <c r="E62" i="6"/>
  <c r="AD62" i="6"/>
  <c r="AV62" i="6"/>
  <c r="BO62" i="6"/>
  <c r="AE62" i="6"/>
  <c r="AZ62" i="6"/>
  <c r="AS62" i="6"/>
  <c r="BP62" i="6"/>
  <c r="P62" i="6"/>
  <c r="B62" i="7"/>
  <c r="N62" i="6"/>
  <c r="AF62" i="6"/>
  <c r="L62" i="6"/>
  <c r="AY62" i="6"/>
  <c r="AI62" i="6"/>
  <c r="BC62" i="6"/>
  <c r="AK62" i="6"/>
  <c r="AP62" i="6"/>
  <c r="BF62" i="6"/>
  <c r="BI62" i="6"/>
  <c r="BK62" i="6"/>
  <c r="BL62" i="6"/>
  <c r="BH62" i="6"/>
  <c r="AX62" i="6"/>
  <c r="AO62" i="6"/>
  <c r="BB62" i="6"/>
  <c r="BD62" i="6"/>
  <c r="AT62" i="6"/>
  <c r="M62" i="6"/>
  <c r="BG62" i="6"/>
  <c r="AB62" i="6"/>
  <c r="AC62" i="6"/>
  <c r="BJ62" i="6"/>
  <c r="AW62" i="6"/>
  <c r="AA62" i="6"/>
  <c r="K62" i="6"/>
  <c r="BE62" i="6"/>
  <c r="O62" i="6"/>
  <c r="BN62" i="6"/>
  <c r="AR62" i="6"/>
  <c r="BQ62" i="6"/>
  <c r="AE337" i="6"/>
  <c r="Z337" i="6"/>
  <c r="BM337" i="6"/>
  <c r="AF337" i="6"/>
  <c r="BC337" i="6"/>
  <c r="BE337" i="6"/>
  <c r="N337" i="6"/>
  <c r="AP337" i="6"/>
  <c r="AR337" i="6"/>
  <c r="AT337" i="6"/>
  <c r="AD337" i="6"/>
  <c r="AV337" i="6"/>
  <c r="BG337" i="6"/>
  <c r="AH337" i="6"/>
  <c r="BO337" i="6"/>
  <c r="AY337" i="6"/>
  <c r="AZ337" i="6"/>
  <c r="M337" i="6"/>
  <c r="BB337" i="6"/>
  <c r="AU337" i="6"/>
  <c r="AW337" i="6"/>
  <c r="O337" i="6"/>
  <c r="BK337" i="6"/>
  <c r="BH337" i="6"/>
  <c r="AO337" i="6"/>
  <c r="P337" i="6"/>
  <c r="B337" i="7"/>
  <c r="AK337" i="6"/>
  <c r="BJ337" i="6"/>
  <c r="BL337" i="6"/>
  <c r="BF337" i="6"/>
  <c r="AB337" i="6"/>
  <c r="BP337" i="6"/>
  <c r="BI337" i="6"/>
  <c r="AX337" i="6"/>
  <c r="AC337" i="6"/>
  <c r="E337" i="6"/>
  <c r="BA337" i="6"/>
  <c r="BN337" i="6"/>
  <c r="AS337" i="6"/>
  <c r="K337" i="6"/>
  <c r="L337" i="6"/>
  <c r="AA337" i="6"/>
  <c r="C337" i="6"/>
  <c r="BR337" i="6"/>
  <c r="BD337" i="6"/>
  <c r="AI337" i="6"/>
  <c r="K232" i="6"/>
  <c r="P232" i="6"/>
  <c r="B232" i="7"/>
  <c r="AW232" i="6"/>
  <c r="BG232" i="6"/>
  <c r="AB232" i="6"/>
  <c r="C232" i="6"/>
  <c r="BR232" i="6"/>
  <c r="AF232" i="6"/>
  <c r="BJ232" i="6"/>
  <c r="AS232" i="6"/>
  <c r="BH232" i="6"/>
  <c r="M232" i="6"/>
  <c r="AT232" i="6"/>
  <c r="BC232" i="6"/>
  <c r="BA232" i="6"/>
  <c r="AH232" i="6"/>
  <c r="BK232" i="6"/>
  <c r="BO232" i="6"/>
  <c r="AA232" i="6"/>
  <c r="BI232" i="6"/>
  <c r="AY232" i="6"/>
  <c r="AU232" i="6"/>
  <c r="BE232" i="6"/>
  <c r="L232" i="6"/>
  <c r="BB232" i="6"/>
  <c r="AP232" i="6"/>
  <c r="AI232" i="6"/>
  <c r="AC232" i="6"/>
  <c r="BF232" i="6"/>
  <c r="BM232" i="6"/>
  <c r="E232" i="6"/>
  <c r="AX232" i="6"/>
  <c r="AD232" i="6"/>
  <c r="AR232" i="6"/>
  <c r="AE232" i="6"/>
  <c r="AV232" i="6"/>
  <c r="AO232" i="6"/>
  <c r="BN232" i="6"/>
  <c r="AZ232" i="6"/>
  <c r="BL232" i="6"/>
  <c r="N232" i="6"/>
  <c r="O232" i="6"/>
  <c r="AK232" i="6"/>
  <c r="BD232" i="6"/>
  <c r="BP232" i="6"/>
  <c r="Z232" i="6"/>
  <c r="AH135" i="6"/>
  <c r="AX135" i="6"/>
  <c r="E135" i="6"/>
  <c r="BL135" i="6"/>
  <c r="AD135" i="6"/>
  <c r="AZ135" i="6"/>
  <c r="BA135" i="6"/>
  <c r="BB135" i="6"/>
  <c r="BJ135" i="6"/>
  <c r="N135" i="6"/>
  <c r="L135" i="6"/>
  <c r="AR135" i="6"/>
  <c r="AU135" i="6"/>
  <c r="Z135" i="6"/>
  <c r="AY135" i="6"/>
  <c r="M135" i="6"/>
  <c r="BE135" i="6"/>
  <c r="BO135" i="6"/>
  <c r="BF135" i="6"/>
  <c r="BH135" i="6"/>
  <c r="O135" i="6"/>
  <c r="P135" i="6"/>
  <c r="B135" i="7"/>
  <c r="AK135" i="6"/>
  <c r="K135" i="6"/>
  <c r="AW135" i="6"/>
  <c r="BN135" i="6"/>
  <c r="AC135" i="6"/>
  <c r="AF135" i="6"/>
  <c r="BI135" i="6"/>
  <c r="C135" i="6"/>
  <c r="BR135" i="6"/>
  <c r="AP135" i="6"/>
  <c r="BP135" i="6"/>
  <c r="AO135" i="6"/>
  <c r="BD135" i="6"/>
  <c r="AB135" i="6"/>
  <c r="AI135" i="6"/>
  <c r="AE135" i="6"/>
  <c r="BK135" i="6"/>
  <c r="BC135" i="6"/>
  <c r="BM135" i="6"/>
  <c r="BG135" i="6"/>
  <c r="AV135" i="6"/>
  <c r="AA135" i="6"/>
  <c r="AT135" i="6"/>
  <c r="AS135" i="6"/>
  <c r="BJ7" i="5"/>
  <c r="BB7" i="5"/>
  <c r="AT7" i="5"/>
  <c r="U7" i="5"/>
  <c r="M7" i="5"/>
  <c r="BC7" i="5"/>
  <c r="AX7" i="5"/>
  <c r="BH7" i="5"/>
  <c r="AR7" i="5"/>
  <c r="AM7" i="5"/>
  <c r="BG7" i="5"/>
  <c r="AY7" i="5"/>
  <c r="AQ7" i="5"/>
  <c r="BI7" i="5"/>
  <c r="O7" i="5"/>
  <c r="J7" i="5"/>
  <c r="AU7" i="5"/>
  <c r="AZ7" i="5"/>
  <c r="E7" i="5"/>
  <c r="R7" i="5"/>
  <c r="AW7" i="5"/>
  <c r="BL7" i="5"/>
  <c r="BD7" i="5"/>
  <c r="BP7" i="5"/>
  <c r="BA7" i="5"/>
  <c r="W7" i="5"/>
  <c r="I7" i="5"/>
  <c r="AP7" i="5"/>
  <c r="AO7" i="5"/>
  <c r="L7" i="5"/>
  <c r="K7" i="5"/>
  <c r="V7" i="5"/>
  <c r="C7" i="5"/>
  <c r="AV7" i="5"/>
  <c r="BF7" i="5"/>
  <c r="AS7" i="5"/>
  <c r="BK7" i="5"/>
  <c r="P7" i="5"/>
  <c r="BE7" i="5"/>
  <c r="AN7" i="5"/>
  <c r="BF263" i="6"/>
  <c r="C263" i="6"/>
  <c r="BR263" i="6"/>
  <c r="E263" i="6"/>
  <c r="AY263" i="6"/>
  <c r="BD263" i="6"/>
  <c r="BA263" i="6"/>
  <c r="AH263" i="6"/>
  <c r="AD263" i="6"/>
  <c r="M263" i="6"/>
  <c r="N263" i="6"/>
  <c r="P263" i="6"/>
  <c r="B263" i="7"/>
  <c r="BO263" i="6"/>
  <c r="AV263" i="6"/>
  <c r="Z263" i="6"/>
  <c r="BC263" i="6"/>
  <c r="AK263" i="6"/>
  <c r="BE263" i="6"/>
  <c r="AB263" i="6"/>
  <c r="AP263" i="6"/>
  <c r="BH263" i="6"/>
  <c r="BJ263" i="6"/>
  <c r="BK263" i="6"/>
  <c r="AW263" i="6"/>
  <c r="AZ263" i="6"/>
  <c r="AX263" i="6"/>
  <c r="L263" i="6"/>
  <c r="AT263" i="6"/>
  <c r="AF263" i="6"/>
  <c r="BM263" i="6"/>
  <c r="O263" i="6"/>
  <c r="BN263" i="6"/>
  <c r="BL263" i="6"/>
  <c r="BG263" i="6"/>
  <c r="BB263" i="6"/>
  <c r="AI263" i="6"/>
  <c r="AS263" i="6"/>
  <c r="AR263" i="6"/>
  <c r="AO263" i="6"/>
  <c r="AA263" i="6"/>
  <c r="AU263" i="6"/>
  <c r="K263" i="6"/>
  <c r="BP263" i="6"/>
  <c r="AC263" i="6"/>
  <c r="AE263" i="6"/>
  <c r="BI263" i="6"/>
  <c r="BE42" i="5"/>
  <c r="E42" i="5"/>
  <c r="AX42" i="5"/>
  <c r="AK42" i="5"/>
  <c r="P42" i="5"/>
  <c r="BG42" i="5"/>
  <c r="BJ42" i="5"/>
  <c r="U42" i="5"/>
  <c r="BI42" i="5"/>
  <c r="BD42" i="5"/>
  <c r="M42" i="5"/>
  <c r="AR42" i="5"/>
  <c r="AF42" i="5"/>
  <c r="BF42" i="5"/>
  <c r="BB42" i="5"/>
  <c r="AH42" i="5"/>
  <c r="R42" i="5"/>
  <c r="W42" i="5"/>
  <c r="AJ42" i="5"/>
  <c r="AT42" i="5"/>
  <c r="AV42" i="5"/>
  <c r="AO42" i="5"/>
  <c r="V42" i="5"/>
  <c r="O42" i="5"/>
  <c r="BP42" i="5"/>
  <c r="AU42" i="5"/>
  <c r="AQ42" i="5"/>
  <c r="AZ42" i="5"/>
  <c r="BK42" i="5"/>
  <c r="AS42" i="5"/>
  <c r="AM42" i="5"/>
  <c r="BL42" i="5"/>
  <c r="C42" i="5"/>
  <c r="AI42" i="5"/>
  <c r="AW42" i="5"/>
  <c r="K42" i="5"/>
  <c r="AP42" i="5"/>
  <c r="BH42" i="5"/>
  <c r="AN42" i="5"/>
  <c r="AY42" i="5"/>
  <c r="J42" i="5"/>
  <c r="I42" i="5"/>
  <c r="BA42" i="5"/>
  <c r="BC42" i="5"/>
  <c r="L42" i="5"/>
  <c r="N694" i="6"/>
  <c r="AS694" i="6"/>
  <c r="BN694" i="6"/>
  <c r="AV694" i="6"/>
  <c r="BM694" i="6"/>
  <c r="BG694" i="6"/>
  <c r="AB694" i="6"/>
  <c r="BF694" i="6"/>
  <c r="C694" i="6"/>
  <c r="BR694" i="6"/>
  <c r="E694" i="6"/>
  <c r="AU694" i="6"/>
  <c r="AR694" i="6"/>
  <c r="AC694" i="6"/>
  <c r="AA694" i="6"/>
  <c r="AH694" i="6"/>
  <c r="AZ694" i="6"/>
  <c r="AO694" i="6"/>
  <c r="BE694" i="6"/>
  <c r="BC694" i="6"/>
  <c r="BH694" i="6"/>
  <c r="AX694" i="6"/>
  <c r="BL694" i="6"/>
  <c r="BB694" i="6"/>
  <c r="BP694" i="6"/>
  <c r="AI694" i="6"/>
  <c r="AK694" i="6"/>
  <c r="P694" i="6"/>
  <c r="B694" i="7"/>
  <c r="AY694" i="6"/>
  <c r="K694" i="6"/>
  <c r="AP694" i="6"/>
  <c r="O694" i="6"/>
  <c r="M694" i="6"/>
  <c r="BA694" i="6"/>
  <c r="Z694" i="6"/>
  <c r="BD694" i="6"/>
  <c r="AT694" i="6"/>
  <c r="AD694" i="6"/>
  <c r="BI694" i="6"/>
  <c r="BK694" i="6"/>
  <c r="AW694" i="6"/>
  <c r="AE694" i="6"/>
  <c r="L694" i="6"/>
  <c r="BO694" i="6"/>
  <c r="AF694" i="6"/>
  <c r="BJ694" i="6"/>
  <c r="AW630" i="6"/>
  <c r="M630" i="6"/>
  <c r="BD630" i="6"/>
  <c r="BA630" i="6"/>
  <c r="Z630" i="6"/>
  <c r="AR630" i="6"/>
  <c r="BE630" i="6"/>
  <c r="BJ630" i="6"/>
  <c r="N630" i="6"/>
  <c r="AS630" i="6"/>
  <c r="BN630" i="6"/>
  <c r="AK630" i="6"/>
  <c r="O630" i="6"/>
  <c r="AP630" i="6"/>
  <c r="BF630" i="6"/>
  <c r="AA630" i="6"/>
  <c r="BO630" i="6"/>
  <c r="BI630" i="6"/>
  <c r="BC630" i="6"/>
  <c r="BM630" i="6"/>
  <c r="BG630" i="6"/>
  <c r="AB630" i="6"/>
  <c r="AU630" i="6"/>
  <c r="E630" i="6"/>
  <c r="AT630" i="6"/>
  <c r="BH630" i="6"/>
  <c r="AC630" i="6"/>
  <c r="AE630" i="6"/>
  <c r="AH630" i="6"/>
  <c r="AZ630" i="6"/>
  <c r="L630" i="6"/>
  <c r="BK630" i="6"/>
  <c r="AF630" i="6"/>
  <c r="AD630" i="6"/>
  <c r="AV630" i="6"/>
  <c r="AX630" i="6"/>
  <c r="BL630" i="6"/>
  <c r="BB630" i="6"/>
  <c r="C630" i="6"/>
  <c r="BR630" i="6"/>
  <c r="AO630" i="6"/>
  <c r="BP630" i="6"/>
  <c r="P630" i="6"/>
  <c r="B630" i="7"/>
  <c r="AY630" i="6"/>
  <c r="K630" i="6"/>
  <c r="AI630" i="6"/>
  <c r="AY566" i="6"/>
  <c r="BP566" i="6"/>
  <c r="BN566" i="6"/>
  <c r="BC566" i="6"/>
  <c r="BD566" i="6"/>
  <c r="BJ566" i="6"/>
  <c r="AP566" i="6"/>
  <c r="BH566" i="6"/>
  <c r="AC566" i="6"/>
  <c r="AU566" i="6"/>
  <c r="BL566" i="6"/>
  <c r="AX566" i="6"/>
  <c r="AZ566" i="6"/>
  <c r="P566" i="6"/>
  <c r="B566" i="7"/>
  <c r="BE566" i="6"/>
  <c r="BG566" i="6"/>
  <c r="AS566" i="6"/>
  <c r="Z566" i="6"/>
  <c r="O566" i="6"/>
  <c r="AD566" i="6"/>
  <c r="AB566" i="6"/>
  <c r="AK566" i="6"/>
  <c r="L566" i="6"/>
  <c r="N566" i="6"/>
  <c r="BI566" i="6"/>
  <c r="BK566" i="6"/>
  <c r="AW566" i="6"/>
  <c r="BO566" i="6"/>
  <c r="BA566" i="6"/>
  <c r="AI566" i="6"/>
  <c r="E566" i="6"/>
  <c r="AO566" i="6"/>
  <c r="AR566" i="6"/>
  <c r="AH566" i="6"/>
  <c r="AA566" i="6"/>
  <c r="BM566" i="6"/>
  <c r="AE566" i="6"/>
  <c r="AT566" i="6"/>
  <c r="C566" i="6"/>
  <c r="BR566" i="6"/>
  <c r="AF566" i="6"/>
  <c r="M566" i="6"/>
  <c r="K566" i="6"/>
  <c r="BF566" i="6"/>
  <c r="AV566" i="6"/>
  <c r="BB566" i="6"/>
  <c r="AY502" i="6"/>
  <c r="BB502" i="6"/>
  <c r="BC502" i="6"/>
  <c r="AO502" i="6"/>
  <c r="N502" i="6"/>
  <c r="BG502" i="6"/>
  <c r="BM502" i="6"/>
  <c r="AU502" i="6"/>
  <c r="AA502" i="6"/>
  <c r="AK502" i="6"/>
  <c r="AZ502" i="6"/>
  <c r="AB502" i="6"/>
  <c r="O502" i="6"/>
  <c r="AH502" i="6"/>
  <c r="AP502" i="6"/>
  <c r="AV502" i="6"/>
  <c r="BD502" i="6"/>
  <c r="BP502" i="6"/>
  <c r="BN502" i="6"/>
  <c r="C502" i="6"/>
  <c r="BR502" i="6"/>
  <c r="BI502" i="6"/>
  <c r="BE502" i="6"/>
  <c r="BH502" i="6"/>
  <c r="AE502" i="6"/>
  <c r="E502" i="6"/>
  <c r="Z502" i="6"/>
  <c r="BA502" i="6"/>
  <c r="AD502" i="6"/>
  <c r="AF502" i="6"/>
  <c r="AX502" i="6"/>
  <c r="K502" i="6"/>
  <c r="AC502" i="6"/>
  <c r="BJ502" i="6"/>
  <c r="AR502" i="6"/>
  <c r="BK502" i="6"/>
  <c r="L502" i="6"/>
  <c r="BO502" i="6"/>
  <c r="BF502" i="6"/>
  <c r="AI502" i="6"/>
  <c r="BL502" i="6"/>
  <c r="M502" i="6"/>
  <c r="P502" i="6"/>
  <c r="B502" i="7"/>
  <c r="AS502" i="6"/>
  <c r="AT502" i="6"/>
  <c r="AW502" i="6"/>
  <c r="AE438" i="6"/>
  <c r="BA438" i="6"/>
  <c r="AI438" i="6"/>
  <c r="AK438" i="6"/>
  <c r="BE438" i="6"/>
  <c r="AR438" i="6"/>
  <c r="BI438" i="6"/>
  <c r="M438" i="6"/>
  <c r="AV438" i="6"/>
  <c r="BM438" i="6"/>
  <c r="AZ438" i="6"/>
  <c r="BN438" i="6"/>
  <c r="BJ438" i="6"/>
  <c r="BG438" i="6"/>
  <c r="AS438" i="6"/>
  <c r="AU438" i="6"/>
  <c r="O438" i="6"/>
  <c r="AD438" i="6"/>
  <c r="BP438" i="6"/>
  <c r="BF438" i="6"/>
  <c r="BD438" i="6"/>
  <c r="L438" i="6"/>
  <c r="N438" i="6"/>
  <c r="AC438" i="6"/>
  <c r="BK438" i="6"/>
  <c r="AW438" i="6"/>
  <c r="AY438" i="6"/>
  <c r="AB438" i="6"/>
  <c r="BC438" i="6"/>
  <c r="E438" i="6"/>
  <c r="P438" i="6"/>
  <c r="B438" i="7"/>
  <c r="BH438" i="6"/>
  <c r="AH438" i="6"/>
  <c r="AA438" i="6"/>
  <c r="AX438" i="6"/>
  <c r="BO438" i="6"/>
  <c r="AT438" i="6"/>
  <c r="C438" i="6"/>
  <c r="BR438" i="6"/>
  <c r="AF438" i="6"/>
  <c r="AP438" i="6"/>
  <c r="K438" i="6"/>
  <c r="AO438" i="6"/>
  <c r="BL438" i="6"/>
  <c r="BB438" i="6"/>
  <c r="Z438" i="6"/>
  <c r="C374" i="6"/>
  <c r="BR374" i="6"/>
  <c r="L374" i="6"/>
  <c r="BM374" i="6"/>
  <c r="BP374" i="6"/>
  <c r="BG374" i="6"/>
  <c r="AH374" i="6"/>
  <c r="BE374" i="6"/>
  <c r="BI374" i="6"/>
  <c r="BK374" i="6"/>
  <c r="AT374" i="6"/>
  <c r="AO374" i="6"/>
  <c r="Z374" i="6"/>
  <c r="AI374" i="6"/>
  <c r="BD374" i="6"/>
  <c r="AC374" i="6"/>
  <c r="BA374" i="6"/>
  <c r="BH374" i="6"/>
  <c r="AS374" i="6"/>
  <c r="M374" i="6"/>
  <c r="BL374" i="6"/>
  <c r="O374" i="6"/>
  <c r="BC374" i="6"/>
  <c r="BJ374" i="6"/>
  <c r="AD374" i="6"/>
  <c r="AP374" i="6"/>
  <c r="E374" i="6"/>
  <c r="AY374" i="6"/>
  <c r="AU374" i="6"/>
  <c r="P374" i="6"/>
  <c r="B374" i="7"/>
  <c r="BO374" i="6"/>
  <c r="AW374" i="6"/>
  <c r="AE374" i="6"/>
  <c r="N374" i="6"/>
  <c r="BF374" i="6"/>
  <c r="AZ374" i="6"/>
  <c r="AA374" i="6"/>
  <c r="BB374" i="6"/>
  <c r="AK374" i="6"/>
  <c r="K374" i="6"/>
  <c r="AF374" i="6"/>
  <c r="AR374" i="6"/>
  <c r="AB374" i="6"/>
  <c r="BN374" i="6"/>
  <c r="AV374" i="6"/>
  <c r="AX374" i="6"/>
  <c r="AH681" i="6"/>
  <c r="BG681" i="6"/>
  <c r="AF681" i="6"/>
  <c r="BF681" i="6"/>
  <c r="AA681" i="6"/>
  <c r="BI681" i="6"/>
  <c r="BJ681" i="6"/>
  <c r="AE681" i="6"/>
  <c r="E681" i="6"/>
  <c r="AI681" i="6"/>
  <c r="AK681" i="6"/>
  <c r="AW681" i="6"/>
  <c r="M681" i="6"/>
  <c r="BH681" i="6"/>
  <c r="Z681" i="6"/>
  <c r="BL681" i="6"/>
  <c r="AT681" i="6"/>
  <c r="AZ681" i="6"/>
  <c r="AX681" i="6"/>
  <c r="BM681" i="6"/>
  <c r="AP681" i="6"/>
  <c r="AS681" i="6"/>
  <c r="AU681" i="6"/>
  <c r="BA681" i="6"/>
  <c r="AD681" i="6"/>
  <c r="BP681" i="6"/>
  <c r="BN681" i="6"/>
  <c r="BD681" i="6"/>
  <c r="AB681" i="6"/>
  <c r="N681" i="6"/>
  <c r="L681" i="6"/>
  <c r="BK681" i="6"/>
  <c r="P681" i="6"/>
  <c r="B681" i="7"/>
  <c r="AY681" i="6"/>
  <c r="O681" i="6"/>
  <c r="BC681" i="6"/>
  <c r="K681" i="6"/>
  <c r="BB681" i="6"/>
  <c r="AR681" i="6"/>
  <c r="AO681" i="6"/>
  <c r="AV681" i="6"/>
  <c r="BO681" i="6"/>
  <c r="AC681" i="6"/>
  <c r="C681" i="6"/>
  <c r="BR681" i="6"/>
  <c r="BE681" i="6"/>
  <c r="C617" i="6"/>
  <c r="BR617" i="6"/>
  <c r="E617" i="6"/>
  <c r="BB617" i="6"/>
  <c r="BG617" i="6"/>
  <c r="K617" i="6"/>
  <c r="P617" i="6"/>
  <c r="B617" i="7"/>
  <c r="AU617" i="6"/>
  <c r="BL617" i="6"/>
  <c r="L617" i="6"/>
  <c r="BO617" i="6"/>
  <c r="AB617" i="6"/>
  <c r="BF617" i="6"/>
  <c r="BE617" i="6"/>
  <c r="AP617" i="6"/>
  <c r="AS617" i="6"/>
  <c r="AT617" i="6"/>
  <c r="AV617" i="6"/>
  <c r="AO617" i="6"/>
  <c r="AZ617" i="6"/>
  <c r="AH617" i="6"/>
  <c r="AK617" i="6"/>
  <c r="AX617" i="6"/>
  <c r="N617" i="6"/>
  <c r="BI617" i="6"/>
  <c r="Z617" i="6"/>
  <c r="O617" i="6"/>
  <c r="AD617" i="6"/>
  <c r="BP617" i="6"/>
  <c r="AI617" i="6"/>
  <c r="BD617" i="6"/>
  <c r="BJ617" i="6"/>
  <c r="AR617" i="6"/>
  <c r="BN617" i="6"/>
  <c r="BK617" i="6"/>
  <c r="AW617" i="6"/>
  <c r="AY617" i="6"/>
  <c r="BA617" i="6"/>
  <c r="BC617" i="6"/>
  <c r="AF617" i="6"/>
  <c r="M617" i="6"/>
  <c r="BH617" i="6"/>
  <c r="AA617" i="6"/>
  <c r="BM617" i="6"/>
  <c r="AE617" i="6"/>
  <c r="AC617" i="6"/>
  <c r="L122" i="6"/>
  <c r="BE122" i="6"/>
  <c r="AA122" i="6"/>
  <c r="BP122" i="6"/>
  <c r="AY122" i="6"/>
  <c r="BF122" i="6"/>
  <c r="BM122" i="6"/>
  <c r="AZ122" i="6"/>
  <c r="AC122" i="6"/>
  <c r="AV122" i="6"/>
  <c r="BH122" i="6"/>
  <c r="BC122" i="6"/>
  <c r="AW122" i="6"/>
  <c r="AX122" i="6"/>
  <c r="AO122" i="6"/>
  <c r="BA122" i="6"/>
  <c r="AF122" i="6"/>
  <c r="BK122" i="6"/>
  <c r="E122" i="6"/>
  <c r="AH122" i="6"/>
  <c r="BD122" i="6"/>
  <c r="K122" i="6"/>
  <c r="AI122" i="6"/>
  <c r="AB122" i="6"/>
  <c r="BI122" i="6"/>
  <c r="M122" i="6"/>
  <c r="O122" i="6"/>
  <c r="AE122" i="6"/>
  <c r="AD122" i="6"/>
  <c r="P122" i="6"/>
  <c r="B122" i="7"/>
  <c r="Z122" i="6"/>
  <c r="BJ122" i="6"/>
  <c r="BO122" i="6"/>
  <c r="BN122" i="6"/>
  <c r="BB122" i="6"/>
  <c r="AK122" i="6"/>
  <c r="AU122" i="6"/>
  <c r="N122" i="6"/>
  <c r="BL122" i="6"/>
  <c r="C122" i="6"/>
  <c r="BR122" i="6"/>
  <c r="AR122" i="6"/>
  <c r="BG122" i="6"/>
  <c r="AP122" i="6"/>
  <c r="AT122" i="6"/>
  <c r="AS122" i="6"/>
  <c r="AC111" i="6"/>
  <c r="P111" i="6"/>
  <c r="B111" i="7"/>
  <c r="BA111" i="6"/>
  <c r="BB111" i="6"/>
  <c r="AA111" i="6"/>
  <c r="BF111" i="6"/>
  <c r="BD111" i="6"/>
  <c r="K111" i="6"/>
  <c r="BI111" i="6"/>
  <c r="AW111" i="6"/>
  <c r="BM111" i="6"/>
  <c r="AY111" i="6"/>
  <c r="L111" i="6"/>
  <c r="BG111" i="6"/>
  <c r="BH111" i="6"/>
  <c r="BC111" i="6"/>
  <c r="AE111" i="6"/>
  <c r="BP111" i="6"/>
  <c r="M111" i="6"/>
  <c r="AK111" i="6"/>
  <c r="AD111" i="6"/>
  <c r="AB111" i="6"/>
  <c r="AX111" i="6"/>
  <c r="BJ111" i="6"/>
  <c r="AU111" i="6"/>
  <c r="AO111" i="6"/>
  <c r="AV111" i="6"/>
  <c r="E111" i="6"/>
  <c r="AF111" i="6"/>
  <c r="BL111" i="6"/>
  <c r="O111" i="6"/>
  <c r="AR111" i="6"/>
  <c r="BE111" i="6"/>
  <c r="BO111" i="6"/>
  <c r="AH111" i="6"/>
  <c r="BN111" i="6"/>
  <c r="N111" i="6"/>
  <c r="C111" i="6"/>
  <c r="BR111" i="6"/>
  <c r="BK111" i="6"/>
  <c r="Z111" i="6"/>
  <c r="AZ111" i="6"/>
  <c r="AP111" i="6"/>
  <c r="AI111" i="6"/>
  <c r="BQ111" i="6"/>
  <c r="AS111" i="6"/>
  <c r="AT111" i="6"/>
  <c r="AP213" i="6"/>
  <c r="BO213" i="6"/>
  <c r="AD213" i="6"/>
  <c r="BA213" i="6"/>
  <c r="AR213" i="6"/>
  <c r="O213" i="6"/>
  <c r="BL213" i="6"/>
  <c r="AE213" i="6"/>
  <c r="AW213" i="6"/>
  <c r="AF213" i="6"/>
  <c r="BI213" i="6"/>
  <c r="AB213" i="6"/>
  <c r="AZ213" i="6"/>
  <c r="AA213" i="6"/>
  <c r="AU213" i="6"/>
  <c r="K213" i="6"/>
  <c r="AX213" i="6"/>
  <c r="M213" i="6"/>
  <c r="AV213" i="6"/>
  <c r="E213" i="6"/>
  <c r="BJ213" i="6"/>
  <c r="AO213" i="6"/>
  <c r="BC213" i="6"/>
  <c r="BP213" i="6"/>
  <c r="BF213" i="6"/>
  <c r="C213" i="6"/>
  <c r="BR213" i="6"/>
  <c r="AC213" i="6"/>
  <c r="BD213" i="6"/>
  <c r="AI213" i="6"/>
  <c r="BH213" i="6"/>
  <c r="AY213" i="6"/>
  <c r="Z213" i="6"/>
  <c r="AH213" i="6"/>
  <c r="N213" i="6"/>
  <c r="AK213" i="6"/>
  <c r="BE213" i="6"/>
  <c r="BB213" i="6"/>
  <c r="BG213" i="6"/>
  <c r="L213" i="6"/>
  <c r="P213" i="6"/>
  <c r="B213" i="7"/>
  <c r="BK213" i="6"/>
  <c r="BN213" i="6"/>
  <c r="BM213" i="6"/>
  <c r="AT213" i="6"/>
  <c r="AS213" i="6"/>
  <c r="AS172" i="6"/>
  <c r="BG172" i="6"/>
  <c r="P172" i="6"/>
  <c r="B172" i="7"/>
  <c r="BI172" i="6"/>
  <c r="AX172" i="6"/>
  <c r="C172" i="6"/>
  <c r="BR172" i="6"/>
  <c r="E172" i="6"/>
  <c r="Z172" i="6"/>
  <c r="N172" i="6"/>
  <c r="BP172" i="6"/>
  <c r="AZ172" i="6"/>
  <c r="BL172" i="6"/>
  <c r="AT172" i="6"/>
  <c r="BM172" i="6"/>
  <c r="O172" i="6"/>
  <c r="BH172" i="6"/>
  <c r="AW172" i="6"/>
  <c r="BB172" i="6"/>
  <c r="BA172" i="6"/>
  <c r="BD172" i="6"/>
  <c r="BE172" i="6"/>
  <c r="BO172" i="6"/>
  <c r="AB172" i="6"/>
  <c r="AA172" i="6"/>
  <c r="BF172" i="6"/>
  <c r="AF172" i="6"/>
  <c r="AY172" i="6"/>
  <c r="AI172" i="6"/>
  <c r="AE172" i="6"/>
  <c r="AP172" i="6"/>
  <c r="BN172" i="6"/>
  <c r="AO172" i="6"/>
  <c r="M172" i="6"/>
  <c r="AR172" i="6"/>
  <c r="AC172" i="6"/>
  <c r="L172" i="6"/>
  <c r="AD172" i="6"/>
  <c r="AH172" i="6"/>
  <c r="BK172" i="6"/>
  <c r="K172" i="6"/>
  <c r="BC172" i="6"/>
  <c r="BJ172" i="6"/>
  <c r="AV172" i="6"/>
  <c r="AU172" i="6"/>
  <c r="AK172" i="6"/>
  <c r="K226" i="6"/>
  <c r="BA226" i="6"/>
  <c r="O226" i="6"/>
  <c r="N226" i="6"/>
  <c r="BH226" i="6"/>
  <c r="C226" i="6"/>
  <c r="BR226" i="6"/>
  <c r="M226" i="6"/>
  <c r="AF226" i="6"/>
  <c r="P226" i="6"/>
  <c r="B226" i="7"/>
  <c r="AW226" i="6"/>
  <c r="BL226" i="6"/>
  <c r="AK226" i="6"/>
  <c r="E226" i="6"/>
  <c r="BE226" i="6"/>
  <c r="BM226" i="6"/>
  <c r="BO226" i="6"/>
  <c r="AC226" i="6"/>
  <c r="AB226" i="6"/>
  <c r="BN226" i="6"/>
  <c r="BD226" i="6"/>
  <c r="AZ226" i="6"/>
  <c r="AR226" i="6"/>
  <c r="AP226" i="6"/>
  <c r="BB226" i="6"/>
  <c r="AV226" i="6"/>
  <c r="AE226" i="6"/>
  <c r="AS226" i="6"/>
  <c r="AH226" i="6"/>
  <c r="BF226" i="6"/>
  <c r="AU226" i="6"/>
  <c r="BJ226" i="6"/>
  <c r="AY226" i="6"/>
  <c r="AX226" i="6"/>
  <c r="AT226" i="6"/>
  <c r="BC226" i="6"/>
  <c r="AO226" i="6"/>
  <c r="AD226" i="6"/>
  <c r="BP226" i="6"/>
  <c r="AI226" i="6"/>
  <c r="BG226" i="6"/>
  <c r="BK226" i="6"/>
  <c r="BI226" i="6"/>
  <c r="L226" i="6"/>
  <c r="AA226" i="6"/>
  <c r="Z226" i="6"/>
  <c r="AE185" i="6"/>
  <c r="AC185" i="6"/>
  <c r="BK185" i="6"/>
  <c r="BO185" i="6"/>
  <c r="BF185" i="6"/>
  <c r="BP185" i="6"/>
  <c r="K185" i="6"/>
  <c r="O185" i="6"/>
  <c r="AU185" i="6"/>
  <c r="E185" i="6"/>
  <c r="AO185" i="6"/>
  <c r="BJ185" i="6"/>
  <c r="AR185" i="6"/>
  <c r="AA185" i="6"/>
  <c r="P185" i="6"/>
  <c r="B185" i="7"/>
  <c r="BN185" i="6"/>
  <c r="AZ185" i="6"/>
  <c r="M185" i="6"/>
  <c r="BM185" i="6"/>
  <c r="AP185" i="6"/>
  <c r="Z185" i="6"/>
  <c r="AK185" i="6"/>
  <c r="BE185" i="6"/>
  <c r="AH185" i="6"/>
  <c r="BA185" i="6"/>
  <c r="BG185" i="6"/>
  <c r="BI185" i="6"/>
  <c r="AF185" i="6"/>
  <c r="N185" i="6"/>
  <c r="L185" i="6"/>
  <c r="AV185" i="6"/>
  <c r="AB185" i="6"/>
  <c r="AY185" i="6"/>
  <c r="BH185" i="6"/>
  <c r="C185" i="6"/>
  <c r="BR185" i="6"/>
  <c r="BB185" i="6"/>
  <c r="AI185" i="6"/>
  <c r="BC185" i="6"/>
  <c r="AX185" i="6"/>
  <c r="BD185" i="6"/>
  <c r="AW185" i="6"/>
  <c r="AD185" i="6"/>
  <c r="BL185" i="6"/>
  <c r="AS185" i="6"/>
  <c r="AT185" i="6"/>
  <c r="AC12" i="6"/>
  <c r="AB12" i="6"/>
  <c r="BD12" i="6"/>
  <c r="AP12" i="6"/>
  <c r="AO12" i="6"/>
  <c r="E12" i="6"/>
  <c r="BP12" i="6"/>
  <c r="BF12" i="6"/>
  <c r="M12" i="6"/>
  <c r="BK12" i="6"/>
  <c r="BN12" i="6"/>
  <c r="BO12" i="6"/>
  <c r="AH12" i="6"/>
  <c r="AK12" i="6"/>
  <c r="L12" i="6"/>
  <c r="BI12" i="6"/>
  <c r="BL12" i="6"/>
  <c r="Z12" i="6"/>
  <c r="BE12" i="6"/>
  <c r="K12" i="6"/>
  <c r="BM12" i="6"/>
  <c r="AV12" i="6"/>
  <c r="AS12" i="6"/>
  <c r="AZ12" i="6"/>
  <c r="C12" i="6"/>
  <c r="BR12" i="6"/>
  <c r="AF12" i="6"/>
  <c r="BH12" i="6"/>
  <c r="AU12" i="6"/>
  <c r="BA12" i="6"/>
  <c r="AY12" i="6"/>
  <c r="BB12" i="6"/>
  <c r="BG12" i="6"/>
  <c r="BJ12" i="6"/>
  <c r="AA12" i="6"/>
  <c r="AT12" i="6"/>
  <c r="AE12" i="6"/>
  <c r="AI12" i="6"/>
  <c r="AW12" i="6"/>
  <c r="P12" i="6"/>
  <c r="B12" i="7"/>
  <c r="AX12" i="6"/>
  <c r="AD12" i="6"/>
  <c r="BC12" i="6"/>
  <c r="AR12" i="6"/>
  <c r="O12" i="6"/>
  <c r="N12" i="6"/>
  <c r="BQ12" i="6"/>
  <c r="BL96" i="6"/>
  <c r="BF96" i="6"/>
  <c r="AD96" i="6"/>
  <c r="BI96" i="6"/>
  <c r="C96" i="6"/>
  <c r="BR96" i="6"/>
  <c r="BG96" i="6"/>
  <c r="N96" i="6"/>
  <c r="AB96" i="6"/>
  <c r="BD96" i="6"/>
  <c r="L96" i="6"/>
  <c r="BH96" i="6"/>
  <c r="AC96" i="6"/>
  <c r="AW96" i="6"/>
  <c r="AF96" i="6"/>
  <c r="BC96" i="6"/>
  <c r="AZ96" i="6"/>
  <c r="BK96" i="6"/>
  <c r="AU96" i="6"/>
  <c r="AA96" i="6"/>
  <c r="AR96" i="6"/>
  <c r="BB96" i="6"/>
  <c r="BO96" i="6"/>
  <c r="P96" i="6"/>
  <c r="B96" i="7"/>
  <c r="AP96" i="6"/>
  <c r="AX96" i="6"/>
  <c r="BJ96" i="6"/>
  <c r="M96" i="6"/>
  <c r="BM96" i="6"/>
  <c r="BA96" i="6"/>
  <c r="AV96" i="6"/>
  <c r="O96" i="6"/>
  <c r="AK96" i="6"/>
  <c r="AO96" i="6"/>
  <c r="K96" i="6"/>
  <c r="AY96" i="6"/>
  <c r="AI96" i="6"/>
  <c r="AH96" i="6"/>
  <c r="BN96" i="6"/>
  <c r="AE96" i="6"/>
  <c r="E96" i="6"/>
  <c r="BP96" i="6"/>
  <c r="BE96" i="6"/>
  <c r="AT96" i="6"/>
  <c r="AS96" i="6"/>
  <c r="BE366" i="6"/>
  <c r="BN366" i="6"/>
  <c r="BG366" i="6"/>
  <c r="AW366" i="6"/>
  <c r="AV366" i="6"/>
  <c r="P366" i="6"/>
  <c r="B366" i="7"/>
  <c r="AZ366" i="6"/>
  <c r="AK366" i="6"/>
  <c r="K366" i="6"/>
  <c r="L366" i="6"/>
  <c r="BA366" i="6"/>
  <c r="BO366" i="6"/>
  <c r="BP366" i="6"/>
  <c r="BL366" i="6"/>
  <c r="M366" i="6"/>
  <c r="BH366" i="6"/>
  <c r="AR366" i="6"/>
  <c r="AU366" i="6"/>
  <c r="AX366" i="6"/>
  <c r="E366" i="6"/>
  <c r="BM366" i="6"/>
  <c r="AB366" i="6"/>
  <c r="BD366" i="6"/>
  <c r="AC366" i="6"/>
  <c r="AD366" i="6"/>
  <c r="C366" i="6"/>
  <c r="BR366" i="6"/>
  <c r="BK366" i="6"/>
  <c r="BF366" i="6"/>
  <c r="BJ366" i="6"/>
  <c r="BC366" i="6"/>
  <c r="BI366" i="6"/>
  <c r="Z366" i="6"/>
  <c r="BB366" i="6"/>
  <c r="AP366" i="6"/>
  <c r="AI366" i="6"/>
  <c r="AS366" i="6"/>
  <c r="AT366" i="6"/>
  <c r="AF366" i="6"/>
  <c r="AH366" i="6"/>
  <c r="O366" i="6"/>
  <c r="AY366" i="6"/>
  <c r="N366" i="6"/>
  <c r="AE366" i="6"/>
  <c r="AO366" i="6"/>
  <c r="AA366" i="6"/>
  <c r="AT349" i="6"/>
  <c r="P349" i="6"/>
  <c r="B349" i="7"/>
  <c r="AW349" i="6"/>
  <c r="E349" i="6"/>
  <c r="BM349" i="6"/>
  <c r="N349" i="6"/>
  <c r="BC349" i="6"/>
  <c r="BP349" i="6"/>
  <c r="BF349" i="6"/>
  <c r="AC349" i="6"/>
  <c r="AD349" i="6"/>
  <c r="M349" i="6"/>
  <c r="AX349" i="6"/>
  <c r="AV349" i="6"/>
  <c r="Z349" i="6"/>
  <c r="BI349" i="6"/>
  <c r="AZ349" i="6"/>
  <c r="BO349" i="6"/>
  <c r="AF349" i="6"/>
  <c r="BE349" i="6"/>
  <c r="C349" i="6"/>
  <c r="BR349" i="6"/>
  <c r="AU349" i="6"/>
  <c r="BH349" i="6"/>
  <c r="AA349" i="6"/>
  <c r="BK349" i="6"/>
  <c r="AY349" i="6"/>
  <c r="BJ349" i="6"/>
  <c r="AH349" i="6"/>
  <c r="AP349" i="6"/>
  <c r="AB349" i="6"/>
  <c r="BL349" i="6"/>
  <c r="L349" i="6"/>
  <c r="BG349" i="6"/>
  <c r="BD349" i="6"/>
  <c r="AI349" i="6"/>
  <c r="AE349" i="6"/>
  <c r="K349" i="6"/>
  <c r="BN349" i="6"/>
  <c r="AO349" i="6"/>
  <c r="BA349" i="6"/>
  <c r="AK349" i="6"/>
  <c r="BB349" i="6"/>
  <c r="AS349" i="6"/>
  <c r="AR349" i="6"/>
  <c r="O349" i="6"/>
  <c r="BE244" i="6"/>
  <c r="K244" i="6"/>
  <c r="BG244" i="6"/>
  <c r="BP244" i="6"/>
  <c r="BF244" i="6"/>
  <c r="AY244" i="6"/>
  <c r="C244" i="6"/>
  <c r="BR244" i="6"/>
  <c r="AE244" i="6"/>
  <c r="BB244" i="6"/>
  <c r="AX244" i="6"/>
  <c r="BL244" i="6"/>
  <c r="AU244" i="6"/>
  <c r="BJ244" i="6"/>
  <c r="AO244" i="6"/>
  <c r="P244" i="6"/>
  <c r="B244" i="7"/>
  <c r="AZ244" i="6"/>
  <c r="AT244" i="6"/>
  <c r="BN244" i="6"/>
  <c r="BM244" i="6"/>
  <c r="M244" i="6"/>
  <c r="BI244" i="6"/>
  <c r="BH244" i="6"/>
  <c r="AC244" i="6"/>
  <c r="AD244" i="6"/>
  <c r="N244" i="6"/>
  <c r="AW244" i="6"/>
  <c r="AH244" i="6"/>
  <c r="AV244" i="6"/>
  <c r="BO244" i="6"/>
  <c r="L244" i="6"/>
  <c r="AP244" i="6"/>
  <c r="AK244" i="6"/>
  <c r="BK244" i="6"/>
  <c r="AF244" i="6"/>
  <c r="BD244" i="6"/>
  <c r="AA244" i="6"/>
  <c r="BA244" i="6"/>
  <c r="AI244" i="6"/>
  <c r="E244" i="6"/>
  <c r="AS244" i="6"/>
  <c r="AB244" i="6"/>
  <c r="O244" i="6"/>
  <c r="BC244" i="6"/>
  <c r="AR244" i="6"/>
  <c r="E147" i="6"/>
  <c r="BH147" i="6"/>
  <c r="BA147" i="6"/>
  <c r="M147" i="6"/>
  <c r="AZ147" i="6"/>
  <c r="AB147" i="6"/>
  <c r="C147" i="6"/>
  <c r="BR147" i="6"/>
  <c r="AP147" i="6"/>
  <c r="BE147" i="6"/>
  <c r="AX147" i="6"/>
  <c r="AR147" i="6"/>
  <c r="BD147" i="6"/>
  <c r="AW147" i="6"/>
  <c r="BO147" i="6"/>
  <c r="AY147" i="6"/>
  <c r="AV147" i="6"/>
  <c r="BJ147" i="6"/>
  <c r="BL147" i="6"/>
  <c r="BP147" i="6"/>
  <c r="BC147" i="6"/>
  <c r="AK147" i="6"/>
  <c r="AE147" i="6"/>
  <c r="AF147" i="6"/>
  <c r="BK147" i="6"/>
  <c r="BB147" i="6"/>
  <c r="AS147" i="6"/>
  <c r="K147" i="6"/>
  <c r="BM147" i="6"/>
  <c r="BF147" i="6"/>
  <c r="O147" i="6"/>
  <c r="AC147" i="6"/>
  <c r="AD147" i="6"/>
  <c r="AT147" i="6"/>
  <c r="AA147" i="6"/>
  <c r="AO147" i="6"/>
  <c r="P147" i="6"/>
  <c r="B147" i="7"/>
  <c r="BN147" i="6"/>
  <c r="N147" i="6"/>
  <c r="AU147" i="6"/>
  <c r="AI147" i="6"/>
  <c r="L147" i="6"/>
  <c r="BI147" i="6"/>
  <c r="BG147" i="6"/>
  <c r="AH147" i="6"/>
  <c r="O257" i="6"/>
  <c r="AA257" i="6"/>
  <c r="BE257" i="6"/>
  <c r="M257" i="6"/>
  <c r="BK257" i="6"/>
  <c r="BN257" i="6"/>
  <c r="AB257" i="6"/>
  <c r="AZ257" i="6"/>
  <c r="BO257" i="6"/>
  <c r="L257" i="6"/>
  <c r="AR257" i="6"/>
  <c r="C257" i="6"/>
  <c r="BR257" i="6"/>
  <c r="AV257" i="6"/>
  <c r="N257" i="6"/>
  <c r="AY257" i="6"/>
  <c r="AF257" i="6"/>
  <c r="P257" i="6"/>
  <c r="B257" i="7"/>
  <c r="BP257" i="6"/>
  <c r="AP257" i="6"/>
  <c r="BF257" i="6"/>
  <c r="BA257" i="6"/>
  <c r="BM257" i="6"/>
  <c r="AK257" i="6"/>
  <c r="AX257" i="6"/>
  <c r="BC257" i="6"/>
  <c r="AH257" i="6"/>
  <c r="AW257" i="6"/>
  <c r="AC257" i="6"/>
  <c r="BI257" i="6"/>
  <c r="BD257" i="6"/>
  <c r="AU257" i="6"/>
  <c r="AE257" i="6"/>
  <c r="AT257" i="6"/>
  <c r="AI257" i="6"/>
  <c r="AS257" i="6"/>
  <c r="BG257" i="6"/>
  <c r="E257" i="6"/>
  <c r="BL257" i="6"/>
  <c r="BJ257" i="6"/>
  <c r="AO257" i="6"/>
  <c r="AD257" i="6"/>
  <c r="BH257" i="6"/>
  <c r="K257" i="6"/>
  <c r="BB257" i="6"/>
  <c r="AX19" i="6"/>
  <c r="AE19" i="6"/>
  <c r="AP19" i="6"/>
  <c r="BC19" i="6"/>
  <c r="BD19" i="6"/>
  <c r="BO19" i="6"/>
  <c r="BH19" i="6"/>
  <c r="P19" i="6"/>
  <c r="B19" i="7"/>
  <c r="BB19" i="6"/>
  <c r="BM19" i="6"/>
  <c r="AB19" i="6"/>
  <c r="AK19" i="6"/>
  <c r="BE19" i="6"/>
  <c r="AV19" i="6"/>
  <c r="AZ19" i="6"/>
  <c r="BI19" i="6"/>
  <c r="AU19" i="6"/>
  <c r="AD19" i="6"/>
  <c r="AW19" i="6"/>
  <c r="O19" i="6"/>
  <c r="C19" i="6"/>
  <c r="BR19" i="6"/>
  <c r="BK19" i="6"/>
  <c r="AS19" i="6"/>
  <c r="E19" i="6"/>
  <c r="AH19" i="6"/>
  <c r="AO19" i="6"/>
  <c r="M19" i="6"/>
  <c r="AF19" i="6"/>
  <c r="BF19" i="6"/>
  <c r="BA19" i="6"/>
  <c r="AA19" i="6"/>
  <c r="AI19" i="6"/>
  <c r="BL19" i="6"/>
  <c r="AT19" i="6"/>
  <c r="Z19" i="6"/>
  <c r="L19" i="6"/>
  <c r="BP19" i="6"/>
  <c r="BG19" i="6"/>
  <c r="N19" i="6"/>
  <c r="K19" i="6"/>
  <c r="AY19" i="6"/>
  <c r="BN19" i="6"/>
  <c r="AC19" i="6"/>
  <c r="BJ19" i="6"/>
  <c r="AR19" i="6"/>
  <c r="BL86" i="6"/>
  <c r="BF86" i="6"/>
  <c r="BD86" i="6"/>
  <c r="AX86" i="6"/>
  <c r="AD86" i="6"/>
  <c r="BB86" i="6"/>
  <c r="P86" i="6"/>
  <c r="B86" i="7"/>
  <c r="AE86" i="6"/>
  <c r="AC86" i="6"/>
  <c r="AP86" i="6"/>
  <c r="AS86" i="6"/>
  <c r="AZ86" i="6"/>
  <c r="AF86" i="6"/>
  <c r="AY86" i="6"/>
  <c r="L86" i="6"/>
  <c r="AW86" i="6"/>
  <c r="BM86" i="6"/>
  <c r="M86" i="6"/>
  <c r="AI86" i="6"/>
  <c r="AA86" i="6"/>
  <c r="AK86" i="6"/>
  <c r="AO86" i="6"/>
  <c r="AB86" i="6"/>
  <c r="BA86" i="6"/>
  <c r="E86" i="6"/>
  <c r="BE86" i="6"/>
  <c r="BI86" i="6"/>
  <c r="AU86" i="6"/>
  <c r="BN86" i="6"/>
  <c r="BO86" i="6"/>
  <c r="BC86" i="6"/>
  <c r="BG86" i="6"/>
  <c r="AT86" i="6"/>
  <c r="BH86" i="6"/>
  <c r="K86" i="6"/>
  <c r="BP86" i="6"/>
  <c r="Z86" i="6"/>
  <c r="AH86" i="6"/>
  <c r="O86" i="6"/>
  <c r="AV86" i="6"/>
  <c r="N86" i="6"/>
  <c r="BJ86" i="6"/>
  <c r="BK86" i="6"/>
  <c r="C86" i="6"/>
  <c r="BR86" i="6"/>
  <c r="AR86" i="6"/>
  <c r="AC246" i="6"/>
  <c r="E246" i="6"/>
  <c r="AR246" i="6"/>
  <c r="BJ246" i="6"/>
  <c r="BG246" i="6"/>
  <c r="AY246" i="6"/>
  <c r="BA246" i="6"/>
  <c r="BB246" i="6"/>
  <c r="BH246" i="6"/>
  <c r="AS246" i="6"/>
  <c r="O246" i="6"/>
  <c r="AB246" i="6"/>
  <c r="AK246" i="6"/>
  <c r="Z246" i="6"/>
  <c r="BC246" i="6"/>
  <c r="AD246" i="6"/>
  <c r="AA246" i="6"/>
  <c r="BP246" i="6"/>
  <c r="BD246" i="6"/>
  <c r="BN246" i="6"/>
  <c r="C246" i="6"/>
  <c r="BR246" i="6"/>
  <c r="AV246" i="6"/>
  <c r="AZ246" i="6"/>
  <c r="M246" i="6"/>
  <c r="BO246" i="6"/>
  <c r="AF246" i="6"/>
  <c r="P246" i="6"/>
  <c r="B246" i="7"/>
  <c r="BI246" i="6"/>
  <c r="AE246" i="6"/>
  <c r="K246" i="6"/>
  <c r="AP246" i="6"/>
  <c r="AI246" i="6"/>
  <c r="AO246" i="6"/>
  <c r="BK246" i="6"/>
  <c r="BM246" i="6"/>
  <c r="L246" i="6"/>
  <c r="BE246" i="6"/>
  <c r="BL246" i="6"/>
  <c r="AU246" i="6"/>
  <c r="AW246" i="6"/>
  <c r="AT246" i="6"/>
  <c r="AX246" i="6"/>
  <c r="N246" i="6"/>
  <c r="AH246" i="6"/>
  <c r="BF246" i="6"/>
  <c r="BB293" i="6"/>
  <c r="BM293" i="6"/>
  <c r="AA293" i="6"/>
  <c r="E293" i="6"/>
  <c r="K293" i="6"/>
  <c r="N293" i="6"/>
  <c r="BO293" i="6"/>
  <c r="AC293" i="6"/>
  <c r="BD293" i="6"/>
  <c r="AR293" i="6"/>
  <c r="BE293" i="6"/>
  <c r="BJ293" i="6"/>
  <c r="AX293" i="6"/>
  <c r="BI293" i="6"/>
  <c r="BH293" i="6"/>
  <c r="Z293" i="6"/>
  <c r="BP293" i="6"/>
  <c r="BN293" i="6"/>
  <c r="AB293" i="6"/>
  <c r="AF293" i="6"/>
  <c r="BG293" i="6"/>
  <c r="AK293" i="6"/>
  <c r="AI293" i="6"/>
  <c r="AV293" i="6"/>
  <c r="M293" i="6"/>
  <c r="BK293" i="6"/>
  <c r="AP293" i="6"/>
  <c r="AH293" i="6"/>
  <c r="BC293" i="6"/>
  <c r="BA293" i="6"/>
  <c r="AZ293" i="6"/>
  <c r="BF293" i="6"/>
  <c r="C293" i="6"/>
  <c r="BR293" i="6"/>
  <c r="O293" i="6"/>
  <c r="P293" i="6"/>
  <c r="B293" i="7"/>
  <c r="AY293" i="6"/>
  <c r="AD293" i="6"/>
  <c r="AE293" i="6"/>
  <c r="L293" i="6"/>
  <c r="AW293" i="6"/>
  <c r="AO293" i="6"/>
  <c r="BL293" i="6"/>
  <c r="AU293" i="6"/>
  <c r="AT293" i="6"/>
  <c r="AS293" i="6"/>
  <c r="AA331" i="6"/>
  <c r="AB331" i="6"/>
  <c r="P331" i="6"/>
  <c r="B331" i="7"/>
  <c r="BO331" i="6"/>
  <c r="O331" i="6"/>
  <c r="BK331" i="6"/>
  <c r="BP331" i="6"/>
  <c r="M331" i="6"/>
  <c r="AY331" i="6"/>
  <c r="BC331" i="6"/>
  <c r="BI331" i="6"/>
  <c r="N331" i="6"/>
  <c r="BN331" i="6"/>
  <c r="BA331" i="6"/>
  <c r="AC331" i="6"/>
  <c r="BG331" i="6"/>
  <c r="E331" i="6"/>
  <c r="AR331" i="6"/>
  <c r="AF331" i="6"/>
  <c r="BF331" i="6"/>
  <c r="BD331" i="6"/>
  <c r="AO331" i="6"/>
  <c r="AP331" i="6"/>
  <c r="AV331" i="6"/>
  <c r="C331" i="6"/>
  <c r="BR331" i="6"/>
  <c r="BM331" i="6"/>
  <c r="AK331" i="6"/>
  <c r="AS331" i="6"/>
  <c r="Z331" i="6"/>
  <c r="L331" i="6"/>
  <c r="AE331" i="6"/>
  <c r="BJ331" i="6"/>
  <c r="BL331" i="6"/>
  <c r="AI331" i="6"/>
  <c r="BB331" i="6"/>
  <c r="AZ331" i="6"/>
  <c r="AT331" i="6"/>
  <c r="AX331" i="6"/>
  <c r="BE331" i="6"/>
  <c r="BH331" i="6"/>
  <c r="AH331" i="6"/>
  <c r="AU331" i="6"/>
  <c r="AW331" i="6"/>
  <c r="K331" i="6"/>
  <c r="AD331" i="6"/>
  <c r="BB312" i="6"/>
  <c r="BF312" i="6"/>
  <c r="O312" i="6"/>
  <c r="AK312" i="6"/>
  <c r="Z312" i="6"/>
  <c r="BM312" i="6"/>
  <c r="AA312" i="6"/>
  <c r="BO312" i="6"/>
  <c r="BP312" i="6"/>
  <c r="BN312" i="6"/>
  <c r="AZ312" i="6"/>
  <c r="BG312" i="6"/>
  <c r="AI312" i="6"/>
  <c r="AR312" i="6"/>
  <c r="BK312" i="6"/>
  <c r="AV312" i="6"/>
  <c r="AE312" i="6"/>
  <c r="AF312" i="6"/>
  <c r="AD312" i="6"/>
  <c r="AT312" i="6"/>
  <c r="BL312" i="6"/>
  <c r="BJ312" i="6"/>
  <c r="L312" i="6"/>
  <c r="C312" i="6"/>
  <c r="BR312" i="6"/>
  <c r="BD312" i="6"/>
  <c r="BA312" i="6"/>
  <c r="AX312" i="6"/>
  <c r="AY312" i="6"/>
  <c r="AU312" i="6"/>
  <c r="AO312" i="6"/>
  <c r="AP312" i="6"/>
  <c r="AW312" i="6"/>
  <c r="AH312" i="6"/>
  <c r="M312" i="6"/>
  <c r="AC312" i="6"/>
  <c r="BC312" i="6"/>
  <c r="P312" i="6"/>
  <c r="B312" i="7"/>
  <c r="K312" i="6"/>
  <c r="E312" i="6"/>
  <c r="BE312" i="6"/>
  <c r="BI312" i="6"/>
  <c r="AS312" i="6"/>
  <c r="BH312" i="6"/>
  <c r="N312" i="6"/>
  <c r="AB312" i="6"/>
  <c r="AV702" i="6"/>
  <c r="BM702" i="6"/>
  <c r="BG702" i="6"/>
  <c r="AB702" i="6"/>
  <c r="BF702" i="6"/>
  <c r="AF702" i="6"/>
  <c r="AT702" i="6"/>
  <c r="N702" i="6"/>
  <c r="AS702" i="6"/>
  <c r="BN702" i="6"/>
  <c r="AA702" i="6"/>
  <c r="AH702" i="6"/>
  <c r="AZ702" i="6"/>
  <c r="AO702" i="6"/>
  <c r="AK702" i="6"/>
  <c r="P702" i="6"/>
  <c r="B702" i="7"/>
  <c r="AU702" i="6"/>
  <c r="BI702" i="6"/>
  <c r="BK702" i="6"/>
  <c r="O702" i="6"/>
  <c r="AE702" i="6"/>
  <c r="AI702" i="6"/>
  <c r="E702" i="6"/>
  <c r="BC702" i="6"/>
  <c r="AC702" i="6"/>
  <c r="AW702" i="6"/>
  <c r="BA702" i="6"/>
  <c r="BD702" i="6"/>
  <c r="AR702" i="6"/>
  <c r="AP702" i="6"/>
  <c r="AD702" i="6"/>
  <c r="BB702" i="6"/>
  <c r="L702" i="6"/>
  <c r="BE702" i="6"/>
  <c r="BH702" i="6"/>
  <c r="BO702" i="6"/>
  <c r="AY702" i="6"/>
  <c r="M702" i="6"/>
  <c r="Z702" i="6"/>
  <c r="K702" i="6"/>
  <c r="BL702" i="6"/>
  <c r="BP702" i="6"/>
  <c r="C702" i="6"/>
  <c r="BR702" i="6"/>
  <c r="BJ702" i="6"/>
  <c r="AX702" i="6"/>
  <c r="AH638" i="6"/>
  <c r="BG638" i="6"/>
  <c r="AB638" i="6"/>
  <c r="BF638" i="6"/>
  <c r="BP638" i="6"/>
  <c r="AF638" i="6"/>
  <c r="AT638" i="6"/>
  <c r="BO638" i="6"/>
  <c r="K638" i="6"/>
  <c r="AX638" i="6"/>
  <c r="AE638" i="6"/>
  <c r="AW638" i="6"/>
  <c r="AP638" i="6"/>
  <c r="BA638" i="6"/>
  <c r="AU638" i="6"/>
  <c r="E638" i="6"/>
  <c r="BJ638" i="6"/>
  <c r="BH638" i="6"/>
  <c r="AC638" i="6"/>
  <c r="AK638" i="6"/>
  <c r="BM638" i="6"/>
  <c r="BD638" i="6"/>
  <c r="Z638" i="6"/>
  <c r="BE638" i="6"/>
  <c r="AY638" i="6"/>
  <c r="BI638" i="6"/>
  <c r="C638" i="6"/>
  <c r="BR638" i="6"/>
  <c r="AZ638" i="6"/>
  <c r="BK638" i="6"/>
  <c r="AS638" i="6"/>
  <c r="O638" i="6"/>
  <c r="AA638" i="6"/>
  <c r="AR638" i="6"/>
  <c r="AD638" i="6"/>
  <c r="BN638" i="6"/>
  <c r="BB638" i="6"/>
  <c r="L638" i="6"/>
  <c r="AV638" i="6"/>
  <c r="N638" i="6"/>
  <c r="AI638" i="6"/>
  <c r="M638" i="6"/>
  <c r="AO638" i="6"/>
  <c r="P638" i="6"/>
  <c r="B638" i="7"/>
  <c r="BL638" i="6"/>
  <c r="BC638" i="6"/>
  <c r="AT574" i="6"/>
  <c r="AA574" i="6"/>
  <c r="AB574" i="6"/>
  <c r="P574" i="6"/>
  <c r="B574" i="7"/>
  <c r="AH574" i="6"/>
  <c r="E574" i="6"/>
  <c r="BD574" i="6"/>
  <c r="BH574" i="6"/>
  <c r="AK574" i="6"/>
  <c r="L574" i="6"/>
  <c r="O574" i="6"/>
  <c r="AO574" i="6"/>
  <c r="BC574" i="6"/>
  <c r="BN574" i="6"/>
  <c r="AD574" i="6"/>
  <c r="AP574" i="6"/>
  <c r="AS574" i="6"/>
  <c r="BF574" i="6"/>
  <c r="BK574" i="6"/>
  <c r="N574" i="6"/>
  <c r="BG574" i="6"/>
  <c r="Z574" i="6"/>
  <c r="AX574" i="6"/>
  <c r="AE574" i="6"/>
  <c r="AW574" i="6"/>
  <c r="AR574" i="6"/>
  <c r="BP574" i="6"/>
  <c r="AZ574" i="6"/>
  <c r="BI574" i="6"/>
  <c r="AC574" i="6"/>
  <c r="BM574" i="6"/>
  <c r="BA574" i="6"/>
  <c r="AI574" i="6"/>
  <c r="C574" i="6"/>
  <c r="BR574" i="6"/>
  <c r="BJ574" i="6"/>
  <c r="BO574" i="6"/>
  <c r="AY574" i="6"/>
  <c r="AF574" i="6"/>
  <c r="BL574" i="6"/>
  <c r="AV574" i="6"/>
  <c r="BB574" i="6"/>
  <c r="AU574" i="6"/>
  <c r="BE574" i="6"/>
  <c r="K574" i="6"/>
  <c r="M574" i="6"/>
  <c r="K510" i="6"/>
  <c r="AX510" i="6"/>
  <c r="AA510" i="6"/>
  <c r="AW510" i="6"/>
  <c r="AD510" i="6"/>
  <c r="AZ510" i="6"/>
  <c r="L510" i="6"/>
  <c r="BC510" i="6"/>
  <c r="AK510" i="6"/>
  <c r="BE510" i="6"/>
  <c r="BJ510" i="6"/>
  <c r="AS510" i="6"/>
  <c r="M510" i="6"/>
  <c r="O510" i="6"/>
  <c r="AI510" i="6"/>
  <c r="AB510" i="6"/>
  <c r="AY510" i="6"/>
  <c r="BD510" i="6"/>
  <c r="Z510" i="6"/>
  <c r="BH510" i="6"/>
  <c r="BG510" i="6"/>
  <c r="AH510" i="6"/>
  <c r="BP510" i="6"/>
  <c r="BK510" i="6"/>
  <c r="AF510" i="6"/>
  <c r="AP510" i="6"/>
  <c r="AR510" i="6"/>
  <c r="AV510" i="6"/>
  <c r="AU510" i="6"/>
  <c r="BF510" i="6"/>
  <c r="P510" i="6"/>
  <c r="B510" i="7"/>
  <c r="BI510" i="6"/>
  <c r="BL510" i="6"/>
  <c r="AE510" i="6"/>
  <c r="C510" i="6"/>
  <c r="BR510" i="6"/>
  <c r="AT510" i="6"/>
  <c r="AC510" i="6"/>
  <c r="BM510" i="6"/>
  <c r="BA510" i="6"/>
  <c r="BO510" i="6"/>
  <c r="N510" i="6"/>
  <c r="BN510" i="6"/>
  <c r="BB510" i="6"/>
  <c r="AO510" i="6"/>
  <c r="E510" i="6"/>
  <c r="BK446" i="6"/>
  <c r="O446" i="6"/>
  <c r="BB446" i="6"/>
  <c r="AE446" i="6"/>
  <c r="BA446" i="6"/>
  <c r="AF446" i="6"/>
  <c r="BF446" i="6"/>
  <c r="AR446" i="6"/>
  <c r="BI446" i="6"/>
  <c r="M446" i="6"/>
  <c r="BL446" i="6"/>
  <c r="AD446" i="6"/>
  <c r="BP446" i="6"/>
  <c r="P446" i="6"/>
  <c r="B446" i="7"/>
  <c r="AK446" i="6"/>
  <c r="BJ446" i="6"/>
  <c r="N446" i="6"/>
  <c r="AC446" i="6"/>
  <c r="AA446" i="6"/>
  <c r="AX446" i="6"/>
  <c r="AB446" i="6"/>
  <c r="BC446" i="6"/>
  <c r="BE446" i="6"/>
  <c r="BH446" i="6"/>
  <c r="AO446" i="6"/>
  <c r="AW446" i="6"/>
  <c r="AZ446" i="6"/>
  <c r="C446" i="6"/>
  <c r="BR446" i="6"/>
  <c r="AP446" i="6"/>
  <c r="AH446" i="6"/>
  <c r="BM446" i="6"/>
  <c r="AT446" i="6"/>
  <c r="BD446" i="6"/>
  <c r="BG446" i="6"/>
  <c r="AU446" i="6"/>
  <c r="AY446" i="6"/>
  <c r="BN446" i="6"/>
  <c r="E446" i="6"/>
  <c r="K446" i="6"/>
  <c r="AV446" i="6"/>
  <c r="BO446" i="6"/>
  <c r="AI446" i="6"/>
  <c r="L446" i="6"/>
  <c r="AS446" i="6"/>
  <c r="Z446" i="6"/>
  <c r="M382" i="6"/>
  <c r="BP382" i="6"/>
  <c r="AW382" i="6"/>
  <c r="AY382" i="6"/>
  <c r="BB382" i="6"/>
  <c r="BC382" i="6"/>
  <c r="AO382" i="6"/>
  <c r="BD382" i="6"/>
  <c r="AE382" i="6"/>
  <c r="AV382" i="6"/>
  <c r="AK382" i="6"/>
  <c r="AU382" i="6"/>
  <c r="BA382" i="6"/>
  <c r="AD382" i="6"/>
  <c r="AF382" i="6"/>
  <c r="AS382" i="6"/>
  <c r="K382" i="6"/>
  <c r="BN382" i="6"/>
  <c r="P382" i="6"/>
  <c r="B382" i="7"/>
  <c r="BM382" i="6"/>
  <c r="BK382" i="6"/>
  <c r="AX382" i="6"/>
  <c r="C382" i="6"/>
  <c r="BR382" i="6"/>
  <c r="AI382" i="6"/>
  <c r="AH382" i="6"/>
  <c r="BJ382" i="6"/>
  <c r="N382" i="6"/>
  <c r="BI382" i="6"/>
  <c r="AB382" i="6"/>
  <c r="BL382" i="6"/>
  <c r="AT382" i="6"/>
  <c r="BO382" i="6"/>
  <c r="AC382" i="6"/>
  <c r="BH382" i="6"/>
  <c r="E382" i="6"/>
  <c r="AA382" i="6"/>
  <c r="AZ382" i="6"/>
  <c r="O382" i="6"/>
  <c r="AP382" i="6"/>
  <c r="AR382" i="6"/>
  <c r="L382" i="6"/>
  <c r="BF382" i="6"/>
  <c r="BE382" i="6"/>
  <c r="BG382" i="6"/>
  <c r="Z382" i="6"/>
  <c r="AW689" i="6"/>
  <c r="AP689" i="6"/>
  <c r="BH689" i="6"/>
  <c r="AO689" i="6"/>
  <c r="BK689" i="6"/>
  <c r="BA689" i="6"/>
  <c r="AT689" i="6"/>
  <c r="BO689" i="6"/>
  <c r="O689" i="6"/>
  <c r="BN689" i="6"/>
  <c r="BE689" i="6"/>
  <c r="E689" i="6"/>
  <c r="BG689" i="6"/>
  <c r="AS689" i="6"/>
  <c r="AU689" i="6"/>
  <c r="BI689" i="6"/>
  <c r="AD689" i="6"/>
  <c r="BP689" i="6"/>
  <c r="AI689" i="6"/>
  <c r="BD689" i="6"/>
  <c r="N689" i="6"/>
  <c r="BF689" i="6"/>
  <c r="BL689" i="6"/>
  <c r="AY689" i="6"/>
  <c r="AC689" i="6"/>
  <c r="AK689" i="6"/>
  <c r="BB689" i="6"/>
  <c r="L689" i="6"/>
  <c r="P689" i="6"/>
  <c r="B689" i="7"/>
  <c r="AZ689" i="6"/>
  <c r="C689" i="6"/>
  <c r="BR689" i="6"/>
  <c r="M689" i="6"/>
  <c r="Z689" i="6"/>
  <c r="AB689" i="6"/>
  <c r="K689" i="6"/>
  <c r="AR689" i="6"/>
  <c r="AA689" i="6"/>
  <c r="BJ689" i="6"/>
  <c r="AX689" i="6"/>
  <c r="BM689" i="6"/>
  <c r="AH689" i="6"/>
  <c r="AF689" i="6"/>
  <c r="AV689" i="6"/>
  <c r="AE689" i="6"/>
  <c r="BC689" i="6"/>
  <c r="AP625" i="6"/>
  <c r="BH625" i="6"/>
  <c r="BN625" i="6"/>
  <c r="Z625" i="6"/>
  <c r="AV625" i="6"/>
  <c r="BM625" i="6"/>
  <c r="AY625" i="6"/>
  <c r="BP625" i="6"/>
  <c r="AH625" i="6"/>
  <c r="C625" i="6"/>
  <c r="BR625" i="6"/>
  <c r="E625" i="6"/>
  <c r="BB625" i="6"/>
  <c r="AR625" i="6"/>
  <c r="P625" i="6"/>
  <c r="B625" i="7"/>
  <c r="BK625" i="6"/>
  <c r="AW625" i="6"/>
  <c r="BO625" i="6"/>
  <c r="BA625" i="6"/>
  <c r="BC625" i="6"/>
  <c r="AF625" i="6"/>
  <c r="N625" i="6"/>
  <c r="BL625" i="6"/>
  <c r="AD625" i="6"/>
  <c r="AC625" i="6"/>
  <c r="AK625" i="6"/>
  <c r="AT625" i="6"/>
  <c r="K625" i="6"/>
  <c r="AU625" i="6"/>
  <c r="AO625" i="6"/>
  <c r="BF625" i="6"/>
  <c r="BE625" i="6"/>
  <c r="AS625" i="6"/>
  <c r="AA625" i="6"/>
  <c r="AE625" i="6"/>
  <c r="AI625" i="6"/>
  <c r="AX625" i="6"/>
  <c r="M625" i="6"/>
  <c r="BI625" i="6"/>
  <c r="O625" i="6"/>
  <c r="AZ625" i="6"/>
  <c r="BG625" i="6"/>
  <c r="BJ625" i="6"/>
  <c r="L625" i="6"/>
  <c r="AB625" i="6"/>
  <c r="BD625" i="6"/>
  <c r="AX30" i="6"/>
  <c r="BG30" i="6"/>
  <c r="AO30" i="6"/>
  <c r="BL30" i="6"/>
  <c r="AH30" i="6"/>
  <c r="BK30" i="6"/>
  <c r="BN30" i="6"/>
  <c r="E30" i="6"/>
  <c r="BE30" i="6"/>
  <c r="AY30" i="6"/>
  <c r="BB30" i="6"/>
  <c r="AT30" i="6"/>
  <c r="BH30" i="6"/>
  <c r="L30" i="6"/>
  <c r="AU30" i="6"/>
  <c r="AD30" i="6"/>
  <c r="AF30" i="6"/>
  <c r="BO30" i="6"/>
  <c r="BD30" i="6"/>
  <c r="Z30" i="6"/>
  <c r="M30" i="6"/>
  <c r="BA30" i="6"/>
  <c r="N30" i="6"/>
  <c r="AS30" i="6"/>
  <c r="AA30" i="6"/>
  <c r="AC30" i="6"/>
  <c r="BF30" i="6"/>
  <c r="AE30" i="6"/>
  <c r="AI30" i="6"/>
  <c r="BM30" i="6"/>
  <c r="AW30" i="6"/>
  <c r="P30" i="6"/>
  <c r="B30" i="7"/>
  <c r="BP30" i="6"/>
  <c r="C30" i="6"/>
  <c r="BR30" i="6"/>
  <c r="AK30" i="6"/>
  <c r="O30" i="6"/>
  <c r="AB30" i="6"/>
  <c r="AV30" i="6"/>
  <c r="BC30" i="6"/>
  <c r="K30" i="6"/>
  <c r="AZ30" i="6"/>
  <c r="BI30" i="6"/>
  <c r="BJ30" i="6"/>
  <c r="AP30" i="6"/>
  <c r="AR30" i="6"/>
  <c r="O174" i="6"/>
  <c r="BB174" i="6"/>
  <c r="BP174" i="6"/>
  <c r="L174" i="6"/>
  <c r="AP174" i="6"/>
  <c r="N174" i="6"/>
  <c r="BI174" i="6"/>
  <c r="AF174" i="6"/>
  <c r="AZ174" i="6"/>
  <c r="BL174" i="6"/>
  <c r="AE174" i="6"/>
  <c r="AY174" i="6"/>
  <c r="BC174" i="6"/>
  <c r="AA174" i="6"/>
  <c r="P174" i="6"/>
  <c r="B174" i="7"/>
  <c r="BM174" i="6"/>
  <c r="BD174" i="6"/>
  <c r="AD174" i="6"/>
  <c r="AH174" i="6"/>
  <c r="BK174" i="6"/>
  <c r="AO174" i="6"/>
  <c r="E174" i="6"/>
  <c r="AU174" i="6"/>
  <c r="BA174" i="6"/>
  <c r="AI174" i="6"/>
  <c r="BG174" i="6"/>
  <c r="C174" i="6"/>
  <c r="BR174" i="6"/>
  <c r="AX174" i="6"/>
  <c r="AK174" i="6"/>
  <c r="BF174" i="6"/>
  <c r="BJ174" i="6"/>
  <c r="AR174" i="6"/>
  <c r="M174" i="6"/>
  <c r="BN174" i="6"/>
  <c r="AC174" i="6"/>
  <c r="K174" i="6"/>
  <c r="BE174" i="6"/>
  <c r="AB174" i="6"/>
  <c r="AV174" i="6"/>
  <c r="BO174" i="6"/>
  <c r="AW174" i="6"/>
  <c r="BH174" i="6"/>
  <c r="AT174" i="6"/>
  <c r="AS174" i="6"/>
  <c r="C157" i="6"/>
  <c r="BR157" i="6"/>
  <c r="AA157" i="6"/>
  <c r="AI157" i="6"/>
  <c r="P157" i="6"/>
  <c r="B157" i="7"/>
  <c r="BN157" i="6"/>
  <c r="BH157" i="6"/>
  <c r="BG157" i="6"/>
  <c r="BM157" i="6"/>
  <c r="BO157" i="6"/>
  <c r="BC157" i="6"/>
  <c r="BD157" i="6"/>
  <c r="BE157" i="6"/>
  <c r="BI157" i="6"/>
  <c r="L157" i="6"/>
  <c r="AE157" i="6"/>
  <c r="AX157" i="6"/>
  <c r="AY157" i="6"/>
  <c r="BB157" i="6"/>
  <c r="E157" i="6"/>
  <c r="N157" i="6"/>
  <c r="AK157" i="6"/>
  <c r="M157" i="6"/>
  <c r="AB157" i="6"/>
  <c r="AF157" i="6"/>
  <c r="AD157" i="6"/>
  <c r="AZ157" i="6"/>
  <c r="AH157" i="6"/>
  <c r="BJ157" i="6"/>
  <c r="AW157" i="6"/>
  <c r="Z157" i="6"/>
  <c r="BA157" i="6"/>
  <c r="BL157" i="6"/>
  <c r="AC157" i="6"/>
  <c r="AR157" i="6"/>
  <c r="AU157" i="6"/>
  <c r="BP157" i="6"/>
  <c r="K157" i="6"/>
  <c r="BK157" i="6"/>
  <c r="O157" i="6"/>
  <c r="BF157" i="6"/>
  <c r="AO157" i="6"/>
  <c r="AP157" i="6"/>
  <c r="AV157" i="6"/>
  <c r="AS157" i="6"/>
  <c r="AT157" i="6"/>
  <c r="AT323" i="6"/>
  <c r="AP323" i="6"/>
  <c r="AX323" i="6"/>
  <c r="AY323" i="6"/>
  <c r="M323" i="6"/>
  <c r="AF323" i="6"/>
  <c r="BO323" i="6"/>
  <c r="BL323" i="6"/>
  <c r="AI323" i="6"/>
  <c r="AB323" i="6"/>
  <c r="BG323" i="6"/>
  <c r="BA323" i="6"/>
  <c r="O323" i="6"/>
  <c r="P323" i="6"/>
  <c r="B323" i="7"/>
  <c r="AS323" i="6"/>
  <c r="E323" i="6"/>
  <c r="AD323" i="6"/>
  <c r="AA323" i="6"/>
  <c r="BJ323" i="6"/>
  <c r="K323" i="6"/>
  <c r="L323" i="6"/>
  <c r="AZ323" i="6"/>
  <c r="C323" i="6"/>
  <c r="BR323" i="6"/>
  <c r="BM323" i="6"/>
  <c r="AR323" i="6"/>
  <c r="BE323" i="6"/>
  <c r="Z323" i="6"/>
  <c r="AH323" i="6"/>
  <c r="BH323" i="6"/>
  <c r="AW323" i="6"/>
  <c r="N323" i="6"/>
  <c r="AC323" i="6"/>
  <c r="AV323" i="6"/>
  <c r="BD323" i="6"/>
  <c r="AK323" i="6"/>
  <c r="BK323" i="6"/>
  <c r="BP323" i="6"/>
  <c r="AE323" i="6"/>
  <c r="AO323" i="6"/>
  <c r="BC323" i="6"/>
  <c r="BI323" i="6"/>
  <c r="BN323" i="6"/>
  <c r="BB323" i="6"/>
  <c r="AU323" i="6"/>
  <c r="BF323" i="6"/>
  <c r="AF196" i="6"/>
  <c r="BM196" i="6"/>
  <c r="AV196" i="6"/>
  <c r="AX196" i="6"/>
  <c r="E196" i="6"/>
  <c r="BE196" i="6"/>
  <c r="AH196" i="6"/>
  <c r="N196" i="6"/>
  <c r="BN196" i="6"/>
  <c r="AZ196" i="6"/>
  <c r="BL196" i="6"/>
  <c r="BJ196" i="6"/>
  <c r="M196" i="6"/>
  <c r="AP196" i="6"/>
  <c r="BI196" i="6"/>
  <c r="Z196" i="6"/>
  <c r="BK196" i="6"/>
  <c r="AD196" i="6"/>
  <c r="AW196" i="6"/>
  <c r="AC196" i="6"/>
  <c r="AK196" i="6"/>
  <c r="BB196" i="6"/>
  <c r="BF196" i="6"/>
  <c r="O196" i="6"/>
  <c r="BC196" i="6"/>
  <c r="AI196" i="6"/>
  <c r="AE196" i="6"/>
  <c r="AO196" i="6"/>
  <c r="AA196" i="6"/>
  <c r="BH196" i="6"/>
  <c r="C196" i="6"/>
  <c r="BR196" i="6"/>
  <c r="AY196" i="6"/>
  <c r="K196" i="6"/>
  <c r="L196" i="6"/>
  <c r="AR196" i="6"/>
  <c r="BD196" i="6"/>
  <c r="BP196" i="6"/>
  <c r="AU196" i="6"/>
  <c r="BA196" i="6"/>
  <c r="BO196" i="6"/>
  <c r="P196" i="6"/>
  <c r="B196" i="7"/>
  <c r="AB196" i="6"/>
  <c r="BG196" i="6"/>
  <c r="AS196" i="6"/>
  <c r="AT196" i="6"/>
  <c r="AB314" i="6"/>
  <c r="BA314" i="6"/>
  <c r="K314" i="6"/>
  <c r="BH314" i="6"/>
  <c r="BG314" i="6"/>
  <c r="BD314" i="6"/>
  <c r="M314" i="6"/>
  <c r="BN314" i="6"/>
  <c r="BB314" i="6"/>
  <c r="AH314" i="6"/>
  <c r="N314" i="6"/>
  <c r="BE314" i="6"/>
  <c r="AY314" i="6"/>
  <c r="AX314" i="6"/>
  <c r="BI314" i="6"/>
  <c r="AD314" i="6"/>
  <c r="BK314" i="6"/>
  <c r="AI314" i="6"/>
  <c r="AR314" i="6"/>
  <c r="AZ314" i="6"/>
  <c r="BJ314" i="6"/>
  <c r="AW314" i="6"/>
  <c r="AP314" i="6"/>
  <c r="AT314" i="6"/>
  <c r="BF314" i="6"/>
  <c r="BL314" i="6"/>
  <c r="AU314" i="6"/>
  <c r="AE314" i="6"/>
  <c r="E314" i="6"/>
  <c r="P314" i="6"/>
  <c r="B314" i="7"/>
  <c r="AA314" i="6"/>
  <c r="O314" i="6"/>
  <c r="AF314" i="6"/>
  <c r="AS314" i="6"/>
  <c r="AO314" i="6"/>
  <c r="BC314" i="6"/>
  <c r="L314" i="6"/>
  <c r="AC314" i="6"/>
  <c r="BO314" i="6"/>
  <c r="BP314" i="6"/>
  <c r="Z314" i="6"/>
  <c r="AV314" i="6"/>
  <c r="BM314" i="6"/>
  <c r="C314" i="6"/>
  <c r="BR314" i="6"/>
  <c r="AK314" i="6"/>
  <c r="BC39" i="6"/>
  <c r="AE39" i="6"/>
  <c r="M39" i="6"/>
  <c r="BG39" i="6"/>
  <c r="K39" i="6"/>
  <c r="O39" i="6"/>
  <c r="BF39" i="6"/>
  <c r="AC39" i="6"/>
  <c r="AB39" i="6"/>
  <c r="AH39" i="6"/>
  <c r="AD39" i="6"/>
  <c r="AS39" i="6"/>
  <c r="BN39" i="6"/>
  <c r="C39" i="6"/>
  <c r="BR39" i="6"/>
  <c r="BM39" i="6"/>
  <c r="AU39" i="6"/>
  <c r="N39" i="6"/>
  <c r="BE39" i="6"/>
  <c r="E39" i="6"/>
  <c r="AW39" i="6"/>
  <c r="AX39" i="6"/>
  <c r="AV39" i="6"/>
  <c r="AI39" i="6"/>
  <c r="AT39" i="6"/>
  <c r="BB39" i="6"/>
  <c r="AZ39" i="6"/>
  <c r="L39" i="6"/>
  <c r="BK39" i="6"/>
  <c r="BH39" i="6"/>
  <c r="Z39" i="6"/>
  <c r="BL39" i="6"/>
  <c r="AF39" i="6"/>
  <c r="P39" i="6"/>
  <c r="B39" i="7"/>
  <c r="BO39" i="6"/>
  <c r="AK39" i="6"/>
  <c r="BI39" i="6"/>
  <c r="AP39" i="6"/>
  <c r="BD39" i="6"/>
  <c r="BP39" i="6"/>
  <c r="AO39" i="6"/>
  <c r="AA39" i="6"/>
  <c r="BJ39" i="6"/>
  <c r="AY39" i="6"/>
  <c r="BA39" i="6"/>
  <c r="AR39" i="6"/>
  <c r="BQ39" i="6"/>
  <c r="M194" i="6"/>
  <c r="AH194" i="6"/>
  <c r="AA194" i="6"/>
  <c r="K194" i="6"/>
  <c r="BN194" i="6"/>
  <c r="O194" i="6"/>
  <c r="AC194" i="6"/>
  <c r="AF194" i="6"/>
  <c r="BF194" i="6"/>
  <c r="BH194" i="6"/>
  <c r="AZ194" i="6"/>
  <c r="BJ194" i="6"/>
  <c r="AB194" i="6"/>
  <c r="BA194" i="6"/>
  <c r="E194" i="6"/>
  <c r="BG194" i="6"/>
  <c r="AP194" i="6"/>
  <c r="AR194" i="6"/>
  <c r="AK194" i="6"/>
  <c r="BM194" i="6"/>
  <c r="BB194" i="6"/>
  <c r="BK194" i="6"/>
  <c r="AE194" i="6"/>
  <c r="AV194" i="6"/>
  <c r="BC194" i="6"/>
  <c r="Z194" i="6"/>
  <c r="AO194" i="6"/>
  <c r="BL194" i="6"/>
  <c r="BP194" i="6"/>
  <c r="BO194" i="6"/>
  <c r="AD194" i="6"/>
  <c r="AU194" i="6"/>
  <c r="N194" i="6"/>
  <c r="L194" i="6"/>
  <c r="P194" i="6"/>
  <c r="B194" i="7"/>
  <c r="BE194" i="6"/>
  <c r="AI194" i="6"/>
  <c r="AW194" i="6"/>
  <c r="BD194" i="6"/>
  <c r="AX194" i="6"/>
  <c r="BI194" i="6"/>
  <c r="C194" i="6"/>
  <c r="BR194" i="6"/>
  <c r="AY194" i="6"/>
  <c r="AS194" i="6"/>
  <c r="AT194" i="6"/>
  <c r="P153" i="6"/>
  <c r="B153" i="7"/>
  <c r="BF153" i="6"/>
  <c r="BC153" i="6"/>
  <c r="BK153" i="6"/>
  <c r="AP153" i="6"/>
  <c r="C153" i="6"/>
  <c r="BR153" i="6"/>
  <c r="AK153" i="6"/>
  <c r="AH153" i="6"/>
  <c r="BD153" i="6"/>
  <c r="AZ153" i="6"/>
  <c r="AA153" i="6"/>
  <c r="AI153" i="6"/>
  <c r="AR153" i="6"/>
  <c r="AX153" i="6"/>
  <c r="BB153" i="6"/>
  <c r="AO153" i="6"/>
  <c r="AT153" i="6"/>
  <c r="BN153" i="6"/>
  <c r="AC153" i="6"/>
  <c r="BM153" i="6"/>
  <c r="L153" i="6"/>
  <c r="AF153" i="6"/>
  <c r="AY153" i="6"/>
  <c r="AU153" i="6"/>
  <c r="BI153" i="6"/>
  <c r="AW153" i="6"/>
  <c r="BH153" i="6"/>
  <c r="BA153" i="6"/>
  <c r="AV153" i="6"/>
  <c r="BE153" i="6"/>
  <c r="AS153" i="6"/>
  <c r="BG153" i="6"/>
  <c r="O153" i="6"/>
  <c r="M153" i="6"/>
  <c r="BJ153" i="6"/>
  <c r="K153" i="6"/>
  <c r="AD153" i="6"/>
  <c r="AE153" i="6"/>
  <c r="BP153" i="6"/>
  <c r="N153" i="6"/>
  <c r="BO153" i="6"/>
  <c r="E153" i="6"/>
  <c r="BL153" i="6"/>
  <c r="AB153" i="6"/>
  <c r="AR191" i="6"/>
  <c r="N191" i="6"/>
  <c r="BB191" i="6"/>
  <c r="C191" i="6"/>
  <c r="BR191" i="6"/>
  <c r="AB191" i="6"/>
  <c r="BM191" i="6"/>
  <c r="AD191" i="6"/>
  <c r="AW191" i="6"/>
  <c r="AO191" i="6"/>
  <c r="K191" i="6"/>
  <c r="BF191" i="6"/>
  <c r="AA191" i="6"/>
  <c r="BP191" i="6"/>
  <c r="AI191" i="6"/>
  <c r="AE191" i="6"/>
  <c r="E191" i="6"/>
  <c r="BE191" i="6"/>
  <c r="P191" i="6"/>
  <c r="B191" i="7"/>
  <c r="AZ191" i="6"/>
  <c r="BL191" i="6"/>
  <c r="L191" i="6"/>
  <c r="AP191" i="6"/>
  <c r="BG191" i="6"/>
  <c r="BI191" i="6"/>
  <c r="BA191" i="6"/>
  <c r="BJ191" i="6"/>
  <c r="BN191" i="6"/>
  <c r="BH191" i="6"/>
  <c r="BD191" i="6"/>
  <c r="BO191" i="6"/>
  <c r="AC191" i="6"/>
  <c r="AX191" i="6"/>
  <c r="AF191" i="6"/>
  <c r="BC191" i="6"/>
  <c r="M191" i="6"/>
  <c r="BK191" i="6"/>
  <c r="AU191" i="6"/>
  <c r="O191" i="6"/>
  <c r="AY191" i="6"/>
  <c r="AH191" i="6"/>
  <c r="AV191" i="6"/>
  <c r="AK191" i="6"/>
  <c r="AS191" i="6"/>
  <c r="AT191" i="6"/>
  <c r="BL128" i="6"/>
  <c r="AZ128" i="6"/>
  <c r="BO128" i="6"/>
  <c r="AB128" i="6"/>
  <c r="AH128" i="6"/>
  <c r="AK128" i="6"/>
  <c r="AD128" i="6"/>
  <c r="E128" i="6"/>
  <c r="AE128" i="6"/>
  <c r="AC128" i="6"/>
  <c r="AR128" i="6"/>
  <c r="AF128" i="6"/>
  <c r="AU128" i="6"/>
  <c r="AP128" i="6"/>
  <c r="AO128" i="6"/>
  <c r="O128" i="6"/>
  <c r="BM128" i="6"/>
  <c r="BI128" i="6"/>
  <c r="Z128" i="6"/>
  <c r="BH128" i="6"/>
  <c r="M128" i="6"/>
  <c r="AV128" i="6"/>
  <c r="BB128" i="6"/>
  <c r="AX128" i="6"/>
  <c r="BD128" i="6"/>
  <c r="AI128" i="6"/>
  <c r="P128" i="6"/>
  <c r="B128" i="7"/>
  <c r="BG128" i="6"/>
  <c r="BE128" i="6"/>
  <c r="BA128" i="6"/>
  <c r="AY128" i="6"/>
  <c r="BC128" i="6"/>
  <c r="BN128" i="6"/>
  <c r="AW128" i="6"/>
  <c r="N128" i="6"/>
  <c r="K128" i="6"/>
  <c r="BP128" i="6"/>
  <c r="BK128" i="6"/>
  <c r="L128" i="6"/>
  <c r="BJ128" i="6"/>
  <c r="AA128" i="6"/>
  <c r="BF128" i="6"/>
  <c r="C128" i="6"/>
  <c r="BR128" i="6"/>
  <c r="AT128" i="6"/>
  <c r="AS128" i="6"/>
  <c r="BH76" i="6"/>
  <c r="AC76" i="6"/>
  <c r="AO76" i="6"/>
  <c r="E76" i="6"/>
  <c r="AE76" i="6"/>
  <c r="BA76" i="6"/>
  <c r="N76" i="6"/>
  <c r="AX76" i="6"/>
  <c r="AB76" i="6"/>
  <c r="BP76" i="6"/>
  <c r="BI76" i="6"/>
  <c r="AS76" i="6"/>
  <c r="BB76" i="6"/>
  <c r="AW76" i="6"/>
  <c r="BD76" i="6"/>
  <c r="BQ76" i="6"/>
  <c r="BK76" i="6"/>
  <c r="BC76" i="6"/>
  <c r="P76" i="6"/>
  <c r="B76" i="7"/>
  <c r="AV76" i="6"/>
  <c r="C76" i="6"/>
  <c r="BR76" i="6"/>
  <c r="AA76" i="6"/>
  <c r="AT76" i="6"/>
  <c r="BE76" i="6"/>
  <c r="AF76" i="6"/>
  <c r="L76" i="6"/>
  <c r="AU76" i="6"/>
  <c r="AI76" i="6"/>
  <c r="AY76" i="6"/>
  <c r="BJ76" i="6"/>
  <c r="AZ76" i="6"/>
  <c r="AH76" i="6"/>
  <c r="AK76" i="6"/>
  <c r="BG76" i="6"/>
  <c r="K76" i="6"/>
  <c r="BF76" i="6"/>
  <c r="AD76" i="6"/>
  <c r="BL76" i="6"/>
  <c r="AP76" i="6"/>
  <c r="BO76" i="6"/>
  <c r="BN76" i="6"/>
  <c r="O76" i="6"/>
  <c r="BM76" i="6"/>
  <c r="M76" i="6"/>
  <c r="AR76" i="6"/>
  <c r="BI87" i="6"/>
  <c r="P87" i="6"/>
  <c r="B87" i="7"/>
  <c r="AV87" i="6"/>
  <c r="AW87" i="6"/>
  <c r="BN87" i="6"/>
  <c r="BC87" i="6"/>
  <c r="N87" i="6"/>
  <c r="L87" i="6"/>
  <c r="AE87" i="6"/>
  <c r="BG87" i="6"/>
  <c r="AK87" i="6"/>
  <c r="BD87" i="6"/>
  <c r="AY87" i="6"/>
  <c r="BP87" i="6"/>
  <c r="BM87" i="6"/>
  <c r="AP87" i="6"/>
  <c r="AA87" i="6"/>
  <c r="E87" i="6"/>
  <c r="AF87" i="6"/>
  <c r="AU87" i="6"/>
  <c r="BF87" i="6"/>
  <c r="AS87" i="6"/>
  <c r="BK87" i="6"/>
  <c r="AC87" i="6"/>
  <c r="BJ87" i="6"/>
  <c r="BO87" i="6"/>
  <c r="AB87" i="6"/>
  <c r="AH87" i="6"/>
  <c r="BH87" i="6"/>
  <c r="BQ87" i="6"/>
  <c r="M87" i="6"/>
  <c r="K87" i="6"/>
  <c r="AT87" i="6"/>
  <c r="BE87" i="6"/>
  <c r="AD87" i="6"/>
  <c r="O87" i="6"/>
  <c r="AX87" i="6"/>
  <c r="AI87" i="6"/>
  <c r="BL87" i="6"/>
  <c r="BA87" i="6"/>
  <c r="AZ87" i="6"/>
  <c r="BB87" i="6"/>
  <c r="C87" i="6"/>
  <c r="BR87" i="6"/>
  <c r="AO87" i="6"/>
  <c r="AR87" i="6"/>
  <c r="Z87" i="6"/>
  <c r="N359" i="6"/>
  <c r="AZ359" i="6"/>
  <c r="AC359" i="6"/>
  <c r="AI359" i="6"/>
  <c r="P359" i="6"/>
  <c r="B359" i="7"/>
  <c r="BG359" i="6"/>
  <c r="L359" i="6"/>
  <c r="AE359" i="6"/>
  <c r="O359" i="6"/>
  <c r="BA359" i="6"/>
  <c r="BJ359" i="6"/>
  <c r="BC359" i="6"/>
  <c r="AB359" i="6"/>
  <c r="BF359" i="6"/>
  <c r="AA359" i="6"/>
  <c r="BO359" i="6"/>
  <c r="AT359" i="6"/>
  <c r="BB359" i="6"/>
  <c r="C359" i="6"/>
  <c r="BR359" i="6"/>
  <c r="BH359" i="6"/>
  <c r="AX359" i="6"/>
  <c r="AH359" i="6"/>
  <c r="AS359" i="6"/>
  <c r="BL359" i="6"/>
  <c r="AR359" i="6"/>
  <c r="AU359" i="6"/>
  <c r="BP359" i="6"/>
  <c r="AV359" i="6"/>
  <c r="BN359" i="6"/>
  <c r="AY359" i="6"/>
  <c r="E359" i="6"/>
  <c r="AP359" i="6"/>
  <c r="AO359" i="6"/>
  <c r="BE359" i="6"/>
  <c r="M359" i="6"/>
  <c r="AD359" i="6"/>
  <c r="BI359" i="6"/>
  <c r="AW359" i="6"/>
  <c r="BM359" i="6"/>
  <c r="K359" i="6"/>
  <c r="BK359" i="6"/>
  <c r="BD359" i="6"/>
  <c r="Z359" i="6"/>
  <c r="AF359" i="6"/>
  <c r="AK359" i="6"/>
  <c r="AO262" i="6"/>
  <c r="AI262" i="6"/>
  <c r="AH262" i="6"/>
  <c r="BD262" i="6"/>
  <c r="AV262" i="6"/>
  <c r="BF262" i="6"/>
  <c r="O262" i="6"/>
  <c r="E262" i="6"/>
  <c r="AU262" i="6"/>
  <c r="BE262" i="6"/>
  <c r="AK262" i="6"/>
  <c r="BM262" i="6"/>
  <c r="AC262" i="6"/>
  <c r="AD262" i="6"/>
  <c r="N262" i="6"/>
  <c r="K262" i="6"/>
  <c r="AP262" i="6"/>
  <c r="BK262" i="6"/>
  <c r="C262" i="6"/>
  <c r="BR262" i="6"/>
  <c r="Z262" i="6"/>
  <c r="AA262" i="6"/>
  <c r="AX262" i="6"/>
  <c r="BP262" i="6"/>
  <c r="BB262" i="6"/>
  <c r="P262" i="6"/>
  <c r="B262" i="7"/>
  <c r="AS262" i="6"/>
  <c r="AZ262" i="6"/>
  <c r="BO262" i="6"/>
  <c r="AE262" i="6"/>
  <c r="AW262" i="6"/>
  <c r="BH262" i="6"/>
  <c r="AT262" i="6"/>
  <c r="M262" i="6"/>
  <c r="BJ262" i="6"/>
  <c r="L262" i="6"/>
  <c r="BL262" i="6"/>
  <c r="AY262" i="6"/>
  <c r="BA262" i="6"/>
  <c r="AR262" i="6"/>
  <c r="BN262" i="6"/>
  <c r="AB262" i="6"/>
  <c r="BI262" i="6"/>
  <c r="AF262" i="6"/>
  <c r="BG262" i="6"/>
  <c r="BC262" i="6"/>
  <c r="BP181" i="6"/>
  <c r="AD181" i="6"/>
  <c r="L181" i="6"/>
  <c r="BN181" i="6"/>
  <c r="N181" i="6"/>
  <c r="AI181" i="6"/>
  <c r="AV181" i="6"/>
  <c r="AY181" i="6"/>
  <c r="BH181" i="6"/>
  <c r="AR181" i="6"/>
  <c r="AF181" i="6"/>
  <c r="AH181" i="6"/>
  <c r="C181" i="6"/>
  <c r="BR181" i="6"/>
  <c r="AO181" i="6"/>
  <c r="O181" i="6"/>
  <c r="BC181" i="6"/>
  <c r="BI181" i="6"/>
  <c r="AB181" i="6"/>
  <c r="AA181" i="6"/>
  <c r="BD181" i="6"/>
  <c r="AC181" i="6"/>
  <c r="AK181" i="6"/>
  <c r="P181" i="6"/>
  <c r="B181" i="7"/>
  <c r="BK181" i="6"/>
  <c r="K181" i="6"/>
  <c r="BE181" i="6"/>
  <c r="BG181" i="6"/>
  <c r="BL181" i="6"/>
  <c r="AX181" i="6"/>
  <c r="BO181" i="6"/>
  <c r="BM181" i="6"/>
  <c r="M181" i="6"/>
  <c r="BB181" i="6"/>
  <c r="AU181" i="6"/>
  <c r="BJ181" i="6"/>
  <c r="AE181" i="6"/>
  <c r="AZ181" i="6"/>
  <c r="E181" i="6"/>
  <c r="BA181" i="6"/>
  <c r="AP181" i="6"/>
  <c r="AW181" i="6"/>
  <c r="BF181" i="6"/>
  <c r="AT181" i="6"/>
  <c r="AS181" i="6"/>
  <c r="AY140" i="6"/>
  <c r="AA140" i="6"/>
  <c r="BB140" i="6"/>
  <c r="AI140" i="6"/>
  <c r="AB140" i="6"/>
  <c r="AO140" i="6"/>
  <c r="BM140" i="6"/>
  <c r="BL140" i="6"/>
  <c r="AF140" i="6"/>
  <c r="BE140" i="6"/>
  <c r="AU140" i="6"/>
  <c r="AP140" i="6"/>
  <c r="AW140" i="6"/>
  <c r="BK140" i="6"/>
  <c r="BG140" i="6"/>
  <c r="BP140" i="6"/>
  <c r="C140" i="6"/>
  <c r="BR140" i="6"/>
  <c r="BC140" i="6"/>
  <c r="AX140" i="6"/>
  <c r="M140" i="6"/>
  <c r="AK140" i="6"/>
  <c r="BO140" i="6"/>
  <c r="BH140" i="6"/>
  <c r="BD140" i="6"/>
  <c r="BA140" i="6"/>
  <c r="N140" i="6"/>
  <c r="E140" i="6"/>
  <c r="AV140" i="6"/>
  <c r="AD140" i="6"/>
  <c r="AC140" i="6"/>
  <c r="AZ140" i="6"/>
  <c r="AR140" i="6"/>
  <c r="BJ140" i="6"/>
  <c r="K140" i="6"/>
  <c r="AH140" i="6"/>
  <c r="P140" i="6"/>
  <c r="B140" i="7"/>
  <c r="BN140" i="6"/>
  <c r="L140" i="6"/>
  <c r="BF140" i="6"/>
  <c r="O140" i="6"/>
  <c r="AE140" i="6"/>
  <c r="BI140" i="6"/>
  <c r="AT140" i="6"/>
  <c r="AS140" i="6"/>
  <c r="BC109" i="6"/>
  <c r="BA109" i="6"/>
  <c r="N109" i="6"/>
  <c r="AX109" i="6"/>
  <c r="AR109" i="6"/>
  <c r="AO109" i="6"/>
  <c r="BL109" i="6"/>
  <c r="AH109" i="6"/>
  <c r="BP109" i="6"/>
  <c r="BF109" i="6"/>
  <c r="AU109" i="6"/>
  <c r="BG109" i="6"/>
  <c r="AW109" i="6"/>
  <c r="AA109" i="6"/>
  <c r="BI109" i="6"/>
  <c r="AV109" i="6"/>
  <c r="BM109" i="6"/>
  <c r="AZ109" i="6"/>
  <c r="L109" i="6"/>
  <c r="BB109" i="6"/>
  <c r="BJ109" i="6"/>
  <c r="AD109" i="6"/>
  <c r="E109" i="6"/>
  <c r="BK109" i="6"/>
  <c r="C109" i="6"/>
  <c r="BR109" i="6"/>
  <c r="BO109" i="6"/>
  <c r="AB109" i="6"/>
  <c r="AE109" i="6"/>
  <c r="BD109" i="6"/>
  <c r="AF109" i="6"/>
  <c r="P109" i="6"/>
  <c r="B109" i="7"/>
  <c r="BN109" i="6"/>
  <c r="AI109" i="6"/>
  <c r="BE109" i="6"/>
  <c r="BQ109" i="6"/>
  <c r="AY109" i="6"/>
  <c r="O109" i="6"/>
  <c r="AK109" i="6"/>
  <c r="K109" i="6"/>
  <c r="BH109" i="6"/>
  <c r="AC109" i="6"/>
  <c r="M109" i="6"/>
  <c r="AP109" i="6"/>
  <c r="AS109" i="6"/>
  <c r="AT109" i="6"/>
  <c r="C333" i="6"/>
  <c r="BR333" i="6"/>
  <c r="K333" i="6"/>
  <c r="AU333" i="6"/>
  <c r="AD333" i="6"/>
  <c r="BM333" i="6"/>
  <c r="AR333" i="6"/>
  <c r="P333" i="6"/>
  <c r="B333" i="7"/>
  <c r="BJ333" i="6"/>
  <c r="Z333" i="6"/>
  <c r="BC333" i="6"/>
  <c r="AX333" i="6"/>
  <c r="N333" i="6"/>
  <c r="AZ333" i="6"/>
  <c r="BD333" i="6"/>
  <c r="BL333" i="6"/>
  <c r="AI333" i="6"/>
  <c r="L333" i="6"/>
  <c r="AH333" i="6"/>
  <c r="BF333" i="6"/>
  <c r="BB333" i="6"/>
  <c r="AO333" i="6"/>
  <c r="BH333" i="6"/>
  <c r="BE333" i="6"/>
  <c r="M333" i="6"/>
  <c r="BI333" i="6"/>
  <c r="AF333" i="6"/>
  <c r="AS333" i="6"/>
  <c r="AT333" i="6"/>
  <c r="BO333" i="6"/>
  <c r="AC333" i="6"/>
  <c r="O333" i="6"/>
  <c r="BK333" i="6"/>
  <c r="AV333" i="6"/>
  <c r="BG333" i="6"/>
  <c r="AP333" i="6"/>
  <c r="AW333" i="6"/>
  <c r="AA333" i="6"/>
  <c r="AB333" i="6"/>
  <c r="AK333" i="6"/>
  <c r="BA333" i="6"/>
  <c r="BN333" i="6"/>
  <c r="E333" i="6"/>
  <c r="AY333" i="6"/>
  <c r="AE333" i="6"/>
  <c r="BP333" i="6"/>
  <c r="AY710" i="6"/>
  <c r="BP710" i="6"/>
  <c r="AO710" i="6"/>
  <c r="C710" i="6"/>
  <c r="BR710" i="6"/>
  <c r="E710" i="6"/>
  <c r="AU710" i="6"/>
  <c r="K710" i="6"/>
  <c r="AX710" i="6"/>
  <c r="AA710" i="6"/>
  <c r="AW710" i="6"/>
  <c r="M710" i="6"/>
  <c r="BO710" i="6"/>
  <c r="BA710" i="6"/>
  <c r="Z710" i="6"/>
  <c r="AF710" i="6"/>
  <c r="BJ710" i="6"/>
  <c r="BH710" i="6"/>
  <c r="BN710" i="6"/>
  <c r="BL710" i="6"/>
  <c r="BB710" i="6"/>
  <c r="AE710" i="6"/>
  <c r="L710" i="6"/>
  <c r="BE710" i="6"/>
  <c r="BC710" i="6"/>
  <c r="AS710" i="6"/>
  <c r="AP710" i="6"/>
  <c r="O710" i="6"/>
  <c r="BG710" i="6"/>
  <c r="AZ710" i="6"/>
  <c r="BF710" i="6"/>
  <c r="AK710" i="6"/>
  <c r="P710" i="6"/>
  <c r="B710" i="7"/>
  <c r="N710" i="6"/>
  <c r="BI710" i="6"/>
  <c r="BK710" i="6"/>
  <c r="BM710" i="6"/>
  <c r="AD710" i="6"/>
  <c r="AB710" i="6"/>
  <c r="AI710" i="6"/>
  <c r="BD710" i="6"/>
  <c r="AT710" i="6"/>
  <c r="AR710" i="6"/>
  <c r="AC710" i="6"/>
  <c r="AV710" i="6"/>
  <c r="AH710" i="6"/>
  <c r="AB646" i="6"/>
  <c r="BF646" i="6"/>
  <c r="BP646" i="6"/>
  <c r="AS646" i="6"/>
  <c r="BN646" i="6"/>
  <c r="AK646" i="6"/>
  <c r="AT646" i="6"/>
  <c r="O646" i="6"/>
  <c r="AZ646" i="6"/>
  <c r="C646" i="6"/>
  <c r="BR646" i="6"/>
  <c r="M646" i="6"/>
  <c r="Z646" i="6"/>
  <c r="BL646" i="6"/>
  <c r="AX646" i="6"/>
  <c r="AA646" i="6"/>
  <c r="BO646" i="6"/>
  <c r="AP646" i="6"/>
  <c r="BJ646" i="6"/>
  <c r="AW646" i="6"/>
  <c r="BA646" i="6"/>
  <c r="AU646" i="6"/>
  <c r="K646" i="6"/>
  <c r="AI646" i="6"/>
  <c r="E646" i="6"/>
  <c r="BH646" i="6"/>
  <c r="AV646" i="6"/>
  <c r="AY646" i="6"/>
  <c r="AH646" i="6"/>
  <c r="L646" i="6"/>
  <c r="BK646" i="6"/>
  <c r="BI646" i="6"/>
  <c r="BC646" i="6"/>
  <c r="BE646" i="6"/>
  <c r="BM646" i="6"/>
  <c r="AF646" i="6"/>
  <c r="N646" i="6"/>
  <c r="BG646" i="6"/>
  <c r="AO646" i="6"/>
  <c r="AR646" i="6"/>
  <c r="AC646" i="6"/>
  <c r="AE646" i="6"/>
  <c r="AD646" i="6"/>
  <c r="BB646" i="6"/>
  <c r="P646" i="6"/>
  <c r="B646" i="7"/>
  <c r="BD646" i="6"/>
  <c r="O582" i="6"/>
  <c r="BB582" i="6"/>
  <c r="AZ582" i="6"/>
  <c r="BA582" i="6"/>
  <c r="Z582" i="6"/>
  <c r="AR582" i="6"/>
  <c r="BE582" i="6"/>
  <c r="BJ582" i="6"/>
  <c r="N582" i="6"/>
  <c r="K582" i="6"/>
  <c r="AX582" i="6"/>
  <c r="AE582" i="6"/>
  <c r="AH582" i="6"/>
  <c r="BD582" i="6"/>
  <c r="AO582" i="6"/>
  <c r="BP582" i="6"/>
  <c r="P582" i="6"/>
  <c r="B582" i="7"/>
  <c r="AY582" i="6"/>
  <c r="BN582" i="6"/>
  <c r="AA582" i="6"/>
  <c r="M582" i="6"/>
  <c r="AV582" i="6"/>
  <c r="BF582" i="6"/>
  <c r="BL582" i="6"/>
  <c r="BO582" i="6"/>
  <c r="AS582" i="6"/>
  <c r="AI582" i="6"/>
  <c r="AW582" i="6"/>
  <c r="AP582" i="6"/>
  <c r="AB582" i="6"/>
  <c r="AU582" i="6"/>
  <c r="E582" i="6"/>
  <c r="AT582" i="6"/>
  <c r="BH582" i="6"/>
  <c r="BI582" i="6"/>
  <c r="BC582" i="6"/>
  <c r="BM582" i="6"/>
  <c r="BG582" i="6"/>
  <c r="L582" i="6"/>
  <c r="BK582" i="6"/>
  <c r="AF582" i="6"/>
  <c r="AD582" i="6"/>
  <c r="C582" i="6"/>
  <c r="BR582" i="6"/>
  <c r="AC582" i="6"/>
  <c r="AK582" i="6"/>
  <c r="AA518" i="6"/>
  <c r="AW518" i="6"/>
  <c r="AD518" i="6"/>
  <c r="AS518" i="6"/>
  <c r="AZ518" i="6"/>
  <c r="L518" i="6"/>
  <c r="BC518" i="6"/>
  <c r="M518" i="6"/>
  <c r="BD518" i="6"/>
  <c r="P518" i="6"/>
  <c r="B518" i="7"/>
  <c r="BO518" i="6"/>
  <c r="K518" i="6"/>
  <c r="BL518" i="6"/>
  <c r="BB518" i="6"/>
  <c r="AX518" i="6"/>
  <c r="AB518" i="6"/>
  <c r="AY518" i="6"/>
  <c r="C518" i="6"/>
  <c r="BR518" i="6"/>
  <c r="AF518" i="6"/>
  <c r="BJ518" i="6"/>
  <c r="BI518" i="6"/>
  <c r="O518" i="6"/>
  <c r="AI518" i="6"/>
  <c r="BG518" i="6"/>
  <c r="BA518" i="6"/>
  <c r="Z518" i="6"/>
  <c r="BE518" i="6"/>
  <c r="AP518" i="6"/>
  <c r="BN518" i="6"/>
  <c r="BM518" i="6"/>
  <c r="BK518" i="6"/>
  <c r="AE518" i="6"/>
  <c r="AO518" i="6"/>
  <c r="BH518" i="6"/>
  <c r="AK518" i="6"/>
  <c r="AU518" i="6"/>
  <c r="AV518" i="6"/>
  <c r="AH518" i="6"/>
  <c r="N518" i="6"/>
  <c r="BP518" i="6"/>
  <c r="BF518" i="6"/>
  <c r="AC518" i="6"/>
  <c r="E518" i="6"/>
  <c r="AT518" i="6"/>
  <c r="AR518" i="6"/>
  <c r="BN454" i="6"/>
  <c r="AR454" i="6"/>
  <c r="BE454" i="6"/>
  <c r="AH454" i="6"/>
  <c r="BK454" i="6"/>
  <c r="E454" i="6"/>
  <c r="BC454" i="6"/>
  <c r="BF454" i="6"/>
  <c r="AE454" i="6"/>
  <c r="BA454" i="6"/>
  <c r="C454" i="6"/>
  <c r="BR454" i="6"/>
  <c r="Z454" i="6"/>
  <c r="AP454" i="6"/>
  <c r="BI454" i="6"/>
  <c r="AW454" i="6"/>
  <c r="AA454" i="6"/>
  <c r="AF454" i="6"/>
  <c r="AO454" i="6"/>
  <c r="AZ454" i="6"/>
  <c r="O454" i="6"/>
  <c r="BG454" i="6"/>
  <c r="BM454" i="6"/>
  <c r="BB454" i="6"/>
  <c r="AV454" i="6"/>
  <c r="AT454" i="6"/>
  <c r="AD454" i="6"/>
  <c r="BP454" i="6"/>
  <c r="AI454" i="6"/>
  <c r="AC454" i="6"/>
  <c r="N454" i="6"/>
  <c r="BJ454" i="6"/>
  <c r="M454" i="6"/>
  <c r="BL454" i="6"/>
  <c r="AS454" i="6"/>
  <c r="AY454" i="6"/>
  <c r="AB454" i="6"/>
  <c r="AX454" i="6"/>
  <c r="BH454" i="6"/>
  <c r="AK454" i="6"/>
  <c r="AU454" i="6"/>
  <c r="K454" i="6"/>
  <c r="L454" i="6"/>
  <c r="BO454" i="6"/>
  <c r="P454" i="6"/>
  <c r="B454" i="7"/>
  <c r="BD454" i="6"/>
  <c r="AF390" i="6"/>
  <c r="AT390" i="6"/>
  <c r="BK390" i="6"/>
  <c r="K390" i="6"/>
  <c r="AX390" i="6"/>
  <c r="C390" i="6"/>
  <c r="BR390" i="6"/>
  <c r="O390" i="6"/>
  <c r="BB390" i="6"/>
  <c r="N390" i="6"/>
  <c r="BA390" i="6"/>
  <c r="AR390" i="6"/>
  <c r="BL390" i="6"/>
  <c r="AK390" i="6"/>
  <c r="BI390" i="6"/>
  <c r="AI390" i="6"/>
  <c r="AW390" i="6"/>
  <c r="BP390" i="6"/>
  <c r="AB390" i="6"/>
  <c r="M390" i="6"/>
  <c r="E390" i="6"/>
  <c r="BJ390" i="6"/>
  <c r="AY390" i="6"/>
  <c r="AC390" i="6"/>
  <c r="BM390" i="6"/>
  <c r="AU390" i="6"/>
  <c r="L390" i="6"/>
  <c r="BC390" i="6"/>
  <c r="BE390" i="6"/>
  <c r="AZ390" i="6"/>
  <c r="AP390" i="6"/>
  <c r="BN390" i="6"/>
  <c r="AV390" i="6"/>
  <c r="AH390" i="6"/>
  <c r="BD390" i="6"/>
  <c r="AO390" i="6"/>
  <c r="AA390" i="6"/>
  <c r="P390" i="6"/>
  <c r="B390" i="7"/>
  <c r="Z390" i="6"/>
  <c r="AS390" i="6"/>
  <c r="BH390" i="6"/>
  <c r="BG390" i="6"/>
  <c r="AE390" i="6"/>
  <c r="AD390" i="6"/>
  <c r="BF390" i="6"/>
  <c r="BO390" i="6"/>
  <c r="BM697" i="6"/>
  <c r="AP697" i="6"/>
  <c r="BH697" i="6"/>
  <c r="AO697" i="6"/>
  <c r="BK697" i="6"/>
  <c r="BA697" i="6"/>
  <c r="AT697" i="6"/>
  <c r="BO697" i="6"/>
  <c r="O697" i="6"/>
  <c r="BN697" i="6"/>
  <c r="BE697" i="6"/>
  <c r="BB697" i="6"/>
  <c r="AR697" i="6"/>
  <c r="BF697" i="6"/>
  <c r="AV697" i="6"/>
  <c r="AE697" i="6"/>
  <c r="AC697" i="6"/>
  <c r="C697" i="6"/>
  <c r="BR697" i="6"/>
  <c r="E697" i="6"/>
  <c r="M697" i="6"/>
  <c r="AF697" i="6"/>
  <c r="Z697" i="6"/>
  <c r="BL697" i="6"/>
  <c r="BJ697" i="6"/>
  <c r="AZ697" i="6"/>
  <c r="AX697" i="6"/>
  <c r="AK697" i="6"/>
  <c r="AB697" i="6"/>
  <c r="BG697" i="6"/>
  <c r="AS697" i="6"/>
  <c r="AU697" i="6"/>
  <c r="BI697" i="6"/>
  <c r="AD697" i="6"/>
  <c r="BP697" i="6"/>
  <c r="AI697" i="6"/>
  <c r="BD697" i="6"/>
  <c r="AH697" i="6"/>
  <c r="N697" i="6"/>
  <c r="L697" i="6"/>
  <c r="AA697" i="6"/>
  <c r="P697" i="6"/>
  <c r="B697" i="7"/>
  <c r="AY697" i="6"/>
  <c r="AW697" i="6"/>
  <c r="BC697" i="6"/>
  <c r="K697" i="6"/>
  <c r="BC633" i="6"/>
  <c r="BD633" i="6"/>
  <c r="AX633" i="6"/>
  <c r="AP633" i="6"/>
  <c r="BH633" i="6"/>
  <c r="BN633" i="6"/>
  <c r="Z633" i="6"/>
  <c r="AV633" i="6"/>
  <c r="BM633" i="6"/>
  <c r="AY633" i="6"/>
  <c r="BP633" i="6"/>
  <c r="AH633" i="6"/>
  <c r="C633" i="6"/>
  <c r="BR633" i="6"/>
  <c r="AF633" i="6"/>
  <c r="M633" i="6"/>
  <c r="K633" i="6"/>
  <c r="AA633" i="6"/>
  <c r="L633" i="6"/>
  <c r="AE633" i="6"/>
  <c r="AC633" i="6"/>
  <c r="BE633" i="6"/>
  <c r="BG633" i="6"/>
  <c r="AS633" i="6"/>
  <c r="BJ633" i="6"/>
  <c r="BL633" i="6"/>
  <c r="AO633" i="6"/>
  <c r="AZ633" i="6"/>
  <c r="BF633" i="6"/>
  <c r="AK633" i="6"/>
  <c r="BB633" i="6"/>
  <c r="N633" i="6"/>
  <c r="BI633" i="6"/>
  <c r="AU633" i="6"/>
  <c r="O633" i="6"/>
  <c r="AD633" i="6"/>
  <c r="AB633" i="6"/>
  <c r="AI633" i="6"/>
  <c r="E633" i="6"/>
  <c r="AT633" i="6"/>
  <c r="AR633" i="6"/>
  <c r="P633" i="6"/>
  <c r="B633" i="7"/>
  <c r="BK633" i="6"/>
  <c r="AW633" i="6"/>
  <c r="BO633" i="6"/>
  <c r="BA633" i="6"/>
  <c r="AF541" i="6"/>
  <c r="AT541" i="6"/>
  <c r="BO541" i="6"/>
  <c r="L541" i="6"/>
  <c r="K541" i="6"/>
  <c r="AX541" i="6"/>
  <c r="AE541" i="6"/>
  <c r="BA541" i="6"/>
  <c r="AW541" i="6"/>
  <c r="M541" i="6"/>
  <c r="BD541" i="6"/>
  <c r="AU541" i="6"/>
  <c r="P541" i="6"/>
  <c r="B541" i="7"/>
  <c r="AY541" i="6"/>
  <c r="Z541" i="6"/>
  <c r="BI541" i="6"/>
  <c r="BC541" i="6"/>
  <c r="BF541" i="6"/>
  <c r="AH541" i="6"/>
  <c r="AZ541" i="6"/>
  <c r="AV541" i="6"/>
  <c r="BH541" i="6"/>
  <c r="AS541" i="6"/>
  <c r="AK541" i="6"/>
  <c r="O541" i="6"/>
  <c r="BG541" i="6"/>
  <c r="BJ541" i="6"/>
  <c r="BL541" i="6"/>
  <c r="AC541" i="6"/>
  <c r="C541" i="6"/>
  <c r="BR541" i="6"/>
  <c r="BM541" i="6"/>
  <c r="AA541" i="6"/>
  <c r="E541" i="6"/>
  <c r="AD541" i="6"/>
  <c r="BP541" i="6"/>
  <c r="BN541" i="6"/>
  <c r="BB541" i="6"/>
  <c r="AB541" i="6"/>
  <c r="BE541" i="6"/>
  <c r="N541" i="6"/>
  <c r="AR541" i="6"/>
  <c r="AI541" i="6"/>
  <c r="BK541" i="6"/>
  <c r="AP541" i="6"/>
  <c r="AO541" i="6"/>
  <c r="AF477" i="6"/>
  <c r="N477" i="6"/>
  <c r="AS477" i="6"/>
  <c r="BN477" i="6"/>
  <c r="AV477" i="6"/>
  <c r="BM477" i="6"/>
  <c r="BO477" i="6"/>
  <c r="BP477" i="6"/>
  <c r="BK477" i="6"/>
  <c r="BJ477" i="6"/>
  <c r="AK477" i="6"/>
  <c r="AI477" i="6"/>
  <c r="AT477" i="6"/>
  <c r="BI477" i="6"/>
  <c r="L477" i="6"/>
  <c r="AW477" i="6"/>
  <c r="BB477" i="6"/>
  <c r="BA477" i="6"/>
  <c r="AH477" i="6"/>
  <c r="C477" i="6"/>
  <c r="BR477" i="6"/>
  <c r="P477" i="6"/>
  <c r="B477" i="7"/>
  <c r="BH477" i="6"/>
  <c r="BG477" i="6"/>
  <c r="BC477" i="6"/>
  <c r="AZ477" i="6"/>
  <c r="AP477" i="6"/>
  <c r="BD477" i="6"/>
  <c r="BF477" i="6"/>
  <c r="K477" i="6"/>
  <c r="AA477" i="6"/>
  <c r="AO477" i="6"/>
  <c r="AB477" i="6"/>
  <c r="E477" i="6"/>
  <c r="AY477" i="6"/>
  <c r="AU477" i="6"/>
  <c r="BL477" i="6"/>
  <c r="AD477" i="6"/>
  <c r="M477" i="6"/>
  <c r="BE477" i="6"/>
  <c r="AR477" i="6"/>
  <c r="AC477" i="6"/>
  <c r="O477" i="6"/>
  <c r="AE477" i="6"/>
  <c r="AX477" i="6"/>
  <c r="Z477" i="6"/>
  <c r="AF413" i="6"/>
  <c r="BN413" i="6"/>
  <c r="AP413" i="6"/>
  <c r="BH413" i="6"/>
  <c r="BB413" i="6"/>
  <c r="AZ413" i="6"/>
  <c r="AU413" i="6"/>
  <c r="BL413" i="6"/>
  <c r="P413" i="6"/>
  <c r="B413" i="7"/>
  <c r="AE413" i="6"/>
  <c r="C413" i="6"/>
  <c r="BR413" i="6"/>
  <c r="BE413" i="6"/>
  <c r="BP413" i="6"/>
  <c r="AR413" i="6"/>
  <c r="AT413" i="6"/>
  <c r="AX413" i="6"/>
  <c r="AV413" i="6"/>
  <c r="L413" i="6"/>
  <c r="AI413" i="6"/>
  <c r="E413" i="6"/>
  <c r="AO413" i="6"/>
  <c r="AS413" i="6"/>
  <c r="BA413" i="6"/>
  <c r="O413" i="6"/>
  <c r="AD413" i="6"/>
  <c r="BC413" i="6"/>
  <c r="AH413" i="6"/>
  <c r="BG413" i="6"/>
  <c r="BI413" i="6"/>
  <c r="M413" i="6"/>
  <c r="AW413" i="6"/>
  <c r="AB413" i="6"/>
  <c r="AK413" i="6"/>
  <c r="BF413" i="6"/>
  <c r="N413" i="6"/>
  <c r="AC413" i="6"/>
  <c r="BK413" i="6"/>
  <c r="BM413" i="6"/>
  <c r="BD413" i="6"/>
  <c r="BO413" i="6"/>
  <c r="K413" i="6"/>
  <c r="AY413" i="6"/>
  <c r="AA413" i="6"/>
  <c r="BJ413" i="6"/>
  <c r="Z413" i="6"/>
  <c r="AR716" i="6"/>
  <c r="BI716" i="6"/>
  <c r="M716" i="6"/>
  <c r="BL716" i="6"/>
  <c r="AH716" i="6"/>
  <c r="AE716" i="6"/>
  <c r="BA716" i="6"/>
  <c r="AY716" i="6"/>
  <c r="AK716" i="6"/>
  <c r="BE716" i="6"/>
  <c r="BJ716" i="6"/>
  <c r="AU716" i="6"/>
  <c r="K716" i="6"/>
  <c r="BN716" i="6"/>
  <c r="O716" i="6"/>
  <c r="AD716" i="6"/>
  <c r="AB716" i="6"/>
  <c r="BC716" i="6"/>
  <c r="E716" i="6"/>
  <c r="AT716" i="6"/>
  <c r="Z716" i="6"/>
  <c r="AC716" i="6"/>
  <c r="AV716" i="6"/>
  <c r="AI716" i="6"/>
  <c r="AO716" i="6"/>
  <c r="BD716" i="6"/>
  <c r="BO716" i="6"/>
  <c r="N716" i="6"/>
  <c r="AX716" i="6"/>
  <c r="AW716" i="6"/>
  <c r="AZ716" i="6"/>
  <c r="BF716" i="6"/>
  <c r="AF716" i="6"/>
  <c r="AP716" i="6"/>
  <c r="BH716" i="6"/>
  <c r="BG716" i="6"/>
  <c r="BM716" i="6"/>
  <c r="BP716" i="6"/>
  <c r="C716" i="6"/>
  <c r="BR716" i="6"/>
  <c r="P716" i="6"/>
  <c r="B716" i="7"/>
  <c r="BK716" i="6"/>
  <c r="AS716" i="6"/>
  <c r="AA716" i="6"/>
  <c r="BB716" i="6"/>
  <c r="L716" i="6"/>
  <c r="AS652" i="6"/>
  <c r="BN652" i="6"/>
  <c r="BA652" i="6"/>
  <c r="Z652" i="6"/>
  <c r="BP652" i="6"/>
  <c r="BB652" i="6"/>
  <c r="AF652" i="6"/>
  <c r="AY652" i="6"/>
  <c r="AH652" i="6"/>
  <c r="E652" i="6"/>
  <c r="BO652" i="6"/>
  <c r="BI652" i="6"/>
  <c r="BC652" i="6"/>
  <c r="AB652" i="6"/>
  <c r="AU652" i="6"/>
  <c r="O652" i="6"/>
  <c r="BD652" i="6"/>
  <c r="BL652" i="6"/>
  <c r="BG652" i="6"/>
  <c r="AD652" i="6"/>
  <c r="AC652" i="6"/>
  <c r="AE652" i="6"/>
  <c r="BF652" i="6"/>
  <c r="BM652" i="6"/>
  <c r="M652" i="6"/>
  <c r="N652" i="6"/>
  <c r="AX652" i="6"/>
  <c r="AK652" i="6"/>
  <c r="BK652" i="6"/>
  <c r="AP652" i="6"/>
  <c r="BJ652" i="6"/>
  <c r="AZ652" i="6"/>
  <c r="AI652" i="6"/>
  <c r="L652" i="6"/>
  <c r="AV652" i="6"/>
  <c r="AA652" i="6"/>
  <c r="BH652" i="6"/>
  <c r="BE652" i="6"/>
  <c r="K652" i="6"/>
  <c r="C652" i="6"/>
  <c r="BR652" i="6"/>
  <c r="AO652" i="6"/>
  <c r="AR652" i="6"/>
  <c r="P652" i="6"/>
  <c r="B652" i="7"/>
  <c r="AW652" i="6"/>
  <c r="AT652" i="6"/>
  <c r="AF588" i="6"/>
  <c r="AT588" i="6"/>
  <c r="BO588" i="6"/>
  <c r="K588" i="6"/>
  <c r="AX588" i="6"/>
  <c r="C588" i="6"/>
  <c r="BR588" i="6"/>
  <c r="O588" i="6"/>
  <c r="BB588" i="6"/>
  <c r="AA588" i="6"/>
  <c r="BA588" i="6"/>
  <c r="Z588" i="6"/>
  <c r="BP588" i="6"/>
  <c r="E588" i="6"/>
  <c r="BJ588" i="6"/>
  <c r="N588" i="6"/>
  <c r="AC588" i="6"/>
  <c r="BM588" i="6"/>
  <c r="BG588" i="6"/>
  <c r="L588" i="6"/>
  <c r="BK588" i="6"/>
  <c r="AD588" i="6"/>
  <c r="AS588" i="6"/>
  <c r="BC588" i="6"/>
  <c r="AH588" i="6"/>
  <c r="BD588" i="6"/>
  <c r="AU588" i="6"/>
  <c r="BE588" i="6"/>
  <c r="AY588" i="6"/>
  <c r="BI588" i="6"/>
  <c r="AE588" i="6"/>
  <c r="M588" i="6"/>
  <c r="AB588" i="6"/>
  <c r="AV588" i="6"/>
  <c r="P588" i="6"/>
  <c r="B588" i="7"/>
  <c r="BL588" i="6"/>
  <c r="BN588" i="6"/>
  <c r="AK588" i="6"/>
  <c r="AP588" i="6"/>
  <c r="AO588" i="6"/>
  <c r="AR588" i="6"/>
  <c r="BH588" i="6"/>
  <c r="AI588" i="6"/>
  <c r="AW588" i="6"/>
  <c r="AZ588" i="6"/>
  <c r="BF588" i="6"/>
  <c r="AR524" i="6"/>
  <c r="BI524" i="6"/>
  <c r="AD524" i="6"/>
  <c r="BL524" i="6"/>
  <c r="AH524" i="6"/>
  <c r="BC524" i="6"/>
  <c r="AB524" i="6"/>
  <c r="BF524" i="6"/>
  <c r="C524" i="6"/>
  <c r="BR524" i="6"/>
  <c r="E524" i="6"/>
  <c r="M524" i="6"/>
  <c r="AS524" i="6"/>
  <c r="AI524" i="6"/>
  <c r="AW524" i="6"/>
  <c r="AY524" i="6"/>
  <c r="BA524" i="6"/>
  <c r="BO524" i="6"/>
  <c r="BD524" i="6"/>
  <c r="AT524" i="6"/>
  <c r="K524" i="6"/>
  <c r="AA524" i="6"/>
  <c r="BB524" i="6"/>
  <c r="BP524" i="6"/>
  <c r="BG524" i="6"/>
  <c r="BE524" i="6"/>
  <c r="AP524" i="6"/>
  <c r="AC524" i="6"/>
  <c r="AV524" i="6"/>
  <c r="Z524" i="6"/>
  <c r="L524" i="6"/>
  <c r="P524" i="6"/>
  <c r="B524" i="7"/>
  <c r="N524" i="6"/>
  <c r="AX524" i="6"/>
  <c r="O524" i="6"/>
  <c r="AE524" i="6"/>
  <c r="AO524" i="6"/>
  <c r="AK524" i="6"/>
  <c r="BJ524" i="6"/>
  <c r="BH524" i="6"/>
  <c r="BN524" i="6"/>
  <c r="BM524" i="6"/>
  <c r="AZ524" i="6"/>
  <c r="AU524" i="6"/>
  <c r="AF524" i="6"/>
  <c r="BK524" i="6"/>
  <c r="BE460" i="6"/>
  <c r="BA460" i="6"/>
  <c r="N460" i="6"/>
  <c r="BM460" i="6"/>
  <c r="K460" i="6"/>
  <c r="BJ460" i="6"/>
  <c r="AB460" i="6"/>
  <c r="BK460" i="6"/>
  <c r="AE460" i="6"/>
  <c r="AP460" i="6"/>
  <c r="AH460" i="6"/>
  <c r="BD460" i="6"/>
  <c r="Z460" i="6"/>
  <c r="AR460" i="6"/>
  <c r="BC460" i="6"/>
  <c r="AT460" i="6"/>
  <c r="AD460" i="6"/>
  <c r="AX460" i="6"/>
  <c r="AW460" i="6"/>
  <c r="C460" i="6"/>
  <c r="BR460" i="6"/>
  <c r="AI460" i="6"/>
  <c r="BH460" i="6"/>
  <c r="P460" i="6"/>
  <c r="B460" i="7"/>
  <c r="BL460" i="6"/>
  <c r="BN460" i="6"/>
  <c r="BI460" i="6"/>
  <c r="AK460" i="6"/>
  <c r="L460" i="6"/>
  <c r="O460" i="6"/>
  <c r="BO460" i="6"/>
  <c r="AZ460" i="6"/>
  <c r="AF460" i="6"/>
  <c r="E460" i="6"/>
  <c r="AO460" i="6"/>
  <c r="BG460" i="6"/>
  <c r="AA460" i="6"/>
  <c r="AS460" i="6"/>
  <c r="BP460" i="6"/>
  <c r="BB460" i="6"/>
  <c r="AY460" i="6"/>
  <c r="BF460" i="6"/>
  <c r="AU460" i="6"/>
  <c r="AV460" i="6"/>
  <c r="AC460" i="6"/>
  <c r="M460" i="6"/>
  <c r="AR396" i="6"/>
  <c r="BI396" i="6"/>
  <c r="M396" i="6"/>
  <c r="BL396" i="6"/>
  <c r="AH396" i="6"/>
  <c r="AU396" i="6"/>
  <c r="AB396" i="6"/>
  <c r="BF396" i="6"/>
  <c r="C396" i="6"/>
  <c r="BR396" i="6"/>
  <c r="E396" i="6"/>
  <c r="AP396" i="6"/>
  <c r="N396" i="6"/>
  <c r="AC396" i="6"/>
  <c r="AA396" i="6"/>
  <c r="BM396" i="6"/>
  <c r="AE396" i="6"/>
  <c r="L396" i="6"/>
  <c r="BK396" i="6"/>
  <c r="AF396" i="6"/>
  <c r="BJ396" i="6"/>
  <c r="BH396" i="6"/>
  <c r="BN396" i="6"/>
  <c r="K396" i="6"/>
  <c r="BG396" i="6"/>
  <c r="AS396" i="6"/>
  <c r="AX396" i="6"/>
  <c r="AW396" i="6"/>
  <c r="AZ396" i="6"/>
  <c r="AY396" i="6"/>
  <c r="BD396" i="6"/>
  <c r="BO396" i="6"/>
  <c r="BB396" i="6"/>
  <c r="BP396" i="6"/>
  <c r="BC396" i="6"/>
  <c r="BE396" i="6"/>
  <c r="AV396" i="6"/>
  <c r="AD396" i="6"/>
  <c r="BA396" i="6"/>
  <c r="P396" i="6"/>
  <c r="B396" i="7"/>
  <c r="O396" i="6"/>
  <c r="AI396" i="6"/>
  <c r="AO396" i="6"/>
  <c r="AK396" i="6"/>
  <c r="AT396" i="6"/>
  <c r="Z396" i="6"/>
  <c r="BB707" i="6"/>
  <c r="N707" i="6"/>
  <c r="AB707" i="6"/>
  <c r="Z707" i="6"/>
  <c r="AV707" i="6"/>
  <c r="P707" i="6"/>
  <c r="B707" i="7"/>
  <c r="AD707" i="6"/>
  <c r="AZ707" i="6"/>
  <c r="AC707" i="6"/>
  <c r="BC707" i="6"/>
  <c r="BD707" i="6"/>
  <c r="BA707" i="6"/>
  <c r="AF707" i="6"/>
  <c r="BG707" i="6"/>
  <c r="L707" i="6"/>
  <c r="BK707" i="6"/>
  <c r="AW707" i="6"/>
  <c r="AY707" i="6"/>
  <c r="BI707" i="6"/>
  <c r="AI707" i="6"/>
  <c r="O707" i="6"/>
  <c r="AR707" i="6"/>
  <c r="BF707" i="6"/>
  <c r="AS707" i="6"/>
  <c r="BO707" i="6"/>
  <c r="AX707" i="6"/>
  <c r="AK707" i="6"/>
  <c r="AH707" i="6"/>
  <c r="BH707" i="6"/>
  <c r="AU707" i="6"/>
  <c r="AE707" i="6"/>
  <c r="BN707" i="6"/>
  <c r="E707" i="6"/>
  <c r="M707" i="6"/>
  <c r="BE707" i="6"/>
  <c r="AA707" i="6"/>
  <c r="AT707" i="6"/>
  <c r="BP707" i="6"/>
  <c r="C707" i="6"/>
  <c r="BR707" i="6"/>
  <c r="K707" i="6"/>
  <c r="AP707" i="6"/>
  <c r="AO707" i="6"/>
  <c r="BL707" i="6"/>
  <c r="BJ707" i="6"/>
  <c r="BM707" i="6"/>
  <c r="BO643" i="6"/>
  <c r="AB643" i="6"/>
  <c r="M643" i="6"/>
  <c r="AR643" i="6"/>
  <c r="BI643" i="6"/>
  <c r="BJ643" i="6"/>
  <c r="AW643" i="6"/>
  <c r="BC643" i="6"/>
  <c r="BF643" i="6"/>
  <c r="AV643" i="6"/>
  <c r="AX643" i="6"/>
  <c r="AZ643" i="6"/>
  <c r="AO643" i="6"/>
  <c r="BH643" i="6"/>
  <c r="AI643" i="6"/>
  <c r="AH643" i="6"/>
  <c r="P643" i="6"/>
  <c r="B643" i="7"/>
  <c r="E643" i="6"/>
  <c r="BK643" i="6"/>
  <c r="AE643" i="6"/>
  <c r="AP643" i="6"/>
  <c r="AS643" i="6"/>
  <c r="AF643" i="6"/>
  <c r="AC643" i="6"/>
  <c r="AT643" i="6"/>
  <c r="BP643" i="6"/>
  <c r="BG643" i="6"/>
  <c r="BB643" i="6"/>
  <c r="AU643" i="6"/>
  <c r="BN643" i="6"/>
  <c r="Z643" i="6"/>
  <c r="AD643" i="6"/>
  <c r="BA643" i="6"/>
  <c r="N643" i="6"/>
  <c r="C643" i="6"/>
  <c r="BR643" i="6"/>
  <c r="AA643" i="6"/>
  <c r="AK643" i="6"/>
  <c r="O643" i="6"/>
  <c r="AY643" i="6"/>
  <c r="L643" i="6"/>
  <c r="K643" i="6"/>
  <c r="BD643" i="6"/>
  <c r="BL643" i="6"/>
  <c r="BE643" i="6"/>
  <c r="BM643" i="6"/>
  <c r="BK579" i="6"/>
  <c r="O579" i="6"/>
  <c r="BO579" i="6"/>
  <c r="AB579" i="6"/>
  <c r="BN579" i="6"/>
  <c r="AF579" i="6"/>
  <c r="AC579" i="6"/>
  <c r="N579" i="6"/>
  <c r="AS579" i="6"/>
  <c r="AX579" i="6"/>
  <c r="AA579" i="6"/>
  <c r="BM579" i="6"/>
  <c r="AY579" i="6"/>
  <c r="BA579" i="6"/>
  <c r="BC579" i="6"/>
  <c r="E579" i="6"/>
  <c r="M579" i="6"/>
  <c r="BH579" i="6"/>
  <c r="AT579" i="6"/>
  <c r="Z579" i="6"/>
  <c r="AW579" i="6"/>
  <c r="AE579" i="6"/>
  <c r="AO579" i="6"/>
  <c r="BD579" i="6"/>
  <c r="AP579" i="6"/>
  <c r="BI579" i="6"/>
  <c r="AU579" i="6"/>
  <c r="P579" i="6"/>
  <c r="B579" i="7"/>
  <c r="AZ579" i="6"/>
  <c r="AI579" i="6"/>
  <c r="BE579" i="6"/>
  <c r="BG579" i="6"/>
  <c r="BB579" i="6"/>
  <c r="AV579" i="6"/>
  <c r="BJ579" i="6"/>
  <c r="BP579" i="6"/>
  <c r="C579" i="6"/>
  <c r="BR579" i="6"/>
  <c r="AH579" i="6"/>
  <c r="AR579" i="6"/>
  <c r="BL579" i="6"/>
  <c r="AD579" i="6"/>
  <c r="L579" i="6"/>
  <c r="AK579" i="6"/>
  <c r="BF579" i="6"/>
  <c r="K579" i="6"/>
  <c r="M515" i="6"/>
  <c r="AR515" i="6"/>
  <c r="BM515" i="6"/>
  <c r="Z515" i="6"/>
  <c r="AV515" i="6"/>
  <c r="E515" i="6"/>
  <c r="BJ515" i="6"/>
  <c r="AE515" i="6"/>
  <c r="AB515" i="6"/>
  <c r="AI515" i="6"/>
  <c r="AK515" i="6"/>
  <c r="AW515" i="6"/>
  <c r="BB515" i="6"/>
  <c r="BH515" i="6"/>
  <c r="AO515" i="6"/>
  <c r="AA515" i="6"/>
  <c r="P515" i="6"/>
  <c r="B515" i="7"/>
  <c r="AY515" i="6"/>
  <c r="O515" i="6"/>
  <c r="BC515" i="6"/>
  <c r="K515" i="6"/>
  <c r="BG515" i="6"/>
  <c r="L515" i="6"/>
  <c r="BL515" i="6"/>
  <c r="AT515" i="6"/>
  <c r="BP515" i="6"/>
  <c r="C515" i="6"/>
  <c r="BR515" i="6"/>
  <c r="N515" i="6"/>
  <c r="BF515" i="6"/>
  <c r="BA515" i="6"/>
  <c r="AD515" i="6"/>
  <c r="AC515" i="6"/>
  <c r="AH515" i="6"/>
  <c r="AF515" i="6"/>
  <c r="AU515" i="6"/>
  <c r="BI515" i="6"/>
  <c r="BO515" i="6"/>
  <c r="AX515" i="6"/>
  <c r="BD515" i="6"/>
  <c r="AP515" i="6"/>
  <c r="AS515" i="6"/>
  <c r="BK515" i="6"/>
  <c r="AZ515" i="6"/>
  <c r="BN515" i="6"/>
  <c r="BE515" i="6"/>
  <c r="K451" i="6"/>
  <c r="AX451" i="6"/>
  <c r="AA451" i="6"/>
  <c r="AW451" i="6"/>
  <c r="AU451" i="6"/>
  <c r="AZ451" i="6"/>
  <c r="L451" i="6"/>
  <c r="AP451" i="6"/>
  <c r="AK451" i="6"/>
  <c r="BE451" i="6"/>
  <c r="BJ451" i="6"/>
  <c r="AR451" i="6"/>
  <c r="AC451" i="6"/>
  <c r="AV451" i="6"/>
  <c r="AH451" i="6"/>
  <c r="AE451" i="6"/>
  <c r="AO451" i="6"/>
  <c r="C451" i="6"/>
  <c r="BR451" i="6"/>
  <c r="AF451" i="6"/>
  <c r="AD451" i="6"/>
  <c r="BH451" i="6"/>
  <c r="AY451" i="6"/>
  <c r="BM451" i="6"/>
  <c r="BP451" i="6"/>
  <c r="BK451" i="6"/>
  <c r="E451" i="6"/>
  <c r="M451" i="6"/>
  <c r="AS451" i="6"/>
  <c r="BC451" i="6"/>
  <c r="BB451" i="6"/>
  <c r="AB451" i="6"/>
  <c r="AI451" i="6"/>
  <c r="P451" i="6"/>
  <c r="B451" i="7"/>
  <c r="BI451" i="6"/>
  <c r="BL451" i="6"/>
  <c r="BO451" i="6"/>
  <c r="BA451" i="6"/>
  <c r="N451" i="6"/>
  <c r="BN451" i="6"/>
  <c r="O451" i="6"/>
  <c r="BG451" i="6"/>
  <c r="BF451" i="6"/>
  <c r="BD451" i="6"/>
  <c r="AT451" i="6"/>
  <c r="Z451" i="6"/>
  <c r="AR387" i="6"/>
  <c r="BE387" i="6"/>
  <c r="M387" i="6"/>
  <c r="AV387" i="6"/>
  <c r="BM387" i="6"/>
  <c r="AY387" i="6"/>
  <c r="BP387" i="6"/>
  <c r="BC387" i="6"/>
  <c r="BD387" i="6"/>
  <c r="AC387" i="6"/>
  <c r="BH387" i="6"/>
  <c r="K387" i="6"/>
  <c r="AA387" i="6"/>
  <c r="AX387" i="6"/>
  <c r="AE387" i="6"/>
  <c r="P387" i="6"/>
  <c r="B387" i="7"/>
  <c r="C387" i="6"/>
  <c r="BR387" i="6"/>
  <c r="BJ387" i="6"/>
  <c r="Z387" i="6"/>
  <c r="N387" i="6"/>
  <c r="AS387" i="6"/>
  <c r="AT387" i="6"/>
  <c r="BO387" i="6"/>
  <c r="BF387" i="6"/>
  <c r="AK387" i="6"/>
  <c r="AF387" i="6"/>
  <c r="AH387" i="6"/>
  <c r="AU387" i="6"/>
  <c r="O387" i="6"/>
  <c r="AZ387" i="6"/>
  <c r="BI387" i="6"/>
  <c r="L387" i="6"/>
  <c r="AP387" i="6"/>
  <c r="E387" i="6"/>
  <c r="BK387" i="6"/>
  <c r="BA387" i="6"/>
  <c r="BB387" i="6"/>
  <c r="AI387" i="6"/>
  <c r="AW387" i="6"/>
  <c r="BG387" i="6"/>
  <c r="AO387" i="6"/>
  <c r="BL387" i="6"/>
  <c r="AD387" i="6"/>
  <c r="AB387" i="6"/>
  <c r="BN387" i="6"/>
  <c r="U251" i="5"/>
  <c r="E251" i="5"/>
  <c r="AY251" i="5"/>
  <c r="BB251" i="5"/>
  <c r="AH251" i="5"/>
  <c r="I251" i="5"/>
  <c r="BG251" i="5"/>
  <c r="BJ251" i="5"/>
  <c r="BI251" i="5"/>
  <c r="BC251" i="5"/>
  <c r="AZ251" i="5"/>
  <c r="J251" i="5"/>
  <c r="V251" i="5"/>
  <c r="AJ251" i="5"/>
  <c r="AR251" i="5"/>
  <c r="BK251" i="5"/>
  <c r="R251" i="5"/>
  <c r="M251" i="5"/>
  <c r="AF251" i="5"/>
  <c r="AM251" i="5"/>
  <c r="C251" i="5"/>
  <c r="AI251" i="5"/>
  <c r="BP251" i="5"/>
  <c r="BE251" i="5"/>
  <c r="AU251" i="5"/>
  <c r="L251" i="5"/>
  <c r="BH251" i="5"/>
  <c r="BA251" i="5"/>
  <c r="BD251" i="5"/>
  <c r="AK251" i="5"/>
  <c r="AS251" i="5"/>
  <c r="AT251" i="5"/>
  <c r="AW251" i="5"/>
  <c r="W251" i="5"/>
  <c r="P251" i="5"/>
  <c r="AP251" i="5"/>
  <c r="AX251" i="5"/>
  <c r="AQ251" i="5"/>
  <c r="O251" i="5"/>
  <c r="AV251" i="5"/>
  <c r="BF251" i="5"/>
  <c r="K251" i="5"/>
  <c r="AO251" i="5"/>
  <c r="AN251" i="5"/>
  <c r="BL251" i="5"/>
  <c r="M187" i="5"/>
  <c r="BI187" i="5"/>
  <c r="AP187" i="5"/>
  <c r="V187" i="5"/>
  <c r="U187" i="5"/>
  <c r="BC187" i="5"/>
  <c r="BG187" i="5"/>
  <c r="BB187" i="5"/>
  <c r="P187" i="5"/>
  <c r="AQ187" i="5"/>
  <c r="BP187" i="5"/>
  <c r="BA187" i="5"/>
  <c r="K187" i="5"/>
  <c r="I187" i="5"/>
  <c r="AU187" i="5"/>
  <c r="AH187" i="5"/>
  <c r="AN187" i="5"/>
  <c r="AW187" i="5"/>
  <c r="J187" i="5"/>
  <c r="AM187" i="5"/>
  <c r="AY187" i="5"/>
  <c r="BF187" i="5"/>
  <c r="O187" i="5"/>
  <c r="BD187" i="5"/>
  <c r="AV187" i="5"/>
  <c r="W187" i="5"/>
  <c r="C187" i="5"/>
  <c r="AI187" i="5"/>
  <c r="E187" i="5"/>
  <c r="BK187" i="5"/>
  <c r="AR187" i="5"/>
  <c r="BL187" i="5"/>
  <c r="AF187" i="5"/>
  <c r="AO187" i="5"/>
  <c r="BE187" i="5"/>
  <c r="AS187" i="5"/>
  <c r="BH187" i="5"/>
  <c r="R187" i="5"/>
  <c r="AT187" i="5"/>
  <c r="BJ187" i="5"/>
  <c r="AX187" i="5"/>
  <c r="AJ187" i="5"/>
  <c r="AK187" i="5"/>
  <c r="L187" i="5"/>
  <c r="AZ187" i="5"/>
  <c r="BC123" i="5"/>
  <c r="AQ123" i="5"/>
  <c r="AV123" i="5"/>
  <c r="E123" i="5"/>
  <c r="R123" i="5"/>
  <c r="AJ123" i="5"/>
  <c r="BB123" i="5"/>
  <c r="AO123" i="5"/>
  <c r="BF123" i="5"/>
  <c r="M123" i="5"/>
  <c r="AT123" i="5"/>
  <c r="AH123" i="5"/>
  <c r="W123" i="5"/>
  <c r="L123" i="5"/>
  <c r="AF123" i="5"/>
  <c r="C123" i="5"/>
  <c r="AI123" i="5"/>
  <c r="AK123" i="5"/>
  <c r="BE123" i="5"/>
  <c r="AR123" i="5"/>
  <c r="V123" i="5"/>
  <c r="BG123" i="5"/>
  <c r="AU123" i="5"/>
  <c r="BL123" i="5"/>
  <c r="AX123" i="5"/>
  <c r="AN123" i="5"/>
  <c r="O123" i="5"/>
  <c r="BH123" i="5"/>
  <c r="BJ123" i="5"/>
  <c r="AM123" i="5"/>
  <c r="P123" i="5"/>
  <c r="U123" i="5"/>
  <c r="BP123" i="5"/>
  <c r="BA123" i="5"/>
  <c r="BD123" i="5"/>
  <c r="AP123" i="5"/>
  <c r="AS123" i="5"/>
  <c r="BK123" i="5"/>
  <c r="K123" i="5"/>
  <c r="AW123" i="5"/>
  <c r="AZ123" i="5"/>
  <c r="J123" i="5"/>
  <c r="I123" i="5"/>
  <c r="AY123" i="5"/>
  <c r="BI123" i="5"/>
  <c r="BF59" i="5"/>
  <c r="V59" i="5"/>
  <c r="BP59" i="5"/>
  <c r="AK59" i="5"/>
  <c r="BE59" i="5"/>
  <c r="BK59" i="5"/>
  <c r="AV59" i="5"/>
  <c r="AF59" i="5"/>
  <c r="O59" i="5"/>
  <c r="AT59" i="5"/>
  <c r="AP59" i="5"/>
  <c r="BD59" i="5"/>
  <c r="BA59" i="5"/>
  <c r="BH59" i="5"/>
  <c r="I59" i="5"/>
  <c r="BL59" i="5"/>
  <c r="W59" i="5"/>
  <c r="M59" i="5"/>
  <c r="AQ59" i="5"/>
  <c r="AJ59" i="5"/>
  <c r="AY59" i="5"/>
  <c r="BB59" i="5"/>
  <c r="AH59" i="5"/>
  <c r="P59" i="5"/>
  <c r="AO59" i="5"/>
  <c r="J59" i="5"/>
  <c r="E59" i="5"/>
  <c r="BG59" i="5"/>
  <c r="K59" i="5"/>
  <c r="AW59" i="5"/>
  <c r="U59" i="5"/>
  <c r="AU59" i="5"/>
  <c r="BJ59" i="5"/>
  <c r="R59" i="5"/>
  <c r="AM59" i="5"/>
  <c r="C59" i="5"/>
  <c r="AI59" i="5"/>
  <c r="AN59" i="5"/>
  <c r="AS59" i="5"/>
  <c r="AR59" i="5"/>
  <c r="AX59" i="5"/>
  <c r="L59" i="5"/>
  <c r="BC59" i="5"/>
  <c r="AZ59" i="5"/>
  <c r="BI59" i="5"/>
  <c r="U254" i="5"/>
  <c r="P254" i="5"/>
  <c r="BP254" i="5"/>
  <c r="BF254" i="5"/>
  <c r="AX254" i="5"/>
  <c r="AO254" i="5"/>
  <c r="AQ254" i="5"/>
  <c r="V254" i="5"/>
  <c r="BI254" i="5"/>
  <c r="E254" i="5"/>
  <c r="BD254" i="5"/>
  <c r="AZ254" i="5"/>
  <c r="AN254" i="5"/>
  <c r="BA254" i="5"/>
  <c r="R254" i="5"/>
  <c r="BE254" i="5"/>
  <c r="AF254" i="5"/>
  <c r="AS254" i="5"/>
  <c r="AM254" i="5"/>
  <c r="BB254" i="5"/>
  <c r="BJ254" i="5"/>
  <c r="W254" i="5"/>
  <c r="L254" i="5"/>
  <c r="AP254" i="5"/>
  <c r="BC254" i="5"/>
  <c r="AU254" i="5"/>
  <c r="BH254" i="5"/>
  <c r="AW254" i="5"/>
  <c r="K254" i="5"/>
  <c r="C254" i="5"/>
  <c r="AI254" i="5"/>
  <c r="AK254" i="5"/>
  <c r="AT254" i="5"/>
  <c r="BK254" i="5"/>
  <c r="AY254" i="5"/>
  <c r="J254" i="5"/>
  <c r="AH254" i="5"/>
  <c r="O254" i="5"/>
  <c r="AR254" i="5"/>
  <c r="AJ254" i="5"/>
  <c r="BG254" i="5"/>
  <c r="I254" i="5"/>
  <c r="BL254" i="5"/>
  <c r="M254" i="5"/>
  <c r="AV254" i="5"/>
  <c r="BB190" i="5"/>
  <c r="AQ190" i="5"/>
  <c r="AX190" i="5"/>
  <c r="E190" i="5"/>
  <c r="BA190" i="5"/>
  <c r="AK190" i="5"/>
  <c r="AF190" i="5"/>
  <c r="AR190" i="5"/>
  <c r="L190" i="5"/>
  <c r="AO190" i="5"/>
  <c r="AH190" i="5"/>
  <c r="V190" i="5"/>
  <c r="BI190" i="5"/>
  <c r="AU190" i="5"/>
  <c r="U190" i="5"/>
  <c r="BP190" i="5"/>
  <c r="P190" i="5"/>
  <c r="M190" i="5"/>
  <c r="R190" i="5"/>
  <c r="BD190" i="5"/>
  <c r="O190" i="5"/>
  <c r="AS190" i="5"/>
  <c r="W190" i="5"/>
  <c r="J190" i="5"/>
  <c r="AP190" i="5"/>
  <c r="AW190" i="5"/>
  <c r="AV190" i="5"/>
  <c r="AZ190" i="5"/>
  <c r="AY190" i="5"/>
  <c r="C190" i="5"/>
  <c r="AI190" i="5"/>
  <c r="I190" i="5"/>
  <c r="BG190" i="5"/>
  <c r="BF190" i="5"/>
  <c r="BK190" i="5"/>
  <c r="BH190" i="5"/>
  <c r="BL190" i="5"/>
  <c r="BE190" i="5"/>
  <c r="K190" i="5"/>
  <c r="AJ190" i="5"/>
  <c r="AM190" i="5"/>
  <c r="BC190" i="5"/>
  <c r="AT190" i="5"/>
  <c r="BJ190" i="5"/>
  <c r="AN190" i="5"/>
  <c r="AH126" i="5"/>
  <c r="W126" i="5"/>
  <c r="BC126" i="5"/>
  <c r="BH126" i="5"/>
  <c r="AP126" i="5"/>
  <c r="AV126" i="5"/>
  <c r="E126" i="5"/>
  <c r="R126" i="5"/>
  <c r="AJ126" i="5"/>
  <c r="AK126" i="5"/>
  <c r="AO126" i="5"/>
  <c r="AT126" i="5"/>
  <c r="BK126" i="5"/>
  <c r="AM126" i="5"/>
  <c r="AR126" i="5"/>
  <c r="J126" i="5"/>
  <c r="U126" i="5"/>
  <c r="BJ126" i="5"/>
  <c r="BA126" i="5"/>
  <c r="BD126" i="5"/>
  <c r="BP126" i="5"/>
  <c r="AU126" i="5"/>
  <c r="AQ126" i="5"/>
  <c r="M126" i="5"/>
  <c r="BB126" i="5"/>
  <c r="AW126" i="5"/>
  <c r="AZ126" i="5"/>
  <c r="O126" i="5"/>
  <c r="I126" i="5"/>
  <c r="AY126" i="5"/>
  <c r="BG126" i="5"/>
  <c r="AS126" i="5"/>
  <c r="L126" i="5"/>
  <c r="AX126" i="5"/>
  <c r="C126" i="5"/>
  <c r="AI126" i="5"/>
  <c r="BF126" i="5"/>
  <c r="BE126" i="5"/>
  <c r="P126" i="5"/>
  <c r="K126" i="5"/>
  <c r="BI126" i="5"/>
  <c r="BL126" i="5"/>
  <c r="V126" i="5"/>
  <c r="AN126" i="5"/>
  <c r="AF126" i="5"/>
  <c r="C62" i="5"/>
  <c r="AI62" i="5"/>
  <c r="AQ62" i="5"/>
  <c r="AZ62" i="5"/>
  <c r="P62" i="5"/>
  <c r="AT62" i="5"/>
  <c r="AS62" i="5"/>
  <c r="AO62" i="5"/>
  <c r="BH62" i="5"/>
  <c r="W62" i="5"/>
  <c r="AV62" i="5"/>
  <c r="I62" i="5"/>
  <c r="V62" i="5"/>
  <c r="BJ62" i="5"/>
  <c r="R62" i="5"/>
  <c r="BE62" i="5"/>
  <c r="BD62" i="5"/>
  <c r="BK62" i="5"/>
  <c r="U62" i="5"/>
  <c r="O62" i="5"/>
  <c r="BC62" i="5"/>
  <c r="BA62" i="5"/>
  <c r="E62" i="5"/>
  <c r="AY62" i="5"/>
  <c r="K62" i="5"/>
  <c r="AU62" i="5"/>
  <c r="AX62" i="5"/>
  <c r="L62" i="5"/>
  <c r="AW62" i="5"/>
  <c r="M62" i="5"/>
  <c r="AM62" i="5"/>
  <c r="BF62" i="5"/>
  <c r="BP62" i="5"/>
  <c r="AJ62" i="5"/>
  <c r="AP62" i="5"/>
  <c r="BL62" i="5"/>
  <c r="BG62" i="5"/>
  <c r="BB62" i="5"/>
  <c r="BI62" i="5"/>
  <c r="AN62" i="5"/>
  <c r="AH62" i="5"/>
  <c r="AR62" i="5"/>
  <c r="AK62" i="5"/>
  <c r="AF62" i="5"/>
  <c r="J62" i="5"/>
  <c r="P249" i="5"/>
  <c r="J249" i="5"/>
  <c r="AV249" i="5"/>
  <c r="AW249" i="5"/>
  <c r="AH249" i="5"/>
  <c r="AY249" i="5"/>
  <c r="I249" i="5"/>
  <c r="AP249" i="5"/>
  <c r="AR249" i="5"/>
  <c r="BI249" i="5"/>
  <c r="AN249" i="5"/>
  <c r="BL249" i="5"/>
  <c r="BH249" i="5"/>
  <c r="O249" i="5"/>
  <c r="C249" i="5"/>
  <c r="AI249" i="5"/>
  <c r="V249" i="5"/>
  <c r="BE249" i="5"/>
  <c r="BP249" i="5"/>
  <c r="BF249" i="5"/>
  <c r="AQ249" i="5"/>
  <c r="AM249" i="5"/>
  <c r="BD249" i="5"/>
  <c r="AJ249" i="5"/>
  <c r="AX249" i="5"/>
  <c r="BK249" i="5"/>
  <c r="K249" i="5"/>
  <c r="W249" i="5"/>
  <c r="AK249" i="5"/>
  <c r="E249" i="5"/>
  <c r="U249" i="5"/>
  <c r="BC249" i="5"/>
  <c r="BA249" i="5"/>
  <c r="R249" i="5"/>
  <c r="AT249" i="5"/>
  <c r="M249" i="5"/>
  <c r="BJ249" i="5"/>
  <c r="BB249" i="5"/>
  <c r="BG249" i="5"/>
  <c r="AZ249" i="5"/>
  <c r="AF249" i="5"/>
  <c r="AU249" i="5"/>
  <c r="AO249" i="5"/>
  <c r="L249" i="5"/>
  <c r="AS249" i="5"/>
  <c r="BK185" i="5"/>
  <c r="O185" i="5"/>
  <c r="AP185" i="5"/>
  <c r="M185" i="5"/>
  <c r="AW185" i="5"/>
  <c r="BC185" i="5"/>
  <c r="AH185" i="5"/>
  <c r="AK185" i="5"/>
  <c r="AS185" i="5"/>
  <c r="AN185" i="5"/>
  <c r="L185" i="5"/>
  <c r="AZ185" i="5"/>
  <c r="BF185" i="5"/>
  <c r="AJ185" i="5"/>
  <c r="E185" i="5"/>
  <c r="AF185" i="5"/>
  <c r="U185" i="5"/>
  <c r="BP185" i="5"/>
  <c r="BD185" i="5"/>
  <c r="BL185" i="5"/>
  <c r="BA185" i="5"/>
  <c r="I185" i="5"/>
  <c r="AT185" i="5"/>
  <c r="J185" i="5"/>
  <c r="AQ185" i="5"/>
  <c r="BG185" i="5"/>
  <c r="K185" i="5"/>
  <c r="AR185" i="5"/>
  <c r="R185" i="5"/>
  <c r="C185" i="5"/>
  <c r="AI185" i="5"/>
  <c r="AU185" i="5"/>
  <c r="BI185" i="5"/>
  <c r="BJ185" i="5"/>
  <c r="BE185" i="5"/>
  <c r="AY185" i="5"/>
  <c r="BB185" i="5"/>
  <c r="BH185" i="5"/>
  <c r="W185" i="5"/>
  <c r="AM185" i="5"/>
  <c r="AO185" i="5"/>
  <c r="AX185" i="5"/>
  <c r="V185" i="5"/>
  <c r="P185" i="5"/>
  <c r="AV185" i="5"/>
  <c r="W121" i="5"/>
  <c r="AV121" i="5"/>
  <c r="E121" i="5"/>
  <c r="AQ121" i="5"/>
  <c r="C121" i="5"/>
  <c r="AI121" i="5"/>
  <c r="J121" i="5"/>
  <c r="AY121" i="5"/>
  <c r="AO121" i="5"/>
  <c r="BF121" i="5"/>
  <c r="BH121" i="5"/>
  <c r="V121" i="5"/>
  <c r="AM121" i="5"/>
  <c r="BK121" i="5"/>
  <c r="U121" i="5"/>
  <c r="BP121" i="5"/>
  <c r="BB121" i="5"/>
  <c r="I121" i="5"/>
  <c r="BC121" i="5"/>
  <c r="AS121" i="5"/>
  <c r="BG121" i="5"/>
  <c r="AU121" i="5"/>
  <c r="AW121" i="5"/>
  <c r="K121" i="5"/>
  <c r="AJ121" i="5"/>
  <c r="P121" i="5"/>
  <c r="BE121" i="5"/>
  <c r="AH121" i="5"/>
  <c r="BI121" i="5"/>
  <c r="L121" i="5"/>
  <c r="AF121" i="5"/>
  <c r="R121" i="5"/>
  <c r="BA121" i="5"/>
  <c r="AN121" i="5"/>
  <c r="O121" i="5"/>
  <c r="AR121" i="5"/>
  <c r="AT121" i="5"/>
  <c r="BL121" i="5"/>
  <c r="AX121" i="5"/>
  <c r="AZ121" i="5"/>
  <c r="AK121" i="5"/>
  <c r="BD121" i="5"/>
  <c r="AP121" i="5"/>
  <c r="M121" i="5"/>
  <c r="BJ121" i="5"/>
  <c r="E57" i="5"/>
  <c r="AM57" i="5"/>
  <c r="AS57" i="5"/>
  <c r="W57" i="5"/>
  <c r="AW57" i="5"/>
  <c r="V57" i="5"/>
  <c r="M57" i="5"/>
  <c r="AH57" i="5"/>
  <c r="AZ57" i="5"/>
  <c r="AR57" i="5"/>
  <c r="BL57" i="5"/>
  <c r="P57" i="5"/>
  <c r="AK57" i="5"/>
  <c r="BG57" i="5"/>
  <c r="U57" i="5"/>
  <c r="AU57" i="5"/>
  <c r="BK57" i="5"/>
  <c r="AJ57" i="5"/>
  <c r="BP57" i="5"/>
  <c r="AX57" i="5"/>
  <c r="AQ57" i="5"/>
  <c r="J57" i="5"/>
  <c r="BA57" i="5"/>
  <c r="BJ57" i="5"/>
  <c r="AP57" i="5"/>
  <c r="R57" i="5"/>
  <c r="BH57" i="5"/>
  <c r="BC57" i="5"/>
  <c r="O57" i="5"/>
  <c r="I57" i="5"/>
  <c r="AT57" i="5"/>
  <c r="AO57" i="5"/>
  <c r="BE57" i="5"/>
  <c r="AN57" i="5"/>
  <c r="L57" i="5"/>
  <c r="BI57" i="5"/>
  <c r="BB57" i="5"/>
  <c r="AF57" i="5"/>
  <c r="AY57" i="5"/>
  <c r="K57" i="5"/>
  <c r="C57" i="5"/>
  <c r="AI57" i="5"/>
  <c r="BF57" i="5"/>
  <c r="BD57" i="5"/>
  <c r="AV57" i="5"/>
  <c r="I244" i="5"/>
  <c r="AX244" i="5"/>
  <c r="AZ244" i="5"/>
  <c r="AS244" i="5"/>
  <c r="V244" i="5"/>
  <c r="AK244" i="5"/>
  <c r="E244" i="5"/>
  <c r="BD244" i="5"/>
  <c r="BL244" i="5"/>
  <c r="BA244" i="5"/>
  <c r="AN244" i="5"/>
  <c r="AV244" i="5"/>
  <c r="R244" i="5"/>
  <c r="P244" i="5"/>
  <c r="AF244" i="5"/>
  <c r="BF244" i="5"/>
  <c r="AM244" i="5"/>
  <c r="BK244" i="5"/>
  <c r="AJ244" i="5"/>
  <c r="BJ244" i="5"/>
  <c r="L244" i="5"/>
  <c r="BB244" i="5"/>
  <c r="BC244" i="5"/>
  <c r="BG244" i="5"/>
  <c r="BH244" i="5"/>
  <c r="AQ244" i="5"/>
  <c r="K244" i="5"/>
  <c r="AU244" i="5"/>
  <c r="AO244" i="5"/>
  <c r="AT244" i="5"/>
  <c r="M244" i="5"/>
  <c r="AY244" i="5"/>
  <c r="U244" i="5"/>
  <c r="AH244" i="5"/>
  <c r="C244" i="5"/>
  <c r="AI244" i="5"/>
  <c r="AR244" i="5"/>
  <c r="J244" i="5"/>
  <c r="BE244" i="5"/>
  <c r="O244" i="5"/>
  <c r="BI244" i="5"/>
  <c r="W244" i="5"/>
  <c r="AW244" i="5"/>
  <c r="AP244" i="5"/>
  <c r="BP244" i="5"/>
  <c r="BF180" i="5"/>
  <c r="O180" i="5"/>
  <c r="AM180" i="5"/>
  <c r="AR180" i="5"/>
  <c r="AW180" i="5"/>
  <c r="BL180" i="5"/>
  <c r="R180" i="5"/>
  <c r="K180" i="5"/>
  <c r="BD180" i="5"/>
  <c r="AO180" i="5"/>
  <c r="V180" i="5"/>
  <c r="BA180" i="5"/>
  <c r="I180" i="5"/>
  <c r="P180" i="5"/>
  <c r="J180" i="5"/>
  <c r="U180" i="5"/>
  <c r="AS180" i="5"/>
  <c r="AT180" i="5"/>
  <c r="AH180" i="5"/>
  <c r="AJ180" i="5"/>
  <c r="AU180" i="5"/>
  <c r="BI180" i="5"/>
  <c r="BH180" i="5"/>
  <c r="L180" i="5"/>
  <c r="AQ180" i="5"/>
  <c r="BG180" i="5"/>
  <c r="M180" i="5"/>
  <c r="AY180" i="5"/>
  <c r="W180" i="5"/>
  <c r="BK180" i="5"/>
  <c r="E180" i="5"/>
  <c r="BC180" i="5"/>
  <c r="AV180" i="5"/>
  <c r="AZ180" i="5"/>
  <c r="AK180" i="5"/>
  <c r="BJ180" i="5"/>
  <c r="C180" i="5"/>
  <c r="AI180" i="5"/>
  <c r="AP180" i="5"/>
  <c r="BB180" i="5"/>
  <c r="AF180" i="5"/>
  <c r="AX180" i="5"/>
  <c r="BP180" i="5"/>
  <c r="AN180" i="5"/>
  <c r="BE180" i="5"/>
  <c r="W116" i="5"/>
  <c r="BC116" i="5"/>
  <c r="AN116" i="5"/>
  <c r="BE116" i="5"/>
  <c r="AR116" i="5"/>
  <c r="BI116" i="5"/>
  <c r="BG116" i="5"/>
  <c r="U116" i="5"/>
  <c r="AX116" i="5"/>
  <c r="AZ116" i="5"/>
  <c r="BA116" i="5"/>
  <c r="P116" i="5"/>
  <c r="AM116" i="5"/>
  <c r="AY116" i="5"/>
  <c r="AO116" i="5"/>
  <c r="BH116" i="5"/>
  <c r="AT116" i="5"/>
  <c r="BL116" i="5"/>
  <c r="BP116" i="5"/>
  <c r="BB116" i="5"/>
  <c r="AH116" i="5"/>
  <c r="K116" i="5"/>
  <c r="O116" i="5"/>
  <c r="M116" i="5"/>
  <c r="BJ116" i="5"/>
  <c r="AW116" i="5"/>
  <c r="AQ116" i="5"/>
  <c r="AJ116" i="5"/>
  <c r="BK116" i="5"/>
  <c r="BD116" i="5"/>
  <c r="AP116" i="5"/>
  <c r="AS116" i="5"/>
  <c r="L116" i="5"/>
  <c r="E116" i="5"/>
  <c r="R116" i="5"/>
  <c r="J116" i="5"/>
  <c r="AU116" i="5"/>
  <c r="I116" i="5"/>
  <c r="BF116" i="5"/>
  <c r="V116" i="5"/>
  <c r="AV116" i="5"/>
  <c r="AF116" i="5"/>
  <c r="C116" i="5"/>
  <c r="AI116" i="5"/>
  <c r="AK116" i="5"/>
  <c r="I52" i="5"/>
  <c r="AS52" i="5"/>
  <c r="J52" i="5"/>
  <c r="AH52" i="5"/>
  <c r="M52" i="5"/>
  <c r="AQ52" i="5"/>
  <c r="AT52" i="5"/>
  <c r="BF52" i="5"/>
  <c r="C52" i="5"/>
  <c r="AI52" i="5"/>
  <c r="AR52" i="5"/>
  <c r="BL52" i="5"/>
  <c r="BD52" i="5"/>
  <c r="BI52" i="5"/>
  <c r="AF52" i="5"/>
  <c r="AW52" i="5"/>
  <c r="U52" i="5"/>
  <c r="E52" i="5"/>
  <c r="AJ52" i="5"/>
  <c r="BB52" i="5"/>
  <c r="AV52" i="5"/>
  <c r="P52" i="5"/>
  <c r="BA52" i="5"/>
  <c r="O52" i="5"/>
  <c r="BP52" i="5"/>
  <c r="K52" i="5"/>
  <c r="BJ52" i="5"/>
  <c r="W52" i="5"/>
  <c r="R52" i="5"/>
  <c r="BC52" i="5"/>
  <c r="V52" i="5"/>
  <c r="AU52" i="5"/>
  <c r="BK52" i="5"/>
  <c r="BG52" i="5"/>
  <c r="AO52" i="5"/>
  <c r="BH52" i="5"/>
  <c r="AZ52" i="5"/>
  <c r="AM52" i="5"/>
  <c r="AX52" i="5"/>
  <c r="BE52" i="5"/>
  <c r="AY52" i="5"/>
  <c r="AP52" i="5"/>
  <c r="AK52" i="5"/>
  <c r="L52" i="5"/>
  <c r="AN52" i="5"/>
  <c r="M517" i="6"/>
  <c r="AR517" i="6"/>
  <c r="K517" i="6"/>
  <c r="Z517" i="6"/>
  <c r="AV517" i="6"/>
  <c r="AF517" i="6"/>
  <c r="BJ517" i="6"/>
  <c r="AE517" i="6"/>
  <c r="BM517" i="6"/>
  <c r="AI517" i="6"/>
  <c r="AK517" i="6"/>
  <c r="BA517" i="6"/>
  <c r="AH517" i="6"/>
  <c r="N517" i="6"/>
  <c r="L517" i="6"/>
  <c r="BK517" i="6"/>
  <c r="AW517" i="6"/>
  <c r="AD517" i="6"/>
  <c r="BP517" i="6"/>
  <c r="BN517" i="6"/>
  <c r="BD517" i="6"/>
  <c r="BB517" i="6"/>
  <c r="BH517" i="6"/>
  <c r="AO517" i="6"/>
  <c r="AA517" i="6"/>
  <c r="P517" i="6"/>
  <c r="B517" i="7"/>
  <c r="AY517" i="6"/>
  <c r="BI517" i="6"/>
  <c r="BC517" i="6"/>
  <c r="O517" i="6"/>
  <c r="AP517" i="6"/>
  <c r="BE517" i="6"/>
  <c r="BF517" i="6"/>
  <c r="BL517" i="6"/>
  <c r="BO517" i="6"/>
  <c r="AC517" i="6"/>
  <c r="C517" i="6"/>
  <c r="BR517" i="6"/>
  <c r="E517" i="6"/>
  <c r="BG517" i="6"/>
  <c r="AB517" i="6"/>
  <c r="AU517" i="6"/>
  <c r="AS517" i="6"/>
  <c r="AT517" i="6"/>
  <c r="AZ517" i="6"/>
  <c r="AX517" i="6"/>
  <c r="BL453" i="6"/>
  <c r="AH453" i="6"/>
  <c r="AP453" i="6"/>
  <c r="AB453" i="6"/>
  <c r="BF453" i="6"/>
  <c r="C453" i="6"/>
  <c r="BR453" i="6"/>
  <c r="E453" i="6"/>
  <c r="Z453" i="6"/>
  <c r="BH453" i="6"/>
  <c r="AC453" i="6"/>
  <c r="BK453" i="6"/>
  <c r="AW453" i="6"/>
  <c r="AI453" i="6"/>
  <c r="BA453" i="6"/>
  <c r="BC453" i="6"/>
  <c r="BD453" i="6"/>
  <c r="AT453" i="6"/>
  <c r="N453" i="6"/>
  <c r="BI453" i="6"/>
  <c r="AA453" i="6"/>
  <c r="BM453" i="6"/>
  <c r="AE453" i="6"/>
  <c r="L453" i="6"/>
  <c r="AU453" i="6"/>
  <c r="AF453" i="6"/>
  <c r="BJ453" i="6"/>
  <c r="AR453" i="6"/>
  <c r="AX453" i="6"/>
  <c r="AV453" i="6"/>
  <c r="BB453" i="6"/>
  <c r="AZ453" i="6"/>
  <c r="AO453" i="6"/>
  <c r="BE453" i="6"/>
  <c r="BO453" i="6"/>
  <c r="K453" i="6"/>
  <c r="BN453" i="6"/>
  <c r="O453" i="6"/>
  <c r="AD453" i="6"/>
  <c r="BP453" i="6"/>
  <c r="AY453" i="6"/>
  <c r="AK453" i="6"/>
  <c r="P453" i="6"/>
  <c r="B453" i="7"/>
  <c r="BG453" i="6"/>
  <c r="AS453" i="6"/>
  <c r="M453" i="6"/>
  <c r="BG389" i="6"/>
  <c r="AC389" i="6"/>
  <c r="AW389" i="6"/>
  <c r="BK389" i="6"/>
  <c r="AO389" i="6"/>
  <c r="O389" i="6"/>
  <c r="AE389" i="6"/>
  <c r="AF389" i="6"/>
  <c r="AI389" i="6"/>
  <c r="AK389" i="6"/>
  <c r="BF389" i="6"/>
  <c r="AB389" i="6"/>
  <c r="AP389" i="6"/>
  <c r="BN389" i="6"/>
  <c r="M389" i="6"/>
  <c r="BL389" i="6"/>
  <c r="AD389" i="6"/>
  <c r="BP389" i="6"/>
  <c r="BE389" i="6"/>
  <c r="BD389" i="6"/>
  <c r="AH389" i="6"/>
  <c r="N389" i="6"/>
  <c r="BA389" i="6"/>
  <c r="AU389" i="6"/>
  <c r="K389" i="6"/>
  <c r="AY389" i="6"/>
  <c r="AX389" i="6"/>
  <c r="BC389" i="6"/>
  <c r="P389" i="6"/>
  <c r="B389" i="7"/>
  <c r="E389" i="6"/>
  <c r="AR389" i="6"/>
  <c r="AT389" i="6"/>
  <c r="AA389" i="6"/>
  <c r="BI389" i="6"/>
  <c r="BO389" i="6"/>
  <c r="L389" i="6"/>
  <c r="C389" i="6"/>
  <c r="BR389" i="6"/>
  <c r="BH389" i="6"/>
  <c r="BM389" i="6"/>
  <c r="AV389" i="6"/>
  <c r="BB389" i="6"/>
  <c r="AZ389" i="6"/>
  <c r="BJ389" i="6"/>
  <c r="AS389" i="6"/>
  <c r="Z389" i="6"/>
  <c r="BH692" i="6"/>
  <c r="AC692" i="6"/>
  <c r="BG692" i="6"/>
  <c r="O692" i="6"/>
  <c r="BB692" i="6"/>
  <c r="AZ692" i="6"/>
  <c r="L692" i="6"/>
  <c r="BC692" i="6"/>
  <c r="BD692" i="6"/>
  <c r="P692" i="6"/>
  <c r="B692" i="7"/>
  <c r="BO692" i="6"/>
  <c r="Z692" i="6"/>
  <c r="N692" i="6"/>
  <c r="BI692" i="6"/>
  <c r="AA692" i="6"/>
  <c r="BM692" i="6"/>
  <c r="AE692" i="6"/>
  <c r="AO692" i="6"/>
  <c r="BE692" i="6"/>
  <c r="AP692" i="6"/>
  <c r="AR692" i="6"/>
  <c r="AX692" i="6"/>
  <c r="AV692" i="6"/>
  <c r="AH692" i="6"/>
  <c r="BP692" i="6"/>
  <c r="BF692" i="6"/>
  <c r="AK692" i="6"/>
  <c r="BK692" i="6"/>
  <c r="K692" i="6"/>
  <c r="BN692" i="6"/>
  <c r="BL692" i="6"/>
  <c r="AD692" i="6"/>
  <c r="AB692" i="6"/>
  <c r="AY692" i="6"/>
  <c r="E692" i="6"/>
  <c r="AT692" i="6"/>
  <c r="AU692" i="6"/>
  <c r="AS692" i="6"/>
  <c r="M692" i="6"/>
  <c r="AW692" i="6"/>
  <c r="AI692" i="6"/>
  <c r="BA692" i="6"/>
  <c r="C692" i="6"/>
  <c r="BR692" i="6"/>
  <c r="AF692" i="6"/>
  <c r="BJ692" i="6"/>
  <c r="BI628" i="6"/>
  <c r="AI628" i="6"/>
  <c r="AE628" i="6"/>
  <c r="BM628" i="6"/>
  <c r="AP628" i="6"/>
  <c r="BD628" i="6"/>
  <c r="AO628" i="6"/>
  <c r="BK628" i="6"/>
  <c r="E628" i="6"/>
  <c r="AY628" i="6"/>
  <c r="BH628" i="6"/>
  <c r="AX628" i="6"/>
  <c r="AH628" i="6"/>
  <c r="AA628" i="6"/>
  <c r="L628" i="6"/>
  <c r="AV628" i="6"/>
  <c r="BE628" i="6"/>
  <c r="AD628" i="6"/>
  <c r="K628" i="6"/>
  <c r="BN628" i="6"/>
  <c r="AK628" i="6"/>
  <c r="BB628" i="6"/>
  <c r="AZ628" i="6"/>
  <c r="BF628" i="6"/>
  <c r="BP628" i="6"/>
  <c r="P628" i="6"/>
  <c r="B628" i="7"/>
  <c r="BO628" i="6"/>
  <c r="AS628" i="6"/>
  <c r="BC628" i="6"/>
  <c r="O628" i="6"/>
  <c r="M628" i="6"/>
  <c r="AB628" i="6"/>
  <c r="Z628" i="6"/>
  <c r="AR628" i="6"/>
  <c r="AT628" i="6"/>
  <c r="BL628" i="6"/>
  <c r="AC628" i="6"/>
  <c r="C628" i="6"/>
  <c r="BR628" i="6"/>
  <c r="AW628" i="6"/>
  <c r="BG628" i="6"/>
  <c r="BA628" i="6"/>
  <c r="AU628" i="6"/>
  <c r="AF628" i="6"/>
  <c r="BJ628" i="6"/>
  <c r="N628" i="6"/>
  <c r="BG564" i="6"/>
  <c r="K564" i="6"/>
  <c r="AX564" i="6"/>
  <c r="BK564" i="6"/>
  <c r="O564" i="6"/>
  <c r="BN564" i="6"/>
  <c r="AE564" i="6"/>
  <c r="BA564" i="6"/>
  <c r="BB564" i="6"/>
  <c r="AF564" i="6"/>
  <c r="L564" i="6"/>
  <c r="N564" i="6"/>
  <c r="BI564" i="6"/>
  <c r="AU564" i="6"/>
  <c r="AW564" i="6"/>
  <c r="AY564" i="6"/>
  <c r="AB564" i="6"/>
  <c r="AI564" i="6"/>
  <c r="BD564" i="6"/>
  <c r="AC564" i="6"/>
  <c r="AR564" i="6"/>
  <c r="BF564" i="6"/>
  <c r="AA564" i="6"/>
  <c r="BM564" i="6"/>
  <c r="BO564" i="6"/>
  <c r="P564" i="6"/>
  <c r="B564" i="7"/>
  <c r="BC564" i="6"/>
  <c r="E564" i="6"/>
  <c r="M564" i="6"/>
  <c r="BH564" i="6"/>
  <c r="AH564" i="6"/>
  <c r="AV564" i="6"/>
  <c r="AT564" i="6"/>
  <c r="AZ564" i="6"/>
  <c r="C564" i="6"/>
  <c r="BR564" i="6"/>
  <c r="BE564" i="6"/>
  <c r="AP564" i="6"/>
  <c r="AS564" i="6"/>
  <c r="Z564" i="6"/>
  <c r="BL564" i="6"/>
  <c r="AD564" i="6"/>
  <c r="BP564" i="6"/>
  <c r="BJ564" i="6"/>
  <c r="AK564" i="6"/>
  <c r="AO564" i="6"/>
  <c r="BC500" i="6"/>
  <c r="AW500" i="6"/>
  <c r="AZ500" i="6"/>
  <c r="AR500" i="6"/>
  <c r="BG500" i="6"/>
  <c r="BB500" i="6"/>
  <c r="AE500" i="6"/>
  <c r="BI500" i="6"/>
  <c r="BK500" i="6"/>
  <c r="BH500" i="6"/>
  <c r="BE500" i="6"/>
  <c r="BP500" i="6"/>
  <c r="AI500" i="6"/>
  <c r="E500" i="6"/>
  <c r="AP500" i="6"/>
  <c r="O500" i="6"/>
  <c r="C500" i="6"/>
  <c r="BR500" i="6"/>
  <c r="AU500" i="6"/>
  <c r="AB500" i="6"/>
  <c r="AV500" i="6"/>
  <c r="K500" i="6"/>
  <c r="AS500" i="6"/>
  <c r="BO500" i="6"/>
  <c r="AF500" i="6"/>
  <c r="AX500" i="6"/>
  <c r="AO500" i="6"/>
  <c r="BD500" i="6"/>
  <c r="BM500" i="6"/>
  <c r="BA500" i="6"/>
  <c r="BN500" i="6"/>
  <c r="AK500" i="6"/>
  <c r="BF500" i="6"/>
  <c r="BJ500" i="6"/>
  <c r="L500" i="6"/>
  <c r="BL500" i="6"/>
  <c r="AT500" i="6"/>
  <c r="AC500" i="6"/>
  <c r="N500" i="6"/>
  <c r="P500" i="6"/>
  <c r="B500" i="7"/>
  <c r="M500" i="6"/>
  <c r="AA500" i="6"/>
  <c r="AY500" i="6"/>
  <c r="Z500" i="6"/>
  <c r="AH500" i="6"/>
  <c r="AD500" i="6"/>
  <c r="BC436" i="6"/>
  <c r="BD436" i="6"/>
  <c r="AO436" i="6"/>
  <c r="AE436" i="6"/>
  <c r="BG436" i="6"/>
  <c r="K436" i="6"/>
  <c r="AX436" i="6"/>
  <c r="BA436" i="6"/>
  <c r="AA436" i="6"/>
  <c r="AW436" i="6"/>
  <c r="BO436" i="6"/>
  <c r="AH436" i="6"/>
  <c r="BE436" i="6"/>
  <c r="AB436" i="6"/>
  <c r="AR436" i="6"/>
  <c r="BF436" i="6"/>
  <c r="M436" i="6"/>
  <c r="BL436" i="6"/>
  <c r="BN436" i="6"/>
  <c r="AK436" i="6"/>
  <c r="AC436" i="6"/>
  <c r="BJ436" i="6"/>
  <c r="BH436" i="6"/>
  <c r="L436" i="6"/>
  <c r="AU436" i="6"/>
  <c r="O436" i="6"/>
  <c r="BP436" i="6"/>
  <c r="AI436" i="6"/>
  <c r="E436" i="6"/>
  <c r="BB436" i="6"/>
  <c r="AP436" i="6"/>
  <c r="AS436" i="6"/>
  <c r="AD436" i="6"/>
  <c r="BK436" i="6"/>
  <c r="BM436" i="6"/>
  <c r="P436" i="6"/>
  <c r="B436" i="7"/>
  <c r="C436" i="6"/>
  <c r="BR436" i="6"/>
  <c r="AF436" i="6"/>
  <c r="AY436" i="6"/>
  <c r="N436" i="6"/>
  <c r="BI436" i="6"/>
  <c r="AZ436" i="6"/>
  <c r="AV436" i="6"/>
  <c r="AT436" i="6"/>
  <c r="Z436" i="6"/>
  <c r="M372" i="6"/>
  <c r="AV372" i="6"/>
  <c r="K372" i="6"/>
  <c r="AY372" i="6"/>
  <c r="BP372" i="6"/>
  <c r="AS372" i="6"/>
  <c r="C372" i="6"/>
  <c r="BR372" i="6"/>
  <c r="P372" i="6"/>
  <c r="B372" i="7"/>
  <c r="BJ372" i="6"/>
  <c r="BG372" i="6"/>
  <c r="AC372" i="6"/>
  <c r="BM372" i="6"/>
  <c r="BL372" i="6"/>
  <c r="AF372" i="6"/>
  <c r="AZ372" i="6"/>
  <c r="AT372" i="6"/>
  <c r="AK372" i="6"/>
  <c r="AW372" i="6"/>
  <c r="N372" i="6"/>
  <c r="BI372" i="6"/>
  <c r="AU372" i="6"/>
  <c r="AO372" i="6"/>
  <c r="AD372" i="6"/>
  <c r="AX372" i="6"/>
  <c r="AI372" i="6"/>
  <c r="BD372" i="6"/>
  <c r="BB372" i="6"/>
  <c r="AR372" i="6"/>
  <c r="L372" i="6"/>
  <c r="BK372" i="6"/>
  <c r="E372" i="6"/>
  <c r="BO372" i="6"/>
  <c r="AH372" i="6"/>
  <c r="BC372" i="6"/>
  <c r="BE372" i="6"/>
  <c r="BH372" i="6"/>
  <c r="O372" i="6"/>
  <c r="AA372" i="6"/>
  <c r="AB372" i="6"/>
  <c r="AE372" i="6"/>
  <c r="BA372" i="6"/>
  <c r="BF372" i="6"/>
  <c r="AP372" i="6"/>
  <c r="BN372" i="6"/>
  <c r="Z372" i="6"/>
  <c r="BA683" i="6"/>
  <c r="Z683" i="6"/>
  <c r="AV683" i="6"/>
  <c r="P683" i="6"/>
  <c r="B683" i="7"/>
  <c r="AD683" i="6"/>
  <c r="AZ683" i="6"/>
  <c r="AC683" i="6"/>
  <c r="BC683" i="6"/>
  <c r="BD683" i="6"/>
  <c r="BB683" i="6"/>
  <c r="N683" i="6"/>
  <c r="AB683" i="6"/>
  <c r="BF683" i="6"/>
  <c r="BL683" i="6"/>
  <c r="AT683" i="6"/>
  <c r="AE683" i="6"/>
  <c r="AX683" i="6"/>
  <c r="AH683" i="6"/>
  <c r="AR683" i="6"/>
  <c r="AF683" i="6"/>
  <c r="AU683" i="6"/>
  <c r="AS683" i="6"/>
  <c r="BJ683" i="6"/>
  <c r="BP683" i="6"/>
  <c r="BN683" i="6"/>
  <c r="AK683" i="6"/>
  <c r="M683" i="6"/>
  <c r="BH683" i="6"/>
  <c r="L683" i="6"/>
  <c r="BK683" i="6"/>
  <c r="AW683" i="6"/>
  <c r="AY683" i="6"/>
  <c r="BI683" i="6"/>
  <c r="AI683" i="6"/>
  <c r="O683" i="6"/>
  <c r="AP683" i="6"/>
  <c r="BE683" i="6"/>
  <c r="AO683" i="6"/>
  <c r="AA683" i="6"/>
  <c r="BO683" i="6"/>
  <c r="BM683" i="6"/>
  <c r="C683" i="6"/>
  <c r="BR683" i="6"/>
  <c r="E683" i="6"/>
  <c r="BG683" i="6"/>
  <c r="K683" i="6"/>
  <c r="AD619" i="6"/>
  <c r="AZ619" i="6"/>
  <c r="L619" i="6"/>
  <c r="BC619" i="6"/>
  <c r="BD619" i="6"/>
  <c r="AH619" i="6"/>
  <c r="AP619" i="6"/>
  <c r="BH619" i="6"/>
  <c r="BB619" i="6"/>
  <c r="AU619" i="6"/>
  <c r="BL619" i="6"/>
  <c r="P619" i="6"/>
  <c r="B619" i="7"/>
  <c r="BO619" i="6"/>
  <c r="BA619" i="6"/>
  <c r="C619" i="6"/>
  <c r="BR619" i="6"/>
  <c r="AF619" i="6"/>
  <c r="M619" i="6"/>
  <c r="K619" i="6"/>
  <c r="BN619" i="6"/>
  <c r="AV619" i="6"/>
  <c r="AE619" i="6"/>
  <c r="AO619" i="6"/>
  <c r="BE619" i="6"/>
  <c r="BG619" i="6"/>
  <c r="AS619" i="6"/>
  <c r="Z619" i="6"/>
  <c r="O619" i="6"/>
  <c r="BJ619" i="6"/>
  <c r="BP619" i="6"/>
  <c r="AC619" i="6"/>
  <c r="AK619" i="6"/>
  <c r="BF619" i="6"/>
  <c r="N619" i="6"/>
  <c r="BI619" i="6"/>
  <c r="BK619" i="6"/>
  <c r="AW619" i="6"/>
  <c r="AY619" i="6"/>
  <c r="AB619" i="6"/>
  <c r="AI619" i="6"/>
  <c r="E619" i="6"/>
  <c r="AX619" i="6"/>
  <c r="AR619" i="6"/>
  <c r="AT619" i="6"/>
  <c r="AA619" i="6"/>
  <c r="BM619" i="6"/>
  <c r="O555" i="6"/>
  <c r="BB555" i="6"/>
  <c r="AA555" i="6"/>
  <c r="BA555" i="6"/>
  <c r="Z555" i="6"/>
  <c r="BP555" i="6"/>
  <c r="BE555" i="6"/>
  <c r="BJ555" i="6"/>
  <c r="BL555" i="6"/>
  <c r="AS555" i="6"/>
  <c r="BN555" i="6"/>
  <c r="BM555" i="6"/>
  <c r="BG555" i="6"/>
  <c r="L555" i="6"/>
  <c r="BK555" i="6"/>
  <c r="AF555" i="6"/>
  <c r="AD555" i="6"/>
  <c r="BH555" i="6"/>
  <c r="AX555" i="6"/>
  <c r="AE555" i="6"/>
  <c r="AH555" i="6"/>
  <c r="AZ555" i="6"/>
  <c r="AO555" i="6"/>
  <c r="AV555" i="6"/>
  <c r="P555" i="6"/>
  <c r="B555" i="7"/>
  <c r="AY555" i="6"/>
  <c r="K555" i="6"/>
  <c r="AI555" i="6"/>
  <c r="AK555" i="6"/>
  <c r="M555" i="6"/>
  <c r="BD555" i="6"/>
  <c r="BF555" i="6"/>
  <c r="AR555" i="6"/>
  <c r="BO555" i="6"/>
  <c r="BI555" i="6"/>
  <c r="BC555" i="6"/>
  <c r="AW555" i="6"/>
  <c r="AP555" i="6"/>
  <c r="AB555" i="6"/>
  <c r="AU555" i="6"/>
  <c r="E555" i="6"/>
  <c r="AT555" i="6"/>
  <c r="N555" i="6"/>
  <c r="AC555" i="6"/>
  <c r="C555" i="6"/>
  <c r="BR555" i="6"/>
  <c r="C491" i="6"/>
  <c r="BR491" i="6"/>
  <c r="E491" i="6"/>
  <c r="L491" i="6"/>
  <c r="N491" i="6"/>
  <c r="AS491" i="6"/>
  <c r="M491" i="6"/>
  <c r="AV491" i="6"/>
  <c r="BM491" i="6"/>
  <c r="AX491" i="6"/>
  <c r="BP491" i="6"/>
  <c r="BO491" i="6"/>
  <c r="BE491" i="6"/>
  <c r="BF491" i="6"/>
  <c r="BI491" i="6"/>
  <c r="AC491" i="6"/>
  <c r="AW491" i="6"/>
  <c r="BN491" i="6"/>
  <c r="BA491" i="6"/>
  <c r="P491" i="6"/>
  <c r="B491" i="7"/>
  <c r="AK491" i="6"/>
  <c r="AP491" i="6"/>
  <c r="AR491" i="6"/>
  <c r="AY491" i="6"/>
  <c r="AA491" i="6"/>
  <c r="BG491" i="6"/>
  <c r="AE491" i="6"/>
  <c r="AD491" i="6"/>
  <c r="AO491" i="6"/>
  <c r="BD491" i="6"/>
  <c r="BJ491" i="6"/>
  <c r="BH491" i="6"/>
  <c r="AH491" i="6"/>
  <c r="BL491" i="6"/>
  <c r="AT491" i="6"/>
  <c r="AZ491" i="6"/>
  <c r="BB491" i="6"/>
  <c r="AF491" i="6"/>
  <c r="BC491" i="6"/>
  <c r="K491" i="6"/>
  <c r="BK491" i="6"/>
  <c r="O491" i="6"/>
  <c r="AI491" i="6"/>
  <c r="AB491" i="6"/>
  <c r="AU491" i="6"/>
  <c r="Z491" i="6"/>
  <c r="AD427" i="6"/>
  <c r="AZ427" i="6"/>
  <c r="AC427" i="6"/>
  <c r="BC427" i="6"/>
  <c r="BD427" i="6"/>
  <c r="AX427" i="6"/>
  <c r="BG427" i="6"/>
  <c r="AE427" i="6"/>
  <c r="AH427" i="6"/>
  <c r="BE427" i="6"/>
  <c r="N427" i="6"/>
  <c r="AS427" i="6"/>
  <c r="BK427" i="6"/>
  <c r="O427" i="6"/>
  <c r="AO427" i="6"/>
  <c r="BP427" i="6"/>
  <c r="BF427" i="6"/>
  <c r="AK427" i="6"/>
  <c r="BB427" i="6"/>
  <c r="AR427" i="6"/>
  <c r="BI427" i="6"/>
  <c r="AT427" i="6"/>
  <c r="AA427" i="6"/>
  <c r="AW427" i="6"/>
  <c r="AY427" i="6"/>
  <c r="AB427" i="6"/>
  <c r="AI427" i="6"/>
  <c r="E427" i="6"/>
  <c r="BJ427" i="6"/>
  <c r="BH427" i="6"/>
  <c r="BN427" i="6"/>
  <c r="M427" i="6"/>
  <c r="AV427" i="6"/>
  <c r="BM427" i="6"/>
  <c r="BO427" i="6"/>
  <c r="BA427" i="6"/>
  <c r="C427" i="6"/>
  <c r="BR427" i="6"/>
  <c r="AF427" i="6"/>
  <c r="AP427" i="6"/>
  <c r="K427" i="6"/>
  <c r="P427" i="6"/>
  <c r="B427" i="7"/>
  <c r="AU427" i="6"/>
  <c r="BL427" i="6"/>
  <c r="L427" i="6"/>
  <c r="Z427" i="6"/>
  <c r="AY291" i="5"/>
  <c r="U291" i="5"/>
  <c r="BD291" i="5"/>
  <c r="AF291" i="5"/>
  <c r="BC291" i="5"/>
  <c r="BA291" i="5"/>
  <c r="AM291" i="5"/>
  <c r="AP291" i="5"/>
  <c r="BK291" i="5"/>
  <c r="BI291" i="5"/>
  <c r="L291" i="5"/>
  <c r="P291" i="5"/>
  <c r="M291" i="5"/>
  <c r="AX291" i="5"/>
  <c r="AN291" i="5"/>
  <c r="J291" i="5"/>
  <c r="BG291" i="5"/>
  <c r="AO291" i="5"/>
  <c r="BF291" i="5"/>
  <c r="AZ291" i="5"/>
  <c r="V291" i="5"/>
  <c r="AV291" i="5"/>
  <c r="AU291" i="5"/>
  <c r="AW291" i="5"/>
  <c r="BP291" i="5"/>
  <c r="BH291" i="5"/>
  <c r="AK291" i="5"/>
  <c r="AR291" i="5"/>
  <c r="BE291" i="5"/>
  <c r="K291" i="5"/>
  <c r="I291" i="5"/>
  <c r="AT291" i="5"/>
  <c r="AH291" i="5"/>
  <c r="BL291" i="5"/>
  <c r="R291" i="5"/>
  <c r="E291" i="5"/>
  <c r="W291" i="5"/>
  <c r="AJ291" i="5"/>
  <c r="BB291" i="5"/>
  <c r="C291" i="5"/>
  <c r="AI291" i="5"/>
  <c r="O291" i="5"/>
  <c r="AQ291" i="5"/>
  <c r="AS291" i="5"/>
  <c r="BJ291" i="5"/>
  <c r="C227" i="5"/>
  <c r="AI227" i="5"/>
  <c r="K227" i="5"/>
  <c r="BC227" i="5"/>
  <c r="I227" i="5"/>
  <c r="J227" i="5"/>
  <c r="O227" i="5"/>
  <c r="P227" i="5"/>
  <c r="BL227" i="5"/>
  <c r="AY227" i="5"/>
  <c r="M227" i="5"/>
  <c r="R227" i="5"/>
  <c r="AF227" i="5"/>
  <c r="AM227" i="5"/>
  <c r="AS227" i="5"/>
  <c r="AW227" i="5"/>
  <c r="AK227" i="5"/>
  <c r="BI227" i="5"/>
  <c r="BP227" i="5"/>
  <c r="V227" i="5"/>
  <c r="AZ227" i="5"/>
  <c r="BD227" i="5"/>
  <c r="AQ227" i="5"/>
  <c r="AP227" i="5"/>
  <c r="W227" i="5"/>
  <c r="AU227" i="5"/>
  <c r="AX227" i="5"/>
  <c r="AJ227" i="5"/>
  <c r="L227" i="5"/>
  <c r="AN227" i="5"/>
  <c r="AR227" i="5"/>
  <c r="BJ227" i="5"/>
  <c r="BE227" i="5"/>
  <c r="BA227" i="5"/>
  <c r="BK227" i="5"/>
  <c r="U227" i="5"/>
  <c r="BF227" i="5"/>
  <c r="BG227" i="5"/>
  <c r="E227" i="5"/>
  <c r="BB227" i="5"/>
  <c r="AV227" i="5"/>
  <c r="BH227" i="5"/>
  <c r="AT227" i="5"/>
  <c r="AO227" i="5"/>
  <c r="AH227" i="5"/>
  <c r="AS163" i="5"/>
  <c r="BC163" i="5"/>
  <c r="E163" i="5"/>
  <c r="AH163" i="5"/>
  <c r="AQ163" i="5"/>
  <c r="BG163" i="5"/>
  <c r="BA163" i="5"/>
  <c r="BP163" i="5"/>
  <c r="AM163" i="5"/>
  <c r="AT163" i="5"/>
  <c r="BE163" i="5"/>
  <c r="V163" i="5"/>
  <c r="R163" i="5"/>
  <c r="BB163" i="5"/>
  <c r="BD163" i="5"/>
  <c r="K163" i="5"/>
  <c r="C163" i="5"/>
  <c r="AI163" i="5"/>
  <c r="AN163" i="5"/>
  <c r="AX163" i="5"/>
  <c r="I163" i="5"/>
  <c r="BL163" i="5"/>
  <c r="AK163" i="5"/>
  <c r="AY163" i="5"/>
  <c r="BJ163" i="5"/>
  <c r="U163" i="5"/>
  <c r="AF163" i="5"/>
  <c r="AZ163" i="5"/>
  <c r="BH163" i="5"/>
  <c r="W163" i="5"/>
  <c r="AO163" i="5"/>
  <c r="AV163" i="5"/>
  <c r="BK163" i="5"/>
  <c r="M163" i="5"/>
  <c r="P163" i="5"/>
  <c r="AR163" i="5"/>
  <c r="AW163" i="5"/>
  <c r="BI163" i="5"/>
  <c r="O163" i="5"/>
  <c r="AJ163" i="5"/>
  <c r="AP163" i="5"/>
  <c r="BF163" i="5"/>
  <c r="L163" i="5"/>
  <c r="J163" i="5"/>
  <c r="AU163" i="5"/>
  <c r="AS99" i="5"/>
  <c r="AV99" i="5"/>
  <c r="AH99" i="5"/>
  <c r="O99" i="5"/>
  <c r="K99" i="5"/>
  <c r="BJ99" i="5"/>
  <c r="BA99" i="5"/>
  <c r="BG99" i="5"/>
  <c r="AT99" i="5"/>
  <c r="AP99" i="5"/>
  <c r="AF99" i="5"/>
  <c r="BI99" i="5"/>
  <c r="E99" i="5"/>
  <c r="BD99" i="5"/>
  <c r="AZ99" i="5"/>
  <c r="AR99" i="5"/>
  <c r="C99" i="5"/>
  <c r="AI99" i="5"/>
  <c r="W99" i="5"/>
  <c r="R99" i="5"/>
  <c r="I99" i="5"/>
  <c r="BK99" i="5"/>
  <c r="BC99" i="5"/>
  <c r="AU99" i="5"/>
  <c r="AM99" i="5"/>
  <c r="U99" i="5"/>
  <c r="P99" i="5"/>
  <c r="BP99" i="5"/>
  <c r="BF99" i="5"/>
  <c r="AX99" i="5"/>
  <c r="AO99" i="5"/>
  <c r="AQ99" i="5"/>
  <c r="V99" i="5"/>
  <c r="M99" i="5"/>
  <c r="J99" i="5"/>
  <c r="BH99" i="5"/>
  <c r="AW99" i="5"/>
  <c r="BB99" i="5"/>
  <c r="AN99" i="5"/>
  <c r="AJ99" i="5"/>
  <c r="AK99" i="5"/>
  <c r="L99" i="5"/>
  <c r="BE99" i="5"/>
  <c r="BL99" i="5"/>
  <c r="AY99" i="5"/>
  <c r="BD294" i="5"/>
  <c r="W294" i="5"/>
  <c r="AT294" i="5"/>
  <c r="M294" i="5"/>
  <c r="AY294" i="5"/>
  <c r="BP294" i="5"/>
  <c r="U294" i="5"/>
  <c r="BC294" i="5"/>
  <c r="R294" i="5"/>
  <c r="AJ294" i="5"/>
  <c r="BG294" i="5"/>
  <c r="I294" i="5"/>
  <c r="AU294" i="5"/>
  <c r="BJ294" i="5"/>
  <c r="AS294" i="5"/>
  <c r="E294" i="5"/>
  <c r="L294" i="5"/>
  <c r="AW294" i="5"/>
  <c r="J294" i="5"/>
  <c r="AZ294" i="5"/>
  <c r="BA294" i="5"/>
  <c r="O294" i="5"/>
  <c r="AO294" i="5"/>
  <c r="BK294" i="5"/>
  <c r="AR294" i="5"/>
  <c r="BI294" i="5"/>
  <c r="AF294" i="5"/>
  <c r="AV294" i="5"/>
  <c r="K294" i="5"/>
  <c r="AK294" i="5"/>
  <c r="C294" i="5"/>
  <c r="AI294" i="5"/>
  <c r="P294" i="5"/>
  <c r="AP294" i="5"/>
  <c r="AN294" i="5"/>
  <c r="BE294" i="5"/>
  <c r="V294" i="5"/>
  <c r="BH294" i="5"/>
  <c r="AH294" i="5"/>
  <c r="AX294" i="5"/>
  <c r="BL294" i="5"/>
  <c r="AM294" i="5"/>
  <c r="BB294" i="5"/>
  <c r="AQ294" i="5"/>
  <c r="BF294" i="5"/>
  <c r="BF230" i="5"/>
  <c r="AP230" i="5"/>
  <c r="R230" i="5"/>
  <c r="BI230" i="5"/>
  <c r="BB230" i="5"/>
  <c r="AS230" i="5"/>
  <c r="AK230" i="5"/>
  <c r="U230" i="5"/>
  <c r="C230" i="5"/>
  <c r="AI230" i="5"/>
  <c r="AV230" i="5"/>
  <c r="V230" i="5"/>
  <c r="O230" i="5"/>
  <c r="BA230" i="5"/>
  <c r="AZ230" i="5"/>
  <c r="AH230" i="5"/>
  <c r="AN230" i="5"/>
  <c r="BP230" i="5"/>
  <c r="BG230" i="5"/>
  <c r="AX230" i="5"/>
  <c r="BL230" i="5"/>
  <c r="AY230" i="5"/>
  <c r="AJ230" i="5"/>
  <c r="AU230" i="5"/>
  <c r="E230" i="5"/>
  <c r="BE230" i="5"/>
  <c r="BD230" i="5"/>
  <c r="AO230" i="5"/>
  <c r="AR230" i="5"/>
  <c r="M230" i="5"/>
  <c r="AQ230" i="5"/>
  <c r="AF230" i="5"/>
  <c r="J230" i="5"/>
  <c r="I230" i="5"/>
  <c r="BK230" i="5"/>
  <c r="W230" i="5"/>
  <c r="AM230" i="5"/>
  <c r="P230" i="5"/>
  <c r="K230" i="5"/>
  <c r="BJ230" i="5"/>
  <c r="BH230" i="5"/>
  <c r="AT230" i="5"/>
  <c r="L230" i="5"/>
  <c r="BC230" i="5"/>
  <c r="AW230" i="5"/>
  <c r="AK170" i="5"/>
  <c r="BG170" i="5"/>
  <c r="E170" i="5"/>
  <c r="AM170" i="5"/>
  <c r="K170" i="5"/>
  <c r="W170" i="5"/>
  <c r="BH170" i="5"/>
  <c r="AV170" i="5"/>
  <c r="R170" i="5"/>
  <c r="AN170" i="5"/>
  <c r="J170" i="5"/>
  <c r="O170" i="5"/>
  <c r="AX170" i="5"/>
  <c r="BF170" i="5"/>
  <c r="BI170" i="5"/>
  <c r="AH170" i="5"/>
  <c r="V170" i="5"/>
  <c r="BD170" i="5"/>
  <c r="U170" i="5"/>
  <c r="AW170" i="5"/>
  <c r="AF170" i="5"/>
  <c r="C170" i="5"/>
  <c r="AI170" i="5"/>
  <c r="BB170" i="5"/>
  <c r="AQ170" i="5"/>
  <c r="L170" i="5"/>
  <c r="AZ170" i="5"/>
  <c r="BJ170" i="5"/>
  <c r="BA170" i="5"/>
  <c r="BC170" i="5"/>
  <c r="AP170" i="5"/>
  <c r="AU170" i="5"/>
  <c r="AJ170" i="5"/>
  <c r="AR170" i="5"/>
  <c r="BL170" i="5"/>
  <c r="AT170" i="5"/>
  <c r="AO170" i="5"/>
  <c r="AS170" i="5"/>
  <c r="BK170" i="5"/>
  <c r="I170" i="5"/>
  <c r="P170" i="5"/>
  <c r="BP170" i="5"/>
  <c r="BE170" i="5"/>
  <c r="AY170" i="5"/>
  <c r="M170" i="5"/>
  <c r="AK106" i="5"/>
  <c r="AQ106" i="5"/>
  <c r="AX106" i="5"/>
  <c r="AJ106" i="5"/>
  <c r="V106" i="5"/>
  <c r="I106" i="5"/>
  <c r="AM106" i="5"/>
  <c r="BF106" i="5"/>
  <c r="BC106" i="5"/>
  <c r="AZ106" i="5"/>
  <c r="AP106" i="5"/>
  <c r="J106" i="5"/>
  <c r="E106" i="5"/>
  <c r="C106" i="5"/>
  <c r="AI106" i="5"/>
  <c r="AY106" i="5"/>
  <c r="AO106" i="5"/>
  <c r="AS106" i="5"/>
  <c r="AN106" i="5"/>
  <c r="O106" i="5"/>
  <c r="BK106" i="5"/>
  <c r="AV106" i="5"/>
  <c r="BB106" i="5"/>
  <c r="BP106" i="5"/>
  <c r="BE106" i="5"/>
  <c r="BI106" i="5"/>
  <c r="AF106" i="5"/>
  <c r="BD106" i="5"/>
  <c r="AT106" i="5"/>
  <c r="BG106" i="5"/>
  <c r="BL106" i="5"/>
  <c r="BA106" i="5"/>
  <c r="AR106" i="5"/>
  <c r="BH106" i="5"/>
  <c r="W106" i="5"/>
  <c r="U106" i="5"/>
  <c r="AH106" i="5"/>
  <c r="P106" i="5"/>
  <c r="R106" i="5"/>
  <c r="AU106" i="5"/>
  <c r="K106" i="5"/>
  <c r="M106" i="5"/>
  <c r="BJ106" i="5"/>
  <c r="AW106" i="5"/>
  <c r="L106" i="5"/>
  <c r="BH293" i="5"/>
  <c r="AH293" i="5"/>
  <c r="AX293" i="5"/>
  <c r="BL293" i="5"/>
  <c r="AM293" i="5"/>
  <c r="BB293" i="5"/>
  <c r="AQ293" i="5"/>
  <c r="BF293" i="5"/>
  <c r="AO293" i="5"/>
  <c r="BK293" i="5"/>
  <c r="M293" i="5"/>
  <c r="E293" i="5"/>
  <c r="AV293" i="5"/>
  <c r="BC293" i="5"/>
  <c r="AZ293" i="5"/>
  <c r="P293" i="5"/>
  <c r="AN293" i="5"/>
  <c r="W293" i="5"/>
  <c r="BJ293" i="5"/>
  <c r="AS293" i="5"/>
  <c r="AF293" i="5"/>
  <c r="U293" i="5"/>
  <c r="J293" i="5"/>
  <c r="C293" i="5"/>
  <c r="AI293" i="5"/>
  <c r="BG293" i="5"/>
  <c r="BD293" i="5"/>
  <c r="AU293" i="5"/>
  <c r="BI293" i="5"/>
  <c r="BP293" i="5"/>
  <c r="AW293" i="5"/>
  <c r="AK293" i="5"/>
  <c r="AJ293" i="5"/>
  <c r="O293" i="5"/>
  <c r="I293" i="5"/>
  <c r="V293" i="5"/>
  <c r="AR293" i="5"/>
  <c r="AY293" i="5"/>
  <c r="L293" i="5"/>
  <c r="K293" i="5"/>
  <c r="R293" i="5"/>
  <c r="BA293" i="5"/>
  <c r="AP293" i="5"/>
  <c r="BE293" i="5"/>
  <c r="AT293" i="5"/>
  <c r="BJ229" i="5"/>
  <c r="W229" i="5"/>
  <c r="AP229" i="5"/>
  <c r="BK229" i="5"/>
  <c r="L229" i="5"/>
  <c r="AM229" i="5"/>
  <c r="AN229" i="5"/>
  <c r="AR229" i="5"/>
  <c r="C229" i="5"/>
  <c r="AI229" i="5"/>
  <c r="BG229" i="5"/>
  <c r="P229" i="5"/>
  <c r="AU229" i="5"/>
  <c r="AY229" i="5"/>
  <c r="BF229" i="5"/>
  <c r="BL229" i="5"/>
  <c r="AZ229" i="5"/>
  <c r="BH229" i="5"/>
  <c r="BP229" i="5"/>
  <c r="BB229" i="5"/>
  <c r="BE229" i="5"/>
  <c r="O229" i="5"/>
  <c r="I229" i="5"/>
  <c r="BI229" i="5"/>
  <c r="BD229" i="5"/>
  <c r="AF229" i="5"/>
  <c r="K229" i="5"/>
  <c r="AS229" i="5"/>
  <c r="M229" i="5"/>
  <c r="V229" i="5"/>
  <c r="AJ229" i="5"/>
  <c r="AT229" i="5"/>
  <c r="E229" i="5"/>
  <c r="AX229" i="5"/>
  <c r="AQ229" i="5"/>
  <c r="AK229" i="5"/>
  <c r="AW229" i="5"/>
  <c r="AH229" i="5"/>
  <c r="AO229" i="5"/>
  <c r="BA229" i="5"/>
  <c r="AV229" i="5"/>
  <c r="R229" i="5"/>
  <c r="U229" i="5"/>
  <c r="BC229" i="5"/>
  <c r="J229" i="5"/>
  <c r="AP165" i="5"/>
  <c r="O165" i="5"/>
  <c r="BP165" i="5"/>
  <c r="AO165" i="5"/>
  <c r="BE165" i="5"/>
  <c r="AY165" i="5"/>
  <c r="AQ165" i="5"/>
  <c r="BG165" i="5"/>
  <c r="BB165" i="5"/>
  <c r="AW165" i="5"/>
  <c r="BF165" i="5"/>
  <c r="BA165" i="5"/>
  <c r="K165" i="5"/>
  <c r="E165" i="5"/>
  <c r="V165" i="5"/>
  <c r="AV165" i="5"/>
  <c r="AZ165" i="5"/>
  <c r="J165" i="5"/>
  <c r="C165" i="5"/>
  <c r="AI165" i="5"/>
  <c r="AJ165" i="5"/>
  <c r="AT165" i="5"/>
  <c r="BJ165" i="5"/>
  <c r="AH165" i="5"/>
  <c r="AX165" i="5"/>
  <c r="BL165" i="5"/>
  <c r="P165" i="5"/>
  <c r="AR165" i="5"/>
  <c r="BK165" i="5"/>
  <c r="W165" i="5"/>
  <c r="M165" i="5"/>
  <c r="BI165" i="5"/>
  <c r="BC165" i="5"/>
  <c r="U165" i="5"/>
  <c r="AK165" i="5"/>
  <c r="AN165" i="5"/>
  <c r="BH165" i="5"/>
  <c r="I165" i="5"/>
  <c r="AU165" i="5"/>
  <c r="AS165" i="5"/>
  <c r="AM165" i="5"/>
  <c r="AF165" i="5"/>
  <c r="L165" i="5"/>
  <c r="R165" i="5"/>
  <c r="BD165" i="5"/>
  <c r="AW101" i="5"/>
  <c r="AH101" i="5"/>
  <c r="AQ101" i="5"/>
  <c r="AJ101" i="5"/>
  <c r="BP101" i="5"/>
  <c r="J101" i="5"/>
  <c r="BE101" i="5"/>
  <c r="AT101" i="5"/>
  <c r="BB101" i="5"/>
  <c r="AF101" i="5"/>
  <c r="W101" i="5"/>
  <c r="U101" i="5"/>
  <c r="BD101" i="5"/>
  <c r="C101" i="5"/>
  <c r="AI101" i="5"/>
  <c r="AR101" i="5"/>
  <c r="AV101" i="5"/>
  <c r="AX101" i="5"/>
  <c r="P101" i="5"/>
  <c r="BC101" i="5"/>
  <c r="AK101" i="5"/>
  <c r="E101" i="5"/>
  <c r="AP101" i="5"/>
  <c r="AN101" i="5"/>
  <c r="I101" i="5"/>
  <c r="L101" i="5"/>
  <c r="M101" i="5"/>
  <c r="V101" i="5"/>
  <c r="BG101" i="5"/>
  <c r="AM101" i="5"/>
  <c r="BK101" i="5"/>
  <c r="BA101" i="5"/>
  <c r="BJ101" i="5"/>
  <c r="AO101" i="5"/>
  <c r="O101" i="5"/>
  <c r="AS101" i="5"/>
  <c r="AY101" i="5"/>
  <c r="BH101" i="5"/>
  <c r="BL101" i="5"/>
  <c r="K101" i="5"/>
  <c r="AU101" i="5"/>
  <c r="R101" i="5"/>
  <c r="AZ101" i="5"/>
  <c r="BI101" i="5"/>
  <c r="BF101" i="5"/>
  <c r="BD288" i="5"/>
  <c r="O288" i="5"/>
  <c r="AQ288" i="5"/>
  <c r="M288" i="5"/>
  <c r="AT288" i="5"/>
  <c r="BK288" i="5"/>
  <c r="U288" i="5"/>
  <c r="AX288" i="5"/>
  <c r="R288" i="5"/>
  <c r="AJ288" i="5"/>
  <c r="BB288" i="5"/>
  <c r="I288" i="5"/>
  <c r="BF288" i="5"/>
  <c r="BH288" i="5"/>
  <c r="BJ288" i="5"/>
  <c r="AV288" i="5"/>
  <c r="AF288" i="5"/>
  <c r="AZ288" i="5"/>
  <c r="J288" i="5"/>
  <c r="BC288" i="5"/>
  <c r="AO288" i="5"/>
  <c r="P288" i="5"/>
  <c r="AS288" i="5"/>
  <c r="W288" i="5"/>
  <c r="BL288" i="5"/>
  <c r="BP288" i="5"/>
  <c r="C288" i="5"/>
  <c r="AI288" i="5"/>
  <c r="AK288" i="5"/>
  <c r="BE288" i="5"/>
  <c r="BG288" i="5"/>
  <c r="BI288" i="5"/>
  <c r="AU288" i="5"/>
  <c r="AW288" i="5"/>
  <c r="AH288" i="5"/>
  <c r="K288" i="5"/>
  <c r="AN288" i="5"/>
  <c r="AP288" i="5"/>
  <c r="AR288" i="5"/>
  <c r="V288" i="5"/>
  <c r="L288" i="5"/>
  <c r="E288" i="5"/>
  <c r="AY288" i="5"/>
  <c r="BA288" i="5"/>
  <c r="AM288" i="5"/>
  <c r="E224" i="5"/>
  <c r="BI224" i="5"/>
  <c r="K224" i="5"/>
  <c r="BP224" i="5"/>
  <c r="AP224" i="5"/>
  <c r="AY224" i="5"/>
  <c r="AT224" i="5"/>
  <c r="BE224" i="5"/>
  <c r="AV224" i="5"/>
  <c r="AZ224" i="5"/>
  <c r="BG224" i="5"/>
  <c r="BF224" i="5"/>
  <c r="BA224" i="5"/>
  <c r="AF224" i="5"/>
  <c r="BC224" i="5"/>
  <c r="P224" i="5"/>
  <c r="AH224" i="5"/>
  <c r="AQ224" i="5"/>
  <c r="BD224" i="5"/>
  <c r="AJ224" i="5"/>
  <c r="AU224" i="5"/>
  <c r="W224" i="5"/>
  <c r="AM224" i="5"/>
  <c r="M224" i="5"/>
  <c r="AW224" i="5"/>
  <c r="R224" i="5"/>
  <c r="J224" i="5"/>
  <c r="AS224" i="5"/>
  <c r="C224" i="5"/>
  <c r="AI224" i="5"/>
  <c r="I224" i="5"/>
  <c r="O224" i="5"/>
  <c r="V224" i="5"/>
  <c r="BJ224" i="5"/>
  <c r="L224" i="5"/>
  <c r="AK224" i="5"/>
  <c r="AR224" i="5"/>
  <c r="U224" i="5"/>
  <c r="BK224" i="5"/>
  <c r="AX224" i="5"/>
  <c r="BB224" i="5"/>
  <c r="AO224" i="5"/>
  <c r="BL224" i="5"/>
  <c r="AN224" i="5"/>
  <c r="BH224" i="5"/>
  <c r="J160" i="5"/>
  <c r="AK160" i="5"/>
  <c r="AX160" i="5"/>
  <c r="P160" i="5"/>
  <c r="M160" i="5"/>
  <c r="BJ160" i="5"/>
  <c r="L160" i="5"/>
  <c r="C160" i="5"/>
  <c r="AI160" i="5"/>
  <c r="V160" i="5"/>
  <c r="I160" i="5"/>
  <c r="BD160" i="5"/>
  <c r="BB160" i="5"/>
  <c r="BC160" i="5"/>
  <c r="BH160" i="5"/>
  <c r="AN160" i="5"/>
  <c r="AT160" i="5"/>
  <c r="AJ160" i="5"/>
  <c r="BF160" i="5"/>
  <c r="AP160" i="5"/>
  <c r="AQ160" i="5"/>
  <c r="R160" i="5"/>
  <c r="AM160" i="5"/>
  <c r="BP160" i="5"/>
  <c r="AU160" i="5"/>
  <c r="O160" i="5"/>
  <c r="BA160" i="5"/>
  <c r="AO160" i="5"/>
  <c r="BK160" i="5"/>
  <c r="BL160" i="5"/>
  <c r="AV160" i="5"/>
  <c r="AR160" i="5"/>
  <c r="AS160" i="5"/>
  <c r="U160" i="5"/>
  <c r="AZ160" i="5"/>
  <c r="AY160" i="5"/>
  <c r="BE160" i="5"/>
  <c r="E160" i="5"/>
  <c r="BG160" i="5"/>
  <c r="K160" i="5"/>
  <c r="AF160" i="5"/>
  <c r="BI160" i="5"/>
  <c r="AW160" i="5"/>
  <c r="W160" i="5"/>
  <c r="AH160" i="5"/>
  <c r="AS96" i="5"/>
  <c r="AF96" i="5"/>
  <c r="W96" i="5"/>
  <c r="J96" i="5"/>
  <c r="BH96" i="5"/>
  <c r="BK96" i="5"/>
  <c r="BA96" i="5"/>
  <c r="AR96" i="5"/>
  <c r="AU96" i="5"/>
  <c r="AK96" i="5"/>
  <c r="L96" i="5"/>
  <c r="M96" i="5"/>
  <c r="BC96" i="5"/>
  <c r="U96" i="5"/>
  <c r="AM96" i="5"/>
  <c r="C96" i="5"/>
  <c r="AI96" i="5"/>
  <c r="BB96" i="5"/>
  <c r="BJ96" i="5"/>
  <c r="BG96" i="5"/>
  <c r="O96" i="5"/>
  <c r="BI96" i="5"/>
  <c r="V96" i="5"/>
  <c r="AW96" i="5"/>
  <c r="AH96" i="5"/>
  <c r="K96" i="5"/>
  <c r="I96" i="5"/>
  <c r="R96" i="5"/>
  <c r="AZ96" i="5"/>
  <c r="AQ96" i="5"/>
  <c r="AY96" i="5"/>
  <c r="AV96" i="5"/>
  <c r="BD96" i="5"/>
  <c r="AJ96" i="5"/>
  <c r="BP96" i="5"/>
  <c r="AO96" i="5"/>
  <c r="AX96" i="5"/>
  <c r="BL96" i="5"/>
  <c r="BF96" i="5"/>
  <c r="E96" i="5"/>
  <c r="AP96" i="5"/>
  <c r="P96" i="5"/>
  <c r="AN96" i="5"/>
  <c r="BE96" i="5"/>
  <c r="AT96" i="5"/>
  <c r="BB569" i="6"/>
  <c r="O569" i="6"/>
  <c r="BD569" i="6"/>
  <c r="AO569" i="6"/>
  <c r="BK569" i="6"/>
  <c r="BA569" i="6"/>
  <c r="AY569" i="6"/>
  <c r="K569" i="6"/>
  <c r="AX569" i="6"/>
  <c r="E569" i="6"/>
  <c r="N569" i="6"/>
  <c r="AH569" i="6"/>
  <c r="BM569" i="6"/>
  <c r="AU569" i="6"/>
  <c r="AA569" i="6"/>
  <c r="BJ569" i="6"/>
  <c r="AR569" i="6"/>
  <c r="BN569" i="6"/>
  <c r="AZ569" i="6"/>
  <c r="M569" i="6"/>
  <c r="BH569" i="6"/>
  <c r="L569" i="6"/>
  <c r="AB569" i="6"/>
  <c r="AV569" i="6"/>
  <c r="AD569" i="6"/>
  <c r="BI569" i="6"/>
  <c r="AI569" i="6"/>
  <c r="AF569" i="6"/>
  <c r="AP569" i="6"/>
  <c r="AS569" i="6"/>
  <c r="BF569" i="6"/>
  <c r="AE569" i="6"/>
  <c r="P569" i="6"/>
  <c r="B569" i="7"/>
  <c r="BO569" i="6"/>
  <c r="BL569" i="6"/>
  <c r="BC569" i="6"/>
  <c r="AK569" i="6"/>
  <c r="BG569" i="6"/>
  <c r="C569" i="6"/>
  <c r="BR569" i="6"/>
  <c r="Z569" i="6"/>
  <c r="BP569" i="6"/>
  <c r="AT569" i="6"/>
  <c r="AW569" i="6"/>
  <c r="AC569" i="6"/>
  <c r="BE569" i="6"/>
  <c r="BA505" i="6"/>
  <c r="AY505" i="6"/>
  <c r="BP505" i="6"/>
  <c r="E505" i="6"/>
  <c r="BC505" i="6"/>
  <c r="AZ505" i="6"/>
  <c r="K505" i="6"/>
  <c r="BH505" i="6"/>
  <c r="BF505" i="6"/>
  <c r="AW505" i="6"/>
  <c r="AT505" i="6"/>
  <c r="BB505" i="6"/>
  <c r="N505" i="6"/>
  <c r="C505" i="6"/>
  <c r="BR505" i="6"/>
  <c r="BE505" i="6"/>
  <c r="Z505" i="6"/>
  <c r="AS505" i="6"/>
  <c r="BJ505" i="6"/>
  <c r="O505" i="6"/>
  <c r="BO505" i="6"/>
  <c r="AB505" i="6"/>
  <c r="P505" i="6"/>
  <c r="B505" i="7"/>
  <c r="AC505" i="6"/>
  <c r="AV505" i="6"/>
  <c r="BI505" i="6"/>
  <c r="AE505" i="6"/>
  <c r="BM505" i="6"/>
  <c r="AO505" i="6"/>
  <c r="M505" i="6"/>
  <c r="AP505" i="6"/>
  <c r="AD505" i="6"/>
  <c r="AH505" i="6"/>
  <c r="AI505" i="6"/>
  <c r="AA505" i="6"/>
  <c r="AR505" i="6"/>
  <c r="BK505" i="6"/>
  <c r="AX505" i="6"/>
  <c r="AU505" i="6"/>
  <c r="AF505" i="6"/>
  <c r="BD505" i="6"/>
  <c r="BL505" i="6"/>
  <c r="AK505" i="6"/>
  <c r="BG505" i="6"/>
  <c r="BN505" i="6"/>
  <c r="L505" i="6"/>
  <c r="AS441" i="6"/>
  <c r="BN441" i="6"/>
  <c r="BL441" i="6"/>
  <c r="BM441" i="6"/>
  <c r="AU441" i="6"/>
  <c r="AE441" i="6"/>
  <c r="L441" i="6"/>
  <c r="AY441" i="6"/>
  <c r="BD441" i="6"/>
  <c r="P441" i="6"/>
  <c r="B441" i="7"/>
  <c r="AI441" i="6"/>
  <c r="BP441" i="6"/>
  <c r="AC441" i="6"/>
  <c r="BH441" i="6"/>
  <c r="AH441" i="6"/>
  <c r="C441" i="6"/>
  <c r="BR441" i="6"/>
  <c r="BA441" i="6"/>
  <c r="BO441" i="6"/>
  <c r="AF441" i="6"/>
  <c r="BJ441" i="6"/>
  <c r="AX441" i="6"/>
  <c r="N441" i="6"/>
  <c r="BB441" i="6"/>
  <c r="AO441" i="6"/>
  <c r="AA441" i="6"/>
  <c r="BE441" i="6"/>
  <c r="BC441" i="6"/>
  <c r="K441" i="6"/>
  <c r="AP441" i="6"/>
  <c r="O441" i="6"/>
  <c r="M441" i="6"/>
  <c r="AK441" i="6"/>
  <c r="BF441" i="6"/>
  <c r="AZ441" i="6"/>
  <c r="AR441" i="6"/>
  <c r="BI441" i="6"/>
  <c r="BG441" i="6"/>
  <c r="AW441" i="6"/>
  <c r="BK441" i="6"/>
  <c r="AB441" i="6"/>
  <c r="AD441" i="6"/>
  <c r="E441" i="6"/>
  <c r="AT441" i="6"/>
  <c r="AV441" i="6"/>
  <c r="Z441" i="6"/>
  <c r="BG377" i="6"/>
  <c r="AH377" i="6"/>
  <c r="O377" i="6"/>
  <c r="BK377" i="6"/>
  <c r="E377" i="6"/>
  <c r="BE377" i="6"/>
  <c r="BO377" i="6"/>
  <c r="AW377" i="6"/>
  <c r="BJ377" i="6"/>
  <c r="BB377" i="6"/>
  <c r="AZ377" i="6"/>
  <c r="AP377" i="6"/>
  <c r="N377" i="6"/>
  <c r="M377" i="6"/>
  <c r="AV377" i="6"/>
  <c r="AT377" i="6"/>
  <c r="BA377" i="6"/>
  <c r="BP377" i="6"/>
  <c r="AF377" i="6"/>
  <c r="BN377" i="6"/>
  <c r="K377" i="6"/>
  <c r="AX377" i="6"/>
  <c r="AU377" i="6"/>
  <c r="AR377" i="6"/>
  <c r="AD377" i="6"/>
  <c r="L377" i="6"/>
  <c r="AI377" i="6"/>
  <c r="BF377" i="6"/>
  <c r="BH377" i="6"/>
  <c r="AO377" i="6"/>
  <c r="AE377" i="6"/>
  <c r="P377" i="6"/>
  <c r="B377" i="7"/>
  <c r="AC377" i="6"/>
  <c r="AY377" i="6"/>
  <c r="AK377" i="6"/>
  <c r="BC377" i="6"/>
  <c r="AB377" i="6"/>
  <c r="Z377" i="6"/>
  <c r="BL377" i="6"/>
  <c r="BM377" i="6"/>
  <c r="BD377" i="6"/>
  <c r="AA377" i="6"/>
  <c r="BI377" i="6"/>
  <c r="C377" i="6"/>
  <c r="BR377" i="6"/>
  <c r="AS377" i="6"/>
  <c r="AZ680" i="6"/>
  <c r="L680" i="6"/>
  <c r="AD680" i="6"/>
  <c r="K680" i="6"/>
  <c r="AX680" i="6"/>
  <c r="AA680" i="6"/>
  <c r="AF680" i="6"/>
  <c r="AY680" i="6"/>
  <c r="AP680" i="6"/>
  <c r="Z680" i="6"/>
  <c r="BM680" i="6"/>
  <c r="BC680" i="6"/>
  <c r="BA680" i="6"/>
  <c r="N680" i="6"/>
  <c r="BI680" i="6"/>
  <c r="BO680" i="6"/>
  <c r="P680" i="6"/>
  <c r="B680" i="7"/>
  <c r="AW680" i="6"/>
  <c r="AT680" i="6"/>
  <c r="BB680" i="6"/>
  <c r="AE680" i="6"/>
  <c r="AO680" i="6"/>
  <c r="AR680" i="6"/>
  <c r="AC680" i="6"/>
  <c r="AV680" i="6"/>
  <c r="AH680" i="6"/>
  <c r="C680" i="6"/>
  <c r="BR680" i="6"/>
  <c r="BK680" i="6"/>
  <c r="BP680" i="6"/>
  <c r="BF680" i="6"/>
  <c r="BH680" i="6"/>
  <c r="BN680" i="6"/>
  <c r="BL680" i="6"/>
  <c r="BJ680" i="6"/>
  <c r="E680" i="6"/>
  <c r="M680" i="6"/>
  <c r="AB680" i="6"/>
  <c r="BG680" i="6"/>
  <c r="AS680" i="6"/>
  <c r="AU680" i="6"/>
  <c r="AK680" i="6"/>
  <c r="BD680" i="6"/>
  <c r="BE680" i="6"/>
  <c r="O680" i="6"/>
  <c r="AI680" i="6"/>
  <c r="AW616" i="6"/>
  <c r="M616" i="6"/>
  <c r="C616" i="6"/>
  <c r="BR616" i="6"/>
  <c r="BA616" i="6"/>
  <c r="Z616" i="6"/>
  <c r="AA616" i="6"/>
  <c r="BE616" i="6"/>
  <c r="BJ616" i="6"/>
  <c r="AR616" i="6"/>
  <c r="AS616" i="6"/>
  <c r="BN616" i="6"/>
  <c r="BH616" i="6"/>
  <c r="AH616" i="6"/>
  <c r="AK616" i="6"/>
  <c r="L616" i="6"/>
  <c r="BK616" i="6"/>
  <c r="AF616" i="6"/>
  <c r="AD616" i="6"/>
  <c r="AE616" i="6"/>
  <c r="AX616" i="6"/>
  <c r="BL616" i="6"/>
  <c r="BB616" i="6"/>
  <c r="AO616" i="6"/>
  <c r="BD616" i="6"/>
  <c r="P616" i="6"/>
  <c r="B616" i="7"/>
  <c r="AY616" i="6"/>
  <c r="K616" i="6"/>
  <c r="AI616" i="6"/>
  <c r="O616" i="6"/>
  <c r="AP616" i="6"/>
  <c r="AZ616" i="6"/>
  <c r="BF616" i="6"/>
  <c r="BP616" i="6"/>
  <c r="BO616" i="6"/>
  <c r="BI616" i="6"/>
  <c r="BC616" i="6"/>
  <c r="BM616" i="6"/>
  <c r="BG616" i="6"/>
  <c r="AB616" i="6"/>
  <c r="AU616" i="6"/>
  <c r="E616" i="6"/>
  <c r="AT616" i="6"/>
  <c r="AV616" i="6"/>
  <c r="AC616" i="6"/>
  <c r="N616" i="6"/>
  <c r="AY552" i="6"/>
  <c r="BP552" i="6"/>
  <c r="AH552" i="6"/>
  <c r="C552" i="6"/>
  <c r="BR552" i="6"/>
  <c r="E552" i="6"/>
  <c r="BB552" i="6"/>
  <c r="BG552" i="6"/>
  <c r="K552" i="6"/>
  <c r="P552" i="6"/>
  <c r="B552" i="7"/>
  <c r="AU552" i="6"/>
  <c r="BL552" i="6"/>
  <c r="L552" i="6"/>
  <c r="BO552" i="6"/>
  <c r="BA552" i="6"/>
  <c r="BC552" i="6"/>
  <c r="AF552" i="6"/>
  <c r="M552" i="6"/>
  <c r="BH552" i="6"/>
  <c r="AA552" i="6"/>
  <c r="BM552" i="6"/>
  <c r="AE552" i="6"/>
  <c r="AC552" i="6"/>
  <c r="BE552" i="6"/>
  <c r="AP552" i="6"/>
  <c r="AS552" i="6"/>
  <c r="AT552" i="6"/>
  <c r="AV552" i="6"/>
  <c r="AO552" i="6"/>
  <c r="AZ552" i="6"/>
  <c r="BF552" i="6"/>
  <c r="AK552" i="6"/>
  <c r="AX552" i="6"/>
  <c r="N552" i="6"/>
  <c r="BI552" i="6"/>
  <c r="Z552" i="6"/>
  <c r="O552" i="6"/>
  <c r="AD552" i="6"/>
  <c r="AB552" i="6"/>
  <c r="AI552" i="6"/>
  <c r="BD552" i="6"/>
  <c r="BJ552" i="6"/>
  <c r="AR552" i="6"/>
  <c r="BN552" i="6"/>
  <c r="BK552" i="6"/>
  <c r="AW552" i="6"/>
  <c r="AX488" i="6"/>
  <c r="AF488" i="6"/>
  <c r="O488" i="6"/>
  <c r="BB488" i="6"/>
  <c r="AS488" i="6"/>
  <c r="AZ488" i="6"/>
  <c r="BF488" i="6"/>
  <c r="BA488" i="6"/>
  <c r="BH488" i="6"/>
  <c r="BJ488" i="6"/>
  <c r="BI488" i="6"/>
  <c r="AE488" i="6"/>
  <c r="AC488" i="6"/>
  <c r="C488" i="6"/>
  <c r="BR488" i="6"/>
  <c r="BP488" i="6"/>
  <c r="BK488" i="6"/>
  <c r="AR488" i="6"/>
  <c r="AY488" i="6"/>
  <c r="AW488" i="6"/>
  <c r="AI488" i="6"/>
  <c r="E488" i="6"/>
  <c r="BN488" i="6"/>
  <c r="AH488" i="6"/>
  <c r="N488" i="6"/>
  <c r="L488" i="6"/>
  <c r="BO488" i="6"/>
  <c r="P488" i="6"/>
  <c r="B488" i="7"/>
  <c r="BC488" i="6"/>
  <c r="BE488" i="6"/>
  <c r="AP488" i="6"/>
  <c r="AV488" i="6"/>
  <c r="M488" i="6"/>
  <c r="BD488" i="6"/>
  <c r="AO488" i="6"/>
  <c r="AA488" i="6"/>
  <c r="K488" i="6"/>
  <c r="BG488" i="6"/>
  <c r="BM488" i="6"/>
  <c r="AU488" i="6"/>
  <c r="AB488" i="6"/>
  <c r="AD488" i="6"/>
  <c r="BL488" i="6"/>
  <c r="AT488" i="6"/>
  <c r="AK488" i="6"/>
  <c r="Z488" i="6"/>
  <c r="AS424" i="6"/>
  <c r="BN424" i="6"/>
  <c r="BD424" i="6"/>
  <c r="BM424" i="6"/>
  <c r="AU424" i="6"/>
  <c r="BL424" i="6"/>
  <c r="AO424" i="6"/>
  <c r="BO424" i="6"/>
  <c r="P424" i="6"/>
  <c r="B424" i="7"/>
  <c r="AI424" i="6"/>
  <c r="AA424" i="6"/>
  <c r="AC424" i="6"/>
  <c r="AZ424" i="6"/>
  <c r="AH424" i="6"/>
  <c r="BP424" i="6"/>
  <c r="L424" i="6"/>
  <c r="N424" i="6"/>
  <c r="AF424" i="6"/>
  <c r="BJ424" i="6"/>
  <c r="AX424" i="6"/>
  <c r="AV424" i="6"/>
  <c r="BB424" i="6"/>
  <c r="AR424" i="6"/>
  <c r="BF424" i="6"/>
  <c r="BH424" i="6"/>
  <c r="BE424" i="6"/>
  <c r="BC424" i="6"/>
  <c r="K424" i="6"/>
  <c r="AP424" i="6"/>
  <c r="O424" i="6"/>
  <c r="M424" i="6"/>
  <c r="AB424" i="6"/>
  <c r="AD424" i="6"/>
  <c r="C424" i="6"/>
  <c r="BR424" i="6"/>
  <c r="AE424" i="6"/>
  <c r="BI424" i="6"/>
  <c r="BG424" i="6"/>
  <c r="AW424" i="6"/>
  <c r="BK424" i="6"/>
  <c r="BA424" i="6"/>
  <c r="AY424" i="6"/>
  <c r="E424" i="6"/>
  <c r="AT424" i="6"/>
  <c r="AK424" i="6"/>
  <c r="Z424" i="6"/>
  <c r="BF735" i="6"/>
  <c r="AF735" i="6"/>
  <c r="AT735" i="6"/>
  <c r="N735" i="6"/>
  <c r="BA735" i="6"/>
  <c r="M735" i="6"/>
  <c r="AV735" i="6"/>
  <c r="AH735" i="6"/>
  <c r="BK735" i="6"/>
  <c r="K735" i="6"/>
  <c r="AD735" i="6"/>
  <c r="BD735" i="6"/>
  <c r="AR735" i="6"/>
  <c r="AC735" i="6"/>
  <c r="AA735" i="6"/>
  <c r="BB735" i="6"/>
  <c r="AZ735" i="6"/>
  <c r="BP735" i="6"/>
  <c r="BI735" i="6"/>
  <c r="AY735" i="6"/>
  <c r="AB735" i="6"/>
  <c r="BJ735" i="6"/>
  <c r="BH735" i="6"/>
  <c r="AX735" i="6"/>
  <c r="BL735" i="6"/>
  <c r="Z735" i="6"/>
  <c r="E735" i="6"/>
  <c r="L735" i="6"/>
  <c r="C735" i="6"/>
  <c r="BR735" i="6"/>
  <c r="BE735" i="6"/>
  <c r="AI735" i="6"/>
  <c r="AW735" i="6"/>
  <c r="AP735" i="6"/>
  <c r="BM735" i="6"/>
  <c r="AU735" i="6"/>
  <c r="O735" i="6"/>
  <c r="AO735" i="6"/>
  <c r="AK735" i="6"/>
  <c r="P735" i="6"/>
  <c r="B735" i="7"/>
  <c r="BC735" i="6"/>
  <c r="BO735" i="6"/>
  <c r="BG735" i="6"/>
  <c r="BN735" i="6"/>
  <c r="AE735" i="6"/>
  <c r="AS735" i="6"/>
  <c r="BF671" i="6"/>
  <c r="AA671" i="6"/>
  <c r="BA671" i="6"/>
  <c r="BJ671" i="6"/>
  <c r="AE671" i="6"/>
  <c r="O671" i="6"/>
  <c r="AI671" i="6"/>
  <c r="AK671" i="6"/>
  <c r="BE671" i="6"/>
  <c r="AP671" i="6"/>
  <c r="BH671" i="6"/>
  <c r="AO671" i="6"/>
  <c r="AV671" i="6"/>
  <c r="BO671" i="6"/>
  <c r="AC671" i="6"/>
  <c r="C671" i="6"/>
  <c r="BR671" i="6"/>
  <c r="K671" i="6"/>
  <c r="BG671" i="6"/>
  <c r="AF671" i="6"/>
  <c r="Z671" i="6"/>
  <c r="BL671" i="6"/>
  <c r="AT671" i="6"/>
  <c r="AZ671" i="6"/>
  <c r="AX671" i="6"/>
  <c r="AH671" i="6"/>
  <c r="N671" i="6"/>
  <c r="AS671" i="6"/>
  <c r="BI671" i="6"/>
  <c r="AU671" i="6"/>
  <c r="AW671" i="6"/>
  <c r="AD671" i="6"/>
  <c r="BP671" i="6"/>
  <c r="BN671" i="6"/>
  <c r="BD671" i="6"/>
  <c r="BB671" i="6"/>
  <c r="AR671" i="6"/>
  <c r="L671" i="6"/>
  <c r="BK671" i="6"/>
  <c r="P671" i="6"/>
  <c r="B671" i="7"/>
  <c r="AY671" i="6"/>
  <c r="BM671" i="6"/>
  <c r="BC671" i="6"/>
  <c r="E671" i="6"/>
  <c r="M671" i="6"/>
  <c r="AB671" i="6"/>
  <c r="AF607" i="6"/>
  <c r="AO607" i="6"/>
  <c r="N607" i="6"/>
  <c r="AS607" i="6"/>
  <c r="BF607" i="6"/>
  <c r="AA607" i="6"/>
  <c r="AW607" i="6"/>
  <c r="AD607" i="6"/>
  <c r="AZ607" i="6"/>
  <c r="AT607" i="6"/>
  <c r="BC607" i="6"/>
  <c r="E607" i="6"/>
  <c r="M607" i="6"/>
  <c r="BH607" i="6"/>
  <c r="AH607" i="6"/>
  <c r="AV607" i="6"/>
  <c r="AX607" i="6"/>
  <c r="C607" i="6"/>
  <c r="BR607" i="6"/>
  <c r="BE607" i="6"/>
  <c r="AP607" i="6"/>
  <c r="K607" i="6"/>
  <c r="Z607" i="6"/>
  <c r="BL607" i="6"/>
  <c r="BB607" i="6"/>
  <c r="AK607" i="6"/>
  <c r="BJ607" i="6"/>
  <c r="BG607" i="6"/>
  <c r="BI607" i="6"/>
  <c r="AU607" i="6"/>
  <c r="O607" i="6"/>
  <c r="AI607" i="6"/>
  <c r="BD607" i="6"/>
  <c r="L607" i="6"/>
  <c r="AR607" i="6"/>
  <c r="AC607" i="6"/>
  <c r="BK607" i="6"/>
  <c r="BM607" i="6"/>
  <c r="AE607" i="6"/>
  <c r="BN607" i="6"/>
  <c r="BP607" i="6"/>
  <c r="P607" i="6"/>
  <c r="B607" i="7"/>
  <c r="AY607" i="6"/>
  <c r="AB607" i="6"/>
  <c r="BO607" i="6"/>
  <c r="BA607" i="6"/>
  <c r="AO543" i="6"/>
  <c r="BK543" i="6"/>
  <c r="E543" i="6"/>
  <c r="AY543" i="6"/>
  <c r="BP543" i="6"/>
  <c r="AC543" i="6"/>
  <c r="BC543" i="6"/>
  <c r="O543" i="6"/>
  <c r="BB543" i="6"/>
  <c r="AK543" i="6"/>
  <c r="AB543" i="6"/>
  <c r="Z543" i="6"/>
  <c r="AZ543" i="6"/>
  <c r="AT543" i="6"/>
  <c r="AR543" i="6"/>
  <c r="BI543" i="6"/>
  <c r="N543" i="6"/>
  <c r="BM543" i="6"/>
  <c r="BG543" i="6"/>
  <c r="BA543" i="6"/>
  <c r="AU543" i="6"/>
  <c r="AF543" i="6"/>
  <c r="BJ543" i="6"/>
  <c r="AV543" i="6"/>
  <c r="AX543" i="6"/>
  <c r="BH543" i="6"/>
  <c r="AH543" i="6"/>
  <c r="C543" i="6"/>
  <c r="BR543" i="6"/>
  <c r="L543" i="6"/>
  <c r="BD543" i="6"/>
  <c r="BE543" i="6"/>
  <c r="AD543" i="6"/>
  <c r="K543" i="6"/>
  <c r="BN543" i="6"/>
  <c r="BL543" i="6"/>
  <c r="M543" i="6"/>
  <c r="BF543" i="6"/>
  <c r="AA543" i="6"/>
  <c r="P543" i="6"/>
  <c r="B543" i="7"/>
  <c r="BO543" i="6"/>
  <c r="AS543" i="6"/>
  <c r="AI543" i="6"/>
  <c r="AW543" i="6"/>
  <c r="AP543" i="6"/>
  <c r="AE543" i="6"/>
  <c r="AA479" i="6"/>
  <c r="AW479" i="6"/>
  <c r="AI479" i="6"/>
  <c r="AE479" i="6"/>
  <c r="BA479" i="6"/>
  <c r="AU479" i="6"/>
  <c r="AF479" i="6"/>
  <c r="BJ479" i="6"/>
  <c r="AR479" i="6"/>
  <c r="BI479" i="6"/>
  <c r="BK479" i="6"/>
  <c r="BM479" i="6"/>
  <c r="AB479" i="6"/>
  <c r="BF479" i="6"/>
  <c r="BD479" i="6"/>
  <c r="L479" i="6"/>
  <c r="BH479" i="6"/>
  <c r="AH479" i="6"/>
  <c r="AV479" i="6"/>
  <c r="BG479" i="6"/>
  <c r="AO479" i="6"/>
  <c r="AD479" i="6"/>
  <c r="AX479" i="6"/>
  <c r="E479" i="6"/>
  <c r="BC479" i="6"/>
  <c r="K479" i="6"/>
  <c r="M479" i="6"/>
  <c r="BL479" i="6"/>
  <c r="AT479" i="6"/>
  <c r="AZ479" i="6"/>
  <c r="BO479" i="6"/>
  <c r="C479" i="6"/>
  <c r="BR479" i="6"/>
  <c r="BE479" i="6"/>
  <c r="AC479" i="6"/>
  <c r="AS479" i="6"/>
  <c r="BN479" i="6"/>
  <c r="O479" i="6"/>
  <c r="P479" i="6"/>
  <c r="B479" i="7"/>
  <c r="BP479" i="6"/>
  <c r="BB479" i="6"/>
  <c r="AK479" i="6"/>
  <c r="AP479" i="6"/>
  <c r="N479" i="6"/>
  <c r="AY479" i="6"/>
  <c r="Z479" i="6"/>
  <c r="AF415" i="6"/>
  <c r="AH415" i="6"/>
  <c r="AR415" i="6"/>
  <c r="BI415" i="6"/>
  <c r="M415" i="6"/>
  <c r="AV415" i="6"/>
  <c r="BM415" i="6"/>
  <c r="AY415" i="6"/>
  <c r="BP415" i="6"/>
  <c r="BC415" i="6"/>
  <c r="E415" i="6"/>
  <c r="AP415" i="6"/>
  <c r="K415" i="6"/>
  <c r="BB415" i="6"/>
  <c r="BL415" i="6"/>
  <c r="BN415" i="6"/>
  <c r="AZ415" i="6"/>
  <c r="BJ415" i="6"/>
  <c r="C415" i="6"/>
  <c r="BR415" i="6"/>
  <c r="BE415" i="6"/>
  <c r="BG415" i="6"/>
  <c r="AS415" i="6"/>
  <c r="AU415" i="6"/>
  <c r="O415" i="6"/>
  <c r="AD415" i="6"/>
  <c r="AB415" i="6"/>
  <c r="L415" i="6"/>
  <c r="AK415" i="6"/>
  <c r="AO415" i="6"/>
  <c r="N415" i="6"/>
  <c r="BF415" i="6"/>
  <c r="BK415" i="6"/>
  <c r="AW415" i="6"/>
  <c r="BO415" i="6"/>
  <c r="BA415" i="6"/>
  <c r="AI415" i="6"/>
  <c r="BD415" i="6"/>
  <c r="AC415" i="6"/>
  <c r="BH415" i="6"/>
  <c r="AX415" i="6"/>
  <c r="AA415" i="6"/>
  <c r="AT415" i="6"/>
  <c r="AE415" i="6"/>
  <c r="P415" i="6"/>
  <c r="B415" i="7"/>
  <c r="Z415" i="6"/>
  <c r="AH279" i="5"/>
  <c r="BL279" i="5"/>
  <c r="AF279" i="5"/>
  <c r="AM279" i="5"/>
  <c r="C279" i="5"/>
  <c r="AI279" i="5"/>
  <c r="J279" i="5"/>
  <c r="AQ279" i="5"/>
  <c r="I279" i="5"/>
  <c r="AP279" i="5"/>
  <c r="BK279" i="5"/>
  <c r="AS279" i="5"/>
  <c r="BJ279" i="5"/>
  <c r="U279" i="5"/>
  <c r="BP279" i="5"/>
  <c r="AZ279" i="5"/>
  <c r="AK279" i="5"/>
  <c r="AN279" i="5"/>
  <c r="O279" i="5"/>
  <c r="AR279" i="5"/>
  <c r="V279" i="5"/>
  <c r="AY279" i="5"/>
  <c r="AW279" i="5"/>
  <c r="K279" i="5"/>
  <c r="BB279" i="5"/>
  <c r="BD279" i="5"/>
  <c r="BF279" i="5"/>
  <c r="BH279" i="5"/>
  <c r="AT279" i="5"/>
  <c r="L279" i="5"/>
  <c r="E279" i="5"/>
  <c r="BC279" i="5"/>
  <c r="AJ279" i="5"/>
  <c r="P279" i="5"/>
  <c r="AO279" i="5"/>
  <c r="W279" i="5"/>
  <c r="M279" i="5"/>
  <c r="AV279" i="5"/>
  <c r="AX279" i="5"/>
  <c r="R279" i="5"/>
  <c r="BA279" i="5"/>
  <c r="BG279" i="5"/>
  <c r="BE279" i="5"/>
  <c r="AU279" i="5"/>
  <c r="BI279" i="5"/>
  <c r="E215" i="5"/>
  <c r="BB215" i="5"/>
  <c r="AU215" i="5"/>
  <c r="AS215" i="5"/>
  <c r="K215" i="5"/>
  <c r="J215" i="5"/>
  <c r="BC215" i="5"/>
  <c r="R215" i="5"/>
  <c r="AN215" i="5"/>
  <c r="AR215" i="5"/>
  <c r="L215" i="5"/>
  <c r="AO215" i="5"/>
  <c r="AK215" i="5"/>
  <c r="BG215" i="5"/>
  <c r="U215" i="5"/>
  <c r="AJ215" i="5"/>
  <c r="BK215" i="5"/>
  <c r="BP215" i="5"/>
  <c r="BD215" i="5"/>
  <c r="AT215" i="5"/>
  <c r="BJ215" i="5"/>
  <c r="BA215" i="5"/>
  <c r="I215" i="5"/>
  <c r="C215" i="5"/>
  <c r="AI215" i="5"/>
  <c r="W215" i="5"/>
  <c r="AF215" i="5"/>
  <c r="AZ215" i="5"/>
  <c r="AY215" i="5"/>
  <c r="M215" i="5"/>
  <c r="BI215" i="5"/>
  <c r="AM215" i="5"/>
  <c r="O215" i="5"/>
  <c r="P215" i="5"/>
  <c r="BE215" i="5"/>
  <c r="V215" i="5"/>
  <c r="AV215" i="5"/>
  <c r="AQ215" i="5"/>
  <c r="AX215" i="5"/>
  <c r="BF215" i="5"/>
  <c r="AP215" i="5"/>
  <c r="AW215" i="5"/>
  <c r="AH215" i="5"/>
  <c r="BH215" i="5"/>
  <c r="BL215" i="5"/>
  <c r="P151" i="5"/>
  <c r="C151" i="5"/>
  <c r="AI151" i="5"/>
  <c r="V151" i="5"/>
  <c r="BP151" i="5"/>
  <c r="AO151" i="5"/>
  <c r="R151" i="5"/>
  <c r="BK151" i="5"/>
  <c r="AN151" i="5"/>
  <c r="AU151" i="5"/>
  <c r="AW151" i="5"/>
  <c r="AM151" i="5"/>
  <c r="AP151" i="5"/>
  <c r="AK151" i="5"/>
  <c r="BA151" i="5"/>
  <c r="BB151" i="5"/>
  <c r="AH151" i="5"/>
  <c r="AQ151" i="5"/>
  <c r="BJ151" i="5"/>
  <c r="AZ151" i="5"/>
  <c r="E151" i="5"/>
  <c r="AV151" i="5"/>
  <c r="AY151" i="5"/>
  <c r="W151" i="5"/>
  <c r="BD151" i="5"/>
  <c r="M151" i="5"/>
  <c r="AF151" i="5"/>
  <c r="U151" i="5"/>
  <c r="BH151" i="5"/>
  <c r="K151" i="5"/>
  <c r="I151" i="5"/>
  <c r="AX151" i="5"/>
  <c r="AS151" i="5"/>
  <c r="BC151" i="5"/>
  <c r="L151" i="5"/>
  <c r="O151" i="5"/>
  <c r="BG151" i="5"/>
  <c r="AJ151" i="5"/>
  <c r="AR151" i="5"/>
  <c r="BE151" i="5"/>
  <c r="BF151" i="5"/>
  <c r="BI151" i="5"/>
  <c r="J151" i="5"/>
  <c r="AT151" i="5"/>
  <c r="BL151" i="5"/>
  <c r="E87" i="5"/>
  <c r="AT87" i="5"/>
  <c r="BD87" i="5"/>
  <c r="AN87" i="5"/>
  <c r="V87" i="5"/>
  <c r="J87" i="5"/>
  <c r="BC87" i="5"/>
  <c r="AZ87" i="5"/>
  <c r="BK87" i="5"/>
  <c r="AJ87" i="5"/>
  <c r="BP87" i="5"/>
  <c r="AU87" i="5"/>
  <c r="BG87" i="5"/>
  <c r="AK87" i="5"/>
  <c r="BL87" i="5"/>
  <c r="AQ87" i="5"/>
  <c r="I87" i="5"/>
  <c r="U87" i="5"/>
  <c r="AS87" i="5"/>
  <c r="AF87" i="5"/>
  <c r="K87" i="5"/>
  <c r="AR87" i="5"/>
  <c r="AY87" i="5"/>
  <c r="AO87" i="5"/>
  <c r="AW87" i="5"/>
  <c r="BA87" i="5"/>
  <c r="BI87" i="5"/>
  <c r="AX87" i="5"/>
  <c r="BJ87" i="5"/>
  <c r="BB87" i="5"/>
  <c r="BH87" i="5"/>
  <c r="AM87" i="5"/>
  <c r="BE87" i="5"/>
  <c r="AP87" i="5"/>
  <c r="BF87" i="5"/>
  <c r="M87" i="5"/>
  <c r="R87" i="5"/>
  <c r="P87" i="5"/>
  <c r="AH87" i="5"/>
  <c r="AV87" i="5"/>
  <c r="L87" i="5"/>
  <c r="O87" i="5"/>
  <c r="C87" i="5"/>
  <c r="AI87" i="5"/>
  <c r="W87" i="5"/>
  <c r="AR282" i="5"/>
  <c r="BI282" i="5"/>
  <c r="W282" i="5"/>
  <c r="AV282" i="5"/>
  <c r="E282" i="5"/>
  <c r="AH282" i="5"/>
  <c r="C282" i="5"/>
  <c r="AI282" i="5"/>
  <c r="J282" i="5"/>
  <c r="AM282" i="5"/>
  <c r="I282" i="5"/>
  <c r="AP282" i="5"/>
  <c r="BG282" i="5"/>
  <c r="V282" i="5"/>
  <c r="BK282" i="5"/>
  <c r="AW282" i="5"/>
  <c r="AY282" i="5"/>
  <c r="AJ282" i="5"/>
  <c r="K282" i="5"/>
  <c r="AO282" i="5"/>
  <c r="P282" i="5"/>
  <c r="BH282" i="5"/>
  <c r="AT282" i="5"/>
  <c r="L282" i="5"/>
  <c r="AF282" i="5"/>
  <c r="R282" i="5"/>
  <c r="BA282" i="5"/>
  <c r="BC282" i="5"/>
  <c r="BE282" i="5"/>
  <c r="AQ282" i="5"/>
  <c r="M282" i="5"/>
  <c r="BJ282" i="5"/>
  <c r="BL282" i="5"/>
  <c r="AX282" i="5"/>
  <c r="AZ282" i="5"/>
  <c r="AK282" i="5"/>
  <c r="AN282" i="5"/>
  <c r="O282" i="5"/>
  <c r="AS282" i="5"/>
  <c r="AU282" i="5"/>
  <c r="U282" i="5"/>
  <c r="BP282" i="5"/>
  <c r="BB282" i="5"/>
  <c r="BD282" i="5"/>
  <c r="BF282" i="5"/>
  <c r="C218" i="5"/>
  <c r="AI218" i="5"/>
  <c r="W218" i="5"/>
  <c r="AP218" i="5"/>
  <c r="AK218" i="5"/>
  <c r="P218" i="5"/>
  <c r="J218" i="5"/>
  <c r="L218" i="5"/>
  <c r="V218" i="5"/>
  <c r="AT218" i="5"/>
  <c r="E218" i="5"/>
  <c r="AF218" i="5"/>
  <c r="U218" i="5"/>
  <c r="BK218" i="5"/>
  <c r="BG218" i="5"/>
  <c r="AN218" i="5"/>
  <c r="BH218" i="5"/>
  <c r="AY218" i="5"/>
  <c r="M218" i="5"/>
  <c r="AO218" i="5"/>
  <c r="AX218" i="5"/>
  <c r="BF218" i="5"/>
  <c r="AU218" i="5"/>
  <c r="R218" i="5"/>
  <c r="BD218" i="5"/>
  <c r="AQ218" i="5"/>
  <c r="BP218" i="5"/>
  <c r="BI218" i="5"/>
  <c r="BC218" i="5"/>
  <c r="BA218" i="5"/>
  <c r="O218" i="5"/>
  <c r="AZ218" i="5"/>
  <c r="AW218" i="5"/>
  <c r="AV218" i="5"/>
  <c r="AS218" i="5"/>
  <c r="AM218" i="5"/>
  <c r="BE218" i="5"/>
  <c r="AJ218" i="5"/>
  <c r="I218" i="5"/>
  <c r="BB218" i="5"/>
  <c r="AR218" i="5"/>
  <c r="BL218" i="5"/>
  <c r="K218" i="5"/>
  <c r="BJ218" i="5"/>
  <c r="AH218" i="5"/>
  <c r="AU150" i="5"/>
  <c r="AW150" i="5"/>
  <c r="AK150" i="5"/>
  <c r="V150" i="5"/>
  <c r="BA150" i="5"/>
  <c r="AQ150" i="5"/>
  <c r="BJ150" i="5"/>
  <c r="R150" i="5"/>
  <c r="AH150" i="5"/>
  <c r="AS150" i="5"/>
  <c r="P150" i="5"/>
  <c r="AN150" i="5"/>
  <c r="O150" i="5"/>
  <c r="E150" i="5"/>
  <c r="BG150" i="5"/>
  <c r="C150" i="5"/>
  <c r="AI150" i="5"/>
  <c r="K150" i="5"/>
  <c r="BL150" i="5"/>
  <c r="I150" i="5"/>
  <c r="AX150" i="5"/>
  <c r="W150" i="5"/>
  <c r="BI150" i="5"/>
  <c r="BB150" i="5"/>
  <c r="BF150" i="5"/>
  <c r="AM150" i="5"/>
  <c r="BD150" i="5"/>
  <c r="AR150" i="5"/>
  <c r="AT150" i="5"/>
  <c r="AO150" i="5"/>
  <c r="J150" i="5"/>
  <c r="AY150" i="5"/>
  <c r="AF150" i="5"/>
  <c r="L150" i="5"/>
  <c r="U150" i="5"/>
  <c r="BH150" i="5"/>
  <c r="AZ150" i="5"/>
  <c r="AJ150" i="5"/>
  <c r="BP150" i="5"/>
  <c r="AP150" i="5"/>
  <c r="BE150" i="5"/>
  <c r="AV150" i="5"/>
  <c r="M150" i="5"/>
  <c r="BC150" i="5"/>
  <c r="BK150" i="5"/>
  <c r="BG86" i="5"/>
  <c r="BL86" i="5"/>
  <c r="C86" i="5"/>
  <c r="AI86" i="5"/>
  <c r="AZ86" i="5"/>
  <c r="M86" i="5"/>
  <c r="AP86" i="5"/>
  <c r="AW86" i="5"/>
  <c r="V86" i="5"/>
  <c r="E86" i="5"/>
  <c r="AF86" i="5"/>
  <c r="R86" i="5"/>
  <c r="K86" i="5"/>
  <c r="AV86" i="5"/>
  <c r="BB86" i="5"/>
  <c r="O86" i="5"/>
  <c r="AS86" i="5"/>
  <c r="BD86" i="5"/>
  <c r="BF86" i="5"/>
  <c r="BJ86" i="5"/>
  <c r="I86" i="5"/>
  <c r="AO86" i="5"/>
  <c r="BE86" i="5"/>
  <c r="AQ86" i="5"/>
  <c r="AK86" i="5"/>
  <c r="AJ86" i="5"/>
  <c r="AT86" i="5"/>
  <c r="BI86" i="5"/>
  <c r="AH86" i="5"/>
  <c r="W86" i="5"/>
  <c r="BH86" i="5"/>
  <c r="AN86" i="5"/>
  <c r="AU86" i="5"/>
  <c r="BP86" i="5"/>
  <c r="P86" i="5"/>
  <c r="J86" i="5"/>
  <c r="BA86" i="5"/>
  <c r="L86" i="5"/>
  <c r="BK86" i="5"/>
  <c r="U86" i="5"/>
  <c r="AY86" i="5"/>
  <c r="AM86" i="5"/>
  <c r="BC86" i="5"/>
  <c r="AX86" i="5"/>
  <c r="AR86" i="5"/>
  <c r="E273" i="5"/>
  <c r="BI273" i="5"/>
  <c r="AJ273" i="5"/>
  <c r="K273" i="5"/>
  <c r="BG273" i="5"/>
  <c r="AK273" i="5"/>
  <c r="BC273" i="5"/>
  <c r="AF273" i="5"/>
  <c r="AV273" i="5"/>
  <c r="BJ273" i="5"/>
  <c r="BH273" i="5"/>
  <c r="V273" i="5"/>
  <c r="AS273" i="5"/>
  <c r="AO273" i="5"/>
  <c r="AW273" i="5"/>
  <c r="M273" i="5"/>
  <c r="AQ273" i="5"/>
  <c r="U273" i="5"/>
  <c r="AM273" i="5"/>
  <c r="C273" i="5"/>
  <c r="AI273" i="5"/>
  <c r="O273" i="5"/>
  <c r="AT273" i="5"/>
  <c r="AR273" i="5"/>
  <c r="J273" i="5"/>
  <c r="P273" i="5"/>
  <c r="BF273" i="5"/>
  <c r="BD273" i="5"/>
  <c r="L273" i="5"/>
  <c r="AZ273" i="5"/>
  <c r="BP273" i="5"/>
  <c r="AY273" i="5"/>
  <c r="R273" i="5"/>
  <c r="BK273" i="5"/>
  <c r="BE273" i="5"/>
  <c r="BA273" i="5"/>
  <c r="AP273" i="5"/>
  <c r="AN273" i="5"/>
  <c r="BB273" i="5"/>
  <c r="W273" i="5"/>
  <c r="AX273" i="5"/>
  <c r="BL273" i="5"/>
  <c r="AH273" i="5"/>
  <c r="I273" i="5"/>
  <c r="AU273" i="5"/>
  <c r="O209" i="5"/>
  <c r="W209" i="5"/>
  <c r="BA209" i="5"/>
  <c r="V209" i="5"/>
  <c r="AT209" i="5"/>
  <c r="BJ209" i="5"/>
  <c r="BE209" i="5"/>
  <c r="AW209" i="5"/>
  <c r="AQ209" i="5"/>
  <c r="AS209" i="5"/>
  <c r="BI209" i="5"/>
  <c r="P209" i="5"/>
  <c r="AJ209" i="5"/>
  <c r="I209" i="5"/>
  <c r="AR209" i="5"/>
  <c r="L209" i="5"/>
  <c r="M209" i="5"/>
  <c r="AO209" i="5"/>
  <c r="AH209" i="5"/>
  <c r="J209" i="5"/>
  <c r="C209" i="5"/>
  <c r="AI209" i="5"/>
  <c r="K209" i="5"/>
  <c r="AM209" i="5"/>
  <c r="BF209" i="5"/>
  <c r="AU209" i="5"/>
  <c r="BH209" i="5"/>
  <c r="AV209" i="5"/>
  <c r="R209" i="5"/>
  <c r="AN209" i="5"/>
  <c r="BC209" i="5"/>
  <c r="AX209" i="5"/>
  <c r="BG209" i="5"/>
  <c r="E209" i="5"/>
  <c r="AP209" i="5"/>
  <c r="BK209" i="5"/>
  <c r="AY209" i="5"/>
  <c r="BL209" i="5"/>
  <c r="AZ209" i="5"/>
  <c r="BD209" i="5"/>
  <c r="AF209" i="5"/>
  <c r="U209" i="5"/>
  <c r="BP209" i="5"/>
  <c r="AK209" i="5"/>
  <c r="BB209" i="5"/>
  <c r="I145" i="5"/>
  <c r="BG145" i="5"/>
  <c r="AT145" i="5"/>
  <c r="AS145" i="5"/>
  <c r="AF145" i="5"/>
  <c r="W145" i="5"/>
  <c r="J145" i="5"/>
  <c r="BH145" i="5"/>
  <c r="BK145" i="5"/>
  <c r="BA145" i="5"/>
  <c r="AR145" i="5"/>
  <c r="AU145" i="5"/>
  <c r="AO145" i="5"/>
  <c r="R145" i="5"/>
  <c r="O145" i="5"/>
  <c r="BI145" i="5"/>
  <c r="BC145" i="5"/>
  <c r="BF145" i="5"/>
  <c r="AV145" i="5"/>
  <c r="AH145" i="5"/>
  <c r="C145" i="5"/>
  <c r="AI145" i="5"/>
  <c r="P145" i="5"/>
  <c r="BP145" i="5"/>
  <c r="BE145" i="5"/>
  <c r="AX145" i="5"/>
  <c r="AZ145" i="5"/>
  <c r="AQ145" i="5"/>
  <c r="V145" i="5"/>
  <c r="U145" i="5"/>
  <c r="E145" i="5"/>
  <c r="BD145" i="5"/>
  <c r="BB145" i="5"/>
  <c r="AN145" i="5"/>
  <c r="AK145" i="5"/>
  <c r="L145" i="5"/>
  <c r="M145" i="5"/>
  <c r="BL145" i="5"/>
  <c r="AY145" i="5"/>
  <c r="AW145" i="5"/>
  <c r="AM145" i="5"/>
  <c r="AP145" i="5"/>
  <c r="AJ145" i="5"/>
  <c r="K145" i="5"/>
  <c r="BJ145" i="5"/>
  <c r="AP81" i="5"/>
  <c r="BK81" i="5"/>
  <c r="BI81" i="5"/>
  <c r="BL81" i="5"/>
  <c r="AW81" i="5"/>
  <c r="AV81" i="5"/>
  <c r="AJ81" i="5"/>
  <c r="P81" i="5"/>
  <c r="BP81" i="5"/>
  <c r="AO81" i="5"/>
  <c r="AK81" i="5"/>
  <c r="W81" i="5"/>
  <c r="AU81" i="5"/>
  <c r="I81" i="5"/>
  <c r="AN81" i="5"/>
  <c r="AF81" i="5"/>
  <c r="L81" i="5"/>
  <c r="E81" i="5"/>
  <c r="BA81" i="5"/>
  <c r="BB81" i="5"/>
  <c r="AZ81" i="5"/>
  <c r="BE81" i="5"/>
  <c r="BG81" i="5"/>
  <c r="O81" i="5"/>
  <c r="M81" i="5"/>
  <c r="BJ81" i="5"/>
  <c r="BC81" i="5"/>
  <c r="AT81" i="5"/>
  <c r="AM81" i="5"/>
  <c r="V81" i="5"/>
  <c r="K81" i="5"/>
  <c r="C81" i="5"/>
  <c r="AI81" i="5"/>
  <c r="AH81" i="5"/>
  <c r="R81" i="5"/>
  <c r="BF81" i="5"/>
  <c r="AS81" i="5"/>
  <c r="AQ81" i="5"/>
  <c r="U81" i="5"/>
  <c r="J81" i="5"/>
  <c r="BH81" i="5"/>
  <c r="AY81" i="5"/>
  <c r="AR81" i="5"/>
  <c r="BD81" i="5"/>
  <c r="AX81" i="5"/>
  <c r="U268" i="5"/>
  <c r="BH268" i="5"/>
  <c r="BK268" i="5"/>
  <c r="AR268" i="5"/>
  <c r="AU268" i="5"/>
  <c r="AO268" i="5"/>
  <c r="L268" i="5"/>
  <c r="P268" i="5"/>
  <c r="BI268" i="5"/>
  <c r="AY268" i="5"/>
  <c r="BG268" i="5"/>
  <c r="AW268" i="5"/>
  <c r="AH268" i="5"/>
  <c r="AQ268" i="5"/>
  <c r="AJ268" i="5"/>
  <c r="BP268" i="5"/>
  <c r="J268" i="5"/>
  <c r="BE268" i="5"/>
  <c r="AT268" i="5"/>
  <c r="BB268" i="5"/>
  <c r="AF268" i="5"/>
  <c r="W268" i="5"/>
  <c r="E268" i="5"/>
  <c r="BD268" i="5"/>
  <c r="BL268" i="5"/>
  <c r="BA268" i="5"/>
  <c r="AN268" i="5"/>
  <c r="AV268" i="5"/>
  <c r="R268" i="5"/>
  <c r="O268" i="5"/>
  <c r="M268" i="5"/>
  <c r="BC268" i="5"/>
  <c r="BF268" i="5"/>
  <c r="AM268" i="5"/>
  <c r="AP268" i="5"/>
  <c r="C268" i="5"/>
  <c r="AI268" i="5"/>
  <c r="K268" i="5"/>
  <c r="BJ268" i="5"/>
  <c r="I268" i="5"/>
  <c r="AX268" i="5"/>
  <c r="AZ268" i="5"/>
  <c r="AS268" i="5"/>
  <c r="V268" i="5"/>
  <c r="AK268" i="5"/>
  <c r="I204" i="5"/>
  <c r="L204" i="5"/>
  <c r="BE204" i="5"/>
  <c r="AX204" i="5"/>
  <c r="BJ204" i="5"/>
  <c r="BC204" i="5"/>
  <c r="AT204" i="5"/>
  <c r="E204" i="5"/>
  <c r="AR204" i="5"/>
  <c r="J204" i="5"/>
  <c r="BP204" i="5"/>
  <c r="AU204" i="5"/>
  <c r="BF204" i="5"/>
  <c r="AV204" i="5"/>
  <c r="P204" i="5"/>
  <c r="R204" i="5"/>
  <c r="AK204" i="5"/>
  <c r="AN204" i="5"/>
  <c r="C204" i="5"/>
  <c r="AI204" i="5"/>
  <c r="AM204" i="5"/>
  <c r="BH204" i="5"/>
  <c r="AW204" i="5"/>
  <c r="BA204" i="5"/>
  <c r="AJ204" i="5"/>
  <c r="BL204" i="5"/>
  <c r="BB204" i="5"/>
  <c r="AZ204" i="5"/>
  <c r="BG204" i="5"/>
  <c r="BD204" i="5"/>
  <c r="BI204" i="5"/>
  <c r="V204" i="5"/>
  <c r="K204" i="5"/>
  <c r="O204" i="5"/>
  <c r="AP204" i="5"/>
  <c r="AH204" i="5"/>
  <c r="U204" i="5"/>
  <c r="AO204" i="5"/>
  <c r="AF204" i="5"/>
  <c r="M204" i="5"/>
  <c r="AQ204" i="5"/>
  <c r="BK204" i="5"/>
  <c r="AY204" i="5"/>
  <c r="AS204" i="5"/>
  <c r="W204" i="5"/>
  <c r="E140" i="5"/>
  <c r="AK140" i="5"/>
  <c r="AQ140" i="5"/>
  <c r="AF140" i="5"/>
  <c r="AU140" i="5"/>
  <c r="R140" i="5"/>
  <c r="AP140" i="5"/>
  <c r="AR140" i="5"/>
  <c r="AJ140" i="5"/>
  <c r="BD140" i="5"/>
  <c r="I140" i="5"/>
  <c r="O140" i="5"/>
  <c r="BG140" i="5"/>
  <c r="BB140" i="5"/>
  <c r="AY140" i="5"/>
  <c r="M140" i="5"/>
  <c r="AT140" i="5"/>
  <c r="U140" i="5"/>
  <c r="BJ140" i="5"/>
  <c r="K140" i="5"/>
  <c r="BA140" i="5"/>
  <c r="AH140" i="5"/>
  <c r="AO140" i="5"/>
  <c r="AV140" i="5"/>
  <c r="BL140" i="5"/>
  <c r="V140" i="5"/>
  <c r="AS140" i="5"/>
  <c r="L140" i="5"/>
  <c r="AW140" i="5"/>
  <c r="AN140" i="5"/>
  <c r="C140" i="5"/>
  <c r="AI140" i="5"/>
  <c r="BF140" i="5"/>
  <c r="BH140" i="5"/>
  <c r="BE140" i="5"/>
  <c r="P140" i="5"/>
  <c r="J140" i="5"/>
  <c r="BC140" i="5"/>
  <c r="BI140" i="5"/>
  <c r="AX140" i="5"/>
  <c r="BK140" i="5"/>
  <c r="BP140" i="5"/>
  <c r="W140" i="5"/>
  <c r="AM140" i="5"/>
  <c r="AZ140" i="5"/>
  <c r="AU597" i="6"/>
  <c r="BL597" i="6"/>
  <c r="AT597" i="6"/>
  <c r="BO597" i="6"/>
  <c r="AB597" i="6"/>
  <c r="BJ597" i="6"/>
  <c r="C597" i="6"/>
  <c r="BR597" i="6"/>
  <c r="E597" i="6"/>
  <c r="AC597" i="6"/>
  <c r="BG597" i="6"/>
  <c r="K597" i="6"/>
  <c r="AX597" i="6"/>
  <c r="Z597" i="6"/>
  <c r="O597" i="6"/>
  <c r="AD597" i="6"/>
  <c r="BP597" i="6"/>
  <c r="BB597" i="6"/>
  <c r="AK597" i="6"/>
  <c r="AO597" i="6"/>
  <c r="N597" i="6"/>
  <c r="BI597" i="6"/>
  <c r="BK597" i="6"/>
  <c r="AW597" i="6"/>
  <c r="AY597" i="6"/>
  <c r="BA597" i="6"/>
  <c r="AI597" i="6"/>
  <c r="BD597" i="6"/>
  <c r="L597" i="6"/>
  <c r="AR597" i="6"/>
  <c r="BF597" i="6"/>
  <c r="AA597" i="6"/>
  <c r="BM597" i="6"/>
  <c r="AE597" i="6"/>
  <c r="P597" i="6"/>
  <c r="B597" i="7"/>
  <c r="BC597" i="6"/>
  <c r="AF597" i="6"/>
  <c r="M597" i="6"/>
  <c r="BH597" i="6"/>
  <c r="AH597" i="6"/>
  <c r="AV597" i="6"/>
  <c r="BN597" i="6"/>
  <c r="AZ597" i="6"/>
  <c r="BE597" i="6"/>
  <c r="AP597" i="6"/>
  <c r="AS597" i="6"/>
  <c r="AV533" i="6"/>
  <c r="AC533" i="6"/>
  <c r="AF533" i="6"/>
  <c r="BP533" i="6"/>
  <c r="BI533" i="6"/>
  <c r="AU533" i="6"/>
  <c r="BD533" i="6"/>
  <c r="AS533" i="6"/>
  <c r="K533" i="6"/>
  <c r="AR533" i="6"/>
  <c r="M533" i="6"/>
  <c r="BA533" i="6"/>
  <c r="BB533" i="6"/>
  <c r="BK533" i="6"/>
  <c r="BG533" i="6"/>
  <c r="BF533" i="6"/>
  <c r="E533" i="6"/>
  <c r="AY533" i="6"/>
  <c r="N533" i="6"/>
  <c r="AX533" i="6"/>
  <c r="AA533" i="6"/>
  <c r="BC533" i="6"/>
  <c r="AE533" i="6"/>
  <c r="AI533" i="6"/>
  <c r="C533" i="6"/>
  <c r="BR533" i="6"/>
  <c r="AP533" i="6"/>
  <c r="Z533" i="6"/>
  <c r="BH533" i="6"/>
  <c r="O533" i="6"/>
  <c r="BL533" i="6"/>
  <c r="AD533" i="6"/>
  <c r="AZ533" i="6"/>
  <c r="AT533" i="6"/>
  <c r="BM533" i="6"/>
  <c r="P533" i="6"/>
  <c r="B533" i="7"/>
  <c r="L533" i="6"/>
  <c r="BE533" i="6"/>
  <c r="AB533" i="6"/>
  <c r="BJ533" i="6"/>
  <c r="AH533" i="6"/>
  <c r="BO533" i="6"/>
  <c r="AK533" i="6"/>
  <c r="BN533" i="6"/>
  <c r="AW533" i="6"/>
  <c r="AO533" i="6"/>
  <c r="AV469" i="6"/>
  <c r="BM469" i="6"/>
  <c r="BG469" i="6"/>
  <c r="BP469" i="6"/>
  <c r="BC469" i="6"/>
  <c r="AH469" i="6"/>
  <c r="BD469" i="6"/>
  <c r="Z469" i="6"/>
  <c r="L469" i="6"/>
  <c r="BH469" i="6"/>
  <c r="AI469" i="6"/>
  <c r="AY469" i="6"/>
  <c r="O469" i="6"/>
  <c r="BN469" i="6"/>
  <c r="AB469" i="6"/>
  <c r="AD469" i="6"/>
  <c r="AK469" i="6"/>
  <c r="BK469" i="6"/>
  <c r="N469" i="6"/>
  <c r="BI469" i="6"/>
  <c r="BB469" i="6"/>
  <c r="AW469" i="6"/>
  <c r="BJ469" i="6"/>
  <c r="BA469" i="6"/>
  <c r="BO469" i="6"/>
  <c r="E469" i="6"/>
  <c r="AX469" i="6"/>
  <c r="AR469" i="6"/>
  <c r="P469" i="6"/>
  <c r="B469" i="7"/>
  <c r="AA469" i="6"/>
  <c r="AU469" i="6"/>
  <c r="AE469" i="6"/>
  <c r="M469" i="6"/>
  <c r="C469" i="6"/>
  <c r="BR469" i="6"/>
  <c r="AF469" i="6"/>
  <c r="AP469" i="6"/>
  <c r="K469" i="6"/>
  <c r="BL469" i="6"/>
  <c r="AC469" i="6"/>
  <c r="AZ469" i="6"/>
  <c r="AO469" i="6"/>
  <c r="BE469" i="6"/>
  <c r="AT469" i="6"/>
  <c r="AS469" i="6"/>
  <c r="BF469" i="6"/>
  <c r="AC405" i="6"/>
  <c r="BG405" i="6"/>
  <c r="AE405" i="6"/>
  <c r="AH405" i="6"/>
  <c r="BK405" i="6"/>
  <c r="AB405" i="6"/>
  <c r="BF405" i="6"/>
  <c r="AR405" i="6"/>
  <c r="AF405" i="6"/>
  <c r="AT405" i="6"/>
  <c r="N405" i="6"/>
  <c r="AX405" i="6"/>
  <c r="C405" i="6"/>
  <c r="BR405" i="6"/>
  <c r="BM405" i="6"/>
  <c r="BD405" i="6"/>
  <c r="L405" i="6"/>
  <c r="BO405" i="6"/>
  <c r="BE405" i="6"/>
  <c r="AI405" i="6"/>
  <c r="K405" i="6"/>
  <c r="BN405" i="6"/>
  <c r="BB405" i="6"/>
  <c r="AA405" i="6"/>
  <c r="AO405" i="6"/>
  <c r="AV405" i="6"/>
  <c r="P405" i="6"/>
  <c r="B405" i="7"/>
  <c r="BC405" i="6"/>
  <c r="AS405" i="6"/>
  <c r="AP405" i="6"/>
  <c r="O405" i="6"/>
  <c r="M405" i="6"/>
  <c r="AZ405" i="6"/>
  <c r="AD405" i="6"/>
  <c r="BP405" i="6"/>
  <c r="BH405" i="6"/>
  <c r="BI405" i="6"/>
  <c r="AK405" i="6"/>
  <c r="AW405" i="6"/>
  <c r="AU405" i="6"/>
  <c r="BA405" i="6"/>
  <c r="AY405" i="6"/>
  <c r="E405" i="6"/>
  <c r="BJ405" i="6"/>
  <c r="BL405" i="6"/>
  <c r="Z405" i="6"/>
  <c r="AR708" i="6"/>
  <c r="BI708" i="6"/>
  <c r="M708" i="6"/>
  <c r="BL708" i="6"/>
  <c r="AH708" i="6"/>
  <c r="AE708" i="6"/>
  <c r="BA708" i="6"/>
  <c r="AY708" i="6"/>
  <c r="AK708" i="6"/>
  <c r="BE708" i="6"/>
  <c r="BJ708" i="6"/>
  <c r="Z708" i="6"/>
  <c r="AS708" i="6"/>
  <c r="BG708" i="6"/>
  <c r="AW708" i="6"/>
  <c r="AI708" i="6"/>
  <c r="L708" i="6"/>
  <c r="C708" i="6"/>
  <c r="BR708" i="6"/>
  <c r="AF708" i="6"/>
  <c r="BO708" i="6"/>
  <c r="N708" i="6"/>
  <c r="AC708" i="6"/>
  <c r="AA708" i="6"/>
  <c r="BM708" i="6"/>
  <c r="AZ708" i="6"/>
  <c r="AO708" i="6"/>
  <c r="P708" i="6"/>
  <c r="B708" i="7"/>
  <c r="AP708" i="6"/>
  <c r="BH708" i="6"/>
  <c r="AX708" i="6"/>
  <c r="AV708" i="6"/>
  <c r="BB708" i="6"/>
  <c r="BP708" i="6"/>
  <c r="BF708" i="6"/>
  <c r="BD708" i="6"/>
  <c r="AU708" i="6"/>
  <c r="K708" i="6"/>
  <c r="BN708" i="6"/>
  <c r="O708" i="6"/>
  <c r="AD708" i="6"/>
  <c r="AB708" i="6"/>
  <c r="BC708" i="6"/>
  <c r="E708" i="6"/>
  <c r="AT708" i="6"/>
  <c r="BK708" i="6"/>
  <c r="BA644" i="6"/>
  <c r="Z644" i="6"/>
  <c r="BP644" i="6"/>
  <c r="BE644" i="6"/>
  <c r="BJ644" i="6"/>
  <c r="BL644" i="6"/>
  <c r="AS644" i="6"/>
  <c r="BN644" i="6"/>
  <c r="AW644" i="6"/>
  <c r="M644" i="6"/>
  <c r="AZ644" i="6"/>
  <c r="AO644" i="6"/>
  <c r="AV644" i="6"/>
  <c r="P644" i="6"/>
  <c r="B644" i="7"/>
  <c r="AY644" i="6"/>
  <c r="K644" i="6"/>
  <c r="AI644" i="6"/>
  <c r="AK644" i="6"/>
  <c r="BB644" i="6"/>
  <c r="BD644" i="6"/>
  <c r="BF644" i="6"/>
  <c r="AR644" i="6"/>
  <c r="BO644" i="6"/>
  <c r="BI644" i="6"/>
  <c r="BC644" i="6"/>
  <c r="O644" i="6"/>
  <c r="AP644" i="6"/>
  <c r="AB644" i="6"/>
  <c r="AU644" i="6"/>
  <c r="E644" i="6"/>
  <c r="AT644" i="6"/>
  <c r="N644" i="6"/>
  <c r="AC644" i="6"/>
  <c r="C644" i="6"/>
  <c r="BR644" i="6"/>
  <c r="BM644" i="6"/>
  <c r="BG644" i="6"/>
  <c r="L644" i="6"/>
  <c r="BK644" i="6"/>
  <c r="AF644" i="6"/>
  <c r="AD644" i="6"/>
  <c r="BH644" i="6"/>
  <c r="AX644" i="6"/>
  <c r="AE644" i="6"/>
  <c r="AH644" i="6"/>
  <c r="AA644" i="6"/>
  <c r="AW580" i="6"/>
  <c r="M580" i="6"/>
  <c r="AZ580" i="6"/>
  <c r="L580" i="6"/>
  <c r="AU580" i="6"/>
  <c r="AR580" i="6"/>
  <c r="P580" i="6"/>
  <c r="B580" i="7"/>
  <c r="AD580" i="6"/>
  <c r="N580" i="6"/>
  <c r="BI580" i="6"/>
  <c r="AI580" i="6"/>
  <c r="AE580" i="6"/>
  <c r="BM580" i="6"/>
  <c r="BG580" i="6"/>
  <c r="BA580" i="6"/>
  <c r="BK580" i="6"/>
  <c r="AF580" i="6"/>
  <c r="BJ580" i="6"/>
  <c r="BH580" i="6"/>
  <c r="AX580" i="6"/>
  <c r="AH580" i="6"/>
  <c r="AA580" i="6"/>
  <c r="AO580" i="6"/>
  <c r="AV580" i="6"/>
  <c r="BE580" i="6"/>
  <c r="AY580" i="6"/>
  <c r="K580" i="6"/>
  <c r="BN580" i="6"/>
  <c r="AK580" i="6"/>
  <c r="BB580" i="6"/>
  <c r="BD580" i="6"/>
  <c r="BF580" i="6"/>
  <c r="BP580" i="6"/>
  <c r="BO580" i="6"/>
  <c r="AS580" i="6"/>
  <c r="BC580" i="6"/>
  <c r="O580" i="6"/>
  <c r="AP580" i="6"/>
  <c r="AB580" i="6"/>
  <c r="Z580" i="6"/>
  <c r="E580" i="6"/>
  <c r="AT580" i="6"/>
  <c r="BL580" i="6"/>
  <c r="AC580" i="6"/>
  <c r="C580" i="6"/>
  <c r="BR580" i="6"/>
  <c r="AV516" i="6"/>
  <c r="BM516" i="6"/>
  <c r="AY516" i="6"/>
  <c r="BP516" i="6"/>
  <c r="AO516" i="6"/>
  <c r="C516" i="6"/>
  <c r="BR516" i="6"/>
  <c r="E516" i="6"/>
  <c r="M516" i="6"/>
  <c r="BH516" i="6"/>
  <c r="AC516" i="6"/>
  <c r="AI516" i="6"/>
  <c r="AA516" i="6"/>
  <c r="AH516" i="6"/>
  <c r="AE516" i="6"/>
  <c r="L516" i="6"/>
  <c r="BE516" i="6"/>
  <c r="BK516" i="6"/>
  <c r="K516" i="6"/>
  <c r="BN516" i="6"/>
  <c r="BL516" i="6"/>
  <c r="BB516" i="6"/>
  <c r="AZ516" i="6"/>
  <c r="BF516" i="6"/>
  <c r="AK516" i="6"/>
  <c r="P516" i="6"/>
  <c r="B516" i="7"/>
  <c r="BG516" i="6"/>
  <c r="AS516" i="6"/>
  <c r="AD516" i="6"/>
  <c r="O516" i="6"/>
  <c r="Z516" i="6"/>
  <c r="AB516" i="6"/>
  <c r="AU516" i="6"/>
  <c r="BD516" i="6"/>
  <c r="AT516" i="6"/>
  <c r="N516" i="6"/>
  <c r="BI516" i="6"/>
  <c r="AP516" i="6"/>
  <c r="AW516" i="6"/>
  <c r="BC516" i="6"/>
  <c r="BA516" i="6"/>
  <c r="BO516" i="6"/>
  <c r="AF516" i="6"/>
  <c r="BJ516" i="6"/>
  <c r="AR516" i="6"/>
  <c r="AX516" i="6"/>
  <c r="BJ452" i="6"/>
  <c r="K452" i="6"/>
  <c r="BN452" i="6"/>
  <c r="AR452" i="6"/>
  <c r="E452" i="6"/>
  <c r="AU452" i="6"/>
  <c r="BL452" i="6"/>
  <c r="L452" i="6"/>
  <c r="AY452" i="6"/>
  <c r="BP452" i="6"/>
  <c r="C452" i="6"/>
  <c r="BR452" i="6"/>
  <c r="AF452" i="6"/>
  <c r="BG452" i="6"/>
  <c r="BA452" i="6"/>
  <c r="BK452" i="6"/>
  <c r="AB452" i="6"/>
  <c r="AD452" i="6"/>
  <c r="BI452" i="6"/>
  <c r="AT452" i="6"/>
  <c r="AK452" i="6"/>
  <c r="AC452" i="6"/>
  <c r="N452" i="6"/>
  <c r="AH452" i="6"/>
  <c r="AA452" i="6"/>
  <c r="AW452" i="6"/>
  <c r="BO452" i="6"/>
  <c r="BM452" i="6"/>
  <c r="AI452" i="6"/>
  <c r="BD452" i="6"/>
  <c r="AX452" i="6"/>
  <c r="BH452" i="6"/>
  <c r="BB452" i="6"/>
  <c r="AV452" i="6"/>
  <c r="AO452" i="6"/>
  <c r="AE452" i="6"/>
  <c r="P452" i="6"/>
  <c r="B452" i="7"/>
  <c r="BC452" i="6"/>
  <c r="O452" i="6"/>
  <c r="AP452" i="6"/>
  <c r="BE452" i="6"/>
  <c r="M452" i="6"/>
  <c r="AS452" i="6"/>
  <c r="BF452" i="6"/>
  <c r="AZ452" i="6"/>
  <c r="Z452" i="6"/>
  <c r="AH388" i="6"/>
  <c r="AV388" i="6"/>
  <c r="M388" i="6"/>
  <c r="AB388" i="6"/>
  <c r="BF388" i="6"/>
  <c r="AR388" i="6"/>
  <c r="AX388" i="6"/>
  <c r="AF388" i="6"/>
  <c r="AT388" i="6"/>
  <c r="BG388" i="6"/>
  <c r="BN388" i="6"/>
  <c r="BB388" i="6"/>
  <c r="AE388" i="6"/>
  <c r="AK388" i="6"/>
  <c r="N388" i="6"/>
  <c r="BC388" i="6"/>
  <c r="E388" i="6"/>
  <c r="BJ388" i="6"/>
  <c r="AI388" i="6"/>
  <c r="Z388" i="6"/>
  <c r="O388" i="6"/>
  <c r="C388" i="6"/>
  <c r="BR388" i="6"/>
  <c r="BP388" i="6"/>
  <c r="BA388" i="6"/>
  <c r="BD388" i="6"/>
  <c r="AS388" i="6"/>
  <c r="BE388" i="6"/>
  <c r="AA388" i="6"/>
  <c r="BI388" i="6"/>
  <c r="AW388" i="6"/>
  <c r="K388" i="6"/>
  <c r="L388" i="6"/>
  <c r="AY388" i="6"/>
  <c r="AD388" i="6"/>
  <c r="P388" i="6"/>
  <c r="B388" i="7"/>
  <c r="BL388" i="6"/>
  <c r="BO388" i="6"/>
  <c r="BM388" i="6"/>
  <c r="AP388" i="6"/>
  <c r="AC388" i="6"/>
  <c r="AO388" i="6"/>
  <c r="BK388" i="6"/>
  <c r="BH388" i="6"/>
  <c r="AZ388" i="6"/>
  <c r="AU388" i="6"/>
  <c r="BN699" i="6"/>
  <c r="E699" i="6"/>
  <c r="AP699" i="6"/>
  <c r="BH699" i="6"/>
  <c r="AO699" i="6"/>
  <c r="BK699" i="6"/>
  <c r="AS699" i="6"/>
  <c r="AT699" i="6"/>
  <c r="BO699" i="6"/>
  <c r="BI699" i="6"/>
  <c r="AX699" i="6"/>
  <c r="AK699" i="6"/>
  <c r="BB699" i="6"/>
  <c r="AR699" i="6"/>
  <c r="BF699" i="6"/>
  <c r="AV699" i="6"/>
  <c r="AE699" i="6"/>
  <c r="BA699" i="6"/>
  <c r="AI699" i="6"/>
  <c r="BD699" i="6"/>
  <c r="M699" i="6"/>
  <c r="BE699" i="6"/>
  <c r="Z699" i="6"/>
  <c r="BL699" i="6"/>
  <c r="BJ699" i="6"/>
  <c r="AZ699" i="6"/>
  <c r="AF699" i="6"/>
  <c r="K699" i="6"/>
  <c r="BC699" i="6"/>
  <c r="O699" i="6"/>
  <c r="BG699" i="6"/>
  <c r="AB699" i="6"/>
  <c r="AU699" i="6"/>
  <c r="AW699" i="6"/>
  <c r="AD699" i="6"/>
  <c r="BP699" i="6"/>
  <c r="AC699" i="6"/>
  <c r="C699" i="6"/>
  <c r="BR699" i="6"/>
  <c r="AH699" i="6"/>
  <c r="N699" i="6"/>
  <c r="L699" i="6"/>
  <c r="AA699" i="6"/>
  <c r="P699" i="6"/>
  <c r="B699" i="7"/>
  <c r="AY699" i="6"/>
  <c r="BM699" i="6"/>
  <c r="AA635" i="6"/>
  <c r="AW635" i="6"/>
  <c r="BJ635" i="6"/>
  <c r="AE635" i="6"/>
  <c r="BA635" i="6"/>
  <c r="AI635" i="6"/>
  <c r="AK635" i="6"/>
  <c r="BE635" i="6"/>
  <c r="M635" i="6"/>
  <c r="AR635" i="6"/>
  <c r="BI635" i="6"/>
  <c r="AU635" i="6"/>
  <c r="O635" i="6"/>
  <c r="AD635" i="6"/>
  <c r="BP635" i="6"/>
  <c r="AX635" i="6"/>
  <c r="BD635" i="6"/>
  <c r="BF635" i="6"/>
  <c r="N635" i="6"/>
  <c r="BB635" i="6"/>
  <c r="BK635" i="6"/>
  <c r="BM635" i="6"/>
  <c r="AY635" i="6"/>
  <c r="AB635" i="6"/>
  <c r="BC635" i="6"/>
  <c r="E635" i="6"/>
  <c r="BN635" i="6"/>
  <c r="BH635" i="6"/>
  <c r="AT635" i="6"/>
  <c r="AV635" i="6"/>
  <c r="P635" i="6"/>
  <c r="B635" i="7"/>
  <c r="BO635" i="6"/>
  <c r="L635" i="6"/>
  <c r="C635" i="6"/>
  <c r="BR635" i="6"/>
  <c r="AF635" i="6"/>
  <c r="AP635" i="6"/>
  <c r="K635" i="6"/>
  <c r="AC635" i="6"/>
  <c r="Z635" i="6"/>
  <c r="BL635" i="6"/>
  <c r="AZ635" i="6"/>
  <c r="AO635" i="6"/>
  <c r="AH635" i="6"/>
  <c r="BG635" i="6"/>
  <c r="AS635" i="6"/>
  <c r="AA571" i="6"/>
  <c r="E571" i="6"/>
  <c r="AD571" i="6"/>
  <c r="BF571" i="6"/>
  <c r="AX571" i="6"/>
  <c r="BC571" i="6"/>
  <c r="AH571" i="6"/>
  <c r="BE571" i="6"/>
  <c r="BG571" i="6"/>
  <c r="C571" i="6"/>
  <c r="BR571" i="6"/>
  <c r="AK571" i="6"/>
  <c r="Z571" i="6"/>
  <c r="L571" i="6"/>
  <c r="O571" i="6"/>
  <c r="AB571" i="6"/>
  <c r="AT571" i="6"/>
  <c r="BL571" i="6"/>
  <c r="BP571" i="6"/>
  <c r="AU571" i="6"/>
  <c r="AW571" i="6"/>
  <c r="AY571" i="6"/>
  <c r="BB571" i="6"/>
  <c r="AI571" i="6"/>
  <c r="BH571" i="6"/>
  <c r="M571" i="6"/>
  <c r="AV571" i="6"/>
  <c r="BK571" i="6"/>
  <c r="AS571" i="6"/>
  <c r="BO571" i="6"/>
  <c r="N571" i="6"/>
  <c r="K571" i="6"/>
  <c r="AC571" i="6"/>
  <c r="AP571" i="6"/>
  <c r="BA571" i="6"/>
  <c r="BN571" i="6"/>
  <c r="AF571" i="6"/>
  <c r="AE571" i="6"/>
  <c r="AO571" i="6"/>
  <c r="BD571" i="6"/>
  <c r="P571" i="6"/>
  <c r="B571" i="7"/>
  <c r="BI571" i="6"/>
  <c r="BJ571" i="6"/>
  <c r="AR571" i="6"/>
  <c r="AZ571" i="6"/>
  <c r="BM571" i="6"/>
  <c r="L507" i="6"/>
  <c r="N507" i="6"/>
  <c r="AZ507" i="6"/>
  <c r="BO507" i="6"/>
  <c r="AA507" i="6"/>
  <c r="AD507" i="6"/>
  <c r="C507" i="6"/>
  <c r="BR507" i="6"/>
  <c r="O507" i="6"/>
  <c r="BG507" i="6"/>
  <c r="BJ507" i="6"/>
  <c r="AP507" i="6"/>
  <c r="E507" i="6"/>
  <c r="M507" i="6"/>
  <c r="K507" i="6"/>
  <c r="AC507" i="6"/>
  <c r="AE507" i="6"/>
  <c r="AW507" i="6"/>
  <c r="BH507" i="6"/>
  <c r="AB507" i="6"/>
  <c r="AF507" i="6"/>
  <c r="AX507" i="6"/>
  <c r="AO507" i="6"/>
  <c r="AS507" i="6"/>
  <c r="BC507" i="6"/>
  <c r="BM507" i="6"/>
  <c r="AK507" i="6"/>
  <c r="AR507" i="6"/>
  <c r="BE507" i="6"/>
  <c r="AY507" i="6"/>
  <c r="BA507" i="6"/>
  <c r="BI507" i="6"/>
  <c r="BD507" i="6"/>
  <c r="BN507" i="6"/>
  <c r="AH507" i="6"/>
  <c r="BP507" i="6"/>
  <c r="AT507" i="6"/>
  <c r="AV507" i="6"/>
  <c r="P507" i="6"/>
  <c r="B507" i="7"/>
  <c r="BL507" i="6"/>
  <c r="BB507" i="6"/>
  <c r="AU507" i="6"/>
  <c r="BK507" i="6"/>
  <c r="AI507" i="6"/>
  <c r="BF507" i="6"/>
  <c r="Z507" i="6"/>
  <c r="BM443" i="6"/>
  <c r="AU443" i="6"/>
  <c r="AR443" i="6"/>
  <c r="BD443" i="6"/>
  <c r="AO443" i="6"/>
  <c r="BO443" i="6"/>
  <c r="AS443" i="6"/>
  <c r="E443" i="6"/>
  <c r="BC443" i="6"/>
  <c r="AK443" i="6"/>
  <c r="AW443" i="6"/>
  <c r="BK443" i="6"/>
  <c r="AC443" i="6"/>
  <c r="L443" i="6"/>
  <c r="BL443" i="6"/>
  <c r="BG443" i="6"/>
  <c r="P443" i="6"/>
  <c r="B443" i="7"/>
  <c r="C443" i="6"/>
  <c r="BR443" i="6"/>
  <c r="AX443" i="6"/>
  <c r="AH443" i="6"/>
  <c r="AV443" i="6"/>
  <c r="AP443" i="6"/>
  <c r="BF443" i="6"/>
  <c r="N443" i="6"/>
  <c r="AZ443" i="6"/>
  <c r="AT443" i="6"/>
  <c r="AA443" i="6"/>
  <c r="BB443" i="6"/>
  <c r="BP443" i="6"/>
  <c r="AB443" i="6"/>
  <c r="AD443" i="6"/>
  <c r="BH443" i="6"/>
  <c r="AF443" i="6"/>
  <c r="BJ443" i="6"/>
  <c r="AE443" i="6"/>
  <c r="O443" i="6"/>
  <c r="M443" i="6"/>
  <c r="K443" i="6"/>
  <c r="BA443" i="6"/>
  <c r="AY443" i="6"/>
  <c r="BN443" i="6"/>
  <c r="BE443" i="6"/>
  <c r="AI443" i="6"/>
  <c r="BI443" i="6"/>
  <c r="Z443" i="6"/>
  <c r="O379" i="6"/>
  <c r="AA379" i="6"/>
  <c r="AD379" i="6"/>
  <c r="BA379" i="6"/>
  <c r="P379" i="6"/>
  <c r="B379" i="7"/>
  <c r="AI379" i="6"/>
  <c r="BE379" i="6"/>
  <c r="AV379" i="6"/>
  <c r="AP379" i="6"/>
  <c r="BI379" i="6"/>
  <c r="AO379" i="6"/>
  <c r="M379" i="6"/>
  <c r="AW379" i="6"/>
  <c r="BL379" i="6"/>
  <c r="AY379" i="6"/>
  <c r="L379" i="6"/>
  <c r="BC379" i="6"/>
  <c r="AH379" i="6"/>
  <c r="AC379" i="6"/>
  <c r="BG379" i="6"/>
  <c r="AT379" i="6"/>
  <c r="AZ379" i="6"/>
  <c r="AU379" i="6"/>
  <c r="BM379" i="6"/>
  <c r="AX379" i="6"/>
  <c r="BO379" i="6"/>
  <c r="BJ379" i="6"/>
  <c r="BF379" i="6"/>
  <c r="E379" i="6"/>
  <c r="C379" i="6"/>
  <c r="BR379" i="6"/>
  <c r="BN379" i="6"/>
  <c r="K379" i="6"/>
  <c r="N379" i="6"/>
  <c r="AR379" i="6"/>
  <c r="BK379" i="6"/>
  <c r="BB379" i="6"/>
  <c r="BH379" i="6"/>
  <c r="AB379" i="6"/>
  <c r="AK379" i="6"/>
  <c r="AE379" i="6"/>
  <c r="AF379" i="6"/>
  <c r="BP379" i="6"/>
  <c r="AS379" i="6"/>
  <c r="BD379" i="6"/>
  <c r="Z379" i="6"/>
  <c r="BI243" i="5"/>
  <c r="BC243" i="5"/>
  <c r="BF243" i="5"/>
  <c r="AV243" i="5"/>
  <c r="AH243" i="5"/>
  <c r="C243" i="5"/>
  <c r="AI243" i="5"/>
  <c r="P243" i="5"/>
  <c r="BP243" i="5"/>
  <c r="I243" i="5"/>
  <c r="BG243" i="5"/>
  <c r="AT243" i="5"/>
  <c r="AQ243" i="5"/>
  <c r="V243" i="5"/>
  <c r="U243" i="5"/>
  <c r="E243" i="5"/>
  <c r="BD243" i="5"/>
  <c r="BB243" i="5"/>
  <c r="AN243" i="5"/>
  <c r="AO243" i="5"/>
  <c r="R243" i="5"/>
  <c r="O243" i="5"/>
  <c r="M243" i="5"/>
  <c r="BL243" i="5"/>
  <c r="AY243" i="5"/>
  <c r="AW243" i="5"/>
  <c r="AM243" i="5"/>
  <c r="AP243" i="5"/>
  <c r="AJ243" i="5"/>
  <c r="K243" i="5"/>
  <c r="BJ243" i="5"/>
  <c r="BE243" i="5"/>
  <c r="AX243" i="5"/>
  <c r="AZ243" i="5"/>
  <c r="AS243" i="5"/>
  <c r="AF243" i="5"/>
  <c r="W243" i="5"/>
  <c r="J243" i="5"/>
  <c r="BH243" i="5"/>
  <c r="BK243" i="5"/>
  <c r="BA243" i="5"/>
  <c r="AR243" i="5"/>
  <c r="AU243" i="5"/>
  <c r="AK243" i="5"/>
  <c r="L243" i="5"/>
  <c r="M179" i="5"/>
  <c r="AM179" i="5"/>
  <c r="C179" i="5"/>
  <c r="AI179" i="5"/>
  <c r="BA179" i="5"/>
  <c r="AO179" i="5"/>
  <c r="AF179" i="5"/>
  <c r="O179" i="5"/>
  <c r="BD179" i="5"/>
  <c r="BH179" i="5"/>
  <c r="AV179" i="5"/>
  <c r="R179" i="5"/>
  <c r="BE179" i="5"/>
  <c r="AH179" i="5"/>
  <c r="AU179" i="5"/>
  <c r="BF179" i="5"/>
  <c r="AY179" i="5"/>
  <c r="AS179" i="5"/>
  <c r="BG179" i="5"/>
  <c r="BB179" i="5"/>
  <c r="BL179" i="5"/>
  <c r="AZ179" i="5"/>
  <c r="U179" i="5"/>
  <c r="I179" i="5"/>
  <c r="AT179" i="5"/>
  <c r="BK179" i="5"/>
  <c r="E179" i="5"/>
  <c r="V179" i="5"/>
  <c r="K179" i="5"/>
  <c r="AQ179" i="5"/>
  <c r="AK179" i="5"/>
  <c r="P179" i="5"/>
  <c r="AW179" i="5"/>
  <c r="BP179" i="5"/>
  <c r="BI179" i="5"/>
  <c r="AP179" i="5"/>
  <c r="AX179" i="5"/>
  <c r="W179" i="5"/>
  <c r="AJ179" i="5"/>
  <c r="BJ179" i="5"/>
  <c r="BC179" i="5"/>
  <c r="AN179" i="5"/>
  <c r="AR179" i="5"/>
  <c r="L179" i="5"/>
  <c r="J179" i="5"/>
  <c r="AM115" i="5"/>
  <c r="P115" i="5"/>
  <c r="L115" i="5"/>
  <c r="AW115" i="5"/>
  <c r="BP115" i="5"/>
  <c r="AK115" i="5"/>
  <c r="I115" i="5"/>
  <c r="AP115" i="5"/>
  <c r="BH115" i="5"/>
  <c r="V115" i="5"/>
  <c r="W115" i="5"/>
  <c r="BK115" i="5"/>
  <c r="AV115" i="5"/>
  <c r="E115" i="5"/>
  <c r="R115" i="5"/>
  <c r="AJ115" i="5"/>
  <c r="BB115" i="5"/>
  <c r="AO115" i="5"/>
  <c r="BF115" i="5"/>
  <c r="M115" i="5"/>
  <c r="AT115" i="5"/>
  <c r="K115" i="5"/>
  <c r="BC115" i="5"/>
  <c r="AH115" i="5"/>
  <c r="BL115" i="5"/>
  <c r="AF115" i="5"/>
  <c r="AZ115" i="5"/>
  <c r="BA115" i="5"/>
  <c r="AN115" i="5"/>
  <c r="BE115" i="5"/>
  <c r="AY115" i="5"/>
  <c r="AS115" i="5"/>
  <c r="BJ115" i="5"/>
  <c r="BG115" i="5"/>
  <c r="AQ115" i="5"/>
  <c r="AU115" i="5"/>
  <c r="U115" i="5"/>
  <c r="AX115" i="5"/>
  <c r="C115" i="5"/>
  <c r="AI115" i="5"/>
  <c r="J115" i="5"/>
  <c r="BD115" i="5"/>
  <c r="O115" i="5"/>
  <c r="AR115" i="5"/>
  <c r="BI115" i="5"/>
  <c r="U51" i="5"/>
  <c r="J51" i="5"/>
  <c r="BG51" i="5"/>
  <c r="AH51" i="5"/>
  <c r="AU51" i="5"/>
  <c r="AV51" i="5"/>
  <c r="AP51" i="5"/>
  <c r="AZ51" i="5"/>
  <c r="AF51" i="5"/>
  <c r="AK51" i="5"/>
  <c r="AY51" i="5"/>
  <c r="BF51" i="5"/>
  <c r="AX51" i="5"/>
  <c r="W51" i="5"/>
  <c r="BE51" i="5"/>
  <c r="BA51" i="5"/>
  <c r="BL51" i="5"/>
  <c r="AM51" i="5"/>
  <c r="M51" i="5"/>
  <c r="BI51" i="5"/>
  <c r="AN51" i="5"/>
  <c r="BC51" i="5"/>
  <c r="C51" i="5"/>
  <c r="AI51" i="5"/>
  <c r="AJ51" i="5"/>
  <c r="BB51" i="5"/>
  <c r="AR51" i="5"/>
  <c r="AW51" i="5"/>
  <c r="K51" i="5"/>
  <c r="AO51" i="5"/>
  <c r="AS51" i="5"/>
  <c r="AT51" i="5"/>
  <c r="O51" i="5"/>
  <c r="BD51" i="5"/>
  <c r="P51" i="5"/>
  <c r="AQ51" i="5"/>
  <c r="E51" i="5"/>
  <c r="BH51" i="5"/>
  <c r="I51" i="5"/>
  <c r="L51" i="5"/>
  <c r="BJ51" i="5"/>
  <c r="R51" i="5"/>
  <c r="BK51" i="5"/>
  <c r="BP51" i="5"/>
  <c r="V51" i="5"/>
  <c r="BI246" i="5"/>
  <c r="E246" i="5"/>
  <c r="BD246" i="5"/>
  <c r="AZ246" i="5"/>
  <c r="AR246" i="5"/>
  <c r="C246" i="5"/>
  <c r="AI246" i="5"/>
  <c r="W246" i="5"/>
  <c r="R246" i="5"/>
  <c r="I246" i="5"/>
  <c r="BK246" i="5"/>
  <c r="BC246" i="5"/>
  <c r="AU246" i="5"/>
  <c r="AM246" i="5"/>
  <c r="U246" i="5"/>
  <c r="P246" i="5"/>
  <c r="BP246" i="5"/>
  <c r="BF246" i="5"/>
  <c r="AX246" i="5"/>
  <c r="AO246" i="5"/>
  <c r="AQ246" i="5"/>
  <c r="V246" i="5"/>
  <c r="M246" i="5"/>
  <c r="J246" i="5"/>
  <c r="BH246" i="5"/>
  <c r="AW246" i="5"/>
  <c r="BB246" i="5"/>
  <c r="AN246" i="5"/>
  <c r="AJ246" i="5"/>
  <c r="AK246" i="5"/>
  <c r="L246" i="5"/>
  <c r="BE246" i="5"/>
  <c r="BL246" i="5"/>
  <c r="AY246" i="5"/>
  <c r="AS246" i="5"/>
  <c r="AV246" i="5"/>
  <c r="AH246" i="5"/>
  <c r="O246" i="5"/>
  <c r="K246" i="5"/>
  <c r="BJ246" i="5"/>
  <c r="BA246" i="5"/>
  <c r="BG246" i="5"/>
  <c r="AT246" i="5"/>
  <c r="AP246" i="5"/>
  <c r="AF246" i="5"/>
  <c r="AJ178" i="5"/>
  <c r="K178" i="5"/>
  <c r="AP178" i="5"/>
  <c r="I178" i="5"/>
  <c r="AU178" i="5"/>
  <c r="AF178" i="5"/>
  <c r="BL178" i="5"/>
  <c r="AZ178" i="5"/>
  <c r="BD178" i="5"/>
  <c r="BH178" i="5"/>
  <c r="AQ178" i="5"/>
  <c r="AX178" i="5"/>
  <c r="W178" i="5"/>
  <c r="AK178" i="5"/>
  <c r="C178" i="5"/>
  <c r="AI178" i="5"/>
  <c r="BK178" i="5"/>
  <c r="AH178" i="5"/>
  <c r="AN178" i="5"/>
  <c r="BJ178" i="5"/>
  <c r="BF178" i="5"/>
  <c r="BI178" i="5"/>
  <c r="BP178" i="5"/>
  <c r="E178" i="5"/>
  <c r="BE178" i="5"/>
  <c r="AT178" i="5"/>
  <c r="U178" i="5"/>
  <c r="BG178" i="5"/>
  <c r="P178" i="5"/>
  <c r="BB178" i="5"/>
  <c r="R178" i="5"/>
  <c r="M178" i="5"/>
  <c r="J178" i="5"/>
  <c r="O178" i="5"/>
  <c r="AW178" i="5"/>
  <c r="AS178" i="5"/>
  <c r="AV178" i="5"/>
  <c r="V178" i="5"/>
  <c r="AO178" i="5"/>
  <c r="BA178" i="5"/>
  <c r="AY178" i="5"/>
  <c r="AM178" i="5"/>
  <c r="AR178" i="5"/>
  <c r="BC178" i="5"/>
  <c r="L178" i="5"/>
  <c r="P114" i="5"/>
  <c r="AQ114" i="5"/>
  <c r="M114" i="5"/>
  <c r="AT114" i="5"/>
  <c r="L114" i="5"/>
  <c r="AW114" i="5"/>
  <c r="BP114" i="5"/>
  <c r="C114" i="5"/>
  <c r="AI114" i="5"/>
  <c r="J114" i="5"/>
  <c r="BD114" i="5"/>
  <c r="O114" i="5"/>
  <c r="AH114" i="5"/>
  <c r="BC114" i="5"/>
  <c r="BI114" i="5"/>
  <c r="AY114" i="5"/>
  <c r="E114" i="5"/>
  <c r="R114" i="5"/>
  <c r="BA114" i="5"/>
  <c r="I114" i="5"/>
  <c r="BF114" i="5"/>
  <c r="AU114" i="5"/>
  <c r="AR114" i="5"/>
  <c r="BJ114" i="5"/>
  <c r="U114" i="5"/>
  <c r="AZ114" i="5"/>
  <c r="BB114" i="5"/>
  <c r="AP114" i="5"/>
  <c r="W114" i="5"/>
  <c r="BH114" i="5"/>
  <c r="AM114" i="5"/>
  <c r="AF114" i="5"/>
  <c r="AN114" i="5"/>
  <c r="BK114" i="5"/>
  <c r="V114" i="5"/>
  <c r="BL114" i="5"/>
  <c r="K114" i="5"/>
  <c r="AK114" i="5"/>
  <c r="BE114" i="5"/>
  <c r="AX114" i="5"/>
  <c r="BG114" i="5"/>
  <c r="AJ114" i="5"/>
  <c r="AS114" i="5"/>
  <c r="AO114" i="5"/>
  <c r="AV114" i="5"/>
  <c r="AU50" i="5"/>
  <c r="W50" i="5"/>
  <c r="K50" i="5"/>
  <c r="BK50" i="5"/>
  <c r="BH50" i="5"/>
  <c r="AT50" i="5"/>
  <c r="L50" i="5"/>
  <c r="BI50" i="5"/>
  <c r="AP50" i="5"/>
  <c r="E50" i="5"/>
  <c r="BE50" i="5"/>
  <c r="BF50" i="5"/>
  <c r="AN50" i="5"/>
  <c r="BJ50" i="5"/>
  <c r="U50" i="5"/>
  <c r="BA50" i="5"/>
  <c r="AM50" i="5"/>
  <c r="AW50" i="5"/>
  <c r="BP50" i="5"/>
  <c r="AJ50" i="5"/>
  <c r="AO50" i="5"/>
  <c r="BC50" i="5"/>
  <c r="AV50" i="5"/>
  <c r="AQ50" i="5"/>
  <c r="AH50" i="5"/>
  <c r="C50" i="5"/>
  <c r="AI50" i="5"/>
  <c r="AK50" i="5"/>
  <c r="I50" i="5"/>
  <c r="M50" i="5"/>
  <c r="BL50" i="5"/>
  <c r="R50" i="5"/>
  <c r="J50" i="5"/>
  <c r="O50" i="5"/>
  <c r="AX50" i="5"/>
  <c r="AR50" i="5"/>
  <c r="BG50" i="5"/>
  <c r="AY50" i="5"/>
  <c r="AS50" i="5"/>
  <c r="P50" i="5"/>
  <c r="AF50" i="5"/>
  <c r="BB50" i="5"/>
  <c r="V50" i="5"/>
  <c r="BD50" i="5"/>
  <c r="AZ50" i="5"/>
  <c r="P237" i="5"/>
  <c r="BB237" i="5"/>
  <c r="AF237" i="5"/>
  <c r="BF237" i="5"/>
  <c r="AX237" i="5"/>
  <c r="AZ237" i="5"/>
  <c r="BP237" i="5"/>
  <c r="AT237" i="5"/>
  <c r="I237" i="5"/>
  <c r="AP237" i="5"/>
  <c r="E237" i="5"/>
  <c r="BC237" i="5"/>
  <c r="W237" i="5"/>
  <c r="U237" i="5"/>
  <c r="V237" i="5"/>
  <c r="AJ237" i="5"/>
  <c r="BH237" i="5"/>
  <c r="BK237" i="5"/>
  <c r="AQ237" i="5"/>
  <c r="M237" i="5"/>
  <c r="AH237" i="5"/>
  <c r="AY237" i="5"/>
  <c r="BA237" i="5"/>
  <c r="AO237" i="5"/>
  <c r="BG237" i="5"/>
  <c r="AS237" i="5"/>
  <c r="R237" i="5"/>
  <c r="AR237" i="5"/>
  <c r="AU237" i="5"/>
  <c r="BE237" i="5"/>
  <c r="BL237" i="5"/>
  <c r="AK237" i="5"/>
  <c r="BD237" i="5"/>
  <c r="O237" i="5"/>
  <c r="C237" i="5"/>
  <c r="AI237" i="5"/>
  <c r="AM237" i="5"/>
  <c r="AN237" i="5"/>
  <c r="J237" i="5"/>
  <c r="L237" i="5"/>
  <c r="BI237" i="5"/>
  <c r="BJ237" i="5"/>
  <c r="AW237" i="5"/>
  <c r="AV237" i="5"/>
  <c r="K237" i="5"/>
  <c r="AJ173" i="5"/>
  <c r="BA173" i="5"/>
  <c r="U173" i="5"/>
  <c r="V173" i="5"/>
  <c r="BB173" i="5"/>
  <c r="BI173" i="5"/>
  <c r="J173" i="5"/>
  <c r="AF173" i="5"/>
  <c r="BL173" i="5"/>
  <c r="BD173" i="5"/>
  <c r="AU173" i="5"/>
  <c r="I173" i="5"/>
  <c r="BE173" i="5"/>
  <c r="AK173" i="5"/>
  <c r="K173" i="5"/>
  <c r="AM173" i="5"/>
  <c r="AO173" i="5"/>
  <c r="AV173" i="5"/>
  <c r="AR173" i="5"/>
  <c r="O173" i="5"/>
  <c r="AH173" i="5"/>
  <c r="BP173" i="5"/>
  <c r="M173" i="5"/>
  <c r="BC173" i="5"/>
  <c r="AZ173" i="5"/>
  <c r="AP173" i="5"/>
  <c r="AX173" i="5"/>
  <c r="AS173" i="5"/>
  <c r="E173" i="5"/>
  <c r="AQ173" i="5"/>
  <c r="AN173" i="5"/>
  <c r="C173" i="5"/>
  <c r="AI173" i="5"/>
  <c r="BK173" i="5"/>
  <c r="BG173" i="5"/>
  <c r="P173" i="5"/>
  <c r="AW173" i="5"/>
  <c r="L173" i="5"/>
  <c r="BH173" i="5"/>
  <c r="W173" i="5"/>
  <c r="BF173" i="5"/>
  <c r="AY173" i="5"/>
  <c r="AT173" i="5"/>
  <c r="BJ173" i="5"/>
  <c r="R173" i="5"/>
  <c r="BG109" i="5"/>
  <c r="E109" i="5"/>
  <c r="BD109" i="5"/>
  <c r="AZ109" i="5"/>
  <c r="BA109" i="5"/>
  <c r="AN109" i="5"/>
  <c r="I109" i="5"/>
  <c r="AX109" i="5"/>
  <c r="W109" i="5"/>
  <c r="BI109" i="5"/>
  <c r="AY109" i="5"/>
  <c r="AV109" i="5"/>
  <c r="AM109" i="5"/>
  <c r="BF109" i="5"/>
  <c r="AJ109" i="5"/>
  <c r="BJ109" i="5"/>
  <c r="BE109" i="5"/>
  <c r="J109" i="5"/>
  <c r="AF109" i="5"/>
  <c r="AQ109" i="5"/>
  <c r="BK109" i="5"/>
  <c r="AH109" i="5"/>
  <c r="AU109" i="5"/>
  <c r="L109" i="5"/>
  <c r="AS109" i="5"/>
  <c r="U109" i="5"/>
  <c r="AK109" i="5"/>
  <c r="K109" i="5"/>
  <c r="BL109" i="5"/>
  <c r="AT109" i="5"/>
  <c r="BC109" i="5"/>
  <c r="AW109" i="5"/>
  <c r="O109" i="5"/>
  <c r="AR109" i="5"/>
  <c r="AO109" i="5"/>
  <c r="BB109" i="5"/>
  <c r="V109" i="5"/>
  <c r="AP109" i="5"/>
  <c r="BH109" i="5"/>
  <c r="C109" i="5"/>
  <c r="AI109" i="5"/>
  <c r="BP109" i="5"/>
  <c r="R109" i="5"/>
  <c r="M109" i="5"/>
  <c r="P109" i="5"/>
  <c r="BF45" i="5"/>
  <c r="AP45" i="5"/>
  <c r="BL45" i="5"/>
  <c r="BB45" i="5"/>
  <c r="P45" i="5"/>
  <c r="BJ45" i="5"/>
  <c r="AN45" i="5"/>
  <c r="BE45" i="5"/>
  <c r="AX45" i="5"/>
  <c r="AS45" i="5"/>
  <c r="AH45" i="5"/>
  <c r="L45" i="5"/>
  <c r="J45" i="5"/>
  <c r="R45" i="5"/>
  <c r="BA45" i="5"/>
  <c r="BG45" i="5"/>
  <c r="AK45" i="5"/>
  <c r="BH45" i="5"/>
  <c r="E45" i="5"/>
  <c r="AM45" i="5"/>
  <c r="BP45" i="5"/>
  <c r="C45" i="5"/>
  <c r="AI45" i="5"/>
  <c r="BK45" i="5"/>
  <c r="AQ45" i="5"/>
  <c r="BI45" i="5"/>
  <c r="AU45" i="5"/>
  <c r="AV45" i="5"/>
  <c r="K45" i="5"/>
  <c r="AJ45" i="5"/>
  <c r="BD45" i="5"/>
  <c r="AY45" i="5"/>
  <c r="AT45" i="5"/>
  <c r="O45" i="5"/>
  <c r="U45" i="5"/>
  <c r="W45" i="5"/>
  <c r="V45" i="5"/>
  <c r="I45" i="5"/>
  <c r="AR45" i="5"/>
  <c r="AF45" i="5"/>
  <c r="AW45" i="5"/>
  <c r="AZ45" i="5"/>
  <c r="BC45" i="5"/>
  <c r="AO45" i="5"/>
  <c r="M45" i="5"/>
  <c r="W232" i="5"/>
  <c r="U232" i="5"/>
  <c r="AP232" i="5"/>
  <c r="O232" i="5"/>
  <c r="C232" i="5"/>
  <c r="AI232" i="5"/>
  <c r="AH232" i="5"/>
  <c r="V232" i="5"/>
  <c r="AQ232" i="5"/>
  <c r="AK232" i="5"/>
  <c r="BL232" i="5"/>
  <c r="BD232" i="5"/>
  <c r="K232" i="5"/>
  <c r="AM232" i="5"/>
  <c r="AJ232" i="5"/>
  <c r="E232" i="5"/>
  <c r="AY232" i="5"/>
  <c r="BJ232" i="5"/>
  <c r="L232" i="5"/>
  <c r="AN232" i="5"/>
  <c r="AF232" i="5"/>
  <c r="BK232" i="5"/>
  <c r="AW232" i="5"/>
  <c r="BG232" i="5"/>
  <c r="AZ232" i="5"/>
  <c r="I232" i="5"/>
  <c r="BC232" i="5"/>
  <c r="AX232" i="5"/>
  <c r="BE232" i="5"/>
  <c r="AT232" i="5"/>
  <c r="J232" i="5"/>
  <c r="AR232" i="5"/>
  <c r="AS232" i="5"/>
  <c r="BP232" i="5"/>
  <c r="AU232" i="5"/>
  <c r="BB232" i="5"/>
  <c r="M232" i="5"/>
  <c r="AV232" i="5"/>
  <c r="BH232" i="5"/>
  <c r="BF232" i="5"/>
  <c r="BA232" i="5"/>
  <c r="BI232" i="5"/>
  <c r="P232" i="5"/>
  <c r="AO232" i="5"/>
  <c r="R232" i="5"/>
  <c r="BF168" i="5"/>
  <c r="I168" i="5"/>
  <c r="AP168" i="5"/>
  <c r="AK168" i="5"/>
  <c r="P168" i="5"/>
  <c r="AW168" i="5"/>
  <c r="E168" i="5"/>
  <c r="BL168" i="5"/>
  <c r="AZ168" i="5"/>
  <c r="BD168" i="5"/>
  <c r="BH168" i="5"/>
  <c r="C168" i="5"/>
  <c r="AI168" i="5"/>
  <c r="AU168" i="5"/>
  <c r="BC168" i="5"/>
  <c r="U168" i="5"/>
  <c r="K168" i="5"/>
  <c r="AQ168" i="5"/>
  <c r="AH168" i="5"/>
  <c r="AN168" i="5"/>
  <c r="BJ168" i="5"/>
  <c r="AJ168" i="5"/>
  <c r="BK168" i="5"/>
  <c r="BB168" i="5"/>
  <c r="BI168" i="5"/>
  <c r="BE168" i="5"/>
  <c r="AT168" i="5"/>
  <c r="O168" i="5"/>
  <c r="AF168" i="5"/>
  <c r="BP168" i="5"/>
  <c r="AM168" i="5"/>
  <c r="R168" i="5"/>
  <c r="M168" i="5"/>
  <c r="BA168" i="5"/>
  <c r="BG168" i="5"/>
  <c r="AS168" i="5"/>
  <c r="L168" i="5"/>
  <c r="AY168" i="5"/>
  <c r="AR168" i="5"/>
  <c r="W168" i="5"/>
  <c r="AX168" i="5"/>
  <c r="J168" i="5"/>
  <c r="AV168" i="5"/>
  <c r="V168" i="5"/>
  <c r="AO168" i="5"/>
  <c r="J104" i="5"/>
  <c r="BH104" i="5"/>
  <c r="BK104" i="5"/>
  <c r="BA104" i="5"/>
  <c r="AR104" i="5"/>
  <c r="AU104" i="5"/>
  <c r="AK104" i="5"/>
  <c r="L104" i="5"/>
  <c r="M104" i="5"/>
  <c r="BL104" i="5"/>
  <c r="AY104" i="5"/>
  <c r="AW104" i="5"/>
  <c r="AH104" i="5"/>
  <c r="K104" i="5"/>
  <c r="I104" i="5"/>
  <c r="R104" i="5"/>
  <c r="AZ104" i="5"/>
  <c r="AF104" i="5"/>
  <c r="BF104" i="5"/>
  <c r="U104" i="5"/>
  <c r="BD104" i="5"/>
  <c r="P104" i="5"/>
  <c r="BJ104" i="5"/>
  <c r="AX104" i="5"/>
  <c r="BI104" i="5"/>
  <c r="W104" i="5"/>
  <c r="AV104" i="5"/>
  <c r="AP104" i="5"/>
  <c r="BB104" i="5"/>
  <c r="AO104" i="5"/>
  <c r="AT104" i="5"/>
  <c r="AQ104" i="5"/>
  <c r="E104" i="5"/>
  <c r="C104" i="5"/>
  <c r="AI104" i="5"/>
  <c r="BP104" i="5"/>
  <c r="BE104" i="5"/>
  <c r="O104" i="5"/>
  <c r="BC104" i="5"/>
  <c r="AM104" i="5"/>
  <c r="AJ104" i="5"/>
  <c r="AN104" i="5"/>
  <c r="BG104" i="5"/>
  <c r="AS104" i="5"/>
  <c r="V104" i="5"/>
  <c r="BM44" i="5"/>
  <c r="Z44" i="5"/>
  <c r="G44" i="5"/>
  <c r="F44" i="5"/>
  <c r="X44" i="5"/>
  <c r="BF60" i="5"/>
  <c r="AK60" i="5"/>
  <c r="AP60" i="5"/>
  <c r="E60" i="5"/>
  <c r="AW60" i="5"/>
  <c r="BI60" i="5"/>
  <c r="BG60" i="5"/>
  <c r="AN60" i="5"/>
  <c r="AR60" i="5"/>
  <c r="L60" i="5"/>
  <c r="R60" i="5"/>
  <c r="J60" i="5"/>
  <c r="U60" i="5"/>
  <c r="BP60" i="5"/>
  <c r="C60" i="5"/>
  <c r="AI60" i="5"/>
  <c r="BB60" i="5"/>
  <c r="K60" i="5"/>
  <c r="P60" i="5"/>
  <c r="AM60" i="5"/>
  <c r="BD60" i="5"/>
  <c r="BH60" i="5"/>
  <c r="AV60" i="5"/>
  <c r="AZ60" i="5"/>
  <c r="AQ60" i="5"/>
  <c r="AF60" i="5"/>
  <c r="AU60" i="5"/>
  <c r="AX60" i="5"/>
  <c r="BA60" i="5"/>
  <c r="BC60" i="5"/>
  <c r="BJ60" i="5"/>
  <c r="BE60" i="5"/>
  <c r="AY60" i="5"/>
  <c r="BL60" i="5"/>
  <c r="AJ60" i="5"/>
  <c r="BK60" i="5"/>
  <c r="M60" i="5"/>
  <c r="AS60" i="5"/>
  <c r="I60" i="5"/>
  <c r="O60" i="5"/>
  <c r="W60" i="5"/>
  <c r="AO60" i="5"/>
  <c r="AH60" i="5"/>
  <c r="V60" i="5"/>
  <c r="AT60" i="5"/>
  <c r="P22" i="6"/>
  <c r="B22" i="7"/>
  <c r="AB22" i="6"/>
  <c r="N22" i="6"/>
  <c r="BP22" i="6"/>
  <c r="BG22" i="6"/>
  <c r="AI22" i="6"/>
  <c r="AR22" i="6"/>
  <c r="AU22" i="6"/>
  <c r="BD22" i="6"/>
  <c r="M22" i="6"/>
  <c r="BL22" i="6"/>
  <c r="AO22" i="6"/>
  <c r="BI22" i="6"/>
  <c r="AP22" i="6"/>
  <c r="BN22" i="6"/>
  <c r="AH22" i="6"/>
  <c r="AV22" i="6"/>
  <c r="K22" i="6"/>
  <c r="BH22" i="6"/>
  <c r="BM22" i="6"/>
  <c r="BK22" i="6"/>
  <c r="BF22" i="6"/>
  <c r="AK22" i="6"/>
  <c r="E22" i="6"/>
  <c r="BO22" i="6"/>
  <c r="C22" i="6"/>
  <c r="BR22" i="6"/>
  <c r="L22" i="6"/>
  <c r="BA22" i="6"/>
  <c r="AC22" i="6"/>
  <c r="O22" i="6"/>
  <c r="BB22" i="6"/>
  <c r="BJ22" i="6"/>
  <c r="AF22" i="6"/>
  <c r="AS22" i="6"/>
  <c r="AY22" i="6"/>
  <c r="Z22" i="6"/>
  <c r="AX22" i="6"/>
  <c r="AA22" i="6"/>
  <c r="AZ22" i="6"/>
  <c r="AW22" i="6"/>
  <c r="AE22" i="6"/>
  <c r="BC22" i="6"/>
  <c r="BE22" i="6"/>
  <c r="AD22" i="6"/>
  <c r="AT22" i="6"/>
  <c r="P76" i="5"/>
  <c r="J76" i="5"/>
  <c r="C76" i="5"/>
  <c r="AI76" i="5"/>
  <c r="BK76" i="5"/>
  <c r="BC76" i="5"/>
  <c r="BE76" i="5"/>
  <c r="V76" i="5"/>
  <c r="AS76" i="5"/>
  <c r="AT76" i="5"/>
  <c r="K76" i="5"/>
  <c r="BJ76" i="5"/>
  <c r="E76" i="5"/>
  <c r="BG76" i="5"/>
  <c r="BB76" i="5"/>
  <c r="AP76" i="5"/>
  <c r="AF76" i="5"/>
  <c r="BF76" i="5"/>
  <c r="AX76" i="5"/>
  <c r="BI76" i="5"/>
  <c r="L76" i="5"/>
  <c r="U76" i="5"/>
  <c r="AN76" i="5"/>
  <c r="BL76" i="5"/>
  <c r="AV76" i="5"/>
  <c r="AJ76" i="5"/>
  <c r="BD76" i="5"/>
  <c r="I76" i="5"/>
  <c r="W76" i="5"/>
  <c r="R76" i="5"/>
  <c r="AZ76" i="5"/>
  <c r="BP76" i="5"/>
  <c r="AW76" i="5"/>
  <c r="BH76" i="5"/>
  <c r="AK76" i="5"/>
  <c r="AQ76" i="5"/>
  <c r="BA76" i="5"/>
  <c r="AH76" i="5"/>
  <c r="AO76" i="5"/>
  <c r="AY76" i="5"/>
  <c r="M76" i="5"/>
  <c r="O76" i="5"/>
  <c r="AR76" i="5"/>
  <c r="AU76" i="5"/>
  <c r="AM76" i="5"/>
  <c r="AF36" i="6"/>
  <c r="BC36" i="6"/>
  <c r="P36" i="6"/>
  <c r="B36" i="7"/>
  <c r="E36" i="6"/>
  <c r="AC36" i="6"/>
  <c r="BG36" i="6"/>
  <c r="AW36" i="6"/>
  <c r="BL36" i="6"/>
  <c r="AU36" i="6"/>
  <c r="BM36" i="6"/>
  <c r="AS36" i="6"/>
  <c r="L36" i="6"/>
  <c r="BB36" i="6"/>
  <c r="Z36" i="6"/>
  <c r="BD36" i="6"/>
  <c r="BE36" i="6"/>
  <c r="AO36" i="6"/>
  <c r="N36" i="6"/>
  <c r="K36" i="6"/>
  <c r="BN36" i="6"/>
  <c r="AR36" i="6"/>
  <c r="AY36" i="6"/>
  <c r="BK36" i="6"/>
  <c r="O36" i="6"/>
  <c r="BH36" i="6"/>
  <c r="BA36" i="6"/>
  <c r="AP36" i="6"/>
  <c r="BI36" i="6"/>
  <c r="BJ36" i="6"/>
  <c r="M36" i="6"/>
  <c r="BF36" i="6"/>
  <c r="AA36" i="6"/>
  <c r="AK36" i="6"/>
  <c r="AI36" i="6"/>
  <c r="BO36" i="6"/>
  <c r="BP36" i="6"/>
  <c r="AD36" i="6"/>
  <c r="AE36" i="6"/>
  <c r="C36" i="6"/>
  <c r="BR36" i="6"/>
  <c r="AV36" i="6"/>
  <c r="AX36" i="6"/>
  <c r="AZ36" i="6"/>
  <c r="AB36" i="6"/>
  <c r="AH36" i="6"/>
  <c r="AT36" i="6"/>
  <c r="BQ36" i="6"/>
  <c r="BF88" i="6"/>
  <c r="K88" i="6"/>
  <c r="BD88" i="6"/>
  <c r="BC88" i="6"/>
  <c r="BA88" i="6"/>
  <c r="AX88" i="6"/>
  <c r="P88" i="6"/>
  <c r="B88" i="7"/>
  <c r="O88" i="6"/>
  <c r="N88" i="6"/>
  <c r="AH88" i="6"/>
  <c r="AK88" i="6"/>
  <c r="BH88" i="6"/>
  <c r="BO88" i="6"/>
  <c r="AB88" i="6"/>
  <c r="BI88" i="6"/>
  <c r="E88" i="6"/>
  <c r="BG88" i="6"/>
  <c r="AO88" i="6"/>
  <c r="BJ88" i="6"/>
  <c r="AI88" i="6"/>
  <c r="AU88" i="6"/>
  <c r="AR88" i="6"/>
  <c r="BP88" i="6"/>
  <c r="C88" i="6"/>
  <c r="BR88" i="6"/>
  <c r="BM88" i="6"/>
  <c r="AV88" i="6"/>
  <c r="AA88" i="6"/>
  <c r="AD88" i="6"/>
  <c r="AE88" i="6"/>
  <c r="AP88" i="6"/>
  <c r="L88" i="6"/>
  <c r="BN88" i="6"/>
  <c r="BL88" i="6"/>
  <c r="AY88" i="6"/>
  <c r="BB88" i="6"/>
  <c r="AC88" i="6"/>
  <c r="AF88" i="6"/>
  <c r="AW88" i="6"/>
  <c r="BK88" i="6"/>
  <c r="M88" i="6"/>
  <c r="BE88" i="6"/>
  <c r="AZ88" i="6"/>
  <c r="BQ88" i="6"/>
  <c r="AS88" i="6"/>
  <c r="AT88" i="6"/>
  <c r="N160" i="6"/>
  <c r="AP160" i="6"/>
  <c r="BD160" i="6"/>
  <c r="BK160" i="6"/>
  <c r="BJ160" i="6"/>
  <c r="O160" i="6"/>
  <c r="AW160" i="6"/>
  <c r="AE160" i="6"/>
  <c r="BA160" i="6"/>
  <c r="AO160" i="6"/>
  <c r="AA160" i="6"/>
  <c r="BP160" i="6"/>
  <c r="BL160" i="6"/>
  <c r="BE160" i="6"/>
  <c r="AB160" i="6"/>
  <c r="AU160" i="6"/>
  <c r="BH160" i="6"/>
  <c r="BI160" i="6"/>
  <c r="K160" i="6"/>
  <c r="AR160" i="6"/>
  <c r="AZ160" i="6"/>
  <c r="BB160" i="6"/>
  <c r="BO160" i="6"/>
  <c r="AC160" i="6"/>
  <c r="BG160" i="6"/>
  <c r="L160" i="6"/>
  <c r="AD160" i="6"/>
  <c r="AX160" i="6"/>
  <c r="AY160" i="6"/>
  <c r="BN160" i="6"/>
  <c r="E160" i="6"/>
  <c r="AK160" i="6"/>
  <c r="BM160" i="6"/>
  <c r="M160" i="6"/>
  <c r="BC160" i="6"/>
  <c r="AH160" i="6"/>
  <c r="AV160" i="6"/>
  <c r="AF160" i="6"/>
  <c r="P160" i="6"/>
  <c r="B160" i="7"/>
  <c r="BF160" i="6"/>
  <c r="AI160" i="6"/>
  <c r="C160" i="6"/>
  <c r="BR160" i="6"/>
  <c r="Z160" i="6"/>
  <c r="AS160" i="6"/>
  <c r="AT160" i="6"/>
  <c r="AD253" i="6"/>
  <c r="AW253" i="6"/>
  <c r="C253" i="6"/>
  <c r="BR253" i="6"/>
  <c r="AZ253" i="6"/>
  <c r="AS253" i="6"/>
  <c r="BC253" i="6"/>
  <c r="AP253" i="6"/>
  <c r="BD253" i="6"/>
  <c r="O253" i="6"/>
  <c r="BG253" i="6"/>
  <c r="AT253" i="6"/>
  <c r="BP253" i="6"/>
  <c r="BA253" i="6"/>
  <c r="AY253" i="6"/>
  <c r="BL253" i="6"/>
  <c r="AB253" i="6"/>
  <c r="AO253" i="6"/>
  <c r="M253" i="6"/>
  <c r="BI253" i="6"/>
  <c r="BJ253" i="6"/>
  <c r="AE253" i="6"/>
  <c r="AX253" i="6"/>
  <c r="AH253" i="6"/>
  <c r="P253" i="6"/>
  <c r="B253" i="7"/>
  <c r="BB253" i="6"/>
  <c r="N253" i="6"/>
  <c r="L253" i="6"/>
  <c r="AV253" i="6"/>
  <c r="BF253" i="6"/>
  <c r="BO253" i="6"/>
  <c r="AC253" i="6"/>
  <c r="BE253" i="6"/>
  <c r="AK253" i="6"/>
  <c r="AU253" i="6"/>
  <c r="K253" i="6"/>
  <c r="BN253" i="6"/>
  <c r="BH253" i="6"/>
  <c r="E253" i="6"/>
  <c r="BM253" i="6"/>
  <c r="BK253" i="6"/>
  <c r="AF253" i="6"/>
  <c r="AI253" i="6"/>
  <c r="AA253" i="6"/>
  <c r="AR253" i="6"/>
  <c r="BB68" i="6"/>
  <c r="C68" i="6"/>
  <c r="BR68" i="6"/>
  <c r="E68" i="6"/>
  <c r="BK68" i="6"/>
  <c r="AP68" i="6"/>
  <c r="BI68" i="6"/>
  <c r="AI68" i="6"/>
  <c r="AZ68" i="6"/>
  <c r="O68" i="6"/>
  <c r="BN68" i="6"/>
  <c r="BJ68" i="6"/>
  <c r="BA68" i="6"/>
  <c r="AB68" i="6"/>
  <c r="AO68" i="6"/>
  <c r="BF68" i="6"/>
  <c r="BP68" i="6"/>
  <c r="AH68" i="6"/>
  <c r="AA68" i="6"/>
  <c r="BH68" i="6"/>
  <c r="BM68" i="6"/>
  <c r="AS68" i="6"/>
  <c r="AR68" i="6"/>
  <c r="M68" i="6"/>
  <c r="BO68" i="6"/>
  <c r="K68" i="6"/>
  <c r="AF68" i="6"/>
  <c r="BE68" i="6"/>
  <c r="AK68" i="6"/>
  <c r="AD68" i="6"/>
  <c r="AU68" i="6"/>
  <c r="AW68" i="6"/>
  <c r="BD68" i="6"/>
  <c r="BC68" i="6"/>
  <c r="AY68" i="6"/>
  <c r="L68" i="6"/>
  <c r="BG68" i="6"/>
  <c r="AE68" i="6"/>
  <c r="BL68" i="6"/>
  <c r="AX68" i="6"/>
  <c r="N68" i="6"/>
  <c r="AC68" i="6"/>
  <c r="P68" i="6"/>
  <c r="B68" i="7"/>
  <c r="AT68" i="6"/>
  <c r="AV68" i="6"/>
  <c r="BQ68" i="6"/>
  <c r="AZ311" i="6"/>
  <c r="AS311" i="6"/>
  <c r="BG311" i="6"/>
  <c r="AR311" i="6"/>
  <c r="AU311" i="6"/>
  <c r="BI311" i="6"/>
  <c r="N311" i="6"/>
  <c r="BH311" i="6"/>
  <c r="BA311" i="6"/>
  <c r="Z311" i="6"/>
  <c r="O311" i="6"/>
  <c r="BC311" i="6"/>
  <c r="BE311" i="6"/>
  <c r="M311" i="6"/>
  <c r="AF311" i="6"/>
  <c r="BF311" i="6"/>
  <c r="BD311" i="6"/>
  <c r="AY311" i="6"/>
  <c r="AT311" i="6"/>
  <c r="AV311" i="6"/>
  <c r="BM311" i="6"/>
  <c r="C311" i="6"/>
  <c r="BR311" i="6"/>
  <c r="AO311" i="6"/>
  <c r="BO311" i="6"/>
  <c r="BN311" i="6"/>
  <c r="AC311" i="6"/>
  <c r="AA311" i="6"/>
  <c r="BJ311" i="6"/>
  <c r="AE311" i="6"/>
  <c r="AI311" i="6"/>
  <c r="BB311" i="6"/>
  <c r="AD311" i="6"/>
  <c r="AH311" i="6"/>
  <c r="AK311" i="6"/>
  <c r="AX311" i="6"/>
  <c r="BL311" i="6"/>
  <c r="L311" i="6"/>
  <c r="AP311" i="6"/>
  <c r="AW311" i="6"/>
  <c r="K311" i="6"/>
  <c r="P311" i="6"/>
  <c r="B311" i="7"/>
  <c r="AB311" i="6"/>
  <c r="BK311" i="6"/>
  <c r="E311" i="6"/>
  <c r="BP311" i="6"/>
  <c r="N197" i="6"/>
  <c r="AC197" i="6"/>
  <c r="O197" i="6"/>
  <c r="L197" i="6"/>
  <c r="AF197" i="6"/>
  <c r="BC197" i="6"/>
  <c r="BN197" i="6"/>
  <c r="BM197" i="6"/>
  <c r="BG197" i="6"/>
  <c r="BE197" i="6"/>
  <c r="BD197" i="6"/>
  <c r="AV197" i="6"/>
  <c r="M197" i="6"/>
  <c r="AK197" i="6"/>
  <c r="BH197" i="6"/>
  <c r="E197" i="6"/>
  <c r="AH197" i="6"/>
  <c r="BI197" i="6"/>
  <c r="AA197" i="6"/>
  <c r="K197" i="6"/>
  <c r="AP197" i="6"/>
  <c r="AO197" i="6"/>
  <c r="AW197" i="6"/>
  <c r="AD197" i="6"/>
  <c r="P197" i="6"/>
  <c r="B197" i="7"/>
  <c r="C197" i="6"/>
  <c r="BR197" i="6"/>
  <c r="Z197" i="6"/>
  <c r="AY197" i="6"/>
  <c r="BL197" i="6"/>
  <c r="AE197" i="6"/>
  <c r="AX197" i="6"/>
  <c r="BA197" i="6"/>
  <c r="AI197" i="6"/>
  <c r="BO197" i="6"/>
  <c r="BP197" i="6"/>
  <c r="AZ197" i="6"/>
  <c r="AR197" i="6"/>
  <c r="BJ197" i="6"/>
  <c r="BK197" i="6"/>
  <c r="AU197" i="6"/>
  <c r="BB197" i="6"/>
  <c r="AB197" i="6"/>
  <c r="BF197" i="6"/>
  <c r="AT197" i="6"/>
  <c r="AS197" i="6"/>
  <c r="BH116" i="6"/>
  <c r="C116" i="6"/>
  <c r="BR116" i="6"/>
  <c r="AO116" i="6"/>
  <c r="BE116" i="6"/>
  <c r="E116" i="6"/>
  <c r="AY116" i="6"/>
  <c r="BF116" i="6"/>
  <c r="K116" i="6"/>
  <c r="BJ116" i="6"/>
  <c r="BD116" i="6"/>
  <c r="AW116" i="6"/>
  <c r="AP116" i="6"/>
  <c r="AX116" i="6"/>
  <c r="Z116" i="6"/>
  <c r="AI116" i="6"/>
  <c r="L116" i="6"/>
  <c r="AE116" i="6"/>
  <c r="BK116" i="6"/>
  <c r="AB116" i="6"/>
  <c r="AK116" i="6"/>
  <c r="AC116" i="6"/>
  <c r="AF116" i="6"/>
  <c r="BL116" i="6"/>
  <c r="M116" i="6"/>
  <c r="AU116" i="6"/>
  <c r="BI116" i="6"/>
  <c r="N116" i="6"/>
  <c r="AA116" i="6"/>
  <c r="BC116" i="6"/>
  <c r="O116" i="6"/>
  <c r="BN116" i="6"/>
  <c r="AR116" i="6"/>
  <c r="BO116" i="6"/>
  <c r="AH116" i="6"/>
  <c r="BA116" i="6"/>
  <c r="BP116" i="6"/>
  <c r="AD116" i="6"/>
  <c r="BB116" i="6"/>
  <c r="BM116" i="6"/>
  <c r="P116" i="6"/>
  <c r="B116" i="7"/>
  <c r="BG116" i="6"/>
  <c r="AZ116" i="6"/>
  <c r="AV116" i="6"/>
  <c r="BQ116" i="6"/>
  <c r="AS116" i="6"/>
  <c r="AT116" i="6"/>
  <c r="M131" i="6"/>
  <c r="AO131" i="6"/>
  <c r="N131" i="6"/>
  <c r="BE131" i="6"/>
  <c r="AW131" i="6"/>
  <c r="AH131" i="6"/>
  <c r="BA131" i="6"/>
  <c r="BP131" i="6"/>
  <c r="E131" i="6"/>
  <c r="AV131" i="6"/>
  <c r="P131" i="6"/>
  <c r="B131" i="7"/>
  <c r="O131" i="6"/>
  <c r="AE131" i="6"/>
  <c r="AK131" i="6"/>
  <c r="C131" i="6"/>
  <c r="BR131" i="6"/>
  <c r="AU131" i="6"/>
  <c r="BH131" i="6"/>
  <c r="BN131" i="6"/>
  <c r="BF131" i="6"/>
  <c r="AY131" i="6"/>
  <c r="Z131" i="6"/>
  <c r="L131" i="6"/>
  <c r="BL131" i="6"/>
  <c r="BI131" i="6"/>
  <c r="AZ131" i="6"/>
  <c r="BG131" i="6"/>
  <c r="AC131" i="6"/>
  <c r="BK131" i="6"/>
  <c r="AI131" i="6"/>
  <c r="BJ131" i="6"/>
  <c r="BM131" i="6"/>
  <c r="BC131" i="6"/>
  <c r="BB131" i="6"/>
  <c r="AB131" i="6"/>
  <c r="AD131" i="6"/>
  <c r="AX131" i="6"/>
  <c r="BD131" i="6"/>
  <c r="AP131" i="6"/>
  <c r="AF131" i="6"/>
  <c r="AR131" i="6"/>
  <c r="BO131" i="6"/>
  <c r="AA131" i="6"/>
  <c r="K131" i="6"/>
  <c r="AT131" i="6"/>
  <c r="AS131" i="6"/>
  <c r="BF43" i="6"/>
  <c r="BB43" i="6"/>
  <c r="K43" i="6"/>
  <c r="P43" i="6"/>
  <c r="B43" i="7"/>
  <c r="AO43" i="6"/>
  <c r="BO43" i="6"/>
  <c r="BK43" i="6"/>
  <c r="BJ43" i="6"/>
  <c r="C43" i="6"/>
  <c r="BR43" i="6"/>
  <c r="AV43" i="6"/>
  <c r="AP43" i="6"/>
  <c r="AK43" i="6"/>
  <c r="BE43" i="6"/>
  <c r="AZ43" i="6"/>
  <c r="AC43" i="6"/>
  <c r="BD43" i="6"/>
  <c r="AI43" i="6"/>
  <c r="BN43" i="6"/>
  <c r="BI43" i="6"/>
  <c r="AA43" i="6"/>
  <c r="L43" i="6"/>
  <c r="AT43" i="6"/>
  <c r="BG43" i="6"/>
  <c r="AD43" i="6"/>
  <c r="AH43" i="6"/>
  <c r="AY43" i="6"/>
  <c r="AU43" i="6"/>
  <c r="BL43" i="6"/>
  <c r="BC43" i="6"/>
  <c r="E43" i="6"/>
  <c r="AX43" i="6"/>
  <c r="AF43" i="6"/>
  <c r="BA43" i="6"/>
  <c r="AS43" i="6"/>
  <c r="AB43" i="6"/>
  <c r="BM43" i="6"/>
  <c r="N43" i="6"/>
  <c r="BH43" i="6"/>
  <c r="BP43" i="6"/>
  <c r="AE43" i="6"/>
  <c r="AW43" i="6"/>
  <c r="Z43" i="6"/>
  <c r="M43" i="6"/>
  <c r="O43" i="6"/>
  <c r="AR43" i="6"/>
  <c r="BQ43" i="6"/>
  <c r="BJ299" i="6"/>
  <c r="AP299" i="6"/>
  <c r="AE299" i="6"/>
  <c r="E299" i="6"/>
  <c r="AD299" i="6"/>
  <c r="AW299" i="6"/>
  <c r="M299" i="6"/>
  <c r="AZ299" i="6"/>
  <c r="AV299" i="6"/>
  <c r="K299" i="6"/>
  <c r="O299" i="6"/>
  <c r="AX299" i="6"/>
  <c r="AU299" i="6"/>
  <c r="AA299" i="6"/>
  <c r="Z299" i="6"/>
  <c r="AT299" i="6"/>
  <c r="BH299" i="6"/>
  <c r="BN299" i="6"/>
  <c r="AC299" i="6"/>
  <c r="AI299" i="6"/>
  <c r="BF299" i="6"/>
  <c r="BM299" i="6"/>
  <c r="AR299" i="6"/>
  <c r="BI299" i="6"/>
  <c r="C299" i="6"/>
  <c r="BR299" i="6"/>
  <c r="BE299" i="6"/>
  <c r="BA299" i="6"/>
  <c r="AO299" i="6"/>
  <c r="AK299" i="6"/>
  <c r="AH299" i="6"/>
  <c r="AS299" i="6"/>
  <c r="AY299" i="6"/>
  <c r="L299" i="6"/>
  <c r="BB299" i="6"/>
  <c r="BL299" i="6"/>
  <c r="N299" i="6"/>
  <c r="BP299" i="6"/>
  <c r="BC299" i="6"/>
  <c r="BK299" i="6"/>
  <c r="BO299" i="6"/>
  <c r="P299" i="6"/>
  <c r="B299" i="7"/>
  <c r="AB299" i="6"/>
  <c r="BG299" i="6"/>
  <c r="BD299" i="6"/>
  <c r="AF299" i="6"/>
  <c r="BL304" i="6"/>
  <c r="AT304" i="6"/>
  <c r="C304" i="6"/>
  <c r="BR304" i="6"/>
  <c r="AV304" i="6"/>
  <c r="AR304" i="6"/>
  <c r="AF304" i="6"/>
  <c r="AP304" i="6"/>
  <c r="AH304" i="6"/>
  <c r="M304" i="6"/>
  <c r="BH304" i="6"/>
  <c r="N304" i="6"/>
  <c r="AS304" i="6"/>
  <c r="P304" i="6"/>
  <c r="B304" i="7"/>
  <c r="AY304" i="6"/>
  <c r="AI304" i="6"/>
  <c r="AX304" i="6"/>
  <c r="BC304" i="6"/>
  <c r="BE304" i="6"/>
  <c r="BA304" i="6"/>
  <c r="AO304" i="6"/>
  <c r="AU304" i="6"/>
  <c r="BN304" i="6"/>
  <c r="AB304" i="6"/>
  <c r="BF304" i="6"/>
  <c r="BG304" i="6"/>
  <c r="BM304" i="6"/>
  <c r="BI304" i="6"/>
  <c r="BJ304" i="6"/>
  <c r="BP304" i="6"/>
  <c r="AA304" i="6"/>
  <c r="BK304" i="6"/>
  <c r="BD304" i="6"/>
  <c r="BB304" i="6"/>
  <c r="AZ304" i="6"/>
  <c r="AC304" i="6"/>
  <c r="L304" i="6"/>
  <c r="O304" i="6"/>
  <c r="K304" i="6"/>
  <c r="AK304" i="6"/>
  <c r="AE304" i="6"/>
  <c r="E304" i="6"/>
  <c r="AD304" i="6"/>
  <c r="AW304" i="6"/>
  <c r="BO304" i="6"/>
  <c r="AP104" i="6"/>
  <c r="AE104" i="6"/>
  <c r="AC104" i="6"/>
  <c r="BJ104" i="6"/>
  <c r="E104" i="6"/>
  <c r="BM104" i="6"/>
  <c r="BO104" i="6"/>
  <c r="N104" i="6"/>
  <c r="BI104" i="6"/>
  <c r="O104" i="6"/>
  <c r="L104" i="6"/>
  <c r="BG104" i="6"/>
  <c r="AH104" i="6"/>
  <c r="BB104" i="6"/>
  <c r="BD104" i="6"/>
  <c r="BA104" i="6"/>
  <c r="AA104" i="6"/>
  <c r="BK104" i="6"/>
  <c r="AD104" i="6"/>
  <c r="BE104" i="6"/>
  <c r="AZ104" i="6"/>
  <c r="AO104" i="6"/>
  <c r="BH104" i="6"/>
  <c r="M104" i="6"/>
  <c r="AX104" i="6"/>
  <c r="AF104" i="6"/>
  <c r="BN104" i="6"/>
  <c r="AW104" i="6"/>
  <c r="AY104" i="6"/>
  <c r="AI104" i="6"/>
  <c r="BP104" i="6"/>
  <c r="BL104" i="6"/>
  <c r="P104" i="6"/>
  <c r="B104" i="7"/>
  <c r="BF104" i="6"/>
  <c r="AB104" i="6"/>
  <c r="C104" i="6"/>
  <c r="BR104" i="6"/>
  <c r="K104" i="6"/>
  <c r="AV104" i="6"/>
  <c r="AU104" i="6"/>
  <c r="BC104" i="6"/>
  <c r="AR104" i="6"/>
  <c r="AK104" i="6"/>
  <c r="AT104" i="6"/>
  <c r="AS104" i="6"/>
  <c r="AH183" i="6"/>
  <c r="AE183" i="6"/>
  <c r="BE183" i="6"/>
  <c r="BB183" i="6"/>
  <c r="AP183" i="6"/>
  <c r="BP183" i="6"/>
  <c r="O183" i="6"/>
  <c r="E183" i="6"/>
  <c r="AV183" i="6"/>
  <c r="BC183" i="6"/>
  <c r="AF183" i="6"/>
  <c r="AY183" i="6"/>
  <c r="BN183" i="6"/>
  <c r="BA183" i="6"/>
  <c r="BM183" i="6"/>
  <c r="AI183" i="6"/>
  <c r="BL183" i="6"/>
  <c r="C183" i="6"/>
  <c r="BR183" i="6"/>
  <c r="Z183" i="6"/>
  <c r="BG183" i="6"/>
  <c r="BH183" i="6"/>
  <c r="AK183" i="6"/>
  <c r="AX183" i="6"/>
  <c r="BJ183" i="6"/>
  <c r="BD183" i="6"/>
  <c r="AZ183" i="6"/>
  <c r="AA183" i="6"/>
  <c r="N183" i="6"/>
  <c r="AW183" i="6"/>
  <c r="BI183" i="6"/>
  <c r="M183" i="6"/>
  <c r="P183" i="6"/>
  <c r="B183" i="7"/>
  <c r="AR183" i="6"/>
  <c r="BK183" i="6"/>
  <c r="BO183" i="6"/>
  <c r="K183" i="6"/>
  <c r="AU183" i="6"/>
  <c r="L183" i="6"/>
  <c r="AB183" i="6"/>
  <c r="BF183" i="6"/>
  <c r="AC183" i="6"/>
  <c r="AD183" i="6"/>
  <c r="AO183" i="6"/>
  <c r="AT183" i="6"/>
  <c r="AS183" i="6"/>
  <c r="O34" i="6"/>
  <c r="E34" i="6"/>
  <c r="AA34" i="6"/>
  <c r="BB34" i="6"/>
  <c r="AD34" i="6"/>
  <c r="AE34" i="6"/>
  <c r="BL34" i="6"/>
  <c r="BI34" i="6"/>
  <c r="AW34" i="6"/>
  <c r="K34" i="6"/>
  <c r="AT34" i="6"/>
  <c r="N34" i="6"/>
  <c r="AI34" i="6"/>
  <c r="AP34" i="6"/>
  <c r="AV34" i="6"/>
  <c r="BM34" i="6"/>
  <c r="AX34" i="6"/>
  <c r="L34" i="6"/>
  <c r="M34" i="6"/>
  <c r="AC34" i="6"/>
  <c r="AH34" i="6"/>
  <c r="AS34" i="6"/>
  <c r="BC34" i="6"/>
  <c r="BE34" i="6"/>
  <c r="BP34" i="6"/>
  <c r="P34" i="6"/>
  <c r="B34" i="7"/>
  <c r="BN34" i="6"/>
  <c r="BA34" i="6"/>
  <c r="BD34" i="6"/>
  <c r="AF34" i="6"/>
  <c r="AY34" i="6"/>
  <c r="AB34" i="6"/>
  <c r="AK34" i="6"/>
  <c r="AU34" i="6"/>
  <c r="BG34" i="6"/>
  <c r="BH34" i="6"/>
  <c r="AO34" i="6"/>
  <c r="BF34" i="6"/>
  <c r="BJ34" i="6"/>
  <c r="AZ34" i="6"/>
  <c r="BO34" i="6"/>
  <c r="C34" i="6"/>
  <c r="BR34" i="6"/>
  <c r="BK34" i="6"/>
  <c r="AR34" i="6"/>
  <c r="BQ34" i="6"/>
  <c r="AF277" i="6"/>
  <c r="BO277" i="6"/>
  <c r="AY277" i="6"/>
  <c r="BL277" i="6"/>
  <c r="BC277" i="6"/>
  <c r="BA277" i="6"/>
  <c r="E277" i="6"/>
  <c r="BH277" i="6"/>
  <c r="BP277" i="6"/>
  <c r="BK277" i="6"/>
  <c r="AP277" i="6"/>
  <c r="BD277" i="6"/>
  <c r="BE277" i="6"/>
  <c r="BJ277" i="6"/>
  <c r="AH277" i="6"/>
  <c r="C277" i="6"/>
  <c r="BR277" i="6"/>
  <c r="BB277" i="6"/>
  <c r="BN277" i="6"/>
  <c r="Z277" i="6"/>
  <c r="AW277" i="6"/>
  <c r="AU277" i="6"/>
  <c r="BG277" i="6"/>
  <c r="AC277" i="6"/>
  <c r="AR277" i="6"/>
  <c r="N277" i="6"/>
  <c r="AD277" i="6"/>
  <c r="K277" i="6"/>
  <c r="AX277" i="6"/>
  <c r="P277" i="6"/>
  <c r="B277" i="7"/>
  <c r="AK277" i="6"/>
  <c r="AT277" i="6"/>
  <c r="M277" i="6"/>
  <c r="BI277" i="6"/>
  <c r="AV277" i="6"/>
  <c r="AE277" i="6"/>
  <c r="AB277" i="6"/>
  <c r="AS277" i="6"/>
  <c r="O277" i="6"/>
  <c r="BF277" i="6"/>
  <c r="AA277" i="6"/>
  <c r="L277" i="6"/>
  <c r="AO277" i="6"/>
  <c r="AZ277" i="6"/>
  <c r="BM277" i="6"/>
  <c r="AI277" i="6"/>
  <c r="AB290" i="6"/>
  <c r="C290" i="6"/>
  <c r="BR290" i="6"/>
  <c r="BL290" i="6"/>
  <c r="BI290" i="6"/>
  <c r="BK290" i="6"/>
  <c r="BG290" i="6"/>
  <c r="BH290" i="6"/>
  <c r="BD290" i="6"/>
  <c r="AP290" i="6"/>
  <c r="BO290" i="6"/>
  <c r="AD290" i="6"/>
  <c r="AY290" i="6"/>
  <c r="AE290" i="6"/>
  <c r="L290" i="6"/>
  <c r="AI290" i="6"/>
  <c r="AX290" i="6"/>
  <c r="AU290" i="6"/>
  <c r="M290" i="6"/>
  <c r="AO290" i="6"/>
  <c r="P290" i="6"/>
  <c r="B290" i="7"/>
  <c r="BJ290" i="6"/>
  <c r="N290" i="6"/>
  <c r="AZ290" i="6"/>
  <c r="BC290" i="6"/>
  <c r="BF290" i="6"/>
  <c r="AT290" i="6"/>
  <c r="AC290" i="6"/>
  <c r="BA290" i="6"/>
  <c r="E290" i="6"/>
  <c r="BM290" i="6"/>
  <c r="K290" i="6"/>
  <c r="AW290" i="6"/>
  <c r="BN290" i="6"/>
  <c r="BB290" i="6"/>
  <c r="BP290" i="6"/>
  <c r="AK290" i="6"/>
  <c r="O290" i="6"/>
  <c r="AR290" i="6"/>
  <c r="AV290" i="6"/>
  <c r="AS290" i="6"/>
  <c r="AA290" i="6"/>
  <c r="BE290" i="6"/>
  <c r="AF290" i="6"/>
  <c r="AH290" i="6"/>
  <c r="BG46" i="6"/>
  <c r="L46" i="6"/>
  <c r="AO46" i="6"/>
  <c r="BO46" i="6"/>
  <c r="O46" i="6"/>
  <c r="BF46" i="6"/>
  <c r="BB46" i="6"/>
  <c r="M46" i="6"/>
  <c r="BD46" i="6"/>
  <c r="AK46" i="6"/>
  <c r="BA46" i="6"/>
  <c r="BL46" i="6"/>
  <c r="AF46" i="6"/>
  <c r="AZ46" i="6"/>
  <c r="BE46" i="6"/>
  <c r="AX46" i="6"/>
  <c r="BN46" i="6"/>
  <c r="BI46" i="6"/>
  <c r="BP46" i="6"/>
  <c r="AC46" i="6"/>
  <c r="AP46" i="6"/>
  <c r="AR46" i="6"/>
  <c r="E46" i="6"/>
  <c r="BM46" i="6"/>
  <c r="N46" i="6"/>
  <c r="AA46" i="6"/>
  <c r="BH46" i="6"/>
  <c r="AH46" i="6"/>
  <c r="AE46" i="6"/>
  <c r="BJ46" i="6"/>
  <c r="C46" i="6"/>
  <c r="BR46" i="6"/>
  <c r="AW46" i="6"/>
  <c r="AU46" i="6"/>
  <c r="AS46" i="6"/>
  <c r="Z46" i="6"/>
  <c r="AD46" i="6"/>
  <c r="P46" i="6"/>
  <c r="B46" i="7"/>
  <c r="AY46" i="6"/>
  <c r="BK46" i="6"/>
  <c r="K46" i="6"/>
  <c r="AI46" i="6"/>
  <c r="BC46" i="6"/>
  <c r="AB46" i="6"/>
  <c r="AV46" i="6"/>
  <c r="AT46" i="6"/>
  <c r="BQ46" i="6"/>
  <c r="BJ149" i="6"/>
  <c r="AF149" i="6"/>
  <c r="M149" i="6"/>
  <c r="BF149" i="6"/>
  <c r="C149" i="6"/>
  <c r="BR149" i="6"/>
  <c r="K149" i="6"/>
  <c r="P149" i="6"/>
  <c r="B149" i="7"/>
  <c r="AD149" i="6"/>
  <c r="BN149" i="6"/>
  <c r="E149" i="6"/>
  <c r="Z149" i="6"/>
  <c r="AC149" i="6"/>
  <c r="AS149" i="6"/>
  <c r="BP149" i="6"/>
  <c r="AW149" i="6"/>
  <c r="AP149" i="6"/>
  <c r="AB149" i="6"/>
  <c r="BE149" i="6"/>
  <c r="BK149" i="6"/>
  <c r="AY149" i="6"/>
  <c r="AZ149" i="6"/>
  <c r="BL149" i="6"/>
  <c r="AV149" i="6"/>
  <c r="BG149" i="6"/>
  <c r="N149" i="6"/>
  <c r="AT149" i="6"/>
  <c r="AK149" i="6"/>
  <c r="AU149" i="6"/>
  <c r="AH149" i="6"/>
  <c r="AA149" i="6"/>
  <c r="AX149" i="6"/>
  <c r="BH149" i="6"/>
  <c r="BC149" i="6"/>
  <c r="AI149" i="6"/>
  <c r="BO149" i="6"/>
  <c r="BM149" i="6"/>
  <c r="BB149" i="6"/>
  <c r="BA149" i="6"/>
  <c r="BI149" i="6"/>
  <c r="AR149" i="6"/>
  <c r="O149" i="6"/>
  <c r="BD149" i="6"/>
  <c r="AE149" i="6"/>
  <c r="L149" i="6"/>
  <c r="AO149" i="6"/>
  <c r="AU162" i="6"/>
  <c r="AP162" i="6"/>
  <c r="C162" i="6"/>
  <c r="BR162" i="6"/>
  <c r="AI162" i="6"/>
  <c r="AA162" i="6"/>
  <c r="L162" i="6"/>
  <c r="E162" i="6"/>
  <c r="BB162" i="6"/>
  <c r="BP162" i="6"/>
  <c r="BL162" i="6"/>
  <c r="AR162" i="6"/>
  <c r="AC162" i="6"/>
  <c r="AD162" i="6"/>
  <c r="AF162" i="6"/>
  <c r="AY162" i="6"/>
  <c r="AZ162" i="6"/>
  <c r="AW162" i="6"/>
  <c r="BC162" i="6"/>
  <c r="BE162" i="6"/>
  <c r="BO162" i="6"/>
  <c r="BH162" i="6"/>
  <c r="BD162" i="6"/>
  <c r="M162" i="6"/>
  <c r="O162" i="6"/>
  <c r="BJ162" i="6"/>
  <c r="BA162" i="6"/>
  <c r="AV162" i="6"/>
  <c r="K162" i="6"/>
  <c r="AO162" i="6"/>
  <c r="AH162" i="6"/>
  <c r="AB162" i="6"/>
  <c r="BF162" i="6"/>
  <c r="BG162" i="6"/>
  <c r="P162" i="6"/>
  <c r="B162" i="7"/>
  <c r="AE162" i="6"/>
  <c r="AX162" i="6"/>
  <c r="BK162" i="6"/>
  <c r="BI162" i="6"/>
  <c r="BN162" i="6"/>
  <c r="N162" i="6"/>
  <c r="BM162" i="6"/>
  <c r="AK162" i="6"/>
  <c r="AS162" i="6"/>
  <c r="AT162" i="6"/>
  <c r="AX26" i="6"/>
  <c r="AV26" i="6"/>
  <c r="AW26" i="6"/>
  <c r="E26" i="6"/>
  <c r="BN26" i="6"/>
  <c r="AO26" i="6"/>
  <c r="BI26" i="6"/>
  <c r="AY26" i="6"/>
  <c r="BK26" i="6"/>
  <c r="BH26" i="6"/>
  <c r="BC26" i="6"/>
  <c r="AK26" i="6"/>
  <c r="L26" i="6"/>
  <c r="BA26" i="6"/>
  <c r="AB26" i="6"/>
  <c r="BQ26" i="6"/>
  <c r="M26" i="6"/>
  <c r="BM26" i="6"/>
  <c r="BE26" i="6"/>
  <c r="BP26" i="6"/>
  <c r="BG26" i="6"/>
  <c r="AP26" i="6"/>
  <c r="O26" i="6"/>
  <c r="AT26" i="6"/>
  <c r="P26" i="6"/>
  <c r="B26" i="7"/>
  <c r="BO26" i="6"/>
  <c r="BL26" i="6"/>
  <c r="AA26" i="6"/>
  <c r="BB26" i="6"/>
  <c r="BF26" i="6"/>
  <c r="AC26" i="6"/>
  <c r="AU26" i="6"/>
  <c r="C26" i="6"/>
  <c r="BR26" i="6"/>
  <c r="BD26" i="6"/>
  <c r="K26" i="6"/>
  <c r="AS26" i="6"/>
  <c r="AD26" i="6"/>
  <c r="BJ26" i="6"/>
  <c r="AE26" i="6"/>
  <c r="AF26" i="6"/>
  <c r="AZ26" i="6"/>
  <c r="AH26" i="6"/>
  <c r="AI26" i="6"/>
  <c r="N26" i="6"/>
  <c r="AR26" i="6"/>
  <c r="Z26" i="6"/>
  <c r="BB318" i="6"/>
  <c r="AK318" i="6"/>
  <c r="AI318" i="6"/>
  <c r="AY318" i="6"/>
  <c r="BP318" i="6"/>
  <c r="O318" i="6"/>
  <c r="AF318" i="6"/>
  <c r="BG318" i="6"/>
  <c r="BI318" i="6"/>
  <c r="AE318" i="6"/>
  <c r="AT318" i="6"/>
  <c r="AX318" i="6"/>
  <c r="BO318" i="6"/>
  <c r="N318" i="6"/>
  <c r="BE318" i="6"/>
  <c r="M318" i="6"/>
  <c r="P318" i="6"/>
  <c r="B318" i="7"/>
  <c r="AP318" i="6"/>
  <c r="C318" i="6"/>
  <c r="BR318" i="6"/>
  <c r="AH318" i="6"/>
  <c r="BL318" i="6"/>
  <c r="AV318" i="6"/>
  <c r="K318" i="6"/>
  <c r="AB318" i="6"/>
  <c r="AC318" i="6"/>
  <c r="AW318" i="6"/>
  <c r="BH318" i="6"/>
  <c r="BC318" i="6"/>
  <c r="L318" i="6"/>
  <c r="BJ318" i="6"/>
  <c r="AU318" i="6"/>
  <c r="E318" i="6"/>
  <c r="BM318" i="6"/>
  <c r="BF318" i="6"/>
  <c r="BN318" i="6"/>
  <c r="AS318" i="6"/>
  <c r="AD318" i="6"/>
  <c r="AZ318" i="6"/>
  <c r="BD318" i="6"/>
  <c r="AO318" i="6"/>
  <c r="AR318" i="6"/>
  <c r="AA318" i="6"/>
  <c r="BK318" i="6"/>
  <c r="Z318" i="6"/>
  <c r="BA318" i="6"/>
  <c r="BC132" i="6"/>
  <c r="AI132" i="6"/>
  <c r="M132" i="6"/>
  <c r="K132" i="6"/>
  <c r="BD132" i="6"/>
  <c r="BF132" i="6"/>
  <c r="AY132" i="6"/>
  <c r="BO132" i="6"/>
  <c r="AX132" i="6"/>
  <c r="E132" i="6"/>
  <c r="BA132" i="6"/>
  <c r="AO132" i="6"/>
  <c r="BL132" i="6"/>
  <c r="AV132" i="6"/>
  <c r="N132" i="6"/>
  <c r="BG132" i="6"/>
  <c r="P132" i="6"/>
  <c r="B132" i="7"/>
  <c r="BJ132" i="6"/>
  <c r="AH132" i="6"/>
  <c r="BI132" i="6"/>
  <c r="AW132" i="6"/>
  <c r="Z132" i="6"/>
  <c r="AZ132" i="6"/>
  <c r="BH132" i="6"/>
  <c r="AU132" i="6"/>
  <c r="AK132" i="6"/>
  <c r="AB132" i="6"/>
  <c r="AD132" i="6"/>
  <c r="O132" i="6"/>
  <c r="BP132" i="6"/>
  <c r="AR132" i="6"/>
  <c r="AE132" i="6"/>
  <c r="AF132" i="6"/>
  <c r="BB132" i="6"/>
  <c r="AC132" i="6"/>
  <c r="BM132" i="6"/>
  <c r="BE132" i="6"/>
  <c r="C132" i="6"/>
  <c r="BR132" i="6"/>
  <c r="AP132" i="6"/>
  <c r="AA132" i="6"/>
  <c r="BK132" i="6"/>
  <c r="L132" i="6"/>
  <c r="BN132" i="6"/>
  <c r="AT132" i="6"/>
  <c r="AS132" i="6"/>
  <c r="C48" i="6"/>
  <c r="BR48" i="6"/>
  <c r="BM48" i="6"/>
  <c r="AE48" i="6"/>
  <c r="BP48" i="6"/>
  <c r="AA48" i="6"/>
  <c r="L48" i="6"/>
  <c r="M48" i="6"/>
  <c r="AV48" i="6"/>
  <c r="BG48" i="6"/>
  <c r="O48" i="6"/>
  <c r="AC48" i="6"/>
  <c r="AS48" i="6"/>
  <c r="N48" i="6"/>
  <c r="BO48" i="6"/>
  <c r="BA48" i="6"/>
  <c r="AI48" i="6"/>
  <c r="AF48" i="6"/>
  <c r="AO48" i="6"/>
  <c r="AP48" i="6"/>
  <c r="AU48" i="6"/>
  <c r="BH48" i="6"/>
  <c r="AW48" i="6"/>
  <c r="AT48" i="6"/>
  <c r="AY48" i="6"/>
  <c r="K48" i="6"/>
  <c r="BN48" i="6"/>
  <c r="E48" i="6"/>
  <c r="BB48" i="6"/>
  <c r="AZ48" i="6"/>
  <c r="BE48" i="6"/>
  <c r="P48" i="6"/>
  <c r="B48" i="7"/>
  <c r="BJ48" i="6"/>
  <c r="BK48" i="6"/>
  <c r="BL48" i="6"/>
  <c r="AK48" i="6"/>
  <c r="AX48" i="6"/>
  <c r="AB48" i="6"/>
  <c r="AH48" i="6"/>
  <c r="Z48" i="6"/>
  <c r="BF48" i="6"/>
  <c r="BC48" i="6"/>
  <c r="BD48" i="6"/>
  <c r="BI48" i="6"/>
  <c r="AD48" i="6"/>
  <c r="AR48" i="6"/>
  <c r="BQ48" i="6"/>
  <c r="AU97" i="6"/>
  <c r="AH97" i="6"/>
  <c r="BF97" i="6"/>
  <c r="AD97" i="6"/>
  <c r="AA97" i="6"/>
  <c r="BL97" i="6"/>
  <c r="N97" i="6"/>
  <c r="AX97" i="6"/>
  <c r="BH97" i="6"/>
  <c r="BE97" i="6"/>
  <c r="AO97" i="6"/>
  <c r="AR97" i="6"/>
  <c r="AZ97" i="6"/>
  <c r="BP97" i="6"/>
  <c r="BJ97" i="6"/>
  <c r="BG97" i="6"/>
  <c r="O97" i="6"/>
  <c r="AC97" i="6"/>
  <c r="AB97" i="6"/>
  <c r="BC97" i="6"/>
  <c r="BM97" i="6"/>
  <c r="K97" i="6"/>
  <c r="BO97" i="6"/>
  <c r="AK97" i="6"/>
  <c r="AE97" i="6"/>
  <c r="P97" i="6"/>
  <c r="B97" i="7"/>
  <c r="BD97" i="6"/>
  <c r="AP97" i="6"/>
  <c r="M97" i="6"/>
  <c r="BB97" i="6"/>
  <c r="E97" i="6"/>
  <c r="AI97" i="6"/>
  <c r="C97" i="6"/>
  <c r="BR97" i="6"/>
  <c r="AW97" i="6"/>
  <c r="AS97" i="6"/>
  <c r="BK97" i="6"/>
  <c r="L97" i="6"/>
  <c r="BI97" i="6"/>
  <c r="AV97" i="6"/>
  <c r="BN97" i="6"/>
  <c r="BA97" i="6"/>
  <c r="BQ97" i="6"/>
  <c r="AF97" i="6"/>
  <c r="AY97" i="6"/>
  <c r="AT97" i="6"/>
  <c r="Z97" i="6"/>
  <c r="E64" i="6"/>
  <c r="AU64" i="6"/>
  <c r="N64" i="6"/>
  <c r="AW64" i="6"/>
  <c r="BA64" i="6"/>
  <c r="M64" i="6"/>
  <c r="BG64" i="6"/>
  <c r="AI64" i="6"/>
  <c r="AE64" i="6"/>
  <c r="AP64" i="6"/>
  <c r="BC64" i="6"/>
  <c r="AK64" i="6"/>
  <c r="Z64" i="6"/>
  <c r="AD64" i="6"/>
  <c r="BJ64" i="6"/>
  <c r="AB64" i="6"/>
  <c r="BN64" i="6"/>
  <c r="BB64" i="6"/>
  <c r="AZ64" i="6"/>
  <c r="AO64" i="6"/>
  <c r="BE64" i="6"/>
  <c r="P64" i="6"/>
  <c r="B64" i="7"/>
  <c r="BD64" i="6"/>
  <c r="AT64" i="6"/>
  <c r="BO64" i="6"/>
  <c r="BF64" i="6"/>
  <c r="BI64" i="6"/>
  <c r="AH64" i="6"/>
  <c r="BM64" i="6"/>
  <c r="L64" i="6"/>
  <c r="BK64" i="6"/>
  <c r="BH64" i="6"/>
  <c r="C64" i="6"/>
  <c r="BR64" i="6"/>
  <c r="BL64" i="6"/>
  <c r="AS64" i="6"/>
  <c r="AA64" i="6"/>
  <c r="AF64" i="6"/>
  <c r="AY64" i="6"/>
  <c r="K64" i="6"/>
  <c r="O64" i="6"/>
  <c r="AV64" i="6"/>
  <c r="AX64" i="6"/>
  <c r="BP64" i="6"/>
  <c r="AC64" i="6"/>
  <c r="BQ64" i="6"/>
  <c r="AR64" i="6"/>
  <c r="AH330" i="6"/>
  <c r="AO330" i="6"/>
  <c r="AX330" i="6"/>
  <c r="AP330" i="6"/>
  <c r="AI330" i="6"/>
  <c r="C330" i="6"/>
  <c r="BR330" i="6"/>
  <c r="Z330" i="6"/>
  <c r="BI330" i="6"/>
  <c r="N330" i="6"/>
  <c r="BD330" i="6"/>
  <c r="K330" i="6"/>
  <c r="AR330" i="6"/>
  <c r="L330" i="6"/>
  <c r="BL330" i="6"/>
  <c r="BE330" i="6"/>
  <c r="AT330" i="6"/>
  <c r="BP330" i="6"/>
  <c r="AE330" i="6"/>
  <c r="AF330" i="6"/>
  <c r="AV330" i="6"/>
  <c r="AY330" i="6"/>
  <c r="M330" i="6"/>
  <c r="AB330" i="6"/>
  <c r="AU330" i="6"/>
  <c r="BO330" i="6"/>
  <c r="AW330" i="6"/>
  <c r="BH330" i="6"/>
  <c r="BF330" i="6"/>
  <c r="BG330" i="6"/>
  <c r="BA330" i="6"/>
  <c r="BC330" i="6"/>
  <c r="AD330" i="6"/>
  <c r="BJ330" i="6"/>
  <c r="AZ330" i="6"/>
  <c r="BB330" i="6"/>
  <c r="AA330" i="6"/>
  <c r="AK330" i="6"/>
  <c r="AS330" i="6"/>
  <c r="AC330" i="6"/>
  <c r="E330" i="6"/>
  <c r="BK330" i="6"/>
  <c r="P330" i="6"/>
  <c r="B330" i="7"/>
  <c r="BM330" i="6"/>
  <c r="O330" i="6"/>
  <c r="BN330" i="6"/>
  <c r="AU225" i="6"/>
  <c r="AP225" i="6"/>
  <c r="AW225" i="6"/>
  <c r="E225" i="6"/>
  <c r="AI225" i="6"/>
  <c r="BN225" i="6"/>
  <c r="K225" i="6"/>
  <c r="AO225" i="6"/>
  <c r="BJ225" i="6"/>
  <c r="BH225" i="6"/>
  <c r="BB225" i="6"/>
  <c r="BF225" i="6"/>
  <c r="M225" i="6"/>
  <c r="AZ225" i="6"/>
  <c r="Z225" i="6"/>
  <c r="BG225" i="6"/>
  <c r="N225" i="6"/>
  <c r="AD225" i="6"/>
  <c r="L225" i="6"/>
  <c r="AY225" i="6"/>
  <c r="AE225" i="6"/>
  <c r="AA225" i="6"/>
  <c r="AR225" i="6"/>
  <c r="AS225" i="6"/>
  <c r="BO225" i="6"/>
  <c r="AX225" i="6"/>
  <c r="BM225" i="6"/>
  <c r="AF225" i="6"/>
  <c r="BL225" i="6"/>
  <c r="O225" i="6"/>
  <c r="BE225" i="6"/>
  <c r="BC225" i="6"/>
  <c r="AK225" i="6"/>
  <c r="P225" i="6"/>
  <c r="B225" i="7"/>
  <c r="AB225" i="6"/>
  <c r="BA225" i="6"/>
  <c r="AH225" i="6"/>
  <c r="BI225" i="6"/>
  <c r="AV225" i="6"/>
  <c r="AT225" i="6"/>
  <c r="BP225" i="6"/>
  <c r="AC225" i="6"/>
  <c r="BK225" i="6"/>
  <c r="C225" i="6"/>
  <c r="BR225" i="6"/>
  <c r="BD225" i="6"/>
  <c r="AI120" i="6"/>
  <c r="AA120" i="6"/>
  <c r="BN120" i="6"/>
  <c r="L120" i="6"/>
  <c r="N120" i="6"/>
  <c r="AB120" i="6"/>
  <c r="AX120" i="6"/>
  <c r="AO120" i="6"/>
  <c r="BD120" i="6"/>
  <c r="P120" i="6"/>
  <c r="B120" i="7"/>
  <c r="AF120" i="6"/>
  <c r="BI120" i="6"/>
  <c r="AV120" i="6"/>
  <c r="BB120" i="6"/>
  <c r="E120" i="6"/>
  <c r="AY120" i="6"/>
  <c r="M120" i="6"/>
  <c r="BG120" i="6"/>
  <c r="K120" i="6"/>
  <c r="AC120" i="6"/>
  <c r="BO120" i="6"/>
  <c r="AH120" i="6"/>
  <c r="BA120" i="6"/>
  <c r="AW120" i="6"/>
  <c r="Z120" i="6"/>
  <c r="BC120" i="6"/>
  <c r="AZ120" i="6"/>
  <c r="BE120" i="6"/>
  <c r="AD120" i="6"/>
  <c r="C120" i="6"/>
  <c r="BR120" i="6"/>
  <c r="BP120" i="6"/>
  <c r="AK120" i="6"/>
  <c r="BJ120" i="6"/>
  <c r="AP120" i="6"/>
  <c r="BK120" i="6"/>
  <c r="BM120" i="6"/>
  <c r="AE120" i="6"/>
  <c r="BF120" i="6"/>
  <c r="BL120" i="6"/>
  <c r="AU120" i="6"/>
  <c r="BH120" i="6"/>
  <c r="O120" i="6"/>
  <c r="AR120" i="6"/>
  <c r="AS120" i="6"/>
  <c r="AT120" i="6"/>
  <c r="BP230" i="6"/>
  <c r="AO230" i="6"/>
  <c r="AS230" i="6"/>
  <c r="BH230" i="6"/>
  <c r="AH230" i="6"/>
  <c r="BC230" i="6"/>
  <c r="AE230" i="6"/>
  <c r="AA230" i="6"/>
  <c r="AZ230" i="6"/>
  <c r="O230" i="6"/>
  <c r="C230" i="6"/>
  <c r="BR230" i="6"/>
  <c r="BD230" i="6"/>
  <c r="AI230" i="6"/>
  <c r="E230" i="6"/>
  <c r="AV230" i="6"/>
  <c r="M230" i="6"/>
  <c r="AF230" i="6"/>
  <c r="BO230" i="6"/>
  <c r="BL230" i="6"/>
  <c r="AD230" i="6"/>
  <c r="BB230" i="6"/>
  <c r="AW230" i="6"/>
  <c r="BA230" i="6"/>
  <c r="P230" i="6"/>
  <c r="B230" i="7"/>
  <c r="Z230" i="6"/>
  <c r="AY230" i="6"/>
  <c r="BM230" i="6"/>
  <c r="AK230" i="6"/>
  <c r="BJ230" i="6"/>
  <c r="AT230" i="6"/>
  <c r="BI230" i="6"/>
  <c r="BG230" i="6"/>
  <c r="BK230" i="6"/>
  <c r="AR230" i="6"/>
  <c r="AB230" i="6"/>
  <c r="BF230" i="6"/>
  <c r="AX230" i="6"/>
  <c r="L230" i="6"/>
  <c r="AP230" i="6"/>
  <c r="BE230" i="6"/>
  <c r="K230" i="6"/>
  <c r="AC230" i="6"/>
  <c r="N230" i="6"/>
  <c r="BN230" i="6"/>
  <c r="AU230" i="6"/>
  <c r="BF13" i="6"/>
  <c r="K13" i="6"/>
  <c r="AH13" i="6"/>
  <c r="BE13" i="6"/>
  <c r="BK13" i="6"/>
  <c r="AY13" i="6"/>
  <c r="AX13" i="6"/>
  <c r="AB13" i="6"/>
  <c r="O13" i="6"/>
  <c r="AK13" i="6"/>
  <c r="M13" i="6"/>
  <c r="P13" i="6"/>
  <c r="B13" i="7"/>
  <c r="BC13" i="6"/>
  <c r="AO13" i="6"/>
  <c r="BO13" i="6"/>
  <c r="AZ13" i="6"/>
  <c r="C13" i="6"/>
  <c r="BR13" i="6"/>
  <c r="L13" i="6"/>
  <c r="AC13" i="6"/>
  <c r="AW13" i="6"/>
  <c r="AI13" i="6"/>
  <c r="AR13" i="6"/>
  <c r="AA13" i="6"/>
  <c r="BH13" i="6"/>
  <c r="BJ13" i="6"/>
  <c r="BG13" i="6"/>
  <c r="BA13" i="6"/>
  <c r="AP13" i="6"/>
  <c r="AF13" i="6"/>
  <c r="BL13" i="6"/>
  <c r="AE13" i="6"/>
  <c r="AS13" i="6"/>
  <c r="N13" i="6"/>
  <c r="E13" i="6"/>
  <c r="BD13" i="6"/>
  <c r="AV13" i="6"/>
  <c r="AD13" i="6"/>
  <c r="AU13" i="6"/>
  <c r="BN13" i="6"/>
  <c r="BP13" i="6"/>
  <c r="BB13" i="6"/>
  <c r="BM13" i="6"/>
  <c r="BI13" i="6"/>
  <c r="AT13" i="6"/>
  <c r="BM80" i="6"/>
  <c r="O80" i="6"/>
  <c r="AW80" i="6"/>
  <c r="BG80" i="6"/>
  <c r="K80" i="6"/>
  <c r="N80" i="6"/>
  <c r="BB80" i="6"/>
  <c r="AA80" i="6"/>
  <c r="E80" i="6"/>
  <c r="BC80" i="6"/>
  <c r="AK80" i="6"/>
  <c r="L80" i="6"/>
  <c r="BP80" i="6"/>
  <c r="AF80" i="6"/>
  <c r="AX80" i="6"/>
  <c r="BD80" i="6"/>
  <c r="AB80" i="6"/>
  <c r="BJ80" i="6"/>
  <c r="BL80" i="6"/>
  <c r="BO80" i="6"/>
  <c r="BQ80" i="6"/>
  <c r="BN80" i="6"/>
  <c r="AR80" i="6"/>
  <c r="C80" i="6"/>
  <c r="BR80" i="6"/>
  <c r="AP80" i="6"/>
  <c r="BE80" i="6"/>
  <c r="AC80" i="6"/>
  <c r="AE80" i="6"/>
  <c r="AO80" i="6"/>
  <c r="BK80" i="6"/>
  <c r="AH80" i="6"/>
  <c r="AI80" i="6"/>
  <c r="BA80" i="6"/>
  <c r="AT80" i="6"/>
  <c r="M80" i="6"/>
  <c r="BI80" i="6"/>
  <c r="AY80" i="6"/>
  <c r="BF80" i="6"/>
  <c r="AU80" i="6"/>
  <c r="P80" i="6"/>
  <c r="B80" i="7"/>
  <c r="AD80" i="6"/>
  <c r="AV80" i="6"/>
  <c r="BH80" i="6"/>
  <c r="AZ80" i="6"/>
  <c r="AS80" i="6"/>
  <c r="BL284" i="6"/>
  <c r="AU284" i="6"/>
  <c r="C284" i="6"/>
  <c r="BR284" i="6"/>
  <c r="AX284" i="6"/>
  <c r="M284" i="6"/>
  <c r="AR284" i="6"/>
  <c r="AP284" i="6"/>
  <c r="Z284" i="6"/>
  <c r="BI284" i="6"/>
  <c r="AD284" i="6"/>
  <c r="N284" i="6"/>
  <c r="K284" i="6"/>
  <c r="AK284" i="6"/>
  <c r="BF284" i="6"/>
  <c r="BE284" i="6"/>
  <c r="P284" i="6"/>
  <c r="B284" i="7"/>
  <c r="BK284" i="6"/>
  <c r="BO284" i="6"/>
  <c r="AF284" i="6"/>
  <c r="AV284" i="6"/>
  <c r="AH284" i="6"/>
  <c r="AZ284" i="6"/>
  <c r="AB284" i="6"/>
  <c r="BB284" i="6"/>
  <c r="AE284" i="6"/>
  <c r="AS284" i="6"/>
  <c r="AT284" i="6"/>
  <c r="AC284" i="6"/>
  <c r="BM284" i="6"/>
  <c r="AW284" i="6"/>
  <c r="BG284" i="6"/>
  <c r="AO284" i="6"/>
  <c r="BC284" i="6"/>
  <c r="L284" i="6"/>
  <c r="BN284" i="6"/>
  <c r="BP284" i="6"/>
  <c r="BD284" i="6"/>
  <c r="O284" i="6"/>
  <c r="BA284" i="6"/>
  <c r="AA284" i="6"/>
  <c r="E284" i="6"/>
  <c r="BH284" i="6"/>
  <c r="BJ284" i="6"/>
  <c r="AY284" i="6"/>
  <c r="AI284" i="6"/>
  <c r="AE251" i="6"/>
  <c r="P251" i="6"/>
  <c r="B251" i="7"/>
  <c r="O251" i="6"/>
  <c r="M251" i="6"/>
  <c r="BL251" i="6"/>
  <c r="N251" i="6"/>
  <c r="BB251" i="6"/>
  <c r="AO251" i="6"/>
  <c r="Z251" i="6"/>
  <c r="AA251" i="6"/>
  <c r="BE251" i="6"/>
  <c r="AY251" i="6"/>
  <c r="C251" i="6"/>
  <c r="BR251" i="6"/>
  <c r="AP251" i="6"/>
  <c r="BH251" i="6"/>
  <c r="AT251" i="6"/>
  <c r="AU251" i="6"/>
  <c r="AS251" i="6"/>
  <c r="BI251" i="6"/>
  <c r="BM251" i="6"/>
  <c r="BO251" i="6"/>
  <c r="AC251" i="6"/>
  <c r="BK251" i="6"/>
  <c r="AZ251" i="6"/>
  <c r="BC251" i="6"/>
  <c r="AD251" i="6"/>
  <c r="AK251" i="6"/>
  <c r="BF251" i="6"/>
  <c r="AI251" i="6"/>
  <c r="L251" i="6"/>
  <c r="AH251" i="6"/>
  <c r="BA251" i="6"/>
  <c r="AF251" i="6"/>
  <c r="BN251" i="6"/>
  <c r="K251" i="6"/>
  <c r="AW251" i="6"/>
  <c r="BJ251" i="6"/>
  <c r="BP251" i="6"/>
  <c r="AX251" i="6"/>
  <c r="AR251" i="6"/>
  <c r="BD251" i="6"/>
  <c r="E251" i="6"/>
  <c r="BG251" i="6"/>
  <c r="AV251" i="6"/>
  <c r="AB251" i="6"/>
  <c r="AZ297" i="6"/>
  <c r="C297" i="6"/>
  <c r="BR297" i="6"/>
  <c r="BL297" i="6"/>
  <c r="AR297" i="6"/>
  <c r="BD297" i="6"/>
  <c r="BG297" i="6"/>
  <c r="AK297" i="6"/>
  <c r="AD297" i="6"/>
  <c r="AX297" i="6"/>
  <c r="N297" i="6"/>
  <c r="AP297" i="6"/>
  <c r="BC297" i="6"/>
  <c r="BI297" i="6"/>
  <c r="BO297" i="6"/>
  <c r="BK297" i="6"/>
  <c r="AI297" i="6"/>
  <c r="M297" i="6"/>
  <c r="AB297" i="6"/>
  <c r="AV297" i="6"/>
  <c r="BH297" i="6"/>
  <c r="BN297" i="6"/>
  <c r="BB297" i="6"/>
  <c r="BA297" i="6"/>
  <c r="AC297" i="6"/>
  <c r="AT297" i="6"/>
  <c r="AU297" i="6"/>
  <c r="BM297" i="6"/>
  <c r="BE297" i="6"/>
  <c r="P297" i="6"/>
  <c r="B297" i="7"/>
  <c r="AF297" i="6"/>
  <c r="AY297" i="6"/>
  <c r="AE297" i="6"/>
  <c r="AH297" i="6"/>
  <c r="AW297" i="6"/>
  <c r="BP297" i="6"/>
  <c r="L297" i="6"/>
  <c r="E297" i="6"/>
  <c r="BF297" i="6"/>
  <c r="AS297" i="6"/>
  <c r="AO297" i="6"/>
  <c r="AA297" i="6"/>
  <c r="BJ297" i="6"/>
  <c r="K297" i="6"/>
  <c r="O297" i="6"/>
  <c r="P256" i="6"/>
  <c r="B256" i="7"/>
  <c r="E256" i="6"/>
  <c r="AW256" i="6"/>
  <c r="BK256" i="6"/>
  <c r="AY256" i="6"/>
  <c r="BL256" i="6"/>
  <c r="AZ256" i="6"/>
  <c r="AH256" i="6"/>
  <c r="BD256" i="6"/>
  <c r="BH256" i="6"/>
  <c r="BO256" i="6"/>
  <c r="Z256" i="6"/>
  <c r="AS256" i="6"/>
  <c r="BJ256" i="6"/>
  <c r="AX256" i="6"/>
  <c r="BM256" i="6"/>
  <c r="AF256" i="6"/>
  <c r="O256" i="6"/>
  <c r="AB256" i="6"/>
  <c r="AA256" i="6"/>
  <c r="AK256" i="6"/>
  <c r="BE256" i="6"/>
  <c r="AU256" i="6"/>
  <c r="BF256" i="6"/>
  <c r="BC256" i="6"/>
  <c r="AD256" i="6"/>
  <c r="BA256" i="6"/>
  <c r="AE256" i="6"/>
  <c r="AV256" i="6"/>
  <c r="BP256" i="6"/>
  <c r="AO256" i="6"/>
  <c r="BI256" i="6"/>
  <c r="AR256" i="6"/>
  <c r="K256" i="6"/>
  <c r="AC256" i="6"/>
  <c r="C256" i="6"/>
  <c r="BR256" i="6"/>
  <c r="BG256" i="6"/>
  <c r="AP256" i="6"/>
  <c r="AI256" i="6"/>
  <c r="BN256" i="6"/>
  <c r="BB256" i="6"/>
  <c r="N256" i="6"/>
  <c r="L256" i="6"/>
  <c r="M256" i="6"/>
  <c r="AT256" i="6"/>
  <c r="BE71" i="6"/>
  <c r="BN71" i="6"/>
  <c r="AV71" i="6"/>
  <c r="BC71" i="6"/>
  <c r="BO71" i="6"/>
  <c r="BP71" i="6"/>
  <c r="AP71" i="6"/>
  <c r="AY71" i="6"/>
  <c r="AO71" i="6"/>
  <c r="AR71" i="6"/>
  <c r="BH71" i="6"/>
  <c r="AU71" i="6"/>
  <c r="AD71" i="6"/>
  <c r="AE71" i="6"/>
  <c r="BL71" i="6"/>
  <c r="L71" i="6"/>
  <c r="C71" i="6"/>
  <c r="BR71" i="6"/>
  <c r="BG71" i="6"/>
  <c r="P71" i="6"/>
  <c r="B71" i="7"/>
  <c r="AW71" i="6"/>
  <c r="BD71" i="6"/>
  <c r="AK71" i="6"/>
  <c r="E71" i="6"/>
  <c r="Z71" i="6"/>
  <c r="BJ71" i="6"/>
  <c r="AF71" i="6"/>
  <c r="O71" i="6"/>
  <c r="AH71" i="6"/>
  <c r="AZ71" i="6"/>
  <c r="AB71" i="6"/>
  <c r="AI71" i="6"/>
  <c r="AC71" i="6"/>
  <c r="N71" i="6"/>
  <c r="AS71" i="6"/>
  <c r="AX71" i="6"/>
  <c r="AA71" i="6"/>
  <c r="M71" i="6"/>
  <c r="BM71" i="6"/>
  <c r="BB71" i="6"/>
  <c r="BK71" i="6"/>
  <c r="BF71" i="6"/>
  <c r="K71" i="6"/>
  <c r="BA71" i="6"/>
  <c r="BI71" i="6"/>
  <c r="AT71" i="6"/>
  <c r="M9" i="6"/>
  <c r="AU9" i="6"/>
  <c r="BJ9" i="6"/>
  <c r="O9" i="6"/>
  <c r="BC9" i="6"/>
  <c r="L9" i="6"/>
  <c r="AF9" i="6"/>
  <c r="BE9" i="6"/>
  <c r="AO9" i="6"/>
  <c r="E9" i="6"/>
  <c r="BA9" i="6"/>
  <c r="AK9" i="6"/>
  <c r="BP9" i="6"/>
  <c r="AD9" i="6"/>
  <c r="AY9" i="6"/>
  <c r="BN9" i="6"/>
  <c r="AV9" i="6"/>
  <c r="BG9" i="6"/>
  <c r="AC9" i="6"/>
  <c r="AX9" i="6"/>
  <c r="AH9" i="6"/>
  <c r="Z9" i="6"/>
  <c r="BI9" i="6"/>
  <c r="AR9" i="6"/>
  <c r="BM9" i="6"/>
  <c r="N9" i="6"/>
  <c r="AI9" i="6"/>
  <c r="C9" i="6"/>
  <c r="BR9" i="6"/>
  <c r="AE9" i="6"/>
  <c r="AZ9" i="6"/>
  <c r="BO9" i="6"/>
  <c r="P9" i="6"/>
  <c r="B9" i="7"/>
  <c r="BB9" i="6"/>
  <c r="BD9" i="6"/>
  <c r="AT9" i="6"/>
  <c r="AP9" i="6"/>
  <c r="BF9" i="6"/>
  <c r="K9" i="6"/>
  <c r="AA9" i="6"/>
  <c r="AB9" i="6"/>
  <c r="AW9" i="6"/>
  <c r="BH9" i="6"/>
  <c r="BK9" i="6"/>
  <c r="BL9" i="6"/>
  <c r="AS9" i="6"/>
  <c r="BF117" i="6"/>
  <c r="AE117" i="6"/>
  <c r="P117" i="6"/>
  <c r="B117" i="7"/>
  <c r="AB117" i="6"/>
  <c r="BP117" i="6"/>
  <c r="BC117" i="6"/>
  <c r="K117" i="6"/>
  <c r="AH117" i="6"/>
  <c r="BO117" i="6"/>
  <c r="AV117" i="6"/>
  <c r="AC117" i="6"/>
  <c r="AS117" i="6"/>
  <c r="M117" i="6"/>
  <c r="AP117" i="6"/>
  <c r="N117" i="6"/>
  <c r="BN117" i="6"/>
  <c r="AF117" i="6"/>
  <c r="AI117" i="6"/>
  <c r="BG117" i="6"/>
  <c r="BE117" i="6"/>
  <c r="E117" i="6"/>
  <c r="O117" i="6"/>
  <c r="AZ117" i="6"/>
  <c r="AA117" i="6"/>
  <c r="L117" i="6"/>
  <c r="BJ117" i="6"/>
  <c r="BL117" i="6"/>
  <c r="AY117" i="6"/>
  <c r="C117" i="6"/>
  <c r="BR117" i="6"/>
  <c r="AW117" i="6"/>
  <c r="AR117" i="6"/>
  <c r="BK117" i="6"/>
  <c r="BQ117" i="6"/>
  <c r="BD117" i="6"/>
  <c r="BM117" i="6"/>
  <c r="BH117" i="6"/>
  <c r="AU117" i="6"/>
  <c r="AK117" i="6"/>
  <c r="AD117" i="6"/>
  <c r="AO117" i="6"/>
  <c r="BA117" i="6"/>
  <c r="BI117" i="6"/>
  <c r="AX117" i="6"/>
  <c r="BB117" i="6"/>
  <c r="Z117" i="6"/>
  <c r="AT117" i="6"/>
  <c r="K164" i="6"/>
  <c r="M164" i="6"/>
  <c r="AC164" i="6"/>
  <c r="BB164" i="6"/>
  <c r="BJ164" i="6"/>
  <c r="BL164" i="6"/>
  <c r="L164" i="6"/>
  <c r="AF164" i="6"/>
  <c r="BA164" i="6"/>
  <c r="BM164" i="6"/>
  <c r="BC164" i="6"/>
  <c r="AZ164" i="6"/>
  <c r="BH164" i="6"/>
  <c r="BE164" i="6"/>
  <c r="BG164" i="6"/>
  <c r="AU164" i="6"/>
  <c r="AR164" i="6"/>
  <c r="AK164" i="6"/>
  <c r="BI164" i="6"/>
  <c r="AO164" i="6"/>
  <c r="AH164" i="6"/>
  <c r="AX164" i="6"/>
  <c r="AD164" i="6"/>
  <c r="BF164" i="6"/>
  <c r="BD164" i="6"/>
  <c r="N164" i="6"/>
  <c r="BK164" i="6"/>
  <c r="AA164" i="6"/>
  <c r="E164" i="6"/>
  <c r="P164" i="6"/>
  <c r="B164" i="7"/>
  <c r="AB164" i="6"/>
  <c r="AE164" i="6"/>
  <c r="BN164" i="6"/>
  <c r="C164" i="6"/>
  <c r="BR164" i="6"/>
  <c r="AP164" i="6"/>
  <c r="O164" i="6"/>
  <c r="BO164" i="6"/>
  <c r="AY164" i="6"/>
  <c r="AW164" i="6"/>
  <c r="Z164" i="6"/>
  <c r="AV164" i="6"/>
  <c r="BP164" i="6"/>
  <c r="AI164" i="6"/>
  <c r="AT164" i="6"/>
  <c r="AS164" i="6"/>
  <c r="AE346" i="6"/>
  <c r="AZ346" i="6"/>
  <c r="Z346" i="6"/>
  <c r="AH346" i="6"/>
  <c r="BH346" i="6"/>
  <c r="AW346" i="6"/>
  <c r="N346" i="6"/>
  <c r="AC346" i="6"/>
  <c r="BE346" i="6"/>
  <c r="BG346" i="6"/>
  <c r="BD346" i="6"/>
  <c r="AP346" i="6"/>
  <c r="BK346" i="6"/>
  <c r="BM346" i="6"/>
  <c r="BP346" i="6"/>
  <c r="AO346" i="6"/>
  <c r="BC346" i="6"/>
  <c r="AK346" i="6"/>
  <c r="BN346" i="6"/>
  <c r="BB346" i="6"/>
  <c r="BI346" i="6"/>
  <c r="C346" i="6"/>
  <c r="BR346" i="6"/>
  <c r="AT346" i="6"/>
  <c r="BA346" i="6"/>
  <c r="AX346" i="6"/>
  <c r="AY346" i="6"/>
  <c r="M346" i="6"/>
  <c r="AF346" i="6"/>
  <c r="BO346" i="6"/>
  <c r="BL346" i="6"/>
  <c r="AV346" i="6"/>
  <c r="AB346" i="6"/>
  <c r="AD346" i="6"/>
  <c r="O346" i="6"/>
  <c r="P346" i="6"/>
  <c r="B346" i="7"/>
  <c r="AS346" i="6"/>
  <c r="E346" i="6"/>
  <c r="AI346" i="6"/>
  <c r="AA346" i="6"/>
  <c r="BJ346" i="6"/>
  <c r="K346" i="6"/>
  <c r="L346" i="6"/>
  <c r="AR346" i="6"/>
  <c r="AU346" i="6"/>
  <c r="BF346" i="6"/>
  <c r="BK321" i="6"/>
  <c r="BD321" i="6"/>
  <c r="AZ321" i="6"/>
  <c r="AH321" i="6"/>
  <c r="AX321" i="6"/>
  <c r="BG321" i="6"/>
  <c r="BJ321" i="6"/>
  <c r="N321" i="6"/>
  <c r="BB321" i="6"/>
  <c r="BO321" i="6"/>
  <c r="P321" i="6"/>
  <c r="B321" i="7"/>
  <c r="AI321" i="6"/>
  <c r="AV321" i="6"/>
  <c r="C321" i="6"/>
  <c r="BR321" i="6"/>
  <c r="BH321" i="6"/>
  <c r="AD321" i="6"/>
  <c r="O321" i="6"/>
  <c r="AP321" i="6"/>
  <c r="K321" i="6"/>
  <c r="AR321" i="6"/>
  <c r="AW321" i="6"/>
  <c r="AB321" i="6"/>
  <c r="M321" i="6"/>
  <c r="AO321" i="6"/>
  <c r="AA321" i="6"/>
  <c r="AU321" i="6"/>
  <c r="BC321" i="6"/>
  <c r="BN321" i="6"/>
  <c r="BL321" i="6"/>
  <c r="E321" i="6"/>
  <c r="AS321" i="6"/>
  <c r="AC321" i="6"/>
  <c r="BM321" i="6"/>
  <c r="AE321" i="6"/>
  <c r="BI321" i="6"/>
  <c r="BP321" i="6"/>
  <c r="BF321" i="6"/>
  <c r="L321" i="6"/>
  <c r="AK321" i="6"/>
  <c r="BE321" i="6"/>
  <c r="BA321" i="6"/>
  <c r="Z321" i="6"/>
  <c r="AF321" i="6"/>
  <c r="AY321" i="6"/>
  <c r="AT321" i="6"/>
  <c r="AF718" i="6"/>
  <c r="AT718" i="6"/>
  <c r="N718" i="6"/>
  <c r="AS718" i="6"/>
  <c r="BN718" i="6"/>
  <c r="AV718" i="6"/>
  <c r="BM718" i="6"/>
  <c r="BG718" i="6"/>
  <c r="BP718" i="6"/>
  <c r="AO718" i="6"/>
  <c r="AD718" i="6"/>
  <c r="C718" i="6"/>
  <c r="BR718" i="6"/>
  <c r="BE718" i="6"/>
  <c r="BC718" i="6"/>
  <c r="K718" i="6"/>
  <c r="AP718" i="6"/>
  <c r="O718" i="6"/>
  <c r="M718" i="6"/>
  <c r="AB718" i="6"/>
  <c r="AI718" i="6"/>
  <c r="AK718" i="6"/>
  <c r="BH718" i="6"/>
  <c r="BK718" i="6"/>
  <c r="AH718" i="6"/>
  <c r="AZ718" i="6"/>
  <c r="Z718" i="6"/>
  <c r="E718" i="6"/>
  <c r="AR718" i="6"/>
  <c r="AA718" i="6"/>
  <c r="AY718" i="6"/>
  <c r="BF718" i="6"/>
  <c r="P718" i="6"/>
  <c r="B718" i="7"/>
  <c r="BI718" i="6"/>
  <c r="BL718" i="6"/>
  <c r="AE718" i="6"/>
  <c r="BO718" i="6"/>
  <c r="BJ718" i="6"/>
  <c r="AC718" i="6"/>
  <c r="AW718" i="6"/>
  <c r="BA718" i="6"/>
  <c r="BD718" i="6"/>
  <c r="AU718" i="6"/>
  <c r="AX718" i="6"/>
  <c r="BB718" i="6"/>
  <c r="L718" i="6"/>
  <c r="BI654" i="6"/>
  <c r="AI654" i="6"/>
  <c r="AV654" i="6"/>
  <c r="AH654" i="6"/>
  <c r="BG654" i="6"/>
  <c r="AB654" i="6"/>
  <c r="BF654" i="6"/>
  <c r="BP654" i="6"/>
  <c r="E654" i="6"/>
  <c r="AY654" i="6"/>
  <c r="AA654" i="6"/>
  <c r="K654" i="6"/>
  <c r="BN654" i="6"/>
  <c r="O654" i="6"/>
  <c r="M654" i="6"/>
  <c r="BL654" i="6"/>
  <c r="Z654" i="6"/>
  <c r="C654" i="6"/>
  <c r="BR654" i="6"/>
  <c r="P654" i="6"/>
  <c r="B654" i="7"/>
  <c r="BO654" i="6"/>
  <c r="BC654" i="6"/>
  <c r="BM654" i="6"/>
  <c r="BD654" i="6"/>
  <c r="AU654" i="6"/>
  <c r="AF654" i="6"/>
  <c r="AD654" i="6"/>
  <c r="AE654" i="6"/>
  <c r="AP654" i="6"/>
  <c r="AO654" i="6"/>
  <c r="BE654" i="6"/>
  <c r="BH654" i="6"/>
  <c r="AS654" i="6"/>
  <c r="AK654" i="6"/>
  <c r="AZ654" i="6"/>
  <c r="BK654" i="6"/>
  <c r="AT654" i="6"/>
  <c r="AC654" i="6"/>
  <c r="AW654" i="6"/>
  <c r="BA654" i="6"/>
  <c r="AR654" i="6"/>
  <c r="BJ654" i="6"/>
  <c r="AX654" i="6"/>
  <c r="BB654" i="6"/>
  <c r="L654" i="6"/>
  <c r="N654" i="6"/>
  <c r="BI590" i="6"/>
  <c r="AI590" i="6"/>
  <c r="AV590" i="6"/>
  <c r="AH590" i="6"/>
  <c r="BG590" i="6"/>
  <c r="AB590" i="6"/>
  <c r="BF590" i="6"/>
  <c r="BP590" i="6"/>
  <c r="E590" i="6"/>
  <c r="AY590" i="6"/>
  <c r="AA590" i="6"/>
  <c r="AX590" i="6"/>
  <c r="AK590" i="6"/>
  <c r="BB590" i="6"/>
  <c r="BD590" i="6"/>
  <c r="AO590" i="6"/>
  <c r="AR590" i="6"/>
  <c r="BE590" i="6"/>
  <c r="AD590" i="6"/>
  <c r="AC590" i="6"/>
  <c r="O590" i="6"/>
  <c r="AP590" i="6"/>
  <c r="L590" i="6"/>
  <c r="C590" i="6"/>
  <c r="BR590" i="6"/>
  <c r="AT590" i="6"/>
  <c r="BH590" i="6"/>
  <c r="K590" i="6"/>
  <c r="AE590" i="6"/>
  <c r="AZ590" i="6"/>
  <c r="AU590" i="6"/>
  <c r="P590" i="6"/>
  <c r="B590" i="7"/>
  <c r="AS590" i="6"/>
  <c r="AW590" i="6"/>
  <c r="BL590" i="6"/>
  <c r="BK590" i="6"/>
  <c r="BJ590" i="6"/>
  <c r="BN590" i="6"/>
  <c r="BM590" i="6"/>
  <c r="BA590" i="6"/>
  <c r="BO590" i="6"/>
  <c r="BC590" i="6"/>
  <c r="M590" i="6"/>
  <c r="Z590" i="6"/>
  <c r="AF590" i="6"/>
  <c r="N590" i="6"/>
  <c r="BH526" i="6"/>
  <c r="AC526" i="6"/>
  <c r="BG526" i="6"/>
  <c r="O526" i="6"/>
  <c r="BB526" i="6"/>
  <c r="AE526" i="6"/>
  <c r="BA526" i="6"/>
  <c r="AY526" i="6"/>
  <c r="AF526" i="6"/>
  <c r="AT526" i="6"/>
  <c r="BK526" i="6"/>
  <c r="K526" i="6"/>
  <c r="BN526" i="6"/>
  <c r="BL526" i="6"/>
  <c r="AD526" i="6"/>
  <c r="BP526" i="6"/>
  <c r="BF526" i="6"/>
  <c r="AK526" i="6"/>
  <c r="P526" i="6"/>
  <c r="B526" i="7"/>
  <c r="AP526" i="6"/>
  <c r="N526" i="6"/>
  <c r="AX526" i="6"/>
  <c r="AW526" i="6"/>
  <c r="Z526" i="6"/>
  <c r="AO526" i="6"/>
  <c r="BD526" i="6"/>
  <c r="BJ526" i="6"/>
  <c r="AR526" i="6"/>
  <c r="AA526" i="6"/>
  <c r="AI526" i="6"/>
  <c r="BC526" i="6"/>
  <c r="BE526" i="6"/>
  <c r="AS526" i="6"/>
  <c r="AV526" i="6"/>
  <c r="AZ526" i="6"/>
  <c r="AU526" i="6"/>
  <c r="BI526" i="6"/>
  <c r="BM526" i="6"/>
  <c r="AB526" i="6"/>
  <c r="C526" i="6"/>
  <c r="BR526" i="6"/>
  <c r="BO526" i="6"/>
  <c r="M526" i="6"/>
  <c r="AH526" i="6"/>
  <c r="L526" i="6"/>
  <c r="E526" i="6"/>
  <c r="P462" i="6"/>
  <c r="B462" i="7"/>
  <c r="AA462" i="6"/>
  <c r="AI462" i="6"/>
  <c r="AC462" i="6"/>
  <c r="AZ462" i="6"/>
  <c r="BG462" i="6"/>
  <c r="BB462" i="6"/>
  <c r="BD462" i="6"/>
  <c r="E462" i="6"/>
  <c r="AO462" i="6"/>
  <c r="BH462" i="6"/>
  <c r="AB462" i="6"/>
  <c r="BJ462" i="6"/>
  <c r="AP462" i="6"/>
  <c r="BN462" i="6"/>
  <c r="AU462" i="6"/>
  <c r="C462" i="6"/>
  <c r="BR462" i="6"/>
  <c r="BI462" i="6"/>
  <c r="L462" i="6"/>
  <c r="AF462" i="6"/>
  <c r="BL462" i="6"/>
  <c r="AX462" i="6"/>
  <c r="BM462" i="6"/>
  <c r="AK462" i="6"/>
  <c r="O462" i="6"/>
  <c r="M462" i="6"/>
  <c r="AV462" i="6"/>
  <c r="AE462" i="6"/>
  <c r="AH462" i="6"/>
  <c r="AD462" i="6"/>
  <c r="BK462" i="6"/>
  <c r="AS462" i="6"/>
  <c r="BP462" i="6"/>
  <c r="BF462" i="6"/>
  <c r="AY462" i="6"/>
  <c r="AW462" i="6"/>
  <c r="BA462" i="6"/>
  <c r="K462" i="6"/>
  <c r="N462" i="6"/>
  <c r="AT462" i="6"/>
  <c r="BO462" i="6"/>
  <c r="BE462" i="6"/>
  <c r="BC462" i="6"/>
  <c r="AR462" i="6"/>
  <c r="Z462" i="6"/>
  <c r="L398" i="6"/>
  <c r="AE398" i="6"/>
  <c r="AV398" i="6"/>
  <c r="AR398" i="6"/>
  <c r="N398" i="6"/>
  <c r="AX398" i="6"/>
  <c r="AI398" i="6"/>
  <c r="E398" i="6"/>
  <c r="BB398" i="6"/>
  <c r="AU398" i="6"/>
  <c r="BF398" i="6"/>
  <c r="BK398" i="6"/>
  <c r="AT398" i="6"/>
  <c r="BI398" i="6"/>
  <c r="AC398" i="6"/>
  <c r="BO398" i="6"/>
  <c r="BE398" i="6"/>
  <c r="BH398" i="6"/>
  <c r="AP398" i="6"/>
  <c r="AW398" i="6"/>
  <c r="M398" i="6"/>
  <c r="BN398" i="6"/>
  <c r="BD398" i="6"/>
  <c r="BL398" i="6"/>
  <c r="K398" i="6"/>
  <c r="BC398" i="6"/>
  <c r="AY398" i="6"/>
  <c r="BG398" i="6"/>
  <c r="AH398" i="6"/>
  <c r="AS398" i="6"/>
  <c r="O398" i="6"/>
  <c r="AK398" i="6"/>
  <c r="AZ398" i="6"/>
  <c r="AD398" i="6"/>
  <c r="AO398" i="6"/>
  <c r="P398" i="6"/>
  <c r="B398" i="7"/>
  <c r="AB398" i="6"/>
  <c r="BP398" i="6"/>
  <c r="AA398" i="6"/>
  <c r="BM398" i="6"/>
  <c r="BJ398" i="6"/>
  <c r="BA398" i="6"/>
  <c r="AF398" i="6"/>
  <c r="C398" i="6"/>
  <c r="BR398" i="6"/>
  <c r="Z398" i="6"/>
  <c r="AW705" i="6"/>
  <c r="BB705" i="6"/>
  <c r="N705" i="6"/>
  <c r="AS705" i="6"/>
  <c r="Z705" i="6"/>
  <c r="AV705" i="6"/>
  <c r="P705" i="6"/>
  <c r="B705" i="7"/>
  <c r="AD705" i="6"/>
  <c r="AZ705" i="6"/>
  <c r="AX705" i="6"/>
  <c r="C705" i="6"/>
  <c r="BR705" i="6"/>
  <c r="K705" i="6"/>
  <c r="M705" i="6"/>
  <c r="BH705" i="6"/>
  <c r="BF705" i="6"/>
  <c r="BL705" i="6"/>
  <c r="AT705" i="6"/>
  <c r="AE705" i="6"/>
  <c r="BN705" i="6"/>
  <c r="AK705" i="6"/>
  <c r="AH705" i="6"/>
  <c r="AF705" i="6"/>
  <c r="BK705" i="6"/>
  <c r="BP705" i="6"/>
  <c r="BC705" i="6"/>
  <c r="AB705" i="6"/>
  <c r="BM705" i="6"/>
  <c r="L705" i="6"/>
  <c r="BA705" i="6"/>
  <c r="BO705" i="6"/>
  <c r="AP705" i="6"/>
  <c r="AO705" i="6"/>
  <c r="BI705" i="6"/>
  <c r="O705" i="6"/>
  <c r="BD705" i="6"/>
  <c r="BG705" i="6"/>
  <c r="AU705" i="6"/>
  <c r="BJ705" i="6"/>
  <c r="AC705" i="6"/>
  <c r="BE705" i="6"/>
  <c r="E705" i="6"/>
  <c r="AR705" i="6"/>
  <c r="AA705" i="6"/>
  <c r="AY705" i="6"/>
  <c r="AI705" i="6"/>
  <c r="AI641" i="6"/>
  <c r="AK641" i="6"/>
  <c r="BE641" i="6"/>
  <c r="M641" i="6"/>
  <c r="AR641" i="6"/>
  <c r="BI641" i="6"/>
  <c r="BJ641" i="6"/>
  <c r="AA641" i="6"/>
  <c r="AW641" i="6"/>
  <c r="AD641" i="6"/>
  <c r="AZ641" i="6"/>
  <c r="AC641" i="6"/>
  <c r="AX641" i="6"/>
  <c r="BG641" i="6"/>
  <c r="AS641" i="6"/>
  <c r="Z641" i="6"/>
  <c r="BL641" i="6"/>
  <c r="AO641" i="6"/>
  <c r="BP641" i="6"/>
  <c r="BF641" i="6"/>
  <c r="BC641" i="6"/>
  <c r="AF641" i="6"/>
  <c r="N641" i="6"/>
  <c r="P641" i="6"/>
  <c r="B641" i="7"/>
  <c r="AV641" i="6"/>
  <c r="AY641" i="6"/>
  <c r="BA641" i="6"/>
  <c r="BD641" i="6"/>
  <c r="AP641" i="6"/>
  <c r="BM641" i="6"/>
  <c r="AB641" i="6"/>
  <c r="E641" i="6"/>
  <c r="BH641" i="6"/>
  <c r="AU641" i="6"/>
  <c r="L641" i="6"/>
  <c r="AH641" i="6"/>
  <c r="BB641" i="6"/>
  <c r="K641" i="6"/>
  <c r="BK641" i="6"/>
  <c r="BO641" i="6"/>
  <c r="C641" i="6"/>
  <c r="BR641" i="6"/>
  <c r="AT641" i="6"/>
  <c r="BN641" i="6"/>
  <c r="O641" i="6"/>
  <c r="AE641" i="6"/>
  <c r="AE78" i="6"/>
  <c r="E78" i="6"/>
  <c r="N78" i="6"/>
  <c r="AO78" i="6"/>
  <c r="AV78" i="6"/>
  <c r="AZ78" i="6"/>
  <c r="AU78" i="6"/>
  <c r="O78" i="6"/>
  <c r="AD78" i="6"/>
  <c r="AW78" i="6"/>
  <c r="AK78" i="6"/>
  <c r="BM78" i="6"/>
  <c r="Z78" i="6"/>
  <c r="BN78" i="6"/>
  <c r="AY78" i="6"/>
  <c r="BK78" i="6"/>
  <c r="AF78" i="6"/>
  <c r="BH78" i="6"/>
  <c r="BC78" i="6"/>
  <c r="BP78" i="6"/>
  <c r="BJ78" i="6"/>
  <c r="BB78" i="6"/>
  <c r="AR78" i="6"/>
  <c r="BA78" i="6"/>
  <c r="BF78" i="6"/>
  <c r="BD78" i="6"/>
  <c r="BE78" i="6"/>
  <c r="P78" i="6"/>
  <c r="B78" i="7"/>
  <c r="AC78" i="6"/>
  <c r="BL78" i="6"/>
  <c r="AH78" i="6"/>
  <c r="BG78" i="6"/>
  <c r="AX78" i="6"/>
  <c r="AB78" i="6"/>
  <c r="AS78" i="6"/>
  <c r="AI78" i="6"/>
  <c r="BO78" i="6"/>
  <c r="L78" i="6"/>
  <c r="AP78" i="6"/>
  <c r="AA78" i="6"/>
  <c r="BI78" i="6"/>
  <c r="C78" i="6"/>
  <c r="BR78" i="6"/>
  <c r="K78" i="6"/>
  <c r="M78" i="6"/>
  <c r="AT78" i="6"/>
  <c r="BQ78" i="6"/>
  <c r="BL363" i="6"/>
  <c r="BP363" i="6"/>
  <c r="BC363" i="6"/>
  <c r="AD363" i="6"/>
  <c r="AX363" i="6"/>
  <c r="P363" i="6"/>
  <c r="B363" i="7"/>
  <c r="AW363" i="6"/>
  <c r="E363" i="6"/>
  <c r="AV363" i="6"/>
  <c r="AZ363" i="6"/>
  <c r="AB363" i="6"/>
  <c r="AS363" i="6"/>
  <c r="AU363" i="6"/>
  <c r="AR363" i="6"/>
  <c r="BG363" i="6"/>
  <c r="AI363" i="6"/>
  <c r="AA363" i="6"/>
  <c r="AH363" i="6"/>
  <c r="Z363" i="6"/>
  <c r="K363" i="6"/>
  <c r="BM363" i="6"/>
  <c r="L363" i="6"/>
  <c r="BF363" i="6"/>
  <c r="AC363" i="6"/>
  <c r="BE363" i="6"/>
  <c r="O363" i="6"/>
  <c r="BD363" i="6"/>
  <c r="BH363" i="6"/>
  <c r="BJ363" i="6"/>
  <c r="BK363" i="6"/>
  <c r="BA363" i="6"/>
  <c r="AO363" i="6"/>
  <c r="BB363" i="6"/>
  <c r="AP363" i="6"/>
  <c r="AK363" i="6"/>
  <c r="C363" i="6"/>
  <c r="BR363" i="6"/>
  <c r="AT363" i="6"/>
  <c r="BI363" i="6"/>
  <c r="AF363" i="6"/>
  <c r="M363" i="6"/>
  <c r="AE363" i="6"/>
  <c r="AY363" i="6"/>
  <c r="BN363" i="6"/>
  <c r="N363" i="6"/>
  <c r="BO363" i="6"/>
  <c r="AA338" i="6"/>
  <c r="C338" i="6"/>
  <c r="BR338" i="6"/>
  <c r="BI338" i="6"/>
  <c r="AR338" i="6"/>
  <c r="AV338" i="6"/>
  <c r="AE338" i="6"/>
  <c r="AO338" i="6"/>
  <c r="BC338" i="6"/>
  <c r="BE338" i="6"/>
  <c r="N338" i="6"/>
  <c r="AD338" i="6"/>
  <c r="BH338" i="6"/>
  <c r="BD338" i="6"/>
  <c r="BN338" i="6"/>
  <c r="BK338" i="6"/>
  <c r="AY338" i="6"/>
  <c r="BA338" i="6"/>
  <c r="AF338" i="6"/>
  <c r="BO338" i="6"/>
  <c r="BP338" i="6"/>
  <c r="BB338" i="6"/>
  <c r="L338" i="6"/>
  <c r="AU338" i="6"/>
  <c r="BF338" i="6"/>
  <c r="AT338" i="6"/>
  <c r="AI338" i="6"/>
  <c r="AX338" i="6"/>
  <c r="E338" i="6"/>
  <c r="BM338" i="6"/>
  <c r="AK338" i="6"/>
  <c r="BJ338" i="6"/>
  <c r="BL338" i="6"/>
  <c r="AB338" i="6"/>
  <c r="AC338" i="6"/>
  <c r="BG338" i="6"/>
  <c r="AW338" i="6"/>
  <c r="O338" i="6"/>
  <c r="P338" i="6"/>
  <c r="B338" i="7"/>
  <c r="AZ338" i="6"/>
  <c r="Z338" i="6"/>
  <c r="AH338" i="6"/>
  <c r="AP338" i="6"/>
  <c r="AS338" i="6"/>
  <c r="K338" i="6"/>
  <c r="M338" i="6"/>
  <c r="BG354" i="6"/>
  <c r="AW354" i="6"/>
  <c r="K354" i="6"/>
  <c r="P354" i="6"/>
  <c r="B354" i="7"/>
  <c r="AZ354" i="6"/>
  <c r="Z354" i="6"/>
  <c r="AH354" i="6"/>
  <c r="AP354" i="6"/>
  <c r="AS354" i="6"/>
  <c r="N354" i="6"/>
  <c r="M354" i="6"/>
  <c r="AA354" i="6"/>
  <c r="AB354" i="6"/>
  <c r="BI354" i="6"/>
  <c r="AR354" i="6"/>
  <c r="AV354" i="6"/>
  <c r="AF354" i="6"/>
  <c r="AO354" i="6"/>
  <c r="BC354" i="6"/>
  <c r="BE354" i="6"/>
  <c r="AE354" i="6"/>
  <c r="AD354" i="6"/>
  <c r="BH354" i="6"/>
  <c r="C354" i="6"/>
  <c r="BR354" i="6"/>
  <c r="BD354" i="6"/>
  <c r="BN354" i="6"/>
  <c r="BK354" i="6"/>
  <c r="AY354" i="6"/>
  <c r="BA354" i="6"/>
  <c r="BF354" i="6"/>
  <c r="BO354" i="6"/>
  <c r="BP354" i="6"/>
  <c r="O354" i="6"/>
  <c r="L354" i="6"/>
  <c r="AU354" i="6"/>
  <c r="AT354" i="6"/>
  <c r="AI354" i="6"/>
  <c r="AX354" i="6"/>
  <c r="E354" i="6"/>
  <c r="BM354" i="6"/>
  <c r="AK354" i="6"/>
  <c r="BB354" i="6"/>
  <c r="BL354" i="6"/>
  <c r="BJ354" i="6"/>
  <c r="AC354" i="6"/>
  <c r="BG313" i="6"/>
  <c r="BJ313" i="6"/>
  <c r="BC313" i="6"/>
  <c r="AI313" i="6"/>
  <c r="AK313" i="6"/>
  <c r="BL313" i="6"/>
  <c r="P313" i="6"/>
  <c r="B313" i="7"/>
  <c r="BP313" i="6"/>
  <c r="BF313" i="6"/>
  <c r="AT313" i="6"/>
  <c r="AB313" i="6"/>
  <c r="BH313" i="6"/>
  <c r="AR313" i="6"/>
  <c r="AX313" i="6"/>
  <c r="BO313" i="6"/>
  <c r="AU313" i="6"/>
  <c r="BA313" i="6"/>
  <c r="N313" i="6"/>
  <c r="BM313" i="6"/>
  <c r="BE313" i="6"/>
  <c r="K313" i="6"/>
  <c r="M313" i="6"/>
  <c r="BK313" i="6"/>
  <c r="AH313" i="6"/>
  <c r="BI313" i="6"/>
  <c r="AP313" i="6"/>
  <c r="AY313" i="6"/>
  <c r="C313" i="6"/>
  <c r="BR313" i="6"/>
  <c r="O313" i="6"/>
  <c r="AO313" i="6"/>
  <c r="AS313" i="6"/>
  <c r="AA313" i="6"/>
  <c r="E313" i="6"/>
  <c r="L313" i="6"/>
  <c r="AF313" i="6"/>
  <c r="AW313" i="6"/>
  <c r="AZ313" i="6"/>
  <c r="BD313" i="6"/>
  <c r="BB313" i="6"/>
  <c r="AD313" i="6"/>
  <c r="AC313" i="6"/>
  <c r="BN313" i="6"/>
  <c r="AV313" i="6"/>
  <c r="Z313" i="6"/>
  <c r="AE313" i="6"/>
  <c r="BG113" i="6"/>
  <c r="AY113" i="6"/>
  <c r="AA113" i="6"/>
  <c r="BH113" i="6"/>
  <c r="BD113" i="6"/>
  <c r="BL113" i="6"/>
  <c r="BB113" i="6"/>
  <c r="BN113" i="6"/>
  <c r="AX113" i="6"/>
  <c r="AW113" i="6"/>
  <c r="AK113" i="6"/>
  <c r="AU113" i="6"/>
  <c r="E113" i="6"/>
  <c r="BC113" i="6"/>
  <c r="BO113" i="6"/>
  <c r="AB113" i="6"/>
  <c r="BE113" i="6"/>
  <c r="AZ113" i="6"/>
  <c r="AO113" i="6"/>
  <c r="BA113" i="6"/>
  <c r="M113" i="6"/>
  <c r="AF113" i="6"/>
  <c r="AR113" i="6"/>
  <c r="AD113" i="6"/>
  <c r="Z113" i="6"/>
  <c r="N113" i="6"/>
  <c r="C113" i="6"/>
  <c r="BR113" i="6"/>
  <c r="AV113" i="6"/>
  <c r="BM113" i="6"/>
  <c r="AC113" i="6"/>
  <c r="P113" i="6"/>
  <c r="B113" i="7"/>
  <c r="BP113" i="6"/>
  <c r="AP113" i="6"/>
  <c r="L113" i="6"/>
  <c r="AI113" i="6"/>
  <c r="BK113" i="6"/>
  <c r="K113" i="6"/>
  <c r="AE113" i="6"/>
  <c r="BI113" i="6"/>
  <c r="O113" i="6"/>
  <c r="BJ113" i="6"/>
  <c r="AH113" i="6"/>
  <c r="BF113" i="6"/>
  <c r="AS113" i="6"/>
  <c r="AT113" i="6"/>
  <c r="AX56" i="6"/>
  <c r="AI56" i="6"/>
  <c r="N56" i="6"/>
  <c r="BA56" i="6"/>
  <c r="BB56" i="6"/>
  <c r="E56" i="6"/>
  <c r="M56" i="6"/>
  <c r="AV56" i="6"/>
  <c r="BP56" i="6"/>
  <c r="P56" i="6"/>
  <c r="B56" i="7"/>
  <c r="BD56" i="6"/>
  <c r="AR56" i="6"/>
  <c r="AW56" i="6"/>
  <c r="BN56" i="6"/>
  <c r="BC56" i="6"/>
  <c r="BH56" i="6"/>
  <c r="L56" i="6"/>
  <c r="Z56" i="6"/>
  <c r="AO56" i="6"/>
  <c r="BK56" i="6"/>
  <c r="AC56" i="6"/>
  <c r="O56" i="6"/>
  <c r="AT56" i="6"/>
  <c r="BL56" i="6"/>
  <c r="BM56" i="6"/>
  <c r="AP56" i="6"/>
  <c r="AE56" i="6"/>
  <c r="C56" i="6"/>
  <c r="BR56" i="6"/>
  <c r="AA56" i="6"/>
  <c r="BE56" i="6"/>
  <c r="AD56" i="6"/>
  <c r="AF56" i="6"/>
  <c r="AY56" i="6"/>
  <c r="AS56" i="6"/>
  <c r="BJ56" i="6"/>
  <c r="BO56" i="6"/>
  <c r="AB56" i="6"/>
  <c r="AH56" i="6"/>
  <c r="BG56" i="6"/>
  <c r="AZ56" i="6"/>
  <c r="BI56" i="6"/>
  <c r="AU56" i="6"/>
  <c r="BF56" i="6"/>
  <c r="K56" i="6"/>
  <c r="AK56" i="6"/>
  <c r="BQ56" i="6"/>
  <c r="BN295" i="6"/>
  <c r="BB295" i="6"/>
  <c r="AV295" i="6"/>
  <c r="AC295" i="6"/>
  <c r="AT295" i="6"/>
  <c r="AZ295" i="6"/>
  <c r="BE295" i="6"/>
  <c r="BO295" i="6"/>
  <c r="AO295" i="6"/>
  <c r="AP295" i="6"/>
  <c r="AW295" i="6"/>
  <c r="BC295" i="6"/>
  <c r="AI295" i="6"/>
  <c r="BL295" i="6"/>
  <c r="BG295" i="6"/>
  <c r="BF295" i="6"/>
  <c r="O295" i="6"/>
  <c r="BK295" i="6"/>
  <c r="AR295" i="6"/>
  <c r="M295" i="6"/>
  <c r="BH295" i="6"/>
  <c r="AU295" i="6"/>
  <c r="BI295" i="6"/>
  <c r="BJ295" i="6"/>
  <c r="P295" i="6"/>
  <c r="B295" i="7"/>
  <c r="AB295" i="6"/>
  <c r="C295" i="6"/>
  <c r="BR295" i="6"/>
  <c r="BA295" i="6"/>
  <c r="AE295" i="6"/>
  <c r="AX295" i="6"/>
  <c r="E295" i="6"/>
  <c r="AY295" i="6"/>
  <c r="AF295" i="6"/>
  <c r="AD295" i="6"/>
  <c r="BD295" i="6"/>
  <c r="N295" i="6"/>
  <c r="BP295" i="6"/>
  <c r="BM295" i="6"/>
  <c r="AK295" i="6"/>
  <c r="AS295" i="6"/>
  <c r="Z295" i="6"/>
  <c r="L295" i="6"/>
  <c r="AA295" i="6"/>
  <c r="AH295" i="6"/>
  <c r="K295" i="6"/>
  <c r="BJ198" i="6"/>
  <c r="AV198" i="6"/>
  <c r="M198" i="6"/>
  <c r="E198" i="6"/>
  <c r="Z198" i="6"/>
  <c r="AP198" i="6"/>
  <c r="AA198" i="6"/>
  <c r="AZ198" i="6"/>
  <c r="C198" i="6"/>
  <c r="BR198" i="6"/>
  <c r="BI198" i="6"/>
  <c r="L198" i="6"/>
  <c r="AF198" i="6"/>
  <c r="BN198" i="6"/>
  <c r="K198" i="6"/>
  <c r="AY198" i="6"/>
  <c r="BM198" i="6"/>
  <c r="BC198" i="6"/>
  <c r="BH198" i="6"/>
  <c r="BE198" i="6"/>
  <c r="N198" i="6"/>
  <c r="O198" i="6"/>
  <c r="AU198" i="6"/>
  <c r="BD198" i="6"/>
  <c r="AI198" i="6"/>
  <c r="AC198" i="6"/>
  <c r="BA198" i="6"/>
  <c r="BP198" i="6"/>
  <c r="BB198" i="6"/>
  <c r="BO198" i="6"/>
  <c r="BK198" i="6"/>
  <c r="AD198" i="6"/>
  <c r="AR198" i="6"/>
  <c r="AW198" i="6"/>
  <c r="AX198" i="6"/>
  <c r="P198" i="6"/>
  <c r="B198" i="7"/>
  <c r="BG198" i="6"/>
  <c r="AE198" i="6"/>
  <c r="AK198" i="6"/>
  <c r="AO198" i="6"/>
  <c r="AB198" i="6"/>
  <c r="AH198" i="6"/>
  <c r="BL198" i="6"/>
  <c r="BF198" i="6"/>
  <c r="AS198" i="6"/>
  <c r="AT198" i="6"/>
  <c r="AE325" i="6"/>
  <c r="C325" i="6"/>
  <c r="BR325" i="6"/>
  <c r="AZ325" i="6"/>
  <c r="BO325" i="6"/>
  <c r="BK325" i="6"/>
  <c r="AU325" i="6"/>
  <c r="BG325" i="6"/>
  <c r="P325" i="6"/>
  <c r="B325" i="7"/>
  <c r="BI325" i="6"/>
  <c r="AI325" i="6"/>
  <c r="BJ325" i="6"/>
  <c r="AP325" i="6"/>
  <c r="BM325" i="6"/>
  <c r="BC325" i="6"/>
  <c r="AK325" i="6"/>
  <c r="AC325" i="6"/>
  <c r="BN325" i="6"/>
  <c r="M325" i="6"/>
  <c r="BF325" i="6"/>
  <c r="AV325" i="6"/>
  <c r="BH325" i="6"/>
  <c r="BB325" i="6"/>
  <c r="AH325" i="6"/>
  <c r="AO325" i="6"/>
  <c r="AT325" i="6"/>
  <c r="L325" i="6"/>
  <c r="AS325" i="6"/>
  <c r="E325" i="6"/>
  <c r="AR325" i="6"/>
  <c r="AF325" i="6"/>
  <c r="AW325" i="6"/>
  <c r="AY325" i="6"/>
  <c r="K325" i="6"/>
  <c r="AB325" i="6"/>
  <c r="BP325" i="6"/>
  <c r="BA325" i="6"/>
  <c r="O325" i="6"/>
  <c r="BL325" i="6"/>
  <c r="BE325" i="6"/>
  <c r="Z325" i="6"/>
  <c r="BD325" i="6"/>
  <c r="AA325" i="6"/>
  <c r="AX325" i="6"/>
  <c r="AD325" i="6"/>
  <c r="N325" i="6"/>
  <c r="AD69" i="6"/>
  <c r="BK69" i="6"/>
  <c r="BN69" i="6"/>
  <c r="AB69" i="6"/>
  <c r="AU69" i="6"/>
  <c r="BD69" i="6"/>
  <c r="L69" i="6"/>
  <c r="AA69" i="6"/>
  <c r="BE69" i="6"/>
  <c r="AE69" i="6"/>
  <c r="AC69" i="6"/>
  <c r="AK69" i="6"/>
  <c r="BJ69" i="6"/>
  <c r="BP69" i="6"/>
  <c r="BM69" i="6"/>
  <c r="C69" i="6"/>
  <c r="BR69" i="6"/>
  <c r="AH69" i="6"/>
  <c r="N69" i="6"/>
  <c r="E69" i="6"/>
  <c r="AP69" i="6"/>
  <c r="BI69" i="6"/>
  <c r="BG69" i="6"/>
  <c r="O69" i="6"/>
  <c r="AS69" i="6"/>
  <c r="AX69" i="6"/>
  <c r="BC69" i="6"/>
  <c r="AO69" i="6"/>
  <c r="AV69" i="6"/>
  <c r="BO69" i="6"/>
  <c r="BQ69" i="6"/>
  <c r="AF69" i="6"/>
  <c r="BL69" i="6"/>
  <c r="P69" i="6"/>
  <c r="B69" i="7"/>
  <c r="AT69" i="6"/>
  <c r="AZ69" i="6"/>
  <c r="AW69" i="6"/>
  <c r="AY69" i="6"/>
  <c r="K69" i="6"/>
  <c r="M69" i="6"/>
  <c r="BA69" i="6"/>
  <c r="BB69" i="6"/>
  <c r="BH69" i="6"/>
  <c r="BF69" i="6"/>
  <c r="AI69" i="6"/>
  <c r="AR69" i="6"/>
  <c r="Z69" i="6"/>
  <c r="C302" i="6"/>
  <c r="BR302" i="6"/>
  <c r="BI302" i="6"/>
  <c r="AX302" i="6"/>
  <c r="E302" i="6"/>
  <c r="BJ302" i="6"/>
  <c r="BA302" i="6"/>
  <c r="BC302" i="6"/>
  <c r="BL302" i="6"/>
  <c r="O302" i="6"/>
  <c r="AP302" i="6"/>
  <c r="AB302" i="6"/>
  <c r="AA302" i="6"/>
  <c r="AF302" i="6"/>
  <c r="AI302" i="6"/>
  <c r="AH302" i="6"/>
  <c r="BE302" i="6"/>
  <c r="AY302" i="6"/>
  <c r="AZ302" i="6"/>
  <c r="N302" i="6"/>
  <c r="BB302" i="6"/>
  <c r="M302" i="6"/>
  <c r="AR302" i="6"/>
  <c r="AT302" i="6"/>
  <c r="AD302" i="6"/>
  <c r="AS302" i="6"/>
  <c r="AE302" i="6"/>
  <c r="P302" i="6"/>
  <c r="B302" i="7"/>
  <c r="AC302" i="6"/>
  <c r="BM302" i="6"/>
  <c r="AV302" i="6"/>
  <c r="AO302" i="6"/>
  <c r="BF302" i="6"/>
  <c r="AU302" i="6"/>
  <c r="BD302" i="6"/>
  <c r="AW302" i="6"/>
  <c r="BK302" i="6"/>
  <c r="BH302" i="6"/>
  <c r="AK302" i="6"/>
  <c r="BN302" i="6"/>
  <c r="BG302" i="6"/>
  <c r="K302" i="6"/>
  <c r="L302" i="6"/>
  <c r="BO302" i="6"/>
  <c r="BP302" i="6"/>
  <c r="BF285" i="6"/>
  <c r="BG285" i="6"/>
  <c r="AK285" i="6"/>
  <c r="O285" i="6"/>
  <c r="BJ285" i="6"/>
  <c r="BB285" i="6"/>
  <c r="BH285" i="6"/>
  <c r="AT285" i="6"/>
  <c r="BC285" i="6"/>
  <c r="AI285" i="6"/>
  <c r="AV285" i="6"/>
  <c r="AB285" i="6"/>
  <c r="BA285" i="6"/>
  <c r="C285" i="6"/>
  <c r="BR285" i="6"/>
  <c r="AP285" i="6"/>
  <c r="K285" i="6"/>
  <c r="AX285" i="6"/>
  <c r="BK285" i="6"/>
  <c r="AU285" i="6"/>
  <c r="AW285" i="6"/>
  <c r="AO285" i="6"/>
  <c r="P285" i="6"/>
  <c r="B285" i="7"/>
  <c r="AY285" i="6"/>
  <c r="AC285" i="6"/>
  <c r="BM285" i="6"/>
  <c r="BI285" i="6"/>
  <c r="BE285" i="6"/>
  <c r="M285" i="6"/>
  <c r="AE285" i="6"/>
  <c r="E285" i="6"/>
  <c r="L285" i="6"/>
  <c r="N285" i="6"/>
  <c r="BL285" i="6"/>
  <c r="AS285" i="6"/>
  <c r="AF285" i="6"/>
  <c r="AR285" i="6"/>
  <c r="AH285" i="6"/>
  <c r="AA285" i="6"/>
  <c r="AZ285" i="6"/>
  <c r="BO285" i="6"/>
  <c r="BP285" i="6"/>
  <c r="BD285" i="6"/>
  <c r="AD285" i="6"/>
  <c r="BN285" i="6"/>
  <c r="AH180" i="6"/>
  <c r="AZ180" i="6"/>
  <c r="AB180" i="6"/>
  <c r="BB180" i="6"/>
  <c r="AP180" i="6"/>
  <c r="BP180" i="6"/>
  <c r="AK180" i="6"/>
  <c r="BC180" i="6"/>
  <c r="AF180" i="6"/>
  <c r="BA180" i="6"/>
  <c r="AO180" i="6"/>
  <c r="BJ180" i="6"/>
  <c r="AY180" i="6"/>
  <c r="L180" i="6"/>
  <c r="BN180" i="6"/>
  <c r="BF180" i="6"/>
  <c r="BD180" i="6"/>
  <c r="AC180" i="6"/>
  <c r="BE180" i="6"/>
  <c r="AW180" i="6"/>
  <c r="AA180" i="6"/>
  <c r="AX180" i="6"/>
  <c r="BH180" i="6"/>
  <c r="BL180" i="6"/>
  <c r="BK180" i="6"/>
  <c r="N180" i="6"/>
  <c r="AI180" i="6"/>
  <c r="AR180" i="6"/>
  <c r="BI180" i="6"/>
  <c r="BG180" i="6"/>
  <c r="AD180" i="6"/>
  <c r="C180" i="6"/>
  <c r="BR180" i="6"/>
  <c r="E180" i="6"/>
  <c r="P180" i="6"/>
  <c r="B180" i="7"/>
  <c r="K180" i="6"/>
  <c r="BO180" i="6"/>
  <c r="Z180" i="6"/>
  <c r="BM180" i="6"/>
  <c r="AU180" i="6"/>
  <c r="O180" i="6"/>
  <c r="AV180" i="6"/>
  <c r="M180" i="6"/>
  <c r="AE180" i="6"/>
  <c r="AT180" i="6"/>
  <c r="AS180" i="6"/>
  <c r="BO362" i="6"/>
  <c r="AY362" i="6"/>
  <c r="AI362" i="6"/>
  <c r="BP362" i="6"/>
  <c r="AU362" i="6"/>
  <c r="AK362" i="6"/>
  <c r="AX362" i="6"/>
  <c r="BD362" i="6"/>
  <c r="M362" i="6"/>
  <c r="AA362" i="6"/>
  <c r="BJ362" i="6"/>
  <c r="K362" i="6"/>
  <c r="AH362" i="6"/>
  <c r="AV362" i="6"/>
  <c r="BF362" i="6"/>
  <c r="AT362" i="6"/>
  <c r="AP362" i="6"/>
  <c r="AS362" i="6"/>
  <c r="E362" i="6"/>
  <c r="AD362" i="6"/>
  <c r="AE362" i="6"/>
  <c r="AO362" i="6"/>
  <c r="AW362" i="6"/>
  <c r="N362" i="6"/>
  <c r="BB362" i="6"/>
  <c r="BG362" i="6"/>
  <c r="BA362" i="6"/>
  <c r="O362" i="6"/>
  <c r="BC362" i="6"/>
  <c r="BE362" i="6"/>
  <c r="Z362" i="6"/>
  <c r="AC362" i="6"/>
  <c r="L362" i="6"/>
  <c r="AF362" i="6"/>
  <c r="AB362" i="6"/>
  <c r="BK362" i="6"/>
  <c r="P362" i="6"/>
  <c r="B362" i="7"/>
  <c r="C362" i="6"/>
  <c r="BR362" i="6"/>
  <c r="AR362" i="6"/>
  <c r="BI362" i="6"/>
  <c r="BM362" i="6"/>
  <c r="AZ362" i="6"/>
  <c r="BN362" i="6"/>
  <c r="BH362" i="6"/>
  <c r="BL362" i="6"/>
  <c r="AC193" i="6"/>
  <c r="M193" i="6"/>
  <c r="BF193" i="6"/>
  <c r="P193" i="6"/>
  <c r="B193" i="7"/>
  <c r="AU193" i="6"/>
  <c r="AX193" i="6"/>
  <c r="BA193" i="6"/>
  <c r="BP193" i="6"/>
  <c r="BH193" i="6"/>
  <c r="E193" i="6"/>
  <c r="BK193" i="6"/>
  <c r="AS193" i="6"/>
  <c r="N193" i="6"/>
  <c r="BJ193" i="6"/>
  <c r="BG193" i="6"/>
  <c r="BI193" i="6"/>
  <c r="BM193" i="6"/>
  <c r="AH193" i="6"/>
  <c r="AY193" i="6"/>
  <c r="AF193" i="6"/>
  <c r="AI193" i="6"/>
  <c r="Z193" i="6"/>
  <c r="BD193" i="6"/>
  <c r="BN193" i="6"/>
  <c r="AB193" i="6"/>
  <c r="C193" i="6"/>
  <c r="BR193" i="6"/>
  <c r="AV193" i="6"/>
  <c r="O193" i="6"/>
  <c r="L193" i="6"/>
  <c r="AK193" i="6"/>
  <c r="AE193" i="6"/>
  <c r="BO193" i="6"/>
  <c r="BL193" i="6"/>
  <c r="AA193" i="6"/>
  <c r="K193" i="6"/>
  <c r="AZ193" i="6"/>
  <c r="BB193" i="6"/>
  <c r="AR193" i="6"/>
  <c r="AO193" i="6"/>
  <c r="AP193" i="6"/>
  <c r="BE193" i="6"/>
  <c r="AD193" i="6"/>
  <c r="BC193" i="6"/>
  <c r="AW193" i="6"/>
  <c r="AT193" i="6"/>
  <c r="AR189" i="6"/>
  <c r="P189" i="6"/>
  <c r="B189" i="7"/>
  <c r="BO189" i="6"/>
  <c r="BF189" i="6"/>
  <c r="BA189" i="6"/>
  <c r="O189" i="6"/>
  <c r="C189" i="6"/>
  <c r="BR189" i="6"/>
  <c r="AW189" i="6"/>
  <c r="M189" i="6"/>
  <c r="BK189" i="6"/>
  <c r="AK189" i="6"/>
  <c r="BC189" i="6"/>
  <c r="AA189" i="6"/>
  <c r="BP189" i="6"/>
  <c r="BD189" i="6"/>
  <c r="AI189" i="6"/>
  <c r="AH189" i="6"/>
  <c r="E189" i="6"/>
  <c r="AO189" i="6"/>
  <c r="AP189" i="6"/>
  <c r="AF189" i="6"/>
  <c r="BG189" i="6"/>
  <c r="BI189" i="6"/>
  <c r="AE189" i="6"/>
  <c r="K189" i="6"/>
  <c r="BN189" i="6"/>
  <c r="AD189" i="6"/>
  <c r="N189" i="6"/>
  <c r="AB189" i="6"/>
  <c r="Z189" i="6"/>
  <c r="AX189" i="6"/>
  <c r="L189" i="6"/>
  <c r="BE189" i="6"/>
  <c r="BJ189" i="6"/>
  <c r="BL189" i="6"/>
  <c r="AU189" i="6"/>
  <c r="AC189" i="6"/>
  <c r="BB189" i="6"/>
  <c r="BH189" i="6"/>
  <c r="AV189" i="6"/>
  <c r="AY189" i="6"/>
  <c r="AZ189" i="6"/>
  <c r="BM189" i="6"/>
  <c r="AS189" i="6"/>
  <c r="AT189" i="6"/>
  <c r="AK39" i="5"/>
  <c r="AU39" i="5"/>
  <c r="AF39" i="5"/>
  <c r="L39" i="5"/>
  <c r="BL39" i="5"/>
  <c r="AS39" i="5"/>
  <c r="M39" i="5"/>
  <c r="BF39" i="5"/>
  <c r="AH39" i="5"/>
  <c r="R39" i="5"/>
  <c r="I39" i="5"/>
  <c r="K39" i="5"/>
  <c r="BC39" i="5"/>
  <c r="AP39" i="5"/>
  <c r="AN39" i="5"/>
  <c r="O39" i="5"/>
  <c r="V39" i="5"/>
  <c r="AO39" i="5"/>
  <c r="BI39" i="5"/>
  <c r="AQ39" i="5"/>
  <c r="AR39" i="5"/>
  <c r="BA39" i="5"/>
  <c r="U39" i="5"/>
  <c r="W39" i="5"/>
  <c r="BK39" i="5"/>
  <c r="AJ39" i="5"/>
  <c r="AV39" i="5"/>
  <c r="AX39" i="5"/>
  <c r="C39" i="5"/>
  <c r="AI39" i="5"/>
  <c r="AW39" i="5"/>
  <c r="BJ39" i="5"/>
  <c r="AY39" i="5"/>
  <c r="AZ39" i="5"/>
  <c r="AT39" i="5"/>
  <c r="BB39" i="5"/>
  <c r="AM39" i="5"/>
  <c r="E39" i="5"/>
  <c r="J39" i="5"/>
  <c r="BD39" i="5"/>
  <c r="BP39" i="5"/>
  <c r="BE39" i="5"/>
  <c r="P39" i="5"/>
  <c r="BG39" i="5"/>
  <c r="BH39" i="5"/>
  <c r="AA682" i="6"/>
  <c r="AW682" i="6"/>
  <c r="Z682" i="6"/>
  <c r="AZ682" i="6"/>
  <c r="L682" i="6"/>
  <c r="BO682" i="6"/>
  <c r="BD682" i="6"/>
  <c r="P682" i="6"/>
  <c r="B682" i="7"/>
  <c r="BK682" i="6"/>
  <c r="BH682" i="6"/>
  <c r="AC682" i="6"/>
  <c r="AI682" i="6"/>
  <c r="AP682" i="6"/>
  <c r="BM682" i="6"/>
  <c r="BC682" i="6"/>
  <c r="BA682" i="6"/>
  <c r="C682" i="6"/>
  <c r="BR682" i="6"/>
  <c r="AF682" i="6"/>
  <c r="BJ682" i="6"/>
  <c r="K682" i="6"/>
  <c r="BN682" i="6"/>
  <c r="AH682" i="6"/>
  <c r="BP682" i="6"/>
  <c r="AU682" i="6"/>
  <c r="BE682" i="6"/>
  <c r="N682" i="6"/>
  <c r="AX682" i="6"/>
  <c r="AV682" i="6"/>
  <c r="BB682" i="6"/>
  <c r="AB682" i="6"/>
  <c r="AR682" i="6"/>
  <c r="AD682" i="6"/>
  <c r="BL682" i="6"/>
  <c r="AY682" i="6"/>
  <c r="AO682" i="6"/>
  <c r="AK682" i="6"/>
  <c r="AT682" i="6"/>
  <c r="AS682" i="6"/>
  <c r="BG682" i="6"/>
  <c r="O682" i="6"/>
  <c r="AE682" i="6"/>
  <c r="BF682" i="6"/>
  <c r="E682" i="6"/>
  <c r="M682" i="6"/>
  <c r="BI682" i="6"/>
  <c r="BA618" i="6"/>
  <c r="Z618" i="6"/>
  <c r="BB618" i="6"/>
  <c r="AF618" i="6"/>
  <c r="AT618" i="6"/>
  <c r="BO618" i="6"/>
  <c r="O618" i="6"/>
  <c r="K618" i="6"/>
  <c r="AX618" i="6"/>
  <c r="AR618" i="6"/>
  <c r="M618" i="6"/>
  <c r="BF618" i="6"/>
  <c r="AE618" i="6"/>
  <c r="N618" i="6"/>
  <c r="AA618" i="6"/>
  <c r="AP618" i="6"/>
  <c r="AC618" i="6"/>
  <c r="AV618" i="6"/>
  <c r="AO618" i="6"/>
  <c r="AK618" i="6"/>
  <c r="BE618" i="6"/>
  <c r="AY618" i="6"/>
  <c r="BL618" i="6"/>
  <c r="AI618" i="6"/>
  <c r="BH618" i="6"/>
  <c r="AU618" i="6"/>
  <c r="AW618" i="6"/>
  <c r="P618" i="6"/>
  <c r="B618" i="7"/>
  <c r="AZ618" i="6"/>
  <c r="AS618" i="6"/>
  <c r="BC618" i="6"/>
  <c r="AB618" i="6"/>
  <c r="BK618" i="6"/>
  <c r="BG618" i="6"/>
  <c r="BJ618" i="6"/>
  <c r="BD618" i="6"/>
  <c r="BI618" i="6"/>
  <c r="BP618" i="6"/>
  <c r="L618" i="6"/>
  <c r="C618" i="6"/>
  <c r="BR618" i="6"/>
  <c r="E618" i="6"/>
  <c r="AD618" i="6"/>
  <c r="AH618" i="6"/>
  <c r="BN618" i="6"/>
  <c r="BM618" i="6"/>
  <c r="BC554" i="6"/>
  <c r="BD554" i="6"/>
  <c r="AH554" i="6"/>
  <c r="L554" i="6"/>
  <c r="N554" i="6"/>
  <c r="AS554" i="6"/>
  <c r="BN554" i="6"/>
  <c r="AC554" i="6"/>
  <c r="AA554" i="6"/>
  <c r="AW554" i="6"/>
  <c r="BJ554" i="6"/>
  <c r="BA554" i="6"/>
  <c r="BE554" i="6"/>
  <c r="M554" i="6"/>
  <c r="BH554" i="6"/>
  <c r="AT554" i="6"/>
  <c r="Z554" i="6"/>
  <c r="BL554" i="6"/>
  <c r="AO554" i="6"/>
  <c r="AI554" i="6"/>
  <c r="AF554" i="6"/>
  <c r="AP554" i="6"/>
  <c r="BI554" i="6"/>
  <c r="AB554" i="6"/>
  <c r="O554" i="6"/>
  <c r="BO554" i="6"/>
  <c r="C554" i="6"/>
  <c r="BR554" i="6"/>
  <c r="BF554" i="6"/>
  <c r="BG554" i="6"/>
  <c r="BB554" i="6"/>
  <c r="AU554" i="6"/>
  <c r="BM554" i="6"/>
  <c r="BP554" i="6"/>
  <c r="AK554" i="6"/>
  <c r="AX554" i="6"/>
  <c r="AR554" i="6"/>
  <c r="AD554" i="6"/>
  <c r="BK554" i="6"/>
  <c r="P554" i="6"/>
  <c r="B554" i="7"/>
  <c r="E554" i="6"/>
  <c r="AZ554" i="6"/>
  <c r="K554" i="6"/>
  <c r="AE554" i="6"/>
  <c r="AV554" i="6"/>
  <c r="AY554" i="6"/>
  <c r="AX490" i="6"/>
  <c r="O490" i="6"/>
  <c r="C490" i="6"/>
  <c r="BR490" i="6"/>
  <c r="BB490" i="6"/>
  <c r="AB490" i="6"/>
  <c r="AV490" i="6"/>
  <c r="BF490" i="6"/>
  <c r="AW490" i="6"/>
  <c r="N490" i="6"/>
  <c r="BJ490" i="6"/>
  <c r="BE490" i="6"/>
  <c r="BD490" i="6"/>
  <c r="BN490" i="6"/>
  <c r="BH490" i="6"/>
  <c r="AH490" i="6"/>
  <c r="AE490" i="6"/>
  <c r="L490" i="6"/>
  <c r="BO490" i="6"/>
  <c r="P490" i="6"/>
  <c r="B490" i="7"/>
  <c r="BC490" i="6"/>
  <c r="AK490" i="6"/>
  <c r="BG490" i="6"/>
  <c r="AA490" i="6"/>
  <c r="BP490" i="6"/>
  <c r="AD490" i="6"/>
  <c r="BI490" i="6"/>
  <c r="E490" i="6"/>
  <c r="BM490" i="6"/>
  <c r="M490" i="6"/>
  <c r="BA490" i="6"/>
  <c r="AY490" i="6"/>
  <c r="AZ490" i="6"/>
  <c r="AC490" i="6"/>
  <c r="AS490" i="6"/>
  <c r="AU490" i="6"/>
  <c r="BL490" i="6"/>
  <c r="AR490" i="6"/>
  <c r="AT490" i="6"/>
  <c r="AF490" i="6"/>
  <c r="AP490" i="6"/>
  <c r="BK490" i="6"/>
  <c r="AO490" i="6"/>
  <c r="K490" i="6"/>
  <c r="AI490" i="6"/>
  <c r="Z490" i="6"/>
  <c r="AW426" i="6"/>
  <c r="M426" i="6"/>
  <c r="AA426" i="6"/>
  <c r="AP426" i="6"/>
  <c r="BA426" i="6"/>
  <c r="AD426" i="6"/>
  <c r="AV426" i="6"/>
  <c r="BG426" i="6"/>
  <c r="P426" i="6"/>
  <c r="B426" i="7"/>
  <c r="AI426" i="6"/>
  <c r="BL426" i="6"/>
  <c r="AZ426" i="6"/>
  <c r="BB426" i="6"/>
  <c r="BP426" i="6"/>
  <c r="BF426" i="6"/>
  <c r="AE426" i="6"/>
  <c r="AF426" i="6"/>
  <c r="BJ426" i="6"/>
  <c r="BI426" i="6"/>
  <c r="AU426" i="6"/>
  <c r="AC426" i="6"/>
  <c r="AO426" i="6"/>
  <c r="AS426" i="6"/>
  <c r="BH426" i="6"/>
  <c r="O426" i="6"/>
  <c r="BK426" i="6"/>
  <c r="C426" i="6"/>
  <c r="BR426" i="6"/>
  <c r="AY426" i="6"/>
  <c r="AX426" i="6"/>
  <c r="AT426" i="6"/>
  <c r="BN426" i="6"/>
  <c r="BM426" i="6"/>
  <c r="BD426" i="6"/>
  <c r="AB426" i="6"/>
  <c r="BO426" i="6"/>
  <c r="E426" i="6"/>
  <c r="BC426" i="6"/>
  <c r="AK426" i="6"/>
  <c r="AH426" i="6"/>
  <c r="K426" i="6"/>
  <c r="L426" i="6"/>
  <c r="AR426" i="6"/>
  <c r="BE426" i="6"/>
  <c r="N426" i="6"/>
  <c r="Z426" i="6"/>
  <c r="P733" i="6"/>
  <c r="B733" i="7"/>
  <c r="AD733" i="6"/>
  <c r="AZ733" i="6"/>
  <c r="AC733" i="6"/>
  <c r="BC733" i="6"/>
  <c r="BD733" i="6"/>
  <c r="AH733" i="6"/>
  <c r="BG733" i="6"/>
  <c r="BI733" i="6"/>
  <c r="BF733" i="6"/>
  <c r="AA733" i="6"/>
  <c r="K733" i="6"/>
  <c r="BO733" i="6"/>
  <c r="AF733" i="6"/>
  <c r="C733" i="6"/>
  <c r="BR733" i="6"/>
  <c r="AW733" i="6"/>
  <c r="AP733" i="6"/>
  <c r="BM733" i="6"/>
  <c r="AU733" i="6"/>
  <c r="E733" i="6"/>
  <c r="AY733" i="6"/>
  <c r="AX733" i="6"/>
  <c r="AK733" i="6"/>
  <c r="M733" i="6"/>
  <c r="L733" i="6"/>
  <c r="AV733" i="6"/>
  <c r="O733" i="6"/>
  <c r="AE733" i="6"/>
  <c r="BN733" i="6"/>
  <c r="AS733" i="6"/>
  <c r="N733" i="6"/>
  <c r="AO733" i="6"/>
  <c r="BL733" i="6"/>
  <c r="AT733" i="6"/>
  <c r="BP733" i="6"/>
  <c r="AI733" i="6"/>
  <c r="BA733" i="6"/>
  <c r="AR733" i="6"/>
  <c r="Z733" i="6"/>
  <c r="BE733" i="6"/>
  <c r="BJ733" i="6"/>
  <c r="AB733" i="6"/>
  <c r="BB733" i="6"/>
  <c r="BH733" i="6"/>
  <c r="BK733" i="6"/>
  <c r="AC669" i="6"/>
  <c r="BC669" i="6"/>
  <c r="BD669" i="6"/>
  <c r="BE669" i="6"/>
  <c r="AH669" i="6"/>
  <c r="BG669" i="6"/>
  <c r="BI669" i="6"/>
  <c r="AD669" i="6"/>
  <c r="AO669" i="6"/>
  <c r="BK669" i="6"/>
  <c r="E669" i="6"/>
  <c r="AZ669" i="6"/>
  <c r="O669" i="6"/>
  <c r="C669" i="6"/>
  <c r="BR669" i="6"/>
  <c r="AW669" i="6"/>
  <c r="BP669" i="6"/>
  <c r="N669" i="6"/>
  <c r="P669" i="6"/>
  <c r="B669" i="7"/>
  <c r="L669" i="6"/>
  <c r="AA669" i="6"/>
  <c r="AT669" i="6"/>
  <c r="BN669" i="6"/>
  <c r="AS669" i="6"/>
  <c r="BB669" i="6"/>
  <c r="BH669" i="6"/>
  <c r="AB669" i="6"/>
  <c r="AV669" i="6"/>
  <c r="AF669" i="6"/>
  <c r="AI669" i="6"/>
  <c r="BA669" i="6"/>
  <c r="M669" i="6"/>
  <c r="BM669" i="6"/>
  <c r="BF669" i="6"/>
  <c r="BL669" i="6"/>
  <c r="BJ669" i="6"/>
  <c r="AP669" i="6"/>
  <c r="Z669" i="6"/>
  <c r="K669" i="6"/>
  <c r="AX669" i="6"/>
  <c r="AK669" i="6"/>
  <c r="AY669" i="6"/>
  <c r="AR669" i="6"/>
  <c r="AE669" i="6"/>
  <c r="AU669" i="6"/>
  <c r="BO669" i="6"/>
  <c r="AP605" i="6"/>
  <c r="BH605" i="6"/>
  <c r="BF605" i="6"/>
  <c r="BD605" i="6"/>
  <c r="AU605" i="6"/>
  <c r="BL605" i="6"/>
  <c r="AT605" i="6"/>
  <c r="E605" i="6"/>
  <c r="BO605" i="6"/>
  <c r="AB605" i="6"/>
  <c r="BJ605" i="6"/>
  <c r="AF605" i="6"/>
  <c r="AR605" i="6"/>
  <c r="AX605" i="6"/>
  <c r="AH605" i="6"/>
  <c r="AV605" i="6"/>
  <c r="BN605" i="6"/>
  <c r="AD605" i="6"/>
  <c r="BP605" i="6"/>
  <c r="L605" i="6"/>
  <c r="M605" i="6"/>
  <c r="AS605" i="6"/>
  <c r="BE605" i="6"/>
  <c r="O605" i="6"/>
  <c r="AZ605" i="6"/>
  <c r="BC605" i="6"/>
  <c r="BG605" i="6"/>
  <c r="BI605" i="6"/>
  <c r="Z605" i="6"/>
  <c r="AW605" i="6"/>
  <c r="AO605" i="6"/>
  <c r="BA605" i="6"/>
  <c r="AK605" i="6"/>
  <c r="N605" i="6"/>
  <c r="BB605" i="6"/>
  <c r="BK605" i="6"/>
  <c r="BM605" i="6"/>
  <c r="AY605" i="6"/>
  <c r="P605" i="6"/>
  <c r="B605" i="7"/>
  <c r="AC605" i="6"/>
  <c r="K605" i="6"/>
  <c r="AI605" i="6"/>
  <c r="AA605" i="6"/>
  <c r="C605" i="6"/>
  <c r="BR605" i="6"/>
  <c r="AE605" i="6"/>
  <c r="U8" i="5"/>
  <c r="AZ8" i="5"/>
  <c r="AK8" i="5"/>
  <c r="AW8" i="5"/>
  <c r="BL8" i="5"/>
  <c r="L8" i="5"/>
  <c r="W8" i="5"/>
  <c r="BF8" i="5"/>
  <c r="BP8" i="5"/>
  <c r="R8" i="5"/>
  <c r="O8" i="5"/>
  <c r="AJ8" i="5"/>
  <c r="BC8" i="5"/>
  <c r="K8" i="5"/>
  <c r="AP8" i="5"/>
  <c r="BA8" i="5"/>
  <c r="I8" i="5"/>
  <c r="AX8" i="5"/>
  <c r="E8" i="5"/>
  <c r="BE8" i="5"/>
  <c r="AN8" i="5"/>
  <c r="AU8" i="5"/>
  <c r="BJ8" i="5"/>
  <c r="V8" i="5"/>
  <c r="BD8" i="5"/>
  <c r="BG8" i="5"/>
  <c r="P8" i="5"/>
  <c r="AT8" i="5"/>
  <c r="BI8" i="5"/>
  <c r="M8" i="5"/>
  <c r="AF8" i="5"/>
  <c r="J8" i="5"/>
  <c r="AO8" i="5"/>
  <c r="AV8" i="5"/>
  <c r="AY8" i="5"/>
  <c r="C8" i="5"/>
  <c r="AI8" i="5"/>
  <c r="AS8" i="5"/>
  <c r="BH8" i="5"/>
  <c r="BK8" i="5"/>
  <c r="AH8" i="5"/>
  <c r="BB8" i="5"/>
  <c r="AQ8" i="5"/>
  <c r="AR8" i="5"/>
  <c r="AM8" i="5"/>
  <c r="L41" i="6"/>
  <c r="BH41" i="6"/>
  <c r="AF41" i="6"/>
  <c r="K41" i="6"/>
  <c r="BE41" i="6"/>
  <c r="AE41" i="6"/>
  <c r="BG41" i="6"/>
  <c r="AY41" i="6"/>
  <c r="AU41" i="6"/>
  <c r="C41" i="6"/>
  <c r="BR41" i="6"/>
  <c r="AK41" i="6"/>
  <c r="N41" i="6"/>
  <c r="E41" i="6"/>
  <c r="AV41" i="6"/>
  <c r="P41" i="6"/>
  <c r="B41" i="7"/>
  <c r="BL41" i="6"/>
  <c r="BD41" i="6"/>
  <c r="AO41" i="6"/>
  <c r="AI41" i="6"/>
  <c r="M41" i="6"/>
  <c r="BF41" i="6"/>
  <c r="AR41" i="6"/>
  <c r="AA41" i="6"/>
  <c r="BQ41" i="6"/>
  <c r="BN41" i="6"/>
  <c r="BO41" i="6"/>
  <c r="BI41" i="6"/>
  <c r="AH41" i="6"/>
  <c r="AW41" i="6"/>
  <c r="BM41" i="6"/>
  <c r="BB41" i="6"/>
  <c r="AX41" i="6"/>
  <c r="AS41" i="6"/>
  <c r="AC41" i="6"/>
  <c r="BK41" i="6"/>
  <c r="BJ41" i="6"/>
  <c r="AD41" i="6"/>
  <c r="BC41" i="6"/>
  <c r="O41" i="6"/>
  <c r="BP41" i="6"/>
  <c r="AZ41" i="6"/>
  <c r="AP41" i="6"/>
  <c r="AB41" i="6"/>
  <c r="BA41" i="6"/>
  <c r="AT41" i="6"/>
  <c r="Z41" i="6"/>
  <c r="AR344" i="6"/>
  <c r="BJ344" i="6"/>
  <c r="BD344" i="6"/>
  <c r="M344" i="6"/>
  <c r="BK344" i="6"/>
  <c r="AI344" i="6"/>
  <c r="BA344" i="6"/>
  <c r="AO344" i="6"/>
  <c r="BC344" i="6"/>
  <c r="AP344" i="6"/>
  <c r="BF344" i="6"/>
  <c r="L344" i="6"/>
  <c r="BE344" i="6"/>
  <c r="O344" i="6"/>
  <c r="AF344" i="6"/>
  <c r="BH344" i="6"/>
  <c r="AT344" i="6"/>
  <c r="AY344" i="6"/>
  <c r="AW344" i="6"/>
  <c r="N344" i="6"/>
  <c r="BO344" i="6"/>
  <c r="BL344" i="6"/>
  <c r="AK344" i="6"/>
  <c r="C344" i="6"/>
  <c r="BR344" i="6"/>
  <c r="AU344" i="6"/>
  <c r="BI344" i="6"/>
  <c r="BB344" i="6"/>
  <c r="P344" i="6"/>
  <c r="B344" i="7"/>
  <c r="AE344" i="6"/>
  <c r="E344" i="6"/>
  <c r="AV344" i="6"/>
  <c r="BN344" i="6"/>
  <c r="AB344" i="6"/>
  <c r="AS344" i="6"/>
  <c r="BP344" i="6"/>
  <c r="BG344" i="6"/>
  <c r="AD344" i="6"/>
  <c r="AX344" i="6"/>
  <c r="AA344" i="6"/>
  <c r="Z344" i="6"/>
  <c r="K344" i="6"/>
  <c r="BM344" i="6"/>
  <c r="AZ344" i="6"/>
  <c r="AH344" i="6"/>
  <c r="AC344" i="6"/>
  <c r="AS247" i="6"/>
  <c r="BC247" i="6"/>
  <c r="AI247" i="6"/>
  <c r="AB247" i="6"/>
  <c r="AC247" i="6"/>
  <c r="BM247" i="6"/>
  <c r="P247" i="6"/>
  <c r="B247" i="7"/>
  <c r="AT247" i="6"/>
  <c r="AX247" i="6"/>
  <c r="BK247" i="6"/>
  <c r="AY247" i="6"/>
  <c r="BN247" i="6"/>
  <c r="AO247" i="6"/>
  <c r="BA247" i="6"/>
  <c r="K247" i="6"/>
  <c r="AF247" i="6"/>
  <c r="BD247" i="6"/>
  <c r="AR247" i="6"/>
  <c r="BE247" i="6"/>
  <c r="AA247" i="6"/>
  <c r="AE247" i="6"/>
  <c r="E247" i="6"/>
  <c r="L247" i="6"/>
  <c r="N247" i="6"/>
  <c r="BL247" i="6"/>
  <c r="AV247" i="6"/>
  <c r="BF247" i="6"/>
  <c r="BG247" i="6"/>
  <c r="AK247" i="6"/>
  <c r="BJ247" i="6"/>
  <c r="BP247" i="6"/>
  <c r="AD247" i="6"/>
  <c r="AW247" i="6"/>
  <c r="Z247" i="6"/>
  <c r="BI247" i="6"/>
  <c r="AZ247" i="6"/>
  <c r="BO247" i="6"/>
  <c r="AU247" i="6"/>
  <c r="M247" i="6"/>
  <c r="C247" i="6"/>
  <c r="BR247" i="6"/>
  <c r="AP247" i="6"/>
  <c r="O247" i="6"/>
  <c r="BB247" i="6"/>
  <c r="AH247" i="6"/>
  <c r="BH247" i="6"/>
  <c r="AV150" i="6"/>
  <c r="AR150" i="6"/>
  <c r="AE150" i="6"/>
  <c r="AC150" i="6"/>
  <c r="N150" i="6"/>
  <c r="AO150" i="6"/>
  <c r="AK150" i="6"/>
  <c r="AU150" i="6"/>
  <c r="AX150" i="6"/>
  <c r="M150" i="6"/>
  <c r="BI150" i="6"/>
  <c r="AY150" i="6"/>
  <c r="BF150" i="6"/>
  <c r="BL150" i="6"/>
  <c r="AA150" i="6"/>
  <c r="E150" i="6"/>
  <c r="AD150" i="6"/>
  <c r="BK150" i="6"/>
  <c r="AF150" i="6"/>
  <c r="AS150" i="6"/>
  <c r="AI150" i="6"/>
  <c r="BD150" i="6"/>
  <c r="P150" i="6"/>
  <c r="B150" i="7"/>
  <c r="K150" i="6"/>
  <c r="L150" i="6"/>
  <c r="BM150" i="6"/>
  <c r="BE150" i="6"/>
  <c r="Z150" i="6"/>
  <c r="AT150" i="6"/>
  <c r="AW150" i="6"/>
  <c r="BO150" i="6"/>
  <c r="AH150" i="6"/>
  <c r="C150" i="6"/>
  <c r="BR150" i="6"/>
  <c r="AB150" i="6"/>
  <c r="AZ150" i="6"/>
  <c r="O150" i="6"/>
  <c r="BB150" i="6"/>
  <c r="BP150" i="6"/>
  <c r="BA150" i="6"/>
  <c r="BG150" i="6"/>
  <c r="BH150" i="6"/>
  <c r="BC150" i="6"/>
  <c r="BJ150" i="6"/>
  <c r="AP150" i="6"/>
  <c r="BN150" i="6"/>
  <c r="AB133" i="6"/>
  <c r="N133" i="6"/>
  <c r="O133" i="6"/>
  <c r="AP133" i="6"/>
  <c r="BI133" i="6"/>
  <c r="AE133" i="6"/>
  <c r="AO133" i="6"/>
  <c r="BJ133" i="6"/>
  <c r="AC133" i="6"/>
  <c r="AH133" i="6"/>
  <c r="AZ133" i="6"/>
  <c r="AF133" i="6"/>
  <c r="BM133" i="6"/>
  <c r="AR133" i="6"/>
  <c r="K133" i="6"/>
  <c r="BP133" i="6"/>
  <c r="BD133" i="6"/>
  <c r="BA133" i="6"/>
  <c r="AW133" i="6"/>
  <c r="AU133" i="6"/>
  <c r="BK133" i="6"/>
  <c r="BG133" i="6"/>
  <c r="AI133" i="6"/>
  <c r="L133" i="6"/>
  <c r="AY133" i="6"/>
  <c r="C133" i="6"/>
  <c r="BR133" i="6"/>
  <c r="BL133" i="6"/>
  <c r="E133" i="6"/>
  <c r="BE133" i="6"/>
  <c r="AK133" i="6"/>
  <c r="BN133" i="6"/>
  <c r="BO133" i="6"/>
  <c r="M133" i="6"/>
  <c r="BC133" i="6"/>
  <c r="P133" i="6"/>
  <c r="B133" i="7"/>
  <c r="BF133" i="6"/>
  <c r="AA133" i="6"/>
  <c r="AX133" i="6"/>
  <c r="Z133" i="6"/>
  <c r="AV133" i="6"/>
  <c r="AD133" i="6"/>
  <c r="BH133" i="6"/>
  <c r="BB133" i="6"/>
  <c r="AT133" i="6"/>
  <c r="AS133" i="6"/>
  <c r="AF7" i="6"/>
  <c r="BK7" i="6"/>
  <c r="BM7" i="6"/>
  <c r="BI7" i="6"/>
  <c r="L7" i="6"/>
  <c r="BF7" i="6"/>
  <c r="P7" i="6"/>
  <c r="B7" i="7"/>
  <c r="AO7" i="6"/>
  <c r="E7" i="6"/>
  <c r="BL7" i="6"/>
  <c r="N7" i="6"/>
  <c r="AY7" i="6"/>
  <c r="AT7" i="6"/>
  <c r="AA7" i="6"/>
  <c r="O7" i="6"/>
  <c r="BH7" i="6"/>
  <c r="BC7" i="6"/>
  <c r="AC7" i="6"/>
  <c r="BE7" i="6"/>
  <c r="Z7" i="6"/>
  <c r="BB7" i="6"/>
  <c r="C7" i="6"/>
  <c r="BR7" i="6"/>
  <c r="AR7" i="6"/>
  <c r="M7" i="6"/>
  <c r="AB7" i="6"/>
  <c r="AI7" i="6"/>
  <c r="BG7" i="6"/>
  <c r="AV7" i="6"/>
  <c r="BD7" i="6"/>
  <c r="BP7" i="6"/>
  <c r="BA7" i="6"/>
  <c r="AX7" i="6"/>
  <c r="AK7" i="6"/>
  <c r="BQ7" i="6"/>
  <c r="BO7" i="6"/>
  <c r="AP7" i="6"/>
  <c r="AW7" i="6"/>
  <c r="BJ7" i="6"/>
  <c r="AZ7" i="6"/>
  <c r="AE7" i="6"/>
  <c r="AU7" i="6"/>
  <c r="AH7" i="6"/>
  <c r="AD7" i="6"/>
  <c r="K7" i="6"/>
  <c r="BN7" i="6"/>
  <c r="AS7" i="6"/>
  <c r="BE103" i="6"/>
  <c r="AP103" i="6"/>
  <c r="BF103" i="6"/>
  <c r="O103" i="6"/>
  <c r="BG103" i="6"/>
  <c r="E103" i="6"/>
  <c r="AY103" i="6"/>
  <c r="AF103" i="6"/>
  <c r="BO103" i="6"/>
  <c r="BA103" i="6"/>
  <c r="BH103" i="6"/>
  <c r="BJ103" i="6"/>
  <c r="AU103" i="6"/>
  <c r="BN103" i="6"/>
  <c r="P103" i="6"/>
  <c r="B103" i="7"/>
  <c r="BK103" i="6"/>
  <c r="AC103" i="6"/>
  <c r="BM103" i="6"/>
  <c r="C103" i="6"/>
  <c r="BR103" i="6"/>
  <c r="AZ103" i="6"/>
  <c r="AK103" i="6"/>
  <c r="AV103" i="6"/>
  <c r="BP103" i="6"/>
  <c r="K103" i="6"/>
  <c r="AH103" i="6"/>
  <c r="AD103" i="6"/>
  <c r="L103" i="6"/>
  <c r="AA103" i="6"/>
  <c r="AW103" i="6"/>
  <c r="AX103" i="6"/>
  <c r="AR103" i="6"/>
  <c r="M103" i="6"/>
  <c r="AI103" i="6"/>
  <c r="AO103" i="6"/>
  <c r="BL103" i="6"/>
  <c r="BC103" i="6"/>
  <c r="BI103" i="6"/>
  <c r="AB103" i="6"/>
  <c r="AE103" i="6"/>
  <c r="BB103" i="6"/>
  <c r="N103" i="6"/>
  <c r="BD103" i="6"/>
  <c r="AS103" i="6"/>
  <c r="AT103" i="6"/>
  <c r="P322" i="6"/>
  <c r="B322" i="7"/>
  <c r="BM322" i="6"/>
  <c r="AA322" i="6"/>
  <c r="AS322" i="6"/>
  <c r="BN322" i="6"/>
  <c r="BD322" i="6"/>
  <c r="BL322" i="6"/>
  <c r="BA322" i="6"/>
  <c r="BO322" i="6"/>
  <c r="L322" i="6"/>
  <c r="AW322" i="6"/>
  <c r="AR322" i="6"/>
  <c r="BJ322" i="6"/>
  <c r="AB322" i="6"/>
  <c r="BI322" i="6"/>
  <c r="BE322" i="6"/>
  <c r="O322" i="6"/>
  <c r="BB322" i="6"/>
  <c r="AP322" i="6"/>
  <c r="AY322" i="6"/>
  <c r="K322" i="6"/>
  <c r="BC322" i="6"/>
  <c r="M322" i="6"/>
  <c r="AD322" i="6"/>
  <c r="BG322" i="6"/>
  <c r="AT322" i="6"/>
  <c r="C322" i="6"/>
  <c r="BR322" i="6"/>
  <c r="AE322" i="6"/>
  <c r="BP322" i="6"/>
  <c r="N322" i="6"/>
  <c r="E322" i="6"/>
  <c r="BH322" i="6"/>
  <c r="BK322" i="6"/>
  <c r="AC322" i="6"/>
  <c r="AK322" i="6"/>
  <c r="AH322" i="6"/>
  <c r="AI322" i="6"/>
  <c r="AZ322" i="6"/>
  <c r="AV322" i="6"/>
  <c r="AX322" i="6"/>
  <c r="BF322" i="6"/>
  <c r="Z322" i="6"/>
  <c r="AF322" i="6"/>
  <c r="AU322" i="6"/>
  <c r="AO322" i="6"/>
  <c r="AR281" i="6"/>
  <c r="K281" i="6"/>
  <c r="AC281" i="6"/>
  <c r="BI281" i="6"/>
  <c r="BK281" i="6"/>
  <c r="AW281" i="6"/>
  <c r="AB281" i="6"/>
  <c r="AY281" i="6"/>
  <c r="AS281" i="6"/>
  <c r="AX281" i="6"/>
  <c r="N281" i="6"/>
  <c r="AI281" i="6"/>
  <c r="M281" i="6"/>
  <c r="BD281" i="6"/>
  <c r="AA281" i="6"/>
  <c r="AU281" i="6"/>
  <c r="AD281" i="6"/>
  <c r="BP281" i="6"/>
  <c r="BM281" i="6"/>
  <c r="AH281" i="6"/>
  <c r="AZ281" i="6"/>
  <c r="AO281" i="6"/>
  <c r="BE281" i="6"/>
  <c r="AP281" i="6"/>
  <c r="BH281" i="6"/>
  <c r="BO281" i="6"/>
  <c r="BJ281" i="6"/>
  <c r="BC281" i="6"/>
  <c r="BL281" i="6"/>
  <c r="BA281" i="6"/>
  <c r="BF281" i="6"/>
  <c r="E281" i="6"/>
  <c r="L281" i="6"/>
  <c r="AE281" i="6"/>
  <c r="AF281" i="6"/>
  <c r="AK281" i="6"/>
  <c r="BN281" i="6"/>
  <c r="O281" i="6"/>
  <c r="P281" i="6"/>
  <c r="B281" i="7"/>
  <c r="C281" i="6"/>
  <c r="BR281" i="6"/>
  <c r="BG281" i="6"/>
  <c r="AT281" i="6"/>
  <c r="AV281" i="6"/>
  <c r="Z281" i="6"/>
  <c r="BB281" i="6"/>
  <c r="AE319" i="6"/>
  <c r="BM319" i="6"/>
  <c r="E319" i="6"/>
  <c r="AH319" i="6"/>
  <c r="M319" i="6"/>
  <c r="BI319" i="6"/>
  <c r="AU319" i="6"/>
  <c r="AW319" i="6"/>
  <c r="C319" i="6"/>
  <c r="BR319" i="6"/>
  <c r="BN319" i="6"/>
  <c r="AI319" i="6"/>
  <c r="BF319" i="6"/>
  <c r="AZ319" i="6"/>
  <c r="AK319" i="6"/>
  <c r="Z319" i="6"/>
  <c r="BC319" i="6"/>
  <c r="BH319" i="6"/>
  <c r="N319" i="6"/>
  <c r="AS319" i="6"/>
  <c r="BB319" i="6"/>
  <c r="O319" i="6"/>
  <c r="AY319" i="6"/>
  <c r="K319" i="6"/>
  <c r="BK319" i="6"/>
  <c r="L319" i="6"/>
  <c r="BA319" i="6"/>
  <c r="BG319" i="6"/>
  <c r="BP319" i="6"/>
  <c r="AA319" i="6"/>
  <c r="AO319" i="6"/>
  <c r="BD319" i="6"/>
  <c r="AD319" i="6"/>
  <c r="AF319" i="6"/>
  <c r="AV319" i="6"/>
  <c r="AP319" i="6"/>
  <c r="P319" i="6"/>
  <c r="B319" i="7"/>
  <c r="AR319" i="6"/>
  <c r="BE319" i="6"/>
  <c r="BO319" i="6"/>
  <c r="BL319" i="6"/>
  <c r="BJ319" i="6"/>
  <c r="AB319" i="6"/>
  <c r="AX319" i="6"/>
  <c r="AC319" i="6"/>
  <c r="AT319" i="6"/>
  <c r="BL286" i="6"/>
  <c r="BK286" i="6"/>
  <c r="BH286" i="6"/>
  <c r="AY286" i="6"/>
  <c r="P286" i="6"/>
  <c r="B286" i="7"/>
  <c r="BC286" i="6"/>
  <c r="AR286" i="6"/>
  <c r="E286" i="6"/>
  <c r="L286" i="6"/>
  <c r="AX286" i="6"/>
  <c r="AW286" i="6"/>
  <c r="K286" i="6"/>
  <c r="N286" i="6"/>
  <c r="AO286" i="6"/>
  <c r="BE286" i="6"/>
  <c r="AH286" i="6"/>
  <c r="BG286" i="6"/>
  <c r="AZ286" i="6"/>
  <c r="Z286" i="6"/>
  <c r="AP286" i="6"/>
  <c r="C286" i="6"/>
  <c r="BR286" i="6"/>
  <c r="AU286" i="6"/>
  <c r="BD286" i="6"/>
  <c r="AK286" i="6"/>
  <c r="BA286" i="6"/>
  <c r="BO286" i="6"/>
  <c r="AC286" i="6"/>
  <c r="AE286" i="6"/>
  <c r="M286" i="6"/>
  <c r="O286" i="6"/>
  <c r="BM286" i="6"/>
  <c r="BJ286" i="6"/>
  <c r="BP286" i="6"/>
  <c r="AT286" i="6"/>
  <c r="AD286" i="6"/>
  <c r="BF286" i="6"/>
  <c r="AA286" i="6"/>
  <c r="AS286" i="6"/>
  <c r="BN286" i="6"/>
  <c r="BI286" i="6"/>
  <c r="AF286" i="6"/>
  <c r="AI286" i="6"/>
  <c r="AB286" i="6"/>
  <c r="BB286" i="6"/>
  <c r="AV286" i="6"/>
  <c r="AF269" i="6"/>
  <c r="BC269" i="6"/>
  <c r="AI269" i="6"/>
  <c r="K269" i="6"/>
  <c r="L269" i="6"/>
  <c r="AV269" i="6"/>
  <c r="E269" i="6"/>
  <c r="BE269" i="6"/>
  <c r="AW269" i="6"/>
  <c r="AC269" i="6"/>
  <c r="AR269" i="6"/>
  <c r="AK269" i="6"/>
  <c r="AB269" i="6"/>
  <c r="N269" i="6"/>
  <c r="BH269" i="6"/>
  <c r="O269" i="6"/>
  <c r="AD269" i="6"/>
  <c r="AU269" i="6"/>
  <c r="Z269" i="6"/>
  <c r="AT269" i="6"/>
  <c r="BM269" i="6"/>
  <c r="AZ269" i="6"/>
  <c r="AS269" i="6"/>
  <c r="AH269" i="6"/>
  <c r="AY269" i="6"/>
  <c r="BJ269" i="6"/>
  <c r="P269" i="6"/>
  <c r="B269" i="7"/>
  <c r="BG269" i="6"/>
  <c r="BB269" i="6"/>
  <c r="AP269" i="6"/>
  <c r="AE269" i="6"/>
  <c r="AO269" i="6"/>
  <c r="BK269" i="6"/>
  <c r="C269" i="6"/>
  <c r="BR269" i="6"/>
  <c r="BN269" i="6"/>
  <c r="BD269" i="6"/>
  <c r="BI269" i="6"/>
  <c r="BF269" i="6"/>
  <c r="BP269" i="6"/>
  <c r="AX269" i="6"/>
  <c r="BL269" i="6"/>
  <c r="BA269" i="6"/>
  <c r="BO269" i="6"/>
  <c r="AA269" i="6"/>
  <c r="M269" i="6"/>
  <c r="AH61" i="6"/>
  <c r="BC61" i="6"/>
  <c r="BD61" i="6"/>
  <c r="P61" i="6"/>
  <c r="B61" i="7"/>
  <c r="L61" i="6"/>
  <c r="BG61" i="6"/>
  <c r="AO61" i="6"/>
  <c r="BL61" i="6"/>
  <c r="BI61" i="6"/>
  <c r="AW61" i="6"/>
  <c r="AX61" i="6"/>
  <c r="AT61" i="6"/>
  <c r="AB61" i="6"/>
  <c r="AU61" i="6"/>
  <c r="N61" i="6"/>
  <c r="E61" i="6"/>
  <c r="BP61" i="6"/>
  <c r="AF61" i="6"/>
  <c r="M61" i="6"/>
  <c r="AE61" i="6"/>
  <c r="AZ61" i="6"/>
  <c r="BM61" i="6"/>
  <c r="AK61" i="6"/>
  <c r="C61" i="6"/>
  <c r="BR61" i="6"/>
  <c r="BB61" i="6"/>
  <c r="BO61" i="6"/>
  <c r="AA61" i="6"/>
  <c r="BQ61" i="6"/>
  <c r="AV61" i="6"/>
  <c r="K61" i="6"/>
  <c r="BF61" i="6"/>
  <c r="AC61" i="6"/>
  <c r="AD61" i="6"/>
  <c r="AI61" i="6"/>
  <c r="AR61" i="6"/>
  <c r="BA61" i="6"/>
  <c r="O61" i="6"/>
  <c r="AP61" i="6"/>
  <c r="BH61" i="6"/>
  <c r="BK61" i="6"/>
  <c r="AY61" i="6"/>
  <c r="BE61" i="6"/>
  <c r="BN61" i="6"/>
  <c r="BJ61" i="6"/>
  <c r="AS61" i="6"/>
  <c r="Z61" i="6"/>
  <c r="AO100" i="6"/>
  <c r="BE100" i="6"/>
  <c r="BA100" i="6"/>
  <c r="BK100" i="6"/>
  <c r="BD100" i="6"/>
  <c r="AW100" i="6"/>
  <c r="BO100" i="6"/>
  <c r="BP100" i="6"/>
  <c r="BM100" i="6"/>
  <c r="AH100" i="6"/>
  <c r="AK100" i="6"/>
  <c r="BJ100" i="6"/>
  <c r="BF100" i="6"/>
  <c r="AC100" i="6"/>
  <c r="AP100" i="6"/>
  <c r="AV100" i="6"/>
  <c r="O100" i="6"/>
  <c r="AI100" i="6"/>
  <c r="AY100" i="6"/>
  <c r="AB100" i="6"/>
  <c r="P100" i="6"/>
  <c r="B100" i="7"/>
  <c r="BH100" i="6"/>
  <c r="BB100" i="6"/>
  <c r="AA100" i="6"/>
  <c r="AE100" i="6"/>
  <c r="BG100" i="6"/>
  <c r="M100" i="6"/>
  <c r="E100" i="6"/>
  <c r="AX100" i="6"/>
  <c r="BI100" i="6"/>
  <c r="L100" i="6"/>
  <c r="AF100" i="6"/>
  <c r="AD100" i="6"/>
  <c r="C100" i="6"/>
  <c r="BR100" i="6"/>
  <c r="K100" i="6"/>
  <c r="AZ100" i="6"/>
  <c r="BL100" i="6"/>
  <c r="AU100" i="6"/>
  <c r="BN100" i="6"/>
  <c r="BC100" i="6"/>
  <c r="N100" i="6"/>
  <c r="AR100" i="6"/>
  <c r="AS100" i="6"/>
  <c r="AT100" i="6"/>
  <c r="BD202" i="6"/>
  <c r="BC202" i="6"/>
  <c r="BG202" i="6"/>
  <c r="BH202" i="6"/>
  <c r="AU202" i="6"/>
  <c r="BM202" i="6"/>
  <c r="BE202" i="6"/>
  <c r="BB202" i="6"/>
  <c r="AP202" i="6"/>
  <c r="BN202" i="6"/>
  <c r="P202" i="6"/>
  <c r="B202" i="7"/>
  <c r="AR202" i="6"/>
  <c r="AW202" i="6"/>
  <c r="AD202" i="6"/>
  <c r="AI202" i="6"/>
  <c r="AC202" i="6"/>
  <c r="AH202" i="6"/>
  <c r="BI202" i="6"/>
  <c r="AZ202" i="6"/>
  <c r="AV202" i="6"/>
  <c r="O202" i="6"/>
  <c r="BP202" i="6"/>
  <c r="BA202" i="6"/>
  <c r="C202" i="6"/>
  <c r="BR202" i="6"/>
  <c r="E202" i="6"/>
  <c r="AF202" i="6"/>
  <c r="AY202" i="6"/>
  <c r="BK202" i="6"/>
  <c r="BL202" i="6"/>
  <c r="N202" i="6"/>
  <c r="AX202" i="6"/>
  <c r="AA202" i="6"/>
  <c r="M202" i="6"/>
  <c r="BF202" i="6"/>
  <c r="Z202" i="6"/>
  <c r="AO202" i="6"/>
  <c r="BJ202" i="6"/>
  <c r="K202" i="6"/>
  <c r="AB202" i="6"/>
  <c r="L202" i="6"/>
  <c r="BO202" i="6"/>
  <c r="AE202" i="6"/>
  <c r="AK202" i="6"/>
  <c r="AS202" i="6"/>
  <c r="AT202" i="6"/>
  <c r="AZ360" i="6"/>
  <c r="BF360" i="6"/>
  <c r="AK360" i="6"/>
  <c r="BD360" i="6"/>
  <c r="AX360" i="6"/>
  <c r="AD360" i="6"/>
  <c r="AA360" i="6"/>
  <c r="E360" i="6"/>
  <c r="K360" i="6"/>
  <c r="BN360" i="6"/>
  <c r="BP360" i="6"/>
  <c r="BL360" i="6"/>
  <c r="BB360" i="6"/>
  <c r="AR360" i="6"/>
  <c r="L360" i="6"/>
  <c r="AF360" i="6"/>
  <c r="M360" i="6"/>
  <c r="BM360" i="6"/>
  <c r="AY360" i="6"/>
  <c r="Z360" i="6"/>
  <c r="AH360" i="6"/>
  <c r="BC360" i="6"/>
  <c r="BO360" i="6"/>
  <c r="AI360" i="6"/>
  <c r="AT360" i="6"/>
  <c r="AU360" i="6"/>
  <c r="O360" i="6"/>
  <c r="BE360" i="6"/>
  <c r="P360" i="6"/>
  <c r="B360" i="7"/>
  <c r="BK360" i="6"/>
  <c r="AP360" i="6"/>
  <c r="BA360" i="6"/>
  <c r="AO360" i="6"/>
  <c r="AC360" i="6"/>
  <c r="AB360" i="6"/>
  <c r="AS360" i="6"/>
  <c r="C360" i="6"/>
  <c r="BR360" i="6"/>
  <c r="BG360" i="6"/>
  <c r="BI360" i="6"/>
  <c r="BJ360" i="6"/>
  <c r="AE360" i="6"/>
  <c r="AV360" i="6"/>
  <c r="AW360" i="6"/>
  <c r="N360" i="6"/>
  <c r="BH360" i="6"/>
  <c r="BC241" i="6"/>
  <c r="K241" i="6"/>
  <c r="P241" i="6"/>
  <c r="B241" i="7"/>
  <c r="BK241" i="6"/>
  <c r="BE241" i="6"/>
  <c r="AX241" i="6"/>
  <c r="AY241" i="6"/>
  <c r="AA241" i="6"/>
  <c r="AO241" i="6"/>
  <c r="AF241" i="6"/>
  <c r="BL241" i="6"/>
  <c r="N241" i="6"/>
  <c r="BI241" i="6"/>
  <c r="BF241" i="6"/>
  <c r="AD241" i="6"/>
  <c r="BM241" i="6"/>
  <c r="BG241" i="6"/>
  <c r="E241" i="6"/>
  <c r="AH241" i="6"/>
  <c r="AR241" i="6"/>
  <c r="BJ241" i="6"/>
  <c r="M241" i="6"/>
  <c r="L241" i="6"/>
  <c r="AB241" i="6"/>
  <c r="AP241" i="6"/>
  <c r="AK241" i="6"/>
  <c r="O241" i="6"/>
  <c r="BP241" i="6"/>
  <c r="AE241" i="6"/>
  <c r="Z241" i="6"/>
  <c r="BB241" i="6"/>
  <c r="AW241" i="6"/>
  <c r="BN241" i="6"/>
  <c r="AC241" i="6"/>
  <c r="BD241" i="6"/>
  <c r="AS241" i="6"/>
  <c r="C241" i="6"/>
  <c r="BR241" i="6"/>
  <c r="AV241" i="6"/>
  <c r="BO241" i="6"/>
  <c r="AU241" i="6"/>
  <c r="AZ241" i="6"/>
  <c r="BA241" i="6"/>
  <c r="AI241" i="6"/>
  <c r="BH241" i="6"/>
  <c r="AT241" i="6"/>
  <c r="O41" i="5"/>
  <c r="AQ41" i="5"/>
  <c r="BJ41" i="5"/>
  <c r="R41" i="5"/>
  <c r="V41" i="5"/>
  <c r="AW41" i="5"/>
  <c r="U41" i="5"/>
  <c r="BI41" i="5"/>
  <c r="AO41" i="5"/>
  <c r="W41" i="5"/>
  <c r="BK41" i="5"/>
  <c r="BP41" i="5"/>
  <c r="AX41" i="5"/>
  <c r="AY41" i="5"/>
  <c r="AN41" i="5"/>
  <c r="AR41" i="5"/>
  <c r="AT41" i="5"/>
  <c r="AP41" i="5"/>
  <c r="AJ41" i="5"/>
  <c r="J41" i="5"/>
  <c r="E41" i="5"/>
  <c r="AM41" i="5"/>
  <c r="BD41" i="5"/>
  <c r="P41" i="5"/>
  <c r="BG41" i="5"/>
  <c r="C41" i="5"/>
  <c r="AI41" i="5"/>
  <c r="AZ41" i="5"/>
  <c r="AV41" i="5"/>
  <c r="BF41" i="5"/>
  <c r="AS41" i="5"/>
  <c r="BB41" i="5"/>
  <c r="AF41" i="5"/>
  <c r="AU41" i="5"/>
  <c r="M41" i="5"/>
  <c r="AH41" i="5"/>
  <c r="AK41" i="5"/>
  <c r="BH41" i="5"/>
  <c r="BL41" i="5"/>
  <c r="I41" i="5"/>
  <c r="BA41" i="5"/>
  <c r="L41" i="5"/>
  <c r="K41" i="5"/>
  <c r="BC41" i="5"/>
  <c r="BE41" i="5"/>
  <c r="AZ690" i="6"/>
  <c r="L690" i="6"/>
  <c r="BO690" i="6"/>
  <c r="BD690" i="6"/>
  <c r="P690" i="6"/>
  <c r="B690" i="7"/>
  <c r="BK690" i="6"/>
  <c r="BH690" i="6"/>
  <c r="AC690" i="6"/>
  <c r="AI690" i="6"/>
  <c r="O690" i="6"/>
  <c r="BB690" i="6"/>
  <c r="BP690" i="6"/>
  <c r="BF690" i="6"/>
  <c r="AK690" i="6"/>
  <c r="N690" i="6"/>
  <c r="BI690" i="6"/>
  <c r="AA690" i="6"/>
  <c r="BM690" i="6"/>
  <c r="BC690" i="6"/>
  <c r="AP690" i="6"/>
  <c r="AB690" i="6"/>
  <c r="AU690" i="6"/>
  <c r="E690" i="6"/>
  <c r="AT690" i="6"/>
  <c r="AR690" i="6"/>
  <c r="AX690" i="6"/>
  <c r="AV690" i="6"/>
  <c r="AH690" i="6"/>
  <c r="BG690" i="6"/>
  <c r="BA690" i="6"/>
  <c r="C690" i="6"/>
  <c r="BR690" i="6"/>
  <c r="AF690" i="6"/>
  <c r="BJ690" i="6"/>
  <c r="K690" i="6"/>
  <c r="BN690" i="6"/>
  <c r="BL690" i="6"/>
  <c r="Z690" i="6"/>
  <c r="AE690" i="6"/>
  <c r="AO690" i="6"/>
  <c r="BE690" i="6"/>
  <c r="M690" i="6"/>
  <c r="AS690" i="6"/>
  <c r="AD690" i="6"/>
  <c r="AW690" i="6"/>
  <c r="AY690" i="6"/>
  <c r="P626" i="6"/>
  <c r="B626" i="7"/>
  <c r="AD626" i="6"/>
  <c r="AZ626" i="6"/>
  <c r="BI626" i="6"/>
  <c r="AI626" i="6"/>
  <c r="BP626" i="6"/>
  <c r="AH626" i="6"/>
  <c r="BG626" i="6"/>
  <c r="AB626" i="6"/>
  <c r="BF626" i="6"/>
  <c r="C626" i="6"/>
  <c r="BR626" i="6"/>
  <c r="BE626" i="6"/>
  <c r="AY626" i="6"/>
  <c r="K626" i="6"/>
  <c r="BN626" i="6"/>
  <c r="O626" i="6"/>
  <c r="M626" i="6"/>
  <c r="N626" i="6"/>
  <c r="Z626" i="6"/>
  <c r="AE626" i="6"/>
  <c r="BO626" i="6"/>
  <c r="AS626" i="6"/>
  <c r="BC626" i="6"/>
  <c r="AW626" i="6"/>
  <c r="AP626" i="6"/>
  <c r="BA626" i="6"/>
  <c r="AU626" i="6"/>
  <c r="AK626" i="6"/>
  <c r="E626" i="6"/>
  <c r="AT626" i="6"/>
  <c r="AA626" i="6"/>
  <c r="AC626" i="6"/>
  <c r="AR626" i="6"/>
  <c r="BM626" i="6"/>
  <c r="BH626" i="6"/>
  <c r="L626" i="6"/>
  <c r="BK626" i="6"/>
  <c r="AF626" i="6"/>
  <c r="BJ626" i="6"/>
  <c r="BD626" i="6"/>
  <c r="AX626" i="6"/>
  <c r="AV626" i="6"/>
  <c r="BB626" i="6"/>
  <c r="BL626" i="6"/>
  <c r="AO626" i="6"/>
  <c r="N562" i="6"/>
  <c r="AS562" i="6"/>
  <c r="BN562" i="6"/>
  <c r="AA562" i="6"/>
  <c r="AW562" i="6"/>
  <c r="BJ562" i="6"/>
  <c r="AE562" i="6"/>
  <c r="BA562" i="6"/>
  <c r="AI562" i="6"/>
  <c r="AK562" i="6"/>
  <c r="BE562" i="6"/>
  <c r="AP562" i="6"/>
  <c r="K562" i="6"/>
  <c r="Z562" i="6"/>
  <c r="BL562" i="6"/>
  <c r="AZ562" i="6"/>
  <c r="AO562" i="6"/>
  <c r="AH562" i="6"/>
  <c r="BG562" i="6"/>
  <c r="BI562" i="6"/>
  <c r="AU562" i="6"/>
  <c r="O562" i="6"/>
  <c r="AD562" i="6"/>
  <c r="BP562" i="6"/>
  <c r="AC562" i="6"/>
  <c r="BD562" i="6"/>
  <c r="BF562" i="6"/>
  <c r="AR562" i="6"/>
  <c r="BB562" i="6"/>
  <c r="BK562" i="6"/>
  <c r="BM562" i="6"/>
  <c r="AY562" i="6"/>
  <c r="AB562" i="6"/>
  <c r="BC562" i="6"/>
  <c r="E562" i="6"/>
  <c r="AX562" i="6"/>
  <c r="M562" i="6"/>
  <c r="BH562" i="6"/>
  <c r="AT562" i="6"/>
  <c r="AV562" i="6"/>
  <c r="P562" i="6"/>
  <c r="B562" i="7"/>
  <c r="BO562" i="6"/>
  <c r="L562" i="6"/>
  <c r="C562" i="6"/>
  <c r="BR562" i="6"/>
  <c r="AF562" i="6"/>
  <c r="BJ498" i="6"/>
  <c r="AW498" i="6"/>
  <c r="BL498" i="6"/>
  <c r="AI498" i="6"/>
  <c r="AZ498" i="6"/>
  <c r="AH498" i="6"/>
  <c r="BG498" i="6"/>
  <c r="AS498" i="6"/>
  <c r="L498" i="6"/>
  <c r="AU498" i="6"/>
  <c r="BP498" i="6"/>
  <c r="P498" i="6"/>
  <c r="B498" i="7"/>
  <c r="AY498" i="6"/>
  <c r="BI498" i="6"/>
  <c r="BC498" i="6"/>
  <c r="N498" i="6"/>
  <c r="AP498" i="6"/>
  <c r="BD498" i="6"/>
  <c r="BF498" i="6"/>
  <c r="AE498" i="6"/>
  <c r="BO498" i="6"/>
  <c r="AC498" i="6"/>
  <c r="E498" i="6"/>
  <c r="AK498" i="6"/>
  <c r="O498" i="6"/>
  <c r="C498" i="6"/>
  <c r="BR498" i="6"/>
  <c r="Z498" i="6"/>
  <c r="BA498" i="6"/>
  <c r="AT498" i="6"/>
  <c r="AR498" i="6"/>
  <c r="AX498" i="6"/>
  <c r="BE498" i="6"/>
  <c r="BB498" i="6"/>
  <c r="BM498" i="6"/>
  <c r="BK498" i="6"/>
  <c r="AA498" i="6"/>
  <c r="AD498" i="6"/>
  <c r="K498" i="6"/>
  <c r="BN498" i="6"/>
  <c r="AF498" i="6"/>
  <c r="M498" i="6"/>
  <c r="BH498" i="6"/>
  <c r="AO498" i="6"/>
  <c r="AB498" i="6"/>
  <c r="AV498" i="6"/>
  <c r="AY434" i="6"/>
  <c r="BP434" i="6"/>
  <c r="AO434" i="6"/>
  <c r="C434" i="6"/>
  <c r="BR434" i="6"/>
  <c r="E434" i="6"/>
  <c r="BF434" i="6"/>
  <c r="N434" i="6"/>
  <c r="AS434" i="6"/>
  <c r="AX434" i="6"/>
  <c r="AA434" i="6"/>
  <c r="AW434" i="6"/>
  <c r="BJ434" i="6"/>
  <c r="AD434" i="6"/>
  <c r="AB434" i="6"/>
  <c r="AI434" i="6"/>
  <c r="BD434" i="6"/>
  <c r="BN434" i="6"/>
  <c r="BH434" i="6"/>
  <c r="AT434" i="6"/>
  <c r="AV434" i="6"/>
  <c r="P434" i="6"/>
  <c r="B434" i="7"/>
  <c r="BO434" i="6"/>
  <c r="BA434" i="6"/>
  <c r="BC434" i="6"/>
  <c r="AF434" i="6"/>
  <c r="AP434" i="6"/>
  <c r="K434" i="6"/>
  <c r="M434" i="6"/>
  <c r="BL434" i="6"/>
  <c r="AE434" i="6"/>
  <c r="L434" i="6"/>
  <c r="BE434" i="6"/>
  <c r="BG434" i="6"/>
  <c r="BI434" i="6"/>
  <c r="AU434" i="6"/>
  <c r="O434" i="6"/>
  <c r="AZ434" i="6"/>
  <c r="AC434" i="6"/>
  <c r="AK434" i="6"/>
  <c r="AH434" i="6"/>
  <c r="AR434" i="6"/>
  <c r="BB434" i="6"/>
  <c r="BK434" i="6"/>
  <c r="BM434" i="6"/>
  <c r="Z434" i="6"/>
  <c r="AR370" i="6"/>
  <c r="BJ370" i="6"/>
  <c r="M370" i="6"/>
  <c r="AV370" i="6"/>
  <c r="P370" i="6"/>
  <c r="B370" i="7"/>
  <c r="AD370" i="6"/>
  <c r="AZ370" i="6"/>
  <c r="AO370" i="6"/>
  <c r="BC370" i="6"/>
  <c r="BD370" i="6"/>
  <c r="BF370" i="6"/>
  <c r="BG370" i="6"/>
  <c r="L370" i="6"/>
  <c r="AU370" i="6"/>
  <c r="AS370" i="6"/>
  <c r="AX370" i="6"/>
  <c r="BP370" i="6"/>
  <c r="BN370" i="6"/>
  <c r="AK370" i="6"/>
  <c r="BM370" i="6"/>
  <c r="N370" i="6"/>
  <c r="E370" i="6"/>
  <c r="BK370" i="6"/>
  <c r="AH370" i="6"/>
  <c r="AY370" i="6"/>
  <c r="BA370" i="6"/>
  <c r="AI370" i="6"/>
  <c r="K370" i="6"/>
  <c r="BE370" i="6"/>
  <c r="BH370" i="6"/>
  <c r="AC370" i="6"/>
  <c r="AA370" i="6"/>
  <c r="BO370" i="6"/>
  <c r="AT370" i="6"/>
  <c r="C370" i="6"/>
  <c r="BR370" i="6"/>
  <c r="BI370" i="6"/>
  <c r="AP370" i="6"/>
  <c r="AF370" i="6"/>
  <c r="O370" i="6"/>
  <c r="BL370" i="6"/>
  <c r="AB370" i="6"/>
  <c r="AE370" i="6"/>
  <c r="AW370" i="6"/>
  <c r="BB370" i="6"/>
  <c r="Z370" i="6"/>
  <c r="P677" i="6"/>
  <c r="B677" i="7"/>
  <c r="AD677" i="6"/>
  <c r="AZ677" i="6"/>
  <c r="AC677" i="6"/>
  <c r="BC677" i="6"/>
  <c r="BD677" i="6"/>
  <c r="AH677" i="6"/>
  <c r="BG677" i="6"/>
  <c r="BI677" i="6"/>
  <c r="AO677" i="6"/>
  <c r="BK677" i="6"/>
  <c r="E677" i="6"/>
  <c r="BO677" i="6"/>
  <c r="AF677" i="6"/>
  <c r="C677" i="6"/>
  <c r="BR677" i="6"/>
  <c r="AW677" i="6"/>
  <c r="AP677" i="6"/>
  <c r="BM677" i="6"/>
  <c r="Z677" i="6"/>
  <c r="BL677" i="6"/>
  <c r="AT677" i="6"/>
  <c r="AE677" i="6"/>
  <c r="AX677" i="6"/>
  <c r="BA677" i="6"/>
  <c r="N677" i="6"/>
  <c r="O677" i="6"/>
  <c r="AU677" i="6"/>
  <c r="K677" i="6"/>
  <c r="BJ677" i="6"/>
  <c r="BP677" i="6"/>
  <c r="BN677" i="6"/>
  <c r="AK677" i="6"/>
  <c r="BB677" i="6"/>
  <c r="AR677" i="6"/>
  <c r="L677" i="6"/>
  <c r="AA677" i="6"/>
  <c r="BE677" i="6"/>
  <c r="AY677" i="6"/>
  <c r="AB677" i="6"/>
  <c r="AI677" i="6"/>
  <c r="AS677" i="6"/>
  <c r="M677" i="6"/>
  <c r="BH677" i="6"/>
  <c r="BF677" i="6"/>
  <c r="AV677" i="6"/>
  <c r="Z613" i="6"/>
  <c r="AV613" i="6"/>
  <c r="BM613" i="6"/>
  <c r="AY613" i="6"/>
  <c r="BP613" i="6"/>
  <c r="BC613" i="6"/>
  <c r="BD613" i="6"/>
  <c r="AO613" i="6"/>
  <c r="AP613" i="6"/>
  <c r="BH613" i="6"/>
  <c r="BF613" i="6"/>
  <c r="BL613" i="6"/>
  <c r="BN613" i="6"/>
  <c r="AZ613" i="6"/>
  <c r="BJ613" i="6"/>
  <c r="BE613" i="6"/>
  <c r="BG613" i="6"/>
  <c r="AS613" i="6"/>
  <c r="AU613" i="6"/>
  <c r="O613" i="6"/>
  <c r="AD613" i="6"/>
  <c r="AB613" i="6"/>
  <c r="L613" i="6"/>
  <c r="AK613" i="6"/>
  <c r="AC613" i="6"/>
  <c r="N613" i="6"/>
  <c r="BI613" i="6"/>
  <c r="BK613" i="6"/>
  <c r="AW613" i="6"/>
  <c r="BO613" i="6"/>
  <c r="BA613" i="6"/>
  <c r="AI613" i="6"/>
  <c r="E613" i="6"/>
  <c r="AH613" i="6"/>
  <c r="AR613" i="6"/>
  <c r="AX613" i="6"/>
  <c r="AA613" i="6"/>
  <c r="AT613" i="6"/>
  <c r="AE613" i="6"/>
  <c r="P613" i="6"/>
  <c r="B613" i="7"/>
  <c r="C613" i="6"/>
  <c r="BR613" i="6"/>
  <c r="AF613" i="6"/>
  <c r="M613" i="6"/>
  <c r="K613" i="6"/>
  <c r="BB613" i="6"/>
  <c r="BB72" i="6"/>
  <c r="N72" i="6"/>
  <c r="BP72" i="6"/>
  <c r="BF72" i="6"/>
  <c r="AU72" i="6"/>
  <c r="C72" i="6"/>
  <c r="BR72" i="6"/>
  <c r="AO72" i="6"/>
  <c r="BM72" i="6"/>
  <c r="AY72" i="6"/>
  <c r="L72" i="6"/>
  <c r="AR72" i="6"/>
  <c r="AV72" i="6"/>
  <c r="AZ72" i="6"/>
  <c r="BE72" i="6"/>
  <c r="E72" i="6"/>
  <c r="O72" i="6"/>
  <c r="BI72" i="6"/>
  <c r="BK72" i="6"/>
  <c r="AB72" i="6"/>
  <c r="BA72" i="6"/>
  <c r="AX72" i="6"/>
  <c r="AK72" i="6"/>
  <c r="BG72" i="6"/>
  <c r="BL72" i="6"/>
  <c r="K72" i="6"/>
  <c r="Z72" i="6"/>
  <c r="BN72" i="6"/>
  <c r="AD72" i="6"/>
  <c r="AW72" i="6"/>
  <c r="AI72" i="6"/>
  <c r="AE72" i="6"/>
  <c r="BC72" i="6"/>
  <c r="P72" i="6"/>
  <c r="B72" i="7"/>
  <c r="AS72" i="6"/>
  <c r="AF72" i="6"/>
  <c r="AC72" i="6"/>
  <c r="AH72" i="6"/>
  <c r="BJ72" i="6"/>
  <c r="BD72" i="6"/>
  <c r="BO72" i="6"/>
  <c r="BH72" i="6"/>
  <c r="AP72" i="6"/>
  <c r="AA72" i="6"/>
  <c r="M72" i="6"/>
  <c r="AT72" i="6"/>
  <c r="BQ72" i="6"/>
  <c r="AW130" i="6"/>
  <c r="BE130" i="6"/>
  <c r="AV130" i="6"/>
  <c r="E130" i="6"/>
  <c r="P130" i="6"/>
  <c r="B130" i="7"/>
  <c r="AH130" i="6"/>
  <c r="BA130" i="6"/>
  <c r="BO130" i="6"/>
  <c r="AO130" i="6"/>
  <c r="BG130" i="6"/>
  <c r="AY130" i="6"/>
  <c r="BJ130" i="6"/>
  <c r="C130" i="6"/>
  <c r="BR130" i="6"/>
  <c r="BL130" i="6"/>
  <c r="M130" i="6"/>
  <c r="AR130" i="6"/>
  <c r="AX130" i="6"/>
  <c r="BK130" i="6"/>
  <c r="AD130" i="6"/>
  <c r="BI130" i="6"/>
  <c r="BB130" i="6"/>
  <c r="AI130" i="6"/>
  <c r="AK130" i="6"/>
  <c r="AC130" i="6"/>
  <c r="BD130" i="6"/>
  <c r="BH130" i="6"/>
  <c r="L130" i="6"/>
  <c r="AP130" i="6"/>
  <c r="AU130" i="6"/>
  <c r="O130" i="6"/>
  <c r="BC130" i="6"/>
  <c r="AZ130" i="6"/>
  <c r="K130" i="6"/>
  <c r="AF130" i="6"/>
  <c r="AA130" i="6"/>
  <c r="BP130" i="6"/>
  <c r="BN130" i="6"/>
  <c r="BF130" i="6"/>
  <c r="N130" i="6"/>
  <c r="AB130" i="6"/>
  <c r="BM130" i="6"/>
  <c r="AE130" i="6"/>
  <c r="AS130" i="6"/>
  <c r="AT130" i="6"/>
  <c r="N352" i="6"/>
  <c r="BC352" i="6"/>
  <c r="AH352" i="6"/>
  <c r="BF352" i="6"/>
  <c r="AC352" i="6"/>
  <c r="AW352" i="6"/>
  <c r="BI352" i="6"/>
  <c r="AX352" i="6"/>
  <c r="BJ352" i="6"/>
  <c r="Z352" i="6"/>
  <c r="AV352" i="6"/>
  <c r="BH352" i="6"/>
  <c r="BO352" i="6"/>
  <c r="AP352" i="6"/>
  <c r="AK352" i="6"/>
  <c r="C352" i="6"/>
  <c r="BR352" i="6"/>
  <c r="AU352" i="6"/>
  <c r="BE352" i="6"/>
  <c r="AD352" i="6"/>
  <c r="BK352" i="6"/>
  <c r="AI352" i="6"/>
  <c r="BA352" i="6"/>
  <c r="K352" i="6"/>
  <c r="AT352" i="6"/>
  <c r="AB352" i="6"/>
  <c r="BL352" i="6"/>
  <c r="L352" i="6"/>
  <c r="BG352" i="6"/>
  <c r="BD352" i="6"/>
  <c r="BN352" i="6"/>
  <c r="AE352" i="6"/>
  <c r="AY352" i="6"/>
  <c r="AZ352" i="6"/>
  <c r="AO352" i="6"/>
  <c r="BM352" i="6"/>
  <c r="AA352" i="6"/>
  <c r="AS352" i="6"/>
  <c r="BP352" i="6"/>
  <c r="AR352" i="6"/>
  <c r="O352" i="6"/>
  <c r="AF352" i="6"/>
  <c r="P352" i="6"/>
  <c r="B352" i="7"/>
  <c r="M352" i="6"/>
  <c r="E352" i="6"/>
  <c r="BB352" i="6"/>
  <c r="AK127" i="6"/>
  <c r="L127" i="6"/>
  <c r="N127" i="6"/>
  <c r="M127" i="6"/>
  <c r="BB127" i="6"/>
  <c r="BI127" i="6"/>
  <c r="O127" i="6"/>
  <c r="AD127" i="6"/>
  <c r="BF127" i="6"/>
  <c r="BN127" i="6"/>
  <c r="AV127" i="6"/>
  <c r="AX127" i="6"/>
  <c r="AC127" i="6"/>
  <c r="BK127" i="6"/>
  <c r="AB127" i="6"/>
  <c r="AR127" i="6"/>
  <c r="AF127" i="6"/>
  <c r="E127" i="6"/>
  <c r="BJ127" i="6"/>
  <c r="AA127" i="6"/>
  <c r="BH127" i="6"/>
  <c r="AH127" i="6"/>
  <c r="BA127" i="6"/>
  <c r="AI127" i="6"/>
  <c r="BO127" i="6"/>
  <c r="AY127" i="6"/>
  <c r="K127" i="6"/>
  <c r="AU127" i="6"/>
  <c r="P127" i="6"/>
  <c r="B127" i="7"/>
  <c r="Z127" i="6"/>
  <c r="BL127" i="6"/>
  <c r="BE127" i="6"/>
  <c r="BD127" i="6"/>
  <c r="C127" i="6"/>
  <c r="BR127" i="6"/>
  <c r="AZ127" i="6"/>
  <c r="AO127" i="6"/>
  <c r="BM127" i="6"/>
  <c r="BG127" i="6"/>
  <c r="AP127" i="6"/>
  <c r="BP127" i="6"/>
  <c r="BC127" i="6"/>
  <c r="AE127" i="6"/>
  <c r="AW127" i="6"/>
  <c r="AS127" i="6"/>
  <c r="AT127" i="6"/>
  <c r="AD335" i="6"/>
  <c r="L335" i="6"/>
  <c r="BC335" i="6"/>
  <c r="BI335" i="6"/>
  <c r="AE335" i="6"/>
  <c r="K335" i="6"/>
  <c r="BP335" i="6"/>
  <c r="BF335" i="6"/>
  <c r="AY335" i="6"/>
  <c r="BJ335" i="6"/>
  <c r="BN335" i="6"/>
  <c r="AC335" i="6"/>
  <c r="AH335" i="6"/>
  <c r="AX335" i="6"/>
  <c r="AO335" i="6"/>
  <c r="BL335" i="6"/>
  <c r="AV335" i="6"/>
  <c r="AB335" i="6"/>
  <c r="P335" i="6"/>
  <c r="B335" i="7"/>
  <c r="AK335" i="6"/>
  <c r="C335" i="6"/>
  <c r="BR335" i="6"/>
  <c r="AU335" i="6"/>
  <c r="BE335" i="6"/>
  <c r="O335" i="6"/>
  <c r="E335" i="6"/>
  <c r="AA335" i="6"/>
  <c r="AF335" i="6"/>
  <c r="BO335" i="6"/>
  <c r="BG335" i="6"/>
  <c r="BA335" i="6"/>
  <c r="AP335" i="6"/>
  <c r="AS335" i="6"/>
  <c r="AI335" i="6"/>
  <c r="M335" i="6"/>
  <c r="Z335" i="6"/>
  <c r="AR335" i="6"/>
  <c r="AW335" i="6"/>
  <c r="N335" i="6"/>
  <c r="BD335" i="6"/>
  <c r="BM335" i="6"/>
  <c r="BB335" i="6"/>
  <c r="AT335" i="6"/>
  <c r="BK335" i="6"/>
  <c r="AZ335" i="6"/>
  <c r="BH335" i="6"/>
  <c r="AC8" i="6"/>
  <c r="AX8" i="6"/>
  <c r="BH8" i="6"/>
  <c r="L8" i="6"/>
  <c r="AU8" i="6"/>
  <c r="E8" i="6"/>
  <c r="AY8" i="6"/>
  <c r="K8" i="6"/>
  <c r="O8" i="6"/>
  <c r="M8" i="6"/>
  <c r="AF8" i="6"/>
  <c r="AR8" i="6"/>
  <c r="BO8" i="6"/>
  <c r="AH8" i="6"/>
  <c r="BE8" i="6"/>
  <c r="BL8" i="6"/>
  <c r="P8" i="6"/>
  <c r="B8" i="7"/>
  <c r="Z8" i="6"/>
  <c r="AD8" i="6"/>
  <c r="BG8" i="6"/>
  <c r="AZ8" i="6"/>
  <c r="AI8" i="6"/>
  <c r="AK8" i="6"/>
  <c r="AW8" i="6"/>
  <c r="BD8" i="6"/>
  <c r="C8" i="6"/>
  <c r="BR8" i="6"/>
  <c r="BB8" i="6"/>
  <c r="BI8" i="6"/>
  <c r="BM8" i="6"/>
  <c r="AA8" i="6"/>
  <c r="AV8" i="6"/>
  <c r="BC8" i="6"/>
  <c r="AE8" i="6"/>
  <c r="AT8" i="6"/>
  <c r="AO8" i="6"/>
  <c r="BA8" i="6"/>
  <c r="AP8" i="6"/>
  <c r="BF8" i="6"/>
  <c r="BP8" i="6"/>
  <c r="BJ8" i="6"/>
  <c r="AB8" i="6"/>
  <c r="BN8" i="6"/>
  <c r="BK8" i="6"/>
  <c r="N8" i="6"/>
  <c r="AS8" i="6"/>
  <c r="BQ8" i="6"/>
  <c r="BA92" i="6"/>
  <c r="BN92" i="6"/>
  <c r="C92" i="6"/>
  <c r="BR92" i="6"/>
  <c r="AO92" i="6"/>
  <c r="AD92" i="6"/>
  <c r="E92" i="6"/>
  <c r="Z92" i="6"/>
  <c r="BG92" i="6"/>
  <c r="BO92" i="6"/>
  <c r="AA92" i="6"/>
  <c r="AF92" i="6"/>
  <c r="AY92" i="6"/>
  <c r="AW92" i="6"/>
  <c r="L92" i="6"/>
  <c r="AV92" i="6"/>
  <c r="BF92" i="6"/>
  <c r="BH92" i="6"/>
  <c r="BE92" i="6"/>
  <c r="AH92" i="6"/>
  <c r="AZ92" i="6"/>
  <c r="BL92" i="6"/>
  <c r="AK92" i="6"/>
  <c r="BJ92" i="6"/>
  <c r="O92" i="6"/>
  <c r="M92" i="6"/>
  <c r="BK92" i="6"/>
  <c r="BD92" i="6"/>
  <c r="BM92" i="6"/>
  <c r="AE92" i="6"/>
  <c r="BI92" i="6"/>
  <c r="K92" i="6"/>
  <c r="AB92" i="6"/>
  <c r="P92" i="6"/>
  <c r="B92" i="7"/>
  <c r="AR92" i="6"/>
  <c r="AX92" i="6"/>
  <c r="BC92" i="6"/>
  <c r="BB92" i="6"/>
  <c r="AP92" i="6"/>
  <c r="N92" i="6"/>
  <c r="AI92" i="6"/>
  <c r="BP92" i="6"/>
  <c r="AC92" i="6"/>
  <c r="AU92" i="6"/>
  <c r="BQ92" i="6"/>
  <c r="AT92" i="6"/>
  <c r="AS92" i="6"/>
  <c r="BH364" i="6"/>
  <c r="AW364" i="6"/>
  <c r="N364" i="6"/>
  <c r="K364" i="6"/>
  <c r="AZ364" i="6"/>
  <c r="BN364" i="6"/>
  <c r="C364" i="6"/>
  <c r="BR364" i="6"/>
  <c r="BE364" i="6"/>
  <c r="P364" i="6"/>
  <c r="B364" i="7"/>
  <c r="BD364" i="6"/>
  <c r="BK364" i="6"/>
  <c r="AD364" i="6"/>
  <c r="E364" i="6"/>
  <c r="AV364" i="6"/>
  <c r="AE364" i="6"/>
  <c r="AB364" i="6"/>
  <c r="BL364" i="6"/>
  <c r="AK364" i="6"/>
  <c r="AU364" i="6"/>
  <c r="AT364" i="6"/>
  <c r="AF364" i="6"/>
  <c r="AA364" i="6"/>
  <c r="Z364" i="6"/>
  <c r="AH364" i="6"/>
  <c r="BM364" i="6"/>
  <c r="BF364" i="6"/>
  <c r="BB364" i="6"/>
  <c r="L364" i="6"/>
  <c r="AO364" i="6"/>
  <c r="BP364" i="6"/>
  <c r="AS364" i="6"/>
  <c r="BG364" i="6"/>
  <c r="M364" i="6"/>
  <c r="AI364" i="6"/>
  <c r="BJ364" i="6"/>
  <c r="AY364" i="6"/>
  <c r="BC364" i="6"/>
  <c r="BA364" i="6"/>
  <c r="AX364" i="6"/>
  <c r="AP364" i="6"/>
  <c r="BO364" i="6"/>
  <c r="O364" i="6"/>
  <c r="AR364" i="6"/>
  <c r="AC364" i="6"/>
  <c r="BI364" i="6"/>
  <c r="BF139" i="6"/>
  <c r="E139" i="6"/>
  <c r="P139" i="6"/>
  <c r="B139" i="7"/>
  <c r="AX139" i="6"/>
  <c r="BJ139" i="6"/>
  <c r="AH139" i="6"/>
  <c r="BN139" i="6"/>
  <c r="AI139" i="6"/>
  <c r="AP139" i="6"/>
  <c r="BP139" i="6"/>
  <c r="AR139" i="6"/>
  <c r="BD139" i="6"/>
  <c r="Z139" i="6"/>
  <c r="AU139" i="6"/>
  <c r="AO139" i="6"/>
  <c r="K139" i="6"/>
  <c r="BK139" i="6"/>
  <c r="AZ139" i="6"/>
  <c r="BO139" i="6"/>
  <c r="AA139" i="6"/>
  <c r="AC139" i="6"/>
  <c r="BE139" i="6"/>
  <c r="BI139" i="6"/>
  <c r="AF139" i="6"/>
  <c r="BH139" i="6"/>
  <c r="AE139" i="6"/>
  <c r="AV139" i="6"/>
  <c r="BB139" i="6"/>
  <c r="O139" i="6"/>
  <c r="AW139" i="6"/>
  <c r="BL139" i="6"/>
  <c r="M139" i="6"/>
  <c r="BG139" i="6"/>
  <c r="AD139" i="6"/>
  <c r="BM139" i="6"/>
  <c r="AY139" i="6"/>
  <c r="N139" i="6"/>
  <c r="BA139" i="6"/>
  <c r="AB139" i="6"/>
  <c r="C139" i="6"/>
  <c r="BR139" i="6"/>
  <c r="L139" i="6"/>
  <c r="BC139" i="6"/>
  <c r="AK139" i="6"/>
  <c r="AS139" i="6"/>
  <c r="AT139" i="6"/>
  <c r="BA347" i="6"/>
  <c r="AI347" i="6"/>
  <c r="AB347" i="6"/>
  <c r="BE347" i="6"/>
  <c r="AC347" i="6"/>
  <c r="L347" i="6"/>
  <c r="P347" i="6"/>
  <c r="B347" i="7"/>
  <c r="AH347" i="6"/>
  <c r="Z347" i="6"/>
  <c r="AY347" i="6"/>
  <c r="N347" i="6"/>
  <c r="AP347" i="6"/>
  <c r="BO347" i="6"/>
  <c r="AU347" i="6"/>
  <c r="AT347" i="6"/>
  <c r="M347" i="6"/>
  <c r="BD347" i="6"/>
  <c r="BH347" i="6"/>
  <c r="AR347" i="6"/>
  <c r="AX347" i="6"/>
  <c r="AZ347" i="6"/>
  <c r="BB347" i="6"/>
  <c r="BI347" i="6"/>
  <c r="AK347" i="6"/>
  <c r="BL347" i="6"/>
  <c r="AW347" i="6"/>
  <c r="AD347" i="6"/>
  <c r="BG347" i="6"/>
  <c r="BN347" i="6"/>
  <c r="AF347" i="6"/>
  <c r="BJ347" i="6"/>
  <c r="AE347" i="6"/>
  <c r="K347" i="6"/>
  <c r="AO347" i="6"/>
  <c r="BK347" i="6"/>
  <c r="BP347" i="6"/>
  <c r="AS347" i="6"/>
  <c r="BC347" i="6"/>
  <c r="BF347" i="6"/>
  <c r="C347" i="6"/>
  <c r="BR347" i="6"/>
  <c r="AA347" i="6"/>
  <c r="O347" i="6"/>
  <c r="E347" i="6"/>
  <c r="AV347" i="6"/>
  <c r="BM347" i="6"/>
  <c r="BJ54" i="6"/>
  <c r="P54" i="6"/>
  <c r="B54" i="7"/>
  <c r="AC54" i="6"/>
  <c r="AO54" i="6"/>
  <c r="C54" i="6"/>
  <c r="BR54" i="6"/>
  <c r="AW54" i="6"/>
  <c r="M54" i="6"/>
  <c r="BH54" i="6"/>
  <c r="AX54" i="6"/>
  <c r="BN54" i="6"/>
  <c r="K54" i="6"/>
  <c r="AR54" i="6"/>
  <c r="BI54" i="6"/>
  <c r="BL54" i="6"/>
  <c r="AH54" i="6"/>
  <c r="AY54" i="6"/>
  <c r="BM54" i="6"/>
  <c r="BK54" i="6"/>
  <c r="AE54" i="6"/>
  <c r="BE54" i="6"/>
  <c r="AU54" i="6"/>
  <c r="AT54" i="6"/>
  <c r="AV54" i="6"/>
  <c r="AI54" i="6"/>
  <c r="AD54" i="6"/>
  <c r="O54" i="6"/>
  <c r="AP54" i="6"/>
  <c r="BD54" i="6"/>
  <c r="BP54" i="6"/>
  <c r="BB54" i="6"/>
  <c r="E54" i="6"/>
  <c r="AB54" i="6"/>
  <c r="AA54" i="6"/>
  <c r="AK54" i="6"/>
  <c r="BA54" i="6"/>
  <c r="L54" i="6"/>
  <c r="BC54" i="6"/>
  <c r="AZ54" i="6"/>
  <c r="BF54" i="6"/>
  <c r="BG54" i="6"/>
  <c r="AF54" i="6"/>
  <c r="BO54" i="6"/>
  <c r="N54" i="6"/>
  <c r="AS54" i="6"/>
  <c r="AZ74" i="6"/>
  <c r="AE74" i="6"/>
  <c r="BH74" i="6"/>
  <c r="BL74" i="6"/>
  <c r="AV74" i="6"/>
  <c r="BA74" i="6"/>
  <c r="BN74" i="6"/>
  <c r="L74" i="6"/>
  <c r="K74" i="6"/>
  <c r="BD74" i="6"/>
  <c r="AK74" i="6"/>
  <c r="AF74" i="6"/>
  <c r="BF74" i="6"/>
  <c r="N74" i="6"/>
  <c r="AB74" i="6"/>
  <c r="BG74" i="6"/>
  <c r="AA74" i="6"/>
  <c r="AD74" i="6"/>
  <c r="AU74" i="6"/>
  <c r="M74" i="6"/>
  <c r="AW74" i="6"/>
  <c r="BE74" i="6"/>
  <c r="AR74" i="6"/>
  <c r="O74" i="6"/>
  <c r="P74" i="6"/>
  <c r="B74" i="7"/>
  <c r="AC74" i="6"/>
  <c r="BK74" i="6"/>
  <c r="AY74" i="6"/>
  <c r="C74" i="6"/>
  <c r="BR74" i="6"/>
  <c r="BO74" i="6"/>
  <c r="E74" i="6"/>
  <c r="BJ74" i="6"/>
  <c r="BM74" i="6"/>
  <c r="BP74" i="6"/>
  <c r="AS74" i="6"/>
  <c r="AH74" i="6"/>
  <c r="AI74" i="6"/>
  <c r="BI74" i="6"/>
  <c r="BB74" i="6"/>
  <c r="BC74" i="6"/>
  <c r="Z74" i="6"/>
  <c r="AO74" i="6"/>
  <c r="AX74" i="6"/>
  <c r="AP74" i="6"/>
  <c r="AT74" i="6"/>
  <c r="Z307" i="6"/>
  <c r="AO307" i="6"/>
  <c r="AF307" i="6"/>
  <c r="C307" i="6"/>
  <c r="BR307" i="6"/>
  <c r="BO307" i="6"/>
  <c r="AP307" i="6"/>
  <c r="N307" i="6"/>
  <c r="AS307" i="6"/>
  <c r="AH307" i="6"/>
  <c r="AY307" i="6"/>
  <c r="AB307" i="6"/>
  <c r="O307" i="6"/>
  <c r="L307" i="6"/>
  <c r="AX307" i="6"/>
  <c r="AK307" i="6"/>
  <c r="BE307" i="6"/>
  <c r="BL307" i="6"/>
  <c r="BH307" i="6"/>
  <c r="P307" i="6"/>
  <c r="B307" i="7"/>
  <c r="BB307" i="6"/>
  <c r="BF307" i="6"/>
  <c r="AC307" i="6"/>
  <c r="AI307" i="6"/>
  <c r="BP307" i="6"/>
  <c r="BD307" i="6"/>
  <c r="AW307" i="6"/>
  <c r="BK307" i="6"/>
  <c r="BI307" i="6"/>
  <c r="AE307" i="6"/>
  <c r="K307" i="6"/>
  <c r="BC307" i="6"/>
  <c r="AV307" i="6"/>
  <c r="AZ307" i="6"/>
  <c r="E307" i="6"/>
  <c r="BG307" i="6"/>
  <c r="AT307" i="6"/>
  <c r="AR307" i="6"/>
  <c r="BJ307" i="6"/>
  <c r="BN307" i="6"/>
  <c r="BM307" i="6"/>
  <c r="M307" i="6"/>
  <c r="AU307" i="6"/>
  <c r="BA307" i="6"/>
  <c r="AA307" i="6"/>
  <c r="AD307" i="6"/>
  <c r="BE218" i="6"/>
  <c r="AT218" i="6"/>
  <c r="E218" i="6"/>
  <c r="AC218" i="6"/>
  <c r="BD218" i="6"/>
  <c r="AI218" i="6"/>
  <c r="AR218" i="6"/>
  <c r="AB218" i="6"/>
  <c r="L218" i="6"/>
  <c r="AX218" i="6"/>
  <c r="BJ218" i="6"/>
  <c r="AW218" i="6"/>
  <c r="N218" i="6"/>
  <c r="BL218" i="6"/>
  <c r="Z218" i="6"/>
  <c r="BK218" i="6"/>
  <c r="BO218" i="6"/>
  <c r="P218" i="6"/>
  <c r="B218" i="7"/>
  <c r="AD218" i="6"/>
  <c r="C218" i="6"/>
  <c r="BR218" i="6"/>
  <c r="BM218" i="6"/>
  <c r="O218" i="6"/>
  <c r="M218" i="6"/>
  <c r="BB218" i="6"/>
  <c r="AZ218" i="6"/>
  <c r="AF218" i="6"/>
  <c r="BA218" i="6"/>
  <c r="AS218" i="6"/>
  <c r="AO218" i="6"/>
  <c r="AV218" i="6"/>
  <c r="AH218" i="6"/>
  <c r="AA218" i="6"/>
  <c r="BH218" i="6"/>
  <c r="BN218" i="6"/>
  <c r="AK218" i="6"/>
  <c r="AE218" i="6"/>
  <c r="BF218" i="6"/>
  <c r="BG218" i="6"/>
  <c r="AP218" i="6"/>
  <c r="AU218" i="6"/>
  <c r="AY218" i="6"/>
  <c r="BP218" i="6"/>
  <c r="BC218" i="6"/>
  <c r="BI218" i="6"/>
  <c r="K218" i="6"/>
  <c r="AX215" i="6"/>
  <c r="BC215" i="6"/>
  <c r="BE215" i="6"/>
  <c r="AA215" i="6"/>
  <c r="BB215" i="6"/>
  <c r="BO215" i="6"/>
  <c r="BD215" i="6"/>
  <c r="AR215" i="6"/>
  <c r="AO215" i="6"/>
  <c r="C215" i="6"/>
  <c r="BR215" i="6"/>
  <c r="AE215" i="6"/>
  <c r="AP215" i="6"/>
  <c r="AF215" i="6"/>
  <c r="BK215" i="6"/>
  <c r="AZ215" i="6"/>
  <c r="BG215" i="6"/>
  <c r="AW215" i="6"/>
  <c r="N215" i="6"/>
  <c r="E215" i="6"/>
  <c r="AI215" i="6"/>
  <c r="M215" i="6"/>
  <c r="L215" i="6"/>
  <c r="AK215" i="6"/>
  <c r="BP215" i="6"/>
  <c r="BL215" i="6"/>
  <c r="BI215" i="6"/>
  <c r="AY215" i="6"/>
  <c r="BN215" i="6"/>
  <c r="Z215" i="6"/>
  <c r="P215" i="6"/>
  <c r="B215" i="7"/>
  <c r="AV215" i="6"/>
  <c r="AD215" i="6"/>
  <c r="AH215" i="6"/>
  <c r="BH215" i="6"/>
  <c r="BJ215" i="6"/>
  <c r="K215" i="6"/>
  <c r="AC215" i="6"/>
  <c r="AU215" i="6"/>
  <c r="BA215" i="6"/>
  <c r="AB215" i="6"/>
  <c r="BM215" i="6"/>
  <c r="BF215" i="6"/>
  <c r="O215" i="6"/>
  <c r="AS215" i="6"/>
  <c r="AT215" i="6"/>
  <c r="AI309" i="6"/>
  <c r="AA309" i="6"/>
  <c r="AY309" i="6"/>
  <c r="AB309" i="6"/>
  <c r="AT309" i="6"/>
  <c r="AE309" i="6"/>
  <c r="AK309" i="6"/>
  <c r="AU309" i="6"/>
  <c r="K309" i="6"/>
  <c r="BG309" i="6"/>
  <c r="BA309" i="6"/>
  <c r="P309" i="6"/>
  <c r="B309" i="7"/>
  <c r="BP309" i="6"/>
  <c r="BJ309" i="6"/>
  <c r="AP309" i="6"/>
  <c r="AS309" i="6"/>
  <c r="BC309" i="6"/>
  <c r="BI309" i="6"/>
  <c r="AR309" i="6"/>
  <c r="BN309" i="6"/>
  <c r="AD309" i="6"/>
  <c r="C309" i="6"/>
  <c r="BR309" i="6"/>
  <c r="L309" i="6"/>
  <c r="O309" i="6"/>
  <c r="AW309" i="6"/>
  <c r="AH309" i="6"/>
  <c r="BF309" i="6"/>
  <c r="AO309" i="6"/>
  <c r="BL309" i="6"/>
  <c r="BM309" i="6"/>
  <c r="BD309" i="6"/>
  <c r="AC309" i="6"/>
  <c r="N309" i="6"/>
  <c r="AZ309" i="6"/>
  <c r="AV309" i="6"/>
  <c r="AF309" i="6"/>
  <c r="E309" i="6"/>
  <c r="BB309" i="6"/>
  <c r="BH309" i="6"/>
  <c r="BO309" i="6"/>
  <c r="M309" i="6"/>
  <c r="BE309" i="6"/>
  <c r="AX309" i="6"/>
  <c r="BK309" i="6"/>
  <c r="AI112" i="6"/>
  <c r="L112" i="6"/>
  <c r="O112" i="6"/>
  <c r="BO112" i="6"/>
  <c r="BM112" i="6"/>
  <c r="BG112" i="6"/>
  <c r="E112" i="6"/>
  <c r="AH112" i="6"/>
  <c r="BE112" i="6"/>
  <c r="AP112" i="6"/>
  <c r="AA112" i="6"/>
  <c r="AY112" i="6"/>
  <c r="BN112" i="6"/>
  <c r="C112" i="6"/>
  <c r="BR112" i="6"/>
  <c r="BJ112" i="6"/>
  <c r="BH112" i="6"/>
  <c r="AF112" i="6"/>
  <c r="M112" i="6"/>
  <c r="BA112" i="6"/>
  <c r="BB112" i="6"/>
  <c r="AV112" i="6"/>
  <c r="BC112" i="6"/>
  <c r="BP112" i="6"/>
  <c r="AE112" i="6"/>
  <c r="BF112" i="6"/>
  <c r="K112" i="6"/>
  <c r="AO112" i="6"/>
  <c r="AC112" i="6"/>
  <c r="AU112" i="6"/>
  <c r="AR112" i="6"/>
  <c r="AD112" i="6"/>
  <c r="N112" i="6"/>
  <c r="BL112" i="6"/>
  <c r="BI112" i="6"/>
  <c r="AW112" i="6"/>
  <c r="BD112" i="6"/>
  <c r="AZ112" i="6"/>
  <c r="AX112" i="6"/>
  <c r="AB112" i="6"/>
  <c r="P112" i="6"/>
  <c r="B112" i="7"/>
  <c r="BK112" i="6"/>
  <c r="AK112" i="6"/>
  <c r="AT112" i="6"/>
  <c r="AS112" i="6"/>
  <c r="BG698" i="6"/>
  <c r="BD698" i="6"/>
  <c r="P698" i="6"/>
  <c r="B698" i="7"/>
  <c r="BK698" i="6"/>
  <c r="AR698" i="6"/>
  <c r="BI698" i="6"/>
  <c r="AD698" i="6"/>
  <c r="BL698" i="6"/>
  <c r="AH698" i="6"/>
  <c r="BC698" i="6"/>
  <c r="AB698" i="6"/>
  <c r="BF698" i="6"/>
  <c r="E698" i="6"/>
  <c r="AT698" i="6"/>
  <c r="N698" i="6"/>
  <c r="AC698" i="6"/>
  <c r="AA698" i="6"/>
  <c r="BM698" i="6"/>
  <c r="AE698" i="6"/>
  <c r="L698" i="6"/>
  <c r="AK698" i="6"/>
  <c r="BJ698" i="6"/>
  <c r="K698" i="6"/>
  <c r="AI698" i="6"/>
  <c r="BB698" i="6"/>
  <c r="BP698" i="6"/>
  <c r="BO698" i="6"/>
  <c r="AF698" i="6"/>
  <c r="M698" i="6"/>
  <c r="AS698" i="6"/>
  <c r="AV698" i="6"/>
  <c r="Z698" i="6"/>
  <c r="BA698" i="6"/>
  <c r="C698" i="6"/>
  <c r="BR698" i="6"/>
  <c r="BE698" i="6"/>
  <c r="AP698" i="6"/>
  <c r="AX698" i="6"/>
  <c r="O698" i="6"/>
  <c r="AY698" i="6"/>
  <c r="AO698" i="6"/>
  <c r="BH698" i="6"/>
  <c r="BN698" i="6"/>
  <c r="AW698" i="6"/>
  <c r="AZ698" i="6"/>
  <c r="AU698" i="6"/>
  <c r="AB634" i="6"/>
  <c r="BF634" i="6"/>
  <c r="C634" i="6"/>
  <c r="BR634" i="6"/>
  <c r="AW634" i="6"/>
  <c r="E634" i="6"/>
  <c r="AY634" i="6"/>
  <c r="N634" i="6"/>
  <c r="K634" i="6"/>
  <c r="AX634" i="6"/>
  <c r="AR634" i="6"/>
  <c r="AH634" i="6"/>
  <c r="AO634" i="6"/>
  <c r="AP634" i="6"/>
  <c r="P634" i="6"/>
  <c r="B634" i="7"/>
  <c r="BO634" i="6"/>
  <c r="BG634" i="6"/>
  <c r="AC634" i="6"/>
  <c r="AV634" i="6"/>
  <c r="BH634" i="6"/>
  <c r="BA634" i="6"/>
  <c r="BK634" i="6"/>
  <c r="BL634" i="6"/>
  <c r="BJ634" i="6"/>
  <c r="BM634" i="6"/>
  <c r="BN634" i="6"/>
  <c r="O634" i="6"/>
  <c r="L634" i="6"/>
  <c r="AE634" i="6"/>
  <c r="AF634" i="6"/>
  <c r="AD634" i="6"/>
  <c r="AK634" i="6"/>
  <c r="AI634" i="6"/>
  <c r="M634" i="6"/>
  <c r="Z634" i="6"/>
  <c r="BD634" i="6"/>
  <c r="BE634" i="6"/>
  <c r="AA634" i="6"/>
  <c r="AS634" i="6"/>
  <c r="BC634" i="6"/>
  <c r="AU634" i="6"/>
  <c r="BB634" i="6"/>
  <c r="AT634" i="6"/>
  <c r="AZ634" i="6"/>
  <c r="BI634" i="6"/>
  <c r="BP634" i="6"/>
  <c r="AE570" i="6"/>
  <c r="BA570" i="6"/>
  <c r="AI570" i="6"/>
  <c r="AA570" i="6"/>
  <c r="C570" i="6"/>
  <c r="BR570" i="6"/>
  <c r="E570" i="6"/>
  <c r="L570" i="6"/>
  <c r="BF570" i="6"/>
  <c r="AX570" i="6"/>
  <c r="K570" i="6"/>
  <c r="AH570" i="6"/>
  <c r="BL570" i="6"/>
  <c r="BP570" i="6"/>
  <c r="BB570" i="6"/>
  <c r="O570" i="6"/>
  <c r="AK570" i="6"/>
  <c r="AP570" i="6"/>
  <c r="AV570" i="6"/>
  <c r="AR570" i="6"/>
  <c r="AY570" i="6"/>
  <c r="BM570" i="6"/>
  <c r="AD570" i="6"/>
  <c r="BD570" i="6"/>
  <c r="AU570" i="6"/>
  <c r="N570" i="6"/>
  <c r="M570" i="6"/>
  <c r="BO570" i="6"/>
  <c r="BG570" i="6"/>
  <c r="AF570" i="6"/>
  <c r="BN570" i="6"/>
  <c r="BH570" i="6"/>
  <c r="BC570" i="6"/>
  <c r="AZ570" i="6"/>
  <c r="AC570" i="6"/>
  <c r="BK570" i="6"/>
  <c r="BE570" i="6"/>
  <c r="AW570" i="6"/>
  <c r="AS570" i="6"/>
  <c r="AO570" i="6"/>
  <c r="AB570" i="6"/>
  <c r="P570" i="6"/>
  <c r="B570" i="7"/>
  <c r="BJ570" i="6"/>
  <c r="AT570" i="6"/>
  <c r="BI570" i="6"/>
  <c r="Z570" i="6"/>
  <c r="M506" i="6"/>
  <c r="AW506" i="6"/>
  <c r="BE506" i="6"/>
  <c r="Z506" i="6"/>
  <c r="BB506" i="6"/>
  <c r="BJ506" i="6"/>
  <c r="AD506" i="6"/>
  <c r="BH506" i="6"/>
  <c r="BP506" i="6"/>
  <c r="BC506" i="6"/>
  <c r="AS506" i="6"/>
  <c r="AP506" i="6"/>
  <c r="AX506" i="6"/>
  <c r="BA506" i="6"/>
  <c r="AC506" i="6"/>
  <c r="P506" i="6"/>
  <c r="B506" i="7"/>
  <c r="AH506" i="6"/>
  <c r="K506" i="6"/>
  <c r="AR506" i="6"/>
  <c r="C506" i="6"/>
  <c r="BR506" i="6"/>
  <c r="BG506" i="6"/>
  <c r="AF506" i="6"/>
  <c r="AB506" i="6"/>
  <c r="BI506" i="6"/>
  <c r="E506" i="6"/>
  <c r="AO506" i="6"/>
  <c r="L506" i="6"/>
  <c r="BL506" i="6"/>
  <c r="BD506" i="6"/>
  <c r="AY506" i="6"/>
  <c r="AT506" i="6"/>
  <c r="BM506" i="6"/>
  <c r="AA506" i="6"/>
  <c r="N506" i="6"/>
  <c r="AU506" i="6"/>
  <c r="AE506" i="6"/>
  <c r="BO506" i="6"/>
  <c r="AV506" i="6"/>
  <c r="BN506" i="6"/>
  <c r="O506" i="6"/>
  <c r="BK506" i="6"/>
  <c r="BF506" i="6"/>
  <c r="AK506" i="6"/>
  <c r="AI506" i="6"/>
  <c r="AZ506" i="6"/>
  <c r="AA442" i="6"/>
  <c r="AW442" i="6"/>
  <c r="BJ442" i="6"/>
  <c r="AE442" i="6"/>
  <c r="BA442" i="6"/>
  <c r="AI442" i="6"/>
  <c r="AK442" i="6"/>
  <c r="BE442" i="6"/>
  <c r="AP442" i="6"/>
  <c r="BH442" i="6"/>
  <c r="BB442" i="6"/>
  <c r="BK442" i="6"/>
  <c r="BM442" i="6"/>
  <c r="AY442" i="6"/>
  <c r="AB442" i="6"/>
  <c r="BC442" i="6"/>
  <c r="E442" i="6"/>
  <c r="AX442" i="6"/>
  <c r="K442" i="6"/>
  <c r="BN442" i="6"/>
  <c r="AU442" i="6"/>
  <c r="P442" i="6"/>
  <c r="B442" i="7"/>
  <c r="AZ442" i="6"/>
  <c r="AC442" i="6"/>
  <c r="AF442" i="6"/>
  <c r="N442" i="6"/>
  <c r="AT442" i="6"/>
  <c r="AV442" i="6"/>
  <c r="BP442" i="6"/>
  <c r="C442" i="6"/>
  <c r="BR442" i="6"/>
  <c r="AH442" i="6"/>
  <c r="AR442" i="6"/>
  <c r="BL442" i="6"/>
  <c r="AD442" i="6"/>
  <c r="L442" i="6"/>
  <c r="BF442" i="6"/>
  <c r="AS442" i="6"/>
  <c r="M442" i="6"/>
  <c r="O442" i="6"/>
  <c r="BO442" i="6"/>
  <c r="AO442" i="6"/>
  <c r="BD442" i="6"/>
  <c r="BG442" i="6"/>
  <c r="BI442" i="6"/>
  <c r="Z442" i="6"/>
  <c r="AC378" i="6"/>
  <c r="AH378" i="6"/>
  <c r="P378" i="6"/>
  <c r="B378" i="7"/>
  <c r="AI378" i="6"/>
  <c r="AT378" i="6"/>
  <c r="K378" i="6"/>
  <c r="E378" i="6"/>
  <c r="AP378" i="6"/>
  <c r="BB378" i="6"/>
  <c r="AR378" i="6"/>
  <c r="O378" i="6"/>
  <c r="BO378" i="6"/>
  <c r="BN378" i="6"/>
  <c r="AB378" i="6"/>
  <c r="N378" i="6"/>
  <c r="AA378" i="6"/>
  <c r="AF378" i="6"/>
  <c r="AD378" i="6"/>
  <c r="M378" i="6"/>
  <c r="BE378" i="6"/>
  <c r="AO378" i="6"/>
  <c r="AS378" i="6"/>
  <c r="AV378" i="6"/>
  <c r="BL378" i="6"/>
  <c r="BP378" i="6"/>
  <c r="BF378" i="6"/>
  <c r="AY378" i="6"/>
  <c r="BI378" i="6"/>
  <c r="AX378" i="6"/>
  <c r="AW378" i="6"/>
  <c r="BD378" i="6"/>
  <c r="AZ378" i="6"/>
  <c r="AU378" i="6"/>
  <c r="BC378" i="6"/>
  <c r="BA378" i="6"/>
  <c r="BM378" i="6"/>
  <c r="L378" i="6"/>
  <c r="AE378" i="6"/>
  <c r="AK378" i="6"/>
  <c r="C378" i="6"/>
  <c r="BR378" i="6"/>
  <c r="BH378" i="6"/>
  <c r="BK378" i="6"/>
  <c r="BG378" i="6"/>
  <c r="BJ378" i="6"/>
  <c r="Z378" i="6"/>
  <c r="BE685" i="6"/>
  <c r="AI685" i="6"/>
  <c r="AK685" i="6"/>
  <c r="BA685" i="6"/>
  <c r="AP685" i="6"/>
  <c r="BH685" i="6"/>
  <c r="AO685" i="6"/>
  <c r="BK685" i="6"/>
  <c r="E685" i="6"/>
  <c r="AT685" i="6"/>
  <c r="BO685" i="6"/>
  <c r="AB685" i="6"/>
  <c r="BC685" i="6"/>
  <c r="AS685" i="6"/>
  <c r="M685" i="6"/>
  <c r="BI685" i="6"/>
  <c r="Z685" i="6"/>
  <c r="BL685" i="6"/>
  <c r="BJ685" i="6"/>
  <c r="AZ685" i="6"/>
  <c r="AC685" i="6"/>
  <c r="BB685" i="6"/>
  <c r="BM685" i="6"/>
  <c r="AA685" i="6"/>
  <c r="BP685" i="6"/>
  <c r="AX685" i="6"/>
  <c r="BD685" i="6"/>
  <c r="BG685" i="6"/>
  <c r="L685" i="6"/>
  <c r="AV685" i="6"/>
  <c r="AD685" i="6"/>
  <c r="AF685" i="6"/>
  <c r="BN685" i="6"/>
  <c r="AW685" i="6"/>
  <c r="N685" i="6"/>
  <c r="BF685" i="6"/>
  <c r="K685" i="6"/>
  <c r="AY685" i="6"/>
  <c r="O685" i="6"/>
  <c r="C685" i="6"/>
  <c r="BR685" i="6"/>
  <c r="AH685" i="6"/>
  <c r="AR685" i="6"/>
  <c r="AU685" i="6"/>
  <c r="P685" i="6"/>
  <c r="B685" i="7"/>
  <c r="AE685" i="6"/>
  <c r="M621" i="6"/>
  <c r="AR621" i="6"/>
  <c r="BI621" i="6"/>
  <c r="AK621" i="6"/>
  <c r="AU621" i="6"/>
  <c r="BL621" i="6"/>
  <c r="AT621" i="6"/>
  <c r="AO621" i="6"/>
  <c r="AE621" i="6"/>
  <c r="BA621" i="6"/>
  <c r="AH621" i="6"/>
  <c r="E621" i="6"/>
  <c r="N621" i="6"/>
  <c r="BF621" i="6"/>
  <c r="AC621" i="6"/>
  <c r="AV621" i="6"/>
  <c r="BN621" i="6"/>
  <c r="AY621" i="6"/>
  <c r="AB621" i="6"/>
  <c r="BC621" i="6"/>
  <c r="BB621" i="6"/>
  <c r="BH621" i="6"/>
  <c r="L621" i="6"/>
  <c r="AA621" i="6"/>
  <c r="AI621" i="6"/>
  <c r="AZ621" i="6"/>
  <c r="BJ621" i="6"/>
  <c r="K621" i="6"/>
  <c r="AF621" i="6"/>
  <c r="O621" i="6"/>
  <c r="BD621" i="6"/>
  <c r="BP621" i="6"/>
  <c r="C621" i="6"/>
  <c r="BR621" i="6"/>
  <c r="AP621" i="6"/>
  <c r="AS621" i="6"/>
  <c r="Z621" i="6"/>
  <c r="AW621" i="6"/>
  <c r="AD621" i="6"/>
  <c r="P621" i="6"/>
  <c r="B621" i="7"/>
  <c r="BG621" i="6"/>
  <c r="AX621" i="6"/>
  <c r="BK621" i="6"/>
  <c r="BM621" i="6"/>
  <c r="BO621" i="6"/>
  <c r="BE621" i="6"/>
  <c r="AH521" i="6"/>
  <c r="BG521" i="6"/>
  <c r="AB521" i="6"/>
  <c r="C521" i="6"/>
  <c r="BR521" i="6"/>
  <c r="AO521" i="6"/>
  <c r="BK521" i="6"/>
  <c r="AW521" i="6"/>
  <c r="BC521" i="6"/>
  <c r="AY521" i="6"/>
  <c r="BP521" i="6"/>
  <c r="AI521" i="6"/>
  <c r="AP521" i="6"/>
  <c r="AF521" i="6"/>
  <c r="E521" i="6"/>
  <c r="AU521" i="6"/>
  <c r="BA521" i="6"/>
  <c r="BE521" i="6"/>
  <c r="AD521" i="6"/>
  <c r="BM521" i="6"/>
  <c r="K521" i="6"/>
  <c r="N521" i="6"/>
  <c r="AS521" i="6"/>
  <c r="L521" i="6"/>
  <c r="AA521" i="6"/>
  <c r="BI521" i="6"/>
  <c r="P521" i="6"/>
  <c r="B521" i="7"/>
  <c r="BO521" i="6"/>
  <c r="O521" i="6"/>
  <c r="BB521" i="6"/>
  <c r="AR521" i="6"/>
  <c r="BN521" i="6"/>
  <c r="BF521" i="6"/>
  <c r="AV521" i="6"/>
  <c r="AX521" i="6"/>
  <c r="AT521" i="6"/>
  <c r="AE521" i="6"/>
  <c r="AC521" i="6"/>
  <c r="M521" i="6"/>
  <c r="BH521" i="6"/>
  <c r="Z521" i="6"/>
  <c r="BL521" i="6"/>
  <c r="BD521" i="6"/>
  <c r="BJ521" i="6"/>
  <c r="AZ521" i="6"/>
  <c r="AK521" i="6"/>
  <c r="AE457" i="6"/>
  <c r="BA457" i="6"/>
  <c r="BG457" i="6"/>
  <c r="AW457" i="6"/>
  <c r="C457" i="6"/>
  <c r="BR457" i="6"/>
  <c r="E457" i="6"/>
  <c r="AY457" i="6"/>
  <c r="AH457" i="6"/>
  <c r="BH457" i="6"/>
  <c r="AC457" i="6"/>
  <c r="M457" i="6"/>
  <c r="BP457" i="6"/>
  <c r="BF457" i="6"/>
  <c r="BM457" i="6"/>
  <c r="AK457" i="6"/>
  <c r="P457" i="6"/>
  <c r="B457" i="7"/>
  <c r="BO457" i="6"/>
  <c r="N457" i="6"/>
  <c r="BI457" i="6"/>
  <c r="BL457" i="6"/>
  <c r="AB457" i="6"/>
  <c r="AI457" i="6"/>
  <c r="AP457" i="6"/>
  <c r="BD457" i="6"/>
  <c r="AT457" i="6"/>
  <c r="AA457" i="6"/>
  <c r="AR457" i="6"/>
  <c r="AX457" i="6"/>
  <c r="BB457" i="6"/>
  <c r="L457" i="6"/>
  <c r="AD457" i="6"/>
  <c r="BC457" i="6"/>
  <c r="AF457" i="6"/>
  <c r="BJ457" i="6"/>
  <c r="O457" i="6"/>
  <c r="K457" i="6"/>
  <c r="BN457" i="6"/>
  <c r="AZ457" i="6"/>
  <c r="AO457" i="6"/>
  <c r="AV457" i="6"/>
  <c r="BE457" i="6"/>
  <c r="Z457" i="6"/>
  <c r="BK457" i="6"/>
  <c r="AS457" i="6"/>
  <c r="AU457" i="6"/>
  <c r="AU393" i="6"/>
  <c r="BL393" i="6"/>
  <c r="L393" i="6"/>
  <c r="AY393" i="6"/>
  <c r="BP393" i="6"/>
  <c r="BC393" i="6"/>
  <c r="BD393" i="6"/>
  <c r="AC393" i="6"/>
  <c r="BG393" i="6"/>
  <c r="AF393" i="6"/>
  <c r="BK393" i="6"/>
  <c r="BI393" i="6"/>
  <c r="AD393" i="6"/>
  <c r="O393" i="6"/>
  <c r="BJ393" i="6"/>
  <c r="AK393" i="6"/>
  <c r="AX393" i="6"/>
  <c r="AR393" i="6"/>
  <c r="AH393" i="6"/>
  <c r="AA393" i="6"/>
  <c r="AW393" i="6"/>
  <c r="BO393" i="6"/>
  <c r="BM393" i="6"/>
  <c r="AI393" i="6"/>
  <c r="K393" i="6"/>
  <c r="BN393" i="6"/>
  <c r="BH393" i="6"/>
  <c r="BB393" i="6"/>
  <c r="AV393" i="6"/>
  <c r="AO393" i="6"/>
  <c r="AE393" i="6"/>
  <c r="P393" i="6"/>
  <c r="B393" i="7"/>
  <c r="C393" i="6"/>
  <c r="BR393" i="6"/>
  <c r="BE393" i="6"/>
  <c r="AP393" i="6"/>
  <c r="AS393" i="6"/>
  <c r="M393" i="6"/>
  <c r="BA393" i="6"/>
  <c r="BF393" i="6"/>
  <c r="AZ393" i="6"/>
  <c r="AT393" i="6"/>
  <c r="E393" i="6"/>
  <c r="N393" i="6"/>
  <c r="AB393" i="6"/>
  <c r="Z393" i="6"/>
  <c r="AE696" i="6"/>
  <c r="BA696" i="6"/>
  <c r="BG696" i="6"/>
  <c r="AK696" i="6"/>
  <c r="BE696" i="6"/>
  <c r="BJ696" i="6"/>
  <c r="AR696" i="6"/>
  <c r="BI696" i="6"/>
  <c r="AU696" i="6"/>
  <c r="BL696" i="6"/>
  <c r="AH696" i="6"/>
  <c r="BC696" i="6"/>
  <c r="AB696" i="6"/>
  <c r="AD696" i="6"/>
  <c r="E696" i="6"/>
  <c r="AT696" i="6"/>
  <c r="BH696" i="6"/>
  <c r="AX696" i="6"/>
  <c r="AV696" i="6"/>
  <c r="BB696" i="6"/>
  <c r="M696" i="6"/>
  <c r="L696" i="6"/>
  <c r="C696" i="6"/>
  <c r="BR696" i="6"/>
  <c r="AF696" i="6"/>
  <c r="Z696" i="6"/>
  <c r="K696" i="6"/>
  <c r="BN696" i="6"/>
  <c r="O696" i="6"/>
  <c r="AP696" i="6"/>
  <c r="AZ696" i="6"/>
  <c r="AO696" i="6"/>
  <c r="P696" i="6"/>
  <c r="B696" i="7"/>
  <c r="AY696" i="6"/>
  <c r="AS696" i="6"/>
  <c r="BO696" i="6"/>
  <c r="AW696" i="6"/>
  <c r="BK696" i="6"/>
  <c r="BP696" i="6"/>
  <c r="BF696" i="6"/>
  <c r="BD696" i="6"/>
  <c r="N696" i="6"/>
  <c r="AC696" i="6"/>
  <c r="AA696" i="6"/>
  <c r="BM696" i="6"/>
  <c r="AI696" i="6"/>
  <c r="O632" i="6"/>
  <c r="BB632" i="6"/>
  <c r="AK632" i="6"/>
  <c r="AB632" i="6"/>
  <c r="BF632" i="6"/>
  <c r="BD632" i="6"/>
  <c r="AF632" i="6"/>
  <c r="AT632" i="6"/>
  <c r="BO632" i="6"/>
  <c r="K632" i="6"/>
  <c r="AX632" i="6"/>
  <c r="N632" i="6"/>
  <c r="BM632" i="6"/>
  <c r="BG632" i="6"/>
  <c r="BA632" i="6"/>
  <c r="AU632" i="6"/>
  <c r="E632" i="6"/>
  <c r="BJ632" i="6"/>
  <c r="AV632" i="6"/>
  <c r="AC632" i="6"/>
  <c r="BH632" i="6"/>
  <c r="AH632" i="6"/>
  <c r="C632" i="6"/>
  <c r="BR632" i="6"/>
  <c r="L632" i="6"/>
  <c r="BK632" i="6"/>
  <c r="BE632" i="6"/>
  <c r="AD632" i="6"/>
  <c r="BP632" i="6"/>
  <c r="BN632" i="6"/>
  <c r="BL632" i="6"/>
  <c r="M632" i="6"/>
  <c r="AO632" i="6"/>
  <c r="AA632" i="6"/>
  <c r="P632" i="6"/>
  <c r="B632" i="7"/>
  <c r="AY632" i="6"/>
  <c r="AS632" i="6"/>
  <c r="AI632" i="6"/>
  <c r="AW632" i="6"/>
  <c r="AP632" i="6"/>
  <c r="AE632" i="6"/>
  <c r="Z632" i="6"/>
  <c r="AZ632" i="6"/>
  <c r="AR632" i="6"/>
  <c r="BI632" i="6"/>
  <c r="BC632" i="6"/>
  <c r="AD568" i="6"/>
  <c r="BH568" i="6"/>
  <c r="BK568" i="6"/>
  <c r="BC568" i="6"/>
  <c r="O568" i="6"/>
  <c r="P568" i="6"/>
  <c r="B568" i="7"/>
  <c r="AP568" i="6"/>
  <c r="BP568" i="6"/>
  <c r="AH568" i="6"/>
  <c r="AU568" i="6"/>
  <c r="BD568" i="6"/>
  <c r="AX568" i="6"/>
  <c r="AY568" i="6"/>
  <c r="AS568" i="6"/>
  <c r="AI568" i="6"/>
  <c r="AW568" i="6"/>
  <c r="AT568" i="6"/>
  <c r="AZ568" i="6"/>
  <c r="AO568" i="6"/>
  <c r="BE568" i="6"/>
  <c r="N568" i="6"/>
  <c r="BI568" i="6"/>
  <c r="AA568" i="6"/>
  <c r="BM568" i="6"/>
  <c r="M568" i="6"/>
  <c r="AB568" i="6"/>
  <c r="BJ568" i="6"/>
  <c r="AK568" i="6"/>
  <c r="BB568" i="6"/>
  <c r="AR568" i="6"/>
  <c r="BN568" i="6"/>
  <c r="AV568" i="6"/>
  <c r="L568" i="6"/>
  <c r="BG568" i="6"/>
  <c r="BA568" i="6"/>
  <c r="Z568" i="6"/>
  <c r="E568" i="6"/>
  <c r="BF568" i="6"/>
  <c r="K568" i="6"/>
  <c r="BO568" i="6"/>
  <c r="BL568" i="6"/>
  <c r="AE568" i="6"/>
  <c r="AC568" i="6"/>
  <c r="C568" i="6"/>
  <c r="BR568" i="6"/>
  <c r="AF568" i="6"/>
  <c r="Z504" i="6"/>
  <c r="BI504" i="6"/>
  <c r="BA504" i="6"/>
  <c r="AY504" i="6"/>
  <c r="AZ504" i="6"/>
  <c r="BF504" i="6"/>
  <c r="BC504" i="6"/>
  <c r="BE504" i="6"/>
  <c r="L504" i="6"/>
  <c r="BG504" i="6"/>
  <c r="BJ504" i="6"/>
  <c r="E504" i="6"/>
  <c r="AT504" i="6"/>
  <c r="BM504" i="6"/>
  <c r="BN504" i="6"/>
  <c r="BH504" i="6"/>
  <c r="AX504" i="6"/>
  <c r="BL504" i="6"/>
  <c r="AC504" i="6"/>
  <c r="AU504" i="6"/>
  <c r="BP504" i="6"/>
  <c r="AD504" i="6"/>
  <c r="C504" i="6"/>
  <c r="BR504" i="6"/>
  <c r="AW504" i="6"/>
  <c r="O504" i="6"/>
  <c r="BB504" i="6"/>
  <c r="BD504" i="6"/>
  <c r="AV504" i="6"/>
  <c r="BK504" i="6"/>
  <c r="AA504" i="6"/>
  <c r="BO504" i="6"/>
  <c r="AI504" i="6"/>
  <c r="K504" i="6"/>
  <c r="M504" i="6"/>
  <c r="AE504" i="6"/>
  <c r="AR504" i="6"/>
  <c r="AK504" i="6"/>
  <c r="AH504" i="6"/>
  <c r="AS504" i="6"/>
  <c r="AF504" i="6"/>
  <c r="N504" i="6"/>
  <c r="AO504" i="6"/>
  <c r="AP504" i="6"/>
  <c r="P504" i="6"/>
  <c r="B504" i="7"/>
  <c r="AB504" i="6"/>
  <c r="AE440" i="6"/>
  <c r="BA440" i="6"/>
  <c r="AI440" i="6"/>
  <c r="AK440" i="6"/>
  <c r="BE440" i="6"/>
  <c r="AP440" i="6"/>
  <c r="BH440" i="6"/>
  <c r="BN440" i="6"/>
  <c r="M440" i="6"/>
  <c r="AV440" i="6"/>
  <c r="BM440" i="6"/>
  <c r="AY440" i="6"/>
  <c r="AB440" i="6"/>
  <c r="BC440" i="6"/>
  <c r="E440" i="6"/>
  <c r="AT440" i="6"/>
  <c r="K440" i="6"/>
  <c r="AA440" i="6"/>
  <c r="L440" i="6"/>
  <c r="BO440" i="6"/>
  <c r="AC440" i="6"/>
  <c r="C440" i="6"/>
  <c r="BR440" i="6"/>
  <c r="AF440" i="6"/>
  <c r="BG440" i="6"/>
  <c r="AS440" i="6"/>
  <c r="BJ440" i="6"/>
  <c r="BL440" i="6"/>
  <c r="AO440" i="6"/>
  <c r="AZ440" i="6"/>
  <c r="AH440" i="6"/>
  <c r="AX440" i="6"/>
  <c r="N440" i="6"/>
  <c r="BI440" i="6"/>
  <c r="AU440" i="6"/>
  <c r="O440" i="6"/>
  <c r="AD440" i="6"/>
  <c r="BP440" i="6"/>
  <c r="BF440" i="6"/>
  <c r="BD440" i="6"/>
  <c r="BB440" i="6"/>
  <c r="AR440" i="6"/>
  <c r="P440" i="6"/>
  <c r="B440" i="7"/>
  <c r="BK440" i="6"/>
  <c r="AW440" i="6"/>
  <c r="Z440" i="6"/>
  <c r="C376" i="6"/>
  <c r="BR376" i="6"/>
  <c r="AR376" i="6"/>
  <c r="AZ376" i="6"/>
  <c r="BE376" i="6"/>
  <c r="AX376" i="6"/>
  <c r="BI376" i="6"/>
  <c r="BC376" i="6"/>
  <c r="BF376" i="6"/>
  <c r="AH376" i="6"/>
  <c r="AK376" i="6"/>
  <c r="Z376" i="6"/>
  <c r="AT376" i="6"/>
  <c r="AF376" i="6"/>
  <c r="N376" i="6"/>
  <c r="K376" i="6"/>
  <c r="AC376" i="6"/>
  <c r="O376" i="6"/>
  <c r="AI376" i="6"/>
  <c r="AO376" i="6"/>
  <c r="AP376" i="6"/>
  <c r="BO376" i="6"/>
  <c r="L376" i="6"/>
  <c r="AY376" i="6"/>
  <c r="AS376" i="6"/>
  <c r="AD376" i="6"/>
  <c r="AW376" i="6"/>
  <c r="BH376" i="6"/>
  <c r="AB376" i="6"/>
  <c r="BL376" i="6"/>
  <c r="BK376" i="6"/>
  <c r="AV376" i="6"/>
  <c r="P376" i="6"/>
  <c r="B376" i="7"/>
  <c r="AA376" i="6"/>
  <c r="BD376" i="6"/>
  <c r="BM376" i="6"/>
  <c r="BJ376" i="6"/>
  <c r="BA376" i="6"/>
  <c r="BN376" i="6"/>
  <c r="E376" i="6"/>
  <c r="M376" i="6"/>
  <c r="AE376" i="6"/>
  <c r="BB376" i="6"/>
  <c r="AU376" i="6"/>
  <c r="BG376" i="6"/>
  <c r="BP376" i="6"/>
  <c r="M687" i="6"/>
  <c r="AR687" i="6"/>
  <c r="L687" i="6"/>
  <c r="AU687" i="6"/>
  <c r="BL687" i="6"/>
  <c r="AY687" i="6"/>
  <c r="BP687" i="6"/>
  <c r="AX687" i="6"/>
  <c r="C687" i="6"/>
  <c r="BR687" i="6"/>
  <c r="E687" i="6"/>
  <c r="AS687" i="6"/>
  <c r="BB687" i="6"/>
  <c r="BH687" i="6"/>
  <c r="BF687" i="6"/>
  <c r="AV687" i="6"/>
  <c r="AT687" i="6"/>
  <c r="AE687" i="6"/>
  <c r="AC687" i="6"/>
  <c r="BE687" i="6"/>
  <c r="AP687" i="6"/>
  <c r="AB687" i="6"/>
  <c r="Z687" i="6"/>
  <c r="AW687" i="6"/>
  <c r="BJ687" i="6"/>
  <c r="AZ687" i="6"/>
  <c r="BN687" i="6"/>
  <c r="AK687" i="6"/>
  <c r="BI687" i="6"/>
  <c r="BG687" i="6"/>
  <c r="AF687" i="6"/>
  <c r="BK687" i="6"/>
  <c r="BA687" i="6"/>
  <c r="AD687" i="6"/>
  <c r="BM687" i="6"/>
  <c r="AI687" i="6"/>
  <c r="BD687" i="6"/>
  <c r="AH687" i="6"/>
  <c r="N687" i="6"/>
  <c r="AO687" i="6"/>
  <c r="AA687" i="6"/>
  <c r="P687" i="6"/>
  <c r="B687" i="7"/>
  <c r="BO687" i="6"/>
  <c r="O687" i="6"/>
  <c r="BC687" i="6"/>
  <c r="K687" i="6"/>
  <c r="C623" i="6"/>
  <c r="BR623" i="6"/>
  <c r="E623" i="6"/>
  <c r="L623" i="6"/>
  <c r="AP623" i="6"/>
  <c r="BH623" i="6"/>
  <c r="AC623" i="6"/>
  <c r="AU623" i="6"/>
  <c r="BL623" i="6"/>
  <c r="AX623" i="6"/>
  <c r="BO623" i="6"/>
  <c r="AB623" i="6"/>
  <c r="BF623" i="6"/>
  <c r="AI623" i="6"/>
  <c r="BD623" i="6"/>
  <c r="P623" i="6"/>
  <c r="B623" i="7"/>
  <c r="N623" i="6"/>
  <c r="BI623" i="6"/>
  <c r="BK623" i="6"/>
  <c r="AW623" i="6"/>
  <c r="AY623" i="6"/>
  <c r="BA623" i="6"/>
  <c r="BC623" i="6"/>
  <c r="AF623" i="6"/>
  <c r="AR623" i="6"/>
  <c r="AH623" i="6"/>
  <c r="AA623" i="6"/>
  <c r="BM623" i="6"/>
  <c r="AE623" i="6"/>
  <c r="AT623" i="6"/>
  <c r="BE623" i="6"/>
  <c r="M623" i="6"/>
  <c r="K623" i="6"/>
  <c r="AO623" i="6"/>
  <c r="AV623" i="6"/>
  <c r="BB623" i="6"/>
  <c r="AZ623" i="6"/>
  <c r="BN623" i="6"/>
  <c r="AK623" i="6"/>
  <c r="BJ623" i="6"/>
  <c r="BG623" i="6"/>
  <c r="AS623" i="6"/>
  <c r="Z623" i="6"/>
  <c r="O623" i="6"/>
  <c r="AD623" i="6"/>
  <c r="BP623" i="6"/>
  <c r="L559" i="6"/>
  <c r="AU559" i="6"/>
  <c r="AE559" i="6"/>
  <c r="P559" i="6"/>
  <c r="B559" i="7"/>
  <c r="AD559" i="6"/>
  <c r="AV559" i="6"/>
  <c r="BI559" i="6"/>
  <c r="AI559" i="6"/>
  <c r="BL559" i="6"/>
  <c r="AH559" i="6"/>
  <c r="BG559" i="6"/>
  <c r="BP559" i="6"/>
  <c r="BF559" i="6"/>
  <c r="AA559" i="6"/>
  <c r="BO559" i="6"/>
  <c r="AS559" i="6"/>
  <c r="BC559" i="6"/>
  <c r="AW559" i="6"/>
  <c r="AP559" i="6"/>
  <c r="AB559" i="6"/>
  <c r="Z559" i="6"/>
  <c r="E559" i="6"/>
  <c r="AT559" i="6"/>
  <c r="AR559" i="6"/>
  <c r="AC559" i="6"/>
  <c r="N559" i="6"/>
  <c r="BM559" i="6"/>
  <c r="AK559" i="6"/>
  <c r="BA559" i="6"/>
  <c r="BK559" i="6"/>
  <c r="AF559" i="6"/>
  <c r="BJ559" i="6"/>
  <c r="AZ559" i="6"/>
  <c r="AX559" i="6"/>
  <c r="BH559" i="6"/>
  <c r="BB559" i="6"/>
  <c r="C559" i="6"/>
  <c r="BR559" i="6"/>
  <c r="AO559" i="6"/>
  <c r="BD559" i="6"/>
  <c r="BE559" i="6"/>
  <c r="AY559" i="6"/>
  <c r="K559" i="6"/>
  <c r="BN559" i="6"/>
  <c r="O559" i="6"/>
  <c r="M559" i="6"/>
  <c r="BH495" i="6"/>
  <c r="AY495" i="6"/>
  <c r="BN495" i="6"/>
  <c r="O495" i="6"/>
  <c r="AT495" i="6"/>
  <c r="AO495" i="6"/>
  <c r="AB495" i="6"/>
  <c r="BB495" i="6"/>
  <c r="C495" i="6"/>
  <c r="BR495" i="6"/>
  <c r="E495" i="6"/>
  <c r="L495" i="6"/>
  <c r="K495" i="6"/>
  <c r="M495" i="6"/>
  <c r="BL495" i="6"/>
  <c r="AI495" i="6"/>
  <c r="AZ495" i="6"/>
  <c r="BO495" i="6"/>
  <c r="BE495" i="6"/>
  <c r="AC495" i="6"/>
  <c r="AS495" i="6"/>
  <c r="BK495" i="6"/>
  <c r="AW495" i="6"/>
  <c r="P495" i="6"/>
  <c r="B495" i="7"/>
  <c r="BP495" i="6"/>
  <c r="AU495" i="6"/>
  <c r="AK495" i="6"/>
  <c r="AP495" i="6"/>
  <c r="N495" i="6"/>
  <c r="BI495" i="6"/>
  <c r="AA495" i="6"/>
  <c r="BM495" i="6"/>
  <c r="BA495" i="6"/>
  <c r="BF495" i="6"/>
  <c r="BD495" i="6"/>
  <c r="BJ495" i="6"/>
  <c r="AR495" i="6"/>
  <c r="AH495" i="6"/>
  <c r="AV495" i="6"/>
  <c r="BG495" i="6"/>
  <c r="AE495" i="6"/>
  <c r="AD495" i="6"/>
  <c r="AX495" i="6"/>
  <c r="AF495" i="6"/>
  <c r="BC495" i="6"/>
  <c r="Z495" i="6"/>
  <c r="AW431" i="6"/>
  <c r="M431" i="6"/>
  <c r="AA431" i="6"/>
  <c r="L431" i="6"/>
  <c r="AY431" i="6"/>
  <c r="AE431" i="6"/>
  <c r="P431" i="6"/>
  <c r="B431" i="7"/>
  <c r="AI431" i="6"/>
  <c r="BL431" i="6"/>
  <c r="AC431" i="6"/>
  <c r="BG431" i="6"/>
  <c r="AZ431" i="6"/>
  <c r="BB431" i="6"/>
  <c r="BP431" i="6"/>
  <c r="BF431" i="6"/>
  <c r="AV431" i="6"/>
  <c r="N431" i="6"/>
  <c r="BI431" i="6"/>
  <c r="AK431" i="6"/>
  <c r="O431" i="6"/>
  <c r="AU431" i="6"/>
  <c r="AB431" i="6"/>
  <c r="AD431" i="6"/>
  <c r="E431" i="6"/>
  <c r="AT431" i="6"/>
  <c r="BH431" i="6"/>
  <c r="AX431" i="6"/>
  <c r="C431" i="6"/>
  <c r="BR431" i="6"/>
  <c r="BM431" i="6"/>
  <c r="BK431" i="6"/>
  <c r="BA431" i="6"/>
  <c r="BO431" i="6"/>
  <c r="AF431" i="6"/>
  <c r="BJ431" i="6"/>
  <c r="K431" i="6"/>
  <c r="BN431" i="6"/>
  <c r="AH431" i="6"/>
  <c r="BD431" i="6"/>
  <c r="AO431" i="6"/>
  <c r="AR431" i="6"/>
  <c r="BE431" i="6"/>
  <c r="BC431" i="6"/>
  <c r="AS431" i="6"/>
  <c r="AP431" i="6"/>
  <c r="Z431" i="6"/>
  <c r="AU296" i="5"/>
  <c r="M296" i="5"/>
  <c r="AT296" i="5"/>
  <c r="L296" i="5"/>
  <c r="AW296" i="5"/>
  <c r="BP296" i="5"/>
  <c r="R296" i="5"/>
  <c r="AJ296" i="5"/>
  <c r="BB296" i="5"/>
  <c r="AN296" i="5"/>
  <c r="BE296" i="5"/>
  <c r="BK296" i="5"/>
  <c r="BI296" i="5"/>
  <c r="AY296" i="5"/>
  <c r="E296" i="5"/>
  <c r="AM296" i="5"/>
  <c r="P296" i="5"/>
  <c r="I296" i="5"/>
  <c r="BF296" i="5"/>
  <c r="AR296" i="5"/>
  <c r="V296" i="5"/>
  <c r="AV296" i="5"/>
  <c r="AF296" i="5"/>
  <c r="BC296" i="5"/>
  <c r="BA296" i="5"/>
  <c r="AQ296" i="5"/>
  <c r="AO296" i="5"/>
  <c r="BH296" i="5"/>
  <c r="BJ296" i="5"/>
  <c r="BL296" i="5"/>
  <c r="AX296" i="5"/>
  <c r="AZ296" i="5"/>
  <c r="J296" i="5"/>
  <c r="BG296" i="5"/>
  <c r="O296" i="5"/>
  <c r="W296" i="5"/>
  <c r="AS296" i="5"/>
  <c r="AH296" i="5"/>
  <c r="U296" i="5"/>
  <c r="K296" i="5"/>
  <c r="C296" i="5"/>
  <c r="AI296" i="5"/>
  <c r="AK296" i="5"/>
  <c r="BD296" i="5"/>
  <c r="AP296" i="5"/>
  <c r="AQ231" i="5"/>
  <c r="BB231" i="5"/>
  <c r="AW231" i="5"/>
  <c r="C231" i="5"/>
  <c r="AI231" i="5"/>
  <c r="P231" i="5"/>
  <c r="AN231" i="5"/>
  <c r="AX231" i="5"/>
  <c r="BL231" i="5"/>
  <c r="BH231" i="5"/>
  <c r="BJ231" i="5"/>
  <c r="AH231" i="5"/>
  <c r="BF231" i="5"/>
  <c r="E231" i="5"/>
  <c r="BI231" i="5"/>
  <c r="AF231" i="5"/>
  <c r="BP231" i="5"/>
  <c r="M231" i="5"/>
  <c r="BE231" i="5"/>
  <c r="AK231" i="5"/>
  <c r="AP231" i="5"/>
  <c r="BG231" i="5"/>
  <c r="AM231" i="5"/>
  <c r="U231" i="5"/>
  <c r="AS231" i="5"/>
  <c r="R231" i="5"/>
  <c r="AZ231" i="5"/>
  <c r="I231" i="5"/>
  <c r="AJ231" i="5"/>
  <c r="J231" i="5"/>
  <c r="BA231" i="5"/>
  <c r="BD231" i="5"/>
  <c r="L231" i="5"/>
  <c r="K231" i="5"/>
  <c r="AO231" i="5"/>
  <c r="AY231" i="5"/>
  <c r="W231" i="5"/>
  <c r="BK231" i="5"/>
  <c r="AU231" i="5"/>
  <c r="O231" i="5"/>
  <c r="BC231" i="5"/>
  <c r="AV231" i="5"/>
  <c r="AT231" i="5"/>
  <c r="AR231" i="5"/>
  <c r="V231" i="5"/>
  <c r="P167" i="5"/>
  <c r="AY167" i="5"/>
  <c r="BE167" i="5"/>
  <c r="J167" i="5"/>
  <c r="AH167" i="5"/>
  <c r="E167" i="5"/>
  <c r="BG167" i="5"/>
  <c r="BB167" i="5"/>
  <c r="AW167" i="5"/>
  <c r="AN167" i="5"/>
  <c r="L167" i="5"/>
  <c r="AX167" i="5"/>
  <c r="AF167" i="5"/>
  <c r="C167" i="5"/>
  <c r="AI167" i="5"/>
  <c r="AP167" i="5"/>
  <c r="AK167" i="5"/>
  <c r="AU167" i="5"/>
  <c r="AZ167" i="5"/>
  <c r="AV167" i="5"/>
  <c r="I167" i="5"/>
  <c r="K167" i="5"/>
  <c r="U167" i="5"/>
  <c r="AQ167" i="5"/>
  <c r="BA167" i="5"/>
  <c r="M167" i="5"/>
  <c r="BD167" i="5"/>
  <c r="BL167" i="5"/>
  <c r="AM167" i="5"/>
  <c r="AS167" i="5"/>
  <c r="AT167" i="5"/>
  <c r="BC167" i="5"/>
  <c r="BF167" i="5"/>
  <c r="V167" i="5"/>
  <c r="O167" i="5"/>
  <c r="AR167" i="5"/>
  <c r="BP167" i="5"/>
  <c r="BI167" i="5"/>
  <c r="AO167" i="5"/>
  <c r="BJ167" i="5"/>
  <c r="BK167" i="5"/>
  <c r="AJ167" i="5"/>
  <c r="W167" i="5"/>
  <c r="R167" i="5"/>
  <c r="BH167" i="5"/>
  <c r="AS103" i="5"/>
  <c r="AV103" i="5"/>
  <c r="AH103" i="5"/>
  <c r="O103" i="5"/>
  <c r="K103" i="5"/>
  <c r="BJ103" i="5"/>
  <c r="BA103" i="5"/>
  <c r="BG103" i="5"/>
  <c r="AT103" i="5"/>
  <c r="AP103" i="5"/>
  <c r="AF103" i="5"/>
  <c r="M103" i="5"/>
  <c r="E103" i="5"/>
  <c r="U103" i="5"/>
  <c r="BB103" i="5"/>
  <c r="C103" i="5"/>
  <c r="AI103" i="5"/>
  <c r="BF103" i="5"/>
  <c r="L103" i="5"/>
  <c r="BK103" i="5"/>
  <c r="V103" i="5"/>
  <c r="BI103" i="5"/>
  <c r="AM103" i="5"/>
  <c r="AW103" i="5"/>
  <c r="AR103" i="5"/>
  <c r="AK103" i="5"/>
  <c r="I103" i="5"/>
  <c r="AQ103" i="5"/>
  <c r="AY103" i="5"/>
  <c r="AU103" i="5"/>
  <c r="BH103" i="5"/>
  <c r="AZ103" i="5"/>
  <c r="BP103" i="5"/>
  <c r="AJ103" i="5"/>
  <c r="R103" i="5"/>
  <c r="AO103" i="5"/>
  <c r="BL103" i="5"/>
  <c r="J103" i="5"/>
  <c r="BD103" i="5"/>
  <c r="P103" i="5"/>
  <c r="AN103" i="5"/>
  <c r="W103" i="5"/>
  <c r="AX103" i="5"/>
  <c r="BE103" i="5"/>
  <c r="BC103" i="5"/>
  <c r="BD295" i="5"/>
  <c r="W295" i="5"/>
  <c r="AT295" i="5"/>
  <c r="M295" i="5"/>
  <c r="AY295" i="5"/>
  <c r="BP295" i="5"/>
  <c r="U295" i="5"/>
  <c r="BC295" i="5"/>
  <c r="R295" i="5"/>
  <c r="AJ295" i="5"/>
  <c r="BG295" i="5"/>
  <c r="I295" i="5"/>
  <c r="BK295" i="5"/>
  <c r="BH295" i="5"/>
  <c r="E295" i="5"/>
  <c r="AV295" i="5"/>
  <c r="AM295" i="5"/>
  <c r="AZ295" i="5"/>
  <c r="P295" i="5"/>
  <c r="BF295" i="5"/>
  <c r="AO295" i="5"/>
  <c r="V295" i="5"/>
  <c r="AS295" i="5"/>
  <c r="AF295" i="5"/>
  <c r="BL295" i="5"/>
  <c r="J295" i="5"/>
  <c r="C295" i="5"/>
  <c r="AI295" i="5"/>
  <c r="AQ295" i="5"/>
  <c r="BE295" i="5"/>
  <c r="BJ295" i="5"/>
  <c r="BI295" i="5"/>
  <c r="AX295" i="5"/>
  <c r="AW295" i="5"/>
  <c r="AK295" i="5"/>
  <c r="O295" i="5"/>
  <c r="AN295" i="5"/>
  <c r="AU295" i="5"/>
  <c r="AR295" i="5"/>
  <c r="AH295" i="5"/>
  <c r="L295" i="5"/>
  <c r="K295" i="5"/>
  <c r="BB295" i="5"/>
  <c r="BA295" i="5"/>
  <c r="AP295" i="5"/>
  <c r="BF234" i="5"/>
  <c r="BD234" i="5"/>
  <c r="AO234" i="5"/>
  <c r="AW234" i="5"/>
  <c r="AX234" i="5"/>
  <c r="BK234" i="5"/>
  <c r="AV234" i="5"/>
  <c r="V234" i="5"/>
  <c r="P234" i="5"/>
  <c r="AM234" i="5"/>
  <c r="AP234" i="5"/>
  <c r="O234" i="5"/>
  <c r="BP234" i="5"/>
  <c r="AR234" i="5"/>
  <c r="AT234" i="5"/>
  <c r="L234" i="5"/>
  <c r="AY234" i="5"/>
  <c r="AZ234" i="5"/>
  <c r="BE234" i="5"/>
  <c r="AN234" i="5"/>
  <c r="BJ234" i="5"/>
  <c r="BH234" i="5"/>
  <c r="AQ234" i="5"/>
  <c r="BL234" i="5"/>
  <c r="J234" i="5"/>
  <c r="E234" i="5"/>
  <c r="BG234" i="5"/>
  <c r="AJ234" i="5"/>
  <c r="K234" i="5"/>
  <c r="BB234" i="5"/>
  <c r="U234" i="5"/>
  <c r="I234" i="5"/>
  <c r="AF234" i="5"/>
  <c r="BA234" i="5"/>
  <c r="BI234" i="5"/>
  <c r="C234" i="5"/>
  <c r="AI234" i="5"/>
  <c r="AU234" i="5"/>
  <c r="AS234" i="5"/>
  <c r="W234" i="5"/>
  <c r="M234" i="5"/>
  <c r="AK234" i="5"/>
  <c r="BC234" i="5"/>
  <c r="R234" i="5"/>
  <c r="AH234" i="5"/>
  <c r="C174" i="5"/>
  <c r="AI174" i="5"/>
  <c r="BI174" i="5"/>
  <c r="AJ174" i="5"/>
  <c r="BB174" i="5"/>
  <c r="AP174" i="5"/>
  <c r="BG174" i="5"/>
  <c r="AX174" i="5"/>
  <c r="M174" i="5"/>
  <c r="AO174" i="5"/>
  <c r="BE174" i="5"/>
  <c r="AY174" i="5"/>
  <c r="AU174" i="5"/>
  <c r="BP174" i="5"/>
  <c r="BF174" i="5"/>
  <c r="AM174" i="5"/>
  <c r="J174" i="5"/>
  <c r="BD174" i="5"/>
  <c r="BJ174" i="5"/>
  <c r="AH174" i="5"/>
  <c r="AK174" i="5"/>
  <c r="O174" i="5"/>
  <c r="W174" i="5"/>
  <c r="P174" i="5"/>
  <c r="AT174" i="5"/>
  <c r="L174" i="5"/>
  <c r="R174" i="5"/>
  <c r="E174" i="5"/>
  <c r="K174" i="5"/>
  <c r="AS174" i="5"/>
  <c r="AF174" i="5"/>
  <c r="I174" i="5"/>
  <c r="BC174" i="5"/>
  <c r="AR174" i="5"/>
  <c r="AV174" i="5"/>
  <c r="AZ174" i="5"/>
  <c r="AQ174" i="5"/>
  <c r="U174" i="5"/>
  <c r="BA174" i="5"/>
  <c r="BK174" i="5"/>
  <c r="AW174" i="5"/>
  <c r="AN174" i="5"/>
  <c r="BH174" i="5"/>
  <c r="BL174" i="5"/>
  <c r="V174" i="5"/>
  <c r="K110" i="5"/>
  <c r="BP110" i="5"/>
  <c r="BI110" i="5"/>
  <c r="BC110" i="5"/>
  <c r="AW110" i="5"/>
  <c r="AV110" i="5"/>
  <c r="AJ110" i="5"/>
  <c r="BL110" i="5"/>
  <c r="O110" i="5"/>
  <c r="AH110" i="5"/>
  <c r="BK110" i="5"/>
  <c r="AK110" i="5"/>
  <c r="M110" i="5"/>
  <c r="AX110" i="5"/>
  <c r="L110" i="5"/>
  <c r="C110" i="5"/>
  <c r="AI110" i="5"/>
  <c r="AY110" i="5"/>
  <c r="I110" i="5"/>
  <c r="BF110" i="5"/>
  <c r="W110" i="5"/>
  <c r="AZ110" i="5"/>
  <c r="AS110" i="5"/>
  <c r="P110" i="5"/>
  <c r="AT110" i="5"/>
  <c r="R110" i="5"/>
  <c r="AO110" i="5"/>
  <c r="J110" i="5"/>
  <c r="AR110" i="5"/>
  <c r="E110" i="5"/>
  <c r="AN110" i="5"/>
  <c r="AU110" i="5"/>
  <c r="AQ110" i="5"/>
  <c r="BA110" i="5"/>
  <c r="AP110" i="5"/>
  <c r="BE110" i="5"/>
  <c r="AF110" i="5"/>
  <c r="BG110" i="5"/>
  <c r="BB110" i="5"/>
  <c r="BJ110" i="5"/>
  <c r="U110" i="5"/>
  <c r="AM110" i="5"/>
  <c r="V110" i="5"/>
  <c r="BH110" i="5"/>
  <c r="BD110" i="5"/>
  <c r="P46" i="5"/>
  <c r="AO46" i="5"/>
  <c r="J46" i="5"/>
  <c r="BH46" i="5"/>
  <c r="AX46" i="5"/>
  <c r="L46" i="5"/>
  <c r="AW46" i="5"/>
  <c r="AQ46" i="5"/>
  <c r="C46" i="5"/>
  <c r="AI46" i="5"/>
  <c r="O46" i="5"/>
  <c r="AT46" i="5"/>
  <c r="AU46" i="5"/>
  <c r="BD46" i="5"/>
  <c r="V46" i="5"/>
  <c r="M46" i="5"/>
  <c r="W46" i="5"/>
  <c r="U46" i="5"/>
  <c r="AH46" i="5"/>
  <c r="AJ46" i="5"/>
  <c r="BB46" i="5"/>
  <c r="BG46" i="5"/>
  <c r="I46" i="5"/>
  <c r="BK46" i="5"/>
  <c r="AS46" i="5"/>
  <c r="K46" i="5"/>
  <c r="E46" i="5"/>
  <c r="R46" i="5"/>
  <c r="BA46" i="5"/>
  <c r="AF46" i="5"/>
  <c r="AK46" i="5"/>
  <c r="BE46" i="5"/>
  <c r="BC46" i="5"/>
  <c r="BI46" i="5"/>
  <c r="AV46" i="5"/>
  <c r="BF46" i="5"/>
  <c r="AZ46" i="5"/>
  <c r="BP46" i="5"/>
  <c r="AN46" i="5"/>
  <c r="AP46" i="5"/>
  <c r="AR46" i="5"/>
  <c r="AM46" i="5"/>
  <c r="BL46" i="5"/>
  <c r="AY46" i="5"/>
  <c r="BJ46" i="5"/>
  <c r="BF233" i="5"/>
  <c r="I233" i="5"/>
  <c r="AJ233" i="5"/>
  <c r="AV233" i="5"/>
  <c r="AF233" i="5"/>
  <c r="AZ233" i="5"/>
  <c r="E233" i="5"/>
  <c r="AN233" i="5"/>
  <c r="K233" i="5"/>
  <c r="AR233" i="5"/>
  <c r="U233" i="5"/>
  <c r="BJ233" i="5"/>
  <c r="AH233" i="5"/>
  <c r="AY233" i="5"/>
  <c r="AK233" i="5"/>
  <c r="R233" i="5"/>
  <c r="AM233" i="5"/>
  <c r="J233" i="5"/>
  <c r="BK233" i="5"/>
  <c r="AX233" i="5"/>
  <c r="O233" i="5"/>
  <c r="AU233" i="5"/>
  <c r="BA233" i="5"/>
  <c r="BG233" i="5"/>
  <c r="C233" i="5"/>
  <c r="AI233" i="5"/>
  <c r="BI233" i="5"/>
  <c r="AW233" i="5"/>
  <c r="BH233" i="5"/>
  <c r="AO233" i="5"/>
  <c r="M233" i="5"/>
  <c r="L233" i="5"/>
  <c r="BC233" i="5"/>
  <c r="W233" i="5"/>
  <c r="AS233" i="5"/>
  <c r="P233" i="5"/>
  <c r="V233" i="5"/>
  <c r="AT233" i="5"/>
  <c r="BE233" i="5"/>
  <c r="BL233" i="5"/>
  <c r="AP233" i="5"/>
  <c r="AQ233" i="5"/>
  <c r="BD233" i="5"/>
  <c r="BP233" i="5"/>
  <c r="BB233" i="5"/>
  <c r="J169" i="5"/>
  <c r="W169" i="5"/>
  <c r="AK169" i="5"/>
  <c r="E169" i="5"/>
  <c r="AY169" i="5"/>
  <c r="AT169" i="5"/>
  <c r="BJ169" i="5"/>
  <c r="BE169" i="5"/>
  <c r="K169" i="5"/>
  <c r="BH169" i="5"/>
  <c r="R169" i="5"/>
  <c r="I169" i="5"/>
  <c r="AJ169" i="5"/>
  <c r="AU169" i="5"/>
  <c r="BA169" i="5"/>
  <c r="M169" i="5"/>
  <c r="AX169" i="5"/>
  <c r="AS169" i="5"/>
  <c r="L169" i="5"/>
  <c r="C169" i="5"/>
  <c r="AI169" i="5"/>
  <c r="P169" i="5"/>
  <c r="AP169" i="5"/>
  <c r="V169" i="5"/>
  <c r="BC169" i="5"/>
  <c r="U169" i="5"/>
  <c r="AN169" i="5"/>
  <c r="AV169" i="5"/>
  <c r="O169" i="5"/>
  <c r="AW169" i="5"/>
  <c r="BB169" i="5"/>
  <c r="BI169" i="5"/>
  <c r="AF169" i="5"/>
  <c r="AH169" i="5"/>
  <c r="BD169" i="5"/>
  <c r="BL169" i="5"/>
  <c r="BG169" i="5"/>
  <c r="BK169" i="5"/>
  <c r="AQ169" i="5"/>
  <c r="BF169" i="5"/>
  <c r="AM169" i="5"/>
  <c r="AO169" i="5"/>
  <c r="BP169" i="5"/>
  <c r="AR169" i="5"/>
  <c r="AZ169" i="5"/>
  <c r="R105" i="5"/>
  <c r="O105" i="5"/>
  <c r="M105" i="5"/>
  <c r="BC105" i="5"/>
  <c r="BF105" i="5"/>
  <c r="AW105" i="5"/>
  <c r="AH105" i="5"/>
  <c r="AQ105" i="5"/>
  <c r="AJ105" i="5"/>
  <c r="BP105" i="5"/>
  <c r="J105" i="5"/>
  <c r="AX105" i="5"/>
  <c r="P105" i="5"/>
  <c r="AF105" i="5"/>
  <c r="AK105" i="5"/>
  <c r="AM105" i="5"/>
  <c r="BK105" i="5"/>
  <c r="BA105" i="5"/>
  <c r="BJ105" i="5"/>
  <c r="I105" i="5"/>
  <c r="L105" i="5"/>
  <c r="BB105" i="5"/>
  <c r="V105" i="5"/>
  <c r="BG105" i="5"/>
  <c r="BH105" i="5"/>
  <c r="BL105" i="5"/>
  <c r="K105" i="5"/>
  <c r="AU105" i="5"/>
  <c r="AO105" i="5"/>
  <c r="AT105" i="5"/>
  <c r="AS105" i="5"/>
  <c r="AY105" i="5"/>
  <c r="U105" i="5"/>
  <c r="BD105" i="5"/>
  <c r="C105" i="5"/>
  <c r="AI105" i="5"/>
  <c r="AR105" i="5"/>
  <c r="AV105" i="5"/>
  <c r="BE105" i="5"/>
  <c r="AZ105" i="5"/>
  <c r="BI105" i="5"/>
  <c r="W105" i="5"/>
  <c r="E105" i="5"/>
  <c r="AP105" i="5"/>
  <c r="AN105" i="5"/>
  <c r="AO292" i="5"/>
  <c r="BF292" i="5"/>
  <c r="AR292" i="5"/>
  <c r="BI292" i="5"/>
  <c r="W292" i="5"/>
  <c r="AV292" i="5"/>
  <c r="E292" i="5"/>
  <c r="AH292" i="5"/>
  <c r="C292" i="5"/>
  <c r="AI292" i="5"/>
  <c r="J292" i="5"/>
  <c r="AM292" i="5"/>
  <c r="AN292" i="5"/>
  <c r="O292" i="5"/>
  <c r="BG292" i="5"/>
  <c r="V292" i="5"/>
  <c r="BK292" i="5"/>
  <c r="AW292" i="5"/>
  <c r="AY292" i="5"/>
  <c r="AJ292" i="5"/>
  <c r="K292" i="5"/>
  <c r="BD292" i="5"/>
  <c r="AP292" i="5"/>
  <c r="BH292" i="5"/>
  <c r="AT292" i="5"/>
  <c r="L292" i="5"/>
  <c r="AF292" i="5"/>
  <c r="R292" i="5"/>
  <c r="BA292" i="5"/>
  <c r="BC292" i="5"/>
  <c r="I292" i="5"/>
  <c r="P292" i="5"/>
  <c r="M292" i="5"/>
  <c r="BJ292" i="5"/>
  <c r="BL292" i="5"/>
  <c r="AX292" i="5"/>
  <c r="AZ292" i="5"/>
  <c r="AK292" i="5"/>
  <c r="BE292" i="5"/>
  <c r="AQ292" i="5"/>
  <c r="AS292" i="5"/>
  <c r="AU292" i="5"/>
  <c r="U292" i="5"/>
  <c r="BP292" i="5"/>
  <c r="BB292" i="5"/>
  <c r="BC228" i="5"/>
  <c r="AJ228" i="5"/>
  <c r="E228" i="5"/>
  <c r="BP228" i="5"/>
  <c r="AX228" i="5"/>
  <c r="AQ228" i="5"/>
  <c r="AH228" i="5"/>
  <c r="AK228" i="5"/>
  <c r="L228" i="5"/>
  <c r="J228" i="5"/>
  <c r="AN228" i="5"/>
  <c r="O228" i="5"/>
  <c r="I228" i="5"/>
  <c r="BI228" i="5"/>
  <c r="C228" i="5"/>
  <c r="AI228" i="5"/>
  <c r="M228" i="5"/>
  <c r="BB228" i="5"/>
  <c r="BH228" i="5"/>
  <c r="BG228" i="5"/>
  <c r="BD228" i="5"/>
  <c r="BF228" i="5"/>
  <c r="BA228" i="5"/>
  <c r="AF228" i="5"/>
  <c r="BJ228" i="5"/>
  <c r="AY228" i="5"/>
  <c r="P228" i="5"/>
  <c r="R228" i="5"/>
  <c r="K228" i="5"/>
  <c r="W228" i="5"/>
  <c r="U228" i="5"/>
  <c r="BK228" i="5"/>
  <c r="AO228" i="5"/>
  <c r="V228" i="5"/>
  <c r="AV228" i="5"/>
  <c r="AZ228" i="5"/>
  <c r="AS228" i="5"/>
  <c r="AP228" i="5"/>
  <c r="AU228" i="5"/>
  <c r="AM228" i="5"/>
  <c r="AT228" i="5"/>
  <c r="BE228" i="5"/>
  <c r="AR228" i="5"/>
  <c r="BL228" i="5"/>
  <c r="AW228" i="5"/>
  <c r="I164" i="5"/>
  <c r="BK164" i="5"/>
  <c r="AX164" i="5"/>
  <c r="BP164" i="5"/>
  <c r="BI164" i="5"/>
  <c r="AK164" i="5"/>
  <c r="P164" i="5"/>
  <c r="AT164" i="5"/>
  <c r="BJ164" i="5"/>
  <c r="BE164" i="5"/>
  <c r="AY164" i="5"/>
  <c r="BA164" i="5"/>
  <c r="AJ164" i="5"/>
  <c r="AW164" i="5"/>
  <c r="AQ164" i="5"/>
  <c r="BC164" i="5"/>
  <c r="AV164" i="5"/>
  <c r="AZ164" i="5"/>
  <c r="AH164" i="5"/>
  <c r="AP164" i="5"/>
  <c r="AU164" i="5"/>
  <c r="J164" i="5"/>
  <c r="AM164" i="5"/>
  <c r="AF164" i="5"/>
  <c r="BL164" i="5"/>
  <c r="AO164" i="5"/>
  <c r="AR164" i="5"/>
  <c r="C164" i="5"/>
  <c r="AI164" i="5"/>
  <c r="BF164" i="5"/>
  <c r="O164" i="5"/>
  <c r="AS164" i="5"/>
  <c r="E164" i="5"/>
  <c r="BB164" i="5"/>
  <c r="M164" i="5"/>
  <c r="AN164" i="5"/>
  <c r="BH164" i="5"/>
  <c r="W164" i="5"/>
  <c r="U164" i="5"/>
  <c r="K164" i="5"/>
  <c r="BG164" i="5"/>
  <c r="L164" i="5"/>
  <c r="R164" i="5"/>
  <c r="BD164" i="5"/>
  <c r="V164" i="5"/>
  <c r="AQ100" i="5"/>
  <c r="V100" i="5"/>
  <c r="U100" i="5"/>
  <c r="E100" i="5"/>
  <c r="BD100" i="5"/>
  <c r="BB100" i="5"/>
  <c r="AN100" i="5"/>
  <c r="AO100" i="5"/>
  <c r="R100" i="5"/>
  <c r="O100" i="5"/>
  <c r="BL100" i="5"/>
  <c r="W100" i="5"/>
  <c r="AV100" i="5"/>
  <c r="AP100" i="5"/>
  <c r="BA100" i="5"/>
  <c r="BP100" i="5"/>
  <c r="BE100" i="5"/>
  <c r="L100" i="5"/>
  <c r="M100" i="5"/>
  <c r="AF100" i="5"/>
  <c r="BF100" i="5"/>
  <c r="AM100" i="5"/>
  <c r="BK100" i="5"/>
  <c r="P100" i="5"/>
  <c r="BJ100" i="5"/>
  <c r="AK100" i="5"/>
  <c r="AT100" i="5"/>
  <c r="AS100" i="5"/>
  <c r="BC100" i="5"/>
  <c r="AW100" i="5"/>
  <c r="BH100" i="5"/>
  <c r="C100" i="5"/>
  <c r="AI100" i="5"/>
  <c r="K100" i="5"/>
  <c r="AU100" i="5"/>
  <c r="BG100" i="5"/>
  <c r="AZ100" i="5"/>
  <c r="BI100" i="5"/>
  <c r="AY100" i="5"/>
  <c r="J100" i="5"/>
  <c r="AH100" i="5"/>
  <c r="AJ100" i="5"/>
  <c r="AR100" i="5"/>
  <c r="I100" i="5"/>
  <c r="AX100" i="5"/>
  <c r="AF561" i="6"/>
  <c r="AT561" i="6"/>
  <c r="BO561" i="6"/>
  <c r="K561" i="6"/>
  <c r="AX561" i="6"/>
  <c r="AR561" i="6"/>
  <c r="AW561" i="6"/>
  <c r="M561" i="6"/>
  <c r="BL561" i="6"/>
  <c r="L561" i="6"/>
  <c r="AU561" i="6"/>
  <c r="AE561" i="6"/>
  <c r="P561" i="6"/>
  <c r="B561" i="7"/>
  <c r="AY561" i="6"/>
  <c r="AS561" i="6"/>
  <c r="AI561" i="6"/>
  <c r="O561" i="6"/>
  <c r="AP561" i="6"/>
  <c r="AB561" i="6"/>
  <c r="Z561" i="6"/>
  <c r="AK561" i="6"/>
  <c r="E561" i="6"/>
  <c r="AD561" i="6"/>
  <c r="BI561" i="6"/>
  <c r="AV561" i="6"/>
  <c r="BB561" i="6"/>
  <c r="BA561" i="6"/>
  <c r="C561" i="6"/>
  <c r="BR561" i="6"/>
  <c r="BJ561" i="6"/>
  <c r="AC561" i="6"/>
  <c r="BM561" i="6"/>
  <c r="N561" i="6"/>
  <c r="AA561" i="6"/>
  <c r="BN561" i="6"/>
  <c r="AH561" i="6"/>
  <c r="AO561" i="6"/>
  <c r="BE561" i="6"/>
  <c r="AZ561" i="6"/>
  <c r="BC561" i="6"/>
  <c r="BG561" i="6"/>
  <c r="BF561" i="6"/>
  <c r="BD561" i="6"/>
  <c r="BP561" i="6"/>
  <c r="BH561" i="6"/>
  <c r="BK561" i="6"/>
  <c r="AZ497" i="6"/>
  <c r="M497" i="6"/>
  <c r="BO497" i="6"/>
  <c r="AK497" i="6"/>
  <c r="BE497" i="6"/>
  <c r="AP497" i="6"/>
  <c r="AR497" i="6"/>
  <c r="BI497" i="6"/>
  <c r="BF497" i="6"/>
  <c r="AV497" i="6"/>
  <c r="BM497" i="6"/>
  <c r="BG497" i="6"/>
  <c r="BP497" i="6"/>
  <c r="AO497" i="6"/>
  <c r="Z497" i="6"/>
  <c r="AH497" i="6"/>
  <c r="AS497" i="6"/>
  <c r="AY497" i="6"/>
  <c r="O497" i="6"/>
  <c r="BN497" i="6"/>
  <c r="BA497" i="6"/>
  <c r="C497" i="6"/>
  <c r="BR497" i="6"/>
  <c r="BK497" i="6"/>
  <c r="BH497" i="6"/>
  <c r="AW497" i="6"/>
  <c r="AD497" i="6"/>
  <c r="AF497" i="6"/>
  <c r="K497" i="6"/>
  <c r="AA497" i="6"/>
  <c r="BB497" i="6"/>
  <c r="AE497" i="6"/>
  <c r="BJ497" i="6"/>
  <c r="AX497" i="6"/>
  <c r="AI497" i="6"/>
  <c r="BL497" i="6"/>
  <c r="AB497" i="6"/>
  <c r="BD497" i="6"/>
  <c r="AT497" i="6"/>
  <c r="P497" i="6"/>
  <c r="B497" i="7"/>
  <c r="AU497" i="6"/>
  <c r="BC497" i="6"/>
  <c r="E497" i="6"/>
  <c r="N497" i="6"/>
  <c r="L497" i="6"/>
  <c r="AC497" i="6"/>
  <c r="AS433" i="6"/>
  <c r="BN433" i="6"/>
  <c r="BL433" i="6"/>
  <c r="BM433" i="6"/>
  <c r="AU433" i="6"/>
  <c r="AE433" i="6"/>
  <c r="L433" i="6"/>
  <c r="AY433" i="6"/>
  <c r="BD433" i="6"/>
  <c r="P433" i="6"/>
  <c r="B433" i="7"/>
  <c r="AI433" i="6"/>
  <c r="BP433" i="6"/>
  <c r="K433" i="6"/>
  <c r="AP433" i="6"/>
  <c r="O433" i="6"/>
  <c r="M433" i="6"/>
  <c r="AK433" i="6"/>
  <c r="BF433" i="6"/>
  <c r="AZ433" i="6"/>
  <c r="AR433" i="6"/>
  <c r="BI433" i="6"/>
  <c r="BH433" i="6"/>
  <c r="BB433" i="6"/>
  <c r="AB433" i="6"/>
  <c r="BO433" i="6"/>
  <c r="BE433" i="6"/>
  <c r="AV433" i="6"/>
  <c r="N433" i="6"/>
  <c r="C433" i="6"/>
  <c r="BR433" i="6"/>
  <c r="AD433" i="6"/>
  <c r="AT433" i="6"/>
  <c r="AC433" i="6"/>
  <c r="AW433" i="6"/>
  <c r="AA433" i="6"/>
  <c r="BJ433" i="6"/>
  <c r="AX433" i="6"/>
  <c r="AH433" i="6"/>
  <c r="BA433" i="6"/>
  <c r="E433" i="6"/>
  <c r="BC433" i="6"/>
  <c r="BG433" i="6"/>
  <c r="BK433" i="6"/>
  <c r="AO433" i="6"/>
  <c r="AF433" i="6"/>
  <c r="Z433" i="6"/>
  <c r="L369" i="6"/>
  <c r="AE369" i="6"/>
  <c r="BK369" i="6"/>
  <c r="P369" i="6"/>
  <c r="B369" i="7"/>
  <c r="AY369" i="6"/>
  <c r="M369" i="6"/>
  <c r="BI369" i="6"/>
  <c r="BG369" i="6"/>
  <c r="BD369" i="6"/>
  <c r="AH369" i="6"/>
  <c r="BH369" i="6"/>
  <c r="AB369" i="6"/>
  <c r="AP369" i="6"/>
  <c r="E369" i="6"/>
  <c r="AT369" i="6"/>
  <c r="AC369" i="6"/>
  <c r="AA369" i="6"/>
  <c r="BM369" i="6"/>
  <c r="AV369" i="6"/>
  <c r="BP369" i="6"/>
  <c r="BE369" i="6"/>
  <c r="C369" i="6"/>
  <c r="BR369" i="6"/>
  <c r="AX369" i="6"/>
  <c r="O369" i="6"/>
  <c r="BO369" i="6"/>
  <c r="AO369" i="6"/>
  <c r="AF369" i="6"/>
  <c r="AK369" i="6"/>
  <c r="AZ369" i="6"/>
  <c r="AD369" i="6"/>
  <c r="BF369" i="6"/>
  <c r="K369" i="6"/>
  <c r="AI369" i="6"/>
  <c r="BC369" i="6"/>
  <c r="BL369" i="6"/>
  <c r="BJ369" i="6"/>
  <c r="AS369" i="6"/>
  <c r="AW369" i="6"/>
  <c r="AU369" i="6"/>
  <c r="BA369" i="6"/>
  <c r="N369" i="6"/>
  <c r="AR369" i="6"/>
  <c r="BN369" i="6"/>
  <c r="BB369" i="6"/>
  <c r="Z369" i="6"/>
  <c r="AF672" i="6"/>
  <c r="AT672" i="6"/>
  <c r="AE672" i="6"/>
  <c r="N672" i="6"/>
  <c r="AS672" i="6"/>
  <c r="BN672" i="6"/>
  <c r="AB672" i="6"/>
  <c r="BL672" i="6"/>
  <c r="AH672" i="6"/>
  <c r="M672" i="6"/>
  <c r="AI672" i="6"/>
  <c r="BD672" i="6"/>
  <c r="BA672" i="6"/>
  <c r="BH672" i="6"/>
  <c r="AX672" i="6"/>
  <c r="BF672" i="6"/>
  <c r="AW672" i="6"/>
  <c r="BK672" i="6"/>
  <c r="AK672" i="6"/>
  <c r="BJ672" i="6"/>
  <c r="AD672" i="6"/>
  <c r="AC672" i="6"/>
  <c r="AA672" i="6"/>
  <c r="BB672" i="6"/>
  <c r="BG672" i="6"/>
  <c r="E672" i="6"/>
  <c r="AY672" i="6"/>
  <c r="BI672" i="6"/>
  <c r="AV672" i="6"/>
  <c r="BP672" i="6"/>
  <c r="BE672" i="6"/>
  <c r="AO672" i="6"/>
  <c r="AU672" i="6"/>
  <c r="O672" i="6"/>
  <c r="L672" i="6"/>
  <c r="BC672" i="6"/>
  <c r="P672" i="6"/>
  <c r="B672" i="7"/>
  <c r="AR672" i="6"/>
  <c r="BO672" i="6"/>
  <c r="BM672" i="6"/>
  <c r="C672" i="6"/>
  <c r="BR672" i="6"/>
  <c r="Z672" i="6"/>
  <c r="K672" i="6"/>
  <c r="AZ672" i="6"/>
  <c r="AP672" i="6"/>
  <c r="AC608" i="6"/>
  <c r="BC608" i="6"/>
  <c r="AF608" i="6"/>
  <c r="O608" i="6"/>
  <c r="BB608" i="6"/>
  <c r="AK608" i="6"/>
  <c r="E608" i="6"/>
  <c r="BO608" i="6"/>
  <c r="L608" i="6"/>
  <c r="AU608" i="6"/>
  <c r="AZ608" i="6"/>
  <c r="AX608" i="6"/>
  <c r="BH608" i="6"/>
  <c r="AR608" i="6"/>
  <c r="M608" i="6"/>
  <c r="BJ608" i="6"/>
  <c r="AO608" i="6"/>
  <c r="BD608" i="6"/>
  <c r="AV608" i="6"/>
  <c r="AS608" i="6"/>
  <c r="N608" i="6"/>
  <c r="AW608" i="6"/>
  <c r="BG608" i="6"/>
  <c r="BF608" i="6"/>
  <c r="BE608" i="6"/>
  <c r="AI608" i="6"/>
  <c r="BM608" i="6"/>
  <c r="AE608" i="6"/>
  <c r="BA608" i="6"/>
  <c r="AD608" i="6"/>
  <c r="K608" i="6"/>
  <c r="BL608" i="6"/>
  <c r="AH608" i="6"/>
  <c r="P608" i="6"/>
  <c r="B608" i="7"/>
  <c r="Z608" i="6"/>
  <c r="BI608" i="6"/>
  <c r="AT608" i="6"/>
  <c r="AP608" i="6"/>
  <c r="BP608" i="6"/>
  <c r="BK608" i="6"/>
  <c r="BN608" i="6"/>
  <c r="AY608" i="6"/>
  <c r="C608" i="6"/>
  <c r="BR608" i="6"/>
  <c r="AB608" i="6"/>
  <c r="AA608" i="6"/>
  <c r="AA544" i="6"/>
  <c r="AW544" i="6"/>
  <c r="M544" i="6"/>
  <c r="BI544" i="6"/>
  <c r="BO544" i="6"/>
  <c r="AB544" i="6"/>
  <c r="BF544" i="6"/>
  <c r="AF544" i="6"/>
  <c r="AT544" i="6"/>
  <c r="BK544" i="6"/>
  <c r="BM544" i="6"/>
  <c r="AR544" i="6"/>
  <c r="AY544" i="6"/>
  <c r="BA544" i="6"/>
  <c r="K544" i="6"/>
  <c r="C544" i="6"/>
  <c r="BR544" i="6"/>
  <c r="BE544" i="6"/>
  <c r="BH544" i="6"/>
  <c r="BL544" i="6"/>
  <c r="N544" i="6"/>
  <c r="AE544" i="6"/>
  <c r="AH544" i="6"/>
  <c r="BC544" i="6"/>
  <c r="AX544" i="6"/>
  <c r="Z544" i="6"/>
  <c r="L544" i="6"/>
  <c r="AD544" i="6"/>
  <c r="BG544" i="6"/>
  <c r="BD544" i="6"/>
  <c r="BN544" i="6"/>
  <c r="AU544" i="6"/>
  <c r="AO544" i="6"/>
  <c r="AZ544" i="6"/>
  <c r="P544" i="6"/>
  <c r="B544" i="7"/>
  <c r="E544" i="6"/>
  <c r="AV544" i="6"/>
  <c r="AS544" i="6"/>
  <c r="BP544" i="6"/>
  <c r="AI544" i="6"/>
  <c r="BB544" i="6"/>
  <c r="O544" i="6"/>
  <c r="BJ544" i="6"/>
  <c r="AC544" i="6"/>
  <c r="AK544" i="6"/>
  <c r="AP544" i="6"/>
  <c r="L480" i="6"/>
  <c r="AY480" i="6"/>
  <c r="BL480" i="6"/>
  <c r="BC480" i="6"/>
  <c r="E480" i="6"/>
  <c r="AX480" i="6"/>
  <c r="AF480" i="6"/>
  <c r="O480" i="6"/>
  <c r="BB480" i="6"/>
  <c r="AS480" i="6"/>
  <c r="AE480" i="6"/>
  <c r="BF480" i="6"/>
  <c r="AA480" i="6"/>
  <c r="AT480" i="6"/>
  <c r="BI480" i="6"/>
  <c r="AC480" i="6"/>
  <c r="C480" i="6"/>
  <c r="BR480" i="6"/>
  <c r="AZ480" i="6"/>
  <c r="BK480" i="6"/>
  <c r="BH480" i="6"/>
  <c r="AD480" i="6"/>
  <c r="BP480" i="6"/>
  <c r="K480" i="6"/>
  <c r="BN480" i="6"/>
  <c r="AV480" i="6"/>
  <c r="AU480" i="6"/>
  <c r="AO480" i="6"/>
  <c r="P480" i="6"/>
  <c r="B480" i="7"/>
  <c r="BE480" i="6"/>
  <c r="N480" i="6"/>
  <c r="BO480" i="6"/>
  <c r="BJ480" i="6"/>
  <c r="AR480" i="6"/>
  <c r="BM480" i="6"/>
  <c r="BD480" i="6"/>
  <c r="BA480" i="6"/>
  <c r="AI480" i="6"/>
  <c r="AP480" i="6"/>
  <c r="AH480" i="6"/>
  <c r="AB480" i="6"/>
  <c r="AW480" i="6"/>
  <c r="AK480" i="6"/>
  <c r="BG480" i="6"/>
  <c r="M480" i="6"/>
  <c r="Z480" i="6"/>
  <c r="AH416" i="6"/>
  <c r="BK416" i="6"/>
  <c r="BI416" i="6"/>
  <c r="AB416" i="6"/>
  <c r="BF416" i="6"/>
  <c r="N416" i="6"/>
  <c r="AC416" i="6"/>
  <c r="AF416" i="6"/>
  <c r="AT416" i="6"/>
  <c r="AE416" i="6"/>
  <c r="AS416" i="6"/>
  <c r="BB416" i="6"/>
  <c r="AR416" i="6"/>
  <c r="AA416" i="6"/>
  <c r="AD416" i="6"/>
  <c r="BL416" i="6"/>
  <c r="E416" i="6"/>
  <c r="BJ416" i="6"/>
  <c r="C416" i="6"/>
  <c r="BR416" i="6"/>
  <c r="BM416" i="6"/>
  <c r="AV416" i="6"/>
  <c r="L416" i="6"/>
  <c r="BH416" i="6"/>
  <c r="BE416" i="6"/>
  <c r="BC416" i="6"/>
  <c r="BG416" i="6"/>
  <c r="AU416" i="6"/>
  <c r="BA416" i="6"/>
  <c r="K416" i="6"/>
  <c r="AX416" i="6"/>
  <c r="O416" i="6"/>
  <c r="BP416" i="6"/>
  <c r="AO416" i="6"/>
  <c r="AP416" i="6"/>
  <c r="AI416" i="6"/>
  <c r="AW416" i="6"/>
  <c r="BN416" i="6"/>
  <c r="AY416" i="6"/>
  <c r="BD416" i="6"/>
  <c r="AK416" i="6"/>
  <c r="M416" i="6"/>
  <c r="AZ416" i="6"/>
  <c r="BO416" i="6"/>
  <c r="P416" i="6"/>
  <c r="B416" i="7"/>
  <c r="Z416" i="6"/>
  <c r="L727" i="6"/>
  <c r="AU727" i="6"/>
  <c r="BL727" i="6"/>
  <c r="AY727" i="6"/>
  <c r="BP727" i="6"/>
  <c r="AX727" i="6"/>
  <c r="C727" i="6"/>
  <c r="BR727" i="6"/>
  <c r="E727" i="6"/>
  <c r="BB727" i="6"/>
  <c r="N727" i="6"/>
  <c r="AF727" i="6"/>
  <c r="Z727" i="6"/>
  <c r="AW727" i="6"/>
  <c r="BJ727" i="6"/>
  <c r="AZ727" i="6"/>
  <c r="BN727" i="6"/>
  <c r="AK727" i="6"/>
  <c r="AH727" i="6"/>
  <c r="AR727" i="6"/>
  <c r="AS727" i="6"/>
  <c r="AA727" i="6"/>
  <c r="AT727" i="6"/>
  <c r="BM727" i="6"/>
  <c r="BC727" i="6"/>
  <c r="BE727" i="6"/>
  <c r="BH727" i="6"/>
  <c r="AO727" i="6"/>
  <c r="BF727" i="6"/>
  <c r="BA727" i="6"/>
  <c r="AE727" i="6"/>
  <c r="AP727" i="6"/>
  <c r="P727" i="6"/>
  <c r="B727" i="7"/>
  <c r="O727" i="6"/>
  <c r="BD727" i="6"/>
  <c r="BG727" i="6"/>
  <c r="BK727" i="6"/>
  <c r="AD727" i="6"/>
  <c r="AC727" i="6"/>
  <c r="K727" i="6"/>
  <c r="AB727" i="6"/>
  <c r="AV727" i="6"/>
  <c r="BO727" i="6"/>
  <c r="AI727" i="6"/>
  <c r="M727" i="6"/>
  <c r="BI727" i="6"/>
  <c r="L663" i="6"/>
  <c r="AU663" i="6"/>
  <c r="BL663" i="6"/>
  <c r="M663" i="6"/>
  <c r="AY663" i="6"/>
  <c r="BP663" i="6"/>
  <c r="AP663" i="6"/>
  <c r="AX663" i="6"/>
  <c r="C663" i="6"/>
  <c r="BR663" i="6"/>
  <c r="E663" i="6"/>
  <c r="AR663" i="6"/>
  <c r="BF663" i="6"/>
  <c r="AV663" i="6"/>
  <c r="N663" i="6"/>
  <c r="BJ663" i="6"/>
  <c r="AZ663" i="6"/>
  <c r="BG663" i="6"/>
  <c r="AI663" i="6"/>
  <c r="BD663" i="6"/>
  <c r="AF663" i="6"/>
  <c r="Z663" i="6"/>
  <c r="BA663" i="6"/>
  <c r="AT663" i="6"/>
  <c r="BM663" i="6"/>
  <c r="AC663" i="6"/>
  <c r="AK663" i="6"/>
  <c r="AO663" i="6"/>
  <c r="BI663" i="6"/>
  <c r="BO663" i="6"/>
  <c r="AB663" i="6"/>
  <c r="K663" i="6"/>
  <c r="BK663" i="6"/>
  <c r="BH663" i="6"/>
  <c r="AE663" i="6"/>
  <c r="BN663" i="6"/>
  <c r="BE663" i="6"/>
  <c r="AA663" i="6"/>
  <c r="P663" i="6"/>
  <c r="B663" i="7"/>
  <c r="O663" i="6"/>
  <c r="BC663" i="6"/>
  <c r="BB663" i="6"/>
  <c r="AS663" i="6"/>
  <c r="AW663" i="6"/>
  <c r="AD663" i="6"/>
  <c r="AH663" i="6"/>
  <c r="AY599" i="6"/>
  <c r="BP599" i="6"/>
  <c r="BN599" i="6"/>
  <c r="BL599" i="6"/>
  <c r="C599" i="6"/>
  <c r="BR599" i="6"/>
  <c r="E599" i="6"/>
  <c r="L599" i="6"/>
  <c r="BM599" i="6"/>
  <c r="N599" i="6"/>
  <c r="AS599" i="6"/>
  <c r="BF599" i="6"/>
  <c r="AW599" i="6"/>
  <c r="BO599" i="6"/>
  <c r="BA599" i="6"/>
  <c r="AU599" i="6"/>
  <c r="BE599" i="6"/>
  <c r="O599" i="6"/>
  <c r="AR599" i="6"/>
  <c r="AC599" i="6"/>
  <c r="AV599" i="6"/>
  <c r="AD599" i="6"/>
  <c r="AT599" i="6"/>
  <c r="AI599" i="6"/>
  <c r="AF599" i="6"/>
  <c r="M599" i="6"/>
  <c r="K599" i="6"/>
  <c r="AA599" i="6"/>
  <c r="AZ599" i="6"/>
  <c r="AX599" i="6"/>
  <c r="BJ599" i="6"/>
  <c r="BG599" i="6"/>
  <c r="Z599" i="6"/>
  <c r="AB599" i="6"/>
  <c r="BC599" i="6"/>
  <c r="AO599" i="6"/>
  <c r="BH599" i="6"/>
  <c r="BB599" i="6"/>
  <c r="AE599" i="6"/>
  <c r="BD599" i="6"/>
  <c r="AP599" i="6"/>
  <c r="AH599" i="6"/>
  <c r="AK599" i="6"/>
  <c r="BK599" i="6"/>
  <c r="BI599" i="6"/>
  <c r="P599" i="6"/>
  <c r="B599" i="7"/>
  <c r="AR535" i="6"/>
  <c r="AU535" i="6"/>
  <c r="AS535" i="6"/>
  <c r="AV535" i="6"/>
  <c r="L535" i="6"/>
  <c r="AY535" i="6"/>
  <c r="BP535" i="6"/>
  <c r="BB535" i="6"/>
  <c r="AT535" i="6"/>
  <c r="BD535" i="6"/>
  <c r="AH535" i="6"/>
  <c r="BE535" i="6"/>
  <c r="N535" i="6"/>
  <c r="E535" i="6"/>
  <c r="BJ535" i="6"/>
  <c r="BA535" i="6"/>
  <c r="O535" i="6"/>
  <c r="BF535" i="6"/>
  <c r="AD535" i="6"/>
  <c r="K535" i="6"/>
  <c r="AI535" i="6"/>
  <c r="AA535" i="6"/>
  <c r="M535" i="6"/>
  <c r="AF535" i="6"/>
  <c r="C535" i="6"/>
  <c r="BR535" i="6"/>
  <c r="BK535" i="6"/>
  <c r="AP535" i="6"/>
  <c r="Z535" i="6"/>
  <c r="AZ535" i="6"/>
  <c r="BI535" i="6"/>
  <c r="BM535" i="6"/>
  <c r="AW535" i="6"/>
  <c r="AB535" i="6"/>
  <c r="AK535" i="6"/>
  <c r="BO535" i="6"/>
  <c r="P535" i="6"/>
  <c r="B535" i="7"/>
  <c r="BL535" i="6"/>
  <c r="AE535" i="6"/>
  <c r="BC535" i="6"/>
  <c r="BG535" i="6"/>
  <c r="AX535" i="6"/>
  <c r="AC535" i="6"/>
  <c r="BH535" i="6"/>
  <c r="AO535" i="6"/>
  <c r="BN535" i="6"/>
  <c r="BP471" i="6"/>
  <c r="BO471" i="6"/>
  <c r="BN471" i="6"/>
  <c r="AC471" i="6"/>
  <c r="BD471" i="6"/>
  <c r="AP471" i="6"/>
  <c r="P471" i="6"/>
  <c r="B471" i="7"/>
  <c r="BG471" i="6"/>
  <c r="BH471" i="6"/>
  <c r="AY471" i="6"/>
  <c r="BF471" i="6"/>
  <c r="AE471" i="6"/>
  <c r="AD471" i="6"/>
  <c r="AV471" i="6"/>
  <c r="BE471" i="6"/>
  <c r="N471" i="6"/>
  <c r="BI471" i="6"/>
  <c r="BL471" i="6"/>
  <c r="AB471" i="6"/>
  <c r="AX471" i="6"/>
  <c r="AK471" i="6"/>
  <c r="BJ471" i="6"/>
  <c r="AO471" i="6"/>
  <c r="AH471" i="6"/>
  <c r="AI471" i="6"/>
  <c r="AU471" i="6"/>
  <c r="E471" i="6"/>
  <c r="AA471" i="6"/>
  <c r="AS471" i="6"/>
  <c r="AZ471" i="6"/>
  <c r="AW471" i="6"/>
  <c r="AF471" i="6"/>
  <c r="O471" i="6"/>
  <c r="M471" i="6"/>
  <c r="BB471" i="6"/>
  <c r="C471" i="6"/>
  <c r="BR471" i="6"/>
  <c r="BC471" i="6"/>
  <c r="K471" i="6"/>
  <c r="BM471" i="6"/>
  <c r="L471" i="6"/>
  <c r="AR471" i="6"/>
  <c r="BA471" i="6"/>
  <c r="BK471" i="6"/>
  <c r="AT471" i="6"/>
  <c r="Z471" i="6"/>
  <c r="AB407" i="6"/>
  <c r="BF407" i="6"/>
  <c r="AA407" i="6"/>
  <c r="AF407" i="6"/>
  <c r="AT407" i="6"/>
  <c r="AR407" i="6"/>
  <c r="AS407" i="6"/>
  <c r="BN407" i="6"/>
  <c r="BL407" i="6"/>
  <c r="BM407" i="6"/>
  <c r="AU407" i="6"/>
  <c r="AE407" i="6"/>
  <c r="BA407" i="6"/>
  <c r="AY407" i="6"/>
  <c r="E407" i="6"/>
  <c r="BJ407" i="6"/>
  <c r="BP407" i="6"/>
  <c r="AX407" i="6"/>
  <c r="BD407" i="6"/>
  <c r="BB407" i="6"/>
  <c r="L407" i="6"/>
  <c r="AZ407" i="6"/>
  <c r="K407" i="6"/>
  <c r="BG407" i="6"/>
  <c r="AH407" i="6"/>
  <c r="N407" i="6"/>
  <c r="AO407" i="6"/>
  <c r="BE407" i="6"/>
  <c r="AV407" i="6"/>
  <c r="BH407" i="6"/>
  <c r="BK407" i="6"/>
  <c r="AD407" i="6"/>
  <c r="P407" i="6"/>
  <c r="B407" i="7"/>
  <c r="BI407" i="6"/>
  <c r="O407" i="6"/>
  <c r="C407" i="6"/>
  <c r="BR407" i="6"/>
  <c r="AK407" i="6"/>
  <c r="BC407" i="6"/>
  <c r="AP407" i="6"/>
  <c r="M407" i="6"/>
  <c r="AC407" i="6"/>
  <c r="AW407" i="6"/>
  <c r="BO407" i="6"/>
  <c r="AI407" i="6"/>
  <c r="Z407" i="6"/>
  <c r="AW271" i="5"/>
  <c r="AM271" i="5"/>
  <c r="W271" i="5"/>
  <c r="AJ271" i="5"/>
  <c r="K271" i="5"/>
  <c r="BD271" i="5"/>
  <c r="AO271" i="5"/>
  <c r="R271" i="5"/>
  <c r="AU271" i="5"/>
  <c r="AQ271" i="5"/>
  <c r="L271" i="5"/>
  <c r="E271" i="5"/>
  <c r="BF271" i="5"/>
  <c r="P271" i="5"/>
  <c r="AH271" i="5"/>
  <c r="BE271" i="5"/>
  <c r="AN271" i="5"/>
  <c r="BI271" i="5"/>
  <c r="AT271" i="5"/>
  <c r="AV271" i="5"/>
  <c r="C271" i="5"/>
  <c r="AI271" i="5"/>
  <c r="AR271" i="5"/>
  <c r="I271" i="5"/>
  <c r="BJ271" i="5"/>
  <c r="AF271" i="5"/>
  <c r="U271" i="5"/>
  <c r="AY271" i="5"/>
  <c r="BP271" i="5"/>
  <c r="BG271" i="5"/>
  <c r="BL271" i="5"/>
  <c r="J271" i="5"/>
  <c r="AP271" i="5"/>
  <c r="AX271" i="5"/>
  <c r="BC271" i="5"/>
  <c r="V271" i="5"/>
  <c r="BB271" i="5"/>
  <c r="AK271" i="5"/>
  <c r="AS271" i="5"/>
  <c r="AZ271" i="5"/>
  <c r="M271" i="5"/>
  <c r="BH271" i="5"/>
  <c r="O271" i="5"/>
  <c r="BA271" i="5"/>
  <c r="BK271" i="5"/>
  <c r="E207" i="5"/>
  <c r="AW207" i="5"/>
  <c r="P207" i="5"/>
  <c r="C207" i="5"/>
  <c r="AI207" i="5"/>
  <c r="BA207" i="5"/>
  <c r="AF207" i="5"/>
  <c r="AS207" i="5"/>
  <c r="R207" i="5"/>
  <c r="AN207" i="5"/>
  <c r="AR207" i="5"/>
  <c r="L207" i="5"/>
  <c r="AO207" i="5"/>
  <c r="AP207" i="5"/>
  <c r="W207" i="5"/>
  <c r="I207" i="5"/>
  <c r="AX207" i="5"/>
  <c r="BI207" i="5"/>
  <c r="AH207" i="5"/>
  <c r="BH207" i="5"/>
  <c r="BL207" i="5"/>
  <c r="AK207" i="5"/>
  <c r="BF207" i="5"/>
  <c r="AJ207" i="5"/>
  <c r="BP207" i="5"/>
  <c r="BE207" i="5"/>
  <c r="AT207" i="5"/>
  <c r="O207" i="5"/>
  <c r="BK207" i="5"/>
  <c r="BB207" i="5"/>
  <c r="K207" i="5"/>
  <c r="BD207" i="5"/>
  <c r="M207" i="5"/>
  <c r="BG207" i="5"/>
  <c r="AQ207" i="5"/>
  <c r="AU207" i="5"/>
  <c r="U207" i="5"/>
  <c r="AZ207" i="5"/>
  <c r="V207" i="5"/>
  <c r="BJ207" i="5"/>
  <c r="BC207" i="5"/>
  <c r="AM207" i="5"/>
  <c r="J207" i="5"/>
  <c r="AY207" i="5"/>
  <c r="AV207" i="5"/>
  <c r="M143" i="5"/>
  <c r="BJ143" i="5"/>
  <c r="E143" i="5"/>
  <c r="AW143" i="5"/>
  <c r="AZ143" i="5"/>
  <c r="AR143" i="5"/>
  <c r="AJ143" i="5"/>
  <c r="W143" i="5"/>
  <c r="R143" i="5"/>
  <c r="BE143" i="5"/>
  <c r="BK143" i="5"/>
  <c r="BC143" i="5"/>
  <c r="AS143" i="5"/>
  <c r="J143" i="5"/>
  <c r="U143" i="5"/>
  <c r="P143" i="5"/>
  <c r="C143" i="5"/>
  <c r="AI143" i="5"/>
  <c r="AY143" i="5"/>
  <c r="AX143" i="5"/>
  <c r="BD143" i="5"/>
  <c r="AF143" i="5"/>
  <c r="AV143" i="5"/>
  <c r="AT143" i="5"/>
  <c r="BP143" i="5"/>
  <c r="BF143" i="5"/>
  <c r="AO143" i="5"/>
  <c r="BL143" i="5"/>
  <c r="BI143" i="5"/>
  <c r="AM143" i="5"/>
  <c r="O143" i="5"/>
  <c r="AK143" i="5"/>
  <c r="AH143" i="5"/>
  <c r="AU143" i="5"/>
  <c r="L143" i="5"/>
  <c r="K143" i="5"/>
  <c r="V143" i="5"/>
  <c r="I143" i="5"/>
  <c r="AQ143" i="5"/>
  <c r="BH143" i="5"/>
  <c r="AP143" i="5"/>
  <c r="BB143" i="5"/>
  <c r="BA143" i="5"/>
  <c r="AN143" i="5"/>
  <c r="BG143" i="5"/>
  <c r="I79" i="5"/>
  <c r="BG79" i="5"/>
  <c r="AT79" i="5"/>
  <c r="AW79" i="5"/>
  <c r="AM79" i="5"/>
  <c r="AP79" i="5"/>
  <c r="AJ79" i="5"/>
  <c r="K79" i="5"/>
  <c r="BJ79" i="5"/>
  <c r="AY79" i="5"/>
  <c r="BI79" i="5"/>
  <c r="V79" i="5"/>
  <c r="BE79" i="5"/>
  <c r="L79" i="5"/>
  <c r="J79" i="5"/>
  <c r="AH79" i="5"/>
  <c r="AR79" i="5"/>
  <c r="M79" i="5"/>
  <c r="W79" i="5"/>
  <c r="R79" i="5"/>
  <c r="U79" i="5"/>
  <c r="BD79" i="5"/>
  <c r="P79" i="5"/>
  <c r="AU79" i="5"/>
  <c r="BC79" i="5"/>
  <c r="AX79" i="5"/>
  <c r="AV79" i="5"/>
  <c r="BK79" i="5"/>
  <c r="BB79" i="5"/>
  <c r="BL79" i="5"/>
  <c r="BF79" i="5"/>
  <c r="AK79" i="5"/>
  <c r="AZ79" i="5"/>
  <c r="BH79" i="5"/>
  <c r="BA79" i="5"/>
  <c r="AN79" i="5"/>
  <c r="AF79" i="5"/>
  <c r="AO79" i="5"/>
  <c r="BP79" i="5"/>
  <c r="O79" i="5"/>
  <c r="AS79" i="5"/>
  <c r="E79" i="5"/>
  <c r="AQ79" i="5"/>
  <c r="C79" i="5"/>
  <c r="AI79" i="5"/>
  <c r="E274" i="5"/>
  <c r="L274" i="5"/>
  <c r="AW274" i="5"/>
  <c r="C274" i="5"/>
  <c r="AI274" i="5"/>
  <c r="AS274" i="5"/>
  <c r="AV274" i="5"/>
  <c r="P274" i="5"/>
  <c r="BC274" i="5"/>
  <c r="AK274" i="5"/>
  <c r="BP274" i="5"/>
  <c r="AU274" i="5"/>
  <c r="V274" i="5"/>
  <c r="U274" i="5"/>
  <c r="AR274" i="5"/>
  <c r="BE274" i="5"/>
  <c r="BH274" i="5"/>
  <c r="BF274" i="5"/>
  <c r="K274" i="5"/>
  <c r="AH274" i="5"/>
  <c r="W274" i="5"/>
  <c r="AO274" i="5"/>
  <c r="AJ274" i="5"/>
  <c r="R274" i="5"/>
  <c r="AQ274" i="5"/>
  <c r="BB274" i="5"/>
  <c r="AF274" i="5"/>
  <c r="BI274" i="5"/>
  <c r="AN274" i="5"/>
  <c r="I274" i="5"/>
  <c r="AP274" i="5"/>
  <c r="J274" i="5"/>
  <c r="BK274" i="5"/>
  <c r="BD274" i="5"/>
  <c r="BL274" i="5"/>
  <c r="AZ274" i="5"/>
  <c r="BG274" i="5"/>
  <c r="AM274" i="5"/>
  <c r="AX274" i="5"/>
  <c r="AT274" i="5"/>
  <c r="BA274" i="5"/>
  <c r="O274" i="5"/>
  <c r="M274" i="5"/>
  <c r="AY274" i="5"/>
  <c r="BJ274" i="5"/>
  <c r="C210" i="5"/>
  <c r="AI210" i="5"/>
  <c r="AJ210" i="5"/>
  <c r="BK210" i="5"/>
  <c r="J210" i="5"/>
  <c r="L210" i="5"/>
  <c r="AK210" i="5"/>
  <c r="P210" i="5"/>
  <c r="V210" i="5"/>
  <c r="AT210" i="5"/>
  <c r="E210" i="5"/>
  <c r="AF210" i="5"/>
  <c r="U210" i="5"/>
  <c r="AU210" i="5"/>
  <c r="I210" i="5"/>
  <c r="AQ210" i="5"/>
  <c r="R210" i="5"/>
  <c r="BD210" i="5"/>
  <c r="K210" i="5"/>
  <c r="BJ210" i="5"/>
  <c r="AH210" i="5"/>
  <c r="O210" i="5"/>
  <c r="BH210" i="5"/>
  <c r="AZ210" i="5"/>
  <c r="BP210" i="5"/>
  <c r="AM210" i="5"/>
  <c r="AX210" i="5"/>
  <c r="BF210" i="5"/>
  <c r="AP210" i="5"/>
  <c r="AV210" i="5"/>
  <c r="BB210" i="5"/>
  <c r="AS210" i="5"/>
  <c r="AO210" i="5"/>
  <c r="BA210" i="5"/>
  <c r="AR210" i="5"/>
  <c r="BG210" i="5"/>
  <c r="AY210" i="5"/>
  <c r="BI210" i="5"/>
  <c r="BE210" i="5"/>
  <c r="AW210" i="5"/>
  <c r="BC210" i="5"/>
  <c r="BL210" i="5"/>
  <c r="AN210" i="5"/>
  <c r="W210" i="5"/>
  <c r="M210" i="5"/>
  <c r="U154" i="5"/>
  <c r="E154" i="5"/>
  <c r="BD154" i="5"/>
  <c r="BB154" i="5"/>
  <c r="AN154" i="5"/>
  <c r="AO154" i="5"/>
  <c r="R154" i="5"/>
  <c r="O154" i="5"/>
  <c r="BI154" i="5"/>
  <c r="BC154" i="5"/>
  <c r="BF154" i="5"/>
  <c r="J154" i="5"/>
  <c r="AH154" i="5"/>
  <c r="AJ154" i="5"/>
  <c r="AR154" i="5"/>
  <c r="I154" i="5"/>
  <c r="AX154" i="5"/>
  <c r="M154" i="5"/>
  <c r="AF154" i="5"/>
  <c r="AV154" i="5"/>
  <c r="AP154" i="5"/>
  <c r="BA154" i="5"/>
  <c r="BP154" i="5"/>
  <c r="BE154" i="5"/>
  <c r="L154" i="5"/>
  <c r="AS154" i="5"/>
  <c r="V154" i="5"/>
  <c r="AM154" i="5"/>
  <c r="BK154" i="5"/>
  <c r="P154" i="5"/>
  <c r="BJ154" i="5"/>
  <c r="AK154" i="5"/>
  <c r="AT154" i="5"/>
  <c r="AQ154" i="5"/>
  <c r="AY154" i="5"/>
  <c r="AW154" i="5"/>
  <c r="BH154" i="5"/>
  <c r="C154" i="5"/>
  <c r="AI154" i="5"/>
  <c r="K154" i="5"/>
  <c r="AU154" i="5"/>
  <c r="BG154" i="5"/>
  <c r="AZ154" i="5"/>
  <c r="BL154" i="5"/>
  <c r="W154" i="5"/>
  <c r="AK90" i="5"/>
  <c r="P90" i="5"/>
  <c r="AR90" i="5"/>
  <c r="BB90" i="5"/>
  <c r="M90" i="5"/>
  <c r="BC90" i="5"/>
  <c r="J90" i="5"/>
  <c r="AM90" i="5"/>
  <c r="O90" i="5"/>
  <c r="AO90" i="5"/>
  <c r="R90" i="5"/>
  <c r="BG90" i="5"/>
  <c r="AJ90" i="5"/>
  <c r="AN90" i="5"/>
  <c r="AP90" i="5"/>
  <c r="V90" i="5"/>
  <c r="AW90" i="5"/>
  <c r="BD90" i="5"/>
  <c r="L90" i="5"/>
  <c r="BL90" i="5"/>
  <c r="BA90" i="5"/>
  <c r="BJ90" i="5"/>
  <c r="AS90" i="5"/>
  <c r="AY90" i="5"/>
  <c r="E90" i="5"/>
  <c r="I90" i="5"/>
  <c r="BE90" i="5"/>
  <c r="AV90" i="5"/>
  <c r="BK90" i="5"/>
  <c r="K90" i="5"/>
  <c r="AZ90" i="5"/>
  <c r="BI90" i="5"/>
  <c r="AU90" i="5"/>
  <c r="BH90" i="5"/>
  <c r="AX90" i="5"/>
  <c r="AT90" i="5"/>
  <c r="W90" i="5"/>
  <c r="C90" i="5"/>
  <c r="AI90" i="5"/>
  <c r="BP90" i="5"/>
  <c r="AQ90" i="5"/>
  <c r="AF90" i="5"/>
  <c r="U90" i="5"/>
  <c r="AH90" i="5"/>
  <c r="BF90" i="5"/>
  <c r="AR277" i="5"/>
  <c r="BI277" i="5"/>
  <c r="AF277" i="5"/>
  <c r="AV277" i="5"/>
  <c r="K277" i="5"/>
  <c r="AK277" i="5"/>
  <c r="C277" i="5"/>
  <c r="AI277" i="5"/>
  <c r="P277" i="5"/>
  <c r="AP277" i="5"/>
  <c r="I277" i="5"/>
  <c r="AU277" i="5"/>
  <c r="BJ277" i="5"/>
  <c r="AH277" i="5"/>
  <c r="BP277" i="5"/>
  <c r="AW277" i="5"/>
  <c r="BB277" i="5"/>
  <c r="AJ277" i="5"/>
  <c r="O277" i="5"/>
  <c r="AO277" i="5"/>
  <c r="V277" i="5"/>
  <c r="BH277" i="5"/>
  <c r="AY277" i="5"/>
  <c r="L277" i="5"/>
  <c r="AM277" i="5"/>
  <c r="R277" i="5"/>
  <c r="BA277" i="5"/>
  <c r="BF277" i="5"/>
  <c r="BE277" i="5"/>
  <c r="AT277" i="5"/>
  <c r="M277" i="5"/>
  <c r="E277" i="5"/>
  <c r="BL277" i="5"/>
  <c r="BC277" i="5"/>
  <c r="AZ277" i="5"/>
  <c r="AQ277" i="5"/>
  <c r="AN277" i="5"/>
  <c r="W277" i="5"/>
  <c r="AS277" i="5"/>
  <c r="AX277" i="5"/>
  <c r="U277" i="5"/>
  <c r="J277" i="5"/>
  <c r="BG277" i="5"/>
  <c r="BD277" i="5"/>
  <c r="BK277" i="5"/>
  <c r="O213" i="5"/>
  <c r="BK213" i="5"/>
  <c r="BA213" i="5"/>
  <c r="AH213" i="5"/>
  <c r="V213" i="5"/>
  <c r="AT213" i="5"/>
  <c r="BJ213" i="5"/>
  <c r="K213" i="5"/>
  <c r="AM213" i="5"/>
  <c r="AK213" i="5"/>
  <c r="P213" i="5"/>
  <c r="AP213" i="5"/>
  <c r="AU213" i="5"/>
  <c r="BE213" i="5"/>
  <c r="L213" i="5"/>
  <c r="R213" i="5"/>
  <c r="AS213" i="5"/>
  <c r="E213" i="5"/>
  <c r="AF213" i="5"/>
  <c r="BB213" i="5"/>
  <c r="BF213" i="5"/>
  <c r="I213" i="5"/>
  <c r="AR213" i="5"/>
  <c r="AV213" i="5"/>
  <c r="AZ213" i="5"/>
  <c r="AW213" i="5"/>
  <c r="AQ213" i="5"/>
  <c r="BG213" i="5"/>
  <c r="AJ213" i="5"/>
  <c r="AN213" i="5"/>
  <c r="BH213" i="5"/>
  <c r="BL213" i="5"/>
  <c r="AO213" i="5"/>
  <c r="J213" i="5"/>
  <c r="C213" i="5"/>
  <c r="AI213" i="5"/>
  <c r="AX213" i="5"/>
  <c r="W213" i="5"/>
  <c r="BD213" i="5"/>
  <c r="AY213" i="5"/>
  <c r="M213" i="5"/>
  <c r="BP213" i="5"/>
  <c r="BI213" i="5"/>
  <c r="BC213" i="5"/>
  <c r="U213" i="5"/>
  <c r="E149" i="5"/>
  <c r="AT149" i="5"/>
  <c r="V149" i="5"/>
  <c r="BH149" i="5"/>
  <c r="AM149" i="5"/>
  <c r="AQ149" i="5"/>
  <c r="U149" i="5"/>
  <c r="O149" i="5"/>
  <c r="AJ149" i="5"/>
  <c r="W149" i="5"/>
  <c r="BE149" i="5"/>
  <c r="BK149" i="5"/>
  <c r="BJ149" i="5"/>
  <c r="AY149" i="5"/>
  <c r="BC149" i="5"/>
  <c r="AS149" i="5"/>
  <c r="BP149" i="5"/>
  <c r="AZ149" i="5"/>
  <c r="P149" i="5"/>
  <c r="AO149" i="5"/>
  <c r="BD149" i="5"/>
  <c r="AF149" i="5"/>
  <c r="AX149" i="5"/>
  <c r="BI149" i="5"/>
  <c r="AW149" i="5"/>
  <c r="C149" i="5"/>
  <c r="AI149" i="5"/>
  <c r="BB149" i="5"/>
  <c r="AK149" i="5"/>
  <c r="AH149" i="5"/>
  <c r="R149" i="5"/>
  <c r="AR149" i="5"/>
  <c r="BL149" i="5"/>
  <c r="J149" i="5"/>
  <c r="BF149" i="5"/>
  <c r="BG149" i="5"/>
  <c r="AN149" i="5"/>
  <c r="L149" i="5"/>
  <c r="K149" i="5"/>
  <c r="M149" i="5"/>
  <c r="AU149" i="5"/>
  <c r="AV149" i="5"/>
  <c r="BA149" i="5"/>
  <c r="I149" i="5"/>
  <c r="AP149" i="5"/>
  <c r="C85" i="5"/>
  <c r="AI85" i="5"/>
  <c r="P85" i="5"/>
  <c r="BP85" i="5"/>
  <c r="I85" i="5"/>
  <c r="BG85" i="5"/>
  <c r="AT85" i="5"/>
  <c r="AS85" i="5"/>
  <c r="AF85" i="5"/>
  <c r="W85" i="5"/>
  <c r="J85" i="5"/>
  <c r="BH85" i="5"/>
  <c r="BK85" i="5"/>
  <c r="BA85" i="5"/>
  <c r="AN85" i="5"/>
  <c r="BE85" i="5"/>
  <c r="L85" i="5"/>
  <c r="BI85" i="5"/>
  <c r="V85" i="5"/>
  <c r="AW85" i="5"/>
  <c r="AH85" i="5"/>
  <c r="BB85" i="5"/>
  <c r="BJ85" i="5"/>
  <c r="AK85" i="5"/>
  <c r="O85" i="5"/>
  <c r="AQ85" i="5"/>
  <c r="AY85" i="5"/>
  <c r="AV85" i="5"/>
  <c r="BD85" i="5"/>
  <c r="K85" i="5"/>
  <c r="AU85" i="5"/>
  <c r="R85" i="5"/>
  <c r="AZ85" i="5"/>
  <c r="BL85" i="5"/>
  <c r="BF85" i="5"/>
  <c r="E85" i="5"/>
  <c r="AP85" i="5"/>
  <c r="AJ85" i="5"/>
  <c r="AR85" i="5"/>
  <c r="AO85" i="5"/>
  <c r="AX85" i="5"/>
  <c r="M85" i="5"/>
  <c r="BC85" i="5"/>
  <c r="U85" i="5"/>
  <c r="AM85" i="5"/>
  <c r="U272" i="5"/>
  <c r="BH272" i="5"/>
  <c r="AJ272" i="5"/>
  <c r="BP272" i="5"/>
  <c r="BE272" i="5"/>
  <c r="AT272" i="5"/>
  <c r="AF272" i="5"/>
  <c r="BD272" i="5"/>
  <c r="BL272" i="5"/>
  <c r="AV272" i="5"/>
  <c r="BB272" i="5"/>
  <c r="BG272" i="5"/>
  <c r="AH272" i="5"/>
  <c r="K272" i="5"/>
  <c r="AO272" i="5"/>
  <c r="M272" i="5"/>
  <c r="V272" i="5"/>
  <c r="AQ272" i="5"/>
  <c r="O272" i="5"/>
  <c r="BF272" i="5"/>
  <c r="AW272" i="5"/>
  <c r="C272" i="5"/>
  <c r="AI272" i="5"/>
  <c r="AR272" i="5"/>
  <c r="R272" i="5"/>
  <c r="AS272" i="5"/>
  <c r="AY272" i="5"/>
  <c r="BJ272" i="5"/>
  <c r="AZ272" i="5"/>
  <c r="AK272" i="5"/>
  <c r="E272" i="5"/>
  <c r="AN272" i="5"/>
  <c r="AX272" i="5"/>
  <c r="BI272" i="5"/>
  <c r="AP272" i="5"/>
  <c r="AU272" i="5"/>
  <c r="P272" i="5"/>
  <c r="AM272" i="5"/>
  <c r="BA272" i="5"/>
  <c r="I272" i="5"/>
  <c r="L272" i="5"/>
  <c r="BC272" i="5"/>
  <c r="BK272" i="5"/>
  <c r="J272" i="5"/>
  <c r="W272" i="5"/>
  <c r="C208" i="5"/>
  <c r="AI208" i="5"/>
  <c r="W208" i="5"/>
  <c r="O208" i="5"/>
  <c r="V208" i="5"/>
  <c r="M208" i="5"/>
  <c r="AO208" i="5"/>
  <c r="BE208" i="5"/>
  <c r="E208" i="5"/>
  <c r="BD208" i="5"/>
  <c r="BH208" i="5"/>
  <c r="AV208" i="5"/>
  <c r="AZ208" i="5"/>
  <c r="AU208" i="5"/>
  <c r="AY208" i="5"/>
  <c r="AX208" i="5"/>
  <c r="AS208" i="5"/>
  <c r="AM208" i="5"/>
  <c r="BB208" i="5"/>
  <c r="J208" i="5"/>
  <c r="R208" i="5"/>
  <c r="BF208" i="5"/>
  <c r="BK208" i="5"/>
  <c r="BC208" i="5"/>
  <c r="U208" i="5"/>
  <c r="K208" i="5"/>
  <c r="BG208" i="5"/>
  <c r="P208" i="5"/>
  <c r="L208" i="5"/>
  <c r="AJ208" i="5"/>
  <c r="AP208" i="5"/>
  <c r="AF208" i="5"/>
  <c r="BJ208" i="5"/>
  <c r="AH208" i="5"/>
  <c r="AK208" i="5"/>
  <c r="AR208" i="5"/>
  <c r="BL208" i="5"/>
  <c r="BA208" i="5"/>
  <c r="I208" i="5"/>
  <c r="AT208" i="5"/>
  <c r="BP208" i="5"/>
  <c r="BI208" i="5"/>
  <c r="AN208" i="5"/>
  <c r="AW208" i="5"/>
  <c r="AQ208" i="5"/>
  <c r="P144" i="5"/>
  <c r="BG144" i="5"/>
  <c r="BL144" i="5"/>
  <c r="R144" i="5"/>
  <c r="AZ144" i="5"/>
  <c r="BP144" i="5"/>
  <c r="AS144" i="5"/>
  <c r="AN144" i="5"/>
  <c r="AW144" i="5"/>
  <c r="AH144" i="5"/>
  <c r="W144" i="5"/>
  <c r="J144" i="5"/>
  <c r="AQ144" i="5"/>
  <c r="I144" i="5"/>
  <c r="AT144" i="5"/>
  <c r="M144" i="5"/>
  <c r="BH144" i="5"/>
  <c r="AP144" i="5"/>
  <c r="C144" i="5"/>
  <c r="AI144" i="5"/>
  <c r="AK144" i="5"/>
  <c r="AY144" i="5"/>
  <c r="AO144" i="5"/>
  <c r="L144" i="5"/>
  <c r="BI144" i="5"/>
  <c r="AM144" i="5"/>
  <c r="BD144" i="5"/>
  <c r="AJ144" i="5"/>
  <c r="AV144" i="5"/>
  <c r="V144" i="5"/>
  <c r="BE144" i="5"/>
  <c r="AR144" i="5"/>
  <c r="AU144" i="5"/>
  <c r="U144" i="5"/>
  <c r="BC144" i="5"/>
  <c r="BA144" i="5"/>
  <c r="BB144" i="5"/>
  <c r="E144" i="5"/>
  <c r="AX144" i="5"/>
  <c r="O144" i="5"/>
  <c r="K144" i="5"/>
  <c r="BJ144" i="5"/>
  <c r="BK144" i="5"/>
  <c r="AF144" i="5"/>
  <c r="BF144" i="5"/>
  <c r="C80" i="5"/>
  <c r="AI80" i="5"/>
  <c r="K80" i="5"/>
  <c r="BJ80" i="5"/>
  <c r="I80" i="5"/>
  <c r="AX80" i="5"/>
  <c r="AZ80" i="5"/>
  <c r="AS80" i="5"/>
  <c r="V80" i="5"/>
  <c r="AK80" i="5"/>
  <c r="E80" i="5"/>
  <c r="BD80" i="5"/>
  <c r="BL80" i="5"/>
  <c r="BA80" i="5"/>
  <c r="AU80" i="5"/>
  <c r="BE80" i="5"/>
  <c r="O80" i="5"/>
  <c r="BI80" i="5"/>
  <c r="W80" i="5"/>
  <c r="AW80" i="5"/>
  <c r="AP80" i="5"/>
  <c r="AR80" i="5"/>
  <c r="J80" i="5"/>
  <c r="R80" i="5"/>
  <c r="P80" i="5"/>
  <c r="AF80" i="5"/>
  <c r="BF80" i="5"/>
  <c r="AM80" i="5"/>
  <c r="BK80" i="5"/>
  <c r="BP80" i="5"/>
  <c r="AV80" i="5"/>
  <c r="L80" i="5"/>
  <c r="BB80" i="5"/>
  <c r="BC80" i="5"/>
  <c r="BG80" i="5"/>
  <c r="BH80" i="5"/>
  <c r="AQ80" i="5"/>
  <c r="AJ80" i="5"/>
  <c r="AN80" i="5"/>
  <c r="AO80" i="5"/>
  <c r="AT80" i="5"/>
  <c r="M80" i="5"/>
  <c r="AY80" i="5"/>
  <c r="U80" i="5"/>
  <c r="AH80" i="5"/>
  <c r="E557" i="6"/>
  <c r="AY557" i="6"/>
  <c r="AA557" i="6"/>
  <c r="BK557" i="6"/>
  <c r="AS557" i="6"/>
  <c r="BN557" i="6"/>
  <c r="AK557" i="6"/>
  <c r="O557" i="6"/>
  <c r="BB557" i="6"/>
  <c r="AZ557" i="6"/>
  <c r="Z557" i="6"/>
  <c r="BE557" i="6"/>
  <c r="AD557" i="6"/>
  <c r="AB557" i="6"/>
  <c r="AX557" i="6"/>
  <c r="AV557" i="6"/>
  <c r="BM557" i="6"/>
  <c r="BG557" i="6"/>
  <c r="BP557" i="6"/>
  <c r="AF557" i="6"/>
  <c r="BO557" i="6"/>
  <c r="BF557" i="6"/>
  <c r="AC557" i="6"/>
  <c r="BA557" i="6"/>
  <c r="M557" i="6"/>
  <c r="L557" i="6"/>
  <c r="P557" i="6"/>
  <c r="B557" i="7"/>
  <c r="N557" i="6"/>
  <c r="C557" i="6"/>
  <c r="BR557" i="6"/>
  <c r="AI557" i="6"/>
  <c r="AU557" i="6"/>
  <c r="AP557" i="6"/>
  <c r="AR557" i="6"/>
  <c r="AT557" i="6"/>
  <c r="BH557" i="6"/>
  <c r="K557" i="6"/>
  <c r="BC557" i="6"/>
  <c r="AW557" i="6"/>
  <c r="BD557" i="6"/>
  <c r="BJ557" i="6"/>
  <c r="AO557" i="6"/>
  <c r="BI557" i="6"/>
  <c r="AE557" i="6"/>
  <c r="AH557" i="6"/>
  <c r="BL557" i="6"/>
  <c r="N493" i="6"/>
  <c r="AS493" i="6"/>
  <c r="C493" i="6"/>
  <c r="BR493" i="6"/>
  <c r="BK493" i="6"/>
  <c r="AV493" i="6"/>
  <c r="BM493" i="6"/>
  <c r="BG493" i="6"/>
  <c r="AE493" i="6"/>
  <c r="BA493" i="6"/>
  <c r="AD493" i="6"/>
  <c r="E493" i="6"/>
  <c r="AR493" i="6"/>
  <c r="AI493" i="6"/>
  <c r="AT493" i="6"/>
  <c r="AX493" i="6"/>
  <c r="O493" i="6"/>
  <c r="BN493" i="6"/>
  <c r="AZ493" i="6"/>
  <c r="BC493" i="6"/>
  <c r="AK493" i="6"/>
  <c r="BI493" i="6"/>
  <c r="AA493" i="6"/>
  <c r="AC493" i="6"/>
  <c r="BP493" i="6"/>
  <c r="BO493" i="6"/>
  <c r="P493" i="6"/>
  <c r="B493" i="7"/>
  <c r="BD493" i="6"/>
  <c r="BL493" i="6"/>
  <c r="L493" i="6"/>
  <c r="AB493" i="6"/>
  <c r="BB493" i="6"/>
  <c r="BH493" i="6"/>
  <c r="BF493" i="6"/>
  <c r="BE493" i="6"/>
  <c r="AW493" i="6"/>
  <c r="AF493" i="6"/>
  <c r="M493" i="6"/>
  <c r="Z493" i="6"/>
  <c r="K493" i="6"/>
  <c r="AY493" i="6"/>
  <c r="BJ493" i="6"/>
  <c r="AU493" i="6"/>
  <c r="AP493" i="6"/>
  <c r="AO493" i="6"/>
  <c r="AH493" i="6"/>
  <c r="AU429" i="6"/>
  <c r="BL429" i="6"/>
  <c r="P429" i="6"/>
  <c r="B429" i="7"/>
  <c r="AY429" i="6"/>
  <c r="BP429" i="6"/>
  <c r="AO429" i="6"/>
  <c r="C429" i="6"/>
  <c r="BR429" i="6"/>
  <c r="E429" i="6"/>
  <c r="BF429" i="6"/>
  <c r="N429" i="6"/>
  <c r="AS429" i="6"/>
  <c r="BN429" i="6"/>
  <c r="M429" i="6"/>
  <c r="O429" i="6"/>
  <c r="BJ429" i="6"/>
  <c r="AZ429" i="6"/>
  <c r="AC429" i="6"/>
  <c r="AK429" i="6"/>
  <c r="AH429" i="6"/>
  <c r="AR429" i="6"/>
  <c r="BB429" i="6"/>
  <c r="AA429" i="6"/>
  <c r="AB429" i="6"/>
  <c r="BC429" i="6"/>
  <c r="BE429" i="6"/>
  <c r="BH429" i="6"/>
  <c r="AV429" i="6"/>
  <c r="AD429" i="6"/>
  <c r="BA429" i="6"/>
  <c r="AX429" i="6"/>
  <c r="K429" i="6"/>
  <c r="AW429" i="6"/>
  <c r="BO429" i="6"/>
  <c r="L429" i="6"/>
  <c r="BD429" i="6"/>
  <c r="AP429" i="6"/>
  <c r="BI429" i="6"/>
  <c r="BK429" i="6"/>
  <c r="BM429" i="6"/>
  <c r="AE429" i="6"/>
  <c r="AI429" i="6"/>
  <c r="AF429" i="6"/>
  <c r="BG429" i="6"/>
  <c r="AT429" i="6"/>
  <c r="Z429" i="6"/>
  <c r="N732" i="6"/>
  <c r="AS732" i="6"/>
  <c r="BN732" i="6"/>
  <c r="AV732" i="6"/>
  <c r="BM732" i="6"/>
  <c r="AI732" i="6"/>
  <c r="AB732" i="6"/>
  <c r="BF732" i="6"/>
  <c r="AF732" i="6"/>
  <c r="AT732" i="6"/>
  <c r="Z732" i="6"/>
  <c r="BH732" i="6"/>
  <c r="AX732" i="6"/>
  <c r="BL732" i="6"/>
  <c r="BB732" i="6"/>
  <c r="BP732" i="6"/>
  <c r="AY732" i="6"/>
  <c r="BD732" i="6"/>
  <c r="BK732" i="6"/>
  <c r="K732" i="6"/>
  <c r="BG732" i="6"/>
  <c r="AH732" i="6"/>
  <c r="BA732" i="6"/>
  <c r="C732" i="6"/>
  <c r="BR732" i="6"/>
  <c r="P732" i="6"/>
  <c r="B732" i="7"/>
  <c r="AU732" i="6"/>
  <c r="BI732" i="6"/>
  <c r="AA732" i="6"/>
  <c r="AD732" i="6"/>
  <c r="L732" i="6"/>
  <c r="AK732" i="6"/>
  <c r="BJ732" i="6"/>
  <c r="AC732" i="6"/>
  <c r="O732" i="6"/>
  <c r="AE732" i="6"/>
  <c r="AO732" i="6"/>
  <c r="E732" i="6"/>
  <c r="BO732" i="6"/>
  <c r="AR732" i="6"/>
  <c r="M732" i="6"/>
  <c r="AW732" i="6"/>
  <c r="AZ732" i="6"/>
  <c r="BC732" i="6"/>
  <c r="BE732" i="6"/>
  <c r="AP732" i="6"/>
  <c r="AE668" i="6"/>
  <c r="BA668" i="6"/>
  <c r="AY668" i="6"/>
  <c r="BH668" i="6"/>
  <c r="AC668" i="6"/>
  <c r="BG668" i="6"/>
  <c r="AT668" i="6"/>
  <c r="BM668" i="6"/>
  <c r="BL668" i="6"/>
  <c r="Z668" i="6"/>
  <c r="AZ668" i="6"/>
  <c r="AO668" i="6"/>
  <c r="AR668" i="6"/>
  <c r="AX668" i="6"/>
  <c r="E668" i="6"/>
  <c r="O668" i="6"/>
  <c r="BD668" i="6"/>
  <c r="AP668" i="6"/>
  <c r="AD668" i="6"/>
  <c r="BF668" i="6"/>
  <c r="AS668" i="6"/>
  <c r="AK668" i="6"/>
  <c r="BB668" i="6"/>
  <c r="P668" i="6"/>
  <c r="B668" i="7"/>
  <c r="AH668" i="6"/>
  <c r="BP668" i="6"/>
  <c r="BC668" i="6"/>
  <c r="BI668" i="6"/>
  <c r="BE668" i="6"/>
  <c r="AI668" i="6"/>
  <c r="BJ668" i="6"/>
  <c r="BK668" i="6"/>
  <c r="AB668" i="6"/>
  <c r="N668" i="6"/>
  <c r="BN668" i="6"/>
  <c r="BO668" i="6"/>
  <c r="C668" i="6"/>
  <c r="BR668" i="6"/>
  <c r="AA668" i="6"/>
  <c r="AU668" i="6"/>
  <c r="L668" i="6"/>
  <c r="K668" i="6"/>
  <c r="M668" i="6"/>
  <c r="AV668" i="6"/>
  <c r="AF668" i="6"/>
  <c r="AW668" i="6"/>
  <c r="E604" i="6"/>
  <c r="AY604" i="6"/>
  <c r="AR604" i="6"/>
  <c r="AC604" i="6"/>
  <c r="BC604" i="6"/>
  <c r="AK604" i="6"/>
  <c r="AH604" i="6"/>
  <c r="BG604" i="6"/>
  <c r="AB604" i="6"/>
  <c r="BF604" i="6"/>
  <c r="AV604" i="6"/>
  <c r="AT604" i="6"/>
  <c r="BL604" i="6"/>
  <c r="BI604" i="6"/>
  <c r="C604" i="6"/>
  <c r="BR604" i="6"/>
  <c r="AW604" i="6"/>
  <c r="AP604" i="6"/>
  <c r="BA604" i="6"/>
  <c r="AU604" i="6"/>
  <c r="P604" i="6"/>
  <c r="B604" i="7"/>
  <c r="N604" i="6"/>
  <c r="BN604" i="6"/>
  <c r="O604" i="6"/>
  <c r="AA604" i="6"/>
  <c r="AO604" i="6"/>
  <c r="BH604" i="6"/>
  <c r="BJ604" i="6"/>
  <c r="K604" i="6"/>
  <c r="AI604" i="6"/>
  <c r="BM604" i="6"/>
  <c r="AZ604" i="6"/>
  <c r="Z604" i="6"/>
  <c r="AF604" i="6"/>
  <c r="AD604" i="6"/>
  <c r="AS604" i="6"/>
  <c r="BB604" i="6"/>
  <c r="BD604" i="6"/>
  <c r="BK604" i="6"/>
  <c r="BE604" i="6"/>
  <c r="BO604" i="6"/>
  <c r="AX604" i="6"/>
  <c r="AE604" i="6"/>
  <c r="M604" i="6"/>
  <c r="L604" i="6"/>
  <c r="BP604" i="6"/>
  <c r="AI540" i="6"/>
  <c r="AK540" i="6"/>
  <c r="BE540" i="6"/>
  <c r="M540" i="6"/>
  <c r="AR540" i="6"/>
  <c r="BI540" i="6"/>
  <c r="Z540" i="6"/>
  <c r="AV540" i="6"/>
  <c r="BM540" i="6"/>
  <c r="AY540" i="6"/>
  <c r="BP540" i="6"/>
  <c r="AO540" i="6"/>
  <c r="BG540" i="6"/>
  <c r="AS540" i="6"/>
  <c r="AU540" i="6"/>
  <c r="O540" i="6"/>
  <c r="AD540" i="6"/>
  <c r="AB540" i="6"/>
  <c r="L540" i="6"/>
  <c r="BC540" i="6"/>
  <c r="AF540" i="6"/>
  <c r="N540" i="6"/>
  <c r="AX540" i="6"/>
  <c r="BL540" i="6"/>
  <c r="BO540" i="6"/>
  <c r="P540" i="6"/>
  <c r="B540" i="7"/>
  <c r="C540" i="6"/>
  <c r="BR540" i="6"/>
  <c r="AC540" i="6"/>
  <c r="BH540" i="6"/>
  <c r="BB540" i="6"/>
  <c r="AW540" i="6"/>
  <c r="AE540" i="6"/>
  <c r="BJ540" i="6"/>
  <c r="BD540" i="6"/>
  <c r="AH540" i="6"/>
  <c r="K540" i="6"/>
  <c r="BK540" i="6"/>
  <c r="AT540" i="6"/>
  <c r="AZ540" i="6"/>
  <c r="E540" i="6"/>
  <c r="AP540" i="6"/>
  <c r="BF540" i="6"/>
  <c r="AA540" i="6"/>
  <c r="BN540" i="6"/>
  <c r="BA540" i="6"/>
  <c r="AX476" i="6"/>
  <c r="AF476" i="6"/>
  <c r="O476" i="6"/>
  <c r="BB476" i="6"/>
  <c r="AS476" i="6"/>
  <c r="BH476" i="6"/>
  <c r="BF476" i="6"/>
  <c r="BA476" i="6"/>
  <c r="AE476" i="6"/>
  <c r="BJ476" i="6"/>
  <c r="BI476" i="6"/>
  <c r="BP476" i="6"/>
  <c r="AP476" i="6"/>
  <c r="AV476" i="6"/>
  <c r="M476" i="6"/>
  <c r="BD476" i="6"/>
  <c r="AO476" i="6"/>
  <c r="AA476" i="6"/>
  <c r="K476" i="6"/>
  <c r="C476" i="6"/>
  <c r="BR476" i="6"/>
  <c r="AH476" i="6"/>
  <c r="AB476" i="6"/>
  <c r="AY476" i="6"/>
  <c r="P476" i="6"/>
  <c r="B476" i="7"/>
  <c r="AK476" i="6"/>
  <c r="AC476" i="6"/>
  <c r="AU476" i="6"/>
  <c r="AZ476" i="6"/>
  <c r="BO476" i="6"/>
  <c r="AT476" i="6"/>
  <c r="E476" i="6"/>
  <c r="BN476" i="6"/>
  <c r="BM476" i="6"/>
  <c r="BK476" i="6"/>
  <c r="L476" i="6"/>
  <c r="BL476" i="6"/>
  <c r="AI476" i="6"/>
  <c r="BE476" i="6"/>
  <c r="BG476" i="6"/>
  <c r="AR476" i="6"/>
  <c r="N476" i="6"/>
  <c r="AD476" i="6"/>
  <c r="AW476" i="6"/>
  <c r="BC476" i="6"/>
  <c r="Z476" i="6"/>
  <c r="P412" i="6"/>
  <c r="B412" i="7"/>
  <c r="AI412" i="6"/>
  <c r="BP412" i="6"/>
  <c r="AC412" i="6"/>
  <c r="BG412" i="6"/>
  <c r="O412" i="6"/>
  <c r="BB412" i="6"/>
  <c r="C412" i="6"/>
  <c r="BR412" i="6"/>
  <c r="AB412" i="6"/>
  <c r="BF412" i="6"/>
  <c r="AA412" i="6"/>
  <c r="AR412" i="6"/>
  <c r="BI412" i="6"/>
  <c r="BH412" i="6"/>
  <c r="BM412" i="6"/>
  <c r="BK412" i="6"/>
  <c r="BA412" i="6"/>
  <c r="AY412" i="6"/>
  <c r="AT412" i="6"/>
  <c r="K412" i="6"/>
  <c r="AP412" i="6"/>
  <c r="AH412" i="6"/>
  <c r="AE412" i="6"/>
  <c r="AD412" i="6"/>
  <c r="E412" i="6"/>
  <c r="BJ412" i="6"/>
  <c r="AS412" i="6"/>
  <c r="BL412" i="6"/>
  <c r="M412" i="6"/>
  <c r="BD412" i="6"/>
  <c r="BO412" i="6"/>
  <c r="AF412" i="6"/>
  <c r="BC412" i="6"/>
  <c r="AX412" i="6"/>
  <c r="AK412" i="6"/>
  <c r="AU412" i="6"/>
  <c r="L412" i="6"/>
  <c r="AZ412" i="6"/>
  <c r="BE412" i="6"/>
  <c r="AV412" i="6"/>
  <c r="BN412" i="6"/>
  <c r="AW412" i="6"/>
  <c r="AO412" i="6"/>
  <c r="N412" i="6"/>
  <c r="Z412" i="6"/>
  <c r="AY723" i="6"/>
  <c r="BP723" i="6"/>
  <c r="AX723" i="6"/>
  <c r="C723" i="6"/>
  <c r="BR723" i="6"/>
  <c r="O723" i="6"/>
  <c r="M723" i="6"/>
  <c r="AR723" i="6"/>
  <c r="L723" i="6"/>
  <c r="AU723" i="6"/>
  <c r="BL723" i="6"/>
  <c r="BA723" i="6"/>
  <c r="AD723" i="6"/>
  <c r="BI723" i="6"/>
  <c r="AI723" i="6"/>
  <c r="BD723" i="6"/>
  <c r="AP723" i="6"/>
  <c r="BE723" i="6"/>
  <c r="Z723" i="6"/>
  <c r="AS723" i="6"/>
  <c r="BJ723" i="6"/>
  <c r="BM723" i="6"/>
  <c r="BB723" i="6"/>
  <c r="AB723" i="6"/>
  <c r="AA723" i="6"/>
  <c r="K723" i="6"/>
  <c r="BO723" i="6"/>
  <c r="AC723" i="6"/>
  <c r="AK723" i="6"/>
  <c r="BG723" i="6"/>
  <c r="AO723" i="6"/>
  <c r="AV723" i="6"/>
  <c r="P723" i="6"/>
  <c r="B723" i="7"/>
  <c r="AE723" i="6"/>
  <c r="BN723" i="6"/>
  <c r="E723" i="6"/>
  <c r="N723" i="6"/>
  <c r="BF723" i="6"/>
  <c r="AW723" i="6"/>
  <c r="AT723" i="6"/>
  <c r="AZ723" i="6"/>
  <c r="BC723" i="6"/>
  <c r="AH723" i="6"/>
  <c r="BH723" i="6"/>
  <c r="BK723" i="6"/>
  <c r="AF723" i="6"/>
  <c r="AY659" i="6"/>
  <c r="C659" i="6"/>
  <c r="BR659" i="6"/>
  <c r="BN659" i="6"/>
  <c r="AP659" i="6"/>
  <c r="BI659" i="6"/>
  <c r="AR659" i="6"/>
  <c r="AF659" i="6"/>
  <c r="Z659" i="6"/>
  <c r="BF659" i="6"/>
  <c r="BE659" i="6"/>
  <c r="AU659" i="6"/>
  <c r="AB659" i="6"/>
  <c r="AC659" i="6"/>
  <c r="BG659" i="6"/>
  <c r="BL659" i="6"/>
  <c r="BC659" i="6"/>
  <c r="BK659" i="6"/>
  <c r="AI659" i="6"/>
  <c r="BJ659" i="6"/>
  <c r="AZ659" i="6"/>
  <c r="AD659" i="6"/>
  <c r="AV659" i="6"/>
  <c r="K659" i="6"/>
  <c r="AT659" i="6"/>
  <c r="BP659" i="6"/>
  <c r="E659" i="6"/>
  <c r="BM659" i="6"/>
  <c r="BO659" i="6"/>
  <c r="BH659" i="6"/>
  <c r="AS659" i="6"/>
  <c r="AH659" i="6"/>
  <c r="AW659" i="6"/>
  <c r="BD659" i="6"/>
  <c r="P659" i="6"/>
  <c r="B659" i="7"/>
  <c r="BA659" i="6"/>
  <c r="BB659" i="6"/>
  <c r="AA659" i="6"/>
  <c r="N659" i="6"/>
  <c r="AK659" i="6"/>
  <c r="AE659" i="6"/>
  <c r="M659" i="6"/>
  <c r="AX659" i="6"/>
  <c r="AO659" i="6"/>
  <c r="L659" i="6"/>
  <c r="O659" i="6"/>
  <c r="AU595" i="6"/>
  <c r="BL595" i="6"/>
  <c r="P595" i="6"/>
  <c r="B595" i="7"/>
  <c r="AY595" i="6"/>
  <c r="BP595" i="6"/>
  <c r="AO595" i="6"/>
  <c r="C595" i="6"/>
  <c r="BR595" i="6"/>
  <c r="E595" i="6"/>
  <c r="BF595" i="6"/>
  <c r="BG595" i="6"/>
  <c r="K595" i="6"/>
  <c r="AT595" i="6"/>
  <c r="BK595" i="6"/>
  <c r="AW595" i="6"/>
  <c r="AD595" i="6"/>
  <c r="AB595" i="6"/>
  <c r="AI595" i="6"/>
  <c r="BD595" i="6"/>
  <c r="AX595" i="6"/>
  <c r="AR595" i="6"/>
  <c r="BB595" i="6"/>
  <c r="AV595" i="6"/>
  <c r="BJ595" i="6"/>
  <c r="BA595" i="6"/>
  <c r="AH595" i="6"/>
  <c r="BH595" i="6"/>
  <c r="O595" i="6"/>
  <c r="BO595" i="6"/>
  <c r="L595" i="6"/>
  <c r="AK595" i="6"/>
  <c r="M595" i="6"/>
  <c r="AS595" i="6"/>
  <c r="Z595" i="6"/>
  <c r="BM595" i="6"/>
  <c r="AE595" i="6"/>
  <c r="AC595" i="6"/>
  <c r="AF595" i="6"/>
  <c r="AP595" i="6"/>
  <c r="BI595" i="6"/>
  <c r="AA595" i="6"/>
  <c r="AZ595" i="6"/>
  <c r="BC595" i="6"/>
  <c r="BE595" i="6"/>
  <c r="N595" i="6"/>
  <c r="BN595" i="6"/>
  <c r="AX531" i="6"/>
  <c r="BP531" i="6"/>
  <c r="BG531" i="6"/>
  <c r="C531" i="6"/>
  <c r="BR531" i="6"/>
  <c r="M531" i="6"/>
  <c r="BO531" i="6"/>
  <c r="BF531" i="6"/>
  <c r="Z531" i="6"/>
  <c r="AF531" i="6"/>
  <c r="AT531" i="6"/>
  <c r="BL531" i="6"/>
  <c r="AY531" i="6"/>
  <c r="AC531" i="6"/>
  <c r="AU531" i="6"/>
  <c r="AH531" i="6"/>
  <c r="BD531" i="6"/>
  <c r="BA531" i="6"/>
  <c r="AR531" i="6"/>
  <c r="AP531" i="6"/>
  <c r="BJ531" i="6"/>
  <c r="E531" i="6"/>
  <c r="BN531" i="6"/>
  <c r="BM531" i="6"/>
  <c r="AK531" i="6"/>
  <c r="L531" i="6"/>
  <c r="BK531" i="6"/>
  <c r="BE531" i="6"/>
  <c r="AE531" i="6"/>
  <c r="K531" i="6"/>
  <c r="BC531" i="6"/>
  <c r="AO531" i="6"/>
  <c r="AW531" i="6"/>
  <c r="AA531" i="6"/>
  <c r="AS531" i="6"/>
  <c r="AZ531" i="6"/>
  <c r="BB531" i="6"/>
  <c r="AB531" i="6"/>
  <c r="N531" i="6"/>
  <c r="BI531" i="6"/>
  <c r="AV531" i="6"/>
  <c r="O531" i="6"/>
  <c r="AD531" i="6"/>
  <c r="BH531" i="6"/>
  <c r="P531" i="6"/>
  <c r="B531" i="7"/>
  <c r="AI531" i="6"/>
  <c r="BF467" i="6"/>
  <c r="AY467" i="6"/>
  <c r="AV467" i="6"/>
  <c r="AT467" i="6"/>
  <c r="AD467" i="6"/>
  <c r="BP467" i="6"/>
  <c r="BN467" i="6"/>
  <c r="BI467" i="6"/>
  <c r="E467" i="6"/>
  <c r="BO467" i="6"/>
  <c r="Z467" i="6"/>
  <c r="L467" i="6"/>
  <c r="N467" i="6"/>
  <c r="AZ467" i="6"/>
  <c r="AB467" i="6"/>
  <c r="O467" i="6"/>
  <c r="AI467" i="6"/>
  <c r="AE467" i="6"/>
  <c r="BB467" i="6"/>
  <c r="BA467" i="6"/>
  <c r="K467" i="6"/>
  <c r="AA467" i="6"/>
  <c r="BH467" i="6"/>
  <c r="BK467" i="6"/>
  <c r="AS467" i="6"/>
  <c r="AO467" i="6"/>
  <c r="BL467" i="6"/>
  <c r="BJ467" i="6"/>
  <c r="BG467" i="6"/>
  <c r="AK467" i="6"/>
  <c r="AH467" i="6"/>
  <c r="AU467" i="6"/>
  <c r="M467" i="6"/>
  <c r="BE467" i="6"/>
  <c r="BC467" i="6"/>
  <c r="AC467" i="6"/>
  <c r="AP467" i="6"/>
  <c r="AR467" i="6"/>
  <c r="AF467" i="6"/>
  <c r="AW467" i="6"/>
  <c r="P467" i="6"/>
  <c r="B467" i="7"/>
  <c r="BD467" i="6"/>
  <c r="AX467" i="6"/>
  <c r="C467" i="6"/>
  <c r="BR467" i="6"/>
  <c r="BM467" i="6"/>
  <c r="AF403" i="6"/>
  <c r="AT403" i="6"/>
  <c r="AE403" i="6"/>
  <c r="K403" i="6"/>
  <c r="AX403" i="6"/>
  <c r="AZ403" i="6"/>
  <c r="AW403" i="6"/>
  <c r="M403" i="6"/>
  <c r="AR403" i="6"/>
  <c r="L403" i="6"/>
  <c r="AY403" i="6"/>
  <c r="BL403" i="6"/>
  <c r="BE403" i="6"/>
  <c r="AI403" i="6"/>
  <c r="BN403" i="6"/>
  <c r="AA403" i="6"/>
  <c r="BB403" i="6"/>
  <c r="AV403" i="6"/>
  <c r="BF403" i="6"/>
  <c r="BH403" i="6"/>
  <c r="BJ403" i="6"/>
  <c r="AS403" i="6"/>
  <c r="BG403" i="6"/>
  <c r="AH403" i="6"/>
  <c r="AB403" i="6"/>
  <c r="BO403" i="6"/>
  <c r="E403" i="6"/>
  <c r="BC403" i="6"/>
  <c r="BI403" i="6"/>
  <c r="BD403" i="6"/>
  <c r="AU403" i="6"/>
  <c r="BA403" i="6"/>
  <c r="N403" i="6"/>
  <c r="P403" i="6"/>
  <c r="B403" i="7"/>
  <c r="AK403" i="6"/>
  <c r="AC403" i="6"/>
  <c r="O403" i="6"/>
  <c r="BK403" i="6"/>
  <c r="AO403" i="6"/>
  <c r="C403" i="6"/>
  <c r="BR403" i="6"/>
  <c r="AP403" i="6"/>
  <c r="BM403" i="6"/>
  <c r="BP403" i="6"/>
  <c r="AD403" i="6"/>
  <c r="Z403" i="6"/>
  <c r="AW267" i="5"/>
  <c r="AM267" i="5"/>
  <c r="AP267" i="5"/>
  <c r="AJ267" i="5"/>
  <c r="K267" i="5"/>
  <c r="BJ267" i="5"/>
  <c r="BE267" i="5"/>
  <c r="AX267" i="5"/>
  <c r="AZ267" i="5"/>
  <c r="AQ267" i="5"/>
  <c r="V267" i="5"/>
  <c r="E267" i="5"/>
  <c r="BK267" i="5"/>
  <c r="P267" i="5"/>
  <c r="AN267" i="5"/>
  <c r="AK267" i="5"/>
  <c r="AT267" i="5"/>
  <c r="BI267" i="5"/>
  <c r="AY267" i="5"/>
  <c r="U267" i="5"/>
  <c r="AH267" i="5"/>
  <c r="BA267" i="5"/>
  <c r="AU267" i="5"/>
  <c r="R267" i="5"/>
  <c r="AS267" i="5"/>
  <c r="W267" i="5"/>
  <c r="J267" i="5"/>
  <c r="BD267" i="5"/>
  <c r="BB267" i="5"/>
  <c r="I267" i="5"/>
  <c r="L267" i="5"/>
  <c r="BL267" i="5"/>
  <c r="BF267" i="5"/>
  <c r="AV267" i="5"/>
  <c r="C267" i="5"/>
  <c r="AI267" i="5"/>
  <c r="AR267" i="5"/>
  <c r="AO267" i="5"/>
  <c r="O267" i="5"/>
  <c r="AF267" i="5"/>
  <c r="BH267" i="5"/>
  <c r="BP267" i="5"/>
  <c r="BG267" i="5"/>
  <c r="M267" i="5"/>
  <c r="BC267" i="5"/>
  <c r="AJ203" i="5"/>
  <c r="W203" i="5"/>
  <c r="AT203" i="5"/>
  <c r="M203" i="5"/>
  <c r="AU203" i="5"/>
  <c r="AX203" i="5"/>
  <c r="BC203" i="5"/>
  <c r="BG203" i="5"/>
  <c r="BB203" i="5"/>
  <c r="AW203" i="5"/>
  <c r="AQ203" i="5"/>
  <c r="E203" i="5"/>
  <c r="V203" i="5"/>
  <c r="AH203" i="5"/>
  <c r="I203" i="5"/>
  <c r="O203" i="5"/>
  <c r="AZ203" i="5"/>
  <c r="J203" i="5"/>
  <c r="AV203" i="5"/>
  <c r="K203" i="5"/>
  <c r="AM203" i="5"/>
  <c r="U203" i="5"/>
  <c r="AF203" i="5"/>
  <c r="P203" i="5"/>
  <c r="BH203" i="5"/>
  <c r="AS203" i="5"/>
  <c r="BA203" i="5"/>
  <c r="AO203" i="5"/>
  <c r="BP203" i="5"/>
  <c r="AN203" i="5"/>
  <c r="L203" i="5"/>
  <c r="BF203" i="5"/>
  <c r="BI203" i="5"/>
  <c r="BK203" i="5"/>
  <c r="BJ203" i="5"/>
  <c r="AK203" i="5"/>
  <c r="BD203" i="5"/>
  <c r="BL203" i="5"/>
  <c r="AY203" i="5"/>
  <c r="C203" i="5"/>
  <c r="AI203" i="5"/>
  <c r="BE203" i="5"/>
  <c r="AP203" i="5"/>
  <c r="R203" i="5"/>
  <c r="AR203" i="5"/>
  <c r="I139" i="5"/>
  <c r="BD139" i="5"/>
  <c r="BL139" i="5"/>
  <c r="AS139" i="5"/>
  <c r="AU139" i="5"/>
  <c r="AM139" i="5"/>
  <c r="L139" i="5"/>
  <c r="P139" i="5"/>
  <c r="BP139" i="5"/>
  <c r="BA139" i="5"/>
  <c r="BF139" i="5"/>
  <c r="AX139" i="5"/>
  <c r="BE139" i="5"/>
  <c r="AQ139" i="5"/>
  <c r="BI139" i="5"/>
  <c r="AV139" i="5"/>
  <c r="AW139" i="5"/>
  <c r="BB139" i="5"/>
  <c r="W139" i="5"/>
  <c r="AH139" i="5"/>
  <c r="AF139" i="5"/>
  <c r="AN139" i="5"/>
  <c r="E139" i="5"/>
  <c r="AT139" i="5"/>
  <c r="K139" i="5"/>
  <c r="AJ139" i="5"/>
  <c r="AK139" i="5"/>
  <c r="AP139" i="5"/>
  <c r="BC139" i="5"/>
  <c r="BJ139" i="5"/>
  <c r="BH139" i="5"/>
  <c r="O139" i="5"/>
  <c r="AR139" i="5"/>
  <c r="V139" i="5"/>
  <c r="BG139" i="5"/>
  <c r="AO139" i="5"/>
  <c r="BK139" i="5"/>
  <c r="M139" i="5"/>
  <c r="J139" i="5"/>
  <c r="U139" i="5"/>
  <c r="AZ139" i="5"/>
  <c r="C139" i="5"/>
  <c r="AI139" i="5"/>
  <c r="AY139" i="5"/>
  <c r="R139" i="5"/>
  <c r="I75" i="5"/>
  <c r="BG75" i="5"/>
  <c r="AT75" i="5"/>
  <c r="AS75" i="5"/>
  <c r="AF75" i="5"/>
  <c r="W75" i="5"/>
  <c r="J75" i="5"/>
  <c r="BH75" i="5"/>
  <c r="BK75" i="5"/>
  <c r="BA75" i="5"/>
  <c r="AR75" i="5"/>
  <c r="AU75" i="5"/>
  <c r="AK75" i="5"/>
  <c r="O75" i="5"/>
  <c r="AQ75" i="5"/>
  <c r="AY75" i="5"/>
  <c r="AV75" i="5"/>
  <c r="BD75" i="5"/>
  <c r="AJ75" i="5"/>
  <c r="BP75" i="5"/>
  <c r="R75" i="5"/>
  <c r="AZ75" i="5"/>
  <c r="BL75" i="5"/>
  <c r="BF75" i="5"/>
  <c r="E75" i="5"/>
  <c r="AP75" i="5"/>
  <c r="P75" i="5"/>
  <c r="AN75" i="5"/>
  <c r="AO75" i="5"/>
  <c r="AX75" i="5"/>
  <c r="M75" i="5"/>
  <c r="BC75" i="5"/>
  <c r="U75" i="5"/>
  <c r="AM75" i="5"/>
  <c r="C75" i="5"/>
  <c r="AI75" i="5"/>
  <c r="BB75" i="5"/>
  <c r="BJ75" i="5"/>
  <c r="BE75" i="5"/>
  <c r="L75" i="5"/>
  <c r="BI75" i="5"/>
  <c r="V75" i="5"/>
  <c r="AW75" i="5"/>
  <c r="AH75" i="5"/>
  <c r="K75" i="5"/>
  <c r="BH270" i="5"/>
  <c r="P270" i="5"/>
  <c r="BG270" i="5"/>
  <c r="K270" i="5"/>
  <c r="AQ270" i="5"/>
  <c r="BJ270" i="5"/>
  <c r="BE270" i="5"/>
  <c r="AH270" i="5"/>
  <c r="BF270" i="5"/>
  <c r="U270" i="5"/>
  <c r="L270" i="5"/>
  <c r="E270" i="5"/>
  <c r="R270" i="5"/>
  <c r="AX270" i="5"/>
  <c r="AJ270" i="5"/>
  <c r="I270" i="5"/>
  <c r="BD270" i="5"/>
  <c r="W270" i="5"/>
  <c r="AZ270" i="5"/>
  <c r="BB270" i="5"/>
  <c r="BL270" i="5"/>
  <c r="J270" i="5"/>
  <c r="BP270" i="5"/>
  <c r="BA270" i="5"/>
  <c r="AO270" i="5"/>
  <c r="M270" i="5"/>
  <c r="AY270" i="5"/>
  <c r="O270" i="5"/>
  <c r="AR270" i="5"/>
  <c r="BC270" i="5"/>
  <c r="AF270" i="5"/>
  <c r="AT270" i="5"/>
  <c r="AU270" i="5"/>
  <c r="BK270" i="5"/>
  <c r="AS270" i="5"/>
  <c r="V270" i="5"/>
  <c r="AV270" i="5"/>
  <c r="AM270" i="5"/>
  <c r="AK270" i="5"/>
  <c r="C270" i="5"/>
  <c r="AI270" i="5"/>
  <c r="AN270" i="5"/>
  <c r="AP270" i="5"/>
  <c r="BI270" i="5"/>
  <c r="AW270" i="5"/>
  <c r="AX206" i="5"/>
  <c r="AP206" i="5"/>
  <c r="BH206" i="5"/>
  <c r="AZ206" i="5"/>
  <c r="BF206" i="5"/>
  <c r="I206" i="5"/>
  <c r="AK206" i="5"/>
  <c r="AR206" i="5"/>
  <c r="AV206" i="5"/>
  <c r="BP206" i="5"/>
  <c r="AQ206" i="5"/>
  <c r="J206" i="5"/>
  <c r="W206" i="5"/>
  <c r="K206" i="5"/>
  <c r="AS206" i="5"/>
  <c r="BJ206" i="5"/>
  <c r="AY206" i="5"/>
  <c r="AT206" i="5"/>
  <c r="AO206" i="5"/>
  <c r="AJ206" i="5"/>
  <c r="BI206" i="5"/>
  <c r="AF206" i="5"/>
  <c r="BB206" i="5"/>
  <c r="AW206" i="5"/>
  <c r="AN206" i="5"/>
  <c r="V206" i="5"/>
  <c r="M206" i="5"/>
  <c r="BD206" i="5"/>
  <c r="AU206" i="5"/>
  <c r="BL206" i="5"/>
  <c r="P206" i="5"/>
  <c r="BA206" i="5"/>
  <c r="BC206" i="5"/>
  <c r="L206" i="5"/>
  <c r="R206" i="5"/>
  <c r="C206" i="5"/>
  <c r="AI206" i="5"/>
  <c r="U206" i="5"/>
  <c r="BE206" i="5"/>
  <c r="AM206" i="5"/>
  <c r="O206" i="5"/>
  <c r="E206" i="5"/>
  <c r="AH206" i="5"/>
  <c r="BK206" i="5"/>
  <c r="BG206" i="5"/>
  <c r="R134" i="5"/>
  <c r="AU134" i="5"/>
  <c r="AS134" i="5"/>
  <c r="L134" i="5"/>
  <c r="P134" i="5"/>
  <c r="E134" i="5"/>
  <c r="AY134" i="5"/>
  <c r="BG134" i="5"/>
  <c r="BA134" i="5"/>
  <c r="AH134" i="5"/>
  <c r="AQ134" i="5"/>
  <c r="I134" i="5"/>
  <c r="AX134" i="5"/>
  <c r="J134" i="5"/>
  <c r="BI134" i="5"/>
  <c r="AT134" i="5"/>
  <c r="BB134" i="5"/>
  <c r="AM134" i="5"/>
  <c r="W134" i="5"/>
  <c r="C134" i="5"/>
  <c r="AI134" i="5"/>
  <c r="K134" i="5"/>
  <c r="BD134" i="5"/>
  <c r="BL134" i="5"/>
  <c r="AO134" i="5"/>
  <c r="AN134" i="5"/>
  <c r="AV134" i="5"/>
  <c r="AF134" i="5"/>
  <c r="O134" i="5"/>
  <c r="U134" i="5"/>
  <c r="BH134" i="5"/>
  <c r="BF134" i="5"/>
  <c r="AR134" i="5"/>
  <c r="AP134" i="5"/>
  <c r="BE134" i="5"/>
  <c r="BJ134" i="5"/>
  <c r="M134" i="5"/>
  <c r="BC134" i="5"/>
  <c r="AZ134" i="5"/>
  <c r="AW134" i="5"/>
  <c r="V134" i="5"/>
  <c r="AK134" i="5"/>
  <c r="AJ134" i="5"/>
  <c r="BP134" i="5"/>
  <c r="BK134" i="5"/>
  <c r="AU70" i="5"/>
  <c r="BE70" i="5"/>
  <c r="AM70" i="5"/>
  <c r="AH70" i="5"/>
  <c r="E70" i="5"/>
  <c r="AN70" i="5"/>
  <c r="J70" i="5"/>
  <c r="AS70" i="5"/>
  <c r="AP70" i="5"/>
  <c r="P70" i="5"/>
  <c r="R70" i="5"/>
  <c r="AW70" i="5"/>
  <c r="BH70" i="5"/>
  <c r="K70" i="5"/>
  <c r="V70" i="5"/>
  <c r="BD70" i="5"/>
  <c r="AF70" i="5"/>
  <c r="BI70" i="5"/>
  <c r="AK70" i="5"/>
  <c r="I70" i="5"/>
  <c r="BF70" i="5"/>
  <c r="BA70" i="5"/>
  <c r="AR70" i="5"/>
  <c r="BC70" i="5"/>
  <c r="M70" i="5"/>
  <c r="AO70" i="5"/>
  <c r="AT70" i="5"/>
  <c r="AJ70" i="5"/>
  <c r="AX70" i="5"/>
  <c r="AQ70" i="5"/>
  <c r="BB70" i="5"/>
  <c r="AV70" i="5"/>
  <c r="U70" i="5"/>
  <c r="AZ70" i="5"/>
  <c r="BK70" i="5"/>
  <c r="C70" i="5"/>
  <c r="AI70" i="5"/>
  <c r="W70" i="5"/>
  <c r="BJ70" i="5"/>
  <c r="BG70" i="5"/>
  <c r="BP70" i="5"/>
  <c r="BL70" i="5"/>
  <c r="L70" i="5"/>
  <c r="O70" i="5"/>
  <c r="AY70" i="5"/>
  <c r="AH257" i="5"/>
  <c r="AQ257" i="5"/>
  <c r="M257" i="5"/>
  <c r="BJ257" i="5"/>
  <c r="E257" i="5"/>
  <c r="AW257" i="5"/>
  <c r="AZ257" i="5"/>
  <c r="AR257" i="5"/>
  <c r="AJ257" i="5"/>
  <c r="W257" i="5"/>
  <c r="R257" i="5"/>
  <c r="I257" i="5"/>
  <c r="BD257" i="5"/>
  <c r="BL257" i="5"/>
  <c r="AS257" i="5"/>
  <c r="AU257" i="5"/>
  <c r="AM257" i="5"/>
  <c r="L257" i="5"/>
  <c r="P257" i="5"/>
  <c r="BP257" i="5"/>
  <c r="BA257" i="5"/>
  <c r="BF257" i="5"/>
  <c r="AX257" i="5"/>
  <c r="AO257" i="5"/>
  <c r="AP257" i="5"/>
  <c r="AF257" i="5"/>
  <c r="BI257" i="5"/>
  <c r="J257" i="5"/>
  <c r="BH257" i="5"/>
  <c r="AT257" i="5"/>
  <c r="BB257" i="5"/>
  <c r="C257" i="5"/>
  <c r="AI257" i="5"/>
  <c r="V257" i="5"/>
  <c r="AK257" i="5"/>
  <c r="BE257" i="5"/>
  <c r="BK257" i="5"/>
  <c r="BC257" i="5"/>
  <c r="AN257" i="5"/>
  <c r="AV257" i="5"/>
  <c r="U257" i="5"/>
  <c r="O257" i="5"/>
  <c r="K257" i="5"/>
  <c r="AY257" i="5"/>
  <c r="BG257" i="5"/>
  <c r="BK193" i="5"/>
  <c r="BF193" i="5"/>
  <c r="BJ193" i="5"/>
  <c r="E193" i="5"/>
  <c r="AH193" i="5"/>
  <c r="AY193" i="5"/>
  <c r="BG193" i="5"/>
  <c r="BP193" i="5"/>
  <c r="P193" i="5"/>
  <c r="BH193" i="5"/>
  <c r="R193" i="5"/>
  <c r="AU193" i="5"/>
  <c r="C193" i="5"/>
  <c r="AI193" i="5"/>
  <c r="I193" i="5"/>
  <c r="AO193" i="5"/>
  <c r="AW193" i="5"/>
  <c r="BC193" i="5"/>
  <c r="V193" i="5"/>
  <c r="AK193" i="5"/>
  <c r="AS193" i="5"/>
  <c r="AN193" i="5"/>
  <c r="L193" i="5"/>
  <c r="AZ193" i="5"/>
  <c r="O193" i="5"/>
  <c r="W193" i="5"/>
  <c r="BI193" i="5"/>
  <c r="J193" i="5"/>
  <c r="AF193" i="5"/>
  <c r="AX193" i="5"/>
  <c r="AT193" i="5"/>
  <c r="K193" i="5"/>
  <c r="BD193" i="5"/>
  <c r="AV193" i="5"/>
  <c r="BA193" i="5"/>
  <c r="AJ193" i="5"/>
  <c r="AP193" i="5"/>
  <c r="AM193" i="5"/>
  <c r="BE193" i="5"/>
  <c r="AQ193" i="5"/>
  <c r="U193" i="5"/>
  <c r="M193" i="5"/>
  <c r="BB193" i="5"/>
  <c r="AR193" i="5"/>
  <c r="BL193" i="5"/>
  <c r="L129" i="5"/>
  <c r="AW129" i="5"/>
  <c r="BP129" i="5"/>
  <c r="AZ129" i="5"/>
  <c r="BA129" i="5"/>
  <c r="AM129" i="5"/>
  <c r="AO129" i="5"/>
  <c r="AX129" i="5"/>
  <c r="BH129" i="5"/>
  <c r="AT129" i="5"/>
  <c r="AY129" i="5"/>
  <c r="W129" i="5"/>
  <c r="AV129" i="5"/>
  <c r="J129" i="5"/>
  <c r="P129" i="5"/>
  <c r="C129" i="5"/>
  <c r="AI129" i="5"/>
  <c r="V129" i="5"/>
  <c r="AN129" i="5"/>
  <c r="BE129" i="5"/>
  <c r="BG129" i="5"/>
  <c r="M129" i="5"/>
  <c r="O129" i="5"/>
  <c r="AH129" i="5"/>
  <c r="AU129" i="5"/>
  <c r="BL129" i="5"/>
  <c r="BB129" i="5"/>
  <c r="BC129" i="5"/>
  <c r="BJ129" i="5"/>
  <c r="BD129" i="5"/>
  <c r="AK129" i="5"/>
  <c r="K129" i="5"/>
  <c r="AS129" i="5"/>
  <c r="BF129" i="5"/>
  <c r="BK129" i="5"/>
  <c r="U129" i="5"/>
  <c r="AF129" i="5"/>
  <c r="R129" i="5"/>
  <c r="AJ129" i="5"/>
  <c r="AP129" i="5"/>
  <c r="I129" i="5"/>
  <c r="E129" i="5"/>
  <c r="AR129" i="5"/>
  <c r="BI129" i="5"/>
  <c r="AQ129" i="5"/>
  <c r="BL65" i="5"/>
  <c r="BG65" i="5"/>
  <c r="BD65" i="5"/>
  <c r="J65" i="5"/>
  <c r="AO65" i="5"/>
  <c r="R65" i="5"/>
  <c r="BE65" i="5"/>
  <c r="AW65" i="5"/>
  <c r="BJ65" i="5"/>
  <c r="AN65" i="5"/>
  <c r="AX65" i="5"/>
  <c r="P65" i="5"/>
  <c r="AJ65" i="5"/>
  <c r="I65" i="5"/>
  <c r="AH65" i="5"/>
  <c r="AK65" i="5"/>
  <c r="AY65" i="5"/>
  <c r="O65" i="5"/>
  <c r="W65" i="5"/>
  <c r="K65" i="5"/>
  <c r="AZ65" i="5"/>
  <c r="AR65" i="5"/>
  <c r="BP65" i="5"/>
  <c r="BA65" i="5"/>
  <c r="C65" i="5"/>
  <c r="AI65" i="5"/>
  <c r="AQ65" i="5"/>
  <c r="BH65" i="5"/>
  <c r="BB65" i="5"/>
  <c r="U65" i="5"/>
  <c r="AP65" i="5"/>
  <c r="AS65" i="5"/>
  <c r="V65" i="5"/>
  <c r="M65" i="5"/>
  <c r="E65" i="5"/>
  <c r="AV65" i="5"/>
  <c r="AU65" i="5"/>
  <c r="AM65" i="5"/>
  <c r="BK65" i="5"/>
  <c r="BC65" i="5"/>
  <c r="BF65" i="5"/>
  <c r="L65" i="5"/>
  <c r="AT65" i="5"/>
  <c r="BI65" i="5"/>
  <c r="AF65" i="5"/>
  <c r="R252" i="5"/>
  <c r="O252" i="5"/>
  <c r="M252" i="5"/>
  <c r="BC252" i="5"/>
  <c r="BF252" i="5"/>
  <c r="AW252" i="5"/>
  <c r="AH252" i="5"/>
  <c r="AQ252" i="5"/>
  <c r="AJ252" i="5"/>
  <c r="BP252" i="5"/>
  <c r="J252" i="5"/>
  <c r="I252" i="5"/>
  <c r="AX252" i="5"/>
  <c r="AZ252" i="5"/>
  <c r="AS252" i="5"/>
  <c r="V252" i="5"/>
  <c r="AK252" i="5"/>
  <c r="E252" i="5"/>
  <c r="BD252" i="5"/>
  <c r="BL252" i="5"/>
  <c r="BA252" i="5"/>
  <c r="AN252" i="5"/>
  <c r="AV252" i="5"/>
  <c r="AO252" i="5"/>
  <c r="L252" i="5"/>
  <c r="P252" i="5"/>
  <c r="BI252" i="5"/>
  <c r="AY252" i="5"/>
  <c r="BG252" i="5"/>
  <c r="AM252" i="5"/>
  <c r="AP252" i="5"/>
  <c r="C252" i="5"/>
  <c r="AI252" i="5"/>
  <c r="K252" i="5"/>
  <c r="BJ252" i="5"/>
  <c r="BE252" i="5"/>
  <c r="AT252" i="5"/>
  <c r="BB252" i="5"/>
  <c r="AF252" i="5"/>
  <c r="W252" i="5"/>
  <c r="U252" i="5"/>
  <c r="BH252" i="5"/>
  <c r="BK252" i="5"/>
  <c r="AR252" i="5"/>
  <c r="AU252" i="5"/>
  <c r="W188" i="5"/>
  <c r="AP188" i="5"/>
  <c r="BC188" i="5"/>
  <c r="AR188" i="5"/>
  <c r="AW188" i="5"/>
  <c r="BL188" i="5"/>
  <c r="AQ188" i="5"/>
  <c r="AM188" i="5"/>
  <c r="AN188" i="5"/>
  <c r="BJ188" i="5"/>
  <c r="AY188" i="5"/>
  <c r="C188" i="5"/>
  <c r="AI188" i="5"/>
  <c r="AU188" i="5"/>
  <c r="AJ188" i="5"/>
  <c r="AF188" i="5"/>
  <c r="BH188" i="5"/>
  <c r="J188" i="5"/>
  <c r="BP188" i="5"/>
  <c r="R188" i="5"/>
  <c r="E188" i="5"/>
  <c r="BD188" i="5"/>
  <c r="AO188" i="5"/>
  <c r="V188" i="5"/>
  <c r="BK188" i="5"/>
  <c r="BF188" i="5"/>
  <c r="BB188" i="5"/>
  <c r="AX188" i="5"/>
  <c r="L188" i="5"/>
  <c r="AS188" i="5"/>
  <c r="AZ188" i="5"/>
  <c r="BG188" i="5"/>
  <c r="AT188" i="5"/>
  <c r="BE188" i="5"/>
  <c r="BA188" i="5"/>
  <c r="O188" i="5"/>
  <c r="I188" i="5"/>
  <c r="P188" i="5"/>
  <c r="U188" i="5"/>
  <c r="AV188" i="5"/>
  <c r="K188" i="5"/>
  <c r="BI188" i="5"/>
  <c r="AK188" i="5"/>
  <c r="M188" i="5"/>
  <c r="AH188" i="5"/>
  <c r="AH124" i="5"/>
  <c r="BL124" i="5"/>
  <c r="AF124" i="5"/>
  <c r="AZ124" i="5"/>
  <c r="BA124" i="5"/>
  <c r="BG124" i="5"/>
  <c r="I124" i="5"/>
  <c r="AP124" i="5"/>
  <c r="BK124" i="5"/>
  <c r="AS124" i="5"/>
  <c r="P124" i="5"/>
  <c r="W124" i="5"/>
  <c r="AY124" i="5"/>
  <c r="U124" i="5"/>
  <c r="AX124" i="5"/>
  <c r="C124" i="5"/>
  <c r="AI124" i="5"/>
  <c r="J124" i="5"/>
  <c r="BC124" i="5"/>
  <c r="AO124" i="5"/>
  <c r="BF124" i="5"/>
  <c r="AR124" i="5"/>
  <c r="BI124" i="5"/>
  <c r="K124" i="5"/>
  <c r="BJ124" i="5"/>
  <c r="L124" i="5"/>
  <c r="AW124" i="5"/>
  <c r="BP124" i="5"/>
  <c r="AK124" i="5"/>
  <c r="AN124" i="5"/>
  <c r="BE124" i="5"/>
  <c r="AQ124" i="5"/>
  <c r="BH124" i="5"/>
  <c r="V124" i="5"/>
  <c r="AU124" i="5"/>
  <c r="AV124" i="5"/>
  <c r="E124" i="5"/>
  <c r="R124" i="5"/>
  <c r="AJ124" i="5"/>
  <c r="BB124" i="5"/>
  <c r="BD124" i="5"/>
  <c r="O124" i="5"/>
  <c r="AM124" i="5"/>
  <c r="M124" i="5"/>
  <c r="AT124" i="5"/>
  <c r="AI577" i="6"/>
  <c r="AV577" i="6"/>
  <c r="BN577" i="6"/>
  <c r="E577" i="6"/>
  <c r="AZ577" i="6"/>
  <c r="C577" i="6"/>
  <c r="BR577" i="6"/>
  <c r="BK577" i="6"/>
  <c r="BA577" i="6"/>
  <c r="AD577" i="6"/>
  <c r="AR577" i="6"/>
  <c r="AX577" i="6"/>
  <c r="BC577" i="6"/>
  <c r="BI577" i="6"/>
  <c r="AP577" i="6"/>
  <c r="AW577" i="6"/>
  <c r="P577" i="6"/>
  <c r="B577" i="7"/>
  <c r="AK577" i="6"/>
  <c r="AF577" i="6"/>
  <c r="BO577" i="6"/>
  <c r="BB577" i="6"/>
  <c r="BL577" i="6"/>
  <c r="M577" i="6"/>
  <c r="BM577" i="6"/>
  <c r="L577" i="6"/>
  <c r="AA577" i="6"/>
  <c r="BH577" i="6"/>
  <c r="AS577" i="6"/>
  <c r="AC577" i="6"/>
  <c r="Z577" i="6"/>
  <c r="BF577" i="6"/>
  <c r="BE577" i="6"/>
  <c r="K577" i="6"/>
  <c r="BP577" i="6"/>
  <c r="AU577" i="6"/>
  <c r="AB577" i="6"/>
  <c r="AT577" i="6"/>
  <c r="AH577" i="6"/>
  <c r="BJ577" i="6"/>
  <c r="BD577" i="6"/>
  <c r="AY577" i="6"/>
  <c r="N577" i="6"/>
  <c r="BG577" i="6"/>
  <c r="AO577" i="6"/>
  <c r="O577" i="6"/>
  <c r="AE577" i="6"/>
  <c r="AC513" i="6"/>
  <c r="BC513" i="6"/>
  <c r="BD513" i="6"/>
  <c r="AH513" i="6"/>
  <c r="BG513" i="6"/>
  <c r="AB513" i="6"/>
  <c r="AO513" i="6"/>
  <c r="BK513" i="6"/>
  <c r="AW513" i="6"/>
  <c r="AY513" i="6"/>
  <c r="BP513" i="6"/>
  <c r="AX513" i="6"/>
  <c r="BE513" i="6"/>
  <c r="N513" i="6"/>
  <c r="AS513" i="6"/>
  <c r="AU513" i="6"/>
  <c r="BA513" i="6"/>
  <c r="BJ513" i="6"/>
  <c r="AZ513" i="6"/>
  <c r="BN513" i="6"/>
  <c r="E513" i="6"/>
  <c r="AP513" i="6"/>
  <c r="L513" i="6"/>
  <c r="AV513" i="6"/>
  <c r="AT513" i="6"/>
  <c r="BM513" i="6"/>
  <c r="AK513" i="6"/>
  <c r="AR513" i="6"/>
  <c r="Z513" i="6"/>
  <c r="P513" i="6"/>
  <c r="B513" i="7"/>
  <c r="O513" i="6"/>
  <c r="K513" i="6"/>
  <c r="BH513" i="6"/>
  <c r="AA513" i="6"/>
  <c r="AD513" i="6"/>
  <c r="AI513" i="6"/>
  <c r="BB513" i="6"/>
  <c r="AF513" i="6"/>
  <c r="BL513" i="6"/>
  <c r="BO513" i="6"/>
  <c r="C513" i="6"/>
  <c r="BR513" i="6"/>
  <c r="M513" i="6"/>
  <c r="BF513" i="6"/>
  <c r="BI513" i="6"/>
  <c r="AE513" i="6"/>
  <c r="L449" i="6"/>
  <c r="AF449" i="6"/>
  <c r="BN449" i="6"/>
  <c r="BB449" i="6"/>
  <c r="M449" i="6"/>
  <c r="AW449" i="6"/>
  <c r="BG449" i="6"/>
  <c r="AA449" i="6"/>
  <c r="BA449" i="6"/>
  <c r="Z449" i="6"/>
  <c r="BE449" i="6"/>
  <c r="AD449" i="6"/>
  <c r="C449" i="6"/>
  <c r="BR449" i="6"/>
  <c r="AP449" i="6"/>
  <c r="BH449" i="6"/>
  <c r="BF449" i="6"/>
  <c r="AV449" i="6"/>
  <c r="AT449" i="6"/>
  <c r="AC449" i="6"/>
  <c r="AK449" i="6"/>
  <c r="AH449" i="6"/>
  <c r="N449" i="6"/>
  <c r="AI449" i="6"/>
  <c r="O449" i="6"/>
  <c r="AE449" i="6"/>
  <c r="AU449" i="6"/>
  <c r="BI449" i="6"/>
  <c r="BM449" i="6"/>
  <c r="BL449" i="6"/>
  <c r="AY449" i="6"/>
  <c r="AZ449" i="6"/>
  <c r="P449" i="6"/>
  <c r="B449" i="7"/>
  <c r="BK449" i="6"/>
  <c r="AO449" i="6"/>
  <c r="AB449" i="6"/>
  <c r="BP449" i="6"/>
  <c r="BD449" i="6"/>
  <c r="BO449" i="6"/>
  <c r="K449" i="6"/>
  <c r="BJ449" i="6"/>
  <c r="AX449" i="6"/>
  <c r="AS449" i="6"/>
  <c r="AR449" i="6"/>
  <c r="E449" i="6"/>
  <c r="BC449" i="6"/>
  <c r="AU385" i="6"/>
  <c r="BL385" i="6"/>
  <c r="BB385" i="6"/>
  <c r="BO385" i="6"/>
  <c r="AX385" i="6"/>
  <c r="AW385" i="6"/>
  <c r="AB385" i="6"/>
  <c r="N385" i="6"/>
  <c r="BN385" i="6"/>
  <c r="BE385" i="6"/>
  <c r="AV385" i="6"/>
  <c r="E385" i="6"/>
  <c r="AZ385" i="6"/>
  <c r="BJ385" i="6"/>
  <c r="AK385" i="6"/>
  <c r="AS385" i="6"/>
  <c r="BG385" i="6"/>
  <c r="BA385" i="6"/>
  <c r="AA385" i="6"/>
  <c r="AD385" i="6"/>
  <c r="AF385" i="6"/>
  <c r="C385" i="6"/>
  <c r="BR385" i="6"/>
  <c r="AH385" i="6"/>
  <c r="BH385" i="6"/>
  <c r="Z385" i="6"/>
  <c r="BK385" i="6"/>
  <c r="AY385" i="6"/>
  <c r="AI385" i="6"/>
  <c r="BF385" i="6"/>
  <c r="AC385" i="6"/>
  <c r="AO385" i="6"/>
  <c r="AE385" i="6"/>
  <c r="BC385" i="6"/>
  <c r="O385" i="6"/>
  <c r="AT385" i="6"/>
  <c r="K385" i="6"/>
  <c r="BP385" i="6"/>
  <c r="BD385" i="6"/>
  <c r="AP385" i="6"/>
  <c r="BM385" i="6"/>
  <c r="M385" i="6"/>
  <c r="BI385" i="6"/>
  <c r="L385" i="6"/>
  <c r="P385" i="6"/>
  <c r="B385" i="7"/>
  <c r="AR385" i="6"/>
  <c r="BP688" i="6"/>
  <c r="AO688" i="6"/>
  <c r="C688" i="6"/>
  <c r="BR688" i="6"/>
  <c r="E688" i="6"/>
  <c r="AR688" i="6"/>
  <c r="BI688" i="6"/>
  <c r="AU688" i="6"/>
  <c r="BL688" i="6"/>
  <c r="AH688" i="6"/>
  <c r="AY688" i="6"/>
  <c r="BC688" i="6"/>
  <c r="BA688" i="6"/>
  <c r="AD688" i="6"/>
  <c r="AF688" i="6"/>
  <c r="BJ688" i="6"/>
  <c r="AS688" i="6"/>
  <c r="BO688" i="6"/>
  <c r="AW688" i="6"/>
  <c r="BK688" i="6"/>
  <c r="AZ688" i="6"/>
  <c r="BG688" i="6"/>
  <c r="BE688" i="6"/>
  <c r="BH688" i="6"/>
  <c r="BN688" i="6"/>
  <c r="BM688" i="6"/>
  <c r="AI688" i="6"/>
  <c r="L688" i="6"/>
  <c r="BD688" i="6"/>
  <c r="K688" i="6"/>
  <c r="AV688" i="6"/>
  <c r="Z688" i="6"/>
  <c r="BF688" i="6"/>
  <c r="P688" i="6"/>
  <c r="B688" i="7"/>
  <c r="AC688" i="6"/>
  <c r="O688" i="6"/>
  <c r="M688" i="6"/>
  <c r="AE688" i="6"/>
  <c r="AT688" i="6"/>
  <c r="AX688" i="6"/>
  <c r="BB688" i="6"/>
  <c r="AB688" i="6"/>
  <c r="AK688" i="6"/>
  <c r="N688" i="6"/>
  <c r="AA688" i="6"/>
  <c r="AP688" i="6"/>
  <c r="BI624" i="6"/>
  <c r="AI624" i="6"/>
  <c r="BL624" i="6"/>
  <c r="AD624" i="6"/>
  <c r="AW624" i="6"/>
  <c r="M624" i="6"/>
  <c r="C624" i="6"/>
  <c r="BR624" i="6"/>
  <c r="BJ624" i="6"/>
  <c r="L624" i="6"/>
  <c r="AU624" i="6"/>
  <c r="AE624" i="6"/>
  <c r="AV624" i="6"/>
  <c r="AC624" i="6"/>
  <c r="N624" i="6"/>
  <c r="AT624" i="6"/>
  <c r="BM624" i="6"/>
  <c r="BG624" i="6"/>
  <c r="AF624" i="6"/>
  <c r="AO624" i="6"/>
  <c r="BD624" i="6"/>
  <c r="AY624" i="6"/>
  <c r="BN624" i="6"/>
  <c r="BE624" i="6"/>
  <c r="AH624" i="6"/>
  <c r="BA624" i="6"/>
  <c r="AA624" i="6"/>
  <c r="BC624" i="6"/>
  <c r="AZ624" i="6"/>
  <c r="AK624" i="6"/>
  <c r="BF624" i="6"/>
  <c r="K624" i="6"/>
  <c r="BH624" i="6"/>
  <c r="O624" i="6"/>
  <c r="BP624" i="6"/>
  <c r="Z624" i="6"/>
  <c r="AS624" i="6"/>
  <c r="E624" i="6"/>
  <c r="BB624" i="6"/>
  <c r="BO624" i="6"/>
  <c r="BK624" i="6"/>
  <c r="AX624" i="6"/>
  <c r="AR624" i="6"/>
  <c r="AP624" i="6"/>
  <c r="AB624" i="6"/>
  <c r="P624" i="6"/>
  <c r="B624" i="7"/>
  <c r="BK560" i="6"/>
  <c r="O560" i="6"/>
  <c r="AO560" i="6"/>
  <c r="P560" i="6"/>
  <c r="B560" i="7"/>
  <c r="BO560" i="6"/>
  <c r="AB560" i="6"/>
  <c r="BF560" i="6"/>
  <c r="BN560" i="6"/>
  <c r="AF560" i="6"/>
  <c r="AT560" i="6"/>
  <c r="BJ560" i="6"/>
  <c r="AU560" i="6"/>
  <c r="AW560" i="6"/>
  <c r="AR560" i="6"/>
  <c r="AY560" i="6"/>
  <c r="BA560" i="6"/>
  <c r="N560" i="6"/>
  <c r="C560" i="6"/>
  <c r="BR560" i="6"/>
  <c r="BE560" i="6"/>
  <c r="BH560" i="6"/>
  <c r="AA560" i="6"/>
  <c r="L560" i="6"/>
  <c r="AD560" i="6"/>
  <c r="AC560" i="6"/>
  <c r="AI560" i="6"/>
  <c r="E560" i="6"/>
  <c r="BI560" i="6"/>
  <c r="BM560" i="6"/>
  <c r="AE560" i="6"/>
  <c r="AP560" i="6"/>
  <c r="BD560" i="6"/>
  <c r="Z560" i="6"/>
  <c r="M560" i="6"/>
  <c r="AZ560" i="6"/>
  <c r="K560" i="6"/>
  <c r="AX560" i="6"/>
  <c r="AV560" i="6"/>
  <c r="AS560" i="6"/>
  <c r="BP560" i="6"/>
  <c r="BC560" i="6"/>
  <c r="BB560" i="6"/>
  <c r="BL560" i="6"/>
  <c r="AH560" i="6"/>
  <c r="AK560" i="6"/>
  <c r="BG560" i="6"/>
  <c r="AT496" i="6"/>
  <c r="K496" i="6"/>
  <c r="BE496" i="6"/>
  <c r="AY496" i="6"/>
  <c r="AX496" i="6"/>
  <c r="AF496" i="6"/>
  <c r="O496" i="6"/>
  <c r="AA496" i="6"/>
  <c r="AU496" i="6"/>
  <c r="BD496" i="6"/>
  <c r="AO496" i="6"/>
  <c r="P496" i="6"/>
  <c r="B496" i="7"/>
  <c r="BC496" i="6"/>
  <c r="AR496" i="6"/>
  <c r="AW496" i="6"/>
  <c r="BG496" i="6"/>
  <c r="BM496" i="6"/>
  <c r="BB496" i="6"/>
  <c r="N496" i="6"/>
  <c r="BO496" i="6"/>
  <c r="BI496" i="6"/>
  <c r="AD496" i="6"/>
  <c r="AP496" i="6"/>
  <c r="AZ496" i="6"/>
  <c r="BK496" i="6"/>
  <c r="BH496" i="6"/>
  <c r="E496" i="6"/>
  <c r="BN496" i="6"/>
  <c r="BF496" i="6"/>
  <c r="AB496" i="6"/>
  <c r="BJ496" i="6"/>
  <c r="L496" i="6"/>
  <c r="C496" i="6"/>
  <c r="BR496" i="6"/>
  <c r="AH496" i="6"/>
  <c r="AE496" i="6"/>
  <c r="AI496" i="6"/>
  <c r="BA496" i="6"/>
  <c r="M496" i="6"/>
  <c r="BL496" i="6"/>
  <c r="AK496" i="6"/>
  <c r="AC496" i="6"/>
  <c r="AV496" i="6"/>
  <c r="AS496" i="6"/>
  <c r="BP496" i="6"/>
  <c r="Z496" i="6"/>
  <c r="AU432" i="6"/>
  <c r="BL432" i="6"/>
  <c r="L432" i="6"/>
  <c r="BO432" i="6"/>
  <c r="AB432" i="6"/>
  <c r="BF432" i="6"/>
  <c r="AF432" i="6"/>
  <c r="BJ432" i="6"/>
  <c r="AR432" i="6"/>
  <c r="BI432" i="6"/>
  <c r="AT432" i="6"/>
  <c r="BK432" i="6"/>
  <c r="AW432" i="6"/>
  <c r="AY432" i="6"/>
  <c r="BA432" i="6"/>
  <c r="BC432" i="6"/>
  <c r="E432" i="6"/>
  <c r="AP432" i="6"/>
  <c r="K432" i="6"/>
  <c r="O432" i="6"/>
  <c r="AE432" i="6"/>
  <c r="AH432" i="6"/>
  <c r="BD432" i="6"/>
  <c r="BG432" i="6"/>
  <c r="BN432" i="6"/>
  <c r="AV432" i="6"/>
  <c r="AZ432" i="6"/>
  <c r="C432" i="6"/>
  <c r="BR432" i="6"/>
  <c r="BB432" i="6"/>
  <c r="P432" i="6"/>
  <c r="B432" i="7"/>
  <c r="BM432" i="6"/>
  <c r="BP432" i="6"/>
  <c r="AK432" i="6"/>
  <c r="N432" i="6"/>
  <c r="M432" i="6"/>
  <c r="AO432" i="6"/>
  <c r="AC432" i="6"/>
  <c r="BE432" i="6"/>
  <c r="BH432" i="6"/>
  <c r="AA432" i="6"/>
  <c r="AD432" i="6"/>
  <c r="AI432" i="6"/>
  <c r="AX432" i="6"/>
  <c r="AS432" i="6"/>
  <c r="Z432" i="6"/>
  <c r="AX368" i="6"/>
  <c r="AA368" i="6"/>
  <c r="BA368" i="6"/>
  <c r="AO368" i="6"/>
  <c r="L368" i="6"/>
  <c r="AI368" i="6"/>
  <c r="AS368" i="6"/>
  <c r="AH368" i="6"/>
  <c r="AR368" i="6"/>
  <c r="BG368" i="6"/>
  <c r="M368" i="6"/>
  <c r="AK368" i="6"/>
  <c r="BK368" i="6"/>
  <c r="AY368" i="6"/>
  <c r="AD368" i="6"/>
  <c r="N368" i="6"/>
  <c r="BC368" i="6"/>
  <c r="AW368" i="6"/>
  <c r="BF368" i="6"/>
  <c r="AC368" i="6"/>
  <c r="BM368" i="6"/>
  <c r="O368" i="6"/>
  <c r="BD368" i="6"/>
  <c r="BP368" i="6"/>
  <c r="AE368" i="6"/>
  <c r="E368" i="6"/>
  <c r="BJ368" i="6"/>
  <c r="BH368" i="6"/>
  <c r="BO368" i="6"/>
  <c r="AT368" i="6"/>
  <c r="AV368" i="6"/>
  <c r="C368" i="6"/>
  <c r="BR368" i="6"/>
  <c r="AZ368" i="6"/>
  <c r="BI368" i="6"/>
  <c r="AF368" i="6"/>
  <c r="P368" i="6"/>
  <c r="B368" i="7"/>
  <c r="BE368" i="6"/>
  <c r="Z368" i="6"/>
  <c r="K368" i="6"/>
  <c r="BB368" i="6"/>
  <c r="AB368" i="6"/>
  <c r="BL368" i="6"/>
  <c r="BN368" i="6"/>
  <c r="AU368" i="6"/>
  <c r="AP368" i="6"/>
  <c r="AC679" i="6"/>
  <c r="BC679" i="6"/>
  <c r="BD679" i="6"/>
  <c r="AH679" i="6"/>
  <c r="BG679" i="6"/>
  <c r="AB679" i="6"/>
  <c r="BF679" i="6"/>
  <c r="AA679" i="6"/>
  <c r="BA679" i="6"/>
  <c r="BJ679" i="6"/>
  <c r="AE679" i="6"/>
  <c r="O679" i="6"/>
  <c r="BN679" i="6"/>
  <c r="AK679" i="6"/>
  <c r="BB679" i="6"/>
  <c r="AR679" i="6"/>
  <c r="AO679" i="6"/>
  <c r="AV679" i="6"/>
  <c r="BO679" i="6"/>
  <c r="BI679" i="6"/>
  <c r="AX679" i="6"/>
  <c r="E679" i="6"/>
  <c r="AP679" i="6"/>
  <c r="L679" i="6"/>
  <c r="BL679" i="6"/>
  <c r="AD679" i="6"/>
  <c r="BM679" i="6"/>
  <c r="AI679" i="6"/>
  <c r="BE679" i="6"/>
  <c r="AF679" i="6"/>
  <c r="AW679" i="6"/>
  <c r="AZ679" i="6"/>
  <c r="C679" i="6"/>
  <c r="BR679" i="6"/>
  <c r="M679" i="6"/>
  <c r="Z679" i="6"/>
  <c r="P679" i="6"/>
  <c r="B679" i="7"/>
  <c r="BP679" i="6"/>
  <c r="N679" i="6"/>
  <c r="AU679" i="6"/>
  <c r="AT679" i="6"/>
  <c r="AS679" i="6"/>
  <c r="K679" i="6"/>
  <c r="BH679" i="6"/>
  <c r="BK679" i="6"/>
  <c r="AY679" i="6"/>
  <c r="AD615" i="6"/>
  <c r="AZ615" i="6"/>
  <c r="AT615" i="6"/>
  <c r="BL615" i="6"/>
  <c r="C615" i="6"/>
  <c r="BR615" i="6"/>
  <c r="E615" i="6"/>
  <c r="L615" i="6"/>
  <c r="O615" i="6"/>
  <c r="BG615" i="6"/>
  <c r="K615" i="6"/>
  <c r="AH615" i="6"/>
  <c r="AV615" i="6"/>
  <c r="AY615" i="6"/>
  <c r="AB615" i="6"/>
  <c r="BK615" i="6"/>
  <c r="BE615" i="6"/>
  <c r="AA615" i="6"/>
  <c r="N615" i="6"/>
  <c r="BI615" i="6"/>
  <c r="Z615" i="6"/>
  <c r="BP615" i="6"/>
  <c r="AX615" i="6"/>
  <c r="BD615" i="6"/>
  <c r="AU615" i="6"/>
  <c r="AR615" i="6"/>
  <c r="P615" i="6"/>
  <c r="B615" i="7"/>
  <c r="AE615" i="6"/>
  <c r="AI615" i="6"/>
  <c r="BJ615" i="6"/>
  <c r="AP615" i="6"/>
  <c r="BA615" i="6"/>
  <c r="BC615" i="6"/>
  <c r="BF615" i="6"/>
  <c r="BH615" i="6"/>
  <c r="AW615" i="6"/>
  <c r="BN615" i="6"/>
  <c r="AK615" i="6"/>
  <c r="BM615" i="6"/>
  <c r="AS615" i="6"/>
  <c r="BO615" i="6"/>
  <c r="AO615" i="6"/>
  <c r="AF615" i="6"/>
  <c r="M615" i="6"/>
  <c r="AC615" i="6"/>
  <c r="BB615" i="6"/>
  <c r="O551" i="6"/>
  <c r="BB551" i="6"/>
  <c r="AK551" i="6"/>
  <c r="AS551" i="6"/>
  <c r="BA551" i="6"/>
  <c r="Z551" i="6"/>
  <c r="AA551" i="6"/>
  <c r="BC551" i="6"/>
  <c r="BE551" i="6"/>
  <c r="BJ551" i="6"/>
  <c r="AR551" i="6"/>
  <c r="AC551" i="6"/>
  <c r="M551" i="6"/>
  <c r="AB551" i="6"/>
  <c r="AU551" i="6"/>
  <c r="BI551" i="6"/>
  <c r="AF551" i="6"/>
  <c r="AD551" i="6"/>
  <c r="AE551" i="6"/>
  <c r="BM551" i="6"/>
  <c r="C551" i="6"/>
  <c r="BR551" i="6"/>
  <c r="L551" i="6"/>
  <c r="BD551" i="6"/>
  <c r="E551" i="6"/>
  <c r="AY551" i="6"/>
  <c r="AI551" i="6"/>
  <c r="AP551" i="6"/>
  <c r="N551" i="6"/>
  <c r="BP551" i="6"/>
  <c r="K551" i="6"/>
  <c r="BG551" i="6"/>
  <c r="AO551" i="6"/>
  <c r="BN551" i="6"/>
  <c r="AT551" i="6"/>
  <c r="BH551" i="6"/>
  <c r="AH551" i="6"/>
  <c r="AX551" i="6"/>
  <c r="BK551" i="6"/>
  <c r="P551" i="6"/>
  <c r="B551" i="7"/>
  <c r="AV551" i="6"/>
  <c r="BL551" i="6"/>
  <c r="AW551" i="6"/>
  <c r="BO551" i="6"/>
  <c r="AZ551" i="6"/>
  <c r="BF551" i="6"/>
  <c r="C487" i="6"/>
  <c r="BR487" i="6"/>
  <c r="E487" i="6"/>
  <c r="L487" i="6"/>
  <c r="K487" i="6"/>
  <c r="AH487" i="6"/>
  <c r="AA487" i="6"/>
  <c r="AW487" i="6"/>
  <c r="AI487" i="6"/>
  <c r="AZ487" i="6"/>
  <c r="AD487" i="6"/>
  <c r="AX487" i="6"/>
  <c r="BD487" i="6"/>
  <c r="BJ487" i="6"/>
  <c r="AR487" i="6"/>
  <c r="AY487" i="6"/>
  <c r="AV487" i="6"/>
  <c r="BG487" i="6"/>
  <c r="AE487" i="6"/>
  <c r="BO487" i="6"/>
  <c r="BE487" i="6"/>
  <c r="N487" i="6"/>
  <c r="M487" i="6"/>
  <c r="O487" i="6"/>
  <c r="BN487" i="6"/>
  <c r="BB487" i="6"/>
  <c r="AP487" i="6"/>
  <c r="AS487" i="6"/>
  <c r="BL487" i="6"/>
  <c r="BP487" i="6"/>
  <c r="AC487" i="6"/>
  <c r="BC487" i="6"/>
  <c r="BI487" i="6"/>
  <c r="BM487" i="6"/>
  <c r="AB487" i="6"/>
  <c r="AF487" i="6"/>
  <c r="BH487" i="6"/>
  <c r="BF487" i="6"/>
  <c r="AO487" i="6"/>
  <c r="AU487" i="6"/>
  <c r="AT487" i="6"/>
  <c r="AK487" i="6"/>
  <c r="BA487" i="6"/>
  <c r="P487" i="6"/>
  <c r="B487" i="7"/>
  <c r="BK487" i="6"/>
  <c r="Z487" i="6"/>
  <c r="C423" i="6"/>
  <c r="BR423" i="6"/>
  <c r="E423" i="6"/>
  <c r="AC423" i="6"/>
  <c r="N423" i="6"/>
  <c r="AS423" i="6"/>
  <c r="BB423" i="6"/>
  <c r="AA423" i="6"/>
  <c r="AW423" i="6"/>
  <c r="AD423" i="6"/>
  <c r="AZ423" i="6"/>
  <c r="P423" i="6"/>
  <c r="B423" i="7"/>
  <c r="AK423" i="6"/>
  <c r="AO423" i="6"/>
  <c r="AR423" i="6"/>
  <c r="BF423" i="6"/>
  <c r="BK423" i="6"/>
  <c r="BM423" i="6"/>
  <c r="BO423" i="6"/>
  <c r="BA423" i="6"/>
  <c r="BD423" i="6"/>
  <c r="AP423" i="6"/>
  <c r="BI423" i="6"/>
  <c r="AV423" i="6"/>
  <c r="BN423" i="6"/>
  <c r="AB423" i="6"/>
  <c r="BC423" i="6"/>
  <c r="AH423" i="6"/>
  <c r="AX423" i="6"/>
  <c r="O423" i="6"/>
  <c r="BP423" i="6"/>
  <c r="BG423" i="6"/>
  <c r="M423" i="6"/>
  <c r="AT423" i="6"/>
  <c r="AI423" i="6"/>
  <c r="BE423" i="6"/>
  <c r="K423" i="6"/>
  <c r="BL423" i="6"/>
  <c r="AE423" i="6"/>
  <c r="L423" i="6"/>
  <c r="AY423" i="6"/>
  <c r="AF423" i="6"/>
  <c r="BJ423" i="6"/>
  <c r="BH423" i="6"/>
  <c r="AU423" i="6"/>
  <c r="Z423" i="6"/>
  <c r="I287" i="5"/>
  <c r="AU287" i="5"/>
  <c r="BJ287" i="5"/>
  <c r="AS287" i="5"/>
  <c r="E287" i="5"/>
  <c r="L287" i="5"/>
  <c r="AW287" i="5"/>
  <c r="J287" i="5"/>
  <c r="AZ287" i="5"/>
  <c r="BA287" i="5"/>
  <c r="O287" i="5"/>
  <c r="BD287" i="5"/>
  <c r="BK287" i="5"/>
  <c r="BH287" i="5"/>
  <c r="AY287" i="5"/>
  <c r="AV287" i="5"/>
  <c r="AM287" i="5"/>
  <c r="R287" i="5"/>
  <c r="P287" i="5"/>
  <c r="BF287" i="5"/>
  <c r="W287" i="5"/>
  <c r="M287" i="5"/>
  <c r="AX287" i="5"/>
  <c r="K287" i="5"/>
  <c r="C287" i="5"/>
  <c r="AI287" i="5"/>
  <c r="BG287" i="5"/>
  <c r="V287" i="5"/>
  <c r="AH287" i="5"/>
  <c r="U287" i="5"/>
  <c r="AN287" i="5"/>
  <c r="AT287" i="5"/>
  <c r="AF287" i="5"/>
  <c r="BC287" i="5"/>
  <c r="AJ287" i="5"/>
  <c r="BE287" i="5"/>
  <c r="BI287" i="5"/>
  <c r="BL287" i="5"/>
  <c r="BB287" i="5"/>
  <c r="AP287" i="5"/>
  <c r="AO287" i="5"/>
  <c r="AQ287" i="5"/>
  <c r="AR287" i="5"/>
  <c r="BP287" i="5"/>
  <c r="AK287" i="5"/>
  <c r="AM223" i="5"/>
  <c r="V223" i="5"/>
  <c r="BJ223" i="5"/>
  <c r="AX223" i="5"/>
  <c r="AY223" i="5"/>
  <c r="AK223" i="5"/>
  <c r="BF223" i="5"/>
  <c r="BK223" i="5"/>
  <c r="BP223" i="5"/>
  <c r="BH223" i="5"/>
  <c r="BI223" i="5"/>
  <c r="BE223" i="5"/>
  <c r="U223" i="5"/>
  <c r="AQ223" i="5"/>
  <c r="AH223" i="5"/>
  <c r="AJ223" i="5"/>
  <c r="O223" i="5"/>
  <c r="AZ223" i="5"/>
  <c r="AV223" i="5"/>
  <c r="AT223" i="5"/>
  <c r="BG223" i="5"/>
  <c r="AW223" i="5"/>
  <c r="W223" i="5"/>
  <c r="I223" i="5"/>
  <c r="R223" i="5"/>
  <c r="K223" i="5"/>
  <c r="E223" i="5"/>
  <c r="C223" i="5"/>
  <c r="AI223" i="5"/>
  <c r="BA223" i="5"/>
  <c r="AN223" i="5"/>
  <c r="AR223" i="5"/>
  <c r="BB223" i="5"/>
  <c r="AF223" i="5"/>
  <c r="M223" i="5"/>
  <c r="AO223" i="5"/>
  <c r="AU223" i="5"/>
  <c r="L223" i="5"/>
  <c r="P223" i="5"/>
  <c r="BD223" i="5"/>
  <c r="BC223" i="5"/>
  <c r="BL223" i="5"/>
  <c r="AS223" i="5"/>
  <c r="J223" i="5"/>
  <c r="AP223" i="5"/>
  <c r="BL159" i="5"/>
  <c r="BB159" i="5"/>
  <c r="AK159" i="5"/>
  <c r="AZ159" i="5"/>
  <c r="AJ159" i="5"/>
  <c r="BP159" i="5"/>
  <c r="AO159" i="5"/>
  <c r="L159" i="5"/>
  <c r="BI159" i="5"/>
  <c r="AY159" i="5"/>
  <c r="AM159" i="5"/>
  <c r="BG159" i="5"/>
  <c r="W159" i="5"/>
  <c r="BF159" i="5"/>
  <c r="K159" i="5"/>
  <c r="I159" i="5"/>
  <c r="AT159" i="5"/>
  <c r="BC159" i="5"/>
  <c r="E159" i="5"/>
  <c r="AQ159" i="5"/>
  <c r="AP159" i="5"/>
  <c r="BJ159" i="5"/>
  <c r="M159" i="5"/>
  <c r="U159" i="5"/>
  <c r="BD159" i="5"/>
  <c r="BK159" i="5"/>
  <c r="AU159" i="5"/>
  <c r="BA159" i="5"/>
  <c r="BE159" i="5"/>
  <c r="AS159" i="5"/>
  <c r="AW159" i="5"/>
  <c r="P159" i="5"/>
  <c r="O159" i="5"/>
  <c r="C159" i="5"/>
  <c r="AI159" i="5"/>
  <c r="AN159" i="5"/>
  <c r="AX159" i="5"/>
  <c r="V159" i="5"/>
  <c r="AH159" i="5"/>
  <c r="R159" i="5"/>
  <c r="J159" i="5"/>
  <c r="AF159" i="5"/>
  <c r="AV159" i="5"/>
  <c r="BH159" i="5"/>
  <c r="AR159" i="5"/>
  <c r="E95" i="5"/>
  <c r="AK95" i="5"/>
  <c r="BD95" i="5"/>
  <c r="I95" i="5"/>
  <c r="O95" i="5"/>
  <c r="R95" i="5"/>
  <c r="AR95" i="5"/>
  <c r="BK95" i="5"/>
  <c r="BH95" i="5"/>
  <c r="AJ95" i="5"/>
  <c r="AS95" i="5"/>
  <c r="J95" i="5"/>
  <c r="AH95" i="5"/>
  <c r="BE95" i="5"/>
  <c r="AX95" i="5"/>
  <c r="K95" i="5"/>
  <c r="BJ95" i="5"/>
  <c r="BI95" i="5"/>
  <c r="BL95" i="5"/>
  <c r="P95" i="5"/>
  <c r="AO95" i="5"/>
  <c r="AT95" i="5"/>
  <c r="AW95" i="5"/>
  <c r="C95" i="5"/>
  <c r="AI95" i="5"/>
  <c r="M95" i="5"/>
  <c r="AQ95" i="5"/>
  <c r="BG95" i="5"/>
  <c r="AZ95" i="5"/>
  <c r="L95" i="5"/>
  <c r="AP95" i="5"/>
  <c r="BA95" i="5"/>
  <c r="AU95" i="5"/>
  <c r="BB95" i="5"/>
  <c r="AF95" i="5"/>
  <c r="V95" i="5"/>
  <c r="U95" i="5"/>
  <c r="AM95" i="5"/>
  <c r="W95" i="5"/>
  <c r="AY95" i="5"/>
  <c r="BP95" i="5"/>
  <c r="AV95" i="5"/>
  <c r="AN95" i="5"/>
  <c r="BC95" i="5"/>
  <c r="BF95" i="5"/>
  <c r="BH290" i="5"/>
  <c r="AH290" i="5"/>
  <c r="AX290" i="5"/>
  <c r="BL290" i="5"/>
  <c r="AM290" i="5"/>
  <c r="BB290" i="5"/>
  <c r="AQ290" i="5"/>
  <c r="BF290" i="5"/>
  <c r="AO290" i="5"/>
  <c r="BK290" i="5"/>
  <c r="AR290" i="5"/>
  <c r="AY290" i="5"/>
  <c r="L290" i="5"/>
  <c r="K290" i="5"/>
  <c r="R290" i="5"/>
  <c r="BA290" i="5"/>
  <c r="AP290" i="5"/>
  <c r="BE290" i="5"/>
  <c r="AT290" i="5"/>
  <c r="BI290" i="5"/>
  <c r="AV290" i="5"/>
  <c r="J290" i="5"/>
  <c r="AJ290" i="5"/>
  <c r="AN290" i="5"/>
  <c r="AU290" i="5"/>
  <c r="E290" i="5"/>
  <c r="U290" i="5"/>
  <c r="AK290" i="5"/>
  <c r="P290" i="5"/>
  <c r="BD290" i="5"/>
  <c r="V290" i="5"/>
  <c r="AS290" i="5"/>
  <c r="BP290" i="5"/>
  <c r="BC290" i="5"/>
  <c r="C290" i="5"/>
  <c r="AI290" i="5"/>
  <c r="O290" i="5"/>
  <c r="W290" i="5"/>
  <c r="AF290" i="5"/>
  <c r="I290" i="5"/>
  <c r="AW290" i="5"/>
  <c r="BJ290" i="5"/>
  <c r="AZ290" i="5"/>
  <c r="M290" i="5"/>
  <c r="BG290" i="5"/>
  <c r="AU226" i="5"/>
  <c r="BK226" i="5"/>
  <c r="BA226" i="5"/>
  <c r="L226" i="5"/>
  <c r="M226" i="5"/>
  <c r="BG226" i="5"/>
  <c r="BB226" i="5"/>
  <c r="AO226" i="5"/>
  <c r="AH226" i="5"/>
  <c r="V226" i="5"/>
  <c r="AY226" i="5"/>
  <c r="C226" i="5"/>
  <c r="AI226" i="5"/>
  <c r="AP226" i="5"/>
  <c r="J226" i="5"/>
  <c r="AQ226" i="5"/>
  <c r="AN226" i="5"/>
  <c r="BH226" i="5"/>
  <c r="AX226" i="5"/>
  <c r="AS226" i="5"/>
  <c r="E226" i="5"/>
  <c r="W226" i="5"/>
  <c r="AT226" i="5"/>
  <c r="BD226" i="5"/>
  <c r="AF226" i="5"/>
  <c r="BP226" i="5"/>
  <c r="AJ226" i="5"/>
  <c r="AW226" i="5"/>
  <c r="R226" i="5"/>
  <c r="P226" i="5"/>
  <c r="BJ226" i="5"/>
  <c r="K226" i="5"/>
  <c r="BF226" i="5"/>
  <c r="O226" i="5"/>
  <c r="BL226" i="5"/>
  <c r="AK226" i="5"/>
  <c r="BC226" i="5"/>
  <c r="BE226" i="5"/>
  <c r="AM226" i="5"/>
  <c r="AR226" i="5"/>
  <c r="I226" i="5"/>
  <c r="U226" i="5"/>
  <c r="AV226" i="5"/>
  <c r="BI226" i="5"/>
  <c r="AZ226" i="5"/>
  <c r="AO162" i="5"/>
  <c r="J162" i="5"/>
  <c r="BJ162" i="5"/>
  <c r="BI162" i="5"/>
  <c r="BL162" i="5"/>
  <c r="U162" i="5"/>
  <c r="BH162" i="5"/>
  <c r="AU162" i="5"/>
  <c r="AR162" i="5"/>
  <c r="BG162" i="5"/>
  <c r="R162" i="5"/>
  <c r="O162" i="5"/>
  <c r="AF162" i="5"/>
  <c r="AN162" i="5"/>
  <c r="AM162" i="5"/>
  <c r="P162" i="5"/>
  <c r="BA162" i="5"/>
  <c r="W162" i="5"/>
  <c r="I162" i="5"/>
  <c r="AK162" i="5"/>
  <c r="BC162" i="5"/>
  <c r="AW162" i="5"/>
  <c r="AZ162" i="5"/>
  <c r="K162" i="5"/>
  <c r="AH162" i="5"/>
  <c r="BE162" i="5"/>
  <c r="AP162" i="5"/>
  <c r="V162" i="5"/>
  <c r="E162" i="5"/>
  <c r="BD162" i="5"/>
  <c r="BP162" i="5"/>
  <c r="BK162" i="5"/>
  <c r="BF162" i="5"/>
  <c r="AS162" i="5"/>
  <c r="AV162" i="5"/>
  <c r="L162" i="5"/>
  <c r="AJ162" i="5"/>
  <c r="BB162" i="5"/>
  <c r="AT162" i="5"/>
  <c r="AQ162" i="5"/>
  <c r="AX162" i="5"/>
  <c r="C162" i="5"/>
  <c r="AI162" i="5"/>
  <c r="M162" i="5"/>
  <c r="AY162" i="5"/>
  <c r="AO98" i="5"/>
  <c r="AP98" i="5"/>
  <c r="AF98" i="5"/>
  <c r="BI98" i="5"/>
  <c r="J98" i="5"/>
  <c r="BH98" i="5"/>
  <c r="AT98" i="5"/>
  <c r="BB98" i="5"/>
  <c r="C98" i="5"/>
  <c r="AI98" i="5"/>
  <c r="V98" i="5"/>
  <c r="AK98" i="5"/>
  <c r="BD98" i="5"/>
  <c r="BC98" i="5"/>
  <c r="BJ98" i="5"/>
  <c r="AM98" i="5"/>
  <c r="O98" i="5"/>
  <c r="AR98" i="5"/>
  <c r="BA98" i="5"/>
  <c r="BG98" i="5"/>
  <c r="BK98" i="5"/>
  <c r="AS98" i="5"/>
  <c r="E98" i="5"/>
  <c r="AZ98" i="5"/>
  <c r="BF98" i="5"/>
  <c r="I98" i="5"/>
  <c r="AQ98" i="5"/>
  <c r="AN98" i="5"/>
  <c r="U98" i="5"/>
  <c r="P98" i="5"/>
  <c r="AJ98" i="5"/>
  <c r="R98" i="5"/>
  <c r="AH98" i="5"/>
  <c r="M98" i="5"/>
  <c r="AV98" i="5"/>
  <c r="L98" i="5"/>
  <c r="BP98" i="5"/>
  <c r="W98" i="5"/>
  <c r="BL98" i="5"/>
  <c r="AY98" i="5"/>
  <c r="AU98" i="5"/>
  <c r="AX98" i="5"/>
  <c r="AW98" i="5"/>
  <c r="BE98" i="5"/>
  <c r="K98" i="5"/>
  <c r="BH285" i="5"/>
  <c r="AH285" i="5"/>
  <c r="AX285" i="5"/>
  <c r="BL285" i="5"/>
  <c r="AM285" i="5"/>
  <c r="BB285" i="5"/>
  <c r="AQ285" i="5"/>
  <c r="BF285" i="5"/>
  <c r="AO285" i="5"/>
  <c r="BK285" i="5"/>
  <c r="AR285" i="5"/>
  <c r="AY285" i="5"/>
  <c r="L285" i="5"/>
  <c r="K285" i="5"/>
  <c r="R285" i="5"/>
  <c r="BA285" i="5"/>
  <c r="AP285" i="5"/>
  <c r="BE285" i="5"/>
  <c r="AT285" i="5"/>
  <c r="AS285" i="5"/>
  <c r="BP285" i="5"/>
  <c r="BC285" i="5"/>
  <c r="C285" i="5"/>
  <c r="AI285" i="5"/>
  <c r="O285" i="5"/>
  <c r="W285" i="5"/>
  <c r="BI285" i="5"/>
  <c r="AV285" i="5"/>
  <c r="J285" i="5"/>
  <c r="AJ285" i="5"/>
  <c r="AN285" i="5"/>
  <c r="AU285" i="5"/>
  <c r="M285" i="5"/>
  <c r="AF285" i="5"/>
  <c r="AW285" i="5"/>
  <c r="AZ285" i="5"/>
  <c r="BG285" i="5"/>
  <c r="I285" i="5"/>
  <c r="BJ285" i="5"/>
  <c r="P285" i="5"/>
  <c r="E285" i="5"/>
  <c r="BD285" i="5"/>
  <c r="U285" i="5"/>
  <c r="V285" i="5"/>
  <c r="AK285" i="5"/>
  <c r="I221" i="5"/>
  <c r="BK221" i="5"/>
  <c r="AN221" i="5"/>
  <c r="BI221" i="5"/>
  <c r="BH221" i="5"/>
  <c r="AV221" i="5"/>
  <c r="R221" i="5"/>
  <c r="AS221" i="5"/>
  <c r="AF221" i="5"/>
  <c r="U221" i="5"/>
  <c r="AX221" i="5"/>
  <c r="AU221" i="5"/>
  <c r="AJ221" i="5"/>
  <c r="V221" i="5"/>
  <c r="AT221" i="5"/>
  <c r="BJ221" i="5"/>
  <c r="AH221" i="5"/>
  <c r="AW221" i="5"/>
  <c r="C221" i="5"/>
  <c r="AI221" i="5"/>
  <c r="AK221" i="5"/>
  <c r="W221" i="5"/>
  <c r="BA221" i="5"/>
  <c r="E221" i="5"/>
  <c r="BL221" i="5"/>
  <c r="BB221" i="5"/>
  <c r="BC221" i="5"/>
  <c r="BG221" i="5"/>
  <c r="AP221" i="5"/>
  <c r="BD221" i="5"/>
  <c r="AR221" i="5"/>
  <c r="AO221" i="5"/>
  <c r="P221" i="5"/>
  <c r="AQ221" i="5"/>
  <c r="BF221" i="5"/>
  <c r="AM221" i="5"/>
  <c r="L221" i="5"/>
  <c r="BE221" i="5"/>
  <c r="J221" i="5"/>
  <c r="K221" i="5"/>
  <c r="M221" i="5"/>
  <c r="AZ221" i="5"/>
  <c r="O221" i="5"/>
  <c r="BP221" i="5"/>
  <c r="AY221" i="5"/>
  <c r="AW157" i="5"/>
  <c r="BB157" i="5"/>
  <c r="AH157" i="5"/>
  <c r="AJ157" i="5"/>
  <c r="AK157" i="5"/>
  <c r="AN157" i="5"/>
  <c r="BE157" i="5"/>
  <c r="BL157" i="5"/>
  <c r="AT157" i="5"/>
  <c r="AU157" i="5"/>
  <c r="AM157" i="5"/>
  <c r="AZ157" i="5"/>
  <c r="BP157" i="5"/>
  <c r="BA157" i="5"/>
  <c r="R157" i="5"/>
  <c r="AO157" i="5"/>
  <c r="AF157" i="5"/>
  <c r="AS157" i="5"/>
  <c r="E157" i="5"/>
  <c r="O157" i="5"/>
  <c r="BD157" i="5"/>
  <c r="BF157" i="5"/>
  <c r="I157" i="5"/>
  <c r="BC157" i="5"/>
  <c r="J157" i="5"/>
  <c r="AY157" i="5"/>
  <c r="P157" i="5"/>
  <c r="C157" i="5"/>
  <c r="AI157" i="5"/>
  <c r="BG157" i="5"/>
  <c r="AP157" i="5"/>
  <c r="L157" i="5"/>
  <c r="AV157" i="5"/>
  <c r="K157" i="5"/>
  <c r="AX157" i="5"/>
  <c r="BK157" i="5"/>
  <c r="M157" i="5"/>
  <c r="BH157" i="5"/>
  <c r="U157" i="5"/>
  <c r="AR157" i="5"/>
  <c r="W157" i="5"/>
  <c r="BJ157" i="5"/>
  <c r="AQ157" i="5"/>
  <c r="BI157" i="5"/>
  <c r="V157" i="5"/>
  <c r="BL93" i="5"/>
  <c r="BG93" i="5"/>
  <c r="AO93" i="5"/>
  <c r="AY93" i="5"/>
  <c r="M93" i="5"/>
  <c r="O93" i="5"/>
  <c r="BJ93" i="5"/>
  <c r="E93" i="5"/>
  <c r="BA93" i="5"/>
  <c r="AH93" i="5"/>
  <c r="AR93" i="5"/>
  <c r="AV93" i="5"/>
  <c r="BE93" i="5"/>
  <c r="AX93" i="5"/>
  <c r="AZ93" i="5"/>
  <c r="AN93" i="5"/>
  <c r="BD93" i="5"/>
  <c r="AT93" i="5"/>
  <c r="BB93" i="5"/>
  <c r="AQ93" i="5"/>
  <c r="V93" i="5"/>
  <c r="U93" i="5"/>
  <c r="AM93" i="5"/>
  <c r="AP93" i="5"/>
  <c r="K93" i="5"/>
  <c r="J93" i="5"/>
  <c r="I93" i="5"/>
  <c r="R93" i="5"/>
  <c r="AW93" i="5"/>
  <c r="C93" i="5"/>
  <c r="AI93" i="5"/>
  <c r="BC93" i="5"/>
  <c r="L93" i="5"/>
  <c r="AK93" i="5"/>
  <c r="BF93" i="5"/>
  <c r="AS93" i="5"/>
  <c r="AU93" i="5"/>
  <c r="AJ93" i="5"/>
  <c r="AF93" i="5"/>
  <c r="P93" i="5"/>
  <c r="W93" i="5"/>
  <c r="BI93" i="5"/>
  <c r="BH93" i="5"/>
  <c r="BK93" i="5"/>
  <c r="BP93" i="5"/>
  <c r="BH280" i="5"/>
  <c r="AH280" i="5"/>
  <c r="AX280" i="5"/>
  <c r="BL280" i="5"/>
  <c r="AM280" i="5"/>
  <c r="BB280" i="5"/>
  <c r="AQ280" i="5"/>
  <c r="BF280" i="5"/>
  <c r="AO280" i="5"/>
  <c r="BK280" i="5"/>
  <c r="AR280" i="5"/>
  <c r="AY280" i="5"/>
  <c r="L280" i="5"/>
  <c r="K280" i="5"/>
  <c r="R280" i="5"/>
  <c r="BA280" i="5"/>
  <c r="AP280" i="5"/>
  <c r="BE280" i="5"/>
  <c r="AT280" i="5"/>
  <c r="BI280" i="5"/>
  <c r="AV280" i="5"/>
  <c r="J280" i="5"/>
  <c r="AJ280" i="5"/>
  <c r="AN280" i="5"/>
  <c r="AU280" i="5"/>
  <c r="E280" i="5"/>
  <c r="U280" i="5"/>
  <c r="AK280" i="5"/>
  <c r="P280" i="5"/>
  <c r="BD280" i="5"/>
  <c r="V280" i="5"/>
  <c r="M280" i="5"/>
  <c r="AF280" i="5"/>
  <c r="AW280" i="5"/>
  <c r="AZ280" i="5"/>
  <c r="BG280" i="5"/>
  <c r="I280" i="5"/>
  <c r="BJ280" i="5"/>
  <c r="AS280" i="5"/>
  <c r="BP280" i="5"/>
  <c r="BC280" i="5"/>
  <c r="C280" i="5"/>
  <c r="AI280" i="5"/>
  <c r="O280" i="5"/>
  <c r="W280" i="5"/>
  <c r="C216" i="5"/>
  <c r="AI216" i="5"/>
  <c r="AU216" i="5"/>
  <c r="I216" i="5"/>
  <c r="BA216" i="5"/>
  <c r="AM216" i="5"/>
  <c r="AO216" i="5"/>
  <c r="AY216" i="5"/>
  <c r="BG216" i="5"/>
  <c r="BB216" i="5"/>
  <c r="AW216" i="5"/>
  <c r="BL216" i="5"/>
  <c r="AS216" i="5"/>
  <c r="AF216" i="5"/>
  <c r="BC216" i="5"/>
  <c r="BE216" i="5"/>
  <c r="M216" i="5"/>
  <c r="P216" i="5"/>
  <c r="L216" i="5"/>
  <c r="AZ216" i="5"/>
  <c r="O216" i="5"/>
  <c r="BI216" i="5"/>
  <c r="AP216" i="5"/>
  <c r="AH216" i="5"/>
  <c r="AN216" i="5"/>
  <c r="J216" i="5"/>
  <c r="AJ216" i="5"/>
  <c r="E216" i="5"/>
  <c r="W216" i="5"/>
  <c r="V216" i="5"/>
  <c r="BD216" i="5"/>
  <c r="AV216" i="5"/>
  <c r="U216" i="5"/>
  <c r="AX216" i="5"/>
  <c r="BJ216" i="5"/>
  <c r="AT216" i="5"/>
  <c r="AR216" i="5"/>
  <c r="AQ216" i="5"/>
  <c r="BF216" i="5"/>
  <c r="BK216" i="5"/>
  <c r="K216" i="5"/>
  <c r="BP216" i="5"/>
  <c r="AK216" i="5"/>
  <c r="BH216" i="5"/>
  <c r="R216" i="5"/>
  <c r="AR152" i="5"/>
  <c r="AX152" i="5"/>
  <c r="V152" i="5"/>
  <c r="BK152" i="5"/>
  <c r="C152" i="5"/>
  <c r="AI152" i="5"/>
  <c r="BA152" i="5"/>
  <c r="AT152" i="5"/>
  <c r="BE152" i="5"/>
  <c r="P152" i="5"/>
  <c r="L152" i="5"/>
  <c r="R152" i="5"/>
  <c r="AK152" i="5"/>
  <c r="U152" i="5"/>
  <c r="AP152" i="5"/>
  <c r="AJ152" i="5"/>
  <c r="AF152" i="5"/>
  <c r="BL152" i="5"/>
  <c r="AM152" i="5"/>
  <c r="BG152" i="5"/>
  <c r="W152" i="5"/>
  <c r="BP152" i="5"/>
  <c r="AY152" i="5"/>
  <c r="AV152" i="5"/>
  <c r="AN152" i="5"/>
  <c r="M152" i="5"/>
  <c r="BD152" i="5"/>
  <c r="K152" i="5"/>
  <c r="AW152" i="5"/>
  <c r="E152" i="5"/>
  <c r="BF152" i="5"/>
  <c r="AQ152" i="5"/>
  <c r="AS152" i="5"/>
  <c r="O152" i="5"/>
  <c r="BC152" i="5"/>
  <c r="BB152" i="5"/>
  <c r="I152" i="5"/>
  <c r="AZ152" i="5"/>
  <c r="BI152" i="5"/>
  <c r="BH152" i="5"/>
  <c r="J152" i="5"/>
  <c r="AH152" i="5"/>
  <c r="AO152" i="5"/>
  <c r="BJ152" i="5"/>
  <c r="AU152" i="5"/>
  <c r="AW88" i="5"/>
  <c r="BB88" i="5"/>
  <c r="AH88" i="5"/>
  <c r="BE88" i="5"/>
  <c r="BL88" i="5"/>
  <c r="AT88" i="5"/>
  <c r="AU88" i="5"/>
  <c r="AM88" i="5"/>
  <c r="AJ88" i="5"/>
  <c r="AN88" i="5"/>
  <c r="C88" i="5"/>
  <c r="AI88" i="5"/>
  <c r="P88" i="5"/>
  <c r="BD88" i="5"/>
  <c r="BK88" i="5"/>
  <c r="L88" i="5"/>
  <c r="J88" i="5"/>
  <c r="V88" i="5"/>
  <c r="BG88" i="5"/>
  <c r="K88" i="5"/>
  <c r="AO88" i="5"/>
  <c r="BC88" i="5"/>
  <c r="AV88" i="5"/>
  <c r="AK88" i="5"/>
  <c r="BJ88" i="5"/>
  <c r="U88" i="5"/>
  <c r="AR88" i="5"/>
  <c r="AP88" i="5"/>
  <c r="M88" i="5"/>
  <c r="E88" i="5"/>
  <c r="BA88" i="5"/>
  <c r="BF88" i="5"/>
  <c r="O88" i="5"/>
  <c r="BP88" i="5"/>
  <c r="AQ88" i="5"/>
  <c r="AS88" i="5"/>
  <c r="BH88" i="5"/>
  <c r="W88" i="5"/>
  <c r="AX88" i="5"/>
  <c r="AZ88" i="5"/>
  <c r="I88" i="5"/>
  <c r="AF88" i="5"/>
  <c r="BI88" i="5"/>
  <c r="AY88" i="5"/>
  <c r="R88" i="5"/>
  <c r="BP64" i="5"/>
  <c r="AV361" i="6"/>
  <c r="AE361" i="6"/>
  <c r="M361" i="6"/>
  <c r="BG361" i="6"/>
  <c r="BL361" i="6"/>
  <c r="BM361" i="6"/>
  <c r="BJ361" i="6"/>
  <c r="AR361" i="6"/>
  <c r="K361" i="6"/>
  <c r="BP361" i="6"/>
  <c r="AD361" i="6"/>
  <c r="E361" i="6"/>
  <c r="BH361" i="6"/>
  <c r="BE361" i="6"/>
  <c r="BA361" i="6"/>
  <c r="AA361" i="6"/>
  <c r="AF361" i="6"/>
  <c r="BF361" i="6"/>
  <c r="P361" i="6"/>
  <c r="B361" i="7"/>
  <c r="AU361" i="6"/>
  <c r="O361" i="6"/>
  <c r="AO361" i="6"/>
  <c r="AT361" i="6"/>
  <c r="Z361" i="6"/>
  <c r="BK361" i="6"/>
  <c r="AH361" i="6"/>
  <c r="BN361" i="6"/>
  <c r="AK361" i="6"/>
  <c r="C361" i="6"/>
  <c r="BR361" i="6"/>
  <c r="L361" i="6"/>
  <c r="AP361" i="6"/>
  <c r="BI361" i="6"/>
  <c r="BB361" i="6"/>
  <c r="BO361" i="6"/>
  <c r="AX361" i="6"/>
  <c r="AS361" i="6"/>
  <c r="AC361" i="6"/>
  <c r="BC361" i="6"/>
  <c r="AZ361" i="6"/>
  <c r="AW361" i="6"/>
  <c r="AB361" i="6"/>
  <c r="N361" i="6"/>
  <c r="BD361" i="6"/>
  <c r="AI361" i="6"/>
  <c r="AY361" i="6"/>
  <c r="O63" i="6"/>
  <c r="AD63" i="6"/>
  <c r="AC63" i="6"/>
  <c r="BJ63" i="6"/>
  <c r="BO63" i="6"/>
  <c r="BA63" i="6"/>
  <c r="AU63" i="6"/>
  <c r="M63" i="6"/>
  <c r="AO63" i="6"/>
  <c r="AS63" i="6"/>
  <c r="BH63" i="6"/>
  <c r="K63" i="6"/>
  <c r="P63" i="6"/>
  <c r="B63" i="7"/>
  <c r="AF63" i="6"/>
  <c r="AX63" i="6"/>
  <c r="AI63" i="6"/>
  <c r="AE63" i="6"/>
  <c r="L63" i="6"/>
  <c r="BK63" i="6"/>
  <c r="AZ63" i="6"/>
  <c r="N63" i="6"/>
  <c r="AR63" i="6"/>
  <c r="AA63" i="6"/>
  <c r="AB63" i="6"/>
  <c r="BL63" i="6"/>
  <c r="AH63" i="6"/>
  <c r="BN63" i="6"/>
  <c r="BC63" i="6"/>
  <c r="BP63" i="6"/>
  <c r="BI63" i="6"/>
  <c r="AP63" i="6"/>
  <c r="E63" i="6"/>
  <c r="BQ63" i="6"/>
  <c r="AT63" i="6"/>
  <c r="BF63" i="6"/>
  <c r="AV63" i="6"/>
  <c r="BE63" i="6"/>
  <c r="AY63" i="6"/>
  <c r="AW63" i="6"/>
  <c r="BB63" i="6"/>
  <c r="BG63" i="6"/>
  <c r="BD63" i="6"/>
  <c r="BM63" i="6"/>
  <c r="C63" i="6"/>
  <c r="BR63" i="6"/>
  <c r="AK63" i="6"/>
  <c r="AV37" i="6"/>
  <c r="BI37" i="6"/>
  <c r="P37" i="6"/>
  <c r="B37" i="7"/>
  <c r="AC37" i="6"/>
  <c r="BJ37" i="6"/>
  <c r="BP37" i="6"/>
  <c r="BM37" i="6"/>
  <c r="M37" i="6"/>
  <c r="AI37" i="6"/>
  <c r="E37" i="6"/>
  <c r="BQ37" i="6"/>
  <c r="AO37" i="6"/>
  <c r="AT37" i="6"/>
  <c r="BC37" i="6"/>
  <c r="BL37" i="6"/>
  <c r="O37" i="6"/>
  <c r="AH37" i="6"/>
  <c r="BG37" i="6"/>
  <c r="AB37" i="6"/>
  <c r="BA37" i="6"/>
  <c r="BB37" i="6"/>
  <c r="BH37" i="6"/>
  <c r="AF37" i="6"/>
  <c r="AS37" i="6"/>
  <c r="BF37" i="6"/>
  <c r="AE37" i="6"/>
  <c r="AD37" i="6"/>
  <c r="AZ37" i="6"/>
  <c r="AX37" i="6"/>
  <c r="BK37" i="6"/>
  <c r="C37" i="6"/>
  <c r="BR37" i="6"/>
  <c r="AP37" i="6"/>
  <c r="L37" i="6"/>
  <c r="AA37" i="6"/>
  <c r="AR37" i="6"/>
  <c r="K37" i="6"/>
  <c r="BE37" i="6"/>
  <c r="AU37" i="6"/>
  <c r="BD37" i="6"/>
  <c r="BO37" i="6"/>
  <c r="AW37" i="6"/>
  <c r="BN37" i="6"/>
  <c r="N37" i="6"/>
  <c r="AY37" i="6"/>
  <c r="AK37" i="6"/>
  <c r="Z37" i="6"/>
  <c r="AW161" i="6"/>
  <c r="AE161" i="6"/>
  <c r="BB161" i="6"/>
  <c r="AX161" i="6"/>
  <c r="AV161" i="6"/>
  <c r="BG161" i="6"/>
  <c r="BD161" i="6"/>
  <c r="AK161" i="6"/>
  <c r="BL161" i="6"/>
  <c r="AF161" i="6"/>
  <c r="AA161" i="6"/>
  <c r="K161" i="6"/>
  <c r="O161" i="6"/>
  <c r="N161" i="6"/>
  <c r="M161" i="6"/>
  <c r="AC161" i="6"/>
  <c r="BH161" i="6"/>
  <c r="BJ161" i="6"/>
  <c r="AU161" i="6"/>
  <c r="BK161" i="6"/>
  <c r="BF161" i="6"/>
  <c r="AZ161" i="6"/>
  <c r="AD161" i="6"/>
  <c r="BC161" i="6"/>
  <c r="BP161" i="6"/>
  <c r="BM161" i="6"/>
  <c r="BN161" i="6"/>
  <c r="BO161" i="6"/>
  <c r="P161" i="6"/>
  <c r="B161" i="7"/>
  <c r="AB161" i="6"/>
  <c r="AY161" i="6"/>
  <c r="C161" i="6"/>
  <c r="BR161" i="6"/>
  <c r="BA161" i="6"/>
  <c r="BI161" i="6"/>
  <c r="L161" i="6"/>
  <c r="AH161" i="6"/>
  <c r="E161" i="6"/>
  <c r="AI161" i="6"/>
  <c r="BE161" i="6"/>
  <c r="AO161" i="6"/>
  <c r="AP161" i="6"/>
  <c r="AR161" i="6"/>
  <c r="AS161" i="6"/>
  <c r="AT161" i="6"/>
  <c r="AA67" i="6"/>
  <c r="BM67" i="6"/>
  <c r="N67" i="6"/>
  <c r="BP67" i="6"/>
  <c r="AR67" i="6"/>
  <c r="AK67" i="6"/>
  <c r="E67" i="6"/>
  <c r="BQ67" i="6"/>
  <c r="AH67" i="6"/>
  <c r="AC67" i="6"/>
  <c r="M67" i="6"/>
  <c r="BN67" i="6"/>
  <c r="BI67" i="6"/>
  <c r="AZ67" i="6"/>
  <c r="AU67" i="6"/>
  <c r="C67" i="6"/>
  <c r="BR67" i="6"/>
  <c r="BK67" i="6"/>
  <c r="AX67" i="6"/>
  <c r="AF67" i="6"/>
  <c r="K67" i="6"/>
  <c r="L67" i="6"/>
  <c r="AB67" i="6"/>
  <c r="AE67" i="6"/>
  <c r="BG67" i="6"/>
  <c r="BC67" i="6"/>
  <c r="P67" i="6"/>
  <c r="B67" i="7"/>
  <c r="AT67" i="6"/>
  <c r="BH67" i="6"/>
  <c r="BD67" i="6"/>
  <c r="AV67" i="6"/>
  <c r="BB67" i="6"/>
  <c r="BA67" i="6"/>
  <c r="AP67" i="6"/>
  <c r="AI67" i="6"/>
  <c r="BF67" i="6"/>
  <c r="BL67" i="6"/>
  <c r="AW67" i="6"/>
  <c r="O67" i="6"/>
  <c r="BJ67" i="6"/>
  <c r="AY67" i="6"/>
  <c r="AD67" i="6"/>
  <c r="BE67" i="6"/>
  <c r="BO67" i="6"/>
  <c r="AO67" i="6"/>
  <c r="AS67" i="6"/>
  <c r="O329" i="6"/>
  <c r="AI329" i="6"/>
  <c r="BG329" i="6"/>
  <c r="AV329" i="6"/>
  <c r="AE329" i="6"/>
  <c r="L329" i="6"/>
  <c r="N329" i="6"/>
  <c r="BC329" i="6"/>
  <c r="AD329" i="6"/>
  <c r="AT329" i="6"/>
  <c r="C329" i="6"/>
  <c r="BR329" i="6"/>
  <c r="AW329" i="6"/>
  <c r="BJ329" i="6"/>
  <c r="P329" i="6"/>
  <c r="B329" i="7"/>
  <c r="E329" i="6"/>
  <c r="AY329" i="6"/>
  <c r="BM329" i="6"/>
  <c r="AK329" i="6"/>
  <c r="BB329" i="6"/>
  <c r="AB329" i="6"/>
  <c r="AH329" i="6"/>
  <c r="AA329" i="6"/>
  <c r="BP329" i="6"/>
  <c r="AO329" i="6"/>
  <c r="Z329" i="6"/>
  <c r="K329" i="6"/>
  <c r="AZ329" i="6"/>
  <c r="AP329" i="6"/>
  <c r="BE329" i="6"/>
  <c r="BK329" i="6"/>
  <c r="BL329" i="6"/>
  <c r="BA329" i="6"/>
  <c r="AF329" i="6"/>
  <c r="BD329" i="6"/>
  <c r="BN329" i="6"/>
  <c r="AX329" i="6"/>
  <c r="AS329" i="6"/>
  <c r="BO329" i="6"/>
  <c r="BH329" i="6"/>
  <c r="AR329" i="6"/>
  <c r="BI329" i="6"/>
  <c r="M329" i="6"/>
  <c r="BF329" i="6"/>
  <c r="AU329" i="6"/>
  <c r="AC329" i="6"/>
  <c r="AZ334" i="6"/>
  <c r="AU334" i="6"/>
  <c r="BA334" i="6"/>
  <c r="N334" i="6"/>
  <c r="AS334" i="6"/>
  <c r="AI334" i="6"/>
  <c r="Z334" i="6"/>
  <c r="AD334" i="6"/>
  <c r="BG334" i="6"/>
  <c r="AT334" i="6"/>
  <c r="BD334" i="6"/>
  <c r="K334" i="6"/>
  <c r="BK334" i="6"/>
  <c r="AW334" i="6"/>
  <c r="AP334" i="6"/>
  <c r="BC334" i="6"/>
  <c r="AK334" i="6"/>
  <c r="AH334" i="6"/>
  <c r="BM334" i="6"/>
  <c r="BL334" i="6"/>
  <c r="BJ334" i="6"/>
  <c r="P334" i="6"/>
  <c r="B334" i="7"/>
  <c r="M334" i="6"/>
  <c r="BB334" i="6"/>
  <c r="AB334" i="6"/>
  <c r="C334" i="6"/>
  <c r="BR334" i="6"/>
  <c r="BP334" i="6"/>
  <c r="BI334" i="6"/>
  <c r="AR334" i="6"/>
  <c r="BO334" i="6"/>
  <c r="AF334" i="6"/>
  <c r="AA334" i="6"/>
  <c r="BE334" i="6"/>
  <c r="AE334" i="6"/>
  <c r="AX334" i="6"/>
  <c r="AY334" i="6"/>
  <c r="AO334" i="6"/>
  <c r="BN334" i="6"/>
  <c r="L334" i="6"/>
  <c r="E334" i="6"/>
  <c r="AC334" i="6"/>
  <c r="AV334" i="6"/>
  <c r="BH334" i="6"/>
  <c r="O334" i="6"/>
  <c r="BF334" i="6"/>
  <c r="BA276" i="6"/>
  <c r="BC276" i="6"/>
  <c r="L276" i="6"/>
  <c r="BJ276" i="6"/>
  <c r="AE276" i="6"/>
  <c r="AW276" i="6"/>
  <c r="BO276" i="6"/>
  <c r="AT276" i="6"/>
  <c r="AV276" i="6"/>
  <c r="BE276" i="6"/>
  <c r="P276" i="6"/>
  <c r="B276" i="7"/>
  <c r="BN276" i="6"/>
  <c r="AK276" i="6"/>
  <c r="AA276" i="6"/>
  <c r="AP276" i="6"/>
  <c r="BM276" i="6"/>
  <c r="AO276" i="6"/>
  <c r="BD276" i="6"/>
  <c r="N276" i="6"/>
  <c r="BK276" i="6"/>
  <c r="BH276" i="6"/>
  <c r="BG276" i="6"/>
  <c r="AF276" i="6"/>
  <c r="AZ276" i="6"/>
  <c r="AX276" i="6"/>
  <c r="AU276" i="6"/>
  <c r="AS276" i="6"/>
  <c r="BB276" i="6"/>
  <c r="AI276" i="6"/>
  <c r="AD276" i="6"/>
  <c r="AB276" i="6"/>
  <c r="AC276" i="6"/>
  <c r="O276" i="6"/>
  <c r="AH276" i="6"/>
  <c r="AY276" i="6"/>
  <c r="AR276" i="6"/>
  <c r="M276" i="6"/>
  <c r="K276" i="6"/>
  <c r="BP276" i="6"/>
  <c r="C276" i="6"/>
  <c r="BR276" i="6"/>
  <c r="E276" i="6"/>
  <c r="BL276" i="6"/>
  <c r="BI276" i="6"/>
  <c r="BF276" i="6"/>
  <c r="Z276" i="6"/>
  <c r="AT310" i="6"/>
  <c r="C310" i="6"/>
  <c r="BR310" i="6"/>
  <c r="Z310" i="6"/>
  <c r="N310" i="6"/>
  <c r="M310" i="6"/>
  <c r="P310" i="6"/>
  <c r="B310" i="7"/>
  <c r="BL310" i="6"/>
  <c r="BJ310" i="6"/>
  <c r="K310" i="6"/>
  <c r="AP310" i="6"/>
  <c r="AI310" i="6"/>
  <c r="AX310" i="6"/>
  <c r="AV310" i="6"/>
  <c r="AC310" i="6"/>
  <c r="BH310" i="6"/>
  <c r="BD310" i="6"/>
  <c r="BN310" i="6"/>
  <c r="AA310" i="6"/>
  <c r="BK310" i="6"/>
  <c r="BB310" i="6"/>
  <c r="BP310" i="6"/>
  <c r="BI310" i="6"/>
  <c r="AS310" i="6"/>
  <c r="AD310" i="6"/>
  <c r="AB310" i="6"/>
  <c r="O310" i="6"/>
  <c r="BC310" i="6"/>
  <c r="AF310" i="6"/>
  <c r="BE310" i="6"/>
  <c r="AZ310" i="6"/>
  <c r="BF310" i="6"/>
  <c r="AO310" i="6"/>
  <c r="AK310" i="6"/>
  <c r="AU310" i="6"/>
  <c r="AE310" i="6"/>
  <c r="E310" i="6"/>
  <c r="BA310" i="6"/>
  <c r="BG310" i="6"/>
  <c r="AH310" i="6"/>
  <c r="AW310" i="6"/>
  <c r="AY310" i="6"/>
  <c r="BM310" i="6"/>
  <c r="L310" i="6"/>
  <c r="AR310" i="6"/>
  <c r="BO310" i="6"/>
  <c r="AB124" i="6"/>
  <c r="BE124" i="6"/>
  <c r="AE124" i="6"/>
  <c r="AK124" i="6"/>
  <c r="AH124" i="6"/>
  <c r="AA124" i="6"/>
  <c r="AY124" i="6"/>
  <c r="BK124" i="6"/>
  <c r="AZ124" i="6"/>
  <c r="BM124" i="6"/>
  <c r="BF124" i="6"/>
  <c r="BB124" i="6"/>
  <c r="C124" i="6"/>
  <c r="BR124" i="6"/>
  <c r="AC124" i="6"/>
  <c r="BH124" i="6"/>
  <c r="BA124" i="6"/>
  <c r="P124" i="6"/>
  <c r="B124" i="7"/>
  <c r="BC124" i="6"/>
  <c r="AI124" i="6"/>
  <c r="AV124" i="6"/>
  <c r="AO124" i="6"/>
  <c r="L124" i="6"/>
  <c r="BD124" i="6"/>
  <c r="BL124" i="6"/>
  <c r="BI124" i="6"/>
  <c r="AW124" i="6"/>
  <c r="E124" i="6"/>
  <c r="AX124" i="6"/>
  <c r="BN124" i="6"/>
  <c r="K124" i="6"/>
  <c r="AP124" i="6"/>
  <c r="AU124" i="6"/>
  <c r="BO124" i="6"/>
  <c r="AR124" i="6"/>
  <c r="AD124" i="6"/>
  <c r="AS124" i="6"/>
  <c r="BG124" i="6"/>
  <c r="AF124" i="6"/>
  <c r="O124" i="6"/>
  <c r="N124" i="6"/>
  <c r="BJ124" i="6"/>
  <c r="M124" i="6"/>
  <c r="AT124" i="6"/>
  <c r="BP124" i="6"/>
  <c r="AC55" i="6"/>
  <c r="BJ55" i="6"/>
  <c r="BL55" i="6"/>
  <c r="O55" i="6"/>
  <c r="AE55" i="6"/>
  <c r="BB55" i="6"/>
  <c r="BP55" i="6"/>
  <c r="BK55" i="6"/>
  <c r="P55" i="6"/>
  <c r="B55" i="7"/>
  <c r="AK55" i="6"/>
  <c r="AB55" i="6"/>
  <c r="AO55" i="6"/>
  <c r="BO55" i="6"/>
  <c r="BN55" i="6"/>
  <c r="BC55" i="6"/>
  <c r="BA55" i="6"/>
  <c r="BG55" i="6"/>
  <c r="BD55" i="6"/>
  <c r="BF55" i="6"/>
  <c r="BE55" i="6"/>
  <c r="AT55" i="6"/>
  <c r="AV55" i="6"/>
  <c r="AX55" i="6"/>
  <c r="AI55" i="6"/>
  <c r="AH55" i="6"/>
  <c r="AU55" i="6"/>
  <c r="AZ55" i="6"/>
  <c r="M55" i="6"/>
  <c r="BI55" i="6"/>
  <c r="BM55" i="6"/>
  <c r="AA55" i="6"/>
  <c r="K55" i="6"/>
  <c r="AR55" i="6"/>
  <c r="AY55" i="6"/>
  <c r="AF55" i="6"/>
  <c r="N55" i="6"/>
  <c r="AW55" i="6"/>
  <c r="AP55" i="6"/>
  <c r="C55" i="6"/>
  <c r="BR55" i="6"/>
  <c r="L55" i="6"/>
  <c r="BH55" i="6"/>
  <c r="E55" i="6"/>
  <c r="AD55" i="6"/>
  <c r="AS55" i="6"/>
  <c r="Z55" i="6"/>
  <c r="AU184" i="6"/>
  <c r="BD184" i="6"/>
  <c r="AB184" i="6"/>
  <c r="AZ184" i="6"/>
  <c r="L184" i="6"/>
  <c r="AC184" i="6"/>
  <c r="AI184" i="6"/>
  <c r="BN184" i="6"/>
  <c r="AY184" i="6"/>
  <c r="BI184" i="6"/>
  <c r="BK184" i="6"/>
  <c r="E184" i="6"/>
  <c r="M184" i="6"/>
  <c r="P184" i="6"/>
  <c r="B184" i="7"/>
  <c r="AX184" i="6"/>
  <c r="AF184" i="6"/>
  <c r="BF184" i="6"/>
  <c r="BL184" i="6"/>
  <c r="AA184" i="6"/>
  <c r="BG184" i="6"/>
  <c r="AH184" i="6"/>
  <c r="BB184" i="6"/>
  <c r="AE184" i="6"/>
  <c r="Z184" i="6"/>
  <c r="AO184" i="6"/>
  <c r="BM184" i="6"/>
  <c r="BA184" i="6"/>
  <c r="O184" i="6"/>
  <c r="BP184" i="6"/>
  <c r="AV184" i="6"/>
  <c r="K184" i="6"/>
  <c r="AD184" i="6"/>
  <c r="AR184" i="6"/>
  <c r="N184" i="6"/>
  <c r="BE184" i="6"/>
  <c r="AP184" i="6"/>
  <c r="AK184" i="6"/>
  <c r="C184" i="6"/>
  <c r="BR184" i="6"/>
  <c r="BC184" i="6"/>
  <c r="BJ184" i="6"/>
  <c r="BO184" i="6"/>
  <c r="BH184" i="6"/>
  <c r="AW184" i="6"/>
  <c r="AT184" i="6"/>
  <c r="AS184" i="6"/>
  <c r="AP70" i="6"/>
  <c r="O70" i="6"/>
  <c r="BG70" i="6"/>
  <c r="AE70" i="6"/>
  <c r="BL70" i="6"/>
  <c r="AA70" i="6"/>
  <c r="AB70" i="6"/>
  <c r="AW70" i="6"/>
  <c r="AU70" i="6"/>
  <c r="BP70" i="6"/>
  <c r="E70" i="6"/>
  <c r="BQ70" i="6"/>
  <c r="AR70" i="6"/>
  <c r="AH70" i="6"/>
  <c r="C70" i="6"/>
  <c r="BR70" i="6"/>
  <c r="AK70" i="6"/>
  <c r="AX70" i="6"/>
  <c r="BN70" i="6"/>
  <c r="L70" i="6"/>
  <c r="M70" i="6"/>
  <c r="BK70" i="6"/>
  <c r="AT70" i="6"/>
  <c r="AV70" i="6"/>
  <c r="AD70" i="6"/>
  <c r="BD70" i="6"/>
  <c r="BE70" i="6"/>
  <c r="AC70" i="6"/>
  <c r="BH70" i="6"/>
  <c r="BI70" i="6"/>
  <c r="AF70" i="6"/>
  <c r="AZ70" i="6"/>
  <c r="AY70" i="6"/>
  <c r="P70" i="6"/>
  <c r="B70" i="7"/>
  <c r="BF70" i="6"/>
  <c r="BB70" i="6"/>
  <c r="AS70" i="6"/>
  <c r="BO70" i="6"/>
  <c r="BC70" i="6"/>
  <c r="K70" i="6"/>
  <c r="N70" i="6"/>
  <c r="AI70" i="6"/>
  <c r="BJ70" i="6"/>
  <c r="AO70" i="6"/>
  <c r="BA70" i="6"/>
  <c r="BM70" i="6"/>
  <c r="BA171" i="6"/>
  <c r="AE171" i="6"/>
  <c r="BG171" i="6"/>
  <c r="C171" i="6"/>
  <c r="BR171" i="6"/>
  <c r="AY171" i="6"/>
  <c r="O171" i="6"/>
  <c r="AZ171" i="6"/>
  <c r="AV171" i="6"/>
  <c r="AH171" i="6"/>
  <c r="BC171" i="6"/>
  <c r="AR171" i="6"/>
  <c r="BL171" i="6"/>
  <c r="AU171" i="6"/>
  <c r="BI171" i="6"/>
  <c r="P171" i="6"/>
  <c r="B171" i="7"/>
  <c r="N171" i="6"/>
  <c r="AD171" i="6"/>
  <c r="AP171" i="6"/>
  <c r="BM171" i="6"/>
  <c r="AS171" i="6"/>
  <c r="AO171" i="6"/>
  <c r="AT171" i="6"/>
  <c r="BP171" i="6"/>
  <c r="AC171" i="6"/>
  <c r="BD171" i="6"/>
  <c r="BO171" i="6"/>
  <c r="AW171" i="6"/>
  <c r="AX171" i="6"/>
  <c r="BK171" i="6"/>
  <c r="BB171" i="6"/>
  <c r="M171" i="6"/>
  <c r="AB171" i="6"/>
  <c r="BE171" i="6"/>
  <c r="BF171" i="6"/>
  <c r="L171" i="6"/>
  <c r="BH171" i="6"/>
  <c r="AA171" i="6"/>
  <c r="BJ171" i="6"/>
  <c r="AI171" i="6"/>
  <c r="BN171" i="6"/>
  <c r="AF171" i="6"/>
  <c r="E171" i="6"/>
  <c r="K171" i="6"/>
  <c r="AK171" i="6"/>
  <c r="AZ176" i="6"/>
  <c r="AA176" i="6"/>
  <c r="P176" i="6"/>
  <c r="B176" i="7"/>
  <c r="N176" i="6"/>
  <c r="BC176" i="6"/>
  <c r="BM176" i="6"/>
  <c r="BF176" i="6"/>
  <c r="O176" i="6"/>
  <c r="BG176" i="6"/>
  <c r="BI176" i="6"/>
  <c r="AH176" i="6"/>
  <c r="AU176" i="6"/>
  <c r="BA176" i="6"/>
  <c r="BB176" i="6"/>
  <c r="BN176" i="6"/>
  <c r="BO176" i="6"/>
  <c r="BL176" i="6"/>
  <c r="M176" i="6"/>
  <c r="AE176" i="6"/>
  <c r="AX176" i="6"/>
  <c r="AK176" i="6"/>
  <c r="BP176" i="6"/>
  <c r="BK176" i="6"/>
  <c r="BD176" i="6"/>
  <c r="AW176" i="6"/>
  <c r="L176" i="6"/>
  <c r="AV176" i="6"/>
  <c r="AB176" i="6"/>
  <c r="C176" i="6"/>
  <c r="BR176" i="6"/>
  <c r="AP176" i="6"/>
  <c r="BE176" i="6"/>
  <c r="AF176" i="6"/>
  <c r="AR176" i="6"/>
  <c r="BJ176" i="6"/>
  <c r="K176" i="6"/>
  <c r="E176" i="6"/>
  <c r="AI176" i="6"/>
  <c r="AO176" i="6"/>
  <c r="AY176" i="6"/>
  <c r="AS176" i="6"/>
  <c r="AC176" i="6"/>
  <c r="BH176" i="6"/>
  <c r="AD176" i="6"/>
  <c r="AT176" i="6"/>
  <c r="BH94" i="6"/>
  <c r="AV94" i="6"/>
  <c r="BN94" i="6"/>
  <c r="AA94" i="6"/>
  <c r="E94" i="6"/>
  <c r="BQ94" i="6"/>
  <c r="N94" i="6"/>
  <c r="P94" i="6"/>
  <c r="B94" i="7"/>
  <c r="AD94" i="6"/>
  <c r="BF94" i="6"/>
  <c r="BK94" i="6"/>
  <c r="BP94" i="6"/>
  <c r="AP94" i="6"/>
  <c r="O94" i="6"/>
  <c r="AH94" i="6"/>
  <c r="BO94" i="6"/>
  <c r="BB94" i="6"/>
  <c r="L94" i="6"/>
  <c r="AF94" i="6"/>
  <c r="AX94" i="6"/>
  <c r="BM94" i="6"/>
  <c r="AC94" i="6"/>
  <c r="AI94" i="6"/>
  <c r="BD94" i="6"/>
  <c r="K94" i="6"/>
  <c r="AZ94" i="6"/>
  <c r="BI94" i="6"/>
  <c r="BC94" i="6"/>
  <c r="AY94" i="6"/>
  <c r="AE94" i="6"/>
  <c r="AU94" i="6"/>
  <c r="AR94" i="6"/>
  <c r="AW94" i="6"/>
  <c r="BL94" i="6"/>
  <c r="AB94" i="6"/>
  <c r="BA94" i="6"/>
  <c r="AO94" i="6"/>
  <c r="BE94" i="6"/>
  <c r="C94" i="6"/>
  <c r="BR94" i="6"/>
  <c r="BJ94" i="6"/>
  <c r="M94" i="6"/>
  <c r="BG94" i="6"/>
  <c r="AK94" i="6"/>
  <c r="Z94" i="6"/>
  <c r="AT94" i="6"/>
  <c r="AS94" i="6"/>
  <c r="AV356" i="6"/>
  <c r="BJ356" i="6"/>
  <c r="P356" i="6"/>
  <c r="B356" i="7"/>
  <c r="BA356" i="6"/>
  <c r="K356" i="6"/>
  <c r="BN356" i="6"/>
  <c r="BE356" i="6"/>
  <c r="C356" i="6"/>
  <c r="BR356" i="6"/>
  <c r="BD356" i="6"/>
  <c r="M356" i="6"/>
  <c r="BC356" i="6"/>
  <c r="BK356" i="6"/>
  <c r="BL356" i="6"/>
  <c r="AE356" i="6"/>
  <c r="AZ356" i="6"/>
  <c r="AB356" i="6"/>
  <c r="AC356" i="6"/>
  <c r="AU356" i="6"/>
  <c r="AX356" i="6"/>
  <c r="BI356" i="6"/>
  <c r="AT356" i="6"/>
  <c r="AF356" i="6"/>
  <c r="E356" i="6"/>
  <c r="BM356" i="6"/>
  <c r="AY356" i="6"/>
  <c r="BH356" i="6"/>
  <c r="AK356" i="6"/>
  <c r="BB356" i="6"/>
  <c r="BF356" i="6"/>
  <c r="AS356" i="6"/>
  <c r="BP356" i="6"/>
  <c r="AH356" i="6"/>
  <c r="BG356" i="6"/>
  <c r="AW356" i="6"/>
  <c r="Z356" i="6"/>
  <c r="AD356" i="6"/>
  <c r="N356" i="6"/>
  <c r="AO356" i="6"/>
  <c r="L356" i="6"/>
  <c r="BO356" i="6"/>
  <c r="AP356" i="6"/>
  <c r="AR356" i="6"/>
  <c r="O356" i="6"/>
  <c r="AI356" i="6"/>
  <c r="AA356" i="6"/>
  <c r="N170" i="6"/>
  <c r="AC170" i="6"/>
  <c r="AV170" i="6"/>
  <c r="AR170" i="6"/>
  <c r="BJ170" i="6"/>
  <c r="AE170" i="6"/>
  <c r="K170" i="6"/>
  <c r="BM170" i="6"/>
  <c r="BD170" i="6"/>
  <c r="AH170" i="6"/>
  <c r="AZ170" i="6"/>
  <c r="AW170" i="6"/>
  <c r="O170" i="6"/>
  <c r="BC170" i="6"/>
  <c r="AO170" i="6"/>
  <c r="BN170" i="6"/>
  <c r="AU170" i="6"/>
  <c r="BF170" i="6"/>
  <c r="AP170" i="6"/>
  <c r="BH170" i="6"/>
  <c r="BB170" i="6"/>
  <c r="BK170" i="6"/>
  <c r="BL170" i="6"/>
  <c r="AF170" i="6"/>
  <c r="AD170" i="6"/>
  <c r="BI170" i="6"/>
  <c r="AX170" i="6"/>
  <c r="C170" i="6"/>
  <c r="BR170" i="6"/>
  <c r="AA170" i="6"/>
  <c r="AK170" i="6"/>
  <c r="BG170" i="6"/>
  <c r="BE170" i="6"/>
  <c r="M170" i="6"/>
  <c r="E170" i="6"/>
  <c r="L170" i="6"/>
  <c r="AY170" i="6"/>
  <c r="BO170" i="6"/>
  <c r="P170" i="6"/>
  <c r="B170" i="7"/>
  <c r="AB170" i="6"/>
  <c r="BA170" i="6"/>
  <c r="BP170" i="6"/>
  <c r="AI170" i="6"/>
  <c r="AS170" i="6"/>
  <c r="AT170" i="6"/>
  <c r="AV89" i="6"/>
  <c r="BI89" i="6"/>
  <c r="AH89" i="6"/>
  <c r="AI89" i="6"/>
  <c r="AZ89" i="6"/>
  <c r="M89" i="6"/>
  <c r="BA89" i="6"/>
  <c r="BD89" i="6"/>
  <c r="AA89" i="6"/>
  <c r="AB89" i="6"/>
  <c r="AY89" i="6"/>
  <c r="BL89" i="6"/>
  <c r="BB89" i="6"/>
  <c r="BF89" i="6"/>
  <c r="BC89" i="6"/>
  <c r="BM89" i="6"/>
  <c r="N89" i="6"/>
  <c r="E89" i="6"/>
  <c r="BH89" i="6"/>
  <c r="P89" i="6"/>
  <c r="B89" i="7"/>
  <c r="L89" i="6"/>
  <c r="AO89" i="6"/>
  <c r="BO89" i="6"/>
  <c r="O89" i="6"/>
  <c r="BN89" i="6"/>
  <c r="AX89" i="6"/>
  <c r="BP89" i="6"/>
  <c r="BK89" i="6"/>
  <c r="BQ89" i="6"/>
  <c r="AF89" i="6"/>
  <c r="AK89" i="6"/>
  <c r="K89" i="6"/>
  <c r="BE89" i="6"/>
  <c r="AC89" i="6"/>
  <c r="AE89" i="6"/>
  <c r="AW89" i="6"/>
  <c r="AP89" i="6"/>
  <c r="C89" i="6"/>
  <c r="BR89" i="6"/>
  <c r="BJ89" i="6"/>
  <c r="BG89" i="6"/>
  <c r="AU89" i="6"/>
  <c r="AD89" i="6"/>
  <c r="AR89" i="6"/>
  <c r="Z89" i="6"/>
  <c r="AT89" i="6"/>
  <c r="AS89" i="6"/>
  <c r="AA190" i="6"/>
  <c r="AR190" i="6"/>
  <c r="AH190" i="6"/>
  <c r="K190" i="6"/>
  <c r="P190" i="6"/>
  <c r="B190" i="7"/>
  <c r="AO190" i="6"/>
  <c r="AD190" i="6"/>
  <c r="BJ190" i="6"/>
  <c r="BP190" i="6"/>
  <c r="BL190" i="6"/>
  <c r="O190" i="6"/>
  <c r="AY190" i="6"/>
  <c r="BN190" i="6"/>
  <c r="AV190" i="6"/>
  <c r="E190" i="6"/>
  <c r="Z190" i="6"/>
  <c r="N190" i="6"/>
  <c r="BD190" i="6"/>
  <c r="BC190" i="6"/>
  <c r="BF190" i="6"/>
  <c r="M190" i="6"/>
  <c r="BI190" i="6"/>
  <c r="AZ190" i="6"/>
  <c r="AX190" i="6"/>
  <c r="BG190" i="6"/>
  <c r="AU190" i="6"/>
  <c r="AK190" i="6"/>
  <c r="AP190" i="6"/>
  <c r="BO190" i="6"/>
  <c r="AE190" i="6"/>
  <c r="AF190" i="6"/>
  <c r="AW190" i="6"/>
  <c r="BE190" i="6"/>
  <c r="AI190" i="6"/>
  <c r="BK190" i="6"/>
  <c r="BA190" i="6"/>
  <c r="BM190" i="6"/>
  <c r="BB190" i="6"/>
  <c r="L190" i="6"/>
  <c r="AB190" i="6"/>
  <c r="BH190" i="6"/>
  <c r="AC190" i="6"/>
  <c r="C190" i="6"/>
  <c r="BR190" i="6"/>
  <c r="AS190" i="6"/>
  <c r="AT190" i="6"/>
  <c r="AY275" i="6"/>
  <c r="BL275" i="6"/>
  <c r="P275" i="6"/>
  <c r="B275" i="7"/>
  <c r="BJ275" i="6"/>
  <c r="BD275" i="6"/>
  <c r="AF275" i="6"/>
  <c r="AO275" i="6"/>
  <c r="BE275" i="6"/>
  <c r="M275" i="6"/>
  <c r="BK275" i="6"/>
  <c r="L275" i="6"/>
  <c r="E275" i="6"/>
  <c r="N275" i="6"/>
  <c r="AC275" i="6"/>
  <c r="BO275" i="6"/>
  <c r="BP275" i="6"/>
  <c r="AR275" i="6"/>
  <c r="O275" i="6"/>
  <c r="BH275" i="6"/>
  <c r="AH275" i="6"/>
  <c r="BB275" i="6"/>
  <c r="AW275" i="6"/>
  <c r="AE275" i="6"/>
  <c r="AB275" i="6"/>
  <c r="AU275" i="6"/>
  <c r="BN275" i="6"/>
  <c r="C275" i="6"/>
  <c r="BR275" i="6"/>
  <c r="AT275" i="6"/>
  <c r="AS275" i="6"/>
  <c r="BA275" i="6"/>
  <c r="BM275" i="6"/>
  <c r="AA275" i="6"/>
  <c r="BI275" i="6"/>
  <c r="BC275" i="6"/>
  <c r="AK275" i="6"/>
  <c r="BF275" i="6"/>
  <c r="AP275" i="6"/>
  <c r="AV275" i="6"/>
  <c r="AD275" i="6"/>
  <c r="AZ275" i="6"/>
  <c r="BG275" i="6"/>
  <c r="K275" i="6"/>
  <c r="AI275" i="6"/>
  <c r="AX275" i="6"/>
  <c r="AW93" i="6"/>
  <c r="M93" i="6"/>
  <c r="AU93" i="6"/>
  <c r="BB93" i="6"/>
  <c r="BA93" i="6"/>
  <c r="AE93" i="6"/>
  <c r="AC93" i="6"/>
  <c r="BN93" i="6"/>
  <c r="AX93" i="6"/>
  <c r="AI93" i="6"/>
  <c r="AZ93" i="6"/>
  <c r="BM93" i="6"/>
  <c r="AV93" i="6"/>
  <c r="L93" i="6"/>
  <c r="BH93" i="6"/>
  <c r="E93" i="6"/>
  <c r="K93" i="6"/>
  <c r="AF93" i="6"/>
  <c r="BL93" i="6"/>
  <c r="P93" i="6"/>
  <c r="B93" i="7"/>
  <c r="AK93" i="6"/>
  <c r="AP93" i="6"/>
  <c r="BC93" i="6"/>
  <c r="BP93" i="6"/>
  <c r="AH93" i="6"/>
  <c r="AB93" i="6"/>
  <c r="BK93" i="6"/>
  <c r="Z93" i="6"/>
  <c r="AA93" i="6"/>
  <c r="AY93" i="6"/>
  <c r="BO93" i="6"/>
  <c r="AR93" i="6"/>
  <c r="BJ93" i="6"/>
  <c r="BG93" i="6"/>
  <c r="C93" i="6"/>
  <c r="BR93" i="6"/>
  <c r="N93" i="6"/>
  <c r="BD93" i="6"/>
  <c r="AO93" i="6"/>
  <c r="BI93" i="6"/>
  <c r="AD93" i="6"/>
  <c r="BE93" i="6"/>
  <c r="BF93" i="6"/>
  <c r="O93" i="6"/>
  <c r="BQ93" i="6"/>
  <c r="AS93" i="6"/>
  <c r="AT93" i="6"/>
  <c r="AY9" i="5"/>
  <c r="AJ9" i="5"/>
  <c r="AZ9" i="5"/>
  <c r="BK9" i="5"/>
  <c r="E9" i="5"/>
  <c r="BA9" i="5"/>
  <c r="J9" i="5"/>
  <c r="O9" i="5"/>
  <c r="L9" i="5"/>
  <c r="AH9" i="5"/>
  <c r="AO9" i="5"/>
  <c r="AR9" i="5"/>
  <c r="BB9" i="5"/>
  <c r="K9" i="5"/>
  <c r="AS9" i="5"/>
  <c r="BD9" i="5"/>
  <c r="AF9" i="5"/>
  <c r="AK9" i="5"/>
  <c r="BI9" i="5"/>
  <c r="BE9" i="5"/>
  <c r="AP9" i="5"/>
  <c r="AN9" i="5"/>
  <c r="V9" i="5"/>
  <c r="BC9" i="5"/>
  <c r="BF9" i="5"/>
  <c r="P9" i="5"/>
  <c r="AW9" i="5"/>
  <c r="I9" i="5"/>
  <c r="AQ9" i="5"/>
  <c r="AT9" i="5"/>
  <c r="AX9" i="5"/>
  <c r="AU9" i="5"/>
  <c r="R9" i="5"/>
  <c r="C9" i="5"/>
  <c r="AI9" i="5"/>
  <c r="AV9" i="5"/>
  <c r="BG9" i="5"/>
  <c r="BJ9" i="5"/>
  <c r="W9" i="5"/>
  <c r="BH9" i="5"/>
  <c r="U9" i="5"/>
  <c r="BL9" i="5"/>
  <c r="BP9" i="5"/>
  <c r="M9" i="5"/>
  <c r="AM9" i="5"/>
  <c r="K219" i="6"/>
  <c r="AA219" i="6"/>
  <c r="AI219" i="6"/>
  <c r="AS219" i="6"/>
  <c r="AK219" i="6"/>
  <c r="M219" i="6"/>
  <c r="BF219" i="6"/>
  <c r="BC219" i="6"/>
  <c r="L219" i="6"/>
  <c r="AO219" i="6"/>
  <c r="AR219" i="6"/>
  <c r="BK219" i="6"/>
  <c r="AD219" i="6"/>
  <c r="BE219" i="6"/>
  <c r="BH219" i="6"/>
  <c r="AH219" i="6"/>
  <c r="AC219" i="6"/>
  <c r="AE219" i="6"/>
  <c r="AV219" i="6"/>
  <c r="AZ219" i="6"/>
  <c r="AT219" i="6"/>
  <c r="E219" i="6"/>
  <c r="P219" i="6"/>
  <c r="B219" i="7"/>
  <c r="BD219" i="6"/>
  <c r="AY219" i="6"/>
  <c r="BB219" i="6"/>
  <c r="AX219" i="6"/>
  <c r="BJ219" i="6"/>
  <c r="O219" i="6"/>
  <c r="AF219" i="6"/>
  <c r="AW219" i="6"/>
  <c r="BA219" i="6"/>
  <c r="N219" i="6"/>
  <c r="Z219" i="6"/>
  <c r="BG219" i="6"/>
  <c r="BO219" i="6"/>
  <c r="BM219" i="6"/>
  <c r="BP219" i="6"/>
  <c r="AU219" i="6"/>
  <c r="AB219" i="6"/>
  <c r="BN219" i="6"/>
  <c r="C219" i="6"/>
  <c r="BR219" i="6"/>
  <c r="AP219" i="6"/>
  <c r="BL219" i="6"/>
  <c r="BI219" i="6"/>
  <c r="C332" i="6"/>
  <c r="BR332" i="6"/>
  <c r="BL332" i="6"/>
  <c r="AH332" i="6"/>
  <c r="AU332" i="6"/>
  <c r="K332" i="6"/>
  <c r="BI332" i="6"/>
  <c r="BA332" i="6"/>
  <c r="BP332" i="6"/>
  <c r="BE332" i="6"/>
  <c r="AA332" i="6"/>
  <c r="BF332" i="6"/>
  <c r="AC332" i="6"/>
  <c r="BG332" i="6"/>
  <c r="BB332" i="6"/>
  <c r="AX332" i="6"/>
  <c r="AE332" i="6"/>
  <c r="BC332" i="6"/>
  <c r="AP332" i="6"/>
  <c r="AO332" i="6"/>
  <c r="AF332" i="6"/>
  <c r="AR332" i="6"/>
  <c r="BO332" i="6"/>
  <c r="BM332" i="6"/>
  <c r="M332" i="6"/>
  <c r="N332" i="6"/>
  <c r="AB332" i="6"/>
  <c r="AZ332" i="6"/>
  <c r="L332" i="6"/>
  <c r="BJ332" i="6"/>
  <c r="E332" i="6"/>
  <c r="P332" i="6"/>
  <c r="B332" i="7"/>
  <c r="AD332" i="6"/>
  <c r="AV332" i="6"/>
  <c r="BK332" i="6"/>
  <c r="BN332" i="6"/>
  <c r="AI332" i="6"/>
  <c r="AY332" i="6"/>
  <c r="O332" i="6"/>
  <c r="BD332" i="6"/>
  <c r="AK332" i="6"/>
  <c r="Z332" i="6"/>
  <c r="AT332" i="6"/>
  <c r="AS332" i="6"/>
  <c r="BH332" i="6"/>
  <c r="AW332" i="6"/>
  <c r="AB90" i="6"/>
  <c r="AZ90" i="6"/>
  <c r="AX90" i="6"/>
  <c r="C90" i="6"/>
  <c r="BR90" i="6"/>
  <c r="BK90" i="6"/>
  <c r="E90" i="6"/>
  <c r="BF90" i="6"/>
  <c r="AV90" i="6"/>
  <c r="BN90" i="6"/>
  <c r="AW90" i="6"/>
  <c r="AR90" i="6"/>
  <c r="BB90" i="6"/>
  <c r="BH90" i="6"/>
  <c r="AI90" i="6"/>
  <c r="AU90" i="6"/>
  <c r="AO90" i="6"/>
  <c r="BQ90" i="6"/>
  <c r="O90" i="6"/>
  <c r="AC90" i="6"/>
  <c r="AP90" i="6"/>
  <c r="BO90" i="6"/>
  <c r="AK90" i="6"/>
  <c r="BA90" i="6"/>
  <c r="M90" i="6"/>
  <c r="AF90" i="6"/>
  <c r="L90" i="6"/>
  <c r="P90" i="6"/>
  <c r="B90" i="7"/>
  <c r="BM90" i="6"/>
  <c r="BE90" i="6"/>
  <c r="K90" i="6"/>
  <c r="BL90" i="6"/>
  <c r="BC90" i="6"/>
  <c r="BG90" i="6"/>
  <c r="AE90" i="6"/>
  <c r="BI90" i="6"/>
  <c r="AD90" i="6"/>
  <c r="BP90" i="6"/>
  <c r="BD90" i="6"/>
  <c r="AA90" i="6"/>
  <c r="BJ90" i="6"/>
  <c r="AY90" i="6"/>
  <c r="AH90" i="6"/>
  <c r="N90" i="6"/>
  <c r="Z90" i="6"/>
  <c r="AS90" i="6"/>
  <c r="AT90" i="6"/>
  <c r="AI287" i="6"/>
  <c r="BK287" i="6"/>
  <c r="AD287" i="6"/>
  <c r="BF287" i="6"/>
  <c r="C287" i="6"/>
  <c r="BR287" i="6"/>
  <c r="AK287" i="6"/>
  <c r="AE287" i="6"/>
  <c r="BL287" i="6"/>
  <c r="L287" i="6"/>
  <c r="AY287" i="6"/>
  <c r="AW287" i="6"/>
  <c r="AT287" i="6"/>
  <c r="P287" i="6"/>
  <c r="B287" i="7"/>
  <c r="AB287" i="6"/>
  <c r="BB287" i="6"/>
  <c r="BA287" i="6"/>
  <c r="BH287" i="6"/>
  <c r="AS287" i="6"/>
  <c r="K287" i="6"/>
  <c r="AC287" i="6"/>
  <c r="AU287" i="6"/>
  <c r="BI287" i="6"/>
  <c r="N287" i="6"/>
  <c r="AR287" i="6"/>
  <c r="E287" i="6"/>
  <c r="BM287" i="6"/>
  <c r="AO287" i="6"/>
  <c r="BC287" i="6"/>
  <c r="BE287" i="6"/>
  <c r="M287" i="6"/>
  <c r="AF287" i="6"/>
  <c r="BO287" i="6"/>
  <c r="BD287" i="6"/>
  <c r="BN287" i="6"/>
  <c r="BP287" i="6"/>
  <c r="AV287" i="6"/>
  <c r="Z287" i="6"/>
  <c r="AH287" i="6"/>
  <c r="AP287" i="6"/>
  <c r="O287" i="6"/>
  <c r="AZ287" i="6"/>
  <c r="BG287" i="6"/>
  <c r="AA287" i="6"/>
  <c r="BJ287" i="6"/>
  <c r="AX287" i="6"/>
  <c r="BJ254" i="6"/>
  <c r="AY254" i="6"/>
  <c r="AW254" i="6"/>
  <c r="BA254" i="6"/>
  <c r="P254" i="6"/>
  <c r="B254" i="7"/>
  <c r="BN254" i="6"/>
  <c r="BH254" i="6"/>
  <c r="BP254" i="6"/>
  <c r="AV254" i="6"/>
  <c r="BK254" i="6"/>
  <c r="AR254" i="6"/>
  <c r="AC254" i="6"/>
  <c r="E254" i="6"/>
  <c r="BF254" i="6"/>
  <c r="AP254" i="6"/>
  <c r="BL254" i="6"/>
  <c r="BC254" i="6"/>
  <c r="M254" i="6"/>
  <c r="BO254" i="6"/>
  <c r="L254" i="6"/>
  <c r="BI254" i="6"/>
  <c r="AT254" i="6"/>
  <c r="AA254" i="6"/>
  <c r="Z254" i="6"/>
  <c r="K254" i="6"/>
  <c r="BE254" i="6"/>
  <c r="N254" i="6"/>
  <c r="AS254" i="6"/>
  <c r="BG254" i="6"/>
  <c r="AH254" i="6"/>
  <c r="O254" i="6"/>
  <c r="BD254" i="6"/>
  <c r="BM254" i="6"/>
  <c r="AI254" i="6"/>
  <c r="AX254" i="6"/>
  <c r="AE254" i="6"/>
  <c r="AO254" i="6"/>
  <c r="BB254" i="6"/>
  <c r="AU254" i="6"/>
  <c r="AB254" i="6"/>
  <c r="C254" i="6"/>
  <c r="BR254" i="6"/>
  <c r="AZ254" i="6"/>
  <c r="AD254" i="6"/>
  <c r="AF254" i="6"/>
  <c r="AK254" i="6"/>
  <c r="AU173" i="6"/>
  <c r="BA173" i="6"/>
  <c r="AX173" i="6"/>
  <c r="BN173" i="6"/>
  <c r="L173" i="6"/>
  <c r="O173" i="6"/>
  <c r="AH173" i="6"/>
  <c r="AF173" i="6"/>
  <c r="AK173" i="6"/>
  <c r="AB173" i="6"/>
  <c r="AY173" i="6"/>
  <c r="BD173" i="6"/>
  <c r="AI173" i="6"/>
  <c r="N173" i="6"/>
  <c r="AP173" i="6"/>
  <c r="BO173" i="6"/>
  <c r="M173" i="6"/>
  <c r="AC173" i="6"/>
  <c r="BE173" i="6"/>
  <c r="BM173" i="6"/>
  <c r="AR173" i="6"/>
  <c r="BJ173" i="6"/>
  <c r="K173" i="6"/>
  <c r="BK173" i="6"/>
  <c r="BF173" i="6"/>
  <c r="BP173" i="6"/>
  <c r="AO173" i="6"/>
  <c r="C173" i="6"/>
  <c r="BR173" i="6"/>
  <c r="AW173" i="6"/>
  <c r="AZ173" i="6"/>
  <c r="BL173" i="6"/>
  <c r="BI173" i="6"/>
  <c r="AD173" i="6"/>
  <c r="AA173" i="6"/>
  <c r="BB173" i="6"/>
  <c r="P173" i="6"/>
  <c r="B173" i="7"/>
  <c r="AV173" i="6"/>
  <c r="AE173" i="6"/>
  <c r="BC173" i="6"/>
  <c r="E173" i="6"/>
  <c r="Z173" i="6"/>
  <c r="BH173" i="6"/>
  <c r="BG173" i="6"/>
  <c r="AS173" i="6"/>
  <c r="AT173" i="6"/>
  <c r="AH339" i="6"/>
  <c r="AI339" i="6"/>
  <c r="L339" i="6"/>
  <c r="Z339" i="6"/>
  <c r="BM339" i="6"/>
  <c r="AK339" i="6"/>
  <c r="N339" i="6"/>
  <c r="AS339" i="6"/>
  <c r="AT339" i="6"/>
  <c r="AB339" i="6"/>
  <c r="BG339" i="6"/>
  <c r="BD339" i="6"/>
  <c r="AZ339" i="6"/>
  <c r="BJ339" i="6"/>
  <c r="AV339" i="6"/>
  <c r="C339" i="6"/>
  <c r="BR339" i="6"/>
  <c r="K339" i="6"/>
  <c r="AP339" i="6"/>
  <c r="BE339" i="6"/>
  <c r="BI339" i="6"/>
  <c r="AC339" i="6"/>
  <c r="AW339" i="6"/>
  <c r="BF339" i="6"/>
  <c r="AF339" i="6"/>
  <c r="BC339" i="6"/>
  <c r="AR339" i="6"/>
  <c r="AY339" i="6"/>
  <c r="AO339" i="6"/>
  <c r="BB339" i="6"/>
  <c r="BP339" i="6"/>
  <c r="AA339" i="6"/>
  <c r="M339" i="6"/>
  <c r="BH339" i="6"/>
  <c r="BN339" i="6"/>
  <c r="AE339" i="6"/>
  <c r="P339" i="6"/>
  <c r="B339" i="7"/>
  <c r="AX339" i="6"/>
  <c r="E339" i="6"/>
  <c r="AU339" i="6"/>
  <c r="BA339" i="6"/>
  <c r="BO339" i="6"/>
  <c r="BL339" i="6"/>
  <c r="AD339" i="6"/>
  <c r="O339" i="6"/>
  <c r="BK339" i="6"/>
  <c r="AF186" i="6"/>
  <c r="AD186" i="6"/>
  <c r="BB186" i="6"/>
  <c r="AK186" i="6"/>
  <c r="BC186" i="6"/>
  <c r="AZ186" i="6"/>
  <c r="BO186" i="6"/>
  <c r="AY186" i="6"/>
  <c r="AE186" i="6"/>
  <c r="BM186" i="6"/>
  <c r="E186" i="6"/>
  <c r="Z186" i="6"/>
  <c r="BP186" i="6"/>
  <c r="BN186" i="6"/>
  <c r="AV186" i="6"/>
  <c r="M186" i="6"/>
  <c r="N186" i="6"/>
  <c r="K186" i="6"/>
  <c r="C186" i="6"/>
  <c r="BR186" i="6"/>
  <c r="AO186" i="6"/>
  <c r="BI186" i="6"/>
  <c r="AP186" i="6"/>
  <c r="AU186" i="6"/>
  <c r="BA186" i="6"/>
  <c r="BH186" i="6"/>
  <c r="BD186" i="6"/>
  <c r="BG186" i="6"/>
  <c r="AI186" i="6"/>
  <c r="BK186" i="6"/>
  <c r="P186" i="6"/>
  <c r="B186" i="7"/>
  <c r="L186" i="6"/>
  <c r="O186" i="6"/>
  <c r="BJ186" i="6"/>
  <c r="AW186" i="6"/>
  <c r="AA186" i="6"/>
  <c r="AB186" i="6"/>
  <c r="BL186" i="6"/>
  <c r="AC186" i="6"/>
  <c r="AH186" i="6"/>
  <c r="AX186" i="6"/>
  <c r="BE186" i="6"/>
  <c r="BF186" i="6"/>
  <c r="AR186" i="6"/>
  <c r="AT186" i="6"/>
  <c r="AS186" i="6"/>
  <c r="C42" i="6"/>
  <c r="BR42" i="6"/>
  <c r="M42" i="6"/>
  <c r="BG42" i="6"/>
  <c r="BI42" i="6"/>
  <c r="AA42" i="6"/>
  <c r="AC42" i="6"/>
  <c r="BA42" i="6"/>
  <c r="BK42" i="6"/>
  <c r="AH42" i="6"/>
  <c r="AE42" i="6"/>
  <c r="AT42" i="6"/>
  <c r="BP42" i="6"/>
  <c r="AB42" i="6"/>
  <c r="BH42" i="6"/>
  <c r="BN42" i="6"/>
  <c r="BO42" i="6"/>
  <c r="BC42" i="6"/>
  <c r="BE42" i="6"/>
  <c r="BM42" i="6"/>
  <c r="P42" i="6"/>
  <c r="B42" i="7"/>
  <c r="BJ42" i="6"/>
  <c r="AS42" i="6"/>
  <c r="L42" i="6"/>
  <c r="BD42" i="6"/>
  <c r="AI42" i="6"/>
  <c r="AW42" i="6"/>
  <c r="O42" i="6"/>
  <c r="AY42" i="6"/>
  <c r="AD42" i="6"/>
  <c r="BL42" i="6"/>
  <c r="AF42" i="6"/>
  <c r="AR42" i="6"/>
  <c r="AZ42" i="6"/>
  <c r="BF42" i="6"/>
  <c r="N42" i="6"/>
  <c r="E42" i="6"/>
  <c r="AO42" i="6"/>
  <c r="AV42" i="6"/>
  <c r="AX42" i="6"/>
  <c r="BB42" i="6"/>
  <c r="AU42" i="6"/>
  <c r="K42" i="6"/>
  <c r="AP42" i="6"/>
  <c r="AK42" i="6"/>
  <c r="BP23" i="6"/>
  <c r="AI23" i="6"/>
  <c r="AY23" i="6"/>
  <c r="AO23" i="6"/>
  <c r="M23" i="6"/>
  <c r="AC23" i="6"/>
  <c r="BH23" i="6"/>
  <c r="E23" i="6"/>
  <c r="Z23" i="6"/>
  <c r="AW23" i="6"/>
  <c r="BF23" i="6"/>
  <c r="AS23" i="6"/>
  <c r="P23" i="6"/>
  <c r="B23" i="7"/>
  <c r="BD23" i="6"/>
  <c r="BJ23" i="6"/>
  <c r="N23" i="6"/>
  <c r="BM23" i="6"/>
  <c r="BK23" i="6"/>
  <c r="C23" i="6"/>
  <c r="BR23" i="6"/>
  <c r="AV23" i="6"/>
  <c r="BI23" i="6"/>
  <c r="AE23" i="6"/>
  <c r="AB23" i="6"/>
  <c r="AT23" i="6"/>
  <c r="AD23" i="6"/>
  <c r="BE23" i="6"/>
  <c r="BC23" i="6"/>
  <c r="BO23" i="6"/>
  <c r="BA23" i="6"/>
  <c r="AP23" i="6"/>
  <c r="AA23" i="6"/>
  <c r="AU23" i="6"/>
  <c r="AZ23" i="6"/>
  <c r="AR23" i="6"/>
  <c r="BN23" i="6"/>
  <c r="BG23" i="6"/>
  <c r="K23" i="6"/>
  <c r="BB23" i="6"/>
  <c r="BL23" i="6"/>
  <c r="O23" i="6"/>
  <c r="AX23" i="6"/>
  <c r="AF23" i="6"/>
  <c r="AH23" i="6"/>
  <c r="L23" i="6"/>
  <c r="AK23" i="6"/>
  <c r="BG152" i="6"/>
  <c r="BP152" i="6"/>
  <c r="AE152" i="6"/>
  <c r="AV152" i="6"/>
  <c r="M152" i="6"/>
  <c r="L152" i="6"/>
  <c r="E152" i="6"/>
  <c r="AZ152" i="6"/>
  <c r="AA152" i="6"/>
  <c r="BO152" i="6"/>
  <c r="AU152" i="6"/>
  <c r="BN152" i="6"/>
  <c r="C152" i="6"/>
  <c r="BR152" i="6"/>
  <c r="AI152" i="6"/>
  <c r="O152" i="6"/>
  <c r="AY152" i="6"/>
  <c r="BM152" i="6"/>
  <c r="AK152" i="6"/>
  <c r="Z152" i="6"/>
  <c r="BC152" i="6"/>
  <c r="AD152" i="6"/>
  <c r="AB152" i="6"/>
  <c r="AC152" i="6"/>
  <c r="AH152" i="6"/>
  <c r="P152" i="6"/>
  <c r="B152" i="7"/>
  <c r="BH152" i="6"/>
  <c r="BI152" i="6"/>
  <c r="BA152" i="6"/>
  <c r="AP152" i="6"/>
  <c r="AF152" i="6"/>
  <c r="AO152" i="6"/>
  <c r="AR152" i="6"/>
  <c r="AW152" i="6"/>
  <c r="BB152" i="6"/>
  <c r="BD152" i="6"/>
  <c r="AS152" i="6"/>
  <c r="K152" i="6"/>
  <c r="AX152" i="6"/>
  <c r="BK152" i="6"/>
  <c r="BJ152" i="6"/>
  <c r="BE152" i="6"/>
  <c r="N152" i="6"/>
  <c r="BL152" i="6"/>
  <c r="AT152" i="6"/>
  <c r="BF152" i="6"/>
  <c r="N326" i="6"/>
  <c r="BB326" i="6"/>
  <c r="L326" i="6"/>
  <c r="AK326" i="6"/>
  <c r="O326" i="6"/>
  <c r="AU326" i="6"/>
  <c r="AD326" i="6"/>
  <c r="Z326" i="6"/>
  <c r="BD326" i="6"/>
  <c r="AA326" i="6"/>
  <c r="BO326" i="6"/>
  <c r="P326" i="6"/>
  <c r="B326" i="7"/>
  <c r="BN326" i="6"/>
  <c r="AB326" i="6"/>
  <c r="C326" i="6"/>
  <c r="BR326" i="6"/>
  <c r="BP326" i="6"/>
  <c r="AR326" i="6"/>
  <c r="BK326" i="6"/>
  <c r="AF326" i="6"/>
  <c r="AE326" i="6"/>
  <c r="K326" i="6"/>
  <c r="AI326" i="6"/>
  <c r="BJ326" i="6"/>
  <c r="BM326" i="6"/>
  <c r="AZ326" i="6"/>
  <c r="AY326" i="6"/>
  <c r="BE326" i="6"/>
  <c r="AX326" i="6"/>
  <c r="BG326" i="6"/>
  <c r="M326" i="6"/>
  <c r="AO326" i="6"/>
  <c r="BL326" i="6"/>
  <c r="AW326" i="6"/>
  <c r="AS326" i="6"/>
  <c r="AC326" i="6"/>
  <c r="AP326" i="6"/>
  <c r="BF326" i="6"/>
  <c r="AT326" i="6"/>
  <c r="BC326" i="6"/>
  <c r="BI326" i="6"/>
  <c r="E326" i="6"/>
  <c r="BH326" i="6"/>
  <c r="BA326" i="6"/>
  <c r="AH326" i="6"/>
  <c r="AV326" i="6"/>
  <c r="AF245" i="6"/>
  <c r="P245" i="6"/>
  <c r="B245" i="7"/>
  <c r="BL245" i="6"/>
  <c r="AZ245" i="6"/>
  <c r="BM245" i="6"/>
  <c r="AO245" i="6"/>
  <c r="AR245" i="6"/>
  <c r="AT245" i="6"/>
  <c r="AC245" i="6"/>
  <c r="C245" i="6"/>
  <c r="BR245" i="6"/>
  <c r="AE245" i="6"/>
  <c r="BN245" i="6"/>
  <c r="AV245" i="6"/>
  <c r="AK245" i="6"/>
  <c r="BA245" i="6"/>
  <c r="BB245" i="6"/>
  <c r="BH245" i="6"/>
  <c r="M245" i="6"/>
  <c r="BK245" i="6"/>
  <c r="BE245" i="6"/>
  <c r="AU245" i="6"/>
  <c r="BC245" i="6"/>
  <c r="AS245" i="6"/>
  <c r="BJ245" i="6"/>
  <c r="K245" i="6"/>
  <c r="E245" i="6"/>
  <c r="BF245" i="6"/>
  <c r="AP245" i="6"/>
  <c r="AH245" i="6"/>
  <c r="AY245" i="6"/>
  <c r="BG245" i="6"/>
  <c r="AI245" i="6"/>
  <c r="BO245" i="6"/>
  <c r="N245" i="6"/>
  <c r="AD245" i="6"/>
  <c r="AW245" i="6"/>
  <c r="AB245" i="6"/>
  <c r="Z245" i="6"/>
  <c r="L245" i="6"/>
  <c r="BD245" i="6"/>
  <c r="AA245" i="6"/>
  <c r="O245" i="6"/>
  <c r="AX245" i="6"/>
  <c r="BI245" i="6"/>
  <c r="BP245" i="6"/>
  <c r="BA204" i="6"/>
  <c r="AX204" i="6"/>
  <c r="AK204" i="6"/>
  <c r="AC204" i="6"/>
  <c r="C204" i="6"/>
  <c r="BR204" i="6"/>
  <c r="AB204" i="6"/>
  <c r="O204" i="6"/>
  <c r="BL204" i="6"/>
  <c r="E204" i="6"/>
  <c r="AY204" i="6"/>
  <c r="L204" i="6"/>
  <c r="AS204" i="6"/>
  <c r="BE204" i="6"/>
  <c r="BC204" i="6"/>
  <c r="K204" i="6"/>
  <c r="BJ204" i="6"/>
  <c r="AZ204" i="6"/>
  <c r="BF204" i="6"/>
  <c r="AF204" i="6"/>
  <c r="AR204" i="6"/>
  <c r="M204" i="6"/>
  <c r="AA204" i="6"/>
  <c r="AD204" i="6"/>
  <c r="AW204" i="6"/>
  <c r="AI204" i="6"/>
  <c r="BG204" i="6"/>
  <c r="AH204" i="6"/>
  <c r="BK204" i="6"/>
  <c r="AP204" i="6"/>
  <c r="N204" i="6"/>
  <c r="P204" i="6"/>
  <c r="B204" i="7"/>
  <c r="AU204" i="6"/>
  <c r="BO204" i="6"/>
  <c r="AE204" i="6"/>
  <c r="BB204" i="6"/>
  <c r="BH204" i="6"/>
  <c r="BN204" i="6"/>
  <c r="AV204" i="6"/>
  <c r="BI204" i="6"/>
  <c r="BM204" i="6"/>
  <c r="BP204" i="6"/>
  <c r="AO204" i="6"/>
  <c r="BD204" i="6"/>
  <c r="AT204" i="6"/>
  <c r="BN15" i="6"/>
  <c r="AF15" i="6"/>
  <c r="P15" i="6"/>
  <c r="B15" i="7"/>
  <c r="AI15" i="6"/>
  <c r="BH15" i="6"/>
  <c r="BI15" i="6"/>
  <c r="AW15" i="6"/>
  <c r="BD15" i="6"/>
  <c r="K15" i="6"/>
  <c r="N15" i="6"/>
  <c r="AS15" i="6"/>
  <c r="AA15" i="6"/>
  <c r="BO15" i="6"/>
  <c r="BG15" i="6"/>
  <c r="BC15" i="6"/>
  <c r="AO15" i="6"/>
  <c r="M15" i="6"/>
  <c r="BM15" i="6"/>
  <c r="AR15" i="6"/>
  <c r="AB15" i="6"/>
  <c r="AV15" i="6"/>
  <c r="AT15" i="6"/>
  <c r="AC15" i="6"/>
  <c r="BF15" i="6"/>
  <c r="AE15" i="6"/>
  <c r="BP15" i="6"/>
  <c r="L15" i="6"/>
  <c r="E15" i="6"/>
  <c r="BQ15" i="6"/>
  <c r="O15" i="6"/>
  <c r="BE15" i="6"/>
  <c r="AX15" i="6"/>
  <c r="AZ15" i="6"/>
  <c r="BA15" i="6"/>
  <c r="Z15" i="6"/>
  <c r="AY15" i="6"/>
  <c r="BB15" i="6"/>
  <c r="AP15" i="6"/>
  <c r="AH15" i="6"/>
  <c r="BL15" i="6"/>
  <c r="AK15" i="6"/>
  <c r="C15" i="6"/>
  <c r="BR15" i="6"/>
  <c r="BK15" i="6"/>
  <c r="AD15" i="6"/>
  <c r="AU15" i="6"/>
  <c r="BJ15" i="6"/>
  <c r="BB11" i="6"/>
  <c r="O11" i="6"/>
  <c r="AU11" i="6"/>
  <c r="L11" i="6"/>
  <c r="BI11" i="6"/>
  <c r="AH11" i="6"/>
  <c r="E11" i="6"/>
  <c r="BK11" i="6"/>
  <c r="AC11" i="6"/>
  <c r="AK11" i="6"/>
  <c r="AD11" i="6"/>
  <c r="AP11" i="6"/>
  <c r="C11" i="6"/>
  <c r="BR11" i="6"/>
  <c r="AF11" i="6"/>
  <c r="BJ11" i="6"/>
  <c r="AZ11" i="6"/>
  <c r="BN11" i="6"/>
  <c r="BD11" i="6"/>
  <c r="Z11" i="6"/>
  <c r="BL11" i="6"/>
  <c r="BO11" i="6"/>
  <c r="AS11" i="6"/>
  <c r="BQ11" i="6"/>
  <c r="K11" i="6"/>
  <c r="BP11" i="6"/>
  <c r="AV11" i="6"/>
  <c r="AY11" i="6"/>
  <c r="AE11" i="6"/>
  <c r="BC11" i="6"/>
  <c r="AW11" i="6"/>
  <c r="BG11" i="6"/>
  <c r="BE11" i="6"/>
  <c r="N11" i="6"/>
  <c r="AR11" i="6"/>
  <c r="BM11" i="6"/>
  <c r="AI11" i="6"/>
  <c r="BF11" i="6"/>
  <c r="AA11" i="6"/>
  <c r="BA11" i="6"/>
  <c r="P11" i="6"/>
  <c r="B11" i="7"/>
  <c r="M11" i="6"/>
  <c r="AB11" i="6"/>
  <c r="BH11" i="6"/>
  <c r="AO11" i="6"/>
  <c r="AX11" i="6"/>
  <c r="AT11" i="6"/>
  <c r="AP137" i="6"/>
  <c r="BJ137" i="6"/>
  <c r="AE137" i="6"/>
  <c r="BG137" i="6"/>
  <c r="BK137" i="6"/>
  <c r="AF137" i="6"/>
  <c r="BN137" i="6"/>
  <c r="M137" i="6"/>
  <c r="C137" i="6"/>
  <c r="BR137" i="6"/>
  <c r="BO137" i="6"/>
  <c r="N137" i="6"/>
  <c r="AY137" i="6"/>
  <c r="K137" i="6"/>
  <c r="BA137" i="6"/>
  <c r="E137" i="6"/>
  <c r="L137" i="6"/>
  <c r="AR137" i="6"/>
  <c r="AX137" i="6"/>
  <c r="AA137" i="6"/>
  <c r="BM137" i="6"/>
  <c r="AD137" i="6"/>
  <c r="BH137" i="6"/>
  <c r="AO137" i="6"/>
  <c r="AC137" i="6"/>
  <c r="Z137" i="6"/>
  <c r="O137" i="6"/>
  <c r="BC137" i="6"/>
  <c r="BB137" i="6"/>
  <c r="BP137" i="6"/>
  <c r="AU137" i="6"/>
  <c r="AW137" i="6"/>
  <c r="BL137" i="6"/>
  <c r="BE137" i="6"/>
  <c r="AB137" i="6"/>
  <c r="AH137" i="6"/>
  <c r="AZ137" i="6"/>
  <c r="AI137" i="6"/>
  <c r="BD137" i="6"/>
  <c r="BF137" i="6"/>
  <c r="BI137" i="6"/>
  <c r="AV137" i="6"/>
  <c r="P137" i="6"/>
  <c r="B137" i="7"/>
  <c r="AK137" i="6"/>
  <c r="AS137" i="6"/>
  <c r="AT137" i="6"/>
  <c r="BF367" i="6"/>
  <c r="C367" i="6"/>
  <c r="BR367" i="6"/>
  <c r="AD367" i="6"/>
  <c r="M367" i="6"/>
  <c r="AT367" i="6"/>
  <c r="BI367" i="6"/>
  <c r="AF367" i="6"/>
  <c r="BH367" i="6"/>
  <c r="BN367" i="6"/>
  <c r="AO367" i="6"/>
  <c r="BM367" i="6"/>
  <c r="AZ367" i="6"/>
  <c r="AK367" i="6"/>
  <c r="AU367" i="6"/>
  <c r="BO367" i="6"/>
  <c r="AX367" i="6"/>
  <c r="P367" i="6"/>
  <c r="B367" i="7"/>
  <c r="AW367" i="6"/>
  <c r="E367" i="6"/>
  <c r="AP367" i="6"/>
  <c r="N367" i="6"/>
  <c r="BC367" i="6"/>
  <c r="BL367" i="6"/>
  <c r="L367" i="6"/>
  <c r="AS367" i="6"/>
  <c r="BP367" i="6"/>
  <c r="AR367" i="6"/>
  <c r="AA367" i="6"/>
  <c r="BG367" i="6"/>
  <c r="Z367" i="6"/>
  <c r="AV367" i="6"/>
  <c r="AE367" i="6"/>
  <c r="K367" i="6"/>
  <c r="BB367" i="6"/>
  <c r="AC367" i="6"/>
  <c r="BE367" i="6"/>
  <c r="O367" i="6"/>
  <c r="BD367" i="6"/>
  <c r="AY367" i="6"/>
  <c r="BK367" i="6"/>
  <c r="AI367" i="6"/>
  <c r="BJ367" i="6"/>
  <c r="AH367" i="6"/>
  <c r="BA367" i="6"/>
  <c r="AB367" i="6"/>
  <c r="N142" i="6"/>
  <c r="BP142" i="6"/>
  <c r="BI142" i="6"/>
  <c r="AB142" i="6"/>
  <c r="BH142" i="6"/>
  <c r="M142" i="6"/>
  <c r="AF142" i="6"/>
  <c r="AY142" i="6"/>
  <c r="AO142" i="6"/>
  <c r="BL142" i="6"/>
  <c r="AR142" i="6"/>
  <c r="AC142" i="6"/>
  <c r="AW142" i="6"/>
  <c r="AD142" i="6"/>
  <c r="AS142" i="6"/>
  <c r="E142" i="6"/>
  <c r="AU142" i="6"/>
  <c r="O142" i="6"/>
  <c r="BJ142" i="6"/>
  <c r="K142" i="6"/>
  <c r="AX142" i="6"/>
  <c r="BM142" i="6"/>
  <c r="AT142" i="6"/>
  <c r="AV142" i="6"/>
  <c r="BO142" i="6"/>
  <c r="C142" i="6"/>
  <c r="BR142" i="6"/>
  <c r="L142" i="6"/>
  <c r="AH142" i="6"/>
  <c r="BC142" i="6"/>
  <c r="AE142" i="6"/>
  <c r="AA142" i="6"/>
  <c r="AI142" i="6"/>
  <c r="BB142" i="6"/>
  <c r="AP142" i="6"/>
  <c r="AZ142" i="6"/>
  <c r="BE142" i="6"/>
  <c r="BF142" i="6"/>
  <c r="BG142" i="6"/>
  <c r="BN142" i="6"/>
  <c r="BK142" i="6"/>
  <c r="BD142" i="6"/>
  <c r="BA142" i="6"/>
  <c r="P142" i="6"/>
  <c r="B142" i="7"/>
  <c r="AK142" i="6"/>
  <c r="BL212" i="6"/>
  <c r="AU212" i="6"/>
  <c r="BB212" i="6"/>
  <c r="C212" i="6"/>
  <c r="BR212" i="6"/>
  <c r="BA212" i="6"/>
  <c r="O212" i="6"/>
  <c r="AH212" i="6"/>
  <c r="AZ212" i="6"/>
  <c r="BJ212" i="6"/>
  <c r="AO212" i="6"/>
  <c r="BC212" i="6"/>
  <c r="AS212" i="6"/>
  <c r="AY212" i="6"/>
  <c r="BF212" i="6"/>
  <c r="AE212" i="6"/>
  <c r="P212" i="6"/>
  <c r="B212" i="7"/>
  <c r="AB212" i="6"/>
  <c r="AC212" i="6"/>
  <c r="BK212" i="6"/>
  <c r="AA212" i="6"/>
  <c r="L212" i="6"/>
  <c r="BG212" i="6"/>
  <c r="AW212" i="6"/>
  <c r="BP212" i="6"/>
  <c r="BD212" i="6"/>
  <c r="N212" i="6"/>
  <c r="AI212" i="6"/>
  <c r="BE212" i="6"/>
  <c r="AF212" i="6"/>
  <c r="BM212" i="6"/>
  <c r="E212" i="6"/>
  <c r="AK212" i="6"/>
  <c r="BI212" i="6"/>
  <c r="BO212" i="6"/>
  <c r="AD212" i="6"/>
  <c r="AX212" i="6"/>
  <c r="M212" i="6"/>
  <c r="BH212" i="6"/>
  <c r="AP212" i="6"/>
  <c r="AV212" i="6"/>
  <c r="K212" i="6"/>
  <c r="BN212" i="6"/>
  <c r="AR212" i="6"/>
  <c r="AT212" i="6"/>
  <c r="BH706" i="6"/>
  <c r="AC706" i="6"/>
  <c r="AI706" i="6"/>
  <c r="BL706" i="6"/>
  <c r="AH706" i="6"/>
  <c r="BC706" i="6"/>
  <c r="AB706" i="6"/>
  <c r="BF706" i="6"/>
  <c r="AF706" i="6"/>
  <c r="AT706" i="6"/>
  <c r="AP706" i="6"/>
  <c r="K706" i="6"/>
  <c r="BN706" i="6"/>
  <c r="AV706" i="6"/>
  <c r="BB706" i="6"/>
  <c r="AZ706" i="6"/>
  <c r="AO706" i="6"/>
  <c r="AK706" i="6"/>
  <c r="P706" i="6"/>
  <c r="B706" i="7"/>
  <c r="M706" i="6"/>
  <c r="AS706" i="6"/>
  <c r="AD706" i="6"/>
  <c r="O706" i="6"/>
  <c r="Z706" i="6"/>
  <c r="BP706" i="6"/>
  <c r="AU706" i="6"/>
  <c r="BD706" i="6"/>
  <c r="N706" i="6"/>
  <c r="BI706" i="6"/>
  <c r="BG706" i="6"/>
  <c r="AW706" i="6"/>
  <c r="AY706" i="6"/>
  <c r="BA706" i="6"/>
  <c r="BO706" i="6"/>
  <c r="E706" i="6"/>
  <c r="BJ706" i="6"/>
  <c r="AR706" i="6"/>
  <c r="AX706" i="6"/>
  <c r="AA706" i="6"/>
  <c r="BM706" i="6"/>
  <c r="AE706" i="6"/>
  <c r="L706" i="6"/>
  <c r="C706" i="6"/>
  <c r="BR706" i="6"/>
  <c r="BE706" i="6"/>
  <c r="BK706" i="6"/>
  <c r="BE642" i="6"/>
  <c r="BJ642" i="6"/>
  <c r="AA642" i="6"/>
  <c r="AS642" i="6"/>
  <c r="BN642" i="6"/>
  <c r="AV642" i="6"/>
  <c r="BM642" i="6"/>
  <c r="AP642" i="6"/>
  <c r="BD642" i="6"/>
  <c r="AO642" i="6"/>
  <c r="BK642" i="6"/>
  <c r="N642" i="6"/>
  <c r="AF642" i="6"/>
  <c r="AD642" i="6"/>
  <c r="AK642" i="6"/>
  <c r="AX642" i="6"/>
  <c r="BP642" i="6"/>
  <c r="BB642" i="6"/>
  <c r="BL642" i="6"/>
  <c r="BF642" i="6"/>
  <c r="P642" i="6"/>
  <c r="B642" i="7"/>
  <c r="AY642" i="6"/>
  <c r="K642" i="6"/>
  <c r="AI642" i="6"/>
  <c r="O642" i="6"/>
  <c r="M642" i="6"/>
  <c r="AB642" i="6"/>
  <c r="Z642" i="6"/>
  <c r="AE642" i="6"/>
  <c r="BO642" i="6"/>
  <c r="BI642" i="6"/>
  <c r="BC642" i="6"/>
  <c r="AW642" i="6"/>
  <c r="BG642" i="6"/>
  <c r="BA642" i="6"/>
  <c r="AU642" i="6"/>
  <c r="E642" i="6"/>
  <c r="AT642" i="6"/>
  <c r="AZ642" i="6"/>
  <c r="AC642" i="6"/>
  <c r="AR642" i="6"/>
  <c r="AH642" i="6"/>
  <c r="BH642" i="6"/>
  <c r="L642" i="6"/>
  <c r="C642" i="6"/>
  <c r="BR642" i="6"/>
  <c r="BE578" i="6"/>
  <c r="BJ578" i="6"/>
  <c r="AA578" i="6"/>
  <c r="AS578" i="6"/>
  <c r="BN578" i="6"/>
  <c r="AV578" i="6"/>
  <c r="BM578" i="6"/>
  <c r="AP578" i="6"/>
  <c r="BD578" i="6"/>
  <c r="AO578" i="6"/>
  <c r="BK578" i="6"/>
  <c r="N578" i="6"/>
  <c r="E578" i="6"/>
  <c r="AT578" i="6"/>
  <c r="AZ578" i="6"/>
  <c r="AC578" i="6"/>
  <c r="AR578" i="6"/>
  <c r="AH578" i="6"/>
  <c r="BH578" i="6"/>
  <c r="L578" i="6"/>
  <c r="C578" i="6"/>
  <c r="BR578" i="6"/>
  <c r="AF578" i="6"/>
  <c r="AD578" i="6"/>
  <c r="AK578" i="6"/>
  <c r="AX578" i="6"/>
  <c r="BP578" i="6"/>
  <c r="BB578" i="6"/>
  <c r="BL578" i="6"/>
  <c r="BF578" i="6"/>
  <c r="P578" i="6"/>
  <c r="B578" i="7"/>
  <c r="AY578" i="6"/>
  <c r="K578" i="6"/>
  <c r="AI578" i="6"/>
  <c r="O578" i="6"/>
  <c r="M578" i="6"/>
  <c r="AB578" i="6"/>
  <c r="Z578" i="6"/>
  <c r="AE578" i="6"/>
  <c r="BO578" i="6"/>
  <c r="BI578" i="6"/>
  <c r="BC578" i="6"/>
  <c r="AW578" i="6"/>
  <c r="BG578" i="6"/>
  <c r="BA578" i="6"/>
  <c r="AU578" i="6"/>
  <c r="BH514" i="6"/>
  <c r="AC514" i="6"/>
  <c r="BO514" i="6"/>
  <c r="Z514" i="6"/>
  <c r="O514" i="6"/>
  <c r="BB514" i="6"/>
  <c r="AK514" i="6"/>
  <c r="AE514" i="6"/>
  <c r="BA514" i="6"/>
  <c r="BG514" i="6"/>
  <c r="AY514" i="6"/>
  <c r="AS514" i="6"/>
  <c r="AU514" i="6"/>
  <c r="AA514" i="6"/>
  <c r="BM514" i="6"/>
  <c r="M514" i="6"/>
  <c r="AZ514" i="6"/>
  <c r="AO514" i="6"/>
  <c r="C514" i="6"/>
  <c r="BR514" i="6"/>
  <c r="N514" i="6"/>
  <c r="BI514" i="6"/>
  <c r="BD514" i="6"/>
  <c r="AV514" i="6"/>
  <c r="AH514" i="6"/>
  <c r="AF514" i="6"/>
  <c r="BP514" i="6"/>
  <c r="BF514" i="6"/>
  <c r="E514" i="6"/>
  <c r="AR514" i="6"/>
  <c r="AX514" i="6"/>
  <c r="P514" i="6"/>
  <c r="B514" i="7"/>
  <c r="BL514" i="6"/>
  <c r="AP514" i="6"/>
  <c r="BJ514" i="6"/>
  <c r="AB514" i="6"/>
  <c r="AD514" i="6"/>
  <c r="BE514" i="6"/>
  <c r="K514" i="6"/>
  <c r="BN514" i="6"/>
  <c r="AW514" i="6"/>
  <c r="BK514" i="6"/>
  <c r="BC514" i="6"/>
  <c r="L514" i="6"/>
  <c r="AI514" i="6"/>
  <c r="AT514" i="6"/>
  <c r="AP450" i="6"/>
  <c r="BH450" i="6"/>
  <c r="BJ450" i="6"/>
  <c r="AH450" i="6"/>
  <c r="BK450" i="6"/>
  <c r="BA450" i="6"/>
  <c r="L450" i="6"/>
  <c r="AY450" i="6"/>
  <c r="BP450" i="6"/>
  <c r="BC450" i="6"/>
  <c r="BG450" i="6"/>
  <c r="AB450" i="6"/>
  <c r="K450" i="6"/>
  <c r="AA450" i="6"/>
  <c r="BI450" i="6"/>
  <c r="BE450" i="6"/>
  <c r="BO450" i="6"/>
  <c r="AS450" i="6"/>
  <c r="AC450" i="6"/>
  <c r="N450" i="6"/>
  <c r="AW450" i="6"/>
  <c r="BB450" i="6"/>
  <c r="AV450" i="6"/>
  <c r="P450" i="6"/>
  <c r="B450" i="7"/>
  <c r="AO450" i="6"/>
  <c r="AE450" i="6"/>
  <c r="AT450" i="6"/>
  <c r="AX450" i="6"/>
  <c r="AR450" i="6"/>
  <c r="C450" i="6"/>
  <c r="BR450" i="6"/>
  <c r="M450" i="6"/>
  <c r="BL450" i="6"/>
  <c r="AI450" i="6"/>
  <c r="BF450" i="6"/>
  <c r="AZ450" i="6"/>
  <c r="BD450" i="6"/>
  <c r="BN450" i="6"/>
  <c r="AF450" i="6"/>
  <c r="AU450" i="6"/>
  <c r="BM450" i="6"/>
  <c r="AK450" i="6"/>
  <c r="AD450" i="6"/>
  <c r="O450" i="6"/>
  <c r="E450" i="6"/>
  <c r="Z450" i="6"/>
  <c r="BI386" i="6"/>
  <c r="BH386" i="6"/>
  <c r="AV386" i="6"/>
  <c r="BM386" i="6"/>
  <c r="BP386" i="6"/>
  <c r="BG386" i="6"/>
  <c r="AO386" i="6"/>
  <c r="BC386" i="6"/>
  <c r="E386" i="6"/>
  <c r="Z386" i="6"/>
  <c r="AD386" i="6"/>
  <c r="K386" i="6"/>
  <c r="BN386" i="6"/>
  <c r="AY386" i="6"/>
  <c r="BB386" i="6"/>
  <c r="BD386" i="6"/>
  <c r="BF386" i="6"/>
  <c r="BL386" i="6"/>
  <c r="P386" i="6"/>
  <c r="B386" i="7"/>
  <c r="BK386" i="6"/>
  <c r="AS386" i="6"/>
  <c r="AI386" i="6"/>
  <c r="O386" i="6"/>
  <c r="AE386" i="6"/>
  <c r="AB386" i="6"/>
  <c r="AR386" i="6"/>
  <c r="BO386" i="6"/>
  <c r="AT386" i="6"/>
  <c r="AK386" i="6"/>
  <c r="AC386" i="6"/>
  <c r="C386" i="6"/>
  <c r="BR386" i="6"/>
  <c r="AW386" i="6"/>
  <c r="AU386" i="6"/>
  <c r="BA386" i="6"/>
  <c r="M386" i="6"/>
  <c r="AF386" i="6"/>
  <c r="BJ386" i="6"/>
  <c r="AP386" i="6"/>
  <c r="AX386" i="6"/>
  <c r="AH386" i="6"/>
  <c r="N386" i="6"/>
  <c r="L386" i="6"/>
  <c r="AA386" i="6"/>
  <c r="BE386" i="6"/>
  <c r="AZ386" i="6"/>
  <c r="AX693" i="6"/>
  <c r="C693" i="6"/>
  <c r="BR693" i="6"/>
  <c r="AS693" i="6"/>
  <c r="BB693" i="6"/>
  <c r="N693" i="6"/>
  <c r="BM693" i="6"/>
  <c r="Z693" i="6"/>
  <c r="AV693" i="6"/>
  <c r="P693" i="6"/>
  <c r="B693" i="7"/>
  <c r="AD693" i="6"/>
  <c r="AZ693" i="6"/>
  <c r="BE693" i="6"/>
  <c r="AI693" i="6"/>
  <c r="BD693" i="6"/>
  <c r="M693" i="6"/>
  <c r="BH693" i="6"/>
  <c r="BF693" i="6"/>
  <c r="BL693" i="6"/>
  <c r="AT693" i="6"/>
  <c r="AE693" i="6"/>
  <c r="O693" i="6"/>
  <c r="BC693" i="6"/>
  <c r="AW693" i="6"/>
  <c r="AP693" i="6"/>
  <c r="BI693" i="6"/>
  <c r="AU693" i="6"/>
  <c r="E693" i="6"/>
  <c r="BJ693" i="6"/>
  <c r="BP693" i="6"/>
  <c r="AC693" i="6"/>
  <c r="BA693" i="6"/>
  <c r="BG693" i="6"/>
  <c r="L693" i="6"/>
  <c r="BK693" i="6"/>
  <c r="K693" i="6"/>
  <c r="AY693" i="6"/>
  <c r="AB693" i="6"/>
  <c r="BN693" i="6"/>
  <c r="AK693" i="6"/>
  <c r="AH693" i="6"/>
  <c r="AR693" i="6"/>
  <c r="AO693" i="6"/>
  <c r="AA693" i="6"/>
  <c r="BO693" i="6"/>
  <c r="AF693" i="6"/>
  <c r="AA629" i="6"/>
  <c r="AW629" i="6"/>
  <c r="AD629" i="6"/>
  <c r="AZ629" i="6"/>
  <c r="P629" i="6"/>
  <c r="B629" i="7"/>
  <c r="AI629" i="6"/>
  <c r="AK629" i="6"/>
  <c r="BE629" i="6"/>
  <c r="M629" i="6"/>
  <c r="AR629" i="6"/>
  <c r="BI629" i="6"/>
  <c r="AV629" i="6"/>
  <c r="AT629" i="6"/>
  <c r="AE629" i="6"/>
  <c r="C629" i="6"/>
  <c r="BR629" i="6"/>
  <c r="AF629" i="6"/>
  <c r="AP629" i="6"/>
  <c r="K629" i="6"/>
  <c r="AH629" i="6"/>
  <c r="Z629" i="6"/>
  <c r="BL629" i="6"/>
  <c r="BN629" i="6"/>
  <c r="BP629" i="6"/>
  <c r="BJ629" i="6"/>
  <c r="AO629" i="6"/>
  <c r="BG629" i="6"/>
  <c r="AS629" i="6"/>
  <c r="AU629" i="6"/>
  <c r="O629" i="6"/>
  <c r="AY629" i="6"/>
  <c r="AB629" i="6"/>
  <c r="BB629" i="6"/>
  <c r="BD629" i="6"/>
  <c r="AC629" i="6"/>
  <c r="N629" i="6"/>
  <c r="BF629" i="6"/>
  <c r="BK629" i="6"/>
  <c r="BM629" i="6"/>
  <c r="BO629" i="6"/>
  <c r="BA629" i="6"/>
  <c r="BC629" i="6"/>
  <c r="E629" i="6"/>
  <c r="L629" i="6"/>
  <c r="BH629" i="6"/>
  <c r="AX629" i="6"/>
  <c r="BI29" i="6"/>
  <c r="BC29" i="6"/>
  <c r="C29" i="6"/>
  <c r="BR29" i="6"/>
  <c r="AE29" i="6"/>
  <c r="AA29" i="6"/>
  <c r="BJ29" i="6"/>
  <c r="BP29" i="6"/>
  <c r="BG29" i="6"/>
  <c r="E29" i="6"/>
  <c r="BK29" i="6"/>
  <c r="AR29" i="6"/>
  <c r="O29" i="6"/>
  <c r="AI29" i="6"/>
  <c r="K29" i="6"/>
  <c r="BH29" i="6"/>
  <c r="AD29" i="6"/>
  <c r="BE29" i="6"/>
  <c r="AV29" i="6"/>
  <c r="AF29" i="6"/>
  <c r="AK29" i="6"/>
  <c r="AO29" i="6"/>
  <c r="BO29" i="6"/>
  <c r="AW29" i="6"/>
  <c r="BN29" i="6"/>
  <c r="AB29" i="6"/>
  <c r="BM29" i="6"/>
  <c r="BB29" i="6"/>
  <c r="AY29" i="6"/>
  <c r="BD29" i="6"/>
  <c r="AP29" i="6"/>
  <c r="BL29" i="6"/>
  <c r="AS29" i="6"/>
  <c r="AC29" i="6"/>
  <c r="L29" i="6"/>
  <c r="AZ29" i="6"/>
  <c r="AX29" i="6"/>
  <c r="BF29" i="6"/>
  <c r="BA29" i="6"/>
  <c r="N29" i="6"/>
  <c r="M29" i="6"/>
  <c r="AU29" i="6"/>
  <c r="P29" i="6"/>
  <c r="B29" i="7"/>
  <c r="AH29" i="6"/>
  <c r="AT29" i="6"/>
  <c r="Z29" i="6"/>
  <c r="BH231" i="6"/>
  <c r="AW231" i="6"/>
  <c r="M231" i="6"/>
  <c r="BD231" i="6"/>
  <c r="BJ231" i="6"/>
  <c r="BM231" i="6"/>
  <c r="AU231" i="6"/>
  <c r="O231" i="6"/>
  <c r="BO231" i="6"/>
  <c r="BL231" i="6"/>
  <c r="AT231" i="6"/>
  <c r="AC231" i="6"/>
  <c r="AH231" i="6"/>
  <c r="BN231" i="6"/>
  <c r="N231" i="6"/>
  <c r="BB231" i="6"/>
  <c r="P231" i="6"/>
  <c r="B231" i="7"/>
  <c r="C231" i="6"/>
  <c r="BR231" i="6"/>
  <c r="AP231" i="6"/>
  <c r="BI231" i="6"/>
  <c r="AX231" i="6"/>
  <c r="AY231" i="6"/>
  <c r="AE231" i="6"/>
  <c r="K231" i="6"/>
  <c r="BG231" i="6"/>
  <c r="BC231" i="6"/>
  <c r="AZ231" i="6"/>
  <c r="AB231" i="6"/>
  <c r="AO231" i="6"/>
  <c r="BE231" i="6"/>
  <c r="AI231" i="6"/>
  <c r="AR231" i="6"/>
  <c r="AA231" i="6"/>
  <c r="BA231" i="6"/>
  <c r="AS231" i="6"/>
  <c r="AF231" i="6"/>
  <c r="AV231" i="6"/>
  <c r="L231" i="6"/>
  <c r="E231" i="6"/>
  <c r="BF231" i="6"/>
  <c r="BK231" i="6"/>
  <c r="BP231" i="6"/>
  <c r="AD231" i="6"/>
  <c r="AK231" i="6"/>
  <c r="AB134" i="6"/>
  <c r="L134" i="6"/>
  <c r="BJ134" i="6"/>
  <c r="AP134" i="6"/>
  <c r="AE134" i="6"/>
  <c r="BG134" i="6"/>
  <c r="BB134" i="6"/>
  <c r="BC134" i="6"/>
  <c r="BK134" i="6"/>
  <c r="BM134" i="6"/>
  <c r="BN134" i="6"/>
  <c r="AF134" i="6"/>
  <c r="E134" i="6"/>
  <c r="AX134" i="6"/>
  <c r="P134" i="6"/>
  <c r="B134" i="7"/>
  <c r="AU134" i="6"/>
  <c r="BA134" i="6"/>
  <c r="BO134" i="6"/>
  <c r="N134" i="6"/>
  <c r="BP134" i="6"/>
  <c r="BH134" i="6"/>
  <c r="AW134" i="6"/>
  <c r="AZ134" i="6"/>
  <c r="AO134" i="6"/>
  <c r="Z134" i="6"/>
  <c r="BI134" i="6"/>
  <c r="AH134" i="6"/>
  <c r="BD134" i="6"/>
  <c r="AI134" i="6"/>
  <c r="AV134" i="6"/>
  <c r="BF134" i="6"/>
  <c r="BL134" i="6"/>
  <c r="AK134" i="6"/>
  <c r="C134" i="6"/>
  <c r="BR134" i="6"/>
  <c r="AR134" i="6"/>
  <c r="AD134" i="6"/>
  <c r="AY134" i="6"/>
  <c r="AA134" i="6"/>
  <c r="K134" i="6"/>
  <c r="BE134" i="6"/>
  <c r="O134" i="6"/>
  <c r="AC134" i="6"/>
  <c r="M134" i="6"/>
  <c r="AT134" i="6"/>
  <c r="AS134" i="6"/>
  <c r="N278" i="6"/>
  <c r="AS278" i="6"/>
  <c r="M278" i="6"/>
  <c r="AR278" i="6"/>
  <c r="BE278" i="6"/>
  <c r="Z278" i="6"/>
  <c r="AD278" i="6"/>
  <c r="AA278" i="6"/>
  <c r="BB278" i="6"/>
  <c r="L278" i="6"/>
  <c r="BN278" i="6"/>
  <c r="AH278" i="6"/>
  <c r="AV278" i="6"/>
  <c r="BF278" i="6"/>
  <c r="O278" i="6"/>
  <c r="BC278" i="6"/>
  <c r="BI278" i="6"/>
  <c r="K278" i="6"/>
  <c r="AC278" i="6"/>
  <c r="BA278" i="6"/>
  <c r="BD278" i="6"/>
  <c r="AW278" i="6"/>
  <c r="BJ278" i="6"/>
  <c r="BG278" i="6"/>
  <c r="AZ278" i="6"/>
  <c r="AP278" i="6"/>
  <c r="AF278" i="6"/>
  <c r="AX278" i="6"/>
  <c r="BL278" i="6"/>
  <c r="AI278" i="6"/>
  <c r="AO278" i="6"/>
  <c r="BK278" i="6"/>
  <c r="AT278" i="6"/>
  <c r="BO278" i="6"/>
  <c r="P278" i="6"/>
  <c r="B278" i="7"/>
  <c r="AB278" i="6"/>
  <c r="C278" i="6"/>
  <c r="BR278" i="6"/>
  <c r="BM278" i="6"/>
  <c r="AK278" i="6"/>
  <c r="AY278" i="6"/>
  <c r="E278" i="6"/>
  <c r="AE278" i="6"/>
  <c r="AU278" i="6"/>
  <c r="BH278" i="6"/>
  <c r="BP278" i="6"/>
  <c r="L261" i="6"/>
  <c r="BJ261" i="6"/>
  <c r="AX261" i="6"/>
  <c r="AS261" i="6"/>
  <c r="BB261" i="6"/>
  <c r="AI261" i="6"/>
  <c r="AO261" i="6"/>
  <c r="BG261" i="6"/>
  <c r="BF261" i="6"/>
  <c r="BL261" i="6"/>
  <c r="BK261" i="6"/>
  <c r="AR261" i="6"/>
  <c r="AY261" i="6"/>
  <c r="P261" i="6"/>
  <c r="B261" i="7"/>
  <c r="BD261" i="6"/>
  <c r="BH261" i="6"/>
  <c r="AH261" i="6"/>
  <c r="AW261" i="6"/>
  <c r="BO261" i="6"/>
  <c r="BI261" i="6"/>
  <c r="BE261" i="6"/>
  <c r="AP261" i="6"/>
  <c r="AA261" i="6"/>
  <c r="AT261" i="6"/>
  <c r="O261" i="6"/>
  <c r="C261" i="6"/>
  <c r="BR261" i="6"/>
  <c r="M261" i="6"/>
  <c r="E261" i="6"/>
  <c r="BM261" i="6"/>
  <c r="BN261" i="6"/>
  <c r="AB261" i="6"/>
  <c r="AE261" i="6"/>
  <c r="AU261" i="6"/>
  <c r="BA261" i="6"/>
  <c r="K261" i="6"/>
  <c r="AZ261" i="6"/>
  <c r="BP261" i="6"/>
  <c r="AD261" i="6"/>
  <c r="Z261" i="6"/>
  <c r="BC261" i="6"/>
  <c r="AF261" i="6"/>
  <c r="AV261" i="6"/>
  <c r="N261" i="6"/>
  <c r="AC261" i="6"/>
  <c r="AK261" i="6"/>
  <c r="AC18" i="6"/>
  <c r="AO18" i="6"/>
  <c r="AI18" i="6"/>
  <c r="AB18" i="6"/>
  <c r="BP18" i="6"/>
  <c r="O18" i="6"/>
  <c r="BG18" i="6"/>
  <c r="M18" i="6"/>
  <c r="BD18" i="6"/>
  <c r="BH18" i="6"/>
  <c r="AF18" i="6"/>
  <c r="K18" i="6"/>
  <c r="AA18" i="6"/>
  <c r="BJ18" i="6"/>
  <c r="AZ18" i="6"/>
  <c r="BM18" i="6"/>
  <c r="C18" i="6"/>
  <c r="BR18" i="6"/>
  <c r="AV18" i="6"/>
  <c r="BK18" i="6"/>
  <c r="AR18" i="6"/>
  <c r="AX18" i="6"/>
  <c r="BE18" i="6"/>
  <c r="AD18" i="6"/>
  <c r="P18" i="6"/>
  <c r="B18" i="7"/>
  <c r="AY18" i="6"/>
  <c r="BC18" i="6"/>
  <c r="BO18" i="6"/>
  <c r="E18" i="6"/>
  <c r="BN18" i="6"/>
  <c r="AU18" i="6"/>
  <c r="BF18" i="6"/>
  <c r="N18" i="6"/>
  <c r="BB18" i="6"/>
  <c r="AS18" i="6"/>
  <c r="AE18" i="6"/>
  <c r="BI18" i="6"/>
  <c r="BA18" i="6"/>
  <c r="AH18" i="6"/>
  <c r="AK18" i="6"/>
  <c r="AP18" i="6"/>
  <c r="BL18" i="6"/>
  <c r="AW18" i="6"/>
  <c r="L18" i="6"/>
  <c r="AT18" i="6"/>
  <c r="AX58" i="6"/>
  <c r="AP58" i="6"/>
  <c r="AO58" i="6"/>
  <c r="BG58" i="6"/>
  <c r="BK58" i="6"/>
  <c r="BH58" i="6"/>
  <c r="K58" i="6"/>
  <c r="BI58" i="6"/>
  <c r="L58" i="6"/>
  <c r="AS58" i="6"/>
  <c r="C58" i="6"/>
  <c r="BR58" i="6"/>
  <c r="AW58" i="6"/>
  <c r="AH58" i="6"/>
  <c r="BB58" i="6"/>
  <c r="AU58" i="6"/>
  <c r="AV58" i="6"/>
  <c r="BO58" i="6"/>
  <c r="AA58" i="6"/>
  <c r="BJ58" i="6"/>
  <c r="BL58" i="6"/>
  <c r="BF58" i="6"/>
  <c r="AT58" i="6"/>
  <c r="AD58" i="6"/>
  <c r="BM58" i="6"/>
  <c r="E58" i="6"/>
  <c r="BN58" i="6"/>
  <c r="AF58" i="6"/>
  <c r="AY58" i="6"/>
  <c r="AB58" i="6"/>
  <c r="AI58" i="6"/>
  <c r="AE58" i="6"/>
  <c r="O58" i="6"/>
  <c r="AK58" i="6"/>
  <c r="M58" i="6"/>
  <c r="BD58" i="6"/>
  <c r="AZ58" i="6"/>
  <c r="Z58" i="6"/>
  <c r="P58" i="6"/>
  <c r="B58" i="7"/>
  <c r="N58" i="6"/>
  <c r="BE58" i="6"/>
  <c r="BP58" i="6"/>
  <c r="AC58" i="6"/>
  <c r="BC58" i="6"/>
  <c r="BA58" i="6"/>
  <c r="AR58" i="6"/>
  <c r="BQ58" i="6"/>
  <c r="L243" i="6"/>
  <c r="BP243" i="6"/>
  <c r="AR243" i="6"/>
  <c r="P243" i="6"/>
  <c r="B243" i="7"/>
  <c r="BD243" i="6"/>
  <c r="AA243" i="6"/>
  <c r="AU243" i="6"/>
  <c r="AF243" i="6"/>
  <c r="AV243" i="6"/>
  <c r="BE243" i="6"/>
  <c r="AZ243" i="6"/>
  <c r="AH243" i="6"/>
  <c r="BI243" i="6"/>
  <c r="BL243" i="6"/>
  <c r="AB243" i="6"/>
  <c r="C243" i="6"/>
  <c r="BR243" i="6"/>
  <c r="BH243" i="6"/>
  <c r="K243" i="6"/>
  <c r="AX243" i="6"/>
  <c r="BG243" i="6"/>
  <c r="AW243" i="6"/>
  <c r="BM243" i="6"/>
  <c r="AY243" i="6"/>
  <c r="BF243" i="6"/>
  <c r="N243" i="6"/>
  <c r="BB243" i="6"/>
  <c r="BK243" i="6"/>
  <c r="AC243" i="6"/>
  <c r="AT243" i="6"/>
  <c r="O243" i="6"/>
  <c r="AI243" i="6"/>
  <c r="BA243" i="6"/>
  <c r="E243" i="6"/>
  <c r="BJ243" i="6"/>
  <c r="AK243" i="6"/>
  <c r="BC243" i="6"/>
  <c r="BN243" i="6"/>
  <c r="AP243" i="6"/>
  <c r="AS243" i="6"/>
  <c r="BO243" i="6"/>
  <c r="M243" i="6"/>
  <c r="AD243" i="6"/>
  <c r="AO243" i="6"/>
  <c r="AE243" i="6"/>
  <c r="Z243" i="6"/>
  <c r="AI154" i="6"/>
  <c r="AB154" i="6"/>
  <c r="C154" i="6"/>
  <c r="BR154" i="6"/>
  <c r="BM154" i="6"/>
  <c r="M154" i="6"/>
  <c r="AF154" i="6"/>
  <c r="AH154" i="6"/>
  <c r="BC154" i="6"/>
  <c r="AA154" i="6"/>
  <c r="E154" i="6"/>
  <c r="BA154" i="6"/>
  <c r="BO154" i="6"/>
  <c r="P154" i="6"/>
  <c r="B154" i="7"/>
  <c r="BH154" i="6"/>
  <c r="AD154" i="6"/>
  <c r="AZ154" i="6"/>
  <c r="BE154" i="6"/>
  <c r="BG154" i="6"/>
  <c r="AU154" i="6"/>
  <c r="BN154" i="6"/>
  <c r="Z154" i="6"/>
  <c r="AR154" i="6"/>
  <c r="N154" i="6"/>
  <c r="AV154" i="6"/>
  <c r="BP154" i="6"/>
  <c r="O154" i="6"/>
  <c r="L154" i="6"/>
  <c r="AO154" i="6"/>
  <c r="BJ154" i="6"/>
  <c r="BK154" i="6"/>
  <c r="BD154" i="6"/>
  <c r="BB154" i="6"/>
  <c r="AK154" i="6"/>
  <c r="AY154" i="6"/>
  <c r="AE154" i="6"/>
  <c r="BI154" i="6"/>
  <c r="AS154" i="6"/>
  <c r="AP154" i="6"/>
  <c r="AX154" i="6"/>
  <c r="BF154" i="6"/>
  <c r="AC154" i="6"/>
  <c r="K154" i="6"/>
  <c r="BL154" i="6"/>
  <c r="AW154" i="6"/>
  <c r="AT154" i="6"/>
  <c r="BP298" i="6"/>
  <c r="AW298" i="6"/>
  <c r="O298" i="6"/>
  <c r="AE298" i="6"/>
  <c r="BA298" i="6"/>
  <c r="Z298" i="6"/>
  <c r="BI298" i="6"/>
  <c r="BE298" i="6"/>
  <c r="BJ298" i="6"/>
  <c r="AF298" i="6"/>
  <c r="BG298" i="6"/>
  <c r="AI298" i="6"/>
  <c r="C298" i="6"/>
  <c r="BR298" i="6"/>
  <c r="AV298" i="6"/>
  <c r="K298" i="6"/>
  <c r="BK298" i="6"/>
  <c r="AP298" i="6"/>
  <c r="AZ298" i="6"/>
  <c r="BC298" i="6"/>
  <c r="L298" i="6"/>
  <c r="AD298" i="6"/>
  <c r="N298" i="6"/>
  <c r="BB298" i="6"/>
  <c r="P298" i="6"/>
  <c r="B298" i="7"/>
  <c r="AY298" i="6"/>
  <c r="BN298" i="6"/>
  <c r="AX298" i="6"/>
  <c r="AH298" i="6"/>
  <c r="AK298" i="6"/>
  <c r="AO298" i="6"/>
  <c r="BL298" i="6"/>
  <c r="AU298" i="6"/>
  <c r="BH298" i="6"/>
  <c r="AB298" i="6"/>
  <c r="BF298" i="6"/>
  <c r="AT298" i="6"/>
  <c r="BM298" i="6"/>
  <c r="AS298" i="6"/>
  <c r="E298" i="6"/>
  <c r="M298" i="6"/>
  <c r="AR298" i="6"/>
  <c r="BO298" i="6"/>
  <c r="AC298" i="6"/>
  <c r="BD298" i="6"/>
  <c r="AA298" i="6"/>
  <c r="BA129" i="6"/>
  <c r="N129" i="6"/>
  <c r="BL129" i="6"/>
  <c r="BH129" i="6"/>
  <c r="BF129" i="6"/>
  <c r="AY129" i="6"/>
  <c r="AH129" i="6"/>
  <c r="BM129" i="6"/>
  <c r="AA129" i="6"/>
  <c r="BB129" i="6"/>
  <c r="P129" i="6"/>
  <c r="B129" i="7"/>
  <c r="AW129" i="6"/>
  <c r="BJ129" i="6"/>
  <c r="AV129" i="6"/>
  <c r="M129" i="6"/>
  <c r="C129" i="6"/>
  <c r="BR129" i="6"/>
  <c r="O129" i="6"/>
  <c r="AX129" i="6"/>
  <c r="BO129" i="6"/>
  <c r="AO129" i="6"/>
  <c r="AU129" i="6"/>
  <c r="BI129" i="6"/>
  <c r="AK129" i="6"/>
  <c r="AF129" i="6"/>
  <c r="K129" i="6"/>
  <c r="AZ129" i="6"/>
  <c r="BK129" i="6"/>
  <c r="E129" i="6"/>
  <c r="AP129" i="6"/>
  <c r="BP129" i="6"/>
  <c r="BC129" i="6"/>
  <c r="AE129" i="6"/>
  <c r="AC129" i="6"/>
  <c r="AD129" i="6"/>
  <c r="AB129" i="6"/>
  <c r="AI129" i="6"/>
  <c r="BE129" i="6"/>
  <c r="L129" i="6"/>
  <c r="BD129" i="6"/>
  <c r="Z129" i="6"/>
  <c r="AR129" i="6"/>
  <c r="BN129" i="6"/>
  <c r="BG129" i="6"/>
  <c r="AT129" i="6"/>
  <c r="AS129" i="6"/>
  <c r="BP66" i="6"/>
  <c r="BM66" i="6"/>
  <c r="L66" i="6"/>
  <c r="BA66" i="6"/>
  <c r="K66" i="6"/>
  <c r="AA66" i="6"/>
  <c r="AE66" i="6"/>
  <c r="AX66" i="6"/>
  <c r="BE66" i="6"/>
  <c r="BG66" i="6"/>
  <c r="AO66" i="6"/>
  <c r="AB66" i="6"/>
  <c r="BH66" i="6"/>
  <c r="E66" i="6"/>
  <c r="BK66" i="6"/>
  <c r="AC66" i="6"/>
  <c r="AY66" i="6"/>
  <c r="BO66" i="6"/>
  <c r="AI66" i="6"/>
  <c r="O66" i="6"/>
  <c r="AR66" i="6"/>
  <c r="BB66" i="6"/>
  <c r="N66" i="6"/>
  <c r="BC66" i="6"/>
  <c r="AU66" i="6"/>
  <c r="BQ66" i="6"/>
  <c r="AD66" i="6"/>
  <c r="AV66" i="6"/>
  <c r="BJ66" i="6"/>
  <c r="BF66" i="6"/>
  <c r="AH66" i="6"/>
  <c r="AZ66" i="6"/>
  <c r="AK66" i="6"/>
  <c r="AW66" i="6"/>
  <c r="M66" i="6"/>
  <c r="BI66" i="6"/>
  <c r="BN66" i="6"/>
  <c r="AF66" i="6"/>
  <c r="P66" i="6"/>
  <c r="B66" i="7"/>
  <c r="AS66" i="6"/>
  <c r="C66" i="6"/>
  <c r="BR66" i="6"/>
  <c r="BL66" i="6"/>
  <c r="AP66" i="6"/>
  <c r="BD66" i="6"/>
  <c r="AT66" i="6"/>
  <c r="Z66" i="6"/>
  <c r="AA258" i="6"/>
  <c r="BP258" i="6"/>
  <c r="AZ258" i="6"/>
  <c r="BN258" i="6"/>
  <c r="AD258" i="6"/>
  <c r="BH258" i="6"/>
  <c r="M258" i="6"/>
  <c r="AF258" i="6"/>
  <c r="AX258" i="6"/>
  <c r="E258" i="6"/>
  <c r="AE258" i="6"/>
  <c r="AT258" i="6"/>
  <c r="BA258" i="6"/>
  <c r="AH258" i="6"/>
  <c r="BL258" i="6"/>
  <c r="AI258" i="6"/>
  <c r="AB258" i="6"/>
  <c r="C258" i="6"/>
  <c r="BR258" i="6"/>
  <c r="BO258" i="6"/>
  <c r="BC258" i="6"/>
  <c r="BK258" i="6"/>
  <c r="Z258" i="6"/>
  <c r="BM258" i="6"/>
  <c r="AO258" i="6"/>
  <c r="P258" i="6"/>
  <c r="B258" i="7"/>
  <c r="AW258" i="6"/>
  <c r="L258" i="6"/>
  <c r="BI258" i="6"/>
  <c r="AS258" i="6"/>
  <c r="BJ258" i="6"/>
  <c r="BD258" i="6"/>
  <c r="BE258" i="6"/>
  <c r="K258" i="6"/>
  <c r="AR258" i="6"/>
  <c r="AP258" i="6"/>
  <c r="BG258" i="6"/>
  <c r="N258" i="6"/>
  <c r="AC258" i="6"/>
  <c r="AV258" i="6"/>
  <c r="BF258" i="6"/>
  <c r="O258" i="6"/>
  <c r="BB258" i="6"/>
  <c r="AY258" i="6"/>
  <c r="AU258" i="6"/>
  <c r="AK258" i="6"/>
  <c r="BH217" i="6"/>
  <c r="BP217" i="6"/>
  <c r="P217" i="6"/>
  <c r="B217" i="7"/>
  <c r="BN217" i="6"/>
  <c r="Z217" i="6"/>
  <c r="AU217" i="6"/>
  <c r="BC217" i="6"/>
  <c r="BJ217" i="6"/>
  <c r="K217" i="6"/>
  <c r="AP217" i="6"/>
  <c r="BB217" i="6"/>
  <c r="AK217" i="6"/>
  <c r="N217" i="6"/>
  <c r="AH217" i="6"/>
  <c r="AZ217" i="6"/>
  <c r="BG217" i="6"/>
  <c r="BM217" i="6"/>
  <c r="C217" i="6"/>
  <c r="BR217" i="6"/>
  <c r="AE217" i="6"/>
  <c r="AA217" i="6"/>
  <c r="BF217" i="6"/>
  <c r="O217" i="6"/>
  <c r="AO217" i="6"/>
  <c r="AX217" i="6"/>
  <c r="AC217" i="6"/>
  <c r="BI217" i="6"/>
  <c r="M217" i="6"/>
  <c r="AF217" i="6"/>
  <c r="BL217" i="6"/>
  <c r="BA217" i="6"/>
  <c r="AW217" i="6"/>
  <c r="AI217" i="6"/>
  <c r="BK217" i="6"/>
  <c r="AY217" i="6"/>
  <c r="AR217" i="6"/>
  <c r="E217" i="6"/>
  <c r="BD217" i="6"/>
  <c r="AV217" i="6"/>
  <c r="L217" i="6"/>
  <c r="AB217" i="6"/>
  <c r="AS217" i="6"/>
  <c r="BO217" i="6"/>
  <c r="BE217" i="6"/>
  <c r="AD217" i="6"/>
  <c r="AT217" i="6"/>
  <c r="BM255" i="6"/>
  <c r="AF255" i="6"/>
  <c r="BO255" i="6"/>
  <c r="BA255" i="6"/>
  <c r="AU255" i="6"/>
  <c r="Z255" i="6"/>
  <c r="BD255" i="6"/>
  <c r="AS255" i="6"/>
  <c r="AW255" i="6"/>
  <c r="BJ255" i="6"/>
  <c r="C255" i="6"/>
  <c r="BR255" i="6"/>
  <c r="AT255" i="6"/>
  <c r="BF255" i="6"/>
  <c r="AZ255" i="6"/>
  <c r="M255" i="6"/>
  <c r="BK255" i="6"/>
  <c r="AP255" i="6"/>
  <c r="P255" i="6"/>
  <c r="B255" i="7"/>
  <c r="BP255" i="6"/>
  <c r="AD255" i="6"/>
  <c r="AI255" i="6"/>
  <c r="AE255" i="6"/>
  <c r="N255" i="6"/>
  <c r="O255" i="6"/>
  <c r="BC255" i="6"/>
  <c r="BI255" i="6"/>
  <c r="AC255" i="6"/>
  <c r="L255" i="6"/>
  <c r="AY255" i="6"/>
  <c r="AO255" i="6"/>
  <c r="BH255" i="6"/>
  <c r="AV255" i="6"/>
  <c r="AR255" i="6"/>
  <c r="BL255" i="6"/>
  <c r="AA255" i="6"/>
  <c r="AK255" i="6"/>
  <c r="BB255" i="6"/>
  <c r="BE255" i="6"/>
  <c r="AX255" i="6"/>
  <c r="AB255" i="6"/>
  <c r="E255" i="6"/>
  <c r="BN255" i="6"/>
  <c r="BG255" i="6"/>
  <c r="AH255" i="6"/>
  <c r="K255" i="6"/>
  <c r="AT222" i="6"/>
  <c r="AI222" i="6"/>
  <c r="BF222" i="6"/>
  <c r="BE222" i="6"/>
  <c r="C222" i="6"/>
  <c r="BR222" i="6"/>
  <c r="E222" i="6"/>
  <c r="AA222" i="6"/>
  <c r="BO222" i="6"/>
  <c r="AK222" i="6"/>
  <c r="BD222" i="6"/>
  <c r="BP222" i="6"/>
  <c r="M222" i="6"/>
  <c r="AD222" i="6"/>
  <c r="L222" i="6"/>
  <c r="AR222" i="6"/>
  <c r="BJ222" i="6"/>
  <c r="Z222" i="6"/>
  <c r="K222" i="6"/>
  <c r="AP222" i="6"/>
  <c r="AC222" i="6"/>
  <c r="BL222" i="6"/>
  <c r="AB222" i="6"/>
  <c r="AH222" i="6"/>
  <c r="AO222" i="6"/>
  <c r="BC222" i="6"/>
  <c r="BM222" i="6"/>
  <c r="BK222" i="6"/>
  <c r="O222" i="6"/>
  <c r="AE222" i="6"/>
  <c r="AU222" i="6"/>
  <c r="BB222" i="6"/>
  <c r="AZ222" i="6"/>
  <c r="AV222" i="6"/>
  <c r="P222" i="6"/>
  <c r="B222" i="7"/>
  <c r="BH222" i="6"/>
  <c r="AX222" i="6"/>
  <c r="AF222" i="6"/>
  <c r="BG222" i="6"/>
  <c r="BI222" i="6"/>
  <c r="N222" i="6"/>
  <c r="AY222" i="6"/>
  <c r="BA222" i="6"/>
  <c r="AW222" i="6"/>
  <c r="AS222" i="6"/>
  <c r="BN222" i="6"/>
  <c r="O205" i="6"/>
  <c r="AF205" i="6"/>
  <c r="AH205" i="6"/>
  <c r="AO205" i="6"/>
  <c r="AU205" i="6"/>
  <c r="C205" i="6"/>
  <c r="BR205" i="6"/>
  <c r="AC205" i="6"/>
  <c r="N205" i="6"/>
  <c r="AZ205" i="6"/>
  <c r="BG205" i="6"/>
  <c r="AX205" i="6"/>
  <c r="AA205" i="6"/>
  <c r="BJ205" i="6"/>
  <c r="BO205" i="6"/>
  <c r="E205" i="6"/>
  <c r="BN205" i="6"/>
  <c r="AI205" i="6"/>
  <c r="BE205" i="6"/>
  <c r="AK205" i="6"/>
  <c r="AP205" i="6"/>
  <c r="L205" i="6"/>
  <c r="AR205" i="6"/>
  <c r="AD205" i="6"/>
  <c r="BD205" i="6"/>
  <c r="Z205" i="6"/>
  <c r="BA205" i="6"/>
  <c r="BK205" i="6"/>
  <c r="BL205" i="6"/>
  <c r="AV205" i="6"/>
  <c r="AB205" i="6"/>
  <c r="M205" i="6"/>
  <c r="BM205" i="6"/>
  <c r="AW205" i="6"/>
  <c r="BC205" i="6"/>
  <c r="BI205" i="6"/>
  <c r="AE205" i="6"/>
  <c r="K205" i="6"/>
  <c r="P205" i="6"/>
  <c r="B205" i="7"/>
  <c r="BB205" i="6"/>
  <c r="BH205" i="6"/>
  <c r="AY205" i="6"/>
  <c r="BF205" i="6"/>
  <c r="BP205" i="6"/>
  <c r="AS205" i="6"/>
  <c r="AT205" i="6"/>
  <c r="BH726" i="6"/>
  <c r="AC726" i="6"/>
  <c r="BK726" i="6"/>
  <c r="O726" i="6"/>
  <c r="BB726" i="6"/>
  <c r="AZ726" i="6"/>
  <c r="L726" i="6"/>
  <c r="Z726" i="6"/>
  <c r="AK726" i="6"/>
  <c r="BE726" i="6"/>
  <c r="BJ726" i="6"/>
  <c r="AD726" i="6"/>
  <c r="AS726" i="6"/>
  <c r="AP726" i="6"/>
  <c r="AW726" i="6"/>
  <c r="BG726" i="6"/>
  <c r="BA726" i="6"/>
  <c r="BO726" i="6"/>
  <c r="E726" i="6"/>
  <c r="AT726" i="6"/>
  <c r="N726" i="6"/>
  <c r="BI726" i="6"/>
  <c r="AA726" i="6"/>
  <c r="BM726" i="6"/>
  <c r="AE726" i="6"/>
  <c r="AO726" i="6"/>
  <c r="C726" i="6"/>
  <c r="BR726" i="6"/>
  <c r="AF726" i="6"/>
  <c r="BC726" i="6"/>
  <c r="AR726" i="6"/>
  <c r="AX726" i="6"/>
  <c r="AV726" i="6"/>
  <c r="AH726" i="6"/>
  <c r="BP726" i="6"/>
  <c r="BF726" i="6"/>
  <c r="P726" i="6"/>
  <c r="B726" i="7"/>
  <c r="AU726" i="6"/>
  <c r="K726" i="6"/>
  <c r="BN726" i="6"/>
  <c r="BL726" i="6"/>
  <c r="M726" i="6"/>
  <c r="AB726" i="6"/>
  <c r="AI726" i="6"/>
  <c r="BD726" i="6"/>
  <c r="AY726" i="6"/>
  <c r="BD662" i="6"/>
  <c r="P662" i="6"/>
  <c r="B662" i="7"/>
  <c r="BC662" i="6"/>
  <c r="BL662" i="6"/>
  <c r="AH662" i="6"/>
  <c r="N662" i="6"/>
  <c r="BN662" i="6"/>
  <c r="BA662" i="6"/>
  <c r="K662" i="6"/>
  <c r="AZ662" i="6"/>
  <c r="Z662" i="6"/>
  <c r="E662" i="6"/>
  <c r="AT662" i="6"/>
  <c r="AV662" i="6"/>
  <c r="BB662" i="6"/>
  <c r="AS662" i="6"/>
  <c r="BP662" i="6"/>
  <c r="BI662" i="6"/>
  <c r="L662" i="6"/>
  <c r="AY662" i="6"/>
  <c r="C662" i="6"/>
  <c r="BR662" i="6"/>
  <c r="AF662" i="6"/>
  <c r="BJ662" i="6"/>
  <c r="O662" i="6"/>
  <c r="M662" i="6"/>
  <c r="AC662" i="6"/>
  <c r="AO662" i="6"/>
  <c r="AX662" i="6"/>
  <c r="BF662" i="6"/>
  <c r="BE662" i="6"/>
  <c r="AU662" i="6"/>
  <c r="AW662" i="6"/>
  <c r="BG662" i="6"/>
  <c r="BK662" i="6"/>
  <c r="AI662" i="6"/>
  <c r="AP662" i="6"/>
  <c r="AD662" i="6"/>
  <c r="AK662" i="6"/>
  <c r="AA662" i="6"/>
  <c r="BM662" i="6"/>
  <c r="BH662" i="6"/>
  <c r="AE662" i="6"/>
  <c r="AR662" i="6"/>
  <c r="AB662" i="6"/>
  <c r="BO662" i="6"/>
  <c r="AH598" i="6"/>
  <c r="BG598" i="6"/>
  <c r="AO598" i="6"/>
  <c r="BK598" i="6"/>
  <c r="E598" i="6"/>
  <c r="AY598" i="6"/>
  <c r="AV598" i="6"/>
  <c r="AC598" i="6"/>
  <c r="BC598" i="6"/>
  <c r="BM598" i="6"/>
  <c r="AZ598" i="6"/>
  <c r="BA598" i="6"/>
  <c r="AU598" i="6"/>
  <c r="AF598" i="6"/>
  <c r="BJ598" i="6"/>
  <c r="BH598" i="6"/>
  <c r="AX598" i="6"/>
  <c r="AK598" i="6"/>
  <c r="BB598" i="6"/>
  <c r="BD598" i="6"/>
  <c r="L598" i="6"/>
  <c r="BP598" i="6"/>
  <c r="BE598" i="6"/>
  <c r="AD598" i="6"/>
  <c r="K598" i="6"/>
  <c r="BN598" i="6"/>
  <c r="BL598" i="6"/>
  <c r="O598" i="6"/>
  <c r="M598" i="6"/>
  <c r="C598" i="6"/>
  <c r="BR598" i="6"/>
  <c r="BF598" i="6"/>
  <c r="AR598" i="6"/>
  <c r="P598" i="6"/>
  <c r="B598" i="7"/>
  <c r="BO598" i="6"/>
  <c r="AS598" i="6"/>
  <c r="AI598" i="6"/>
  <c r="AW598" i="6"/>
  <c r="AP598" i="6"/>
  <c r="AB598" i="6"/>
  <c r="Z598" i="6"/>
  <c r="AA598" i="6"/>
  <c r="AT598" i="6"/>
  <c r="N598" i="6"/>
  <c r="BI598" i="6"/>
  <c r="AE598" i="6"/>
  <c r="BH534" i="6"/>
  <c r="AE534" i="6"/>
  <c r="K534" i="6"/>
  <c r="BM534" i="6"/>
  <c r="BE534" i="6"/>
  <c r="BJ534" i="6"/>
  <c r="AW534" i="6"/>
  <c r="Z534" i="6"/>
  <c r="AF534" i="6"/>
  <c r="AD534" i="6"/>
  <c r="BB534" i="6"/>
  <c r="AI534" i="6"/>
  <c r="L534" i="6"/>
  <c r="E534" i="6"/>
  <c r="BP534" i="6"/>
  <c r="AA534" i="6"/>
  <c r="AY534" i="6"/>
  <c r="BN534" i="6"/>
  <c r="BD534" i="6"/>
  <c r="C534" i="6"/>
  <c r="BR534" i="6"/>
  <c r="AK534" i="6"/>
  <c r="AO534" i="6"/>
  <c r="AR534" i="6"/>
  <c r="P534" i="6"/>
  <c r="B534" i="7"/>
  <c r="BA534" i="6"/>
  <c r="BK534" i="6"/>
  <c r="BG534" i="6"/>
  <c r="O534" i="6"/>
  <c r="AP534" i="6"/>
  <c r="BI534" i="6"/>
  <c r="BF534" i="6"/>
  <c r="AS534" i="6"/>
  <c r="M534" i="6"/>
  <c r="AC534" i="6"/>
  <c r="AB534" i="6"/>
  <c r="AZ534" i="6"/>
  <c r="AH534" i="6"/>
  <c r="BL534" i="6"/>
  <c r="AU534" i="6"/>
  <c r="AV534" i="6"/>
  <c r="BO534" i="6"/>
  <c r="AT534" i="6"/>
  <c r="N534" i="6"/>
  <c r="AX534" i="6"/>
  <c r="BC534" i="6"/>
  <c r="AH470" i="6"/>
  <c r="BK470" i="6"/>
  <c r="BA470" i="6"/>
  <c r="AO470" i="6"/>
  <c r="BO470" i="6"/>
  <c r="BI470" i="6"/>
  <c r="BC470" i="6"/>
  <c r="AF470" i="6"/>
  <c r="AX470" i="6"/>
  <c r="O470" i="6"/>
  <c r="BL470" i="6"/>
  <c r="BB470" i="6"/>
  <c r="AE470" i="6"/>
  <c r="L470" i="6"/>
  <c r="AW470" i="6"/>
  <c r="AI470" i="6"/>
  <c r="AA470" i="6"/>
  <c r="AP470" i="6"/>
  <c r="AS470" i="6"/>
  <c r="M470" i="6"/>
  <c r="BP470" i="6"/>
  <c r="BF470" i="6"/>
  <c r="AR470" i="6"/>
  <c r="P470" i="6"/>
  <c r="B470" i="7"/>
  <c r="E470" i="6"/>
  <c r="AV470" i="6"/>
  <c r="BG470" i="6"/>
  <c r="N470" i="6"/>
  <c r="AU470" i="6"/>
  <c r="AK470" i="6"/>
  <c r="AD470" i="6"/>
  <c r="K470" i="6"/>
  <c r="AT470" i="6"/>
  <c r="BE470" i="6"/>
  <c r="AC470" i="6"/>
  <c r="BM470" i="6"/>
  <c r="AB470" i="6"/>
  <c r="BD470" i="6"/>
  <c r="AY470" i="6"/>
  <c r="C470" i="6"/>
  <c r="BR470" i="6"/>
  <c r="BJ470" i="6"/>
  <c r="AZ470" i="6"/>
  <c r="BN470" i="6"/>
  <c r="BH470" i="6"/>
  <c r="Z470" i="6"/>
  <c r="AA406" i="6"/>
  <c r="AW406" i="6"/>
  <c r="AI406" i="6"/>
  <c r="AK406" i="6"/>
  <c r="BE406" i="6"/>
  <c r="AP406" i="6"/>
  <c r="BH406" i="6"/>
  <c r="BN406" i="6"/>
  <c r="AZ406" i="6"/>
  <c r="BP406" i="6"/>
  <c r="BK406" i="6"/>
  <c r="BM406" i="6"/>
  <c r="C406" i="6"/>
  <c r="BR406" i="6"/>
  <c r="AF406" i="6"/>
  <c r="BG406" i="6"/>
  <c r="AS406" i="6"/>
  <c r="P406" i="6"/>
  <c r="B406" i="7"/>
  <c r="AC406" i="6"/>
  <c r="BJ406" i="6"/>
  <c r="AV406" i="6"/>
  <c r="L406" i="6"/>
  <c r="AX406" i="6"/>
  <c r="N406" i="6"/>
  <c r="BI406" i="6"/>
  <c r="AE406" i="6"/>
  <c r="BF406" i="6"/>
  <c r="M406" i="6"/>
  <c r="BL406" i="6"/>
  <c r="AD406" i="6"/>
  <c r="BD406" i="6"/>
  <c r="BB406" i="6"/>
  <c r="AR406" i="6"/>
  <c r="BO406" i="6"/>
  <c r="BA406" i="6"/>
  <c r="AY406" i="6"/>
  <c r="AU406" i="6"/>
  <c r="O406" i="6"/>
  <c r="BC406" i="6"/>
  <c r="E406" i="6"/>
  <c r="AT406" i="6"/>
  <c r="K406" i="6"/>
  <c r="AB406" i="6"/>
  <c r="AO406" i="6"/>
  <c r="AH406" i="6"/>
  <c r="Z406" i="6"/>
  <c r="BM713" i="6"/>
  <c r="BB713" i="6"/>
  <c r="N713" i="6"/>
  <c r="AS713" i="6"/>
  <c r="Z713" i="6"/>
  <c r="AV713" i="6"/>
  <c r="P713" i="6"/>
  <c r="B713" i="7"/>
  <c r="AD713" i="6"/>
  <c r="AZ713" i="6"/>
  <c r="AX713" i="6"/>
  <c r="C713" i="6"/>
  <c r="BR713" i="6"/>
  <c r="K713" i="6"/>
  <c r="E713" i="6"/>
  <c r="BG713" i="6"/>
  <c r="L713" i="6"/>
  <c r="BK713" i="6"/>
  <c r="BI713" i="6"/>
  <c r="AY713" i="6"/>
  <c r="O713" i="6"/>
  <c r="BC713" i="6"/>
  <c r="BE713" i="6"/>
  <c r="AH713" i="6"/>
  <c r="AR713" i="6"/>
  <c r="AO713" i="6"/>
  <c r="AA713" i="6"/>
  <c r="BO713" i="6"/>
  <c r="AC713" i="6"/>
  <c r="AW713" i="6"/>
  <c r="M713" i="6"/>
  <c r="BH713" i="6"/>
  <c r="BF713" i="6"/>
  <c r="BL713" i="6"/>
  <c r="AT713" i="6"/>
  <c r="AE713" i="6"/>
  <c r="BN713" i="6"/>
  <c r="AK713" i="6"/>
  <c r="AB713" i="6"/>
  <c r="AP713" i="6"/>
  <c r="AF713" i="6"/>
  <c r="AU713" i="6"/>
  <c r="BA713" i="6"/>
  <c r="BJ713" i="6"/>
  <c r="BP713" i="6"/>
  <c r="AI713" i="6"/>
  <c r="BD713" i="6"/>
  <c r="M649" i="6"/>
  <c r="AR649" i="6"/>
  <c r="BI649" i="6"/>
  <c r="AT649" i="6"/>
  <c r="AE649" i="6"/>
  <c r="BA649" i="6"/>
  <c r="AU649" i="6"/>
  <c r="L649" i="6"/>
  <c r="BE649" i="6"/>
  <c r="AV649" i="6"/>
  <c r="AI649" i="6"/>
  <c r="AF649" i="6"/>
  <c r="AP649" i="6"/>
  <c r="K649" i="6"/>
  <c r="AZ649" i="6"/>
  <c r="AH649" i="6"/>
  <c r="AW649" i="6"/>
  <c r="BB649" i="6"/>
  <c r="BM649" i="6"/>
  <c r="BD649" i="6"/>
  <c r="BG649" i="6"/>
  <c r="AS649" i="6"/>
  <c r="AD649" i="6"/>
  <c r="BP649" i="6"/>
  <c r="BF649" i="6"/>
  <c r="BC649" i="6"/>
  <c r="Z649" i="6"/>
  <c r="AO649" i="6"/>
  <c r="AX649" i="6"/>
  <c r="N649" i="6"/>
  <c r="BN649" i="6"/>
  <c r="AY649" i="6"/>
  <c r="AB649" i="6"/>
  <c r="AA649" i="6"/>
  <c r="AK649" i="6"/>
  <c r="BK649" i="6"/>
  <c r="C649" i="6"/>
  <c r="BR649" i="6"/>
  <c r="BJ649" i="6"/>
  <c r="BH649" i="6"/>
  <c r="P649" i="6"/>
  <c r="B649" i="7"/>
  <c r="BO649" i="6"/>
  <c r="AC649" i="6"/>
  <c r="BL649" i="6"/>
  <c r="E649" i="6"/>
  <c r="O649" i="6"/>
  <c r="AI585" i="6"/>
  <c r="AK585" i="6"/>
  <c r="BE585" i="6"/>
  <c r="M585" i="6"/>
  <c r="AR585" i="6"/>
  <c r="BI585" i="6"/>
  <c r="AT585" i="6"/>
  <c r="AA585" i="6"/>
  <c r="AW585" i="6"/>
  <c r="AD585" i="6"/>
  <c r="AZ585" i="6"/>
  <c r="AC585" i="6"/>
  <c r="BD585" i="6"/>
  <c r="BB585" i="6"/>
  <c r="N585" i="6"/>
  <c r="BN585" i="6"/>
  <c r="AU585" i="6"/>
  <c r="O585" i="6"/>
  <c r="AY585" i="6"/>
  <c r="AB585" i="6"/>
  <c r="BC585" i="6"/>
  <c r="E585" i="6"/>
  <c r="BJ585" i="6"/>
  <c r="BH585" i="6"/>
  <c r="P585" i="6"/>
  <c r="B585" i="7"/>
  <c r="BK585" i="6"/>
  <c r="BM585" i="6"/>
  <c r="BO585" i="6"/>
  <c r="BA585" i="6"/>
  <c r="C585" i="6"/>
  <c r="BR585" i="6"/>
  <c r="AF585" i="6"/>
  <c r="AP585" i="6"/>
  <c r="K585" i="6"/>
  <c r="AV585" i="6"/>
  <c r="L585" i="6"/>
  <c r="AE585" i="6"/>
  <c r="AH585" i="6"/>
  <c r="AX585" i="6"/>
  <c r="BG585" i="6"/>
  <c r="AS585" i="6"/>
  <c r="Z585" i="6"/>
  <c r="BL585" i="6"/>
  <c r="AO585" i="6"/>
  <c r="BP585" i="6"/>
  <c r="BF585" i="6"/>
  <c r="BM85" i="6"/>
  <c r="AU85" i="6"/>
  <c r="E85" i="6"/>
  <c r="BQ85" i="6"/>
  <c r="P85" i="6"/>
  <c r="B85" i="7"/>
  <c r="AA85" i="6"/>
  <c r="BI85" i="6"/>
  <c r="AO85" i="6"/>
  <c r="BC85" i="6"/>
  <c r="AI85" i="6"/>
  <c r="BF85" i="6"/>
  <c r="AW85" i="6"/>
  <c r="AS85" i="6"/>
  <c r="AB85" i="6"/>
  <c r="BN85" i="6"/>
  <c r="BH85" i="6"/>
  <c r="AY85" i="6"/>
  <c r="AV85" i="6"/>
  <c r="AX85" i="6"/>
  <c r="AH85" i="6"/>
  <c r="AP85" i="6"/>
  <c r="AC85" i="6"/>
  <c r="AK85" i="6"/>
  <c r="BG85" i="6"/>
  <c r="BD85" i="6"/>
  <c r="BA85" i="6"/>
  <c r="BK85" i="6"/>
  <c r="AF85" i="6"/>
  <c r="BJ85" i="6"/>
  <c r="BO85" i="6"/>
  <c r="O85" i="6"/>
  <c r="AE85" i="6"/>
  <c r="C85" i="6"/>
  <c r="BR85" i="6"/>
  <c r="BB85" i="6"/>
  <c r="AT85" i="6"/>
  <c r="M85" i="6"/>
  <c r="N85" i="6"/>
  <c r="AD85" i="6"/>
  <c r="K85" i="6"/>
  <c r="BE85" i="6"/>
  <c r="L85" i="6"/>
  <c r="AZ85" i="6"/>
  <c r="BP85" i="6"/>
  <c r="BL85" i="6"/>
  <c r="AR85" i="6"/>
  <c r="Z85" i="6"/>
  <c r="AD115" i="6"/>
  <c r="AO115" i="6"/>
  <c r="O115" i="6"/>
  <c r="AV115" i="6"/>
  <c r="AH115" i="6"/>
  <c r="BA115" i="6"/>
  <c r="L115" i="6"/>
  <c r="BC115" i="6"/>
  <c r="BJ115" i="6"/>
  <c r="BF115" i="6"/>
  <c r="AI115" i="6"/>
  <c r="M115" i="6"/>
  <c r="BI115" i="6"/>
  <c r="AA115" i="6"/>
  <c r="AZ115" i="6"/>
  <c r="BB115" i="6"/>
  <c r="E115" i="6"/>
  <c r="AU115" i="6"/>
  <c r="AY115" i="6"/>
  <c r="BP115" i="6"/>
  <c r="AK115" i="6"/>
  <c r="K115" i="6"/>
  <c r="BK115" i="6"/>
  <c r="AC115" i="6"/>
  <c r="BM115" i="6"/>
  <c r="AE115" i="6"/>
  <c r="AP115" i="6"/>
  <c r="BQ115" i="6"/>
  <c r="BH115" i="6"/>
  <c r="BL115" i="6"/>
  <c r="AF115" i="6"/>
  <c r="BN115" i="6"/>
  <c r="BE115" i="6"/>
  <c r="AR115" i="6"/>
  <c r="BO115" i="6"/>
  <c r="AX115" i="6"/>
  <c r="C115" i="6"/>
  <c r="BR115" i="6"/>
  <c r="N115" i="6"/>
  <c r="BD115" i="6"/>
  <c r="P115" i="6"/>
  <c r="B115" i="7"/>
  <c r="AB115" i="6"/>
  <c r="BG115" i="6"/>
  <c r="AW115" i="6"/>
  <c r="Z115" i="6"/>
  <c r="AT115" i="6"/>
  <c r="AS115" i="6"/>
  <c r="N292" i="6"/>
  <c r="AT292" i="6"/>
  <c r="BM292" i="6"/>
  <c r="BG292" i="6"/>
  <c r="E292" i="6"/>
  <c r="AZ292" i="6"/>
  <c r="M292" i="6"/>
  <c r="AP292" i="6"/>
  <c r="AY292" i="6"/>
  <c r="BI292" i="6"/>
  <c r="BP292" i="6"/>
  <c r="AE292" i="6"/>
  <c r="BF292" i="6"/>
  <c r="BH292" i="6"/>
  <c r="AK292" i="6"/>
  <c r="Z292" i="6"/>
  <c r="BC292" i="6"/>
  <c r="BN292" i="6"/>
  <c r="AA292" i="6"/>
  <c r="BB292" i="6"/>
  <c r="BD292" i="6"/>
  <c r="AC292" i="6"/>
  <c r="O292" i="6"/>
  <c r="AV292" i="6"/>
  <c r="AB292" i="6"/>
  <c r="BK292" i="6"/>
  <c r="AD292" i="6"/>
  <c r="AS292" i="6"/>
  <c r="P292" i="6"/>
  <c r="B292" i="7"/>
  <c r="L292" i="6"/>
  <c r="AR292" i="6"/>
  <c r="AF292" i="6"/>
  <c r="AO292" i="6"/>
  <c r="AI292" i="6"/>
  <c r="BJ292" i="6"/>
  <c r="BO292" i="6"/>
  <c r="BA292" i="6"/>
  <c r="K292" i="6"/>
  <c r="AH292" i="6"/>
  <c r="BE292" i="6"/>
  <c r="BL292" i="6"/>
  <c r="AU292" i="6"/>
  <c r="AW292" i="6"/>
  <c r="C292" i="6"/>
  <c r="BR292" i="6"/>
  <c r="AX292" i="6"/>
  <c r="E195" i="6"/>
  <c r="AZ195" i="6"/>
  <c r="AY195" i="6"/>
  <c r="AW195" i="6"/>
  <c r="BN195" i="6"/>
  <c r="AP195" i="6"/>
  <c r="BC195" i="6"/>
  <c r="AK195" i="6"/>
  <c r="BP195" i="6"/>
  <c r="BK195" i="6"/>
  <c r="Z195" i="6"/>
  <c r="BD195" i="6"/>
  <c r="AA195" i="6"/>
  <c r="BO195" i="6"/>
  <c r="AI195" i="6"/>
  <c r="AV195" i="6"/>
  <c r="BM195" i="6"/>
  <c r="BF195" i="6"/>
  <c r="AH195" i="6"/>
  <c r="K195" i="6"/>
  <c r="BE195" i="6"/>
  <c r="AF195" i="6"/>
  <c r="AE195" i="6"/>
  <c r="BI195" i="6"/>
  <c r="BG195" i="6"/>
  <c r="BA195" i="6"/>
  <c r="AR195" i="6"/>
  <c r="L195" i="6"/>
  <c r="M195" i="6"/>
  <c r="O195" i="6"/>
  <c r="BL195" i="6"/>
  <c r="AU195" i="6"/>
  <c r="BJ195" i="6"/>
  <c r="AO195" i="6"/>
  <c r="P195" i="6"/>
  <c r="B195" i="7"/>
  <c r="BB195" i="6"/>
  <c r="N195" i="6"/>
  <c r="AB195" i="6"/>
  <c r="C195" i="6"/>
  <c r="BR195" i="6"/>
  <c r="AD195" i="6"/>
  <c r="BH195" i="6"/>
  <c r="AX195" i="6"/>
  <c r="AC195" i="6"/>
  <c r="AS195" i="6"/>
  <c r="AT195" i="6"/>
  <c r="BE200" i="6"/>
  <c r="BJ200" i="6"/>
  <c r="AZ200" i="6"/>
  <c r="BM200" i="6"/>
  <c r="BA200" i="6"/>
  <c r="AP200" i="6"/>
  <c r="E200" i="6"/>
  <c r="BB200" i="6"/>
  <c r="BO200" i="6"/>
  <c r="K200" i="6"/>
  <c r="BP200" i="6"/>
  <c r="AA200" i="6"/>
  <c r="AH200" i="6"/>
  <c r="BH200" i="6"/>
  <c r="BD200" i="6"/>
  <c r="Z200" i="6"/>
  <c r="AC200" i="6"/>
  <c r="BC200" i="6"/>
  <c r="AD200" i="6"/>
  <c r="AK200" i="6"/>
  <c r="BL200" i="6"/>
  <c r="AE200" i="6"/>
  <c r="AV200" i="6"/>
  <c r="BG200" i="6"/>
  <c r="AW200" i="6"/>
  <c r="BK200" i="6"/>
  <c r="O200" i="6"/>
  <c r="AO200" i="6"/>
  <c r="BF200" i="6"/>
  <c r="AB200" i="6"/>
  <c r="N200" i="6"/>
  <c r="AR200" i="6"/>
  <c r="AF200" i="6"/>
  <c r="BN200" i="6"/>
  <c r="AI200" i="6"/>
  <c r="AY200" i="6"/>
  <c r="AU200" i="6"/>
  <c r="AX200" i="6"/>
  <c r="BI200" i="6"/>
  <c r="C200" i="6"/>
  <c r="BR200" i="6"/>
  <c r="L200" i="6"/>
  <c r="P200" i="6"/>
  <c r="B200" i="7"/>
  <c r="M200" i="6"/>
  <c r="AS200" i="6"/>
  <c r="AT200" i="6"/>
  <c r="C83" i="6"/>
  <c r="BR83" i="6"/>
  <c r="AD83" i="6"/>
  <c r="P83" i="6"/>
  <c r="B83" i="7"/>
  <c r="BG83" i="6"/>
  <c r="BA83" i="6"/>
  <c r="L83" i="6"/>
  <c r="E83" i="6"/>
  <c r="Z83" i="6"/>
  <c r="AP83" i="6"/>
  <c r="BN83" i="6"/>
  <c r="BE83" i="6"/>
  <c r="BM83" i="6"/>
  <c r="AT83" i="6"/>
  <c r="AC83" i="6"/>
  <c r="N83" i="6"/>
  <c r="AF83" i="6"/>
  <c r="BF83" i="6"/>
  <c r="AW83" i="6"/>
  <c r="M83" i="6"/>
  <c r="O83" i="6"/>
  <c r="AZ83" i="6"/>
  <c r="AX83" i="6"/>
  <c r="AK83" i="6"/>
  <c r="K83" i="6"/>
  <c r="AH83" i="6"/>
  <c r="AA83" i="6"/>
  <c r="BL83" i="6"/>
  <c r="AO83" i="6"/>
  <c r="BK83" i="6"/>
  <c r="AB83" i="6"/>
  <c r="BB83" i="6"/>
  <c r="AE83" i="6"/>
  <c r="BO83" i="6"/>
  <c r="AV83" i="6"/>
  <c r="AR83" i="6"/>
  <c r="BH83" i="6"/>
  <c r="AU83" i="6"/>
  <c r="BC83" i="6"/>
  <c r="BP83" i="6"/>
  <c r="BD83" i="6"/>
  <c r="AI83" i="6"/>
  <c r="BI83" i="6"/>
  <c r="BJ83" i="6"/>
  <c r="AY83" i="6"/>
  <c r="AS83" i="6"/>
  <c r="BL59" i="6"/>
  <c r="AX59" i="6"/>
  <c r="AI59" i="6"/>
  <c r="BN59" i="6"/>
  <c r="BC59" i="6"/>
  <c r="M59" i="6"/>
  <c r="BP59" i="6"/>
  <c r="E59" i="6"/>
  <c r="BF59" i="6"/>
  <c r="AD59" i="6"/>
  <c r="AT59" i="6"/>
  <c r="Z59" i="6"/>
  <c r="AY59" i="6"/>
  <c r="AH59" i="6"/>
  <c r="AO59" i="6"/>
  <c r="BB59" i="6"/>
  <c r="O59" i="6"/>
  <c r="AW59" i="6"/>
  <c r="BG59" i="6"/>
  <c r="BD59" i="6"/>
  <c r="BQ59" i="6"/>
  <c r="BM59" i="6"/>
  <c r="AK59" i="6"/>
  <c r="AC59" i="6"/>
  <c r="BJ59" i="6"/>
  <c r="BA59" i="6"/>
  <c r="P59" i="6"/>
  <c r="B59" i="7"/>
  <c r="BI59" i="6"/>
  <c r="AV59" i="6"/>
  <c r="AZ59" i="6"/>
  <c r="AU59" i="6"/>
  <c r="N59" i="6"/>
  <c r="BH59" i="6"/>
  <c r="BE59" i="6"/>
  <c r="AS59" i="6"/>
  <c r="AB59" i="6"/>
  <c r="BK59" i="6"/>
  <c r="BO59" i="6"/>
  <c r="AE59" i="6"/>
  <c r="AP59" i="6"/>
  <c r="C59" i="6"/>
  <c r="BR59" i="6"/>
  <c r="L59" i="6"/>
  <c r="K59" i="6"/>
  <c r="AA59" i="6"/>
  <c r="AF59" i="6"/>
  <c r="AR59" i="6"/>
  <c r="BA182" i="6"/>
  <c r="M182" i="6"/>
  <c r="AH182" i="6"/>
  <c r="C182" i="6"/>
  <c r="BR182" i="6"/>
  <c r="AI182" i="6"/>
  <c r="AA182" i="6"/>
  <c r="BH182" i="6"/>
  <c r="L182" i="6"/>
  <c r="AP182" i="6"/>
  <c r="N182" i="6"/>
  <c r="AO182" i="6"/>
  <c r="AR182" i="6"/>
  <c r="BL182" i="6"/>
  <c r="AU182" i="6"/>
  <c r="BE182" i="6"/>
  <c r="P182" i="6"/>
  <c r="B182" i="7"/>
  <c r="AF182" i="6"/>
  <c r="AX182" i="6"/>
  <c r="BK182" i="6"/>
  <c r="BB182" i="6"/>
  <c r="BI182" i="6"/>
  <c r="AB182" i="6"/>
  <c r="BO182" i="6"/>
  <c r="AC182" i="6"/>
  <c r="BD182" i="6"/>
  <c r="AZ182" i="6"/>
  <c r="AV182" i="6"/>
  <c r="AW182" i="6"/>
  <c r="K182" i="6"/>
  <c r="E182" i="6"/>
  <c r="BJ182" i="6"/>
  <c r="AE182" i="6"/>
  <c r="BF182" i="6"/>
  <c r="BP182" i="6"/>
  <c r="BG182" i="6"/>
  <c r="AD182" i="6"/>
  <c r="O182" i="6"/>
  <c r="AY182" i="6"/>
  <c r="BM182" i="6"/>
  <c r="BN182" i="6"/>
  <c r="Z182" i="6"/>
  <c r="BC182" i="6"/>
  <c r="AK182" i="6"/>
  <c r="AS182" i="6"/>
  <c r="AT182" i="6"/>
  <c r="P229" i="6"/>
  <c r="B229" i="7"/>
  <c r="BF229" i="6"/>
  <c r="O229" i="6"/>
  <c r="AA229" i="6"/>
  <c r="AP229" i="6"/>
  <c r="AE229" i="6"/>
  <c r="N229" i="6"/>
  <c r="AH229" i="6"/>
  <c r="AI229" i="6"/>
  <c r="AZ229" i="6"/>
  <c r="M229" i="6"/>
  <c r="BC229" i="6"/>
  <c r="AR229" i="6"/>
  <c r="AX229" i="6"/>
  <c r="BB229" i="6"/>
  <c r="AU229" i="6"/>
  <c r="AO229" i="6"/>
  <c r="AT229" i="6"/>
  <c r="BN229" i="6"/>
  <c r="AC229" i="6"/>
  <c r="AW229" i="6"/>
  <c r="AB229" i="6"/>
  <c r="AF229" i="6"/>
  <c r="AY229" i="6"/>
  <c r="BL229" i="6"/>
  <c r="BI229" i="6"/>
  <c r="E229" i="6"/>
  <c r="BH229" i="6"/>
  <c r="BA229" i="6"/>
  <c r="BM229" i="6"/>
  <c r="BK229" i="6"/>
  <c r="AS229" i="6"/>
  <c r="BE229" i="6"/>
  <c r="L229" i="6"/>
  <c r="AK229" i="6"/>
  <c r="BJ229" i="6"/>
  <c r="K229" i="6"/>
  <c r="AD229" i="6"/>
  <c r="Z229" i="6"/>
  <c r="BP229" i="6"/>
  <c r="BD229" i="6"/>
  <c r="BO229" i="6"/>
  <c r="C229" i="6"/>
  <c r="BR229" i="6"/>
  <c r="AV229" i="6"/>
  <c r="BG229" i="6"/>
  <c r="AI267" i="6"/>
  <c r="AA267" i="6"/>
  <c r="AC267" i="6"/>
  <c r="E267" i="6"/>
  <c r="AZ267" i="6"/>
  <c r="AF267" i="6"/>
  <c r="BA267" i="6"/>
  <c r="P267" i="6"/>
  <c r="B267" i="7"/>
  <c r="BO267" i="6"/>
  <c r="C267" i="6"/>
  <c r="BR267" i="6"/>
  <c r="BN267" i="6"/>
  <c r="AK267" i="6"/>
  <c r="AD267" i="6"/>
  <c r="AV267" i="6"/>
  <c r="AW267" i="6"/>
  <c r="Z267" i="6"/>
  <c r="BC267" i="6"/>
  <c r="M267" i="6"/>
  <c r="AB267" i="6"/>
  <c r="BF267" i="6"/>
  <c r="BD267" i="6"/>
  <c r="AR267" i="6"/>
  <c r="AX267" i="6"/>
  <c r="BH267" i="6"/>
  <c r="BM267" i="6"/>
  <c r="BJ267" i="6"/>
  <c r="AY267" i="6"/>
  <c r="AH267" i="6"/>
  <c r="AS267" i="6"/>
  <c r="AP267" i="6"/>
  <c r="AU267" i="6"/>
  <c r="BB267" i="6"/>
  <c r="K267" i="6"/>
  <c r="AT267" i="6"/>
  <c r="BG267" i="6"/>
  <c r="BK267" i="6"/>
  <c r="BI267" i="6"/>
  <c r="AE267" i="6"/>
  <c r="N267" i="6"/>
  <c r="BL267" i="6"/>
  <c r="BE267" i="6"/>
  <c r="AO267" i="6"/>
  <c r="BP267" i="6"/>
  <c r="L267" i="6"/>
  <c r="O267" i="6"/>
  <c r="AV242" i="6"/>
  <c r="AH242" i="6"/>
  <c r="AI242" i="6"/>
  <c r="AB242" i="6"/>
  <c r="Z242" i="6"/>
  <c r="BO242" i="6"/>
  <c r="AP242" i="6"/>
  <c r="BI242" i="6"/>
  <c r="BE242" i="6"/>
  <c r="BH242" i="6"/>
  <c r="BC242" i="6"/>
  <c r="AE242" i="6"/>
  <c r="BP242" i="6"/>
  <c r="BB242" i="6"/>
  <c r="AS242" i="6"/>
  <c r="AC242" i="6"/>
  <c r="O242" i="6"/>
  <c r="BD242" i="6"/>
  <c r="N242" i="6"/>
  <c r="AF242" i="6"/>
  <c r="AA242" i="6"/>
  <c r="AO242" i="6"/>
  <c r="AR242" i="6"/>
  <c r="AU242" i="6"/>
  <c r="AX242" i="6"/>
  <c r="AK242" i="6"/>
  <c r="C242" i="6"/>
  <c r="BR242" i="6"/>
  <c r="K242" i="6"/>
  <c r="AY242" i="6"/>
  <c r="M242" i="6"/>
  <c r="BG242" i="6"/>
  <c r="BK242" i="6"/>
  <c r="AW242" i="6"/>
  <c r="BL242" i="6"/>
  <c r="BM242" i="6"/>
  <c r="L242" i="6"/>
  <c r="BA242" i="6"/>
  <c r="P242" i="6"/>
  <c r="B242" i="7"/>
  <c r="E242" i="6"/>
  <c r="AZ242" i="6"/>
  <c r="BF242" i="6"/>
  <c r="AT242" i="6"/>
  <c r="BN242" i="6"/>
  <c r="BJ242" i="6"/>
  <c r="AD242" i="6"/>
  <c r="AV77" i="6"/>
  <c r="AI77" i="6"/>
  <c r="AU77" i="6"/>
  <c r="BB77" i="6"/>
  <c r="BO77" i="6"/>
  <c r="AA77" i="6"/>
  <c r="L77" i="6"/>
  <c r="BF77" i="6"/>
  <c r="E77" i="6"/>
  <c r="BQ77" i="6"/>
  <c r="BJ77" i="6"/>
  <c r="AK77" i="6"/>
  <c r="BD77" i="6"/>
  <c r="AH77" i="6"/>
  <c r="BN77" i="6"/>
  <c r="AB77" i="6"/>
  <c r="AP77" i="6"/>
  <c r="AF77" i="6"/>
  <c r="BA77" i="6"/>
  <c r="O77" i="6"/>
  <c r="P77" i="6"/>
  <c r="B77" i="7"/>
  <c r="BL77" i="6"/>
  <c r="AC77" i="6"/>
  <c r="AS77" i="6"/>
  <c r="BI77" i="6"/>
  <c r="M77" i="6"/>
  <c r="AO77" i="6"/>
  <c r="BK77" i="6"/>
  <c r="N77" i="6"/>
  <c r="AZ77" i="6"/>
  <c r="BG77" i="6"/>
  <c r="BC77" i="6"/>
  <c r="K77" i="6"/>
  <c r="AW77" i="6"/>
  <c r="AT77" i="6"/>
  <c r="AX77" i="6"/>
  <c r="AE77" i="6"/>
  <c r="BM77" i="6"/>
  <c r="BP77" i="6"/>
  <c r="BH77" i="6"/>
  <c r="AY77" i="6"/>
  <c r="C77" i="6"/>
  <c r="BR77" i="6"/>
  <c r="BE77" i="6"/>
  <c r="AD77" i="6"/>
  <c r="AR77" i="6"/>
  <c r="BG32" i="6"/>
  <c r="M32" i="6"/>
  <c r="K32" i="6"/>
  <c r="BK32" i="6"/>
  <c r="AB32" i="6"/>
  <c r="N32" i="6"/>
  <c r="AY32" i="6"/>
  <c r="BI32" i="6"/>
  <c r="AZ32" i="6"/>
  <c r="AT32" i="6"/>
  <c r="O32" i="6"/>
  <c r="AP32" i="6"/>
  <c r="E32" i="6"/>
  <c r="Z32" i="6"/>
  <c r="AE32" i="6"/>
  <c r="AC32" i="6"/>
  <c r="BJ32" i="6"/>
  <c r="AA32" i="6"/>
  <c r="AO32" i="6"/>
  <c r="BH32" i="6"/>
  <c r="BA32" i="6"/>
  <c r="AK32" i="6"/>
  <c r="AF32" i="6"/>
  <c r="AD32" i="6"/>
  <c r="BE32" i="6"/>
  <c r="BM32" i="6"/>
  <c r="AI32" i="6"/>
  <c r="AX32" i="6"/>
  <c r="AU32" i="6"/>
  <c r="BC32" i="6"/>
  <c r="L32" i="6"/>
  <c r="BP32" i="6"/>
  <c r="AR32" i="6"/>
  <c r="C32" i="6"/>
  <c r="BR32" i="6"/>
  <c r="AW32" i="6"/>
  <c r="BD32" i="6"/>
  <c r="BL32" i="6"/>
  <c r="P32" i="6"/>
  <c r="B32" i="7"/>
  <c r="AV32" i="6"/>
  <c r="AH32" i="6"/>
  <c r="BO32" i="6"/>
  <c r="BB32" i="6"/>
  <c r="BF32" i="6"/>
  <c r="BN32" i="6"/>
  <c r="AS32" i="6"/>
  <c r="BP159" i="6"/>
  <c r="BE159" i="6"/>
  <c r="BJ159" i="6"/>
  <c r="AA159" i="6"/>
  <c r="C159" i="6"/>
  <c r="BR159" i="6"/>
  <c r="AI159" i="6"/>
  <c r="N159" i="6"/>
  <c r="BK159" i="6"/>
  <c r="BM159" i="6"/>
  <c r="BH159" i="6"/>
  <c r="AZ159" i="6"/>
  <c r="BL159" i="6"/>
  <c r="AU159" i="6"/>
  <c r="AD159" i="6"/>
  <c r="P159" i="6"/>
  <c r="B159" i="7"/>
  <c r="BA159" i="6"/>
  <c r="BN159" i="6"/>
  <c r="AX159" i="6"/>
  <c r="L159" i="6"/>
  <c r="AP159" i="6"/>
  <c r="BF159" i="6"/>
  <c r="AF159" i="6"/>
  <c r="AE159" i="6"/>
  <c r="AC159" i="6"/>
  <c r="BD159" i="6"/>
  <c r="BB159" i="6"/>
  <c r="AH159" i="6"/>
  <c r="AV159" i="6"/>
  <c r="AB159" i="6"/>
  <c r="E159" i="6"/>
  <c r="BC159" i="6"/>
  <c r="M159" i="6"/>
  <c r="AK159" i="6"/>
  <c r="BO159" i="6"/>
  <c r="AY159" i="6"/>
  <c r="BG159" i="6"/>
  <c r="AR159" i="6"/>
  <c r="AW159" i="6"/>
  <c r="O159" i="6"/>
  <c r="K159" i="6"/>
  <c r="BI159" i="6"/>
  <c r="Z159" i="6"/>
  <c r="AO159" i="6"/>
  <c r="AS159" i="6"/>
  <c r="AT159" i="6"/>
  <c r="AK126" i="6"/>
  <c r="AR126" i="6"/>
  <c r="AU126" i="6"/>
  <c r="AD126" i="6"/>
  <c r="AW126" i="6"/>
  <c r="N126" i="6"/>
  <c r="AI126" i="6"/>
  <c r="C126" i="6"/>
  <c r="BR126" i="6"/>
  <c r="AV126" i="6"/>
  <c r="BH126" i="6"/>
  <c r="AC126" i="6"/>
  <c r="AP126" i="6"/>
  <c r="M126" i="6"/>
  <c r="BG126" i="6"/>
  <c r="AF126" i="6"/>
  <c r="BI126" i="6"/>
  <c r="BN126" i="6"/>
  <c r="BB126" i="6"/>
  <c r="AY126" i="6"/>
  <c r="BJ126" i="6"/>
  <c r="AH126" i="6"/>
  <c r="AX126" i="6"/>
  <c r="BO126" i="6"/>
  <c r="BE126" i="6"/>
  <c r="AE126" i="6"/>
  <c r="BK126" i="6"/>
  <c r="BD126" i="6"/>
  <c r="K126" i="6"/>
  <c r="AB126" i="6"/>
  <c r="E126" i="6"/>
  <c r="BF126" i="6"/>
  <c r="BC126" i="6"/>
  <c r="BM126" i="6"/>
  <c r="AZ126" i="6"/>
  <c r="AO126" i="6"/>
  <c r="AT126" i="6"/>
  <c r="AA126" i="6"/>
  <c r="L126" i="6"/>
  <c r="BL126" i="6"/>
  <c r="P126" i="6"/>
  <c r="B126" i="7"/>
  <c r="AS126" i="6"/>
  <c r="Z126" i="6"/>
  <c r="BP126" i="6"/>
  <c r="O126" i="6"/>
  <c r="BA126" i="6"/>
  <c r="BJ308" i="6"/>
  <c r="AH308" i="6"/>
  <c r="BH308" i="6"/>
  <c r="BI308" i="6"/>
  <c r="AV308" i="6"/>
  <c r="AP308" i="6"/>
  <c r="K308" i="6"/>
  <c r="E308" i="6"/>
  <c r="N308" i="6"/>
  <c r="BN308" i="6"/>
  <c r="AU308" i="6"/>
  <c r="AO308" i="6"/>
  <c r="AS308" i="6"/>
  <c r="AC308" i="6"/>
  <c r="AA308" i="6"/>
  <c r="O308" i="6"/>
  <c r="BA308" i="6"/>
  <c r="BM308" i="6"/>
  <c r="AT308" i="6"/>
  <c r="Z308" i="6"/>
  <c r="AK308" i="6"/>
  <c r="AF308" i="6"/>
  <c r="BG308" i="6"/>
  <c r="AX308" i="6"/>
  <c r="AR308" i="6"/>
  <c r="C308" i="6"/>
  <c r="BR308" i="6"/>
  <c r="AI308" i="6"/>
  <c r="AZ308" i="6"/>
  <c r="BO308" i="6"/>
  <c r="BK308" i="6"/>
  <c r="AE308" i="6"/>
  <c r="BL308" i="6"/>
  <c r="BP308" i="6"/>
  <c r="AB308" i="6"/>
  <c r="BF308" i="6"/>
  <c r="BD308" i="6"/>
  <c r="M308" i="6"/>
  <c r="P308" i="6"/>
  <c r="B308" i="7"/>
  <c r="AW308" i="6"/>
  <c r="L308" i="6"/>
  <c r="BC308" i="6"/>
  <c r="AY308" i="6"/>
  <c r="BB308" i="6"/>
  <c r="AD308" i="6"/>
  <c r="BE308" i="6"/>
  <c r="AK306" i="6"/>
  <c r="BN306" i="6"/>
  <c r="AF306" i="6"/>
  <c r="N306" i="6"/>
  <c r="AX306" i="6"/>
  <c r="AT306" i="6"/>
  <c r="E306" i="6"/>
  <c r="AC306" i="6"/>
  <c r="AY306" i="6"/>
  <c r="AU306" i="6"/>
  <c r="AV306" i="6"/>
  <c r="Z306" i="6"/>
  <c r="BH306" i="6"/>
  <c r="M306" i="6"/>
  <c r="AW306" i="6"/>
  <c r="AR306" i="6"/>
  <c r="BB306" i="6"/>
  <c r="O306" i="6"/>
  <c r="BP306" i="6"/>
  <c r="BK306" i="6"/>
  <c r="BL306" i="6"/>
  <c r="P306" i="6"/>
  <c r="B306" i="7"/>
  <c r="BI306" i="6"/>
  <c r="AI306" i="6"/>
  <c r="AD306" i="6"/>
  <c r="AS306" i="6"/>
  <c r="AA306" i="6"/>
  <c r="BF306" i="6"/>
  <c r="K306" i="6"/>
  <c r="C306" i="6"/>
  <c r="BR306" i="6"/>
  <c r="BO306" i="6"/>
  <c r="AH306" i="6"/>
  <c r="BC306" i="6"/>
  <c r="AP306" i="6"/>
  <c r="BA306" i="6"/>
  <c r="BE306" i="6"/>
  <c r="AZ306" i="6"/>
  <c r="BJ306" i="6"/>
  <c r="AB306" i="6"/>
  <c r="AE306" i="6"/>
  <c r="AO306" i="6"/>
  <c r="BG306" i="6"/>
  <c r="L306" i="6"/>
  <c r="BD306" i="6"/>
  <c r="BM306" i="6"/>
  <c r="AY734" i="6"/>
  <c r="O734" i="6"/>
  <c r="BB734" i="6"/>
  <c r="AZ734" i="6"/>
  <c r="L734" i="6"/>
  <c r="Z734" i="6"/>
  <c r="BD734" i="6"/>
  <c r="P734" i="6"/>
  <c r="B734" i="7"/>
  <c r="BC734" i="6"/>
  <c r="BH734" i="6"/>
  <c r="AC734" i="6"/>
  <c r="BK734" i="6"/>
  <c r="AD734" i="6"/>
  <c r="AW734" i="6"/>
  <c r="BG734" i="6"/>
  <c r="BA734" i="6"/>
  <c r="C734" i="6"/>
  <c r="BR734" i="6"/>
  <c r="AF734" i="6"/>
  <c r="BJ734" i="6"/>
  <c r="K734" i="6"/>
  <c r="BN734" i="6"/>
  <c r="BM734" i="6"/>
  <c r="BP734" i="6"/>
  <c r="AI734" i="6"/>
  <c r="BE734" i="6"/>
  <c r="N734" i="6"/>
  <c r="AX734" i="6"/>
  <c r="BL734" i="6"/>
  <c r="AB734" i="6"/>
  <c r="AK734" i="6"/>
  <c r="AU734" i="6"/>
  <c r="AP734" i="6"/>
  <c r="AH734" i="6"/>
  <c r="AO734" i="6"/>
  <c r="E734" i="6"/>
  <c r="AR734" i="6"/>
  <c r="BO734" i="6"/>
  <c r="AA734" i="6"/>
  <c r="M734" i="6"/>
  <c r="BF734" i="6"/>
  <c r="AS734" i="6"/>
  <c r="AV734" i="6"/>
  <c r="AE734" i="6"/>
  <c r="AT734" i="6"/>
  <c r="BI734" i="6"/>
  <c r="AY670" i="6"/>
  <c r="O670" i="6"/>
  <c r="BB670" i="6"/>
  <c r="AZ670" i="6"/>
  <c r="L670" i="6"/>
  <c r="Z670" i="6"/>
  <c r="BD670" i="6"/>
  <c r="P670" i="6"/>
  <c r="B670" i="7"/>
  <c r="BC670" i="6"/>
  <c r="BH670" i="6"/>
  <c r="AC670" i="6"/>
  <c r="BK670" i="6"/>
  <c r="BL670" i="6"/>
  <c r="M670" i="6"/>
  <c r="AB670" i="6"/>
  <c r="AI670" i="6"/>
  <c r="E670" i="6"/>
  <c r="AT670" i="6"/>
  <c r="AR670" i="6"/>
  <c r="AX670" i="6"/>
  <c r="AV670" i="6"/>
  <c r="BG670" i="6"/>
  <c r="AO670" i="6"/>
  <c r="AK670" i="6"/>
  <c r="BJ670" i="6"/>
  <c r="AS670" i="6"/>
  <c r="BO670" i="6"/>
  <c r="BM670" i="6"/>
  <c r="BA670" i="6"/>
  <c r="AF670" i="6"/>
  <c r="N670" i="6"/>
  <c r="AP670" i="6"/>
  <c r="AD670" i="6"/>
  <c r="AH670" i="6"/>
  <c r="BF670" i="6"/>
  <c r="BE670" i="6"/>
  <c r="K670" i="6"/>
  <c r="AA670" i="6"/>
  <c r="AE670" i="6"/>
  <c r="C670" i="6"/>
  <c r="BR670" i="6"/>
  <c r="BI670" i="6"/>
  <c r="AW670" i="6"/>
  <c r="BP670" i="6"/>
  <c r="AU670" i="6"/>
  <c r="BN670" i="6"/>
  <c r="AF606" i="6"/>
  <c r="AT606" i="6"/>
  <c r="BO606" i="6"/>
  <c r="K606" i="6"/>
  <c r="AX606" i="6"/>
  <c r="AE606" i="6"/>
  <c r="O606" i="6"/>
  <c r="BB606" i="6"/>
  <c r="AZ606" i="6"/>
  <c r="BA606" i="6"/>
  <c r="Z606" i="6"/>
  <c r="AR606" i="6"/>
  <c r="P606" i="6"/>
  <c r="B606" i="7"/>
  <c r="AY606" i="6"/>
  <c r="AS606" i="6"/>
  <c r="AI606" i="6"/>
  <c r="M606" i="6"/>
  <c r="AA606" i="6"/>
  <c r="BF606" i="6"/>
  <c r="AV606" i="6"/>
  <c r="E606" i="6"/>
  <c r="AD606" i="6"/>
  <c r="BI606" i="6"/>
  <c r="AK606" i="6"/>
  <c r="AH606" i="6"/>
  <c r="AB606" i="6"/>
  <c r="BK606" i="6"/>
  <c r="N606" i="6"/>
  <c r="BN606" i="6"/>
  <c r="BM606" i="6"/>
  <c r="L606" i="6"/>
  <c r="BE606" i="6"/>
  <c r="BH606" i="6"/>
  <c r="BC606" i="6"/>
  <c r="AP606" i="6"/>
  <c r="AO606" i="6"/>
  <c r="BL606" i="6"/>
  <c r="C606" i="6"/>
  <c r="BR606" i="6"/>
  <c r="BG606" i="6"/>
  <c r="AU606" i="6"/>
  <c r="BJ606" i="6"/>
  <c r="AC606" i="6"/>
  <c r="AW606" i="6"/>
  <c r="BD606" i="6"/>
  <c r="BP606" i="6"/>
  <c r="AP542" i="6"/>
  <c r="BH542" i="6"/>
  <c r="AC542" i="6"/>
  <c r="AU542" i="6"/>
  <c r="BL542" i="6"/>
  <c r="AX542" i="6"/>
  <c r="BO542" i="6"/>
  <c r="AB542" i="6"/>
  <c r="P542" i="6"/>
  <c r="B542" i="7"/>
  <c r="C542" i="6"/>
  <c r="BR542" i="6"/>
  <c r="E542" i="6"/>
  <c r="L542" i="6"/>
  <c r="BG542" i="6"/>
  <c r="AS542" i="6"/>
  <c r="Z542" i="6"/>
  <c r="O542" i="6"/>
  <c r="AD542" i="6"/>
  <c r="BP542" i="6"/>
  <c r="AK542" i="6"/>
  <c r="BJ542" i="6"/>
  <c r="AR542" i="6"/>
  <c r="BF542" i="6"/>
  <c r="AW542" i="6"/>
  <c r="AE542" i="6"/>
  <c r="BN542" i="6"/>
  <c r="BD542" i="6"/>
  <c r="M542" i="6"/>
  <c r="AH542" i="6"/>
  <c r="BM542" i="6"/>
  <c r="BA542" i="6"/>
  <c r="N542" i="6"/>
  <c r="BK542" i="6"/>
  <c r="BB542" i="6"/>
  <c r="AT542" i="6"/>
  <c r="AF542" i="6"/>
  <c r="K542" i="6"/>
  <c r="AA542" i="6"/>
  <c r="AY542" i="6"/>
  <c r="AI542" i="6"/>
  <c r="BE542" i="6"/>
  <c r="BI542" i="6"/>
  <c r="AV542" i="6"/>
  <c r="AZ542" i="6"/>
  <c r="BC542" i="6"/>
  <c r="AO542" i="6"/>
  <c r="BF478" i="6"/>
  <c r="AW478" i="6"/>
  <c r="BD478" i="6"/>
  <c r="BJ478" i="6"/>
  <c r="BE478" i="6"/>
  <c r="BN478" i="6"/>
  <c r="BM478" i="6"/>
  <c r="BL478" i="6"/>
  <c r="AU478" i="6"/>
  <c r="BP478" i="6"/>
  <c r="AO478" i="6"/>
  <c r="AR478" i="6"/>
  <c r="E478" i="6"/>
  <c r="AA478" i="6"/>
  <c r="BG478" i="6"/>
  <c r="AV478" i="6"/>
  <c r="BK478" i="6"/>
  <c r="N478" i="6"/>
  <c r="AD478" i="6"/>
  <c r="BI478" i="6"/>
  <c r="BC478" i="6"/>
  <c r="AC478" i="6"/>
  <c r="BH478" i="6"/>
  <c r="M478" i="6"/>
  <c r="AK478" i="6"/>
  <c r="AY478" i="6"/>
  <c r="AT478" i="6"/>
  <c r="C478" i="6"/>
  <c r="BR478" i="6"/>
  <c r="AS478" i="6"/>
  <c r="AE478" i="6"/>
  <c r="BO478" i="6"/>
  <c r="AI478" i="6"/>
  <c r="AX478" i="6"/>
  <c r="AH478" i="6"/>
  <c r="BA478" i="6"/>
  <c r="K478" i="6"/>
  <c r="AZ478" i="6"/>
  <c r="AP478" i="6"/>
  <c r="BB478" i="6"/>
  <c r="L478" i="6"/>
  <c r="P478" i="6"/>
  <c r="B478" i="7"/>
  <c r="AF478" i="6"/>
  <c r="O478" i="6"/>
  <c r="AB478" i="6"/>
  <c r="Z478" i="6"/>
  <c r="AS414" i="6"/>
  <c r="BN414" i="6"/>
  <c r="AZ414" i="6"/>
  <c r="BM414" i="6"/>
  <c r="AU414" i="6"/>
  <c r="BH414" i="6"/>
  <c r="AO414" i="6"/>
  <c r="BO414" i="6"/>
  <c r="E414" i="6"/>
  <c r="BC414" i="6"/>
  <c r="AK414" i="6"/>
  <c r="AC414" i="6"/>
  <c r="AA414" i="6"/>
  <c r="AH414" i="6"/>
  <c r="AV414" i="6"/>
  <c r="L414" i="6"/>
  <c r="BL414" i="6"/>
  <c r="BE414" i="6"/>
  <c r="AI414" i="6"/>
  <c r="Z414" i="6"/>
  <c r="BI414" i="6"/>
  <c r="BD414" i="6"/>
  <c r="M414" i="6"/>
  <c r="BA414" i="6"/>
  <c r="N414" i="6"/>
  <c r="AT414" i="6"/>
  <c r="AE414" i="6"/>
  <c r="BG414" i="6"/>
  <c r="BK414" i="6"/>
  <c r="AD414" i="6"/>
  <c r="P414" i="6"/>
  <c r="B414" i="7"/>
  <c r="K414" i="6"/>
  <c r="O414" i="6"/>
  <c r="BP414" i="6"/>
  <c r="AY414" i="6"/>
  <c r="BJ414" i="6"/>
  <c r="AX414" i="6"/>
  <c r="AW414" i="6"/>
  <c r="AB414" i="6"/>
  <c r="AR414" i="6"/>
  <c r="C414" i="6"/>
  <c r="BR414" i="6"/>
  <c r="AP414" i="6"/>
  <c r="BB414" i="6"/>
  <c r="BF414" i="6"/>
  <c r="AF414" i="6"/>
  <c r="AH721" i="6"/>
  <c r="BG721" i="6"/>
  <c r="AF721" i="6"/>
  <c r="BF721" i="6"/>
  <c r="AA721" i="6"/>
  <c r="BI721" i="6"/>
  <c r="BJ721" i="6"/>
  <c r="AE721" i="6"/>
  <c r="AC721" i="6"/>
  <c r="BC721" i="6"/>
  <c r="BD721" i="6"/>
  <c r="BB721" i="6"/>
  <c r="AR721" i="6"/>
  <c r="AO721" i="6"/>
  <c r="AV721" i="6"/>
  <c r="BO721" i="6"/>
  <c r="AX721" i="6"/>
  <c r="BM721" i="6"/>
  <c r="AW721" i="6"/>
  <c r="N721" i="6"/>
  <c r="Z721" i="6"/>
  <c r="BA721" i="6"/>
  <c r="AY721" i="6"/>
  <c r="BN721" i="6"/>
  <c r="K721" i="6"/>
  <c r="AB721" i="6"/>
  <c r="AS721" i="6"/>
  <c r="BL721" i="6"/>
  <c r="AZ721" i="6"/>
  <c r="C721" i="6"/>
  <c r="BR721" i="6"/>
  <c r="M721" i="6"/>
  <c r="L721" i="6"/>
  <c r="P721" i="6"/>
  <c r="B721" i="7"/>
  <c r="BP721" i="6"/>
  <c r="AK721" i="6"/>
  <c r="AP721" i="6"/>
  <c r="AU721" i="6"/>
  <c r="AT721" i="6"/>
  <c r="O721" i="6"/>
  <c r="BE721" i="6"/>
  <c r="E721" i="6"/>
  <c r="BH721" i="6"/>
  <c r="BK721" i="6"/>
  <c r="AD721" i="6"/>
  <c r="AI721" i="6"/>
  <c r="AE657" i="6"/>
  <c r="BA657" i="6"/>
  <c r="AI657" i="6"/>
  <c r="AK657" i="6"/>
  <c r="BE657" i="6"/>
  <c r="M657" i="6"/>
  <c r="AR657" i="6"/>
  <c r="BI657" i="6"/>
  <c r="BJ657" i="6"/>
  <c r="AA657" i="6"/>
  <c r="AW657" i="6"/>
  <c r="BO657" i="6"/>
  <c r="AC657" i="6"/>
  <c r="C657" i="6"/>
  <c r="BR657" i="6"/>
  <c r="AF657" i="6"/>
  <c r="AP657" i="6"/>
  <c r="K657" i="6"/>
  <c r="AV657" i="6"/>
  <c r="L657" i="6"/>
  <c r="BP657" i="6"/>
  <c r="BC657" i="6"/>
  <c r="AX657" i="6"/>
  <c r="N657" i="6"/>
  <c r="P657" i="6"/>
  <c r="B657" i="7"/>
  <c r="BL657" i="6"/>
  <c r="AZ657" i="6"/>
  <c r="AT657" i="6"/>
  <c r="BN657" i="6"/>
  <c r="O657" i="6"/>
  <c r="AB657" i="6"/>
  <c r="BD657" i="6"/>
  <c r="BG657" i="6"/>
  <c r="Z657" i="6"/>
  <c r="BM657" i="6"/>
  <c r="AD657" i="6"/>
  <c r="AH657" i="6"/>
  <c r="E657" i="6"/>
  <c r="BH657" i="6"/>
  <c r="AU657" i="6"/>
  <c r="AO657" i="6"/>
  <c r="AY657" i="6"/>
  <c r="BF657" i="6"/>
  <c r="BB657" i="6"/>
  <c r="AS657" i="6"/>
  <c r="BK657" i="6"/>
  <c r="BK581" i="6"/>
  <c r="O581" i="6"/>
  <c r="BN581" i="6"/>
  <c r="AE581" i="6"/>
  <c r="BA581" i="6"/>
  <c r="L581" i="6"/>
  <c r="AF581" i="6"/>
  <c r="AH581" i="6"/>
  <c r="N581" i="6"/>
  <c r="AS581" i="6"/>
  <c r="BB581" i="6"/>
  <c r="AU581" i="6"/>
  <c r="AW581" i="6"/>
  <c r="AY581" i="6"/>
  <c r="AB581" i="6"/>
  <c r="AI581" i="6"/>
  <c r="BD581" i="6"/>
  <c r="AC581" i="6"/>
  <c r="AR581" i="6"/>
  <c r="BF581" i="6"/>
  <c r="AA581" i="6"/>
  <c r="BM581" i="6"/>
  <c r="BO581" i="6"/>
  <c r="P581" i="6"/>
  <c r="B581" i="7"/>
  <c r="BC581" i="6"/>
  <c r="E581" i="6"/>
  <c r="M581" i="6"/>
  <c r="BH581" i="6"/>
  <c r="AX581" i="6"/>
  <c r="AV581" i="6"/>
  <c r="AT581" i="6"/>
  <c r="AZ581" i="6"/>
  <c r="C581" i="6"/>
  <c r="BR581" i="6"/>
  <c r="BE581" i="6"/>
  <c r="AP581" i="6"/>
  <c r="K581" i="6"/>
  <c r="Z581" i="6"/>
  <c r="BL581" i="6"/>
  <c r="AD581" i="6"/>
  <c r="BP581" i="6"/>
  <c r="BJ581" i="6"/>
  <c r="AK581" i="6"/>
  <c r="AO581" i="6"/>
  <c r="BG581" i="6"/>
  <c r="BI581" i="6"/>
  <c r="AB65" i="6"/>
  <c r="AY65" i="6"/>
  <c r="N65" i="6"/>
  <c r="AE65" i="6"/>
  <c r="AA65" i="6"/>
  <c r="E65" i="6"/>
  <c r="Z65" i="6"/>
  <c r="AP65" i="6"/>
  <c r="AD65" i="6"/>
  <c r="BE65" i="6"/>
  <c r="AC65" i="6"/>
  <c r="BJ65" i="6"/>
  <c r="AR65" i="6"/>
  <c r="C65" i="6"/>
  <c r="BR65" i="6"/>
  <c r="BB65" i="6"/>
  <c r="BC65" i="6"/>
  <c r="P65" i="6"/>
  <c r="B65" i="7"/>
  <c r="AU65" i="6"/>
  <c r="BH65" i="6"/>
  <c r="BN65" i="6"/>
  <c r="BL65" i="6"/>
  <c r="BI65" i="6"/>
  <c r="AW65" i="6"/>
  <c r="AX65" i="6"/>
  <c r="AT65" i="6"/>
  <c r="BA65" i="6"/>
  <c r="BO65" i="6"/>
  <c r="L65" i="6"/>
  <c r="AV65" i="6"/>
  <c r="AO65" i="6"/>
  <c r="BG65" i="6"/>
  <c r="O65" i="6"/>
  <c r="AZ65" i="6"/>
  <c r="AS65" i="6"/>
  <c r="AH65" i="6"/>
  <c r="AI65" i="6"/>
  <c r="BD65" i="6"/>
  <c r="K65" i="6"/>
  <c r="BP65" i="6"/>
  <c r="AF65" i="6"/>
  <c r="BM65" i="6"/>
  <c r="BF65" i="6"/>
  <c r="BK65" i="6"/>
  <c r="M65" i="6"/>
  <c r="AK65" i="6"/>
  <c r="BQ65" i="6"/>
  <c r="AU341" i="6"/>
  <c r="BG341" i="6"/>
  <c r="AI341" i="6"/>
  <c r="AA341" i="6"/>
  <c r="AY341" i="6"/>
  <c r="BM341" i="6"/>
  <c r="AO341" i="6"/>
  <c r="AZ341" i="6"/>
  <c r="BC341" i="6"/>
  <c r="AR341" i="6"/>
  <c r="L341" i="6"/>
  <c r="AC341" i="6"/>
  <c r="AE341" i="6"/>
  <c r="M341" i="6"/>
  <c r="P341" i="6"/>
  <c r="B341" i="7"/>
  <c r="E341" i="6"/>
  <c r="BJ341" i="6"/>
  <c r="K341" i="6"/>
  <c r="AP341" i="6"/>
  <c r="AT341" i="6"/>
  <c r="BF341" i="6"/>
  <c r="AS341" i="6"/>
  <c r="BL341" i="6"/>
  <c r="BI341" i="6"/>
  <c r="BH341" i="6"/>
  <c r="BA341" i="6"/>
  <c r="Z341" i="6"/>
  <c r="AW341" i="6"/>
  <c r="N341" i="6"/>
  <c r="AH341" i="6"/>
  <c r="AK341" i="6"/>
  <c r="BK341" i="6"/>
  <c r="BB341" i="6"/>
  <c r="AD341" i="6"/>
  <c r="C341" i="6"/>
  <c r="BR341" i="6"/>
  <c r="BD341" i="6"/>
  <c r="AX341" i="6"/>
  <c r="AF341" i="6"/>
  <c r="AV341" i="6"/>
  <c r="O341" i="6"/>
  <c r="BN341" i="6"/>
  <c r="AB341" i="6"/>
  <c r="BP341" i="6"/>
  <c r="BO341" i="6"/>
  <c r="BE341" i="6"/>
  <c r="O300" i="6"/>
  <c r="BL300" i="6"/>
  <c r="AR300" i="6"/>
  <c r="Z300" i="6"/>
  <c r="BD300" i="6"/>
  <c r="BF300" i="6"/>
  <c r="N300" i="6"/>
  <c r="K300" i="6"/>
  <c r="BH300" i="6"/>
  <c r="AK300" i="6"/>
  <c r="BC300" i="6"/>
  <c r="M300" i="6"/>
  <c r="BK300" i="6"/>
  <c r="AU300" i="6"/>
  <c r="AF300" i="6"/>
  <c r="BO300" i="6"/>
  <c r="AI300" i="6"/>
  <c r="AE300" i="6"/>
  <c r="AB300" i="6"/>
  <c r="BB300" i="6"/>
  <c r="AC300" i="6"/>
  <c r="AS300" i="6"/>
  <c r="BP300" i="6"/>
  <c r="BG300" i="6"/>
  <c r="AY300" i="6"/>
  <c r="AP300" i="6"/>
  <c r="AW300" i="6"/>
  <c r="AX300" i="6"/>
  <c r="AO300" i="6"/>
  <c r="AV300" i="6"/>
  <c r="BA300" i="6"/>
  <c r="P300" i="6"/>
  <c r="B300" i="7"/>
  <c r="AH300" i="6"/>
  <c r="BE300" i="6"/>
  <c r="AT300" i="6"/>
  <c r="L300" i="6"/>
  <c r="AA300" i="6"/>
  <c r="E300" i="6"/>
  <c r="BI300" i="6"/>
  <c r="BJ300" i="6"/>
  <c r="AD300" i="6"/>
  <c r="BN300" i="6"/>
  <c r="BM300" i="6"/>
  <c r="C300" i="6"/>
  <c r="BR300" i="6"/>
  <c r="AZ300" i="6"/>
  <c r="AE316" i="6"/>
  <c r="AR316" i="6"/>
  <c r="O316" i="6"/>
  <c r="BD316" i="6"/>
  <c r="AV316" i="6"/>
  <c r="BE316" i="6"/>
  <c r="E316" i="6"/>
  <c r="AK316" i="6"/>
  <c r="BK316" i="6"/>
  <c r="C316" i="6"/>
  <c r="BR316" i="6"/>
  <c r="BG316" i="6"/>
  <c r="BJ316" i="6"/>
  <c r="L316" i="6"/>
  <c r="AD316" i="6"/>
  <c r="M316" i="6"/>
  <c r="AF316" i="6"/>
  <c r="BP316" i="6"/>
  <c r="BA316" i="6"/>
  <c r="Z316" i="6"/>
  <c r="AZ316" i="6"/>
  <c r="P316" i="6"/>
  <c r="B316" i="7"/>
  <c r="K316" i="6"/>
  <c r="AO316" i="6"/>
  <c r="AX316" i="6"/>
  <c r="AP316" i="6"/>
  <c r="BH316" i="6"/>
  <c r="AA316" i="6"/>
  <c r="N316" i="6"/>
  <c r="BM316" i="6"/>
  <c r="BF316" i="6"/>
  <c r="BC316" i="6"/>
  <c r="AI316" i="6"/>
  <c r="AC316" i="6"/>
  <c r="AB316" i="6"/>
  <c r="AS316" i="6"/>
  <c r="AU316" i="6"/>
  <c r="BI316" i="6"/>
  <c r="BN316" i="6"/>
  <c r="BO316" i="6"/>
  <c r="AH316" i="6"/>
  <c r="BB316" i="6"/>
  <c r="AY316" i="6"/>
  <c r="AW316" i="6"/>
  <c r="AT316" i="6"/>
  <c r="BL316" i="6"/>
  <c r="L283" i="6"/>
  <c r="BO283" i="6"/>
  <c r="BB283" i="6"/>
  <c r="AP283" i="6"/>
  <c r="BE283" i="6"/>
  <c r="BJ283" i="6"/>
  <c r="BI283" i="6"/>
  <c r="N283" i="6"/>
  <c r="BN283" i="6"/>
  <c r="BK283" i="6"/>
  <c r="Z283" i="6"/>
  <c r="AK283" i="6"/>
  <c r="AU283" i="6"/>
  <c r="AB283" i="6"/>
  <c r="BD283" i="6"/>
  <c r="BP283" i="6"/>
  <c r="AD283" i="6"/>
  <c r="AC283" i="6"/>
  <c r="AE283" i="6"/>
  <c r="AH283" i="6"/>
  <c r="BL283" i="6"/>
  <c r="P283" i="6"/>
  <c r="B283" i="7"/>
  <c r="BC283" i="6"/>
  <c r="K283" i="6"/>
  <c r="M283" i="6"/>
  <c r="AF283" i="6"/>
  <c r="BF283" i="6"/>
  <c r="O283" i="6"/>
  <c r="AT283" i="6"/>
  <c r="AW283" i="6"/>
  <c r="AV283" i="6"/>
  <c r="BA283" i="6"/>
  <c r="BG283" i="6"/>
  <c r="AY283" i="6"/>
  <c r="AA283" i="6"/>
  <c r="BM283" i="6"/>
  <c r="AI283" i="6"/>
  <c r="AS283" i="6"/>
  <c r="AR283" i="6"/>
  <c r="AX283" i="6"/>
  <c r="BH283" i="6"/>
  <c r="AO283" i="6"/>
  <c r="C283" i="6"/>
  <c r="BR283" i="6"/>
  <c r="AZ283" i="6"/>
  <c r="E283" i="6"/>
  <c r="O27" i="6"/>
  <c r="E27" i="6"/>
  <c r="BQ27" i="6"/>
  <c r="BK27" i="6"/>
  <c r="M27" i="6"/>
  <c r="AC27" i="6"/>
  <c r="AE27" i="6"/>
  <c r="K27" i="6"/>
  <c r="BC27" i="6"/>
  <c r="BN27" i="6"/>
  <c r="L27" i="6"/>
  <c r="AT27" i="6"/>
  <c r="AU27" i="6"/>
  <c r="AO27" i="6"/>
  <c r="C27" i="6"/>
  <c r="BR27" i="6"/>
  <c r="AD27" i="6"/>
  <c r="AB27" i="6"/>
  <c r="AY27" i="6"/>
  <c r="BB27" i="6"/>
  <c r="AP27" i="6"/>
  <c r="AW27" i="6"/>
  <c r="N27" i="6"/>
  <c r="AK27" i="6"/>
  <c r="BD27" i="6"/>
  <c r="BL27" i="6"/>
  <c r="AX27" i="6"/>
  <c r="BF27" i="6"/>
  <c r="BG27" i="6"/>
  <c r="AI27" i="6"/>
  <c r="BI27" i="6"/>
  <c r="BE27" i="6"/>
  <c r="BH27" i="6"/>
  <c r="AV27" i="6"/>
  <c r="AS27" i="6"/>
  <c r="BJ27" i="6"/>
  <c r="BA27" i="6"/>
  <c r="AH27" i="6"/>
  <c r="AF27" i="6"/>
  <c r="BP27" i="6"/>
  <c r="AZ27" i="6"/>
  <c r="BO27" i="6"/>
  <c r="AA27" i="6"/>
  <c r="BM27" i="6"/>
  <c r="P27" i="6"/>
  <c r="B27" i="7"/>
  <c r="AR27" i="6"/>
  <c r="Z27" i="6"/>
  <c r="AP35" i="6"/>
  <c r="K35" i="6"/>
  <c r="BH35" i="6"/>
  <c r="AE35" i="6"/>
  <c r="AD35" i="6"/>
  <c r="M35" i="6"/>
  <c r="AH35" i="6"/>
  <c r="N35" i="6"/>
  <c r="AZ35" i="6"/>
  <c r="O35" i="6"/>
  <c r="AS35" i="6"/>
  <c r="BM35" i="6"/>
  <c r="BG35" i="6"/>
  <c r="BK35" i="6"/>
  <c r="BI35" i="6"/>
  <c r="BB35" i="6"/>
  <c r="AW35" i="6"/>
  <c r="P35" i="6"/>
  <c r="B35" i="7"/>
  <c r="BO35" i="6"/>
  <c r="BC35" i="6"/>
  <c r="AT35" i="6"/>
  <c r="AK35" i="6"/>
  <c r="AF35" i="6"/>
  <c r="AA35" i="6"/>
  <c r="AX35" i="6"/>
  <c r="AB35" i="6"/>
  <c r="L35" i="6"/>
  <c r="BL35" i="6"/>
  <c r="AY35" i="6"/>
  <c r="AV35" i="6"/>
  <c r="BN35" i="6"/>
  <c r="C35" i="6"/>
  <c r="BR35" i="6"/>
  <c r="AR35" i="6"/>
  <c r="BE35" i="6"/>
  <c r="BF35" i="6"/>
  <c r="BA35" i="6"/>
  <c r="AO35" i="6"/>
  <c r="AI35" i="6"/>
  <c r="BJ35" i="6"/>
  <c r="BD35" i="6"/>
  <c r="AU35" i="6"/>
  <c r="AC35" i="6"/>
  <c r="E35" i="6"/>
  <c r="BP35" i="6"/>
  <c r="AF273" i="6"/>
  <c r="N273" i="6"/>
  <c r="L273" i="6"/>
  <c r="AK273" i="6"/>
  <c r="BB273" i="6"/>
  <c r="BO273" i="6"/>
  <c r="BI273" i="6"/>
  <c r="AS273" i="6"/>
  <c r="AI273" i="6"/>
  <c r="AR273" i="6"/>
  <c r="BK273" i="6"/>
  <c r="C273" i="6"/>
  <c r="BR273" i="6"/>
  <c r="AV273" i="6"/>
  <c r="AX273" i="6"/>
  <c r="E273" i="6"/>
  <c r="BM273" i="6"/>
  <c r="AW273" i="6"/>
  <c r="BH273" i="6"/>
  <c r="AC273" i="6"/>
  <c r="AD273" i="6"/>
  <c r="AB273" i="6"/>
  <c r="AH273" i="6"/>
  <c r="BC273" i="6"/>
  <c r="M273" i="6"/>
  <c r="BJ273" i="6"/>
  <c r="Z273" i="6"/>
  <c r="BD273" i="6"/>
  <c r="AP273" i="6"/>
  <c r="BN273" i="6"/>
  <c r="AT273" i="6"/>
  <c r="AE273" i="6"/>
  <c r="AA273" i="6"/>
  <c r="AU273" i="6"/>
  <c r="P273" i="6"/>
  <c r="B273" i="7"/>
  <c r="O273" i="6"/>
  <c r="AY273" i="6"/>
  <c r="AZ273" i="6"/>
  <c r="K273" i="6"/>
  <c r="AO273" i="6"/>
  <c r="BL273" i="6"/>
  <c r="BE273" i="6"/>
  <c r="BP273" i="6"/>
  <c r="BG273" i="6"/>
  <c r="BA273" i="6"/>
  <c r="BF273" i="6"/>
  <c r="P168" i="6"/>
  <c r="B168" i="7"/>
  <c r="M168" i="6"/>
  <c r="BJ168" i="6"/>
  <c r="C168" i="6"/>
  <c r="BR168" i="6"/>
  <c r="AU168" i="6"/>
  <c r="L168" i="6"/>
  <c r="BK168" i="6"/>
  <c r="AO168" i="6"/>
  <c r="BA168" i="6"/>
  <c r="AY168" i="6"/>
  <c r="AV168" i="6"/>
  <c r="N168" i="6"/>
  <c r="BP168" i="6"/>
  <c r="K168" i="6"/>
  <c r="BE168" i="6"/>
  <c r="BF168" i="6"/>
  <c r="BG168" i="6"/>
  <c r="AF168" i="6"/>
  <c r="AZ168" i="6"/>
  <c r="BN168" i="6"/>
  <c r="AC168" i="6"/>
  <c r="BM168" i="6"/>
  <c r="AE168" i="6"/>
  <c r="AT168" i="6"/>
  <c r="AK168" i="6"/>
  <c r="AX168" i="6"/>
  <c r="AH168" i="6"/>
  <c r="AD168" i="6"/>
  <c r="BL168" i="6"/>
  <c r="E168" i="6"/>
  <c r="AP168" i="6"/>
  <c r="BB168" i="6"/>
  <c r="AA168" i="6"/>
  <c r="AR168" i="6"/>
  <c r="BO168" i="6"/>
  <c r="BD168" i="6"/>
  <c r="BH168" i="6"/>
  <c r="AW168" i="6"/>
  <c r="O168" i="6"/>
  <c r="AS168" i="6"/>
  <c r="BC168" i="6"/>
  <c r="Z168" i="6"/>
  <c r="AI168" i="6"/>
  <c r="BI168" i="6"/>
  <c r="AB168" i="6"/>
  <c r="BP342" i="6"/>
  <c r="AR342" i="6"/>
  <c r="AK342" i="6"/>
  <c r="BK342" i="6"/>
  <c r="AI342" i="6"/>
  <c r="BJ342" i="6"/>
  <c r="AH342" i="6"/>
  <c r="N342" i="6"/>
  <c r="K342" i="6"/>
  <c r="BM342" i="6"/>
  <c r="L342" i="6"/>
  <c r="AS342" i="6"/>
  <c r="AC342" i="6"/>
  <c r="BE342" i="6"/>
  <c r="BL342" i="6"/>
  <c r="AF342" i="6"/>
  <c r="BH342" i="6"/>
  <c r="AA342" i="6"/>
  <c r="AY342" i="6"/>
  <c r="AE342" i="6"/>
  <c r="AO342" i="6"/>
  <c r="BB342" i="6"/>
  <c r="AP342" i="6"/>
  <c r="BF342" i="6"/>
  <c r="M342" i="6"/>
  <c r="AT342" i="6"/>
  <c r="BI342" i="6"/>
  <c r="AV342" i="6"/>
  <c r="P342" i="6"/>
  <c r="B342" i="7"/>
  <c r="AX342" i="6"/>
  <c r="E342" i="6"/>
  <c r="BN342" i="6"/>
  <c r="BA342" i="6"/>
  <c r="BO342" i="6"/>
  <c r="C342" i="6"/>
  <c r="BR342" i="6"/>
  <c r="AU342" i="6"/>
  <c r="BD342" i="6"/>
  <c r="BG342" i="6"/>
  <c r="AD342" i="6"/>
  <c r="O342" i="6"/>
  <c r="AW342" i="6"/>
  <c r="Z342" i="6"/>
  <c r="BC342" i="6"/>
  <c r="AZ342" i="6"/>
  <c r="AB342" i="6"/>
  <c r="AI151" i="6"/>
  <c r="AB151" i="6"/>
  <c r="M151" i="6"/>
  <c r="AP151" i="6"/>
  <c r="L151" i="6"/>
  <c r="P151" i="6"/>
  <c r="B151" i="7"/>
  <c r="BC151" i="6"/>
  <c r="AW151" i="6"/>
  <c r="N151" i="6"/>
  <c r="BE151" i="6"/>
  <c r="BM151" i="6"/>
  <c r="AO151" i="6"/>
  <c r="BJ151" i="6"/>
  <c r="AH151" i="6"/>
  <c r="BG151" i="6"/>
  <c r="AD151" i="6"/>
  <c r="E151" i="6"/>
  <c r="O151" i="6"/>
  <c r="BI151" i="6"/>
  <c r="BP151" i="6"/>
  <c r="BA151" i="6"/>
  <c r="AX151" i="6"/>
  <c r="BH151" i="6"/>
  <c r="AS151" i="6"/>
  <c r="AC151" i="6"/>
  <c r="AZ151" i="6"/>
  <c r="AK151" i="6"/>
  <c r="BF151" i="6"/>
  <c r="BB151" i="6"/>
  <c r="BL151" i="6"/>
  <c r="AT151" i="6"/>
  <c r="BN151" i="6"/>
  <c r="BD151" i="6"/>
  <c r="C151" i="6"/>
  <c r="BR151" i="6"/>
  <c r="AV151" i="6"/>
  <c r="AA151" i="6"/>
  <c r="BK151" i="6"/>
  <c r="BO151" i="6"/>
  <c r="K151" i="6"/>
  <c r="AR151" i="6"/>
  <c r="AF151" i="6"/>
  <c r="AY151" i="6"/>
  <c r="AE151" i="6"/>
  <c r="AU151" i="6"/>
  <c r="BM44" i="6"/>
  <c r="AY44" i="6"/>
  <c r="BP44" i="6"/>
  <c r="BA44" i="6"/>
  <c r="AW44" i="6"/>
  <c r="M44" i="6"/>
  <c r="BE44" i="6"/>
  <c r="BN44" i="6"/>
  <c r="BB44" i="6"/>
  <c r="K44" i="6"/>
  <c r="AT44" i="6"/>
  <c r="AV44" i="6"/>
  <c r="L44" i="6"/>
  <c r="O44" i="6"/>
  <c r="AF44" i="6"/>
  <c r="BC44" i="6"/>
  <c r="AD44" i="6"/>
  <c r="AX44" i="6"/>
  <c r="BI44" i="6"/>
  <c r="AE44" i="6"/>
  <c r="AP44" i="6"/>
  <c r="AK44" i="6"/>
  <c r="BO44" i="6"/>
  <c r="BK44" i="6"/>
  <c r="AB44" i="6"/>
  <c r="AO44" i="6"/>
  <c r="AZ44" i="6"/>
  <c r="BG44" i="6"/>
  <c r="P44" i="6"/>
  <c r="B44" i="7"/>
  <c r="AH44" i="6"/>
  <c r="AC44" i="6"/>
  <c r="E44" i="6"/>
  <c r="AI44" i="6"/>
  <c r="AR44" i="6"/>
  <c r="N44" i="6"/>
  <c r="AU44" i="6"/>
  <c r="AA44" i="6"/>
  <c r="BH44" i="6"/>
  <c r="BF44" i="6"/>
  <c r="C44" i="6"/>
  <c r="BR44" i="6"/>
  <c r="BL44" i="6"/>
  <c r="BJ44" i="6"/>
  <c r="BD44" i="6"/>
  <c r="AS44" i="6"/>
  <c r="Z44" i="6"/>
  <c r="E272" i="6"/>
  <c r="AD272" i="6"/>
  <c r="AX272" i="6"/>
  <c r="N272" i="6"/>
  <c r="BB272" i="6"/>
  <c r="AH272" i="6"/>
  <c r="AK272" i="6"/>
  <c r="AC272" i="6"/>
  <c r="BL272" i="6"/>
  <c r="AR272" i="6"/>
  <c r="BA272" i="6"/>
  <c r="Z272" i="6"/>
  <c r="BH272" i="6"/>
  <c r="AV272" i="6"/>
  <c r="K272" i="6"/>
  <c r="AO272" i="6"/>
  <c r="C272" i="6"/>
  <c r="BR272" i="6"/>
  <c r="AE272" i="6"/>
  <c r="AZ272" i="6"/>
  <c r="BK272" i="6"/>
  <c r="AU272" i="6"/>
  <c r="BD272" i="6"/>
  <c r="AW272" i="6"/>
  <c r="AA272" i="6"/>
  <c r="BP272" i="6"/>
  <c r="O272" i="6"/>
  <c r="BN272" i="6"/>
  <c r="AB272" i="6"/>
  <c r="BC272" i="6"/>
  <c r="BF272" i="6"/>
  <c r="BG272" i="6"/>
  <c r="AP272" i="6"/>
  <c r="AS272" i="6"/>
  <c r="AY272" i="6"/>
  <c r="AI272" i="6"/>
  <c r="BJ272" i="6"/>
  <c r="BI272" i="6"/>
  <c r="BE272" i="6"/>
  <c r="BM272" i="6"/>
  <c r="BO272" i="6"/>
  <c r="AT272" i="6"/>
  <c r="L272" i="6"/>
  <c r="AF272" i="6"/>
  <c r="M272" i="6"/>
  <c r="P272" i="6"/>
  <c r="B272" i="7"/>
  <c r="AT239" i="6"/>
  <c r="AA239" i="6"/>
  <c r="M239" i="6"/>
  <c r="AH239" i="6"/>
  <c r="BN239" i="6"/>
  <c r="BK239" i="6"/>
  <c r="AS239" i="6"/>
  <c r="BC239" i="6"/>
  <c r="BJ239" i="6"/>
  <c r="AO239" i="6"/>
  <c r="AK239" i="6"/>
  <c r="AP239" i="6"/>
  <c r="BE239" i="6"/>
  <c r="BG239" i="6"/>
  <c r="BF239" i="6"/>
  <c r="O239" i="6"/>
  <c r="AY239" i="6"/>
  <c r="AR239" i="6"/>
  <c r="AE239" i="6"/>
  <c r="AV239" i="6"/>
  <c r="N239" i="6"/>
  <c r="BB239" i="6"/>
  <c r="BO239" i="6"/>
  <c r="AB239" i="6"/>
  <c r="BP239" i="6"/>
  <c r="BA239" i="6"/>
  <c r="P239" i="6"/>
  <c r="B239" i="7"/>
  <c r="BH239" i="6"/>
  <c r="BL239" i="6"/>
  <c r="AW239" i="6"/>
  <c r="BD239" i="6"/>
  <c r="E239" i="6"/>
  <c r="K239" i="6"/>
  <c r="BM239" i="6"/>
  <c r="AF239" i="6"/>
  <c r="AX239" i="6"/>
  <c r="AI239" i="6"/>
  <c r="AD239" i="6"/>
  <c r="L239" i="6"/>
  <c r="AU239" i="6"/>
  <c r="C239" i="6"/>
  <c r="BR239" i="6"/>
  <c r="AZ239" i="6"/>
  <c r="AC239" i="6"/>
  <c r="BI239" i="6"/>
  <c r="Z239" i="6"/>
  <c r="E324" i="6"/>
  <c r="BE324" i="6"/>
  <c r="BA324" i="6"/>
  <c r="BB324" i="6"/>
  <c r="BH324" i="6"/>
  <c r="BN324" i="6"/>
  <c r="AB324" i="6"/>
  <c r="C324" i="6"/>
  <c r="BR324" i="6"/>
  <c r="BP324" i="6"/>
  <c r="AR324" i="6"/>
  <c r="Z324" i="6"/>
  <c r="AV324" i="6"/>
  <c r="AA324" i="6"/>
  <c r="BO324" i="6"/>
  <c r="BL324" i="6"/>
  <c r="AH324" i="6"/>
  <c r="AZ324" i="6"/>
  <c r="BD324" i="6"/>
  <c r="M324" i="6"/>
  <c r="AE324" i="6"/>
  <c r="K324" i="6"/>
  <c r="AD324" i="6"/>
  <c r="BC324" i="6"/>
  <c r="AS324" i="6"/>
  <c r="AC324" i="6"/>
  <c r="AP324" i="6"/>
  <c r="BF324" i="6"/>
  <c r="AF324" i="6"/>
  <c r="AT324" i="6"/>
  <c r="AX324" i="6"/>
  <c r="BM324" i="6"/>
  <c r="BG324" i="6"/>
  <c r="AI324" i="6"/>
  <c r="AY324" i="6"/>
  <c r="AW324" i="6"/>
  <c r="L324" i="6"/>
  <c r="BJ324" i="6"/>
  <c r="BK324" i="6"/>
  <c r="N324" i="6"/>
  <c r="O324" i="6"/>
  <c r="BI324" i="6"/>
  <c r="AO324" i="6"/>
  <c r="AU324" i="6"/>
  <c r="P324" i="6"/>
  <c r="B324" i="7"/>
  <c r="AK324" i="6"/>
  <c r="BF163" i="6"/>
  <c r="C163" i="6"/>
  <c r="BR163" i="6"/>
  <c r="AA163" i="6"/>
  <c r="AX163" i="6"/>
  <c r="AE163" i="6"/>
  <c r="AW163" i="6"/>
  <c r="BJ163" i="6"/>
  <c r="BE163" i="6"/>
  <c r="AZ163" i="6"/>
  <c r="BG163" i="6"/>
  <c r="AI163" i="6"/>
  <c r="AK163" i="6"/>
  <c r="AB163" i="6"/>
  <c r="AD163" i="6"/>
  <c r="E163" i="6"/>
  <c r="AO163" i="6"/>
  <c r="P163" i="6"/>
  <c r="B163" i="7"/>
  <c r="BN163" i="6"/>
  <c r="BB163" i="6"/>
  <c r="AP163" i="6"/>
  <c r="N163" i="6"/>
  <c r="BA163" i="6"/>
  <c r="AF163" i="6"/>
  <c r="BM163" i="6"/>
  <c r="BC163" i="6"/>
  <c r="M163" i="6"/>
  <c r="Z163" i="6"/>
  <c r="AH163" i="6"/>
  <c r="BH163" i="6"/>
  <c r="AC163" i="6"/>
  <c r="L163" i="6"/>
  <c r="BD163" i="6"/>
  <c r="AV163" i="6"/>
  <c r="BI163" i="6"/>
  <c r="AR163" i="6"/>
  <c r="O163" i="6"/>
  <c r="BK163" i="6"/>
  <c r="K163" i="6"/>
  <c r="BP163" i="6"/>
  <c r="BO163" i="6"/>
  <c r="AY163" i="6"/>
  <c r="AU163" i="6"/>
  <c r="BL163" i="6"/>
  <c r="AT163" i="6"/>
  <c r="AS163" i="6"/>
  <c r="BJ350" i="6"/>
  <c r="AA350" i="6"/>
  <c r="AX350" i="6"/>
  <c r="BP350" i="6"/>
  <c r="AV350" i="6"/>
  <c r="AO350" i="6"/>
  <c r="AR350" i="6"/>
  <c r="AS350" i="6"/>
  <c r="BG350" i="6"/>
  <c r="AW350" i="6"/>
  <c r="L350" i="6"/>
  <c r="O350" i="6"/>
  <c r="AU350" i="6"/>
  <c r="K350" i="6"/>
  <c r="E350" i="6"/>
  <c r="AH350" i="6"/>
  <c r="BA350" i="6"/>
  <c r="BK350" i="6"/>
  <c r="BI350" i="6"/>
  <c r="BE350" i="6"/>
  <c r="M350" i="6"/>
  <c r="AF350" i="6"/>
  <c r="AZ350" i="6"/>
  <c r="P350" i="6"/>
  <c r="B350" i="7"/>
  <c r="AP350" i="6"/>
  <c r="AD350" i="6"/>
  <c r="Z350" i="6"/>
  <c r="AB350" i="6"/>
  <c r="BF350" i="6"/>
  <c r="BO350" i="6"/>
  <c r="AY350" i="6"/>
  <c r="N350" i="6"/>
  <c r="BH350" i="6"/>
  <c r="BL350" i="6"/>
  <c r="BM350" i="6"/>
  <c r="BD350" i="6"/>
  <c r="AI350" i="6"/>
  <c r="AE350" i="6"/>
  <c r="AT350" i="6"/>
  <c r="AK350" i="6"/>
  <c r="C350" i="6"/>
  <c r="BR350" i="6"/>
  <c r="AC350" i="6"/>
  <c r="BB350" i="6"/>
  <c r="BN350" i="6"/>
  <c r="BC350" i="6"/>
  <c r="L38" i="5"/>
  <c r="M38" i="5"/>
  <c r="E38" i="5"/>
  <c r="AX38" i="5"/>
  <c r="AZ38" i="5"/>
  <c r="P38" i="5"/>
  <c r="BG38" i="5"/>
  <c r="AV38" i="5"/>
  <c r="AS38" i="5"/>
  <c r="V38" i="5"/>
  <c r="BJ38" i="5"/>
  <c r="BD38" i="5"/>
  <c r="AO38" i="5"/>
  <c r="AF38" i="5"/>
  <c r="BF38" i="5"/>
  <c r="AM38" i="5"/>
  <c r="AH38" i="5"/>
  <c r="R38" i="5"/>
  <c r="I38" i="5"/>
  <c r="BA38" i="5"/>
  <c r="AK38" i="5"/>
  <c r="K38" i="5"/>
  <c r="C38" i="5"/>
  <c r="AI38" i="5"/>
  <c r="AW38" i="5"/>
  <c r="O38" i="5"/>
  <c r="BP38" i="5"/>
  <c r="BK38" i="5"/>
  <c r="AQ38" i="5"/>
  <c r="BH38" i="5"/>
  <c r="U38" i="5"/>
  <c r="BI38" i="5"/>
  <c r="AT38" i="5"/>
  <c r="AU38" i="5"/>
  <c r="W38" i="5"/>
  <c r="BE38" i="5"/>
  <c r="AP38" i="5"/>
  <c r="AR38" i="5"/>
  <c r="AN38" i="5"/>
  <c r="AY38" i="5"/>
  <c r="BC38" i="5"/>
  <c r="AJ38" i="5"/>
  <c r="J38" i="5"/>
  <c r="BB38" i="5"/>
  <c r="BL38" i="5"/>
  <c r="AA678" i="6"/>
  <c r="AW678" i="6"/>
  <c r="AE678" i="6"/>
  <c r="BA678" i="6"/>
  <c r="C678" i="6"/>
  <c r="BR678" i="6"/>
  <c r="E678" i="6"/>
  <c r="K678" i="6"/>
  <c r="AX678" i="6"/>
  <c r="BB678" i="6"/>
  <c r="BK678" i="6"/>
  <c r="AP678" i="6"/>
  <c r="AV678" i="6"/>
  <c r="AH678" i="6"/>
  <c r="AB678" i="6"/>
  <c r="BE678" i="6"/>
  <c r="BH678" i="6"/>
  <c r="M678" i="6"/>
  <c r="Z678" i="6"/>
  <c r="AU678" i="6"/>
  <c r="BL678" i="6"/>
  <c r="AY678" i="6"/>
  <c r="L678" i="6"/>
  <c r="AK678" i="6"/>
  <c r="P678" i="6"/>
  <c r="B678" i="7"/>
  <c r="AS678" i="6"/>
  <c r="BG678" i="6"/>
  <c r="AT678" i="6"/>
  <c r="AD678" i="6"/>
  <c r="O678" i="6"/>
  <c r="AZ678" i="6"/>
  <c r="AO678" i="6"/>
  <c r="BD678" i="6"/>
  <c r="N678" i="6"/>
  <c r="BI678" i="6"/>
  <c r="BN678" i="6"/>
  <c r="BJ678" i="6"/>
  <c r="BO678" i="6"/>
  <c r="BM678" i="6"/>
  <c r="BP678" i="6"/>
  <c r="BF678" i="6"/>
  <c r="AF678" i="6"/>
  <c r="AR678" i="6"/>
  <c r="AC678" i="6"/>
  <c r="AI678" i="6"/>
  <c r="BC678" i="6"/>
  <c r="BM614" i="6"/>
  <c r="AP614" i="6"/>
  <c r="AV614" i="6"/>
  <c r="AO614" i="6"/>
  <c r="BK614" i="6"/>
  <c r="E614" i="6"/>
  <c r="AY614" i="6"/>
  <c r="C614" i="6"/>
  <c r="BR614" i="6"/>
  <c r="BI614" i="6"/>
  <c r="AI614" i="6"/>
  <c r="AA614" i="6"/>
  <c r="AW614" i="6"/>
  <c r="BG614" i="6"/>
  <c r="BA614" i="6"/>
  <c r="AU614" i="6"/>
  <c r="AF614" i="6"/>
  <c r="BJ614" i="6"/>
  <c r="BH614" i="6"/>
  <c r="AC614" i="6"/>
  <c r="AE614" i="6"/>
  <c r="AH614" i="6"/>
  <c r="AZ614" i="6"/>
  <c r="L614" i="6"/>
  <c r="BP614" i="6"/>
  <c r="BE614" i="6"/>
  <c r="AD614" i="6"/>
  <c r="AX614" i="6"/>
  <c r="AK614" i="6"/>
  <c r="BB614" i="6"/>
  <c r="BD614" i="6"/>
  <c r="BF614" i="6"/>
  <c r="AR614" i="6"/>
  <c r="P614" i="6"/>
  <c r="B614" i="7"/>
  <c r="BO614" i="6"/>
  <c r="K614" i="6"/>
  <c r="BN614" i="6"/>
  <c r="O614" i="6"/>
  <c r="M614" i="6"/>
  <c r="AB614" i="6"/>
  <c r="Z614" i="6"/>
  <c r="BL614" i="6"/>
  <c r="AT614" i="6"/>
  <c r="N614" i="6"/>
  <c r="AS614" i="6"/>
  <c r="BC614" i="6"/>
  <c r="BO550" i="6"/>
  <c r="AB550" i="6"/>
  <c r="AO550" i="6"/>
  <c r="AF550" i="6"/>
  <c r="BF550" i="6"/>
  <c r="N550" i="6"/>
  <c r="AS550" i="6"/>
  <c r="P550" i="6"/>
  <c r="B550" i="7"/>
  <c r="BK550" i="6"/>
  <c r="O550" i="6"/>
  <c r="BB550" i="6"/>
  <c r="AD550" i="6"/>
  <c r="BP550" i="6"/>
  <c r="AI550" i="6"/>
  <c r="BD550" i="6"/>
  <c r="L550" i="6"/>
  <c r="AR550" i="6"/>
  <c r="AC550" i="6"/>
  <c r="AU550" i="6"/>
  <c r="AW550" i="6"/>
  <c r="AY550" i="6"/>
  <c r="BA550" i="6"/>
  <c r="BC550" i="6"/>
  <c r="E550" i="6"/>
  <c r="M550" i="6"/>
  <c r="BH550" i="6"/>
  <c r="AH550" i="6"/>
  <c r="AA550" i="6"/>
  <c r="BM550" i="6"/>
  <c r="AE550" i="6"/>
  <c r="AT550" i="6"/>
  <c r="C550" i="6"/>
  <c r="BR550" i="6"/>
  <c r="BE550" i="6"/>
  <c r="AP550" i="6"/>
  <c r="K550" i="6"/>
  <c r="AV550" i="6"/>
  <c r="AX550" i="6"/>
  <c r="AZ550" i="6"/>
  <c r="BN550" i="6"/>
  <c r="AK550" i="6"/>
  <c r="BJ550" i="6"/>
  <c r="BG550" i="6"/>
  <c r="BI550" i="6"/>
  <c r="Z550" i="6"/>
  <c r="BL550" i="6"/>
  <c r="M486" i="6"/>
  <c r="AE486" i="6"/>
  <c r="BD486" i="6"/>
  <c r="AO486" i="6"/>
  <c r="BO486" i="6"/>
  <c r="BI486" i="6"/>
  <c r="BG486" i="6"/>
  <c r="BC486" i="6"/>
  <c r="AF486" i="6"/>
  <c r="AP486" i="6"/>
  <c r="BK486" i="6"/>
  <c r="AK486" i="6"/>
  <c r="BF486" i="6"/>
  <c r="AR486" i="6"/>
  <c r="AX486" i="6"/>
  <c r="AT486" i="6"/>
  <c r="BE486" i="6"/>
  <c r="AC486" i="6"/>
  <c r="AH486" i="6"/>
  <c r="AB486" i="6"/>
  <c r="BN486" i="6"/>
  <c r="AD486" i="6"/>
  <c r="K486" i="6"/>
  <c r="BH486" i="6"/>
  <c r="BJ486" i="6"/>
  <c r="AZ486" i="6"/>
  <c r="O486" i="6"/>
  <c r="BB486" i="6"/>
  <c r="BP486" i="6"/>
  <c r="BM486" i="6"/>
  <c r="AY486" i="6"/>
  <c r="C486" i="6"/>
  <c r="BR486" i="6"/>
  <c r="BL486" i="6"/>
  <c r="AI486" i="6"/>
  <c r="AA486" i="6"/>
  <c r="AS486" i="6"/>
  <c r="AU486" i="6"/>
  <c r="BA486" i="6"/>
  <c r="L486" i="6"/>
  <c r="AW486" i="6"/>
  <c r="P486" i="6"/>
  <c r="B486" i="7"/>
  <c r="E486" i="6"/>
  <c r="AV486" i="6"/>
  <c r="N486" i="6"/>
  <c r="Z486" i="6"/>
  <c r="AF422" i="6"/>
  <c r="AT422" i="6"/>
  <c r="C422" i="6"/>
  <c r="BR422" i="6"/>
  <c r="K422" i="6"/>
  <c r="AX422" i="6"/>
  <c r="AA422" i="6"/>
  <c r="AW422" i="6"/>
  <c r="M422" i="6"/>
  <c r="BP422" i="6"/>
  <c r="L422" i="6"/>
  <c r="AY422" i="6"/>
  <c r="BH422" i="6"/>
  <c r="E422" i="6"/>
  <c r="BJ422" i="6"/>
  <c r="AE422" i="6"/>
  <c r="AC422" i="6"/>
  <c r="AZ422" i="6"/>
  <c r="AH422" i="6"/>
  <c r="AV422" i="6"/>
  <c r="AO422" i="6"/>
  <c r="BL422" i="6"/>
  <c r="BE422" i="6"/>
  <c r="AI422" i="6"/>
  <c r="AK422" i="6"/>
  <c r="BN422" i="6"/>
  <c r="BD422" i="6"/>
  <c r="BB422" i="6"/>
  <c r="AR422" i="6"/>
  <c r="BF422" i="6"/>
  <c r="N422" i="6"/>
  <c r="P422" i="6"/>
  <c r="B422" i="7"/>
  <c r="BC422" i="6"/>
  <c r="AS422" i="6"/>
  <c r="AP422" i="6"/>
  <c r="O422" i="6"/>
  <c r="AU422" i="6"/>
  <c r="AB422" i="6"/>
  <c r="AD422" i="6"/>
  <c r="BI422" i="6"/>
  <c r="BG422" i="6"/>
  <c r="BM422" i="6"/>
  <c r="BK422" i="6"/>
  <c r="BA422" i="6"/>
  <c r="BO422" i="6"/>
  <c r="Z422" i="6"/>
  <c r="AI729" i="6"/>
  <c r="AK729" i="6"/>
  <c r="AH729" i="6"/>
  <c r="BG729" i="6"/>
  <c r="AF729" i="6"/>
  <c r="BF729" i="6"/>
  <c r="AA729" i="6"/>
  <c r="BI729" i="6"/>
  <c r="BJ729" i="6"/>
  <c r="AE729" i="6"/>
  <c r="BM729" i="6"/>
  <c r="AX729" i="6"/>
  <c r="BB729" i="6"/>
  <c r="AR729" i="6"/>
  <c r="AO729" i="6"/>
  <c r="AV729" i="6"/>
  <c r="BO729" i="6"/>
  <c r="AW729" i="6"/>
  <c r="BN729" i="6"/>
  <c r="BD729" i="6"/>
  <c r="M729" i="6"/>
  <c r="BH729" i="6"/>
  <c r="Z729" i="6"/>
  <c r="BL729" i="6"/>
  <c r="AT729" i="6"/>
  <c r="AZ729" i="6"/>
  <c r="AB729" i="6"/>
  <c r="BC729" i="6"/>
  <c r="K729" i="6"/>
  <c r="AP729" i="6"/>
  <c r="AS729" i="6"/>
  <c r="AU729" i="6"/>
  <c r="BA729" i="6"/>
  <c r="AD729" i="6"/>
  <c r="BP729" i="6"/>
  <c r="E729" i="6"/>
  <c r="AC729" i="6"/>
  <c r="C729" i="6"/>
  <c r="BR729" i="6"/>
  <c r="BE729" i="6"/>
  <c r="N729" i="6"/>
  <c r="L729" i="6"/>
  <c r="BK729" i="6"/>
  <c r="P729" i="6"/>
  <c r="B729" i="7"/>
  <c r="AY729" i="6"/>
  <c r="O729" i="6"/>
  <c r="BJ665" i="6"/>
  <c r="AE665" i="6"/>
  <c r="AH665" i="6"/>
  <c r="BG665" i="6"/>
  <c r="AF665" i="6"/>
  <c r="BC665" i="6"/>
  <c r="Z665" i="6"/>
  <c r="AX665" i="6"/>
  <c r="BD665" i="6"/>
  <c r="AU665" i="6"/>
  <c r="BM665" i="6"/>
  <c r="P665" i="6"/>
  <c r="B665" i="7"/>
  <c r="AY665" i="6"/>
  <c r="O665" i="6"/>
  <c r="N665" i="6"/>
  <c r="AC665" i="6"/>
  <c r="AO665" i="6"/>
  <c r="AI665" i="6"/>
  <c r="L665" i="6"/>
  <c r="BI665" i="6"/>
  <c r="BO665" i="6"/>
  <c r="BB665" i="6"/>
  <c r="AR665" i="6"/>
  <c r="BN665" i="6"/>
  <c r="BK665" i="6"/>
  <c r="C665" i="6"/>
  <c r="BR665" i="6"/>
  <c r="BF665" i="6"/>
  <c r="AW665" i="6"/>
  <c r="AT665" i="6"/>
  <c r="AZ665" i="6"/>
  <c r="M665" i="6"/>
  <c r="BH665" i="6"/>
  <c r="AK665" i="6"/>
  <c r="AV665" i="6"/>
  <c r="AA665" i="6"/>
  <c r="AB665" i="6"/>
  <c r="AD665" i="6"/>
  <c r="BP665" i="6"/>
  <c r="AP665" i="6"/>
  <c r="AS665" i="6"/>
  <c r="K665" i="6"/>
  <c r="BA665" i="6"/>
  <c r="BE665" i="6"/>
  <c r="BL665" i="6"/>
  <c r="E665" i="6"/>
  <c r="AE573" i="6"/>
  <c r="AV573" i="6"/>
  <c r="BI573" i="6"/>
  <c r="BH573" i="6"/>
  <c r="AT573" i="6"/>
  <c r="L573" i="6"/>
  <c r="AI573" i="6"/>
  <c r="AD573" i="6"/>
  <c r="C573" i="6"/>
  <c r="BR573" i="6"/>
  <c r="AB573" i="6"/>
  <c r="O573" i="6"/>
  <c r="AP573" i="6"/>
  <c r="AX573" i="6"/>
  <c r="AU573" i="6"/>
  <c r="BA573" i="6"/>
  <c r="BE573" i="6"/>
  <c r="BO573" i="6"/>
  <c r="BF573" i="6"/>
  <c r="K573" i="6"/>
  <c r="P573" i="6"/>
  <c r="B573" i="7"/>
  <c r="BC573" i="6"/>
  <c r="BP573" i="6"/>
  <c r="N573" i="6"/>
  <c r="AZ573" i="6"/>
  <c r="BD573" i="6"/>
  <c r="M573" i="6"/>
  <c r="E573" i="6"/>
  <c r="AO573" i="6"/>
  <c r="AA573" i="6"/>
  <c r="BL573" i="6"/>
  <c r="AS573" i="6"/>
  <c r="BG573" i="6"/>
  <c r="AR573" i="6"/>
  <c r="Z573" i="6"/>
  <c r="AW573" i="6"/>
  <c r="AK573" i="6"/>
  <c r="AF573" i="6"/>
  <c r="AH573" i="6"/>
  <c r="BJ573" i="6"/>
  <c r="BM573" i="6"/>
  <c r="BK573" i="6"/>
  <c r="AC573" i="6"/>
  <c r="AY573" i="6"/>
  <c r="BB573" i="6"/>
  <c r="BN573" i="6"/>
  <c r="BN509" i="6"/>
  <c r="AK509" i="6"/>
  <c r="BA509" i="6"/>
  <c r="C509" i="6"/>
  <c r="BR509" i="6"/>
  <c r="M509" i="6"/>
  <c r="AW509" i="6"/>
  <c r="L509" i="6"/>
  <c r="AV509" i="6"/>
  <c r="P509" i="6"/>
  <c r="B509" i="7"/>
  <c r="Z509" i="6"/>
  <c r="AZ509" i="6"/>
  <c r="E509" i="6"/>
  <c r="AY509" i="6"/>
  <c r="AB509" i="6"/>
  <c r="BH509" i="6"/>
  <c r="BF509" i="6"/>
  <c r="BL509" i="6"/>
  <c r="AT509" i="6"/>
  <c r="AE509" i="6"/>
  <c r="AX509" i="6"/>
  <c r="N509" i="6"/>
  <c r="AI509" i="6"/>
  <c r="O509" i="6"/>
  <c r="AA509" i="6"/>
  <c r="BJ509" i="6"/>
  <c r="BI509" i="6"/>
  <c r="AD509" i="6"/>
  <c r="K509" i="6"/>
  <c r="BC509" i="6"/>
  <c r="AO509" i="6"/>
  <c r="AS509" i="6"/>
  <c r="AU509" i="6"/>
  <c r="AF509" i="6"/>
  <c r="BO509" i="6"/>
  <c r="AH509" i="6"/>
  <c r="AR509" i="6"/>
  <c r="AP509" i="6"/>
  <c r="BM509" i="6"/>
  <c r="BK509" i="6"/>
  <c r="AC509" i="6"/>
  <c r="BD509" i="6"/>
  <c r="BB509" i="6"/>
  <c r="BE509" i="6"/>
  <c r="BG509" i="6"/>
  <c r="BP509" i="6"/>
  <c r="K445" i="6"/>
  <c r="AX445" i="6"/>
  <c r="AZ445" i="6"/>
  <c r="O445" i="6"/>
  <c r="BB445" i="6"/>
  <c r="BP445" i="6"/>
  <c r="BA445" i="6"/>
  <c r="AD445" i="6"/>
  <c r="BH445" i="6"/>
  <c r="BE445" i="6"/>
  <c r="BJ445" i="6"/>
  <c r="AK445" i="6"/>
  <c r="BN445" i="6"/>
  <c r="C445" i="6"/>
  <c r="BR445" i="6"/>
  <c r="AH445" i="6"/>
  <c r="AR445" i="6"/>
  <c r="AO445" i="6"/>
  <c r="N445" i="6"/>
  <c r="P445" i="6"/>
  <c r="B445" i="7"/>
  <c r="BC445" i="6"/>
  <c r="AS445" i="6"/>
  <c r="BG445" i="6"/>
  <c r="BM445" i="6"/>
  <c r="AA445" i="6"/>
  <c r="AY445" i="6"/>
  <c r="AF445" i="6"/>
  <c r="AE445" i="6"/>
  <c r="BI445" i="6"/>
  <c r="BD445" i="6"/>
  <c r="M445" i="6"/>
  <c r="AB445" i="6"/>
  <c r="BO445" i="6"/>
  <c r="BL445" i="6"/>
  <c r="AC445" i="6"/>
  <c r="AU445" i="6"/>
  <c r="L445" i="6"/>
  <c r="AV445" i="6"/>
  <c r="AT445" i="6"/>
  <c r="Z445" i="6"/>
  <c r="AP445" i="6"/>
  <c r="AW445" i="6"/>
  <c r="BK445" i="6"/>
  <c r="BF445" i="6"/>
  <c r="E445" i="6"/>
  <c r="AI445" i="6"/>
  <c r="BM381" i="6"/>
  <c r="BG381" i="6"/>
  <c r="AD381" i="6"/>
  <c r="AB381" i="6"/>
  <c r="AZ381" i="6"/>
  <c r="BL381" i="6"/>
  <c r="BD381" i="6"/>
  <c r="BJ381" i="6"/>
  <c r="AE381" i="6"/>
  <c r="M381" i="6"/>
  <c r="AS381" i="6"/>
  <c r="O381" i="6"/>
  <c r="AH381" i="6"/>
  <c r="BI381" i="6"/>
  <c r="P381" i="6"/>
  <c r="B381" i="7"/>
  <c r="AP381" i="6"/>
  <c r="K381" i="6"/>
  <c r="AF381" i="6"/>
  <c r="AV381" i="6"/>
  <c r="BK381" i="6"/>
  <c r="AI381" i="6"/>
  <c r="BC381" i="6"/>
  <c r="AO381" i="6"/>
  <c r="BF381" i="6"/>
  <c r="BO381" i="6"/>
  <c r="AW381" i="6"/>
  <c r="BH381" i="6"/>
  <c r="BA381" i="6"/>
  <c r="AR381" i="6"/>
  <c r="BB381" i="6"/>
  <c r="L381" i="6"/>
  <c r="AC381" i="6"/>
  <c r="AU381" i="6"/>
  <c r="N381" i="6"/>
  <c r="BN381" i="6"/>
  <c r="E381" i="6"/>
  <c r="AX381" i="6"/>
  <c r="AY381" i="6"/>
  <c r="BP381" i="6"/>
  <c r="AA381" i="6"/>
  <c r="C381" i="6"/>
  <c r="BR381" i="6"/>
  <c r="AT381" i="6"/>
  <c r="BE381" i="6"/>
  <c r="AK381" i="6"/>
  <c r="Z381" i="6"/>
  <c r="K684" i="6"/>
  <c r="AX684" i="6"/>
  <c r="AE684" i="6"/>
  <c r="BA684" i="6"/>
  <c r="AY684" i="6"/>
  <c r="AK684" i="6"/>
  <c r="BE684" i="6"/>
  <c r="BJ684" i="6"/>
  <c r="BB684" i="6"/>
  <c r="AV684" i="6"/>
  <c r="AH684" i="6"/>
  <c r="N684" i="6"/>
  <c r="BI684" i="6"/>
  <c r="BG684" i="6"/>
  <c r="L684" i="6"/>
  <c r="C684" i="6"/>
  <c r="BR684" i="6"/>
  <c r="AF684" i="6"/>
  <c r="BO684" i="6"/>
  <c r="AW684" i="6"/>
  <c r="BL684" i="6"/>
  <c r="AS684" i="6"/>
  <c r="AZ684" i="6"/>
  <c r="BF684" i="6"/>
  <c r="E684" i="6"/>
  <c r="AP684" i="6"/>
  <c r="BM684" i="6"/>
  <c r="Z684" i="6"/>
  <c r="AC684" i="6"/>
  <c r="BP684" i="6"/>
  <c r="BC684" i="6"/>
  <c r="P684" i="6"/>
  <c r="B684" i="7"/>
  <c r="O684" i="6"/>
  <c r="AI684" i="6"/>
  <c r="AR684" i="6"/>
  <c r="BN684" i="6"/>
  <c r="AB684" i="6"/>
  <c r="AA684" i="6"/>
  <c r="BK684" i="6"/>
  <c r="BH684" i="6"/>
  <c r="M684" i="6"/>
  <c r="AO684" i="6"/>
  <c r="BD684" i="6"/>
  <c r="AT684" i="6"/>
  <c r="AD684" i="6"/>
  <c r="AU684" i="6"/>
  <c r="P620" i="6"/>
  <c r="B620" i="7"/>
  <c r="AD620" i="6"/>
  <c r="N620" i="6"/>
  <c r="BI620" i="6"/>
  <c r="AI620" i="6"/>
  <c r="AE620" i="6"/>
  <c r="BM620" i="6"/>
  <c r="AP620" i="6"/>
  <c r="BD620" i="6"/>
  <c r="AO620" i="6"/>
  <c r="BK620" i="6"/>
  <c r="BO620" i="6"/>
  <c r="AS620" i="6"/>
  <c r="BC620" i="6"/>
  <c r="O620" i="6"/>
  <c r="M620" i="6"/>
  <c r="AB620" i="6"/>
  <c r="Z620" i="6"/>
  <c r="AR620" i="6"/>
  <c r="AF620" i="6"/>
  <c r="AY620" i="6"/>
  <c r="AC620" i="6"/>
  <c r="BB620" i="6"/>
  <c r="BA620" i="6"/>
  <c r="AV620" i="6"/>
  <c r="BE620" i="6"/>
  <c r="BL620" i="6"/>
  <c r="AX620" i="6"/>
  <c r="AK620" i="6"/>
  <c r="BG620" i="6"/>
  <c r="L620" i="6"/>
  <c r="BP620" i="6"/>
  <c r="AT620" i="6"/>
  <c r="BH620" i="6"/>
  <c r="BN620" i="6"/>
  <c r="AW620" i="6"/>
  <c r="AA620" i="6"/>
  <c r="BF620" i="6"/>
  <c r="E620" i="6"/>
  <c r="BJ620" i="6"/>
  <c r="K620" i="6"/>
  <c r="C620" i="6"/>
  <c r="BR620" i="6"/>
  <c r="AH620" i="6"/>
  <c r="AZ620" i="6"/>
  <c r="AU620" i="6"/>
  <c r="N556" i="6"/>
  <c r="AS556" i="6"/>
  <c r="L556" i="6"/>
  <c r="AA556" i="6"/>
  <c r="AW556" i="6"/>
  <c r="AD556" i="6"/>
  <c r="AZ556" i="6"/>
  <c r="P556" i="6"/>
  <c r="B556" i="7"/>
  <c r="AI556" i="6"/>
  <c r="AK556" i="6"/>
  <c r="BE556" i="6"/>
  <c r="BG556" i="6"/>
  <c r="BI556" i="6"/>
  <c r="AU556" i="6"/>
  <c r="O556" i="6"/>
  <c r="AY556" i="6"/>
  <c r="AB556" i="6"/>
  <c r="AH556" i="6"/>
  <c r="BD556" i="6"/>
  <c r="AC556" i="6"/>
  <c r="BH556" i="6"/>
  <c r="Z556" i="6"/>
  <c r="BM556" i="6"/>
  <c r="AE556" i="6"/>
  <c r="BJ556" i="6"/>
  <c r="E556" i="6"/>
  <c r="M556" i="6"/>
  <c r="K556" i="6"/>
  <c r="BK556" i="6"/>
  <c r="AT556" i="6"/>
  <c r="BP556" i="6"/>
  <c r="BC556" i="6"/>
  <c r="AF556" i="6"/>
  <c r="AP556" i="6"/>
  <c r="BF556" i="6"/>
  <c r="AV556" i="6"/>
  <c r="BN556" i="6"/>
  <c r="BA556" i="6"/>
  <c r="C556" i="6"/>
  <c r="BR556" i="6"/>
  <c r="AO556" i="6"/>
  <c r="AR556" i="6"/>
  <c r="AX556" i="6"/>
  <c r="BL556" i="6"/>
  <c r="BO556" i="6"/>
  <c r="BB556" i="6"/>
  <c r="AP492" i="6"/>
  <c r="AR492" i="6"/>
  <c r="AU492" i="6"/>
  <c r="BD492" i="6"/>
  <c r="L492" i="6"/>
  <c r="AY492" i="6"/>
  <c r="BL492" i="6"/>
  <c r="BC492" i="6"/>
  <c r="E492" i="6"/>
  <c r="AX492" i="6"/>
  <c r="C492" i="6"/>
  <c r="BR492" i="6"/>
  <c r="AH492" i="6"/>
  <c r="AS492" i="6"/>
  <c r="AZ492" i="6"/>
  <c r="BO492" i="6"/>
  <c r="AE492" i="6"/>
  <c r="AI492" i="6"/>
  <c r="BE492" i="6"/>
  <c r="BN492" i="6"/>
  <c r="O492" i="6"/>
  <c r="BK492" i="6"/>
  <c r="AO492" i="6"/>
  <c r="AA492" i="6"/>
  <c r="BJ492" i="6"/>
  <c r="BP492" i="6"/>
  <c r="BG492" i="6"/>
  <c r="BM492" i="6"/>
  <c r="N492" i="6"/>
  <c r="BF492" i="6"/>
  <c r="AW492" i="6"/>
  <c r="K492" i="6"/>
  <c r="AF492" i="6"/>
  <c r="BB492" i="6"/>
  <c r="AB492" i="6"/>
  <c r="AD492" i="6"/>
  <c r="P492" i="6"/>
  <c r="B492" i="7"/>
  <c r="BI492" i="6"/>
  <c r="AC492" i="6"/>
  <c r="AV492" i="6"/>
  <c r="M492" i="6"/>
  <c r="BH492" i="6"/>
  <c r="BA492" i="6"/>
  <c r="AT492" i="6"/>
  <c r="AK492" i="6"/>
  <c r="Z492" i="6"/>
  <c r="BI428" i="6"/>
  <c r="AP428" i="6"/>
  <c r="N428" i="6"/>
  <c r="AH428" i="6"/>
  <c r="BK428" i="6"/>
  <c r="AK428" i="6"/>
  <c r="AO428" i="6"/>
  <c r="BO428" i="6"/>
  <c r="E428" i="6"/>
  <c r="BC428" i="6"/>
  <c r="Z428" i="6"/>
  <c r="AC428" i="6"/>
  <c r="BH428" i="6"/>
  <c r="BM428" i="6"/>
  <c r="C428" i="6"/>
  <c r="BR428" i="6"/>
  <c r="BA428" i="6"/>
  <c r="AY428" i="6"/>
  <c r="AF428" i="6"/>
  <c r="BJ428" i="6"/>
  <c r="BP428" i="6"/>
  <c r="AS428" i="6"/>
  <c r="BL428" i="6"/>
  <c r="M428" i="6"/>
  <c r="AB428" i="6"/>
  <c r="AA428" i="6"/>
  <c r="P428" i="6"/>
  <c r="B428" i="7"/>
  <c r="AV428" i="6"/>
  <c r="AX428" i="6"/>
  <c r="O428" i="6"/>
  <c r="AU428" i="6"/>
  <c r="L428" i="6"/>
  <c r="AZ428" i="6"/>
  <c r="AT428" i="6"/>
  <c r="BN428" i="6"/>
  <c r="AW428" i="6"/>
  <c r="BF428" i="6"/>
  <c r="BD428" i="6"/>
  <c r="AI428" i="6"/>
  <c r="K428" i="6"/>
  <c r="BG428" i="6"/>
  <c r="BB428" i="6"/>
  <c r="AE428" i="6"/>
  <c r="AD428" i="6"/>
  <c r="BE428" i="6"/>
  <c r="AR428" i="6"/>
  <c r="L736" i="6"/>
  <c r="BF736" i="6"/>
  <c r="N736" i="6"/>
  <c r="AS736" i="6"/>
  <c r="Z736" i="6"/>
  <c r="AV736" i="6"/>
  <c r="BM736" i="6"/>
  <c r="BO736" i="6"/>
  <c r="AB736" i="6"/>
  <c r="BC736" i="6"/>
  <c r="BD736" i="6"/>
  <c r="AX736" i="6"/>
  <c r="AR736" i="6"/>
  <c r="AC736" i="6"/>
  <c r="AA736" i="6"/>
  <c r="AH736" i="6"/>
  <c r="AZ736" i="6"/>
  <c r="AI736" i="6"/>
  <c r="E736" i="6"/>
  <c r="AT736" i="6"/>
  <c r="AO736" i="6"/>
  <c r="BG736" i="6"/>
  <c r="BB736" i="6"/>
  <c r="O736" i="6"/>
  <c r="AE736" i="6"/>
  <c r="C736" i="6"/>
  <c r="BR736" i="6"/>
  <c r="BE736" i="6"/>
  <c r="P736" i="6"/>
  <c r="B736" i="7"/>
  <c r="BH736" i="6"/>
  <c r="AU736" i="6"/>
  <c r="AW736" i="6"/>
  <c r="BP736" i="6"/>
  <c r="BJ736" i="6"/>
  <c r="M736" i="6"/>
  <c r="K736" i="6"/>
  <c r="BK736" i="6"/>
  <c r="AD736" i="6"/>
  <c r="BA736" i="6"/>
  <c r="AK736" i="6"/>
  <c r="AP736" i="6"/>
  <c r="BI736" i="6"/>
  <c r="BL736" i="6"/>
  <c r="AY736" i="6"/>
  <c r="BN736" i="6"/>
  <c r="AF736" i="6"/>
  <c r="P675" i="6"/>
  <c r="B675" i="7"/>
  <c r="AD675" i="6"/>
  <c r="AZ675" i="6"/>
  <c r="AH675" i="6"/>
  <c r="BG675" i="6"/>
  <c r="BE675" i="6"/>
  <c r="C675" i="6"/>
  <c r="BR675" i="6"/>
  <c r="L675" i="6"/>
  <c r="BL675" i="6"/>
  <c r="BC675" i="6"/>
  <c r="Z675" i="6"/>
  <c r="AF675" i="6"/>
  <c r="AT675" i="6"/>
  <c r="AE675" i="6"/>
  <c r="BB675" i="6"/>
  <c r="AR675" i="6"/>
  <c r="AI675" i="6"/>
  <c r="BF675" i="6"/>
  <c r="AC675" i="6"/>
  <c r="AO675" i="6"/>
  <c r="K675" i="6"/>
  <c r="AY675" i="6"/>
  <c r="BM675" i="6"/>
  <c r="BH675" i="6"/>
  <c r="BD675" i="6"/>
  <c r="AW675" i="6"/>
  <c r="BK675" i="6"/>
  <c r="BO675" i="6"/>
  <c r="M675" i="6"/>
  <c r="AB675" i="6"/>
  <c r="E675" i="6"/>
  <c r="BN675" i="6"/>
  <c r="AV675" i="6"/>
  <c r="BP675" i="6"/>
  <c r="AP675" i="6"/>
  <c r="AX675" i="6"/>
  <c r="AU675" i="6"/>
  <c r="AK675" i="6"/>
  <c r="AS675" i="6"/>
  <c r="BJ675" i="6"/>
  <c r="BI675" i="6"/>
  <c r="N675" i="6"/>
  <c r="AA675" i="6"/>
  <c r="O675" i="6"/>
  <c r="BA675" i="6"/>
  <c r="Z611" i="6"/>
  <c r="AV611" i="6"/>
  <c r="BM611" i="6"/>
  <c r="AD611" i="6"/>
  <c r="AZ611" i="6"/>
  <c r="L611" i="6"/>
  <c r="BC611" i="6"/>
  <c r="BD611" i="6"/>
  <c r="AH611" i="6"/>
  <c r="AP611" i="6"/>
  <c r="BH611" i="6"/>
  <c r="BB611" i="6"/>
  <c r="AU611" i="6"/>
  <c r="O611" i="6"/>
  <c r="BJ611" i="6"/>
  <c r="BP611" i="6"/>
  <c r="BN611" i="6"/>
  <c r="AK611" i="6"/>
  <c r="BF611" i="6"/>
  <c r="N611" i="6"/>
  <c r="BI611" i="6"/>
  <c r="BK611" i="6"/>
  <c r="P611" i="6"/>
  <c r="B611" i="7"/>
  <c r="AE611" i="6"/>
  <c r="AI611" i="6"/>
  <c r="AF611" i="6"/>
  <c r="BG611" i="6"/>
  <c r="AT611" i="6"/>
  <c r="AA611" i="6"/>
  <c r="AB611" i="6"/>
  <c r="C611" i="6"/>
  <c r="BR611" i="6"/>
  <c r="BE611" i="6"/>
  <c r="AR611" i="6"/>
  <c r="AX611" i="6"/>
  <c r="BL611" i="6"/>
  <c r="AY611" i="6"/>
  <c r="BA611" i="6"/>
  <c r="AC611" i="6"/>
  <c r="K611" i="6"/>
  <c r="AW611" i="6"/>
  <c r="BO611" i="6"/>
  <c r="AO611" i="6"/>
  <c r="E611" i="6"/>
  <c r="M611" i="6"/>
  <c r="AS611" i="6"/>
  <c r="K547" i="6"/>
  <c r="AX547" i="6"/>
  <c r="C547" i="6"/>
  <c r="BR547" i="6"/>
  <c r="O547" i="6"/>
  <c r="BB547" i="6"/>
  <c r="AA547" i="6"/>
  <c r="BA547" i="6"/>
  <c r="Z547" i="6"/>
  <c r="BP547" i="6"/>
  <c r="BE547" i="6"/>
  <c r="BJ547" i="6"/>
  <c r="BL547" i="6"/>
  <c r="BN547" i="6"/>
  <c r="AE547" i="6"/>
  <c r="AH547" i="6"/>
  <c r="AZ547" i="6"/>
  <c r="AO547" i="6"/>
  <c r="AV547" i="6"/>
  <c r="P547" i="6"/>
  <c r="B547" i="7"/>
  <c r="AY547" i="6"/>
  <c r="AI547" i="6"/>
  <c r="AW547" i="6"/>
  <c r="BG547" i="6"/>
  <c r="BF547" i="6"/>
  <c r="E547" i="6"/>
  <c r="AD547" i="6"/>
  <c r="AS547" i="6"/>
  <c r="BC547" i="6"/>
  <c r="BM547" i="6"/>
  <c r="BD547" i="6"/>
  <c r="AU547" i="6"/>
  <c r="AF547" i="6"/>
  <c r="BO547" i="6"/>
  <c r="BI547" i="6"/>
  <c r="M547" i="6"/>
  <c r="AB547" i="6"/>
  <c r="BK547" i="6"/>
  <c r="N547" i="6"/>
  <c r="AC547" i="6"/>
  <c r="AK547" i="6"/>
  <c r="AP547" i="6"/>
  <c r="L547" i="6"/>
  <c r="AR547" i="6"/>
  <c r="AT547" i="6"/>
  <c r="BH547" i="6"/>
  <c r="AA483" i="6"/>
  <c r="AW483" i="6"/>
  <c r="AI483" i="6"/>
  <c r="AE483" i="6"/>
  <c r="BA483" i="6"/>
  <c r="AU483" i="6"/>
  <c r="AF483" i="6"/>
  <c r="BJ483" i="6"/>
  <c r="AR483" i="6"/>
  <c r="BI483" i="6"/>
  <c r="BK483" i="6"/>
  <c r="O483" i="6"/>
  <c r="AC483" i="6"/>
  <c r="BP483" i="6"/>
  <c r="BB483" i="6"/>
  <c r="AK483" i="6"/>
  <c r="AP483" i="6"/>
  <c r="N483" i="6"/>
  <c r="AY483" i="6"/>
  <c r="BL483" i="6"/>
  <c r="P483" i="6"/>
  <c r="B483" i="7"/>
  <c r="AD483" i="6"/>
  <c r="C483" i="6"/>
  <c r="BR483" i="6"/>
  <c r="L483" i="6"/>
  <c r="K483" i="6"/>
  <c r="AX483" i="6"/>
  <c r="BM483" i="6"/>
  <c r="BO483" i="6"/>
  <c r="BD483" i="6"/>
  <c r="BC483" i="6"/>
  <c r="AS483" i="6"/>
  <c r="BG483" i="6"/>
  <c r="AZ483" i="6"/>
  <c r="BN483" i="6"/>
  <c r="E483" i="6"/>
  <c r="AO483" i="6"/>
  <c r="AH483" i="6"/>
  <c r="AV483" i="6"/>
  <c r="AT483" i="6"/>
  <c r="AB483" i="6"/>
  <c r="BF483" i="6"/>
  <c r="BE483" i="6"/>
  <c r="BH483" i="6"/>
  <c r="M483" i="6"/>
  <c r="Z483" i="6"/>
  <c r="AF419" i="6"/>
  <c r="AT419" i="6"/>
  <c r="BF419" i="6"/>
  <c r="AR419" i="6"/>
  <c r="BI419" i="6"/>
  <c r="BJ419" i="6"/>
  <c r="AH419" i="6"/>
  <c r="AA419" i="6"/>
  <c r="AW419" i="6"/>
  <c r="BO419" i="6"/>
  <c r="AI419" i="6"/>
  <c r="BD419" i="6"/>
  <c r="BB419" i="6"/>
  <c r="AP419" i="6"/>
  <c r="K419" i="6"/>
  <c r="M419" i="6"/>
  <c r="BL419" i="6"/>
  <c r="AO419" i="6"/>
  <c r="C419" i="6"/>
  <c r="BR419" i="6"/>
  <c r="AX419" i="6"/>
  <c r="BG419" i="6"/>
  <c r="BN419" i="6"/>
  <c r="AB419" i="6"/>
  <c r="O419" i="6"/>
  <c r="AC419" i="6"/>
  <c r="AK419" i="6"/>
  <c r="AY419" i="6"/>
  <c r="N419" i="6"/>
  <c r="P419" i="6"/>
  <c r="B419" i="7"/>
  <c r="AU419" i="6"/>
  <c r="BM419" i="6"/>
  <c r="E419" i="6"/>
  <c r="AZ419" i="6"/>
  <c r="BH419" i="6"/>
  <c r="AD419" i="6"/>
  <c r="BK419" i="6"/>
  <c r="L419" i="6"/>
  <c r="BC419" i="6"/>
  <c r="BE419" i="6"/>
  <c r="BA419" i="6"/>
  <c r="AS419" i="6"/>
  <c r="AE419" i="6"/>
  <c r="AV419" i="6"/>
  <c r="BP419" i="6"/>
  <c r="Z419" i="6"/>
  <c r="BK283" i="5"/>
  <c r="AS283" i="5"/>
  <c r="BJ283" i="5"/>
  <c r="AV283" i="5"/>
  <c r="E283" i="5"/>
  <c r="K283" i="5"/>
  <c r="AZ283" i="5"/>
  <c r="BA283" i="5"/>
  <c r="P283" i="5"/>
  <c r="BD283" i="5"/>
  <c r="O283" i="5"/>
  <c r="AU283" i="5"/>
  <c r="BI283" i="5"/>
  <c r="AY283" i="5"/>
  <c r="AW283" i="5"/>
  <c r="AM283" i="5"/>
  <c r="BB283" i="5"/>
  <c r="I283" i="5"/>
  <c r="BF283" i="5"/>
  <c r="AR283" i="5"/>
  <c r="AT283" i="5"/>
  <c r="U283" i="5"/>
  <c r="BC283" i="5"/>
  <c r="J283" i="5"/>
  <c r="AN283" i="5"/>
  <c r="BH283" i="5"/>
  <c r="AH283" i="5"/>
  <c r="AF283" i="5"/>
  <c r="R283" i="5"/>
  <c r="AK283" i="5"/>
  <c r="AO283" i="5"/>
  <c r="M283" i="5"/>
  <c r="L283" i="5"/>
  <c r="AX283" i="5"/>
  <c r="C283" i="5"/>
  <c r="AI283" i="5"/>
  <c r="AQ283" i="5"/>
  <c r="BE283" i="5"/>
  <c r="W283" i="5"/>
  <c r="V283" i="5"/>
  <c r="BL283" i="5"/>
  <c r="BP283" i="5"/>
  <c r="AJ283" i="5"/>
  <c r="BG283" i="5"/>
  <c r="AP283" i="5"/>
  <c r="AS219" i="5"/>
  <c r="AK219" i="5"/>
  <c r="AH219" i="5"/>
  <c r="I219" i="5"/>
  <c r="BG219" i="5"/>
  <c r="M219" i="5"/>
  <c r="AO219" i="5"/>
  <c r="AJ219" i="5"/>
  <c r="O219" i="5"/>
  <c r="BH219" i="5"/>
  <c r="AZ219" i="5"/>
  <c r="J219" i="5"/>
  <c r="V219" i="5"/>
  <c r="E219" i="5"/>
  <c r="BJ219" i="5"/>
  <c r="C219" i="5"/>
  <c r="AI219" i="5"/>
  <c r="BF219" i="5"/>
  <c r="L219" i="5"/>
  <c r="BL219" i="5"/>
  <c r="U219" i="5"/>
  <c r="AT219" i="5"/>
  <c r="AY219" i="5"/>
  <c r="BC219" i="5"/>
  <c r="AP219" i="5"/>
  <c r="BP219" i="5"/>
  <c r="AN219" i="5"/>
  <c r="BE219" i="5"/>
  <c r="K219" i="5"/>
  <c r="AM219" i="5"/>
  <c r="AW219" i="5"/>
  <c r="BA219" i="5"/>
  <c r="AR219" i="5"/>
  <c r="BD219" i="5"/>
  <c r="BI219" i="5"/>
  <c r="AQ219" i="5"/>
  <c r="AX219" i="5"/>
  <c r="W219" i="5"/>
  <c r="AV219" i="5"/>
  <c r="P219" i="5"/>
  <c r="BB219" i="5"/>
  <c r="AF219" i="5"/>
  <c r="BK219" i="5"/>
  <c r="AU219" i="5"/>
  <c r="R219" i="5"/>
  <c r="BL155" i="5"/>
  <c r="BB155" i="5"/>
  <c r="BI155" i="5"/>
  <c r="AN155" i="5"/>
  <c r="U155" i="5"/>
  <c r="BD155" i="5"/>
  <c r="P155" i="5"/>
  <c r="AS155" i="5"/>
  <c r="BP155" i="5"/>
  <c r="AZ155" i="5"/>
  <c r="AM155" i="5"/>
  <c r="AJ155" i="5"/>
  <c r="V155" i="5"/>
  <c r="AO155" i="5"/>
  <c r="AT155" i="5"/>
  <c r="BG155" i="5"/>
  <c r="W155" i="5"/>
  <c r="AW155" i="5"/>
  <c r="E155" i="5"/>
  <c r="AU155" i="5"/>
  <c r="I155" i="5"/>
  <c r="L155" i="5"/>
  <c r="J155" i="5"/>
  <c r="AQ155" i="5"/>
  <c r="BJ155" i="5"/>
  <c r="O155" i="5"/>
  <c r="C155" i="5"/>
  <c r="AI155" i="5"/>
  <c r="AY155" i="5"/>
  <c r="BE155" i="5"/>
  <c r="AX155" i="5"/>
  <c r="AV155" i="5"/>
  <c r="M155" i="5"/>
  <c r="AR155" i="5"/>
  <c r="AH155" i="5"/>
  <c r="BC155" i="5"/>
  <c r="BK155" i="5"/>
  <c r="R155" i="5"/>
  <c r="AK155" i="5"/>
  <c r="BF155" i="5"/>
  <c r="K155" i="5"/>
  <c r="BH155" i="5"/>
  <c r="BA155" i="5"/>
  <c r="AF155" i="5"/>
  <c r="AP155" i="5"/>
  <c r="E91" i="5"/>
  <c r="BG91" i="5"/>
  <c r="BB91" i="5"/>
  <c r="AT91" i="5"/>
  <c r="AU91" i="5"/>
  <c r="AM91" i="5"/>
  <c r="BA91" i="5"/>
  <c r="BC91" i="5"/>
  <c r="I91" i="5"/>
  <c r="BI91" i="5"/>
  <c r="AW91" i="5"/>
  <c r="AZ91" i="5"/>
  <c r="AK91" i="5"/>
  <c r="AS91" i="5"/>
  <c r="AP91" i="5"/>
  <c r="C91" i="5"/>
  <c r="AI91" i="5"/>
  <c r="BD91" i="5"/>
  <c r="O91" i="5"/>
  <c r="BK91" i="5"/>
  <c r="AY91" i="5"/>
  <c r="K91" i="5"/>
  <c r="BL91" i="5"/>
  <c r="L91" i="5"/>
  <c r="BJ91" i="5"/>
  <c r="AQ91" i="5"/>
  <c r="AO91" i="5"/>
  <c r="R91" i="5"/>
  <c r="AX91" i="5"/>
  <c r="AR91" i="5"/>
  <c r="AV91" i="5"/>
  <c r="BF91" i="5"/>
  <c r="AF91" i="5"/>
  <c r="AJ91" i="5"/>
  <c r="P91" i="5"/>
  <c r="BE91" i="5"/>
  <c r="U91" i="5"/>
  <c r="W91" i="5"/>
  <c r="M91" i="5"/>
  <c r="J91" i="5"/>
  <c r="BP91" i="5"/>
  <c r="AH91" i="5"/>
  <c r="BH91" i="5"/>
  <c r="AN91" i="5"/>
  <c r="V91" i="5"/>
  <c r="L286" i="5"/>
  <c r="AW286" i="5"/>
  <c r="BP286" i="5"/>
  <c r="R286" i="5"/>
  <c r="AJ286" i="5"/>
  <c r="BB286" i="5"/>
  <c r="AN286" i="5"/>
  <c r="BE286" i="5"/>
  <c r="W286" i="5"/>
  <c r="BH286" i="5"/>
  <c r="V286" i="5"/>
  <c r="AV286" i="5"/>
  <c r="AF286" i="5"/>
  <c r="BC286" i="5"/>
  <c r="BA286" i="5"/>
  <c r="AQ286" i="5"/>
  <c r="AO286" i="5"/>
  <c r="AU286" i="5"/>
  <c r="AS286" i="5"/>
  <c r="BL286" i="5"/>
  <c r="AX286" i="5"/>
  <c r="AZ286" i="5"/>
  <c r="J286" i="5"/>
  <c r="BG286" i="5"/>
  <c r="O286" i="5"/>
  <c r="BK286" i="5"/>
  <c r="BI286" i="5"/>
  <c r="AH286" i="5"/>
  <c r="U286" i="5"/>
  <c r="K286" i="5"/>
  <c r="C286" i="5"/>
  <c r="AI286" i="5"/>
  <c r="AK286" i="5"/>
  <c r="BD286" i="5"/>
  <c r="AP286" i="5"/>
  <c r="AR286" i="5"/>
  <c r="AT286" i="5"/>
  <c r="AY286" i="5"/>
  <c r="E286" i="5"/>
  <c r="AM286" i="5"/>
  <c r="P286" i="5"/>
  <c r="I286" i="5"/>
  <c r="BF286" i="5"/>
  <c r="M286" i="5"/>
  <c r="BJ286" i="5"/>
  <c r="BA222" i="5"/>
  <c r="AP222" i="5"/>
  <c r="BH222" i="5"/>
  <c r="J222" i="5"/>
  <c r="AQ222" i="5"/>
  <c r="AK222" i="5"/>
  <c r="M222" i="5"/>
  <c r="BP222" i="5"/>
  <c r="BI222" i="5"/>
  <c r="V222" i="5"/>
  <c r="BK222" i="5"/>
  <c r="AU222" i="5"/>
  <c r="BE222" i="5"/>
  <c r="AV222" i="5"/>
  <c r="BG222" i="5"/>
  <c r="AX222" i="5"/>
  <c r="K222" i="5"/>
  <c r="BJ222" i="5"/>
  <c r="W222" i="5"/>
  <c r="C222" i="5"/>
  <c r="AI222" i="5"/>
  <c r="BB222" i="5"/>
  <c r="AH222" i="5"/>
  <c r="BL222" i="5"/>
  <c r="AN222" i="5"/>
  <c r="U222" i="5"/>
  <c r="AO222" i="5"/>
  <c r="BC222" i="5"/>
  <c r="BF222" i="5"/>
  <c r="O222" i="5"/>
  <c r="P222" i="5"/>
  <c r="AW222" i="5"/>
  <c r="R222" i="5"/>
  <c r="BD222" i="5"/>
  <c r="AT222" i="5"/>
  <c r="AM222" i="5"/>
  <c r="AF222" i="5"/>
  <c r="AJ222" i="5"/>
  <c r="I222" i="5"/>
  <c r="AR222" i="5"/>
  <c r="L222" i="5"/>
  <c r="AZ222" i="5"/>
  <c r="AY222" i="5"/>
  <c r="AS222" i="5"/>
  <c r="E222" i="5"/>
  <c r="W158" i="5"/>
  <c r="AP158" i="5"/>
  <c r="AK158" i="5"/>
  <c r="L158" i="5"/>
  <c r="BI158" i="5"/>
  <c r="BC158" i="5"/>
  <c r="AW158" i="5"/>
  <c r="AM158" i="5"/>
  <c r="C158" i="5"/>
  <c r="AI158" i="5"/>
  <c r="P158" i="5"/>
  <c r="BP158" i="5"/>
  <c r="AU158" i="5"/>
  <c r="AZ158" i="5"/>
  <c r="BG158" i="5"/>
  <c r="M158" i="5"/>
  <c r="AF158" i="5"/>
  <c r="J158" i="5"/>
  <c r="AH158" i="5"/>
  <c r="BA158" i="5"/>
  <c r="AN158" i="5"/>
  <c r="BK158" i="5"/>
  <c r="I158" i="5"/>
  <c r="R158" i="5"/>
  <c r="AS158" i="5"/>
  <c r="V158" i="5"/>
  <c r="AV158" i="5"/>
  <c r="BD158" i="5"/>
  <c r="BB158" i="5"/>
  <c r="BJ158" i="5"/>
  <c r="O158" i="5"/>
  <c r="AO158" i="5"/>
  <c r="AX158" i="5"/>
  <c r="AQ158" i="5"/>
  <c r="AY158" i="5"/>
  <c r="E158" i="5"/>
  <c r="K158" i="5"/>
  <c r="BF158" i="5"/>
  <c r="BE158" i="5"/>
  <c r="AT158" i="5"/>
  <c r="BL158" i="5"/>
  <c r="U158" i="5"/>
  <c r="BH158" i="5"/>
  <c r="AJ158" i="5"/>
  <c r="AR158" i="5"/>
  <c r="L94" i="5"/>
  <c r="P94" i="5"/>
  <c r="BP94" i="5"/>
  <c r="BA94" i="5"/>
  <c r="BF94" i="5"/>
  <c r="AX94" i="5"/>
  <c r="AH94" i="5"/>
  <c r="AQ94" i="5"/>
  <c r="M94" i="5"/>
  <c r="BJ94" i="5"/>
  <c r="E94" i="5"/>
  <c r="AW94" i="5"/>
  <c r="BB94" i="5"/>
  <c r="W94" i="5"/>
  <c r="I94" i="5"/>
  <c r="AP94" i="5"/>
  <c r="BC94" i="5"/>
  <c r="AU94" i="5"/>
  <c r="BH94" i="5"/>
  <c r="AT94" i="5"/>
  <c r="K94" i="5"/>
  <c r="AJ94" i="5"/>
  <c r="AK94" i="5"/>
  <c r="AO94" i="5"/>
  <c r="BK94" i="5"/>
  <c r="AS94" i="5"/>
  <c r="J94" i="5"/>
  <c r="O94" i="5"/>
  <c r="AR94" i="5"/>
  <c r="V94" i="5"/>
  <c r="BG94" i="5"/>
  <c r="BE94" i="5"/>
  <c r="BL94" i="5"/>
  <c r="BI94" i="5"/>
  <c r="AV94" i="5"/>
  <c r="U94" i="5"/>
  <c r="AZ94" i="5"/>
  <c r="C94" i="5"/>
  <c r="AI94" i="5"/>
  <c r="AY94" i="5"/>
  <c r="R94" i="5"/>
  <c r="BD94" i="5"/>
  <c r="AF94" i="5"/>
  <c r="AN94" i="5"/>
  <c r="AM94" i="5"/>
  <c r="M281" i="5"/>
  <c r="AY281" i="5"/>
  <c r="BP281" i="5"/>
  <c r="U281" i="5"/>
  <c r="BC281" i="5"/>
  <c r="R281" i="5"/>
  <c r="AJ281" i="5"/>
  <c r="BG281" i="5"/>
  <c r="AN281" i="5"/>
  <c r="BE281" i="5"/>
  <c r="V281" i="5"/>
  <c r="AS281" i="5"/>
  <c r="AF281" i="5"/>
  <c r="BL281" i="5"/>
  <c r="J281" i="5"/>
  <c r="C281" i="5"/>
  <c r="AI281" i="5"/>
  <c r="AQ281" i="5"/>
  <c r="BD281" i="5"/>
  <c r="AU281" i="5"/>
  <c r="BI281" i="5"/>
  <c r="AX281" i="5"/>
  <c r="AW281" i="5"/>
  <c r="AK281" i="5"/>
  <c r="O281" i="5"/>
  <c r="I281" i="5"/>
  <c r="BK281" i="5"/>
  <c r="AR281" i="5"/>
  <c r="AH281" i="5"/>
  <c r="L281" i="5"/>
  <c r="K281" i="5"/>
  <c r="BB281" i="5"/>
  <c r="BA281" i="5"/>
  <c r="AP281" i="5"/>
  <c r="AO281" i="5"/>
  <c r="AT281" i="5"/>
  <c r="BH281" i="5"/>
  <c r="E281" i="5"/>
  <c r="AV281" i="5"/>
  <c r="AM281" i="5"/>
  <c r="AZ281" i="5"/>
  <c r="P281" i="5"/>
  <c r="BF281" i="5"/>
  <c r="W281" i="5"/>
  <c r="BJ281" i="5"/>
  <c r="I217" i="5"/>
  <c r="AU217" i="5"/>
  <c r="AZ217" i="5"/>
  <c r="BD217" i="5"/>
  <c r="BH217" i="5"/>
  <c r="AV217" i="5"/>
  <c r="BC217" i="5"/>
  <c r="AX217" i="5"/>
  <c r="BG217" i="5"/>
  <c r="E217" i="5"/>
  <c r="O217" i="5"/>
  <c r="R217" i="5"/>
  <c r="BE217" i="5"/>
  <c r="V217" i="5"/>
  <c r="M217" i="5"/>
  <c r="U217" i="5"/>
  <c r="AS217" i="5"/>
  <c r="AM217" i="5"/>
  <c r="W217" i="5"/>
  <c r="BK217" i="5"/>
  <c r="BJ217" i="5"/>
  <c r="AH217" i="5"/>
  <c r="L217" i="5"/>
  <c r="AF217" i="5"/>
  <c r="AQ217" i="5"/>
  <c r="K217" i="5"/>
  <c r="BB217" i="5"/>
  <c r="AP217" i="5"/>
  <c r="AJ217" i="5"/>
  <c r="AO217" i="5"/>
  <c r="AR217" i="5"/>
  <c r="BL217" i="5"/>
  <c r="AW217" i="5"/>
  <c r="C217" i="5"/>
  <c r="AI217" i="5"/>
  <c r="AK217" i="5"/>
  <c r="P217" i="5"/>
  <c r="BF217" i="5"/>
  <c r="BA217" i="5"/>
  <c r="AN217" i="5"/>
  <c r="AY217" i="5"/>
  <c r="AT217" i="5"/>
  <c r="J217" i="5"/>
  <c r="BP217" i="5"/>
  <c r="BI217" i="5"/>
  <c r="AJ153" i="5"/>
  <c r="AK153" i="5"/>
  <c r="AN153" i="5"/>
  <c r="BE153" i="5"/>
  <c r="BL153" i="5"/>
  <c r="AT153" i="5"/>
  <c r="AU153" i="5"/>
  <c r="AM153" i="5"/>
  <c r="U153" i="5"/>
  <c r="P153" i="5"/>
  <c r="BP153" i="5"/>
  <c r="C153" i="5"/>
  <c r="AI153" i="5"/>
  <c r="BF153" i="5"/>
  <c r="BJ153" i="5"/>
  <c r="BK153" i="5"/>
  <c r="L153" i="5"/>
  <c r="J153" i="5"/>
  <c r="V153" i="5"/>
  <c r="AZ153" i="5"/>
  <c r="AH153" i="5"/>
  <c r="BG153" i="5"/>
  <c r="I153" i="5"/>
  <c r="AQ153" i="5"/>
  <c r="M153" i="5"/>
  <c r="AV153" i="5"/>
  <c r="AY153" i="5"/>
  <c r="BB153" i="5"/>
  <c r="BD153" i="5"/>
  <c r="BA153" i="5"/>
  <c r="R153" i="5"/>
  <c r="AO153" i="5"/>
  <c r="AF153" i="5"/>
  <c r="AS153" i="5"/>
  <c r="E153" i="5"/>
  <c r="AW153" i="5"/>
  <c r="K153" i="5"/>
  <c r="W153" i="5"/>
  <c r="AX153" i="5"/>
  <c r="AP153" i="5"/>
  <c r="BC153" i="5"/>
  <c r="BI153" i="5"/>
  <c r="BH153" i="5"/>
  <c r="O153" i="5"/>
  <c r="AR153" i="5"/>
  <c r="AP89" i="5"/>
  <c r="BF89" i="5"/>
  <c r="AK89" i="5"/>
  <c r="L89" i="5"/>
  <c r="AW89" i="5"/>
  <c r="AM89" i="5"/>
  <c r="C89" i="5"/>
  <c r="AI89" i="5"/>
  <c r="P89" i="5"/>
  <c r="BP89" i="5"/>
  <c r="AF89" i="5"/>
  <c r="V89" i="5"/>
  <c r="BK89" i="5"/>
  <c r="I89" i="5"/>
  <c r="R89" i="5"/>
  <c r="U89" i="5"/>
  <c r="BH89" i="5"/>
  <c r="AJ89" i="5"/>
  <c r="AR89" i="5"/>
  <c r="BI89" i="5"/>
  <c r="AY89" i="5"/>
  <c r="AU89" i="5"/>
  <c r="AO89" i="5"/>
  <c r="AX89" i="5"/>
  <c r="J89" i="5"/>
  <c r="AH89" i="5"/>
  <c r="BA89" i="5"/>
  <c r="AN89" i="5"/>
  <c r="BC89" i="5"/>
  <c r="AZ89" i="5"/>
  <c r="BE89" i="5"/>
  <c r="AT89" i="5"/>
  <c r="AV89" i="5"/>
  <c r="BD89" i="5"/>
  <c r="BB89" i="5"/>
  <c r="BJ89" i="5"/>
  <c r="AQ89" i="5"/>
  <c r="W89" i="5"/>
  <c r="O89" i="5"/>
  <c r="BG89" i="5"/>
  <c r="M89" i="5"/>
  <c r="E89" i="5"/>
  <c r="K89" i="5"/>
  <c r="AS89" i="5"/>
  <c r="BL89" i="5"/>
  <c r="M276" i="5"/>
  <c r="AY276" i="5"/>
  <c r="BP276" i="5"/>
  <c r="U276" i="5"/>
  <c r="BC276" i="5"/>
  <c r="R276" i="5"/>
  <c r="AJ276" i="5"/>
  <c r="BG276" i="5"/>
  <c r="AN276" i="5"/>
  <c r="BE276" i="5"/>
  <c r="V276" i="5"/>
  <c r="AS276" i="5"/>
  <c r="AF276" i="5"/>
  <c r="BL276" i="5"/>
  <c r="J276" i="5"/>
  <c r="C276" i="5"/>
  <c r="AI276" i="5"/>
  <c r="AQ276" i="5"/>
  <c r="BD276" i="5"/>
  <c r="AU276" i="5"/>
  <c r="BI276" i="5"/>
  <c r="AX276" i="5"/>
  <c r="AW276" i="5"/>
  <c r="AK276" i="5"/>
  <c r="O276" i="5"/>
  <c r="I276" i="5"/>
  <c r="BK276" i="5"/>
  <c r="AR276" i="5"/>
  <c r="AH276" i="5"/>
  <c r="L276" i="5"/>
  <c r="K276" i="5"/>
  <c r="BB276" i="5"/>
  <c r="BA276" i="5"/>
  <c r="AP276" i="5"/>
  <c r="AO276" i="5"/>
  <c r="AT276" i="5"/>
  <c r="BH276" i="5"/>
  <c r="E276" i="5"/>
  <c r="AV276" i="5"/>
  <c r="AM276" i="5"/>
  <c r="AZ276" i="5"/>
  <c r="P276" i="5"/>
  <c r="BF276" i="5"/>
  <c r="W276" i="5"/>
  <c r="BJ276" i="5"/>
  <c r="BF212" i="5"/>
  <c r="AP212" i="5"/>
  <c r="BK212" i="5"/>
  <c r="AM212" i="5"/>
  <c r="BC212" i="5"/>
  <c r="AX212" i="5"/>
  <c r="BP212" i="5"/>
  <c r="J212" i="5"/>
  <c r="AR212" i="5"/>
  <c r="L212" i="5"/>
  <c r="P212" i="5"/>
  <c r="W212" i="5"/>
  <c r="O212" i="5"/>
  <c r="E212" i="5"/>
  <c r="AT212" i="5"/>
  <c r="AO212" i="5"/>
  <c r="AN212" i="5"/>
  <c r="BG212" i="5"/>
  <c r="BB212" i="5"/>
  <c r="C212" i="5"/>
  <c r="AI212" i="5"/>
  <c r="AJ212" i="5"/>
  <c r="BE212" i="5"/>
  <c r="AY212" i="5"/>
  <c r="M212" i="5"/>
  <c r="AS212" i="5"/>
  <c r="BD212" i="5"/>
  <c r="AK212" i="5"/>
  <c r="R212" i="5"/>
  <c r="AU212" i="5"/>
  <c r="AH212" i="5"/>
  <c r="V212" i="5"/>
  <c r="U212" i="5"/>
  <c r="K212" i="5"/>
  <c r="AQ212" i="5"/>
  <c r="AV212" i="5"/>
  <c r="AZ212" i="5"/>
  <c r="BA212" i="5"/>
  <c r="I212" i="5"/>
  <c r="BI212" i="5"/>
  <c r="AF212" i="5"/>
  <c r="BJ212" i="5"/>
  <c r="AW212" i="5"/>
  <c r="BH212" i="5"/>
  <c r="BL212" i="5"/>
  <c r="AV148" i="5"/>
  <c r="BL148" i="5"/>
  <c r="R148" i="5"/>
  <c r="K148" i="5"/>
  <c r="C148" i="5"/>
  <c r="AI148" i="5"/>
  <c r="W148" i="5"/>
  <c r="I148" i="5"/>
  <c r="BK148" i="5"/>
  <c r="AS148" i="5"/>
  <c r="AT148" i="5"/>
  <c r="AZ148" i="5"/>
  <c r="E148" i="5"/>
  <c r="BB148" i="5"/>
  <c r="AF148" i="5"/>
  <c r="BC148" i="5"/>
  <c r="BA148" i="5"/>
  <c r="AO148" i="5"/>
  <c r="BJ148" i="5"/>
  <c r="L148" i="5"/>
  <c r="V148" i="5"/>
  <c r="BG148" i="5"/>
  <c r="AK148" i="5"/>
  <c r="BH148" i="5"/>
  <c r="AM148" i="5"/>
  <c r="BF148" i="5"/>
  <c r="BE148" i="5"/>
  <c r="M148" i="5"/>
  <c r="U148" i="5"/>
  <c r="AY148" i="5"/>
  <c r="P148" i="5"/>
  <c r="J148" i="5"/>
  <c r="BP148" i="5"/>
  <c r="AH148" i="5"/>
  <c r="AP148" i="5"/>
  <c r="BI148" i="5"/>
  <c r="AW148" i="5"/>
  <c r="AQ148" i="5"/>
  <c r="AR148" i="5"/>
  <c r="AX148" i="5"/>
  <c r="AJ148" i="5"/>
  <c r="BD148" i="5"/>
  <c r="AN148" i="5"/>
  <c r="AU148" i="5"/>
  <c r="O148" i="5"/>
  <c r="AJ84" i="5"/>
  <c r="AK84" i="5"/>
  <c r="AN84" i="5"/>
  <c r="BI84" i="5"/>
  <c r="E84" i="5"/>
  <c r="AY84" i="5"/>
  <c r="AZ84" i="5"/>
  <c r="AR84" i="5"/>
  <c r="I84" i="5"/>
  <c r="AQ84" i="5"/>
  <c r="AT84" i="5"/>
  <c r="BG84" i="5"/>
  <c r="M84" i="5"/>
  <c r="AV84" i="5"/>
  <c r="U84" i="5"/>
  <c r="BB84" i="5"/>
  <c r="BD84" i="5"/>
  <c r="L84" i="5"/>
  <c r="AF84" i="5"/>
  <c r="BA84" i="5"/>
  <c r="R84" i="5"/>
  <c r="AS84" i="5"/>
  <c r="AM84" i="5"/>
  <c r="AW84" i="5"/>
  <c r="K84" i="5"/>
  <c r="BK84" i="5"/>
  <c r="BE84" i="5"/>
  <c r="W84" i="5"/>
  <c r="AX84" i="5"/>
  <c r="AU84" i="5"/>
  <c r="BH84" i="5"/>
  <c r="O84" i="5"/>
  <c r="BP84" i="5"/>
  <c r="BC84" i="5"/>
  <c r="BL84" i="5"/>
  <c r="C84" i="5"/>
  <c r="AI84" i="5"/>
  <c r="BF84" i="5"/>
  <c r="BJ84" i="5"/>
  <c r="J84" i="5"/>
  <c r="V84" i="5"/>
  <c r="P84" i="5"/>
  <c r="AH84" i="5"/>
  <c r="AO84" i="5"/>
  <c r="AP84" i="5"/>
  <c r="K549" i="6"/>
  <c r="AX549" i="6"/>
  <c r="AE549" i="6"/>
  <c r="AW549" i="6"/>
  <c r="M549" i="6"/>
  <c r="BD549" i="6"/>
  <c r="L549" i="6"/>
  <c r="AU549" i="6"/>
  <c r="BL549" i="6"/>
  <c r="P549" i="6"/>
  <c r="B549" i="7"/>
  <c r="AD549" i="6"/>
  <c r="BH549" i="6"/>
  <c r="AC549" i="6"/>
  <c r="AK549" i="6"/>
  <c r="AH549" i="6"/>
  <c r="AZ549" i="6"/>
  <c r="AO549" i="6"/>
  <c r="BP549" i="6"/>
  <c r="BE549" i="6"/>
  <c r="AY549" i="6"/>
  <c r="BN549" i="6"/>
  <c r="AA549" i="6"/>
  <c r="BB549" i="6"/>
  <c r="AV549" i="6"/>
  <c r="BF549" i="6"/>
  <c r="AR549" i="6"/>
  <c r="BO549" i="6"/>
  <c r="AS549" i="6"/>
  <c r="AI549" i="6"/>
  <c r="O549" i="6"/>
  <c r="AP549" i="6"/>
  <c r="AB549" i="6"/>
  <c r="Z549" i="6"/>
  <c r="E549" i="6"/>
  <c r="AT549" i="6"/>
  <c r="N549" i="6"/>
  <c r="BI549" i="6"/>
  <c r="BC549" i="6"/>
  <c r="BM549" i="6"/>
  <c r="BG549" i="6"/>
  <c r="BA549" i="6"/>
  <c r="BK549" i="6"/>
  <c r="AF549" i="6"/>
  <c r="BJ549" i="6"/>
  <c r="C549" i="6"/>
  <c r="BR549" i="6"/>
  <c r="AA485" i="6"/>
  <c r="AW485" i="6"/>
  <c r="BN485" i="6"/>
  <c r="AZ485" i="6"/>
  <c r="M485" i="6"/>
  <c r="BO485" i="6"/>
  <c r="AK485" i="6"/>
  <c r="BE485" i="6"/>
  <c r="AP485" i="6"/>
  <c r="AR485" i="6"/>
  <c r="BI485" i="6"/>
  <c r="BF485" i="6"/>
  <c r="BL485" i="6"/>
  <c r="AC485" i="6"/>
  <c r="BP485" i="6"/>
  <c r="AO485" i="6"/>
  <c r="Z485" i="6"/>
  <c r="AT485" i="6"/>
  <c r="AS485" i="6"/>
  <c r="AY485" i="6"/>
  <c r="O485" i="6"/>
  <c r="BG485" i="6"/>
  <c r="AB485" i="6"/>
  <c r="AD485" i="6"/>
  <c r="BD485" i="6"/>
  <c r="BK485" i="6"/>
  <c r="N485" i="6"/>
  <c r="AI485" i="6"/>
  <c r="BB485" i="6"/>
  <c r="BM485" i="6"/>
  <c r="BJ485" i="6"/>
  <c r="BA485" i="6"/>
  <c r="AH485" i="6"/>
  <c r="E485" i="6"/>
  <c r="AX485" i="6"/>
  <c r="BH485" i="6"/>
  <c r="P485" i="6"/>
  <c r="B485" i="7"/>
  <c r="AV485" i="6"/>
  <c r="AU485" i="6"/>
  <c r="AE485" i="6"/>
  <c r="BC485" i="6"/>
  <c r="C485" i="6"/>
  <c r="BR485" i="6"/>
  <c r="AF485" i="6"/>
  <c r="L485" i="6"/>
  <c r="K485" i="6"/>
  <c r="AY421" i="6"/>
  <c r="BP421" i="6"/>
  <c r="AO421" i="6"/>
  <c r="C421" i="6"/>
  <c r="BR421" i="6"/>
  <c r="E421" i="6"/>
  <c r="BF421" i="6"/>
  <c r="N421" i="6"/>
  <c r="AS421" i="6"/>
  <c r="AX421" i="6"/>
  <c r="AA421" i="6"/>
  <c r="AW421" i="6"/>
  <c r="BJ421" i="6"/>
  <c r="BO421" i="6"/>
  <c r="BA421" i="6"/>
  <c r="BC421" i="6"/>
  <c r="AF421" i="6"/>
  <c r="AP421" i="6"/>
  <c r="K421" i="6"/>
  <c r="M421" i="6"/>
  <c r="BL421" i="6"/>
  <c r="AE421" i="6"/>
  <c r="L421" i="6"/>
  <c r="BE421" i="6"/>
  <c r="BG421" i="6"/>
  <c r="BI421" i="6"/>
  <c r="AU421" i="6"/>
  <c r="O421" i="6"/>
  <c r="AZ421" i="6"/>
  <c r="BN421" i="6"/>
  <c r="AK421" i="6"/>
  <c r="AH421" i="6"/>
  <c r="AR421" i="6"/>
  <c r="BB421" i="6"/>
  <c r="BK421" i="6"/>
  <c r="BM421" i="6"/>
  <c r="AD421" i="6"/>
  <c r="AB421" i="6"/>
  <c r="AI421" i="6"/>
  <c r="BD421" i="6"/>
  <c r="AC421" i="6"/>
  <c r="BH421" i="6"/>
  <c r="AT421" i="6"/>
  <c r="AV421" i="6"/>
  <c r="P421" i="6"/>
  <c r="B421" i="7"/>
  <c r="Z421" i="6"/>
  <c r="N724" i="6"/>
  <c r="AS724" i="6"/>
  <c r="BN724" i="6"/>
  <c r="AV724" i="6"/>
  <c r="BM724" i="6"/>
  <c r="AI724" i="6"/>
  <c r="AB724" i="6"/>
  <c r="BF724" i="6"/>
  <c r="AF724" i="6"/>
  <c r="AT724" i="6"/>
  <c r="BK724" i="6"/>
  <c r="K724" i="6"/>
  <c r="M724" i="6"/>
  <c r="O724" i="6"/>
  <c r="AD724" i="6"/>
  <c r="BA724" i="6"/>
  <c r="BC724" i="6"/>
  <c r="E724" i="6"/>
  <c r="BJ724" i="6"/>
  <c r="Z724" i="6"/>
  <c r="BI724" i="6"/>
  <c r="BG724" i="6"/>
  <c r="AW724" i="6"/>
  <c r="AE724" i="6"/>
  <c r="L724" i="6"/>
  <c r="C724" i="6"/>
  <c r="BR724" i="6"/>
  <c r="BE724" i="6"/>
  <c r="BO724" i="6"/>
  <c r="AR724" i="6"/>
  <c r="AC724" i="6"/>
  <c r="AA724" i="6"/>
  <c r="AH724" i="6"/>
  <c r="AZ724" i="6"/>
  <c r="AO724" i="6"/>
  <c r="AK724" i="6"/>
  <c r="P724" i="6"/>
  <c r="B724" i="7"/>
  <c r="AP724" i="6"/>
  <c r="BH724" i="6"/>
  <c r="AX724" i="6"/>
  <c r="BL724" i="6"/>
  <c r="BB724" i="6"/>
  <c r="BP724" i="6"/>
  <c r="AY724" i="6"/>
  <c r="BD724" i="6"/>
  <c r="AU724" i="6"/>
  <c r="E660" i="6"/>
  <c r="BD660" i="6"/>
  <c r="BF660" i="6"/>
  <c r="K660" i="6"/>
  <c r="BH660" i="6"/>
  <c r="BJ660" i="6"/>
  <c r="Z660" i="6"/>
  <c r="AW660" i="6"/>
  <c r="AA660" i="6"/>
  <c r="AD660" i="6"/>
  <c r="BP660" i="6"/>
  <c r="N660" i="6"/>
  <c r="AI660" i="6"/>
  <c r="AH660" i="6"/>
  <c r="M660" i="6"/>
  <c r="BI660" i="6"/>
  <c r="O660" i="6"/>
  <c r="BM660" i="6"/>
  <c r="AZ660" i="6"/>
  <c r="BC660" i="6"/>
  <c r="AC660" i="6"/>
  <c r="AY660" i="6"/>
  <c r="AP660" i="6"/>
  <c r="AS660" i="6"/>
  <c r="AU660" i="6"/>
  <c r="AX660" i="6"/>
  <c r="AB660" i="6"/>
  <c r="BA660" i="6"/>
  <c r="AT660" i="6"/>
  <c r="AE660" i="6"/>
  <c r="AK660" i="6"/>
  <c r="AO660" i="6"/>
  <c r="BO660" i="6"/>
  <c r="AV660" i="6"/>
  <c r="BN660" i="6"/>
  <c r="P660" i="6"/>
  <c r="B660" i="7"/>
  <c r="L660" i="6"/>
  <c r="AF660" i="6"/>
  <c r="BE660" i="6"/>
  <c r="BK660" i="6"/>
  <c r="AR660" i="6"/>
  <c r="BG660" i="6"/>
  <c r="BL660" i="6"/>
  <c r="C660" i="6"/>
  <c r="BR660" i="6"/>
  <c r="BB660" i="6"/>
  <c r="AB596" i="6"/>
  <c r="BF596" i="6"/>
  <c r="AV596" i="6"/>
  <c r="AF596" i="6"/>
  <c r="AT596" i="6"/>
  <c r="BO596" i="6"/>
  <c r="K596" i="6"/>
  <c r="AX596" i="6"/>
  <c r="C596" i="6"/>
  <c r="BR596" i="6"/>
  <c r="O596" i="6"/>
  <c r="BB596" i="6"/>
  <c r="AA596" i="6"/>
  <c r="BA596" i="6"/>
  <c r="AU596" i="6"/>
  <c r="E596" i="6"/>
  <c r="BJ596" i="6"/>
  <c r="N596" i="6"/>
  <c r="AC596" i="6"/>
  <c r="BM596" i="6"/>
  <c r="BG596" i="6"/>
  <c r="L596" i="6"/>
  <c r="BK596" i="6"/>
  <c r="BE596" i="6"/>
  <c r="AD596" i="6"/>
  <c r="BH596" i="6"/>
  <c r="BN596" i="6"/>
  <c r="AE596" i="6"/>
  <c r="AH596" i="6"/>
  <c r="AZ596" i="6"/>
  <c r="AO596" i="6"/>
  <c r="BP596" i="6"/>
  <c r="P596" i="6"/>
  <c r="B596" i="7"/>
  <c r="AY596" i="6"/>
  <c r="AS596" i="6"/>
  <c r="AI596" i="6"/>
  <c r="AK596" i="6"/>
  <c r="M596" i="6"/>
  <c r="BD596" i="6"/>
  <c r="Z596" i="6"/>
  <c r="AR596" i="6"/>
  <c r="BL596" i="6"/>
  <c r="BI596" i="6"/>
  <c r="BC596" i="6"/>
  <c r="AW596" i="6"/>
  <c r="AP596" i="6"/>
  <c r="AA532" i="6"/>
  <c r="AR532" i="6"/>
  <c r="BE532" i="6"/>
  <c r="BH532" i="6"/>
  <c r="BF532" i="6"/>
  <c r="BD532" i="6"/>
  <c r="AF532" i="6"/>
  <c r="Z532" i="6"/>
  <c r="BC532" i="6"/>
  <c r="BP532" i="6"/>
  <c r="BN532" i="6"/>
  <c r="BM532" i="6"/>
  <c r="BA532" i="6"/>
  <c r="AO532" i="6"/>
  <c r="AE532" i="6"/>
  <c r="AI532" i="6"/>
  <c r="P532" i="6"/>
  <c r="B532" i="7"/>
  <c r="AK532" i="6"/>
  <c r="BG532" i="6"/>
  <c r="AH532" i="6"/>
  <c r="AY532" i="6"/>
  <c r="AX532" i="6"/>
  <c r="O532" i="6"/>
  <c r="BK532" i="6"/>
  <c r="BO532" i="6"/>
  <c r="AT532" i="6"/>
  <c r="BI532" i="6"/>
  <c r="N532" i="6"/>
  <c r="BB532" i="6"/>
  <c r="K532" i="6"/>
  <c r="AZ532" i="6"/>
  <c r="AW532" i="6"/>
  <c r="M532" i="6"/>
  <c r="C532" i="6"/>
  <c r="BR532" i="6"/>
  <c r="BJ532" i="6"/>
  <c r="AU532" i="6"/>
  <c r="AS532" i="6"/>
  <c r="E532" i="6"/>
  <c r="BL532" i="6"/>
  <c r="L532" i="6"/>
  <c r="AD532" i="6"/>
  <c r="AC532" i="6"/>
  <c r="AB532" i="6"/>
  <c r="AV532" i="6"/>
  <c r="AP532" i="6"/>
  <c r="BC468" i="6"/>
  <c r="AB468" i="6"/>
  <c r="BA468" i="6"/>
  <c r="AC468" i="6"/>
  <c r="BG468" i="6"/>
  <c r="AW468" i="6"/>
  <c r="O468" i="6"/>
  <c r="M468" i="6"/>
  <c r="AA468" i="6"/>
  <c r="L468" i="6"/>
  <c r="BP468" i="6"/>
  <c r="AI468" i="6"/>
  <c r="AR468" i="6"/>
  <c r="C468" i="6"/>
  <c r="BR468" i="6"/>
  <c r="AP468" i="6"/>
  <c r="AZ468" i="6"/>
  <c r="AH468" i="6"/>
  <c r="AS468" i="6"/>
  <c r="AD468" i="6"/>
  <c r="P468" i="6"/>
  <c r="B468" i="7"/>
  <c r="K468" i="6"/>
  <c r="AE468" i="6"/>
  <c r="AF468" i="6"/>
  <c r="AO468" i="6"/>
  <c r="BB468" i="6"/>
  <c r="BL468" i="6"/>
  <c r="AY468" i="6"/>
  <c r="AT468" i="6"/>
  <c r="BI468" i="6"/>
  <c r="BF468" i="6"/>
  <c r="AX468" i="6"/>
  <c r="N468" i="6"/>
  <c r="BO468" i="6"/>
  <c r="AU468" i="6"/>
  <c r="BE468" i="6"/>
  <c r="AK468" i="6"/>
  <c r="BJ468" i="6"/>
  <c r="AV468" i="6"/>
  <c r="BM468" i="6"/>
  <c r="BN468" i="6"/>
  <c r="BD468" i="6"/>
  <c r="E468" i="6"/>
  <c r="BK468" i="6"/>
  <c r="BH468" i="6"/>
  <c r="Z468" i="6"/>
  <c r="BC404" i="6"/>
  <c r="BD404" i="6"/>
  <c r="BJ404" i="6"/>
  <c r="AB404" i="6"/>
  <c r="BG404" i="6"/>
  <c r="K404" i="6"/>
  <c r="AH404" i="6"/>
  <c r="BP404" i="6"/>
  <c r="AU404" i="6"/>
  <c r="BL404" i="6"/>
  <c r="AX404" i="6"/>
  <c r="AT404" i="6"/>
  <c r="C404" i="6"/>
  <c r="BR404" i="6"/>
  <c r="AF404" i="6"/>
  <c r="BO404" i="6"/>
  <c r="N404" i="6"/>
  <c r="BI404" i="6"/>
  <c r="AE404" i="6"/>
  <c r="BK404" i="6"/>
  <c r="AW404" i="6"/>
  <c r="AZ404" i="6"/>
  <c r="BE404" i="6"/>
  <c r="P404" i="6"/>
  <c r="B404" i="7"/>
  <c r="AR404" i="6"/>
  <c r="AC404" i="6"/>
  <c r="BA404" i="6"/>
  <c r="AA404" i="6"/>
  <c r="BM404" i="6"/>
  <c r="AK404" i="6"/>
  <c r="L404" i="6"/>
  <c r="BH404" i="6"/>
  <c r="BF404" i="6"/>
  <c r="BN404" i="6"/>
  <c r="AV404" i="6"/>
  <c r="BB404" i="6"/>
  <c r="AI404" i="6"/>
  <c r="E404" i="6"/>
  <c r="AO404" i="6"/>
  <c r="AP404" i="6"/>
  <c r="AS404" i="6"/>
  <c r="AD404" i="6"/>
  <c r="M404" i="6"/>
  <c r="O404" i="6"/>
  <c r="AY404" i="6"/>
  <c r="Z404" i="6"/>
  <c r="AO715" i="6"/>
  <c r="BK715" i="6"/>
  <c r="AS715" i="6"/>
  <c r="AT715" i="6"/>
  <c r="BO715" i="6"/>
  <c r="BI715" i="6"/>
  <c r="BN715" i="6"/>
  <c r="E715" i="6"/>
  <c r="AP715" i="6"/>
  <c r="BH715" i="6"/>
  <c r="AF715" i="6"/>
  <c r="L715" i="6"/>
  <c r="AA715" i="6"/>
  <c r="P715" i="6"/>
  <c r="B715" i="7"/>
  <c r="AY715" i="6"/>
  <c r="BM715" i="6"/>
  <c r="BC715" i="6"/>
  <c r="O715" i="6"/>
  <c r="BG715" i="6"/>
  <c r="AB715" i="6"/>
  <c r="BF715" i="6"/>
  <c r="AV715" i="6"/>
  <c r="AE715" i="6"/>
  <c r="AC715" i="6"/>
  <c r="C715" i="6"/>
  <c r="BR715" i="6"/>
  <c r="AH715" i="6"/>
  <c r="N715" i="6"/>
  <c r="K715" i="6"/>
  <c r="Z715" i="6"/>
  <c r="BL715" i="6"/>
  <c r="BJ715" i="6"/>
  <c r="AZ715" i="6"/>
  <c r="AX715" i="6"/>
  <c r="AK715" i="6"/>
  <c r="BB715" i="6"/>
  <c r="AR715" i="6"/>
  <c r="BA715" i="6"/>
  <c r="AU715" i="6"/>
  <c r="AW715" i="6"/>
  <c r="AD715" i="6"/>
  <c r="BP715" i="6"/>
  <c r="AI715" i="6"/>
  <c r="BD715" i="6"/>
  <c r="M715" i="6"/>
  <c r="BE715" i="6"/>
  <c r="BG651" i="6"/>
  <c r="K651" i="6"/>
  <c r="AT651" i="6"/>
  <c r="BK651" i="6"/>
  <c r="O651" i="6"/>
  <c r="BO651" i="6"/>
  <c r="AB651" i="6"/>
  <c r="AC651" i="6"/>
  <c r="AF651" i="6"/>
  <c r="AX651" i="6"/>
  <c r="M651" i="6"/>
  <c r="BH651" i="6"/>
  <c r="BN651" i="6"/>
  <c r="AV651" i="6"/>
  <c r="P651" i="6"/>
  <c r="B651" i="7"/>
  <c r="AE651" i="6"/>
  <c r="L651" i="6"/>
  <c r="C651" i="6"/>
  <c r="BR651" i="6"/>
  <c r="BE651" i="6"/>
  <c r="AP651" i="6"/>
  <c r="AS651" i="6"/>
  <c r="Z651" i="6"/>
  <c r="BL651" i="6"/>
  <c r="BJ651" i="6"/>
  <c r="AZ651" i="6"/>
  <c r="AO651" i="6"/>
  <c r="AK651" i="6"/>
  <c r="AH651" i="6"/>
  <c r="N651" i="6"/>
  <c r="BI651" i="6"/>
  <c r="AU651" i="6"/>
  <c r="AW651" i="6"/>
  <c r="AD651" i="6"/>
  <c r="BP651" i="6"/>
  <c r="AI651" i="6"/>
  <c r="BD651" i="6"/>
  <c r="BF651" i="6"/>
  <c r="AR651" i="6"/>
  <c r="BB651" i="6"/>
  <c r="AA651" i="6"/>
  <c r="BM651" i="6"/>
  <c r="AY651" i="6"/>
  <c r="BA651" i="6"/>
  <c r="BC651" i="6"/>
  <c r="E651" i="6"/>
  <c r="BG587" i="6"/>
  <c r="K587" i="6"/>
  <c r="AT587" i="6"/>
  <c r="BK587" i="6"/>
  <c r="O587" i="6"/>
  <c r="BO587" i="6"/>
  <c r="AB587" i="6"/>
  <c r="AC587" i="6"/>
  <c r="AF587" i="6"/>
  <c r="AX587" i="6"/>
  <c r="AR587" i="6"/>
  <c r="BB587" i="6"/>
  <c r="AA587" i="6"/>
  <c r="BM587" i="6"/>
  <c r="AY587" i="6"/>
  <c r="BA587" i="6"/>
  <c r="BC587" i="6"/>
  <c r="E587" i="6"/>
  <c r="M587" i="6"/>
  <c r="BH587" i="6"/>
  <c r="BN587" i="6"/>
  <c r="AV587" i="6"/>
  <c r="P587" i="6"/>
  <c r="B587" i="7"/>
  <c r="AE587" i="6"/>
  <c r="L587" i="6"/>
  <c r="C587" i="6"/>
  <c r="BR587" i="6"/>
  <c r="BE587" i="6"/>
  <c r="AP587" i="6"/>
  <c r="AS587" i="6"/>
  <c r="Z587" i="6"/>
  <c r="BL587" i="6"/>
  <c r="BJ587" i="6"/>
  <c r="AZ587" i="6"/>
  <c r="AO587" i="6"/>
  <c r="AK587" i="6"/>
  <c r="AH587" i="6"/>
  <c r="N587" i="6"/>
  <c r="BI587" i="6"/>
  <c r="AU587" i="6"/>
  <c r="AW587" i="6"/>
  <c r="AD587" i="6"/>
  <c r="BP587" i="6"/>
  <c r="AI587" i="6"/>
  <c r="BD587" i="6"/>
  <c r="BF587" i="6"/>
  <c r="BF523" i="6"/>
  <c r="AA523" i="6"/>
  <c r="BI523" i="6"/>
  <c r="AT523" i="6"/>
  <c r="BO523" i="6"/>
  <c r="O523" i="6"/>
  <c r="BN523" i="6"/>
  <c r="BE523" i="6"/>
  <c r="M523" i="6"/>
  <c r="AR523" i="6"/>
  <c r="E523" i="6"/>
  <c r="AU523" i="6"/>
  <c r="BA523" i="6"/>
  <c r="BJ523" i="6"/>
  <c r="AZ523" i="6"/>
  <c r="AX523" i="6"/>
  <c r="AK523" i="6"/>
  <c r="AH523" i="6"/>
  <c r="N523" i="6"/>
  <c r="L523" i="6"/>
  <c r="BK523" i="6"/>
  <c r="AB523" i="6"/>
  <c r="AD523" i="6"/>
  <c r="BP523" i="6"/>
  <c r="AI523" i="6"/>
  <c r="BD523" i="6"/>
  <c r="BB523" i="6"/>
  <c r="BH523" i="6"/>
  <c r="AO523" i="6"/>
  <c r="AV523" i="6"/>
  <c r="P523" i="6"/>
  <c r="B523" i="7"/>
  <c r="AY523" i="6"/>
  <c r="AW523" i="6"/>
  <c r="BC523" i="6"/>
  <c r="K523" i="6"/>
  <c r="AP523" i="6"/>
  <c r="AF523" i="6"/>
  <c r="Z523" i="6"/>
  <c r="BL523" i="6"/>
  <c r="AE523" i="6"/>
  <c r="AC523" i="6"/>
  <c r="C523" i="6"/>
  <c r="BR523" i="6"/>
  <c r="BM523" i="6"/>
  <c r="BG523" i="6"/>
  <c r="AS523" i="6"/>
  <c r="AA459" i="6"/>
  <c r="AW459" i="6"/>
  <c r="BK459" i="6"/>
  <c r="AZ459" i="6"/>
  <c r="P459" i="6"/>
  <c r="B459" i="7"/>
  <c r="AD459" i="6"/>
  <c r="AF459" i="6"/>
  <c r="BN459" i="6"/>
  <c r="AR459" i="6"/>
  <c r="BI459" i="6"/>
  <c r="BM459" i="6"/>
  <c r="L459" i="6"/>
  <c r="M459" i="6"/>
  <c r="BA459" i="6"/>
  <c r="AI459" i="6"/>
  <c r="BD459" i="6"/>
  <c r="AX459" i="6"/>
  <c r="BH459" i="6"/>
  <c r="BB459" i="6"/>
  <c r="AV459" i="6"/>
  <c r="AO459" i="6"/>
  <c r="AE459" i="6"/>
  <c r="BC459" i="6"/>
  <c r="E459" i="6"/>
  <c r="AY459" i="6"/>
  <c r="K459" i="6"/>
  <c r="AU459" i="6"/>
  <c r="BL459" i="6"/>
  <c r="BF459" i="6"/>
  <c r="BP459" i="6"/>
  <c r="AT459" i="6"/>
  <c r="C459" i="6"/>
  <c r="BR459" i="6"/>
  <c r="BE459" i="6"/>
  <c r="BO459" i="6"/>
  <c r="AS459" i="6"/>
  <c r="AP459" i="6"/>
  <c r="O459" i="6"/>
  <c r="BG459" i="6"/>
  <c r="AB459" i="6"/>
  <c r="BJ459" i="6"/>
  <c r="AK459" i="6"/>
  <c r="AC459" i="6"/>
  <c r="N459" i="6"/>
  <c r="AH459" i="6"/>
  <c r="Z459" i="6"/>
  <c r="BC395" i="6"/>
  <c r="BD395" i="6"/>
  <c r="AC395" i="6"/>
  <c r="BG395" i="6"/>
  <c r="BE395" i="6"/>
  <c r="BB395" i="6"/>
  <c r="AA395" i="6"/>
  <c r="AW395" i="6"/>
  <c r="BF395" i="6"/>
  <c r="AE395" i="6"/>
  <c r="BM395" i="6"/>
  <c r="AT395" i="6"/>
  <c r="C395" i="6"/>
  <c r="BR395" i="6"/>
  <c r="O395" i="6"/>
  <c r="AX395" i="6"/>
  <c r="N395" i="6"/>
  <c r="AB395" i="6"/>
  <c r="M395" i="6"/>
  <c r="AV395" i="6"/>
  <c r="BA395" i="6"/>
  <c r="AD395" i="6"/>
  <c r="AZ395" i="6"/>
  <c r="BJ395" i="6"/>
  <c r="E395" i="6"/>
  <c r="BN395" i="6"/>
  <c r="AR395" i="6"/>
  <c r="AF395" i="6"/>
  <c r="AU395" i="6"/>
  <c r="BL395" i="6"/>
  <c r="L395" i="6"/>
  <c r="AY395" i="6"/>
  <c r="BP395" i="6"/>
  <c r="P395" i="6"/>
  <c r="B395" i="7"/>
  <c r="AI395" i="6"/>
  <c r="AK395" i="6"/>
  <c r="K395" i="6"/>
  <c r="AP395" i="6"/>
  <c r="BH395" i="6"/>
  <c r="AH395" i="6"/>
  <c r="BK395" i="6"/>
  <c r="AS395" i="6"/>
  <c r="AO395" i="6"/>
  <c r="BO395" i="6"/>
  <c r="BI395" i="6"/>
  <c r="Z395" i="6"/>
  <c r="AV259" i="5"/>
  <c r="AH259" i="5"/>
  <c r="C259" i="5"/>
  <c r="AI259" i="5"/>
  <c r="P259" i="5"/>
  <c r="BP259" i="5"/>
  <c r="I259" i="5"/>
  <c r="BG259" i="5"/>
  <c r="AT259" i="5"/>
  <c r="AS259" i="5"/>
  <c r="AF259" i="5"/>
  <c r="W259" i="5"/>
  <c r="U259" i="5"/>
  <c r="E259" i="5"/>
  <c r="BD259" i="5"/>
  <c r="BB259" i="5"/>
  <c r="AN259" i="5"/>
  <c r="AO259" i="5"/>
  <c r="R259" i="5"/>
  <c r="O259" i="5"/>
  <c r="BI259" i="5"/>
  <c r="BC259" i="5"/>
  <c r="BF259" i="5"/>
  <c r="AW259" i="5"/>
  <c r="AM259" i="5"/>
  <c r="AP259" i="5"/>
  <c r="AJ259" i="5"/>
  <c r="K259" i="5"/>
  <c r="BJ259" i="5"/>
  <c r="BE259" i="5"/>
  <c r="AX259" i="5"/>
  <c r="AZ259" i="5"/>
  <c r="AQ259" i="5"/>
  <c r="V259" i="5"/>
  <c r="J259" i="5"/>
  <c r="BH259" i="5"/>
  <c r="BK259" i="5"/>
  <c r="BA259" i="5"/>
  <c r="AR259" i="5"/>
  <c r="AU259" i="5"/>
  <c r="AK259" i="5"/>
  <c r="L259" i="5"/>
  <c r="M259" i="5"/>
  <c r="BL259" i="5"/>
  <c r="AY259" i="5"/>
  <c r="AX195" i="5"/>
  <c r="AT195" i="5"/>
  <c r="U195" i="5"/>
  <c r="C195" i="5"/>
  <c r="AI195" i="5"/>
  <c r="AK195" i="5"/>
  <c r="W195" i="5"/>
  <c r="AW195" i="5"/>
  <c r="AQ195" i="5"/>
  <c r="AN195" i="5"/>
  <c r="L195" i="5"/>
  <c r="AZ195" i="5"/>
  <c r="AH195" i="5"/>
  <c r="AO195" i="5"/>
  <c r="P195" i="5"/>
  <c r="AM195" i="5"/>
  <c r="AU195" i="5"/>
  <c r="BK195" i="5"/>
  <c r="O195" i="5"/>
  <c r="I195" i="5"/>
  <c r="BD195" i="5"/>
  <c r="AV195" i="5"/>
  <c r="BP195" i="5"/>
  <c r="K195" i="5"/>
  <c r="BJ195" i="5"/>
  <c r="AY195" i="5"/>
  <c r="AS195" i="5"/>
  <c r="BE195" i="5"/>
  <c r="M195" i="5"/>
  <c r="AP195" i="5"/>
  <c r="BF195" i="5"/>
  <c r="BA195" i="5"/>
  <c r="AR195" i="5"/>
  <c r="BL195" i="5"/>
  <c r="BI195" i="5"/>
  <c r="J195" i="5"/>
  <c r="AF195" i="5"/>
  <c r="BC195" i="5"/>
  <c r="BG195" i="5"/>
  <c r="BB195" i="5"/>
  <c r="E195" i="5"/>
  <c r="AJ195" i="5"/>
  <c r="V195" i="5"/>
  <c r="BH195" i="5"/>
  <c r="R195" i="5"/>
  <c r="AH131" i="5"/>
  <c r="BJ131" i="5"/>
  <c r="AY131" i="5"/>
  <c r="AO131" i="5"/>
  <c r="AX131" i="5"/>
  <c r="BH131" i="5"/>
  <c r="AT131" i="5"/>
  <c r="K131" i="5"/>
  <c r="U131" i="5"/>
  <c r="AF131" i="5"/>
  <c r="W131" i="5"/>
  <c r="R131" i="5"/>
  <c r="AJ131" i="5"/>
  <c r="AP131" i="5"/>
  <c r="AN131" i="5"/>
  <c r="BE131" i="5"/>
  <c r="AQ131" i="5"/>
  <c r="M131" i="5"/>
  <c r="O131" i="5"/>
  <c r="L131" i="5"/>
  <c r="AW131" i="5"/>
  <c r="BP131" i="5"/>
  <c r="BK131" i="5"/>
  <c r="AZ131" i="5"/>
  <c r="BA131" i="5"/>
  <c r="BG131" i="5"/>
  <c r="BD131" i="5"/>
  <c r="AK131" i="5"/>
  <c r="AM131" i="5"/>
  <c r="AS131" i="5"/>
  <c r="BF131" i="5"/>
  <c r="AV131" i="5"/>
  <c r="J131" i="5"/>
  <c r="AU131" i="5"/>
  <c r="C131" i="5"/>
  <c r="AI131" i="5"/>
  <c r="V131" i="5"/>
  <c r="BC131" i="5"/>
  <c r="I131" i="5"/>
  <c r="E131" i="5"/>
  <c r="AR131" i="5"/>
  <c r="BI131" i="5"/>
  <c r="P131" i="5"/>
  <c r="BL131" i="5"/>
  <c r="BB131" i="5"/>
  <c r="AN67" i="5"/>
  <c r="C67" i="5"/>
  <c r="AI67" i="5"/>
  <c r="BD67" i="5"/>
  <c r="AJ67" i="5"/>
  <c r="K67" i="5"/>
  <c r="AU67" i="5"/>
  <c r="BJ67" i="5"/>
  <c r="AM67" i="5"/>
  <c r="BP67" i="5"/>
  <c r="R67" i="5"/>
  <c r="AZ67" i="5"/>
  <c r="P67" i="5"/>
  <c r="AV67" i="5"/>
  <c r="L67" i="5"/>
  <c r="AQ67" i="5"/>
  <c r="O67" i="5"/>
  <c r="AR67" i="5"/>
  <c r="BK67" i="5"/>
  <c r="E67" i="5"/>
  <c r="BE67" i="5"/>
  <c r="J67" i="5"/>
  <c r="M67" i="5"/>
  <c r="BI67" i="5"/>
  <c r="BA67" i="5"/>
  <c r="BG67" i="5"/>
  <c r="U67" i="5"/>
  <c r="AH67" i="5"/>
  <c r="AP67" i="5"/>
  <c r="V67" i="5"/>
  <c r="AO67" i="5"/>
  <c r="AF67" i="5"/>
  <c r="W67" i="5"/>
  <c r="AK67" i="5"/>
  <c r="AY67" i="5"/>
  <c r="AS67" i="5"/>
  <c r="BL67" i="5"/>
  <c r="I67" i="5"/>
  <c r="AW67" i="5"/>
  <c r="BF67" i="5"/>
  <c r="AT67" i="5"/>
  <c r="BH67" i="5"/>
  <c r="AX67" i="5"/>
  <c r="BC67" i="5"/>
  <c r="BB67" i="5"/>
  <c r="AZ262" i="5"/>
  <c r="AR262" i="5"/>
  <c r="C262" i="5"/>
  <c r="AI262" i="5"/>
  <c r="W262" i="5"/>
  <c r="R262" i="5"/>
  <c r="I262" i="5"/>
  <c r="BK262" i="5"/>
  <c r="BC262" i="5"/>
  <c r="AS262" i="5"/>
  <c r="AV262" i="5"/>
  <c r="AH262" i="5"/>
  <c r="U262" i="5"/>
  <c r="P262" i="5"/>
  <c r="BP262" i="5"/>
  <c r="BF262" i="5"/>
  <c r="AX262" i="5"/>
  <c r="AO262" i="5"/>
  <c r="AQ262" i="5"/>
  <c r="V262" i="5"/>
  <c r="BI262" i="5"/>
  <c r="E262" i="5"/>
  <c r="BD262" i="5"/>
  <c r="AW262" i="5"/>
  <c r="BB262" i="5"/>
  <c r="AN262" i="5"/>
  <c r="AJ262" i="5"/>
  <c r="AK262" i="5"/>
  <c r="L262" i="5"/>
  <c r="BE262" i="5"/>
  <c r="BL262" i="5"/>
  <c r="AY262" i="5"/>
  <c r="AU262" i="5"/>
  <c r="AM262" i="5"/>
  <c r="O262" i="5"/>
  <c r="K262" i="5"/>
  <c r="BJ262" i="5"/>
  <c r="BA262" i="5"/>
  <c r="BG262" i="5"/>
  <c r="AT262" i="5"/>
  <c r="AP262" i="5"/>
  <c r="AF262" i="5"/>
  <c r="M262" i="5"/>
  <c r="J262" i="5"/>
  <c r="BH262" i="5"/>
  <c r="C198" i="5"/>
  <c r="AI198" i="5"/>
  <c r="BC198" i="5"/>
  <c r="BK198" i="5"/>
  <c r="BF198" i="5"/>
  <c r="AQ198" i="5"/>
  <c r="W198" i="5"/>
  <c r="AM198" i="5"/>
  <c r="V198" i="5"/>
  <c r="M198" i="5"/>
  <c r="AO198" i="5"/>
  <c r="BE198" i="5"/>
  <c r="U198" i="5"/>
  <c r="AF198" i="5"/>
  <c r="AK198" i="5"/>
  <c r="P198" i="5"/>
  <c r="BP198" i="5"/>
  <c r="BB198" i="5"/>
  <c r="R198" i="5"/>
  <c r="AN198" i="5"/>
  <c r="AR198" i="5"/>
  <c r="L198" i="5"/>
  <c r="AH198" i="5"/>
  <c r="BG198" i="5"/>
  <c r="AP198" i="5"/>
  <c r="E198" i="5"/>
  <c r="AW198" i="5"/>
  <c r="AX198" i="5"/>
  <c r="AJ198" i="5"/>
  <c r="K198" i="5"/>
  <c r="AZ198" i="5"/>
  <c r="BD198" i="5"/>
  <c r="BH198" i="5"/>
  <c r="AV198" i="5"/>
  <c r="AS198" i="5"/>
  <c r="O198" i="5"/>
  <c r="BA198" i="5"/>
  <c r="J198" i="5"/>
  <c r="I198" i="5"/>
  <c r="BI198" i="5"/>
  <c r="AU198" i="5"/>
  <c r="AY198" i="5"/>
  <c r="AT198" i="5"/>
  <c r="BJ198" i="5"/>
  <c r="BL198" i="5"/>
  <c r="AM138" i="5"/>
  <c r="AP138" i="5"/>
  <c r="C138" i="5"/>
  <c r="AI138" i="5"/>
  <c r="K138" i="5"/>
  <c r="BJ138" i="5"/>
  <c r="I138" i="5"/>
  <c r="AX138" i="5"/>
  <c r="AZ138" i="5"/>
  <c r="AS138" i="5"/>
  <c r="V138" i="5"/>
  <c r="AK138" i="5"/>
  <c r="U138" i="5"/>
  <c r="AH138" i="5"/>
  <c r="BL138" i="5"/>
  <c r="AR138" i="5"/>
  <c r="J138" i="5"/>
  <c r="R138" i="5"/>
  <c r="P138" i="5"/>
  <c r="AF138" i="5"/>
  <c r="BF138" i="5"/>
  <c r="AW138" i="5"/>
  <c r="BD138" i="5"/>
  <c r="BP138" i="5"/>
  <c r="AV138" i="5"/>
  <c r="L138" i="5"/>
  <c r="BB138" i="5"/>
  <c r="BC138" i="5"/>
  <c r="BG138" i="5"/>
  <c r="E138" i="5"/>
  <c r="BK138" i="5"/>
  <c r="AJ138" i="5"/>
  <c r="AN138" i="5"/>
  <c r="AO138" i="5"/>
  <c r="AT138" i="5"/>
  <c r="M138" i="5"/>
  <c r="AY138" i="5"/>
  <c r="BH138" i="5"/>
  <c r="AQ138" i="5"/>
  <c r="BA138" i="5"/>
  <c r="AU138" i="5"/>
  <c r="BE138" i="5"/>
  <c r="O138" i="5"/>
  <c r="BI138" i="5"/>
  <c r="W138" i="5"/>
  <c r="AW74" i="5"/>
  <c r="BL74" i="5"/>
  <c r="J74" i="5"/>
  <c r="AO74" i="5"/>
  <c r="AX74" i="5"/>
  <c r="O74" i="5"/>
  <c r="AU74" i="5"/>
  <c r="BC74" i="5"/>
  <c r="L74" i="5"/>
  <c r="R74" i="5"/>
  <c r="AM74" i="5"/>
  <c r="AF74" i="5"/>
  <c r="AQ74" i="5"/>
  <c r="AK74" i="5"/>
  <c r="AV74" i="5"/>
  <c r="AY74" i="5"/>
  <c r="I74" i="5"/>
  <c r="BD74" i="5"/>
  <c r="AZ74" i="5"/>
  <c r="BJ74" i="5"/>
  <c r="U74" i="5"/>
  <c r="AR74" i="5"/>
  <c r="AH74" i="5"/>
  <c r="K74" i="5"/>
  <c r="AP74" i="5"/>
  <c r="BB74" i="5"/>
  <c r="V74" i="5"/>
  <c r="BG74" i="5"/>
  <c r="P74" i="5"/>
  <c r="BP74" i="5"/>
  <c r="BA74" i="5"/>
  <c r="C74" i="5"/>
  <c r="AI74" i="5"/>
  <c r="AN74" i="5"/>
  <c r="W74" i="5"/>
  <c r="AS74" i="5"/>
  <c r="AJ74" i="5"/>
  <c r="E74" i="5"/>
  <c r="BF74" i="5"/>
  <c r="AT74" i="5"/>
  <c r="BK74" i="5"/>
  <c r="BE74" i="5"/>
  <c r="M74" i="5"/>
  <c r="BI74" i="5"/>
  <c r="BH74" i="5"/>
  <c r="P261" i="5"/>
  <c r="AK261" i="5"/>
  <c r="C261" i="5"/>
  <c r="AI261" i="5"/>
  <c r="AU261" i="5"/>
  <c r="R261" i="5"/>
  <c r="BK261" i="5"/>
  <c r="BP261" i="5"/>
  <c r="AS261" i="5"/>
  <c r="AY261" i="5"/>
  <c r="U261" i="5"/>
  <c r="AT261" i="5"/>
  <c r="AQ261" i="5"/>
  <c r="BG261" i="5"/>
  <c r="AJ261" i="5"/>
  <c r="AX261" i="5"/>
  <c r="AP261" i="5"/>
  <c r="K261" i="5"/>
  <c r="W261" i="5"/>
  <c r="AW261" i="5"/>
  <c r="AV261" i="5"/>
  <c r="BC261" i="5"/>
  <c r="BA261" i="5"/>
  <c r="I261" i="5"/>
  <c r="BD261" i="5"/>
  <c r="M261" i="5"/>
  <c r="V261" i="5"/>
  <c r="AZ261" i="5"/>
  <c r="E261" i="5"/>
  <c r="BL261" i="5"/>
  <c r="AF261" i="5"/>
  <c r="BJ261" i="5"/>
  <c r="AO261" i="5"/>
  <c r="AH261" i="5"/>
  <c r="BI261" i="5"/>
  <c r="BH261" i="5"/>
  <c r="O261" i="5"/>
  <c r="BB261" i="5"/>
  <c r="J261" i="5"/>
  <c r="AN261" i="5"/>
  <c r="BE261" i="5"/>
  <c r="AR261" i="5"/>
  <c r="BF261" i="5"/>
  <c r="AM261" i="5"/>
  <c r="L261" i="5"/>
  <c r="AK197" i="5"/>
  <c r="AQ197" i="5"/>
  <c r="C197" i="5"/>
  <c r="AI197" i="5"/>
  <c r="AJ197" i="5"/>
  <c r="BJ197" i="5"/>
  <c r="BE197" i="5"/>
  <c r="AY197" i="5"/>
  <c r="K197" i="5"/>
  <c r="AM197" i="5"/>
  <c r="R197" i="5"/>
  <c r="AR197" i="5"/>
  <c r="O197" i="5"/>
  <c r="W197" i="5"/>
  <c r="BA197" i="5"/>
  <c r="AO197" i="5"/>
  <c r="AX197" i="5"/>
  <c r="AS197" i="5"/>
  <c r="L197" i="5"/>
  <c r="AN197" i="5"/>
  <c r="E197" i="5"/>
  <c r="BB197" i="5"/>
  <c r="BK197" i="5"/>
  <c r="J197" i="5"/>
  <c r="BC197" i="5"/>
  <c r="U197" i="5"/>
  <c r="AT197" i="5"/>
  <c r="AV197" i="5"/>
  <c r="BD197" i="5"/>
  <c r="BG197" i="5"/>
  <c r="AP197" i="5"/>
  <c r="BF197" i="5"/>
  <c r="AF197" i="5"/>
  <c r="V197" i="5"/>
  <c r="M197" i="5"/>
  <c r="BL197" i="5"/>
  <c r="BH197" i="5"/>
  <c r="AW197" i="5"/>
  <c r="P197" i="5"/>
  <c r="I197" i="5"/>
  <c r="AU197" i="5"/>
  <c r="AH197" i="5"/>
  <c r="BP197" i="5"/>
  <c r="BI197" i="5"/>
  <c r="AZ197" i="5"/>
  <c r="BH133" i="5"/>
  <c r="BG133" i="5"/>
  <c r="AR133" i="5"/>
  <c r="L133" i="5"/>
  <c r="AX133" i="5"/>
  <c r="AK133" i="5"/>
  <c r="BC133" i="5"/>
  <c r="AV133" i="5"/>
  <c r="BE133" i="5"/>
  <c r="U133" i="5"/>
  <c r="AJ133" i="5"/>
  <c r="AN133" i="5"/>
  <c r="BL133" i="5"/>
  <c r="E133" i="5"/>
  <c r="P133" i="5"/>
  <c r="AQ133" i="5"/>
  <c r="W133" i="5"/>
  <c r="BP133" i="5"/>
  <c r="AS133" i="5"/>
  <c r="BJ133" i="5"/>
  <c r="BF133" i="5"/>
  <c r="R133" i="5"/>
  <c r="AY133" i="5"/>
  <c r="AH133" i="5"/>
  <c r="AZ133" i="5"/>
  <c r="I133" i="5"/>
  <c r="BI133" i="5"/>
  <c r="BA133" i="5"/>
  <c r="AM133" i="5"/>
  <c r="J133" i="5"/>
  <c r="V133" i="5"/>
  <c r="O133" i="5"/>
  <c r="AF133" i="5"/>
  <c r="BB133" i="5"/>
  <c r="AO133" i="5"/>
  <c r="AW133" i="5"/>
  <c r="BK133" i="5"/>
  <c r="AT133" i="5"/>
  <c r="K133" i="5"/>
  <c r="AP133" i="5"/>
  <c r="BD133" i="5"/>
  <c r="AU133" i="5"/>
  <c r="M133" i="5"/>
  <c r="C133" i="5"/>
  <c r="AI133" i="5"/>
  <c r="I69" i="5"/>
  <c r="BB69" i="5"/>
  <c r="L69" i="5"/>
  <c r="BA69" i="5"/>
  <c r="K69" i="5"/>
  <c r="W69" i="5"/>
  <c r="BJ69" i="5"/>
  <c r="BD69" i="5"/>
  <c r="E69" i="5"/>
  <c r="AM69" i="5"/>
  <c r="AU69" i="5"/>
  <c r="AQ69" i="5"/>
  <c r="AK69" i="5"/>
  <c r="AS69" i="5"/>
  <c r="AP69" i="5"/>
  <c r="AY69" i="5"/>
  <c r="R69" i="5"/>
  <c r="BK69" i="5"/>
  <c r="BP69" i="5"/>
  <c r="P69" i="5"/>
  <c r="BG69" i="5"/>
  <c r="C69" i="5"/>
  <c r="AI69" i="5"/>
  <c r="M69" i="5"/>
  <c r="BF69" i="5"/>
  <c r="BE69" i="5"/>
  <c r="BC69" i="5"/>
  <c r="AV69" i="5"/>
  <c r="BH69" i="5"/>
  <c r="BL69" i="5"/>
  <c r="AZ69" i="5"/>
  <c r="AW69" i="5"/>
  <c r="V69" i="5"/>
  <c r="AH69" i="5"/>
  <c r="AF69" i="5"/>
  <c r="AN69" i="5"/>
  <c r="AJ69" i="5"/>
  <c r="J69" i="5"/>
  <c r="AR69" i="5"/>
  <c r="O69" i="5"/>
  <c r="U69" i="5"/>
  <c r="AT69" i="5"/>
  <c r="AO69" i="5"/>
  <c r="AX69" i="5"/>
  <c r="BI69" i="5"/>
  <c r="AM256" i="5"/>
  <c r="AP256" i="5"/>
  <c r="C256" i="5"/>
  <c r="AI256" i="5"/>
  <c r="K256" i="5"/>
  <c r="BJ256" i="5"/>
  <c r="I256" i="5"/>
  <c r="AX256" i="5"/>
  <c r="AZ256" i="5"/>
  <c r="AS256" i="5"/>
  <c r="V256" i="5"/>
  <c r="AK256" i="5"/>
  <c r="E256" i="5"/>
  <c r="BK256" i="5"/>
  <c r="AJ256" i="5"/>
  <c r="AN256" i="5"/>
  <c r="AO256" i="5"/>
  <c r="AT256" i="5"/>
  <c r="M256" i="5"/>
  <c r="AY256" i="5"/>
  <c r="BH256" i="5"/>
  <c r="AQ256" i="5"/>
  <c r="BA256" i="5"/>
  <c r="AU256" i="5"/>
  <c r="BE256" i="5"/>
  <c r="O256" i="5"/>
  <c r="BI256" i="5"/>
  <c r="W256" i="5"/>
  <c r="U256" i="5"/>
  <c r="AH256" i="5"/>
  <c r="BL256" i="5"/>
  <c r="AR256" i="5"/>
  <c r="J256" i="5"/>
  <c r="R256" i="5"/>
  <c r="P256" i="5"/>
  <c r="AF256" i="5"/>
  <c r="BF256" i="5"/>
  <c r="AW256" i="5"/>
  <c r="BD256" i="5"/>
  <c r="BP256" i="5"/>
  <c r="AV256" i="5"/>
  <c r="L256" i="5"/>
  <c r="BB256" i="5"/>
  <c r="BC256" i="5"/>
  <c r="BG256" i="5"/>
  <c r="AJ192" i="5"/>
  <c r="W192" i="5"/>
  <c r="BP192" i="5"/>
  <c r="AR192" i="5"/>
  <c r="E192" i="5"/>
  <c r="AV192" i="5"/>
  <c r="BB192" i="5"/>
  <c r="AX192" i="5"/>
  <c r="AN192" i="5"/>
  <c r="AY192" i="5"/>
  <c r="BJ192" i="5"/>
  <c r="O192" i="5"/>
  <c r="AQ192" i="5"/>
  <c r="BG192" i="5"/>
  <c r="BC192" i="5"/>
  <c r="AZ192" i="5"/>
  <c r="BD192" i="5"/>
  <c r="AT192" i="5"/>
  <c r="BF192" i="5"/>
  <c r="AU192" i="5"/>
  <c r="BA192" i="5"/>
  <c r="BH192" i="5"/>
  <c r="AK192" i="5"/>
  <c r="AF192" i="5"/>
  <c r="U192" i="5"/>
  <c r="BE192" i="5"/>
  <c r="M192" i="5"/>
  <c r="I192" i="5"/>
  <c r="BK192" i="5"/>
  <c r="AS192" i="5"/>
  <c r="BI192" i="5"/>
  <c r="L192" i="5"/>
  <c r="P192" i="5"/>
  <c r="AW192" i="5"/>
  <c r="AH192" i="5"/>
  <c r="AO192" i="5"/>
  <c r="AP192" i="5"/>
  <c r="C192" i="5"/>
  <c r="AI192" i="5"/>
  <c r="K192" i="5"/>
  <c r="AM192" i="5"/>
  <c r="BL192" i="5"/>
  <c r="R192" i="5"/>
  <c r="J192" i="5"/>
  <c r="V192" i="5"/>
  <c r="BK128" i="5"/>
  <c r="AR128" i="5"/>
  <c r="BI128" i="5"/>
  <c r="AY128" i="5"/>
  <c r="U128" i="5"/>
  <c r="V128" i="5"/>
  <c r="C128" i="5"/>
  <c r="AI128" i="5"/>
  <c r="O128" i="5"/>
  <c r="BD128" i="5"/>
  <c r="AF128" i="5"/>
  <c r="K128" i="5"/>
  <c r="AU128" i="5"/>
  <c r="AH128" i="5"/>
  <c r="AS128" i="5"/>
  <c r="L128" i="5"/>
  <c r="E128" i="5"/>
  <c r="AZ128" i="5"/>
  <c r="BF128" i="5"/>
  <c r="AO128" i="5"/>
  <c r="AM128" i="5"/>
  <c r="AQ128" i="5"/>
  <c r="BG128" i="5"/>
  <c r="AP128" i="5"/>
  <c r="AV128" i="5"/>
  <c r="AX128" i="5"/>
  <c r="AK128" i="5"/>
  <c r="BE128" i="5"/>
  <c r="BC128" i="5"/>
  <c r="W128" i="5"/>
  <c r="BH128" i="5"/>
  <c r="J128" i="5"/>
  <c r="BL128" i="5"/>
  <c r="BJ128" i="5"/>
  <c r="AJ128" i="5"/>
  <c r="AN128" i="5"/>
  <c r="BP128" i="5"/>
  <c r="P128" i="5"/>
  <c r="M128" i="5"/>
  <c r="BB128" i="5"/>
  <c r="AW128" i="5"/>
  <c r="R128" i="5"/>
  <c r="BA128" i="5"/>
  <c r="I128" i="5"/>
  <c r="AT128" i="5"/>
  <c r="AF601" i="6"/>
  <c r="AT601" i="6"/>
  <c r="N601" i="6"/>
  <c r="AS601" i="6"/>
  <c r="BK601" i="6"/>
  <c r="O601" i="6"/>
  <c r="AO601" i="6"/>
  <c r="AE601" i="6"/>
  <c r="BA601" i="6"/>
  <c r="AK601" i="6"/>
  <c r="AX601" i="6"/>
  <c r="BG601" i="6"/>
  <c r="BI601" i="6"/>
  <c r="Z601" i="6"/>
  <c r="BL601" i="6"/>
  <c r="AD601" i="6"/>
  <c r="BP601" i="6"/>
  <c r="BF601" i="6"/>
  <c r="AI601" i="6"/>
  <c r="BD601" i="6"/>
  <c r="BB601" i="6"/>
  <c r="AR601" i="6"/>
  <c r="BN601" i="6"/>
  <c r="AU601" i="6"/>
  <c r="AW601" i="6"/>
  <c r="AY601" i="6"/>
  <c r="AB601" i="6"/>
  <c r="BC601" i="6"/>
  <c r="E601" i="6"/>
  <c r="M601" i="6"/>
  <c r="BH601" i="6"/>
  <c r="P601" i="6"/>
  <c r="B601" i="7"/>
  <c r="AA601" i="6"/>
  <c r="BM601" i="6"/>
  <c r="BO601" i="6"/>
  <c r="AC601" i="6"/>
  <c r="C601" i="6"/>
  <c r="BR601" i="6"/>
  <c r="BE601" i="6"/>
  <c r="AP601" i="6"/>
  <c r="K601" i="6"/>
  <c r="BJ601" i="6"/>
  <c r="AV601" i="6"/>
  <c r="L601" i="6"/>
  <c r="AZ601" i="6"/>
  <c r="AH601" i="6"/>
  <c r="BD537" i="6"/>
  <c r="BM537" i="6"/>
  <c r="AR537" i="6"/>
  <c r="Z537" i="6"/>
  <c r="AX537" i="6"/>
  <c r="BL537" i="6"/>
  <c r="BF537" i="6"/>
  <c r="M537" i="6"/>
  <c r="AY537" i="6"/>
  <c r="AH537" i="6"/>
  <c r="AK537" i="6"/>
  <c r="AU537" i="6"/>
  <c r="BN537" i="6"/>
  <c r="BJ537" i="6"/>
  <c r="BI537" i="6"/>
  <c r="BO537" i="6"/>
  <c r="AC537" i="6"/>
  <c r="K537" i="6"/>
  <c r="BC537" i="6"/>
  <c r="O537" i="6"/>
  <c r="E537" i="6"/>
  <c r="N537" i="6"/>
  <c r="BA537" i="6"/>
  <c r="AA537" i="6"/>
  <c r="AF537" i="6"/>
  <c r="AE537" i="6"/>
  <c r="AO537" i="6"/>
  <c r="AS537" i="6"/>
  <c r="C537" i="6"/>
  <c r="BR537" i="6"/>
  <c r="BE537" i="6"/>
  <c r="AP537" i="6"/>
  <c r="BH537" i="6"/>
  <c r="L537" i="6"/>
  <c r="AV537" i="6"/>
  <c r="AB537" i="6"/>
  <c r="AZ537" i="6"/>
  <c r="BK537" i="6"/>
  <c r="P537" i="6"/>
  <c r="B537" i="7"/>
  <c r="AI537" i="6"/>
  <c r="AD537" i="6"/>
  <c r="AW537" i="6"/>
  <c r="AT537" i="6"/>
  <c r="BB537" i="6"/>
  <c r="BP537" i="6"/>
  <c r="BG537" i="6"/>
  <c r="BD473" i="6"/>
  <c r="Z473" i="6"/>
  <c r="BJ473" i="6"/>
  <c r="BH473" i="6"/>
  <c r="AI473" i="6"/>
  <c r="AY473" i="6"/>
  <c r="BL473" i="6"/>
  <c r="AU473" i="6"/>
  <c r="AT473" i="6"/>
  <c r="AB473" i="6"/>
  <c r="AO473" i="6"/>
  <c r="BE473" i="6"/>
  <c r="L473" i="6"/>
  <c r="AS473" i="6"/>
  <c r="BF473" i="6"/>
  <c r="O473" i="6"/>
  <c r="BN473" i="6"/>
  <c r="BP473" i="6"/>
  <c r="AD473" i="6"/>
  <c r="AK473" i="6"/>
  <c r="BK473" i="6"/>
  <c r="N473" i="6"/>
  <c r="BI473" i="6"/>
  <c r="AH473" i="6"/>
  <c r="AW473" i="6"/>
  <c r="BG473" i="6"/>
  <c r="BA473" i="6"/>
  <c r="BO473" i="6"/>
  <c r="E473" i="6"/>
  <c r="AX473" i="6"/>
  <c r="AR473" i="6"/>
  <c r="P473" i="6"/>
  <c r="B473" i="7"/>
  <c r="AA473" i="6"/>
  <c r="BM473" i="6"/>
  <c r="AE473" i="6"/>
  <c r="M473" i="6"/>
  <c r="BB473" i="6"/>
  <c r="C473" i="6"/>
  <c r="BR473" i="6"/>
  <c r="AF473" i="6"/>
  <c r="AP473" i="6"/>
  <c r="K473" i="6"/>
  <c r="AV473" i="6"/>
  <c r="AC473" i="6"/>
  <c r="AZ473" i="6"/>
  <c r="BC473" i="6"/>
  <c r="BC409" i="6"/>
  <c r="BD409" i="6"/>
  <c r="BJ409" i="6"/>
  <c r="AZ409" i="6"/>
  <c r="N409" i="6"/>
  <c r="AS409" i="6"/>
  <c r="BF409" i="6"/>
  <c r="M409" i="6"/>
  <c r="AV409" i="6"/>
  <c r="BM409" i="6"/>
  <c r="AE409" i="6"/>
  <c r="C409" i="6"/>
  <c r="BR409" i="6"/>
  <c r="AF409" i="6"/>
  <c r="AY409" i="6"/>
  <c r="AR409" i="6"/>
  <c r="AC409" i="6"/>
  <c r="BN409" i="6"/>
  <c r="BL409" i="6"/>
  <c r="BB409" i="6"/>
  <c r="P409" i="6"/>
  <c r="B409" i="7"/>
  <c r="BE409" i="6"/>
  <c r="BA409" i="6"/>
  <c r="BH409" i="6"/>
  <c r="AH409" i="6"/>
  <c r="AU409" i="6"/>
  <c r="O409" i="6"/>
  <c r="AD409" i="6"/>
  <c r="AK409" i="6"/>
  <c r="L409" i="6"/>
  <c r="AP409" i="6"/>
  <c r="K409" i="6"/>
  <c r="BO409" i="6"/>
  <c r="BK409" i="6"/>
  <c r="AW409" i="6"/>
  <c r="AB409" i="6"/>
  <c r="AI409" i="6"/>
  <c r="E409" i="6"/>
  <c r="AO409" i="6"/>
  <c r="BG409" i="6"/>
  <c r="BI409" i="6"/>
  <c r="BP409" i="6"/>
  <c r="AA409" i="6"/>
  <c r="AX409" i="6"/>
  <c r="AT409" i="6"/>
  <c r="Z409" i="6"/>
  <c r="AB712" i="6"/>
  <c r="BF712" i="6"/>
  <c r="AF712" i="6"/>
  <c r="AT712" i="6"/>
  <c r="N712" i="6"/>
  <c r="AS712" i="6"/>
  <c r="BN712" i="6"/>
  <c r="AV712" i="6"/>
  <c r="BM712" i="6"/>
  <c r="BK712" i="6"/>
  <c r="BP712" i="6"/>
  <c r="BG712" i="6"/>
  <c r="BD712" i="6"/>
  <c r="AR712" i="6"/>
  <c r="AC712" i="6"/>
  <c r="AA712" i="6"/>
  <c r="AH712" i="6"/>
  <c r="BC712" i="6"/>
  <c r="BA712" i="6"/>
  <c r="AD712" i="6"/>
  <c r="E712" i="6"/>
  <c r="BJ712" i="6"/>
  <c r="BH712" i="6"/>
  <c r="AX712" i="6"/>
  <c r="BL712" i="6"/>
  <c r="BB712" i="6"/>
  <c r="AI712" i="6"/>
  <c r="AE712" i="6"/>
  <c r="L712" i="6"/>
  <c r="C712" i="6"/>
  <c r="BR712" i="6"/>
  <c r="BE712" i="6"/>
  <c r="Z712" i="6"/>
  <c r="K712" i="6"/>
  <c r="AU712" i="6"/>
  <c r="O712" i="6"/>
  <c r="AP712" i="6"/>
  <c r="AZ712" i="6"/>
  <c r="AO712" i="6"/>
  <c r="AK712" i="6"/>
  <c r="P712" i="6"/>
  <c r="B712" i="7"/>
  <c r="AY712" i="6"/>
  <c r="BI712" i="6"/>
  <c r="BO712" i="6"/>
  <c r="AW712" i="6"/>
  <c r="M712" i="6"/>
  <c r="AH648" i="6"/>
  <c r="BG648" i="6"/>
  <c r="AZ648" i="6"/>
  <c r="AO648" i="6"/>
  <c r="BK648" i="6"/>
  <c r="E648" i="6"/>
  <c r="AY648" i="6"/>
  <c r="AE648" i="6"/>
  <c r="AC648" i="6"/>
  <c r="BC648" i="6"/>
  <c r="AW648" i="6"/>
  <c r="AP648" i="6"/>
  <c r="AB648" i="6"/>
  <c r="Z648" i="6"/>
  <c r="BP648" i="6"/>
  <c r="AT648" i="6"/>
  <c r="AR648" i="6"/>
  <c r="BI648" i="6"/>
  <c r="N648" i="6"/>
  <c r="BM648" i="6"/>
  <c r="AK648" i="6"/>
  <c r="BA648" i="6"/>
  <c r="AU648" i="6"/>
  <c r="AF648" i="6"/>
  <c r="BJ648" i="6"/>
  <c r="AV648" i="6"/>
  <c r="AX648" i="6"/>
  <c r="BH648" i="6"/>
  <c r="BB648" i="6"/>
  <c r="C648" i="6"/>
  <c r="BR648" i="6"/>
  <c r="L648" i="6"/>
  <c r="BD648" i="6"/>
  <c r="BE648" i="6"/>
  <c r="AD648" i="6"/>
  <c r="K648" i="6"/>
  <c r="BN648" i="6"/>
  <c r="BL648" i="6"/>
  <c r="O648" i="6"/>
  <c r="M648" i="6"/>
  <c r="BF648" i="6"/>
  <c r="AA648" i="6"/>
  <c r="P648" i="6"/>
  <c r="B648" i="7"/>
  <c r="BO648" i="6"/>
  <c r="AS648" i="6"/>
  <c r="AI648" i="6"/>
  <c r="AH584" i="6"/>
  <c r="BG584" i="6"/>
  <c r="AZ584" i="6"/>
  <c r="AO584" i="6"/>
  <c r="BK584" i="6"/>
  <c r="E584" i="6"/>
  <c r="AY584" i="6"/>
  <c r="AE584" i="6"/>
  <c r="AC584" i="6"/>
  <c r="BC584" i="6"/>
  <c r="O584" i="6"/>
  <c r="M584" i="6"/>
  <c r="BF584" i="6"/>
  <c r="AA584" i="6"/>
  <c r="P584" i="6"/>
  <c r="B584" i="7"/>
  <c r="BO584" i="6"/>
  <c r="AS584" i="6"/>
  <c r="AI584" i="6"/>
  <c r="AW584" i="6"/>
  <c r="AP584" i="6"/>
  <c r="AB584" i="6"/>
  <c r="Z584" i="6"/>
  <c r="BP584" i="6"/>
  <c r="AT584" i="6"/>
  <c r="AR584" i="6"/>
  <c r="BI584" i="6"/>
  <c r="N584" i="6"/>
  <c r="BM584" i="6"/>
  <c r="AK584" i="6"/>
  <c r="BA584" i="6"/>
  <c r="AU584" i="6"/>
  <c r="AF584" i="6"/>
  <c r="BJ584" i="6"/>
  <c r="AV584" i="6"/>
  <c r="AX584" i="6"/>
  <c r="BH584" i="6"/>
  <c r="BB584" i="6"/>
  <c r="C584" i="6"/>
  <c r="BR584" i="6"/>
  <c r="L584" i="6"/>
  <c r="BD584" i="6"/>
  <c r="BE584" i="6"/>
  <c r="AD584" i="6"/>
  <c r="K584" i="6"/>
  <c r="BN584" i="6"/>
  <c r="BL584" i="6"/>
  <c r="BD520" i="6"/>
  <c r="P520" i="6"/>
  <c r="B520" i="7"/>
  <c r="BC520" i="6"/>
  <c r="AR520" i="6"/>
  <c r="BI520" i="6"/>
  <c r="AP520" i="6"/>
  <c r="BL520" i="6"/>
  <c r="AH520" i="6"/>
  <c r="AD520" i="6"/>
  <c r="AB520" i="6"/>
  <c r="BF520" i="6"/>
  <c r="E520" i="6"/>
  <c r="AT520" i="6"/>
  <c r="N520" i="6"/>
  <c r="AC520" i="6"/>
  <c r="AA520" i="6"/>
  <c r="BM520" i="6"/>
  <c r="AE520" i="6"/>
  <c r="L520" i="6"/>
  <c r="AY520" i="6"/>
  <c r="C520" i="6"/>
  <c r="BR520" i="6"/>
  <c r="AF520" i="6"/>
  <c r="BJ520" i="6"/>
  <c r="BH520" i="6"/>
  <c r="AX520" i="6"/>
  <c r="AV520" i="6"/>
  <c r="BB520" i="6"/>
  <c r="AZ520" i="6"/>
  <c r="AO520" i="6"/>
  <c r="BE520" i="6"/>
  <c r="AU520" i="6"/>
  <c r="K520" i="6"/>
  <c r="BN520" i="6"/>
  <c r="O520" i="6"/>
  <c r="M520" i="6"/>
  <c r="BP520" i="6"/>
  <c r="AI520" i="6"/>
  <c r="AK520" i="6"/>
  <c r="BO520" i="6"/>
  <c r="AS520" i="6"/>
  <c r="BK520" i="6"/>
  <c r="AW520" i="6"/>
  <c r="BG520" i="6"/>
  <c r="BA520" i="6"/>
  <c r="Z520" i="6"/>
  <c r="AX456" i="6"/>
  <c r="N456" i="6"/>
  <c r="AF456" i="6"/>
  <c r="M456" i="6"/>
  <c r="AV456" i="6"/>
  <c r="BE456" i="6"/>
  <c r="AD456" i="6"/>
  <c r="AZ456" i="6"/>
  <c r="P456" i="6"/>
  <c r="B456" i="7"/>
  <c r="AI456" i="6"/>
  <c r="AK456" i="6"/>
  <c r="AS456" i="6"/>
  <c r="BG456" i="6"/>
  <c r="O456" i="6"/>
  <c r="BK456" i="6"/>
  <c r="BA456" i="6"/>
  <c r="AY456" i="6"/>
  <c r="BM456" i="6"/>
  <c r="BJ456" i="6"/>
  <c r="BD456" i="6"/>
  <c r="AC456" i="6"/>
  <c r="AR456" i="6"/>
  <c r="AH456" i="6"/>
  <c r="AA456" i="6"/>
  <c r="L456" i="6"/>
  <c r="BO456" i="6"/>
  <c r="BI456" i="6"/>
  <c r="BC456" i="6"/>
  <c r="E456" i="6"/>
  <c r="BN456" i="6"/>
  <c r="BH456" i="6"/>
  <c r="BB456" i="6"/>
  <c r="BL456" i="6"/>
  <c r="AO456" i="6"/>
  <c r="AE456" i="6"/>
  <c r="C456" i="6"/>
  <c r="BR456" i="6"/>
  <c r="K456" i="6"/>
  <c r="AP456" i="6"/>
  <c r="AB456" i="6"/>
  <c r="AU456" i="6"/>
  <c r="AW456" i="6"/>
  <c r="BF456" i="6"/>
  <c r="BP456" i="6"/>
  <c r="AT456" i="6"/>
  <c r="Z456" i="6"/>
  <c r="AR392" i="6"/>
  <c r="BI392" i="6"/>
  <c r="AU392" i="6"/>
  <c r="BL392" i="6"/>
  <c r="AH392" i="6"/>
  <c r="BC392" i="6"/>
  <c r="AB392" i="6"/>
  <c r="BF392" i="6"/>
  <c r="C392" i="6"/>
  <c r="BR392" i="6"/>
  <c r="E392" i="6"/>
  <c r="AY392" i="6"/>
  <c r="BH392" i="6"/>
  <c r="AX392" i="6"/>
  <c r="AV392" i="6"/>
  <c r="BB392" i="6"/>
  <c r="AZ392" i="6"/>
  <c r="AO392" i="6"/>
  <c r="BE392" i="6"/>
  <c r="Z392" i="6"/>
  <c r="K392" i="6"/>
  <c r="BN392" i="6"/>
  <c r="O392" i="6"/>
  <c r="AP392" i="6"/>
  <c r="BP392" i="6"/>
  <c r="BG392" i="6"/>
  <c r="AK392" i="6"/>
  <c r="P392" i="6"/>
  <c r="B392" i="7"/>
  <c r="AI392" i="6"/>
  <c r="AS392" i="6"/>
  <c r="BO392" i="6"/>
  <c r="AW392" i="6"/>
  <c r="BK392" i="6"/>
  <c r="BA392" i="6"/>
  <c r="AD392" i="6"/>
  <c r="BD392" i="6"/>
  <c r="AT392" i="6"/>
  <c r="N392" i="6"/>
  <c r="AC392" i="6"/>
  <c r="AA392" i="6"/>
  <c r="BM392" i="6"/>
  <c r="AE392" i="6"/>
  <c r="L392" i="6"/>
  <c r="M392" i="6"/>
  <c r="AF392" i="6"/>
  <c r="BJ392" i="6"/>
  <c r="P703" i="6"/>
  <c r="B703" i="7"/>
  <c r="AD703" i="6"/>
  <c r="AZ703" i="6"/>
  <c r="AC703" i="6"/>
  <c r="BC703" i="6"/>
  <c r="BD703" i="6"/>
  <c r="AH703" i="6"/>
  <c r="BG703" i="6"/>
  <c r="AB703" i="6"/>
  <c r="BF703" i="6"/>
  <c r="AA703" i="6"/>
  <c r="BA703" i="6"/>
  <c r="BI703" i="6"/>
  <c r="AY703" i="6"/>
  <c r="BM703" i="6"/>
  <c r="AI703" i="6"/>
  <c r="E703" i="6"/>
  <c r="M703" i="6"/>
  <c r="BH703" i="6"/>
  <c r="Z703" i="6"/>
  <c r="BL703" i="6"/>
  <c r="BO703" i="6"/>
  <c r="O703" i="6"/>
  <c r="C703" i="6"/>
  <c r="BR703" i="6"/>
  <c r="K703" i="6"/>
  <c r="AP703" i="6"/>
  <c r="AF703" i="6"/>
  <c r="AU703" i="6"/>
  <c r="AW703" i="6"/>
  <c r="AT703" i="6"/>
  <c r="AE703" i="6"/>
  <c r="AX703" i="6"/>
  <c r="BE703" i="6"/>
  <c r="N703" i="6"/>
  <c r="L703" i="6"/>
  <c r="BK703" i="6"/>
  <c r="AS703" i="6"/>
  <c r="BJ703" i="6"/>
  <c r="BP703" i="6"/>
  <c r="BN703" i="6"/>
  <c r="AK703" i="6"/>
  <c r="BB703" i="6"/>
  <c r="AR703" i="6"/>
  <c r="AO703" i="6"/>
  <c r="AV703" i="6"/>
  <c r="BC639" i="6"/>
  <c r="BD639" i="6"/>
  <c r="BJ639" i="6"/>
  <c r="AP639" i="6"/>
  <c r="BH639" i="6"/>
  <c r="AC639" i="6"/>
  <c r="AU639" i="6"/>
  <c r="BL639" i="6"/>
  <c r="AX639" i="6"/>
  <c r="BO639" i="6"/>
  <c r="AB639" i="6"/>
  <c r="P639" i="6"/>
  <c r="B639" i="7"/>
  <c r="AK639" i="6"/>
  <c r="L639" i="6"/>
  <c r="N639" i="6"/>
  <c r="BI639" i="6"/>
  <c r="BK639" i="6"/>
  <c r="AW639" i="6"/>
  <c r="AY639" i="6"/>
  <c r="BA639" i="6"/>
  <c r="AI639" i="6"/>
  <c r="E639" i="6"/>
  <c r="AO639" i="6"/>
  <c r="AR639" i="6"/>
  <c r="AH639" i="6"/>
  <c r="AA639" i="6"/>
  <c r="BM639" i="6"/>
  <c r="AE639" i="6"/>
  <c r="AT639" i="6"/>
  <c r="C639" i="6"/>
  <c r="BR639" i="6"/>
  <c r="AF639" i="6"/>
  <c r="M639" i="6"/>
  <c r="K639" i="6"/>
  <c r="BF639" i="6"/>
  <c r="AV639" i="6"/>
  <c r="BB639" i="6"/>
  <c r="AZ639" i="6"/>
  <c r="BN639" i="6"/>
  <c r="BE639" i="6"/>
  <c r="BG639" i="6"/>
  <c r="AS639" i="6"/>
  <c r="Z639" i="6"/>
  <c r="O639" i="6"/>
  <c r="AD639" i="6"/>
  <c r="BP639" i="6"/>
  <c r="BC575" i="6"/>
  <c r="BE575" i="6"/>
  <c r="AH575" i="6"/>
  <c r="BG575" i="6"/>
  <c r="BJ575" i="6"/>
  <c r="AB575" i="6"/>
  <c r="AU575" i="6"/>
  <c r="AT575" i="6"/>
  <c r="BB575" i="6"/>
  <c r="BO575" i="6"/>
  <c r="C575" i="6"/>
  <c r="BR575" i="6"/>
  <c r="E575" i="6"/>
  <c r="AX575" i="6"/>
  <c r="BL575" i="6"/>
  <c r="AC575" i="6"/>
  <c r="Z575" i="6"/>
  <c r="BP575" i="6"/>
  <c r="AD575" i="6"/>
  <c r="AZ575" i="6"/>
  <c r="AR575" i="6"/>
  <c r="O575" i="6"/>
  <c r="BM575" i="6"/>
  <c r="BD575" i="6"/>
  <c r="AV575" i="6"/>
  <c r="BK575" i="6"/>
  <c r="AA575" i="6"/>
  <c r="AY575" i="6"/>
  <c r="AI575" i="6"/>
  <c r="K575" i="6"/>
  <c r="M575" i="6"/>
  <c r="AE575" i="6"/>
  <c r="BH575" i="6"/>
  <c r="AK575" i="6"/>
  <c r="BA575" i="6"/>
  <c r="AS575" i="6"/>
  <c r="AF575" i="6"/>
  <c r="N575" i="6"/>
  <c r="AO575" i="6"/>
  <c r="AP575" i="6"/>
  <c r="P575" i="6"/>
  <c r="B575" i="7"/>
  <c r="AW575" i="6"/>
  <c r="BI575" i="6"/>
  <c r="L575" i="6"/>
  <c r="BN575" i="6"/>
  <c r="BF575" i="6"/>
  <c r="AX511" i="6"/>
  <c r="C511" i="6"/>
  <c r="BR511" i="6"/>
  <c r="AS511" i="6"/>
  <c r="BB511" i="6"/>
  <c r="N511" i="6"/>
  <c r="BM511" i="6"/>
  <c r="BF511" i="6"/>
  <c r="AA511" i="6"/>
  <c r="K511" i="6"/>
  <c r="AT511" i="6"/>
  <c r="BO511" i="6"/>
  <c r="AB511" i="6"/>
  <c r="BN511" i="6"/>
  <c r="AK511" i="6"/>
  <c r="AH511" i="6"/>
  <c r="AR511" i="6"/>
  <c r="L511" i="6"/>
  <c r="BK511" i="6"/>
  <c r="O511" i="6"/>
  <c r="AD511" i="6"/>
  <c r="BP511" i="6"/>
  <c r="AI511" i="6"/>
  <c r="BD511" i="6"/>
  <c r="M511" i="6"/>
  <c r="BH511" i="6"/>
  <c r="AO511" i="6"/>
  <c r="AV511" i="6"/>
  <c r="P511" i="6"/>
  <c r="B511" i="7"/>
  <c r="AY511" i="6"/>
  <c r="AF511" i="6"/>
  <c r="BC511" i="6"/>
  <c r="AW511" i="6"/>
  <c r="AP511" i="6"/>
  <c r="BI511" i="6"/>
  <c r="Z511" i="6"/>
  <c r="BL511" i="6"/>
  <c r="AE511" i="6"/>
  <c r="AC511" i="6"/>
  <c r="BA511" i="6"/>
  <c r="BG511" i="6"/>
  <c r="BE511" i="6"/>
  <c r="AU511" i="6"/>
  <c r="E511" i="6"/>
  <c r="BJ511" i="6"/>
  <c r="AZ511" i="6"/>
  <c r="K447" i="6"/>
  <c r="AX447" i="6"/>
  <c r="AK447" i="6"/>
  <c r="O447" i="6"/>
  <c r="BB447" i="6"/>
  <c r="BD447" i="6"/>
  <c r="BA447" i="6"/>
  <c r="AD447" i="6"/>
  <c r="AV447" i="6"/>
  <c r="BE447" i="6"/>
  <c r="BJ447" i="6"/>
  <c r="BH447" i="6"/>
  <c r="AC447" i="6"/>
  <c r="C447" i="6"/>
  <c r="BR447" i="6"/>
  <c r="BM447" i="6"/>
  <c r="BK447" i="6"/>
  <c r="L447" i="6"/>
  <c r="BO447" i="6"/>
  <c r="AF447" i="6"/>
  <c r="AI447" i="6"/>
  <c r="Z447" i="6"/>
  <c r="BN447" i="6"/>
  <c r="AH447" i="6"/>
  <c r="AA447" i="6"/>
  <c r="AO447" i="6"/>
  <c r="AR447" i="6"/>
  <c r="P447" i="6"/>
  <c r="B447" i="7"/>
  <c r="BC447" i="6"/>
  <c r="AS447" i="6"/>
  <c r="AP447" i="6"/>
  <c r="AE447" i="6"/>
  <c r="M447" i="6"/>
  <c r="AZ447" i="6"/>
  <c r="BF447" i="6"/>
  <c r="BP447" i="6"/>
  <c r="N447" i="6"/>
  <c r="BI447" i="6"/>
  <c r="BG447" i="6"/>
  <c r="AW447" i="6"/>
  <c r="AU447" i="6"/>
  <c r="AB447" i="6"/>
  <c r="AY447" i="6"/>
  <c r="E447" i="6"/>
  <c r="AT447" i="6"/>
  <c r="BL447" i="6"/>
  <c r="BJ383" i="6"/>
  <c r="K383" i="6"/>
  <c r="BN383" i="6"/>
  <c r="AR383" i="6"/>
  <c r="BI383" i="6"/>
  <c r="AU383" i="6"/>
  <c r="BL383" i="6"/>
  <c r="L383" i="6"/>
  <c r="AY383" i="6"/>
  <c r="BP383" i="6"/>
  <c r="P383" i="6"/>
  <c r="B383" i="7"/>
  <c r="BC383" i="6"/>
  <c r="E383" i="6"/>
  <c r="AP383" i="6"/>
  <c r="AB383" i="6"/>
  <c r="M383" i="6"/>
  <c r="AW383" i="6"/>
  <c r="BF383" i="6"/>
  <c r="AZ383" i="6"/>
  <c r="C383" i="6"/>
  <c r="BR383" i="6"/>
  <c r="BE383" i="6"/>
  <c r="BG383" i="6"/>
  <c r="AF383" i="6"/>
  <c r="BK383" i="6"/>
  <c r="BA383" i="6"/>
  <c r="AD383" i="6"/>
  <c r="BM383" i="6"/>
  <c r="AT383" i="6"/>
  <c r="AK383" i="6"/>
  <c r="AC383" i="6"/>
  <c r="N383" i="6"/>
  <c r="AH383" i="6"/>
  <c r="AA383" i="6"/>
  <c r="AS383" i="6"/>
  <c r="BO383" i="6"/>
  <c r="O383" i="6"/>
  <c r="AI383" i="6"/>
  <c r="BD383" i="6"/>
  <c r="AX383" i="6"/>
  <c r="BH383" i="6"/>
  <c r="BB383" i="6"/>
  <c r="AV383" i="6"/>
  <c r="AO383" i="6"/>
  <c r="AE383" i="6"/>
  <c r="Z383" i="6"/>
  <c r="BE247" i="5"/>
  <c r="AX247" i="5"/>
  <c r="AZ247" i="5"/>
  <c r="AQ247" i="5"/>
  <c r="V247" i="5"/>
  <c r="U247" i="5"/>
  <c r="E247" i="5"/>
  <c r="BD247" i="5"/>
  <c r="BB247" i="5"/>
  <c r="AN247" i="5"/>
  <c r="I247" i="5"/>
  <c r="R247" i="5"/>
  <c r="M247" i="5"/>
  <c r="AF247" i="5"/>
  <c r="BF247" i="5"/>
  <c r="AM247" i="5"/>
  <c r="BK247" i="5"/>
  <c r="P247" i="5"/>
  <c r="BJ247" i="5"/>
  <c r="AO247" i="5"/>
  <c r="L247" i="5"/>
  <c r="AS247" i="5"/>
  <c r="BC247" i="5"/>
  <c r="AW247" i="5"/>
  <c r="BH247" i="5"/>
  <c r="C247" i="5"/>
  <c r="AI247" i="5"/>
  <c r="K247" i="5"/>
  <c r="AU247" i="5"/>
  <c r="AK247" i="5"/>
  <c r="AT247" i="5"/>
  <c r="BI247" i="5"/>
  <c r="AY247" i="5"/>
  <c r="J247" i="5"/>
  <c r="AH247" i="5"/>
  <c r="AJ247" i="5"/>
  <c r="AR247" i="5"/>
  <c r="BG247" i="5"/>
  <c r="O247" i="5"/>
  <c r="BL247" i="5"/>
  <c r="W247" i="5"/>
  <c r="AV247" i="5"/>
  <c r="AP247" i="5"/>
  <c r="BA247" i="5"/>
  <c r="BP247" i="5"/>
  <c r="U183" i="5"/>
  <c r="AT183" i="5"/>
  <c r="AM183" i="5"/>
  <c r="BJ183" i="5"/>
  <c r="AU183" i="5"/>
  <c r="AY183" i="5"/>
  <c r="BF183" i="5"/>
  <c r="L183" i="5"/>
  <c r="J183" i="5"/>
  <c r="AN183" i="5"/>
  <c r="AR183" i="5"/>
  <c r="AP183" i="5"/>
  <c r="AF183" i="5"/>
  <c r="BK183" i="5"/>
  <c r="K183" i="5"/>
  <c r="BB183" i="5"/>
  <c r="AW183" i="5"/>
  <c r="BD183" i="5"/>
  <c r="BP183" i="5"/>
  <c r="BC183" i="5"/>
  <c r="AH183" i="5"/>
  <c r="AX183" i="5"/>
  <c r="W183" i="5"/>
  <c r="AS183" i="5"/>
  <c r="P183" i="5"/>
  <c r="R183" i="5"/>
  <c r="BG183" i="5"/>
  <c r="E183" i="5"/>
  <c r="AO183" i="5"/>
  <c r="I183" i="5"/>
  <c r="BA183" i="5"/>
  <c r="AJ183" i="5"/>
  <c r="AV183" i="5"/>
  <c r="AZ183" i="5"/>
  <c r="AK183" i="5"/>
  <c r="M183" i="5"/>
  <c r="BE183" i="5"/>
  <c r="C183" i="5"/>
  <c r="AI183" i="5"/>
  <c r="BI183" i="5"/>
  <c r="O183" i="5"/>
  <c r="V183" i="5"/>
  <c r="BL183" i="5"/>
  <c r="AQ183" i="5"/>
  <c r="BH183" i="5"/>
  <c r="AM119" i="5"/>
  <c r="P119" i="5"/>
  <c r="L119" i="5"/>
  <c r="AW119" i="5"/>
  <c r="BP119" i="5"/>
  <c r="AK119" i="5"/>
  <c r="I119" i="5"/>
  <c r="AP119" i="5"/>
  <c r="BH119" i="5"/>
  <c r="V119" i="5"/>
  <c r="BC119" i="5"/>
  <c r="AQ119" i="5"/>
  <c r="U119" i="5"/>
  <c r="R119" i="5"/>
  <c r="BA119" i="5"/>
  <c r="BD119" i="5"/>
  <c r="BF119" i="5"/>
  <c r="AS119" i="5"/>
  <c r="AU119" i="5"/>
  <c r="K119" i="5"/>
  <c r="E119" i="5"/>
  <c r="AZ119" i="5"/>
  <c r="J119" i="5"/>
  <c r="AO119" i="5"/>
  <c r="AY119" i="5"/>
  <c r="BI119" i="5"/>
  <c r="AH119" i="5"/>
  <c r="W119" i="5"/>
  <c r="AV119" i="5"/>
  <c r="AF119" i="5"/>
  <c r="C119" i="5"/>
  <c r="AI119" i="5"/>
  <c r="BB119" i="5"/>
  <c r="BE119" i="5"/>
  <c r="AR119" i="5"/>
  <c r="AT119" i="5"/>
  <c r="BG119" i="5"/>
  <c r="BK119" i="5"/>
  <c r="BL119" i="5"/>
  <c r="AX119" i="5"/>
  <c r="AJ119" i="5"/>
  <c r="AN119" i="5"/>
  <c r="O119" i="5"/>
  <c r="M119" i="5"/>
  <c r="BJ119" i="5"/>
  <c r="BG55" i="5"/>
  <c r="BB55" i="5"/>
  <c r="AJ55" i="5"/>
  <c r="BF55" i="5"/>
  <c r="AN55" i="5"/>
  <c r="K55" i="5"/>
  <c r="BH55" i="5"/>
  <c r="AX55" i="5"/>
  <c r="AO55" i="5"/>
  <c r="R55" i="5"/>
  <c r="E55" i="5"/>
  <c r="AW55" i="5"/>
  <c r="W55" i="5"/>
  <c r="AP55" i="5"/>
  <c r="V55" i="5"/>
  <c r="AR55" i="5"/>
  <c r="L55" i="5"/>
  <c r="AF55" i="5"/>
  <c r="AT55" i="5"/>
  <c r="C55" i="5"/>
  <c r="AI55" i="5"/>
  <c r="AQ55" i="5"/>
  <c r="BK55" i="5"/>
  <c r="AU55" i="5"/>
  <c r="AY55" i="5"/>
  <c r="AH55" i="5"/>
  <c r="AV55" i="5"/>
  <c r="BC55" i="5"/>
  <c r="AM55" i="5"/>
  <c r="O55" i="5"/>
  <c r="J55" i="5"/>
  <c r="P55" i="5"/>
  <c r="AS55" i="5"/>
  <c r="BE55" i="5"/>
  <c r="BL55" i="5"/>
  <c r="AZ55" i="5"/>
  <c r="BI55" i="5"/>
  <c r="AK55" i="5"/>
  <c r="I55" i="5"/>
  <c r="BA55" i="5"/>
  <c r="BD55" i="5"/>
  <c r="BP55" i="5"/>
  <c r="U55" i="5"/>
  <c r="BJ55" i="5"/>
  <c r="M55" i="5"/>
  <c r="AQ250" i="5"/>
  <c r="AX250" i="5"/>
  <c r="AM250" i="5"/>
  <c r="BH250" i="5"/>
  <c r="BP250" i="5"/>
  <c r="AO250" i="5"/>
  <c r="BD250" i="5"/>
  <c r="BI250" i="5"/>
  <c r="V250" i="5"/>
  <c r="AT250" i="5"/>
  <c r="BA250" i="5"/>
  <c r="E250" i="5"/>
  <c r="AR250" i="5"/>
  <c r="AV250" i="5"/>
  <c r="AK250" i="5"/>
  <c r="I250" i="5"/>
  <c r="AH250" i="5"/>
  <c r="O250" i="5"/>
  <c r="AU250" i="5"/>
  <c r="BK250" i="5"/>
  <c r="BL250" i="5"/>
  <c r="BG250" i="5"/>
  <c r="P250" i="5"/>
  <c r="J250" i="5"/>
  <c r="BE250" i="5"/>
  <c r="M250" i="5"/>
  <c r="AY250" i="5"/>
  <c r="C250" i="5"/>
  <c r="AI250" i="5"/>
  <c r="AP250" i="5"/>
  <c r="R250" i="5"/>
  <c r="AF250" i="5"/>
  <c r="K250" i="5"/>
  <c r="BJ250" i="5"/>
  <c r="BF250" i="5"/>
  <c r="AS250" i="5"/>
  <c r="U250" i="5"/>
  <c r="BB250" i="5"/>
  <c r="L250" i="5"/>
  <c r="BC250" i="5"/>
  <c r="AN250" i="5"/>
  <c r="W250" i="5"/>
  <c r="AZ250" i="5"/>
  <c r="AW250" i="5"/>
  <c r="AJ250" i="5"/>
  <c r="AX182" i="5"/>
  <c r="AP182" i="5"/>
  <c r="BK182" i="5"/>
  <c r="BP182" i="5"/>
  <c r="BG182" i="5"/>
  <c r="BA182" i="5"/>
  <c r="AT182" i="5"/>
  <c r="BJ182" i="5"/>
  <c r="BL182" i="5"/>
  <c r="AZ182" i="5"/>
  <c r="I182" i="5"/>
  <c r="P182" i="5"/>
  <c r="AW182" i="5"/>
  <c r="AU182" i="5"/>
  <c r="AK182" i="5"/>
  <c r="W182" i="5"/>
  <c r="K182" i="5"/>
  <c r="M182" i="5"/>
  <c r="AO182" i="5"/>
  <c r="BE182" i="5"/>
  <c r="AY182" i="5"/>
  <c r="BF182" i="5"/>
  <c r="U182" i="5"/>
  <c r="AF182" i="5"/>
  <c r="AJ182" i="5"/>
  <c r="AS182" i="5"/>
  <c r="BI182" i="5"/>
  <c r="BB182" i="5"/>
  <c r="AN182" i="5"/>
  <c r="AR182" i="5"/>
  <c r="L182" i="5"/>
  <c r="AH182" i="5"/>
  <c r="V182" i="5"/>
  <c r="AQ182" i="5"/>
  <c r="C182" i="5"/>
  <c r="AI182" i="5"/>
  <c r="J182" i="5"/>
  <c r="BC182" i="5"/>
  <c r="AM182" i="5"/>
  <c r="O182" i="5"/>
  <c r="E182" i="5"/>
  <c r="BD182" i="5"/>
  <c r="BH182" i="5"/>
  <c r="AV182" i="5"/>
  <c r="R182" i="5"/>
  <c r="BK118" i="5"/>
  <c r="AQ118" i="5"/>
  <c r="I118" i="5"/>
  <c r="AP118" i="5"/>
  <c r="AR118" i="5"/>
  <c r="BI118" i="5"/>
  <c r="K118" i="5"/>
  <c r="U118" i="5"/>
  <c r="AX118" i="5"/>
  <c r="C118" i="5"/>
  <c r="AI118" i="5"/>
  <c r="J118" i="5"/>
  <c r="W118" i="5"/>
  <c r="BC118" i="5"/>
  <c r="AO118" i="5"/>
  <c r="BF118" i="5"/>
  <c r="BH118" i="5"/>
  <c r="V118" i="5"/>
  <c r="L118" i="5"/>
  <c r="AW118" i="5"/>
  <c r="BP118" i="5"/>
  <c r="AK118" i="5"/>
  <c r="AH118" i="5"/>
  <c r="P118" i="5"/>
  <c r="AN118" i="5"/>
  <c r="BE118" i="5"/>
  <c r="AM118" i="5"/>
  <c r="M118" i="5"/>
  <c r="AT118" i="5"/>
  <c r="AV118" i="5"/>
  <c r="E118" i="5"/>
  <c r="R118" i="5"/>
  <c r="AJ118" i="5"/>
  <c r="BB118" i="5"/>
  <c r="BG118" i="5"/>
  <c r="AU118" i="5"/>
  <c r="BD118" i="5"/>
  <c r="O118" i="5"/>
  <c r="AY118" i="5"/>
  <c r="AS118" i="5"/>
  <c r="BJ118" i="5"/>
  <c r="BL118" i="5"/>
  <c r="AF118" i="5"/>
  <c r="AZ118" i="5"/>
  <c r="BA118" i="5"/>
  <c r="BF54" i="5"/>
  <c r="AR54" i="5"/>
  <c r="AO54" i="5"/>
  <c r="L54" i="5"/>
  <c r="BC54" i="5"/>
  <c r="AZ54" i="5"/>
  <c r="V54" i="5"/>
  <c r="O54" i="5"/>
  <c r="K54" i="5"/>
  <c r="BE54" i="5"/>
  <c r="AJ54" i="5"/>
  <c r="BH54" i="5"/>
  <c r="BJ54" i="5"/>
  <c r="AV54" i="5"/>
  <c r="M54" i="5"/>
  <c r="AQ54" i="5"/>
  <c r="E54" i="5"/>
  <c r="AY54" i="5"/>
  <c r="BK54" i="5"/>
  <c r="AS54" i="5"/>
  <c r="P54" i="5"/>
  <c r="I54" i="5"/>
  <c r="W54" i="5"/>
  <c r="U54" i="5"/>
  <c r="AK54" i="5"/>
  <c r="BL54" i="5"/>
  <c r="AT54" i="5"/>
  <c r="AU54" i="5"/>
  <c r="AM54" i="5"/>
  <c r="J54" i="5"/>
  <c r="AN54" i="5"/>
  <c r="BP54" i="5"/>
  <c r="BB54" i="5"/>
  <c r="BA54" i="5"/>
  <c r="AP54" i="5"/>
  <c r="AX54" i="5"/>
  <c r="BG54" i="5"/>
  <c r="AF54" i="5"/>
  <c r="C54" i="5"/>
  <c r="AI54" i="5"/>
  <c r="R54" i="5"/>
  <c r="BI54" i="5"/>
  <c r="AW54" i="5"/>
  <c r="BD54" i="5"/>
  <c r="AH54" i="5"/>
  <c r="P241" i="5"/>
  <c r="E241" i="5"/>
  <c r="R241" i="5"/>
  <c r="BK241" i="5"/>
  <c r="BP241" i="5"/>
  <c r="AS241" i="5"/>
  <c r="AY241" i="5"/>
  <c r="U241" i="5"/>
  <c r="AT241" i="5"/>
  <c r="C241" i="5"/>
  <c r="AI241" i="5"/>
  <c r="AU241" i="5"/>
  <c r="BB241" i="5"/>
  <c r="AK241" i="5"/>
  <c r="I241" i="5"/>
  <c r="AP241" i="5"/>
  <c r="AR241" i="5"/>
  <c r="BI241" i="5"/>
  <c r="V241" i="5"/>
  <c r="AW241" i="5"/>
  <c r="L241" i="5"/>
  <c r="BJ241" i="5"/>
  <c r="J241" i="5"/>
  <c r="AQ241" i="5"/>
  <c r="BG241" i="5"/>
  <c r="AO241" i="5"/>
  <c r="BD241" i="5"/>
  <c r="K241" i="5"/>
  <c r="BF241" i="5"/>
  <c r="BH241" i="5"/>
  <c r="AZ241" i="5"/>
  <c r="BC241" i="5"/>
  <c r="AJ241" i="5"/>
  <c r="AN241" i="5"/>
  <c r="AV241" i="5"/>
  <c r="BL241" i="5"/>
  <c r="AX241" i="5"/>
  <c r="BE241" i="5"/>
  <c r="AH241" i="5"/>
  <c r="M241" i="5"/>
  <c r="W241" i="5"/>
  <c r="AM241" i="5"/>
  <c r="O241" i="5"/>
  <c r="AF241" i="5"/>
  <c r="BA241" i="5"/>
  <c r="AU177" i="5"/>
  <c r="BF177" i="5"/>
  <c r="I177" i="5"/>
  <c r="AM177" i="5"/>
  <c r="BJ177" i="5"/>
  <c r="AQ177" i="5"/>
  <c r="U177" i="5"/>
  <c r="V177" i="5"/>
  <c r="BB177" i="5"/>
  <c r="AR177" i="5"/>
  <c r="BL177" i="5"/>
  <c r="BA177" i="5"/>
  <c r="W177" i="5"/>
  <c r="AT177" i="5"/>
  <c r="E177" i="5"/>
  <c r="AO177" i="5"/>
  <c r="BE177" i="5"/>
  <c r="BG177" i="5"/>
  <c r="BP177" i="5"/>
  <c r="P177" i="5"/>
  <c r="BH177" i="5"/>
  <c r="R177" i="5"/>
  <c r="C177" i="5"/>
  <c r="AI177" i="5"/>
  <c r="O177" i="5"/>
  <c r="BK177" i="5"/>
  <c r="M177" i="5"/>
  <c r="AW177" i="5"/>
  <c r="BC177" i="5"/>
  <c r="AH177" i="5"/>
  <c r="AK177" i="5"/>
  <c r="AS177" i="5"/>
  <c r="AN177" i="5"/>
  <c r="L177" i="5"/>
  <c r="AZ177" i="5"/>
  <c r="AJ177" i="5"/>
  <c r="AP177" i="5"/>
  <c r="BI177" i="5"/>
  <c r="J177" i="5"/>
  <c r="AF177" i="5"/>
  <c r="AX177" i="5"/>
  <c r="AY177" i="5"/>
  <c r="K177" i="5"/>
  <c r="BD177" i="5"/>
  <c r="AV177" i="5"/>
  <c r="W113" i="5"/>
  <c r="AO113" i="5"/>
  <c r="BF113" i="5"/>
  <c r="BH113" i="5"/>
  <c r="V113" i="5"/>
  <c r="L113" i="5"/>
  <c r="AW113" i="5"/>
  <c r="BP113" i="5"/>
  <c r="AZ113" i="5"/>
  <c r="BA113" i="5"/>
  <c r="BG113" i="5"/>
  <c r="AN113" i="5"/>
  <c r="BE113" i="5"/>
  <c r="AQ113" i="5"/>
  <c r="M113" i="5"/>
  <c r="AT113" i="5"/>
  <c r="AV113" i="5"/>
  <c r="E113" i="5"/>
  <c r="BC113" i="5"/>
  <c r="C113" i="5"/>
  <c r="AI113" i="5"/>
  <c r="J113" i="5"/>
  <c r="AM113" i="5"/>
  <c r="AU113" i="5"/>
  <c r="BD113" i="5"/>
  <c r="O113" i="5"/>
  <c r="K113" i="5"/>
  <c r="AS113" i="5"/>
  <c r="BJ113" i="5"/>
  <c r="BL113" i="5"/>
  <c r="AF113" i="5"/>
  <c r="AY113" i="5"/>
  <c r="AK113" i="5"/>
  <c r="AH113" i="5"/>
  <c r="BK113" i="5"/>
  <c r="I113" i="5"/>
  <c r="AP113" i="5"/>
  <c r="AR113" i="5"/>
  <c r="BI113" i="5"/>
  <c r="P113" i="5"/>
  <c r="U113" i="5"/>
  <c r="AX113" i="5"/>
  <c r="R113" i="5"/>
  <c r="AJ113" i="5"/>
  <c r="BB113" i="5"/>
  <c r="AU49" i="5"/>
  <c r="BF49" i="5"/>
  <c r="AT49" i="5"/>
  <c r="BJ49" i="5"/>
  <c r="AQ49" i="5"/>
  <c r="BG49" i="5"/>
  <c r="M49" i="5"/>
  <c r="AN49" i="5"/>
  <c r="C49" i="5"/>
  <c r="AI49" i="5"/>
  <c r="BD49" i="5"/>
  <c r="AO49" i="5"/>
  <c r="P49" i="5"/>
  <c r="AY49" i="5"/>
  <c r="BI49" i="5"/>
  <c r="AM49" i="5"/>
  <c r="BE49" i="5"/>
  <c r="W49" i="5"/>
  <c r="J49" i="5"/>
  <c r="U49" i="5"/>
  <c r="AF49" i="5"/>
  <c r="AR49" i="5"/>
  <c r="E49" i="5"/>
  <c r="BK49" i="5"/>
  <c r="AS49" i="5"/>
  <c r="AH49" i="5"/>
  <c r="BC49" i="5"/>
  <c r="O49" i="5"/>
  <c r="BP49" i="5"/>
  <c r="AV49" i="5"/>
  <c r="V49" i="5"/>
  <c r="AJ49" i="5"/>
  <c r="L49" i="5"/>
  <c r="BH49" i="5"/>
  <c r="BA49" i="5"/>
  <c r="AP49" i="5"/>
  <c r="BB49" i="5"/>
  <c r="AW49" i="5"/>
  <c r="K49" i="5"/>
  <c r="AX49" i="5"/>
  <c r="R49" i="5"/>
  <c r="BL49" i="5"/>
  <c r="AZ49" i="5"/>
  <c r="AK49" i="5"/>
  <c r="I49" i="5"/>
  <c r="BE236" i="5"/>
  <c r="AT236" i="5"/>
  <c r="BB236" i="5"/>
  <c r="AF236" i="5"/>
  <c r="W236" i="5"/>
  <c r="U236" i="5"/>
  <c r="BH236" i="5"/>
  <c r="BK236" i="5"/>
  <c r="AR236" i="5"/>
  <c r="AU236" i="5"/>
  <c r="R236" i="5"/>
  <c r="O236" i="5"/>
  <c r="M236" i="5"/>
  <c r="BC236" i="5"/>
  <c r="BF236" i="5"/>
  <c r="AW236" i="5"/>
  <c r="AH236" i="5"/>
  <c r="AQ236" i="5"/>
  <c r="AJ236" i="5"/>
  <c r="BP236" i="5"/>
  <c r="J236" i="5"/>
  <c r="I236" i="5"/>
  <c r="AX236" i="5"/>
  <c r="AZ236" i="5"/>
  <c r="AS236" i="5"/>
  <c r="V236" i="5"/>
  <c r="AK236" i="5"/>
  <c r="E236" i="5"/>
  <c r="BD236" i="5"/>
  <c r="BL236" i="5"/>
  <c r="BA236" i="5"/>
  <c r="AN236" i="5"/>
  <c r="AV236" i="5"/>
  <c r="AO236" i="5"/>
  <c r="L236" i="5"/>
  <c r="P236" i="5"/>
  <c r="BI236" i="5"/>
  <c r="AY236" i="5"/>
  <c r="BG236" i="5"/>
  <c r="AM236" i="5"/>
  <c r="AP236" i="5"/>
  <c r="C236" i="5"/>
  <c r="AI236" i="5"/>
  <c r="K236" i="5"/>
  <c r="BJ236" i="5"/>
  <c r="BA172" i="5"/>
  <c r="AJ172" i="5"/>
  <c r="BB172" i="5"/>
  <c r="AF172" i="5"/>
  <c r="AX172" i="5"/>
  <c r="BP172" i="5"/>
  <c r="AK172" i="5"/>
  <c r="AT172" i="5"/>
  <c r="AO172" i="5"/>
  <c r="BL172" i="5"/>
  <c r="W172" i="5"/>
  <c r="BK172" i="5"/>
  <c r="BI172" i="5"/>
  <c r="P172" i="5"/>
  <c r="AW172" i="5"/>
  <c r="U172" i="5"/>
  <c r="AS172" i="5"/>
  <c r="L172" i="5"/>
  <c r="M172" i="5"/>
  <c r="BH172" i="5"/>
  <c r="AY172" i="5"/>
  <c r="AP172" i="5"/>
  <c r="BF172" i="5"/>
  <c r="O172" i="5"/>
  <c r="AM172" i="5"/>
  <c r="R172" i="5"/>
  <c r="J172" i="5"/>
  <c r="AQ172" i="5"/>
  <c r="K172" i="5"/>
  <c r="AV172" i="5"/>
  <c r="BD172" i="5"/>
  <c r="BE172" i="5"/>
  <c r="V172" i="5"/>
  <c r="C172" i="5"/>
  <c r="AI172" i="5"/>
  <c r="AU172" i="5"/>
  <c r="I172" i="5"/>
  <c r="E172" i="5"/>
  <c r="BC172" i="5"/>
  <c r="AN172" i="5"/>
  <c r="AR172" i="5"/>
  <c r="BG172" i="5"/>
  <c r="AZ172" i="5"/>
  <c r="BJ172" i="5"/>
  <c r="AH172" i="5"/>
  <c r="BE108" i="5"/>
  <c r="AX108" i="5"/>
  <c r="AZ108" i="5"/>
  <c r="AQ108" i="5"/>
  <c r="V108" i="5"/>
  <c r="U108" i="5"/>
  <c r="E108" i="5"/>
  <c r="BD108" i="5"/>
  <c r="BB108" i="5"/>
  <c r="AN108" i="5"/>
  <c r="AK108" i="5"/>
  <c r="L108" i="5"/>
  <c r="M108" i="5"/>
  <c r="BL108" i="5"/>
  <c r="AY108" i="5"/>
  <c r="AW108" i="5"/>
  <c r="AM108" i="5"/>
  <c r="AP108" i="5"/>
  <c r="AJ108" i="5"/>
  <c r="K108" i="5"/>
  <c r="BJ108" i="5"/>
  <c r="I108" i="5"/>
  <c r="BG108" i="5"/>
  <c r="AT108" i="5"/>
  <c r="AS108" i="5"/>
  <c r="AF108" i="5"/>
  <c r="W108" i="5"/>
  <c r="J108" i="5"/>
  <c r="BH108" i="5"/>
  <c r="BK108" i="5"/>
  <c r="BA108" i="5"/>
  <c r="AR108" i="5"/>
  <c r="AU108" i="5"/>
  <c r="AO108" i="5"/>
  <c r="R108" i="5"/>
  <c r="O108" i="5"/>
  <c r="BI108" i="5"/>
  <c r="BC108" i="5"/>
  <c r="BF108" i="5"/>
  <c r="AV108" i="5"/>
  <c r="AH108" i="5"/>
  <c r="C108" i="5"/>
  <c r="AI108" i="5"/>
  <c r="P108" i="5"/>
  <c r="BP108" i="5"/>
  <c r="AC565" i="6"/>
  <c r="BC565" i="6"/>
  <c r="O565" i="6"/>
  <c r="BB565" i="6"/>
  <c r="AZ565" i="6"/>
  <c r="AB565" i="6"/>
  <c r="BF565" i="6"/>
  <c r="BP565" i="6"/>
  <c r="AF565" i="6"/>
  <c r="AT565" i="6"/>
  <c r="BO565" i="6"/>
  <c r="BI565" i="6"/>
  <c r="AE565" i="6"/>
  <c r="BM565" i="6"/>
  <c r="BG565" i="6"/>
  <c r="BA565" i="6"/>
  <c r="AU565" i="6"/>
  <c r="E565" i="6"/>
  <c r="BJ565" i="6"/>
  <c r="BH565" i="6"/>
  <c r="AX565" i="6"/>
  <c r="AK565" i="6"/>
  <c r="AH565" i="6"/>
  <c r="BD565" i="6"/>
  <c r="L565" i="6"/>
  <c r="BK565" i="6"/>
  <c r="BE565" i="6"/>
  <c r="AD565" i="6"/>
  <c r="AV565" i="6"/>
  <c r="K565" i="6"/>
  <c r="BN565" i="6"/>
  <c r="BL565" i="6"/>
  <c r="M565" i="6"/>
  <c r="C565" i="6"/>
  <c r="BR565" i="6"/>
  <c r="AO565" i="6"/>
  <c r="AR565" i="6"/>
  <c r="P565" i="6"/>
  <c r="B565" i="7"/>
  <c r="AY565" i="6"/>
  <c r="AS565" i="6"/>
  <c r="AI565" i="6"/>
  <c r="AW565" i="6"/>
  <c r="AP565" i="6"/>
  <c r="Z565" i="6"/>
  <c r="AA565" i="6"/>
  <c r="N565" i="6"/>
  <c r="Z501" i="6"/>
  <c r="AP501" i="6"/>
  <c r="AK501" i="6"/>
  <c r="BI501" i="6"/>
  <c r="AV501" i="6"/>
  <c r="BJ501" i="6"/>
  <c r="AO501" i="6"/>
  <c r="AC501" i="6"/>
  <c r="AB501" i="6"/>
  <c r="AU501" i="6"/>
  <c r="AI501" i="6"/>
  <c r="AF501" i="6"/>
  <c r="N501" i="6"/>
  <c r="BF501" i="6"/>
  <c r="AY501" i="6"/>
  <c r="BK501" i="6"/>
  <c r="AD501" i="6"/>
  <c r="BH501" i="6"/>
  <c r="BE501" i="6"/>
  <c r="BL501" i="6"/>
  <c r="K501" i="6"/>
  <c r="L501" i="6"/>
  <c r="O501" i="6"/>
  <c r="AA501" i="6"/>
  <c r="AT501" i="6"/>
  <c r="BP501" i="6"/>
  <c r="BD501" i="6"/>
  <c r="AZ501" i="6"/>
  <c r="AR501" i="6"/>
  <c r="AS501" i="6"/>
  <c r="M501" i="6"/>
  <c r="AW501" i="6"/>
  <c r="BB501" i="6"/>
  <c r="BA501" i="6"/>
  <c r="AH501" i="6"/>
  <c r="BO501" i="6"/>
  <c r="E501" i="6"/>
  <c r="C501" i="6"/>
  <c r="BR501" i="6"/>
  <c r="BN501" i="6"/>
  <c r="AE501" i="6"/>
  <c r="AX501" i="6"/>
  <c r="BM501" i="6"/>
  <c r="BC501" i="6"/>
  <c r="P501" i="6"/>
  <c r="B501" i="7"/>
  <c r="BG501" i="6"/>
  <c r="AC437" i="6"/>
  <c r="BG437" i="6"/>
  <c r="O437" i="6"/>
  <c r="BB437" i="6"/>
  <c r="BP437" i="6"/>
  <c r="BA437" i="6"/>
  <c r="AD437" i="6"/>
  <c r="BH437" i="6"/>
  <c r="AF437" i="6"/>
  <c r="AT437" i="6"/>
  <c r="AE437" i="6"/>
  <c r="K437" i="6"/>
  <c r="BN437" i="6"/>
  <c r="BL437" i="6"/>
  <c r="M437" i="6"/>
  <c r="AA437" i="6"/>
  <c r="BF437" i="6"/>
  <c r="C437" i="6"/>
  <c r="BR437" i="6"/>
  <c r="P437" i="6"/>
  <c r="B437" i="7"/>
  <c r="BC437" i="6"/>
  <c r="AS437" i="6"/>
  <c r="AP437" i="6"/>
  <c r="AW437" i="6"/>
  <c r="AU437" i="6"/>
  <c r="AB437" i="6"/>
  <c r="AY437" i="6"/>
  <c r="AK437" i="6"/>
  <c r="BI437" i="6"/>
  <c r="AZ437" i="6"/>
  <c r="BM437" i="6"/>
  <c r="BK437" i="6"/>
  <c r="L437" i="6"/>
  <c r="BO437" i="6"/>
  <c r="E437" i="6"/>
  <c r="BJ437" i="6"/>
  <c r="AV437" i="6"/>
  <c r="AX437" i="6"/>
  <c r="BD437" i="6"/>
  <c r="AH437" i="6"/>
  <c r="AR437" i="6"/>
  <c r="AO437" i="6"/>
  <c r="N437" i="6"/>
  <c r="BE437" i="6"/>
  <c r="AI437" i="6"/>
  <c r="Z437" i="6"/>
  <c r="AC373" i="6"/>
  <c r="AV373" i="6"/>
  <c r="O373" i="6"/>
  <c r="BB373" i="6"/>
  <c r="M373" i="6"/>
  <c r="BA373" i="6"/>
  <c r="AR373" i="6"/>
  <c r="AA373" i="6"/>
  <c r="AF373" i="6"/>
  <c r="AT373" i="6"/>
  <c r="AY373" i="6"/>
  <c r="BI373" i="6"/>
  <c r="BK373" i="6"/>
  <c r="BM373" i="6"/>
  <c r="BG373" i="6"/>
  <c r="L373" i="6"/>
  <c r="E373" i="6"/>
  <c r="BJ373" i="6"/>
  <c r="BO373" i="6"/>
  <c r="AX373" i="6"/>
  <c r="BC373" i="6"/>
  <c r="AH373" i="6"/>
  <c r="BL373" i="6"/>
  <c r="AO373" i="6"/>
  <c r="AK373" i="6"/>
  <c r="BE373" i="6"/>
  <c r="AZ373" i="6"/>
  <c r="Z373" i="6"/>
  <c r="K373" i="6"/>
  <c r="BN373" i="6"/>
  <c r="AD373" i="6"/>
  <c r="AE373" i="6"/>
  <c r="AU373" i="6"/>
  <c r="BF373" i="6"/>
  <c r="N373" i="6"/>
  <c r="P373" i="6"/>
  <c r="B373" i="7"/>
  <c r="AI373" i="6"/>
  <c r="AS373" i="6"/>
  <c r="BH373" i="6"/>
  <c r="AW373" i="6"/>
  <c r="BP373" i="6"/>
  <c r="AB373" i="6"/>
  <c r="C373" i="6"/>
  <c r="BR373" i="6"/>
  <c r="BD373" i="6"/>
  <c r="AP373" i="6"/>
  <c r="K676" i="6"/>
  <c r="AX676" i="6"/>
  <c r="AA676" i="6"/>
  <c r="AW676" i="6"/>
  <c r="AD676" i="6"/>
  <c r="AZ676" i="6"/>
  <c r="L676" i="6"/>
  <c r="BC676" i="6"/>
  <c r="AK676" i="6"/>
  <c r="BE676" i="6"/>
  <c r="BJ676" i="6"/>
  <c r="AR676" i="6"/>
  <c r="AC676" i="6"/>
  <c r="AV676" i="6"/>
  <c r="AH676" i="6"/>
  <c r="AE676" i="6"/>
  <c r="AO676" i="6"/>
  <c r="C676" i="6"/>
  <c r="BR676" i="6"/>
  <c r="AF676" i="6"/>
  <c r="BO676" i="6"/>
  <c r="BH676" i="6"/>
  <c r="BN676" i="6"/>
  <c r="BL676" i="6"/>
  <c r="BB676" i="6"/>
  <c r="BP676" i="6"/>
  <c r="BF676" i="6"/>
  <c r="P676" i="6"/>
  <c r="B676" i="7"/>
  <c r="AP676" i="6"/>
  <c r="AS676" i="6"/>
  <c r="M676" i="6"/>
  <c r="O676" i="6"/>
  <c r="AI676" i="6"/>
  <c r="AB676" i="6"/>
  <c r="AY676" i="6"/>
  <c r="BD676" i="6"/>
  <c r="AU676" i="6"/>
  <c r="N676" i="6"/>
  <c r="BI676" i="6"/>
  <c r="BG676" i="6"/>
  <c r="BM676" i="6"/>
  <c r="BK676" i="6"/>
  <c r="BA676" i="6"/>
  <c r="Z676" i="6"/>
  <c r="E676" i="6"/>
  <c r="AT676" i="6"/>
  <c r="P612" i="6"/>
  <c r="B612" i="7"/>
  <c r="AD612" i="6"/>
  <c r="N612" i="6"/>
  <c r="BI612" i="6"/>
  <c r="AI612" i="6"/>
  <c r="AE612" i="6"/>
  <c r="BM612" i="6"/>
  <c r="AP612" i="6"/>
  <c r="BD612" i="6"/>
  <c r="AO612" i="6"/>
  <c r="BK612" i="6"/>
  <c r="E612" i="6"/>
  <c r="AT612" i="6"/>
  <c r="BL612" i="6"/>
  <c r="AC612" i="6"/>
  <c r="C612" i="6"/>
  <c r="BR612" i="6"/>
  <c r="AW612" i="6"/>
  <c r="BG612" i="6"/>
  <c r="BA612" i="6"/>
  <c r="AU612" i="6"/>
  <c r="AF612" i="6"/>
  <c r="BJ612" i="6"/>
  <c r="BH612" i="6"/>
  <c r="AX612" i="6"/>
  <c r="AH612" i="6"/>
  <c r="AA612" i="6"/>
  <c r="L612" i="6"/>
  <c r="AV612" i="6"/>
  <c r="BE612" i="6"/>
  <c r="AY612" i="6"/>
  <c r="K612" i="6"/>
  <c r="BN612" i="6"/>
  <c r="AK612" i="6"/>
  <c r="BB612" i="6"/>
  <c r="AZ612" i="6"/>
  <c r="BF612" i="6"/>
  <c r="BP612" i="6"/>
  <c r="BO612" i="6"/>
  <c r="AS612" i="6"/>
  <c r="BC612" i="6"/>
  <c r="O612" i="6"/>
  <c r="M612" i="6"/>
  <c r="AB612" i="6"/>
  <c r="Z612" i="6"/>
  <c r="AR612" i="6"/>
  <c r="AF548" i="6"/>
  <c r="AH548" i="6"/>
  <c r="N548" i="6"/>
  <c r="AS548" i="6"/>
  <c r="BB548" i="6"/>
  <c r="AA548" i="6"/>
  <c r="AW548" i="6"/>
  <c r="AD548" i="6"/>
  <c r="AZ548" i="6"/>
  <c r="P548" i="6"/>
  <c r="B548" i="7"/>
  <c r="AK548" i="6"/>
  <c r="AO548" i="6"/>
  <c r="BG548" i="6"/>
  <c r="BI548" i="6"/>
  <c r="AU548" i="6"/>
  <c r="O548" i="6"/>
  <c r="AY548" i="6"/>
  <c r="AB548" i="6"/>
  <c r="L548" i="6"/>
  <c r="AI548" i="6"/>
  <c r="BD548" i="6"/>
  <c r="AC548" i="6"/>
  <c r="AR548" i="6"/>
  <c r="BF548" i="6"/>
  <c r="BK548" i="6"/>
  <c r="BM548" i="6"/>
  <c r="BO548" i="6"/>
  <c r="BA548" i="6"/>
  <c r="BC548" i="6"/>
  <c r="E548" i="6"/>
  <c r="M548" i="6"/>
  <c r="BH548" i="6"/>
  <c r="AX548" i="6"/>
  <c r="AV548" i="6"/>
  <c r="AT548" i="6"/>
  <c r="AE548" i="6"/>
  <c r="C548" i="6"/>
  <c r="BR548" i="6"/>
  <c r="BE548" i="6"/>
  <c r="AP548" i="6"/>
  <c r="K548" i="6"/>
  <c r="Z548" i="6"/>
  <c r="BL548" i="6"/>
  <c r="BN548" i="6"/>
  <c r="BP548" i="6"/>
  <c r="BJ548" i="6"/>
  <c r="AD484" i="6"/>
  <c r="AA484" i="6"/>
  <c r="P484" i="6"/>
  <c r="B484" i="7"/>
  <c r="AI484" i="6"/>
  <c r="AK484" i="6"/>
  <c r="AC484" i="6"/>
  <c r="BG484" i="6"/>
  <c r="AV484" i="6"/>
  <c r="AH484" i="6"/>
  <c r="BK484" i="6"/>
  <c r="AB484" i="6"/>
  <c r="BF484" i="6"/>
  <c r="BL484" i="6"/>
  <c r="AT484" i="6"/>
  <c r="BI484" i="6"/>
  <c r="AX484" i="6"/>
  <c r="C484" i="6"/>
  <c r="BR484" i="6"/>
  <c r="AE484" i="6"/>
  <c r="AS484" i="6"/>
  <c r="BP484" i="6"/>
  <c r="AY484" i="6"/>
  <c r="AW484" i="6"/>
  <c r="BJ484" i="6"/>
  <c r="E484" i="6"/>
  <c r="BN484" i="6"/>
  <c r="BB484" i="6"/>
  <c r="N484" i="6"/>
  <c r="L484" i="6"/>
  <c r="BO484" i="6"/>
  <c r="AZ484" i="6"/>
  <c r="BC484" i="6"/>
  <c r="BE484" i="6"/>
  <c r="AP484" i="6"/>
  <c r="O484" i="6"/>
  <c r="M484" i="6"/>
  <c r="BD484" i="6"/>
  <c r="AO484" i="6"/>
  <c r="BA484" i="6"/>
  <c r="K484" i="6"/>
  <c r="BH484" i="6"/>
  <c r="AF484" i="6"/>
  <c r="BM484" i="6"/>
  <c r="AU484" i="6"/>
  <c r="AR484" i="6"/>
  <c r="Z484" i="6"/>
  <c r="AC420" i="6"/>
  <c r="BG420" i="6"/>
  <c r="O420" i="6"/>
  <c r="BB420" i="6"/>
  <c r="C420" i="6"/>
  <c r="BR420" i="6"/>
  <c r="AB420" i="6"/>
  <c r="BF420" i="6"/>
  <c r="AA420" i="6"/>
  <c r="AF420" i="6"/>
  <c r="AT420" i="6"/>
  <c r="AR420" i="6"/>
  <c r="K420" i="6"/>
  <c r="BN420" i="6"/>
  <c r="BD420" i="6"/>
  <c r="M420" i="6"/>
  <c r="AE420" i="6"/>
  <c r="AO420" i="6"/>
  <c r="AZ420" i="6"/>
  <c r="P420" i="6"/>
  <c r="B420" i="7"/>
  <c r="BC420" i="6"/>
  <c r="AS420" i="6"/>
  <c r="AP420" i="6"/>
  <c r="AW420" i="6"/>
  <c r="AU420" i="6"/>
  <c r="N420" i="6"/>
  <c r="AD420" i="6"/>
  <c r="AK420" i="6"/>
  <c r="AV420" i="6"/>
  <c r="BI420" i="6"/>
  <c r="BH420" i="6"/>
  <c r="BM420" i="6"/>
  <c r="BK420" i="6"/>
  <c r="BA420" i="6"/>
  <c r="AY420" i="6"/>
  <c r="E420" i="6"/>
  <c r="BJ420" i="6"/>
  <c r="BP420" i="6"/>
  <c r="AX420" i="6"/>
  <c r="BL420" i="6"/>
  <c r="AH420" i="6"/>
  <c r="L420" i="6"/>
  <c r="BO420" i="6"/>
  <c r="BE420" i="6"/>
  <c r="AI420" i="6"/>
  <c r="Z420" i="6"/>
  <c r="AC731" i="6"/>
  <c r="BC731" i="6"/>
  <c r="BD731" i="6"/>
  <c r="BB731" i="6"/>
  <c r="N731" i="6"/>
  <c r="AB731" i="6"/>
  <c r="Z731" i="6"/>
  <c r="AV731" i="6"/>
  <c r="P731" i="6"/>
  <c r="B731" i="7"/>
  <c r="AD731" i="6"/>
  <c r="AZ731" i="6"/>
  <c r="BA731" i="6"/>
  <c r="K731" i="6"/>
  <c r="C731" i="6"/>
  <c r="BR731" i="6"/>
  <c r="E731" i="6"/>
  <c r="BG731" i="6"/>
  <c r="L731" i="6"/>
  <c r="BK731" i="6"/>
  <c r="AW731" i="6"/>
  <c r="AY731" i="6"/>
  <c r="BI731" i="6"/>
  <c r="AX731" i="6"/>
  <c r="AH731" i="6"/>
  <c r="AR731" i="6"/>
  <c r="AO731" i="6"/>
  <c r="AA731" i="6"/>
  <c r="BO731" i="6"/>
  <c r="BM731" i="6"/>
  <c r="BN731" i="6"/>
  <c r="AK731" i="6"/>
  <c r="M731" i="6"/>
  <c r="BH731" i="6"/>
  <c r="BF731" i="6"/>
  <c r="BL731" i="6"/>
  <c r="AT731" i="6"/>
  <c r="AE731" i="6"/>
  <c r="AF731" i="6"/>
  <c r="AI731" i="6"/>
  <c r="O731" i="6"/>
  <c r="AP731" i="6"/>
  <c r="BE731" i="6"/>
  <c r="AU731" i="6"/>
  <c r="AS731" i="6"/>
  <c r="BJ731" i="6"/>
  <c r="BP731" i="6"/>
  <c r="L667" i="6"/>
  <c r="AU667" i="6"/>
  <c r="BL667" i="6"/>
  <c r="AY667" i="6"/>
  <c r="BP667" i="6"/>
  <c r="AX667" i="6"/>
  <c r="C667" i="6"/>
  <c r="BR667" i="6"/>
  <c r="O667" i="6"/>
  <c r="BB667" i="6"/>
  <c r="N667" i="6"/>
  <c r="AB667" i="6"/>
  <c r="Z667" i="6"/>
  <c r="AS667" i="6"/>
  <c r="BJ667" i="6"/>
  <c r="AZ667" i="6"/>
  <c r="BN667" i="6"/>
  <c r="AK667" i="6"/>
  <c r="AH667" i="6"/>
  <c r="AR667" i="6"/>
  <c r="K667" i="6"/>
  <c r="BK667" i="6"/>
  <c r="AW667" i="6"/>
  <c r="AD667" i="6"/>
  <c r="BI667" i="6"/>
  <c r="AI667" i="6"/>
  <c r="BD667" i="6"/>
  <c r="M667" i="6"/>
  <c r="BH667" i="6"/>
  <c r="AO667" i="6"/>
  <c r="AA667" i="6"/>
  <c r="P667" i="6"/>
  <c r="B667" i="7"/>
  <c r="BO667" i="6"/>
  <c r="BM667" i="6"/>
  <c r="BC667" i="6"/>
  <c r="E667" i="6"/>
  <c r="AP667" i="6"/>
  <c r="BE667" i="6"/>
  <c r="BF667" i="6"/>
  <c r="AV667" i="6"/>
  <c r="AT667" i="6"/>
  <c r="AE667" i="6"/>
  <c r="AC667" i="6"/>
  <c r="BA667" i="6"/>
  <c r="BG667" i="6"/>
  <c r="AF667" i="6"/>
  <c r="BC603" i="6"/>
  <c r="BD603" i="6"/>
  <c r="AH603" i="6"/>
  <c r="AP603" i="6"/>
  <c r="BH603" i="6"/>
  <c r="BB603" i="6"/>
  <c r="AU603" i="6"/>
  <c r="BL603" i="6"/>
  <c r="P603" i="6"/>
  <c r="B603" i="7"/>
  <c r="AY603" i="6"/>
  <c r="BP603" i="6"/>
  <c r="AO603" i="6"/>
  <c r="BE603" i="6"/>
  <c r="BG603" i="6"/>
  <c r="AS603" i="6"/>
  <c r="Z603" i="6"/>
  <c r="O603" i="6"/>
  <c r="BJ603" i="6"/>
  <c r="AZ603" i="6"/>
  <c r="AX603" i="6"/>
  <c r="AK603" i="6"/>
  <c r="BF603" i="6"/>
  <c r="N603" i="6"/>
  <c r="BI603" i="6"/>
  <c r="BK603" i="6"/>
  <c r="AW603" i="6"/>
  <c r="AD603" i="6"/>
  <c r="AB603" i="6"/>
  <c r="AI603" i="6"/>
  <c r="E603" i="6"/>
  <c r="BN603" i="6"/>
  <c r="AR603" i="6"/>
  <c r="AT603" i="6"/>
  <c r="AA603" i="6"/>
  <c r="BM603" i="6"/>
  <c r="BO603" i="6"/>
  <c r="BA603" i="6"/>
  <c r="C603" i="6"/>
  <c r="BR603" i="6"/>
  <c r="AF603" i="6"/>
  <c r="M603" i="6"/>
  <c r="K603" i="6"/>
  <c r="AC603" i="6"/>
  <c r="AV603" i="6"/>
  <c r="AE603" i="6"/>
  <c r="L603" i="6"/>
  <c r="AC539" i="6"/>
  <c r="K539" i="6"/>
  <c r="E539" i="6"/>
  <c r="AK539" i="6"/>
  <c r="BF539" i="6"/>
  <c r="BK539" i="6"/>
  <c r="N539" i="6"/>
  <c r="AT539" i="6"/>
  <c r="BO539" i="6"/>
  <c r="M539" i="6"/>
  <c r="BN539" i="6"/>
  <c r="BP539" i="6"/>
  <c r="O539" i="6"/>
  <c r="BL539" i="6"/>
  <c r="AI539" i="6"/>
  <c r="AP539" i="6"/>
  <c r="BJ539" i="6"/>
  <c r="BD539" i="6"/>
  <c r="AX539" i="6"/>
  <c r="BH539" i="6"/>
  <c r="BB539" i="6"/>
  <c r="L539" i="6"/>
  <c r="BE539" i="6"/>
  <c r="AU539" i="6"/>
  <c r="AR539" i="6"/>
  <c r="Z539" i="6"/>
  <c r="AA539" i="6"/>
  <c r="AF539" i="6"/>
  <c r="AE539" i="6"/>
  <c r="AO539" i="6"/>
  <c r="C539" i="6"/>
  <c r="BR539" i="6"/>
  <c r="AD539" i="6"/>
  <c r="AB539" i="6"/>
  <c r="AS539" i="6"/>
  <c r="AY539" i="6"/>
  <c r="AW539" i="6"/>
  <c r="BC539" i="6"/>
  <c r="BA539" i="6"/>
  <c r="BG539" i="6"/>
  <c r="P539" i="6"/>
  <c r="B539" i="7"/>
  <c r="AH539" i="6"/>
  <c r="BI539" i="6"/>
  <c r="AZ539" i="6"/>
  <c r="BM539" i="6"/>
  <c r="AV539" i="6"/>
  <c r="BP475" i="6"/>
  <c r="BO475" i="6"/>
  <c r="BG475" i="6"/>
  <c r="AK475" i="6"/>
  <c r="BE475" i="6"/>
  <c r="BC475" i="6"/>
  <c r="AT475" i="6"/>
  <c r="K475" i="6"/>
  <c r="AH475" i="6"/>
  <c r="BL475" i="6"/>
  <c r="AB475" i="6"/>
  <c r="AU475" i="6"/>
  <c r="O475" i="6"/>
  <c r="BD475" i="6"/>
  <c r="L475" i="6"/>
  <c r="AW475" i="6"/>
  <c r="AS475" i="6"/>
  <c r="BK475" i="6"/>
  <c r="BN475" i="6"/>
  <c r="BA475" i="6"/>
  <c r="P475" i="6"/>
  <c r="B475" i="7"/>
  <c r="AX475" i="6"/>
  <c r="E475" i="6"/>
  <c r="BJ475" i="6"/>
  <c r="N475" i="6"/>
  <c r="BI475" i="6"/>
  <c r="AC475" i="6"/>
  <c r="AE475" i="6"/>
  <c r="AD475" i="6"/>
  <c r="AO475" i="6"/>
  <c r="C475" i="6"/>
  <c r="BR475" i="6"/>
  <c r="AF475" i="6"/>
  <c r="BF475" i="6"/>
  <c r="AR475" i="6"/>
  <c r="AY475" i="6"/>
  <c r="BM475" i="6"/>
  <c r="AZ475" i="6"/>
  <c r="BB475" i="6"/>
  <c r="AV475" i="6"/>
  <c r="AP475" i="6"/>
  <c r="AA475" i="6"/>
  <c r="BH475" i="6"/>
  <c r="M475" i="6"/>
  <c r="AI475" i="6"/>
  <c r="Z475" i="6"/>
  <c r="AE411" i="6"/>
  <c r="BA411" i="6"/>
  <c r="AI411" i="6"/>
  <c r="AK411" i="6"/>
  <c r="BE411" i="6"/>
  <c r="AP411" i="6"/>
  <c r="BH411" i="6"/>
  <c r="BN411" i="6"/>
  <c r="M411" i="6"/>
  <c r="AV411" i="6"/>
  <c r="BM411" i="6"/>
  <c r="AD411" i="6"/>
  <c r="AZ411" i="6"/>
  <c r="AC411" i="6"/>
  <c r="BC411" i="6"/>
  <c r="BD411" i="6"/>
  <c r="AX411" i="6"/>
  <c r="BG411" i="6"/>
  <c r="K411" i="6"/>
  <c r="P411" i="6"/>
  <c r="B411" i="7"/>
  <c r="AU411" i="6"/>
  <c r="BL411" i="6"/>
  <c r="L411" i="6"/>
  <c r="AY411" i="6"/>
  <c r="BP411" i="6"/>
  <c r="AH411" i="6"/>
  <c r="C411" i="6"/>
  <c r="BR411" i="6"/>
  <c r="E411" i="6"/>
  <c r="BB411" i="6"/>
  <c r="N411" i="6"/>
  <c r="AS411" i="6"/>
  <c r="BK411" i="6"/>
  <c r="O411" i="6"/>
  <c r="AO411" i="6"/>
  <c r="BO411" i="6"/>
  <c r="AB411" i="6"/>
  <c r="BF411" i="6"/>
  <c r="AF411" i="6"/>
  <c r="AT411" i="6"/>
  <c r="AR411" i="6"/>
  <c r="BI411" i="6"/>
  <c r="BJ411" i="6"/>
  <c r="AA411" i="6"/>
  <c r="AW411" i="6"/>
  <c r="Z411" i="6"/>
  <c r="W275" i="5"/>
  <c r="BH275" i="5"/>
  <c r="V275" i="5"/>
  <c r="AY275" i="5"/>
  <c r="U275" i="5"/>
  <c r="AX275" i="5"/>
  <c r="BC275" i="5"/>
  <c r="AK275" i="5"/>
  <c r="BG275" i="5"/>
  <c r="AO275" i="5"/>
  <c r="BF275" i="5"/>
  <c r="AU275" i="5"/>
  <c r="M275" i="5"/>
  <c r="AT275" i="5"/>
  <c r="L275" i="5"/>
  <c r="AW275" i="5"/>
  <c r="BP275" i="5"/>
  <c r="R275" i="5"/>
  <c r="AJ275" i="5"/>
  <c r="BB275" i="5"/>
  <c r="AN275" i="5"/>
  <c r="BE275" i="5"/>
  <c r="BK275" i="5"/>
  <c r="AS275" i="5"/>
  <c r="BJ275" i="5"/>
  <c r="AV275" i="5"/>
  <c r="E275" i="5"/>
  <c r="K275" i="5"/>
  <c r="AZ275" i="5"/>
  <c r="BA275" i="5"/>
  <c r="P275" i="5"/>
  <c r="BD275" i="5"/>
  <c r="O275" i="5"/>
  <c r="AR275" i="5"/>
  <c r="BI275" i="5"/>
  <c r="AH275" i="5"/>
  <c r="BL275" i="5"/>
  <c r="AF275" i="5"/>
  <c r="AM275" i="5"/>
  <c r="C275" i="5"/>
  <c r="AI275" i="5"/>
  <c r="J275" i="5"/>
  <c r="AQ275" i="5"/>
  <c r="I275" i="5"/>
  <c r="AP275" i="5"/>
  <c r="E211" i="5"/>
  <c r="BG211" i="5"/>
  <c r="AX211" i="5"/>
  <c r="AY211" i="5"/>
  <c r="BA211" i="5"/>
  <c r="BI211" i="5"/>
  <c r="AU211" i="5"/>
  <c r="BC211" i="5"/>
  <c r="I211" i="5"/>
  <c r="AR211" i="5"/>
  <c r="BL211" i="5"/>
  <c r="BD211" i="5"/>
  <c r="AQ211" i="5"/>
  <c r="P211" i="5"/>
  <c r="U211" i="5"/>
  <c r="V211" i="5"/>
  <c r="W211" i="5"/>
  <c r="AM211" i="5"/>
  <c r="O211" i="5"/>
  <c r="AF211" i="5"/>
  <c r="BE211" i="5"/>
  <c r="BH211" i="5"/>
  <c r="R211" i="5"/>
  <c r="J211" i="5"/>
  <c r="AK211" i="5"/>
  <c r="BF211" i="5"/>
  <c r="AS211" i="5"/>
  <c r="AT211" i="5"/>
  <c r="C211" i="5"/>
  <c r="AI211" i="5"/>
  <c r="BJ211" i="5"/>
  <c r="BK211" i="5"/>
  <c r="AH211" i="5"/>
  <c r="L211" i="5"/>
  <c r="AZ211" i="5"/>
  <c r="BB211" i="5"/>
  <c r="AW211" i="5"/>
  <c r="AJ211" i="5"/>
  <c r="K211" i="5"/>
  <c r="M211" i="5"/>
  <c r="AO211" i="5"/>
  <c r="AP211" i="5"/>
  <c r="BP211" i="5"/>
  <c r="AV211" i="5"/>
  <c r="AN211" i="5"/>
  <c r="BG147" i="5"/>
  <c r="O147" i="5"/>
  <c r="AP147" i="5"/>
  <c r="AZ147" i="5"/>
  <c r="AS147" i="5"/>
  <c r="AF147" i="5"/>
  <c r="L147" i="5"/>
  <c r="BH147" i="5"/>
  <c r="BA147" i="5"/>
  <c r="AR147" i="5"/>
  <c r="BE147" i="5"/>
  <c r="AX147" i="5"/>
  <c r="BK147" i="5"/>
  <c r="P147" i="5"/>
  <c r="AQ147" i="5"/>
  <c r="BB147" i="5"/>
  <c r="BI147" i="5"/>
  <c r="BC147" i="5"/>
  <c r="AT147" i="5"/>
  <c r="C147" i="5"/>
  <c r="AI147" i="5"/>
  <c r="V147" i="5"/>
  <c r="BP147" i="5"/>
  <c r="AH147" i="5"/>
  <c r="BL147" i="5"/>
  <c r="W147" i="5"/>
  <c r="AU147" i="5"/>
  <c r="BF147" i="5"/>
  <c r="AN147" i="5"/>
  <c r="U147" i="5"/>
  <c r="E147" i="5"/>
  <c r="AY147" i="5"/>
  <c r="I147" i="5"/>
  <c r="BD147" i="5"/>
  <c r="J147" i="5"/>
  <c r="AK147" i="5"/>
  <c r="AV147" i="5"/>
  <c r="M147" i="5"/>
  <c r="BJ147" i="5"/>
  <c r="AW147" i="5"/>
  <c r="AM147" i="5"/>
  <c r="AJ147" i="5"/>
  <c r="K147" i="5"/>
  <c r="AO147" i="5"/>
  <c r="R147" i="5"/>
  <c r="AQ83" i="5"/>
  <c r="O83" i="5"/>
  <c r="J83" i="5"/>
  <c r="BH83" i="5"/>
  <c r="AV83" i="5"/>
  <c r="BK83" i="5"/>
  <c r="BP83" i="5"/>
  <c r="AO83" i="5"/>
  <c r="BI83" i="5"/>
  <c r="BA83" i="5"/>
  <c r="AH83" i="5"/>
  <c r="V83" i="5"/>
  <c r="K83" i="5"/>
  <c r="BL83" i="5"/>
  <c r="AZ83" i="5"/>
  <c r="R83" i="5"/>
  <c r="AK83" i="5"/>
  <c r="W83" i="5"/>
  <c r="U83" i="5"/>
  <c r="BE83" i="5"/>
  <c r="AJ83" i="5"/>
  <c r="BJ83" i="5"/>
  <c r="C83" i="5"/>
  <c r="AI83" i="5"/>
  <c r="AX83" i="5"/>
  <c r="BF83" i="5"/>
  <c r="AU83" i="5"/>
  <c r="BG83" i="5"/>
  <c r="AP83" i="5"/>
  <c r="E83" i="5"/>
  <c r="AW83" i="5"/>
  <c r="M83" i="5"/>
  <c r="AT83" i="5"/>
  <c r="AN83" i="5"/>
  <c r="AF83" i="5"/>
  <c r="BB83" i="5"/>
  <c r="AM83" i="5"/>
  <c r="AR83" i="5"/>
  <c r="P83" i="5"/>
  <c r="BC83" i="5"/>
  <c r="I83" i="5"/>
  <c r="AS83" i="5"/>
  <c r="L83" i="5"/>
  <c r="BD83" i="5"/>
  <c r="AY83" i="5"/>
  <c r="AR278" i="5"/>
  <c r="BI278" i="5"/>
  <c r="W278" i="5"/>
  <c r="AV278" i="5"/>
  <c r="E278" i="5"/>
  <c r="AH278" i="5"/>
  <c r="C278" i="5"/>
  <c r="AI278" i="5"/>
  <c r="J278" i="5"/>
  <c r="AM278" i="5"/>
  <c r="I278" i="5"/>
  <c r="AP278" i="5"/>
  <c r="BG278" i="5"/>
  <c r="BH278" i="5"/>
  <c r="V278" i="5"/>
  <c r="AU278" i="5"/>
  <c r="BL278" i="5"/>
  <c r="AF278" i="5"/>
  <c r="AY278" i="5"/>
  <c r="AK278" i="5"/>
  <c r="BC278" i="5"/>
  <c r="AO278" i="5"/>
  <c r="BF278" i="5"/>
  <c r="M278" i="5"/>
  <c r="AT278" i="5"/>
  <c r="BK278" i="5"/>
  <c r="U278" i="5"/>
  <c r="AX278" i="5"/>
  <c r="R278" i="5"/>
  <c r="AJ278" i="5"/>
  <c r="BB278" i="5"/>
  <c r="AN278" i="5"/>
  <c r="BE278" i="5"/>
  <c r="P278" i="5"/>
  <c r="AS278" i="5"/>
  <c r="BJ278" i="5"/>
  <c r="L278" i="5"/>
  <c r="AW278" i="5"/>
  <c r="BP278" i="5"/>
  <c r="AZ278" i="5"/>
  <c r="BA278" i="5"/>
  <c r="K278" i="5"/>
  <c r="BD278" i="5"/>
  <c r="O278" i="5"/>
  <c r="AQ278" i="5"/>
  <c r="C214" i="5"/>
  <c r="AI214" i="5"/>
  <c r="BF214" i="5"/>
  <c r="I214" i="5"/>
  <c r="P214" i="5"/>
  <c r="J214" i="5"/>
  <c r="L214" i="5"/>
  <c r="AK214" i="5"/>
  <c r="AO214" i="5"/>
  <c r="BE214" i="5"/>
  <c r="E214" i="5"/>
  <c r="AF214" i="5"/>
  <c r="U214" i="5"/>
  <c r="W214" i="5"/>
  <c r="AU214" i="5"/>
  <c r="AN214" i="5"/>
  <c r="AR214" i="5"/>
  <c r="AV214" i="5"/>
  <c r="R214" i="5"/>
  <c r="BP214" i="5"/>
  <c r="AH214" i="5"/>
  <c r="AY214" i="5"/>
  <c r="AT214" i="5"/>
  <c r="BA214" i="5"/>
  <c r="O214" i="5"/>
  <c r="BK214" i="5"/>
  <c r="BD214" i="5"/>
  <c r="BH214" i="5"/>
  <c r="BL214" i="5"/>
  <c r="AZ214" i="5"/>
  <c r="AS214" i="5"/>
  <c r="BI214" i="5"/>
  <c r="V214" i="5"/>
  <c r="M214" i="5"/>
  <c r="AJ214" i="5"/>
  <c r="AP214" i="5"/>
  <c r="BB214" i="5"/>
  <c r="AW214" i="5"/>
  <c r="AQ214" i="5"/>
  <c r="BG214" i="5"/>
  <c r="BJ214" i="5"/>
  <c r="K214" i="5"/>
  <c r="AM214" i="5"/>
  <c r="BC214" i="5"/>
  <c r="AX214" i="5"/>
  <c r="W146" i="5"/>
  <c r="AP146" i="5"/>
  <c r="AW146" i="5"/>
  <c r="AH146" i="5"/>
  <c r="C146" i="5"/>
  <c r="AI146" i="5"/>
  <c r="K146" i="5"/>
  <c r="BJ146" i="5"/>
  <c r="AO146" i="5"/>
  <c r="L146" i="5"/>
  <c r="M146" i="5"/>
  <c r="BC146" i="5"/>
  <c r="BB146" i="5"/>
  <c r="AU146" i="5"/>
  <c r="AZ146" i="5"/>
  <c r="BH146" i="5"/>
  <c r="BP146" i="5"/>
  <c r="I146" i="5"/>
  <c r="AT146" i="5"/>
  <c r="BI146" i="5"/>
  <c r="P146" i="5"/>
  <c r="BF146" i="5"/>
  <c r="BD146" i="5"/>
  <c r="BA146" i="5"/>
  <c r="BL146" i="5"/>
  <c r="J146" i="5"/>
  <c r="V146" i="5"/>
  <c r="U146" i="5"/>
  <c r="AK146" i="5"/>
  <c r="AR146" i="5"/>
  <c r="BE146" i="5"/>
  <c r="AV146" i="5"/>
  <c r="AY146" i="5"/>
  <c r="BK146" i="5"/>
  <c r="AM146" i="5"/>
  <c r="AJ146" i="5"/>
  <c r="AQ146" i="5"/>
  <c r="AX146" i="5"/>
  <c r="AF146" i="5"/>
  <c r="O146" i="5"/>
  <c r="R146" i="5"/>
  <c r="E146" i="5"/>
  <c r="AS146" i="5"/>
  <c r="BG146" i="5"/>
  <c r="AN146" i="5"/>
  <c r="AR82" i="5"/>
  <c r="AF82" i="5"/>
  <c r="AM82" i="5"/>
  <c r="R82" i="5"/>
  <c r="E82" i="5"/>
  <c r="BB82" i="5"/>
  <c r="I82" i="5"/>
  <c r="BD82" i="5"/>
  <c r="AN82" i="5"/>
  <c r="AW82" i="5"/>
  <c r="AY82" i="5"/>
  <c r="BH82" i="5"/>
  <c r="AZ82" i="5"/>
  <c r="BG82" i="5"/>
  <c r="AK82" i="5"/>
  <c r="BF82" i="5"/>
  <c r="M82" i="5"/>
  <c r="BP82" i="5"/>
  <c r="C82" i="5"/>
  <c r="AI82" i="5"/>
  <c r="BC82" i="5"/>
  <c r="BK82" i="5"/>
  <c r="AX82" i="5"/>
  <c r="AO82" i="5"/>
  <c r="BI82" i="5"/>
  <c r="AT82" i="5"/>
  <c r="BL82" i="5"/>
  <c r="AQ82" i="5"/>
  <c r="K82" i="5"/>
  <c r="BE82" i="5"/>
  <c r="BJ82" i="5"/>
  <c r="AJ82" i="5"/>
  <c r="W82" i="5"/>
  <c r="O82" i="5"/>
  <c r="AP82" i="5"/>
  <c r="P82" i="5"/>
  <c r="AS82" i="5"/>
  <c r="L82" i="5"/>
  <c r="V82" i="5"/>
  <c r="AV82" i="5"/>
  <c r="AH82" i="5"/>
  <c r="J82" i="5"/>
  <c r="U82" i="5"/>
  <c r="AU82" i="5"/>
  <c r="BA82" i="5"/>
  <c r="AK269" i="5"/>
  <c r="AV269" i="5"/>
  <c r="BL269" i="5"/>
  <c r="M269" i="5"/>
  <c r="W269" i="5"/>
  <c r="AM269" i="5"/>
  <c r="O269" i="5"/>
  <c r="AF269" i="5"/>
  <c r="BA269" i="5"/>
  <c r="AX269" i="5"/>
  <c r="BE269" i="5"/>
  <c r="L269" i="5"/>
  <c r="BG269" i="5"/>
  <c r="BP269" i="5"/>
  <c r="BI269" i="5"/>
  <c r="BH269" i="5"/>
  <c r="BD269" i="5"/>
  <c r="V269" i="5"/>
  <c r="BK269" i="5"/>
  <c r="J269" i="5"/>
  <c r="BB269" i="5"/>
  <c r="BF269" i="5"/>
  <c r="AW269" i="5"/>
  <c r="C269" i="5"/>
  <c r="AI269" i="5"/>
  <c r="R269" i="5"/>
  <c r="AT269" i="5"/>
  <c r="E269" i="5"/>
  <c r="AR269" i="5"/>
  <c r="BJ269" i="5"/>
  <c r="AZ269" i="5"/>
  <c r="AJ269" i="5"/>
  <c r="I269" i="5"/>
  <c r="AQ269" i="5"/>
  <c r="AS269" i="5"/>
  <c r="U269" i="5"/>
  <c r="BC269" i="5"/>
  <c r="AY269" i="5"/>
  <c r="AP269" i="5"/>
  <c r="K269" i="5"/>
  <c r="AO269" i="5"/>
  <c r="AN269" i="5"/>
  <c r="AH269" i="5"/>
  <c r="P269" i="5"/>
  <c r="AU269" i="5"/>
  <c r="I205" i="5"/>
  <c r="BA205" i="5"/>
  <c r="AQ205" i="5"/>
  <c r="BK205" i="5"/>
  <c r="BF205" i="5"/>
  <c r="BL205" i="5"/>
  <c r="AY205" i="5"/>
  <c r="AM205" i="5"/>
  <c r="AN205" i="5"/>
  <c r="BP205" i="5"/>
  <c r="BH205" i="5"/>
  <c r="AT205" i="5"/>
  <c r="O205" i="5"/>
  <c r="C205" i="5"/>
  <c r="AI205" i="5"/>
  <c r="AJ205" i="5"/>
  <c r="AF205" i="5"/>
  <c r="AZ205" i="5"/>
  <c r="BE205" i="5"/>
  <c r="AO205" i="5"/>
  <c r="AX205" i="5"/>
  <c r="P205" i="5"/>
  <c r="J205" i="5"/>
  <c r="BB205" i="5"/>
  <c r="AU205" i="5"/>
  <c r="V205" i="5"/>
  <c r="AH205" i="5"/>
  <c r="BJ205" i="5"/>
  <c r="BG205" i="5"/>
  <c r="L205" i="5"/>
  <c r="R205" i="5"/>
  <c r="BD205" i="5"/>
  <c r="AR205" i="5"/>
  <c r="AK205" i="5"/>
  <c r="AW205" i="5"/>
  <c r="AV205" i="5"/>
  <c r="E205" i="5"/>
  <c r="K205" i="5"/>
  <c r="U205" i="5"/>
  <c r="AP205" i="5"/>
  <c r="W205" i="5"/>
  <c r="BC205" i="5"/>
  <c r="BI205" i="5"/>
  <c r="AS205" i="5"/>
  <c r="M205" i="5"/>
  <c r="U141" i="5"/>
  <c r="E141" i="5"/>
  <c r="BD141" i="5"/>
  <c r="BB141" i="5"/>
  <c r="AN141" i="5"/>
  <c r="AO141" i="5"/>
  <c r="R141" i="5"/>
  <c r="O141" i="5"/>
  <c r="BI141" i="5"/>
  <c r="BC141" i="5"/>
  <c r="BF141" i="5"/>
  <c r="AW141" i="5"/>
  <c r="BH141" i="5"/>
  <c r="C141" i="5"/>
  <c r="AI141" i="5"/>
  <c r="K141" i="5"/>
  <c r="AU141" i="5"/>
  <c r="BG141" i="5"/>
  <c r="AZ141" i="5"/>
  <c r="BL141" i="5"/>
  <c r="W141" i="5"/>
  <c r="AH141" i="5"/>
  <c r="BA141" i="5"/>
  <c r="BJ141" i="5"/>
  <c r="AX141" i="5"/>
  <c r="AS141" i="5"/>
  <c r="AY141" i="5"/>
  <c r="J141" i="5"/>
  <c r="AP141" i="5"/>
  <c r="P141" i="5"/>
  <c r="I141" i="5"/>
  <c r="L141" i="5"/>
  <c r="AQ141" i="5"/>
  <c r="AV141" i="5"/>
  <c r="BK141" i="5"/>
  <c r="AR141" i="5"/>
  <c r="BE141" i="5"/>
  <c r="AT141" i="5"/>
  <c r="AF141" i="5"/>
  <c r="AM141" i="5"/>
  <c r="AJ141" i="5"/>
  <c r="BP141" i="5"/>
  <c r="AK141" i="5"/>
  <c r="M141" i="5"/>
  <c r="V141" i="5"/>
  <c r="C77" i="5"/>
  <c r="AI77" i="5"/>
  <c r="V77" i="5"/>
  <c r="AK77" i="5"/>
  <c r="I77" i="5"/>
  <c r="BD77" i="5"/>
  <c r="BL77" i="5"/>
  <c r="AS77" i="5"/>
  <c r="AU77" i="5"/>
  <c r="AM77" i="5"/>
  <c r="L77" i="5"/>
  <c r="P77" i="5"/>
  <c r="BP77" i="5"/>
  <c r="AJ77" i="5"/>
  <c r="BF77" i="5"/>
  <c r="AO77" i="5"/>
  <c r="BK77" i="5"/>
  <c r="M77" i="5"/>
  <c r="J77" i="5"/>
  <c r="U77" i="5"/>
  <c r="AZ77" i="5"/>
  <c r="AY77" i="5"/>
  <c r="AX77" i="5"/>
  <c r="AQ77" i="5"/>
  <c r="AN77" i="5"/>
  <c r="BH77" i="5"/>
  <c r="BB77" i="5"/>
  <c r="W77" i="5"/>
  <c r="BE77" i="5"/>
  <c r="AF77" i="5"/>
  <c r="BJ77" i="5"/>
  <c r="AW77" i="5"/>
  <c r="K77" i="5"/>
  <c r="BG77" i="5"/>
  <c r="AH77" i="5"/>
  <c r="BC77" i="5"/>
  <c r="AV77" i="5"/>
  <c r="AT77" i="5"/>
  <c r="AR77" i="5"/>
  <c r="BA77" i="5"/>
  <c r="R77" i="5"/>
  <c r="AP77" i="5"/>
  <c r="BI77" i="5"/>
  <c r="E77" i="5"/>
  <c r="O77" i="5"/>
  <c r="U264" i="5"/>
  <c r="BH264" i="5"/>
  <c r="BK264" i="5"/>
  <c r="AR264" i="5"/>
  <c r="AU264" i="5"/>
  <c r="AO264" i="5"/>
  <c r="L264" i="5"/>
  <c r="P264" i="5"/>
  <c r="BI264" i="5"/>
  <c r="AY264" i="5"/>
  <c r="BG264" i="5"/>
  <c r="AM264" i="5"/>
  <c r="AQ264" i="5"/>
  <c r="BA264" i="5"/>
  <c r="BJ264" i="5"/>
  <c r="BE264" i="5"/>
  <c r="O264" i="5"/>
  <c r="AS264" i="5"/>
  <c r="W264" i="5"/>
  <c r="E264" i="5"/>
  <c r="BL264" i="5"/>
  <c r="BP264" i="5"/>
  <c r="I264" i="5"/>
  <c r="AZ264" i="5"/>
  <c r="BC264" i="5"/>
  <c r="AH264" i="5"/>
  <c r="C264" i="5"/>
  <c r="AI264" i="5"/>
  <c r="AN264" i="5"/>
  <c r="R264" i="5"/>
  <c r="BB264" i="5"/>
  <c r="V264" i="5"/>
  <c r="BD264" i="5"/>
  <c r="AJ264" i="5"/>
  <c r="J264" i="5"/>
  <c r="AX264" i="5"/>
  <c r="M264" i="5"/>
  <c r="BF264" i="5"/>
  <c r="AW264" i="5"/>
  <c r="AP264" i="5"/>
  <c r="K264" i="5"/>
  <c r="AV264" i="5"/>
  <c r="AT264" i="5"/>
  <c r="AF264" i="5"/>
  <c r="AK264" i="5"/>
  <c r="I200" i="5"/>
  <c r="BA200" i="5"/>
  <c r="BD200" i="5"/>
  <c r="BI200" i="5"/>
  <c r="AY200" i="5"/>
  <c r="AS200" i="5"/>
  <c r="AV200" i="5"/>
  <c r="P200" i="5"/>
  <c r="AP200" i="5"/>
  <c r="BJ200" i="5"/>
  <c r="BC200" i="5"/>
  <c r="O200" i="5"/>
  <c r="AT200" i="5"/>
  <c r="AM200" i="5"/>
  <c r="J200" i="5"/>
  <c r="BK200" i="5"/>
  <c r="BE200" i="5"/>
  <c r="R200" i="5"/>
  <c r="BG200" i="5"/>
  <c r="BF200" i="5"/>
  <c r="AN200" i="5"/>
  <c r="E200" i="5"/>
  <c r="AW200" i="5"/>
  <c r="BL200" i="5"/>
  <c r="AX200" i="5"/>
  <c r="AF200" i="5"/>
  <c r="AJ200" i="5"/>
  <c r="M200" i="5"/>
  <c r="AR200" i="5"/>
  <c r="K200" i="5"/>
  <c r="AH200" i="5"/>
  <c r="AZ200" i="5"/>
  <c r="AU200" i="5"/>
  <c r="C200" i="5"/>
  <c r="AI200" i="5"/>
  <c r="BH200" i="5"/>
  <c r="BP200" i="5"/>
  <c r="BB200" i="5"/>
  <c r="AO200" i="5"/>
  <c r="W200" i="5"/>
  <c r="AQ200" i="5"/>
  <c r="V200" i="5"/>
  <c r="L200" i="5"/>
  <c r="U200" i="5"/>
  <c r="AK200" i="5"/>
  <c r="J136" i="5"/>
  <c r="R136" i="5"/>
  <c r="AQ136" i="5"/>
  <c r="BH136" i="5"/>
  <c r="AK136" i="5"/>
  <c r="V136" i="5"/>
  <c r="AP136" i="5"/>
  <c r="AJ136" i="5"/>
  <c r="BJ136" i="5"/>
  <c r="BE136" i="5"/>
  <c r="AH136" i="5"/>
  <c r="AU136" i="5"/>
  <c r="BL136" i="5"/>
  <c r="BC136" i="5"/>
  <c r="L136" i="5"/>
  <c r="AX136" i="5"/>
  <c r="AW136" i="5"/>
  <c r="AN136" i="5"/>
  <c r="O136" i="5"/>
  <c r="BI136" i="5"/>
  <c r="K136" i="5"/>
  <c r="P136" i="5"/>
  <c r="AY136" i="5"/>
  <c r="C136" i="5"/>
  <c r="AI136" i="5"/>
  <c r="I136" i="5"/>
  <c r="M136" i="5"/>
  <c r="AF136" i="5"/>
  <c r="BB136" i="5"/>
  <c r="U136" i="5"/>
  <c r="BA136" i="5"/>
  <c r="AO136" i="5"/>
  <c r="AS136" i="5"/>
  <c r="AV136" i="5"/>
  <c r="E136" i="5"/>
  <c r="AM136" i="5"/>
  <c r="BK136" i="5"/>
  <c r="BF136" i="5"/>
  <c r="AZ136" i="5"/>
  <c r="AR136" i="5"/>
  <c r="BG136" i="5"/>
  <c r="BP136" i="5"/>
  <c r="AT136" i="5"/>
  <c r="W136" i="5"/>
  <c r="BD136" i="5"/>
  <c r="C72" i="5"/>
  <c r="AI72" i="5"/>
  <c r="M72" i="5"/>
  <c r="E72" i="5"/>
  <c r="AQ72" i="5"/>
  <c r="K72" i="5"/>
  <c r="AK72" i="5"/>
  <c r="L72" i="5"/>
  <c r="O72" i="5"/>
  <c r="BA72" i="5"/>
  <c r="BK72" i="5"/>
  <c r="BJ72" i="5"/>
  <c r="BD72" i="5"/>
  <c r="BE72" i="5"/>
  <c r="BH72" i="5"/>
  <c r="BL72" i="5"/>
  <c r="AW72" i="5"/>
  <c r="AV72" i="5"/>
  <c r="AP72" i="5"/>
  <c r="AY72" i="5"/>
  <c r="AT72" i="5"/>
  <c r="AU72" i="5"/>
  <c r="AX72" i="5"/>
  <c r="AO72" i="5"/>
  <c r="AS72" i="5"/>
  <c r="P72" i="5"/>
  <c r="V72" i="5"/>
  <c r="AR72" i="5"/>
  <c r="BP72" i="5"/>
  <c r="J72" i="5"/>
  <c r="W72" i="5"/>
  <c r="U72" i="5"/>
  <c r="AJ72" i="5"/>
  <c r="AZ72" i="5"/>
  <c r="AN72" i="5"/>
  <c r="BB72" i="5"/>
  <c r="AM72" i="5"/>
  <c r="BC72" i="5"/>
  <c r="BG72" i="5"/>
  <c r="AF72" i="5"/>
  <c r="BI72" i="5"/>
  <c r="I72" i="5"/>
  <c r="BF72" i="5"/>
  <c r="R72" i="5"/>
  <c r="AH72" i="5"/>
  <c r="X64" i="5"/>
  <c r="Z64" i="5"/>
  <c r="G64" i="5"/>
  <c r="BM64" i="5"/>
  <c r="F64" i="5"/>
  <c r="BO206" i="6"/>
  <c r="AI206" i="6"/>
  <c r="AB206" i="6"/>
  <c r="AY206" i="6"/>
  <c r="BI206" i="6"/>
  <c r="E206" i="6"/>
  <c r="Z206" i="6"/>
  <c r="BA206" i="6"/>
  <c r="BL206" i="6"/>
  <c r="BM206" i="6"/>
  <c r="BN206" i="6"/>
  <c r="BP206" i="6"/>
  <c r="BF206" i="6"/>
  <c r="BH206" i="6"/>
  <c r="AA206" i="6"/>
  <c r="AO206" i="6"/>
  <c r="AR206" i="6"/>
  <c r="AE206" i="6"/>
  <c r="AH206" i="6"/>
  <c r="BK206" i="6"/>
  <c r="BD206" i="6"/>
  <c r="BE206" i="6"/>
  <c r="AW206" i="6"/>
  <c r="BG206" i="6"/>
  <c r="M206" i="6"/>
  <c r="O206" i="6"/>
  <c r="AP206" i="6"/>
  <c r="C206" i="6"/>
  <c r="BR206" i="6"/>
  <c r="AD206" i="6"/>
  <c r="BB206" i="6"/>
  <c r="AF206" i="6"/>
  <c r="BC206" i="6"/>
  <c r="AV206" i="6"/>
  <c r="AK206" i="6"/>
  <c r="AX206" i="6"/>
  <c r="AZ206" i="6"/>
  <c r="N206" i="6"/>
  <c r="AC206" i="6"/>
  <c r="P206" i="6"/>
  <c r="B206" i="7"/>
  <c r="BJ206" i="6"/>
  <c r="L206" i="6"/>
  <c r="K206" i="6"/>
  <c r="AU206" i="6"/>
  <c r="AT206" i="6"/>
  <c r="AS206" i="6"/>
  <c r="AU145" i="6"/>
  <c r="BP145" i="6"/>
  <c r="BO145" i="6"/>
  <c r="AH145" i="6"/>
  <c r="E145" i="6"/>
  <c r="Z145" i="6"/>
  <c r="AS145" i="6"/>
  <c r="BH145" i="6"/>
  <c r="AW145" i="6"/>
  <c r="BK145" i="6"/>
  <c r="BM145" i="6"/>
  <c r="BE145" i="6"/>
  <c r="BF145" i="6"/>
  <c r="L145" i="6"/>
  <c r="AF145" i="6"/>
  <c r="AB145" i="6"/>
  <c r="AP145" i="6"/>
  <c r="AO145" i="6"/>
  <c r="BG145" i="6"/>
  <c r="BN145" i="6"/>
  <c r="AC145" i="6"/>
  <c r="P145" i="6"/>
  <c r="B145" i="7"/>
  <c r="AX145" i="6"/>
  <c r="AK145" i="6"/>
  <c r="AZ145" i="6"/>
  <c r="M145" i="6"/>
  <c r="BD145" i="6"/>
  <c r="AV145" i="6"/>
  <c r="N145" i="6"/>
  <c r="BJ145" i="6"/>
  <c r="AI145" i="6"/>
  <c r="BI145" i="6"/>
  <c r="C145" i="6"/>
  <c r="BR145" i="6"/>
  <c r="AE145" i="6"/>
  <c r="AR145" i="6"/>
  <c r="AA145" i="6"/>
  <c r="BB145" i="6"/>
  <c r="O145" i="6"/>
  <c r="AY145" i="6"/>
  <c r="BL145" i="6"/>
  <c r="BA145" i="6"/>
  <c r="K145" i="6"/>
  <c r="BC145" i="6"/>
  <c r="AD145" i="6"/>
  <c r="AT145" i="6"/>
  <c r="AI214" i="6"/>
  <c r="BO214" i="6"/>
  <c r="AD214" i="6"/>
  <c r="AA214" i="6"/>
  <c r="O214" i="6"/>
  <c r="BM214" i="6"/>
  <c r="AV214" i="6"/>
  <c r="BL214" i="6"/>
  <c r="AZ214" i="6"/>
  <c r="AC214" i="6"/>
  <c r="BG214" i="6"/>
  <c r="E214" i="6"/>
  <c r="BE214" i="6"/>
  <c r="BH214" i="6"/>
  <c r="M214" i="6"/>
  <c r="AE214" i="6"/>
  <c r="AY214" i="6"/>
  <c r="BI214" i="6"/>
  <c r="BP214" i="6"/>
  <c r="AK214" i="6"/>
  <c r="L214" i="6"/>
  <c r="BA214" i="6"/>
  <c r="BF214" i="6"/>
  <c r="AB214" i="6"/>
  <c r="BC214" i="6"/>
  <c r="BD214" i="6"/>
  <c r="AP214" i="6"/>
  <c r="AR214" i="6"/>
  <c r="K214" i="6"/>
  <c r="AF214" i="6"/>
  <c r="AO214" i="6"/>
  <c r="BJ214" i="6"/>
  <c r="C214" i="6"/>
  <c r="BR214" i="6"/>
  <c r="N214" i="6"/>
  <c r="AU214" i="6"/>
  <c r="AX214" i="6"/>
  <c r="P214" i="6"/>
  <c r="B214" i="7"/>
  <c r="AW214" i="6"/>
  <c r="BB214" i="6"/>
  <c r="BN214" i="6"/>
  <c r="AH214" i="6"/>
  <c r="BK214" i="6"/>
  <c r="AS214" i="6"/>
  <c r="AT214" i="6"/>
  <c r="BP24" i="6"/>
  <c r="C24" i="6"/>
  <c r="BR24" i="6"/>
  <c r="AU24" i="6"/>
  <c r="K24" i="6"/>
  <c r="BF24" i="6"/>
  <c r="O24" i="6"/>
  <c r="AX24" i="6"/>
  <c r="AI24" i="6"/>
  <c r="BN24" i="6"/>
  <c r="AK24" i="6"/>
  <c r="BB24" i="6"/>
  <c r="AP24" i="6"/>
  <c r="L24" i="6"/>
  <c r="BK24" i="6"/>
  <c r="AA24" i="6"/>
  <c r="BJ24" i="6"/>
  <c r="N24" i="6"/>
  <c r="AB24" i="6"/>
  <c r="AH24" i="6"/>
  <c r="AF24" i="6"/>
  <c r="AR24" i="6"/>
  <c r="BL24" i="6"/>
  <c r="M24" i="6"/>
  <c r="BA24" i="6"/>
  <c r="BM24" i="6"/>
  <c r="AO24" i="6"/>
  <c r="BI24" i="6"/>
  <c r="E24" i="6"/>
  <c r="AY24" i="6"/>
  <c r="AD24" i="6"/>
  <c r="AE24" i="6"/>
  <c r="AV24" i="6"/>
  <c r="AS24" i="6"/>
  <c r="BH24" i="6"/>
  <c r="AW24" i="6"/>
  <c r="BG24" i="6"/>
  <c r="BD24" i="6"/>
  <c r="P24" i="6"/>
  <c r="B24" i="7"/>
  <c r="AZ24" i="6"/>
  <c r="Z24" i="6"/>
  <c r="BC24" i="6"/>
  <c r="BO24" i="6"/>
  <c r="AC24" i="6"/>
  <c r="BE24" i="6"/>
  <c r="AT24" i="6"/>
  <c r="BQ24" i="6"/>
  <c r="Z228" i="6"/>
  <c r="AF228" i="6"/>
  <c r="BH228" i="6"/>
  <c r="BN228" i="6"/>
  <c r="N228" i="6"/>
  <c r="AV228" i="6"/>
  <c r="M228" i="6"/>
  <c r="BJ228" i="6"/>
  <c r="BP228" i="6"/>
  <c r="BB228" i="6"/>
  <c r="BC228" i="6"/>
  <c r="BG228" i="6"/>
  <c r="AU228" i="6"/>
  <c r="AT228" i="6"/>
  <c r="AZ228" i="6"/>
  <c r="BO228" i="6"/>
  <c r="AY228" i="6"/>
  <c r="BM228" i="6"/>
  <c r="AR228" i="6"/>
  <c r="O228" i="6"/>
  <c r="AX228" i="6"/>
  <c r="BK228" i="6"/>
  <c r="BL228" i="6"/>
  <c r="AE228" i="6"/>
  <c r="L228" i="6"/>
  <c r="BD228" i="6"/>
  <c r="AI228" i="6"/>
  <c r="AB228" i="6"/>
  <c r="AS228" i="6"/>
  <c r="K228" i="6"/>
  <c r="AK228" i="6"/>
  <c r="BI228" i="6"/>
  <c r="AA228" i="6"/>
  <c r="E228" i="6"/>
  <c r="AC228" i="6"/>
  <c r="AW228" i="6"/>
  <c r="BA228" i="6"/>
  <c r="AO228" i="6"/>
  <c r="P228" i="6"/>
  <c r="B228" i="7"/>
  <c r="AH228" i="6"/>
  <c r="BF228" i="6"/>
  <c r="C228" i="6"/>
  <c r="BR228" i="6"/>
  <c r="AP228" i="6"/>
  <c r="BE228" i="6"/>
  <c r="AD228" i="6"/>
  <c r="AF305" i="6"/>
  <c r="BP305" i="6"/>
  <c r="BN305" i="6"/>
  <c r="BM305" i="6"/>
  <c r="AV305" i="6"/>
  <c r="AC305" i="6"/>
  <c r="AB305" i="6"/>
  <c r="BC305" i="6"/>
  <c r="L305" i="6"/>
  <c r="AO305" i="6"/>
  <c r="BB305" i="6"/>
  <c r="BD305" i="6"/>
  <c r="AA305" i="6"/>
  <c r="C305" i="6"/>
  <c r="BR305" i="6"/>
  <c r="AI305" i="6"/>
  <c r="N305" i="6"/>
  <c r="BH305" i="6"/>
  <c r="AE305" i="6"/>
  <c r="BF305" i="6"/>
  <c r="O305" i="6"/>
  <c r="BL305" i="6"/>
  <c r="AU305" i="6"/>
  <c r="BG305" i="6"/>
  <c r="AP305" i="6"/>
  <c r="BI305" i="6"/>
  <c r="AD305" i="6"/>
  <c r="P305" i="6"/>
  <c r="B305" i="7"/>
  <c r="BK305" i="6"/>
  <c r="E305" i="6"/>
  <c r="Z305" i="6"/>
  <c r="BA305" i="6"/>
  <c r="BO305" i="6"/>
  <c r="AY305" i="6"/>
  <c r="AX305" i="6"/>
  <c r="M305" i="6"/>
  <c r="AW305" i="6"/>
  <c r="BJ305" i="6"/>
  <c r="AT305" i="6"/>
  <c r="BE305" i="6"/>
  <c r="AH305" i="6"/>
  <c r="AZ305" i="6"/>
  <c r="AK305" i="6"/>
  <c r="AS305" i="6"/>
  <c r="K305" i="6"/>
  <c r="AR305" i="6"/>
  <c r="L51" i="6"/>
  <c r="BK51" i="6"/>
  <c r="BI51" i="6"/>
  <c r="BA51" i="6"/>
  <c r="AD51" i="6"/>
  <c r="BE51" i="6"/>
  <c r="AP51" i="6"/>
  <c r="BC51" i="6"/>
  <c r="C51" i="6"/>
  <c r="BR51" i="6"/>
  <c r="E51" i="6"/>
  <c r="AZ51" i="6"/>
  <c r="AK51" i="6"/>
  <c r="BP51" i="6"/>
  <c r="AO51" i="6"/>
  <c r="AA51" i="6"/>
  <c r="AC51" i="6"/>
  <c r="P51" i="6"/>
  <c r="B51" i="7"/>
  <c r="BL51" i="6"/>
  <c r="BB51" i="6"/>
  <c r="BN51" i="6"/>
  <c r="BQ51" i="6"/>
  <c r="AS51" i="6"/>
  <c r="N51" i="6"/>
  <c r="BD51" i="6"/>
  <c r="AB51" i="6"/>
  <c r="BF51" i="6"/>
  <c r="BM51" i="6"/>
  <c r="AY51" i="6"/>
  <c r="K51" i="6"/>
  <c r="AI51" i="6"/>
  <c r="AH51" i="6"/>
  <c r="O51" i="6"/>
  <c r="AT51" i="6"/>
  <c r="AU51" i="6"/>
  <c r="BH51" i="6"/>
  <c r="AW51" i="6"/>
  <c r="AF51" i="6"/>
  <c r="AV51" i="6"/>
  <c r="AX51" i="6"/>
  <c r="BJ51" i="6"/>
  <c r="AE51" i="6"/>
  <c r="BG51" i="6"/>
  <c r="M51" i="6"/>
  <c r="BO51" i="6"/>
  <c r="AR51" i="6"/>
  <c r="Z51" i="6"/>
  <c r="AU274" i="6"/>
  <c r="O274" i="6"/>
  <c r="AF274" i="6"/>
  <c r="AR274" i="6"/>
  <c r="BB274" i="6"/>
  <c r="BP274" i="6"/>
  <c r="AE274" i="6"/>
  <c r="BN274" i="6"/>
  <c r="AO274" i="6"/>
  <c r="N274" i="6"/>
  <c r="AB274" i="6"/>
  <c r="AS274" i="6"/>
  <c r="AZ274" i="6"/>
  <c r="BF274" i="6"/>
  <c r="K274" i="6"/>
  <c r="AK274" i="6"/>
  <c r="AD274" i="6"/>
  <c r="E274" i="6"/>
  <c r="AA274" i="6"/>
  <c r="AP274" i="6"/>
  <c r="BD274" i="6"/>
  <c r="BO274" i="6"/>
  <c r="AI274" i="6"/>
  <c r="C274" i="6"/>
  <c r="BR274" i="6"/>
  <c r="AV274" i="6"/>
  <c r="L274" i="6"/>
  <c r="P274" i="6"/>
  <c r="B274" i="7"/>
  <c r="BG274" i="6"/>
  <c r="BI274" i="6"/>
  <c r="Z274" i="6"/>
  <c r="AX274" i="6"/>
  <c r="BA274" i="6"/>
  <c r="BC274" i="6"/>
  <c r="BH274" i="6"/>
  <c r="AH274" i="6"/>
  <c r="BK274" i="6"/>
  <c r="BM274" i="6"/>
  <c r="BJ274" i="6"/>
  <c r="BE274" i="6"/>
  <c r="BL274" i="6"/>
  <c r="AT274" i="6"/>
  <c r="AW274" i="6"/>
  <c r="AC274" i="6"/>
  <c r="M274" i="6"/>
  <c r="AY274" i="6"/>
  <c r="BA271" i="6"/>
  <c r="E271" i="6"/>
  <c r="AT271" i="6"/>
  <c r="BK271" i="6"/>
  <c r="AO271" i="6"/>
  <c r="BD271" i="6"/>
  <c r="O271" i="6"/>
  <c r="BO271" i="6"/>
  <c r="AH271" i="6"/>
  <c r="AS271" i="6"/>
  <c r="BM271" i="6"/>
  <c r="Z271" i="6"/>
  <c r="BL271" i="6"/>
  <c r="K271" i="6"/>
  <c r="AA271" i="6"/>
  <c r="BG271" i="6"/>
  <c r="AR271" i="6"/>
  <c r="AI271" i="6"/>
  <c r="AD271" i="6"/>
  <c r="N271" i="6"/>
  <c r="AE271" i="6"/>
  <c r="AK271" i="6"/>
  <c r="AW271" i="6"/>
  <c r="AY271" i="6"/>
  <c r="BC271" i="6"/>
  <c r="BB271" i="6"/>
  <c r="AP271" i="6"/>
  <c r="BE271" i="6"/>
  <c r="BJ271" i="6"/>
  <c r="BF271" i="6"/>
  <c r="AV271" i="6"/>
  <c r="L271" i="6"/>
  <c r="AC271" i="6"/>
  <c r="BN271" i="6"/>
  <c r="AZ271" i="6"/>
  <c r="C271" i="6"/>
  <c r="BR271" i="6"/>
  <c r="M271" i="6"/>
  <c r="AB271" i="6"/>
  <c r="AU271" i="6"/>
  <c r="BP271" i="6"/>
  <c r="AX271" i="6"/>
  <c r="BI271" i="6"/>
  <c r="P271" i="6"/>
  <c r="B271" i="7"/>
  <c r="BH271" i="6"/>
  <c r="AF271" i="6"/>
  <c r="M81" i="6"/>
  <c r="O81" i="6"/>
  <c r="C81" i="6"/>
  <c r="BR81" i="6"/>
  <c r="BN81" i="6"/>
  <c r="AB81" i="6"/>
  <c r="K81" i="6"/>
  <c r="BL81" i="6"/>
  <c r="BP81" i="6"/>
  <c r="AX81" i="6"/>
  <c r="BA81" i="6"/>
  <c r="AR81" i="6"/>
  <c r="AF81" i="6"/>
  <c r="L81" i="6"/>
  <c r="BE81" i="6"/>
  <c r="AP81" i="6"/>
  <c r="BF81" i="6"/>
  <c r="AV81" i="6"/>
  <c r="BD81" i="6"/>
  <c r="BM81" i="6"/>
  <c r="BO81" i="6"/>
  <c r="AS81" i="6"/>
  <c r="BB81" i="6"/>
  <c r="AZ81" i="6"/>
  <c r="AW81" i="6"/>
  <c r="BJ81" i="6"/>
  <c r="AO81" i="6"/>
  <c r="E81" i="6"/>
  <c r="BQ81" i="6"/>
  <c r="AD81" i="6"/>
  <c r="AE81" i="6"/>
  <c r="AI81" i="6"/>
  <c r="AA81" i="6"/>
  <c r="AH81" i="6"/>
  <c r="AT81" i="6"/>
  <c r="BI81" i="6"/>
  <c r="AC81" i="6"/>
  <c r="BG81" i="6"/>
  <c r="BH81" i="6"/>
  <c r="N81" i="6"/>
  <c r="BC81" i="6"/>
  <c r="P81" i="6"/>
  <c r="B81" i="7"/>
  <c r="BK81" i="6"/>
  <c r="AU81" i="6"/>
  <c r="AY81" i="6"/>
  <c r="AK81" i="6"/>
  <c r="C280" i="6"/>
  <c r="BR280" i="6"/>
  <c r="BJ280" i="6"/>
  <c r="BF280" i="6"/>
  <c r="M280" i="6"/>
  <c r="BK280" i="6"/>
  <c r="AU280" i="6"/>
  <c r="BE280" i="6"/>
  <c r="AH280" i="6"/>
  <c r="AI280" i="6"/>
  <c r="AO280" i="6"/>
  <c r="AB280" i="6"/>
  <c r="K280" i="6"/>
  <c r="E280" i="6"/>
  <c r="AP280" i="6"/>
  <c r="AY280" i="6"/>
  <c r="BM280" i="6"/>
  <c r="AE280" i="6"/>
  <c r="AX280" i="6"/>
  <c r="AW280" i="6"/>
  <c r="AD280" i="6"/>
  <c r="BA280" i="6"/>
  <c r="BN280" i="6"/>
  <c r="AT280" i="6"/>
  <c r="O280" i="6"/>
  <c r="AC280" i="6"/>
  <c r="BC280" i="6"/>
  <c r="BH280" i="6"/>
  <c r="AA280" i="6"/>
  <c r="P280" i="6"/>
  <c r="B280" i="7"/>
  <c r="BG280" i="6"/>
  <c r="N280" i="6"/>
  <c r="BP280" i="6"/>
  <c r="AV280" i="6"/>
  <c r="BB280" i="6"/>
  <c r="AK280" i="6"/>
  <c r="AS280" i="6"/>
  <c r="BI280" i="6"/>
  <c r="BL280" i="6"/>
  <c r="BO280" i="6"/>
  <c r="BD280" i="6"/>
  <c r="AF280" i="6"/>
  <c r="AZ280" i="6"/>
  <c r="L280" i="6"/>
  <c r="AR280" i="6"/>
  <c r="AZ11" i="5"/>
  <c r="BG11" i="5"/>
  <c r="M11" i="5"/>
  <c r="AP11" i="5"/>
  <c r="AW11" i="5"/>
  <c r="BP11" i="5"/>
  <c r="AR11" i="5"/>
  <c r="AY11" i="5"/>
  <c r="V11" i="5"/>
  <c r="C11" i="5"/>
  <c r="AI11" i="5"/>
  <c r="AO11" i="5"/>
  <c r="W11" i="5"/>
  <c r="BD11" i="5"/>
  <c r="BK11" i="5"/>
  <c r="U11" i="5"/>
  <c r="AT11" i="5"/>
  <c r="BA11" i="5"/>
  <c r="K11" i="5"/>
  <c r="BB11" i="5"/>
  <c r="AU11" i="5"/>
  <c r="AM11" i="5"/>
  <c r="L11" i="5"/>
  <c r="AJ11" i="5"/>
  <c r="BH11" i="5"/>
  <c r="J11" i="5"/>
  <c r="AH11" i="5"/>
  <c r="AX11" i="5"/>
  <c r="BI11" i="5"/>
  <c r="BJ11" i="5"/>
  <c r="AV11" i="5"/>
  <c r="BE11" i="5"/>
  <c r="R11" i="5"/>
  <c r="I11" i="5"/>
  <c r="AK11" i="5"/>
  <c r="AS11" i="5"/>
  <c r="BL11" i="5"/>
  <c r="O11" i="5"/>
  <c r="AQ11" i="5"/>
  <c r="BF11" i="5"/>
  <c r="P11" i="5"/>
  <c r="BC11" i="5"/>
  <c r="E11" i="5"/>
  <c r="AN11" i="5"/>
  <c r="AI101" i="6"/>
  <c r="AY101" i="6"/>
  <c r="AV101" i="6"/>
  <c r="BD101" i="6"/>
  <c r="AB101" i="6"/>
  <c r="BI101" i="6"/>
  <c r="AH101" i="6"/>
  <c r="AC101" i="6"/>
  <c r="AR101" i="6"/>
  <c r="AE101" i="6"/>
  <c r="BN101" i="6"/>
  <c r="AD101" i="6"/>
  <c r="AO101" i="6"/>
  <c r="BJ101" i="6"/>
  <c r="BE101" i="6"/>
  <c r="AU101" i="6"/>
  <c r="AW101" i="6"/>
  <c r="AA101" i="6"/>
  <c r="AP101" i="6"/>
  <c r="BG101" i="6"/>
  <c r="AK101" i="6"/>
  <c r="N101" i="6"/>
  <c r="E101" i="6"/>
  <c r="BH101" i="6"/>
  <c r="AF101" i="6"/>
  <c r="AZ101" i="6"/>
  <c r="K101" i="6"/>
  <c r="BM101" i="6"/>
  <c r="BA101" i="6"/>
  <c r="M101" i="6"/>
  <c r="BP101" i="6"/>
  <c r="BL101" i="6"/>
  <c r="BC101" i="6"/>
  <c r="BQ101" i="6"/>
  <c r="BO101" i="6"/>
  <c r="BF101" i="6"/>
  <c r="C101" i="6"/>
  <c r="BR101" i="6"/>
  <c r="O101" i="6"/>
  <c r="L101" i="6"/>
  <c r="P101" i="6"/>
  <c r="B101" i="7"/>
  <c r="BB101" i="6"/>
  <c r="AX101" i="6"/>
  <c r="BK101" i="6"/>
  <c r="Z101" i="6"/>
  <c r="AS101" i="6"/>
  <c r="AT101" i="6"/>
  <c r="N236" i="6"/>
  <c r="BO236" i="6"/>
  <c r="BL236" i="6"/>
  <c r="AU236" i="6"/>
  <c r="AW236" i="6"/>
  <c r="O236" i="6"/>
  <c r="BF236" i="6"/>
  <c r="AE236" i="6"/>
  <c r="K236" i="6"/>
  <c r="BP236" i="6"/>
  <c r="AD236" i="6"/>
  <c r="BI236" i="6"/>
  <c r="AB236" i="6"/>
  <c r="AS236" i="6"/>
  <c r="AC236" i="6"/>
  <c r="AV236" i="6"/>
  <c r="BN236" i="6"/>
  <c r="AF236" i="6"/>
  <c r="M236" i="6"/>
  <c r="BB236" i="6"/>
  <c r="E236" i="6"/>
  <c r="AK236" i="6"/>
  <c r="AH236" i="6"/>
  <c r="BH236" i="6"/>
  <c r="AI236" i="6"/>
  <c r="AA236" i="6"/>
  <c r="C236" i="6"/>
  <c r="BR236" i="6"/>
  <c r="BD236" i="6"/>
  <c r="BM236" i="6"/>
  <c r="AX236" i="6"/>
  <c r="AY236" i="6"/>
  <c r="AP236" i="6"/>
  <c r="Z236" i="6"/>
  <c r="AR236" i="6"/>
  <c r="AO236" i="6"/>
  <c r="BC236" i="6"/>
  <c r="BJ236" i="6"/>
  <c r="L236" i="6"/>
  <c r="BG236" i="6"/>
  <c r="P236" i="6"/>
  <c r="B236" i="7"/>
  <c r="AZ236" i="6"/>
  <c r="BK236" i="6"/>
  <c r="BE236" i="6"/>
  <c r="BA236" i="6"/>
  <c r="AT236" i="6"/>
  <c r="BF249" i="6"/>
  <c r="BM249" i="6"/>
  <c r="BE249" i="6"/>
  <c r="O249" i="6"/>
  <c r="E249" i="6"/>
  <c r="AF249" i="6"/>
  <c r="BN249" i="6"/>
  <c r="AD249" i="6"/>
  <c r="AP249" i="6"/>
  <c r="BB249" i="6"/>
  <c r="AC249" i="6"/>
  <c r="N249" i="6"/>
  <c r="C249" i="6"/>
  <c r="BR249" i="6"/>
  <c r="BO249" i="6"/>
  <c r="BL249" i="6"/>
  <c r="AH249" i="6"/>
  <c r="M249" i="6"/>
  <c r="BJ249" i="6"/>
  <c r="BC249" i="6"/>
  <c r="AX249" i="6"/>
  <c r="AT249" i="6"/>
  <c r="P249" i="6"/>
  <c r="B249" i="7"/>
  <c r="AZ249" i="6"/>
  <c r="AU249" i="6"/>
  <c r="BP249" i="6"/>
  <c r="AV249" i="6"/>
  <c r="BG249" i="6"/>
  <c r="AO249" i="6"/>
  <c r="K249" i="6"/>
  <c r="BH249" i="6"/>
  <c r="AB249" i="6"/>
  <c r="BD249" i="6"/>
  <c r="BI249" i="6"/>
  <c r="AY249" i="6"/>
  <c r="AE249" i="6"/>
  <c r="BA249" i="6"/>
  <c r="AS249" i="6"/>
  <c r="AW249" i="6"/>
  <c r="L249" i="6"/>
  <c r="AK249" i="6"/>
  <c r="AA249" i="6"/>
  <c r="BK249" i="6"/>
  <c r="AR249" i="6"/>
  <c r="AI249" i="6"/>
  <c r="BF47" i="6"/>
  <c r="AA47" i="6"/>
  <c r="BE47" i="6"/>
  <c r="AY47" i="6"/>
  <c r="BL47" i="6"/>
  <c r="AH47" i="6"/>
  <c r="BG47" i="6"/>
  <c r="BD47" i="6"/>
  <c r="E47" i="6"/>
  <c r="C47" i="6"/>
  <c r="BR47" i="6"/>
  <c r="AU47" i="6"/>
  <c r="AT47" i="6"/>
  <c r="O47" i="6"/>
  <c r="AD47" i="6"/>
  <c r="AC47" i="6"/>
  <c r="BJ47" i="6"/>
  <c r="BO47" i="6"/>
  <c r="AW47" i="6"/>
  <c r="M47" i="6"/>
  <c r="BA47" i="6"/>
  <c r="Z47" i="6"/>
  <c r="AK47" i="6"/>
  <c r="BH47" i="6"/>
  <c r="K47" i="6"/>
  <c r="P47" i="6"/>
  <c r="B47" i="7"/>
  <c r="AF47" i="6"/>
  <c r="AX47" i="6"/>
  <c r="AI47" i="6"/>
  <c r="AE47" i="6"/>
  <c r="L47" i="6"/>
  <c r="AO47" i="6"/>
  <c r="BM47" i="6"/>
  <c r="N47" i="6"/>
  <c r="AR47" i="6"/>
  <c r="BK47" i="6"/>
  <c r="AB47" i="6"/>
  <c r="AV47" i="6"/>
  <c r="BI47" i="6"/>
  <c r="BN47" i="6"/>
  <c r="BC47" i="6"/>
  <c r="BP47" i="6"/>
  <c r="AZ47" i="6"/>
  <c r="AP47" i="6"/>
  <c r="BB47" i="6"/>
  <c r="AS47" i="6"/>
  <c r="BQ47" i="6"/>
  <c r="AF121" i="6"/>
  <c r="BB121" i="6"/>
  <c r="O121" i="6"/>
  <c r="BK121" i="6"/>
  <c r="AV121" i="6"/>
  <c r="AU121" i="6"/>
  <c r="BD121" i="6"/>
  <c r="BN121" i="6"/>
  <c r="K121" i="6"/>
  <c r="BE121" i="6"/>
  <c r="C121" i="6"/>
  <c r="BR121" i="6"/>
  <c r="BM121" i="6"/>
  <c r="AR121" i="6"/>
  <c r="BL121" i="6"/>
  <c r="BP121" i="6"/>
  <c r="AD121" i="6"/>
  <c r="AW121" i="6"/>
  <c r="AC121" i="6"/>
  <c r="M121" i="6"/>
  <c r="AE121" i="6"/>
  <c r="BG121" i="6"/>
  <c r="BC121" i="6"/>
  <c r="BI121" i="6"/>
  <c r="AX121" i="6"/>
  <c r="AO121" i="6"/>
  <c r="BJ121" i="6"/>
  <c r="BH121" i="6"/>
  <c r="BA121" i="6"/>
  <c r="AY121" i="6"/>
  <c r="AB121" i="6"/>
  <c r="AI121" i="6"/>
  <c r="BF121" i="6"/>
  <c r="N121" i="6"/>
  <c r="AP121" i="6"/>
  <c r="AH121" i="6"/>
  <c r="L121" i="6"/>
  <c r="BO121" i="6"/>
  <c r="P121" i="6"/>
  <c r="B121" i="7"/>
  <c r="AA121" i="6"/>
  <c r="AK121" i="6"/>
  <c r="AZ121" i="6"/>
  <c r="E121" i="6"/>
  <c r="AS121" i="6"/>
  <c r="AT121" i="6"/>
  <c r="AS351" i="6"/>
  <c r="O351" i="6"/>
  <c r="AT351" i="6"/>
  <c r="P351" i="6"/>
  <c r="B351" i="7"/>
  <c r="AW351" i="6"/>
  <c r="Z351" i="6"/>
  <c r="AV351" i="6"/>
  <c r="N351" i="6"/>
  <c r="AD351" i="6"/>
  <c r="AZ351" i="6"/>
  <c r="L351" i="6"/>
  <c r="BF351" i="6"/>
  <c r="BE351" i="6"/>
  <c r="M351" i="6"/>
  <c r="AX351" i="6"/>
  <c r="AI351" i="6"/>
  <c r="AP351" i="6"/>
  <c r="AH351" i="6"/>
  <c r="AE351" i="6"/>
  <c r="K351" i="6"/>
  <c r="BL351" i="6"/>
  <c r="AC351" i="6"/>
  <c r="C351" i="6"/>
  <c r="BR351" i="6"/>
  <c r="AU351" i="6"/>
  <c r="AR351" i="6"/>
  <c r="AA351" i="6"/>
  <c r="BK351" i="6"/>
  <c r="BH351" i="6"/>
  <c r="BJ351" i="6"/>
  <c r="AO351" i="6"/>
  <c r="BM351" i="6"/>
  <c r="AB351" i="6"/>
  <c r="BO351" i="6"/>
  <c r="BG351" i="6"/>
  <c r="BP351" i="6"/>
  <c r="BD351" i="6"/>
  <c r="BI351" i="6"/>
  <c r="AF351" i="6"/>
  <c r="E351" i="6"/>
  <c r="BN351" i="6"/>
  <c r="AY351" i="6"/>
  <c r="BC351" i="6"/>
  <c r="BA351" i="6"/>
  <c r="AK351" i="6"/>
  <c r="BB351" i="6"/>
  <c r="BF237" i="6"/>
  <c r="BL237" i="6"/>
  <c r="AX237" i="6"/>
  <c r="AB237" i="6"/>
  <c r="BP237" i="6"/>
  <c r="AH237" i="6"/>
  <c r="BN237" i="6"/>
  <c r="AS237" i="6"/>
  <c r="BB237" i="6"/>
  <c r="L237" i="6"/>
  <c r="BC237" i="6"/>
  <c r="BJ237" i="6"/>
  <c r="AY237" i="6"/>
  <c r="BI237" i="6"/>
  <c r="AE237" i="6"/>
  <c r="AO237" i="6"/>
  <c r="K237" i="6"/>
  <c r="BK237" i="6"/>
  <c r="AV237" i="6"/>
  <c r="BG237" i="6"/>
  <c r="AP237" i="6"/>
  <c r="AF237" i="6"/>
  <c r="E237" i="6"/>
  <c r="AW237" i="6"/>
  <c r="N237" i="6"/>
  <c r="AD237" i="6"/>
  <c r="AU237" i="6"/>
  <c r="BA237" i="6"/>
  <c r="BO237" i="6"/>
  <c r="AT237" i="6"/>
  <c r="AZ237" i="6"/>
  <c r="M237" i="6"/>
  <c r="C237" i="6"/>
  <c r="BR237" i="6"/>
  <c r="AK237" i="6"/>
  <c r="P237" i="6"/>
  <c r="B237" i="7"/>
  <c r="AR237" i="6"/>
  <c r="AA237" i="6"/>
  <c r="O237" i="6"/>
  <c r="BH237" i="6"/>
  <c r="BD237" i="6"/>
  <c r="AI237" i="6"/>
  <c r="AC237" i="6"/>
  <c r="BM237" i="6"/>
  <c r="BE237" i="6"/>
  <c r="AY250" i="6"/>
  <c r="AR250" i="6"/>
  <c r="BE250" i="6"/>
  <c r="O250" i="6"/>
  <c r="BH250" i="6"/>
  <c r="BA250" i="6"/>
  <c r="AB250" i="6"/>
  <c r="E250" i="6"/>
  <c r="C250" i="6"/>
  <c r="BR250" i="6"/>
  <c r="AT250" i="6"/>
  <c r="AH250" i="6"/>
  <c r="BP250" i="6"/>
  <c r="BL250" i="6"/>
  <c r="BI250" i="6"/>
  <c r="AA250" i="6"/>
  <c r="BF250" i="6"/>
  <c r="BD250" i="6"/>
  <c r="BN250" i="6"/>
  <c r="BB250" i="6"/>
  <c r="Z250" i="6"/>
  <c r="AX250" i="6"/>
  <c r="AD250" i="6"/>
  <c r="N250" i="6"/>
  <c r="AI250" i="6"/>
  <c r="AC250" i="6"/>
  <c r="AE250" i="6"/>
  <c r="BO250" i="6"/>
  <c r="BG250" i="6"/>
  <c r="BK250" i="6"/>
  <c r="AF250" i="6"/>
  <c r="AO250" i="6"/>
  <c r="AP250" i="6"/>
  <c r="AZ250" i="6"/>
  <c r="BM250" i="6"/>
  <c r="AK250" i="6"/>
  <c r="L250" i="6"/>
  <c r="BC250" i="6"/>
  <c r="AU250" i="6"/>
  <c r="AW250" i="6"/>
  <c r="K250" i="6"/>
  <c r="P250" i="6"/>
  <c r="B250" i="7"/>
  <c r="M250" i="6"/>
  <c r="AS250" i="6"/>
  <c r="BJ250" i="6"/>
  <c r="AV250" i="6"/>
  <c r="AV136" i="6"/>
  <c r="BH136" i="6"/>
  <c r="AY136" i="6"/>
  <c r="AA136" i="6"/>
  <c r="C136" i="6"/>
  <c r="BR136" i="6"/>
  <c r="BG136" i="6"/>
  <c r="BK136" i="6"/>
  <c r="L136" i="6"/>
  <c r="BA136" i="6"/>
  <c r="BE136" i="6"/>
  <c r="M136" i="6"/>
  <c r="K136" i="6"/>
  <c r="BD136" i="6"/>
  <c r="AZ136" i="6"/>
  <c r="BJ136" i="6"/>
  <c r="AB136" i="6"/>
  <c r="BM136" i="6"/>
  <c r="BF136" i="6"/>
  <c r="AF136" i="6"/>
  <c r="AD136" i="6"/>
  <c r="E136" i="6"/>
  <c r="AO136" i="6"/>
  <c r="BO136" i="6"/>
  <c r="AC136" i="6"/>
  <c r="P136" i="6"/>
  <c r="B136" i="7"/>
  <c r="AE136" i="6"/>
  <c r="AX136" i="6"/>
  <c r="BL136" i="6"/>
  <c r="O136" i="6"/>
  <c r="AI136" i="6"/>
  <c r="AP136" i="6"/>
  <c r="AK136" i="6"/>
  <c r="Z136" i="6"/>
  <c r="BN136" i="6"/>
  <c r="BC136" i="6"/>
  <c r="AH136" i="6"/>
  <c r="AR136" i="6"/>
  <c r="AU136" i="6"/>
  <c r="BI136" i="6"/>
  <c r="BP136" i="6"/>
  <c r="N136" i="6"/>
  <c r="BB136" i="6"/>
  <c r="AW136" i="6"/>
  <c r="AT136" i="6"/>
  <c r="AS136" i="6"/>
  <c r="L20" i="6"/>
  <c r="BN20" i="6"/>
  <c r="BL20" i="6"/>
  <c r="E20" i="6"/>
  <c r="AH20" i="6"/>
  <c r="BD20" i="6"/>
  <c r="BI20" i="6"/>
  <c r="AU20" i="6"/>
  <c r="K20" i="6"/>
  <c r="AY20" i="6"/>
  <c r="AR20" i="6"/>
  <c r="AC20" i="6"/>
  <c r="BJ20" i="6"/>
  <c r="BB20" i="6"/>
  <c r="BQ20" i="6"/>
  <c r="AF20" i="6"/>
  <c r="AA20" i="6"/>
  <c r="O20" i="6"/>
  <c r="BP20" i="6"/>
  <c r="AB20" i="6"/>
  <c r="M20" i="6"/>
  <c r="BA20" i="6"/>
  <c r="AT20" i="6"/>
  <c r="AV20" i="6"/>
  <c r="BF20" i="6"/>
  <c r="BO20" i="6"/>
  <c r="AE20" i="6"/>
  <c r="AI20" i="6"/>
  <c r="AZ20" i="6"/>
  <c r="AX20" i="6"/>
  <c r="C20" i="6"/>
  <c r="BR20" i="6"/>
  <c r="AP20" i="6"/>
  <c r="N20" i="6"/>
  <c r="AK20" i="6"/>
  <c r="BG20" i="6"/>
  <c r="AW20" i="6"/>
  <c r="BC20" i="6"/>
  <c r="AD20" i="6"/>
  <c r="BK20" i="6"/>
  <c r="BM20" i="6"/>
  <c r="BE20" i="6"/>
  <c r="BH20" i="6"/>
  <c r="AO20" i="6"/>
  <c r="P20" i="6"/>
  <c r="B20" i="7"/>
  <c r="AS20" i="6"/>
  <c r="Z20" i="6"/>
  <c r="N235" i="6"/>
  <c r="AD235" i="6"/>
  <c r="BC235" i="6"/>
  <c r="BI235" i="6"/>
  <c r="AF235" i="6"/>
  <c r="BH235" i="6"/>
  <c r="BD235" i="6"/>
  <c r="AA235" i="6"/>
  <c r="BK235" i="6"/>
  <c r="BG235" i="6"/>
  <c r="AZ235" i="6"/>
  <c r="AK235" i="6"/>
  <c r="AS235" i="6"/>
  <c r="AB235" i="6"/>
  <c r="BP235" i="6"/>
  <c r="BL235" i="6"/>
  <c r="AP235" i="6"/>
  <c r="O235" i="6"/>
  <c r="BO235" i="6"/>
  <c r="BA235" i="6"/>
  <c r="K235" i="6"/>
  <c r="BB235" i="6"/>
  <c r="E235" i="6"/>
  <c r="AT235" i="6"/>
  <c r="BM235" i="6"/>
  <c r="M235" i="6"/>
  <c r="BF235" i="6"/>
  <c r="C235" i="6"/>
  <c r="BR235" i="6"/>
  <c r="AU235" i="6"/>
  <c r="BJ235" i="6"/>
  <c r="AH235" i="6"/>
  <c r="P235" i="6"/>
  <c r="B235" i="7"/>
  <c r="AW235" i="6"/>
  <c r="BN235" i="6"/>
  <c r="Z235" i="6"/>
  <c r="AO235" i="6"/>
  <c r="L235" i="6"/>
  <c r="AY235" i="6"/>
  <c r="BE235" i="6"/>
  <c r="AC235" i="6"/>
  <c r="AE235" i="6"/>
  <c r="AX235" i="6"/>
  <c r="AI235" i="6"/>
  <c r="AV235" i="6"/>
  <c r="AR235" i="6"/>
  <c r="AP210" i="6"/>
  <c r="BE210" i="6"/>
  <c r="AX210" i="6"/>
  <c r="BA210" i="6"/>
  <c r="BG210" i="6"/>
  <c r="P210" i="6"/>
  <c r="B210" i="7"/>
  <c r="M210" i="6"/>
  <c r="AB210" i="6"/>
  <c r="AZ210" i="6"/>
  <c r="AR210" i="6"/>
  <c r="BM210" i="6"/>
  <c r="BP210" i="6"/>
  <c r="BC210" i="6"/>
  <c r="AA210" i="6"/>
  <c r="AW210" i="6"/>
  <c r="AD210" i="6"/>
  <c r="BB210" i="6"/>
  <c r="AI210" i="6"/>
  <c r="C210" i="6"/>
  <c r="BR210" i="6"/>
  <c r="BK210" i="6"/>
  <c r="AK210" i="6"/>
  <c r="L210" i="6"/>
  <c r="O210" i="6"/>
  <c r="AO210" i="6"/>
  <c r="BL210" i="6"/>
  <c r="AU210" i="6"/>
  <c r="BN210" i="6"/>
  <c r="AE210" i="6"/>
  <c r="K210" i="6"/>
  <c r="AY210" i="6"/>
  <c r="BF210" i="6"/>
  <c r="E210" i="6"/>
  <c r="BJ210" i="6"/>
  <c r="BI210" i="6"/>
  <c r="BO210" i="6"/>
  <c r="AC210" i="6"/>
  <c r="BD210" i="6"/>
  <c r="AF210" i="6"/>
  <c r="N210" i="6"/>
  <c r="AH210" i="6"/>
  <c r="AV210" i="6"/>
  <c r="BH210" i="6"/>
  <c r="AS210" i="6"/>
  <c r="AT210" i="6"/>
  <c r="AF240" i="6"/>
  <c r="AA240" i="6"/>
  <c r="BK240" i="6"/>
  <c r="AE240" i="6"/>
  <c r="K240" i="6"/>
  <c r="BC240" i="6"/>
  <c r="AI240" i="6"/>
  <c r="BE240" i="6"/>
  <c r="BM240" i="6"/>
  <c r="AB240" i="6"/>
  <c r="AK240" i="6"/>
  <c r="AW240" i="6"/>
  <c r="E240" i="6"/>
  <c r="BJ240" i="6"/>
  <c r="AX240" i="6"/>
  <c r="L240" i="6"/>
  <c r="BL240" i="6"/>
  <c r="AC240" i="6"/>
  <c r="BI240" i="6"/>
  <c r="AS240" i="6"/>
  <c r="BP240" i="6"/>
  <c r="AT240" i="6"/>
  <c r="AP240" i="6"/>
  <c r="BH240" i="6"/>
  <c r="AY240" i="6"/>
  <c r="AD240" i="6"/>
  <c r="P240" i="6"/>
  <c r="B240" i="7"/>
  <c r="C240" i="6"/>
  <c r="BR240" i="6"/>
  <c r="BA240" i="6"/>
  <c r="BB240" i="6"/>
  <c r="BG240" i="6"/>
  <c r="BF240" i="6"/>
  <c r="AV240" i="6"/>
  <c r="BN240" i="6"/>
  <c r="BD240" i="6"/>
  <c r="O240" i="6"/>
  <c r="AH240" i="6"/>
  <c r="AZ240" i="6"/>
  <c r="AR240" i="6"/>
  <c r="BO240" i="6"/>
  <c r="N240" i="6"/>
  <c r="AU240" i="6"/>
  <c r="M240" i="6"/>
  <c r="AO240" i="6"/>
  <c r="Z240" i="6"/>
  <c r="BL207" i="6"/>
  <c r="BD207" i="6"/>
  <c r="M207" i="6"/>
  <c r="AZ207" i="6"/>
  <c r="BK207" i="6"/>
  <c r="AV207" i="6"/>
  <c r="AE207" i="6"/>
  <c r="AU207" i="6"/>
  <c r="AX207" i="6"/>
  <c r="AK207" i="6"/>
  <c r="AD207" i="6"/>
  <c r="N207" i="6"/>
  <c r="BE207" i="6"/>
  <c r="P207" i="6"/>
  <c r="B207" i="7"/>
  <c r="AO207" i="6"/>
  <c r="BH207" i="6"/>
  <c r="BM207" i="6"/>
  <c r="AP207" i="6"/>
  <c r="AA207" i="6"/>
  <c r="L207" i="6"/>
  <c r="AF207" i="6"/>
  <c r="AR207" i="6"/>
  <c r="AI207" i="6"/>
  <c r="BB207" i="6"/>
  <c r="BN207" i="6"/>
  <c r="O207" i="6"/>
  <c r="BO207" i="6"/>
  <c r="BJ207" i="6"/>
  <c r="BA207" i="6"/>
  <c r="C207" i="6"/>
  <c r="BR207" i="6"/>
  <c r="BP207" i="6"/>
  <c r="AC207" i="6"/>
  <c r="BG207" i="6"/>
  <c r="K207" i="6"/>
  <c r="AH207" i="6"/>
  <c r="BI207" i="6"/>
  <c r="AY207" i="6"/>
  <c r="BC207" i="6"/>
  <c r="E207" i="6"/>
  <c r="BF207" i="6"/>
  <c r="AB207" i="6"/>
  <c r="AW207" i="6"/>
  <c r="AS207" i="6"/>
  <c r="AT207" i="6"/>
  <c r="BC73" i="6"/>
  <c r="AO73" i="6"/>
  <c r="AE73" i="6"/>
  <c r="BF73" i="6"/>
  <c r="P73" i="6"/>
  <c r="B73" i="7"/>
  <c r="BO73" i="6"/>
  <c r="BJ73" i="6"/>
  <c r="AZ73" i="6"/>
  <c r="K73" i="6"/>
  <c r="M73" i="6"/>
  <c r="AS73" i="6"/>
  <c r="BB73" i="6"/>
  <c r="BK73" i="6"/>
  <c r="AB73" i="6"/>
  <c r="AV73" i="6"/>
  <c r="AW73" i="6"/>
  <c r="AP73" i="6"/>
  <c r="C73" i="6"/>
  <c r="BR73" i="6"/>
  <c r="BM73" i="6"/>
  <c r="AX73" i="6"/>
  <c r="AH73" i="6"/>
  <c r="AT73" i="6"/>
  <c r="L73" i="6"/>
  <c r="AF73" i="6"/>
  <c r="BL73" i="6"/>
  <c r="BI73" i="6"/>
  <c r="AY73" i="6"/>
  <c r="BG73" i="6"/>
  <c r="O73" i="6"/>
  <c r="AC73" i="6"/>
  <c r="N73" i="6"/>
  <c r="AK73" i="6"/>
  <c r="AI73" i="6"/>
  <c r="E73" i="6"/>
  <c r="Z73" i="6"/>
  <c r="AD73" i="6"/>
  <c r="AA73" i="6"/>
  <c r="BH73" i="6"/>
  <c r="BN73" i="6"/>
  <c r="AU73" i="6"/>
  <c r="BE73" i="6"/>
  <c r="BP73" i="6"/>
  <c r="BD73" i="6"/>
  <c r="BA73" i="6"/>
  <c r="AR73" i="6"/>
  <c r="BN10" i="6"/>
  <c r="AV10" i="6"/>
  <c r="P10" i="6"/>
  <c r="B10" i="7"/>
  <c r="AW10" i="6"/>
  <c r="C10" i="6"/>
  <c r="BR10" i="6"/>
  <c r="AI10" i="6"/>
  <c r="N10" i="6"/>
  <c r="BL10" i="6"/>
  <c r="BK10" i="6"/>
  <c r="BI10" i="6"/>
  <c r="AK10" i="6"/>
  <c r="M10" i="6"/>
  <c r="BC10" i="6"/>
  <c r="BA10" i="6"/>
  <c r="BG10" i="6"/>
  <c r="AX10" i="6"/>
  <c r="O10" i="6"/>
  <c r="AH10" i="6"/>
  <c r="AE10" i="6"/>
  <c r="BP10" i="6"/>
  <c r="AS10" i="6"/>
  <c r="BE10" i="6"/>
  <c r="BH10" i="6"/>
  <c r="AC10" i="6"/>
  <c r="BO10" i="6"/>
  <c r="BJ10" i="6"/>
  <c r="BB10" i="6"/>
  <c r="BD10" i="6"/>
  <c r="AZ10" i="6"/>
  <c r="BF10" i="6"/>
  <c r="AD10" i="6"/>
  <c r="E10" i="6"/>
  <c r="AR10" i="6"/>
  <c r="Z10" i="6"/>
  <c r="AO10" i="6"/>
  <c r="K10" i="6"/>
  <c r="BM10" i="6"/>
  <c r="AY10" i="6"/>
  <c r="AA10" i="6"/>
  <c r="AP10" i="6"/>
  <c r="AB10" i="6"/>
  <c r="L10" i="6"/>
  <c r="AF10" i="6"/>
  <c r="AU10" i="6"/>
  <c r="BQ10" i="6"/>
  <c r="AT10" i="6"/>
  <c r="BC282" i="6"/>
  <c r="L282" i="6"/>
  <c r="AS282" i="6"/>
  <c r="BI282" i="6"/>
  <c r="K282" i="6"/>
  <c r="BH282" i="6"/>
  <c r="AO282" i="6"/>
  <c r="AW282" i="6"/>
  <c r="BA282" i="6"/>
  <c r="AT282" i="6"/>
  <c r="BD282" i="6"/>
  <c r="AB282" i="6"/>
  <c r="AK282" i="6"/>
  <c r="AY282" i="6"/>
  <c r="O282" i="6"/>
  <c r="BP282" i="6"/>
  <c r="BM282" i="6"/>
  <c r="P282" i="6"/>
  <c r="B282" i="7"/>
  <c r="BL282" i="6"/>
  <c r="AD282" i="6"/>
  <c r="AI282" i="6"/>
  <c r="BE282" i="6"/>
  <c r="E282" i="6"/>
  <c r="Z282" i="6"/>
  <c r="AH282" i="6"/>
  <c r="AP282" i="6"/>
  <c r="AF282" i="6"/>
  <c r="AV282" i="6"/>
  <c r="BK282" i="6"/>
  <c r="BJ282" i="6"/>
  <c r="BO282" i="6"/>
  <c r="AR282" i="6"/>
  <c r="BF282" i="6"/>
  <c r="N282" i="6"/>
  <c r="M282" i="6"/>
  <c r="AC282" i="6"/>
  <c r="BN282" i="6"/>
  <c r="AZ282" i="6"/>
  <c r="C282" i="6"/>
  <c r="BR282" i="6"/>
  <c r="AX282" i="6"/>
  <c r="AU282" i="6"/>
  <c r="AE282" i="6"/>
  <c r="AA282" i="6"/>
  <c r="BG282" i="6"/>
  <c r="BB282" i="6"/>
  <c r="BI177" i="6"/>
  <c r="AX177" i="6"/>
  <c r="BG177" i="6"/>
  <c r="AA177" i="6"/>
  <c r="AF177" i="6"/>
  <c r="AH177" i="6"/>
  <c r="BN177" i="6"/>
  <c r="AZ177" i="6"/>
  <c r="AB177" i="6"/>
  <c r="C177" i="6"/>
  <c r="BR177" i="6"/>
  <c r="AP177" i="6"/>
  <c r="BE177" i="6"/>
  <c r="AU177" i="6"/>
  <c r="E177" i="6"/>
  <c r="BH177" i="6"/>
  <c r="AO177" i="6"/>
  <c r="AY177" i="6"/>
  <c r="BK177" i="6"/>
  <c r="AV177" i="6"/>
  <c r="L177" i="6"/>
  <c r="BL177" i="6"/>
  <c r="BP177" i="6"/>
  <c r="AD177" i="6"/>
  <c r="P177" i="6"/>
  <c r="B177" i="7"/>
  <c r="BA177" i="6"/>
  <c r="BO177" i="6"/>
  <c r="K177" i="6"/>
  <c r="BB177" i="6"/>
  <c r="BM177" i="6"/>
  <c r="BF177" i="6"/>
  <c r="AK177" i="6"/>
  <c r="O177" i="6"/>
  <c r="AC177" i="6"/>
  <c r="BD177" i="6"/>
  <c r="AE177" i="6"/>
  <c r="AW177" i="6"/>
  <c r="AI177" i="6"/>
  <c r="N177" i="6"/>
  <c r="M177" i="6"/>
  <c r="BJ177" i="6"/>
  <c r="BC177" i="6"/>
  <c r="AR177" i="6"/>
  <c r="AS177" i="6"/>
  <c r="AT177" i="6"/>
  <c r="BF279" i="6"/>
  <c r="O279" i="6"/>
  <c r="AD279" i="6"/>
  <c r="M279" i="6"/>
  <c r="BJ279" i="6"/>
  <c r="AU279" i="6"/>
  <c r="AH279" i="6"/>
  <c r="AE279" i="6"/>
  <c r="AB279" i="6"/>
  <c r="BA279" i="6"/>
  <c r="Z279" i="6"/>
  <c r="AS279" i="6"/>
  <c r="BN279" i="6"/>
  <c r="AZ279" i="6"/>
  <c r="AF279" i="6"/>
  <c r="BP279" i="6"/>
  <c r="AR279" i="6"/>
  <c r="BL279" i="6"/>
  <c r="AV279" i="6"/>
  <c r="N279" i="6"/>
  <c r="AW279" i="6"/>
  <c r="C279" i="6"/>
  <c r="BR279" i="6"/>
  <c r="BH279" i="6"/>
  <c r="BE279" i="6"/>
  <c r="AP279" i="6"/>
  <c r="P279" i="6"/>
  <c r="B279" i="7"/>
  <c r="AC279" i="6"/>
  <c r="K279" i="6"/>
  <c r="AA279" i="6"/>
  <c r="AX279" i="6"/>
  <c r="BD279" i="6"/>
  <c r="BM279" i="6"/>
  <c r="AY279" i="6"/>
  <c r="AT279" i="6"/>
  <c r="BO279" i="6"/>
  <c r="BK279" i="6"/>
  <c r="BB279" i="6"/>
  <c r="BC279" i="6"/>
  <c r="AI279" i="6"/>
  <c r="BI279" i="6"/>
  <c r="AO279" i="6"/>
  <c r="BG279" i="6"/>
  <c r="L279" i="6"/>
  <c r="E279" i="6"/>
  <c r="AK279" i="6"/>
  <c r="AD40" i="6"/>
  <c r="BD40" i="6"/>
  <c r="AH40" i="6"/>
  <c r="BI40" i="6"/>
  <c r="AX40" i="6"/>
  <c r="AA40" i="6"/>
  <c r="AK40" i="6"/>
  <c r="BA40" i="6"/>
  <c r="C40" i="6"/>
  <c r="BR40" i="6"/>
  <c r="K40" i="6"/>
  <c r="AR40" i="6"/>
  <c r="AC40" i="6"/>
  <c r="BE40" i="6"/>
  <c r="BG40" i="6"/>
  <c r="AB40" i="6"/>
  <c r="M40" i="6"/>
  <c r="AU40" i="6"/>
  <c r="AV40" i="6"/>
  <c r="E40" i="6"/>
  <c r="BQ40" i="6"/>
  <c r="AF40" i="6"/>
  <c r="P40" i="6"/>
  <c r="B40" i="7"/>
  <c r="BB40" i="6"/>
  <c r="O40" i="6"/>
  <c r="BN40" i="6"/>
  <c r="BJ40" i="6"/>
  <c r="BH40" i="6"/>
  <c r="AY40" i="6"/>
  <c r="BC40" i="6"/>
  <c r="BL40" i="6"/>
  <c r="AW40" i="6"/>
  <c r="L40" i="6"/>
  <c r="AS40" i="6"/>
  <c r="AZ40" i="6"/>
  <c r="BM40" i="6"/>
  <c r="AP40" i="6"/>
  <c r="AI40" i="6"/>
  <c r="BP40" i="6"/>
  <c r="BK40" i="6"/>
  <c r="AE40" i="6"/>
  <c r="N40" i="6"/>
  <c r="AO40" i="6"/>
  <c r="BF40" i="6"/>
  <c r="BO40" i="6"/>
  <c r="AT40" i="6"/>
  <c r="AW16" i="6"/>
  <c r="BP16" i="6"/>
  <c r="AX16" i="6"/>
  <c r="AI16" i="6"/>
  <c r="AH16" i="6"/>
  <c r="BN16" i="6"/>
  <c r="AE16" i="6"/>
  <c r="L16" i="6"/>
  <c r="BM16" i="6"/>
  <c r="AD16" i="6"/>
  <c r="AR16" i="6"/>
  <c r="BJ16" i="6"/>
  <c r="BO16" i="6"/>
  <c r="N16" i="6"/>
  <c r="AV16" i="6"/>
  <c r="AP16" i="6"/>
  <c r="BK16" i="6"/>
  <c r="AO16" i="6"/>
  <c r="BE16" i="6"/>
  <c r="AF16" i="6"/>
  <c r="AU16" i="6"/>
  <c r="BD16" i="6"/>
  <c r="AT16" i="6"/>
  <c r="AC16" i="6"/>
  <c r="O16" i="6"/>
  <c r="BB16" i="6"/>
  <c r="C16" i="6"/>
  <c r="BR16" i="6"/>
  <c r="BA16" i="6"/>
  <c r="AY16" i="6"/>
  <c r="M16" i="6"/>
  <c r="E16" i="6"/>
  <c r="BI16" i="6"/>
  <c r="BF16" i="6"/>
  <c r="AK16" i="6"/>
  <c r="BL16" i="6"/>
  <c r="AZ16" i="6"/>
  <c r="AB16" i="6"/>
  <c r="AA16" i="6"/>
  <c r="BC16" i="6"/>
  <c r="BG16" i="6"/>
  <c r="P16" i="6"/>
  <c r="B16" i="7"/>
  <c r="BH16" i="6"/>
  <c r="K16" i="6"/>
  <c r="AS16" i="6"/>
  <c r="AY348" i="6"/>
  <c r="BE348" i="6"/>
  <c r="E348" i="6"/>
  <c r="BD348" i="6"/>
  <c r="BI348" i="6"/>
  <c r="AP348" i="6"/>
  <c r="O348" i="6"/>
  <c r="AH348" i="6"/>
  <c r="AX348" i="6"/>
  <c r="AF348" i="6"/>
  <c r="BL348" i="6"/>
  <c r="BN348" i="6"/>
  <c r="N348" i="6"/>
  <c r="AU348" i="6"/>
  <c r="Z348" i="6"/>
  <c r="BB348" i="6"/>
  <c r="AD348" i="6"/>
  <c r="AA348" i="6"/>
  <c r="BP348" i="6"/>
  <c r="BG348" i="6"/>
  <c r="AE348" i="6"/>
  <c r="AT348" i="6"/>
  <c r="BJ348" i="6"/>
  <c r="AK348" i="6"/>
  <c r="AC348" i="6"/>
  <c r="K348" i="6"/>
  <c r="AS348" i="6"/>
  <c r="AO348" i="6"/>
  <c r="C348" i="6"/>
  <c r="BR348" i="6"/>
  <c r="AI348" i="6"/>
  <c r="AW348" i="6"/>
  <c r="P348" i="6"/>
  <c r="B348" i="7"/>
  <c r="BM348" i="6"/>
  <c r="BA348" i="6"/>
  <c r="BK348" i="6"/>
  <c r="L348" i="6"/>
  <c r="BO348" i="6"/>
  <c r="AB348" i="6"/>
  <c r="AR348" i="6"/>
  <c r="M348" i="6"/>
  <c r="BH348" i="6"/>
  <c r="AV348" i="6"/>
  <c r="BC348" i="6"/>
  <c r="AZ348" i="6"/>
  <c r="BF348" i="6"/>
  <c r="BK315" i="6"/>
  <c r="M315" i="6"/>
  <c r="BJ315" i="6"/>
  <c r="BG315" i="6"/>
  <c r="P315" i="6"/>
  <c r="B315" i="7"/>
  <c r="BH315" i="6"/>
  <c r="C315" i="6"/>
  <c r="BR315" i="6"/>
  <c r="K315" i="6"/>
  <c r="AV315" i="6"/>
  <c r="AZ315" i="6"/>
  <c r="AK315" i="6"/>
  <c r="BE315" i="6"/>
  <c r="BO315" i="6"/>
  <c r="N315" i="6"/>
  <c r="AT315" i="6"/>
  <c r="AH315" i="6"/>
  <c r="AA315" i="6"/>
  <c r="BD315" i="6"/>
  <c r="AP315" i="6"/>
  <c r="AX315" i="6"/>
  <c r="AO315" i="6"/>
  <c r="BB315" i="6"/>
  <c r="AI315" i="6"/>
  <c r="AC315" i="6"/>
  <c r="BI315" i="6"/>
  <c r="AD315" i="6"/>
  <c r="AF315" i="6"/>
  <c r="AY315" i="6"/>
  <c r="AB315" i="6"/>
  <c r="BN315" i="6"/>
  <c r="BM315" i="6"/>
  <c r="BA315" i="6"/>
  <c r="E315" i="6"/>
  <c r="AW315" i="6"/>
  <c r="BF315" i="6"/>
  <c r="AS315" i="6"/>
  <c r="AU315" i="6"/>
  <c r="AE315" i="6"/>
  <c r="O315" i="6"/>
  <c r="L315" i="6"/>
  <c r="AR315" i="6"/>
  <c r="BC315" i="6"/>
  <c r="BL315" i="6"/>
  <c r="BP315" i="6"/>
  <c r="Z315" i="6"/>
  <c r="BO211" i="6"/>
  <c r="BE211" i="6"/>
  <c r="AX211" i="6"/>
  <c r="AY211" i="6"/>
  <c r="AH211" i="6"/>
  <c r="C211" i="6"/>
  <c r="BR211" i="6"/>
  <c r="BB211" i="6"/>
  <c r="BM211" i="6"/>
  <c r="L211" i="6"/>
  <c r="AR211" i="6"/>
  <c r="BF211" i="6"/>
  <c r="AO211" i="6"/>
  <c r="N211" i="6"/>
  <c r="AV211" i="6"/>
  <c r="AE211" i="6"/>
  <c r="BJ211" i="6"/>
  <c r="K211" i="6"/>
  <c r="AU211" i="6"/>
  <c r="BD211" i="6"/>
  <c r="AP211" i="6"/>
  <c r="AK211" i="6"/>
  <c r="M211" i="6"/>
  <c r="O211" i="6"/>
  <c r="AF211" i="6"/>
  <c r="AD211" i="6"/>
  <c r="AI211" i="6"/>
  <c r="BA211" i="6"/>
  <c r="E211" i="6"/>
  <c r="BN211" i="6"/>
  <c r="BL211" i="6"/>
  <c r="AC211" i="6"/>
  <c r="BG211" i="6"/>
  <c r="BP211" i="6"/>
  <c r="BI211" i="6"/>
  <c r="AA211" i="6"/>
  <c r="P211" i="6"/>
  <c r="B211" i="7"/>
  <c r="BH211" i="6"/>
  <c r="AW211" i="6"/>
  <c r="BC211" i="6"/>
  <c r="AZ211" i="6"/>
  <c r="AB211" i="6"/>
  <c r="BK211" i="6"/>
  <c r="AS211" i="6"/>
  <c r="AT211" i="6"/>
  <c r="AJ40" i="5"/>
  <c r="L40" i="5"/>
  <c r="V40" i="5"/>
  <c r="BJ40" i="5"/>
  <c r="BG40" i="5"/>
  <c r="AM40" i="5"/>
  <c r="AN40" i="5"/>
  <c r="M40" i="5"/>
  <c r="E40" i="5"/>
  <c r="AX40" i="5"/>
  <c r="R40" i="5"/>
  <c r="AH40" i="5"/>
  <c r="AS40" i="5"/>
  <c r="BD40" i="5"/>
  <c r="AK40" i="5"/>
  <c r="AV40" i="5"/>
  <c r="BH40" i="5"/>
  <c r="AU40" i="5"/>
  <c r="AQ40" i="5"/>
  <c r="AO40" i="5"/>
  <c r="AF40" i="5"/>
  <c r="BF40" i="5"/>
  <c r="AZ40" i="5"/>
  <c r="I40" i="5"/>
  <c r="BA40" i="5"/>
  <c r="AR40" i="5"/>
  <c r="AT40" i="5"/>
  <c r="BL40" i="5"/>
  <c r="K40" i="5"/>
  <c r="BC40" i="5"/>
  <c r="C40" i="5"/>
  <c r="AI40" i="5"/>
  <c r="AW40" i="5"/>
  <c r="O40" i="5"/>
  <c r="BP40" i="5"/>
  <c r="U40" i="5"/>
  <c r="BI40" i="5"/>
  <c r="J40" i="5"/>
  <c r="BB40" i="5"/>
  <c r="P40" i="5"/>
  <c r="W40" i="5"/>
  <c r="BK40" i="5"/>
  <c r="BE40" i="5"/>
  <c r="AP40" i="5"/>
  <c r="AY40" i="5"/>
  <c r="BO686" i="6"/>
  <c r="BD686" i="6"/>
  <c r="P686" i="6"/>
  <c r="B686" i="7"/>
  <c r="BC686" i="6"/>
  <c r="BH686" i="6"/>
  <c r="AC686" i="6"/>
  <c r="BK686" i="6"/>
  <c r="O686" i="6"/>
  <c r="BB686" i="6"/>
  <c r="AE686" i="6"/>
  <c r="BA686" i="6"/>
  <c r="AI686" i="6"/>
  <c r="AK686" i="6"/>
  <c r="N686" i="6"/>
  <c r="BI686" i="6"/>
  <c r="AA686" i="6"/>
  <c r="BM686" i="6"/>
  <c r="AY686" i="6"/>
  <c r="L686" i="6"/>
  <c r="AD686" i="6"/>
  <c r="C686" i="6"/>
  <c r="BR686" i="6"/>
  <c r="BE686" i="6"/>
  <c r="AR686" i="6"/>
  <c r="BN686" i="6"/>
  <c r="AW686" i="6"/>
  <c r="AZ686" i="6"/>
  <c r="BF686" i="6"/>
  <c r="AF686" i="6"/>
  <c r="K686" i="6"/>
  <c r="AV686" i="6"/>
  <c r="BG686" i="6"/>
  <c r="Z686" i="6"/>
  <c r="AT686" i="6"/>
  <c r="AS686" i="6"/>
  <c r="BL686" i="6"/>
  <c r="BP686" i="6"/>
  <c r="BJ686" i="6"/>
  <c r="AX686" i="6"/>
  <c r="AH686" i="6"/>
  <c r="AB686" i="6"/>
  <c r="E686" i="6"/>
  <c r="AU686" i="6"/>
  <c r="AP686" i="6"/>
  <c r="M686" i="6"/>
  <c r="AO686" i="6"/>
  <c r="AB622" i="6"/>
  <c r="BF622" i="6"/>
  <c r="BP622" i="6"/>
  <c r="E622" i="6"/>
  <c r="AY622" i="6"/>
  <c r="AA622" i="6"/>
  <c r="AC622" i="6"/>
  <c r="BC622" i="6"/>
  <c r="O622" i="6"/>
  <c r="BB622" i="6"/>
  <c r="AZ622" i="6"/>
  <c r="L622" i="6"/>
  <c r="BK622" i="6"/>
  <c r="AF622" i="6"/>
  <c r="BJ622" i="6"/>
  <c r="BH622" i="6"/>
  <c r="AX622" i="6"/>
  <c r="AK622" i="6"/>
  <c r="AH622" i="6"/>
  <c r="BD622" i="6"/>
  <c r="Z622" i="6"/>
  <c r="AD622" i="6"/>
  <c r="AS622" i="6"/>
  <c r="AE622" i="6"/>
  <c r="M622" i="6"/>
  <c r="AR622" i="6"/>
  <c r="AT622" i="6"/>
  <c r="BI622" i="6"/>
  <c r="AW622" i="6"/>
  <c r="BL622" i="6"/>
  <c r="BA622" i="6"/>
  <c r="C622" i="6"/>
  <c r="BR622" i="6"/>
  <c r="BO622" i="6"/>
  <c r="BN622" i="6"/>
  <c r="BM622" i="6"/>
  <c r="AO622" i="6"/>
  <c r="BE622" i="6"/>
  <c r="N622" i="6"/>
  <c r="AI622" i="6"/>
  <c r="AP622" i="6"/>
  <c r="AU622" i="6"/>
  <c r="P622" i="6"/>
  <c r="B622" i="7"/>
  <c r="K622" i="6"/>
  <c r="AV622" i="6"/>
  <c r="BG622" i="6"/>
  <c r="AI558" i="6"/>
  <c r="AK558" i="6"/>
  <c r="BE558" i="6"/>
  <c r="N558" i="6"/>
  <c r="AS558" i="6"/>
  <c r="AO558" i="6"/>
  <c r="AA558" i="6"/>
  <c r="AW558" i="6"/>
  <c r="AD558" i="6"/>
  <c r="AZ558" i="6"/>
  <c r="AT558" i="6"/>
  <c r="BC558" i="6"/>
  <c r="E558" i="6"/>
  <c r="P558" i="6"/>
  <c r="B558" i="7"/>
  <c r="AR558" i="6"/>
  <c r="AC558" i="6"/>
  <c r="BK558" i="6"/>
  <c r="BM558" i="6"/>
  <c r="BO558" i="6"/>
  <c r="BA558" i="6"/>
  <c r="C558" i="6"/>
  <c r="BR558" i="6"/>
  <c r="BJ558" i="6"/>
  <c r="BG558" i="6"/>
  <c r="AH558" i="6"/>
  <c r="BL558" i="6"/>
  <c r="AY558" i="6"/>
  <c r="BN558" i="6"/>
  <c r="L558" i="6"/>
  <c r="K558" i="6"/>
  <c r="AV558" i="6"/>
  <c r="AE558" i="6"/>
  <c r="M558" i="6"/>
  <c r="BI558" i="6"/>
  <c r="O558" i="6"/>
  <c r="BP558" i="6"/>
  <c r="BD558" i="6"/>
  <c r="AP558" i="6"/>
  <c r="Z558" i="6"/>
  <c r="AX558" i="6"/>
  <c r="AB558" i="6"/>
  <c r="AF558" i="6"/>
  <c r="BH558" i="6"/>
  <c r="AU558" i="6"/>
  <c r="BB558" i="6"/>
  <c r="BF558" i="6"/>
  <c r="AC494" i="6"/>
  <c r="BG494" i="6"/>
  <c r="AS494" i="6"/>
  <c r="BB494" i="6"/>
  <c r="AB494" i="6"/>
  <c r="N494" i="6"/>
  <c r="BF494" i="6"/>
  <c r="AW494" i="6"/>
  <c r="BD494" i="6"/>
  <c r="BJ494" i="6"/>
  <c r="BE494" i="6"/>
  <c r="O494" i="6"/>
  <c r="BL494" i="6"/>
  <c r="BK494" i="6"/>
  <c r="AK494" i="6"/>
  <c r="AY494" i="6"/>
  <c r="BI494" i="6"/>
  <c r="AI494" i="6"/>
  <c r="AF494" i="6"/>
  <c r="BM494" i="6"/>
  <c r="M494" i="6"/>
  <c r="BA494" i="6"/>
  <c r="BO494" i="6"/>
  <c r="AZ494" i="6"/>
  <c r="BN494" i="6"/>
  <c r="AH494" i="6"/>
  <c r="L494" i="6"/>
  <c r="K494" i="6"/>
  <c r="E494" i="6"/>
  <c r="AP494" i="6"/>
  <c r="AU494" i="6"/>
  <c r="AO494" i="6"/>
  <c r="P494" i="6"/>
  <c r="B494" i="7"/>
  <c r="C494" i="6"/>
  <c r="BR494" i="6"/>
  <c r="BH494" i="6"/>
  <c r="AE494" i="6"/>
  <c r="AD494" i="6"/>
  <c r="AT494" i="6"/>
  <c r="AA494" i="6"/>
  <c r="AX494" i="6"/>
  <c r="AV494" i="6"/>
  <c r="BP494" i="6"/>
  <c r="AR494" i="6"/>
  <c r="BC494" i="6"/>
  <c r="Z494" i="6"/>
  <c r="O430" i="6"/>
  <c r="BK430" i="6"/>
  <c r="AW430" i="6"/>
  <c r="AP430" i="6"/>
  <c r="AD430" i="6"/>
  <c r="BH430" i="6"/>
  <c r="BN430" i="6"/>
  <c r="AZ430" i="6"/>
  <c r="AV430" i="6"/>
  <c r="BJ430" i="6"/>
  <c r="AS430" i="6"/>
  <c r="N430" i="6"/>
  <c r="BP430" i="6"/>
  <c r="BO430" i="6"/>
  <c r="AT430" i="6"/>
  <c r="AC430" i="6"/>
  <c r="BC430" i="6"/>
  <c r="BE430" i="6"/>
  <c r="BB430" i="6"/>
  <c r="BD430" i="6"/>
  <c r="BI430" i="6"/>
  <c r="AB430" i="6"/>
  <c r="BG430" i="6"/>
  <c r="AA430" i="6"/>
  <c r="M430" i="6"/>
  <c r="BM430" i="6"/>
  <c r="AY430" i="6"/>
  <c r="K430" i="6"/>
  <c r="BL430" i="6"/>
  <c r="Z430" i="6"/>
  <c r="C430" i="6"/>
  <c r="BR430" i="6"/>
  <c r="AX430" i="6"/>
  <c r="AR430" i="6"/>
  <c r="E430" i="6"/>
  <c r="AF430" i="6"/>
  <c r="AU430" i="6"/>
  <c r="AO430" i="6"/>
  <c r="BA430" i="6"/>
  <c r="P430" i="6"/>
  <c r="B430" i="7"/>
  <c r="AH430" i="6"/>
  <c r="AK430" i="6"/>
  <c r="L430" i="6"/>
  <c r="BF430" i="6"/>
  <c r="AI430" i="6"/>
  <c r="AE430" i="6"/>
  <c r="AS737" i="6"/>
  <c r="BN737" i="6"/>
  <c r="O737" i="6"/>
  <c r="BB737" i="6"/>
  <c r="AZ737" i="6"/>
  <c r="AO737" i="6"/>
  <c r="BK737" i="6"/>
  <c r="P737" i="6"/>
  <c r="B737" i="7"/>
  <c r="AD737" i="6"/>
  <c r="AV737" i="6"/>
  <c r="AK737" i="6"/>
  <c r="BI737" i="6"/>
  <c r="BC737" i="6"/>
  <c r="AH737" i="6"/>
  <c r="AB737" i="6"/>
  <c r="Z737" i="6"/>
  <c r="BE737" i="6"/>
  <c r="AY737" i="6"/>
  <c r="BL737" i="6"/>
  <c r="BD737" i="6"/>
  <c r="AX737" i="6"/>
  <c r="BM737" i="6"/>
  <c r="BA737" i="6"/>
  <c r="E737" i="6"/>
  <c r="BJ737" i="6"/>
  <c r="AR737" i="6"/>
  <c r="K737" i="6"/>
  <c r="AW737" i="6"/>
  <c r="L737" i="6"/>
  <c r="BH737" i="6"/>
  <c r="AC737" i="6"/>
  <c r="M737" i="6"/>
  <c r="BF737" i="6"/>
  <c r="AT737" i="6"/>
  <c r="AA737" i="6"/>
  <c r="AI737" i="6"/>
  <c r="AP737" i="6"/>
  <c r="AU737" i="6"/>
  <c r="BO737" i="6"/>
  <c r="N737" i="6"/>
  <c r="AE737" i="6"/>
  <c r="BP737" i="6"/>
  <c r="BG737" i="6"/>
  <c r="AF737" i="6"/>
  <c r="C737" i="6"/>
  <c r="BR737" i="6"/>
  <c r="AH673" i="6"/>
  <c r="BG673" i="6"/>
  <c r="AF673" i="6"/>
  <c r="AO673" i="6"/>
  <c r="BK673" i="6"/>
  <c r="BA673" i="6"/>
  <c r="AT673" i="6"/>
  <c r="BO673" i="6"/>
  <c r="O673" i="6"/>
  <c r="AI673" i="6"/>
  <c r="AK673" i="6"/>
  <c r="AB673" i="6"/>
  <c r="E673" i="6"/>
  <c r="N673" i="6"/>
  <c r="AW673" i="6"/>
  <c r="AU673" i="6"/>
  <c r="BI673" i="6"/>
  <c r="AD673" i="6"/>
  <c r="BP673" i="6"/>
  <c r="BC673" i="6"/>
  <c r="K673" i="6"/>
  <c r="BB673" i="6"/>
  <c r="BH673" i="6"/>
  <c r="Z673" i="6"/>
  <c r="P673" i="6"/>
  <c r="B673" i="7"/>
  <c r="AE673" i="6"/>
  <c r="BN673" i="6"/>
  <c r="BE673" i="6"/>
  <c r="M673" i="6"/>
  <c r="L673" i="6"/>
  <c r="BL673" i="6"/>
  <c r="AZ673" i="6"/>
  <c r="AP673" i="6"/>
  <c r="BF673" i="6"/>
  <c r="AC673" i="6"/>
  <c r="BD673" i="6"/>
  <c r="AR673" i="6"/>
  <c r="AA673" i="6"/>
  <c r="BJ673" i="6"/>
  <c r="AX673" i="6"/>
  <c r="BM673" i="6"/>
  <c r="AS673" i="6"/>
  <c r="AV673" i="6"/>
  <c r="AY673" i="6"/>
  <c r="C673" i="6"/>
  <c r="BR673" i="6"/>
  <c r="BK609" i="6"/>
  <c r="O609" i="6"/>
  <c r="AO609" i="6"/>
  <c r="AE609" i="6"/>
  <c r="BA609" i="6"/>
  <c r="AI609" i="6"/>
  <c r="AK609" i="6"/>
  <c r="BE609" i="6"/>
  <c r="M609" i="6"/>
  <c r="AR609" i="6"/>
  <c r="BI609" i="6"/>
  <c r="BJ609" i="6"/>
  <c r="Z609" i="6"/>
  <c r="BL609" i="6"/>
  <c r="AD609" i="6"/>
  <c r="BP609" i="6"/>
  <c r="BF609" i="6"/>
  <c r="BD609" i="6"/>
  <c r="BB609" i="6"/>
  <c r="N609" i="6"/>
  <c r="BN609" i="6"/>
  <c r="AW609" i="6"/>
  <c r="BO609" i="6"/>
  <c r="AH609" i="6"/>
  <c r="E609" i="6"/>
  <c r="AP609" i="6"/>
  <c r="AS609" i="6"/>
  <c r="AV609" i="6"/>
  <c r="AZ609" i="6"/>
  <c r="C609" i="6"/>
  <c r="BR609" i="6"/>
  <c r="AT609" i="6"/>
  <c r="P609" i="6"/>
  <c r="B609" i="7"/>
  <c r="BM609" i="6"/>
  <c r="AB609" i="6"/>
  <c r="BG609" i="6"/>
  <c r="AU609" i="6"/>
  <c r="L609" i="6"/>
  <c r="AC609" i="6"/>
  <c r="AF609" i="6"/>
  <c r="BH609" i="6"/>
  <c r="AA609" i="6"/>
  <c r="AY609" i="6"/>
  <c r="BC609" i="6"/>
  <c r="AX609" i="6"/>
  <c r="K609" i="6"/>
  <c r="AE31" i="6"/>
  <c r="L31" i="6"/>
  <c r="M31" i="6"/>
  <c r="BN31" i="6"/>
  <c r="BF31" i="6"/>
  <c r="AP31" i="6"/>
  <c r="N31" i="6"/>
  <c r="K31" i="6"/>
  <c r="BG31" i="6"/>
  <c r="BB31" i="6"/>
  <c r="AR31" i="6"/>
  <c r="BK31" i="6"/>
  <c r="BJ31" i="6"/>
  <c r="BA31" i="6"/>
  <c r="AI31" i="6"/>
  <c r="AO31" i="6"/>
  <c r="BM31" i="6"/>
  <c r="P31" i="6"/>
  <c r="B31" i="7"/>
  <c r="BH31" i="6"/>
  <c r="AV31" i="6"/>
  <c r="AX31" i="6"/>
  <c r="O31" i="6"/>
  <c r="AS31" i="6"/>
  <c r="AY31" i="6"/>
  <c r="BI31" i="6"/>
  <c r="AF31" i="6"/>
  <c r="AA31" i="6"/>
  <c r="AZ31" i="6"/>
  <c r="BL31" i="6"/>
  <c r="E31" i="6"/>
  <c r="AW31" i="6"/>
  <c r="BD31" i="6"/>
  <c r="AC31" i="6"/>
  <c r="AT31" i="6"/>
  <c r="AH31" i="6"/>
  <c r="BO31" i="6"/>
  <c r="BP31" i="6"/>
  <c r="AD31" i="6"/>
  <c r="BC31" i="6"/>
  <c r="C31" i="6"/>
  <c r="BR31" i="6"/>
  <c r="AB31" i="6"/>
  <c r="BQ31" i="6"/>
  <c r="AU31" i="6"/>
  <c r="BE31" i="6"/>
  <c r="AK31" i="6"/>
  <c r="Z31" i="6"/>
  <c r="BD179" i="6"/>
  <c r="P179" i="6"/>
  <c r="B179" i="7"/>
  <c r="BB179" i="6"/>
  <c r="AH179" i="6"/>
  <c r="AV179" i="6"/>
  <c r="AB179" i="6"/>
  <c r="E179" i="6"/>
  <c r="M179" i="6"/>
  <c r="BI179" i="6"/>
  <c r="BL179" i="6"/>
  <c r="AU179" i="6"/>
  <c r="BG179" i="6"/>
  <c r="AW179" i="6"/>
  <c r="O179" i="6"/>
  <c r="AF179" i="6"/>
  <c r="AZ179" i="6"/>
  <c r="AP179" i="6"/>
  <c r="AR179" i="6"/>
  <c r="BO179" i="6"/>
  <c r="AC179" i="6"/>
  <c r="BJ179" i="6"/>
  <c r="AA179" i="6"/>
  <c r="C179" i="6"/>
  <c r="BR179" i="6"/>
  <c r="AI179" i="6"/>
  <c r="N179" i="6"/>
  <c r="BK179" i="6"/>
  <c r="BM179" i="6"/>
  <c r="AE179" i="6"/>
  <c r="BC179" i="6"/>
  <c r="AK179" i="6"/>
  <c r="K179" i="6"/>
  <c r="BA179" i="6"/>
  <c r="AD179" i="6"/>
  <c r="BH179" i="6"/>
  <c r="AY179" i="6"/>
  <c r="BN179" i="6"/>
  <c r="AX179" i="6"/>
  <c r="L179" i="6"/>
  <c r="BF179" i="6"/>
  <c r="AO179" i="6"/>
  <c r="BP179" i="6"/>
  <c r="BE179" i="6"/>
  <c r="AS179" i="6"/>
  <c r="AT179" i="6"/>
  <c r="AK353" i="6"/>
  <c r="BJ353" i="6"/>
  <c r="M353" i="6"/>
  <c r="BM353" i="6"/>
  <c r="AZ353" i="6"/>
  <c r="BI353" i="6"/>
  <c r="L353" i="6"/>
  <c r="BH353" i="6"/>
  <c r="AV353" i="6"/>
  <c r="AE353" i="6"/>
  <c r="AC353" i="6"/>
  <c r="AF353" i="6"/>
  <c r="AT353" i="6"/>
  <c r="O353" i="6"/>
  <c r="AO353" i="6"/>
  <c r="AR353" i="6"/>
  <c r="AS353" i="6"/>
  <c r="AY353" i="6"/>
  <c r="BE353" i="6"/>
  <c r="AD353" i="6"/>
  <c r="BB353" i="6"/>
  <c r="AP353" i="6"/>
  <c r="BL353" i="6"/>
  <c r="BG353" i="6"/>
  <c r="BO353" i="6"/>
  <c r="BF353" i="6"/>
  <c r="E353" i="6"/>
  <c r="P353" i="6"/>
  <c r="B353" i="7"/>
  <c r="BN353" i="6"/>
  <c r="AU353" i="6"/>
  <c r="AI353" i="6"/>
  <c r="BD353" i="6"/>
  <c r="BC353" i="6"/>
  <c r="C353" i="6"/>
  <c r="BR353" i="6"/>
  <c r="BP353" i="6"/>
  <c r="BA353" i="6"/>
  <c r="N353" i="6"/>
  <c r="BK353" i="6"/>
  <c r="Z353" i="6"/>
  <c r="AW353" i="6"/>
  <c r="AA353" i="6"/>
  <c r="K353" i="6"/>
  <c r="AX353" i="6"/>
  <c r="AH353" i="6"/>
  <c r="AB353" i="6"/>
  <c r="AX234" i="6"/>
  <c r="AS234" i="6"/>
  <c r="AI234" i="6"/>
  <c r="AP234" i="6"/>
  <c r="AZ234" i="6"/>
  <c r="AB234" i="6"/>
  <c r="BM234" i="6"/>
  <c r="BG234" i="6"/>
  <c r="Z234" i="6"/>
  <c r="BJ234" i="6"/>
  <c r="AO234" i="6"/>
  <c r="O234" i="6"/>
  <c r="AD234" i="6"/>
  <c r="AW234" i="6"/>
  <c r="M234" i="6"/>
  <c r="P234" i="6"/>
  <c r="B234" i="7"/>
  <c r="BK234" i="6"/>
  <c r="L234" i="6"/>
  <c r="BF234" i="6"/>
  <c r="BP234" i="6"/>
  <c r="BI234" i="6"/>
  <c r="AK234" i="6"/>
  <c r="AU234" i="6"/>
  <c r="BO234" i="6"/>
  <c r="BA234" i="6"/>
  <c r="BH234" i="6"/>
  <c r="BN234" i="6"/>
  <c r="AY234" i="6"/>
  <c r="AC234" i="6"/>
  <c r="BC234" i="6"/>
  <c r="AA234" i="6"/>
  <c r="N234" i="6"/>
  <c r="AR234" i="6"/>
  <c r="BE234" i="6"/>
  <c r="C234" i="6"/>
  <c r="BR234" i="6"/>
  <c r="AE234" i="6"/>
  <c r="BL234" i="6"/>
  <c r="AH234" i="6"/>
  <c r="BD234" i="6"/>
  <c r="K234" i="6"/>
  <c r="BB234" i="6"/>
  <c r="AF234" i="6"/>
  <c r="E234" i="6"/>
  <c r="AV234" i="6"/>
  <c r="AT234" i="6"/>
  <c r="BL328" i="6"/>
  <c r="AU328" i="6"/>
  <c r="BP328" i="6"/>
  <c r="BD328" i="6"/>
  <c r="AC328" i="6"/>
  <c r="AB328" i="6"/>
  <c r="BM328" i="6"/>
  <c r="AV328" i="6"/>
  <c r="BE328" i="6"/>
  <c r="AE328" i="6"/>
  <c r="K328" i="6"/>
  <c r="BA328" i="6"/>
  <c r="E328" i="6"/>
  <c r="C328" i="6"/>
  <c r="BR328" i="6"/>
  <c r="AD328" i="6"/>
  <c r="M328" i="6"/>
  <c r="BK328" i="6"/>
  <c r="AK328" i="6"/>
  <c r="AF328" i="6"/>
  <c r="BN328" i="6"/>
  <c r="AZ328" i="6"/>
  <c r="BC328" i="6"/>
  <c r="AO328" i="6"/>
  <c r="BB328" i="6"/>
  <c r="Z328" i="6"/>
  <c r="BI328" i="6"/>
  <c r="AP328" i="6"/>
  <c r="AY328" i="6"/>
  <c r="AR328" i="6"/>
  <c r="AX328" i="6"/>
  <c r="BJ328" i="6"/>
  <c r="AH328" i="6"/>
  <c r="BF328" i="6"/>
  <c r="L328" i="6"/>
  <c r="O328" i="6"/>
  <c r="BG328" i="6"/>
  <c r="AS328" i="6"/>
  <c r="AT328" i="6"/>
  <c r="AI328" i="6"/>
  <c r="AA328" i="6"/>
  <c r="P328" i="6"/>
  <c r="B328" i="7"/>
  <c r="BH328" i="6"/>
  <c r="N328" i="6"/>
  <c r="AW328" i="6"/>
  <c r="BO328" i="6"/>
  <c r="BK17" i="6"/>
  <c r="BG17" i="6"/>
  <c r="M17" i="6"/>
  <c r="BD17" i="6"/>
  <c r="AU17" i="6"/>
  <c r="AE17" i="6"/>
  <c r="BM17" i="6"/>
  <c r="BL17" i="6"/>
  <c r="AV17" i="6"/>
  <c r="E17" i="6"/>
  <c r="AK17" i="6"/>
  <c r="AA17" i="6"/>
  <c r="AH17" i="6"/>
  <c r="AC17" i="6"/>
  <c r="L17" i="6"/>
  <c r="AO17" i="6"/>
  <c r="AW17" i="6"/>
  <c r="AI17" i="6"/>
  <c r="BA17" i="6"/>
  <c r="BH17" i="6"/>
  <c r="AF17" i="6"/>
  <c r="Z17" i="6"/>
  <c r="AS17" i="6"/>
  <c r="BF17" i="6"/>
  <c r="C17" i="6"/>
  <c r="BR17" i="6"/>
  <c r="K17" i="6"/>
  <c r="BJ17" i="6"/>
  <c r="BC17" i="6"/>
  <c r="AB17" i="6"/>
  <c r="AP17" i="6"/>
  <c r="P17" i="6"/>
  <c r="B17" i="7"/>
  <c r="BN17" i="6"/>
  <c r="AY17" i="6"/>
  <c r="AZ17" i="6"/>
  <c r="AR17" i="6"/>
  <c r="BE17" i="6"/>
  <c r="BO17" i="6"/>
  <c r="O17" i="6"/>
  <c r="BI17" i="6"/>
  <c r="AD17" i="6"/>
  <c r="BB17" i="6"/>
  <c r="BP17" i="6"/>
  <c r="AX17" i="6"/>
  <c r="N17" i="6"/>
  <c r="AT17" i="6"/>
  <c r="BQ17" i="6"/>
  <c r="AP208" i="6"/>
  <c r="AH208" i="6"/>
  <c r="BO208" i="6"/>
  <c r="AC208" i="6"/>
  <c r="AA208" i="6"/>
  <c r="AB208" i="6"/>
  <c r="BA208" i="6"/>
  <c r="BK208" i="6"/>
  <c r="AX208" i="6"/>
  <c r="M208" i="6"/>
  <c r="AF208" i="6"/>
  <c r="BE208" i="6"/>
  <c r="BF208" i="6"/>
  <c r="BI208" i="6"/>
  <c r="O208" i="6"/>
  <c r="E208" i="6"/>
  <c r="BL208" i="6"/>
  <c r="BN208" i="6"/>
  <c r="BP208" i="6"/>
  <c r="AY208" i="6"/>
  <c r="AZ208" i="6"/>
  <c r="AW208" i="6"/>
  <c r="BJ208" i="6"/>
  <c r="K208" i="6"/>
  <c r="BH208" i="6"/>
  <c r="AE208" i="6"/>
  <c r="Z208" i="6"/>
  <c r="AV208" i="6"/>
  <c r="P208" i="6"/>
  <c r="B208" i="7"/>
  <c r="BC208" i="6"/>
  <c r="N208" i="6"/>
  <c r="AK208" i="6"/>
  <c r="AU208" i="6"/>
  <c r="AD208" i="6"/>
  <c r="AO208" i="6"/>
  <c r="AI208" i="6"/>
  <c r="BB208" i="6"/>
  <c r="L208" i="6"/>
  <c r="BM208" i="6"/>
  <c r="BD208" i="6"/>
  <c r="BG208" i="6"/>
  <c r="C208" i="6"/>
  <c r="BR208" i="6"/>
  <c r="AR208" i="6"/>
  <c r="AS208" i="6"/>
  <c r="AT208" i="6"/>
  <c r="AZ175" i="6"/>
  <c r="M175" i="6"/>
  <c r="AK175" i="6"/>
  <c r="AH175" i="6"/>
  <c r="BG175" i="6"/>
  <c r="AU175" i="6"/>
  <c r="AO175" i="6"/>
  <c r="AA175" i="6"/>
  <c r="AI175" i="6"/>
  <c r="N175" i="6"/>
  <c r="AB175" i="6"/>
  <c r="BP175" i="6"/>
  <c r="BF175" i="6"/>
  <c r="AW175" i="6"/>
  <c r="AX175" i="6"/>
  <c r="AF175" i="6"/>
  <c r="AY175" i="6"/>
  <c r="BA175" i="6"/>
  <c r="BE175" i="6"/>
  <c r="BN175" i="6"/>
  <c r="BH175" i="6"/>
  <c r="L175" i="6"/>
  <c r="C175" i="6"/>
  <c r="BR175" i="6"/>
  <c r="BC175" i="6"/>
  <c r="AR175" i="6"/>
  <c r="BI175" i="6"/>
  <c r="BK175" i="6"/>
  <c r="BJ175" i="6"/>
  <c r="BD175" i="6"/>
  <c r="AP175" i="6"/>
  <c r="BB175" i="6"/>
  <c r="AV175" i="6"/>
  <c r="BM175" i="6"/>
  <c r="E175" i="6"/>
  <c r="AC175" i="6"/>
  <c r="BL175" i="6"/>
  <c r="P175" i="6"/>
  <c r="B175" i="7"/>
  <c r="AE175" i="6"/>
  <c r="AD175" i="6"/>
  <c r="K175" i="6"/>
  <c r="BO175" i="6"/>
  <c r="O175" i="6"/>
  <c r="AS175" i="6"/>
  <c r="AT175" i="6"/>
  <c r="BN365" i="6"/>
  <c r="AO365" i="6"/>
  <c r="P365" i="6"/>
  <c r="B365" i="7"/>
  <c r="AB365" i="6"/>
  <c r="BB365" i="6"/>
  <c r="L365" i="6"/>
  <c r="AD365" i="6"/>
  <c r="M365" i="6"/>
  <c r="AT365" i="6"/>
  <c r="BC365" i="6"/>
  <c r="AE365" i="6"/>
  <c r="E365" i="6"/>
  <c r="BM365" i="6"/>
  <c r="N365" i="6"/>
  <c r="AK365" i="6"/>
  <c r="BF365" i="6"/>
  <c r="C365" i="6"/>
  <c r="BR365" i="6"/>
  <c r="BG365" i="6"/>
  <c r="BH365" i="6"/>
  <c r="AX365" i="6"/>
  <c r="BA365" i="6"/>
  <c r="AW365" i="6"/>
  <c r="Z365" i="6"/>
  <c r="BL365" i="6"/>
  <c r="AZ365" i="6"/>
  <c r="K365" i="6"/>
  <c r="BP365" i="6"/>
  <c r="BE365" i="6"/>
  <c r="AY365" i="6"/>
  <c r="AU365" i="6"/>
  <c r="AA365" i="6"/>
  <c r="AS365" i="6"/>
  <c r="AV365" i="6"/>
  <c r="BJ365" i="6"/>
  <c r="AF365" i="6"/>
  <c r="AP365" i="6"/>
  <c r="BO365" i="6"/>
  <c r="AC365" i="6"/>
  <c r="AH365" i="6"/>
  <c r="AR365" i="6"/>
  <c r="O365" i="6"/>
  <c r="BI365" i="6"/>
  <c r="AI365" i="6"/>
  <c r="BK365" i="6"/>
  <c r="BD365" i="6"/>
  <c r="BF158" i="6"/>
  <c r="BI158" i="6"/>
  <c r="O158" i="6"/>
  <c r="AP158" i="6"/>
  <c r="BN158" i="6"/>
  <c r="BA158" i="6"/>
  <c r="AF158" i="6"/>
  <c r="AC158" i="6"/>
  <c r="BG158" i="6"/>
  <c r="AA158" i="6"/>
  <c r="BH158" i="6"/>
  <c r="K158" i="6"/>
  <c r="AI158" i="6"/>
  <c r="AB158" i="6"/>
  <c r="BP158" i="6"/>
  <c r="BC158" i="6"/>
  <c r="L158" i="6"/>
  <c r="N158" i="6"/>
  <c r="BJ158" i="6"/>
  <c r="BE158" i="6"/>
  <c r="AO158" i="6"/>
  <c r="AX158" i="6"/>
  <c r="BK158" i="6"/>
  <c r="AZ158" i="6"/>
  <c r="BD158" i="6"/>
  <c r="BO158" i="6"/>
  <c r="AY158" i="6"/>
  <c r="C158" i="6"/>
  <c r="BR158" i="6"/>
  <c r="AV158" i="6"/>
  <c r="E158" i="6"/>
  <c r="Z158" i="6"/>
  <c r="BL158" i="6"/>
  <c r="AK158" i="6"/>
  <c r="AE158" i="6"/>
  <c r="M158" i="6"/>
  <c r="BM158" i="6"/>
  <c r="AW158" i="6"/>
  <c r="AH158" i="6"/>
  <c r="P158" i="6"/>
  <c r="B158" i="7"/>
  <c r="BB158" i="6"/>
  <c r="AU158" i="6"/>
  <c r="AD158" i="6"/>
  <c r="AR158" i="6"/>
  <c r="AS158" i="6"/>
  <c r="AT158" i="6"/>
  <c r="L141" i="6"/>
  <c r="N141" i="6"/>
  <c r="AU141" i="6"/>
  <c r="BP141" i="6"/>
  <c r="BF141" i="6"/>
  <c r="BG141" i="6"/>
  <c r="BD141" i="6"/>
  <c r="AE141" i="6"/>
  <c r="BC141" i="6"/>
  <c r="E141" i="6"/>
  <c r="AK141" i="6"/>
  <c r="AV141" i="6"/>
  <c r="AZ141" i="6"/>
  <c r="BJ141" i="6"/>
  <c r="AB141" i="6"/>
  <c r="AC141" i="6"/>
  <c r="AA141" i="6"/>
  <c r="O141" i="6"/>
  <c r="AF141" i="6"/>
  <c r="BA141" i="6"/>
  <c r="BN141" i="6"/>
  <c r="Z141" i="6"/>
  <c r="AR141" i="6"/>
  <c r="K141" i="6"/>
  <c r="BM141" i="6"/>
  <c r="AP141" i="6"/>
  <c r="BB141" i="6"/>
  <c r="C141" i="6"/>
  <c r="BR141" i="6"/>
  <c r="AD141" i="6"/>
  <c r="BI141" i="6"/>
  <c r="AX141" i="6"/>
  <c r="BK141" i="6"/>
  <c r="P141" i="6"/>
  <c r="B141" i="7"/>
  <c r="AY141" i="6"/>
  <c r="BO141" i="6"/>
  <c r="AI141" i="6"/>
  <c r="BL141" i="6"/>
  <c r="BE141" i="6"/>
  <c r="AH141" i="6"/>
  <c r="BH141" i="6"/>
  <c r="M141" i="6"/>
  <c r="AW141" i="6"/>
  <c r="AO141" i="6"/>
  <c r="AT141" i="6"/>
  <c r="AS141" i="6"/>
  <c r="AP28" i="6"/>
  <c r="BA28" i="6"/>
  <c r="M28" i="6"/>
  <c r="AZ28" i="6"/>
  <c r="AC28" i="6"/>
  <c r="AB28" i="6"/>
  <c r="AI28" i="6"/>
  <c r="AF28" i="6"/>
  <c r="BC28" i="6"/>
  <c r="BD28" i="6"/>
  <c r="AK28" i="6"/>
  <c r="AO28" i="6"/>
  <c r="BM28" i="6"/>
  <c r="C28" i="6"/>
  <c r="BR28" i="6"/>
  <c r="P28" i="6"/>
  <c r="B28" i="7"/>
  <c r="N28" i="6"/>
  <c r="AA28" i="6"/>
  <c r="AX28" i="6"/>
  <c r="BE28" i="6"/>
  <c r="AV28" i="6"/>
  <c r="AE28" i="6"/>
  <c r="BN28" i="6"/>
  <c r="AR28" i="6"/>
  <c r="AU28" i="6"/>
  <c r="BF28" i="6"/>
  <c r="AW28" i="6"/>
  <c r="BG28" i="6"/>
  <c r="BI28" i="6"/>
  <c r="BH28" i="6"/>
  <c r="BO28" i="6"/>
  <c r="BP28" i="6"/>
  <c r="AS28" i="6"/>
  <c r="E28" i="6"/>
  <c r="O28" i="6"/>
  <c r="AD28" i="6"/>
  <c r="AY28" i="6"/>
  <c r="BK28" i="6"/>
  <c r="BJ28" i="6"/>
  <c r="K28" i="6"/>
  <c r="L28" i="6"/>
  <c r="BB28" i="6"/>
  <c r="AH28" i="6"/>
  <c r="BL28" i="6"/>
  <c r="AT28" i="6"/>
  <c r="AY118" i="6"/>
  <c r="BE118" i="6"/>
  <c r="BB118" i="6"/>
  <c r="BH118" i="6"/>
  <c r="AU118" i="6"/>
  <c r="AW118" i="6"/>
  <c r="BI118" i="6"/>
  <c r="BG118" i="6"/>
  <c r="N118" i="6"/>
  <c r="AI118" i="6"/>
  <c r="AX118" i="6"/>
  <c r="AR118" i="6"/>
  <c r="E118" i="6"/>
  <c r="AZ118" i="6"/>
  <c r="AD118" i="6"/>
  <c r="BO118" i="6"/>
  <c r="BM118" i="6"/>
  <c r="BC118" i="6"/>
  <c r="BN118" i="6"/>
  <c r="C118" i="6"/>
  <c r="BR118" i="6"/>
  <c r="BD118" i="6"/>
  <c r="AB118" i="6"/>
  <c r="BJ118" i="6"/>
  <c r="Z118" i="6"/>
  <c r="BA118" i="6"/>
  <c r="M118" i="6"/>
  <c r="AA118" i="6"/>
  <c r="BL118" i="6"/>
  <c r="AP118" i="6"/>
  <c r="BK118" i="6"/>
  <c r="L118" i="6"/>
  <c r="P118" i="6"/>
  <c r="B118" i="7"/>
  <c r="BF118" i="6"/>
  <c r="AE118" i="6"/>
  <c r="AO118" i="6"/>
  <c r="AV118" i="6"/>
  <c r="K118" i="6"/>
  <c r="AH118" i="6"/>
  <c r="AC118" i="6"/>
  <c r="AF118" i="6"/>
  <c r="BP118" i="6"/>
  <c r="O118" i="6"/>
  <c r="AK118" i="6"/>
  <c r="AS118" i="6"/>
  <c r="AT118" i="6"/>
  <c r="BA165" i="6"/>
  <c r="P165" i="6"/>
  <c r="B165" i="7"/>
  <c r="N165" i="6"/>
  <c r="K165" i="6"/>
  <c r="E165" i="6"/>
  <c r="BK165" i="6"/>
  <c r="BP165" i="6"/>
  <c r="AW165" i="6"/>
  <c r="BM165" i="6"/>
  <c r="L165" i="6"/>
  <c r="AH165" i="6"/>
  <c r="BD165" i="6"/>
  <c r="BN165" i="6"/>
  <c r="AX165" i="6"/>
  <c r="AO165" i="6"/>
  <c r="BE165" i="6"/>
  <c r="AC165" i="6"/>
  <c r="BH165" i="6"/>
  <c r="AR165" i="6"/>
  <c r="O165" i="6"/>
  <c r="BI165" i="6"/>
  <c r="AF165" i="6"/>
  <c r="AD165" i="6"/>
  <c r="AY165" i="6"/>
  <c r="AP165" i="6"/>
  <c r="M165" i="6"/>
  <c r="BC165" i="6"/>
  <c r="BJ165" i="6"/>
  <c r="AA165" i="6"/>
  <c r="BB165" i="6"/>
  <c r="AZ165" i="6"/>
  <c r="AV165" i="6"/>
  <c r="BL165" i="6"/>
  <c r="AU165" i="6"/>
  <c r="C165" i="6"/>
  <c r="BR165" i="6"/>
  <c r="BF165" i="6"/>
  <c r="BG165" i="6"/>
  <c r="AE165" i="6"/>
  <c r="BO165" i="6"/>
  <c r="AB165" i="6"/>
  <c r="AI165" i="6"/>
  <c r="AK165" i="6"/>
  <c r="AT165" i="6"/>
  <c r="AS165" i="6"/>
  <c r="L203" i="6"/>
  <c r="AV203" i="6"/>
  <c r="BO203" i="6"/>
  <c r="AO203" i="6"/>
  <c r="C203" i="6"/>
  <c r="BR203" i="6"/>
  <c r="AP203" i="6"/>
  <c r="P203" i="6"/>
  <c r="B203" i="7"/>
  <c r="AH203" i="6"/>
  <c r="BP203" i="6"/>
  <c r="BF203" i="6"/>
  <c r="AA203" i="6"/>
  <c r="AR203" i="6"/>
  <c r="BN203" i="6"/>
  <c r="BC203" i="6"/>
  <c r="BM203" i="6"/>
  <c r="AZ203" i="6"/>
  <c r="BD203" i="6"/>
  <c r="AD203" i="6"/>
  <c r="BK203" i="6"/>
  <c r="E203" i="6"/>
  <c r="AI203" i="6"/>
  <c r="BB203" i="6"/>
  <c r="AF203" i="6"/>
  <c r="BL203" i="6"/>
  <c r="AU203" i="6"/>
  <c r="AY203" i="6"/>
  <c r="K203" i="6"/>
  <c r="BE203" i="6"/>
  <c r="BI203" i="6"/>
  <c r="BA203" i="6"/>
  <c r="BG203" i="6"/>
  <c r="AX203" i="6"/>
  <c r="AE203" i="6"/>
  <c r="AW203" i="6"/>
  <c r="M203" i="6"/>
  <c r="BJ203" i="6"/>
  <c r="N203" i="6"/>
  <c r="O203" i="6"/>
  <c r="BH203" i="6"/>
  <c r="AB203" i="6"/>
  <c r="AC203" i="6"/>
  <c r="AK203" i="6"/>
  <c r="AS203" i="6"/>
  <c r="AT203" i="6"/>
  <c r="BG178" i="6"/>
  <c r="C178" i="6"/>
  <c r="BR178" i="6"/>
  <c r="BE178" i="6"/>
  <c r="AA178" i="6"/>
  <c r="AY178" i="6"/>
  <c r="E178" i="6"/>
  <c r="AV178" i="6"/>
  <c r="BM178" i="6"/>
  <c r="AH178" i="6"/>
  <c r="BO178" i="6"/>
  <c r="AR178" i="6"/>
  <c r="BI178" i="6"/>
  <c r="M178" i="6"/>
  <c r="BD178" i="6"/>
  <c r="BA178" i="6"/>
  <c r="AW178" i="6"/>
  <c r="Z178" i="6"/>
  <c r="BC178" i="6"/>
  <c r="P178" i="6"/>
  <c r="B178" i="7"/>
  <c r="AP178" i="6"/>
  <c r="N178" i="6"/>
  <c r="AK178" i="6"/>
  <c r="AC178" i="6"/>
  <c r="AU178" i="6"/>
  <c r="BF178" i="6"/>
  <c r="BH178" i="6"/>
  <c r="AZ178" i="6"/>
  <c r="AI178" i="6"/>
  <c r="K178" i="6"/>
  <c r="AO178" i="6"/>
  <c r="BJ178" i="6"/>
  <c r="AE178" i="6"/>
  <c r="BP178" i="6"/>
  <c r="AD178" i="6"/>
  <c r="AF178" i="6"/>
  <c r="O178" i="6"/>
  <c r="BK178" i="6"/>
  <c r="L178" i="6"/>
  <c r="BN178" i="6"/>
  <c r="BB178" i="6"/>
  <c r="BL178" i="6"/>
  <c r="AX178" i="6"/>
  <c r="AB178" i="6"/>
  <c r="AS178" i="6"/>
  <c r="AT178" i="6"/>
  <c r="AX52" i="6"/>
  <c r="K52" i="6"/>
  <c r="AB52" i="6"/>
  <c r="BA52" i="6"/>
  <c r="O52" i="6"/>
  <c r="BC52" i="6"/>
  <c r="AE52" i="6"/>
  <c r="BE52" i="6"/>
  <c r="AU52" i="6"/>
  <c r="AS52" i="6"/>
  <c r="AW52" i="6"/>
  <c r="AY52" i="6"/>
  <c r="AA52" i="6"/>
  <c r="BO52" i="6"/>
  <c r="BP52" i="6"/>
  <c r="E52" i="6"/>
  <c r="BB52" i="6"/>
  <c r="N52" i="6"/>
  <c r="BF52" i="6"/>
  <c r="BI52" i="6"/>
  <c r="AC52" i="6"/>
  <c r="AK52" i="6"/>
  <c r="AZ52" i="6"/>
  <c r="BN52" i="6"/>
  <c r="AP52" i="6"/>
  <c r="AI52" i="6"/>
  <c r="BH52" i="6"/>
  <c r="Z52" i="6"/>
  <c r="L52" i="6"/>
  <c r="M52" i="6"/>
  <c r="BK52" i="6"/>
  <c r="BL52" i="6"/>
  <c r="AT52" i="6"/>
  <c r="AD52" i="6"/>
  <c r="BD52" i="6"/>
  <c r="BM52" i="6"/>
  <c r="C52" i="6"/>
  <c r="BR52" i="6"/>
  <c r="AH52" i="6"/>
  <c r="BJ52" i="6"/>
  <c r="AV52" i="6"/>
  <c r="AF52" i="6"/>
  <c r="AO52" i="6"/>
  <c r="P52" i="6"/>
  <c r="B52" i="7"/>
  <c r="BG52" i="6"/>
  <c r="AR52" i="6"/>
  <c r="AT291" i="6"/>
  <c r="AW291" i="6"/>
  <c r="BD291" i="6"/>
  <c r="P291" i="6"/>
  <c r="B291" i="7"/>
  <c r="AZ291" i="6"/>
  <c r="BF291" i="6"/>
  <c r="E291" i="6"/>
  <c r="O291" i="6"/>
  <c r="BI291" i="6"/>
  <c r="AA291" i="6"/>
  <c r="AE291" i="6"/>
  <c r="BG291" i="6"/>
  <c r="BH291" i="6"/>
  <c r="AK291" i="6"/>
  <c r="AV291" i="6"/>
  <c r="L291" i="6"/>
  <c r="BM291" i="6"/>
  <c r="BC291" i="6"/>
  <c r="BO291" i="6"/>
  <c r="AP291" i="6"/>
  <c r="BK291" i="6"/>
  <c r="AI291" i="6"/>
  <c r="M291" i="6"/>
  <c r="BN291" i="6"/>
  <c r="BJ291" i="6"/>
  <c r="AY291" i="6"/>
  <c r="BL291" i="6"/>
  <c r="AR291" i="6"/>
  <c r="BB291" i="6"/>
  <c r="AX291" i="6"/>
  <c r="AU291" i="6"/>
  <c r="BE291" i="6"/>
  <c r="AD291" i="6"/>
  <c r="BA291" i="6"/>
  <c r="AF291" i="6"/>
  <c r="AH291" i="6"/>
  <c r="AB291" i="6"/>
  <c r="N291" i="6"/>
  <c r="K291" i="6"/>
  <c r="C291" i="6"/>
  <c r="BR291" i="6"/>
  <c r="AO291" i="6"/>
  <c r="AC291" i="6"/>
  <c r="AS291" i="6"/>
  <c r="BP291" i="6"/>
  <c r="BL714" i="6"/>
  <c r="AH714" i="6"/>
  <c r="BC714" i="6"/>
  <c r="AB714" i="6"/>
  <c r="BF714" i="6"/>
  <c r="AF714" i="6"/>
  <c r="AT714" i="6"/>
  <c r="N714" i="6"/>
  <c r="AS714" i="6"/>
  <c r="BN714" i="6"/>
  <c r="O714" i="6"/>
  <c r="Z714" i="6"/>
  <c r="BP714" i="6"/>
  <c r="AU714" i="6"/>
  <c r="BD714" i="6"/>
  <c r="AR714" i="6"/>
  <c r="AC714" i="6"/>
  <c r="BG714" i="6"/>
  <c r="AA714" i="6"/>
  <c r="BB714" i="6"/>
  <c r="BA714" i="6"/>
  <c r="C714" i="6"/>
  <c r="BR714" i="6"/>
  <c r="P714" i="6"/>
  <c r="B714" i="7"/>
  <c r="BH714" i="6"/>
  <c r="AD714" i="6"/>
  <c r="AV714" i="6"/>
  <c r="AY714" i="6"/>
  <c r="L714" i="6"/>
  <c r="AK714" i="6"/>
  <c r="BJ714" i="6"/>
  <c r="K714" i="6"/>
  <c r="AI714" i="6"/>
  <c r="AW714" i="6"/>
  <c r="AE714" i="6"/>
  <c r="AO714" i="6"/>
  <c r="E714" i="6"/>
  <c r="BK714" i="6"/>
  <c r="BI714" i="6"/>
  <c r="AP714" i="6"/>
  <c r="BM714" i="6"/>
  <c r="AZ714" i="6"/>
  <c r="BO714" i="6"/>
  <c r="BE714" i="6"/>
  <c r="M714" i="6"/>
  <c r="AX714" i="6"/>
  <c r="AO650" i="6"/>
  <c r="BK650" i="6"/>
  <c r="AK650" i="6"/>
  <c r="E650" i="6"/>
  <c r="AY650" i="6"/>
  <c r="BD650" i="6"/>
  <c r="N650" i="6"/>
  <c r="AC650" i="6"/>
  <c r="BC650" i="6"/>
  <c r="BM650" i="6"/>
  <c r="L650" i="6"/>
  <c r="C650" i="6"/>
  <c r="BR650" i="6"/>
  <c r="M650" i="6"/>
  <c r="P650" i="6"/>
  <c r="B650" i="7"/>
  <c r="BO650" i="6"/>
  <c r="AH650" i="6"/>
  <c r="BI650" i="6"/>
  <c r="AR650" i="6"/>
  <c r="BG650" i="6"/>
  <c r="Z650" i="6"/>
  <c r="AW650" i="6"/>
  <c r="AT650" i="6"/>
  <c r="AZ650" i="6"/>
  <c r="AS650" i="6"/>
  <c r="AV650" i="6"/>
  <c r="AB650" i="6"/>
  <c r="AU650" i="6"/>
  <c r="BH650" i="6"/>
  <c r="BJ650" i="6"/>
  <c r="O650" i="6"/>
  <c r="AX650" i="6"/>
  <c r="BP650" i="6"/>
  <c r="BA650" i="6"/>
  <c r="AF650" i="6"/>
  <c r="AD650" i="6"/>
  <c r="AP650" i="6"/>
  <c r="BN650" i="6"/>
  <c r="BB650" i="6"/>
  <c r="BF650" i="6"/>
  <c r="AE650" i="6"/>
  <c r="BE650" i="6"/>
  <c r="AA650" i="6"/>
  <c r="K650" i="6"/>
  <c r="AI650" i="6"/>
  <c r="BL650" i="6"/>
  <c r="AO586" i="6"/>
  <c r="BK586" i="6"/>
  <c r="AK586" i="6"/>
  <c r="E586" i="6"/>
  <c r="AY586" i="6"/>
  <c r="BD586" i="6"/>
  <c r="K586" i="6"/>
  <c r="AX586" i="6"/>
  <c r="AR586" i="6"/>
  <c r="BM586" i="6"/>
  <c r="BA586" i="6"/>
  <c r="AU586" i="6"/>
  <c r="AW586" i="6"/>
  <c r="BE586" i="6"/>
  <c r="AD586" i="6"/>
  <c r="AH586" i="6"/>
  <c r="BI586" i="6"/>
  <c r="BC586" i="6"/>
  <c r="M586" i="6"/>
  <c r="L586" i="6"/>
  <c r="AF586" i="6"/>
  <c r="BO586" i="6"/>
  <c r="BL586" i="6"/>
  <c r="AI586" i="6"/>
  <c r="BG586" i="6"/>
  <c r="BF586" i="6"/>
  <c r="AE586" i="6"/>
  <c r="P586" i="6"/>
  <c r="B586" i="7"/>
  <c r="AA586" i="6"/>
  <c r="AS586" i="6"/>
  <c r="AV586" i="6"/>
  <c r="N586" i="6"/>
  <c r="Z586" i="6"/>
  <c r="BB586" i="6"/>
  <c r="AT586" i="6"/>
  <c r="AZ586" i="6"/>
  <c r="AC586" i="6"/>
  <c r="BP586" i="6"/>
  <c r="AB586" i="6"/>
  <c r="C586" i="6"/>
  <c r="BR586" i="6"/>
  <c r="BH586" i="6"/>
  <c r="BJ586" i="6"/>
  <c r="AP586" i="6"/>
  <c r="BN586" i="6"/>
  <c r="O586" i="6"/>
  <c r="BD522" i="6"/>
  <c r="P522" i="6"/>
  <c r="B522" i="7"/>
  <c r="Z522" i="6"/>
  <c r="AR522" i="6"/>
  <c r="BI522" i="6"/>
  <c r="AU522" i="6"/>
  <c r="BL522" i="6"/>
  <c r="AH522" i="6"/>
  <c r="AI522" i="6"/>
  <c r="AB522" i="6"/>
  <c r="BF522" i="6"/>
  <c r="C522" i="6"/>
  <c r="BR522" i="6"/>
  <c r="AF522" i="6"/>
  <c r="BJ522" i="6"/>
  <c r="BH522" i="6"/>
  <c r="AX522" i="6"/>
  <c r="AV522" i="6"/>
  <c r="BB522" i="6"/>
  <c r="AZ522" i="6"/>
  <c r="AO522" i="6"/>
  <c r="BE522" i="6"/>
  <c r="M522" i="6"/>
  <c r="AC522" i="6"/>
  <c r="O522" i="6"/>
  <c r="BK522" i="6"/>
  <c r="L522" i="6"/>
  <c r="N522" i="6"/>
  <c r="BN522" i="6"/>
  <c r="AW522" i="6"/>
  <c r="AE522" i="6"/>
  <c r="BG522" i="6"/>
  <c r="AK522" i="6"/>
  <c r="AT522" i="6"/>
  <c r="K522" i="6"/>
  <c r="BO522" i="6"/>
  <c r="BM522" i="6"/>
  <c r="BP522" i="6"/>
  <c r="AD522" i="6"/>
  <c r="E522" i="6"/>
  <c r="AY522" i="6"/>
  <c r="AS522" i="6"/>
  <c r="AA522" i="6"/>
  <c r="AP522" i="6"/>
  <c r="BA522" i="6"/>
  <c r="BC522" i="6"/>
  <c r="BC458" i="6"/>
  <c r="BD458" i="6"/>
  <c r="AC458" i="6"/>
  <c r="BG458" i="6"/>
  <c r="AF458" i="6"/>
  <c r="BB458" i="6"/>
  <c r="AA458" i="6"/>
  <c r="AW458" i="6"/>
  <c r="BF458" i="6"/>
  <c r="AE458" i="6"/>
  <c r="BI458" i="6"/>
  <c r="P458" i="6"/>
  <c r="B458" i="7"/>
  <c r="C458" i="6"/>
  <c r="BR458" i="6"/>
  <c r="BE458" i="6"/>
  <c r="AP458" i="6"/>
  <c r="E458" i="6"/>
  <c r="AU458" i="6"/>
  <c r="BA458" i="6"/>
  <c r="AD458" i="6"/>
  <c r="BP458" i="6"/>
  <c r="AI458" i="6"/>
  <c r="AB458" i="6"/>
  <c r="AR458" i="6"/>
  <c r="M458" i="6"/>
  <c r="AS458" i="6"/>
  <c r="BO458" i="6"/>
  <c r="AX458" i="6"/>
  <c r="BH458" i="6"/>
  <c r="BK458" i="6"/>
  <c r="L458" i="6"/>
  <c r="AZ458" i="6"/>
  <c r="AT458" i="6"/>
  <c r="AK458" i="6"/>
  <c r="BN458" i="6"/>
  <c r="BM458" i="6"/>
  <c r="AV458" i="6"/>
  <c r="AO458" i="6"/>
  <c r="O458" i="6"/>
  <c r="BJ458" i="6"/>
  <c r="K458" i="6"/>
  <c r="N458" i="6"/>
  <c r="AH458" i="6"/>
  <c r="BL458" i="6"/>
  <c r="AY458" i="6"/>
  <c r="Z458" i="6"/>
  <c r="AV394" i="6"/>
  <c r="BM394" i="6"/>
  <c r="BO394" i="6"/>
  <c r="AS394" i="6"/>
  <c r="AZ394" i="6"/>
  <c r="L394" i="6"/>
  <c r="M394" i="6"/>
  <c r="BN394" i="6"/>
  <c r="BD394" i="6"/>
  <c r="P394" i="6"/>
  <c r="B394" i="7"/>
  <c r="AD394" i="6"/>
  <c r="AY394" i="6"/>
  <c r="O394" i="6"/>
  <c r="AU394" i="6"/>
  <c r="AX394" i="6"/>
  <c r="AB394" i="6"/>
  <c r="BK394" i="6"/>
  <c r="C394" i="6"/>
  <c r="BR394" i="6"/>
  <c r="AF394" i="6"/>
  <c r="BJ394" i="6"/>
  <c r="AH394" i="6"/>
  <c r="BH394" i="6"/>
  <c r="BA394" i="6"/>
  <c r="AR394" i="6"/>
  <c r="E394" i="6"/>
  <c r="AI394" i="6"/>
  <c r="AA394" i="6"/>
  <c r="BB394" i="6"/>
  <c r="BC394" i="6"/>
  <c r="AO394" i="6"/>
  <c r="BI394" i="6"/>
  <c r="BE394" i="6"/>
  <c r="K394" i="6"/>
  <c r="BL394" i="6"/>
  <c r="AP394" i="6"/>
  <c r="AE394" i="6"/>
  <c r="BF394" i="6"/>
  <c r="AC394" i="6"/>
  <c r="AW394" i="6"/>
  <c r="N394" i="6"/>
  <c r="BP394" i="6"/>
  <c r="BG394" i="6"/>
  <c r="AK394" i="6"/>
  <c r="AT394" i="6"/>
  <c r="Z394" i="6"/>
  <c r="BN701" i="6"/>
  <c r="AW701" i="6"/>
  <c r="M701" i="6"/>
  <c r="AR701" i="6"/>
  <c r="L701" i="6"/>
  <c r="AU701" i="6"/>
  <c r="BL701" i="6"/>
  <c r="AY701" i="6"/>
  <c r="BP701" i="6"/>
  <c r="AI701" i="6"/>
  <c r="BD701" i="6"/>
  <c r="BB701" i="6"/>
  <c r="BH701" i="6"/>
  <c r="BF701" i="6"/>
  <c r="AV701" i="6"/>
  <c r="AT701" i="6"/>
  <c r="AE701" i="6"/>
  <c r="BE701" i="6"/>
  <c r="BC701" i="6"/>
  <c r="BA701" i="6"/>
  <c r="N701" i="6"/>
  <c r="Z701" i="6"/>
  <c r="K701" i="6"/>
  <c r="BO701" i="6"/>
  <c r="O701" i="6"/>
  <c r="C701" i="6"/>
  <c r="BR701" i="6"/>
  <c r="AH701" i="6"/>
  <c r="BI701" i="6"/>
  <c r="BK701" i="6"/>
  <c r="P701" i="6"/>
  <c r="B701" i="7"/>
  <c r="AZ701" i="6"/>
  <c r="AC701" i="6"/>
  <c r="AK701" i="6"/>
  <c r="AP701" i="6"/>
  <c r="BM701" i="6"/>
  <c r="AA701" i="6"/>
  <c r="BJ701" i="6"/>
  <c r="AB701" i="6"/>
  <c r="AX701" i="6"/>
  <c r="AS701" i="6"/>
  <c r="BG701" i="6"/>
  <c r="AO701" i="6"/>
  <c r="E701" i="6"/>
  <c r="AD701" i="6"/>
  <c r="AF701" i="6"/>
  <c r="N637" i="6"/>
  <c r="AS637" i="6"/>
  <c r="BB637" i="6"/>
  <c r="AO637" i="6"/>
  <c r="BK637" i="6"/>
  <c r="O637" i="6"/>
  <c r="BN637" i="6"/>
  <c r="AD637" i="6"/>
  <c r="AZ637" i="6"/>
  <c r="P637" i="6"/>
  <c r="B637" i="7"/>
  <c r="C637" i="6"/>
  <c r="BR637" i="6"/>
  <c r="BG637" i="6"/>
  <c r="BI637" i="6"/>
  <c r="AK637" i="6"/>
  <c r="AU637" i="6"/>
  <c r="AW637" i="6"/>
  <c r="BD637" i="6"/>
  <c r="AE637" i="6"/>
  <c r="AF637" i="6"/>
  <c r="AP637" i="6"/>
  <c r="BF637" i="6"/>
  <c r="AH637" i="6"/>
  <c r="BL637" i="6"/>
  <c r="BE637" i="6"/>
  <c r="AB637" i="6"/>
  <c r="AR637" i="6"/>
  <c r="AX637" i="6"/>
  <c r="Z637" i="6"/>
  <c r="BM637" i="6"/>
  <c r="AY637" i="6"/>
  <c r="BA637" i="6"/>
  <c r="AC637" i="6"/>
  <c r="BH637" i="6"/>
  <c r="BC637" i="6"/>
  <c r="AA637" i="6"/>
  <c r="AT637" i="6"/>
  <c r="BO637" i="6"/>
  <c r="BJ637" i="6"/>
  <c r="M637" i="6"/>
  <c r="K637" i="6"/>
  <c r="E637" i="6"/>
  <c r="AV637" i="6"/>
  <c r="AI637" i="6"/>
  <c r="BP637" i="6"/>
  <c r="L637" i="6"/>
  <c r="BI166" i="6"/>
  <c r="BG166" i="6"/>
  <c r="BE166" i="6"/>
  <c r="BK166" i="6"/>
  <c r="AI166" i="6"/>
  <c r="AB166" i="6"/>
  <c r="AO166" i="6"/>
  <c r="BM166" i="6"/>
  <c r="BA166" i="6"/>
  <c r="P166" i="6"/>
  <c r="B166" i="7"/>
  <c r="AW166" i="6"/>
  <c r="BC166" i="6"/>
  <c r="M166" i="6"/>
  <c r="BH166" i="6"/>
  <c r="AU166" i="6"/>
  <c r="E166" i="6"/>
  <c r="AC166" i="6"/>
  <c r="AK166" i="6"/>
  <c r="AZ166" i="6"/>
  <c r="AV166" i="6"/>
  <c r="N166" i="6"/>
  <c r="AF166" i="6"/>
  <c r="AH166" i="6"/>
  <c r="BJ166" i="6"/>
  <c r="Z166" i="6"/>
  <c r="BB166" i="6"/>
  <c r="BL166" i="6"/>
  <c r="AD166" i="6"/>
  <c r="AE166" i="6"/>
  <c r="BN166" i="6"/>
  <c r="AY166" i="6"/>
  <c r="BP166" i="6"/>
  <c r="AP166" i="6"/>
  <c r="BF166" i="6"/>
  <c r="BD166" i="6"/>
  <c r="AX166" i="6"/>
  <c r="BO166" i="6"/>
  <c r="C166" i="6"/>
  <c r="BR166" i="6"/>
  <c r="AA166" i="6"/>
  <c r="L166" i="6"/>
  <c r="O166" i="6"/>
  <c r="K166" i="6"/>
  <c r="AR166" i="6"/>
  <c r="AS166" i="6"/>
  <c r="AT166" i="6"/>
  <c r="N108" i="6"/>
  <c r="AZ108" i="6"/>
  <c r="BJ108" i="6"/>
  <c r="AB108" i="6"/>
  <c r="P108" i="6"/>
  <c r="B108" i="7"/>
  <c r="BE108" i="6"/>
  <c r="BC108" i="6"/>
  <c r="BN108" i="6"/>
  <c r="M108" i="6"/>
  <c r="AI108" i="6"/>
  <c r="AU108" i="6"/>
  <c r="BD108" i="6"/>
  <c r="L108" i="6"/>
  <c r="BH108" i="6"/>
  <c r="AF108" i="6"/>
  <c r="BL108" i="6"/>
  <c r="AP108" i="6"/>
  <c r="BG108" i="6"/>
  <c r="AD108" i="6"/>
  <c r="C108" i="6"/>
  <c r="BR108" i="6"/>
  <c r="AE108" i="6"/>
  <c r="AO108" i="6"/>
  <c r="AR108" i="6"/>
  <c r="BP108" i="6"/>
  <c r="AA108" i="6"/>
  <c r="K108" i="6"/>
  <c r="AH108" i="6"/>
  <c r="BF108" i="6"/>
  <c r="AX108" i="6"/>
  <c r="BO108" i="6"/>
  <c r="O108" i="6"/>
  <c r="AK108" i="6"/>
  <c r="AC108" i="6"/>
  <c r="BK108" i="6"/>
  <c r="E108" i="6"/>
  <c r="BB108" i="6"/>
  <c r="AV108" i="6"/>
  <c r="BA108" i="6"/>
  <c r="AY108" i="6"/>
  <c r="AW108" i="6"/>
  <c r="BI108" i="6"/>
  <c r="BM108" i="6"/>
  <c r="Z108" i="6"/>
  <c r="AS108" i="6"/>
  <c r="AT108" i="6"/>
  <c r="AW265" i="6"/>
  <c r="K265" i="6"/>
  <c r="AO265" i="6"/>
  <c r="AB265" i="6"/>
  <c r="AI265" i="6"/>
  <c r="BM265" i="6"/>
  <c r="AF265" i="6"/>
  <c r="BP265" i="6"/>
  <c r="BD265" i="6"/>
  <c r="O265" i="6"/>
  <c r="AD265" i="6"/>
  <c r="BA265" i="6"/>
  <c r="AE265" i="6"/>
  <c r="BB265" i="6"/>
  <c r="AS265" i="6"/>
  <c r="AR265" i="6"/>
  <c r="AT265" i="6"/>
  <c r="AK265" i="6"/>
  <c r="AY265" i="6"/>
  <c r="BI265" i="6"/>
  <c r="BH265" i="6"/>
  <c r="L265" i="6"/>
  <c r="M265" i="6"/>
  <c r="E265" i="6"/>
  <c r="Z265" i="6"/>
  <c r="BN265" i="6"/>
  <c r="P265" i="6"/>
  <c r="B265" i="7"/>
  <c r="BK265" i="6"/>
  <c r="BF265" i="6"/>
  <c r="AU265" i="6"/>
  <c r="AP265" i="6"/>
  <c r="BL265" i="6"/>
  <c r="N265" i="6"/>
  <c r="BE265" i="6"/>
  <c r="AH265" i="6"/>
  <c r="AX265" i="6"/>
  <c r="AA265" i="6"/>
  <c r="BO265" i="6"/>
  <c r="AZ265" i="6"/>
  <c r="AC265" i="6"/>
  <c r="C265" i="6"/>
  <c r="BR265" i="6"/>
  <c r="BJ265" i="6"/>
  <c r="BG265" i="6"/>
  <c r="BC265" i="6"/>
  <c r="AV265" i="6"/>
  <c r="BB224" i="6"/>
  <c r="BK224" i="6"/>
  <c r="AK224" i="6"/>
  <c r="AR224" i="6"/>
  <c r="AS224" i="6"/>
  <c r="BI224" i="6"/>
  <c r="BE224" i="6"/>
  <c r="AA224" i="6"/>
  <c r="BH224" i="6"/>
  <c r="BL224" i="6"/>
  <c r="AT224" i="6"/>
  <c r="AU224" i="6"/>
  <c r="C224" i="6"/>
  <c r="BR224" i="6"/>
  <c r="BC224" i="6"/>
  <c r="O224" i="6"/>
  <c r="BP224" i="6"/>
  <c r="E224" i="6"/>
  <c r="K224" i="6"/>
  <c r="AC224" i="6"/>
  <c r="AW224" i="6"/>
  <c r="BM224" i="6"/>
  <c r="AH224" i="6"/>
  <c r="AZ224" i="6"/>
  <c r="L224" i="6"/>
  <c r="AY224" i="6"/>
  <c r="AB224" i="6"/>
  <c r="AO224" i="6"/>
  <c r="AV224" i="6"/>
  <c r="M224" i="6"/>
  <c r="BO224" i="6"/>
  <c r="P224" i="6"/>
  <c r="B224" i="7"/>
  <c r="BA224" i="6"/>
  <c r="BJ224" i="6"/>
  <c r="AI224" i="6"/>
  <c r="BN224" i="6"/>
  <c r="AE224" i="6"/>
  <c r="AF224" i="6"/>
  <c r="AX224" i="6"/>
  <c r="N224" i="6"/>
  <c r="AP224" i="6"/>
  <c r="BF224" i="6"/>
  <c r="BD224" i="6"/>
  <c r="BG224" i="6"/>
  <c r="AD224" i="6"/>
  <c r="BK270" i="6"/>
  <c r="AR270" i="6"/>
  <c r="BE270" i="6"/>
  <c r="AB270" i="6"/>
  <c r="AY270" i="6"/>
  <c r="AW270" i="6"/>
  <c r="P270" i="6"/>
  <c r="B270" i="7"/>
  <c r="AU270" i="6"/>
  <c r="AT270" i="6"/>
  <c r="AO270" i="6"/>
  <c r="BO270" i="6"/>
  <c r="BF270" i="6"/>
  <c r="BL270" i="6"/>
  <c r="AD270" i="6"/>
  <c r="BI270" i="6"/>
  <c r="BH270" i="6"/>
  <c r="O270" i="6"/>
  <c r="BA270" i="6"/>
  <c r="E270" i="6"/>
  <c r="AZ270" i="6"/>
  <c r="M270" i="6"/>
  <c r="AV270" i="6"/>
  <c r="AI270" i="6"/>
  <c r="BB270" i="6"/>
  <c r="L270" i="6"/>
  <c r="C270" i="6"/>
  <c r="BR270" i="6"/>
  <c r="AA270" i="6"/>
  <c r="AP270" i="6"/>
  <c r="BJ270" i="6"/>
  <c r="AF270" i="6"/>
  <c r="Z270" i="6"/>
  <c r="AS270" i="6"/>
  <c r="AC270" i="6"/>
  <c r="BP270" i="6"/>
  <c r="BM270" i="6"/>
  <c r="AK270" i="6"/>
  <c r="N270" i="6"/>
  <c r="AE270" i="6"/>
  <c r="BD270" i="6"/>
  <c r="AX270" i="6"/>
  <c r="BN270" i="6"/>
  <c r="K270" i="6"/>
  <c r="BG270" i="6"/>
  <c r="AH270" i="6"/>
  <c r="BC270" i="6"/>
  <c r="BO317" i="6"/>
  <c r="AY317" i="6"/>
  <c r="AV317" i="6"/>
  <c r="BC317" i="6"/>
  <c r="BP317" i="6"/>
  <c r="BD317" i="6"/>
  <c r="O317" i="6"/>
  <c r="BH317" i="6"/>
  <c r="BB317" i="6"/>
  <c r="AU317" i="6"/>
  <c r="AW317" i="6"/>
  <c r="AO317" i="6"/>
  <c r="AE317" i="6"/>
  <c r="AC317" i="6"/>
  <c r="K317" i="6"/>
  <c r="BF317" i="6"/>
  <c r="AZ317" i="6"/>
  <c r="AP317" i="6"/>
  <c r="BA317" i="6"/>
  <c r="AX317" i="6"/>
  <c r="E317" i="6"/>
  <c r="AD317" i="6"/>
  <c r="BJ317" i="6"/>
  <c r="C317" i="6"/>
  <c r="BR317" i="6"/>
  <c r="BN317" i="6"/>
  <c r="BK317" i="6"/>
  <c r="AH317" i="6"/>
  <c r="BL317" i="6"/>
  <c r="L317" i="6"/>
  <c r="AT317" i="6"/>
  <c r="BI317" i="6"/>
  <c r="AS317" i="6"/>
  <c r="Z317" i="6"/>
  <c r="AA317" i="6"/>
  <c r="P317" i="6"/>
  <c r="B317" i="7"/>
  <c r="AK317" i="6"/>
  <c r="AB317" i="6"/>
  <c r="BG317" i="6"/>
  <c r="BM317" i="6"/>
  <c r="AF317" i="6"/>
  <c r="AR317" i="6"/>
  <c r="N317" i="6"/>
  <c r="BE317" i="6"/>
  <c r="M317" i="6"/>
  <c r="AI317" i="6"/>
  <c r="AH148" i="6"/>
  <c r="AU148" i="6"/>
  <c r="AC148" i="6"/>
  <c r="BC148" i="6"/>
  <c r="P148" i="6"/>
  <c r="B148" i="7"/>
  <c r="K148" i="6"/>
  <c r="AP148" i="6"/>
  <c r="BE148" i="6"/>
  <c r="AZ148" i="6"/>
  <c r="C148" i="6"/>
  <c r="BR148" i="6"/>
  <c r="BN148" i="6"/>
  <c r="BH148" i="6"/>
  <c r="E148" i="6"/>
  <c r="AS148" i="6"/>
  <c r="AF148" i="6"/>
  <c r="AO148" i="6"/>
  <c r="AA148" i="6"/>
  <c r="BB148" i="6"/>
  <c r="BP148" i="6"/>
  <c r="M148" i="6"/>
  <c r="AR148" i="6"/>
  <c r="BI148" i="6"/>
  <c r="Z148" i="6"/>
  <c r="BO148" i="6"/>
  <c r="BD148" i="6"/>
  <c r="AY148" i="6"/>
  <c r="O148" i="6"/>
  <c r="AE148" i="6"/>
  <c r="AX148" i="6"/>
  <c r="N148" i="6"/>
  <c r="AT148" i="6"/>
  <c r="AI148" i="6"/>
  <c r="AD148" i="6"/>
  <c r="BA148" i="6"/>
  <c r="BG148" i="6"/>
  <c r="BK148" i="6"/>
  <c r="BL148" i="6"/>
  <c r="BJ148" i="6"/>
  <c r="AB148" i="6"/>
  <c r="L148" i="6"/>
  <c r="AK148" i="6"/>
  <c r="BM148" i="6"/>
  <c r="BF148" i="6"/>
  <c r="AW148" i="6"/>
  <c r="AV148" i="6"/>
  <c r="AX107" i="6"/>
  <c r="BI107" i="6"/>
  <c r="BB107" i="6"/>
  <c r="AZ107" i="6"/>
  <c r="AA107" i="6"/>
  <c r="BO107" i="6"/>
  <c r="K107" i="6"/>
  <c r="AP107" i="6"/>
  <c r="N107" i="6"/>
  <c r="AU107" i="6"/>
  <c r="BC107" i="6"/>
  <c r="AC107" i="6"/>
  <c r="BL107" i="6"/>
  <c r="P107" i="6"/>
  <c r="B107" i="7"/>
  <c r="O107" i="6"/>
  <c r="C107" i="6"/>
  <c r="BR107" i="6"/>
  <c r="BN107" i="6"/>
  <c r="AW107" i="6"/>
  <c r="BK107" i="6"/>
  <c r="BH107" i="6"/>
  <c r="AD107" i="6"/>
  <c r="AK107" i="6"/>
  <c r="AH107" i="6"/>
  <c r="E107" i="6"/>
  <c r="BP107" i="6"/>
  <c r="AB107" i="6"/>
  <c r="BA107" i="6"/>
  <c r="AY107" i="6"/>
  <c r="BJ107" i="6"/>
  <c r="BF107" i="6"/>
  <c r="AO107" i="6"/>
  <c r="AR107" i="6"/>
  <c r="AE107" i="6"/>
  <c r="BQ107" i="6"/>
  <c r="BD107" i="6"/>
  <c r="BM107" i="6"/>
  <c r="AV107" i="6"/>
  <c r="BE107" i="6"/>
  <c r="AF107" i="6"/>
  <c r="AI107" i="6"/>
  <c r="M107" i="6"/>
  <c r="BG107" i="6"/>
  <c r="L107" i="6"/>
  <c r="Z107" i="6"/>
  <c r="AS107" i="6"/>
  <c r="AT107" i="6"/>
  <c r="P110" i="6"/>
  <c r="B110" i="7"/>
  <c r="BK110" i="6"/>
  <c r="E110" i="6"/>
  <c r="BB110" i="6"/>
  <c r="BO110" i="6"/>
  <c r="AX110" i="6"/>
  <c r="BN110" i="6"/>
  <c r="AV110" i="6"/>
  <c r="AY110" i="6"/>
  <c r="AZ110" i="6"/>
  <c r="K110" i="6"/>
  <c r="AE110" i="6"/>
  <c r="Z110" i="6"/>
  <c r="AK110" i="6"/>
  <c r="BQ110" i="6"/>
  <c r="N110" i="6"/>
  <c r="AR110" i="6"/>
  <c r="AW110" i="6"/>
  <c r="BP110" i="6"/>
  <c r="AH110" i="6"/>
  <c r="AI110" i="6"/>
  <c r="BG110" i="6"/>
  <c r="AB110" i="6"/>
  <c r="BI110" i="6"/>
  <c r="C110" i="6"/>
  <c r="BR110" i="6"/>
  <c r="AC110" i="6"/>
  <c r="AD110" i="6"/>
  <c r="BE110" i="6"/>
  <c r="AP110" i="6"/>
  <c r="BC110" i="6"/>
  <c r="L110" i="6"/>
  <c r="M110" i="6"/>
  <c r="AA110" i="6"/>
  <c r="BA110" i="6"/>
  <c r="BF110" i="6"/>
  <c r="AU110" i="6"/>
  <c r="BH110" i="6"/>
  <c r="BJ110" i="6"/>
  <c r="BL110" i="6"/>
  <c r="AO110" i="6"/>
  <c r="BD110" i="6"/>
  <c r="O110" i="6"/>
  <c r="AF110" i="6"/>
  <c r="BM110" i="6"/>
  <c r="AT110" i="6"/>
  <c r="AS110" i="6"/>
  <c r="AY138" i="6"/>
  <c r="AW138" i="6"/>
  <c r="O138" i="6"/>
  <c r="AX138" i="6"/>
  <c r="BK138" i="6"/>
  <c r="AK138" i="6"/>
  <c r="L138" i="6"/>
  <c r="AO138" i="6"/>
  <c r="K138" i="6"/>
  <c r="BG138" i="6"/>
  <c r="BN138" i="6"/>
  <c r="BF138" i="6"/>
  <c r="C138" i="6"/>
  <c r="BR138" i="6"/>
  <c r="BC138" i="6"/>
  <c r="AZ138" i="6"/>
  <c r="AV138" i="6"/>
  <c r="AE138" i="6"/>
  <c r="E138" i="6"/>
  <c r="BH138" i="6"/>
  <c r="N138" i="6"/>
  <c r="BD138" i="6"/>
  <c r="BM138" i="6"/>
  <c r="P138" i="6"/>
  <c r="B138" i="7"/>
  <c r="AA138" i="6"/>
  <c r="AC138" i="6"/>
  <c r="M138" i="6"/>
  <c r="AP138" i="6"/>
  <c r="AD138" i="6"/>
  <c r="BL138" i="6"/>
  <c r="BO138" i="6"/>
  <c r="BB138" i="6"/>
  <c r="AR138" i="6"/>
  <c r="BI138" i="6"/>
  <c r="BA138" i="6"/>
  <c r="BJ138" i="6"/>
  <c r="BE138" i="6"/>
  <c r="AH138" i="6"/>
  <c r="AU138" i="6"/>
  <c r="AI138" i="6"/>
  <c r="AB138" i="6"/>
  <c r="BP138" i="6"/>
  <c r="AF138" i="6"/>
  <c r="AT138" i="6"/>
  <c r="AS138" i="6"/>
  <c r="AK296" i="6"/>
  <c r="AE296" i="6"/>
  <c r="AV296" i="6"/>
  <c r="AA296" i="6"/>
  <c r="BK296" i="6"/>
  <c r="AO296" i="6"/>
  <c r="M296" i="6"/>
  <c r="AZ296" i="6"/>
  <c r="C296" i="6"/>
  <c r="BR296" i="6"/>
  <c r="AC296" i="6"/>
  <c r="O296" i="6"/>
  <c r="BP296" i="6"/>
  <c r="AF296" i="6"/>
  <c r="L296" i="6"/>
  <c r="P296" i="6"/>
  <c r="B296" i="7"/>
  <c r="AD296" i="6"/>
  <c r="AU296" i="6"/>
  <c r="BD296" i="6"/>
  <c r="BO296" i="6"/>
  <c r="BL296" i="6"/>
  <c r="AT296" i="6"/>
  <c r="AR296" i="6"/>
  <c r="AX296" i="6"/>
  <c r="K296" i="6"/>
  <c r="BE296" i="6"/>
  <c r="E296" i="6"/>
  <c r="AW296" i="6"/>
  <c r="N296" i="6"/>
  <c r="AH296" i="6"/>
  <c r="AS296" i="6"/>
  <c r="BF296" i="6"/>
  <c r="BC296" i="6"/>
  <c r="BB296" i="6"/>
  <c r="BI296" i="6"/>
  <c r="AY296" i="6"/>
  <c r="AI296" i="6"/>
  <c r="BA296" i="6"/>
  <c r="BH296" i="6"/>
  <c r="BN296" i="6"/>
  <c r="AB296" i="6"/>
  <c r="BM296" i="6"/>
  <c r="BJ296" i="6"/>
  <c r="AP296" i="6"/>
  <c r="BG296" i="6"/>
  <c r="BM199" i="6"/>
  <c r="BL199" i="6"/>
  <c r="BK199" i="6"/>
  <c r="BO199" i="6"/>
  <c r="P199" i="6"/>
  <c r="B199" i="7"/>
  <c r="AH199" i="6"/>
  <c r="BN199" i="6"/>
  <c r="AV199" i="6"/>
  <c r="BB199" i="6"/>
  <c r="O199" i="6"/>
  <c r="AP199" i="6"/>
  <c r="AE199" i="6"/>
  <c r="AI199" i="6"/>
  <c r="BI199" i="6"/>
  <c r="AF199" i="6"/>
  <c r="AY199" i="6"/>
  <c r="C199" i="6"/>
  <c r="BR199" i="6"/>
  <c r="BC199" i="6"/>
  <c r="BG199" i="6"/>
  <c r="E199" i="6"/>
  <c r="AR199" i="6"/>
  <c r="AS199" i="6"/>
  <c r="BD199" i="6"/>
  <c r="AX199" i="6"/>
  <c r="AO199" i="6"/>
  <c r="AD199" i="6"/>
  <c r="AB199" i="6"/>
  <c r="BA199" i="6"/>
  <c r="AA199" i="6"/>
  <c r="AZ199" i="6"/>
  <c r="AC199" i="6"/>
  <c r="Z199" i="6"/>
  <c r="AK199" i="6"/>
  <c r="BP199" i="6"/>
  <c r="BF199" i="6"/>
  <c r="AW199" i="6"/>
  <c r="AU199" i="6"/>
  <c r="BH199" i="6"/>
  <c r="M199" i="6"/>
  <c r="BJ199" i="6"/>
  <c r="K199" i="6"/>
  <c r="N199" i="6"/>
  <c r="BE199" i="6"/>
  <c r="L199" i="6"/>
  <c r="AT199" i="6"/>
  <c r="L49" i="6"/>
  <c r="BC49" i="6"/>
  <c r="AF49" i="6"/>
  <c r="BD49" i="6"/>
  <c r="BE49" i="6"/>
  <c r="N49" i="6"/>
  <c r="P49" i="6"/>
  <c r="B49" i="7"/>
  <c r="AZ49" i="6"/>
  <c r="BO49" i="6"/>
  <c r="C49" i="6"/>
  <c r="BR49" i="6"/>
  <c r="BA49" i="6"/>
  <c r="AT49" i="6"/>
  <c r="E49" i="6"/>
  <c r="AV49" i="6"/>
  <c r="K49" i="6"/>
  <c r="BL49" i="6"/>
  <c r="BI49" i="6"/>
  <c r="O49" i="6"/>
  <c r="AU49" i="6"/>
  <c r="AD49" i="6"/>
  <c r="AK49" i="6"/>
  <c r="BQ49" i="6"/>
  <c r="AA49" i="6"/>
  <c r="Z49" i="6"/>
  <c r="BG49" i="6"/>
  <c r="BM49" i="6"/>
  <c r="AY49" i="6"/>
  <c r="BP49" i="6"/>
  <c r="AE49" i="6"/>
  <c r="AC49" i="6"/>
  <c r="BJ49" i="6"/>
  <c r="AH49" i="6"/>
  <c r="BK49" i="6"/>
  <c r="AS49" i="6"/>
  <c r="M49" i="6"/>
  <c r="BH49" i="6"/>
  <c r="AO49" i="6"/>
  <c r="BN49" i="6"/>
  <c r="BF49" i="6"/>
  <c r="BB49" i="6"/>
  <c r="AI49" i="6"/>
  <c r="AW49" i="6"/>
  <c r="AX49" i="6"/>
  <c r="AB49" i="6"/>
  <c r="AP49" i="6"/>
  <c r="AR49" i="6"/>
  <c r="BI57" i="6"/>
  <c r="BE57" i="6"/>
  <c r="BK57" i="6"/>
  <c r="AW57" i="6"/>
  <c r="BN57" i="6"/>
  <c r="AD57" i="6"/>
  <c r="C57" i="6"/>
  <c r="BR57" i="6"/>
  <c r="AA57" i="6"/>
  <c r="AF57" i="6"/>
  <c r="BB57" i="6"/>
  <c r="AR57" i="6"/>
  <c r="BL57" i="6"/>
  <c r="AC57" i="6"/>
  <c r="P57" i="6"/>
  <c r="B57" i="7"/>
  <c r="AZ57" i="6"/>
  <c r="BM57" i="6"/>
  <c r="AY57" i="6"/>
  <c r="AU57" i="6"/>
  <c r="N57" i="6"/>
  <c r="BO57" i="6"/>
  <c r="BA57" i="6"/>
  <c r="AS57" i="6"/>
  <c r="AP57" i="6"/>
  <c r="O57" i="6"/>
  <c r="M57" i="6"/>
  <c r="BP57" i="6"/>
  <c r="AH57" i="6"/>
  <c r="AI57" i="6"/>
  <c r="L57" i="6"/>
  <c r="BD57" i="6"/>
  <c r="BC57" i="6"/>
  <c r="AO57" i="6"/>
  <c r="AT57" i="6"/>
  <c r="BF57" i="6"/>
  <c r="AE57" i="6"/>
  <c r="AX57" i="6"/>
  <c r="BJ57" i="6"/>
  <c r="BG57" i="6"/>
  <c r="AB57" i="6"/>
  <c r="BH57" i="6"/>
  <c r="E57" i="6"/>
  <c r="K57" i="6"/>
  <c r="AV57" i="6"/>
  <c r="AK57" i="6"/>
  <c r="BJ345" i="6"/>
  <c r="K345" i="6"/>
  <c r="BL345" i="6"/>
  <c r="L345" i="6"/>
  <c r="BO345" i="6"/>
  <c r="O345" i="6"/>
  <c r="BD345" i="6"/>
  <c r="M345" i="6"/>
  <c r="E345" i="6"/>
  <c r="AI345" i="6"/>
  <c r="BM345" i="6"/>
  <c r="AY345" i="6"/>
  <c r="AE345" i="6"/>
  <c r="N345" i="6"/>
  <c r="BB345" i="6"/>
  <c r="AP345" i="6"/>
  <c r="BF345" i="6"/>
  <c r="AW345" i="6"/>
  <c r="AT345" i="6"/>
  <c r="BI345" i="6"/>
  <c r="Z345" i="6"/>
  <c r="BH345" i="6"/>
  <c r="AX345" i="6"/>
  <c r="BE345" i="6"/>
  <c r="BN345" i="6"/>
  <c r="BA345" i="6"/>
  <c r="AO345" i="6"/>
  <c r="C345" i="6"/>
  <c r="BR345" i="6"/>
  <c r="AU345" i="6"/>
  <c r="AS345" i="6"/>
  <c r="AB345" i="6"/>
  <c r="AD345" i="6"/>
  <c r="BG345" i="6"/>
  <c r="P345" i="6"/>
  <c r="B345" i="7"/>
  <c r="AV345" i="6"/>
  <c r="AF345" i="6"/>
  <c r="BC345" i="6"/>
  <c r="AZ345" i="6"/>
  <c r="AK345" i="6"/>
  <c r="BP345" i="6"/>
  <c r="AR345" i="6"/>
  <c r="AC345" i="6"/>
  <c r="BK345" i="6"/>
  <c r="AA345" i="6"/>
  <c r="AH345" i="6"/>
  <c r="AT343" i="6"/>
  <c r="AD343" i="6"/>
  <c r="BO343" i="6"/>
  <c r="E343" i="6"/>
  <c r="AI343" i="6"/>
  <c r="BN343" i="6"/>
  <c r="N343" i="6"/>
  <c r="BL343" i="6"/>
  <c r="AY343" i="6"/>
  <c r="AK343" i="6"/>
  <c r="BG343" i="6"/>
  <c r="BP343" i="6"/>
  <c r="AX343" i="6"/>
  <c r="P343" i="6"/>
  <c r="B343" i="7"/>
  <c r="AA343" i="6"/>
  <c r="Z343" i="6"/>
  <c r="AH343" i="6"/>
  <c r="AV343" i="6"/>
  <c r="AE343" i="6"/>
  <c r="BB343" i="6"/>
  <c r="BF343" i="6"/>
  <c r="AU343" i="6"/>
  <c r="C343" i="6"/>
  <c r="BR343" i="6"/>
  <c r="AP343" i="6"/>
  <c r="M343" i="6"/>
  <c r="BI343" i="6"/>
  <c r="AF343" i="6"/>
  <c r="AO343" i="6"/>
  <c r="BC343" i="6"/>
  <c r="BM343" i="6"/>
  <c r="AB343" i="6"/>
  <c r="AS343" i="6"/>
  <c r="BE343" i="6"/>
  <c r="BD343" i="6"/>
  <c r="AR343" i="6"/>
  <c r="BK343" i="6"/>
  <c r="BH343" i="6"/>
  <c r="AW343" i="6"/>
  <c r="BJ343" i="6"/>
  <c r="K343" i="6"/>
  <c r="AZ343" i="6"/>
  <c r="BA343" i="6"/>
  <c r="L343" i="6"/>
  <c r="AC343" i="6"/>
  <c r="O343" i="6"/>
  <c r="BG722" i="6"/>
  <c r="AB722" i="6"/>
  <c r="BF722" i="6"/>
  <c r="AF722" i="6"/>
  <c r="AT722" i="6"/>
  <c r="N722" i="6"/>
  <c r="AS722" i="6"/>
  <c r="BN722" i="6"/>
  <c r="AV722" i="6"/>
  <c r="BM722" i="6"/>
  <c r="AY722" i="6"/>
  <c r="AE722" i="6"/>
  <c r="L722" i="6"/>
  <c r="C722" i="6"/>
  <c r="BR722" i="6"/>
  <c r="BE722" i="6"/>
  <c r="BK722" i="6"/>
  <c r="K722" i="6"/>
  <c r="AD722" i="6"/>
  <c r="O722" i="6"/>
  <c r="Z722" i="6"/>
  <c r="AZ722" i="6"/>
  <c r="AO722" i="6"/>
  <c r="AK722" i="6"/>
  <c r="P722" i="6"/>
  <c r="B722" i="7"/>
  <c r="M722" i="6"/>
  <c r="BI722" i="6"/>
  <c r="AI722" i="6"/>
  <c r="AW722" i="6"/>
  <c r="BC722" i="6"/>
  <c r="BP722" i="6"/>
  <c r="AU722" i="6"/>
  <c r="BD722" i="6"/>
  <c r="AR722" i="6"/>
  <c r="AC722" i="6"/>
  <c r="AA722" i="6"/>
  <c r="AH722" i="6"/>
  <c r="AP722" i="6"/>
  <c r="BA722" i="6"/>
  <c r="BO722" i="6"/>
  <c r="E722" i="6"/>
  <c r="BJ722" i="6"/>
  <c r="BH722" i="6"/>
  <c r="AX722" i="6"/>
  <c r="BL722" i="6"/>
  <c r="BB722" i="6"/>
  <c r="AF658" i="6"/>
  <c r="AT658" i="6"/>
  <c r="AA658" i="6"/>
  <c r="K658" i="6"/>
  <c r="M658" i="6"/>
  <c r="AV658" i="6"/>
  <c r="AW658" i="6"/>
  <c r="AU658" i="6"/>
  <c r="BF658" i="6"/>
  <c r="L658" i="6"/>
  <c r="BO658" i="6"/>
  <c r="BN658" i="6"/>
  <c r="E658" i="6"/>
  <c r="AI658" i="6"/>
  <c r="N658" i="6"/>
  <c r="AC658" i="6"/>
  <c r="AX658" i="6"/>
  <c r="AH658" i="6"/>
  <c r="BD658" i="6"/>
  <c r="AO658" i="6"/>
  <c r="BE658" i="6"/>
  <c r="BC658" i="6"/>
  <c r="BH658" i="6"/>
  <c r="AP658" i="6"/>
  <c r="BP658" i="6"/>
  <c r="Z658" i="6"/>
  <c r="AK658" i="6"/>
  <c r="AD658" i="6"/>
  <c r="BL658" i="6"/>
  <c r="P658" i="6"/>
  <c r="B658" i="7"/>
  <c r="AR658" i="6"/>
  <c r="AS658" i="6"/>
  <c r="BG658" i="6"/>
  <c r="O658" i="6"/>
  <c r="BK658" i="6"/>
  <c r="AB658" i="6"/>
  <c r="AY658" i="6"/>
  <c r="AZ658" i="6"/>
  <c r="AE658" i="6"/>
  <c r="BI658" i="6"/>
  <c r="BB658" i="6"/>
  <c r="BM658" i="6"/>
  <c r="BJ658" i="6"/>
  <c r="BA658" i="6"/>
  <c r="C658" i="6"/>
  <c r="BR658" i="6"/>
  <c r="AF594" i="6"/>
  <c r="AT594" i="6"/>
  <c r="BO594" i="6"/>
  <c r="K594" i="6"/>
  <c r="AX594" i="6"/>
  <c r="AR594" i="6"/>
  <c r="AW594" i="6"/>
  <c r="M594" i="6"/>
  <c r="BL594" i="6"/>
  <c r="L594" i="6"/>
  <c r="AU594" i="6"/>
  <c r="AE594" i="6"/>
  <c r="AA594" i="6"/>
  <c r="BI594" i="6"/>
  <c r="BC594" i="6"/>
  <c r="BM594" i="6"/>
  <c r="BG594" i="6"/>
  <c r="BA594" i="6"/>
  <c r="BK594" i="6"/>
  <c r="E594" i="6"/>
  <c r="BJ594" i="6"/>
  <c r="AZ594" i="6"/>
  <c r="AC594" i="6"/>
  <c r="AV594" i="6"/>
  <c r="AH594" i="6"/>
  <c r="BH594" i="6"/>
  <c r="AO594" i="6"/>
  <c r="C594" i="6"/>
  <c r="BR594" i="6"/>
  <c r="BE594" i="6"/>
  <c r="AD594" i="6"/>
  <c r="BD594" i="6"/>
  <c r="BN594" i="6"/>
  <c r="BP594" i="6"/>
  <c r="BB594" i="6"/>
  <c r="N594" i="6"/>
  <c r="BF594" i="6"/>
  <c r="P594" i="6"/>
  <c r="B594" i="7"/>
  <c r="AY594" i="6"/>
  <c r="AS594" i="6"/>
  <c r="AI594" i="6"/>
  <c r="O594" i="6"/>
  <c r="AP594" i="6"/>
  <c r="AB594" i="6"/>
  <c r="Z594" i="6"/>
  <c r="AK594" i="6"/>
  <c r="AR530" i="6"/>
  <c r="AT530" i="6"/>
  <c r="BK530" i="6"/>
  <c r="AV530" i="6"/>
  <c r="BN530" i="6"/>
  <c r="BE530" i="6"/>
  <c r="BP530" i="6"/>
  <c r="BI530" i="6"/>
  <c r="AP530" i="6"/>
  <c r="BD530" i="6"/>
  <c r="AF530" i="6"/>
  <c r="BG530" i="6"/>
  <c r="P530" i="6"/>
  <c r="B530" i="7"/>
  <c r="Z530" i="6"/>
  <c r="BL530" i="6"/>
  <c r="AI530" i="6"/>
  <c r="AZ530" i="6"/>
  <c r="AU530" i="6"/>
  <c r="BF530" i="6"/>
  <c r="AY530" i="6"/>
  <c r="AW530" i="6"/>
  <c r="AC530" i="6"/>
  <c r="E530" i="6"/>
  <c r="AH530" i="6"/>
  <c r="O530" i="6"/>
  <c r="AK530" i="6"/>
  <c r="M530" i="6"/>
  <c r="N530" i="6"/>
  <c r="BJ530" i="6"/>
  <c r="AD530" i="6"/>
  <c r="AX530" i="6"/>
  <c r="BO530" i="6"/>
  <c r="BB530" i="6"/>
  <c r="BM530" i="6"/>
  <c r="L530" i="6"/>
  <c r="BC530" i="6"/>
  <c r="BH530" i="6"/>
  <c r="AS530" i="6"/>
  <c r="AA530" i="6"/>
  <c r="BA530" i="6"/>
  <c r="AE530" i="6"/>
  <c r="K530" i="6"/>
  <c r="C530" i="6"/>
  <c r="BR530" i="6"/>
  <c r="AO530" i="6"/>
  <c r="AB530" i="6"/>
  <c r="BP466" i="6"/>
  <c r="L466" i="6"/>
  <c r="K466" i="6"/>
  <c r="BD466" i="6"/>
  <c r="BE466" i="6"/>
  <c r="E466" i="6"/>
  <c r="AR466" i="6"/>
  <c r="AD466" i="6"/>
  <c r="AH466" i="6"/>
  <c r="BL466" i="6"/>
  <c r="BO466" i="6"/>
  <c r="BA466" i="6"/>
  <c r="AS466" i="6"/>
  <c r="BF466" i="6"/>
  <c r="AK466" i="6"/>
  <c r="AB466" i="6"/>
  <c r="BK466" i="6"/>
  <c r="BC466" i="6"/>
  <c r="AO466" i="6"/>
  <c r="BI466" i="6"/>
  <c r="AW466" i="6"/>
  <c r="BN466" i="6"/>
  <c r="BG466" i="6"/>
  <c r="M466" i="6"/>
  <c r="P466" i="6"/>
  <c r="B466" i="7"/>
  <c r="N466" i="6"/>
  <c r="BJ466" i="6"/>
  <c r="AA466" i="6"/>
  <c r="AT466" i="6"/>
  <c r="AE466" i="6"/>
  <c r="AY466" i="6"/>
  <c r="C466" i="6"/>
  <c r="BR466" i="6"/>
  <c r="AX466" i="6"/>
  <c r="BH466" i="6"/>
  <c r="AP466" i="6"/>
  <c r="AV466" i="6"/>
  <c r="BB466" i="6"/>
  <c r="AZ466" i="6"/>
  <c r="BM466" i="6"/>
  <c r="O466" i="6"/>
  <c r="Z466" i="6"/>
  <c r="AC466" i="6"/>
  <c r="AF466" i="6"/>
  <c r="AI466" i="6"/>
  <c r="AU466" i="6"/>
  <c r="AD402" i="6"/>
  <c r="AZ402" i="6"/>
  <c r="P402" i="6"/>
  <c r="B402" i="7"/>
  <c r="AI402" i="6"/>
  <c r="AK402" i="6"/>
  <c r="BE402" i="6"/>
  <c r="AP402" i="6"/>
  <c r="BH402" i="6"/>
  <c r="BF402" i="6"/>
  <c r="AU402" i="6"/>
  <c r="BL402" i="6"/>
  <c r="AT402" i="6"/>
  <c r="AE402" i="6"/>
  <c r="C402" i="6"/>
  <c r="BR402" i="6"/>
  <c r="AF402" i="6"/>
  <c r="BG402" i="6"/>
  <c r="AS402" i="6"/>
  <c r="M402" i="6"/>
  <c r="O402" i="6"/>
  <c r="BP402" i="6"/>
  <c r="BJ402" i="6"/>
  <c r="AO402" i="6"/>
  <c r="N402" i="6"/>
  <c r="BI402" i="6"/>
  <c r="BK402" i="6"/>
  <c r="AW402" i="6"/>
  <c r="AY402" i="6"/>
  <c r="AB402" i="6"/>
  <c r="L402" i="6"/>
  <c r="BD402" i="6"/>
  <c r="AC402" i="6"/>
  <c r="AR402" i="6"/>
  <c r="AX402" i="6"/>
  <c r="AA402" i="6"/>
  <c r="BM402" i="6"/>
  <c r="BO402" i="6"/>
  <c r="BA402" i="6"/>
  <c r="BC402" i="6"/>
  <c r="E402" i="6"/>
  <c r="AH402" i="6"/>
  <c r="K402" i="6"/>
  <c r="BB402" i="6"/>
  <c r="AV402" i="6"/>
  <c r="BN402" i="6"/>
  <c r="Z402" i="6"/>
  <c r="AC709" i="6"/>
  <c r="BC709" i="6"/>
  <c r="BD709" i="6"/>
  <c r="AH709" i="6"/>
  <c r="BG709" i="6"/>
  <c r="BI709" i="6"/>
  <c r="BF709" i="6"/>
  <c r="AA709" i="6"/>
  <c r="K709" i="6"/>
  <c r="BJ709" i="6"/>
  <c r="AE709" i="6"/>
  <c r="AF709" i="6"/>
  <c r="BN709" i="6"/>
  <c r="AK709" i="6"/>
  <c r="BB709" i="6"/>
  <c r="AR709" i="6"/>
  <c r="AO709" i="6"/>
  <c r="AV709" i="6"/>
  <c r="BO709" i="6"/>
  <c r="O709" i="6"/>
  <c r="AI709" i="6"/>
  <c r="AS709" i="6"/>
  <c r="M709" i="6"/>
  <c r="BH709" i="6"/>
  <c r="Z709" i="6"/>
  <c r="BL709" i="6"/>
  <c r="AT709" i="6"/>
  <c r="AZ709" i="6"/>
  <c r="BE709" i="6"/>
  <c r="C709" i="6"/>
  <c r="BR709" i="6"/>
  <c r="AW709" i="6"/>
  <c r="AP709" i="6"/>
  <c r="BM709" i="6"/>
  <c r="AU709" i="6"/>
  <c r="E709" i="6"/>
  <c r="AD709" i="6"/>
  <c r="BP709" i="6"/>
  <c r="AX709" i="6"/>
  <c r="BA709" i="6"/>
  <c r="N709" i="6"/>
  <c r="L709" i="6"/>
  <c r="BK709" i="6"/>
  <c r="P709" i="6"/>
  <c r="B709" i="7"/>
  <c r="AY709" i="6"/>
  <c r="AB709" i="6"/>
  <c r="BK645" i="6"/>
  <c r="O645" i="6"/>
  <c r="BN645" i="6"/>
  <c r="AE645" i="6"/>
  <c r="BA645" i="6"/>
  <c r="L645" i="6"/>
  <c r="AF645" i="6"/>
  <c r="AH645" i="6"/>
  <c r="N645" i="6"/>
  <c r="AS645" i="6"/>
  <c r="BB645" i="6"/>
  <c r="AA645" i="6"/>
  <c r="BM645" i="6"/>
  <c r="BO645" i="6"/>
  <c r="P645" i="6"/>
  <c r="B645" i="7"/>
  <c r="BC645" i="6"/>
  <c r="E645" i="6"/>
  <c r="M645" i="6"/>
  <c r="BH645" i="6"/>
  <c r="AX645" i="6"/>
  <c r="AV645" i="6"/>
  <c r="AT645" i="6"/>
  <c r="AZ645" i="6"/>
  <c r="C645" i="6"/>
  <c r="BR645" i="6"/>
  <c r="BE645" i="6"/>
  <c r="AP645" i="6"/>
  <c r="K645" i="6"/>
  <c r="Z645" i="6"/>
  <c r="BL645" i="6"/>
  <c r="AD645" i="6"/>
  <c r="BP645" i="6"/>
  <c r="BJ645" i="6"/>
  <c r="AK645" i="6"/>
  <c r="AO645" i="6"/>
  <c r="BG645" i="6"/>
  <c r="BI645" i="6"/>
  <c r="AU645" i="6"/>
  <c r="AW645" i="6"/>
  <c r="AY645" i="6"/>
  <c r="AB645" i="6"/>
  <c r="AI645" i="6"/>
  <c r="BD645" i="6"/>
  <c r="AC645" i="6"/>
  <c r="AR645" i="6"/>
  <c r="BF645" i="6"/>
  <c r="AP91" i="6"/>
  <c r="K91" i="6"/>
  <c r="P91" i="6"/>
  <c r="B91" i="7"/>
  <c r="BI91" i="6"/>
  <c r="BJ91" i="6"/>
  <c r="BL91" i="6"/>
  <c r="BM91" i="6"/>
  <c r="AY91" i="6"/>
  <c r="BB91" i="6"/>
  <c r="AA91" i="6"/>
  <c r="AF91" i="6"/>
  <c r="AO91" i="6"/>
  <c r="BP91" i="6"/>
  <c r="O91" i="6"/>
  <c r="BN91" i="6"/>
  <c r="BK91" i="6"/>
  <c r="N91" i="6"/>
  <c r="AH91" i="6"/>
  <c r="BA91" i="6"/>
  <c r="BC91" i="6"/>
  <c r="AZ91" i="6"/>
  <c r="BE91" i="6"/>
  <c r="BG91" i="6"/>
  <c r="AB91" i="6"/>
  <c r="BH91" i="6"/>
  <c r="AC91" i="6"/>
  <c r="AD91" i="6"/>
  <c r="C91" i="6"/>
  <c r="BR91" i="6"/>
  <c r="AE91" i="6"/>
  <c r="E91" i="6"/>
  <c r="Z91" i="6"/>
  <c r="M91" i="6"/>
  <c r="AR91" i="6"/>
  <c r="AV91" i="6"/>
  <c r="BD91" i="6"/>
  <c r="BF91" i="6"/>
  <c r="BO91" i="6"/>
  <c r="AU91" i="6"/>
  <c r="AW91" i="6"/>
  <c r="AX91" i="6"/>
  <c r="AI91" i="6"/>
  <c r="L91" i="6"/>
  <c r="AK91" i="6"/>
  <c r="AT91" i="6"/>
  <c r="AS91" i="6"/>
  <c r="AC99" i="6"/>
  <c r="AI99" i="6"/>
  <c r="BO99" i="6"/>
  <c r="O99" i="6"/>
  <c r="C99" i="6"/>
  <c r="BR99" i="6"/>
  <c r="AV99" i="6"/>
  <c r="AZ99" i="6"/>
  <c r="BL99" i="6"/>
  <c r="BB99" i="6"/>
  <c r="AE99" i="6"/>
  <c r="AR99" i="6"/>
  <c r="M99" i="6"/>
  <c r="BH99" i="6"/>
  <c r="BD99" i="6"/>
  <c r="BC99" i="6"/>
  <c r="P99" i="6"/>
  <c r="B99" i="7"/>
  <c r="BA99" i="6"/>
  <c r="BM99" i="6"/>
  <c r="E99" i="6"/>
  <c r="L99" i="6"/>
  <c r="AO99" i="6"/>
  <c r="AK99" i="6"/>
  <c r="AD99" i="6"/>
  <c r="AU99" i="6"/>
  <c r="BI99" i="6"/>
  <c r="AP99" i="6"/>
  <c r="BG99" i="6"/>
  <c r="AF99" i="6"/>
  <c r="AW99" i="6"/>
  <c r="Z99" i="6"/>
  <c r="N99" i="6"/>
  <c r="BP99" i="6"/>
  <c r="AT99" i="6"/>
  <c r="AX99" i="6"/>
  <c r="AY99" i="6"/>
  <c r="BK99" i="6"/>
  <c r="BJ99" i="6"/>
  <c r="AA99" i="6"/>
  <c r="BE99" i="6"/>
  <c r="K99" i="6"/>
  <c r="AB99" i="6"/>
  <c r="BN99" i="6"/>
  <c r="BF99" i="6"/>
  <c r="AH99" i="6"/>
  <c r="AS99" i="6"/>
  <c r="BQ99" i="6"/>
  <c r="AW209" i="6"/>
  <c r="BN209" i="6"/>
  <c r="BD209" i="6"/>
  <c r="AF209" i="6"/>
  <c r="O209" i="6"/>
  <c r="BF209" i="6"/>
  <c r="L209" i="6"/>
  <c r="M209" i="6"/>
  <c r="AK209" i="6"/>
  <c r="AX209" i="6"/>
  <c r="AD209" i="6"/>
  <c r="E209" i="6"/>
  <c r="N209" i="6"/>
  <c r="AC209" i="6"/>
  <c r="AA209" i="6"/>
  <c r="BI209" i="6"/>
  <c r="AV209" i="6"/>
  <c r="AP209" i="6"/>
  <c r="AU209" i="6"/>
  <c r="BP209" i="6"/>
  <c r="AR209" i="6"/>
  <c r="BJ209" i="6"/>
  <c r="AB209" i="6"/>
  <c r="BH209" i="6"/>
  <c r="AH209" i="6"/>
  <c r="AE209" i="6"/>
  <c r="K209" i="6"/>
  <c r="BE209" i="6"/>
  <c r="BO209" i="6"/>
  <c r="BM209" i="6"/>
  <c r="AO209" i="6"/>
  <c r="BG209" i="6"/>
  <c r="BL209" i="6"/>
  <c r="AI209" i="6"/>
  <c r="AY209" i="6"/>
  <c r="BB209" i="6"/>
  <c r="BK209" i="6"/>
  <c r="C209" i="6"/>
  <c r="BR209" i="6"/>
  <c r="AZ209" i="6"/>
  <c r="BC209" i="6"/>
  <c r="BA209" i="6"/>
  <c r="P209" i="6"/>
  <c r="B209" i="7"/>
  <c r="AS209" i="6"/>
  <c r="AT209" i="6"/>
  <c r="AH248" i="6"/>
  <c r="AI248" i="6"/>
  <c r="AC248" i="6"/>
  <c r="E248" i="6"/>
  <c r="M248" i="6"/>
  <c r="BC248" i="6"/>
  <c r="AR248" i="6"/>
  <c r="AX248" i="6"/>
  <c r="BB248" i="6"/>
  <c r="BH248" i="6"/>
  <c r="AO248" i="6"/>
  <c r="AT248" i="6"/>
  <c r="BN248" i="6"/>
  <c r="AS248" i="6"/>
  <c r="Z248" i="6"/>
  <c r="BM248" i="6"/>
  <c r="AF248" i="6"/>
  <c r="AY248" i="6"/>
  <c r="BE248" i="6"/>
  <c r="BI248" i="6"/>
  <c r="AW248" i="6"/>
  <c r="BP248" i="6"/>
  <c r="BA248" i="6"/>
  <c r="AB248" i="6"/>
  <c r="BK248" i="6"/>
  <c r="BD248" i="6"/>
  <c r="AA248" i="6"/>
  <c r="L248" i="6"/>
  <c r="N248" i="6"/>
  <c r="BJ248" i="6"/>
  <c r="K248" i="6"/>
  <c r="AD248" i="6"/>
  <c r="AE248" i="6"/>
  <c r="C248" i="6"/>
  <c r="BR248" i="6"/>
  <c r="O248" i="6"/>
  <c r="BO248" i="6"/>
  <c r="AK248" i="6"/>
  <c r="AZ248" i="6"/>
  <c r="BG248" i="6"/>
  <c r="P248" i="6"/>
  <c r="B248" i="7"/>
  <c r="BF248" i="6"/>
  <c r="BL248" i="6"/>
  <c r="AV248" i="6"/>
  <c r="AP248" i="6"/>
  <c r="AU248" i="6"/>
  <c r="K358" i="6"/>
  <c r="AI358" i="6"/>
  <c r="BN358" i="6"/>
  <c r="BP358" i="6"/>
  <c r="AD358" i="6"/>
  <c r="E358" i="6"/>
  <c r="BK358" i="6"/>
  <c r="AH358" i="6"/>
  <c r="P358" i="6"/>
  <c r="B358" i="7"/>
  <c r="BF358" i="6"/>
  <c r="BA358" i="6"/>
  <c r="AC358" i="6"/>
  <c r="BM358" i="6"/>
  <c r="AV358" i="6"/>
  <c r="N358" i="6"/>
  <c r="O358" i="6"/>
  <c r="AT358" i="6"/>
  <c r="Z358" i="6"/>
  <c r="AW358" i="6"/>
  <c r="M358" i="6"/>
  <c r="AX358" i="6"/>
  <c r="BI358" i="6"/>
  <c r="AK358" i="6"/>
  <c r="BB358" i="6"/>
  <c r="AP358" i="6"/>
  <c r="L358" i="6"/>
  <c r="AO358" i="6"/>
  <c r="AE358" i="6"/>
  <c r="AB358" i="6"/>
  <c r="AA358" i="6"/>
  <c r="BC358" i="6"/>
  <c r="AY358" i="6"/>
  <c r="AR358" i="6"/>
  <c r="BL358" i="6"/>
  <c r="BJ358" i="6"/>
  <c r="AF358" i="6"/>
  <c r="C358" i="6"/>
  <c r="BR358" i="6"/>
  <c r="BE358" i="6"/>
  <c r="BD358" i="6"/>
  <c r="AS358" i="6"/>
  <c r="BH358" i="6"/>
  <c r="BO358" i="6"/>
  <c r="BG358" i="6"/>
  <c r="AZ358" i="6"/>
  <c r="AU358" i="6"/>
  <c r="AD105" i="6"/>
  <c r="L105" i="6"/>
  <c r="P105" i="6"/>
  <c r="B105" i="7"/>
  <c r="AU105" i="6"/>
  <c r="AH105" i="6"/>
  <c r="K105" i="6"/>
  <c r="AC105" i="6"/>
  <c r="AV105" i="6"/>
  <c r="M105" i="6"/>
  <c r="BC105" i="6"/>
  <c r="AK105" i="6"/>
  <c r="BJ105" i="6"/>
  <c r="BD105" i="6"/>
  <c r="AZ105" i="6"/>
  <c r="E105" i="6"/>
  <c r="Z105" i="6"/>
  <c r="AB105" i="6"/>
  <c r="O105" i="6"/>
  <c r="AI105" i="6"/>
  <c r="AW105" i="6"/>
  <c r="N105" i="6"/>
  <c r="BI105" i="6"/>
  <c r="BO105" i="6"/>
  <c r="AE105" i="6"/>
  <c r="BL105" i="6"/>
  <c r="BF105" i="6"/>
  <c r="BP105" i="6"/>
  <c r="BA105" i="6"/>
  <c r="BM105" i="6"/>
  <c r="BN105" i="6"/>
  <c r="BE105" i="6"/>
  <c r="BH105" i="6"/>
  <c r="AY105" i="6"/>
  <c r="AO105" i="6"/>
  <c r="C105" i="6"/>
  <c r="BR105" i="6"/>
  <c r="BK105" i="6"/>
  <c r="BG105" i="6"/>
  <c r="AF105" i="6"/>
  <c r="BB105" i="6"/>
  <c r="AX105" i="6"/>
  <c r="AP105" i="6"/>
  <c r="AA105" i="6"/>
  <c r="AR105" i="6"/>
  <c r="AS105" i="6"/>
  <c r="AT105" i="6"/>
  <c r="K238" i="6"/>
  <c r="BI238" i="6"/>
  <c r="BH238" i="6"/>
  <c r="AE238" i="6"/>
  <c r="AO238" i="6"/>
  <c r="AZ238" i="6"/>
  <c r="BL238" i="6"/>
  <c r="M238" i="6"/>
  <c r="AF238" i="6"/>
  <c r="C238" i="6"/>
  <c r="BR238" i="6"/>
  <c r="BG238" i="6"/>
  <c r="AA238" i="6"/>
  <c r="AV238" i="6"/>
  <c r="E238" i="6"/>
  <c r="N238" i="6"/>
  <c r="AT238" i="6"/>
  <c r="BC238" i="6"/>
  <c r="AY238" i="6"/>
  <c r="BD238" i="6"/>
  <c r="AC238" i="6"/>
  <c r="AK238" i="6"/>
  <c r="BJ238" i="6"/>
  <c r="AP238" i="6"/>
  <c r="BB238" i="6"/>
  <c r="Z238" i="6"/>
  <c r="AD238" i="6"/>
  <c r="AU238" i="6"/>
  <c r="BP238" i="6"/>
  <c r="BF238" i="6"/>
  <c r="AI238" i="6"/>
  <c r="BN238" i="6"/>
  <c r="BO238" i="6"/>
  <c r="AH238" i="6"/>
  <c r="BE238" i="6"/>
  <c r="BK238" i="6"/>
  <c r="AW238" i="6"/>
  <c r="BM238" i="6"/>
  <c r="L238" i="6"/>
  <c r="AB238" i="6"/>
  <c r="P238" i="6"/>
  <c r="B238" i="7"/>
  <c r="AS238" i="6"/>
  <c r="AR238" i="6"/>
  <c r="AX238" i="6"/>
  <c r="BA238" i="6"/>
  <c r="O238" i="6"/>
  <c r="AB221" i="6"/>
  <c r="E221" i="6"/>
  <c r="Z221" i="6"/>
  <c r="AE221" i="6"/>
  <c r="AV221" i="6"/>
  <c r="AX221" i="6"/>
  <c r="AC221" i="6"/>
  <c r="BE221" i="6"/>
  <c r="K221" i="6"/>
  <c r="AS221" i="6"/>
  <c r="C221" i="6"/>
  <c r="BR221" i="6"/>
  <c r="AU221" i="6"/>
  <c r="AY221" i="6"/>
  <c r="BP221" i="6"/>
  <c r="BF221" i="6"/>
  <c r="AO221" i="6"/>
  <c r="AP221" i="6"/>
  <c r="AA221" i="6"/>
  <c r="BD221" i="6"/>
  <c r="L221" i="6"/>
  <c r="BA221" i="6"/>
  <c r="BK221" i="6"/>
  <c r="AI221" i="6"/>
  <c r="AZ221" i="6"/>
  <c r="BJ221" i="6"/>
  <c r="AT221" i="6"/>
  <c r="O221" i="6"/>
  <c r="AH221" i="6"/>
  <c r="BL221" i="6"/>
  <c r="AK221" i="6"/>
  <c r="BG221" i="6"/>
  <c r="AD221" i="6"/>
  <c r="M221" i="6"/>
  <c r="P221" i="6"/>
  <c r="B221" i="7"/>
  <c r="BN221" i="6"/>
  <c r="BC221" i="6"/>
  <c r="BM221" i="6"/>
  <c r="BB221" i="6"/>
  <c r="BO221" i="6"/>
  <c r="AR221" i="6"/>
  <c r="AF221" i="6"/>
  <c r="BI221" i="6"/>
  <c r="N221" i="6"/>
  <c r="AW221" i="6"/>
  <c r="BH221" i="6"/>
  <c r="BC260" i="6"/>
  <c r="BB260" i="6"/>
  <c r="AZ260" i="6"/>
  <c r="BO260" i="6"/>
  <c r="AT260" i="6"/>
  <c r="AK260" i="6"/>
  <c r="BA260" i="6"/>
  <c r="AH260" i="6"/>
  <c r="AV260" i="6"/>
  <c r="BI260" i="6"/>
  <c r="BN260" i="6"/>
  <c r="BM260" i="6"/>
  <c r="AP260" i="6"/>
  <c r="AY260" i="6"/>
  <c r="E260" i="6"/>
  <c r="AO260" i="6"/>
  <c r="AF260" i="6"/>
  <c r="BD260" i="6"/>
  <c r="M260" i="6"/>
  <c r="AD260" i="6"/>
  <c r="AW260" i="6"/>
  <c r="BL260" i="6"/>
  <c r="AB260" i="6"/>
  <c r="BH260" i="6"/>
  <c r="BF260" i="6"/>
  <c r="AI260" i="6"/>
  <c r="AX260" i="6"/>
  <c r="AE260" i="6"/>
  <c r="C260" i="6"/>
  <c r="BR260" i="6"/>
  <c r="BE260" i="6"/>
  <c r="BP260" i="6"/>
  <c r="BK260" i="6"/>
  <c r="AR260" i="6"/>
  <c r="BJ260" i="6"/>
  <c r="P260" i="6"/>
  <c r="B260" i="7"/>
  <c r="BG260" i="6"/>
  <c r="AU260" i="6"/>
  <c r="N260" i="6"/>
  <c r="AS260" i="6"/>
  <c r="K260" i="6"/>
  <c r="AA260" i="6"/>
  <c r="AC260" i="6"/>
  <c r="O260" i="6"/>
  <c r="L260" i="6"/>
  <c r="AV53" i="6"/>
  <c r="AC53" i="6"/>
  <c r="P53" i="6"/>
  <c r="B53" i="7"/>
  <c r="AE53" i="6"/>
  <c r="AW53" i="6"/>
  <c r="M53" i="6"/>
  <c r="AP53" i="6"/>
  <c r="BB53" i="6"/>
  <c r="K53" i="6"/>
  <c r="BD53" i="6"/>
  <c r="BI53" i="6"/>
  <c r="AS53" i="6"/>
  <c r="AI53" i="6"/>
  <c r="BL53" i="6"/>
  <c r="AY53" i="6"/>
  <c r="AZ53" i="6"/>
  <c r="BM53" i="6"/>
  <c r="BG53" i="6"/>
  <c r="BA53" i="6"/>
  <c r="AB53" i="6"/>
  <c r="AF53" i="6"/>
  <c r="AH53" i="6"/>
  <c r="AK53" i="6"/>
  <c r="AO53" i="6"/>
  <c r="BK53" i="6"/>
  <c r="AX53" i="6"/>
  <c r="BJ53" i="6"/>
  <c r="BC53" i="6"/>
  <c r="BP53" i="6"/>
  <c r="C53" i="6"/>
  <c r="BR53" i="6"/>
  <c r="E53" i="6"/>
  <c r="L53" i="6"/>
  <c r="N53" i="6"/>
  <c r="AD53" i="6"/>
  <c r="AR53" i="6"/>
  <c r="BE53" i="6"/>
  <c r="BF53" i="6"/>
  <c r="O53" i="6"/>
  <c r="BN53" i="6"/>
  <c r="BO53" i="6"/>
  <c r="AU53" i="6"/>
  <c r="Z53" i="6"/>
  <c r="AA53" i="6"/>
  <c r="BH53" i="6"/>
  <c r="AT53" i="6"/>
  <c r="BQ53" i="6"/>
  <c r="AB220" i="6"/>
  <c r="AE220" i="6"/>
  <c r="AR220" i="6"/>
  <c r="BC220" i="6"/>
  <c r="BA220" i="6"/>
  <c r="BB220" i="6"/>
  <c r="AO220" i="6"/>
  <c r="AX220" i="6"/>
  <c r="AP220" i="6"/>
  <c r="AV220" i="6"/>
  <c r="BH220" i="6"/>
  <c r="O220" i="6"/>
  <c r="N220" i="6"/>
  <c r="AF220" i="6"/>
  <c r="BM220" i="6"/>
  <c r="BL220" i="6"/>
  <c r="AU220" i="6"/>
  <c r="AY220" i="6"/>
  <c r="AA220" i="6"/>
  <c r="AZ220" i="6"/>
  <c r="AH220" i="6"/>
  <c r="AC220" i="6"/>
  <c r="BP220" i="6"/>
  <c r="BN220" i="6"/>
  <c r="BI220" i="6"/>
  <c r="AT220" i="6"/>
  <c r="M220" i="6"/>
  <c r="K220" i="6"/>
  <c r="BG220" i="6"/>
  <c r="AS220" i="6"/>
  <c r="AW220" i="6"/>
  <c r="BE220" i="6"/>
  <c r="P220" i="6"/>
  <c r="B220" i="7"/>
  <c r="BK220" i="6"/>
  <c r="BF220" i="6"/>
  <c r="E220" i="6"/>
  <c r="Z220" i="6"/>
  <c r="L220" i="6"/>
  <c r="BO220" i="6"/>
  <c r="AD220" i="6"/>
  <c r="AK220" i="6"/>
  <c r="BJ220" i="6"/>
  <c r="BD220" i="6"/>
  <c r="C220" i="6"/>
  <c r="BR220" i="6"/>
  <c r="AI220" i="6"/>
  <c r="AK187" i="6"/>
  <c r="AR187" i="6"/>
  <c r="AA187" i="6"/>
  <c r="BF187" i="6"/>
  <c r="AB187" i="6"/>
  <c r="AC187" i="6"/>
  <c r="AU187" i="6"/>
  <c r="AX187" i="6"/>
  <c r="BE187" i="6"/>
  <c r="O187" i="6"/>
  <c r="C187" i="6"/>
  <c r="BR187" i="6"/>
  <c r="BA187" i="6"/>
  <c r="BG187" i="6"/>
  <c r="BH187" i="6"/>
  <c r="BJ187" i="6"/>
  <c r="AW187" i="6"/>
  <c r="AP187" i="6"/>
  <c r="E187" i="6"/>
  <c r="AZ187" i="6"/>
  <c r="AD187" i="6"/>
  <c r="AI187" i="6"/>
  <c r="BK187" i="6"/>
  <c r="BC187" i="6"/>
  <c r="BD187" i="6"/>
  <c r="BI187" i="6"/>
  <c r="N187" i="6"/>
  <c r="K187" i="6"/>
  <c r="L187" i="6"/>
  <c r="Z187" i="6"/>
  <c r="AH187" i="6"/>
  <c r="BN187" i="6"/>
  <c r="BB187" i="6"/>
  <c r="M187" i="6"/>
  <c r="BL187" i="6"/>
  <c r="AE187" i="6"/>
  <c r="P187" i="6"/>
  <c r="B187" i="7"/>
  <c r="AO187" i="6"/>
  <c r="BO187" i="6"/>
  <c r="BM187" i="6"/>
  <c r="BP187" i="6"/>
  <c r="AF187" i="6"/>
  <c r="AV187" i="6"/>
  <c r="AY187" i="6"/>
  <c r="AT187" i="6"/>
  <c r="AS187" i="6"/>
  <c r="AK233" i="6"/>
  <c r="AS233" i="6"/>
  <c r="BG233" i="6"/>
  <c r="P233" i="6"/>
  <c r="B233" i="7"/>
  <c r="BH233" i="6"/>
  <c r="AH233" i="6"/>
  <c r="AE233" i="6"/>
  <c r="BN233" i="6"/>
  <c r="L233" i="6"/>
  <c r="N233" i="6"/>
  <c r="AP233" i="6"/>
  <c r="BP233" i="6"/>
  <c r="O233" i="6"/>
  <c r="BE233" i="6"/>
  <c r="BJ233" i="6"/>
  <c r="AT233" i="6"/>
  <c r="AW233" i="6"/>
  <c r="AV233" i="6"/>
  <c r="BA233" i="6"/>
  <c r="E233" i="6"/>
  <c r="AR233" i="6"/>
  <c r="BC233" i="6"/>
  <c r="BL233" i="6"/>
  <c r="AU233" i="6"/>
  <c r="AB233" i="6"/>
  <c r="AD233" i="6"/>
  <c r="AF233" i="6"/>
  <c r="AI233" i="6"/>
  <c r="C233" i="6"/>
  <c r="BR233" i="6"/>
  <c r="K233" i="6"/>
  <c r="BB233" i="6"/>
  <c r="Z233" i="6"/>
  <c r="BI233" i="6"/>
  <c r="AO233" i="6"/>
  <c r="AX233" i="6"/>
  <c r="BK233" i="6"/>
  <c r="M233" i="6"/>
  <c r="BO233" i="6"/>
  <c r="AA233" i="6"/>
  <c r="BM233" i="6"/>
  <c r="AC233" i="6"/>
  <c r="AY233" i="6"/>
  <c r="AZ233" i="6"/>
  <c r="BD233" i="6"/>
  <c r="BF233" i="6"/>
  <c r="AW192" i="6"/>
  <c r="N192" i="6"/>
  <c r="AR192" i="6"/>
  <c r="AD192" i="6"/>
  <c r="BK192" i="6"/>
  <c r="BO192" i="6"/>
  <c r="K192" i="6"/>
  <c r="BA192" i="6"/>
  <c r="AU192" i="6"/>
  <c r="BN192" i="6"/>
  <c r="BB192" i="6"/>
  <c r="AV192" i="6"/>
  <c r="BM192" i="6"/>
  <c r="M192" i="6"/>
  <c r="BG192" i="6"/>
  <c r="AE192" i="6"/>
  <c r="AO192" i="6"/>
  <c r="C192" i="6"/>
  <c r="BR192" i="6"/>
  <c r="BP192" i="6"/>
  <c r="AY192" i="6"/>
  <c r="L192" i="6"/>
  <c r="AA192" i="6"/>
  <c r="BC192" i="6"/>
  <c r="BL192" i="6"/>
  <c r="BI192" i="6"/>
  <c r="BE192" i="6"/>
  <c r="AX192" i="6"/>
  <c r="E192" i="6"/>
  <c r="AP192" i="6"/>
  <c r="AI192" i="6"/>
  <c r="AH192" i="6"/>
  <c r="BF192" i="6"/>
  <c r="AZ192" i="6"/>
  <c r="AB192" i="6"/>
  <c r="BH192" i="6"/>
  <c r="BD192" i="6"/>
  <c r="AF192" i="6"/>
  <c r="BJ192" i="6"/>
  <c r="P192" i="6"/>
  <c r="B192" i="7"/>
  <c r="AC192" i="6"/>
  <c r="O192" i="6"/>
  <c r="AK192" i="6"/>
  <c r="AT192" i="6"/>
  <c r="AS192" i="6"/>
  <c r="AD25" i="6"/>
  <c r="AZ25" i="6"/>
  <c r="BB25" i="6"/>
  <c r="AB25" i="6"/>
  <c r="AA25" i="6"/>
  <c r="N25" i="6"/>
  <c r="BH25" i="6"/>
  <c r="BN25" i="6"/>
  <c r="AP25" i="6"/>
  <c r="BE25" i="6"/>
  <c r="AR25" i="6"/>
  <c r="C25" i="6"/>
  <c r="BR25" i="6"/>
  <c r="BI25" i="6"/>
  <c r="AV25" i="6"/>
  <c r="E25" i="6"/>
  <c r="AY25" i="6"/>
  <c r="BM25" i="6"/>
  <c r="M25" i="6"/>
  <c r="BD25" i="6"/>
  <c r="AI25" i="6"/>
  <c r="BL25" i="6"/>
  <c r="K25" i="6"/>
  <c r="AK25" i="6"/>
  <c r="BG25" i="6"/>
  <c r="BJ25" i="6"/>
  <c r="BQ25" i="6"/>
  <c r="BC25" i="6"/>
  <c r="BA25" i="6"/>
  <c r="AH25" i="6"/>
  <c r="BK25" i="6"/>
  <c r="BF25" i="6"/>
  <c r="BP25" i="6"/>
  <c r="AE25" i="6"/>
  <c r="AT25" i="6"/>
  <c r="P25" i="6"/>
  <c r="B25" i="7"/>
  <c r="O25" i="6"/>
  <c r="AC25" i="6"/>
  <c r="AW25" i="6"/>
  <c r="AX25" i="6"/>
  <c r="BO25" i="6"/>
  <c r="L25" i="6"/>
  <c r="AO25" i="6"/>
  <c r="AF25" i="6"/>
  <c r="AU25" i="6"/>
  <c r="AS25" i="6"/>
  <c r="Z25" i="6"/>
  <c r="BL268" i="6"/>
  <c r="AC268" i="6"/>
  <c r="AP268" i="6"/>
  <c r="K268" i="6"/>
  <c r="AH268" i="6"/>
  <c r="BD268" i="6"/>
  <c r="BJ268" i="6"/>
  <c r="AX268" i="6"/>
  <c r="BN268" i="6"/>
  <c r="AF268" i="6"/>
  <c r="AR268" i="6"/>
  <c r="AZ268" i="6"/>
  <c r="BO268" i="6"/>
  <c r="BG268" i="6"/>
  <c r="BI268" i="6"/>
  <c r="AY268" i="6"/>
  <c r="AU268" i="6"/>
  <c r="AD268" i="6"/>
  <c r="N268" i="6"/>
  <c r="AE268" i="6"/>
  <c r="AI268" i="6"/>
  <c r="BM268" i="6"/>
  <c r="AT268" i="6"/>
  <c r="C268" i="6"/>
  <c r="BR268" i="6"/>
  <c r="BA268" i="6"/>
  <c r="P268" i="6"/>
  <c r="B268" i="7"/>
  <c r="AS268" i="6"/>
  <c r="AA268" i="6"/>
  <c r="L268" i="6"/>
  <c r="O268" i="6"/>
  <c r="BH268" i="6"/>
  <c r="BB268" i="6"/>
  <c r="AV268" i="6"/>
  <c r="AW268" i="6"/>
  <c r="AO268" i="6"/>
  <c r="M268" i="6"/>
  <c r="BP268" i="6"/>
  <c r="BF268" i="6"/>
  <c r="BE268" i="6"/>
  <c r="BC268" i="6"/>
  <c r="E268" i="6"/>
  <c r="Z268" i="6"/>
  <c r="AB268" i="6"/>
  <c r="BK268" i="6"/>
  <c r="AK268" i="6"/>
  <c r="AF730" i="6"/>
  <c r="AT730" i="6"/>
  <c r="N730" i="6"/>
  <c r="AS730" i="6"/>
  <c r="BN730" i="6"/>
  <c r="AV730" i="6"/>
  <c r="BM730" i="6"/>
  <c r="AY730" i="6"/>
  <c r="BP730" i="6"/>
  <c r="AO730" i="6"/>
  <c r="AP730" i="6"/>
  <c r="AK730" i="6"/>
  <c r="P730" i="6"/>
  <c r="B730" i="7"/>
  <c r="M730" i="6"/>
  <c r="BI730" i="6"/>
  <c r="AI730" i="6"/>
  <c r="AW730" i="6"/>
  <c r="BC730" i="6"/>
  <c r="BA730" i="6"/>
  <c r="BO730" i="6"/>
  <c r="E730" i="6"/>
  <c r="BK730" i="6"/>
  <c r="AC730" i="6"/>
  <c r="BL730" i="6"/>
  <c r="Z730" i="6"/>
  <c r="L730" i="6"/>
  <c r="BG730" i="6"/>
  <c r="BE730" i="6"/>
  <c r="AR730" i="6"/>
  <c r="AX730" i="6"/>
  <c r="O730" i="6"/>
  <c r="AE730" i="6"/>
  <c r="BF730" i="6"/>
  <c r="C730" i="6"/>
  <c r="BR730" i="6"/>
  <c r="BH730" i="6"/>
  <c r="AD730" i="6"/>
  <c r="AH730" i="6"/>
  <c r="AZ730" i="6"/>
  <c r="AU730" i="6"/>
  <c r="BD730" i="6"/>
  <c r="BJ730" i="6"/>
  <c r="K730" i="6"/>
  <c r="AA730" i="6"/>
  <c r="BB730" i="6"/>
  <c r="AB730" i="6"/>
  <c r="AE666" i="6"/>
  <c r="BA666" i="6"/>
  <c r="AU666" i="6"/>
  <c r="AH666" i="6"/>
  <c r="AK666" i="6"/>
  <c r="BE666" i="6"/>
  <c r="BJ666" i="6"/>
  <c r="AW666" i="6"/>
  <c r="AR666" i="6"/>
  <c r="BI666" i="6"/>
  <c r="AD666" i="6"/>
  <c r="Z666" i="6"/>
  <c r="BG666" i="6"/>
  <c r="L666" i="6"/>
  <c r="AA666" i="6"/>
  <c r="P666" i="6"/>
  <c r="B666" i="7"/>
  <c r="M666" i="6"/>
  <c r="N666" i="6"/>
  <c r="AC666" i="6"/>
  <c r="BL666" i="6"/>
  <c r="AZ666" i="6"/>
  <c r="BF666" i="6"/>
  <c r="C666" i="6"/>
  <c r="BR666" i="6"/>
  <c r="BB666" i="6"/>
  <c r="AS666" i="6"/>
  <c r="BM666" i="6"/>
  <c r="BP666" i="6"/>
  <c r="BO666" i="6"/>
  <c r="BD666" i="6"/>
  <c r="AT666" i="6"/>
  <c r="BC666" i="6"/>
  <c r="AX666" i="6"/>
  <c r="AB666" i="6"/>
  <c r="O666" i="6"/>
  <c r="E666" i="6"/>
  <c r="BK666" i="6"/>
  <c r="BH666" i="6"/>
  <c r="BN666" i="6"/>
  <c r="AP666" i="6"/>
  <c r="AO666" i="6"/>
  <c r="AY666" i="6"/>
  <c r="AF666" i="6"/>
  <c r="AV666" i="6"/>
  <c r="K666" i="6"/>
  <c r="AI666" i="6"/>
  <c r="L602" i="6"/>
  <c r="AU602" i="6"/>
  <c r="AE602" i="6"/>
  <c r="E602" i="6"/>
  <c r="AY602" i="6"/>
  <c r="N602" i="6"/>
  <c r="AP602" i="6"/>
  <c r="BI602" i="6"/>
  <c r="AI602" i="6"/>
  <c r="BP602" i="6"/>
  <c r="AK602" i="6"/>
  <c r="AB602" i="6"/>
  <c r="Z602" i="6"/>
  <c r="BD602" i="6"/>
  <c r="BE602" i="6"/>
  <c r="AD602" i="6"/>
  <c r="O602" i="6"/>
  <c r="K602" i="6"/>
  <c r="BN602" i="6"/>
  <c r="AW602" i="6"/>
  <c r="BK602" i="6"/>
  <c r="BG602" i="6"/>
  <c r="BJ602" i="6"/>
  <c r="BM602" i="6"/>
  <c r="AC602" i="6"/>
  <c r="AV602" i="6"/>
  <c r="BA602" i="6"/>
  <c r="C602" i="6"/>
  <c r="BR602" i="6"/>
  <c r="AF602" i="6"/>
  <c r="BO602" i="6"/>
  <c r="BB602" i="6"/>
  <c r="AX602" i="6"/>
  <c r="M602" i="6"/>
  <c r="AO602" i="6"/>
  <c r="P602" i="6"/>
  <c r="B602" i="7"/>
  <c r="AA602" i="6"/>
  <c r="BL602" i="6"/>
  <c r="BC602" i="6"/>
  <c r="BH602" i="6"/>
  <c r="BF602" i="6"/>
  <c r="AH602" i="6"/>
  <c r="AT602" i="6"/>
  <c r="AZ602" i="6"/>
  <c r="AS602" i="6"/>
  <c r="AR602" i="6"/>
  <c r="N538" i="6"/>
  <c r="C538" i="6"/>
  <c r="BR538" i="6"/>
  <c r="M538" i="6"/>
  <c r="AF538" i="6"/>
  <c r="BF538" i="6"/>
  <c r="BE538" i="6"/>
  <c r="AR538" i="6"/>
  <c r="BP538" i="6"/>
  <c r="AT538" i="6"/>
  <c r="AE538" i="6"/>
  <c r="AI538" i="6"/>
  <c r="BG538" i="6"/>
  <c r="O538" i="6"/>
  <c r="BL538" i="6"/>
  <c r="AW538" i="6"/>
  <c r="BD538" i="6"/>
  <c r="E538" i="6"/>
  <c r="BH538" i="6"/>
  <c r="AK538" i="6"/>
  <c r="BA538" i="6"/>
  <c r="AY538" i="6"/>
  <c r="AB538" i="6"/>
  <c r="AO538" i="6"/>
  <c r="AV538" i="6"/>
  <c r="P538" i="6"/>
  <c r="B538" i="7"/>
  <c r="BK538" i="6"/>
  <c r="AU538" i="6"/>
  <c r="AZ538" i="6"/>
  <c r="AX538" i="6"/>
  <c r="AD538" i="6"/>
  <c r="BC538" i="6"/>
  <c r="AA538" i="6"/>
  <c r="AH538" i="6"/>
  <c r="BO538" i="6"/>
  <c r="Z538" i="6"/>
  <c r="AC538" i="6"/>
  <c r="BJ538" i="6"/>
  <c r="BM538" i="6"/>
  <c r="BB538" i="6"/>
  <c r="AP538" i="6"/>
  <c r="L538" i="6"/>
  <c r="K538" i="6"/>
  <c r="AS538" i="6"/>
  <c r="BI538" i="6"/>
  <c r="BN538" i="6"/>
  <c r="AD474" i="6"/>
  <c r="AR474" i="6"/>
  <c r="P474" i="6"/>
  <c r="B474" i="7"/>
  <c r="AI474" i="6"/>
  <c r="AZ474" i="6"/>
  <c r="AC474" i="6"/>
  <c r="BG474" i="6"/>
  <c r="AS474" i="6"/>
  <c r="AH474" i="6"/>
  <c r="BK474" i="6"/>
  <c r="BA474" i="6"/>
  <c r="AY474" i="6"/>
  <c r="BI474" i="6"/>
  <c r="BJ474" i="6"/>
  <c r="AF474" i="6"/>
  <c r="BN474" i="6"/>
  <c r="BH474" i="6"/>
  <c r="BB474" i="6"/>
  <c r="AE474" i="6"/>
  <c r="AO474" i="6"/>
  <c r="K474" i="6"/>
  <c r="BC474" i="6"/>
  <c r="BD474" i="6"/>
  <c r="BM474" i="6"/>
  <c r="M474" i="6"/>
  <c r="AV474" i="6"/>
  <c r="BF474" i="6"/>
  <c r="N474" i="6"/>
  <c r="E474" i="6"/>
  <c r="AX474" i="6"/>
  <c r="C474" i="6"/>
  <c r="BR474" i="6"/>
  <c r="AU474" i="6"/>
  <c r="BL474" i="6"/>
  <c r="BO474" i="6"/>
  <c r="BE474" i="6"/>
  <c r="AP474" i="6"/>
  <c r="AB474" i="6"/>
  <c r="L474" i="6"/>
  <c r="AW474" i="6"/>
  <c r="AT474" i="6"/>
  <c r="AK474" i="6"/>
  <c r="O474" i="6"/>
  <c r="AA474" i="6"/>
  <c r="BP474" i="6"/>
  <c r="Z474" i="6"/>
  <c r="AC410" i="6"/>
  <c r="BG410" i="6"/>
  <c r="AE410" i="6"/>
  <c r="AH410" i="6"/>
  <c r="BK410" i="6"/>
  <c r="AB410" i="6"/>
  <c r="BF410" i="6"/>
  <c r="AR410" i="6"/>
  <c r="AF410" i="6"/>
  <c r="AT410" i="6"/>
  <c r="N410" i="6"/>
  <c r="AS410" i="6"/>
  <c r="AP410" i="6"/>
  <c r="O410" i="6"/>
  <c r="M410" i="6"/>
  <c r="AZ410" i="6"/>
  <c r="AD410" i="6"/>
  <c r="BP410" i="6"/>
  <c r="BH410" i="6"/>
  <c r="BI410" i="6"/>
  <c r="C410" i="6"/>
  <c r="BR410" i="6"/>
  <c r="BB410" i="6"/>
  <c r="BA410" i="6"/>
  <c r="BO410" i="6"/>
  <c r="P410" i="6"/>
  <c r="B410" i="7"/>
  <c r="BL410" i="6"/>
  <c r="AX410" i="6"/>
  <c r="AU410" i="6"/>
  <c r="L410" i="6"/>
  <c r="AV410" i="6"/>
  <c r="BJ410" i="6"/>
  <c r="BN410" i="6"/>
  <c r="AW410" i="6"/>
  <c r="BD410" i="6"/>
  <c r="AO410" i="6"/>
  <c r="E410" i="6"/>
  <c r="AI410" i="6"/>
  <c r="K410" i="6"/>
  <c r="AK410" i="6"/>
  <c r="BM410" i="6"/>
  <c r="AA410" i="6"/>
  <c r="AY410" i="6"/>
  <c r="BE410" i="6"/>
  <c r="BC410" i="6"/>
  <c r="Z410" i="6"/>
  <c r="AX717" i="6"/>
  <c r="C717" i="6"/>
  <c r="BR717" i="6"/>
  <c r="AS717" i="6"/>
  <c r="BB717" i="6"/>
  <c r="N717" i="6"/>
  <c r="BM717" i="6"/>
  <c r="Z717" i="6"/>
  <c r="AV717" i="6"/>
  <c r="P717" i="6"/>
  <c r="B717" i="7"/>
  <c r="AD717" i="6"/>
  <c r="AZ717" i="6"/>
  <c r="O717" i="6"/>
  <c r="BN717" i="6"/>
  <c r="AK717" i="6"/>
  <c r="AH717" i="6"/>
  <c r="AR717" i="6"/>
  <c r="AO717" i="6"/>
  <c r="AA717" i="6"/>
  <c r="BO717" i="6"/>
  <c r="AF717" i="6"/>
  <c r="AC717" i="6"/>
  <c r="BD717" i="6"/>
  <c r="AP717" i="6"/>
  <c r="L717" i="6"/>
  <c r="BL717" i="6"/>
  <c r="BJ717" i="6"/>
  <c r="AB717" i="6"/>
  <c r="AI717" i="6"/>
  <c r="AW717" i="6"/>
  <c r="BG717" i="6"/>
  <c r="BF717" i="6"/>
  <c r="E717" i="6"/>
  <c r="AY717" i="6"/>
  <c r="BC717" i="6"/>
  <c r="BA717" i="6"/>
  <c r="BH717" i="6"/>
  <c r="AU717" i="6"/>
  <c r="K717" i="6"/>
  <c r="AE717" i="6"/>
  <c r="BE717" i="6"/>
  <c r="M717" i="6"/>
  <c r="BI717" i="6"/>
  <c r="BK717" i="6"/>
  <c r="AT717" i="6"/>
  <c r="BP717" i="6"/>
  <c r="BG653" i="6"/>
  <c r="K653" i="6"/>
  <c r="AX653" i="6"/>
  <c r="AF653" i="6"/>
  <c r="BK653" i="6"/>
  <c r="O653" i="6"/>
  <c r="BN653" i="6"/>
  <c r="AO653" i="6"/>
  <c r="AE653" i="6"/>
  <c r="BA653" i="6"/>
  <c r="AH653" i="6"/>
  <c r="BB653" i="6"/>
  <c r="AP653" i="6"/>
  <c r="AS653" i="6"/>
  <c r="AI653" i="6"/>
  <c r="AU653" i="6"/>
  <c r="AW653" i="6"/>
  <c r="BO653" i="6"/>
  <c r="P653" i="6"/>
  <c r="B653" i="7"/>
  <c r="BD653" i="6"/>
  <c r="BH653" i="6"/>
  <c r="AK653" i="6"/>
  <c r="AV653" i="6"/>
  <c r="C653" i="6"/>
  <c r="BR653" i="6"/>
  <c r="AZ653" i="6"/>
  <c r="BJ653" i="6"/>
  <c r="M653" i="6"/>
  <c r="BI653" i="6"/>
  <c r="AC653" i="6"/>
  <c r="BL653" i="6"/>
  <c r="E653" i="6"/>
  <c r="BP653" i="6"/>
  <c r="BC653" i="6"/>
  <c r="N653" i="6"/>
  <c r="BF653" i="6"/>
  <c r="Z653" i="6"/>
  <c r="BM653" i="6"/>
  <c r="AD653" i="6"/>
  <c r="AB653" i="6"/>
  <c r="BE653" i="6"/>
  <c r="AR653" i="6"/>
  <c r="L653" i="6"/>
  <c r="AA653" i="6"/>
  <c r="AT653" i="6"/>
  <c r="AY653" i="6"/>
  <c r="L553" i="6"/>
  <c r="AU553" i="6"/>
  <c r="AE553" i="6"/>
  <c r="BE553" i="6"/>
  <c r="BJ553" i="6"/>
  <c r="AA553" i="6"/>
  <c r="AS553" i="6"/>
  <c r="BN553" i="6"/>
  <c r="AV553" i="6"/>
  <c r="BM553" i="6"/>
  <c r="AP553" i="6"/>
  <c r="N553" i="6"/>
  <c r="BA553" i="6"/>
  <c r="BK553" i="6"/>
  <c r="E553" i="6"/>
  <c r="AT553" i="6"/>
  <c r="AZ553" i="6"/>
  <c r="AC553" i="6"/>
  <c r="AR553" i="6"/>
  <c r="AH553" i="6"/>
  <c r="BH553" i="6"/>
  <c r="AO553" i="6"/>
  <c r="C553" i="6"/>
  <c r="BR553" i="6"/>
  <c r="AF553" i="6"/>
  <c r="AD553" i="6"/>
  <c r="BD553" i="6"/>
  <c r="AX553" i="6"/>
  <c r="BP553" i="6"/>
  <c r="BB553" i="6"/>
  <c r="BL553" i="6"/>
  <c r="BF553" i="6"/>
  <c r="P553" i="6"/>
  <c r="B553" i="7"/>
  <c r="AY553" i="6"/>
  <c r="K553" i="6"/>
  <c r="AI553" i="6"/>
  <c r="O553" i="6"/>
  <c r="M553" i="6"/>
  <c r="AB553" i="6"/>
  <c r="Z553" i="6"/>
  <c r="AK553" i="6"/>
  <c r="BO553" i="6"/>
  <c r="BI553" i="6"/>
  <c r="BC553" i="6"/>
  <c r="AW553" i="6"/>
  <c r="BG553" i="6"/>
  <c r="AK489" i="6"/>
  <c r="BE489" i="6"/>
  <c r="AP489" i="6"/>
  <c r="AB489" i="6"/>
  <c r="AR489" i="6"/>
  <c r="BI489" i="6"/>
  <c r="BF489" i="6"/>
  <c r="BA489" i="6"/>
  <c r="AV489" i="6"/>
  <c r="BM489" i="6"/>
  <c r="BG489" i="6"/>
  <c r="AD489" i="6"/>
  <c r="C489" i="6"/>
  <c r="BR489" i="6"/>
  <c r="AF489" i="6"/>
  <c r="BJ489" i="6"/>
  <c r="BO489" i="6"/>
  <c r="AS489" i="6"/>
  <c r="AY489" i="6"/>
  <c r="L489" i="6"/>
  <c r="AW489" i="6"/>
  <c r="AT489" i="6"/>
  <c r="Z489" i="6"/>
  <c r="BB489" i="6"/>
  <c r="N489" i="6"/>
  <c r="AI489" i="6"/>
  <c r="AH489" i="6"/>
  <c r="AA489" i="6"/>
  <c r="AU489" i="6"/>
  <c r="AZ489" i="6"/>
  <c r="BD489" i="6"/>
  <c r="BK489" i="6"/>
  <c r="BP489" i="6"/>
  <c r="BH489" i="6"/>
  <c r="P489" i="6"/>
  <c r="B489" i="7"/>
  <c r="AE489" i="6"/>
  <c r="BL489" i="6"/>
  <c r="AC489" i="6"/>
  <c r="M489" i="6"/>
  <c r="E489" i="6"/>
  <c r="AX489" i="6"/>
  <c r="BC489" i="6"/>
  <c r="K489" i="6"/>
  <c r="AO489" i="6"/>
  <c r="O489" i="6"/>
  <c r="BN489" i="6"/>
  <c r="AA425" i="6"/>
  <c r="AW425" i="6"/>
  <c r="AD425" i="6"/>
  <c r="AZ425" i="6"/>
  <c r="AT425" i="6"/>
  <c r="BC425" i="6"/>
  <c r="BD425" i="6"/>
  <c r="BJ425" i="6"/>
  <c r="BG425" i="6"/>
  <c r="K425" i="6"/>
  <c r="AH425" i="6"/>
  <c r="M425" i="6"/>
  <c r="BL425" i="6"/>
  <c r="BB425" i="6"/>
  <c r="BP425" i="6"/>
  <c r="AO425" i="6"/>
  <c r="AK425" i="6"/>
  <c r="L425" i="6"/>
  <c r="AR425" i="6"/>
  <c r="AC425" i="6"/>
  <c r="AU425" i="6"/>
  <c r="O425" i="6"/>
  <c r="AY425" i="6"/>
  <c r="AB425" i="6"/>
  <c r="AI425" i="6"/>
  <c r="E425" i="6"/>
  <c r="BF425" i="6"/>
  <c r="BH425" i="6"/>
  <c r="P425" i="6"/>
  <c r="B425" i="7"/>
  <c r="BK425" i="6"/>
  <c r="BM425" i="6"/>
  <c r="BO425" i="6"/>
  <c r="BA425" i="6"/>
  <c r="C425" i="6"/>
  <c r="BR425" i="6"/>
  <c r="AF425" i="6"/>
  <c r="AP425" i="6"/>
  <c r="AS425" i="6"/>
  <c r="AV425" i="6"/>
  <c r="AX425" i="6"/>
  <c r="AE425" i="6"/>
  <c r="BN425" i="6"/>
  <c r="BE425" i="6"/>
  <c r="N425" i="6"/>
  <c r="BI425" i="6"/>
  <c r="Z425" i="6"/>
  <c r="BP728" i="6"/>
  <c r="AO728" i="6"/>
  <c r="C728" i="6"/>
  <c r="BR728" i="6"/>
  <c r="E728" i="6"/>
  <c r="AY728" i="6"/>
  <c r="K728" i="6"/>
  <c r="AX728" i="6"/>
  <c r="AA728" i="6"/>
  <c r="AW728" i="6"/>
  <c r="AP728" i="6"/>
  <c r="M728" i="6"/>
  <c r="AZ728" i="6"/>
  <c r="BF728" i="6"/>
  <c r="AK728" i="6"/>
  <c r="P728" i="6"/>
  <c r="B728" i="7"/>
  <c r="N728" i="6"/>
  <c r="BI728" i="6"/>
  <c r="BO728" i="6"/>
  <c r="BM728" i="6"/>
  <c r="BC728" i="6"/>
  <c r="AB728" i="6"/>
  <c r="BG728" i="6"/>
  <c r="BD728" i="6"/>
  <c r="AT728" i="6"/>
  <c r="AR728" i="6"/>
  <c r="AC728" i="6"/>
  <c r="AV728" i="6"/>
  <c r="AH728" i="6"/>
  <c r="AI728" i="6"/>
  <c r="BA728" i="6"/>
  <c r="AD728" i="6"/>
  <c r="AF728" i="6"/>
  <c r="BJ728" i="6"/>
  <c r="BH728" i="6"/>
  <c r="BN728" i="6"/>
  <c r="BL728" i="6"/>
  <c r="BB728" i="6"/>
  <c r="AE728" i="6"/>
  <c r="L728" i="6"/>
  <c r="BE728" i="6"/>
  <c r="Z728" i="6"/>
  <c r="AS728" i="6"/>
  <c r="AU728" i="6"/>
  <c r="O728" i="6"/>
  <c r="BK728" i="6"/>
  <c r="AR664" i="6"/>
  <c r="BI664" i="6"/>
  <c r="AU664" i="6"/>
  <c r="BL664" i="6"/>
  <c r="AH664" i="6"/>
  <c r="AE664" i="6"/>
  <c r="BA664" i="6"/>
  <c r="BG664" i="6"/>
  <c r="AK664" i="6"/>
  <c r="BE664" i="6"/>
  <c r="BJ664" i="6"/>
  <c r="AI664" i="6"/>
  <c r="BC664" i="6"/>
  <c r="AS664" i="6"/>
  <c r="BO664" i="6"/>
  <c r="AW664" i="6"/>
  <c r="BK664" i="6"/>
  <c r="L664" i="6"/>
  <c r="C664" i="6"/>
  <c r="BR664" i="6"/>
  <c r="AF664" i="6"/>
  <c r="Z664" i="6"/>
  <c r="N664" i="6"/>
  <c r="AC664" i="6"/>
  <c r="AA664" i="6"/>
  <c r="BM664" i="6"/>
  <c r="AZ664" i="6"/>
  <c r="AO664" i="6"/>
  <c r="P664" i="6"/>
  <c r="B664" i="7"/>
  <c r="AY664" i="6"/>
  <c r="BH664" i="6"/>
  <c r="AX664" i="6"/>
  <c r="AV664" i="6"/>
  <c r="BB664" i="6"/>
  <c r="BP664" i="6"/>
  <c r="BF664" i="6"/>
  <c r="BD664" i="6"/>
  <c r="M664" i="6"/>
  <c r="K664" i="6"/>
  <c r="BN664" i="6"/>
  <c r="O664" i="6"/>
  <c r="AP664" i="6"/>
  <c r="AB664" i="6"/>
  <c r="AD664" i="6"/>
  <c r="E664" i="6"/>
  <c r="AT664" i="6"/>
  <c r="BM600" i="6"/>
  <c r="AP600" i="6"/>
  <c r="L600" i="6"/>
  <c r="AU600" i="6"/>
  <c r="AZ600" i="6"/>
  <c r="P600" i="6"/>
  <c r="B600" i="7"/>
  <c r="AD600" i="6"/>
  <c r="AV600" i="6"/>
  <c r="BI600" i="6"/>
  <c r="AI600" i="6"/>
  <c r="BL600" i="6"/>
  <c r="BB600" i="6"/>
  <c r="C600" i="6"/>
  <c r="BR600" i="6"/>
  <c r="AO600" i="6"/>
  <c r="BD600" i="6"/>
  <c r="BE600" i="6"/>
  <c r="AY600" i="6"/>
  <c r="K600" i="6"/>
  <c r="BN600" i="6"/>
  <c r="O600" i="6"/>
  <c r="M600" i="6"/>
  <c r="AE600" i="6"/>
  <c r="BF600" i="6"/>
  <c r="AA600" i="6"/>
  <c r="BO600" i="6"/>
  <c r="AS600" i="6"/>
  <c r="BC600" i="6"/>
  <c r="AW600" i="6"/>
  <c r="BG600" i="6"/>
  <c r="AB600" i="6"/>
  <c r="Z600" i="6"/>
  <c r="E600" i="6"/>
  <c r="AT600" i="6"/>
  <c r="AR600" i="6"/>
  <c r="AC600" i="6"/>
  <c r="N600" i="6"/>
  <c r="AH600" i="6"/>
  <c r="AK600" i="6"/>
  <c r="BA600" i="6"/>
  <c r="BK600" i="6"/>
  <c r="AF600" i="6"/>
  <c r="BJ600" i="6"/>
  <c r="BP600" i="6"/>
  <c r="AX600" i="6"/>
  <c r="BH600" i="6"/>
  <c r="BN536" i="6"/>
  <c r="BG536" i="6"/>
  <c r="AY536" i="6"/>
  <c r="AZ536" i="6"/>
  <c r="BL536" i="6"/>
  <c r="BD536" i="6"/>
  <c r="Z536" i="6"/>
  <c r="E536" i="6"/>
  <c r="AD536" i="6"/>
  <c r="BJ536" i="6"/>
  <c r="BA536" i="6"/>
  <c r="BO536" i="6"/>
  <c r="AU536" i="6"/>
  <c r="BC536" i="6"/>
  <c r="O536" i="6"/>
  <c r="AI536" i="6"/>
  <c r="AO536" i="6"/>
  <c r="AV536" i="6"/>
  <c r="P536" i="6"/>
  <c r="B536" i="7"/>
  <c r="BK536" i="6"/>
  <c r="AK536" i="6"/>
  <c r="BP536" i="6"/>
  <c r="BI536" i="6"/>
  <c r="C536" i="6"/>
  <c r="BR536" i="6"/>
  <c r="BH536" i="6"/>
  <c r="BF536" i="6"/>
  <c r="AR536" i="6"/>
  <c r="AA536" i="6"/>
  <c r="AC536" i="6"/>
  <c r="AF536" i="6"/>
  <c r="AH536" i="6"/>
  <c r="N536" i="6"/>
  <c r="BE536" i="6"/>
  <c r="BM536" i="6"/>
  <c r="AT536" i="6"/>
  <c r="M536" i="6"/>
  <c r="AX536" i="6"/>
  <c r="AB536" i="6"/>
  <c r="BB536" i="6"/>
  <c r="AP536" i="6"/>
  <c r="L536" i="6"/>
  <c r="K536" i="6"/>
  <c r="AS536" i="6"/>
  <c r="AE536" i="6"/>
  <c r="AW536" i="6"/>
  <c r="AP472" i="6"/>
  <c r="BP472" i="6"/>
  <c r="AU472" i="6"/>
  <c r="BD472" i="6"/>
  <c r="L472" i="6"/>
  <c r="AY472" i="6"/>
  <c r="BL472" i="6"/>
  <c r="BC472" i="6"/>
  <c r="E472" i="6"/>
  <c r="BN472" i="6"/>
  <c r="AV472" i="6"/>
  <c r="BB472" i="6"/>
  <c r="N472" i="6"/>
  <c r="AO472" i="6"/>
  <c r="BA472" i="6"/>
  <c r="P472" i="6"/>
  <c r="B472" i="7"/>
  <c r="K472" i="6"/>
  <c r="AE472" i="6"/>
  <c r="BG472" i="6"/>
  <c r="O472" i="6"/>
  <c r="M472" i="6"/>
  <c r="AB472" i="6"/>
  <c r="BF472" i="6"/>
  <c r="AA472" i="6"/>
  <c r="AT472" i="6"/>
  <c r="BI472" i="6"/>
  <c r="AC472" i="6"/>
  <c r="AF472" i="6"/>
  <c r="BM472" i="6"/>
  <c r="BK472" i="6"/>
  <c r="AZ472" i="6"/>
  <c r="AD472" i="6"/>
  <c r="AW472" i="6"/>
  <c r="BJ472" i="6"/>
  <c r="AK472" i="6"/>
  <c r="AX472" i="6"/>
  <c r="C472" i="6"/>
  <c r="BR472" i="6"/>
  <c r="AH472" i="6"/>
  <c r="AS472" i="6"/>
  <c r="AR472" i="6"/>
  <c r="BO472" i="6"/>
  <c r="BH472" i="6"/>
  <c r="AI472" i="6"/>
  <c r="BE472" i="6"/>
  <c r="Z472" i="6"/>
  <c r="AS408" i="6"/>
  <c r="AD408" i="6"/>
  <c r="BL408" i="6"/>
  <c r="BM408" i="6"/>
  <c r="BC408" i="6"/>
  <c r="E408" i="6"/>
  <c r="BG408" i="6"/>
  <c r="M408" i="6"/>
  <c r="AC408" i="6"/>
  <c r="BK408" i="6"/>
  <c r="C408" i="6"/>
  <c r="BR408" i="6"/>
  <c r="AH408" i="6"/>
  <c r="AK408" i="6"/>
  <c r="AO408" i="6"/>
  <c r="BD408" i="6"/>
  <c r="P408" i="6"/>
  <c r="B408" i="7"/>
  <c r="AZ408" i="6"/>
  <c r="AF408" i="6"/>
  <c r="AU408" i="6"/>
  <c r="BB408" i="6"/>
  <c r="N408" i="6"/>
  <c r="BF408" i="6"/>
  <c r="AA408" i="6"/>
  <c r="AT408" i="6"/>
  <c r="AR408" i="6"/>
  <c r="BE408" i="6"/>
  <c r="BP408" i="6"/>
  <c r="O408" i="6"/>
  <c r="AY408" i="6"/>
  <c r="L408" i="6"/>
  <c r="AI408" i="6"/>
  <c r="AB408" i="6"/>
  <c r="BJ408" i="6"/>
  <c r="AV408" i="6"/>
  <c r="AX408" i="6"/>
  <c r="BH408" i="6"/>
  <c r="BI408" i="6"/>
  <c r="BO408" i="6"/>
  <c r="AW408" i="6"/>
  <c r="AE408" i="6"/>
  <c r="BA408" i="6"/>
  <c r="AP408" i="6"/>
  <c r="K408" i="6"/>
  <c r="BN408" i="6"/>
  <c r="Z408" i="6"/>
  <c r="AH719" i="6"/>
  <c r="BG719" i="6"/>
  <c r="AB719" i="6"/>
  <c r="BF719" i="6"/>
  <c r="AA719" i="6"/>
  <c r="BA719" i="6"/>
  <c r="BJ719" i="6"/>
  <c r="AE719" i="6"/>
  <c r="O719" i="6"/>
  <c r="AI719" i="6"/>
  <c r="AK719" i="6"/>
  <c r="BE719" i="6"/>
  <c r="N719" i="6"/>
  <c r="L719" i="6"/>
  <c r="BK719" i="6"/>
  <c r="P719" i="6"/>
  <c r="B719" i="7"/>
  <c r="AY719" i="6"/>
  <c r="BM719" i="6"/>
  <c r="BC719" i="6"/>
  <c r="E719" i="6"/>
  <c r="BB719" i="6"/>
  <c r="AR719" i="6"/>
  <c r="AO719" i="6"/>
  <c r="AV719" i="6"/>
  <c r="BO719" i="6"/>
  <c r="AC719" i="6"/>
  <c r="C719" i="6"/>
  <c r="BR719" i="6"/>
  <c r="K719" i="6"/>
  <c r="M719" i="6"/>
  <c r="BH719" i="6"/>
  <c r="Z719" i="6"/>
  <c r="BL719" i="6"/>
  <c r="AT719" i="6"/>
  <c r="AZ719" i="6"/>
  <c r="AX719" i="6"/>
  <c r="BI719" i="6"/>
  <c r="AP719" i="6"/>
  <c r="AF719" i="6"/>
  <c r="AU719" i="6"/>
  <c r="AW719" i="6"/>
  <c r="AD719" i="6"/>
  <c r="BP719" i="6"/>
  <c r="BN719" i="6"/>
  <c r="BD719" i="6"/>
  <c r="AS719" i="6"/>
  <c r="AI655" i="6"/>
  <c r="AK655" i="6"/>
  <c r="BE655" i="6"/>
  <c r="N655" i="6"/>
  <c r="AS655" i="6"/>
  <c r="AO655" i="6"/>
  <c r="AA655" i="6"/>
  <c r="AW655" i="6"/>
  <c r="AD655" i="6"/>
  <c r="AZ655" i="6"/>
  <c r="AT655" i="6"/>
  <c r="BJ655" i="6"/>
  <c r="AP655" i="6"/>
  <c r="K655" i="6"/>
  <c r="Z655" i="6"/>
  <c r="BL655" i="6"/>
  <c r="BB655" i="6"/>
  <c r="BP655" i="6"/>
  <c r="BF655" i="6"/>
  <c r="BD655" i="6"/>
  <c r="L655" i="6"/>
  <c r="BG655" i="6"/>
  <c r="BI655" i="6"/>
  <c r="AU655" i="6"/>
  <c r="O655" i="6"/>
  <c r="AY655" i="6"/>
  <c r="AB655" i="6"/>
  <c r="BC655" i="6"/>
  <c r="E655" i="6"/>
  <c r="P655" i="6"/>
  <c r="B655" i="7"/>
  <c r="AR655" i="6"/>
  <c r="AC655" i="6"/>
  <c r="BK655" i="6"/>
  <c r="BM655" i="6"/>
  <c r="BO655" i="6"/>
  <c r="BA655" i="6"/>
  <c r="C655" i="6"/>
  <c r="BR655" i="6"/>
  <c r="AF655" i="6"/>
  <c r="M655" i="6"/>
  <c r="BH655" i="6"/>
  <c r="AH655" i="6"/>
  <c r="AV655" i="6"/>
  <c r="AX655" i="6"/>
  <c r="AE655" i="6"/>
  <c r="BN655" i="6"/>
  <c r="AI591" i="6"/>
  <c r="AK591" i="6"/>
  <c r="BE591" i="6"/>
  <c r="N591" i="6"/>
  <c r="AS591" i="6"/>
  <c r="AO591" i="6"/>
  <c r="AA591" i="6"/>
  <c r="AW591" i="6"/>
  <c r="AD591" i="6"/>
  <c r="AZ591" i="6"/>
  <c r="AT591" i="6"/>
  <c r="C591" i="6"/>
  <c r="BR591" i="6"/>
  <c r="AF591" i="6"/>
  <c r="M591" i="6"/>
  <c r="BH591" i="6"/>
  <c r="AH591" i="6"/>
  <c r="AV591" i="6"/>
  <c r="AX591" i="6"/>
  <c r="AE591" i="6"/>
  <c r="BN591" i="6"/>
  <c r="BJ591" i="6"/>
  <c r="AP591" i="6"/>
  <c r="K591" i="6"/>
  <c r="Z591" i="6"/>
  <c r="BL591" i="6"/>
  <c r="BB591" i="6"/>
  <c r="BP591" i="6"/>
  <c r="BF591" i="6"/>
  <c r="BD591" i="6"/>
  <c r="L591" i="6"/>
  <c r="BG591" i="6"/>
  <c r="BI591" i="6"/>
  <c r="AU591" i="6"/>
  <c r="O591" i="6"/>
  <c r="AY591" i="6"/>
  <c r="AB591" i="6"/>
  <c r="BC591" i="6"/>
  <c r="E591" i="6"/>
  <c r="P591" i="6"/>
  <c r="B591" i="7"/>
  <c r="AR591" i="6"/>
  <c r="AC591" i="6"/>
  <c r="BK591" i="6"/>
  <c r="BM591" i="6"/>
  <c r="BO591" i="6"/>
  <c r="BA591" i="6"/>
  <c r="L527" i="6"/>
  <c r="AU527" i="6"/>
  <c r="BL527" i="6"/>
  <c r="P527" i="6"/>
  <c r="B527" i="7"/>
  <c r="AD527" i="6"/>
  <c r="AZ527" i="6"/>
  <c r="AC527" i="6"/>
  <c r="BC527" i="6"/>
  <c r="BD527" i="6"/>
  <c r="AH527" i="6"/>
  <c r="BG527" i="6"/>
  <c r="BI527" i="6"/>
  <c r="AO527" i="6"/>
  <c r="AA527" i="6"/>
  <c r="BE527" i="6"/>
  <c r="AY527" i="6"/>
  <c r="AB527" i="6"/>
  <c r="AI527" i="6"/>
  <c r="AS527" i="6"/>
  <c r="M527" i="6"/>
  <c r="BH527" i="6"/>
  <c r="BF527" i="6"/>
  <c r="AV527" i="6"/>
  <c r="BO527" i="6"/>
  <c r="AF527" i="6"/>
  <c r="C527" i="6"/>
  <c r="BR527" i="6"/>
  <c r="AW527" i="6"/>
  <c r="AP527" i="6"/>
  <c r="BM527" i="6"/>
  <c r="Z527" i="6"/>
  <c r="E527" i="6"/>
  <c r="AT527" i="6"/>
  <c r="AE527" i="6"/>
  <c r="AX527" i="6"/>
  <c r="BA527" i="6"/>
  <c r="N527" i="6"/>
  <c r="O527" i="6"/>
  <c r="BK527" i="6"/>
  <c r="K527" i="6"/>
  <c r="BJ527" i="6"/>
  <c r="BP527" i="6"/>
  <c r="BN527" i="6"/>
  <c r="AK527" i="6"/>
  <c r="BB527" i="6"/>
  <c r="AR527" i="6"/>
  <c r="P463" i="6"/>
  <c r="B463" i="7"/>
  <c r="AU463" i="6"/>
  <c r="AS463" i="6"/>
  <c r="AK463" i="6"/>
  <c r="BN463" i="6"/>
  <c r="BO463" i="6"/>
  <c r="BH463" i="6"/>
  <c r="BK463" i="6"/>
  <c r="BM463" i="6"/>
  <c r="AO463" i="6"/>
  <c r="AW463" i="6"/>
  <c r="AZ463" i="6"/>
  <c r="E463" i="6"/>
  <c r="C463" i="6"/>
  <c r="BR463" i="6"/>
  <c r="AX463" i="6"/>
  <c r="BI463" i="6"/>
  <c r="BB463" i="6"/>
  <c r="AP463" i="6"/>
  <c r="BF463" i="6"/>
  <c r="BG463" i="6"/>
  <c r="BE463" i="6"/>
  <c r="BC463" i="6"/>
  <c r="N463" i="6"/>
  <c r="M463" i="6"/>
  <c r="AA463" i="6"/>
  <c r="AI463" i="6"/>
  <c r="AD463" i="6"/>
  <c r="AT463" i="6"/>
  <c r="BA463" i="6"/>
  <c r="BD463" i="6"/>
  <c r="O463" i="6"/>
  <c r="AR463" i="6"/>
  <c r="AB463" i="6"/>
  <c r="AV463" i="6"/>
  <c r="BP463" i="6"/>
  <c r="AE463" i="6"/>
  <c r="BJ463" i="6"/>
  <c r="AY463" i="6"/>
  <c r="AC463" i="6"/>
  <c r="BL463" i="6"/>
  <c r="AH463" i="6"/>
  <c r="K463" i="6"/>
  <c r="L463" i="6"/>
  <c r="AF463" i="6"/>
  <c r="Z463" i="6"/>
  <c r="AS399" i="6"/>
  <c r="AT399" i="6"/>
  <c r="AR399" i="6"/>
  <c r="AW399" i="6"/>
  <c r="BN399" i="6"/>
  <c r="AE399" i="6"/>
  <c r="E399" i="6"/>
  <c r="AU399" i="6"/>
  <c r="N399" i="6"/>
  <c r="BE399" i="6"/>
  <c r="AD399" i="6"/>
  <c r="BP399" i="6"/>
  <c r="P399" i="6"/>
  <c r="B399" i="7"/>
  <c r="BC399" i="6"/>
  <c r="BM399" i="6"/>
  <c r="BG399" i="6"/>
  <c r="BA399" i="6"/>
  <c r="BK399" i="6"/>
  <c r="BF399" i="6"/>
  <c r="BL399" i="6"/>
  <c r="AC399" i="6"/>
  <c r="BH399" i="6"/>
  <c r="AH399" i="6"/>
  <c r="AA399" i="6"/>
  <c r="AF399" i="6"/>
  <c r="AY399" i="6"/>
  <c r="K399" i="6"/>
  <c r="BJ399" i="6"/>
  <c r="AK399" i="6"/>
  <c r="AX399" i="6"/>
  <c r="BD399" i="6"/>
  <c r="BB399" i="6"/>
  <c r="AZ399" i="6"/>
  <c r="L399" i="6"/>
  <c r="BO399" i="6"/>
  <c r="BI399" i="6"/>
  <c r="AI399" i="6"/>
  <c r="O399" i="6"/>
  <c r="AP399" i="6"/>
  <c r="AB399" i="6"/>
  <c r="M399" i="6"/>
  <c r="C399" i="6"/>
  <c r="BR399" i="6"/>
  <c r="AO399" i="6"/>
  <c r="AV399" i="6"/>
  <c r="Z399" i="6"/>
  <c r="AK263" i="5"/>
  <c r="L263" i="5"/>
  <c r="M263" i="5"/>
  <c r="BL263" i="5"/>
  <c r="AY263" i="5"/>
  <c r="AW263" i="5"/>
  <c r="AM263" i="5"/>
  <c r="AP263" i="5"/>
  <c r="AJ263" i="5"/>
  <c r="K263" i="5"/>
  <c r="BJ263" i="5"/>
  <c r="BE263" i="5"/>
  <c r="AT263" i="5"/>
  <c r="BI263" i="5"/>
  <c r="V263" i="5"/>
  <c r="J263" i="5"/>
  <c r="AH263" i="5"/>
  <c r="AR263" i="5"/>
  <c r="BG263" i="5"/>
  <c r="O263" i="5"/>
  <c r="AQ263" i="5"/>
  <c r="W263" i="5"/>
  <c r="AV263" i="5"/>
  <c r="BD263" i="5"/>
  <c r="BA263" i="5"/>
  <c r="BP263" i="5"/>
  <c r="I263" i="5"/>
  <c r="R263" i="5"/>
  <c r="AZ263" i="5"/>
  <c r="AF263" i="5"/>
  <c r="BF263" i="5"/>
  <c r="E263" i="5"/>
  <c r="BK263" i="5"/>
  <c r="P263" i="5"/>
  <c r="AN263" i="5"/>
  <c r="AO263" i="5"/>
  <c r="AX263" i="5"/>
  <c r="AS263" i="5"/>
  <c r="BC263" i="5"/>
  <c r="U263" i="5"/>
  <c r="BH263" i="5"/>
  <c r="C263" i="5"/>
  <c r="AI263" i="5"/>
  <c r="BB263" i="5"/>
  <c r="AU263" i="5"/>
  <c r="AY199" i="5"/>
  <c r="BF199" i="5"/>
  <c r="BE199" i="5"/>
  <c r="AX199" i="5"/>
  <c r="AP199" i="5"/>
  <c r="W199" i="5"/>
  <c r="E199" i="5"/>
  <c r="BH199" i="5"/>
  <c r="AV199" i="5"/>
  <c r="R199" i="5"/>
  <c r="AN199" i="5"/>
  <c r="V199" i="5"/>
  <c r="AH199" i="5"/>
  <c r="AF199" i="5"/>
  <c r="AU199" i="5"/>
  <c r="M199" i="5"/>
  <c r="AR199" i="5"/>
  <c r="BL199" i="5"/>
  <c r="BP199" i="5"/>
  <c r="K199" i="5"/>
  <c r="AS199" i="5"/>
  <c r="AO199" i="5"/>
  <c r="I199" i="5"/>
  <c r="AM199" i="5"/>
  <c r="AT199" i="5"/>
  <c r="BB199" i="5"/>
  <c r="AW199" i="5"/>
  <c r="AQ199" i="5"/>
  <c r="C199" i="5"/>
  <c r="AI199" i="5"/>
  <c r="AJ199" i="5"/>
  <c r="U199" i="5"/>
  <c r="BC199" i="5"/>
  <c r="BI199" i="5"/>
  <c r="BG199" i="5"/>
  <c r="P199" i="5"/>
  <c r="J199" i="5"/>
  <c r="BD199" i="5"/>
  <c r="BK199" i="5"/>
  <c r="BJ199" i="5"/>
  <c r="O199" i="5"/>
  <c r="BA199" i="5"/>
  <c r="AK199" i="5"/>
  <c r="L199" i="5"/>
  <c r="AZ199" i="5"/>
  <c r="AV135" i="5"/>
  <c r="AK135" i="5"/>
  <c r="I135" i="5"/>
  <c r="AP135" i="5"/>
  <c r="AR135" i="5"/>
  <c r="BI135" i="5"/>
  <c r="V135" i="5"/>
  <c r="AW135" i="5"/>
  <c r="L135" i="5"/>
  <c r="BJ135" i="5"/>
  <c r="BL135" i="5"/>
  <c r="E135" i="5"/>
  <c r="R135" i="5"/>
  <c r="BD135" i="5"/>
  <c r="M135" i="5"/>
  <c r="AY135" i="5"/>
  <c r="AZ135" i="5"/>
  <c r="AF135" i="5"/>
  <c r="AU135" i="5"/>
  <c r="J135" i="5"/>
  <c r="BB135" i="5"/>
  <c r="AO135" i="5"/>
  <c r="AH135" i="5"/>
  <c r="AS135" i="5"/>
  <c r="BH135" i="5"/>
  <c r="O135" i="5"/>
  <c r="C135" i="5"/>
  <c r="AI135" i="5"/>
  <c r="AN135" i="5"/>
  <c r="AQ135" i="5"/>
  <c r="BG135" i="5"/>
  <c r="BE135" i="5"/>
  <c r="BP135" i="5"/>
  <c r="BF135" i="5"/>
  <c r="AM135" i="5"/>
  <c r="AT135" i="5"/>
  <c r="AJ135" i="5"/>
  <c r="P135" i="5"/>
  <c r="AX135" i="5"/>
  <c r="BK135" i="5"/>
  <c r="K135" i="5"/>
  <c r="W135" i="5"/>
  <c r="U135" i="5"/>
  <c r="BC135" i="5"/>
  <c r="BA135" i="5"/>
  <c r="P71" i="5"/>
  <c r="AQ71" i="5"/>
  <c r="BI71" i="5"/>
  <c r="BP71" i="5"/>
  <c r="AR71" i="5"/>
  <c r="BB71" i="5"/>
  <c r="AW71" i="5"/>
  <c r="BF71" i="5"/>
  <c r="BC71" i="5"/>
  <c r="BJ71" i="5"/>
  <c r="BH71" i="5"/>
  <c r="AJ71" i="5"/>
  <c r="AV71" i="5"/>
  <c r="E71" i="5"/>
  <c r="C71" i="5"/>
  <c r="AI71" i="5"/>
  <c r="AK71" i="5"/>
  <c r="BD71" i="5"/>
  <c r="BE71" i="5"/>
  <c r="AT71" i="5"/>
  <c r="AH71" i="5"/>
  <c r="AN71" i="5"/>
  <c r="BL71" i="5"/>
  <c r="AF71" i="5"/>
  <c r="M71" i="5"/>
  <c r="O71" i="5"/>
  <c r="R71" i="5"/>
  <c r="AO71" i="5"/>
  <c r="AY71" i="5"/>
  <c r="BG71" i="5"/>
  <c r="AX71" i="5"/>
  <c r="L71" i="5"/>
  <c r="AZ71" i="5"/>
  <c r="AP71" i="5"/>
  <c r="AS71" i="5"/>
  <c r="BK71" i="5"/>
  <c r="U71" i="5"/>
  <c r="BA71" i="5"/>
  <c r="I71" i="5"/>
  <c r="AU71" i="5"/>
  <c r="J71" i="5"/>
  <c r="K71" i="5"/>
  <c r="W71" i="5"/>
  <c r="V71" i="5"/>
  <c r="AM71" i="5"/>
  <c r="AP266" i="5"/>
  <c r="AF266" i="5"/>
  <c r="M266" i="5"/>
  <c r="J266" i="5"/>
  <c r="BH266" i="5"/>
  <c r="AW266" i="5"/>
  <c r="BB266" i="5"/>
  <c r="AN266" i="5"/>
  <c r="AJ266" i="5"/>
  <c r="AK266" i="5"/>
  <c r="L266" i="5"/>
  <c r="BE266" i="5"/>
  <c r="BC266" i="5"/>
  <c r="BI266" i="5"/>
  <c r="AM266" i="5"/>
  <c r="O266" i="5"/>
  <c r="AR266" i="5"/>
  <c r="BG266" i="5"/>
  <c r="BK266" i="5"/>
  <c r="V266" i="5"/>
  <c r="AU266" i="5"/>
  <c r="AH266" i="5"/>
  <c r="AZ266" i="5"/>
  <c r="BP266" i="5"/>
  <c r="BA266" i="5"/>
  <c r="R266" i="5"/>
  <c r="I266" i="5"/>
  <c r="AQ266" i="5"/>
  <c r="AY266" i="5"/>
  <c r="AV266" i="5"/>
  <c r="BD266" i="5"/>
  <c r="P266" i="5"/>
  <c r="BJ266" i="5"/>
  <c r="W266" i="5"/>
  <c r="AX266" i="5"/>
  <c r="AO266" i="5"/>
  <c r="BL266" i="5"/>
  <c r="AS266" i="5"/>
  <c r="E266" i="5"/>
  <c r="U266" i="5"/>
  <c r="K266" i="5"/>
  <c r="C266" i="5"/>
  <c r="AI266" i="5"/>
  <c r="BF266" i="5"/>
  <c r="AT266" i="5"/>
  <c r="AS202" i="5"/>
  <c r="J202" i="5"/>
  <c r="K202" i="5"/>
  <c r="U202" i="5"/>
  <c r="BA202" i="5"/>
  <c r="AW202" i="5"/>
  <c r="O202" i="5"/>
  <c r="AO202" i="5"/>
  <c r="AH202" i="5"/>
  <c r="V202" i="5"/>
  <c r="AT202" i="5"/>
  <c r="E202" i="5"/>
  <c r="I202" i="5"/>
  <c r="AQ202" i="5"/>
  <c r="AJ202" i="5"/>
  <c r="AF202" i="5"/>
  <c r="BJ202" i="5"/>
  <c r="AR202" i="5"/>
  <c r="AV202" i="5"/>
  <c r="C202" i="5"/>
  <c r="AI202" i="5"/>
  <c r="AX202" i="5"/>
  <c r="BG202" i="5"/>
  <c r="AU202" i="5"/>
  <c r="BK202" i="5"/>
  <c r="BC202" i="5"/>
  <c r="AN202" i="5"/>
  <c r="BH202" i="5"/>
  <c r="BL202" i="5"/>
  <c r="AK202" i="5"/>
  <c r="BI202" i="5"/>
  <c r="BF202" i="5"/>
  <c r="BP202" i="5"/>
  <c r="R202" i="5"/>
  <c r="BD202" i="5"/>
  <c r="AY202" i="5"/>
  <c r="M202" i="5"/>
  <c r="P202" i="5"/>
  <c r="W202" i="5"/>
  <c r="BB202" i="5"/>
  <c r="AM202" i="5"/>
  <c r="AP202" i="5"/>
  <c r="AZ202" i="5"/>
  <c r="BE202" i="5"/>
  <c r="L202" i="5"/>
  <c r="AO142" i="5"/>
  <c r="L142" i="5"/>
  <c r="P142" i="5"/>
  <c r="BI142" i="5"/>
  <c r="AY142" i="5"/>
  <c r="BG142" i="5"/>
  <c r="AM142" i="5"/>
  <c r="AP142" i="5"/>
  <c r="C142" i="5"/>
  <c r="AI142" i="5"/>
  <c r="K142" i="5"/>
  <c r="BJ142" i="5"/>
  <c r="R142" i="5"/>
  <c r="AZ142" i="5"/>
  <c r="AF142" i="5"/>
  <c r="BF142" i="5"/>
  <c r="E142" i="5"/>
  <c r="BK142" i="5"/>
  <c r="AJ142" i="5"/>
  <c r="AN142" i="5"/>
  <c r="AX142" i="5"/>
  <c r="BB142" i="5"/>
  <c r="BC142" i="5"/>
  <c r="AK142" i="5"/>
  <c r="BH142" i="5"/>
  <c r="AQ142" i="5"/>
  <c r="BA142" i="5"/>
  <c r="AU142" i="5"/>
  <c r="I142" i="5"/>
  <c r="AT142" i="5"/>
  <c r="M142" i="5"/>
  <c r="V142" i="5"/>
  <c r="U142" i="5"/>
  <c r="AH142" i="5"/>
  <c r="BL142" i="5"/>
  <c r="AR142" i="5"/>
  <c r="J142" i="5"/>
  <c r="BE142" i="5"/>
  <c r="O142" i="5"/>
  <c r="AS142" i="5"/>
  <c r="W142" i="5"/>
  <c r="AW142" i="5"/>
  <c r="BD142" i="5"/>
  <c r="BP142" i="5"/>
  <c r="AV142" i="5"/>
  <c r="BL78" i="5"/>
  <c r="P78" i="5"/>
  <c r="BJ78" i="5"/>
  <c r="C78" i="5"/>
  <c r="AI78" i="5"/>
  <c r="BF78" i="5"/>
  <c r="BC78" i="5"/>
  <c r="BE78" i="5"/>
  <c r="V78" i="5"/>
  <c r="AS78" i="5"/>
  <c r="L78" i="5"/>
  <c r="U78" i="5"/>
  <c r="AQ78" i="5"/>
  <c r="AN78" i="5"/>
  <c r="AJ78" i="5"/>
  <c r="AH78" i="5"/>
  <c r="AZ78" i="5"/>
  <c r="R78" i="5"/>
  <c r="AT78" i="5"/>
  <c r="AW78" i="5"/>
  <c r="J78" i="5"/>
  <c r="BG78" i="5"/>
  <c r="BH78" i="5"/>
  <c r="BA78" i="5"/>
  <c r="AF78" i="5"/>
  <c r="O78" i="5"/>
  <c r="M78" i="5"/>
  <c r="BP78" i="5"/>
  <c r="BK78" i="5"/>
  <c r="E78" i="5"/>
  <c r="BB78" i="5"/>
  <c r="AM78" i="5"/>
  <c r="W78" i="5"/>
  <c r="I78" i="5"/>
  <c r="AY78" i="5"/>
  <c r="BI78" i="5"/>
  <c r="AR78" i="5"/>
  <c r="AP78" i="5"/>
  <c r="AV78" i="5"/>
  <c r="AK78" i="5"/>
  <c r="BD78" i="5"/>
  <c r="AO78" i="5"/>
  <c r="AX78" i="5"/>
  <c r="AU78" i="5"/>
  <c r="K78" i="5"/>
  <c r="BL265" i="5"/>
  <c r="P265" i="5"/>
  <c r="AX265" i="5"/>
  <c r="AZ265" i="5"/>
  <c r="BP265" i="5"/>
  <c r="BD265" i="5"/>
  <c r="I265" i="5"/>
  <c r="AP265" i="5"/>
  <c r="AF265" i="5"/>
  <c r="BF265" i="5"/>
  <c r="E265" i="5"/>
  <c r="J265" i="5"/>
  <c r="U265" i="5"/>
  <c r="AN265" i="5"/>
  <c r="AJ265" i="5"/>
  <c r="BH265" i="5"/>
  <c r="BK265" i="5"/>
  <c r="M265" i="5"/>
  <c r="AT265" i="5"/>
  <c r="AQ265" i="5"/>
  <c r="BG265" i="5"/>
  <c r="AW265" i="5"/>
  <c r="AR265" i="5"/>
  <c r="BA265" i="5"/>
  <c r="AM265" i="5"/>
  <c r="AY265" i="5"/>
  <c r="AS265" i="5"/>
  <c r="L265" i="5"/>
  <c r="BB265" i="5"/>
  <c r="AK265" i="5"/>
  <c r="O265" i="5"/>
  <c r="K265" i="5"/>
  <c r="AU265" i="5"/>
  <c r="AO265" i="5"/>
  <c r="V265" i="5"/>
  <c r="BI265" i="5"/>
  <c r="AV265" i="5"/>
  <c r="R265" i="5"/>
  <c r="BJ265" i="5"/>
  <c r="C265" i="5"/>
  <c r="AI265" i="5"/>
  <c r="AH265" i="5"/>
  <c r="BE265" i="5"/>
  <c r="BC265" i="5"/>
  <c r="W265" i="5"/>
  <c r="AU201" i="5"/>
  <c r="BG201" i="5"/>
  <c r="C201" i="5"/>
  <c r="AI201" i="5"/>
  <c r="BA201" i="5"/>
  <c r="BK201" i="5"/>
  <c r="BP201" i="5"/>
  <c r="AH201" i="5"/>
  <c r="V201" i="5"/>
  <c r="M201" i="5"/>
  <c r="AZ201" i="5"/>
  <c r="BH201" i="5"/>
  <c r="W201" i="5"/>
  <c r="AP201" i="5"/>
  <c r="E201" i="5"/>
  <c r="AJ201" i="5"/>
  <c r="K201" i="5"/>
  <c r="AY201" i="5"/>
  <c r="AX201" i="5"/>
  <c r="BD201" i="5"/>
  <c r="BL201" i="5"/>
  <c r="J201" i="5"/>
  <c r="BF201" i="5"/>
  <c r="AW201" i="5"/>
  <c r="BJ201" i="5"/>
  <c r="BE201" i="5"/>
  <c r="BC201" i="5"/>
  <c r="U201" i="5"/>
  <c r="AR201" i="5"/>
  <c r="AK201" i="5"/>
  <c r="AQ201" i="5"/>
  <c r="AO201" i="5"/>
  <c r="BI201" i="5"/>
  <c r="AF201" i="5"/>
  <c r="R201" i="5"/>
  <c r="L201" i="5"/>
  <c r="O201" i="5"/>
  <c r="BB201" i="5"/>
  <c r="P201" i="5"/>
  <c r="I201" i="5"/>
  <c r="AS201" i="5"/>
  <c r="AM201" i="5"/>
  <c r="AT201" i="5"/>
  <c r="AN201" i="5"/>
  <c r="AV201" i="5"/>
  <c r="AO137" i="5"/>
  <c r="R137" i="5"/>
  <c r="AU137" i="5"/>
  <c r="AQ137" i="5"/>
  <c r="L137" i="5"/>
  <c r="U137" i="5"/>
  <c r="E137" i="5"/>
  <c r="AY137" i="5"/>
  <c r="BB137" i="5"/>
  <c r="AH137" i="5"/>
  <c r="AK137" i="5"/>
  <c r="BJ137" i="5"/>
  <c r="BL137" i="5"/>
  <c r="O137" i="5"/>
  <c r="AV137" i="5"/>
  <c r="W137" i="5"/>
  <c r="BA137" i="5"/>
  <c r="BP137" i="5"/>
  <c r="BG137" i="5"/>
  <c r="M137" i="5"/>
  <c r="AF137" i="5"/>
  <c r="AZ137" i="5"/>
  <c r="AM137" i="5"/>
  <c r="BF137" i="5"/>
  <c r="P137" i="5"/>
  <c r="BD137" i="5"/>
  <c r="I137" i="5"/>
  <c r="AX137" i="5"/>
  <c r="AS137" i="5"/>
  <c r="BC137" i="5"/>
  <c r="AW137" i="5"/>
  <c r="BH137" i="5"/>
  <c r="C137" i="5"/>
  <c r="AI137" i="5"/>
  <c r="K137" i="5"/>
  <c r="AP137" i="5"/>
  <c r="BE137" i="5"/>
  <c r="AN137" i="5"/>
  <c r="BI137" i="5"/>
  <c r="AT137" i="5"/>
  <c r="J137" i="5"/>
  <c r="V137" i="5"/>
  <c r="AJ137" i="5"/>
  <c r="AR137" i="5"/>
  <c r="BK137" i="5"/>
  <c r="AU73" i="5"/>
  <c r="BI73" i="5"/>
  <c r="AY73" i="5"/>
  <c r="BE73" i="5"/>
  <c r="AH73" i="5"/>
  <c r="BD73" i="5"/>
  <c r="BB73" i="5"/>
  <c r="O73" i="5"/>
  <c r="AW73" i="5"/>
  <c r="R73" i="5"/>
  <c r="AX73" i="5"/>
  <c r="AN73" i="5"/>
  <c r="AZ73" i="5"/>
  <c r="BG73" i="5"/>
  <c r="L73" i="5"/>
  <c r="C73" i="5"/>
  <c r="AI73" i="5"/>
  <c r="BF73" i="5"/>
  <c r="BJ73" i="5"/>
  <c r="BP73" i="5"/>
  <c r="U73" i="5"/>
  <c r="AS73" i="5"/>
  <c r="AO73" i="5"/>
  <c r="AV73" i="5"/>
  <c r="AQ73" i="5"/>
  <c r="K73" i="5"/>
  <c r="BC73" i="5"/>
  <c r="AM73" i="5"/>
  <c r="BA73" i="5"/>
  <c r="W73" i="5"/>
  <c r="M73" i="5"/>
  <c r="BL73" i="5"/>
  <c r="J73" i="5"/>
  <c r="AR73" i="5"/>
  <c r="V73" i="5"/>
  <c r="E73" i="5"/>
  <c r="BH73" i="5"/>
  <c r="I73" i="5"/>
  <c r="BK73" i="5"/>
  <c r="P73" i="5"/>
  <c r="AJ73" i="5"/>
  <c r="AK73" i="5"/>
  <c r="AP73" i="5"/>
  <c r="AT73" i="5"/>
  <c r="AF73" i="5"/>
  <c r="AO260" i="5"/>
  <c r="L260" i="5"/>
  <c r="P260" i="5"/>
  <c r="BI260" i="5"/>
  <c r="AY260" i="5"/>
  <c r="BG260" i="5"/>
  <c r="AM260" i="5"/>
  <c r="AP260" i="5"/>
  <c r="C260" i="5"/>
  <c r="AI260" i="5"/>
  <c r="K260" i="5"/>
  <c r="BJ260" i="5"/>
  <c r="I260" i="5"/>
  <c r="AT260" i="5"/>
  <c r="M260" i="5"/>
  <c r="V260" i="5"/>
  <c r="U260" i="5"/>
  <c r="AH260" i="5"/>
  <c r="BL260" i="5"/>
  <c r="AR260" i="5"/>
  <c r="J260" i="5"/>
  <c r="BE260" i="5"/>
  <c r="O260" i="5"/>
  <c r="AS260" i="5"/>
  <c r="W260" i="5"/>
  <c r="AW260" i="5"/>
  <c r="BD260" i="5"/>
  <c r="BP260" i="5"/>
  <c r="AV260" i="5"/>
  <c r="R260" i="5"/>
  <c r="AZ260" i="5"/>
  <c r="AF260" i="5"/>
  <c r="BF260" i="5"/>
  <c r="E260" i="5"/>
  <c r="BK260" i="5"/>
  <c r="AJ260" i="5"/>
  <c r="AN260" i="5"/>
  <c r="AX260" i="5"/>
  <c r="BB260" i="5"/>
  <c r="BC260" i="5"/>
  <c r="AK260" i="5"/>
  <c r="BH260" i="5"/>
  <c r="AQ260" i="5"/>
  <c r="BA260" i="5"/>
  <c r="AU260" i="5"/>
  <c r="AP196" i="5"/>
  <c r="BK196" i="5"/>
  <c r="BA196" i="5"/>
  <c r="K196" i="5"/>
  <c r="BH196" i="5"/>
  <c r="AW196" i="5"/>
  <c r="BL196" i="5"/>
  <c r="R196" i="5"/>
  <c r="BG196" i="5"/>
  <c r="AT196" i="5"/>
  <c r="BE196" i="5"/>
  <c r="C196" i="5"/>
  <c r="AI196" i="5"/>
  <c r="W196" i="5"/>
  <c r="AS196" i="5"/>
  <c r="BI196" i="5"/>
  <c r="L196" i="5"/>
  <c r="AQ196" i="5"/>
  <c r="AK196" i="5"/>
  <c r="BJ196" i="5"/>
  <c r="V196" i="5"/>
  <c r="O196" i="5"/>
  <c r="BB196" i="5"/>
  <c r="AM196" i="5"/>
  <c r="AV196" i="5"/>
  <c r="AZ196" i="5"/>
  <c r="AN196" i="5"/>
  <c r="AO196" i="5"/>
  <c r="BF196" i="5"/>
  <c r="AU196" i="5"/>
  <c r="P196" i="5"/>
  <c r="E196" i="5"/>
  <c r="BC196" i="5"/>
  <c r="AX196" i="5"/>
  <c r="BD196" i="5"/>
  <c r="AH196" i="5"/>
  <c r="AJ196" i="5"/>
  <c r="I196" i="5"/>
  <c r="BP196" i="5"/>
  <c r="AR196" i="5"/>
  <c r="J196" i="5"/>
  <c r="AF196" i="5"/>
  <c r="U196" i="5"/>
  <c r="M196" i="5"/>
  <c r="AY196" i="5"/>
  <c r="BD132" i="5"/>
  <c r="BP132" i="5"/>
  <c r="AN132" i="5"/>
  <c r="K132" i="5"/>
  <c r="AS132" i="5"/>
  <c r="AQ132" i="5"/>
  <c r="AK132" i="5"/>
  <c r="W132" i="5"/>
  <c r="BA132" i="5"/>
  <c r="E132" i="5"/>
  <c r="AO132" i="5"/>
  <c r="BL132" i="5"/>
  <c r="O132" i="5"/>
  <c r="AM132" i="5"/>
  <c r="AT132" i="5"/>
  <c r="AW132" i="5"/>
  <c r="AU132" i="5"/>
  <c r="V132" i="5"/>
  <c r="I132" i="5"/>
  <c r="BF132" i="5"/>
  <c r="AF132" i="5"/>
  <c r="BC132" i="5"/>
  <c r="P132" i="5"/>
  <c r="BH132" i="5"/>
  <c r="BK132" i="5"/>
  <c r="AZ132" i="5"/>
  <c r="BE132" i="5"/>
  <c r="L132" i="5"/>
  <c r="AP132" i="5"/>
  <c r="AV132" i="5"/>
  <c r="M132" i="5"/>
  <c r="BG132" i="5"/>
  <c r="C132" i="5"/>
  <c r="AI132" i="5"/>
  <c r="AJ132" i="5"/>
  <c r="AH132" i="5"/>
  <c r="BB132" i="5"/>
  <c r="AX132" i="5"/>
  <c r="R132" i="5"/>
  <c r="AR132" i="5"/>
  <c r="BI132" i="5"/>
  <c r="U132" i="5"/>
  <c r="BJ132" i="5"/>
  <c r="AY132" i="5"/>
  <c r="J132" i="5"/>
  <c r="BE68" i="5"/>
  <c r="P68" i="5"/>
  <c r="U68" i="5"/>
  <c r="AT68" i="5"/>
  <c r="R68" i="5"/>
  <c r="AU68" i="5"/>
  <c r="AX68" i="5"/>
  <c r="AM68" i="5"/>
  <c r="M68" i="5"/>
  <c r="I68" i="5"/>
  <c r="AR68" i="5"/>
  <c r="BF68" i="5"/>
  <c r="AY68" i="5"/>
  <c r="AJ68" i="5"/>
  <c r="BD68" i="5"/>
  <c r="BP68" i="5"/>
  <c r="AN68" i="5"/>
  <c r="BB68" i="5"/>
  <c r="L68" i="5"/>
  <c r="AZ68" i="5"/>
  <c r="BA68" i="5"/>
  <c r="BK68" i="5"/>
  <c r="BG68" i="5"/>
  <c r="AO68" i="5"/>
  <c r="AQ68" i="5"/>
  <c r="BI68" i="5"/>
  <c r="AV68" i="5"/>
  <c r="AS68" i="5"/>
  <c r="O68" i="5"/>
  <c r="K68" i="5"/>
  <c r="V68" i="5"/>
  <c r="BC68" i="5"/>
  <c r="E68" i="5"/>
  <c r="BL68" i="5"/>
  <c r="J68" i="5"/>
  <c r="C68" i="5"/>
  <c r="AI68" i="5"/>
  <c r="W68" i="5"/>
  <c r="AP68" i="5"/>
  <c r="AW68" i="5"/>
  <c r="BJ68" i="5"/>
  <c r="AH68" i="5"/>
  <c r="AF68" i="5"/>
  <c r="BH68" i="5"/>
  <c r="AK68" i="5"/>
  <c r="AE529" i="6"/>
  <c r="AS529" i="6"/>
  <c r="AH529" i="6"/>
  <c r="AK529" i="6"/>
  <c r="BA529" i="6"/>
  <c r="L529" i="6"/>
  <c r="AR529" i="6"/>
  <c r="BI529" i="6"/>
  <c r="P529" i="6"/>
  <c r="B529" i="7"/>
  <c r="AA529" i="6"/>
  <c r="AF529" i="6"/>
  <c r="AC529" i="6"/>
  <c r="BP529" i="6"/>
  <c r="BE529" i="6"/>
  <c r="BD529" i="6"/>
  <c r="E529" i="6"/>
  <c r="N529" i="6"/>
  <c r="AU529" i="6"/>
  <c r="AT529" i="6"/>
  <c r="AY529" i="6"/>
  <c r="BG529" i="6"/>
  <c r="C529" i="6"/>
  <c r="BR529" i="6"/>
  <c r="AI529" i="6"/>
  <c r="BH529" i="6"/>
  <c r="BM529" i="6"/>
  <c r="BL529" i="6"/>
  <c r="Z529" i="6"/>
  <c r="AD529" i="6"/>
  <c r="BF529" i="6"/>
  <c r="BC529" i="6"/>
  <c r="AX529" i="6"/>
  <c r="BK529" i="6"/>
  <c r="BO529" i="6"/>
  <c r="AP529" i="6"/>
  <c r="BJ529" i="6"/>
  <c r="O529" i="6"/>
  <c r="BN529" i="6"/>
  <c r="BB529" i="6"/>
  <c r="AB529" i="6"/>
  <c r="K529" i="6"/>
  <c r="AV529" i="6"/>
  <c r="AZ529" i="6"/>
  <c r="AO529" i="6"/>
  <c r="AW529" i="6"/>
  <c r="M529" i="6"/>
  <c r="BJ465" i="6"/>
  <c r="BP465" i="6"/>
  <c r="K465" i="6"/>
  <c r="AS465" i="6"/>
  <c r="BM465" i="6"/>
  <c r="AH465" i="6"/>
  <c r="O465" i="6"/>
  <c r="L465" i="6"/>
  <c r="BD465" i="6"/>
  <c r="AF465" i="6"/>
  <c r="AK465" i="6"/>
  <c r="AV465" i="6"/>
  <c r="BN465" i="6"/>
  <c r="BG465" i="6"/>
  <c r="N465" i="6"/>
  <c r="C465" i="6"/>
  <c r="BR465" i="6"/>
  <c r="AO465" i="6"/>
  <c r="BK465" i="6"/>
  <c r="Z465" i="6"/>
  <c r="AT465" i="6"/>
  <c r="AW465" i="6"/>
  <c r="AZ465" i="6"/>
  <c r="BB465" i="6"/>
  <c r="E465" i="6"/>
  <c r="AD465" i="6"/>
  <c r="BA465" i="6"/>
  <c r="P465" i="6"/>
  <c r="B465" i="7"/>
  <c r="BC465" i="6"/>
  <c r="M465" i="6"/>
  <c r="BE465" i="6"/>
  <c r="BF465" i="6"/>
  <c r="AC465" i="6"/>
  <c r="BH465" i="6"/>
  <c r="AB465" i="6"/>
  <c r="AE465" i="6"/>
  <c r="BI465" i="6"/>
  <c r="AX465" i="6"/>
  <c r="BL465" i="6"/>
  <c r="AP465" i="6"/>
  <c r="AR465" i="6"/>
  <c r="AU465" i="6"/>
  <c r="BO465" i="6"/>
  <c r="AY465" i="6"/>
  <c r="AA465" i="6"/>
  <c r="AI465" i="6"/>
  <c r="K401" i="6"/>
  <c r="AX401" i="6"/>
  <c r="AA401" i="6"/>
  <c r="AW401" i="6"/>
  <c r="M401" i="6"/>
  <c r="BP401" i="6"/>
  <c r="L401" i="6"/>
  <c r="AY401" i="6"/>
  <c r="AR401" i="6"/>
  <c r="P401" i="6"/>
  <c r="B401" i="7"/>
  <c r="AI401" i="6"/>
  <c r="AE401" i="6"/>
  <c r="AC401" i="6"/>
  <c r="AZ401" i="6"/>
  <c r="AH401" i="6"/>
  <c r="AV401" i="6"/>
  <c r="AO401" i="6"/>
  <c r="BL401" i="6"/>
  <c r="BE401" i="6"/>
  <c r="BC401" i="6"/>
  <c r="Z401" i="6"/>
  <c r="AS401" i="6"/>
  <c r="BG401" i="6"/>
  <c r="BB401" i="6"/>
  <c r="AB401" i="6"/>
  <c r="BO401" i="6"/>
  <c r="BI401" i="6"/>
  <c r="O401" i="6"/>
  <c r="BH401" i="6"/>
  <c r="N401" i="6"/>
  <c r="BJ401" i="6"/>
  <c r="BN401" i="6"/>
  <c r="BM401" i="6"/>
  <c r="BA401" i="6"/>
  <c r="E401" i="6"/>
  <c r="C401" i="6"/>
  <c r="BR401" i="6"/>
  <c r="AP401" i="6"/>
  <c r="AU401" i="6"/>
  <c r="BF401" i="6"/>
  <c r="AF401" i="6"/>
  <c r="AK401" i="6"/>
  <c r="BD401" i="6"/>
  <c r="BK401" i="6"/>
  <c r="AD401" i="6"/>
  <c r="AT401" i="6"/>
  <c r="AZ704" i="6"/>
  <c r="L704" i="6"/>
  <c r="AD704" i="6"/>
  <c r="BD704" i="6"/>
  <c r="P704" i="6"/>
  <c r="B704" i="7"/>
  <c r="Z704" i="6"/>
  <c r="BH704" i="6"/>
  <c r="AC704" i="6"/>
  <c r="BO704" i="6"/>
  <c r="O704" i="6"/>
  <c r="BB704" i="6"/>
  <c r="AI704" i="6"/>
  <c r="AB704" i="6"/>
  <c r="BG704" i="6"/>
  <c r="E704" i="6"/>
  <c r="AT704" i="6"/>
  <c r="AR704" i="6"/>
  <c r="AX704" i="6"/>
  <c r="AV704" i="6"/>
  <c r="AH704" i="6"/>
  <c r="M704" i="6"/>
  <c r="AO704" i="6"/>
  <c r="AK704" i="6"/>
  <c r="BJ704" i="6"/>
  <c r="AS704" i="6"/>
  <c r="AA704" i="6"/>
  <c r="AP704" i="6"/>
  <c r="BA704" i="6"/>
  <c r="AF704" i="6"/>
  <c r="N704" i="6"/>
  <c r="AU704" i="6"/>
  <c r="BK704" i="6"/>
  <c r="BF704" i="6"/>
  <c r="BE704" i="6"/>
  <c r="K704" i="6"/>
  <c r="BL704" i="6"/>
  <c r="BC704" i="6"/>
  <c r="AE704" i="6"/>
  <c r="C704" i="6"/>
  <c r="BR704" i="6"/>
  <c r="BI704" i="6"/>
  <c r="AW704" i="6"/>
  <c r="BP704" i="6"/>
  <c r="AY704" i="6"/>
  <c r="BN704" i="6"/>
  <c r="BM704" i="6"/>
  <c r="AS640" i="6"/>
  <c r="BN640" i="6"/>
  <c r="BH640" i="6"/>
  <c r="BO640" i="6"/>
  <c r="BM640" i="6"/>
  <c r="AP640" i="6"/>
  <c r="BA640" i="6"/>
  <c r="Z640" i="6"/>
  <c r="AA640" i="6"/>
  <c r="AY640" i="6"/>
  <c r="BI640" i="6"/>
  <c r="BC640" i="6"/>
  <c r="BJ640" i="6"/>
  <c r="AH640" i="6"/>
  <c r="AK640" i="6"/>
  <c r="P640" i="6"/>
  <c r="B640" i="7"/>
  <c r="L640" i="6"/>
  <c r="BK640" i="6"/>
  <c r="AT640" i="6"/>
  <c r="AC640" i="6"/>
  <c r="BL640" i="6"/>
  <c r="AW640" i="6"/>
  <c r="C640" i="6"/>
  <c r="BR640" i="6"/>
  <c r="AR640" i="6"/>
  <c r="AU640" i="6"/>
  <c r="BP640" i="6"/>
  <c r="AI640" i="6"/>
  <c r="O640" i="6"/>
  <c r="AE640" i="6"/>
  <c r="AO640" i="6"/>
  <c r="AF640" i="6"/>
  <c r="N640" i="6"/>
  <c r="BB640" i="6"/>
  <c r="E640" i="6"/>
  <c r="BF640" i="6"/>
  <c r="K640" i="6"/>
  <c r="BE640" i="6"/>
  <c r="M640" i="6"/>
  <c r="AD640" i="6"/>
  <c r="BD640" i="6"/>
  <c r="AX640" i="6"/>
  <c r="AV640" i="6"/>
  <c r="BG640" i="6"/>
  <c r="AB640" i="6"/>
  <c r="AZ640" i="6"/>
  <c r="AS576" i="6"/>
  <c r="AK576" i="6"/>
  <c r="AP576" i="6"/>
  <c r="AZ576" i="6"/>
  <c r="BM576" i="6"/>
  <c r="BO576" i="6"/>
  <c r="C576" i="6"/>
  <c r="BR576" i="6"/>
  <c r="BD576" i="6"/>
  <c r="M576" i="6"/>
  <c r="P576" i="6"/>
  <c r="B576" i="7"/>
  <c r="AV576" i="6"/>
  <c r="Z576" i="6"/>
  <c r="K576" i="6"/>
  <c r="BJ576" i="6"/>
  <c r="BE576" i="6"/>
  <c r="AW576" i="6"/>
  <c r="AO576" i="6"/>
  <c r="AF576" i="6"/>
  <c r="BA576" i="6"/>
  <c r="E576" i="6"/>
  <c r="AE576" i="6"/>
  <c r="AA576" i="6"/>
  <c r="AT576" i="6"/>
  <c r="BC576" i="6"/>
  <c r="N576" i="6"/>
  <c r="AH576" i="6"/>
  <c r="BF576" i="6"/>
  <c r="AR576" i="6"/>
  <c r="AY576" i="6"/>
  <c r="BG576" i="6"/>
  <c r="BI576" i="6"/>
  <c r="BB576" i="6"/>
  <c r="BN576" i="6"/>
  <c r="L576" i="6"/>
  <c r="AU576" i="6"/>
  <c r="AI576" i="6"/>
  <c r="AD576" i="6"/>
  <c r="BK576" i="6"/>
  <c r="AB576" i="6"/>
  <c r="BP576" i="6"/>
  <c r="BH576" i="6"/>
  <c r="O576" i="6"/>
  <c r="BL576" i="6"/>
  <c r="AX576" i="6"/>
  <c r="AC576" i="6"/>
  <c r="AR512" i="6"/>
  <c r="AK512" i="6"/>
  <c r="AS512" i="6"/>
  <c r="BN512" i="6"/>
  <c r="BL512" i="6"/>
  <c r="AH512" i="6"/>
  <c r="BO512" i="6"/>
  <c r="BA512" i="6"/>
  <c r="AI512" i="6"/>
  <c r="E512" i="6"/>
  <c r="AU512" i="6"/>
  <c r="BI512" i="6"/>
  <c r="BK512" i="6"/>
  <c r="BM512" i="6"/>
  <c r="AZ512" i="6"/>
  <c r="AO512" i="6"/>
  <c r="BD512" i="6"/>
  <c r="AT512" i="6"/>
  <c r="C512" i="6"/>
  <c r="BR512" i="6"/>
  <c r="AC512" i="6"/>
  <c r="O512" i="6"/>
  <c r="BG512" i="6"/>
  <c r="BF512" i="6"/>
  <c r="BE512" i="6"/>
  <c r="AY512" i="6"/>
  <c r="N512" i="6"/>
  <c r="K512" i="6"/>
  <c r="AW512" i="6"/>
  <c r="AB512" i="6"/>
  <c r="AF512" i="6"/>
  <c r="AE512" i="6"/>
  <c r="AX512" i="6"/>
  <c r="BB512" i="6"/>
  <c r="L512" i="6"/>
  <c r="P512" i="6"/>
  <c r="B512" i="7"/>
  <c r="AA512" i="6"/>
  <c r="AP512" i="6"/>
  <c r="M512" i="6"/>
  <c r="Z512" i="6"/>
  <c r="BJ512" i="6"/>
  <c r="BH512" i="6"/>
  <c r="AV512" i="6"/>
  <c r="BP512" i="6"/>
  <c r="AD512" i="6"/>
  <c r="BC512" i="6"/>
  <c r="AE448" i="6"/>
  <c r="BA448" i="6"/>
  <c r="AI448" i="6"/>
  <c r="AK448" i="6"/>
  <c r="BE448" i="6"/>
  <c r="AP448" i="6"/>
  <c r="BH448" i="6"/>
  <c r="BN448" i="6"/>
  <c r="M448" i="6"/>
  <c r="AV448" i="6"/>
  <c r="BM448" i="6"/>
  <c r="AD448" i="6"/>
  <c r="BP448" i="6"/>
  <c r="BF448" i="6"/>
  <c r="BD448" i="6"/>
  <c r="BB448" i="6"/>
  <c r="AR448" i="6"/>
  <c r="P448" i="6"/>
  <c r="B448" i="7"/>
  <c r="BK448" i="6"/>
  <c r="AW448" i="6"/>
  <c r="BO448" i="6"/>
  <c r="AH448" i="6"/>
  <c r="E448" i="6"/>
  <c r="BG448" i="6"/>
  <c r="BI448" i="6"/>
  <c r="AA448" i="6"/>
  <c r="AO448" i="6"/>
  <c r="AZ448" i="6"/>
  <c r="C448" i="6"/>
  <c r="BR448" i="6"/>
  <c r="AT448" i="6"/>
  <c r="O448" i="6"/>
  <c r="AB448" i="6"/>
  <c r="N448" i="6"/>
  <c r="BJ448" i="6"/>
  <c r="L448" i="6"/>
  <c r="AC448" i="6"/>
  <c r="AF448" i="6"/>
  <c r="K448" i="6"/>
  <c r="AU448" i="6"/>
  <c r="AY448" i="6"/>
  <c r="BC448" i="6"/>
  <c r="AX448" i="6"/>
  <c r="AS448" i="6"/>
  <c r="BL448" i="6"/>
  <c r="Z448" i="6"/>
  <c r="BM384" i="6"/>
  <c r="AP384" i="6"/>
  <c r="N384" i="6"/>
  <c r="AE384" i="6"/>
  <c r="AO384" i="6"/>
  <c r="AR384" i="6"/>
  <c r="AX384" i="6"/>
  <c r="E384" i="6"/>
  <c r="BG384" i="6"/>
  <c r="AC384" i="6"/>
  <c r="AW384" i="6"/>
  <c r="AD384" i="6"/>
  <c r="BL384" i="6"/>
  <c r="L384" i="6"/>
  <c r="BC384" i="6"/>
  <c r="C384" i="6"/>
  <c r="BR384" i="6"/>
  <c r="P384" i="6"/>
  <c r="B384" i="7"/>
  <c r="AZ384" i="6"/>
  <c r="BH384" i="6"/>
  <c r="AH384" i="6"/>
  <c r="AI384" i="6"/>
  <c r="BA384" i="6"/>
  <c r="AU384" i="6"/>
  <c r="AF384" i="6"/>
  <c r="BD384" i="6"/>
  <c r="AA384" i="6"/>
  <c r="BP384" i="6"/>
  <c r="BF384" i="6"/>
  <c r="BO384" i="6"/>
  <c r="BJ384" i="6"/>
  <c r="O384" i="6"/>
  <c r="BI384" i="6"/>
  <c r="AV384" i="6"/>
  <c r="M384" i="6"/>
  <c r="BB384" i="6"/>
  <c r="BK384" i="6"/>
  <c r="AY384" i="6"/>
  <c r="BE384" i="6"/>
  <c r="K384" i="6"/>
  <c r="AK384" i="6"/>
  <c r="AB384" i="6"/>
  <c r="AS384" i="6"/>
  <c r="AT384" i="6"/>
  <c r="BN384" i="6"/>
  <c r="Z384" i="6"/>
  <c r="BF695" i="6"/>
  <c r="AA695" i="6"/>
  <c r="BA695" i="6"/>
  <c r="BJ695" i="6"/>
  <c r="AE695" i="6"/>
  <c r="O695" i="6"/>
  <c r="AI695" i="6"/>
  <c r="AK695" i="6"/>
  <c r="BE695" i="6"/>
  <c r="AP695" i="6"/>
  <c r="BH695" i="6"/>
  <c r="L695" i="6"/>
  <c r="BK695" i="6"/>
  <c r="P695" i="6"/>
  <c r="B695" i="7"/>
  <c r="AY695" i="6"/>
  <c r="BM695" i="6"/>
  <c r="BC695" i="6"/>
  <c r="E695" i="6"/>
  <c r="M695" i="6"/>
  <c r="AB695" i="6"/>
  <c r="AU695" i="6"/>
  <c r="AZ695" i="6"/>
  <c r="BN695" i="6"/>
  <c r="K695" i="6"/>
  <c r="N695" i="6"/>
  <c r="AO695" i="6"/>
  <c r="AW695" i="6"/>
  <c r="BP695" i="6"/>
  <c r="BG695" i="6"/>
  <c r="Z695" i="6"/>
  <c r="AT695" i="6"/>
  <c r="AC695" i="6"/>
  <c r="BD695" i="6"/>
  <c r="AR695" i="6"/>
  <c r="AV695" i="6"/>
  <c r="AD695" i="6"/>
  <c r="AX695" i="6"/>
  <c r="AH695" i="6"/>
  <c r="AF695" i="6"/>
  <c r="AS695" i="6"/>
  <c r="BL695" i="6"/>
  <c r="BO695" i="6"/>
  <c r="C695" i="6"/>
  <c r="BR695" i="6"/>
  <c r="BB695" i="6"/>
  <c r="BI695" i="6"/>
  <c r="AE631" i="6"/>
  <c r="BA631" i="6"/>
  <c r="AI631" i="6"/>
  <c r="AK631" i="6"/>
  <c r="BE631" i="6"/>
  <c r="BK631" i="6"/>
  <c r="M631" i="6"/>
  <c r="AR631" i="6"/>
  <c r="BI631" i="6"/>
  <c r="Z631" i="6"/>
  <c r="AD631" i="6"/>
  <c r="BP631" i="6"/>
  <c r="P631" i="6"/>
  <c r="B631" i="7"/>
  <c r="BC631" i="6"/>
  <c r="E631" i="6"/>
  <c r="AO631" i="6"/>
  <c r="AP631" i="6"/>
  <c r="K631" i="6"/>
  <c r="BF631" i="6"/>
  <c r="BO631" i="6"/>
  <c r="BN631" i="6"/>
  <c r="C631" i="6"/>
  <c r="BR631" i="6"/>
  <c r="BJ631" i="6"/>
  <c r="AX631" i="6"/>
  <c r="AS631" i="6"/>
  <c r="AW631" i="6"/>
  <c r="AZ631" i="6"/>
  <c r="BL631" i="6"/>
  <c r="AF631" i="6"/>
  <c r="BG631" i="6"/>
  <c r="AH631" i="6"/>
  <c r="AB631" i="6"/>
  <c r="BM631" i="6"/>
  <c r="L631" i="6"/>
  <c r="N631" i="6"/>
  <c r="AV631" i="6"/>
  <c r="AT631" i="6"/>
  <c r="AA631" i="6"/>
  <c r="BH631" i="6"/>
  <c r="BB631" i="6"/>
  <c r="AY631" i="6"/>
  <c r="AU631" i="6"/>
  <c r="BD631" i="6"/>
  <c r="O631" i="6"/>
  <c r="AC631" i="6"/>
  <c r="AH567" i="6"/>
  <c r="BG567" i="6"/>
  <c r="AE567" i="6"/>
  <c r="N567" i="6"/>
  <c r="AO567" i="6"/>
  <c r="BK567" i="6"/>
  <c r="BI567" i="6"/>
  <c r="AF567" i="6"/>
  <c r="AT567" i="6"/>
  <c r="BO567" i="6"/>
  <c r="K567" i="6"/>
  <c r="BB567" i="6"/>
  <c r="C567" i="6"/>
  <c r="BR567" i="6"/>
  <c r="AI567" i="6"/>
  <c r="BF567" i="6"/>
  <c r="AA567" i="6"/>
  <c r="E567" i="6"/>
  <c r="BJ567" i="6"/>
  <c r="AV567" i="6"/>
  <c r="BL567" i="6"/>
  <c r="O567" i="6"/>
  <c r="AP567" i="6"/>
  <c r="BN567" i="6"/>
  <c r="Z567" i="6"/>
  <c r="AX567" i="6"/>
  <c r="BP567" i="6"/>
  <c r="M567" i="6"/>
  <c r="AB567" i="6"/>
  <c r="BD567" i="6"/>
  <c r="P567" i="6"/>
  <c r="B567" i="7"/>
  <c r="AC567" i="6"/>
  <c r="AK567" i="6"/>
  <c r="BA567" i="6"/>
  <c r="AZ567" i="6"/>
  <c r="AD567" i="6"/>
  <c r="BC567" i="6"/>
  <c r="BM567" i="6"/>
  <c r="AS567" i="6"/>
  <c r="AU567" i="6"/>
  <c r="BE567" i="6"/>
  <c r="AR567" i="6"/>
  <c r="AW567" i="6"/>
  <c r="AY567" i="6"/>
  <c r="L567" i="6"/>
  <c r="BH567" i="6"/>
  <c r="AY503" i="6"/>
  <c r="BP503" i="6"/>
  <c r="AR503" i="6"/>
  <c r="E503" i="6"/>
  <c r="BD503" i="6"/>
  <c r="BN503" i="6"/>
  <c r="AC503" i="6"/>
  <c r="AK503" i="6"/>
  <c r="L503" i="6"/>
  <c r="O503" i="6"/>
  <c r="N503" i="6"/>
  <c r="AH503" i="6"/>
  <c r="BO503" i="6"/>
  <c r="AD503" i="6"/>
  <c r="AP503" i="6"/>
  <c r="AO503" i="6"/>
  <c r="BI503" i="6"/>
  <c r="AV503" i="6"/>
  <c r="BK503" i="6"/>
  <c r="P503" i="6"/>
  <c r="B503" i="7"/>
  <c r="BC503" i="6"/>
  <c r="BE503" i="6"/>
  <c r="BL503" i="6"/>
  <c r="K503" i="6"/>
  <c r="BF503" i="6"/>
  <c r="M503" i="6"/>
  <c r="AU503" i="6"/>
  <c r="AF503" i="6"/>
  <c r="AI503" i="6"/>
  <c r="BJ503" i="6"/>
  <c r="AT503" i="6"/>
  <c r="AB503" i="6"/>
  <c r="BG503" i="6"/>
  <c r="Z503" i="6"/>
  <c r="BM503" i="6"/>
  <c r="AE503" i="6"/>
  <c r="BB503" i="6"/>
  <c r="C503" i="6"/>
  <c r="BR503" i="6"/>
  <c r="AS503" i="6"/>
  <c r="BH503" i="6"/>
  <c r="BA503" i="6"/>
  <c r="AX503" i="6"/>
  <c r="AW503" i="6"/>
  <c r="AZ503" i="6"/>
  <c r="AA503" i="6"/>
  <c r="AW439" i="6"/>
  <c r="M439" i="6"/>
  <c r="AA439" i="6"/>
  <c r="C439" i="6"/>
  <c r="BR439" i="6"/>
  <c r="L439" i="6"/>
  <c r="AY439" i="6"/>
  <c r="AE439" i="6"/>
  <c r="AK439" i="6"/>
  <c r="P439" i="6"/>
  <c r="B439" i="7"/>
  <c r="AI439" i="6"/>
  <c r="BL439" i="6"/>
  <c r="BP439" i="6"/>
  <c r="AH439" i="6"/>
  <c r="BD439" i="6"/>
  <c r="BF439" i="6"/>
  <c r="AV439" i="6"/>
  <c r="E439" i="6"/>
  <c r="AT439" i="6"/>
  <c r="BH439" i="6"/>
  <c r="Z439" i="6"/>
  <c r="BM439" i="6"/>
  <c r="AZ439" i="6"/>
  <c r="BA439" i="6"/>
  <c r="AR439" i="6"/>
  <c r="AF439" i="6"/>
  <c r="BC439" i="6"/>
  <c r="BG439" i="6"/>
  <c r="O439" i="6"/>
  <c r="BI439" i="6"/>
  <c r="AD439" i="6"/>
  <c r="BN439" i="6"/>
  <c r="N439" i="6"/>
  <c r="BB439" i="6"/>
  <c r="AP439" i="6"/>
  <c r="BO439" i="6"/>
  <c r="BE439" i="6"/>
  <c r="K439" i="6"/>
  <c r="BK439" i="6"/>
  <c r="AO439" i="6"/>
  <c r="AX439" i="6"/>
  <c r="BJ439" i="6"/>
  <c r="AU439" i="6"/>
  <c r="AC439" i="6"/>
  <c r="AB439" i="6"/>
  <c r="AS439" i="6"/>
  <c r="E375" i="6"/>
  <c r="BC375" i="6"/>
  <c r="BI375" i="6"/>
  <c r="K375" i="6"/>
  <c r="BG375" i="6"/>
  <c r="BN375" i="6"/>
  <c r="O375" i="6"/>
  <c r="AR375" i="6"/>
  <c r="BJ375" i="6"/>
  <c r="AD375" i="6"/>
  <c r="AC375" i="6"/>
  <c r="BL375" i="6"/>
  <c r="AB375" i="6"/>
  <c r="AF375" i="6"/>
  <c r="AP375" i="6"/>
  <c r="BE375" i="6"/>
  <c r="AU375" i="6"/>
  <c r="AE375" i="6"/>
  <c r="AY375" i="6"/>
  <c r="AT375" i="6"/>
  <c r="AZ375" i="6"/>
  <c r="AH375" i="6"/>
  <c r="AV375" i="6"/>
  <c r="AX375" i="6"/>
  <c r="BO375" i="6"/>
  <c r="BA375" i="6"/>
  <c r="BB375" i="6"/>
  <c r="N375" i="6"/>
  <c r="AA375" i="6"/>
  <c r="BP375" i="6"/>
  <c r="AK375" i="6"/>
  <c r="BH375" i="6"/>
  <c r="BK375" i="6"/>
  <c r="L375" i="6"/>
  <c r="AI375" i="6"/>
  <c r="C375" i="6"/>
  <c r="BR375" i="6"/>
  <c r="BF375" i="6"/>
  <c r="AO375" i="6"/>
  <c r="BD375" i="6"/>
  <c r="M375" i="6"/>
  <c r="AS375" i="6"/>
  <c r="BM375" i="6"/>
  <c r="P375" i="6"/>
  <c r="B375" i="7"/>
  <c r="AW375" i="6"/>
  <c r="Z375" i="6"/>
  <c r="AK239" i="5"/>
  <c r="L239" i="5"/>
  <c r="M239" i="5"/>
  <c r="BL239" i="5"/>
  <c r="AY239" i="5"/>
  <c r="AW239" i="5"/>
  <c r="AM239" i="5"/>
  <c r="AP239" i="5"/>
  <c r="AJ239" i="5"/>
  <c r="K239" i="5"/>
  <c r="I239" i="5"/>
  <c r="R239" i="5"/>
  <c r="AZ239" i="5"/>
  <c r="AF239" i="5"/>
  <c r="BF239" i="5"/>
  <c r="E239" i="5"/>
  <c r="BK239" i="5"/>
  <c r="P239" i="5"/>
  <c r="AN239" i="5"/>
  <c r="AX239" i="5"/>
  <c r="BI239" i="5"/>
  <c r="W239" i="5"/>
  <c r="BH239" i="5"/>
  <c r="BP239" i="5"/>
  <c r="BG239" i="5"/>
  <c r="AQ239" i="5"/>
  <c r="J239" i="5"/>
  <c r="C239" i="5"/>
  <c r="AI239" i="5"/>
  <c r="BJ239" i="5"/>
  <c r="AT239" i="5"/>
  <c r="BC239" i="5"/>
  <c r="AV239" i="5"/>
  <c r="BA239" i="5"/>
  <c r="AU239" i="5"/>
  <c r="BE239" i="5"/>
  <c r="AS239" i="5"/>
  <c r="U239" i="5"/>
  <c r="BD239" i="5"/>
  <c r="AR239" i="5"/>
  <c r="V239" i="5"/>
  <c r="AH239" i="5"/>
  <c r="AO239" i="5"/>
  <c r="BB239" i="5"/>
  <c r="O239" i="5"/>
  <c r="BK175" i="5"/>
  <c r="AJ175" i="5"/>
  <c r="W175" i="5"/>
  <c r="I175" i="5"/>
  <c r="BI175" i="5"/>
  <c r="BJ175" i="5"/>
  <c r="E175" i="5"/>
  <c r="L175" i="5"/>
  <c r="J175" i="5"/>
  <c r="AN175" i="5"/>
  <c r="AR175" i="5"/>
  <c r="U175" i="5"/>
  <c r="V175" i="5"/>
  <c r="AH175" i="5"/>
  <c r="BF175" i="5"/>
  <c r="AF175" i="5"/>
  <c r="AU175" i="5"/>
  <c r="BL175" i="5"/>
  <c r="AQ175" i="5"/>
  <c r="BH175" i="5"/>
  <c r="AX175" i="5"/>
  <c r="AM175" i="5"/>
  <c r="O175" i="5"/>
  <c r="AO175" i="5"/>
  <c r="AW175" i="5"/>
  <c r="BG175" i="5"/>
  <c r="M175" i="5"/>
  <c r="AP175" i="5"/>
  <c r="BC175" i="5"/>
  <c r="BB175" i="5"/>
  <c r="R175" i="5"/>
  <c r="AK175" i="5"/>
  <c r="BE175" i="5"/>
  <c r="BA175" i="5"/>
  <c r="K175" i="5"/>
  <c r="AV175" i="5"/>
  <c r="BD175" i="5"/>
  <c r="AY175" i="5"/>
  <c r="BP175" i="5"/>
  <c r="C175" i="5"/>
  <c r="AI175" i="5"/>
  <c r="AS175" i="5"/>
  <c r="P175" i="5"/>
  <c r="AT175" i="5"/>
  <c r="AZ175" i="5"/>
  <c r="W111" i="5"/>
  <c r="AH111" i="5"/>
  <c r="AM111" i="5"/>
  <c r="AP111" i="5"/>
  <c r="BL111" i="5"/>
  <c r="K111" i="5"/>
  <c r="O111" i="5"/>
  <c r="R111" i="5"/>
  <c r="AJ111" i="5"/>
  <c r="BE111" i="5"/>
  <c r="BI111" i="5"/>
  <c r="BB111" i="5"/>
  <c r="BF111" i="5"/>
  <c r="AN111" i="5"/>
  <c r="AQ111" i="5"/>
  <c r="AU111" i="5"/>
  <c r="P111" i="5"/>
  <c r="BP111" i="5"/>
  <c r="AW111" i="5"/>
  <c r="BC111" i="5"/>
  <c r="BG111" i="5"/>
  <c r="E111" i="5"/>
  <c r="L111" i="5"/>
  <c r="AZ111" i="5"/>
  <c r="AO111" i="5"/>
  <c r="AF111" i="5"/>
  <c r="BH111" i="5"/>
  <c r="AR111" i="5"/>
  <c r="AV111" i="5"/>
  <c r="C111" i="5"/>
  <c r="AI111" i="5"/>
  <c r="M111" i="5"/>
  <c r="V111" i="5"/>
  <c r="AK111" i="5"/>
  <c r="BK111" i="5"/>
  <c r="AT111" i="5"/>
  <c r="AY111" i="5"/>
  <c r="I111" i="5"/>
  <c r="U111" i="5"/>
  <c r="BD111" i="5"/>
  <c r="BA111" i="5"/>
  <c r="BJ111" i="5"/>
  <c r="AS111" i="5"/>
  <c r="J111" i="5"/>
  <c r="AX111" i="5"/>
  <c r="AH47" i="5"/>
  <c r="AU47" i="5"/>
  <c r="AZ47" i="5"/>
  <c r="BA47" i="5"/>
  <c r="AP47" i="5"/>
  <c r="AO47" i="5"/>
  <c r="K47" i="5"/>
  <c r="M47" i="5"/>
  <c r="BC47" i="5"/>
  <c r="BL47" i="5"/>
  <c r="BB47" i="5"/>
  <c r="BG47" i="5"/>
  <c r="P47" i="5"/>
  <c r="AJ47" i="5"/>
  <c r="AN47" i="5"/>
  <c r="AK47" i="5"/>
  <c r="BH47" i="5"/>
  <c r="BK47" i="5"/>
  <c r="AW47" i="5"/>
  <c r="O47" i="5"/>
  <c r="AX47" i="5"/>
  <c r="V47" i="5"/>
  <c r="I47" i="5"/>
  <c r="AR47" i="5"/>
  <c r="L47" i="5"/>
  <c r="AQ47" i="5"/>
  <c r="BF47" i="5"/>
  <c r="R47" i="5"/>
  <c r="BJ47" i="5"/>
  <c r="BE47" i="5"/>
  <c r="AS47" i="5"/>
  <c r="AV47" i="5"/>
  <c r="AY47" i="5"/>
  <c r="E47" i="5"/>
  <c r="BD47" i="5"/>
  <c r="W47" i="5"/>
  <c r="AT47" i="5"/>
  <c r="J47" i="5"/>
  <c r="BP47" i="5"/>
  <c r="AM47" i="5"/>
  <c r="BI47" i="5"/>
  <c r="C47" i="5"/>
  <c r="AI47" i="5"/>
  <c r="U47" i="5"/>
  <c r="AF47" i="5"/>
  <c r="BE242" i="5"/>
  <c r="BL242" i="5"/>
  <c r="AY242" i="5"/>
  <c r="AU242" i="5"/>
  <c r="AM242" i="5"/>
  <c r="U242" i="5"/>
  <c r="P242" i="5"/>
  <c r="BP242" i="5"/>
  <c r="BF242" i="5"/>
  <c r="AX242" i="5"/>
  <c r="BK242" i="5"/>
  <c r="V242" i="5"/>
  <c r="J242" i="5"/>
  <c r="AH242" i="5"/>
  <c r="AZ242" i="5"/>
  <c r="AN242" i="5"/>
  <c r="BA242" i="5"/>
  <c r="R242" i="5"/>
  <c r="AQ242" i="5"/>
  <c r="AS242" i="5"/>
  <c r="BH242" i="5"/>
  <c r="BB242" i="5"/>
  <c r="C242" i="5"/>
  <c r="AI242" i="5"/>
  <c r="BG242" i="5"/>
  <c r="I242" i="5"/>
  <c r="AF242" i="5"/>
  <c r="BI242" i="5"/>
  <c r="BD242" i="5"/>
  <c r="K242" i="5"/>
  <c r="AJ242" i="5"/>
  <c r="L242" i="5"/>
  <c r="AP242" i="5"/>
  <c r="M242" i="5"/>
  <c r="E242" i="5"/>
  <c r="O242" i="5"/>
  <c r="BJ242" i="5"/>
  <c r="AK242" i="5"/>
  <c r="AV242" i="5"/>
  <c r="AT242" i="5"/>
  <c r="AW242" i="5"/>
  <c r="AO242" i="5"/>
  <c r="AR242" i="5"/>
  <c r="BC242" i="5"/>
  <c r="W242" i="5"/>
  <c r="AJ186" i="5"/>
  <c r="BI186" i="5"/>
  <c r="BF186" i="5"/>
  <c r="W186" i="5"/>
  <c r="K186" i="5"/>
  <c r="BK186" i="5"/>
  <c r="BL186" i="5"/>
  <c r="AZ186" i="5"/>
  <c r="BD186" i="5"/>
  <c r="BH186" i="5"/>
  <c r="AQ186" i="5"/>
  <c r="J186" i="5"/>
  <c r="AM186" i="5"/>
  <c r="BA186" i="5"/>
  <c r="AP186" i="5"/>
  <c r="L186" i="5"/>
  <c r="R186" i="5"/>
  <c r="AT186" i="5"/>
  <c r="AO186" i="5"/>
  <c r="U186" i="5"/>
  <c r="I186" i="5"/>
  <c r="BG186" i="5"/>
  <c r="AW186" i="5"/>
  <c r="BP186" i="5"/>
  <c r="AV186" i="5"/>
  <c r="AY186" i="5"/>
  <c r="M186" i="5"/>
  <c r="AX186" i="5"/>
  <c r="E186" i="5"/>
  <c r="BC186" i="5"/>
  <c r="AS186" i="5"/>
  <c r="AK186" i="5"/>
  <c r="BE186" i="5"/>
  <c r="V186" i="5"/>
  <c r="AR186" i="5"/>
  <c r="O186" i="5"/>
  <c r="BB186" i="5"/>
  <c r="AU186" i="5"/>
  <c r="P186" i="5"/>
  <c r="C186" i="5"/>
  <c r="AI186" i="5"/>
  <c r="AF186" i="5"/>
  <c r="AH186" i="5"/>
  <c r="AN186" i="5"/>
  <c r="BJ186" i="5"/>
  <c r="AU122" i="5"/>
  <c r="AV122" i="5"/>
  <c r="E122" i="5"/>
  <c r="BG122" i="5"/>
  <c r="AZ122" i="5"/>
  <c r="BA122" i="5"/>
  <c r="AQ122" i="5"/>
  <c r="I122" i="5"/>
  <c r="AP122" i="5"/>
  <c r="BH122" i="5"/>
  <c r="V122" i="5"/>
  <c r="W122" i="5"/>
  <c r="U122" i="5"/>
  <c r="BP122" i="5"/>
  <c r="C122" i="5"/>
  <c r="AI122" i="5"/>
  <c r="AK122" i="5"/>
  <c r="BD122" i="5"/>
  <c r="BF122" i="5"/>
  <c r="AS122" i="5"/>
  <c r="BC122" i="5"/>
  <c r="AW122" i="5"/>
  <c r="AM122" i="5"/>
  <c r="BB122" i="5"/>
  <c r="AO122" i="5"/>
  <c r="P122" i="5"/>
  <c r="BI122" i="5"/>
  <c r="AH122" i="5"/>
  <c r="L122" i="5"/>
  <c r="AF122" i="5"/>
  <c r="AY122" i="5"/>
  <c r="AJ122" i="5"/>
  <c r="K122" i="5"/>
  <c r="BE122" i="5"/>
  <c r="AR122" i="5"/>
  <c r="AT122" i="5"/>
  <c r="BK122" i="5"/>
  <c r="BL122" i="5"/>
  <c r="AX122" i="5"/>
  <c r="R122" i="5"/>
  <c r="J122" i="5"/>
  <c r="AN122" i="5"/>
  <c r="O122" i="5"/>
  <c r="M122" i="5"/>
  <c r="BJ122" i="5"/>
  <c r="AJ58" i="5"/>
  <c r="K58" i="5"/>
  <c r="BG58" i="5"/>
  <c r="AR58" i="5"/>
  <c r="C58" i="5"/>
  <c r="AI58" i="5"/>
  <c r="I58" i="5"/>
  <c r="AV58" i="5"/>
  <c r="J58" i="5"/>
  <c r="BE58" i="5"/>
  <c r="AM58" i="5"/>
  <c r="AY58" i="5"/>
  <c r="AN58" i="5"/>
  <c r="AK58" i="5"/>
  <c r="BH58" i="5"/>
  <c r="AQ58" i="5"/>
  <c r="L58" i="5"/>
  <c r="AW58" i="5"/>
  <c r="AZ58" i="5"/>
  <c r="BB58" i="5"/>
  <c r="AU58" i="5"/>
  <c r="BD58" i="5"/>
  <c r="BJ58" i="5"/>
  <c r="U58" i="5"/>
  <c r="V58" i="5"/>
  <c r="BL58" i="5"/>
  <c r="AO58" i="5"/>
  <c r="E58" i="5"/>
  <c r="AP58" i="5"/>
  <c r="BF58" i="5"/>
  <c r="AS58" i="5"/>
  <c r="BA58" i="5"/>
  <c r="AX58" i="5"/>
  <c r="BK58" i="5"/>
  <c r="AF58" i="5"/>
  <c r="W58" i="5"/>
  <c r="BI58" i="5"/>
  <c r="M58" i="5"/>
  <c r="O58" i="5"/>
  <c r="BP58" i="5"/>
  <c r="AH58" i="5"/>
  <c r="AT58" i="5"/>
  <c r="BC58" i="5"/>
  <c r="R58" i="5"/>
  <c r="P58" i="5"/>
  <c r="AV245" i="5"/>
  <c r="AQ245" i="5"/>
  <c r="AR245" i="5"/>
  <c r="AJ245" i="5"/>
  <c r="AH245" i="5"/>
  <c r="AO245" i="5"/>
  <c r="AY245" i="5"/>
  <c r="M245" i="5"/>
  <c r="W245" i="5"/>
  <c r="R245" i="5"/>
  <c r="O245" i="5"/>
  <c r="P245" i="5"/>
  <c r="AK245" i="5"/>
  <c r="K245" i="5"/>
  <c r="AU245" i="5"/>
  <c r="I245" i="5"/>
  <c r="V245" i="5"/>
  <c r="BI245" i="5"/>
  <c r="AX245" i="5"/>
  <c r="BJ245" i="5"/>
  <c r="J245" i="5"/>
  <c r="BL245" i="5"/>
  <c r="C245" i="5"/>
  <c r="AI245" i="5"/>
  <c r="BD245" i="5"/>
  <c r="BE245" i="5"/>
  <c r="BC245" i="5"/>
  <c r="BF245" i="5"/>
  <c r="U245" i="5"/>
  <c r="AN245" i="5"/>
  <c r="BB245" i="5"/>
  <c r="BG245" i="5"/>
  <c r="BH245" i="5"/>
  <c r="BK245" i="5"/>
  <c r="AF245" i="5"/>
  <c r="AT245" i="5"/>
  <c r="AW245" i="5"/>
  <c r="E245" i="5"/>
  <c r="BP245" i="5"/>
  <c r="BA245" i="5"/>
  <c r="AM245" i="5"/>
  <c r="AP245" i="5"/>
  <c r="AS245" i="5"/>
  <c r="L245" i="5"/>
  <c r="AZ245" i="5"/>
  <c r="BF181" i="5"/>
  <c r="I181" i="5"/>
  <c r="U181" i="5"/>
  <c r="V181" i="5"/>
  <c r="AQ181" i="5"/>
  <c r="AM181" i="5"/>
  <c r="BJ181" i="5"/>
  <c r="BB181" i="5"/>
  <c r="BL181" i="5"/>
  <c r="BD181" i="5"/>
  <c r="BK181" i="5"/>
  <c r="O181" i="5"/>
  <c r="AH181" i="5"/>
  <c r="AY181" i="5"/>
  <c r="AT181" i="5"/>
  <c r="BG181" i="5"/>
  <c r="AF181" i="5"/>
  <c r="R181" i="5"/>
  <c r="BH181" i="5"/>
  <c r="AJ181" i="5"/>
  <c r="AU181" i="5"/>
  <c r="AX181" i="5"/>
  <c r="BP181" i="5"/>
  <c r="M181" i="5"/>
  <c r="AK181" i="5"/>
  <c r="P181" i="5"/>
  <c r="AZ181" i="5"/>
  <c r="W181" i="5"/>
  <c r="BA181" i="5"/>
  <c r="AW181" i="5"/>
  <c r="AS181" i="5"/>
  <c r="BI181" i="5"/>
  <c r="AO181" i="5"/>
  <c r="L181" i="5"/>
  <c r="AN181" i="5"/>
  <c r="AP181" i="5"/>
  <c r="C181" i="5"/>
  <c r="AI181" i="5"/>
  <c r="BE181" i="5"/>
  <c r="J181" i="5"/>
  <c r="K181" i="5"/>
  <c r="E181" i="5"/>
  <c r="BC181" i="5"/>
  <c r="AV181" i="5"/>
  <c r="AR181" i="5"/>
  <c r="W117" i="5"/>
  <c r="AS117" i="5"/>
  <c r="BJ117" i="5"/>
  <c r="L117" i="5"/>
  <c r="AW117" i="5"/>
  <c r="BP117" i="5"/>
  <c r="C117" i="5"/>
  <c r="AI117" i="5"/>
  <c r="J117" i="5"/>
  <c r="AN117" i="5"/>
  <c r="BE117" i="5"/>
  <c r="BG117" i="5"/>
  <c r="AR117" i="5"/>
  <c r="V117" i="5"/>
  <c r="AH117" i="5"/>
  <c r="E117" i="5"/>
  <c r="R117" i="5"/>
  <c r="BA117" i="5"/>
  <c r="BD117" i="5"/>
  <c r="AP117" i="5"/>
  <c r="BH117" i="5"/>
  <c r="AT117" i="5"/>
  <c r="AV117" i="5"/>
  <c r="AF117" i="5"/>
  <c r="AZ117" i="5"/>
  <c r="AK117" i="5"/>
  <c r="I117" i="5"/>
  <c r="BF117" i="5"/>
  <c r="BK117" i="5"/>
  <c r="M117" i="5"/>
  <c r="AQ117" i="5"/>
  <c r="BL117" i="5"/>
  <c r="AX117" i="5"/>
  <c r="BB117" i="5"/>
  <c r="AO117" i="5"/>
  <c r="AM117" i="5"/>
  <c r="AU117" i="5"/>
  <c r="BI117" i="5"/>
  <c r="K117" i="5"/>
  <c r="U117" i="5"/>
  <c r="P117" i="5"/>
  <c r="AJ117" i="5"/>
  <c r="BC117" i="5"/>
  <c r="O117" i="5"/>
  <c r="AY117" i="5"/>
  <c r="AY53" i="5"/>
  <c r="AS53" i="5"/>
  <c r="BI53" i="5"/>
  <c r="AT53" i="5"/>
  <c r="BF53" i="5"/>
  <c r="BD53" i="5"/>
  <c r="W53" i="5"/>
  <c r="BH53" i="5"/>
  <c r="M53" i="5"/>
  <c r="AW53" i="5"/>
  <c r="P53" i="5"/>
  <c r="V53" i="5"/>
  <c r="AF53" i="5"/>
  <c r="BC53" i="5"/>
  <c r="R53" i="5"/>
  <c r="BA53" i="5"/>
  <c r="BB53" i="5"/>
  <c r="AV53" i="5"/>
  <c r="L53" i="5"/>
  <c r="E53" i="5"/>
  <c r="AH53" i="5"/>
  <c r="BE53" i="5"/>
  <c r="AM53" i="5"/>
  <c r="AN53" i="5"/>
  <c r="C53" i="5"/>
  <c r="AI53" i="5"/>
  <c r="O53" i="5"/>
  <c r="BL53" i="5"/>
  <c r="AZ53" i="5"/>
  <c r="BJ53" i="5"/>
  <c r="U53" i="5"/>
  <c r="I53" i="5"/>
  <c r="BP53" i="5"/>
  <c r="BG53" i="5"/>
  <c r="AU53" i="5"/>
  <c r="BK53" i="5"/>
  <c r="AQ53" i="5"/>
  <c r="AO53" i="5"/>
  <c r="K53" i="5"/>
  <c r="AX53" i="5"/>
  <c r="AJ53" i="5"/>
  <c r="AK53" i="5"/>
  <c r="AR53" i="5"/>
  <c r="J53" i="5"/>
  <c r="AP53" i="5"/>
  <c r="BI240" i="5"/>
  <c r="AY240" i="5"/>
  <c r="BG240" i="5"/>
  <c r="AM240" i="5"/>
  <c r="AP240" i="5"/>
  <c r="C240" i="5"/>
  <c r="AI240" i="5"/>
  <c r="K240" i="5"/>
  <c r="BJ240" i="5"/>
  <c r="I240" i="5"/>
  <c r="AX240" i="5"/>
  <c r="AZ240" i="5"/>
  <c r="M240" i="5"/>
  <c r="V240" i="5"/>
  <c r="U240" i="5"/>
  <c r="AH240" i="5"/>
  <c r="BL240" i="5"/>
  <c r="AR240" i="5"/>
  <c r="J240" i="5"/>
  <c r="R240" i="5"/>
  <c r="P240" i="5"/>
  <c r="AS240" i="5"/>
  <c r="W240" i="5"/>
  <c r="AW240" i="5"/>
  <c r="BD240" i="5"/>
  <c r="BP240" i="5"/>
  <c r="AV240" i="5"/>
  <c r="L240" i="5"/>
  <c r="BB240" i="5"/>
  <c r="AF240" i="5"/>
  <c r="BF240" i="5"/>
  <c r="E240" i="5"/>
  <c r="BK240" i="5"/>
  <c r="AJ240" i="5"/>
  <c r="AN240" i="5"/>
  <c r="AO240" i="5"/>
  <c r="AT240" i="5"/>
  <c r="BC240" i="5"/>
  <c r="AK240" i="5"/>
  <c r="BH240" i="5"/>
  <c r="AQ240" i="5"/>
  <c r="BA240" i="5"/>
  <c r="AU240" i="5"/>
  <c r="BE240" i="5"/>
  <c r="O240" i="5"/>
  <c r="AJ176" i="5"/>
  <c r="BA176" i="5"/>
  <c r="AR176" i="5"/>
  <c r="K176" i="5"/>
  <c r="AV176" i="5"/>
  <c r="E176" i="5"/>
  <c r="AZ176" i="5"/>
  <c r="J176" i="5"/>
  <c r="AH176" i="5"/>
  <c r="M176" i="5"/>
  <c r="BK176" i="5"/>
  <c r="O176" i="5"/>
  <c r="U176" i="5"/>
  <c r="AS176" i="5"/>
  <c r="BL176" i="5"/>
  <c r="P176" i="5"/>
  <c r="AW176" i="5"/>
  <c r="AY176" i="5"/>
  <c r="AO176" i="5"/>
  <c r="BF176" i="5"/>
  <c r="AU176" i="5"/>
  <c r="AQ176" i="5"/>
  <c r="BG176" i="5"/>
  <c r="BI176" i="5"/>
  <c r="R176" i="5"/>
  <c r="AN176" i="5"/>
  <c r="V176" i="5"/>
  <c r="I176" i="5"/>
  <c r="C176" i="5"/>
  <c r="AI176" i="5"/>
  <c r="BH176" i="5"/>
  <c r="AK176" i="5"/>
  <c r="AM176" i="5"/>
  <c r="BC176" i="5"/>
  <c r="BD176" i="5"/>
  <c r="AT176" i="5"/>
  <c r="W176" i="5"/>
  <c r="AP176" i="5"/>
  <c r="AX176" i="5"/>
  <c r="BP176" i="5"/>
  <c r="L176" i="5"/>
  <c r="BB176" i="5"/>
  <c r="AF176" i="5"/>
  <c r="BE176" i="5"/>
  <c r="BJ176" i="5"/>
  <c r="W112" i="5"/>
  <c r="I112" i="5"/>
  <c r="AK112" i="5"/>
  <c r="BH112" i="5"/>
  <c r="O112" i="5"/>
  <c r="AM112" i="5"/>
  <c r="U112" i="5"/>
  <c r="BJ112" i="5"/>
  <c r="R112" i="5"/>
  <c r="AJ112" i="5"/>
  <c r="AX112" i="5"/>
  <c r="AU112" i="5"/>
  <c r="BE112" i="5"/>
  <c r="AR112" i="5"/>
  <c r="AP112" i="5"/>
  <c r="AV112" i="5"/>
  <c r="AT112" i="5"/>
  <c r="AZ112" i="5"/>
  <c r="E112" i="5"/>
  <c r="AN112" i="5"/>
  <c r="J112" i="5"/>
  <c r="M112" i="5"/>
  <c r="BF112" i="5"/>
  <c r="BL112" i="5"/>
  <c r="AQ112" i="5"/>
  <c r="C112" i="5"/>
  <c r="AI112" i="5"/>
  <c r="AF112" i="5"/>
  <c r="AH112" i="5"/>
  <c r="BD112" i="5"/>
  <c r="BB112" i="5"/>
  <c r="AS112" i="5"/>
  <c r="BG112" i="5"/>
  <c r="AW112" i="5"/>
  <c r="K112" i="5"/>
  <c r="BP112" i="5"/>
  <c r="BK112" i="5"/>
  <c r="AO112" i="5"/>
  <c r="BC112" i="5"/>
  <c r="BI112" i="5"/>
  <c r="L112" i="5"/>
  <c r="V112" i="5"/>
  <c r="AY112" i="5"/>
  <c r="BA112" i="5"/>
  <c r="P112" i="5"/>
  <c r="BG589" i="6"/>
  <c r="K589" i="6"/>
  <c r="AX589" i="6"/>
  <c r="AF589" i="6"/>
  <c r="BK589" i="6"/>
  <c r="O589" i="6"/>
  <c r="BN589" i="6"/>
  <c r="BB589" i="6"/>
  <c r="AE589" i="6"/>
  <c r="BA589" i="6"/>
  <c r="AH589" i="6"/>
  <c r="AO589" i="6"/>
  <c r="M589" i="6"/>
  <c r="BH589" i="6"/>
  <c r="L589" i="6"/>
  <c r="Z589" i="6"/>
  <c r="BL589" i="6"/>
  <c r="BC589" i="6"/>
  <c r="AY589" i="6"/>
  <c r="AB589" i="6"/>
  <c r="C589" i="6"/>
  <c r="BR589" i="6"/>
  <c r="N589" i="6"/>
  <c r="BF589" i="6"/>
  <c r="AU589" i="6"/>
  <c r="BM589" i="6"/>
  <c r="AD589" i="6"/>
  <c r="P589" i="6"/>
  <c r="B589" i="7"/>
  <c r="E589" i="6"/>
  <c r="AR589" i="6"/>
  <c r="AI589" i="6"/>
  <c r="AA589" i="6"/>
  <c r="AT589" i="6"/>
  <c r="BO589" i="6"/>
  <c r="AS589" i="6"/>
  <c r="AK589" i="6"/>
  <c r="AV589" i="6"/>
  <c r="BD589" i="6"/>
  <c r="AZ589" i="6"/>
  <c r="BJ589" i="6"/>
  <c r="AP589" i="6"/>
  <c r="BI589" i="6"/>
  <c r="AC589" i="6"/>
  <c r="AW589" i="6"/>
  <c r="BE589" i="6"/>
  <c r="BP589" i="6"/>
  <c r="BF525" i="6"/>
  <c r="AA525" i="6"/>
  <c r="AW525" i="6"/>
  <c r="AR525" i="6"/>
  <c r="AY525" i="6"/>
  <c r="BP525" i="6"/>
  <c r="BG525" i="6"/>
  <c r="BN525" i="6"/>
  <c r="E525" i="6"/>
  <c r="BH525" i="6"/>
  <c r="AU525" i="6"/>
  <c r="AS525" i="6"/>
  <c r="BE525" i="6"/>
  <c r="BJ525" i="6"/>
  <c r="AZ525" i="6"/>
  <c r="AB525" i="6"/>
  <c r="BC525" i="6"/>
  <c r="O525" i="6"/>
  <c r="L525" i="6"/>
  <c r="AV525" i="6"/>
  <c r="AP525" i="6"/>
  <c r="AD525" i="6"/>
  <c r="BM525" i="6"/>
  <c r="AI525" i="6"/>
  <c r="K525" i="6"/>
  <c r="AO525" i="6"/>
  <c r="BL525" i="6"/>
  <c r="AF525" i="6"/>
  <c r="BO525" i="6"/>
  <c r="BB525" i="6"/>
  <c r="C525" i="6"/>
  <c r="BR525" i="6"/>
  <c r="M525" i="6"/>
  <c r="Z525" i="6"/>
  <c r="BA525" i="6"/>
  <c r="P525" i="6"/>
  <c r="B525" i="7"/>
  <c r="AE525" i="6"/>
  <c r="AC525" i="6"/>
  <c r="AK525" i="6"/>
  <c r="N525" i="6"/>
  <c r="BK525" i="6"/>
  <c r="AH525" i="6"/>
  <c r="AT525" i="6"/>
  <c r="BI525" i="6"/>
  <c r="AX525" i="6"/>
  <c r="BD525" i="6"/>
  <c r="AH461" i="6"/>
  <c r="BA461" i="6"/>
  <c r="AA461" i="6"/>
  <c r="C461" i="6"/>
  <c r="BR461" i="6"/>
  <c r="L461" i="6"/>
  <c r="K461" i="6"/>
  <c r="AV461" i="6"/>
  <c r="N461" i="6"/>
  <c r="AF461" i="6"/>
  <c r="BL461" i="6"/>
  <c r="BB461" i="6"/>
  <c r="BC461" i="6"/>
  <c r="AI461" i="6"/>
  <c r="AO461" i="6"/>
  <c r="BM461" i="6"/>
  <c r="AS461" i="6"/>
  <c r="AT461" i="6"/>
  <c r="M461" i="6"/>
  <c r="Z461" i="6"/>
  <c r="AD461" i="6"/>
  <c r="AX461" i="6"/>
  <c r="BD461" i="6"/>
  <c r="O461" i="6"/>
  <c r="BH461" i="6"/>
  <c r="E461" i="6"/>
  <c r="AE461" i="6"/>
  <c r="BO461" i="6"/>
  <c r="AB461" i="6"/>
  <c r="BF461" i="6"/>
  <c r="AC461" i="6"/>
  <c r="P461" i="6"/>
  <c r="B461" i="7"/>
  <c r="BE461" i="6"/>
  <c r="AZ461" i="6"/>
  <c r="AW461" i="6"/>
  <c r="AP461" i="6"/>
  <c r="BN461" i="6"/>
  <c r="BJ461" i="6"/>
  <c r="BG461" i="6"/>
  <c r="BP461" i="6"/>
  <c r="BK461" i="6"/>
  <c r="AK461" i="6"/>
  <c r="BI461" i="6"/>
  <c r="AR461" i="6"/>
  <c r="AY461" i="6"/>
  <c r="AU461" i="6"/>
  <c r="AX397" i="6"/>
  <c r="N397" i="6"/>
  <c r="BM397" i="6"/>
  <c r="M397" i="6"/>
  <c r="AV397" i="6"/>
  <c r="O397" i="6"/>
  <c r="AK397" i="6"/>
  <c r="BF397" i="6"/>
  <c r="AE397" i="6"/>
  <c r="AF397" i="6"/>
  <c r="BA397" i="6"/>
  <c r="BG397" i="6"/>
  <c r="BE397" i="6"/>
  <c r="AH397" i="6"/>
  <c r="AA397" i="6"/>
  <c r="P397" i="6"/>
  <c r="B397" i="7"/>
  <c r="L397" i="6"/>
  <c r="BO397" i="6"/>
  <c r="AT397" i="6"/>
  <c r="AP397" i="6"/>
  <c r="BJ397" i="6"/>
  <c r="AU397" i="6"/>
  <c r="K397" i="6"/>
  <c r="AO397" i="6"/>
  <c r="BP397" i="6"/>
  <c r="Z397" i="6"/>
  <c r="AR397" i="6"/>
  <c r="C397" i="6"/>
  <c r="BR397" i="6"/>
  <c r="BK397" i="6"/>
  <c r="AD397" i="6"/>
  <c r="AB397" i="6"/>
  <c r="AC397" i="6"/>
  <c r="BH397" i="6"/>
  <c r="AS397" i="6"/>
  <c r="BL397" i="6"/>
  <c r="AI397" i="6"/>
  <c r="AY397" i="6"/>
  <c r="BC397" i="6"/>
  <c r="BN397" i="6"/>
  <c r="BI397" i="6"/>
  <c r="BB397" i="6"/>
  <c r="E397" i="6"/>
  <c r="AW397" i="6"/>
  <c r="AZ397" i="6"/>
  <c r="BD397" i="6"/>
  <c r="BH700" i="6"/>
  <c r="AC700" i="6"/>
  <c r="BG700" i="6"/>
  <c r="O700" i="6"/>
  <c r="BB700" i="6"/>
  <c r="AZ700" i="6"/>
  <c r="L700" i="6"/>
  <c r="BC700" i="6"/>
  <c r="BD700" i="6"/>
  <c r="P700" i="6"/>
  <c r="B700" i="7"/>
  <c r="BO700" i="6"/>
  <c r="AU700" i="6"/>
  <c r="AS700" i="6"/>
  <c r="M700" i="6"/>
  <c r="AW700" i="6"/>
  <c r="AI700" i="6"/>
  <c r="BA700" i="6"/>
  <c r="C700" i="6"/>
  <c r="BR700" i="6"/>
  <c r="AF700" i="6"/>
  <c r="BJ700" i="6"/>
  <c r="AR700" i="6"/>
  <c r="BN700" i="6"/>
  <c r="BM700" i="6"/>
  <c r="BP700" i="6"/>
  <c r="AY700" i="6"/>
  <c r="BE700" i="6"/>
  <c r="Z700" i="6"/>
  <c r="K700" i="6"/>
  <c r="AA700" i="6"/>
  <c r="AH700" i="6"/>
  <c r="AB700" i="6"/>
  <c r="BK700" i="6"/>
  <c r="BI700" i="6"/>
  <c r="AV700" i="6"/>
  <c r="AD700" i="6"/>
  <c r="AO700" i="6"/>
  <c r="AK700" i="6"/>
  <c r="AT700" i="6"/>
  <c r="N700" i="6"/>
  <c r="AX700" i="6"/>
  <c r="BL700" i="6"/>
  <c r="AE700" i="6"/>
  <c r="BF700" i="6"/>
  <c r="E700" i="6"/>
  <c r="AP700" i="6"/>
  <c r="BE636" i="6"/>
  <c r="BJ636" i="6"/>
  <c r="BL636" i="6"/>
  <c r="AS636" i="6"/>
  <c r="BN636" i="6"/>
  <c r="AW636" i="6"/>
  <c r="M636" i="6"/>
  <c r="AZ636" i="6"/>
  <c r="L636" i="6"/>
  <c r="AU636" i="6"/>
  <c r="BH636" i="6"/>
  <c r="P636" i="6"/>
  <c r="B636" i="7"/>
  <c r="AY636" i="6"/>
  <c r="K636" i="6"/>
  <c r="AI636" i="6"/>
  <c r="AK636" i="6"/>
  <c r="BB636" i="6"/>
  <c r="BD636" i="6"/>
  <c r="BF636" i="6"/>
  <c r="BP636" i="6"/>
  <c r="AT636" i="6"/>
  <c r="AR636" i="6"/>
  <c r="BC636" i="6"/>
  <c r="BM636" i="6"/>
  <c r="AA636" i="6"/>
  <c r="Z636" i="6"/>
  <c r="E636" i="6"/>
  <c r="AD636" i="6"/>
  <c r="BI636" i="6"/>
  <c r="C636" i="6"/>
  <c r="BR636" i="6"/>
  <c r="AH636" i="6"/>
  <c r="AB636" i="6"/>
  <c r="BK636" i="6"/>
  <c r="AF636" i="6"/>
  <c r="BO636" i="6"/>
  <c r="AC636" i="6"/>
  <c r="AE636" i="6"/>
  <c r="AP636" i="6"/>
  <c r="BA636" i="6"/>
  <c r="AV636" i="6"/>
  <c r="N636" i="6"/>
  <c r="AX636" i="6"/>
  <c r="O636" i="6"/>
  <c r="BG636" i="6"/>
  <c r="AO636" i="6"/>
  <c r="BE572" i="6"/>
  <c r="BN572" i="6"/>
  <c r="AS572" i="6"/>
  <c r="L572" i="6"/>
  <c r="N572" i="6"/>
  <c r="BM572" i="6"/>
  <c r="BB572" i="6"/>
  <c r="BD572" i="6"/>
  <c r="BG572" i="6"/>
  <c r="BJ572" i="6"/>
  <c r="AF572" i="6"/>
  <c r="AP572" i="6"/>
  <c r="AK572" i="6"/>
  <c r="BF572" i="6"/>
  <c r="AD572" i="6"/>
  <c r="BK572" i="6"/>
  <c r="AT572" i="6"/>
  <c r="AU572" i="6"/>
  <c r="BH572" i="6"/>
  <c r="Z572" i="6"/>
  <c r="AR572" i="6"/>
  <c r="AE572" i="6"/>
  <c r="O572" i="6"/>
  <c r="AC572" i="6"/>
  <c r="P572" i="6"/>
  <c r="B572" i="7"/>
  <c r="BO572" i="6"/>
  <c r="AZ572" i="6"/>
  <c r="AY572" i="6"/>
  <c r="AV572" i="6"/>
  <c r="AW572" i="6"/>
  <c r="BC572" i="6"/>
  <c r="BP572" i="6"/>
  <c r="C572" i="6"/>
  <c r="BR572" i="6"/>
  <c r="K572" i="6"/>
  <c r="M572" i="6"/>
  <c r="AO572" i="6"/>
  <c r="AB572" i="6"/>
  <c r="AH572" i="6"/>
  <c r="E572" i="6"/>
  <c r="BL572" i="6"/>
  <c r="BI572" i="6"/>
  <c r="AX572" i="6"/>
  <c r="AA572" i="6"/>
  <c r="BA572" i="6"/>
  <c r="AI572" i="6"/>
  <c r="BO508" i="6"/>
  <c r="AW508" i="6"/>
  <c r="AT508" i="6"/>
  <c r="BB508" i="6"/>
  <c r="BP508" i="6"/>
  <c r="K508" i="6"/>
  <c r="BH508" i="6"/>
  <c r="AZ508" i="6"/>
  <c r="P508" i="6"/>
  <c r="B508" i="7"/>
  <c r="AR508" i="6"/>
  <c r="O508" i="6"/>
  <c r="AD508" i="6"/>
  <c r="L508" i="6"/>
  <c r="AI508" i="6"/>
  <c r="BF508" i="6"/>
  <c r="BE508" i="6"/>
  <c r="AO508" i="6"/>
  <c r="BI508" i="6"/>
  <c r="BK508" i="6"/>
  <c r="BM508" i="6"/>
  <c r="N508" i="6"/>
  <c r="C508" i="6"/>
  <c r="BR508" i="6"/>
  <c r="BD508" i="6"/>
  <c r="BL508" i="6"/>
  <c r="Z508" i="6"/>
  <c r="E508" i="6"/>
  <c r="AY508" i="6"/>
  <c r="AX508" i="6"/>
  <c r="AF508" i="6"/>
  <c r="M508" i="6"/>
  <c r="AH508" i="6"/>
  <c r="AU508" i="6"/>
  <c r="AS508" i="6"/>
  <c r="AA508" i="6"/>
  <c r="AE508" i="6"/>
  <c r="AB508" i="6"/>
  <c r="AP508" i="6"/>
  <c r="AK508" i="6"/>
  <c r="BN508" i="6"/>
  <c r="BA508" i="6"/>
  <c r="BC508" i="6"/>
  <c r="AC508" i="6"/>
  <c r="BG508" i="6"/>
  <c r="BJ508" i="6"/>
  <c r="AV508" i="6"/>
  <c r="AD444" i="6"/>
  <c r="AZ444" i="6"/>
  <c r="P444" i="6"/>
  <c r="B444" i="7"/>
  <c r="AI444" i="6"/>
  <c r="AK444" i="6"/>
  <c r="BE444" i="6"/>
  <c r="AP444" i="6"/>
  <c r="BH444" i="6"/>
  <c r="BF444" i="6"/>
  <c r="AU444" i="6"/>
  <c r="BL444" i="6"/>
  <c r="AT444" i="6"/>
  <c r="AY444" i="6"/>
  <c r="AB444" i="6"/>
  <c r="BB444" i="6"/>
  <c r="BD444" i="6"/>
  <c r="AC444" i="6"/>
  <c r="AR444" i="6"/>
  <c r="AX444" i="6"/>
  <c r="AA444" i="6"/>
  <c r="BM444" i="6"/>
  <c r="BP444" i="6"/>
  <c r="BC444" i="6"/>
  <c r="AF444" i="6"/>
  <c r="N444" i="6"/>
  <c r="L444" i="6"/>
  <c r="O444" i="6"/>
  <c r="BA444" i="6"/>
  <c r="C444" i="6"/>
  <c r="BR444" i="6"/>
  <c r="AO444" i="6"/>
  <c r="K444" i="6"/>
  <c r="M444" i="6"/>
  <c r="AW444" i="6"/>
  <c r="BO444" i="6"/>
  <c r="AH444" i="6"/>
  <c r="AS444" i="6"/>
  <c r="BK444" i="6"/>
  <c r="BN444" i="6"/>
  <c r="AE444" i="6"/>
  <c r="BJ444" i="6"/>
  <c r="E444" i="6"/>
  <c r="BG444" i="6"/>
  <c r="BI444" i="6"/>
  <c r="AV444" i="6"/>
  <c r="Z444" i="6"/>
  <c r="BK380" i="6"/>
  <c r="BB380" i="6"/>
  <c r="AT380" i="6"/>
  <c r="BO380" i="6"/>
  <c r="BH380" i="6"/>
  <c r="O380" i="6"/>
  <c r="BM380" i="6"/>
  <c r="M380" i="6"/>
  <c r="AV380" i="6"/>
  <c r="AC380" i="6"/>
  <c r="AU380" i="6"/>
  <c r="AK380" i="6"/>
  <c r="AD380" i="6"/>
  <c r="AH380" i="6"/>
  <c r="AI380" i="6"/>
  <c r="BL380" i="6"/>
  <c r="BP380" i="6"/>
  <c r="P380" i="6"/>
  <c r="B380" i="7"/>
  <c r="AE380" i="6"/>
  <c r="BA380" i="6"/>
  <c r="K380" i="6"/>
  <c r="AS380" i="6"/>
  <c r="C380" i="6"/>
  <c r="BR380" i="6"/>
  <c r="AZ380" i="6"/>
  <c r="E380" i="6"/>
  <c r="AB380" i="6"/>
  <c r="AY380" i="6"/>
  <c r="BN380" i="6"/>
  <c r="AO380" i="6"/>
  <c r="AP380" i="6"/>
  <c r="AW380" i="6"/>
  <c r="Z380" i="6"/>
  <c r="BI380" i="6"/>
  <c r="AF380" i="6"/>
  <c r="BJ380" i="6"/>
  <c r="AR380" i="6"/>
  <c r="BG380" i="6"/>
  <c r="BD380" i="6"/>
  <c r="AA380" i="6"/>
  <c r="BE380" i="6"/>
  <c r="BF380" i="6"/>
  <c r="BC380" i="6"/>
  <c r="AX380" i="6"/>
  <c r="N380" i="6"/>
  <c r="L380" i="6"/>
  <c r="BJ691" i="6"/>
  <c r="AE691" i="6"/>
  <c r="BM691" i="6"/>
  <c r="AI691" i="6"/>
  <c r="AK691" i="6"/>
  <c r="AH691" i="6"/>
  <c r="BG691" i="6"/>
  <c r="BE691" i="6"/>
  <c r="BF691" i="6"/>
  <c r="AA691" i="6"/>
  <c r="AW691" i="6"/>
  <c r="BO691" i="6"/>
  <c r="AC691" i="6"/>
  <c r="C691" i="6"/>
  <c r="BR691" i="6"/>
  <c r="E691" i="6"/>
  <c r="N691" i="6"/>
  <c r="L691" i="6"/>
  <c r="BK691" i="6"/>
  <c r="AF691" i="6"/>
  <c r="AT691" i="6"/>
  <c r="BP691" i="6"/>
  <c r="BC691" i="6"/>
  <c r="BB691" i="6"/>
  <c r="BH691" i="6"/>
  <c r="AU691" i="6"/>
  <c r="BA691" i="6"/>
  <c r="AD691" i="6"/>
  <c r="BI691" i="6"/>
  <c r="M691" i="6"/>
  <c r="AB691" i="6"/>
  <c r="AV691" i="6"/>
  <c r="K691" i="6"/>
  <c r="AY691" i="6"/>
  <c r="AX691" i="6"/>
  <c r="BD691" i="6"/>
  <c r="AP691" i="6"/>
  <c r="AO691" i="6"/>
  <c r="BL691" i="6"/>
  <c r="P691" i="6"/>
  <c r="B691" i="7"/>
  <c r="AZ691" i="6"/>
  <c r="BN691" i="6"/>
  <c r="O691" i="6"/>
  <c r="AR691" i="6"/>
  <c r="Z691" i="6"/>
  <c r="AS691" i="6"/>
  <c r="AA627" i="6"/>
  <c r="AW627" i="6"/>
  <c r="BJ627" i="6"/>
  <c r="AE627" i="6"/>
  <c r="BA627" i="6"/>
  <c r="AI627" i="6"/>
  <c r="AK627" i="6"/>
  <c r="BE627" i="6"/>
  <c r="M627" i="6"/>
  <c r="AR627" i="6"/>
  <c r="BI627" i="6"/>
  <c r="Z627" i="6"/>
  <c r="BL627" i="6"/>
  <c r="AZ627" i="6"/>
  <c r="AO627" i="6"/>
  <c r="AH627" i="6"/>
  <c r="BG627" i="6"/>
  <c r="AS627" i="6"/>
  <c r="O627" i="6"/>
  <c r="AY627" i="6"/>
  <c r="L627" i="6"/>
  <c r="BD627" i="6"/>
  <c r="AX627" i="6"/>
  <c r="K627" i="6"/>
  <c r="AU627" i="6"/>
  <c r="BM627" i="6"/>
  <c r="BO627" i="6"/>
  <c r="AC627" i="6"/>
  <c r="E627" i="6"/>
  <c r="AP627" i="6"/>
  <c r="BB627" i="6"/>
  <c r="BK627" i="6"/>
  <c r="P627" i="6"/>
  <c r="B627" i="7"/>
  <c r="BP627" i="6"/>
  <c r="BC627" i="6"/>
  <c r="AF627" i="6"/>
  <c r="N627" i="6"/>
  <c r="AT627" i="6"/>
  <c r="AV627" i="6"/>
  <c r="AD627" i="6"/>
  <c r="AB627" i="6"/>
  <c r="C627" i="6"/>
  <c r="BR627" i="6"/>
  <c r="BF627" i="6"/>
  <c r="BH627" i="6"/>
  <c r="BN627" i="6"/>
  <c r="AC563" i="6"/>
  <c r="BC563" i="6"/>
  <c r="AK563" i="6"/>
  <c r="AH563" i="6"/>
  <c r="BG563" i="6"/>
  <c r="AB563" i="6"/>
  <c r="BF563" i="6"/>
  <c r="AV563" i="6"/>
  <c r="AF563" i="6"/>
  <c r="AT563" i="6"/>
  <c r="BO563" i="6"/>
  <c r="AX563" i="6"/>
  <c r="BM563" i="6"/>
  <c r="AA563" i="6"/>
  <c r="L563" i="6"/>
  <c r="BK563" i="6"/>
  <c r="BE563" i="6"/>
  <c r="AD563" i="6"/>
  <c r="BH563" i="6"/>
  <c r="BI563" i="6"/>
  <c r="AE563" i="6"/>
  <c r="M563" i="6"/>
  <c r="BA563" i="6"/>
  <c r="BP563" i="6"/>
  <c r="N563" i="6"/>
  <c r="BN563" i="6"/>
  <c r="O563" i="6"/>
  <c r="AP563" i="6"/>
  <c r="AO563" i="6"/>
  <c r="AR563" i="6"/>
  <c r="BJ563" i="6"/>
  <c r="K563" i="6"/>
  <c r="AI563" i="6"/>
  <c r="AW563" i="6"/>
  <c r="AZ563" i="6"/>
  <c r="Z563" i="6"/>
  <c r="E563" i="6"/>
  <c r="AY563" i="6"/>
  <c r="AS563" i="6"/>
  <c r="C563" i="6"/>
  <c r="BR563" i="6"/>
  <c r="BB563" i="6"/>
  <c r="BD563" i="6"/>
  <c r="AU563" i="6"/>
  <c r="P563" i="6"/>
  <c r="B563" i="7"/>
  <c r="BL563" i="6"/>
  <c r="AB499" i="6"/>
  <c r="BB499" i="6"/>
  <c r="C499" i="6"/>
  <c r="BR499" i="6"/>
  <c r="E499" i="6"/>
  <c r="L499" i="6"/>
  <c r="P499" i="6"/>
  <c r="B499" i="7"/>
  <c r="BH499" i="6"/>
  <c r="AY499" i="6"/>
  <c r="AO499" i="6"/>
  <c r="O499" i="6"/>
  <c r="AT499" i="6"/>
  <c r="BP499" i="6"/>
  <c r="AI499" i="6"/>
  <c r="AK499" i="6"/>
  <c r="AP499" i="6"/>
  <c r="AS499" i="6"/>
  <c r="BC499" i="6"/>
  <c r="AW499" i="6"/>
  <c r="BK499" i="6"/>
  <c r="AE499" i="6"/>
  <c r="BO499" i="6"/>
  <c r="BD499" i="6"/>
  <c r="AU499" i="6"/>
  <c r="K499" i="6"/>
  <c r="AA499" i="6"/>
  <c r="BG499" i="6"/>
  <c r="AZ499" i="6"/>
  <c r="AC499" i="6"/>
  <c r="AF499" i="6"/>
  <c r="BN499" i="6"/>
  <c r="BI499" i="6"/>
  <c r="AV499" i="6"/>
  <c r="Z499" i="6"/>
  <c r="BA499" i="6"/>
  <c r="BF499" i="6"/>
  <c r="BE499" i="6"/>
  <c r="N499" i="6"/>
  <c r="AH499" i="6"/>
  <c r="BL499" i="6"/>
  <c r="AX499" i="6"/>
  <c r="AD499" i="6"/>
  <c r="BJ499" i="6"/>
  <c r="AR499" i="6"/>
  <c r="M499" i="6"/>
  <c r="BM499" i="6"/>
  <c r="AF435" i="6"/>
  <c r="AT435" i="6"/>
  <c r="C435" i="6"/>
  <c r="BR435" i="6"/>
  <c r="K435" i="6"/>
  <c r="AX435" i="6"/>
  <c r="AA435" i="6"/>
  <c r="AW435" i="6"/>
  <c r="M435" i="6"/>
  <c r="BP435" i="6"/>
  <c r="L435" i="6"/>
  <c r="AY435" i="6"/>
  <c r="BH435" i="6"/>
  <c r="P435" i="6"/>
  <c r="B435" i="7"/>
  <c r="BC435" i="6"/>
  <c r="AS435" i="6"/>
  <c r="AP435" i="6"/>
  <c r="O435" i="6"/>
  <c r="AU435" i="6"/>
  <c r="AB435" i="6"/>
  <c r="AD435" i="6"/>
  <c r="BJ435" i="6"/>
  <c r="AK435" i="6"/>
  <c r="BG435" i="6"/>
  <c r="AH435" i="6"/>
  <c r="AR435" i="6"/>
  <c r="BO435" i="6"/>
  <c r="E435" i="6"/>
  <c r="AI435" i="6"/>
  <c r="BI435" i="6"/>
  <c r="AZ435" i="6"/>
  <c r="BB435" i="6"/>
  <c r="BA435" i="6"/>
  <c r="BL435" i="6"/>
  <c r="BE435" i="6"/>
  <c r="AC435" i="6"/>
  <c r="BD435" i="6"/>
  <c r="BK435" i="6"/>
  <c r="AO435" i="6"/>
  <c r="N435" i="6"/>
  <c r="AE435" i="6"/>
  <c r="BN435" i="6"/>
  <c r="BM435" i="6"/>
  <c r="AV435" i="6"/>
  <c r="BF435" i="6"/>
  <c r="Z435" i="6"/>
  <c r="O371" i="6"/>
  <c r="BB371" i="6"/>
  <c r="AP371" i="6"/>
  <c r="AX371" i="6"/>
  <c r="BA371" i="6"/>
  <c r="AI371" i="6"/>
  <c r="BO371" i="6"/>
  <c r="BD371" i="6"/>
  <c r="BE371" i="6"/>
  <c r="BJ371" i="6"/>
  <c r="AY371" i="6"/>
  <c r="AC371" i="6"/>
  <c r="M371" i="6"/>
  <c r="BP371" i="6"/>
  <c r="AB371" i="6"/>
  <c r="AK371" i="6"/>
  <c r="BI371" i="6"/>
  <c r="AF371" i="6"/>
  <c r="C371" i="6"/>
  <c r="BR371" i="6"/>
  <c r="AU371" i="6"/>
  <c r="AA371" i="6"/>
  <c r="N371" i="6"/>
  <c r="BF371" i="6"/>
  <c r="BN371" i="6"/>
  <c r="BK371" i="6"/>
  <c r="AW371" i="6"/>
  <c r="BL371" i="6"/>
  <c r="AR371" i="6"/>
  <c r="AE371" i="6"/>
  <c r="BG371" i="6"/>
  <c r="AT371" i="6"/>
  <c r="K371" i="6"/>
  <c r="BM371" i="6"/>
  <c r="BC371" i="6"/>
  <c r="L371" i="6"/>
  <c r="AZ371" i="6"/>
  <c r="E371" i="6"/>
  <c r="BH371" i="6"/>
  <c r="AH371" i="6"/>
  <c r="AS371" i="6"/>
  <c r="AO371" i="6"/>
  <c r="AD371" i="6"/>
  <c r="P371" i="6"/>
  <c r="B371" i="7"/>
  <c r="AV371" i="6"/>
  <c r="Z371" i="6"/>
  <c r="AX235" i="5"/>
  <c r="R235" i="5"/>
  <c r="AP235" i="5"/>
  <c r="W235" i="5"/>
  <c r="BI235" i="5"/>
  <c r="BA235" i="5"/>
  <c r="AT235" i="5"/>
  <c r="AM235" i="5"/>
  <c r="L235" i="5"/>
  <c r="AW235" i="5"/>
  <c r="BL235" i="5"/>
  <c r="AQ235" i="5"/>
  <c r="AJ235" i="5"/>
  <c r="BE235" i="5"/>
  <c r="AN235" i="5"/>
  <c r="AF235" i="5"/>
  <c r="M235" i="5"/>
  <c r="AS235" i="5"/>
  <c r="V235" i="5"/>
  <c r="O235" i="5"/>
  <c r="J235" i="5"/>
  <c r="AH235" i="5"/>
  <c r="BD235" i="5"/>
  <c r="K235" i="5"/>
  <c r="BP235" i="5"/>
  <c r="AY235" i="5"/>
  <c r="BF235" i="5"/>
  <c r="BB235" i="5"/>
  <c r="AO235" i="5"/>
  <c r="AR235" i="5"/>
  <c r="C235" i="5"/>
  <c r="AI235" i="5"/>
  <c r="I235" i="5"/>
  <c r="BK235" i="5"/>
  <c r="E235" i="5"/>
  <c r="BJ235" i="5"/>
  <c r="BC235" i="5"/>
  <c r="BH235" i="5"/>
  <c r="U235" i="5"/>
  <c r="AZ235" i="5"/>
  <c r="BG235" i="5"/>
  <c r="AU235" i="5"/>
  <c r="P235" i="5"/>
  <c r="AV235" i="5"/>
  <c r="AK235" i="5"/>
  <c r="AK171" i="5"/>
  <c r="BG171" i="5"/>
  <c r="J171" i="5"/>
  <c r="AF171" i="5"/>
  <c r="AP171" i="5"/>
  <c r="AT171" i="5"/>
  <c r="AM171" i="5"/>
  <c r="BA171" i="5"/>
  <c r="AN171" i="5"/>
  <c r="L171" i="5"/>
  <c r="AZ171" i="5"/>
  <c r="AX171" i="5"/>
  <c r="AY171" i="5"/>
  <c r="AJ171" i="5"/>
  <c r="I171" i="5"/>
  <c r="K171" i="5"/>
  <c r="C171" i="5"/>
  <c r="AI171" i="5"/>
  <c r="BI171" i="5"/>
  <c r="BH171" i="5"/>
  <c r="BP171" i="5"/>
  <c r="O171" i="5"/>
  <c r="E171" i="5"/>
  <c r="BJ171" i="5"/>
  <c r="BC171" i="5"/>
  <c r="BD171" i="5"/>
  <c r="R171" i="5"/>
  <c r="U171" i="5"/>
  <c r="AQ171" i="5"/>
  <c r="BB171" i="5"/>
  <c r="M171" i="5"/>
  <c r="V171" i="5"/>
  <c r="AR171" i="5"/>
  <c r="BE171" i="5"/>
  <c r="AH171" i="5"/>
  <c r="P171" i="5"/>
  <c r="AU171" i="5"/>
  <c r="AO171" i="5"/>
  <c r="AV171" i="5"/>
  <c r="AS171" i="5"/>
  <c r="BF171" i="5"/>
  <c r="BK171" i="5"/>
  <c r="AW171" i="5"/>
  <c r="W171" i="5"/>
  <c r="BL171" i="5"/>
  <c r="O107" i="5"/>
  <c r="K107" i="5"/>
  <c r="BJ107" i="5"/>
  <c r="BA107" i="5"/>
  <c r="BG107" i="5"/>
  <c r="AT107" i="5"/>
  <c r="AP107" i="5"/>
  <c r="AF107" i="5"/>
  <c r="M107" i="5"/>
  <c r="J107" i="5"/>
  <c r="BH107" i="5"/>
  <c r="AZ107" i="5"/>
  <c r="BP107" i="5"/>
  <c r="AJ107" i="5"/>
  <c r="R107" i="5"/>
  <c r="AO107" i="5"/>
  <c r="BL107" i="5"/>
  <c r="AS107" i="5"/>
  <c r="E107" i="5"/>
  <c r="P107" i="5"/>
  <c r="AN107" i="5"/>
  <c r="W107" i="5"/>
  <c r="AX107" i="5"/>
  <c r="BE107" i="5"/>
  <c r="BC107" i="5"/>
  <c r="BI107" i="5"/>
  <c r="AM107" i="5"/>
  <c r="U107" i="5"/>
  <c r="BB107" i="5"/>
  <c r="C107" i="5"/>
  <c r="AI107" i="5"/>
  <c r="BF107" i="5"/>
  <c r="L107" i="5"/>
  <c r="BK107" i="5"/>
  <c r="V107" i="5"/>
  <c r="AU107" i="5"/>
  <c r="AH107" i="5"/>
  <c r="AW107" i="5"/>
  <c r="AR107" i="5"/>
  <c r="AK107" i="5"/>
  <c r="I107" i="5"/>
  <c r="AQ107" i="5"/>
  <c r="AY107" i="5"/>
  <c r="AV107" i="5"/>
  <c r="BD107" i="5"/>
  <c r="AP43" i="5"/>
  <c r="AK43" i="5"/>
  <c r="BJ43" i="5"/>
  <c r="K43" i="5"/>
  <c r="P43" i="5"/>
  <c r="R43" i="5"/>
  <c r="AJ43" i="5"/>
  <c r="I43" i="5"/>
  <c r="AR43" i="5"/>
  <c r="BI43" i="5"/>
  <c r="U43" i="5"/>
  <c r="AX43" i="5"/>
  <c r="W43" i="5"/>
  <c r="BB43" i="5"/>
  <c r="AT43" i="5"/>
  <c r="AO43" i="5"/>
  <c r="M43" i="5"/>
  <c r="BL43" i="5"/>
  <c r="E43" i="5"/>
  <c r="AM43" i="5"/>
  <c r="V43" i="5"/>
  <c r="J43" i="5"/>
  <c r="AY43" i="5"/>
  <c r="BA43" i="5"/>
  <c r="BE43" i="5"/>
  <c r="AS43" i="5"/>
  <c r="AW43" i="5"/>
  <c r="BF43" i="5"/>
  <c r="AQ43" i="5"/>
  <c r="AH43" i="5"/>
  <c r="BG43" i="5"/>
  <c r="AZ43" i="5"/>
  <c r="AN43" i="5"/>
  <c r="BP43" i="5"/>
  <c r="L43" i="5"/>
  <c r="O43" i="5"/>
  <c r="BK43" i="5"/>
  <c r="BC43" i="5"/>
  <c r="AU43" i="5"/>
  <c r="C43" i="5"/>
  <c r="AI43" i="5"/>
  <c r="BD43" i="5"/>
  <c r="BH43" i="5"/>
  <c r="AV43" i="5"/>
  <c r="AF43" i="5"/>
  <c r="AZ238" i="5"/>
  <c r="AR238" i="5"/>
  <c r="C238" i="5"/>
  <c r="AI238" i="5"/>
  <c r="W238" i="5"/>
  <c r="R238" i="5"/>
  <c r="BE238" i="5"/>
  <c r="BI238" i="5"/>
  <c r="E238" i="5"/>
  <c r="AF238" i="5"/>
  <c r="AM238" i="5"/>
  <c r="BC238" i="5"/>
  <c r="AW238" i="5"/>
  <c r="K238" i="5"/>
  <c r="AK238" i="5"/>
  <c r="AO238" i="5"/>
  <c r="AU238" i="5"/>
  <c r="AT238" i="5"/>
  <c r="AV238" i="5"/>
  <c r="AH238" i="5"/>
  <c r="O238" i="5"/>
  <c r="BP238" i="5"/>
  <c r="AJ238" i="5"/>
  <c r="BG238" i="5"/>
  <c r="AP238" i="5"/>
  <c r="J238" i="5"/>
  <c r="AQ238" i="5"/>
  <c r="V238" i="5"/>
  <c r="P238" i="5"/>
  <c r="AN238" i="5"/>
  <c r="BA238" i="5"/>
  <c r="AX238" i="5"/>
  <c r="M238" i="5"/>
  <c r="BK238" i="5"/>
  <c r="L238" i="5"/>
  <c r="BD238" i="5"/>
  <c r="U238" i="5"/>
  <c r="BB238" i="5"/>
  <c r="BJ238" i="5"/>
  <c r="BF238" i="5"/>
  <c r="I238" i="5"/>
  <c r="AS238" i="5"/>
  <c r="BH238" i="5"/>
  <c r="AY238" i="5"/>
  <c r="BL238" i="5"/>
  <c r="J166" i="5"/>
  <c r="AQ166" i="5"/>
  <c r="AW166" i="5"/>
  <c r="BP166" i="5"/>
  <c r="W166" i="5"/>
  <c r="BI166" i="5"/>
  <c r="AV166" i="5"/>
  <c r="R166" i="5"/>
  <c r="AN166" i="5"/>
  <c r="AR166" i="5"/>
  <c r="BF166" i="5"/>
  <c r="BC166" i="5"/>
  <c r="P166" i="5"/>
  <c r="AF166" i="5"/>
  <c r="AK166" i="5"/>
  <c r="AM166" i="5"/>
  <c r="O166" i="5"/>
  <c r="BL166" i="5"/>
  <c r="AZ166" i="5"/>
  <c r="BD166" i="5"/>
  <c r="BH166" i="5"/>
  <c r="AX166" i="5"/>
  <c r="U166" i="5"/>
  <c r="I166" i="5"/>
  <c r="BB166" i="5"/>
  <c r="AU166" i="5"/>
  <c r="BA166" i="5"/>
  <c r="AS166" i="5"/>
  <c r="BJ166" i="5"/>
  <c r="BE166" i="5"/>
  <c r="AY166" i="5"/>
  <c r="AT166" i="5"/>
  <c r="C166" i="5"/>
  <c r="AI166" i="5"/>
  <c r="AP166" i="5"/>
  <c r="AJ166" i="5"/>
  <c r="BK166" i="5"/>
  <c r="E166" i="5"/>
  <c r="BG166" i="5"/>
  <c r="K166" i="5"/>
  <c r="L166" i="5"/>
  <c r="AO166" i="5"/>
  <c r="AH166" i="5"/>
  <c r="V166" i="5"/>
  <c r="M166" i="5"/>
  <c r="BG102" i="5"/>
  <c r="BB102" i="5"/>
  <c r="BC102" i="5"/>
  <c r="BE102" i="5"/>
  <c r="V102" i="5"/>
  <c r="AS102" i="5"/>
  <c r="K102" i="5"/>
  <c r="O102" i="5"/>
  <c r="AM102" i="5"/>
  <c r="BA102" i="5"/>
  <c r="BF102" i="5"/>
  <c r="AV102" i="5"/>
  <c r="BL102" i="5"/>
  <c r="AF102" i="5"/>
  <c r="BK102" i="5"/>
  <c r="AX102" i="5"/>
  <c r="BI102" i="5"/>
  <c r="U102" i="5"/>
  <c r="BJ102" i="5"/>
  <c r="C102" i="5"/>
  <c r="AI102" i="5"/>
  <c r="AU102" i="5"/>
  <c r="AT102" i="5"/>
  <c r="P102" i="5"/>
  <c r="AK102" i="5"/>
  <c r="I102" i="5"/>
  <c r="AP102" i="5"/>
  <c r="R102" i="5"/>
  <c r="BP102" i="5"/>
  <c r="AW102" i="5"/>
  <c r="AN102" i="5"/>
  <c r="BD102" i="5"/>
  <c r="W102" i="5"/>
  <c r="E102" i="5"/>
  <c r="AQ102" i="5"/>
  <c r="J102" i="5"/>
  <c r="AO102" i="5"/>
  <c r="AY102" i="5"/>
  <c r="M102" i="5"/>
  <c r="AR102" i="5"/>
  <c r="AZ102" i="5"/>
  <c r="BH102" i="5"/>
  <c r="AJ102" i="5"/>
  <c r="AH102" i="5"/>
  <c r="L102" i="5"/>
  <c r="BH289" i="5"/>
  <c r="AH289" i="5"/>
  <c r="AX289" i="5"/>
  <c r="BL289" i="5"/>
  <c r="AM289" i="5"/>
  <c r="BB289" i="5"/>
  <c r="AQ289" i="5"/>
  <c r="BF289" i="5"/>
  <c r="AO289" i="5"/>
  <c r="BK289" i="5"/>
  <c r="M289" i="5"/>
  <c r="AY289" i="5"/>
  <c r="BP289" i="5"/>
  <c r="U289" i="5"/>
  <c r="BC289" i="5"/>
  <c r="R289" i="5"/>
  <c r="AJ289" i="5"/>
  <c r="BG289" i="5"/>
  <c r="AN289" i="5"/>
  <c r="BE289" i="5"/>
  <c r="V289" i="5"/>
  <c r="AS289" i="5"/>
  <c r="E289" i="5"/>
  <c r="L289" i="5"/>
  <c r="AW289" i="5"/>
  <c r="J289" i="5"/>
  <c r="AZ289" i="5"/>
  <c r="BA289" i="5"/>
  <c r="O289" i="5"/>
  <c r="BD289" i="5"/>
  <c r="W289" i="5"/>
  <c r="AT289" i="5"/>
  <c r="AR289" i="5"/>
  <c r="BI289" i="5"/>
  <c r="AF289" i="5"/>
  <c r="AV289" i="5"/>
  <c r="K289" i="5"/>
  <c r="AK289" i="5"/>
  <c r="C289" i="5"/>
  <c r="AI289" i="5"/>
  <c r="P289" i="5"/>
  <c r="AP289" i="5"/>
  <c r="I289" i="5"/>
  <c r="AU289" i="5"/>
  <c r="BJ289" i="5"/>
  <c r="I225" i="5"/>
  <c r="AY225" i="5"/>
  <c r="M225" i="5"/>
  <c r="AT225" i="5"/>
  <c r="AR225" i="5"/>
  <c r="L225" i="5"/>
  <c r="AZ225" i="5"/>
  <c r="AF225" i="5"/>
  <c r="K225" i="5"/>
  <c r="E225" i="5"/>
  <c r="AM225" i="5"/>
  <c r="AU225" i="5"/>
  <c r="BK225" i="5"/>
  <c r="V225" i="5"/>
  <c r="BF225" i="5"/>
  <c r="BH225" i="5"/>
  <c r="AV225" i="5"/>
  <c r="AN225" i="5"/>
  <c r="BG225" i="5"/>
  <c r="BB225" i="5"/>
  <c r="AW225" i="5"/>
  <c r="AQ225" i="5"/>
  <c r="BJ225" i="5"/>
  <c r="O225" i="5"/>
  <c r="AH225" i="5"/>
  <c r="BE225" i="5"/>
  <c r="AX225" i="5"/>
  <c r="BL225" i="5"/>
  <c r="BD225" i="5"/>
  <c r="AK225" i="5"/>
  <c r="P225" i="5"/>
  <c r="J225" i="5"/>
  <c r="C225" i="5"/>
  <c r="AI225" i="5"/>
  <c r="W225" i="5"/>
  <c r="AJ225" i="5"/>
  <c r="AP225" i="5"/>
  <c r="BA225" i="5"/>
  <c r="AO225" i="5"/>
  <c r="U225" i="5"/>
  <c r="R225" i="5"/>
  <c r="BI225" i="5"/>
  <c r="BC225" i="5"/>
  <c r="AS225" i="5"/>
  <c r="BP225" i="5"/>
  <c r="AT161" i="5"/>
  <c r="AY161" i="5"/>
  <c r="AP161" i="5"/>
  <c r="AX161" i="5"/>
  <c r="O161" i="5"/>
  <c r="BC161" i="5"/>
  <c r="I161" i="5"/>
  <c r="BG161" i="5"/>
  <c r="AQ161" i="5"/>
  <c r="J161" i="5"/>
  <c r="AJ161" i="5"/>
  <c r="AZ161" i="5"/>
  <c r="W161" i="5"/>
  <c r="R161" i="5"/>
  <c r="AH161" i="5"/>
  <c r="BD161" i="5"/>
  <c r="AM161" i="5"/>
  <c r="AO161" i="5"/>
  <c r="M161" i="5"/>
  <c r="BL161" i="5"/>
  <c r="AV161" i="5"/>
  <c r="BA161" i="5"/>
  <c r="AF161" i="5"/>
  <c r="BJ161" i="5"/>
  <c r="BF161" i="5"/>
  <c r="E161" i="5"/>
  <c r="AR161" i="5"/>
  <c r="BH161" i="5"/>
  <c r="BE161" i="5"/>
  <c r="AS161" i="5"/>
  <c r="U161" i="5"/>
  <c r="C161" i="5"/>
  <c r="AI161" i="5"/>
  <c r="P161" i="5"/>
  <c r="K161" i="5"/>
  <c r="BK161" i="5"/>
  <c r="V161" i="5"/>
  <c r="AN161" i="5"/>
  <c r="AU161" i="5"/>
  <c r="L161" i="5"/>
  <c r="BP161" i="5"/>
  <c r="AK161" i="5"/>
  <c r="BI161" i="5"/>
  <c r="AW161" i="5"/>
  <c r="BB161" i="5"/>
  <c r="AW97" i="5"/>
  <c r="AH97" i="5"/>
  <c r="AQ97" i="5"/>
  <c r="AJ97" i="5"/>
  <c r="BP97" i="5"/>
  <c r="J97" i="5"/>
  <c r="BE97" i="5"/>
  <c r="AT97" i="5"/>
  <c r="BB97" i="5"/>
  <c r="AF97" i="5"/>
  <c r="W97" i="5"/>
  <c r="E97" i="5"/>
  <c r="BD97" i="5"/>
  <c r="BL97" i="5"/>
  <c r="BA97" i="5"/>
  <c r="AN97" i="5"/>
  <c r="AV97" i="5"/>
  <c r="R97" i="5"/>
  <c r="O97" i="5"/>
  <c r="M97" i="5"/>
  <c r="BC97" i="5"/>
  <c r="BF97" i="5"/>
  <c r="AM97" i="5"/>
  <c r="AP97" i="5"/>
  <c r="C97" i="5"/>
  <c r="AI97" i="5"/>
  <c r="K97" i="5"/>
  <c r="BJ97" i="5"/>
  <c r="I97" i="5"/>
  <c r="AX97" i="5"/>
  <c r="AZ97" i="5"/>
  <c r="AS97" i="5"/>
  <c r="V97" i="5"/>
  <c r="AK97" i="5"/>
  <c r="U97" i="5"/>
  <c r="BH97" i="5"/>
  <c r="BK97" i="5"/>
  <c r="AR97" i="5"/>
  <c r="AU97" i="5"/>
  <c r="AO97" i="5"/>
  <c r="L97" i="5"/>
  <c r="P97" i="5"/>
  <c r="BI97" i="5"/>
  <c r="AY97" i="5"/>
  <c r="BG97" i="5"/>
  <c r="L284" i="5"/>
  <c r="M284" i="5"/>
  <c r="AY284" i="5"/>
  <c r="BP284" i="5"/>
  <c r="AW284" i="5"/>
  <c r="J284" i="5"/>
  <c r="C284" i="5"/>
  <c r="AI284" i="5"/>
  <c r="P284" i="5"/>
  <c r="AP284" i="5"/>
  <c r="AO284" i="5"/>
  <c r="BK284" i="5"/>
  <c r="R284" i="5"/>
  <c r="AS284" i="5"/>
  <c r="E284" i="5"/>
  <c r="AV284" i="5"/>
  <c r="K284" i="5"/>
  <c r="AK284" i="5"/>
  <c r="AQ284" i="5"/>
  <c r="BF284" i="5"/>
  <c r="BE284" i="5"/>
  <c r="V284" i="5"/>
  <c r="AR284" i="5"/>
  <c r="BI284" i="5"/>
  <c r="AF284" i="5"/>
  <c r="BL284" i="5"/>
  <c r="AM284" i="5"/>
  <c r="BB284" i="5"/>
  <c r="AJ284" i="5"/>
  <c r="BG284" i="5"/>
  <c r="BD284" i="5"/>
  <c r="W284" i="5"/>
  <c r="AT284" i="5"/>
  <c r="AN284" i="5"/>
  <c r="BH284" i="5"/>
  <c r="AH284" i="5"/>
  <c r="AX284" i="5"/>
  <c r="U284" i="5"/>
  <c r="BC284" i="5"/>
  <c r="AZ284" i="5"/>
  <c r="BA284" i="5"/>
  <c r="O284" i="5"/>
  <c r="I284" i="5"/>
  <c r="AU284" i="5"/>
  <c r="BJ284" i="5"/>
  <c r="O220" i="5"/>
  <c r="E220" i="5"/>
  <c r="U220" i="5"/>
  <c r="AS220" i="5"/>
  <c r="AX220" i="5"/>
  <c r="AH220" i="5"/>
  <c r="AT220" i="5"/>
  <c r="AO220" i="5"/>
  <c r="AZ220" i="5"/>
  <c r="BD220" i="5"/>
  <c r="AK220" i="5"/>
  <c r="AU220" i="5"/>
  <c r="BI220" i="5"/>
  <c r="C220" i="5"/>
  <c r="AI220" i="5"/>
  <c r="AM220" i="5"/>
  <c r="I220" i="5"/>
  <c r="AQ220" i="5"/>
  <c r="M220" i="5"/>
  <c r="BG220" i="5"/>
  <c r="BB220" i="5"/>
  <c r="AW220" i="5"/>
  <c r="L220" i="5"/>
  <c r="W220" i="5"/>
  <c r="AP220" i="5"/>
  <c r="BK220" i="5"/>
  <c r="AJ220" i="5"/>
  <c r="AY220" i="5"/>
  <c r="BP220" i="5"/>
  <c r="P220" i="5"/>
  <c r="J220" i="5"/>
  <c r="AR220" i="5"/>
  <c r="AV220" i="5"/>
  <c r="BF220" i="5"/>
  <c r="K220" i="5"/>
  <c r="AF220" i="5"/>
  <c r="BA220" i="5"/>
  <c r="BC220" i="5"/>
  <c r="BE220" i="5"/>
  <c r="V220" i="5"/>
  <c r="BJ220" i="5"/>
  <c r="R220" i="5"/>
  <c r="AN220" i="5"/>
  <c r="BH220" i="5"/>
  <c r="BL220" i="5"/>
  <c r="BG156" i="5"/>
  <c r="BH156" i="5"/>
  <c r="AV156" i="5"/>
  <c r="AK156" i="5"/>
  <c r="BP156" i="5"/>
  <c r="BA156" i="5"/>
  <c r="I156" i="5"/>
  <c r="AP156" i="5"/>
  <c r="AS156" i="5"/>
  <c r="AY156" i="5"/>
  <c r="AZ156" i="5"/>
  <c r="E156" i="5"/>
  <c r="R156" i="5"/>
  <c r="AQ156" i="5"/>
  <c r="BB156" i="5"/>
  <c r="C156" i="5"/>
  <c r="AI156" i="5"/>
  <c r="AU156" i="5"/>
  <c r="AO156" i="5"/>
  <c r="BD156" i="5"/>
  <c r="BI156" i="5"/>
  <c r="V156" i="5"/>
  <c r="O156" i="5"/>
  <c r="BL156" i="5"/>
  <c r="J156" i="5"/>
  <c r="AF156" i="5"/>
  <c r="AR156" i="5"/>
  <c r="BJ156" i="5"/>
  <c r="BE156" i="5"/>
  <c r="AH156" i="5"/>
  <c r="BF156" i="5"/>
  <c r="U156" i="5"/>
  <c r="AT156" i="5"/>
  <c r="K156" i="5"/>
  <c r="BC156" i="5"/>
  <c r="P156" i="5"/>
  <c r="AM156" i="5"/>
  <c r="AX156" i="5"/>
  <c r="AJ156" i="5"/>
  <c r="AN156" i="5"/>
  <c r="BK156" i="5"/>
  <c r="M156" i="5"/>
  <c r="W156" i="5"/>
  <c r="AW156" i="5"/>
  <c r="L156" i="5"/>
  <c r="AO92" i="5"/>
  <c r="R92" i="5"/>
  <c r="O92" i="5"/>
  <c r="BI92" i="5"/>
  <c r="BC92" i="5"/>
  <c r="BF92" i="5"/>
  <c r="AV92" i="5"/>
  <c r="AH92" i="5"/>
  <c r="C92" i="5"/>
  <c r="AI92" i="5"/>
  <c r="P92" i="5"/>
  <c r="BP92" i="5"/>
  <c r="BE92" i="5"/>
  <c r="AX92" i="5"/>
  <c r="AZ92" i="5"/>
  <c r="AQ92" i="5"/>
  <c r="V92" i="5"/>
  <c r="U92" i="5"/>
  <c r="E92" i="5"/>
  <c r="BD92" i="5"/>
  <c r="BB92" i="5"/>
  <c r="AN92" i="5"/>
  <c r="AK92" i="5"/>
  <c r="L92" i="5"/>
  <c r="M92" i="5"/>
  <c r="BL92" i="5"/>
  <c r="AY92" i="5"/>
  <c r="AW92" i="5"/>
  <c r="AM92" i="5"/>
  <c r="AP92" i="5"/>
  <c r="AJ92" i="5"/>
  <c r="K92" i="5"/>
  <c r="BJ92" i="5"/>
  <c r="I92" i="5"/>
  <c r="BG92" i="5"/>
  <c r="AT92" i="5"/>
  <c r="AS92" i="5"/>
  <c r="AF92" i="5"/>
  <c r="W92" i="5"/>
  <c r="J92" i="5"/>
  <c r="BH92" i="5"/>
  <c r="BK92" i="5"/>
  <c r="BA92" i="5"/>
  <c r="AR92" i="5"/>
  <c r="AU92" i="5"/>
  <c r="BI545" i="6"/>
  <c r="AI545" i="6"/>
  <c r="BP545" i="6"/>
  <c r="AH545" i="6"/>
  <c r="BG545" i="6"/>
  <c r="AB545" i="6"/>
  <c r="BF545" i="6"/>
  <c r="C545" i="6"/>
  <c r="BR545" i="6"/>
  <c r="E545" i="6"/>
  <c r="AY545" i="6"/>
  <c r="AK545" i="6"/>
  <c r="AX545" i="6"/>
  <c r="AV545" i="6"/>
  <c r="BB545" i="6"/>
  <c r="BL545" i="6"/>
  <c r="AO545" i="6"/>
  <c r="BE545" i="6"/>
  <c r="AD545" i="6"/>
  <c r="AC545" i="6"/>
  <c r="O545" i="6"/>
  <c r="AP545" i="6"/>
  <c r="L545" i="6"/>
  <c r="AE545" i="6"/>
  <c r="AT545" i="6"/>
  <c r="AZ545" i="6"/>
  <c r="BC545" i="6"/>
  <c r="M545" i="6"/>
  <c r="Z545" i="6"/>
  <c r="AF545" i="6"/>
  <c r="AA545" i="6"/>
  <c r="K545" i="6"/>
  <c r="AR545" i="6"/>
  <c r="BH545" i="6"/>
  <c r="AU545" i="6"/>
  <c r="P545" i="6"/>
  <c r="B545" i="7"/>
  <c r="AS545" i="6"/>
  <c r="AW545" i="6"/>
  <c r="BD545" i="6"/>
  <c r="BK545" i="6"/>
  <c r="BJ545" i="6"/>
  <c r="BN545" i="6"/>
  <c r="BM545" i="6"/>
  <c r="BA545" i="6"/>
  <c r="N545" i="6"/>
  <c r="BO545" i="6"/>
  <c r="BH481" i="6"/>
  <c r="AI481" i="6"/>
  <c r="AY481" i="6"/>
  <c r="BL481" i="6"/>
  <c r="AU481" i="6"/>
  <c r="BB481" i="6"/>
  <c r="AB481" i="6"/>
  <c r="AO481" i="6"/>
  <c r="C481" i="6"/>
  <c r="BR481" i="6"/>
  <c r="E481" i="6"/>
  <c r="BK481" i="6"/>
  <c r="AH481" i="6"/>
  <c r="K481" i="6"/>
  <c r="AV481" i="6"/>
  <c r="AC481" i="6"/>
  <c r="AZ481" i="6"/>
  <c r="BC481" i="6"/>
  <c r="BE481" i="6"/>
  <c r="AT481" i="6"/>
  <c r="N481" i="6"/>
  <c r="P481" i="6"/>
  <c r="B481" i="7"/>
  <c r="O481" i="6"/>
  <c r="BG481" i="6"/>
  <c r="M481" i="6"/>
  <c r="AK481" i="6"/>
  <c r="AX481" i="6"/>
  <c r="BF481" i="6"/>
  <c r="BM481" i="6"/>
  <c r="BA481" i="6"/>
  <c r="BD481" i="6"/>
  <c r="AR481" i="6"/>
  <c r="L481" i="6"/>
  <c r="BN481" i="6"/>
  <c r="AD481" i="6"/>
  <c r="AF481" i="6"/>
  <c r="AS481" i="6"/>
  <c r="AA481" i="6"/>
  <c r="AE481" i="6"/>
  <c r="BO481" i="6"/>
  <c r="Z481" i="6"/>
  <c r="BI481" i="6"/>
  <c r="AW481" i="6"/>
  <c r="BP481" i="6"/>
  <c r="BJ481" i="6"/>
  <c r="AP481" i="6"/>
  <c r="BO417" i="6"/>
  <c r="AB417" i="6"/>
  <c r="P417" i="6"/>
  <c r="B417" i="7"/>
  <c r="C417" i="6"/>
  <c r="BR417" i="6"/>
  <c r="E417" i="6"/>
  <c r="L417" i="6"/>
  <c r="N417" i="6"/>
  <c r="AS417" i="6"/>
  <c r="BF417" i="6"/>
  <c r="AA417" i="6"/>
  <c r="AW417" i="6"/>
  <c r="AY417" i="6"/>
  <c r="BA417" i="6"/>
  <c r="AI417" i="6"/>
  <c r="BD417" i="6"/>
  <c r="AO417" i="6"/>
  <c r="BH417" i="6"/>
  <c r="AH417" i="6"/>
  <c r="AV417" i="6"/>
  <c r="AX417" i="6"/>
  <c r="AZ417" i="6"/>
  <c r="AF417" i="6"/>
  <c r="BG417" i="6"/>
  <c r="AC417" i="6"/>
  <c r="BL417" i="6"/>
  <c r="AD417" i="6"/>
  <c r="BN417" i="6"/>
  <c r="BE417" i="6"/>
  <c r="K417" i="6"/>
  <c r="BK417" i="6"/>
  <c r="AE417" i="6"/>
  <c r="BC417" i="6"/>
  <c r="BJ417" i="6"/>
  <c r="BI417" i="6"/>
  <c r="O417" i="6"/>
  <c r="BP417" i="6"/>
  <c r="AP417" i="6"/>
  <c r="M417" i="6"/>
  <c r="BM417" i="6"/>
  <c r="AT417" i="6"/>
  <c r="AK417" i="6"/>
  <c r="AR417" i="6"/>
  <c r="AU417" i="6"/>
  <c r="BB417" i="6"/>
  <c r="Z417" i="6"/>
  <c r="AE720" i="6"/>
  <c r="BA720" i="6"/>
  <c r="BG720" i="6"/>
  <c r="AK720" i="6"/>
  <c r="BE720" i="6"/>
  <c r="BJ720" i="6"/>
  <c r="AR720" i="6"/>
  <c r="BI720" i="6"/>
  <c r="AU720" i="6"/>
  <c r="BL720" i="6"/>
  <c r="AH720" i="6"/>
  <c r="AI720" i="6"/>
  <c r="BP720" i="6"/>
  <c r="BF720" i="6"/>
  <c r="BD720" i="6"/>
  <c r="N720" i="6"/>
  <c r="AC720" i="6"/>
  <c r="AA720" i="6"/>
  <c r="BM720" i="6"/>
  <c r="M720" i="6"/>
  <c r="AB720" i="6"/>
  <c r="C720" i="6"/>
  <c r="BR720" i="6"/>
  <c r="P720" i="6"/>
  <c r="B720" i="7"/>
  <c r="BH720" i="6"/>
  <c r="BN720" i="6"/>
  <c r="AW720" i="6"/>
  <c r="BC720" i="6"/>
  <c r="L720" i="6"/>
  <c r="E720" i="6"/>
  <c r="AY720" i="6"/>
  <c r="BO720" i="6"/>
  <c r="AP720" i="6"/>
  <c r="AO720" i="6"/>
  <c r="AF720" i="6"/>
  <c r="K720" i="6"/>
  <c r="AV720" i="6"/>
  <c r="BK720" i="6"/>
  <c r="AD720" i="6"/>
  <c r="AT720" i="6"/>
  <c r="AS720" i="6"/>
  <c r="O720" i="6"/>
  <c r="AZ720" i="6"/>
  <c r="Z720" i="6"/>
  <c r="AX720" i="6"/>
  <c r="BB720" i="6"/>
  <c r="K656" i="6"/>
  <c r="AX656" i="6"/>
  <c r="N656" i="6"/>
  <c r="P656" i="6"/>
  <c r="B656" i="7"/>
  <c r="O656" i="6"/>
  <c r="BB656" i="6"/>
  <c r="AK656" i="6"/>
  <c r="BE656" i="6"/>
  <c r="AB656" i="6"/>
  <c r="BF656" i="6"/>
  <c r="BD656" i="6"/>
  <c r="AT656" i="6"/>
  <c r="AS656" i="6"/>
  <c r="AI656" i="6"/>
  <c r="E656" i="6"/>
  <c r="AW656" i="6"/>
  <c r="AP656" i="6"/>
  <c r="BP656" i="6"/>
  <c r="BA656" i="6"/>
  <c r="AU656" i="6"/>
  <c r="AF656" i="6"/>
  <c r="BC656" i="6"/>
  <c r="AD656" i="6"/>
  <c r="M656" i="6"/>
  <c r="BJ656" i="6"/>
  <c r="AO656" i="6"/>
  <c r="AE656" i="6"/>
  <c r="BN656" i="6"/>
  <c r="AR656" i="6"/>
  <c r="C656" i="6"/>
  <c r="BR656" i="6"/>
  <c r="L656" i="6"/>
  <c r="AY656" i="6"/>
  <c r="BH656" i="6"/>
  <c r="BM656" i="6"/>
  <c r="Z656" i="6"/>
  <c r="AV656" i="6"/>
  <c r="BI656" i="6"/>
  <c r="BL656" i="6"/>
  <c r="AH656" i="6"/>
  <c r="BO656" i="6"/>
  <c r="BK656" i="6"/>
  <c r="AC656" i="6"/>
  <c r="BG656" i="6"/>
  <c r="AZ656" i="6"/>
  <c r="AA656" i="6"/>
  <c r="K592" i="6"/>
  <c r="AX592" i="6"/>
  <c r="N592" i="6"/>
  <c r="BJ592" i="6"/>
  <c r="BM592" i="6"/>
  <c r="AP592" i="6"/>
  <c r="AB592" i="6"/>
  <c r="BF592" i="6"/>
  <c r="BD592" i="6"/>
  <c r="AD592" i="6"/>
  <c r="BN592" i="6"/>
  <c r="BL592" i="6"/>
  <c r="AW592" i="6"/>
  <c r="BG592" i="6"/>
  <c r="E592" i="6"/>
  <c r="AV592" i="6"/>
  <c r="Z592" i="6"/>
  <c r="AE592" i="6"/>
  <c r="AC592" i="6"/>
  <c r="AF592" i="6"/>
  <c r="BB592" i="6"/>
  <c r="BP592" i="6"/>
  <c r="BA592" i="6"/>
  <c r="BK592" i="6"/>
  <c r="AZ592" i="6"/>
  <c r="BC592" i="6"/>
  <c r="AH592" i="6"/>
  <c r="P592" i="6"/>
  <c r="B592" i="7"/>
  <c r="AO592" i="6"/>
  <c r="BO592" i="6"/>
  <c r="AS592" i="6"/>
  <c r="BH592" i="6"/>
  <c r="M592" i="6"/>
  <c r="AT592" i="6"/>
  <c r="AU592" i="6"/>
  <c r="BI592" i="6"/>
  <c r="AR592" i="6"/>
  <c r="AK592" i="6"/>
  <c r="AY592" i="6"/>
  <c r="AA592" i="6"/>
  <c r="AI592" i="6"/>
  <c r="O592" i="6"/>
  <c r="C592" i="6"/>
  <c r="BR592" i="6"/>
  <c r="L592" i="6"/>
  <c r="BE592" i="6"/>
  <c r="N528" i="6"/>
  <c r="L528" i="6"/>
  <c r="AP528" i="6"/>
  <c r="AV528" i="6"/>
  <c r="AY528" i="6"/>
  <c r="AF528" i="6"/>
  <c r="AZ528" i="6"/>
  <c r="AX528" i="6"/>
  <c r="BA528" i="6"/>
  <c r="BB528" i="6"/>
  <c r="K528" i="6"/>
  <c r="Z528" i="6"/>
  <c r="BO528" i="6"/>
  <c r="P528" i="6"/>
  <c r="B528" i="7"/>
  <c r="AS528" i="6"/>
  <c r="BI528" i="6"/>
  <c r="AC528" i="6"/>
  <c r="BC528" i="6"/>
  <c r="BK528" i="6"/>
  <c r="AR528" i="6"/>
  <c r="AI528" i="6"/>
  <c r="AA528" i="6"/>
  <c r="BJ528" i="6"/>
  <c r="M528" i="6"/>
  <c r="BN528" i="6"/>
  <c r="E528" i="6"/>
  <c r="AD528" i="6"/>
  <c r="O528" i="6"/>
  <c r="BD528" i="6"/>
  <c r="BE528" i="6"/>
  <c r="BH528" i="6"/>
  <c r="C528" i="6"/>
  <c r="BR528" i="6"/>
  <c r="AT528" i="6"/>
  <c r="AE528" i="6"/>
  <c r="BG528" i="6"/>
  <c r="AO528" i="6"/>
  <c r="AH528" i="6"/>
  <c r="AW528" i="6"/>
  <c r="BP528" i="6"/>
  <c r="AK528" i="6"/>
  <c r="BF528" i="6"/>
  <c r="BL528" i="6"/>
  <c r="AU528" i="6"/>
  <c r="AB528" i="6"/>
  <c r="BM528" i="6"/>
  <c r="BP464" i="6"/>
  <c r="M464" i="6"/>
  <c r="AP464" i="6"/>
  <c r="AW464" i="6"/>
  <c r="BD464" i="6"/>
  <c r="AI464" i="6"/>
  <c r="BC464" i="6"/>
  <c r="BH464" i="6"/>
  <c r="BF464" i="6"/>
  <c r="BM464" i="6"/>
  <c r="Z464" i="6"/>
  <c r="K464" i="6"/>
  <c r="BB464" i="6"/>
  <c r="C464" i="6"/>
  <c r="BR464" i="6"/>
  <c r="BE464" i="6"/>
  <c r="E464" i="6"/>
  <c r="AB464" i="6"/>
  <c r="BJ464" i="6"/>
  <c r="AX464" i="6"/>
  <c r="AE464" i="6"/>
  <c r="BN464" i="6"/>
  <c r="AO464" i="6"/>
  <c r="P464" i="6"/>
  <c r="B464" i="7"/>
  <c r="AV464" i="6"/>
  <c r="AD464" i="6"/>
  <c r="BL464" i="6"/>
  <c r="AY464" i="6"/>
  <c r="AT464" i="6"/>
  <c r="BA464" i="6"/>
  <c r="N464" i="6"/>
  <c r="AH464" i="6"/>
  <c r="AU464" i="6"/>
  <c r="AC464" i="6"/>
  <c r="AR464" i="6"/>
  <c r="BK464" i="6"/>
  <c r="BG464" i="6"/>
  <c r="AK464" i="6"/>
  <c r="L464" i="6"/>
  <c r="AF464" i="6"/>
  <c r="BI464" i="6"/>
  <c r="AZ464" i="6"/>
  <c r="AA464" i="6"/>
  <c r="O464" i="6"/>
  <c r="BO464" i="6"/>
  <c r="AS464" i="6"/>
  <c r="AU400" i="6"/>
  <c r="BL400" i="6"/>
  <c r="P400" i="6"/>
  <c r="B400" i="7"/>
  <c r="AY400" i="6"/>
  <c r="BP400" i="6"/>
  <c r="AO400" i="6"/>
  <c r="C400" i="6"/>
  <c r="BR400" i="6"/>
  <c r="E400" i="6"/>
  <c r="BF400" i="6"/>
  <c r="N400" i="6"/>
  <c r="AS400" i="6"/>
  <c r="AC400" i="6"/>
  <c r="M400" i="6"/>
  <c r="O400" i="6"/>
  <c r="BJ400" i="6"/>
  <c r="AZ400" i="6"/>
  <c r="AX400" i="6"/>
  <c r="AK400" i="6"/>
  <c r="AH400" i="6"/>
  <c r="AR400" i="6"/>
  <c r="BB400" i="6"/>
  <c r="AW400" i="6"/>
  <c r="BO400" i="6"/>
  <c r="L400" i="6"/>
  <c r="BD400" i="6"/>
  <c r="AP400" i="6"/>
  <c r="BI400" i="6"/>
  <c r="BM400" i="6"/>
  <c r="AB400" i="6"/>
  <c r="BG400" i="6"/>
  <c r="BK400" i="6"/>
  <c r="BA400" i="6"/>
  <c r="AF400" i="6"/>
  <c r="BH400" i="6"/>
  <c r="AA400" i="6"/>
  <c r="AD400" i="6"/>
  <c r="AI400" i="6"/>
  <c r="BE400" i="6"/>
  <c r="K400" i="6"/>
  <c r="AV400" i="6"/>
  <c r="AE400" i="6"/>
  <c r="BC400" i="6"/>
  <c r="BN400" i="6"/>
  <c r="AT400" i="6"/>
  <c r="Z400" i="6"/>
  <c r="BN711" i="6"/>
  <c r="K711" i="6"/>
  <c r="M711" i="6"/>
  <c r="AR711" i="6"/>
  <c r="L711" i="6"/>
  <c r="AU711" i="6"/>
  <c r="BL711" i="6"/>
  <c r="AY711" i="6"/>
  <c r="BP711" i="6"/>
  <c r="AS711" i="6"/>
  <c r="AC711" i="6"/>
  <c r="C711" i="6"/>
  <c r="BR711" i="6"/>
  <c r="BE711" i="6"/>
  <c r="BG711" i="6"/>
  <c r="AF711" i="6"/>
  <c r="BK711" i="6"/>
  <c r="BA711" i="6"/>
  <c r="AD711" i="6"/>
  <c r="BM711" i="6"/>
  <c r="AI711" i="6"/>
  <c r="E711" i="6"/>
  <c r="N711" i="6"/>
  <c r="BF711" i="6"/>
  <c r="AW711" i="6"/>
  <c r="BO711" i="6"/>
  <c r="BI711" i="6"/>
  <c r="AX711" i="6"/>
  <c r="AH711" i="6"/>
  <c r="AB711" i="6"/>
  <c r="AV711" i="6"/>
  <c r="AE711" i="6"/>
  <c r="BC711" i="6"/>
  <c r="BB711" i="6"/>
  <c r="AO711" i="6"/>
  <c r="P711" i="6"/>
  <c r="B711" i="7"/>
  <c r="AZ711" i="6"/>
  <c r="AK711" i="6"/>
  <c r="AP711" i="6"/>
  <c r="Z711" i="6"/>
  <c r="AT711" i="6"/>
  <c r="O711" i="6"/>
  <c r="BD711" i="6"/>
  <c r="BH711" i="6"/>
  <c r="AA711" i="6"/>
  <c r="BJ711" i="6"/>
  <c r="BO647" i="6"/>
  <c r="AB647" i="6"/>
  <c r="AO647" i="6"/>
  <c r="AX647" i="6"/>
  <c r="AF647" i="6"/>
  <c r="BF647" i="6"/>
  <c r="M647" i="6"/>
  <c r="AR647" i="6"/>
  <c r="BI647" i="6"/>
  <c r="BB647" i="6"/>
  <c r="AZ647" i="6"/>
  <c r="BN647" i="6"/>
  <c r="AI647" i="6"/>
  <c r="BD647" i="6"/>
  <c r="L647" i="6"/>
  <c r="AP647" i="6"/>
  <c r="K647" i="6"/>
  <c r="P647" i="6"/>
  <c r="B647" i="7"/>
  <c r="AD647" i="6"/>
  <c r="BA647" i="6"/>
  <c r="O647" i="6"/>
  <c r="E647" i="6"/>
  <c r="BL647" i="6"/>
  <c r="BH647" i="6"/>
  <c r="AU647" i="6"/>
  <c r="AE647" i="6"/>
  <c r="AA647" i="6"/>
  <c r="BE647" i="6"/>
  <c r="BG647" i="6"/>
  <c r="AH647" i="6"/>
  <c r="BP647" i="6"/>
  <c r="BC647" i="6"/>
  <c r="BJ647" i="6"/>
  <c r="N647" i="6"/>
  <c r="AV647" i="6"/>
  <c r="AT647" i="6"/>
  <c r="C647" i="6"/>
  <c r="BR647" i="6"/>
  <c r="BK647" i="6"/>
  <c r="AS647" i="6"/>
  <c r="AW647" i="6"/>
  <c r="AY647" i="6"/>
  <c r="Z647" i="6"/>
  <c r="AK647" i="6"/>
  <c r="BM647" i="6"/>
  <c r="AC647" i="6"/>
  <c r="BO583" i="6"/>
  <c r="AB583" i="6"/>
  <c r="AO583" i="6"/>
  <c r="BB583" i="6"/>
  <c r="AF583" i="6"/>
  <c r="BF583" i="6"/>
  <c r="AX583" i="6"/>
  <c r="N583" i="6"/>
  <c r="AS583" i="6"/>
  <c r="P583" i="6"/>
  <c r="B583" i="7"/>
  <c r="AW583" i="6"/>
  <c r="AE583" i="6"/>
  <c r="AT583" i="6"/>
  <c r="BM583" i="6"/>
  <c r="AK583" i="6"/>
  <c r="BJ583" i="6"/>
  <c r="O583" i="6"/>
  <c r="AR583" i="6"/>
  <c r="AC583" i="6"/>
  <c r="AV583" i="6"/>
  <c r="AZ583" i="6"/>
  <c r="Z583" i="6"/>
  <c r="C583" i="6"/>
  <c r="BR583" i="6"/>
  <c r="L583" i="6"/>
  <c r="AP583" i="6"/>
  <c r="BI583" i="6"/>
  <c r="BP583" i="6"/>
  <c r="AI583" i="6"/>
  <c r="BE583" i="6"/>
  <c r="BG583" i="6"/>
  <c r="BA583" i="6"/>
  <c r="BC583" i="6"/>
  <c r="AU583" i="6"/>
  <c r="BH583" i="6"/>
  <c r="BK583" i="6"/>
  <c r="AY583" i="6"/>
  <c r="BL583" i="6"/>
  <c r="E583" i="6"/>
  <c r="M583" i="6"/>
  <c r="AH583" i="6"/>
  <c r="BN583" i="6"/>
  <c r="BD583" i="6"/>
  <c r="AA583" i="6"/>
  <c r="AD583" i="6"/>
  <c r="K583" i="6"/>
  <c r="M519" i="6"/>
  <c r="AR519" i="6"/>
  <c r="O519" i="6"/>
  <c r="Z519" i="6"/>
  <c r="AV519" i="6"/>
  <c r="BE519" i="6"/>
  <c r="BJ519" i="6"/>
  <c r="AE519" i="6"/>
  <c r="AF519" i="6"/>
  <c r="AI519" i="6"/>
  <c r="AK519" i="6"/>
  <c r="BA519" i="6"/>
  <c r="BB519" i="6"/>
  <c r="BH519" i="6"/>
  <c r="AO519" i="6"/>
  <c r="AA519" i="6"/>
  <c r="P519" i="6"/>
  <c r="B519" i="7"/>
  <c r="AY519" i="6"/>
  <c r="AB519" i="6"/>
  <c r="BC519" i="6"/>
  <c r="AS519" i="6"/>
  <c r="AH519" i="6"/>
  <c r="BI519" i="6"/>
  <c r="AU519" i="6"/>
  <c r="K519" i="6"/>
  <c r="BO519" i="6"/>
  <c r="AX519" i="6"/>
  <c r="BD519" i="6"/>
  <c r="N519" i="6"/>
  <c r="BK519" i="6"/>
  <c r="AT519" i="6"/>
  <c r="AC519" i="6"/>
  <c r="AW519" i="6"/>
  <c r="BM519" i="6"/>
  <c r="BL519" i="6"/>
  <c r="AD519" i="6"/>
  <c r="BN519" i="6"/>
  <c r="BG519" i="6"/>
  <c r="BF519" i="6"/>
  <c r="BP519" i="6"/>
  <c r="L519" i="6"/>
  <c r="E519" i="6"/>
  <c r="AZ519" i="6"/>
  <c r="AP519" i="6"/>
  <c r="C519" i="6"/>
  <c r="BR519" i="6"/>
  <c r="AA455" i="6"/>
  <c r="AW455" i="6"/>
  <c r="M455" i="6"/>
  <c r="AZ455" i="6"/>
  <c r="L455" i="6"/>
  <c r="AY455" i="6"/>
  <c r="AK455" i="6"/>
  <c r="BE455" i="6"/>
  <c r="BJ455" i="6"/>
  <c r="N455" i="6"/>
  <c r="AS455" i="6"/>
  <c r="BN455" i="6"/>
  <c r="BL455" i="6"/>
  <c r="BB455" i="6"/>
  <c r="BP455" i="6"/>
  <c r="BF455" i="6"/>
  <c r="P455" i="6"/>
  <c r="B455" i="7"/>
  <c r="Z455" i="6"/>
  <c r="K455" i="6"/>
  <c r="AP455" i="6"/>
  <c r="AH455" i="6"/>
  <c r="AB455" i="6"/>
  <c r="BO455" i="6"/>
  <c r="AF455" i="6"/>
  <c r="AU455" i="6"/>
  <c r="AC455" i="6"/>
  <c r="AV455" i="6"/>
  <c r="AD455" i="6"/>
  <c r="AI455" i="6"/>
  <c r="BH455" i="6"/>
  <c r="O455" i="6"/>
  <c r="AE455" i="6"/>
  <c r="C455" i="6"/>
  <c r="BR455" i="6"/>
  <c r="AT455" i="6"/>
  <c r="BI455" i="6"/>
  <c r="BG455" i="6"/>
  <c r="AO455" i="6"/>
  <c r="E455" i="6"/>
  <c r="AR455" i="6"/>
  <c r="BK455" i="6"/>
  <c r="BA455" i="6"/>
  <c r="BD455" i="6"/>
  <c r="BC455" i="6"/>
  <c r="BM455" i="6"/>
  <c r="AX455" i="6"/>
  <c r="L391" i="6"/>
  <c r="BC391" i="6"/>
  <c r="BL391" i="6"/>
  <c r="AY391" i="6"/>
  <c r="BB391" i="6"/>
  <c r="AC391" i="6"/>
  <c r="K391" i="6"/>
  <c r="BM391" i="6"/>
  <c r="BF391" i="6"/>
  <c r="AK391" i="6"/>
  <c r="AE391" i="6"/>
  <c r="AX391" i="6"/>
  <c r="AT391" i="6"/>
  <c r="E391" i="6"/>
  <c r="BP391" i="6"/>
  <c r="BO391" i="6"/>
  <c r="O391" i="6"/>
  <c r="AW391" i="6"/>
  <c r="AS391" i="6"/>
  <c r="AI391" i="6"/>
  <c r="BI391" i="6"/>
  <c r="AP391" i="6"/>
  <c r="AD391" i="6"/>
  <c r="AO391" i="6"/>
  <c r="BE391" i="6"/>
  <c r="BN391" i="6"/>
  <c r="BH391" i="6"/>
  <c r="AZ391" i="6"/>
  <c r="AA391" i="6"/>
  <c r="AB391" i="6"/>
  <c r="P391" i="6"/>
  <c r="B391" i="7"/>
  <c r="N391" i="6"/>
  <c r="BA391" i="6"/>
  <c r="AU391" i="6"/>
  <c r="AR391" i="6"/>
  <c r="AF391" i="6"/>
  <c r="BG391" i="6"/>
  <c r="M391" i="6"/>
  <c r="BD391" i="6"/>
  <c r="AH391" i="6"/>
  <c r="BJ391" i="6"/>
  <c r="C391" i="6"/>
  <c r="BR391" i="6"/>
  <c r="BK391" i="6"/>
  <c r="AV391" i="6"/>
  <c r="Z391" i="6"/>
  <c r="I255" i="5"/>
  <c r="BG255" i="5"/>
  <c r="AT255" i="5"/>
  <c r="AS255" i="5"/>
  <c r="AF255" i="5"/>
  <c r="W255" i="5"/>
  <c r="J255" i="5"/>
  <c r="BH255" i="5"/>
  <c r="BK255" i="5"/>
  <c r="BA255" i="5"/>
  <c r="AR255" i="5"/>
  <c r="AU255" i="5"/>
  <c r="BE255" i="5"/>
  <c r="L255" i="5"/>
  <c r="BI255" i="5"/>
  <c r="V255" i="5"/>
  <c r="AW255" i="5"/>
  <c r="AH255" i="5"/>
  <c r="K255" i="5"/>
  <c r="AO255" i="5"/>
  <c r="O255" i="5"/>
  <c r="BL255" i="5"/>
  <c r="U255" i="5"/>
  <c r="BD255" i="5"/>
  <c r="P255" i="5"/>
  <c r="BJ255" i="5"/>
  <c r="AK255" i="5"/>
  <c r="M255" i="5"/>
  <c r="BF255" i="5"/>
  <c r="AP255" i="5"/>
  <c r="BP255" i="5"/>
  <c r="R255" i="5"/>
  <c r="AQ255" i="5"/>
  <c r="AV255" i="5"/>
  <c r="C255" i="5"/>
  <c r="AI255" i="5"/>
  <c r="AN255" i="5"/>
  <c r="AZ255" i="5"/>
  <c r="AY255" i="5"/>
  <c r="AM255" i="5"/>
  <c r="BB255" i="5"/>
  <c r="E255" i="5"/>
  <c r="AJ255" i="5"/>
  <c r="AX255" i="5"/>
  <c r="BC255" i="5"/>
  <c r="AT191" i="5"/>
  <c r="M191" i="5"/>
  <c r="BA191" i="5"/>
  <c r="BK191" i="5"/>
  <c r="C191" i="5"/>
  <c r="AI191" i="5"/>
  <c r="AX191" i="5"/>
  <c r="BE191" i="5"/>
  <c r="AV191" i="5"/>
  <c r="AZ191" i="5"/>
  <c r="BD191" i="5"/>
  <c r="BH191" i="5"/>
  <c r="K191" i="5"/>
  <c r="AJ191" i="5"/>
  <c r="BC191" i="5"/>
  <c r="AP191" i="5"/>
  <c r="E191" i="5"/>
  <c r="J191" i="5"/>
  <c r="R191" i="5"/>
  <c r="BB191" i="5"/>
  <c r="BI191" i="5"/>
  <c r="BF191" i="5"/>
  <c r="AH191" i="5"/>
  <c r="AO191" i="5"/>
  <c r="AW191" i="5"/>
  <c r="BG191" i="5"/>
  <c r="AR191" i="5"/>
  <c r="W191" i="5"/>
  <c r="AS191" i="5"/>
  <c r="AF191" i="5"/>
  <c r="I191" i="5"/>
  <c r="L191" i="5"/>
  <c r="AK191" i="5"/>
  <c r="BP191" i="5"/>
  <c r="AY191" i="5"/>
  <c r="O191" i="5"/>
  <c r="U191" i="5"/>
  <c r="AQ191" i="5"/>
  <c r="P191" i="5"/>
  <c r="AM191" i="5"/>
  <c r="BL191" i="5"/>
  <c r="V191" i="5"/>
  <c r="AN191" i="5"/>
  <c r="BJ191" i="5"/>
  <c r="AU191" i="5"/>
  <c r="AH127" i="5"/>
  <c r="C127" i="5"/>
  <c r="AI127" i="5"/>
  <c r="V127" i="5"/>
  <c r="BD127" i="5"/>
  <c r="AK127" i="5"/>
  <c r="AY127" i="5"/>
  <c r="AS127" i="5"/>
  <c r="BF127" i="5"/>
  <c r="BL127" i="5"/>
  <c r="BB127" i="5"/>
  <c r="BG127" i="5"/>
  <c r="K127" i="5"/>
  <c r="AJ127" i="5"/>
  <c r="AN127" i="5"/>
  <c r="E127" i="5"/>
  <c r="BH127" i="5"/>
  <c r="O127" i="5"/>
  <c r="U127" i="5"/>
  <c r="BP127" i="5"/>
  <c r="R127" i="5"/>
  <c r="BJ127" i="5"/>
  <c r="BE127" i="5"/>
  <c r="M127" i="5"/>
  <c r="L127" i="5"/>
  <c r="AF127" i="5"/>
  <c r="AU127" i="5"/>
  <c r="AZ127" i="5"/>
  <c r="AP127" i="5"/>
  <c r="AX127" i="5"/>
  <c r="BI127" i="5"/>
  <c r="AV127" i="5"/>
  <c r="P127" i="5"/>
  <c r="BK127" i="5"/>
  <c r="BA127" i="5"/>
  <c r="AO127" i="5"/>
  <c r="AR127" i="5"/>
  <c r="AM127" i="5"/>
  <c r="J127" i="5"/>
  <c r="BC127" i="5"/>
  <c r="W127" i="5"/>
  <c r="AT127" i="5"/>
  <c r="AW127" i="5"/>
  <c r="I127" i="5"/>
  <c r="AQ127" i="5"/>
  <c r="AW63" i="5"/>
  <c r="BE63" i="5"/>
  <c r="V63" i="5"/>
  <c r="I63" i="5"/>
  <c r="BA63" i="5"/>
  <c r="AF63" i="5"/>
  <c r="U63" i="5"/>
  <c r="BG63" i="5"/>
  <c r="C63" i="5"/>
  <c r="AI63" i="5"/>
  <c r="AQ63" i="5"/>
  <c r="BL63" i="5"/>
  <c r="O63" i="5"/>
  <c r="AY63" i="5"/>
  <c r="BC63" i="5"/>
  <c r="BD63" i="5"/>
  <c r="BH63" i="5"/>
  <c r="BF63" i="5"/>
  <c r="AO63" i="5"/>
  <c r="AR63" i="5"/>
  <c r="AN63" i="5"/>
  <c r="K63" i="5"/>
  <c r="P63" i="5"/>
  <c r="AJ63" i="5"/>
  <c r="AX63" i="5"/>
  <c r="M63" i="5"/>
  <c r="BJ63" i="5"/>
  <c r="BP63" i="5"/>
  <c r="AT63" i="5"/>
  <c r="BK63" i="5"/>
  <c r="AM63" i="5"/>
  <c r="J63" i="5"/>
  <c r="L63" i="5"/>
  <c r="AP63" i="5"/>
  <c r="AU63" i="5"/>
  <c r="BB63" i="5"/>
  <c r="E63" i="5"/>
  <c r="AS63" i="5"/>
  <c r="AV63" i="5"/>
  <c r="R63" i="5"/>
  <c r="AZ63" i="5"/>
  <c r="AH63" i="5"/>
  <c r="BI63" i="5"/>
  <c r="W63" i="5"/>
  <c r="AK63" i="5"/>
  <c r="AV258" i="5"/>
  <c r="AK258" i="5"/>
  <c r="BH258" i="5"/>
  <c r="AJ258" i="5"/>
  <c r="AY258" i="5"/>
  <c r="I258" i="5"/>
  <c r="W258" i="5"/>
  <c r="R258" i="5"/>
  <c r="AZ258" i="5"/>
  <c r="BP258" i="5"/>
  <c r="AW258" i="5"/>
  <c r="J258" i="5"/>
  <c r="BG258" i="5"/>
  <c r="AM258" i="5"/>
  <c r="BK258" i="5"/>
  <c r="AF258" i="5"/>
  <c r="AT258" i="5"/>
  <c r="AS258" i="5"/>
  <c r="AN258" i="5"/>
  <c r="AU258" i="5"/>
  <c r="E258" i="5"/>
  <c r="BB258" i="5"/>
  <c r="BC258" i="5"/>
  <c r="L258" i="5"/>
  <c r="O258" i="5"/>
  <c r="U258" i="5"/>
  <c r="BL258" i="5"/>
  <c r="BD258" i="5"/>
  <c r="BA258" i="5"/>
  <c r="AO258" i="5"/>
  <c r="AX258" i="5"/>
  <c r="BJ258" i="5"/>
  <c r="P258" i="5"/>
  <c r="C258" i="5"/>
  <c r="AI258" i="5"/>
  <c r="V258" i="5"/>
  <c r="BF258" i="5"/>
  <c r="BI258" i="5"/>
  <c r="K258" i="5"/>
  <c r="AQ258" i="5"/>
  <c r="M258" i="5"/>
  <c r="AH258" i="5"/>
  <c r="AR258" i="5"/>
  <c r="AP258" i="5"/>
  <c r="BE258" i="5"/>
  <c r="C194" i="5"/>
  <c r="AI194" i="5"/>
  <c r="AS194" i="5"/>
  <c r="AK194" i="5"/>
  <c r="AX194" i="5"/>
  <c r="BG194" i="5"/>
  <c r="AP194" i="5"/>
  <c r="BC194" i="5"/>
  <c r="AH194" i="5"/>
  <c r="V194" i="5"/>
  <c r="M194" i="5"/>
  <c r="BJ194" i="5"/>
  <c r="O194" i="5"/>
  <c r="BB194" i="5"/>
  <c r="K194" i="5"/>
  <c r="E194" i="5"/>
  <c r="I194" i="5"/>
  <c r="AZ194" i="5"/>
  <c r="AY194" i="5"/>
  <c r="L194" i="5"/>
  <c r="BF194" i="5"/>
  <c r="AM194" i="5"/>
  <c r="BA194" i="5"/>
  <c r="P194" i="5"/>
  <c r="BD194" i="5"/>
  <c r="AV194" i="5"/>
  <c r="J194" i="5"/>
  <c r="W194" i="5"/>
  <c r="BI194" i="5"/>
  <c r="AF194" i="5"/>
  <c r="R194" i="5"/>
  <c r="AR194" i="5"/>
  <c r="BL194" i="5"/>
  <c r="U194" i="5"/>
  <c r="AU194" i="5"/>
  <c r="AW194" i="5"/>
  <c r="AN194" i="5"/>
  <c r="AT194" i="5"/>
  <c r="BK194" i="5"/>
  <c r="AQ194" i="5"/>
  <c r="BE194" i="5"/>
  <c r="AJ194" i="5"/>
  <c r="BH194" i="5"/>
  <c r="BP194" i="5"/>
  <c r="AO194" i="5"/>
  <c r="W130" i="5"/>
  <c r="BG130" i="5"/>
  <c r="R130" i="5"/>
  <c r="AJ130" i="5"/>
  <c r="AK130" i="5"/>
  <c r="AO130" i="5"/>
  <c r="AS130" i="5"/>
  <c r="J130" i="5"/>
  <c r="AP130" i="5"/>
  <c r="AX130" i="5"/>
  <c r="BP130" i="5"/>
  <c r="AQ130" i="5"/>
  <c r="AH130" i="5"/>
  <c r="AN130" i="5"/>
  <c r="BH130" i="5"/>
  <c r="AF130" i="5"/>
  <c r="V130" i="5"/>
  <c r="U130" i="5"/>
  <c r="P130" i="5"/>
  <c r="BK130" i="5"/>
  <c r="O130" i="5"/>
  <c r="AR130" i="5"/>
  <c r="BJ130" i="5"/>
  <c r="BI130" i="5"/>
  <c r="BC130" i="5"/>
  <c r="AZ130" i="5"/>
  <c r="BF130" i="5"/>
  <c r="M130" i="5"/>
  <c r="AV130" i="5"/>
  <c r="AT130" i="5"/>
  <c r="AY130" i="5"/>
  <c r="AM130" i="5"/>
  <c r="BA130" i="5"/>
  <c r="I130" i="5"/>
  <c r="AW130" i="5"/>
  <c r="BL130" i="5"/>
  <c r="BB130" i="5"/>
  <c r="C130" i="5"/>
  <c r="AI130" i="5"/>
  <c r="E130" i="5"/>
  <c r="BD130" i="5"/>
  <c r="K130" i="5"/>
  <c r="L130" i="5"/>
  <c r="AU130" i="5"/>
  <c r="BE130" i="5"/>
  <c r="K66" i="5"/>
  <c r="W66" i="5"/>
  <c r="V66" i="5"/>
  <c r="BC66" i="5"/>
  <c r="BK66" i="5"/>
  <c r="AF66" i="5"/>
  <c r="BH66" i="5"/>
  <c r="I66" i="5"/>
  <c r="BB66" i="5"/>
  <c r="L66" i="5"/>
  <c r="P66" i="5"/>
  <c r="O66" i="5"/>
  <c r="U66" i="5"/>
  <c r="BG66" i="5"/>
  <c r="AH66" i="5"/>
  <c r="BL66" i="5"/>
  <c r="AM66" i="5"/>
  <c r="AV66" i="5"/>
  <c r="AZ66" i="5"/>
  <c r="AP66" i="5"/>
  <c r="BE66" i="5"/>
  <c r="R66" i="5"/>
  <c r="E66" i="5"/>
  <c r="BI66" i="5"/>
  <c r="C66" i="5"/>
  <c r="AI66" i="5"/>
  <c r="BA66" i="5"/>
  <c r="BF66" i="5"/>
  <c r="AJ66" i="5"/>
  <c r="BD66" i="5"/>
  <c r="AX66" i="5"/>
  <c r="AU66" i="5"/>
  <c r="AR66" i="5"/>
  <c r="AY66" i="5"/>
  <c r="BJ66" i="5"/>
  <c r="AQ66" i="5"/>
  <c r="AN66" i="5"/>
  <c r="AK66" i="5"/>
  <c r="M66" i="5"/>
  <c r="AW66" i="5"/>
  <c r="J66" i="5"/>
  <c r="AT66" i="5"/>
  <c r="AS66" i="5"/>
  <c r="AO66" i="5"/>
  <c r="BP66" i="5"/>
  <c r="J253" i="5"/>
  <c r="P253" i="5"/>
  <c r="C253" i="5"/>
  <c r="AI253" i="5"/>
  <c r="BF253" i="5"/>
  <c r="BC253" i="5"/>
  <c r="BE253" i="5"/>
  <c r="V253" i="5"/>
  <c r="AS253" i="5"/>
  <c r="L253" i="5"/>
  <c r="U253" i="5"/>
  <c r="BJ253" i="5"/>
  <c r="BL253" i="5"/>
  <c r="AV253" i="5"/>
  <c r="BD253" i="5"/>
  <c r="AO253" i="5"/>
  <c r="AX253" i="5"/>
  <c r="AU253" i="5"/>
  <c r="K253" i="5"/>
  <c r="AN253" i="5"/>
  <c r="BG253" i="5"/>
  <c r="AJ253" i="5"/>
  <c r="AF253" i="5"/>
  <c r="AY253" i="5"/>
  <c r="AT253" i="5"/>
  <c r="BK253" i="5"/>
  <c r="BB253" i="5"/>
  <c r="AQ253" i="5"/>
  <c r="BA253" i="5"/>
  <c r="I253" i="5"/>
  <c r="R253" i="5"/>
  <c r="BP253" i="5"/>
  <c r="AP253" i="5"/>
  <c r="E253" i="5"/>
  <c r="AM253" i="5"/>
  <c r="AH253" i="5"/>
  <c r="O253" i="5"/>
  <c r="BI253" i="5"/>
  <c r="AW253" i="5"/>
  <c r="AZ253" i="5"/>
  <c r="AK253" i="5"/>
  <c r="M253" i="5"/>
  <c r="BH253" i="5"/>
  <c r="AR253" i="5"/>
  <c r="W253" i="5"/>
  <c r="BA189" i="5"/>
  <c r="AY189" i="5"/>
  <c r="AW189" i="5"/>
  <c r="BP189" i="5"/>
  <c r="BJ189" i="5"/>
  <c r="E189" i="5"/>
  <c r="AH189" i="5"/>
  <c r="P189" i="5"/>
  <c r="R189" i="5"/>
  <c r="AR189" i="5"/>
  <c r="W189" i="5"/>
  <c r="O189" i="5"/>
  <c r="AX189" i="5"/>
  <c r="M189" i="5"/>
  <c r="AO189" i="5"/>
  <c r="AK189" i="5"/>
  <c r="BB189" i="5"/>
  <c r="AZ189" i="5"/>
  <c r="AJ189" i="5"/>
  <c r="C189" i="5"/>
  <c r="AI189" i="5"/>
  <c r="U189" i="5"/>
  <c r="K189" i="5"/>
  <c r="BG189" i="5"/>
  <c r="L189" i="5"/>
  <c r="BD189" i="5"/>
  <c r="BF189" i="5"/>
  <c r="I189" i="5"/>
  <c r="J189" i="5"/>
  <c r="AQ189" i="5"/>
  <c r="BE189" i="5"/>
  <c r="AV189" i="5"/>
  <c r="BH189" i="5"/>
  <c r="AP189" i="5"/>
  <c r="AU189" i="5"/>
  <c r="AT189" i="5"/>
  <c r="BI189" i="5"/>
  <c r="BC189" i="5"/>
  <c r="BL189" i="5"/>
  <c r="BK189" i="5"/>
  <c r="V189" i="5"/>
  <c r="AS189" i="5"/>
  <c r="AM189" i="5"/>
  <c r="AF189" i="5"/>
  <c r="AN189" i="5"/>
  <c r="BK125" i="5"/>
  <c r="BL125" i="5"/>
  <c r="BB125" i="5"/>
  <c r="R125" i="5"/>
  <c r="AJ125" i="5"/>
  <c r="AP125" i="5"/>
  <c r="BD125" i="5"/>
  <c r="AK125" i="5"/>
  <c r="AR125" i="5"/>
  <c r="BI125" i="5"/>
  <c r="AQ125" i="5"/>
  <c r="W125" i="5"/>
  <c r="AW125" i="5"/>
  <c r="AY125" i="5"/>
  <c r="BA125" i="5"/>
  <c r="BG125" i="5"/>
  <c r="BE125" i="5"/>
  <c r="BH125" i="5"/>
  <c r="O125" i="5"/>
  <c r="L125" i="5"/>
  <c r="AF125" i="5"/>
  <c r="AN125" i="5"/>
  <c r="AX125" i="5"/>
  <c r="AT125" i="5"/>
  <c r="K125" i="5"/>
  <c r="AV125" i="5"/>
  <c r="BP125" i="5"/>
  <c r="V125" i="5"/>
  <c r="I125" i="5"/>
  <c r="AH125" i="5"/>
  <c r="BF125" i="5"/>
  <c r="BC125" i="5"/>
  <c r="U125" i="5"/>
  <c r="AZ125" i="5"/>
  <c r="BJ125" i="5"/>
  <c r="AO125" i="5"/>
  <c r="M125" i="5"/>
  <c r="AM125" i="5"/>
  <c r="AU125" i="5"/>
  <c r="J125" i="5"/>
  <c r="C125" i="5"/>
  <c r="AI125" i="5"/>
  <c r="P125" i="5"/>
  <c r="E125" i="5"/>
  <c r="AS125" i="5"/>
  <c r="BJ61" i="5"/>
  <c r="AW61" i="5"/>
  <c r="AP61" i="5"/>
  <c r="BG61" i="5"/>
  <c r="K61" i="5"/>
  <c r="AY61" i="5"/>
  <c r="AS61" i="5"/>
  <c r="BC61" i="5"/>
  <c r="R61" i="5"/>
  <c r="BP61" i="5"/>
  <c r="AV61" i="5"/>
  <c r="C61" i="5"/>
  <c r="AI61" i="5"/>
  <c r="W61" i="5"/>
  <c r="BB61" i="5"/>
  <c r="V61" i="5"/>
  <c r="U61" i="5"/>
  <c r="AQ61" i="5"/>
  <c r="AF61" i="5"/>
  <c r="AN61" i="5"/>
  <c r="L61" i="5"/>
  <c r="AU61" i="5"/>
  <c r="BE61" i="5"/>
  <c r="AJ61" i="5"/>
  <c r="I61" i="5"/>
  <c r="AM61" i="5"/>
  <c r="BD61" i="5"/>
  <c r="BK61" i="5"/>
  <c r="AO61" i="5"/>
  <c r="BA61" i="5"/>
  <c r="AK61" i="5"/>
  <c r="AX61" i="5"/>
  <c r="AR61" i="5"/>
  <c r="AH61" i="5"/>
  <c r="O61" i="5"/>
  <c r="BF61" i="5"/>
  <c r="J61" i="5"/>
  <c r="P61" i="5"/>
  <c r="BH61" i="5"/>
  <c r="E61" i="5"/>
  <c r="M61" i="5"/>
  <c r="AT61" i="5"/>
  <c r="BI61" i="5"/>
  <c r="AZ61" i="5"/>
  <c r="BL61" i="5"/>
  <c r="AM248" i="5"/>
  <c r="AP248" i="5"/>
  <c r="C248" i="5"/>
  <c r="AI248" i="5"/>
  <c r="K248" i="5"/>
  <c r="BJ248" i="5"/>
  <c r="I248" i="5"/>
  <c r="AX248" i="5"/>
  <c r="AZ248" i="5"/>
  <c r="AS248" i="5"/>
  <c r="V248" i="5"/>
  <c r="AK248" i="5"/>
  <c r="AW248" i="5"/>
  <c r="BD248" i="5"/>
  <c r="BP248" i="5"/>
  <c r="AV248" i="5"/>
  <c r="L248" i="5"/>
  <c r="BB248" i="5"/>
  <c r="BC248" i="5"/>
  <c r="BG248" i="5"/>
  <c r="U248" i="5"/>
  <c r="BK248" i="5"/>
  <c r="BA248" i="5"/>
  <c r="J248" i="5"/>
  <c r="AT248" i="5"/>
  <c r="BI248" i="5"/>
  <c r="BF248" i="5"/>
  <c r="E248" i="5"/>
  <c r="AQ248" i="5"/>
  <c r="AR248" i="5"/>
  <c r="AO248" i="5"/>
  <c r="O248" i="5"/>
  <c r="AF248" i="5"/>
  <c r="BH248" i="5"/>
  <c r="BL248" i="5"/>
  <c r="AN248" i="5"/>
  <c r="BE248" i="5"/>
  <c r="P248" i="5"/>
  <c r="AY248" i="5"/>
  <c r="AH248" i="5"/>
  <c r="AJ248" i="5"/>
  <c r="AU248" i="5"/>
  <c r="R248" i="5"/>
  <c r="M248" i="5"/>
  <c r="W248" i="5"/>
  <c r="AJ184" i="5"/>
  <c r="O184" i="5"/>
  <c r="AX184" i="5"/>
  <c r="BH184" i="5"/>
  <c r="BG184" i="5"/>
  <c r="BL184" i="5"/>
  <c r="BB184" i="5"/>
  <c r="BC184" i="5"/>
  <c r="AN184" i="5"/>
  <c r="AY184" i="5"/>
  <c r="BJ184" i="5"/>
  <c r="BA184" i="5"/>
  <c r="AP184" i="5"/>
  <c r="AQ184" i="5"/>
  <c r="K184" i="5"/>
  <c r="BI184" i="5"/>
  <c r="R184" i="5"/>
  <c r="J184" i="5"/>
  <c r="V184" i="5"/>
  <c r="C184" i="5"/>
  <c r="AI184" i="5"/>
  <c r="U184" i="5"/>
  <c r="AK184" i="5"/>
  <c r="E184" i="5"/>
  <c r="AW184" i="5"/>
  <c r="AT184" i="5"/>
  <c r="W184" i="5"/>
  <c r="AR184" i="5"/>
  <c r="L184" i="5"/>
  <c r="P184" i="5"/>
  <c r="BD184" i="5"/>
  <c r="M184" i="5"/>
  <c r="BF184" i="5"/>
  <c r="I184" i="5"/>
  <c r="BP184" i="5"/>
  <c r="AV184" i="5"/>
  <c r="AZ184" i="5"/>
  <c r="BE184" i="5"/>
  <c r="AO184" i="5"/>
  <c r="AU184" i="5"/>
  <c r="BK184" i="5"/>
  <c r="AS184" i="5"/>
  <c r="AM184" i="5"/>
  <c r="AF184" i="5"/>
  <c r="AH184" i="5"/>
  <c r="AY120" i="5"/>
  <c r="I120" i="5"/>
  <c r="AP120" i="5"/>
  <c r="BH120" i="5"/>
  <c r="V120" i="5"/>
  <c r="K120" i="5"/>
  <c r="U120" i="5"/>
  <c r="AX120" i="5"/>
  <c r="AZ120" i="5"/>
  <c r="BA120" i="5"/>
  <c r="P120" i="5"/>
  <c r="AH120" i="5"/>
  <c r="BE120" i="5"/>
  <c r="AR120" i="5"/>
  <c r="AT120" i="5"/>
  <c r="AV120" i="5"/>
  <c r="AF120" i="5"/>
  <c r="C120" i="5"/>
  <c r="AI120" i="5"/>
  <c r="AK120" i="5"/>
  <c r="BK120" i="5"/>
  <c r="O120" i="5"/>
  <c r="AS120" i="5"/>
  <c r="L120" i="5"/>
  <c r="BP120" i="5"/>
  <c r="AJ120" i="5"/>
  <c r="AN120" i="5"/>
  <c r="BF120" i="5"/>
  <c r="BI120" i="5"/>
  <c r="BL120" i="5"/>
  <c r="AQ120" i="5"/>
  <c r="J120" i="5"/>
  <c r="W120" i="5"/>
  <c r="BD120" i="5"/>
  <c r="AM120" i="5"/>
  <c r="BJ120" i="5"/>
  <c r="AW120" i="5"/>
  <c r="R120" i="5"/>
  <c r="BB120" i="5"/>
  <c r="AU120" i="5"/>
  <c r="AO120" i="5"/>
  <c r="M120" i="5"/>
  <c r="BG120" i="5"/>
  <c r="E120" i="5"/>
  <c r="BC120" i="5"/>
  <c r="AM48" i="5"/>
  <c r="BG48" i="5"/>
  <c r="AS48" i="5"/>
  <c r="BK48" i="5"/>
  <c r="BL48" i="5"/>
  <c r="AX48" i="5"/>
  <c r="R48" i="5"/>
  <c r="AJ48" i="5"/>
  <c r="AQ48" i="5"/>
  <c r="I48" i="5"/>
  <c r="BP48" i="5"/>
  <c r="V48" i="5"/>
  <c r="M48" i="5"/>
  <c r="BC48" i="5"/>
  <c r="AW48" i="5"/>
  <c r="AU48" i="5"/>
  <c r="BA48" i="5"/>
  <c r="AN48" i="5"/>
  <c r="AF48" i="5"/>
  <c r="P48" i="5"/>
  <c r="AK48" i="5"/>
  <c r="BI48" i="5"/>
  <c r="L48" i="5"/>
  <c r="E48" i="5"/>
  <c r="AZ48" i="5"/>
  <c r="O48" i="5"/>
  <c r="BD48" i="5"/>
  <c r="BB48" i="5"/>
  <c r="AY48" i="5"/>
  <c r="AR48" i="5"/>
  <c r="AP48" i="5"/>
  <c r="AV48" i="5"/>
  <c r="W48" i="5"/>
  <c r="C48" i="5"/>
  <c r="AI48" i="5"/>
  <c r="BF48" i="5"/>
  <c r="AO48" i="5"/>
  <c r="AT48" i="5"/>
  <c r="BJ48" i="5"/>
  <c r="BH48" i="5"/>
  <c r="J48" i="5"/>
  <c r="U48" i="5"/>
  <c r="K48" i="5"/>
  <c r="AH48" i="5"/>
  <c r="BE48" i="5"/>
  <c r="BP44" i="5"/>
  <c r="F289" i="5"/>
  <c r="X289" i="5"/>
  <c r="BM289" i="5"/>
  <c r="Z289" i="5"/>
  <c r="G289" i="5"/>
  <c r="F589" i="7"/>
  <c r="E589" i="7"/>
  <c r="BM112" i="5"/>
  <c r="G112" i="5"/>
  <c r="F112" i="5"/>
  <c r="Z112" i="5"/>
  <c r="X112" i="5"/>
  <c r="F117" i="5"/>
  <c r="X117" i="5"/>
  <c r="Z117" i="5"/>
  <c r="G117" i="5"/>
  <c r="BM117" i="5"/>
  <c r="X58" i="5"/>
  <c r="BM58" i="5"/>
  <c r="Z58" i="5"/>
  <c r="G58" i="5"/>
  <c r="F58" i="5"/>
  <c r="Q640" i="6"/>
  <c r="I640" i="6"/>
  <c r="G640" i="6"/>
  <c r="H640" i="6"/>
  <c r="AN640" i="6"/>
  <c r="S640" i="6"/>
  <c r="U640" i="6"/>
  <c r="Y640" i="6"/>
  <c r="X132" i="5"/>
  <c r="G132" i="5"/>
  <c r="Z132" i="5"/>
  <c r="F132" i="5"/>
  <c r="BM132" i="5"/>
  <c r="G201" i="5"/>
  <c r="X201" i="5"/>
  <c r="Z201" i="5"/>
  <c r="F201" i="5"/>
  <c r="BM201" i="5"/>
  <c r="H399" i="6"/>
  <c r="AN399" i="6"/>
  <c r="I399" i="6"/>
  <c r="U399" i="6"/>
  <c r="S399" i="6"/>
  <c r="Q399" i="6"/>
  <c r="Y399" i="6"/>
  <c r="G399" i="6"/>
  <c r="F719" i="7"/>
  <c r="E719" i="7"/>
  <c r="H600" i="6"/>
  <c r="AN600" i="6"/>
  <c r="Y600" i="6"/>
  <c r="I600" i="6"/>
  <c r="U600" i="6"/>
  <c r="G600" i="6"/>
  <c r="Q600" i="6"/>
  <c r="S600" i="6"/>
  <c r="S474" i="6"/>
  <c r="Q474" i="6"/>
  <c r="G474" i="6"/>
  <c r="H474" i="6"/>
  <c r="AN474" i="6"/>
  <c r="I474" i="6"/>
  <c r="Y474" i="6"/>
  <c r="U474" i="6"/>
  <c r="Y260" i="6"/>
  <c r="G260" i="6"/>
  <c r="U260" i="6"/>
  <c r="S260" i="6"/>
  <c r="I260" i="6"/>
  <c r="H260" i="6"/>
  <c r="AN260" i="6"/>
  <c r="Q260" i="6"/>
  <c r="Q57" i="6"/>
  <c r="G57" i="6"/>
  <c r="U57" i="6"/>
  <c r="I57" i="6"/>
  <c r="Y57" i="6"/>
  <c r="H57" i="6"/>
  <c r="AN57" i="6"/>
  <c r="S57" i="6"/>
  <c r="F394" i="7"/>
  <c r="E394" i="7"/>
  <c r="F650" i="7"/>
  <c r="E650" i="7"/>
  <c r="F714" i="7"/>
  <c r="E714" i="7"/>
  <c r="S165" i="6"/>
  <c r="H165" i="6"/>
  <c r="AN165" i="6"/>
  <c r="I165" i="6"/>
  <c r="Y165" i="6"/>
  <c r="G165" i="6"/>
  <c r="U165" i="6"/>
  <c r="Q165" i="6"/>
  <c r="E158" i="7"/>
  <c r="F158" i="7"/>
  <c r="S737" i="6"/>
  <c r="H737" i="6"/>
  <c r="AN737" i="6"/>
  <c r="Y737" i="6"/>
  <c r="I737" i="6"/>
  <c r="U737" i="6"/>
  <c r="G737" i="6"/>
  <c r="Q737" i="6"/>
  <c r="F737" i="7"/>
  <c r="E737" i="7"/>
  <c r="G622" i="6"/>
  <c r="U622" i="6"/>
  <c r="I622" i="6"/>
  <c r="H622" i="6"/>
  <c r="AN622" i="6"/>
  <c r="Y622" i="6"/>
  <c r="S622" i="6"/>
  <c r="Q622" i="6"/>
  <c r="Z40" i="5"/>
  <c r="BM40" i="5"/>
  <c r="X40" i="5"/>
  <c r="F40" i="5"/>
  <c r="G40" i="5"/>
  <c r="E237" i="7"/>
  <c r="F237" i="7"/>
  <c r="E280" i="7"/>
  <c r="F280" i="7"/>
  <c r="H280" i="6"/>
  <c r="AN280" i="6"/>
  <c r="I280" i="6"/>
  <c r="S280" i="6"/>
  <c r="Y280" i="6"/>
  <c r="U280" i="6"/>
  <c r="G280" i="6"/>
  <c r="Q280" i="6"/>
  <c r="Z81" i="6"/>
  <c r="F77" i="5"/>
  <c r="G77" i="5"/>
  <c r="Z77" i="5"/>
  <c r="BM77" i="5"/>
  <c r="X77" i="5"/>
  <c r="E411" i="7"/>
  <c r="F411" i="7"/>
  <c r="S501" i="6"/>
  <c r="Q501" i="6"/>
  <c r="I501" i="6"/>
  <c r="H501" i="6"/>
  <c r="AN501" i="6"/>
  <c r="Y501" i="6"/>
  <c r="U501" i="6"/>
  <c r="G501" i="6"/>
  <c r="U587" i="6"/>
  <c r="G587" i="6"/>
  <c r="S587" i="6"/>
  <c r="Q587" i="6"/>
  <c r="H587" i="6"/>
  <c r="AN587" i="6"/>
  <c r="Y587" i="6"/>
  <c r="I587" i="6"/>
  <c r="F596" i="7"/>
  <c r="E596" i="7"/>
  <c r="G660" i="6"/>
  <c r="U660" i="6"/>
  <c r="S660" i="6"/>
  <c r="I660" i="6"/>
  <c r="Q660" i="6"/>
  <c r="H660" i="6"/>
  <c r="AN660" i="6"/>
  <c r="Y660" i="6"/>
  <c r="Z91" i="5"/>
  <c r="G91" i="5"/>
  <c r="BM91" i="5"/>
  <c r="X91" i="5"/>
  <c r="F91" i="5"/>
  <c r="F283" i="5"/>
  <c r="BM283" i="5"/>
  <c r="X283" i="5"/>
  <c r="G283" i="5"/>
  <c r="Z283" i="5"/>
  <c r="S492" i="6"/>
  <c r="Q492" i="6"/>
  <c r="G492" i="6"/>
  <c r="H492" i="6"/>
  <c r="AN492" i="6"/>
  <c r="U492" i="6"/>
  <c r="Y492" i="6"/>
  <c r="I492" i="6"/>
  <c r="S684" i="6"/>
  <c r="Q684" i="6"/>
  <c r="G684" i="6"/>
  <c r="H684" i="6"/>
  <c r="AN684" i="6"/>
  <c r="I684" i="6"/>
  <c r="Y684" i="6"/>
  <c r="U684" i="6"/>
  <c r="E350" i="7"/>
  <c r="F350" i="7"/>
  <c r="F163" i="7"/>
  <c r="E163" i="7"/>
  <c r="F670" i="7"/>
  <c r="E670" i="7"/>
  <c r="F205" i="7"/>
  <c r="E205" i="7"/>
  <c r="S258" i="6"/>
  <c r="G258" i="6"/>
  <c r="Y258" i="6"/>
  <c r="I258" i="6"/>
  <c r="U258" i="6"/>
  <c r="H258" i="6"/>
  <c r="AN258" i="6"/>
  <c r="Q258" i="6"/>
  <c r="F58" i="7"/>
  <c r="E58" i="7"/>
  <c r="I18" i="6"/>
  <c r="S18" i="6"/>
  <c r="Y18" i="6"/>
  <c r="G18" i="6"/>
  <c r="H18" i="6"/>
  <c r="AN18" i="6"/>
  <c r="U18" i="6"/>
  <c r="Q18" i="6"/>
  <c r="E18" i="7"/>
  <c r="F18" i="7"/>
  <c r="F134" i="7"/>
  <c r="E134" i="7"/>
  <c r="E514" i="7"/>
  <c r="F514" i="7"/>
  <c r="G212" i="6"/>
  <c r="I212" i="6"/>
  <c r="S212" i="6"/>
  <c r="H212" i="6"/>
  <c r="AN212" i="6"/>
  <c r="Q212" i="6"/>
  <c r="U212" i="6"/>
  <c r="Y212" i="6"/>
  <c r="E142" i="7"/>
  <c r="F142" i="7"/>
  <c r="Q326" i="6"/>
  <c r="G326" i="6"/>
  <c r="Y326" i="6"/>
  <c r="I326" i="6"/>
  <c r="U326" i="6"/>
  <c r="H326" i="6"/>
  <c r="AN326" i="6"/>
  <c r="S326" i="6"/>
  <c r="E173" i="7"/>
  <c r="F173" i="7"/>
  <c r="E219" i="7"/>
  <c r="F219" i="7"/>
  <c r="I171" i="6"/>
  <c r="Y171" i="6"/>
  <c r="G171" i="6"/>
  <c r="Q171" i="6"/>
  <c r="H171" i="6"/>
  <c r="AN171" i="6"/>
  <c r="S171" i="6"/>
  <c r="U171" i="6"/>
  <c r="Z70" i="5"/>
  <c r="F70" i="5"/>
  <c r="X70" i="5"/>
  <c r="BM70" i="5"/>
  <c r="G70" i="5"/>
  <c r="F403" i="7"/>
  <c r="E403" i="7"/>
  <c r="F659" i="7"/>
  <c r="E659" i="7"/>
  <c r="U659" i="6"/>
  <c r="H659" i="6"/>
  <c r="AN659" i="6"/>
  <c r="Y659" i="6"/>
  <c r="G659" i="6"/>
  <c r="I659" i="6"/>
  <c r="Q659" i="6"/>
  <c r="S659" i="6"/>
  <c r="G723" i="6"/>
  <c r="U723" i="6"/>
  <c r="I723" i="6"/>
  <c r="Q723" i="6"/>
  <c r="Y723" i="6"/>
  <c r="H723" i="6"/>
  <c r="AN723" i="6"/>
  <c r="S723" i="6"/>
  <c r="BM271" i="5"/>
  <c r="G271" i="5"/>
  <c r="X271" i="5"/>
  <c r="F271" i="5"/>
  <c r="Z271" i="5"/>
  <c r="E623" i="7"/>
  <c r="F623" i="7"/>
  <c r="E440" i="7"/>
  <c r="F440" i="7"/>
  <c r="H632" i="6"/>
  <c r="AN632" i="6"/>
  <c r="Y632" i="6"/>
  <c r="G632" i="6"/>
  <c r="U632" i="6"/>
  <c r="S632" i="6"/>
  <c r="Q632" i="6"/>
  <c r="I632" i="6"/>
  <c r="E457" i="7"/>
  <c r="F457" i="7"/>
  <c r="E74" i="7"/>
  <c r="F74" i="7"/>
  <c r="U54" i="6"/>
  <c r="Q54" i="6"/>
  <c r="G54" i="6"/>
  <c r="S54" i="6"/>
  <c r="I54" i="6"/>
  <c r="Y54" i="6"/>
  <c r="H54" i="6"/>
  <c r="AN54" i="6"/>
  <c r="E92" i="7"/>
  <c r="F92" i="7"/>
  <c r="U8" i="6"/>
  <c r="Y8" i="6"/>
  <c r="Q8" i="6"/>
  <c r="G8" i="6"/>
  <c r="S8" i="6"/>
  <c r="H8" i="6"/>
  <c r="AN8" i="6"/>
  <c r="I8" i="6"/>
  <c r="Q613" i="6"/>
  <c r="G613" i="6"/>
  <c r="H613" i="6"/>
  <c r="AN613" i="6"/>
  <c r="Y613" i="6"/>
  <c r="S613" i="6"/>
  <c r="U613" i="6"/>
  <c r="I613" i="6"/>
  <c r="Y100" i="6"/>
  <c r="S100" i="6"/>
  <c r="Q100" i="6"/>
  <c r="H100" i="6"/>
  <c r="AN100" i="6"/>
  <c r="I100" i="6"/>
  <c r="G100" i="6"/>
  <c r="U100" i="6"/>
  <c r="E286" i="7"/>
  <c r="F286" i="7"/>
  <c r="E247" i="7"/>
  <c r="F247" i="7"/>
  <c r="F193" i="7"/>
  <c r="E193" i="7"/>
  <c r="E362" i="7"/>
  <c r="F362" i="7"/>
  <c r="E180" i="7"/>
  <c r="F180" i="7"/>
  <c r="G302" i="6"/>
  <c r="U302" i="6"/>
  <c r="S302" i="6"/>
  <c r="I302" i="6"/>
  <c r="Y302" i="6"/>
  <c r="H302" i="6"/>
  <c r="AN302" i="6"/>
  <c r="Q302" i="6"/>
  <c r="E295" i="7"/>
  <c r="F295" i="7"/>
  <c r="F641" i="7"/>
  <c r="E641" i="7"/>
  <c r="Y718" i="6"/>
  <c r="H718" i="6"/>
  <c r="AN718" i="6"/>
  <c r="U718" i="6"/>
  <c r="G718" i="6"/>
  <c r="S718" i="6"/>
  <c r="I718" i="6"/>
  <c r="Q718" i="6"/>
  <c r="S9" i="6"/>
  <c r="I9" i="6"/>
  <c r="G9" i="6"/>
  <c r="Y9" i="6"/>
  <c r="U9" i="6"/>
  <c r="H9" i="6"/>
  <c r="AN9" i="6"/>
  <c r="Q9" i="6"/>
  <c r="F256" i="7"/>
  <c r="E256" i="7"/>
  <c r="G297" i="6"/>
  <c r="Q297" i="6"/>
  <c r="I297" i="6"/>
  <c r="U297" i="6"/>
  <c r="S297" i="6"/>
  <c r="H297" i="6"/>
  <c r="AN297" i="6"/>
  <c r="Y297" i="6"/>
  <c r="E284" i="7"/>
  <c r="F284" i="7"/>
  <c r="S13" i="6"/>
  <c r="H13" i="6"/>
  <c r="AN13" i="6"/>
  <c r="G13" i="6"/>
  <c r="Y13" i="6"/>
  <c r="I13" i="6"/>
  <c r="U13" i="6"/>
  <c r="Q13" i="6"/>
  <c r="E120" i="7"/>
  <c r="F120" i="7"/>
  <c r="E162" i="7"/>
  <c r="F162" i="7"/>
  <c r="I162" i="6"/>
  <c r="G162" i="6"/>
  <c r="U162" i="6"/>
  <c r="S162" i="6"/>
  <c r="Y162" i="6"/>
  <c r="Q162" i="6"/>
  <c r="H162" i="6"/>
  <c r="AN162" i="6"/>
  <c r="I34" i="6"/>
  <c r="S34" i="6"/>
  <c r="H34" i="6"/>
  <c r="AN34" i="6"/>
  <c r="U34" i="6"/>
  <c r="Y34" i="6"/>
  <c r="Q34" i="6"/>
  <c r="G34" i="6"/>
  <c r="G104" i="6"/>
  <c r="U104" i="6"/>
  <c r="Y104" i="6"/>
  <c r="S104" i="6"/>
  <c r="I104" i="6"/>
  <c r="H104" i="6"/>
  <c r="AN104" i="6"/>
  <c r="Q104" i="6"/>
  <c r="I304" i="6"/>
  <c r="Y304" i="6"/>
  <c r="H304" i="6"/>
  <c r="AN304" i="6"/>
  <c r="S304" i="6"/>
  <c r="U304" i="6"/>
  <c r="Q304" i="6"/>
  <c r="G304" i="6"/>
  <c r="Y22" i="6"/>
  <c r="H22" i="6"/>
  <c r="AN22" i="6"/>
  <c r="I22" i="6"/>
  <c r="Q22" i="6"/>
  <c r="S22" i="6"/>
  <c r="U22" i="6"/>
  <c r="G22" i="6"/>
  <c r="Z60" i="5"/>
  <c r="F60" i="5"/>
  <c r="BM60" i="5"/>
  <c r="X60" i="5"/>
  <c r="G60" i="5"/>
  <c r="BM104" i="5"/>
  <c r="G104" i="5"/>
  <c r="X104" i="5"/>
  <c r="F104" i="5"/>
  <c r="Z104" i="5"/>
  <c r="F699" i="7"/>
  <c r="E699" i="7"/>
  <c r="G405" i="6"/>
  <c r="H405" i="6"/>
  <c r="AN405" i="6"/>
  <c r="S405" i="6"/>
  <c r="U405" i="6"/>
  <c r="Y405" i="6"/>
  <c r="Q405" i="6"/>
  <c r="I405" i="6"/>
  <c r="G140" i="5"/>
  <c r="BM140" i="5"/>
  <c r="X140" i="5"/>
  <c r="Z140" i="5"/>
  <c r="F140" i="5"/>
  <c r="F273" i="5"/>
  <c r="G273" i="5"/>
  <c r="Z273" i="5"/>
  <c r="BM273" i="5"/>
  <c r="X273" i="5"/>
  <c r="E735" i="7"/>
  <c r="F735" i="7"/>
  <c r="Y735" i="6"/>
  <c r="U735" i="6"/>
  <c r="S735" i="6"/>
  <c r="Q735" i="6"/>
  <c r="G735" i="6"/>
  <c r="H735" i="6"/>
  <c r="AN735" i="6"/>
  <c r="I735" i="6"/>
  <c r="H488" i="6"/>
  <c r="AN488" i="6"/>
  <c r="Q488" i="6"/>
  <c r="G488" i="6"/>
  <c r="S488" i="6"/>
  <c r="U488" i="6"/>
  <c r="I488" i="6"/>
  <c r="Y488" i="6"/>
  <c r="I377" i="6"/>
  <c r="S377" i="6"/>
  <c r="G377" i="6"/>
  <c r="Y377" i="6"/>
  <c r="U377" i="6"/>
  <c r="Q377" i="6"/>
  <c r="H377" i="6"/>
  <c r="AN377" i="6"/>
  <c r="G441" i="6"/>
  <c r="H441" i="6"/>
  <c r="AN441" i="6"/>
  <c r="S441" i="6"/>
  <c r="Y441" i="6"/>
  <c r="Q441" i="6"/>
  <c r="I441" i="6"/>
  <c r="U441" i="6"/>
  <c r="G293" i="5"/>
  <c r="F293" i="5"/>
  <c r="Z293" i="5"/>
  <c r="X293" i="5"/>
  <c r="BM293" i="5"/>
  <c r="G230" i="5"/>
  <c r="BM230" i="5"/>
  <c r="X230" i="5"/>
  <c r="Z230" i="5"/>
  <c r="F230" i="5"/>
  <c r="G294" i="5"/>
  <c r="BM294" i="5"/>
  <c r="F294" i="5"/>
  <c r="X294" i="5"/>
  <c r="Z294" i="5"/>
  <c r="H491" i="6"/>
  <c r="AN491" i="6"/>
  <c r="Y491" i="6"/>
  <c r="U491" i="6"/>
  <c r="G491" i="6"/>
  <c r="I491" i="6"/>
  <c r="S491" i="6"/>
  <c r="Q491" i="6"/>
  <c r="G517" i="6"/>
  <c r="Q517" i="6"/>
  <c r="I517" i="6"/>
  <c r="H517" i="6"/>
  <c r="AN517" i="6"/>
  <c r="Y517" i="6"/>
  <c r="S517" i="6"/>
  <c r="U517" i="6"/>
  <c r="G116" i="5"/>
  <c r="BM116" i="5"/>
  <c r="F116" i="5"/>
  <c r="X116" i="5"/>
  <c r="Z116" i="5"/>
  <c r="Z62" i="5"/>
  <c r="G62" i="5"/>
  <c r="X62" i="5"/>
  <c r="BM62" i="5"/>
  <c r="F62" i="5"/>
  <c r="G254" i="5"/>
  <c r="BM254" i="5"/>
  <c r="X254" i="5"/>
  <c r="Z254" i="5"/>
  <c r="F254" i="5"/>
  <c r="F524" i="7"/>
  <c r="E524" i="7"/>
  <c r="I541" i="6"/>
  <c r="S541" i="6"/>
  <c r="U541" i="6"/>
  <c r="H541" i="6"/>
  <c r="AN541" i="6"/>
  <c r="Q541" i="6"/>
  <c r="G541" i="6"/>
  <c r="Y541" i="6"/>
  <c r="F541" i="7"/>
  <c r="E541" i="7"/>
  <c r="S633" i="6"/>
  <c r="I633" i="6"/>
  <c r="H633" i="6"/>
  <c r="AN633" i="6"/>
  <c r="Q633" i="6"/>
  <c r="G633" i="6"/>
  <c r="U633" i="6"/>
  <c r="Y633" i="6"/>
  <c r="Y697" i="6"/>
  <c r="U697" i="6"/>
  <c r="S697" i="6"/>
  <c r="G697" i="6"/>
  <c r="H697" i="6"/>
  <c r="AN697" i="6"/>
  <c r="Q697" i="6"/>
  <c r="I697" i="6"/>
  <c r="I390" i="6"/>
  <c r="H390" i="6"/>
  <c r="AN390" i="6"/>
  <c r="U390" i="6"/>
  <c r="S390" i="6"/>
  <c r="Q390" i="6"/>
  <c r="G390" i="6"/>
  <c r="Y390" i="6"/>
  <c r="E518" i="7"/>
  <c r="F518" i="7"/>
  <c r="F646" i="7"/>
  <c r="E646" i="7"/>
  <c r="I646" i="6"/>
  <c r="H646" i="6"/>
  <c r="AN646" i="6"/>
  <c r="Y646" i="6"/>
  <c r="S646" i="6"/>
  <c r="U646" i="6"/>
  <c r="G646" i="6"/>
  <c r="Q646" i="6"/>
  <c r="S710" i="6"/>
  <c r="Q710" i="6"/>
  <c r="G710" i="6"/>
  <c r="I710" i="6"/>
  <c r="U710" i="6"/>
  <c r="Y710" i="6"/>
  <c r="H710" i="6"/>
  <c r="AN710" i="6"/>
  <c r="U333" i="6"/>
  <c r="Q333" i="6"/>
  <c r="G333" i="6"/>
  <c r="S333" i="6"/>
  <c r="I333" i="6"/>
  <c r="Y333" i="6"/>
  <c r="H333" i="6"/>
  <c r="AN333" i="6"/>
  <c r="F109" i="7"/>
  <c r="E109" i="7"/>
  <c r="I109" i="6"/>
  <c r="H109" i="6"/>
  <c r="AN109" i="6"/>
  <c r="Y109" i="6"/>
  <c r="Q109" i="6"/>
  <c r="U109" i="6"/>
  <c r="G109" i="6"/>
  <c r="S109" i="6"/>
  <c r="Z109" i="6"/>
  <c r="H87" i="6"/>
  <c r="AN87" i="6"/>
  <c r="S87" i="6"/>
  <c r="G87" i="6"/>
  <c r="I87" i="6"/>
  <c r="U87" i="6"/>
  <c r="Y87" i="6"/>
  <c r="Q87" i="6"/>
  <c r="F87" i="7"/>
  <c r="E87" i="7"/>
  <c r="Q76" i="6"/>
  <c r="S76" i="6"/>
  <c r="I76" i="6"/>
  <c r="H76" i="6"/>
  <c r="AN76" i="6"/>
  <c r="Y76" i="6"/>
  <c r="G76" i="6"/>
  <c r="U76" i="6"/>
  <c r="F191" i="7"/>
  <c r="E191" i="7"/>
  <c r="H153" i="6"/>
  <c r="AN153" i="6"/>
  <c r="Y153" i="6"/>
  <c r="I153" i="6"/>
  <c r="G153" i="6"/>
  <c r="U153" i="6"/>
  <c r="S153" i="6"/>
  <c r="Q153" i="6"/>
  <c r="F174" i="7"/>
  <c r="E174" i="7"/>
  <c r="F625" i="7"/>
  <c r="E625" i="7"/>
  <c r="Y638" i="6"/>
  <c r="I638" i="6"/>
  <c r="S638" i="6"/>
  <c r="U638" i="6"/>
  <c r="H638" i="6"/>
  <c r="AN638" i="6"/>
  <c r="Q638" i="6"/>
  <c r="G638" i="6"/>
  <c r="E331" i="7"/>
  <c r="F331" i="7"/>
  <c r="U293" i="6"/>
  <c r="Q293" i="6"/>
  <c r="I293" i="6"/>
  <c r="G293" i="6"/>
  <c r="Y293" i="6"/>
  <c r="H293" i="6"/>
  <c r="AN293" i="6"/>
  <c r="S293" i="6"/>
  <c r="E86" i="7"/>
  <c r="F86" i="7"/>
  <c r="G257" i="6"/>
  <c r="I257" i="6"/>
  <c r="Y257" i="6"/>
  <c r="Q257" i="6"/>
  <c r="U257" i="6"/>
  <c r="S257" i="6"/>
  <c r="H257" i="6"/>
  <c r="AN257" i="6"/>
  <c r="F257" i="7"/>
  <c r="E257" i="7"/>
  <c r="Q244" i="6"/>
  <c r="I244" i="6"/>
  <c r="Y244" i="6"/>
  <c r="G244" i="6"/>
  <c r="U244" i="6"/>
  <c r="H244" i="6"/>
  <c r="AN244" i="6"/>
  <c r="S244" i="6"/>
  <c r="F244" i="7"/>
  <c r="E244" i="7"/>
  <c r="E366" i="7"/>
  <c r="F366" i="7"/>
  <c r="E96" i="7"/>
  <c r="F96" i="7"/>
  <c r="H12" i="6"/>
  <c r="AN12" i="6"/>
  <c r="U12" i="6"/>
  <c r="I12" i="6"/>
  <c r="G12" i="6"/>
  <c r="Y12" i="6"/>
  <c r="S12" i="6"/>
  <c r="Q12" i="6"/>
  <c r="F185" i="7"/>
  <c r="E185" i="7"/>
  <c r="S111" i="6"/>
  <c r="H111" i="6"/>
  <c r="AN111" i="6"/>
  <c r="I111" i="6"/>
  <c r="Q111" i="6"/>
  <c r="G111" i="6"/>
  <c r="U111" i="6"/>
  <c r="Y111" i="6"/>
  <c r="F617" i="7"/>
  <c r="E617" i="7"/>
  <c r="G617" i="6"/>
  <c r="S617" i="6"/>
  <c r="I617" i="6"/>
  <c r="H617" i="6"/>
  <c r="AN617" i="6"/>
  <c r="Y617" i="6"/>
  <c r="Q617" i="6"/>
  <c r="U617" i="6"/>
  <c r="E502" i="7"/>
  <c r="F502" i="7"/>
  <c r="S566" i="6"/>
  <c r="I566" i="6"/>
  <c r="H566" i="6"/>
  <c r="AN566" i="6"/>
  <c r="Q566" i="6"/>
  <c r="Y566" i="6"/>
  <c r="U566" i="6"/>
  <c r="G566" i="6"/>
  <c r="H630" i="6"/>
  <c r="AN630" i="6"/>
  <c r="S630" i="6"/>
  <c r="G630" i="6"/>
  <c r="U630" i="6"/>
  <c r="I630" i="6"/>
  <c r="Q630" i="6"/>
  <c r="Y630" i="6"/>
  <c r="X7" i="5"/>
  <c r="G7" i="5"/>
  <c r="F7" i="5"/>
  <c r="Z7" i="5"/>
  <c r="BM7" i="5"/>
  <c r="E337" i="7"/>
  <c r="F337" i="7"/>
  <c r="F156" i="7"/>
  <c r="E156" i="7"/>
  <c r="H14" i="6"/>
  <c r="AN14" i="6"/>
  <c r="G14" i="6"/>
  <c r="Q14" i="6"/>
  <c r="Y14" i="6"/>
  <c r="S14" i="6"/>
  <c r="I14" i="6"/>
  <c r="U14" i="6"/>
  <c r="Y593" i="6"/>
  <c r="U593" i="6"/>
  <c r="I593" i="6"/>
  <c r="S593" i="6"/>
  <c r="Q593" i="6"/>
  <c r="H593" i="6"/>
  <c r="AN593" i="6"/>
  <c r="G593" i="6"/>
  <c r="U661" i="6"/>
  <c r="I661" i="6"/>
  <c r="Q661" i="6"/>
  <c r="Y661" i="6"/>
  <c r="H661" i="6"/>
  <c r="AN661" i="6"/>
  <c r="S661" i="6"/>
  <c r="G661" i="6"/>
  <c r="Y725" i="6"/>
  <c r="U725" i="6"/>
  <c r="S725" i="6"/>
  <c r="G725" i="6"/>
  <c r="H725" i="6"/>
  <c r="AN725" i="6"/>
  <c r="Q725" i="6"/>
  <c r="I725" i="6"/>
  <c r="Q482" i="6"/>
  <c r="S482" i="6"/>
  <c r="H482" i="6"/>
  <c r="AN482" i="6"/>
  <c r="Y482" i="6"/>
  <c r="G482" i="6"/>
  <c r="U482" i="6"/>
  <c r="I482" i="6"/>
  <c r="E482" i="7"/>
  <c r="F482" i="7"/>
  <c r="S610" i="6"/>
  <c r="U610" i="6"/>
  <c r="Y610" i="6"/>
  <c r="Q610" i="6"/>
  <c r="I610" i="6"/>
  <c r="G610" i="6"/>
  <c r="H610" i="6"/>
  <c r="AN610" i="6"/>
  <c r="E106" i="7"/>
  <c r="F106" i="7"/>
  <c r="E125" i="7"/>
  <c r="F125" i="7"/>
  <c r="F336" i="7"/>
  <c r="E336" i="7"/>
  <c r="E75" i="7"/>
  <c r="F75" i="7"/>
  <c r="Y102" i="6"/>
  <c r="I102" i="6"/>
  <c r="G102" i="6"/>
  <c r="Q102" i="6"/>
  <c r="S102" i="6"/>
  <c r="H102" i="6"/>
  <c r="AN102" i="6"/>
  <c r="U102" i="6"/>
  <c r="BQ102" i="6"/>
  <c r="E21" i="7"/>
  <c r="F21" i="7"/>
  <c r="U264" i="6"/>
  <c r="I264" i="6"/>
  <c r="S264" i="6"/>
  <c r="H264" i="6"/>
  <c r="AN264" i="6"/>
  <c r="Q264" i="6"/>
  <c r="Y264" i="6"/>
  <c r="G264" i="6"/>
  <c r="F264" i="7"/>
  <c r="E264" i="7"/>
  <c r="F114" i="7"/>
  <c r="E114" i="7"/>
  <c r="Q146" i="6"/>
  <c r="I146" i="6"/>
  <c r="S146" i="6"/>
  <c r="H146" i="6"/>
  <c r="AN146" i="6"/>
  <c r="G146" i="6"/>
  <c r="Y146" i="6"/>
  <c r="U146" i="6"/>
  <c r="E146" i="7"/>
  <c r="F146" i="7"/>
  <c r="E357" i="7"/>
  <c r="F357" i="7"/>
  <c r="U288" i="6"/>
  <c r="G288" i="6"/>
  <c r="Q288" i="6"/>
  <c r="Y288" i="6"/>
  <c r="I288" i="6"/>
  <c r="H288" i="6"/>
  <c r="AN288" i="6"/>
  <c r="S288" i="6"/>
  <c r="E327" i="7"/>
  <c r="F327" i="7"/>
  <c r="Q201" i="6"/>
  <c r="G201" i="6"/>
  <c r="U201" i="6"/>
  <c r="I201" i="6"/>
  <c r="H201" i="6"/>
  <c r="AN201" i="6"/>
  <c r="S201" i="6"/>
  <c r="Y201" i="6"/>
  <c r="X63" i="5"/>
  <c r="Z63" i="5"/>
  <c r="G63" i="5"/>
  <c r="BM63" i="5"/>
  <c r="F63" i="5"/>
  <c r="F191" i="5"/>
  <c r="Z191" i="5"/>
  <c r="X191" i="5"/>
  <c r="G191" i="5"/>
  <c r="BM191" i="5"/>
  <c r="G455" i="6"/>
  <c r="S455" i="6"/>
  <c r="I455" i="6"/>
  <c r="Q455" i="6"/>
  <c r="Y455" i="6"/>
  <c r="H455" i="6"/>
  <c r="AN455" i="6"/>
  <c r="U455" i="6"/>
  <c r="I656" i="6"/>
  <c r="Q656" i="6"/>
  <c r="H656" i="6"/>
  <c r="AN656" i="6"/>
  <c r="G656" i="6"/>
  <c r="S656" i="6"/>
  <c r="Y656" i="6"/>
  <c r="U656" i="6"/>
  <c r="S417" i="6"/>
  <c r="I417" i="6"/>
  <c r="H417" i="6"/>
  <c r="AN417" i="6"/>
  <c r="Q417" i="6"/>
  <c r="Y417" i="6"/>
  <c r="U417" i="6"/>
  <c r="G417" i="6"/>
  <c r="S481" i="6"/>
  <c r="Y481" i="6"/>
  <c r="Q481" i="6"/>
  <c r="H481" i="6"/>
  <c r="AN481" i="6"/>
  <c r="I481" i="6"/>
  <c r="U481" i="6"/>
  <c r="G481" i="6"/>
  <c r="H461" i="6"/>
  <c r="AN461" i="6"/>
  <c r="Y461" i="6"/>
  <c r="G461" i="6"/>
  <c r="S461" i="6"/>
  <c r="U461" i="6"/>
  <c r="I461" i="6"/>
  <c r="Q461" i="6"/>
  <c r="F122" i="5"/>
  <c r="X122" i="5"/>
  <c r="BM122" i="5"/>
  <c r="Z122" i="5"/>
  <c r="G122" i="5"/>
  <c r="X175" i="5"/>
  <c r="G175" i="5"/>
  <c r="F175" i="5"/>
  <c r="BM175" i="5"/>
  <c r="Z175" i="5"/>
  <c r="Y439" i="6"/>
  <c r="U439" i="6"/>
  <c r="I439" i="6"/>
  <c r="Q439" i="6"/>
  <c r="G439" i="6"/>
  <c r="H439" i="6"/>
  <c r="AN439" i="6"/>
  <c r="S439" i="6"/>
  <c r="U591" i="6"/>
  <c r="H591" i="6"/>
  <c r="AN591" i="6"/>
  <c r="I591" i="6"/>
  <c r="Q591" i="6"/>
  <c r="G591" i="6"/>
  <c r="Y591" i="6"/>
  <c r="S591" i="6"/>
  <c r="Q719" i="6"/>
  <c r="Y719" i="6"/>
  <c r="G719" i="6"/>
  <c r="S719" i="6"/>
  <c r="I719" i="6"/>
  <c r="H719" i="6"/>
  <c r="AN719" i="6"/>
  <c r="U719" i="6"/>
  <c r="E602" i="7"/>
  <c r="F602" i="7"/>
  <c r="F730" i="7"/>
  <c r="E730" i="7"/>
  <c r="F645" i="7"/>
  <c r="E645" i="7"/>
  <c r="I466" i="6"/>
  <c r="S466" i="6"/>
  <c r="H466" i="6"/>
  <c r="AN466" i="6"/>
  <c r="Y466" i="6"/>
  <c r="G466" i="6"/>
  <c r="U466" i="6"/>
  <c r="Q466" i="6"/>
  <c r="H530" i="6"/>
  <c r="AN530" i="6"/>
  <c r="U530" i="6"/>
  <c r="S530" i="6"/>
  <c r="Y530" i="6"/>
  <c r="Q530" i="6"/>
  <c r="G530" i="6"/>
  <c r="I530" i="6"/>
  <c r="E199" i="7"/>
  <c r="F199" i="7"/>
  <c r="F108" i="7"/>
  <c r="E108" i="7"/>
  <c r="I203" i="6"/>
  <c r="G203" i="6"/>
  <c r="S203" i="6"/>
  <c r="H203" i="6"/>
  <c r="AN203" i="6"/>
  <c r="Y203" i="6"/>
  <c r="U203" i="6"/>
  <c r="Q203" i="6"/>
  <c r="F28" i="7"/>
  <c r="E28" i="7"/>
  <c r="F17" i="7"/>
  <c r="E17" i="7"/>
  <c r="S40" i="6"/>
  <c r="Q40" i="6"/>
  <c r="Y40" i="6"/>
  <c r="I40" i="6"/>
  <c r="U40" i="6"/>
  <c r="H40" i="6"/>
  <c r="AN40" i="6"/>
  <c r="G40" i="6"/>
  <c r="H207" i="6"/>
  <c r="AN207" i="6"/>
  <c r="G207" i="6"/>
  <c r="S207" i="6"/>
  <c r="Q207" i="6"/>
  <c r="I207" i="6"/>
  <c r="U207" i="6"/>
  <c r="Y207" i="6"/>
  <c r="I235" i="6"/>
  <c r="H235" i="6"/>
  <c r="AN235" i="6"/>
  <c r="S235" i="6"/>
  <c r="Y235" i="6"/>
  <c r="G235" i="6"/>
  <c r="Q235" i="6"/>
  <c r="U235" i="6"/>
  <c r="U237" i="6"/>
  <c r="Y237" i="6"/>
  <c r="Q237" i="6"/>
  <c r="G237" i="6"/>
  <c r="S237" i="6"/>
  <c r="H237" i="6"/>
  <c r="AN237" i="6"/>
  <c r="I237" i="6"/>
  <c r="E101" i="7"/>
  <c r="F101" i="7"/>
  <c r="U214" i="6"/>
  <c r="Y214" i="6"/>
  <c r="G214" i="6"/>
  <c r="H214" i="6"/>
  <c r="AN214" i="6"/>
  <c r="Q214" i="6"/>
  <c r="I214" i="6"/>
  <c r="S214" i="6"/>
  <c r="E145" i="7"/>
  <c r="F145" i="7"/>
  <c r="G269" i="5"/>
  <c r="BM269" i="5"/>
  <c r="F269" i="5"/>
  <c r="Z269" i="5"/>
  <c r="X269" i="5"/>
  <c r="E731" i="7"/>
  <c r="F731" i="7"/>
  <c r="E484" i="7"/>
  <c r="F484" i="7"/>
  <c r="E612" i="7"/>
  <c r="F612" i="7"/>
  <c r="S565" i="6"/>
  <c r="Q565" i="6"/>
  <c r="G565" i="6"/>
  <c r="U565" i="6"/>
  <c r="I565" i="6"/>
  <c r="H565" i="6"/>
  <c r="AN565" i="6"/>
  <c r="Y565" i="6"/>
  <c r="BM113" i="5"/>
  <c r="G113" i="5"/>
  <c r="F113" i="5"/>
  <c r="Z113" i="5"/>
  <c r="X113" i="5"/>
  <c r="G241" i="5"/>
  <c r="F241" i="5"/>
  <c r="BM241" i="5"/>
  <c r="X241" i="5"/>
  <c r="Z241" i="5"/>
  <c r="BM118" i="5"/>
  <c r="G118" i="5"/>
  <c r="X118" i="5"/>
  <c r="F118" i="5"/>
  <c r="Z118" i="5"/>
  <c r="E383" i="7"/>
  <c r="F383" i="7"/>
  <c r="Q537" i="6"/>
  <c r="U537" i="6"/>
  <c r="H537" i="6"/>
  <c r="AN537" i="6"/>
  <c r="G537" i="6"/>
  <c r="Y537" i="6"/>
  <c r="I537" i="6"/>
  <c r="S537" i="6"/>
  <c r="G133" i="5"/>
  <c r="F133" i="5"/>
  <c r="BM133" i="5"/>
  <c r="X133" i="5"/>
  <c r="Z133" i="5"/>
  <c r="I724" i="6"/>
  <c r="Y724" i="6"/>
  <c r="U724" i="6"/>
  <c r="S724" i="6"/>
  <c r="Q724" i="6"/>
  <c r="H724" i="6"/>
  <c r="AN724" i="6"/>
  <c r="G724" i="6"/>
  <c r="Z89" i="5"/>
  <c r="BM89" i="5"/>
  <c r="G89" i="5"/>
  <c r="X89" i="5"/>
  <c r="F89" i="5"/>
  <c r="Y614" i="6"/>
  <c r="S614" i="6"/>
  <c r="U614" i="6"/>
  <c r="G614" i="6"/>
  <c r="Q614" i="6"/>
  <c r="I614" i="6"/>
  <c r="H614" i="6"/>
  <c r="AN614" i="6"/>
  <c r="E168" i="7"/>
  <c r="F168" i="7"/>
  <c r="F273" i="7"/>
  <c r="E273" i="7"/>
  <c r="Q35" i="6"/>
  <c r="Y35" i="6"/>
  <c r="G35" i="6"/>
  <c r="S35" i="6"/>
  <c r="I35" i="6"/>
  <c r="U35" i="6"/>
  <c r="H35" i="6"/>
  <c r="AN35" i="6"/>
  <c r="H478" i="6"/>
  <c r="AN478" i="6"/>
  <c r="Y478" i="6"/>
  <c r="G478" i="6"/>
  <c r="U478" i="6"/>
  <c r="I478" i="6"/>
  <c r="Q478" i="6"/>
  <c r="S478" i="6"/>
  <c r="F32" i="7"/>
  <c r="E32" i="7"/>
  <c r="F242" i="7"/>
  <c r="E242" i="7"/>
  <c r="F200" i="7"/>
  <c r="E200" i="7"/>
  <c r="Y662" i="6"/>
  <c r="H662" i="6"/>
  <c r="AN662" i="6"/>
  <c r="S662" i="6"/>
  <c r="Q662" i="6"/>
  <c r="G662" i="6"/>
  <c r="I662" i="6"/>
  <c r="U662" i="6"/>
  <c r="S231" i="6"/>
  <c r="U231" i="6"/>
  <c r="I231" i="6"/>
  <c r="Y231" i="6"/>
  <c r="Q231" i="6"/>
  <c r="H231" i="6"/>
  <c r="AN231" i="6"/>
  <c r="G231" i="6"/>
  <c r="G386" i="6"/>
  <c r="Y386" i="6"/>
  <c r="I386" i="6"/>
  <c r="Q386" i="6"/>
  <c r="U386" i="6"/>
  <c r="H386" i="6"/>
  <c r="AN386" i="6"/>
  <c r="S386" i="6"/>
  <c r="S642" i="6"/>
  <c r="U642" i="6"/>
  <c r="Y642" i="6"/>
  <c r="Q642" i="6"/>
  <c r="I642" i="6"/>
  <c r="G642" i="6"/>
  <c r="H642" i="6"/>
  <c r="AN642" i="6"/>
  <c r="Z212" i="6"/>
  <c r="I142" i="6"/>
  <c r="S142" i="6"/>
  <c r="G142" i="6"/>
  <c r="Q142" i="6"/>
  <c r="Y142" i="6"/>
  <c r="H142" i="6"/>
  <c r="AN142" i="6"/>
  <c r="U142" i="6"/>
  <c r="E137" i="7"/>
  <c r="F137" i="7"/>
  <c r="F23" i="7"/>
  <c r="E23" i="7"/>
  <c r="U42" i="6"/>
  <c r="Q42" i="6"/>
  <c r="H42" i="6"/>
  <c r="AN42" i="6"/>
  <c r="Y42" i="6"/>
  <c r="G42" i="6"/>
  <c r="I42" i="6"/>
  <c r="S42" i="6"/>
  <c r="F276" i="7"/>
  <c r="E276" i="7"/>
  <c r="G63" i="6"/>
  <c r="H63" i="6"/>
  <c r="AN63" i="6"/>
  <c r="U63" i="6"/>
  <c r="I63" i="6"/>
  <c r="Y63" i="6"/>
  <c r="Q63" i="6"/>
  <c r="S63" i="6"/>
  <c r="G280" i="5"/>
  <c r="F280" i="5"/>
  <c r="X280" i="5"/>
  <c r="BM280" i="5"/>
  <c r="Z280" i="5"/>
  <c r="G290" i="5"/>
  <c r="BM290" i="5"/>
  <c r="F290" i="5"/>
  <c r="X290" i="5"/>
  <c r="Z290" i="5"/>
  <c r="E423" i="7"/>
  <c r="F423" i="7"/>
  <c r="X257" i="5"/>
  <c r="F257" i="5"/>
  <c r="BM257" i="5"/>
  <c r="G257" i="5"/>
  <c r="Z257" i="5"/>
  <c r="F407" i="7"/>
  <c r="E407" i="7"/>
  <c r="E608" i="7"/>
  <c r="F608" i="7"/>
  <c r="G497" i="6"/>
  <c r="U497" i="6"/>
  <c r="I497" i="6"/>
  <c r="S497" i="6"/>
  <c r="H497" i="6"/>
  <c r="AN497" i="6"/>
  <c r="Q497" i="6"/>
  <c r="Y497" i="6"/>
  <c r="G292" i="5"/>
  <c r="F292" i="5"/>
  <c r="X292" i="5"/>
  <c r="BM292" i="5"/>
  <c r="Z292" i="5"/>
  <c r="H431" i="6"/>
  <c r="AN431" i="6"/>
  <c r="G431" i="6"/>
  <c r="S431" i="6"/>
  <c r="U431" i="6"/>
  <c r="Y431" i="6"/>
  <c r="Q431" i="6"/>
  <c r="I431" i="6"/>
  <c r="U698" i="6"/>
  <c r="I698" i="6"/>
  <c r="Q698" i="6"/>
  <c r="Y698" i="6"/>
  <c r="G698" i="6"/>
  <c r="H698" i="6"/>
  <c r="AN698" i="6"/>
  <c r="S698" i="6"/>
  <c r="U112" i="6"/>
  <c r="S112" i="6"/>
  <c r="Y112" i="6"/>
  <c r="G112" i="6"/>
  <c r="Q112" i="6"/>
  <c r="H112" i="6"/>
  <c r="AN112" i="6"/>
  <c r="I112" i="6"/>
  <c r="E218" i="7"/>
  <c r="F218" i="7"/>
  <c r="F335" i="7"/>
  <c r="E335" i="7"/>
  <c r="F202" i="7"/>
  <c r="E202" i="7"/>
  <c r="E281" i="7"/>
  <c r="F281" i="7"/>
  <c r="I103" i="6"/>
  <c r="S103" i="6"/>
  <c r="U103" i="6"/>
  <c r="H103" i="6"/>
  <c r="AN103" i="6"/>
  <c r="Q103" i="6"/>
  <c r="Y103" i="6"/>
  <c r="G103" i="6"/>
  <c r="E344" i="7"/>
  <c r="F344" i="7"/>
  <c r="F605" i="7"/>
  <c r="E605" i="7"/>
  <c r="E733" i="7"/>
  <c r="F733" i="7"/>
  <c r="H490" i="6"/>
  <c r="AN490" i="6"/>
  <c r="S490" i="6"/>
  <c r="G490" i="6"/>
  <c r="U490" i="6"/>
  <c r="I490" i="6"/>
  <c r="Q490" i="6"/>
  <c r="Y490" i="6"/>
  <c r="F490" i="7"/>
  <c r="E490" i="7"/>
  <c r="G554" i="6"/>
  <c r="U554" i="6"/>
  <c r="Q554" i="6"/>
  <c r="S554" i="6"/>
  <c r="Y554" i="6"/>
  <c r="H554" i="6"/>
  <c r="AN554" i="6"/>
  <c r="I554" i="6"/>
  <c r="G618" i="6"/>
  <c r="I618" i="6"/>
  <c r="S618" i="6"/>
  <c r="Q618" i="6"/>
  <c r="U618" i="6"/>
  <c r="H618" i="6"/>
  <c r="AN618" i="6"/>
  <c r="Y618" i="6"/>
  <c r="F302" i="7"/>
  <c r="E302" i="7"/>
  <c r="H113" i="6"/>
  <c r="AN113" i="6"/>
  <c r="U113" i="6"/>
  <c r="Y113" i="6"/>
  <c r="Q113" i="6"/>
  <c r="G113" i="6"/>
  <c r="I113" i="6"/>
  <c r="S113" i="6"/>
  <c r="S354" i="6"/>
  <c r="I354" i="6"/>
  <c r="G354" i="6"/>
  <c r="Y354" i="6"/>
  <c r="U354" i="6"/>
  <c r="Q354" i="6"/>
  <c r="H354" i="6"/>
  <c r="AN354" i="6"/>
  <c r="S338" i="6"/>
  <c r="G338" i="6"/>
  <c r="Q338" i="6"/>
  <c r="U338" i="6"/>
  <c r="I338" i="6"/>
  <c r="Y338" i="6"/>
  <c r="H338" i="6"/>
  <c r="AN338" i="6"/>
  <c r="S641" i="6"/>
  <c r="U641" i="6"/>
  <c r="I641" i="6"/>
  <c r="Q641" i="6"/>
  <c r="Y641" i="6"/>
  <c r="H641" i="6"/>
  <c r="AN641" i="6"/>
  <c r="G641" i="6"/>
  <c r="U705" i="6"/>
  <c r="S705" i="6"/>
  <c r="G705" i="6"/>
  <c r="H705" i="6"/>
  <c r="AN705" i="6"/>
  <c r="I705" i="6"/>
  <c r="Q705" i="6"/>
  <c r="Y705" i="6"/>
  <c r="U590" i="6"/>
  <c r="Y590" i="6"/>
  <c r="Q590" i="6"/>
  <c r="S590" i="6"/>
  <c r="G590" i="6"/>
  <c r="H590" i="6"/>
  <c r="AN590" i="6"/>
  <c r="I590" i="6"/>
  <c r="H346" i="6"/>
  <c r="AN346" i="6"/>
  <c r="U346" i="6"/>
  <c r="Y346" i="6"/>
  <c r="G346" i="6"/>
  <c r="S346" i="6"/>
  <c r="I346" i="6"/>
  <c r="Q346" i="6"/>
  <c r="E164" i="7"/>
  <c r="F164" i="7"/>
  <c r="F71" i="7"/>
  <c r="E71" i="7"/>
  <c r="E297" i="7"/>
  <c r="F297" i="7"/>
  <c r="H330" i="6"/>
  <c r="AN330" i="6"/>
  <c r="G330" i="6"/>
  <c r="Y330" i="6"/>
  <c r="S330" i="6"/>
  <c r="Q330" i="6"/>
  <c r="U330" i="6"/>
  <c r="I330" i="6"/>
  <c r="F64" i="7"/>
  <c r="E64" i="7"/>
  <c r="G318" i="6"/>
  <c r="I318" i="6"/>
  <c r="Q318" i="6"/>
  <c r="S318" i="6"/>
  <c r="H318" i="6"/>
  <c r="AN318" i="6"/>
  <c r="U318" i="6"/>
  <c r="Y318" i="6"/>
  <c r="E304" i="7"/>
  <c r="F304" i="7"/>
  <c r="E116" i="7"/>
  <c r="F116" i="7"/>
  <c r="F197" i="7"/>
  <c r="E197" i="7"/>
  <c r="F253" i="7"/>
  <c r="E253" i="7"/>
  <c r="H88" i="6"/>
  <c r="AN88" i="6"/>
  <c r="U88" i="6"/>
  <c r="I88" i="6"/>
  <c r="G88" i="6"/>
  <c r="S88" i="6"/>
  <c r="Q88" i="6"/>
  <c r="Y88" i="6"/>
  <c r="F173" i="5"/>
  <c r="X173" i="5"/>
  <c r="Z173" i="5"/>
  <c r="G173" i="5"/>
  <c r="BM173" i="5"/>
  <c r="Q507" i="6"/>
  <c r="Y507" i="6"/>
  <c r="G507" i="6"/>
  <c r="U507" i="6"/>
  <c r="I507" i="6"/>
  <c r="H507" i="6"/>
  <c r="AN507" i="6"/>
  <c r="S507" i="6"/>
  <c r="G635" i="6"/>
  <c r="U635" i="6"/>
  <c r="Q635" i="6"/>
  <c r="H635" i="6"/>
  <c r="AN635" i="6"/>
  <c r="Y635" i="6"/>
  <c r="I635" i="6"/>
  <c r="S635" i="6"/>
  <c r="Q452" i="6"/>
  <c r="S452" i="6"/>
  <c r="H452" i="6"/>
  <c r="AN452" i="6"/>
  <c r="Y452" i="6"/>
  <c r="G452" i="6"/>
  <c r="U452" i="6"/>
  <c r="I452" i="6"/>
  <c r="E580" i="7"/>
  <c r="F580" i="7"/>
  <c r="E405" i="7"/>
  <c r="F405" i="7"/>
  <c r="BM209" i="5"/>
  <c r="G209" i="5"/>
  <c r="F209" i="5"/>
  <c r="Z209" i="5"/>
  <c r="X209" i="5"/>
  <c r="Z86" i="5"/>
  <c r="X86" i="5"/>
  <c r="BM86" i="5"/>
  <c r="G86" i="5"/>
  <c r="F86" i="5"/>
  <c r="X282" i="5"/>
  <c r="Z282" i="5"/>
  <c r="G282" i="5"/>
  <c r="BM282" i="5"/>
  <c r="F282" i="5"/>
  <c r="BM87" i="5"/>
  <c r="X87" i="5"/>
  <c r="Z87" i="5"/>
  <c r="G87" i="5"/>
  <c r="F87" i="5"/>
  <c r="Z215" i="5"/>
  <c r="G215" i="5"/>
  <c r="X215" i="5"/>
  <c r="BM215" i="5"/>
  <c r="F215" i="5"/>
  <c r="E607" i="7"/>
  <c r="F607" i="7"/>
  <c r="F441" i="7"/>
  <c r="E441" i="7"/>
  <c r="Z229" i="5"/>
  <c r="BM229" i="5"/>
  <c r="G229" i="5"/>
  <c r="X229" i="5"/>
  <c r="F229" i="5"/>
  <c r="X291" i="5"/>
  <c r="F291" i="5"/>
  <c r="Z291" i="5"/>
  <c r="BM291" i="5"/>
  <c r="G291" i="5"/>
  <c r="E427" i="7"/>
  <c r="F427" i="7"/>
  <c r="S619" i="6"/>
  <c r="U619" i="6"/>
  <c r="I619" i="6"/>
  <c r="Q619" i="6"/>
  <c r="G619" i="6"/>
  <c r="H619" i="6"/>
  <c r="AN619" i="6"/>
  <c r="Y619" i="6"/>
  <c r="F619" i="7"/>
  <c r="E619" i="7"/>
  <c r="E628" i="7"/>
  <c r="F628" i="7"/>
  <c r="H692" i="6"/>
  <c r="AN692" i="6"/>
  <c r="Q692" i="6"/>
  <c r="I692" i="6"/>
  <c r="Y692" i="6"/>
  <c r="G692" i="6"/>
  <c r="S692" i="6"/>
  <c r="U692" i="6"/>
  <c r="F517" i="7"/>
  <c r="E517" i="7"/>
  <c r="G251" i="5"/>
  <c r="X251" i="5"/>
  <c r="BM251" i="5"/>
  <c r="F251" i="5"/>
  <c r="Z251" i="5"/>
  <c r="E515" i="7"/>
  <c r="F515" i="7"/>
  <c r="X120" i="5"/>
  <c r="BM120" i="5"/>
  <c r="Z120" i="5"/>
  <c r="G120" i="5"/>
  <c r="F120" i="5"/>
  <c r="F184" i="5"/>
  <c r="X184" i="5"/>
  <c r="Z184" i="5"/>
  <c r="G184" i="5"/>
  <c r="BM184" i="5"/>
  <c r="BM248" i="5"/>
  <c r="G248" i="5"/>
  <c r="F248" i="5"/>
  <c r="Z248" i="5"/>
  <c r="X248" i="5"/>
  <c r="F61" i="5"/>
  <c r="BM61" i="5"/>
  <c r="X61" i="5"/>
  <c r="G61" i="5"/>
  <c r="Z61" i="5"/>
  <c r="F125" i="5"/>
  <c r="Z125" i="5"/>
  <c r="X125" i="5"/>
  <c r="BM125" i="5"/>
  <c r="G125" i="5"/>
  <c r="G66" i="5"/>
  <c r="F66" i="5"/>
  <c r="Z66" i="5"/>
  <c r="X66" i="5"/>
  <c r="BM66" i="5"/>
  <c r="X130" i="5"/>
  <c r="F130" i="5"/>
  <c r="Z130" i="5"/>
  <c r="BM130" i="5"/>
  <c r="G130" i="5"/>
  <c r="Z194" i="5"/>
  <c r="G194" i="5"/>
  <c r="F194" i="5"/>
  <c r="X194" i="5"/>
  <c r="BM194" i="5"/>
  <c r="X127" i="5"/>
  <c r="Z127" i="5"/>
  <c r="G127" i="5"/>
  <c r="BM127" i="5"/>
  <c r="F127" i="5"/>
  <c r="F455" i="7"/>
  <c r="E455" i="7"/>
  <c r="G519" i="6"/>
  <c r="Y519" i="6"/>
  <c r="U519" i="6"/>
  <c r="S519" i="6"/>
  <c r="I519" i="6"/>
  <c r="H519" i="6"/>
  <c r="AN519" i="6"/>
  <c r="Q519" i="6"/>
  <c r="H711" i="6"/>
  <c r="AN711" i="6"/>
  <c r="Q711" i="6"/>
  <c r="Y711" i="6"/>
  <c r="S711" i="6"/>
  <c r="U711" i="6"/>
  <c r="I711" i="6"/>
  <c r="G711" i="6"/>
  <c r="E464" i="7"/>
  <c r="F464" i="7"/>
  <c r="E720" i="7"/>
  <c r="F720" i="7"/>
  <c r="E481" i="7"/>
  <c r="F481" i="7"/>
  <c r="BM92" i="5"/>
  <c r="X92" i="5"/>
  <c r="Z92" i="5"/>
  <c r="F92" i="5"/>
  <c r="G92" i="5"/>
  <c r="F220" i="5"/>
  <c r="BM220" i="5"/>
  <c r="Z220" i="5"/>
  <c r="G220" i="5"/>
  <c r="X220" i="5"/>
  <c r="BM284" i="5"/>
  <c r="G284" i="5"/>
  <c r="F284" i="5"/>
  <c r="Z284" i="5"/>
  <c r="X284" i="5"/>
  <c r="Z161" i="5"/>
  <c r="G161" i="5"/>
  <c r="X161" i="5"/>
  <c r="F161" i="5"/>
  <c r="BM161" i="5"/>
  <c r="Z225" i="5"/>
  <c r="X225" i="5"/>
  <c r="BM225" i="5"/>
  <c r="G225" i="5"/>
  <c r="F225" i="5"/>
  <c r="G171" i="5"/>
  <c r="BM171" i="5"/>
  <c r="X171" i="5"/>
  <c r="F171" i="5"/>
  <c r="Z171" i="5"/>
  <c r="F235" i="5"/>
  <c r="G235" i="5"/>
  <c r="BM235" i="5"/>
  <c r="Z235" i="5"/>
  <c r="X235" i="5"/>
  <c r="F371" i="7"/>
  <c r="E371" i="7"/>
  <c r="H380" i="6"/>
  <c r="AN380" i="6"/>
  <c r="Q380" i="6"/>
  <c r="Y380" i="6"/>
  <c r="U380" i="6"/>
  <c r="S380" i="6"/>
  <c r="I380" i="6"/>
  <c r="G380" i="6"/>
  <c r="E700" i="7"/>
  <c r="F700" i="7"/>
  <c r="I525" i="6"/>
  <c r="Y525" i="6"/>
  <c r="U525" i="6"/>
  <c r="S525" i="6"/>
  <c r="Q525" i="6"/>
  <c r="G525" i="6"/>
  <c r="H525" i="6"/>
  <c r="AN525" i="6"/>
  <c r="G176" i="5"/>
  <c r="Z176" i="5"/>
  <c r="BM176" i="5"/>
  <c r="X176" i="5"/>
  <c r="F176" i="5"/>
  <c r="Z242" i="5"/>
  <c r="F242" i="5"/>
  <c r="BM242" i="5"/>
  <c r="X242" i="5"/>
  <c r="G242" i="5"/>
  <c r="Z47" i="5"/>
  <c r="BM47" i="5"/>
  <c r="X47" i="5"/>
  <c r="F47" i="5"/>
  <c r="G47" i="5"/>
  <c r="X111" i="5"/>
  <c r="G111" i="5"/>
  <c r="BM111" i="5"/>
  <c r="Z111" i="5"/>
  <c r="F111" i="5"/>
  <c r="F375" i="7"/>
  <c r="E375" i="7"/>
  <c r="F567" i="7"/>
  <c r="E567" i="7"/>
  <c r="H631" i="6"/>
  <c r="AN631" i="6"/>
  <c r="Q631" i="6"/>
  <c r="I631" i="6"/>
  <c r="G631" i="6"/>
  <c r="U631" i="6"/>
  <c r="S631" i="6"/>
  <c r="Y631" i="6"/>
  <c r="E384" i="7"/>
  <c r="F384" i="7"/>
  <c r="E448" i="7"/>
  <c r="F448" i="7"/>
  <c r="E512" i="7"/>
  <c r="F512" i="7"/>
  <c r="Y576" i="6"/>
  <c r="Q576" i="6"/>
  <c r="G576" i="6"/>
  <c r="H576" i="6"/>
  <c r="AN576" i="6"/>
  <c r="I576" i="6"/>
  <c r="U576" i="6"/>
  <c r="S576" i="6"/>
  <c r="Y401" i="6"/>
  <c r="U401" i="6"/>
  <c r="S401" i="6"/>
  <c r="Q401" i="6"/>
  <c r="G401" i="6"/>
  <c r="H401" i="6"/>
  <c r="AN401" i="6"/>
  <c r="I401" i="6"/>
  <c r="Q465" i="6"/>
  <c r="I465" i="6"/>
  <c r="H465" i="6"/>
  <c r="AN465" i="6"/>
  <c r="U465" i="6"/>
  <c r="G465" i="6"/>
  <c r="Y465" i="6"/>
  <c r="S465" i="6"/>
  <c r="F529" i="7"/>
  <c r="E529" i="7"/>
  <c r="X68" i="5"/>
  <c r="G68" i="5"/>
  <c r="BM68" i="5"/>
  <c r="Z68" i="5"/>
  <c r="F68" i="5"/>
  <c r="X260" i="5"/>
  <c r="BM260" i="5"/>
  <c r="F260" i="5"/>
  <c r="Z260" i="5"/>
  <c r="G260" i="5"/>
  <c r="BM78" i="5"/>
  <c r="F78" i="5"/>
  <c r="Z78" i="5"/>
  <c r="G78" i="5"/>
  <c r="X78" i="5"/>
  <c r="E527" i="7"/>
  <c r="F527" i="7"/>
  <c r="F655" i="7"/>
  <c r="E655" i="7"/>
  <c r="E408" i="7"/>
  <c r="F408" i="7"/>
  <c r="U472" i="6"/>
  <c r="Y472" i="6"/>
  <c r="S472" i="6"/>
  <c r="I472" i="6"/>
  <c r="Q472" i="6"/>
  <c r="H472" i="6"/>
  <c r="AN472" i="6"/>
  <c r="G472" i="6"/>
  <c r="Y664" i="6"/>
  <c r="H664" i="6"/>
  <c r="AN664" i="6"/>
  <c r="S664" i="6"/>
  <c r="Q664" i="6"/>
  <c r="G664" i="6"/>
  <c r="I664" i="6"/>
  <c r="U664" i="6"/>
  <c r="E664" i="7"/>
  <c r="F664" i="7"/>
  <c r="G425" i="6"/>
  <c r="S425" i="6"/>
  <c r="U425" i="6"/>
  <c r="Q425" i="6"/>
  <c r="Y425" i="6"/>
  <c r="I425" i="6"/>
  <c r="H425" i="6"/>
  <c r="AN425" i="6"/>
  <c r="G489" i="6"/>
  <c r="Y489" i="6"/>
  <c r="I489" i="6"/>
  <c r="S489" i="6"/>
  <c r="H489" i="6"/>
  <c r="AN489" i="6"/>
  <c r="Q489" i="6"/>
  <c r="U489" i="6"/>
  <c r="F553" i="7"/>
  <c r="E553" i="7"/>
  <c r="E538" i="7"/>
  <c r="F538" i="7"/>
  <c r="U538" i="6"/>
  <c r="Q538" i="6"/>
  <c r="H538" i="6"/>
  <c r="AN538" i="6"/>
  <c r="Y538" i="6"/>
  <c r="G538" i="6"/>
  <c r="S538" i="6"/>
  <c r="I538" i="6"/>
  <c r="H666" i="6"/>
  <c r="AN666" i="6"/>
  <c r="S666" i="6"/>
  <c r="U666" i="6"/>
  <c r="Q666" i="6"/>
  <c r="I666" i="6"/>
  <c r="G666" i="6"/>
  <c r="Y666" i="6"/>
  <c r="F25" i="7"/>
  <c r="E25" i="7"/>
  <c r="G25" i="6"/>
  <c r="U25" i="6"/>
  <c r="Y25" i="6"/>
  <c r="S25" i="6"/>
  <c r="I25" i="6"/>
  <c r="H25" i="6"/>
  <c r="AN25" i="6"/>
  <c r="Q25" i="6"/>
  <c r="E192" i="7"/>
  <c r="F192" i="7"/>
  <c r="U192" i="6"/>
  <c r="Y192" i="6"/>
  <c r="Q192" i="6"/>
  <c r="G192" i="6"/>
  <c r="I192" i="6"/>
  <c r="H192" i="6"/>
  <c r="AN192" i="6"/>
  <c r="S192" i="6"/>
  <c r="H187" i="6"/>
  <c r="AN187" i="6"/>
  <c r="Y187" i="6"/>
  <c r="G187" i="6"/>
  <c r="Q187" i="6"/>
  <c r="U187" i="6"/>
  <c r="S187" i="6"/>
  <c r="I187" i="6"/>
  <c r="E238" i="7"/>
  <c r="F238" i="7"/>
  <c r="E248" i="7"/>
  <c r="F248" i="7"/>
  <c r="G248" i="6"/>
  <c r="H248" i="6"/>
  <c r="AN248" i="6"/>
  <c r="S248" i="6"/>
  <c r="Q248" i="6"/>
  <c r="Y248" i="6"/>
  <c r="I248" i="6"/>
  <c r="U248" i="6"/>
  <c r="Q99" i="6"/>
  <c r="S99" i="6"/>
  <c r="H99" i="6"/>
  <c r="AN99" i="6"/>
  <c r="Y99" i="6"/>
  <c r="U99" i="6"/>
  <c r="I99" i="6"/>
  <c r="G99" i="6"/>
  <c r="F709" i="7"/>
  <c r="E709" i="7"/>
  <c r="Q709" i="6"/>
  <c r="Y709" i="6"/>
  <c r="G709" i="6"/>
  <c r="S709" i="6"/>
  <c r="I709" i="6"/>
  <c r="H709" i="6"/>
  <c r="AN709" i="6"/>
  <c r="U709" i="6"/>
  <c r="F466" i="7"/>
  <c r="E466" i="7"/>
  <c r="E343" i="7"/>
  <c r="F343" i="7"/>
  <c r="Z57" i="6"/>
  <c r="F49" i="7"/>
  <c r="E49" i="7"/>
  <c r="I199" i="6"/>
  <c r="H199" i="6"/>
  <c r="AN199" i="6"/>
  <c r="Q199" i="6"/>
  <c r="U199" i="6"/>
  <c r="G199" i="6"/>
  <c r="S199" i="6"/>
  <c r="Y199" i="6"/>
  <c r="Y138" i="6"/>
  <c r="I138" i="6"/>
  <c r="Q138" i="6"/>
  <c r="U138" i="6"/>
  <c r="G138" i="6"/>
  <c r="S138" i="6"/>
  <c r="H138" i="6"/>
  <c r="AN138" i="6"/>
  <c r="E107" i="7"/>
  <c r="F107" i="7"/>
  <c r="E166" i="7"/>
  <c r="F166" i="7"/>
  <c r="U394" i="6"/>
  <c r="Q394" i="6"/>
  <c r="G394" i="6"/>
  <c r="S394" i="6"/>
  <c r="I394" i="6"/>
  <c r="H394" i="6"/>
  <c r="AN394" i="6"/>
  <c r="Y394" i="6"/>
  <c r="H522" i="6"/>
  <c r="AN522" i="6"/>
  <c r="I522" i="6"/>
  <c r="S522" i="6"/>
  <c r="Q522" i="6"/>
  <c r="G522" i="6"/>
  <c r="U522" i="6"/>
  <c r="Y522" i="6"/>
  <c r="F586" i="7"/>
  <c r="E586" i="7"/>
  <c r="I586" i="6"/>
  <c r="U586" i="6"/>
  <c r="G586" i="6"/>
  <c r="H586" i="6"/>
  <c r="AN586" i="6"/>
  <c r="S586" i="6"/>
  <c r="Y586" i="6"/>
  <c r="Q586" i="6"/>
  <c r="Q291" i="6"/>
  <c r="G291" i="6"/>
  <c r="H291" i="6"/>
  <c r="AN291" i="6"/>
  <c r="S291" i="6"/>
  <c r="U291" i="6"/>
  <c r="I291" i="6"/>
  <c r="Y291" i="6"/>
  <c r="I52" i="6"/>
  <c r="U52" i="6"/>
  <c r="Q52" i="6"/>
  <c r="S52" i="6"/>
  <c r="G52" i="6"/>
  <c r="H52" i="6"/>
  <c r="AN52" i="6"/>
  <c r="Y52" i="6"/>
  <c r="U178" i="6"/>
  <c r="S178" i="6"/>
  <c r="I178" i="6"/>
  <c r="G178" i="6"/>
  <c r="H178" i="6"/>
  <c r="AN178" i="6"/>
  <c r="Q178" i="6"/>
  <c r="Y178" i="6"/>
  <c r="Z203" i="6"/>
  <c r="E203" i="7"/>
  <c r="F203" i="7"/>
  <c r="I118" i="6"/>
  <c r="S118" i="6"/>
  <c r="Y118" i="6"/>
  <c r="G118" i="6"/>
  <c r="Q118" i="6"/>
  <c r="H118" i="6"/>
  <c r="AN118" i="6"/>
  <c r="U118" i="6"/>
  <c r="I28" i="6"/>
  <c r="H28" i="6"/>
  <c r="AN28" i="6"/>
  <c r="S28" i="6"/>
  <c r="U28" i="6"/>
  <c r="Y28" i="6"/>
  <c r="Q28" i="6"/>
  <c r="G28" i="6"/>
  <c r="S175" i="6"/>
  <c r="G175" i="6"/>
  <c r="Q175" i="6"/>
  <c r="I175" i="6"/>
  <c r="Y175" i="6"/>
  <c r="U175" i="6"/>
  <c r="H175" i="6"/>
  <c r="AN175" i="6"/>
  <c r="Z175" i="6"/>
  <c r="H208" i="6"/>
  <c r="AN208" i="6"/>
  <c r="Q208" i="6"/>
  <c r="U208" i="6"/>
  <c r="S208" i="6"/>
  <c r="I208" i="6"/>
  <c r="G208" i="6"/>
  <c r="Y208" i="6"/>
  <c r="S17" i="6"/>
  <c r="U17" i="6"/>
  <c r="I17" i="6"/>
  <c r="G17" i="6"/>
  <c r="H17" i="6"/>
  <c r="AN17" i="6"/>
  <c r="Y17" i="6"/>
  <c r="Q17" i="6"/>
  <c r="E234" i="7"/>
  <c r="F234" i="7"/>
  <c r="F179" i="7"/>
  <c r="E179" i="7"/>
  <c r="Q609" i="6"/>
  <c r="S609" i="6"/>
  <c r="H609" i="6"/>
  <c r="AN609" i="6"/>
  <c r="G609" i="6"/>
  <c r="I609" i="6"/>
  <c r="U609" i="6"/>
  <c r="Y609" i="6"/>
  <c r="E494" i="7"/>
  <c r="F494" i="7"/>
  <c r="Q494" i="6"/>
  <c r="S494" i="6"/>
  <c r="G494" i="6"/>
  <c r="U494" i="6"/>
  <c r="I494" i="6"/>
  <c r="H494" i="6"/>
  <c r="AN494" i="6"/>
  <c r="Y494" i="6"/>
  <c r="E558" i="7"/>
  <c r="F558" i="7"/>
  <c r="Q348" i="6"/>
  <c r="G348" i="6"/>
  <c r="S348" i="6"/>
  <c r="H348" i="6"/>
  <c r="AN348" i="6"/>
  <c r="I348" i="6"/>
  <c r="Y348" i="6"/>
  <c r="U348" i="6"/>
  <c r="Z40" i="6"/>
  <c r="S279" i="6"/>
  <c r="U279" i="6"/>
  <c r="I279" i="6"/>
  <c r="Q279" i="6"/>
  <c r="G279" i="6"/>
  <c r="Y279" i="6"/>
  <c r="H279" i="6"/>
  <c r="AN279" i="6"/>
  <c r="E177" i="7"/>
  <c r="F177" i="7"/>
  <c r="F282" i="7"/>
  <c r="E282" i="7"/>
  <c r="H10" i="6"/>
  <c r="AN10" i="6"/>
  <c r="Y10" i="6"/>
  <c r="G10" i="6"/>
  <c r="U10" i="6"/>
  <c r="Q10" i="6"/>
  <c r="I10" i="6"/>
  <c r="S10" i="6"/>
  <c r="BQ73" i="6"/>
  <c r="E73" i="7"/>
  <c r="F73" i="7"/>
  <c r="F207" i="7"/>
  <c r="E207" i="7"/>
  <c r="Z207" i="6"/>
  <c r="Q210" i="6"/>
  <c r="U210" i="6"/>
  <c r="H210" i="6"/>
  <c r="AN210" i="6"/>
  <c r="I210" i="6"/>
  <c r="S210" i="6"/>
  <c r="G210" i="6"/>
  <c r="Y210" i="6"/>
  <c r="Z210" i="6"/>
  <c r="E20" i="7"/>
  <c r="F20" i="7"/>
  <c r="Y20" i="6"/>
  <c r="G20" i="6"/>
  <c r="I20" i="6"/>
  <c r="U20" i="6"/>
  <c r="S20" i="6"/>
  <c r="H20" i="6"/>
  <c r="AN20" i="6"/>
  <c r="Q20" i="6"/>
  <c r="F136" i="7"/>
  <c r="E136" i="7"/>
  <c r="Y136" i="6"/>
  <c r="U136" i="6"/>
  <c r="H136" i="6"/>
  <c r="AN136" i="6"/>
  <c r="G136" i="6"/>
  <c r="I136" i="6"/>
  <c r="Q136" i="6"/>
  <c r="S136" i="6"/>
  <c r="Z237" i="6"/>
  <c r="F351" i="7"/>
  <c r="E351" i="7"/>
  <c r="H236" i="6"/>
  <c r="AN236" i="6"/>
  <c r="Q236" i="6"/>
  <c r="Y236" i="6"/>
  <c r="S236" i="6"/>
  <c r="G236" i="6"/>
  <c r="U236" i="6"/>
  <c r="I236" i="6"/>
  <c r="Y101" i="6"/>
  <c r="G101" i="6"/>
  <c r="H101" i="6"/>
  <c r="AN101" i="6"/>
  <c r="I101" i="6"/>
  <c r="U101" i="6"/>
  <c r="S101" i="6"/>
  <c r="Q101" i="6"/>
  <c r="Z11" i="5"/>
  <c r="X11" i="5"/>
  <c r="F11" i="5"/>
  <c r="BM11" i="5"/>
  <c r="G11" i="5"/>
  <c r="AF11" i="5"/>
  <c r="E271" i="7"/>
  <c r="F271" i="7"/>
  <c r="Q51" i="6"/>
  <c r="G51" i="6"/>
  <c r="I51" i="6"/>
  <c r="S51" i="6"/>
  <c r="Y51" i="6"/>
  <c r="H51" i="6"/>
  <c r="AN51" i="6"/>
  <c r="U51" i="6"/>
  <c r="E305" i="7"/>
  <c r="F305" i="7"/>
  <c r="E24" i="7"/>
  <c r="F24" i="7"/>
  <c r="G136" i="5"/>
  <c r="Z136" i="5"/>
  <c r="F136" i="5"/>
  <c r="BM136" i="5"/>
  <c r="X136" i="5"/>
  <c r="X200" i="5"/>
  <c r="Z200" i="5"/>
  <c r="F200" i="5"/>
  <c r="G200" i="5"/>
  <c r="BM200" i="5"/>
  <c r="Z141" i="5"/>
  <c r="G141" i="5"/>
  <c r="BM141" i="5"/>
  <c r="F141" i="5"/>
  <c r="X141" i="5"/>
  <c r="Z214" i="5"/>
  <c r="G214" i="5"/>
  <c r="X214" i="5"/>
  <c r="BM214" i="5"/>
  <c r="F214" i="5"/>
  <c r="X147" i="5"/>
  <c r="BM147" i="5"/>
  <c r="F147" i="5"/>
  <c r="Z147" i="5"/>
  <c r="G147" i="5"/>
  <c r="Q603" i="6"/>
  <c r="Y603" i="6"/>
  <c r="I603" i="6"/>
  <c r="H603" i="6"/>
  <c r="AN603" i="6"/>
  <c r="G603" i="6"/>
  <c r="S603" i="6"/>
  <c r="U603" i="6"/>
  <c r="G667" i="6"/>
  <c r="S667" i="6"/>
  <c r="I667" i="6"/>
  <c r="H667" i="6"/>
  <c r="AN667" i="6"/>
  <c r="U667" i="6"/>
  <c r="Q667" i="6"/>
  <c r="Y667" i="6"/>
  <c r="E667" i="7"/>
  <c r="F667" i="7"/>
  <c r="H612" i="6"/>
  <c r="AN612" i="6"/>
  <c r="Q612" i="6"/>
  <c r="I612" i="6"/>
  <c r="Y612" i="6"/>
  <c r="G612" i="6"/>
  <c r="S612" i="6"/>
  <c r="U612" i="6"/>
  <c r="F437" i="7"/>
  <c r="E437" i="7"/>
  <c r="F501" i="7"/>
  <c r="E501" i="7"/>
  <c r="E565" i="7"/>
  <c r="F565" i="7"/>
  <c r="F172" i="5"/>
  <c r="Z172" i="5"/>
  <c r="G172" i="5"/>
  <c r="X172" i="5"/>
  <c r="BM172" i="5"/>
  <c r="F54" i="5"/>
  <c r="G54" i="5"/>
  <c r="Z54" i="5"/>
  <c r="BM54" i="5"/>
  <c r="X54" i="5"/>
  <c r="G119" i="5"/>
  <c r="X119" i="5"/>
  <c r="F119" i="5"/>
  <c r="Z119" i="5"/>
  <c r="BM119" i="5"/>
  <c r="S447" i="6"/>
  <c r="I447" i="6"/>
  <c r="U447" i="6"/>
  <c r="H447" i="6"/>
  <c r="AN447" i="6"/>
  <c r="Q447" i="6"/>
  <c r="G447" i="6"/>
  <c r="Y447" i="6"/>
  <c r="E447" i="7"/>
  <c r="F447" i="7"/>
  <c r="E511" i="7"/>
  <c r="F511" i="7"/>
  <c r="S639" i="6"/>
  <c r="U639" i="6"/>
  <c r="G639" i="6"/>
  <c r="I639" i="6"/>
  <c r="H639" i="6"/>
  <c r="AN639" i="6"/>
  <c r="Q639" i="6"/>
  <c r="Y639" i="6"/>
  <c r="I456" i="6"/>
  <c r="G456" i="6"/>
  <c r="H456" i="6"/>
  <c r="AN456" i="6"/>
  <c r="Q456" i="6"/>
  <c r="Y456" i="6"/>
  <c r="S456" i="6"/>
  <c r="U456" i="6"/>
  <c r="F456" i="7"/>
  <c r="E456" i="7"/>
  <c r="E520" i="7"/>
  <c r="F520" i="7"/>
  <c r="E584" i="7"/>
  <c r="F584" i="7"/>
  <c r="U712" i="6"/>
  <c r="Y712" i="6"/>
  <c r="H712" i="6"/>
  <c r="AN712" i="6"/>
  <c r="I712" i="6"/>
  <c r="S712" i="6"/>
  <c r="Q712" i="6"/>
  <c r="G712" i="6"/>
  <c r="H601" i="6"/>
  <c r="AN601" i="6"/>
  <c r="G601" i="6"/>
  <c r="Y601" i="6"/>
  <c r="U601" i="6"/>
  <c r="I601" i="6"/>
  <c r="S601" i="6"/>
  <c r="Q601" i="6"/>
  <c r="G192" i="5"/>
  <c r="Z192" i="5"/>
  <c r="BM192" i="5"/>
  <c r="X192" i="5"/>
  <c r="F192" i="5"/>
  <c r="G69" i="5"/>
  <c r="Z69" i="5"/>
  <c r="X69" i="5"/>
  <c r="F69" i="5"/>
  <c r="BM69" i="5"/>
  <c r="BM74" i="5"/>
  <c r="G74" i="5"/>
  <c r="F74" i="5"/>
  <c r="Z74" i="5"/>
  <c r="X74" i="5"/>
  <c r="X138" i="5"/>
  <c r="BM138" i="5"/>
  <c r="F138" i="5"/>
  <c r="Z138" i="5"/>
  <c r="G138" i="5"/>
  <c r="F198" i="5"/>
  <c r="BM198" i="5"/>
  <c r="G198" i="5"/>
  <c r="Z198" i="5"/>
  <c r="X198" i="5"/>
  <c r="X262" i="5"/>
  <c r="G262" i="5"/>
  <c r="Z262" i="5"/>
  <c r="F262" i="5"/>
  <c r="BM262" i="5"/>
  <c r="BM259" i="5"/>
  <c r="G259" i="5"/>
  <c r="X259" i="5"/>
  <c r="F259" i="5"/>
  <c r="Z259" i="5"/>
  <c r="H532" i="6"/>
  <c r="AN532" i="6"/>
  <c r="G532" i="6"/>
  <c r="U532" i="6"/>
  <c r="Y532" i="6"/>
  <c r="S532" i="6"/>
  <c r="I532" i="6"/>
  <c r="Q532" i="6"/>
  <c r="H596" i="6"/>
  <c r="AN596" i="6"/>
  <c r="Q596" i="6"/>
  <c r="G596" i="6"/>
  <c r="Y596" i="6"/>
  <c r="I596" i="6"/>
  <c r="S596" i="6"/>
  <c r="U596" i="6"/>
  <c r="F660" i="7"/>
  <c r="E660" i="7"/>
  <c r="BM148" i="5"/>
  <c r="F148" i="5"/>
  <c r="G148" i="5"/>
  <c r="X148" i="5"/>
  <c r="Z148" i="5"/>
  <c r="G222" i="5"/>
  <c r="BM222" i="5"/>
  <c r="X222" i="5"/>
  <c r="Z222" i="5"/>
  <c r="F222" i="5"/>
  <c r="F419" i="7"/>
  <c r="E419" i="7"/>
  <c r="F547" i="7"/>
  <c r="E547" i="7"/>
  <c r="F675" i="7"/>
  <c r="E675" i="7"/>
  <c r="F492" i="7"/>
  <c r="E492" i="7"/>
  <c r="E684" i="7"/>
  <c r="F684" i="7"/>
  <c r="U381" i="6"/>
  <c r="Q381" i="6"/>
  <c r="S381" i="6"/>
  <c r="Y381" i="6"/>
  <c r="I381" i="6"/>
  <c r="G381" i="6"/>
  <c r="H381" i="6"/>
  <c r="AN381" i="6"/>
  <c r="H573" i="6"/>
  <c r="AN573" i="6"/>
  <c r="Q573" i="6"/>
  <c r="G573" i="6"/>
  <c r="S573" i="6"/>
  <c r="U573" i="6"/>
  <c r="Y573" i="6"/>
  <c r="I573" i="6"/>
  <c r="E665" i="7"/>
  <c r="F665" i="7"/>
  <c r="S550" i="6"/>
  <c r="Q550" i="6"/>
  <c r="I550" i="6"/>
  <c r="Y550" i="6"/>
  <c r="G550" i="6"/>
  <c r="H550" i="6"/>
  <c r="AN550" i="6"/>
  <c r="U550" i="6"/>
  <c r="E550" i="7"/>
  <c r="F550" i="7"/>
  <c r="E614" i="7"/>
  <c r="F614" i="7"/>
  <c r="Y678" i="6"/>
  <c r="H678" i="6"/>
  <c r="AN678" i="6"/>
  <c r="U678" i="6"/>
  <c r="G678" i="6"/>
  <c r="S678" i="6"/>
  <c r="I678" i="6"/>
  <c r="Q678" i="6"/>
  <c r="S350" i="6"/>
  <c r="U350" i="6"/>
  <c r="Q350" i="6"/>
  <c r="G350" i="6"/>
  <c r="I350" i="6"/>
  <c r="Y350" i="6"/>
  <c r="H350" i="6"/>
  <c r="AN350" i="6"/>
  <c r="S324" i="6"/>
  <c r="U324" i="6"/>
  <c r="G324" i="6"/>
  <c r="Q324" i="6"/>
  <c r="Y324" i="6"/>
  <c r="H324" i="6"/>
  <c r="AN324" i="6"/>
  <c r="I324" i="6"/>
  <c r="E44" i="7"/>
  <c r="F44" i="7"/>
  <c r="F151" i="7"/>
  <c r="E151" i="7"/>
  <c r="Y342" i="6"/>
  <c r="Q342" i="6"/>
  <c r="G342" i="6"/>
  <c r="S342" i="6"/>
  <c r="H342" i="6"/>
  <c r="AN342" i="6"/>
  <c r="I342" i="6"/>
  <c r="U342" i="6"/>
  <c r="E35" i="7"/>
  <c r="F35" i="7"/>
  <c r="F283" i="7"/>
  <c r="E283" i="7"/>
  <c r="G316" i="6"/>
  <c r="I316" i="6"/>
  <c r="H316" i="6"/>
  <c r="AN316" i="6"/>
  <c r="Q316" i="6"/>
  <c r="Y316" i="6"/>
  <c r="U316" i="6"/>
  <c r="S316" i="6"/>
  <c r="E300" i="7"/>
  <c r="F300" i="7"/>
  <c r="Y65" i="6"/>
  <c r="S65" i="6"/>
  <c r="G65" i="6"/>
  <c r="Q65" i="6"/>
  <c r="H65" i="6"/>
  <c r="AN65" i="6"/>
  <c r="U65" i="6"/>
  <c r="I65" i="6"/>
  <c r="F581" i="7"/>
  <c r="E581" i="7"/>
  <c r="S657" i="6"/>
  <c r="U657" i="6"/>
  <c r="G657" i="6"/>
  <c r="Q657" i="6"/>
  <c r="I657" i="6"/>
  <c r="H657" i="6"/>
  <c r="AN657" i="6"/>
  <c r="Y657" i="6"/>
  <c r="E414" i="7"/>
  <c r="F414" i="7"/>
  <c r="E542" i="7"/>
  <c r="F542" i="7"/>
  <c r="E734" i="7"/>
  <c r="F734" i="7"/>
  <c r="F308" i="7"/>
  <c r="E308" i="7"/>
  <c r="BQ32" i="6"/>
  <c r="I77" i="6"/>
  <c r="G77" i="6"/>
  <c r="Q77" i="6"/>
  <c r="S77" i="6"/>
  <c r="H77" i="6"/>
  <c r="AN77" i="6"/>
  <c r="Y77" i="6"/>
  <c r="U77" i="6"/>
  <c r="Z77" i="6"/>
  <c r="F77" i="7"/>
  <c r="E77" i="7"/>
  <c r="G229" i="6"/>
  <c r="Q229" i="6"/>
  <c r="S229" i="6"/>
  <c r="H229" i="6"/>
  <c r="AN229" i="6"/>
  <c r="Y229" i="6"/>
  <c r="U229" i="6"/>
  <c r="I229" i="6"/>
  <c r="F182" i="7"/>
  <c r="E182" i="7"/>
  <c r="Y83" i="6"/>
  <c r="I83" i="6"/>
  <c r="U83" i="6"/>
  <c r="H83" i="6"/>
  <c r="AN83" i="6"/>
  <c r="G83" i="6"/>
  <c r="S83" i="6"/>
  <c r="Q83" i="6"/>
  <c r="U115" i="6"/>
  <c r="Q115" i="6"/>
  <c r="I115" i="6"/>
  <c r="Y115" i="6"/>
  <c r="S115" i="6"/>
  <c r="H115" i="6"/>
  <c r="AN115" i="6"/>
  <c r="G115" i="6"/>
  <c r="Q406" i="6"/>
  <c r="Y406" i="6"/>
  <c r="H406" i="6"/>
  <c r="AN406" i="6"/>
  <c r="G406" i="6"/>
  <c r="S406" i="6"/>
  <c r="U406" i="6"/>
  <c r="I406" i="6"/>
  <c r="F470" i="7"/>
  <c r="E470" i="7"/>
  <c r="F726" i="7"/>
  <c r="E726" i="7"/>
  <c r="F222" i="7"/>
  <c r="E222" i="7"/>
  <c r="Q222" i="6"/>
  <c r="S222" i="6"/>
  <c r="I222" i="6"/>
  <c r="Y222" i="6"/>
  <c r="G222" i="6"/>
  <c r="H222" i="6"/>
  <c r="AN222" i="6"/>
  <c r="U222" i="6"/>
  <c r="H217" i="6"/>
  <c r="AN217" i="6"/>
  <c r="S217" i="6"/>
  <c r="I217" i="6"/>
  <c r="Y217" i="6"/>
  <c r="U217" i="6"/>
  <c r="Q217" i="6"/>
  <c r="G217" i="6"/>
  <c r="F258" i="7"/>
  <c r="E258" i="7"/>
  <c r="F66" i="7"/>
  <c r="E66" i="7"/>
  <c r="G129" i="6"/>
  <c r="U129" i="6"/>
  <c r="Y129" i="6"/>
  <c r="H129" i="6"/>
  <c r="AN129" i="6"/>
  <c r="Q129" i="6"/>
  <c r="I129" i="6"/>
  <c r="S129" i="6"/>
  <c r="Q154" i="6"/>
  <c r="S154" i="6"/>
  <c r="I154" i="6"/>
  <c r="U154" i="6"/>
  <c r="G154" i="6"/>
  <c r="H154" i="6"/>
  <c r="AN154" i="6"/>
  <c r="Y154" i="6"/>
  <c r="G58" i="6"/>
  <c r="I58" i="6"/>
  <c r="Y58" i="6"/>
  <c r="S58" i="6"/>
  <c r="U58" i="6"/>
  <c r="H58" i="6"/>
  <c r="AN58" i="6"/>
  <c r="Q58" i="6"/>
  <c r="U261" i="6"/>
  <c r="H261" i="6"/>
  <c r="AN261" i="6"/>
  <c r="I261" i="6"/>
  <c r="G261" i="6"/>
  <c r="Y261" i="6"/>
  <c r="S261" i="6"/>
  <c r="Q261" i="6"/>
  <c r="G278" i="6"/>
  <c r="S278" i="6"/>
  <c r="I278" i="6"/>
  <c r="U278" i="6"/>
  <c r="H278" i="6"/>
  <c r="AN278" i="6"/>
  <c r="Q278" i="6"/>
  <c r="Y278" i="6"/>
  <c r="Z231" i="6"/>
  <c r="Y29" i="6"/>
  <c r="Q29" i="6"/>
  <c r="S29" i="6"/>
  <c r="I29" i="6"/>
  <c r="G29" i="6"/>
  <c r="H29" i="6"/>
  <c r="AN29" i="6"/>
  <c r="U29" i="6"/>
  <c r="S629" i="6"/>
  <c r="U629" i="6"/>
  <c r="Q629" i="6"/>
  <c r="Y629" i="6"/>
  <c r="I629" i="6"/>
  <c r="H629" i="6"/>
  <c r="AN629" i="6"/>
  <c r="G629" i="6"/>
  <c r="I693" i="6"/>
  <c r="Y693" i="6"/>
  <c r="U693" i="6"/>
  <c r="S693" i="6"/>
  <c r="G693" i="6"/>
  <c r="H693" i="6"/>
  <c r="AN693" i="6"/>
  <c r="Q693" i="6"/>
  <c r="U11" i="6"/>
  <c r="H11" i="6"/>
  <c r="AN11" i="6"/>
  <c r="I11" i="6"/>
  <c r="S11" i="6"/>
  <c r="Y11" i="6"/>
  <c r="Q11" i="6"/>
  <c r="G11" i="6"/>
  <c r="E326" i="7"/>
  <c r="F326" i="7"/>
  <c r="E152" i="7"/>
  <c r="F152" i="7"/>
  <c r="BQ42" i="6"/>
  <c r="E186" i="7"/>
  <c r="F186" i="7"/>
  <c r="S254" i="6"/>
  <c r="Y254" i="6"/>
  <c r="Q254" i="6"/>
  <c r="H254" i="6"/>
  <c r="AN254" i="6"/>
  <c r="I254" i="6"/>
  <c r="G254" i="6"/>
  <c r="U254" i="6"/>
  <c r="E254" i="7"/>
  <c r="F254" i="7"/>
  <c r="H219" i="6"/>
  <c r="AN219" i="6"/>
  <c r="I219" i="6"/>
  <c r="S219" i="6"/>
  <c r="Y219" i="6"/>
  <c r="U219" i="6"/>
  <c r="G219" i="6"/>
  <c r="Q219" i="6"/>
  <c r="E93" i="7"/>
  <c r="F93" i="7"/>
  <c r="U93" i="6"/>
  <c r="H93" i="6"/>
  <c r="AN93" i="6"/>
  <c r="I93" i="6"/>
  <c r="S93" i="6"/>
  <c r="G93" i="6"/>
  <c r="Q93" i="6"/>
  <c r="Y93" i="6"/>
  <c r="E89" i="7"/>
  <c r="F89" i="7"/>
  <c r="G94" i="6"/>
  <c r="Q94" i="6"/>
  <c r="Y94" i="6"/>
  <c r="I94" i="6"/>
  <c r="H94" i="6"/>
  <c r="AN94" i="6"/>
  <c r="S94" i="6"/>
  <c r="U94" i="6"/>
  <c r="I176" i="6"/>
  <c r="G176" i="6"/>
  <c r="Y176" i="6"/>
  <c r="S176" i="6"/>
  <c r="U176" i="6"/>
  <c r="Q176" i="6"/>
  <c r="H176" i="6"/>
  <c r="AN176" i="6"/>
  <c r="Z171" i="6"/>
  <c r="H70" i="6"/>
  <c r="AN70" i="6"/>
  <c r="S70" i="6"/>
  <c r="U70" i="6"/>
  <c r="Q70" i="6"/>
  <c r="G70" i="6"/>
  <c r="I70" i="6"/>
  <c r="Y70" i="6"/>
  <c r="E70" i="7"/>
  <c r="F70" i="7"/>
  <c r="Y55" i="6"/>
  <c r="Q55" i="6"/>
  <c r="S55" i="6"/>
  <c r="G55" i="6"/>
  <c r="H55" i="6"/>
  <c r="AN55" i="6"/>
  <c r="I55" i="6"/>
  <c r="U55" i="6"/>
  <c r="Z67" i="6"/>
  <c r="F67" i="7"/>
  <c r="E67" i="7"/>
  <c r="H361" i="6"/>
  <c r="AN361" i="6"/>
  <c r="S361" i="6"/>
  <c r="U361" i="6"/>
  <c r="Y361" i="6"/>
  <c r="Q361" i="6"/>
  <c r="G361" i="6"/>
  <c r="I361" i="6"/>
  <c r="G88" i="5"/>
  <c r="X88" i="5"/>
  <c r="Z88" i="5"/>
  <c r="BM88" i="5"/>
  <c r="F88" i="5"/>
  <c r="G152" i="5"/>
  <c r="BM152" i="5"/>
  <c r="F152" i="5"/>
  <c r="X152" i="5"/>
  <c r="Z152" i="5"/>
  <c r="BM162" i="5"/>
  <c r="G162" i="5"/>
  <c r="F162" i="5"/>
  <c r="X162" i="5"/>
  <c r="Z162" i="5"/>
  <c r="F95" i="5"/>
  <c r="BM95" i="5"/>
  <c r="Z95" i="5"/>
  <c r="X95" i="5"/>
  <c r="G95" i="5"/>
  <c r="G287" i="5"/>
  <c r="X287" i="5"/>
  <c r="F287" i="5"/>
  <c r="Z287" i="5"/>
  <c r="BM287" i="5"/>
  <c r="Y423" i="6"/>
  <c r="Q423" i="6"/>
  <c r="I423" i="6"/>
  <c r="H423" i="6"/>
  <c r="AN423" i="6"/>
  <c r="G423" i="6"/>
  <c r="S423" i="6"/>
  <c r="U423" i="6"/>
  <c r="E487" i="7"/>
  <c r="F487" i="7"/>
  <c r="Y551" i="6"/>
  <c r="U551" i="6"/>
  <c r="I551" i="6"/>
  <c r="Q551" i="6"/>
  <c r="H551" i="6"/>
  <c r="AN551" i="6"/>
  <c r="G551" i="6"/>
  <c r="S551" i="6"/>
  <c r="Q679" i="6"/>
  <c r="H679" i="6"/>
  <c r="AN679" i="6"/>
  <c r="U679" i="6"/>
  <c r="G679" i="6"/>
  <c r="Y679" i="6"/>
  <c r="I679" i="6"/>
  <c r="S679" i="6"/>
  <c r="U560" i="6"/>
  <c r="I560" i="6"/>
  <c r="S560" i="6"/>
  <c r="Y560" i="6"/>
  <c r="H560" i="6"/>
  <c r="AN560" i="6"/>
  <c r="Q560" i="6"/>
  <c r="G560" i="6"/>
  <c r="G688" i="6"/>
  <c r="Q688" i="6"/>
  <c r="U688" i="6"/>
  <c r="I688" i="6"/>
  <c r="H688" i="6"/>
  <c r="AN688" i="6"/>
  <c r="Y688" i="6"/>
  <c r="S688" i="6"/>
  <c r="F577" i="7"/>
  <c r="E577" i="7"/>
  <c r="Y577" i="6"/>
  <c r="G577" i="6"/>
  <c r="U577" i="6"/>
  <c r="I577" i="6"/>
  <c r="Q577" i="6"/>
  <c r="S577" i="6"/>
  <c r="H577" i="6"/>
  <c r="AN577" i="6"/>
  <c r="BM124" i="5"/>
  <c r="Z124" i="5"/>
  <c r="G124" i="5"/>
  <c r="F124" i="5"/>
  <c r="X124" i="5"/>
  <c r="G188" i="5"/>
  <c r="X188" i="5"/>
  <c r="BM188" i="5"/>
  <c r="F188" i="5"/>
  <c r="Z188" i="5"/>
  <c r="F193" i="5"/>
  <c r="X193" i="5"/>
  <c r="Z193" i="5"/>
  <c r="G193" i="5"/>
  <c r="BM193" i="5"/>
  <c r="X270" i="5"/>
  <c r="G270" i="5"/>
  <c r="BM270" i="5"/>
  <c r="F270" i="5"/>
  <c r="Z270" i="5"/>
  <c r="Z203" i="5"/>
  <c r="X203" i="5"/>
  <c r="F203" i="5"/>
  <c r="BM203" i="5"/>
  <c r="G203" i="5"/>
  <c r="BM267" i="5"/>
  <c r="X267" i="5"/>
  <c r="Z267" i="5"/>
  <c r="F267" i="5"/>
  <c r="G267" i="5"/>
  <c r="S595" i="6"/>
  <c r="U595" i="6"/>
  <c r="Y595" i="6"/>
  <c r="Q595" i="6"/>
  <c r="I595" i="6"/>
  <c r="H595" i="6"/>
  <c r="AN595" i="6"/>
  <c r="G595" i="6"/>
  <c r="E476" i="7"/>
  <c r="F476" i="7"/>
  <c r="I668" i="6"/>
  <c r="Y668" i="6"/>
  <c r="U668" i="6"/>
  <c r="G668" i="6"/>
  <c r="S668" i="6"/>
  <c r="Q668" i="6"/>
  <c r="H668" i="6"/>
  <c r="AN668" i="6"/>
  <c r="E493" i="7"/>
  <c r="F493" i="7"/>
  <c r="E557" i="7"/>
  <c r="F557" i="7"/>
  <c r="Z85" i="5"/>
  <c r="G85" i="5"/>
  <c r="BM85" i="5"/>
  <c r="F85" i="5"/>
  <c r="X85" i="5"/>
  <c r="F277" i="5"/>
  <c r="Z277" i="5"/>
  <c r="X277" i="5"/>
  <c r="BM277" i="5"/>
  <c r="G277" i="5"/>
  <c r="BM143" i="5"/>
  <c r="F143" i="5"/>
  <c r="Z143" i="5"/>
  <c r="G143" i="5"/>
  <c r="X143" i="5"/>
  <c r="H535" i="6"/>
  <c r="AN535" i="6"/>
  <c r="U535" i="6"/>
  <c r="S535" i="6"/>
  <c r="Y535" i="6"/>
  <c r="G535" i="6"/>
  <c r="Q535" i="6"/>
  <c r="I535" i="6"/>
  <c r="Q672" i="6"/>
  <c r="G672" i="6"/>
  <c r="I672" i="6"/>
  <c r="U672" i="6"/>
  <c r="Y672" i="6"/>
  <c r="H672" i="6"/>
  <c r="AN672" i="6"/>
  <c r="S672" i="6"/>
  <c r="Q561" i="6"/>
  <c r="G561" i="6"/>
  <c r="Y561" i="6"/>
  <c r="S561" i="6"/>
  <c r="I561" i="6"/>
  <c r="U561" i="6"/>
  <c r="H561" i="6"/>
  <c r="AN561" i="6"/>
  <c r="BM105" i="5"/>
  <c r="G105" i="5"/>
  <c r="F105" i="5"/>
  <c r="Z105" i="5"/>
  <c r="X105" i="5"/>
  <c r="G46" i="5"/>
  <c r="X46" i="5"/>
  <c r="F46" i="5"/>
  <c r="Z46" i="5"/>
  <c r="BM46" i="5"/>
  <c r="G234" i="5"/>
  <c r="Z234" i="5"/>
  <c r="BM234" i="5"/>
  <c r="X234" i="5"/>
  <c r="F234" i="5"/>
  <c r="X167" i="5"/>
  <c r="F167" i="5"/>
  <c r="BM167" i="5"/>
  <c r="G167" i="5"/>
  <c r="Z167" i="5"/>
  <c r="E431" i="7"/>
  <c r="F431" i="7"/>
  <c r="U623" i="6"/>
  <c r="I623" i="6"/>
  <c r="S623" i="6"/>
  <c r="Q623" i="6"/>
  <c r="G623" i="6"/>
  <c r="Y623" i="6"/>
  <c r="H623" i="6"/>
  <c r="AN623" i="6"/>
  <c r="E376" i="7"/>
  <c r="F376" i="7"/>
  <c r="Q393" i="6"/>
  <c r="S393" i="6"/>
  <c r="G393" i="6"/>
  <c r="U393" i="6"/>
  <c r="I393" i="6"/>
  <c r="H393" i="6"/>
  <c r="AN393" i="6"/>
  <c r="Y393" i="6"/>
  <c r="S378" i="6"/>
  <c r="I378" i="6"/>
  <c r="U378" i="6"/>
  <c r="H378" i="6"/>
  <c r="AN378" i="6"/>
  <c r="Q378" i="6"/>
  <c r="G378" i="6"/>
  <c r="Y378" i="6"/>
  <c r="E378" i="7"/>
  <c r="F378" i="7"/>
  <c r="G506" i="6"/>
  <c r="Q506" i="6"/>
  <c r="H506" i="6"/>
  <c r="AN506" i="6"/>
  <c r="I506" i="6"/>
  <c r="S506" i="6"/>
  <c r="Y506" i="6"/>
  <c r="U506" i="6"/>
  <c r="Q570" i="6"/>
  <c r="U570" i="6"/>
  <c r="H570" i="6"/>
  <c r="AN570" i="6"/>
  <c r="S570" i="6"/>
  <c r="Y570" i="6"/>
  <c r="I570" i="6"/>
  <c r="G570" i="6"/>
  <c r="F112" i="7"/>
  <c r="E112" i="7"/>
  <c r="Y307" i="6"/>
  <c r="G307" i="6"/>
  <c r="S307" i="6"/>
  <c r="H307" i="6"/>
  <c r="AN307" i="6"/>
  <c r="I307" i="6"/>
  <c r="U307" i="6"/>
  <c r="Q307" i="6"/>
  <c r="BQ54" i="6"/>
  <c r="E54" i="7"/>
  <c r="F54" i="7"/>
  <c r="S347" i="6"/>
  <c r="Q347" i="6"/>
  <c r="Y347" i="6"/>
  <c r="H347" i="6"/>
  <c r="AN347" i="6"/>
  <c r="I347" i="6"/>
  <c r="G347" i="6"/>
  <c r="U347" i="6"/>
  <c r="E347" i="7"/>
  <c r="F347" i="7"/>
  <c r="Y364" i="6"/>
  <c r="I364" i="6"/>
  <c r="H364" i="6"/>
  <c r="AN364" i="6"/>
  <c r="G364" i="6"/>
  <c r="S364" i="6"/>
  <c r="Q364" i="6"/>
  <c r="U364" i="6"/>
  <c r="F364" i="7"/>
  <c r="E364" i="7"/>
  <c r="U92" i="6"/>
  <c r="S92" i="6"/>
  <c r="Q92" i="6"/>
  <c r="H92" i="6"/>
  <c r="AN92" i="6"/>
  <c r="G92" i="6"/>
  <c r="Y92" i="6"/>
  <c r="I92" i="6"/>
  <c r="E8" i="7"/>
  <c r="F8" i="7"/>
  <c r="U352" i="6"/>
  <c r="Y352" i="6"/>
  <c r="Q352" i="6"/>
  <c r="S352" i="6"/>
  <c r="I352" i="6"/>
  <c r="G352" i="6"/>
  <c r="H352" i="6"/>
  <c r="AN352" i="6"/>
  <c r="F130" i="7"/>
  <c r="E130" i="7"/>
  <c r="Y72" i="6"/>
  <c r="H72" i="6"/>
  <c r="AN72" i="6"/>
  <c r="U72" i="6"/>
  <c r="I72" i="6"/>
  <c r="Q72" i="6"/>
  <c r="S72" i="6"/>
  <c r="G72" i="6"/>
  <c r="F613" i="7"/>
  <c r="E613" i="7"/>
  <c r="E677" i="7"/>
  <c r="F677" i="7"/>
  <c r="S370" i="6"/>
  <c r="G370" i="6"/>
  <c r="H370" i="6"/>
  <c r="AN370" i="6"/>
  <c r="Q370" i="6"/>
  <c r="Y370" i="6"/>
  <c r="U370" i="6"/>
  <c r="I370" i="6"/>
  <c r="E498" i="7"/>
  <c r="F498" i="7"/>
  <c r="E562" i="7"/>
  <c r="F562" i="7"/>
  <c r="Y690" i="6"/>
  <c r="U690" i="6"/>
  <c r="G690" i="6"/>
  <c r="S690" i="6"/>
  <c r="Q690" i="6"/>
  <c r="H690" i="6"/>
  <c r="AN690" i="6"/>
  <c r="I690" i="6"/>
  <c r="F360" i="7"/>
  <c r="E360" i="7"/>
  <c r="BQ100" i="6"/>
  <c r="F269" i="7"/>
  <c r="E269" i="7"/>
  <c r="U269" i="6"/>
  <c r="Q269" i="6"/>
  <c r="I269" i="6"/>
  <c r="Y269" i="6"/>
  <c r="G269" i="6"/>
  <c r="H269" i="6"/>
  <c r="AN269" i="6"/>
  <c r="S269" i="6"/>
  <c r="U286" i="6"/>
  <c r="Y286" i="6"/>
  <c r="H286" i="6"/>
  <c r="AN286" i="6"/>
  <c r="I286" i="6"/>
  <c r="S286" i="6"/>
  <c r="G286" i="6"/>
  <c r="Q286" i="6"/>
  <c r="Y322" i="6"/>
  <c r="S322" i="6"/>
  <c r="I322" i="6"/>
  <c r="U322" i="6"/>
  <c r="Q322" i="6"/>
  <c r="H322" i="6"/>
  <c r="AN322" i="6"/>
  <c r="G322" i="6"/>
  <c r="BQ103" i="6"/>
  <c r="E7" i="7"/>
  <c r="F7" i="7"/>
  <c r="H133" i="6"/>
  <c r="AN133" i="6"/>
  <c r="S133" i="6"/>
  <c r="I133" i="6"/>
  <c r="Y133" i="6"/>
  <c r="U133" i="6"/>
  <c r="G133" i="6"/>
  <c r="Q133" i="6"/>
  <c r="Y247" i="6"/>
  <c r="Q247" i="6"/>
  <c r="S247" i="6"/>
  <c r="I247" i="6"/>
  <c r="H247" i="6"/>
  <c r="AN247" i="6"/>
  <c r="U247" i="6"/>
  <c r="G247" i="6"/>
  <c r="H41" i="6"/>
  <c r="AN41" i="6"/>
  <c r="Y41" i="6"/>
  <c r="U41" i="6"/>
  <c r="I41" i="6"/>
  <c r="Q41" i="6"/>
  <c r="G41" i="6"/>
  <c r="S41" i="6"/>
  <c r="I669" i="6"/>
  <c r="U669" i="6"/>
  <c r="S669" i="6"/>
  <c r="Q669" i="6"/>
  <c r="Y669" i="6"/>
  <c r="H669" i="6"/>
  <c r="AN669" i="6"/>
  <c r="G669" i="6"/>
  <c r="G733" i="6"/>
  <c r="H733" i="6"/>
  <c r="AN733" i="6"/>
  <c r="I733" i="6"/>
  <c r="Y733" i="6"/>
  <c r="U733" i="6"/>
  <c r="Q733" i="6"/>
  <c r="S733" i="6"/>
  <c r="F426" i="7"/>
  <c r="E426" i="7"/>
  <c r="F554" i="7"/>
  <c r="E554" i="7"/>
  <c r="F618" i="7"/>
  <c r="E618" i="7"/>
  <c r="X39" i="5"/>
  <c r="G39" i="5"/>
  <c r="Z39" i="5"/>
  <c r="BM39" i="5"/>
  <c r="F39" i="5"/>
  <c r="I189" i="6"/>
  <c r="U189" i="6"/>
  <c r="G189" i="6"/>
  <c r="Q189" i="6"/>
  <c r="H189" i="6"/>
  <c r="AN189" i="6"/>
  <c r="S189" i="6"/>
  <c r="Y189" i="6"/>
  <c r="E189" i="7"/>
  <c r="F189" i="7"/>
  <c r="G180" i="6"/>
  <c r="Q180" i="6"/>
  <c r="H180" i="6"/>
  <c r="AN180" i="6"/>
  <c r="U180" i="6"/>
  <c r="Y180" i="6"/>
  <c r="I180" i="6"/>
  <c r="S180" i="6"/>
  <c r="Q285" i="6"/>
  <c r="U285" i="6"/>
  <c r="I285" i="6"/>
  <c r="G285" i="6"/>
  <c r="H285" i="6"/>
  <c r="AN285" i="6"/>
  <c r="S285" i="6"/>
  <c r="Y285" i="6"/>
  <c r="E285" i="7"/>
  <c r="F285" i="7"/>
  <c r="Z302" i="6"/>
  <c r="E69" i="7"/>
  <c r="F69" i="7"/>
  <c r="F56" i="7"/>
  <c r="E56" i="7"/>
  <c r="Y56" i="6"/>
  <c r="Q56" i="6"/>
  <c r="I56" i="6"/>
  <c r="G56" i="6"/>
  <c r="H56" i="6"/>
  <c r="AN56" i="6"/>
  <c r="S56" i="6"/>
  <c r="U56" i="6"/>
  <c r="BQ113" i="6"/>
  <c r="S313" i="6"/>
  <c r="Q313" i="6"/>
  <c r="U313" i="6"/>
  <c r="I313" i="6"/>
  <c r="H313" i="6"/>
  <c r="AN313" i="6"/>
  <c r="G313" i="6"/>
  <c r="Y313" i="6"/>
  <c r="G363" i="6"/>
  <c r="Q363" i="6"/>
  <c r="I363" i="6"/>
  <c r="S363" i="6"/>
  <c r="Y363" i="6"/>
  <c r="H363" i="6"/>
  <c r="AN363" i="6"/>
  <c r="U363" i="6"/>
  <c r="I78" i="6"/>
  <c r="H78" i="6"/>
  <c r="AN78" i="6"/>
  <c r="S78" i="6"/>
  <c r="Q78" i="6"/>
  <c r="G78" i="6"/>
  <c r="U78" i="6"/>
  <c r="Y78" i="6"/>
  <c r="E526" i="7"/>
  <c r="F526" i="7"/>
  <c r="H654" i="6"/>
  <c r="AN654" i="6"/>
  <c r="G654" i="6"/>
  <c r="I654" i="6"/>
  <c r="U654" i="6"/>
  <c r="Y654" i="6"/>
  <c r="Q654" i="6"/>
  <c r="S654" i="6"/>
  <c r="E321" i="7"/>
  <c r="F321" i="7"/>
  <c r="G164" i="6"/>
  <c r="Y164" i="6"/>
  <c r="S164" i="6"/>
  <c r="U164" i="6"/>
  <c r="H164" i="6"/>
  <c r="AN164" i="6"/>
  <c r="Q164" i="6"/>
  <c r="I164" i="6"/>
  <c r="E117" i="7"/>
  <c r="F117" i="7"/>
  <c r="F9" i="7"/>
  <c r="E9" i="7"/>
  <c r="BQ9" i="6"/>
  <c r="G71" i="6"/>
  <c r="I71" i="6"/>
  <c r="S71" i="6"/>
  <c r="U71" i="6"/>
  <c r="H71" i="6"/>
  <c r="AN71" i="6"/>
  <c r="Y71" i="6"/>
  <c r="Q71" i="6"/>
  <c r="H251" i="6"/>
  <c r="AN251" i="6"/>
  <c r="I251" i="6"/>
  <c r="Q251" i="6"/>
  <c r="Y251" i="6"/>
  <c r="S251" i="6"/>
  <c r="U251" i="6"/>
  <c r="G251" i="6"/>
  <c r="F251" i="7"/>
  <c r="E251" i="7"/>
  <c r="E80" i="7"/>
  <c r="F80" i="7"/>
  <c r="S80" i="6"/>
  <c r="Q80" i="6"/>
  <c r="G80" i="6"/>
  <c r="Y80" i="6"/>
  <c r="I80" i="6"/>
  <c r="U80" i="6"/>
  <c r="H80" i="6"/>
  <c r="AN80" i="6"/>
  <c r="E230" i="7"/>
  <c r="F230" i="7"/>
  <c r="E225" i="7"/>
  <c r="F225" i="7"/>
  <c r="U64" i="6"/>
  <c r="Y64" i="6"/>
  <c r="Q64" i="6"/>
  <c r="I64" i="6"/>
  <c r="H64" i="6"/>
  <c r="AN64" i="6"/>
  <c r="S64" i="6"/>
  <c r="G64" i="6"/>
  <c r="I97" i="6"/>
  <c r="Y97" i="6"/>
  <c r="S97" i="6"/>
  <c r="Q97" i="6"/>
  <c r="H97" i="6"/>
  <c r="AN97" i="6"/>
  <c r="G97" i="6"/>
  <c r="U97" i="6"/>
  <c r="Y132" i="6"/>
  <c r="Q132" i="6"/>
  <c r="U132" i="6"/>
  <c r="I132" i="6"/>
  <c r="H132" i="6"/>
  <c r="AN132" i="6"/>
  <c r="S132" i="6"/>
  <c r="G132" i="6"/>
  <c r="E26" i="7"/>
  <c r="F26" i="7"/>
  <c r="Z162" i="6"/>
  <c r="I149" i="6"/>
  <c r="Y149" i="6"/>
  <c r="S149" i="6"/>
  <c r="G149" i="6"/>
  <c r="Q149" i="6"/>
  <c r="H149" i="6"/>
  <c r="AN149" i="6"/>
  <c r="U149" i="6"/>
  <c r="F149" i="7"/>
  <c r="E149" i="7"/>
  <c r="E46" i="7"/>
  <c r="F46" i="7"/>
  <c r="Q277" i="6"/>
  <c r="U277" i="6"/>
  <c r="I277" i="6"/>
  <c r="G277" i="6"/>
  <c r="Y277" i="6"/>
  <c r="H277" i="6"/>
  <c r="AN277" i="6"/>
  <c r="S277" i="6"/>
  <c r="Z34" i="6"/>
  <c r="BQ104" i="6"/>
  <c r="Z304" i="6"/>
  <c r="F43" i="7"/>
  <c r="E43" i="7"/>
  <c r="Y131" i="6"/>
  <c r="H131" i="6"/>
  <c r="AN131" i="6"/>
  <c r="S131" i="6"/>
  <c r="U131" i="6"/>
  <c r="Q131" i="6"/>
  <c r="G131" i="6"/>
  <c r="I131" i="6"/>
  <c r="Q197" i="6"/>
  <c r="H197" i="6"/>
  <c r="AN197" i="6"/>
  <c r="S197" i="6"/>
  <c r="G197" i="6"/>
  <c r="I197" i="6"/>
  <c r="Y197" i="6"/>
  <c r="U197" i="6"/>
  <c r="E311" i="7"/>
  <c r="F311" i="7"/>
  <c r="E68" i="7"/>
  <c r="F68" i="7"/>
  <c r="H68" i="6"/>
  <c r="AN68" i="6"/>
  <c r="U68" i="6"/>
  <c r="Y68" i="6"/>
  <c r="Q68" i="6"/>
  <c r="S68" i="6"/>
  <c r="I68" i="6"/>
  <c r="G68" i="6"/>
  <c r="Z88" i="6"/>
  <c r="F88" i="7"/>
  <c r="E88" i="7"/>
  <c r="Z114" i="5"/>
  <c r="BM114" i="5"/>
  <c r="G114" i="5"/>
  <c r="X114" i="5"/>
  <c r="F114" i="5"/>
  <c r="G51" i="5"/>
  <c r="Z51" i="5"/>
  <c r="F51" i="5"/>
  <c r="X51" i="5"/>
  <c r="BM51" i="5"/>
  <c r="I379" i="6"/>
  <c r="Y379" i="6"/>
  <c r="U379" i="6"/>
  <c r="H379" i="6"/>
  <c r="AN379" i="6"/>
  <c r="S379" i="6"/>
  <c r="Q379" i="6"/>
  <c r="G379" i="6"/>
  <c r="E379" i="7"/>
  <c r="F379" i="7"/>
  <c r="F571" i="7"/>
  <c r="E571" i="7"/>
  <c r="S699" i="6"/>
  <c r="Q699" i="6"/>
  <c r="G699" i="6"/>
  <c r="H699" i="6"/>
  <c r="AN699" i="6"/>
  <c r="I699" i="6"/>
  <c r="Y699" i="6"/>
  <c r="U699" i="6"/>
  <c r="E388" i="7"/>
  <c r="F388" i="7"/>
  <c r="E452" i="7"/>
  <c r="F452" i="7"/>
  <c r="F516" i="7"/>
  <c r="E516" i="7"/>
  <c r="I469" i="6"/>
  <c r="Q469" i="6"/>
  <c r="H469" i="6"/>
  <c r="AN469" i="6"/>
  <c r="U469" i="6"/>
  <c r="Y469" i="6"/>
  <c r="S469" i="6"/>
  <c r="G469" i="6"/>
  <c r="F533" i="7"/>
  <c r="E533" i="7"/>
  <c r="H597" i="6"/>
  <c r="AN597" i="6"/>
  <c r="Y597" i="6"/>
  <c r="I597" i="6"/>
  <c r="G597" i="6"/>
  <c r="U597" i="6"/>
  <c r="S597" i="6"/>
  <c r="Q597" i="6"/>
  <c r="Z204" i="5"/>
  <c r="G204" i="5"/>
  <c r="X204" i="5"/>
  <c r="BM204" i="5"/>
  <c r="F204" i="5"/>
  <c r="BM151" i="5"/>
  <c r="F151" i="5"/>
  <c r="Z151" i="5"/>
  <c r="G151" i="5"/>
  <c r="X151" i="5"/>
  <c r="F479" i="7"/>
  <c r="E479" i="7"/>
  <c r="E543" i="7"/>
  <c r="F543" i="7"/>
  <c r="U543" i="6"/>
  <c r="S543" i="6"/>
  <c r="Q543" i="6"/>
  <c r="I543" i="6"/>
  <c r="H543" i="6"/>
  <c r="AN543" i="6"/>
  <c r="Y543" i="6"/>
  <c r="G543" i="6"/>
  <c r="H607" i="6"/>
  <c r="AN607" i="6"/>
  <c r="Y607" i="6"/>
  <c r="G607" i="6"/>
  <c r="S607" i="6"/>
  <c r="U607" i="6"/>
  <c r="I607" i="6"/>
  <c r="Q607" i="6"/>
  <c r="E552" i="7"/>
  <c r="F552" i="7"/>
  <c r="Q552" i="6"/>
  <c r="Y552" i="6"/>
  <c r="H552" i="6"/>
  <c r="AN552" i="6"/>
  <c r="G552" i="6"/>
  <c r="S552" i="6"/>
  <c r="U552" i="6"/>
  <c r="I552" i="6"/>
  <c r="S680" i="6"/>
  <c r="Q680" i="6"/>
  <c r="Y680" i="6"/>
  <c r="U680" i="6"/>
  <c r="G680" i="6"/>
  <c r="H680" i="6"/>
  <c r="AN680" i="6"/>
  <c r="I680" i="6"/>
  <c r="F377" i="7"/>
  <c r="E377" i="7"/>
  <c r="E505" i="7"/>
  <c r="F505" i="7"/>
  <c r="BM96" i="5"/>
  <c r="X96" i="5"/>
  <c r="Z96" i="5"/>
  <c r="F96" i="5"/>
  <c r="G96" i="5"/>
  <c r="Z170" i="5"/>
  <c r="F170" i="5"/>
  <c r="X170" i="5"/>
  <c r="BM170" i="5"/>
  <c r="G170" i="5"/>
  <c r="BM163" i="5"/>
  <c r="F163" i="5"/>
  <c r="G163" i="5"/>
  <c r="Z163" i="5"/>
  <c r="X163" i="5"/>
  <c r="S427" i="6"/>
  <c r="U427" i="6"/>
  <c r="I427" i="6"/>
  <c r="Q427" i="6"/>
  <c r="Y427" i="6"/>
  <c r="H427" i="6"/>
  <c r="AN427" i="6"/>
  <c r="G427" i="6"/>
  <c r="F683" i="7"/>
  <c r="E683" i="7"/>
  <c r="E500" i="7"/>
  <c r="F500" i="7"/>
  <c r="Q564" i="6"/>
  <c r="S564" i="6"/>
  <c r="H564" i="6"/>
  <c r="AN564" i="6"/>
  <c r="Y564" i="6"/>
  <c r="I564" i="6"/>
  <c r="U564" i="6"/>
  <c r="G564" i="6"/>
  <c r="Y628" i="6"/>
  <c r="S628" i="6"/>
  <c r="U628" i="6"/>
  <c r="G628" i="6"/>
  <c r="Q628" i="6"/>
  <c r="I628" i="6"/>
  <c r="H628" i="6"/>
  <c r="AN628" i="6"/>
  <c r="E692" i="7"/>
  <c r="F692" i="7"/>
  <c r="Z52" i="5"/>
  <c r="F52" i="5"/>
  <c r="G52" i="5"/>
  <c r="BM52" i="5"/>
  <c r="X52" i="5"/>
  <c r="F57" i="5"/>
  <c r="X57" i="5"/>
  <c r="Z57" i="5"/>
  <c r="BM57" i="5"/>
  <c r="G57" i="5"/>
  <c r="X249" i="5"/>
  <c r="BM249" i="5"/>
  <c r="G249" i="5"/>
  <c r="Z249" i="5"/>
  <c r="F249" i="5"/>
  <c r="Y387" i="6"/>
  <c r="U387" i="6"/>
  <c r="Q387" i="6"/>
  <c r="S387" i="6"/>
  <c r="H387" i="6"/>
  <c r="AN387" i="6"/>
  <c r="G387" i="6"/>
  <c r="I387" i="6"/>
  <c r="H643" i="6"/>
  <c r="AN643" i="6"/>
  <c r="Y643" i="6"/>
  <c r="I643" i="6"/>
  <c r="U643" i="6"/>
  <c r="G643" i="6"/>
  <c r="Q643" i="6"/>
  <c r="S643" i="6"/>
  <c r="G460" i="6"/>
  <c r="Q460" i="6"/>
  <c r="I460" i="6"/>
  <c r="H460" i="6"/>
  <c r="AN460" i="6"/>
  <c r="U460" i="6"/>
  <c r="S460" i="6"/>
  <c r="Y460" i="6"/>
  <c r="S524" i="6"/>
  <c r="Q524" i="6"/>
  <c r="H524" i="6"/>
  <c r="AN524" i="6"/>
  <c r="G524" i="6"/>
  <c r="I524" i="6"/>
  <c r="U524" i="6"/>
  <c r="Y524" i="6"/>
  <c r="F633" i="7"/>
  <c r="E633" i="7"/>
  <c r="E454" i="7"/>
  <c r="F454" i="7"/>
  <c r="F710" i="7"/>
  <c r="E710" i="7"/>
  <c r="E140" i="7"/>
  <c r="F140" i="7"/>
  <c r="I359" i="6"/>
  <c r="U359" i="6"/>
  <c r="G359" i="6"/>
  <c r="Y359" i="6"/>
  <c r="Q359" i="6"/>
  <c r="H359" i="6"/>
  <c r="AN359" i="6"/>
  <c r="S359" i="6"/>
  <c r="F76" i="7"/>
  <c r="E76" i="7"/>
  <c r="Y128" i="6"/>
  <c r="U128" i="6"/>
  <c r="I128" i="6"/>
  <c r="G128" i="6"/>
  <c r="S128" i="6"/>
  <c r="H128" i="6"/>
  <c r="AN128" i="6"/>
  <c r="Q128" i="6"/>
  <c r="Z153" i="6"/>
  <c r="E194" i="7"/>
  <c r="F194" i="7"/>
  <c r="Y194" i="6"/>
  <c r="I194" i="6"/>
  <c r="U194" i="6"/>
  <c r="G194" i="6"/>
  <c r="H194" i="6"/>
  <c r="AN194" i="6"/>
  <c r="Q194" i="6"/>
  <c r="S194" i="6"/>
  <c r="E39" i="7"/>
  <c r="F39" i="7"/>
  <c r="E314" i="7"/>
  <c r="F314" i="7"/>
  <c r="G323" i="6"/>
  <c r="I323" i="6"/>
  <c r="H323" i="6"/>
  <c r="AN323" i="6"/>
  <c r="S323" i="6"/>
  <c r="Y323" i="6"/>
  <c r="U323" i="6"/>
  <c r="Q323" i="6"/>
  <c r="Y174" i="6"/>
  <c r="I174" i="6"/>
  <c r="G174" i="6"/>
  <c r="Q174" i="6"/>
  <c r="H174" i="6"/>
  <c r="AN174" i="6"/>
  <c r="S174" i="6"/>
  <c r="U174" i="6"/>
  <c r="E30" i="7"/>
  <c r="F30" i="7"/>
  <c r="Y30" i="6"/>
  <c r="G30" i="6"/>
  <c r="H30" i="6"/>
  <c r="AN30" i="6"/>
  <c r="U30" i="6"/>
  <c r="I30" i="6"/>
  <c r="Q30" i="6"/>
  <c r="S30" i="6"/>
  <c r="I382" i="6"/>
  <c r="H382" i="6"/>
  <c r="AN382" i="6"/>
  <c r="G382" i="6"/>
  <c r="Y382" i="6"/>
  <c r="S382" i="6"/>
  <c r="U382" i="6"/>
  <c r="Q382" i="6"/>
  <c r="F382" i="7"/>
  <c r="E382" i="7"/>
  <c r="G510" i="6"/>
  <c r="S510" i="6"/>
  <c r="I510" i="6"/>
  <c r="H510" i="6"/>
  <c r="AN510" i="6"/>
  <c r="Y510" i="6"/>
  <c r="U510" i="6"/>
  <c r="Q510" i="6"/>
  <c r="I574" i="6"/>
  <c r="H574" i="6"/>
  <c r="AN574" i="6"/>
  <c r="U574" i="6"/>
  <c r="Q574" i="6"/>
  <c r="S574" i="6"/>
  <c r="Y574" i="6"/>
  <c r="G574" i="6"/>
  <c r="F638" i="7"/>
  <c r="E638" i="7"/>
  <c r="F702" i="7"/>
  <c r="E702" i="7"/>
  <c r="F312" i="7"/>
  <c r="E312" i="7"/>
  <c r="F293" i="7"/>
  <c r="E293" i="7"/>
  <c r="Y86" i="6"/>
  <c r="I86" i="6"/>
  <c r="U86" i="6"/>
  <c r="H86" i="6"/>
  <c r="AN86" i="6"/>
  <c r="Q86" i="6"/>
  <c r="G86" i="6"/>
  <c r="S86" i="6"/>
  <c r="Q19" i="6"/>
  <c r="I19" i="6"/>
  <c r="H19" i="6"/>
  <c r="AN19" i="6"/>
  <c r="S19" i="6"/>
  <c r="U19" i="6"/>
  <c r="G19" i="6"/>
  <c r="Y19" i="6"/>
  <c r="F19" i="7"/>
  <c r="E19" i="7"/>
  <c r="Z257" i="6"/>
  <c r="Z244" i="6"/>
  <c r="U349" i="6"/>
  <c r="Y349" i="6"/>
  <c r="Q349" i="6"/>
  <c r="G349" i="6"/>
  <c r="I349" i="6"/>
  <c r="H349" i="6"/>
  <c r="AN349" i="6"/>
  <c r="S349" i="6"/>
  <c r="H185" i="6"/>
  <c r="AN185" i="6"/>
  <c r="S185" i="6"/>
  <c r="U185" i="6"/>
  <c r="Q185" i="6"/>
  <c r="Y185" i="6"/>
  <c r="G185" i="6"/>
  <c r="I185" i="6"/>
  <c r="H172" i="6"/>
  <c r="AN172" i="6"/>
  <c r="U172" i="6"/>
  <c r="Y172" i="6"/>
  <c r="I172" i="6"/>
  <c r="G172" i="6"/>
  <c r="Q172" i="6"/>
  <c r="S172" i="6"/>
  <c r="G502" i="6"/>
  <c r="Y502" i="6"/>
  <c r="I502" i="6"/>
  <c r="H502" i="6"/>
  <c r="AN502" i="6"/>
  <c r="U502" i="6"/>
  <c r="Q502" i="6"/>
  <c r="S502" i="6"/>
  <c r="E566" i="7"/>
  <c r="F566" i="7"/>
  <c r="AH7" i="5"/>
  <c r="AJ7" i="5"/>
  <c r="AK7" i="5"/>
  <c r="AI7" i="5"/>
  <c r="U135" i="6"/>
  <c r="H135" i="6"/>
  <c r="AN135" i="6"/>
  <c r="S135" i="6"/>
  <c r="Q135" i="6"/>
  <c r="G135" i="6"/>
  <c r="Y135" i="6"/>
  <c r="I135" i="6"/>
  <c r="E123" i="7"/>
  <c r="F123" i="7"/>
  <c r="Z14" i="6"/>
  <c r="G340" i="6"/>
  <c r="I340" i="6"/>
  <c r="Y340" i="6"/>
  <c r="H340" i="6"/>
  <c r="AN340" i="6"/>
  <c r="S340" i="6"/>
  <c r="U340" i="6"/>
  <c r="Q340" i="6"/>
  <c r="E301" i="7"/>
  <c r="F301" i="7"/>
  <c r="Q144" i="6"/>
  <c r="H144" i="6"/>
  <c r="AN144" i="6"/>
  <c r="Y144" i="6"/>
  <c r="U144" i="6"/>
  <c r="I144" i="6"/>
  <c r="G144" i="6"/>
  <c r="S144" i="6"/>
  <c r="F593" i="7"/>
  <c r="E593" i="7"/>
  <c r="S418" i="6"/>
  <c r="H418" i="6"/>
  <c r="AN418" i="6"/>
  <c r="Q418" i="6"/>
  <c r="Y418" i="6"/>
  <c r="U418" i="6"/>
  <c r="G418" i="6"/>
  <c r="I418" i="6"/>
  <c r="E418" i="7"/>
  <c r="F418" i="7"/>
  <c r="E320" i="7"/>
  <c r="F320" i="7"/>
  <c r="E216" i="7"/>
  <c r="F216" i="7"/>
  <c r="F227" i="7"/>
  <c r="E227" i="7"/>
  <c r="E33" i="7"/>
  <c r="F33" i="7"/>
  <c r="Z102" i="6"/>
  <c r="U98" i="6"/>
  <c r="Q98" i="6"/>
  <c r="S98" i="6"/>
  <c r="H98" i="6"/>
  <c r="AN98" i="6"/>
  <c r="Y98" i="6"/>
  <c r="I98" i="6"/>
  <c r="G98" i="6"/>
  <c r="E252" i="7"/>
  <c r="F252" i="7"/>
  <c r="S252" i="6"/>
  <c r="H252" i="6"/>
  <c r="AN252" i="6"/>
  <c r="G252" i="6"/>
  <c r="Y252" i="6"/>
  <c r="Q252" i="6"/>
  <c r="I252" i="6"/>
  <c r="U252" i="6"/>
  <c r="S167" i="6"/>
  <c r="I167" i="6"/>
  <c r="Q167" i="6"/>
  <c r="U167" i="6"/>
  <c r="Y167" i="6"/>
  <c r="H167" i="6"/>
  <c r="AN167" i="6"/>
  <c r="G167" i="6"/>
  <c r="E167" i="7"/>
  <c r="F167" i="7"/>
  <c r="H223" i="6"/>
  <c r="AN223" i="6"/>
  <c r="I223" i="6"/>
  <c r="Q223" i="6"/>
  <c r="G223" i="6"/>
  <c r="Y223" i="6"/>
  <c r="U223" i="6"/>
  <c r="S223" i="6"/>
  <c r="Z264" i="6"/>
  <c r="S84" i="6"/>
  <c r="G84" i="6"/>
  <c r="Y84" i="6"/>
  <c r="Q84" i="6"/>
  <c r="H84" i="6"/>
  <c r="AN84" i="6"/>
  <c r="I84" i="6"/>
  <c r="U84" i="6"/>
  <c r="E294" i="7"/>
  <c r="F294" i="7"/>
  <c r="E82" i="7"/>
  <c r="F82" i="7"/>
  <c r="E288" i="7"/>
  <c r="F288" i="7"/>
  <c r="Y45" i="6"/>
  <c r="G45" i="6"/>
  <c r="H45" i="6"/>
  <c r="AN45" i="6"/>
  <c r="U45" i="6"/>
  <c r="I45" i="6"/>
  <c r="S45" i="6"/>
  <c r="Q45" i="6"/>
  <c r="Y327" i="6"/>
  <c r="G327" i="6"/>
  <c r="S327" i="6"/>
  <c r="Q327" i="6"/>
  <c r="H327" i="6"/>
  <c r="AN327" i="6"/>
  <c r="U327" i="6"/>
  <c r="I327" i="6"/>
  <c r="Q266" i="6"/>
  <c r="G266" i="6"/>
  <c r="U266" i="6"/>
  <c r="H266" i="6"/>
  <c r="AN266" i="6"/>
  <c r="S266" i="6"/>
  <c r="Y266" i="6"/>
  <c r="I266" i="6"/>
  <c r="H464" i="6"/>
  <c r="AN464" i="6"/>
  <c r="G464" i="6"/>
  <c r="I464" i="6"/>
  <c r="U464" i="6"/>
  <c r="Q464" i="6"/>
  <c r="Y464" i="6"/>
  <c r="S464" i="6"/>
  <c r="Z43" i="5"/>
  <c r="BM43" i="5"/>
  <c r="F43" i="5"/>
  <c r="G43" i="5"/>
  <c r="X43" i="5"/>
  <c r="BM107" i="5"/>
  <c r="F107" i="5"/>
  <c r="G107" i="5"/>
  <c r="X107" i="5"/>
  <c r="Z107" i="5"/>
  <c r="F435" i="7"/>
  <c r="E435" i="7"/>
  <c r="F499" i="7"/>
  <c r="E499" i="7"/>
  <c r="E444" i="7"/>
  <c r="F444" i="7"/>
  <c r="E397" i="7"/>
  <c r="F397" i="7"/>
  <c r="F439" i="7"/>
  <c r="E439" i="7"/>
  <c r="I448" i="6"/>
  <c r="U448" i="6"/>
  <c r="Y448" i="6"/>
  <c r="Q448" i="6"/>
  <c r="S448" i="6"/>
  <c r="H448" i="6"/>
  <c r="AN448" i="6"/>
  <c r="G448" i="6"/>
  <c r="BM71" i="5"/>
  <c r="F71" i="5"/>
  <c r="G71" i="5"/>
  <c r="Z71" i="5"/>
  <c r="X71" i="5"/>
  <c r="U410" i="6"/>
  <c r="I410" i="6"/>
  <c r="Q410" i="6"/>
  <c r="Y410" i="6"/>
  <c r="H410" i="6"/>
  <c r="AN410" i="6"/>
  <c r="G410" i="6"/>
  <c r="S410" i="6"/>
  <c r="Z260" i="6"/>
  <c r="S105" i="6"/>
  <c r="I105" i="6"/>
  <c r="G105" i="6"/>
  <c r="Q105" i="6"/>
  <c r="H105" i="6"/>
  <c r="AN105" i="6"/>
  <c r="Y105" i="6"/>
  <c r="U105" i="6"/>
  <c r="I91" i="6"/>
  <c r="G91" i="6"/>
  <c r="S91" i="6"/>
  <c r="H91" i="6"/>
  <c r="AN91" i="6"/>
  <c r="Q91" i="6"/>
  <c r="U91" i="6"/>
  <c r="Y91" i="6"/>
  <c r="H594" i="6"/>
  <c r="AN594" i="6"/>
  <c r="Q594" i="6"/>
  <c r="G594" i="6"/>
  <c r="Y594" i="6"/>
  <c r="S594" i="6"/>
  <c r="I594" i="6"/>
  <c r="U594" i="6"/>
  <c r="BQ57" i="6"/>
  <c r="G296" i="6"/>
  <c r="U296" i="6"/>
  <c r="Y296" i="6"/>
  <c r="I296" i="6"/>
  <c r="H296" i="6"/>
  <c r="AN296" i="6"/>
  <c r="S296" i="6"/>
  <c r="Q296" i="6"/>
  <c r="E138" i="7"/>
  <c r="F138" i="7"/>
  <c r="F110" i="7"/>
  <c r="E110" i="7"/>
  <c r="F291" i="7"/>
  <c r="E291" i="7"/>
  <c r="F178" i="7"/>
  <c r="E178" i="7"/>
  <c r="F141" i="7"/>
  <c r="E141" i="7"/>
  <c r="E365" i="7"/>
  <c r="F365" i="7"/>
  <c r="Q179" i="6"/>
  <c r="I179" i="6"/>
  <c r="S179" i="6"/>
  <c r="Y179" i="6"/>
  <c r="G179" i="6"/>
  <c r="U179" i="6"/>
  <c r="H179" i="6"/>
  <c r="AN179" i="6"/>
  <c r="S686" i="6"/>
  <c r="Q686" i="6"/>
  <c r="G686" i="6"/>
  <c r="U686" i="6"/>
  <c r="I686" i="6"/>
  <c r="H686" i="6"/>
  <c r="AN686" i="6"/>
  <c r="Y686" i="6"/>
  <c r="E348" i="7"/>
  <c r="F348" i="7"/>
  <c r="G177" i="6"/>
  <c r="S177" i="6"/>
  <c r="Y177" i="6"/>
  <c r="Q177" i="6"/>
  <c r="U177" i="6"/>
  <c r="H177" i="6"/>
  <c r="AN177" i="6"/>
  <c r="I177" i="6"/>
  <c r="Y240" i="6"/>
  <c r="I240" i="6"/>
  <c r="H240" i="6"/>
  <c r="AN240" i="6"/>
  <c r="U240" i="6"/>
  <c r="G240" i="6"/>
  <c r="Q240" i="6"/>
  <c r="S240" i="6"/>
  <c r="I249" i="6"/>
  <c r="Q249" i="6"/>
  <c r="S249" i="6"/>
  <c r="H249" i="6"/>
  <c r="AN249" i="6"/>
  <c r="G249" i="6"/>
  <c r="U249" i="6"/>
  <c r="Y249" i="6"/>
  <c r="Z214" i="6"/>
  <c r="Y206" i="6"/>
  <c r="Q206" i="6"/>
  <c r="H206" i="6"/>
  <c r="AN206" i="6"/>
  <c r="U206" i="6"/>
  <c r="S206" i="6"/>
  <c r="G206" i="6"/>
  <c r="I206" i="6"/>
  <c r="Z275" i="5"/>
  <c r="X275" i="5"/>
  <c r="F275" i="5"/>
  <c r="BM275" i="5"/>
  <c r="G275" i="5"/>
  <c r="S411" i="6"/>
  <c r="G411" i="6"/>
  <c r="H411" i="6"/>
  <c r="AN411" i="6"/>
  <c r="Q411" i="6"/>
  <c r="I411" i="6"/>
  <c r="Y411" i="6"/>
  <c r="U411" i="6"/>
  <c r="I459" i="6"/>
  <c r="S459" i="6"/>
  <c r="U459" i="6"/>
  <c r="Y459" i="6"/>
  <c r="Q459" i="6"/>
  <c r="H459" i="6"/>
  <c r="AN459" i="6"/>
  <c r="G459" i="6"/>
  <c r="E651" i="7"/>
  <c r="F651" i="7"/>
  <c r="I715" i="6"/>
  <c r="Y715" i="6"/>
  <c r="U715" i="6"/>
  <c r="S715" i="6"/>
  <c r="G715" i="6"/>
  <c r="H715" i="6"/>
  <c r="AN715" i="6"/>
  <c r="Q715" i="6"/>
  <c r="U404" i="6"/>
  <c r="G404" i="6"/>
  <c r="Q404" i="6"/>
  <c r="S404" i="6"/>
  <c r="H404" i="6"/>
  <c r="AN404" i="6"/>
  <c r="Y404" i="6"/>
  <c r="I404" i="6"/>
  <c r="G84" i="5"/>
  <c r="BM84" i="5"/>
  <c r="X84" i="5"/>
  <c r="Z84" i="5"/>
  <c r="F84" i="5"/>
  <c r="X276" i="5"/>
  <c r="Z276" i="5"/>
  <c r="G276" i="5"/>
  <c r="BM276" i="5"/>
  <c r="F276" i="5"/>
  <c r="G281" i="5"/>
  <c r="X281" i="5"/>
  <c r="F281" i="5"/>
  <c r="Z281" i="5"/>
  <c r="BM281" i="5"/>
  <c r="Y483" i="6"/>
  <c r="U483" i="6"/>
  <c r="S483" i="6"/>
  <c r="G483" i="6"/>
  <c r="I483" i="6"/>
  <c r="H483" i="6"/>
  <c r="AN483" i="6"/>
  <c r="Q483" i="6"/>
  <c r="I620" i="6"/>
  <c r="Y620" i="6"/>
  <c r="U620" i="6"/>
  <c r="S620" i="6"/>
  <c r="Q620" i="6"/>
  <c r="H620" i="6"/>
  <c r="AN620" i="6"/>
  <c r="G620" i="6"/>
  <c r="E573" i="7"/>
  <c r="F573" i="7"/>
  <c r="S665" i="6"/>
  <c r="U665" i="6"/>
  <c r="G665" i="6"/>
  <c r="Q665" i="6"/>
  <c r="I665" i="6"/>
  <c r="H665" i="6"/>
  <c r="AN665" i="6"/>
  <c r="Y665" i="6"/>
  <c r="E422" i="7"/>
  <c r="F422" i="7"/>
  <c r="F239" i="7"/>
  <c r="E239" i="7"/>
  <c r="E65" i="7"/>
  <c r="F65" i="7"/>
  <c r="E85" i="7"/>
  <c r="F85" i="7"/>
  <c r="F585" i="7"/>
  <c r="E585" i="7"/>
  <c r="F713" i="7"/>
  <c r="E713" i="7"/>
  <c r="F243" i="7"/>
  <c r="E243" i="7"/>
  <c r="Z142" i="6"/>
  <c r="E367" i="7"/>
  <c r="F367" i="7"/>
  <c r="F11" i="7"/>
  <c r="E11" i="7"/>
  <c r="G186" i="6"/>
  <c r="U186" i="6"/>
  <c r="Y186" i="6"/>
  <c r="S186" i="6"/>
  <c r="Q186" i="6"/>
  <c r="H186" i="6"/>
  <c r="AN186" i="6"/>
  <c r="I186" i="6"/>
  <c r="E184" i="7"/>
  <c r="F184" i="7"/>
  <c r="BM98" i="5"/>
  <c r="F98" i="5"/>
  <c r="Z98" i="5"/>
  <c r="G98" i="5"/>
  <c r="X98" i="5"/>
  <c r="F615" i="7"/>
  <c r="E615" i="7"/>
  <c r="U615" i="6"/>
  <c r="G615" i="6"/>
  <c r="Q615" i="6"/>
  <c r="S615" i="6"/>
  <c r="H615" i="6"/>
  <c r="AN615" i="6"/>
  <c r="Y615" i="6"/>
  <c r="I615" i="6"/>
  <c r="F531" i="7"/>
  <c r="E531" i="7"/>
  <c r="G732" i="6"/>
  <c r="U732" i="6"/>
  <c r="Y732" i="6"/>
  <c r="S732" i="6"/>
  <c r="Q732" i="6"/>
  <c r="H732" i="6"/>
  <c r="AN732" i="6"/>
  <c r="I732" i="6"/>
  <c r="F208" i="5"/>
  <c r="Z208" i="5"/>
  <c r="X208" i="5"/>
  <c r="BM208" i="5"/>
  <c r="G208" i="5"/>
  <c r="E480" i="7"/>
  <c r="F480" i="7"/>
  <c r="X228" i="5"/>
  <c r="F228" i="5"/>
  <c r="Z228" i="5"/>
  <c r="G228" i="5"/>
  <c r="BM228" i="5"/>
  <c r="Z233" i="5"/>
  <c r="G233" i="5"/>
  <c r="BM233" i="5"/>
  <c r="F233" i="5"/>
  <c r="X233" i="5"/>
  <c r="G295" i="5"/>
  <c r="BM295" i="5"/>
  <c r="F295" i="5"/>
  <c r="X295" i="5"/>
  <c r="Z295" i="5"/>
  <c r="Z296" i="5"/>
  <c r="F296" i="5"/>
  <c r="G296" i="5"/>
  <c r="BM296" i="5"/>
  <c r="X296" i="5"/>
  <c r="Y559" i="6"/>
  <c r="U559" i="6"/>
  <c r="I559" i="6"/>
  <c r="Q559" i="6"/>
  <c r="G559" i="6"/>
  <c r="H559" i="6"/>
  <c r="AN559" i="6"/>
  <c r="S559" i="6"/>
  <c r="S442" i="6"/>
  <c r="I442" i="6"/>
  <c r="H442" i="6"/>
  <c r="AN442" i="6"/>
  <c r="Q442" i="6"/>
  <c r="Y442" i="6"/>
  <c r="U442" i="6"/>
  <c r="G442" i="6"/>
  <c r="Z54" i="6"/>
  <c r="E391" i="7"/>
  <c r="F391" i="7"/>
  <c r="F519" i="7"/>
  <c r="E519" i="7"/>
  <c r="G102" i="5"/>
  <c r="F102" i="5"/>
  <c r="X102" i="5"/>
  <c r="Z102" i="5"/>
  <c r="BM102" i="5"/>
  <c r="G166" i="5"/>
  <c r="X166" i="5"/>
  <c r="F166" i="5"/>
  <c r="Z166" i="5"/>
  <c r="BM166" i="5"/>
  <c r="S499" i="6"/>
  <c r="I499" i="6"/>
  <c r="Y499" i="6"/>
  <c r="Q499" i="6"/>
  <c r="U499" i="6"/>
  <c r="H499" i="6"/>
  <c r="AN499" i="6"/>
  <c r="G499" i="6"/>
  <c r="U572" i="6"/>
  <c r="Q572" i="6"/>
  <c r="S572" i="6"/>
  <c r="H572" i="6"/>
  <c r="AN572" i="6"/>
  <c r="I572" i="6"/>
  <c r="Y572" i="6"/>
  <c r="G572" i="6"/>
  <c r="Q397" i="6"/>
  <c r="S397" i="6"/>
  <c r="H397" i="6"/>
  <c r="AN397" i="6"/>
  <c r="Y397" i="6"/>
  <c r="G397" i="6"/>
  <c r="U397" i="6"/>
  <c r="I397" i="6"/>
  <c r="F186" i="5"/>
  <c r="BM186" i="5"/>
  <c r="Z186" i="5"/>
  <c r="G186" i="5"/>
  <c r="X186" i="5"/>
  <c r="F503" i="7"/>
  <c r="E503" i="7"/>
  <c r="S503" i="6"/>
  <c r="Q503" i="6"/>
  <c r="Y503" i="6"/>
  <c r="U503" i="6"/>
  <c r="H503" i="6"/>
  <c r="AN503" i="6"/>
  <c r="G503" i="6"/>
  <c r="I503" i="6"/>
  <c r="U567" i="6"/>
  <c r="Y567" i="6"/>
  <c r="Q567" i="6"/>
  <c r="I567" i="6"/>
  <c r="G567" i="6"/>
  <c r="H567" i="6"/>
  <c r="AN567" i="6"/>
  <c r="S567" i="6"/>
  <c r="H384" i="6"/>
  <c r="AN384" i="6"/>
  <c r="I384" i="6"/>
  <c r="S384" i="6"/>
  <c r="Q384" i="6"/>
  <c r="G384" i="6"/>
  <c r="U384" i="6"/>
  <c r="Y384" i="6"/>
  <c r="Y512" i="6"/>
  <c r="H512" i="6"/>
  <c r="AN512" i="6"/>
  <c r="S512" i="6"/>
  <c r="Q512" i="6"/>
  <c r="G512" i="6"/>
  <c r="I512" i="6"/>
  <c r="U512" i="6"/>
  <c r="F704" i="7"/>
  <c r="E704" i="7"/>
  <c r="F401" i="7"/>
  <c r="E401" i="7"/>
  <c r="E465" i="7"/>
  <c r="F465" i="7"/>
  <c r="Y529" i="6"/>
  <c r="I529" i="6"/>
  <c r="Q529" i="6"/>
  <c r="U529" i="6"/>
  <c r="H529" i="6"/>
  <c r="AN529" i="6"/>
  <c r="G529" i="6"/>
  <c r="S529" i="6"/>
  <c r="BM142" i="5"/>
  <c r="X142" i="5"/>
  <c r="F142" i="5"/>
  <c r="G142" i="5"/>
  <c r="Z142" i="5"/>
  <c r="F202" i="5"/>
  <c r="G202" i="5"/>
  <c r="BM202" i="5"/>
  <c r="X202" i="5"/>
  <c r="Z202" i="5"/>
  <c r="G135" i="5"/>
  <c r="BM135" i="5"/>
  <c r="F135" i="5"/>
  <c r="X135" i="5"/>
  <c r="Z135" i="5"/>
  <c r="Q655" i="6"/>
  <c r="H655" i="6"/>
  <c r="AN655" i="6"/>
  <c r="Y655" i="6"/>
  <c r="I655" i="6"/>
  <c r="S655" i="6"/>
  <c r="G655" i="6"/>
  <c r="U655" i="6"/>
  <c r="F472" i="7"/>
  <c r="E472" i="7"/>
  <c r="F600" i="7"/>
  <c r="E600" i="7"/>
  <c r="I728" i="6"/>
  <c r="S728" i="6"/>
  <c r="Y728" i="6"/>
  <c r="Q728" i="6"/>
  <c r="H728" i="6"/>
  <c r="AN728" i="6"/>
  <c r="U728" i="6"/>
  <c r="G728" i="6"/>
  <c r="E425" i="7"/>
  <c r="F425" i="7"/>
  <c r="Y553" i="6"/>
  <c r="U553" i="6"/>
  <c r="I553" i="6"/>
  <c r="Q553" i="6"/>
  <c r="H553" i="6"/>
  <c r="AN553" i="6"/>
  <c r="G553" i="6"/>
  <c r="S553" i="6"/>
  <c r="S358" i="6"/>
  <c r="U358" i="6"/>
  <c r="I358" i="6"/>
  <c r="G358" i="6"/>
  <c r="Q358" i="6"/>
  <c r="Y358" i="6"/>
  <c r="H358" i="6"/>
  <c r="AN358" i="6"/>
  <c r="H645" i="6"/>
  <c r="AN645" i="6"/>
  <c r="Y645" i="6"/>
  <c r="S645" i="6"/>
  <c r="U645" i="6"/>
  <c r="I645" i="6"/>
  <c r="Q645" i="6"/>
  <c r="G645" i="6"/>
  <c r="E345" i="7"/>
  <c r="F345" i="7"/>
  <c r="E317" i="7"/>
  <c r="F317" i="7"/>
  <c r="E265" i="7"/>
  <c r="F265" i="7"/>
  <c r="E637" i="7"/>
  <c r="F637" i="7"/>
  <c r="F522" i="7"/>
  <c r="E522" i="7"/>
  <c r="I650" i="6"/>
  <c r="U650" i="6"/>
  <c r="G650" i="6"/>
  <c r="Q650" i="6"/>
  <c r="S650" i="6"/>
  <c r="H650" i="6"/>
  <c r="AN650" i="6"/>
  <c r="Y650" i="6"/>
  <c r="F52" i="7"/>
  <c r="E52" i="7"/>
  <c r="Z165" i="6"/>
  <c r="E353" i="7"/>
  <c r="F353" i="7"/>
  <c r="E609" i="7"/>
  <c r="F609" i="7"/>
  <c r="I673" i="6"/>
  <c r="H673" i="6"/>
  <c r="AN673" i="6"/>
  <c r="U673" i="6"/>
  <c r="Q673" i="6"/>
  <c r="Y673" i="6"/>
  <c r="G673" i="6"/>
  <c r="S673" i="6"/>
  <c r="S558" i="6"/>
  <c r="Q558" i="6"/>
  <c r="H558" i="6"/>
  <c r="AN558" i="6"/>
  <c r="Y558" i="6"/>
  <c r="I558" i="6"/>
  <c r="U558" i="6"/>
  <c r="G558" i="6"/>
  <c r="Q211" i="6"/>
  <c r="G211" i="6"/>
  <c r="S211" i="6"/>
  <c r="I211" i="6"/>
  <c r="H211" i="6"/>
  <c r="AN211" i="6"/>
  <c r="Y211" i="6"/>
  <c r="U211" i="6"/>
  <c r="Q16" i="6"/>
  <c r="U16" i="6"/>
  <c r="S16" i="6"/>
  <c r="H16" i="6"/>
  <c r="AN16" i="6"/>
  <c r="I16" i="6"/>
  <c r="Y16" i="6"/>
  <c r="G16" i="6"/>
  <c r="Z16" i="6"/>
  <c r="F240" i="7"/>
  <c r="E240" i="7"/>
  <c r="U351" i="6"/>
  <c r="Q351" i="6"/>
  <c r="G351" i="6"/>
  <c r="I351" i="6"/>
  <c r="Y351" i="6"/>
  <c r="H351" i="6"/>
  <c r="AN351" i="6"/>
  <c r="S351" i="6"/>
  <c r="E249" i="7"/>
  <c r="F249" i="7"/>
  <c r="Z280" i="6"/>
  <c r="E228" i="7"/>
  <c r="F228" i="7"/>
  <c r="E214" i="7"/>
  <c r="F214" i="7"/>
  <c r="Q145" i="6"/>
  <c r="S145" i="6"/>
  <c r="G145" i="6"/>
  <c r="Y145" i="6"/>
  <c r="I145" i="6"/>
  <c r="H145" i="6"/>
  <c r="AN145" i="6"/>
  <c r="U145" i="6"/>
  <c r="BM82" i="5"/>
  <c r="G82" i="5"/>
  <c r="Z82" i="5"/>
  <c r="X82" i="5"/>
  <c r="F82" i="5"/>
  <c r="BM146" i="5"/>
  <c r="X146" i="5"/>
  <c r="F146" i="5"/>
  <c r="Z146" i="5"/>
  <c r="G146" i="5"/>
  <c r="G278" i="5"/>
  <c r="X278" i="5"/>
  <c r="F278" i="5"/>
  <c r="Z278" i="5"/>
  <c r="BM278" i="5"/>
  <c r="X83" i="5"/>
  <c r="Z83" i="5"/>
  <c r="BM83" i="5"/>
  <c r="F83" i="5"/>
  <c r="G83" i="5"/>
  <c r="Z211" i="5"/>
  <c r="G211" i="5"/>
  <c r="X211" i="5"/>
  <c r="BM211" i="5"/>
  <c r="F211" i="5"/>
  <c r="G475" i="6"/>
  <c r="Q475" i="6"/>
  <c r="H475" i="6"/>
  <c r="AN475" i="6"/>
  <c r="S475" i="6"/>
  <c r="Y475" i="6"/>
  <c r="U475" i="6"/>
  <c r="I475" i="6"/>
  <c r="E539" i="7"/>
  <c r="F539" i="7"/>
  <c r="F603" i="7"/>
  <c r="E603" i="7"/>
  <c r="G731" i="6"/>
  <c r="U731" i="6"/>
  <c r="I731" i="6"/>
  <c r="Q731" i="6"/>
  <c r="Y731" i="6"/>
  <c r="H731" i="6"/>
  <c r="AN731" i="6"/>
  <c r="S731" i="6"/>
  <c r="Y548" i="6"/>
  <c r="U548" i="6"/>
  <c r="I548" i="6"/>
  <c r="H548" i="6"/>
  <c r="AN548" i="6"/>
  <c r="G548" i="6"/>
  <c r="Q548" i="6"/>
  <c r="S548" i="6"/>
  <c r="E548" i="7"/>
  <c r="F548" i="7"/>
  <c r="U676" i="6"/>
  <c r="I676" i="6"/>
  <c r="Q676" i="6"/>
  <c r="Y676" i="6"/>
  <c r="G676" i="6"/>
  <c r="H676" i="6"/>
  <c r="AN676" i="6"/>
  <c r="S676" i="6"/>
  <c r="H373" i="6"/>
  <c r="AN373" i="6"/>
  <c r="U373" i="6"/>
  <c r="G373" i="6"/>
  <c r="Q373" i="6"/>
  <c r="S373" i="6"/>
  <c r="Y373" i="6"/>
  <c r="I373" i="6"/>
  <c r="I437" i="6"/>
  <c r="H437" i="6"/>
  <c r="AN437" i="6"/>
  <c r="Y437" i="6"/>
  <c r="S437" i="6"/>
  <c r="Q437" i="6"/>
  <c r="G437" i="6"/>
  <c r="U437" i="6"/>
  <c r="G236" i="5"/>
  <c r="F236" i="5"/>
  <c r="Z236" i="5"/>
  <c r="X236" i="5"/>
  <c r="BM236" i="5"/>
  <c r="BM182" i="5"/>
  <c r="Z182" i="5"/>
  <c r="X182" i="5"/>
  <c r="G182" i="5"/>
  <c r="F182" i="5"/>
  <c r="G250" i="5"/>
  <c r="F250" i="5"/>
  <c r="Z250" i="5"/>
  <c r="BM250" i="5"/>
  <c r="X250" i="5"/>
  <c r="BM183" i="5"/>
  <c r="X183" i="5"/>
  <c r="F183" i="5"/>
  <c r="G183" i="5"/>
  <c r="Z183" i="5"/>
  <c r="I383" i="6"/>
  <c r="H383" i="6"/>
  <c r="AN383" i="6"/>
  <c r="Y383" i="6"/>
  <c r="Q383" i="6"/>
  <c r="S383" i="6"/>
  <c r="G383" i="6"/>
  <c r="U383" i="6"/>
  <c r="U511" i="6"/>
  <c r="I511" i="6"/>
  <c r="Q511" i="6"/>
  <c r="S511" i="6"/>
  <c r="H511" i="6"/>
  <c r="AN511" i="6"/>
  <c r="Y511" i="6"/>
  <c r="G511" i="6"/>
  <c r="E575" i="7"/>
  <c r="F575" i="7"/>
  <c r="Y575" i="6"/>
  <c r="I575" i="6"/>
  <c r="S575" i="6"/>
  <c r="U575" i="6"/>
  <c r="G575" i="6"/>
  <c r="H575" i="6"/>
  <c r="AN575" i="6"/>
  <c r="Q575" i="6"/>
  <c r="E392" i="7"/>
  <c r="F392" i="7"/>
  <c r="Y584" i="6"/>
  <c r="G584" i="6"/>
  <c r="I584" i="6"/>
  <c r="S584" i="6"/>
  <c r="U584" i="6"/>
  <c r="Q584" i="6"/>
  <c r="H584" i="6"/>
  <c r="AN584" i="6"/>
  <c r="E712" i="7"/>
  <c r="F712" i="7"/>
  <c r="I409" i="6"/>
  <c r="U409" i="6"/>
  <c r="G409" i="6"/>
  <c r="Q409" i="6"/>
  <c r="S409" i="6"/>
  <c r="H409" i="6"/>
  <c r="AN409" i="6"/>
  <c r="Y409" i="6"/>
  <c r="F601" i="7"/>
  <c r="E601" i="7"/>
  <c r="Z128" i="5"/>
  <c r="BM128" i="5"/>
  <c r="G128" i="5"/>
  <c r="X128" i="5"/>
  <c r="F128" i="5"/>
  <c r="X256" i="5"/>
  <c r="F256" i="5"/>
  <c r="BM256" i="5"/>
  <c r="G256" i="5"/>
  <c r="Z256" i="5"/>
  <c r="G197" i="5"/>
  <c r="F197" i="5"/>
  <c r="Z197" i="5"/>
  <c r="X197" i="5"/>
  <c r="BM197" i="5"/>
  <c r="Z261" i="5"/>
  <c r="X261" i="5"/>
  <c r="F261" i="5"/>
  <c r="G261" i="5"/>
  <c r="BM261" i="5"/>
  <c r="F195" i="5"/>
  <c r="G195" i="5"/>
  <c r="Z195" i="5"/>
  <c r="BM195" i="5"/>
  <c r="X195" i="5"/>
  <c r="F395" i="7"/>
  <c r="E395" i="7"/>
  <c r="F523" i="7"/>
  <c r="E523" i="7"/>
  <c r="G523" i="6"/>
  <c r="Y523" i="6"/>
  <c r="U523" i="6"/>
  <c r="S523" i="6"/>
  <c r="I523" i="6"/>
  <c r="H523" i="6"/>
  <c r="AN523" i="6"/>
  <c r="Q523" i="6"/>
  <c r="G651" i="6"/>
  <c r="U651" i="6"/>
  <c r="S651" i="6"/>
  <c r="Q651" i="6"/>
  <c r="H651" i="6"/>
  <c r="AN651" i="6"/>
  <c r="Y651" i="6"/>
  <c r="I651" i="6"/>
  <c r="F715" i="7"/>
  <c r="E715" i="7"/>
  <c r="F404" i="7"/>
  <c r="E404" i="7"/>
  <c r="E468" i="7"/>
  <c r="F468" i="7"/>
  <c r="E532" i="7"/>
  <c r="F532" i="7"/>
  <c r="F724" i="7"/>
  <c r="E724" i="7"/>
  <c r="G421" i="6"/>
  <c r="U421" i="6"/>
  <c r="S421" i="6"/>
  <c r="Q421" i="6"/>
  <c r="H421" i="6"/>
  <c r="AN421" i="6"/>
  <c r="Y421" i="6"/>
  <c r="I421" i="6"/>
  <c r="G485" i="6"/>
  <c r="U485" i="6"/>
  <c r="I485" i="6"/>
  <c r="S485" i="6"/>
  <c r="H485" i="6"/>
  <c r="AN485" i="6"/>
  <c r="Q485" i="6"/>
  <c r="Y485" i="6"/>
  <c r="F94" i="5"/>
  <c r="BM94" i="5"/>
  <c r="G94" i="5"/>
  <c r="Z94" i="5"/>
  <c r="X94" i="5"/>
  <c r="G158" i="5"/>
  <c r="X158" i="5"/>
  <c r="BM158" i="5"/>
  <c r="F158" i="5"/>
  <c r="Z158" i="5"/>
  <c r="Z155" i="5"/>
  <c r="BM155" i="5"/>
  <c r="X155" i="5"/>
  <c r="F155" i="5"/>
  <c r="G155" i="5"/>
  <c r="Q419" i="6"/>
  <c r="U419" i="6"/>
  <c r="G419" i="6"/>
  <c r="S419" i="6"/>
  <c r="I419" i="6"/>
  <c r="H419" i="6"/>
  <c r="AN419" i="6"/>
  <c r="Y419" i="6"/>
  <c r="F483" i="7"/>
  <c r="E483" i="7"/>
  <c r="H611" i="6"/>
  <c r="AN611" i="6"/>
  <c r="Y611" i="6"/>
  <c r="S611" i="6"/>
  <c r="U611" i="6"/>
  <c r="I611" i="6"/>
  <c r="Q611" i="6"/>
  <c r="G611" i="6"/>
  <c r="F611" i="7"/>
  <c r="E611" i="7"/>
  <c r="E428" i="7"/>
  <c r="F428" i="7"/>
  <c r="E556" i="7"/>
  <c r="F556" i="7"/>
  <c r="F620" i="7"/>
  <c r="E620" i="7"/>
  <c r="F381" i="7"/>
  <c r="E381" i="7"/>
  <c r="I445" i="6"/>
  <c r="Q445" i="6"/>
  <c r="U445" i="6"/>
  <c r="H445" i="6"/>
  <c r="AN445" i="6"/>
  <c r="Y445" i="6"/>
  <c r="G445" i="6"/>
  <c r="S445" i="6"/>
  <c r="E509" i="7"/>
  <c r="F509" i="7"/>
  <c r="S729" i="6"/>
  <c r="Q729" i="6"/>
  <c r="G729" i="6"/>
  <c r="H729" i="6"/>
  <c r="AN729" i="6"/>
  <c r="I729" i="6"/>
  <c r="Y729" i="6"/>
  <c r="U729" i="6"/>
  <c r="H422" i="6"/>
  <c r="AN422" i="6"/>
  <c r="Q422" i="6"/>
  <c r="G422" i="6"/>
  <c r="Y422" i="6"/>
  <c r="I422" i="6"/>
  <c r="S422" i="6"/>
  <c r="U422" i="6"/>
  <c r="Q486" i="6"/>
  <c r="G486" i="6"/>
  <c r="Y486" i="6"/>
  <c r="I486" i="6"/>
  <c r="S486" i="6"/>
  <c r="H486" i="6"/>
  <c r="AN486" i="6"/>
  <c r="U486" i="6"/>
  <c r="Q163" i="6"/>
  <c r="I163" i="6"/>
  <c r="Y163" i="6"/>
  <c r="H163" i="6"/>
  <c r="AN163" i="6"/>
  <c r="U163" i="6"/>
  <c r="S163" i="6"/>
  <c r="G163" i="6"/>
  <c r="E324" i="7"/>
  <c r="F324" i="7"/>
  <c r="U44" i="6"/>
  <c r="H44" i="6"/>
  <c r="AN44" i="6"/>
  <c r="G44" i="6"/>
  <c r="S44" i="6"/>
  <c r="I44" i="6"/>
  <c r="Y44" i="6"/>
  <c r="Q44" i="6"/>
  <c r="G151" i="6"/>
  <c r="Q151" i="6"/>
  <c r="Y151" i="6"/>
  <c r="U151" i="6"/>
  <c r="S151" i="6"/>
  <c r="I151" i="6"/>
  <c r="H151" i="6"/>
  <c r="AN151" i="6"/>
  <c r="BQ35" i="6"/>
  <c r="Z35" i="6"/>
  <c r="F27" i="7"/>
  <c r="E27" i="7"/>
  <c r="H283" i="6"/>
  <c r="AN283" i="6"/>
  <c r="I283" i="6"/>
  <c r="U283" i="6"/>
  <c r="S283" i="6"/>
  <c r="Y283" i="6"/>
  <c r="G283" i="6"/>
  <c r="Q283" i="6"/>
  <c r="Y341" i="6"/>
  <c r="Q341" i="6"/>
  <c r="H341" i="6"/>
  <c r="AN341" i="6"/>
  <c r="U341" i="6"/>
  <c r="I341" i="6"/>
  <c r="S341" i="6"/>
  <c r="G341" i="6"/>
  <c r="F657" i="7"/>
  <c r="E657" i="7"/>
  <c r="Q721" i="6"/>
  <c r="S721" i="6"/>
  <c r="G721" i="6"/>
  <c r="H721" i="6"/>
  <c r="AN721" i="6"/>
  <c r="I721" i="6"/>
  <c r="Y721" i="6"/>
  <c r="U721" i="6"/>
  <c r="F721" i="7"/>
  <c r="E721" i="7"/>
  <c r="H606" i="6"/>
  <c r="AN606" i="6"/>
  <c r="Y606" i="6"/>
  <c r="G606" i="6"/>
  <c r="U606" i="6"/>
  <c r="I606" i="6"/>
  <c r="Q606" i="6"/>
  <c r="S606" i="6"/>
  <c r="E606" i="7"/>
  <c r="F606" i="7"/>
  <c r="S734" i="6"/>
  <c r="Q734" i="6"/>
  <c r="G734" i="6"/>
  <c r="I734" i="6"/>
  <c r="U734" i="6"/>
  <c r="Y734" i="6"/>
  <c r="H734" i="6"/>
  <c r="AN734" i="6"/>
  <c r="Y126" i="6"/>
  <c r="Q126" i="6"/>
  <c r="G126" i="6"/>
  <c r="S126" i="6"/>
  <c r="H126" i="6"/>
  <c r="AN126" i="6"/>
  <c r="U126" i="6"/>
  <c r="I126" i="6"/>
  <c r="E159" i="7"/>
  <c r="F159" i="7"/>
  <c r="Y32" i="6"/>
  <c r="G32" i="6"/>
  <c r="H32" i="6"/>
  <c r="AN32" i="6"/>
  <c r="U32" i="6"/>
  <c r="I32" i="6"/>
  <c r="S32" i="6"/>
  <c r="Q32" i="6"/>
  <c r="E83" i="7"/>
  <c r="F83" i="7"/>
  <c r="G195" i="6"/>
  <c r="I195" i="6"/>
  <c r="H195" i="6"/>
  <c r="AN195" i="6"/>
  <c r="S195" i="6"/>
  <c r="Q195" i="6"/>
  <c r="Y195" i="6"/>
  <c r="U195" i="6"/>
  <c r="E115" i="7"/>
  <c r="F115" i="7"/>
  <c r="Q649" i="6"/>
  <c r="H649" i="6"/>
  <c r="AN649" i="6"/>
  <c r="G649" i="6"/>
  <c r="I649" i="6"/>
  <c r="S649" i="6"/>
  <c r="Y649" i="6"/>
  <c r="U649" i="6"/>
  <c r="F649" i="7"/>
  <c r="E649" i="7"/>
  <c r="H713" i="6"/>
  <c r="AN713" i="6"/>
  <c r="Q713" i="6"/>
  <c r="I713" i="6"/>
  <c r="Y713" i="6"/>
  <c r="U713" i="6"/>
  <c r="S713" i="6"/>
  <c r="G713" i="6"/>
  <c r="F534" i="7"/>
  <c r="E534" i="7"/>
  <c r="E598" i="7"/>
  <c r="F598" i="7"/>
  <c r="U598" i="6"/>
  <c r="Y598" i="6"/>
  <c r="Q598" i="6"/>
  <c r="S598" i="6"/>
  <c r="H598" i="6"/>
  <c r="AN598" i="6"/>
  <c r="G598" i="6"/>
  <c r="I598" i="6"/>
  <c r="F662" i="7"/>
  <c r="E662" i="7"/>
  <c r="Q726" i="6"/>
  <c r="G726" i="6"/>
  <c r="S726" i="6"/>
  <c r="U726" i="6"/>
  <c r="I726" i="6"/>
  <c r="H726" i="6"/>
  <c r="AN726" i="6"/>
  <c r="Y726" i="6"/>
  <c r="E255" i="7"/>
  <c r="F255" i="7"/>
  <c r="F217" i="7"/>
  <c r="E217" i="7"/>
  <c r="Q66" i="6"/>
  <c r="G66" i="6"/>
  <c r="S66" i="6"/>
  <c r="Y66" i="6"/>
  <c r="H66" i="6"/>
  <c r="AN66" i="6"/>
  <c r="I66" i="6"/>
  <c r="U66" i="6"/>
  <c r="F129" i="7"/>
  <c r="E129" i="7"/>
  <c r="F298" i="7"/>
  <c r="E298" i="7"/>
  <c r="E154" i="7"/>
  <c r="F154" i="7"/>
  <c r="BQ18" i="6"/>
  <c r="Z18" i="6"/>
  <c r="I134" i="6"/>
  <c r="Y134" i="6"/>
  <c r="S134" i="6"/>
  <c r="G134" i="6"/>
  <c r="Q134" i="6"/>
  <c r="H134" i="6"/>
  <c r="AN134" i="6"/>
  <c r="U134" i="6"/>
  <c r="E231" i="7"/>
  <c r="F231" i="7"/>
  <c r="F629" i="7"/>
  <c r="E629" i="7"/>
  <c r="E386" i="7"/>
  <c r="F386" i="7"/>
  <c r="G450" i="6"/>
  <c r="U450" i="6"/>
  <c r="I450" i="6"/>
  <c r="Q450" i="6"/>
  <c r="Y450" i="6"/>
  <c r="H450" i="6"/>
  <c r="AN450" i="6"/>
  <c r="S450" i="6"/>
  <c r="E450" i="7"/>
  <c r="F450" i="7"/>
  <c r="E578" i="7"/>
  <c r="F578" i="7"/>
  <c r="I367" i="6"/>
  <c r="Y367" i="6"/>
  <c r="S367" i="6"/>
  <c r="G367" i="6"/>
  <c r="Q367" i="6"/>
  <c r="H367" i="6"/>
  <c r="AN367" i="6"/>
  <c r="U367" i="6"/>
  <c r="U15" i="6"/>
  <c r="S15" i="6"/>
  <c r="Q15" i="6"/>
  <c r="H15" i="6"/>
  <c r="AN15" i="6"/>
  <c r="I15" i="6"/>
  <c r="G15" i="6"/>
  <c r="Y15" i="6"/>
  <c r="G204" i="6"/>
  <c r="Q204" i="6"/>
  <c r="H204" i="6"/>
  <c r="AN204" i="6"/>
  <c r="U204" i="6"/>
  <c r="Y204" i="6"/>
  <c r="I204" i="6"/>
  <c r="S204" i="6"/>
  <c r="H245" i="6"/>
  <c r="AN245" i="6"/>
  <c r="Y245" i="6"/>
  <c r="S245" i="6"/>
  <c r="I245" i="6"/>
  <c r="U245" i="6"/>
  <c r="Q245" i="6"/>
  <c r="G245" i="6"/>
  <c r="F245" i="7"/>
  <c r="E245" i="7"/>
  <c r="G23" i="6"/>
  <c r="S23" i="6"/>
  <c r="Y23" i="6"/>
  <c r="I23" i="6"/>
  <c r="H23" i="6"/>
  <c r="AN23" i="6"/>
  <c r="U23" i="6"/>
  <c r="Q23" i="6"/>
  <c r="BQ23" i="6"/>
  <c r="Z42" i="6"/>
  <c r="I339" i="6"/>
  <c r="Q339" i="6"/>
  <c r="Y339" i="6"/>
  <c r="S339" i="6"/>
  <c r="U339" i="6"/>
  <c r="H339" i="6"/>
  <c r="AN339" i="6"/>
  <c r="G339" i="6"/>
  <c r="S287" i="6"/>
  <c r="I287" i="6"/>
  <c r="Q287" i="6"/>
  <c r="Y287" i="6"/>
  <c r="U287" i="6"/>
  <c r="H287" i="6"/>
  <c r="AN287" i="6"/>
  <c r="G287" i="6"/>
  <c r="E287" i="7"/>
  <c r="F287" i="7"/>
  <c r="E90" i="7"/>
  <c r="F90" i="7"/>
  <c r="Z9" i="5"/>
  <c r="G9" i="5"/>
  <c r="BM9" i="5"/>
  <c r="F9" i="5"/>
  <c r="X9" i="5"/>
  <c r="Y275" i="6"/>
  <c r="I275" i="6"/>
  <c r="S275" i="6"/>
  <c r="G275" i="6"/>
  <c r="H275" i="6"/>
  <c r="AN275" i="6"/>
  <c r="U275" i="6"/>
  <c r="Q275" i="6"/>
  <c r="E190" i="7"/>
  <c r="F190" i="7"/>
  <c r="E94" i="7"/>
  <c r="F94" i="7"/>
  <c r="E176" i="7"/>
  <c r="F176" i="7"/>
  <c r="G184" i="6"/>
  <c r="I184" i="6"/>
  <c r="H184" i="6"/>
  <c r="AN184" i="6"/>
  <c r="Q184" i="6"/>
  <c r="Y184" i="6"/>
  <c r="U184" i="6"/>
  <c r="S184" i="6"/>
  <c r="E55" i="7"/>
  <c r="F55" i="7"/>
  <c r="I124" i="6"/>
  <c r="Q124" i="6"/>
  <c r="G124" i="6"/>
  <c r="Y124" i="6"/>
  <c r="H124" i="6"/>
  <c r="AN124" i="6"/>
  <c r="S124" i="6"/>
  <c r="U124" i="6"/>
  <c r="S310" i="6"/>
  <c r="Q310" i="6"/>
  <c r="Y310" i="6"/>
  <c r="H310" i="6"/>
  <c r="AN310" i="6"/>
  <c r="G310" i="6"/>
  <c r="I310" i="6"/>
  <c r="U310" i="6"/>
  <c r="H276" i="6"/>
  <c r="AN276" i="6"/>
  <c r="Q276" i="6"/>
  <c r="Y276" i="6"/>
  <c r="I276" i="6"/>
  <c r="G276" i="6"/>
  <c r="U276" i="6"/>
  <c r="S276" i="6"/>
  <c r="E334" i="7"/>
  <c r="F334" i="7"/>
  <c r="Y329" i="6"/>
  <c r="H329" i="6"/>
  <c r="AN329" i="6"/>
  <c r="Q329" i="6"/>
  <c r="G329" i="6"/>
  <c r="U329" i="6"/>
  <c r="S329" i="6"/>
  <c r="I329" i="6"/>
  <c r="I161" i="6"/>
  <c r="U161" i="6"/>
  <c r="Y161" i="6"/>
  <c r="G161" i="6"/>
  <c r="H161" i="6"/>
  <c r="AN161" i="6"/>
  <c r="S161" i="6"/>
  <c r="Q161" i="6"/>
  <c r="E161" i="7"/>
  <c r="F161" i="7"/>
  <c r="Z63" i="6"/>
  <c r="F361" i="7"/>
  <c r="E361" i="7"/>
  <c r="X93" i="5"/>
  <c r="BM93" i="5"/>
  <c r="G93" i="5"/>
  <c r="F93" i="5"/>
  <c r="Z93" i="5"/>
  <c r="Z285" i="5"/>
  <c r="G285" i="5"/>
  <c r="BM285" i="5"/>
  <c r="F285" i="5"/>
  <c r="X285" i="5"/>
  <c r="Z226" i="5"/>
  <c r="G226" i="5"/>
  <c r="BM226" i="5"/>
  <c r="F226" i="5"/>
  <c r="X226" i="5"/>
  <c r="H487" i="6"/>
  <c r="AN487" i="6"/>
  <c r="Q487" i="6"/>
  <c r="S487" i="6"/>
  <c r="U487" i="6"/>
  <c r="Y487" i="6"/>
  <c r="G487" i="6"/>
  <c r="I487" i="6"/>
  <c r="F551" i="7"/>
  <c r="E551" i="7"/>
  <c r="Y368" i="6"/>
  <c r="S368" i="6"/>
  <c r="H368" i="6"/>
  <c r="AN368" i="6"/>
  <c r="U368" i="6"/>
  <c r="G368" i="6"/>
  <c r="Q368" i="6"/>
  <c r="I368" i="6"/>
  <c r="F496" i="7"/>
  <c r="E496" i="7"/>
  <c r="F385" i="7"/>
  <c r="E385" i="7"/>
  <c r="G385" i="6"/>
  <c r="I385" i="6"/>
  <c r="S385" i="6"/>
  <c r="Y385" i="6"/>
  <c r="H385" i="6"/>
  <c r="AN385" i="6"/>
  <c r="Q385" i="6"/>
  <c r="U385" i="6"/>
  <c r="F513" i="7"/>
  <c r="E513" i="7"/>
  <c r="G139" i="5"/>
  <c r="Z139" i="5"/>
  <c r="BM139" i="5"/>
  <c r="X139" i="5"/>
  <c r="F139" i="5"/>
  <c r="E467" i="7"/>
  <c r="F467" i="7"/>
  <c r="S467" i="6"/>
  <c r="I467" i="6"/>
  <c r="G467" i="6"/>
  <c r="Y467" i="6"/>
  <c r="U467" i="6"/>
  <c r="Q467" i="6"/>
  <c r="H467" i="6"/>
  <c r="AN467" i="6"/>
  <c r="F595" i="7"/>
  <c r="E595" i="7"/>
  <c r="H476" i="6"/>
  <c r="AN476" i="6"/>
  <c r="G476" i="6"/>
  <c r="U476" i="6"/>
  <c r="Y476" i="6"/>
  <c r="I476" i="6"/>
  <c r="S476" i="6"/>
  <c r="Q476" i="6"/>
  <c r="I540" i="6"/>
  <c r="H540" i="6"/>
  <c r="AN540" i="6"/>
  <c r="G540" i="6"/>
  <c r="S540" i="6"/>
  <c r="U540" i="6"/>
  <c r="Y540" i="6"/>
  <c r="Q540" i="6"/>
  <c r="Q604" i="6"/>
  <c r="G604" i="6"/>
  <c r="Y604" i="6"/>
  <c r="I604" i="6"/>
  <c r="S604" i="6"/>
  <c r="U604" i="6"/>
  <c r="H604" i="6"/>
  <c r="AN604" i="6"/>
  <c r="G429" i="6"/>
  <c r="H429" i="6"/>
  <c r="AN429" i="6"/>
  <c r="Y429" i="6"/>
  <c r="S429" i="6"/>
  <c r="U429" i="6"/>
  <c r="I429" i="6"/>
  <c r="Q429" i="6"/>
  <c r="Z80" i="5"/>
  <c r="BM80" i="5"/>
  <c r="X80" i="5"/>
  <c r="F80" i="5"/>
  <c r="G80" i="5"/>
  <c r="X272" i="5"/>
  <c r="BM272" i="5"/>
  <c r="G272" i="5"/>
  <c r="F272" i="5"/>
  <c r="Z272" i="5"/>
  <c r="X213" i="5"/>
  <c r="F213" i="5"/>
  <c r="Z213" i="5"/>
  <c r="BM213" i="5"/>
  <c r="G213" i="5"/>
  <c r="Z154" i="5"/>
  <c r="G154" i="5"/>
  <c r="BM154" i="5"/>
  <c r="F154" i="5"/>
  <c r="X154" i="5"/>
  <c r="G210" i="5"/>
  <c r="BM210" i="5"/>
  <c r="F210" i="5"/>
  <c r="X210" i="5"/>
  <c r="Z210" i="5"/>
  <c r="X79" i="5"/>
  <c r="Z79" i="5"/>
  <c r="F79" i="5"/>
  <c r="G79" i="5"/>
  <c r="BM79" i="5"/>
  <c r="U407" i="6"/>
  <c r="Y407" i="6"/>
  <c r="Q407" i="6"/>
  <c r="I407" i="6"/>
  <c r="H407" i="6"/>
  <c r="AN407" i="6"/>
  <c r="G407" i="6"/>
  <c r="S407" i="6"/>
  <c r="I599" i="6"/>
  <c r="H599" i="6"/>
  <c r="AN599" i="6"/>
  <c r="G599" i="6"/>
  <c r="S599" i="6"/>
  <c r="U599" i="6"/>
  <c r="Q599" i="6"/>
  <c r="Y599" i="6"/>
  <c r="E727" i="7"/>
  <c r="F727" i="7"/>
  <c r="H727" i="6"/>
  <c r="AN727" i="6"/>
  <c r="S727" i="6"/>
  <c r="G727" i="6"/>
  <c r="U727" i="6"/>
  <c r="I727" i="6"/>
  <c r="Q727" i="6"/>
  <c r="Y727" i="6"/>
  <c r="U416" i="6"/>
  <c r="Y416" i="6"/>
  <c r="Q416" i="6"/>
  <c r="S416" i="6"/>
  <c r="H416" i="6"/>
  <c r="AN416" i="6"/>
  <c r="G416" i="6"/>
  <c r="I416" i="6"/>
  <c r="G544" i="6"/>
  <c r="I544" i="6"/>
  <c r="S544" i="6"/>
  <c r="Y544" i="6"/>
  <c r="U544" i="6"/>
  <c r="Q544" i="6"/>
  <c r="H544" i="6"/>
  <c r="AN544" i="6"/>
  <c r="F672" i="7"/>
  <c r="E672" i="7"/>
  <c r="H369" i="6"/>
  <c r="AN369" i="6"/>
  <c r="Q369" i="6"/>
  <c r="G369" i="6"/>
  <c r="Y369" i="6"/>
  <c r="I369" i="6"/>
  <c r="S369" i="6"/>
  <c r="U369" i="6"/>
  <c r="U433" i="6"/>
  <c r="Y433" i="6"/>
  <c r="Q433" i="6"/>
  <c r="I433" i="6"/>
  <c r="G433" i="6"/>
  <c r="H433" i="6"/>
  <c r="AN433" i="6"/>
  <c r="S433" i="6"/>
  <c r="F561" i="7"/>
  <c r="E561" i="7"/>
  <c r="F110" i="5"/>
  <c r="Z110" i="5"/>
  <c r="G110" i="5"/>
  <c r="BM110" i="5"/>
  <c r="X110" i="5"/>
  <c r="F103" i="5"/>
  <c r="G103" i="5"/>
  <c r="BM103" i="5"/>
  <c r="X103" i="5"/>
  <c r="Z103" i="5"/>
  <c r="G231" i="5"/>
  <c r="Z231" i="5"/>
  <c r="F231" i="5"/>
  <c r="X231" i="5"/>
  <c r="BM231" i="5"/>
  <c r="E495" i="7"/>
  <c r="F495" i="7"/>
  <c r="E559" i="7"/>
  <c r="F559" i="7"/>
  <c r="H687" i="6"/>
  <c r="AN687" i="6"/>
  <c r="Q687" i="6"/>
  <c r="I687" i="6"/>
  <c r="Y687" i="6"/>
  <c r="U687" i="6"/>
  <c r="S687" i="6"/>
  <c r="G687" i="6"/>
  <c r="G376" i="6"/>
  <c r="H376" i="6"/>
  <c r="AN376" i="6"/>
  <c r="I376" i="6"/>
  <c r="Q376" i="6"/>
  <c r="S376" i="6"/>
  <c r="Y376" i="6"/>
  <c r="U376" i="6"/>
  <c r="E568" i="7"/>
  <c r="F568" i="7"/>
  <c r="E696" i="7"/>
  <c r="F696" i="7"/>
  <c r="I457" i="6"/>
  <c r="U457" i="6"/>
  <c r="Y457" i="6"/>
  <c r="H457" i="6"/>
  <c r="AN457" i="6"/>
  <c r="S457" i="6"/>
  <c r="G457" i="6"/>
  <c r="Q457" i="6"/>
  <c r="Y621" i="6"/>
  <c r="H621" i="6"/>
  <c r="AN621" i="6"/>
  <c r="I621" i="6"/>
  <c r="G621" i="6"/>
  <c r="U621" i="6"/>
  <c r="Q621" i="6"/>
  <c r="S621" i="6"/>
  <c r="S685" i="6"/>
  <c r="Q685" i="6"/>
  <c r="G685" i="6"/>
  <c r="H685" i="6"/>
  <c r="AN685" i="6"/>
  <c r="I685" i="6"/>
  <c r="Y685" i="6"/>
  <c r="U685" i="6"/>
  <c r="E506" i="7"/>
  <c r="F506" i="7"/>
  <c r="F570" i="7"/>
  <c r="E570" i="7"/>
  <c r="E634" i="7"/>
  <c r="F634" i="7"/>
  <c r="F698" i="7"/>
  <c r="E698" i="7"/>
  <c r="Z112" i="6"/>
  <c r="H309" i="6"/>
  <c r="AN309" i="6"/>
  <c r="I309" i="6"/>
  <c r="U309" i="6"/>
  <c r="Y309" i="6"/>
  <c r="Q309" i="6"/>
  <c r="G309" i="6"/>
  <c r="S309" i="6"/>
  <c r="H215" i="6"/>
  <c r="AN215" i="6"/>
  <c r="S215" i="6"/>
  <c r="Q215" i="6"/>
  <c r="U215" i="6"/>
  <c r="G215" i="6"/>
  <c r="Y215" i="6"/>
  <c r="I215" i="6"/>
  <c r="I74" i="6"/>
  <c r="Y74" i="6"/>
  <c r="G74" i="6"/>
  <c r="U74" i="6"/>
  <c r="H74" i="6"/>
  <c r="AN74" i="6"/>
  <c r="S74" i="6"/>
  <c r="Q74" i="6"/>
  <c r="F139" i="7"/>
  <c r="E139" i="7"/>
  <c r="Q335" i="6"/>
  <c r="G335" i="6"/>
  <c r="U335" i="6"/>
  <c r="S335" i="6"/>
  <c r="I335" i="6"/>
  <c r="Y335" i="6"/>
  <c r="H335" i="6"/>
  <c r="AN335" i="6"/>
  <c r="G127" i="6"/>
  <c r="H127" i="6"/>
  <c r="AN127" i="6"/>
  <c r="Q127" i="6"/>
  <c r="U127" i="6"/>
  <c r="I127" i="6"/>
  <c r="S127" i="6"/>
  <c r="Y127" i="6"/>
  <c r="Q130" i="6"/>
  <c r="G130" i="6"/>
  <c r="U130" i="6"/>
  <c r="Y130" i="6"/>
  <c r="I130" i="6"/>
  <c r="H130" i="6"/>
  <c r="AN130" i="6"/>
  <c r="S130" i="6"/>
  <c r="Y677" i="6"/>
  <c r="U677" i="6"/>
  <c r="S677" i="6"/>
  <c r="G677" i="6"/>
  <c r="H677" i="6"/>
  <c r="AN677" i="6"/>
  <c r="Q677" i="6"/>
  <c r="I677" i="6"/>
  <c r="F370" i="7"/>
  <c r="E370" i="7"/>
  <c r="Y498" i="6"/>
  <c r="U498" i="6"/>
  <c r="Q498" i="6"/>
  <c r="S498" i="6"/>
  <c r="G498" i="6"/>
  <c r="H498" i="6"/>
  <c r="AN498" i="6"/>
  <c r="I498" i="6"/>
  <c r="S626" i="6"/>
  <c r="Y626" i="6"/>
  <c r="U626" i="6"/>
  <c r="I626" i="6"/>
  <c r="Q626" i="6"/>
  <c r="H626" i="6"/>
  <c r="AN626" i="6"/>
  <c r="G626" i="6"/>
  <c r="F626" i="7"/>
  <c r="E626" i="7"/>
  <c r="E241" i="7"/>
  <c r="F241" i="7"/>
  <c r="U360" i="6"/>
  <c r="G360" i="6"/>
  <c r="H360" i="6"/>
  <c r="AN360" i="6"/>
  <c r="I360" i="6"/>
  <c r="S360" i="6"/>
  <c r="Y360" i="6"/>
  <c r="Q360" i="6"/>
  <c r="I202" i="6"/>
  <c r="G202" i="6"/>
  <c r="Q202" i="6"/>
  <c r="Y202" i="6"/>
  <c r="H202" i="6"/>
  <c r="AN202" i="6"/>
  <c r="S202" i="6"/>
  <c r="U202" i="6"/>
  <c r="Z100" i="6"/>
  <c r="E319" i="7"/>
  <c r="F319" i="7"/>
  <c r="E133" i="7"/>
  <c r="F133" i="7"/>
  <c r="Y150" i="6"/>
  <c r="Q150" i="6"/>
  <c r="S150" i="6"/>
  <c r="G150" i="6"/>
  <c r="U150" i="6"/>
  <c r="H150" i="6"/>
  <c r="AN150" i="6"/>
  <c r="I150" i="6"/>
  <c r="I344" i="6"/>
  <c r="Y344" i="6"/>
  <c r="U344" i="6"/>
  <c r="Q344" i="6"/>
  <c r="G344" i="6"/>
  <c r="S344" i="6"/>
  <c r="H344" i="6"/>
  <c r="AN344" i="6"/>
  <c r="E669" i="7"/>
  <c r="F669" i="7"/>
  <c r="I426" i="6"/>
  <c r="U426" i="6"/>
  <c r="H426" i="6"/>
  <c r="AN426" i="6"/>
  <c r="Q426" i="6"/>
  <c r="S426" i="6"/>
  <c r="Y426" i="6"/>
  <c r="G426" i="6"/>
  <c r="F682" i="7"/>
  <c r="E682" i="7"/>
  <c r="S193" i="6"/>
  <c r="G193" i="6"/>
  <c r="Q193" i="6"/>
  <c r="U193" i="6"/>
  <c r="Y193" i="6"/>
  <c r="I193" i="6"/>
  <c r="H193" i="6"/>
  <c r="AN193" i="6"/>
  <c r="Y362" i="6"/>
  <c r="I362" i="6"/>
  <c r="S362" i="6"/>
  <c r="G362" i="6"/>
  <c r="U362" i="6"/>
  <c r="H362" i="6"/>
  <c r="AN362" i="6"/>
  <c r="Q362" i="6"/>
  <c r="F198" i="7"/>
  <c r="E198" i="7"/>
  <c r="S295" i="6"/>
  <c r="Q295" i="6"/>
  <c r="G295" i="6"/>
  <c r="I295" i="6"/>
  <c r="H295" i="6"/>
  <c r="AN295" i="6"/>
  <c r="U295" i="6"/>
  <c r="Y295" i="6"/>
  <c r="F113" i="7"/>
  <c r="E113" i="7"/>
  <c r="F338" i="7"/>
  <c r="E338" i="7"/>
  <c r="F705" i="7"/>
  <c r="E705" i="7"/>
  <c r="E398" i="7"/>
  <c r="F398" i="7"/>
  <c r="I398" i="6"/>
  <c r="U398" i="6"/>
  <c r="Y398" i="6"/>
  <c r="Q398" i="6"/>
  <c r="S398" i="6"/>
  <c r="H398" i="6"/>
  <c r="AN398" i="6"/>
  <c r="G398" i="6"/>
  <c r="Q462" i="6"/>
  <c r="G462" i="6"/>
  <c r="I462" i="6"/>
  <c r="S462" i="6"/>
  <c r="H462" i="6"/>
  <c r="AN462" i="6"/>
  <c r="U462" i="6"/>
  <c r="Y462" i="6"/>
  <c r="E462" i="7"/>
  <c r="F462" i="7"/>
  <c r="E590" i="7"/>
  <c r="F590" i="7"/>
  <c r="U321" i="6"/>
  <c r="Y321" i="6"/>
  <c r="G321" i="6"/>
  <c r="Q321" i="6"/>
  <c r="I321" i="6"/>
  <c r="S321" i="6"/>
  <c r="H321" i="6"/>
  <c r="AN321" i="6"/>
  <c r="F346" i="7"/>
  <c r="E346" i="7"/>
  <c r="Z297" i="6"/>
  <c r="Z13" i="6"/>
  <c r="BQ13" i="6"/>
  <c r="F330" i="7"/>
  <c r="E330" i="7"/>
  <c r="F97" i="7"/>
  <c r="E97" i="7"/>
  <c r="E132" i="7"/>
  <c r="F132" i="7"/>
  <c r="U26" i="6"/>
  <c r="I26" i="6"/>
  <c r="G26" i="6"/>
  <c r="S26" i="6"/>
  <c r="Q26" i="6"/>
  <c r="Y26" i="6"/>
  <c r="H26" i="6"/>
  <c r="AN26" i="6"/>
  <c r="H290" i="6"/>
  <c r="AN290" i="6"/>
  <c r="S290" i="6"/>
  <c r="Y290" i="6"/>
  <c r="G290" i="6"/>
  <c r="U290" i="6"/>
  <c r="Q290" i="6"/>
  <c r="I290" i="6"/>
  <c r="Z104" i="6"/>
  <c r="E299" i="7"/>
  <c r="F299" i="7"/>
  <c r="U311" i="6"/>
  <c r="G311" i="6"/>
  <c r="S311" i="6"/>
  <c r="Y311" i="6"/>
  <c r="I311" i="6"/>
  <c r="H311" i="6"/>
  <c r="AN311" i="6"/>
  <c r="Q311" i="6"/>
  <c r="S253" i="6"/>
  <c r="H253" i="6"/>
  <c r="AN253" i="6"/>
  <c r="U253" i="6"/>
  <c r="I253" i="6"/>
  <c r="Y253" i="6"/>
  <c r="G253" i="6"/>
  <c r="Q253" i="6"/>
  <c r="Y36" i="6"/>
  <c r="U36" i="6"/>
  <c r="G36" i="6"/>
  <c r="H36" i="6"/>
  <c r="AN36" i="6"/>
  <c r="I36" i="6"/>
  <c r="Q36" i="6"/>
  <c r="S36" i="6"/>
  <c r="BM76" i="5"/>
  <c r="X76" i="5"/>
  <c r="F76" i="5"/>
  <c r="G76" i="5"/>
  <c r="Z76" i="5"/>
  <c r="BQ22" i="6"/>
  <c r="Z168" i="5"/>
  <c r="G168" i="5"/>
  <c r="BM168" i="5"/>
  <c r="F168" i="5"/>
  <c r="X168" i="5"/>
  <c r="BM232" i="5"/>
  <c r="X232" i="5"/>
  <c r="G232" i="5"/>
  <c r="F232" i="5"/>
  <c r="Z232" i="5"/>
  <c r="F45" i="5"/>
  <c r="X45" i="5"/>
  <c r="BM45" i="5"/>
  <c r="Z45" i="5"/>
  <c r="G45" i="5"/>
  <c r="F237" i="5"/>
  <c r="BM237" i="5"/>
  <c r="X237" i="5"/>
  <c r="G237" i="5"/>
  <c r="Z237" i="5"/>
  <c r="F178" i="5"/>
  <c r="X178" i="5"/>
  <c r="Z178" i="5"/>
  <c r="G178" i="5"/>
  <c r="BM178" i="5"/>
  <c r="G243" i="5"/>
  <c r="X243" i="5"/>
  <c r="BM243" i="5"/>
  <c r="F243" i="5"/>
  <c r="Z243" i="5"/>
  <c r="E443" i="7"/>
  <c r="F443" i="7"/>
  <c r="F507" i="7"/>
  <c r="E507" i="7"/>
  <c r="U580" i="6"/>
  <c r="I580" i="6"/>
  <c r="Q580" i="6"/>
  <c r="Y580" i="6"/>
  <c r="H580" i="6"/>
  <c r="AN580" i="6"/>
  <c r="S580" i="6"/>
  <c r="G580" i="6"/>
  <c r="Q644" i="6"/>
  <c r="G644" i="6"/>
  <c r="Y644" i="6"/>
  <c r="I644" i="6"/>
  <c r="S644" i="6"/>
  <c r="U644" i="6"/>
  <c r="H644" i="6"/>
  <c r="AN644" i="6"/>
  <c r="E644" i="7"/>
  <c r="F644" i="7"/>
  <c r="G708" i="6"/>
  <c r="I708" i="6"/>
  <c r="S708" i="6"/>
  <c r="U708" i="6"/>
  <c r="Y708" i="6"/>
  <c r="Q708" i="6"/>
  <c r="H708" i="6"/>
  <c r="AN708" i="6"/>
  <c r="E708" i="7"/>
  <c r="F708" i="7"/>
  <c r="F469" i="7"/>
  <c r="E469" i="7"/>
  <c r="G268" i="5"/>
  <c r="Z268" i="5"/>
  <c r="BM268" i="5"/>
  <c r="X268" i="5"/>
  <c r="F268" i="5"/>
  <c r="E415" i="7"/>
  <c r="F415" i="7"/>
  <c r="Q424" i="6"/>
  <c r="S424" i="6"/>
  <c r="H424" i="6"/>
  <c r="AN424" i="6"/>
  <c r="Y424" i="6"/>
  <c r="G424" i="6"/>
  <c r="U424" i="6"/>
  <c r="I424" i="6"/>
  <c r="E488" i="7"/>
  <c r="F488" i="7"/>
  <c r="S616" i="6"/>
  <c r="Y616" i="6"/>
  <c r="U616" i="6"/>
  <c r="I616" i="6"/>
  <c r="Q616" i="6"/>
  <c r="G616" i="6"/>
  <c r="H616" i="6"/>
  <c r="AN616" i="6"/>
  <c r="E616" i="7"/>
  <c r="F616" i="7"/>
  <c r="I569" i="6"/>
  <c r="U569" i="6"/>
  <c r="S569" i="6"/>
  <c r="Q569" i="6"/>
  <c r="Y569" i="6"/>
  <c r="H569" i="6"/>
  <c r="AN569" i="6"/>
  <c r="G569" i="6"/>
  <c r="BM165" i="5"/>
  <c r="Z165" i="5"/>
  <c r="G165" i="5"/>
  <c r="F165" i="5"/>
  <c r="X165" i="5"/>
  <c r="G227" i="5"/>
  <c r="X227" i="5"/>
  <c r="Z227" i="5"/>
  <c r="BM227" i="5"/>
  <c r="F227" i="5"/>
  <c r="G555" i="6"/>
  <c r="Y555" i="6"/>
  <c r="I555" i="6"/>
  <c r="S555" i="6"/>
  <c r="U555" i="6"/>
  <c r="H555" i="6"/>
  <c r="AN555" i="6"/>
  <c r="Q555" i="6"/>
  <c r="E555" i="7"/>
  <c r="F555" i="7"/>
  <c r="U683" i="6"/>
  <c r="Q683" i="6"/>
  <c r="Y683" i="6"/>
  <c r="G683" i="6"/>
  <c r="S683" i="6"/>
  <c r="I683" i="6"/>
  <c r="H683" i="6"/>
  <c r="AN683" i="6"/>
  <c r="F372" i="7"/>
  <c r="E372" i="7"/>
  <c r="Q436" i="6"/>
  <c r="H436" i="6"/>
  <c r="AN436" i="6"/>
  <c r="Y436" i="6"/>
  <c r="I436" i="6"/>
  <c r="S436" i="6"/>
  <c r="G436" i="6"/>
  <c r="U436" i="6"/>
  <c r="I500" i="6"/>
  <c r="Q500" i="6"/>
  <c r="H500" i="6"/>
  <c r="AN500" i="6"/>
  <c r="U500" i="6"/>
  <c r="G500" i="6"/>
  <c r="Y500" i="6"/>
  <c r="S500" i="6"/>
  <c r="S389" i="6"/>
  <c r="G389" i="6"/>
  <c r="Q389" i="6"/>
  <c r="U389" i="6"/>
  <c r="I389" i="6"/>
  <c r="H389" i="6"/>
  <c r="AN389" i="6"/>
  <c r="Y389" i="6"/>
  <c r="U453" i="6"/>
  <c r="Y453" i="6"/>
  <c r="S453" i="6"/>
  <c r="Q453" i="6"/>
  <c r="H453" i="6"/>
  <c r="AN453" i="6"/>
  <c r="G453" i="6"/>
  <c r="I453" i="6"/>
  <c r="G190" i="5"/>
  <c r="BM190" i="5"/>
  <c r="Z190" i="5"/>
  <c r="X190" i="5"/>
  <c r="F190" i="5"/>
  <c r="Z123" i="5"/>
  <c r="G123" i="5"/>
  <c r="BM123" i="5"/>
  <c r="F123" i="5"/>
  <c r="X123" i="5"/>
  <c r="Z187" i="5"/>
  <c r="X187" i="5"/>
  <c r="G187" i="5"/>
  <c r="F187" i="5"/>
  <c r="BM187" i="5"/>
  <c r="G451" i="6"/>
  <c r="H451" i="6"/>
  <c r="AN451" i="6"/>
  <c r="I451" i="6"/>
  <c r="Y451" i="6"/>
  <c r="U451" i="6"/>
  <c r="S451" i="6"/>
  <c r="Q451" i="6"/>
  <c r="F579" i="7"/>
  <c r="E579" i="7"/>
  <c r="Q579" i="6"/>
  <c r="S579" i="6"/>
  <c r="H579" i="6"/>
  <c r="AN579" i="6"/>
  <c r="Y579" i="6"/>
  <c r="I579" i="6"/>
  <c r="U579" i="6"/>
  <c r="G579" i="6"/>
  <c r="F643" i="7"/>
  <c r="E643" i="7"/>
  <c r="F707" i="7"/>
  <c r="E707" i="7"/>
  <c r="F396" i="7"/>
  <c r="E396" i="7"/>
  <c r="E588" i="7"/>
  <c r="F588" i="7"/>
  <c r="E652" i="7"/>
  <c r="F652" i="7"/>
  <c r="E716" i="7"/>
  <c r="F716" i="7"/>
  <c r="E413" i="7"/>
  <c r="F413" i="7"/>
  <c r="E697" i="7"/>
  <c r="F697" i="7"/>
  <c r="E582" i="7"/>
  <c r="F582" i="7"/>
  <c r="U140" i="6"/>
  <c r="Y140" i="6"/>
  <c r="H140" i="6"/>
  <c r="AN140" i="6"/>
  <c r="S140" i="6"/>
  <c r="G140" i="6"/>
  <c r="Q140" i="6"/>
  <c r="I140" i="6"/>
  <c r="E181" i="7"/>
  <c r="F181" i="7"/>
  <c r="E262" i="7"/>
  <c r="F262" i="7"/>
  <c r="Z76" i="6"/>
  <c r="E128" i="7"/>
  <c r="F128" i="7"/>
  <c r="Q191" i="6"/>
  <c r="S191" i="6"/>
  <c r="Y191" i="6"/>
  <c r="G191" i="6"/>
  <c r="I191" i="6"/>
  <c r="H191" i="6"/>
  <c r="AN191" i="6"/>
  <c r="U191" i="6"/>
  <c r="E153" i="7"/>
  <c r="F153" i="7"/>
  <c r="S314" i="6"/>
  <c r="U314" i="6"/>
  <c r="Q314" i="6"/>
  <c r="G314" i="6"/>
  <c r="I314" i="6"/>
  <c r="Y314" i="6"/>
  <c r="H314" i="6"/>
  <c r="AN314" i="6"/>
  <c r="F157" i="7"/>
  <c r="E157" i="7"/>
  <c r="E689" i="7"/>
  <c r="F689" i="7"/>
  <c r="U702" i="6"/>
  <c r="I702" i="6"/>
  <c r="H702" i="6"/>
  <c r="AN702" i="6"/>
  <c r="Y702" i="6"/>
  <c r="S702" i="6"/>
  <c r="G702" i="6"/>
  <c r="Q702" i="6"/>
  <c r="Y331" i="6"/>
  <c r="U331" i="6"/>
  <c r="G331" i="6"/>
  <c r="H331" i="6"/>
  <c r="AN331" i="6"/>
  <c r="I331" i="6"/>
  <c r="S331" i="6"/>
  <c r="Q331" i="6"/>
  <c r="F246" i="7"/>
  <c r="E246" i="7"/>
  <c r="E147" i="7"/>
  <c r="F147" i="7"/>
  <c r="Y147" i="6"/>
  <c r="G147" i="6"/>
  <c r="S147" i="6"/>
  <c r="H147" i="6"/>
  <c r="AN147" i="6"/>
  <c r="I147" i="6"/>
  <c r="U147" i="6"/>
  <c r="Q147" i="6"/>
  <c r="Y366" i="6"/>
  <c r="U366" i="6"/>
  <c r="S366" i="6"/>
  <c r="I366" i="6"/>
  <c r="Q366" i="6"/>
  <c r="H366" i="6"/>
  <c r="AN366" i="6"/>
  <c r="G366" i="6"/>
  <c r="Y96" i="6"/>
  <c r="Q96" i="6"/>
  <c r="U96" i="6"/>
  <c r="G96" i="6"/>
  <c r="S96" i="6"/>
  <c r="H96" i="6"/>
  <c r="AN96" i="6"/>
  <c r="I96" i="6"/>
  <c r="Z96" i="6"/>
  <c r="E172" i="7"/>
  <c r="F172" i="7"/>
  <c r="F213" i="7"/>
  <c r="E213" i="7"/>
  <c r="Q213" i="6"/>
  <c r="G213" i="6"/>
  <c r="S213" i="6"/>
  <c r="Y213" i="6"/>
  <c r="I213" i="6"/>
  <c r="H213" i="6"/>
  <c r="AN213" i="6"/>
  <c r="U213" i="6"/>
  <c r="E111" i="7"/>
  <c r="F111" i="7"/>
  <c r="Q122" i="6"/>
  <c r="Y122" i="6"/>
  <c r="I122" i="6"/>
  <c r="S122" i="6"/>
  <c r="H122" i="6"/>
  <c r="AN122" i="6"/>
  <c r="G122" i="6"/>
  <c r="U122" i="6"/>
  <c r="F681" i="7"/>
  <c r="E681" i="7"/>
  <c r="S681" i="6"/>
  <c r="Q681" i="6"/>
  <c r="G681" i="6"/>
  <c r="H681" i="6"/>
  <c r="AN681" i="6"/>
  <c r="I681" i="6"/>
  <c r="Y681" i="6"/>
  <c r="U681" i="6"/>
  <c r="Q374" i="6"/>
  <c r="G374" i="6"/>
  <c r="I374" i="6"/>
  <c r="H374" i="6"/>
  <c r="AN374" i="6"/>
  <c r="U374" i="6"/>
  <c r="S374" i="6"/>
  <c r="Y374" i="6"/>
  <c r="F438" i="7"/>
  <c r="E438" i="7"/>
  <c r="E630" i="7"/>
  <c r="F630" i="7"/>
  <c r="F694" i="7"/>
  <c r="E694" i="7"/>
  <c r="AF7" i="5"/>
  <c r="E135" i="7"/>
  <c r="F135" i="7"/>
  <c r="I337" i="6"/>
  <c r="U337" i="6"/>
  <c r="Q337" i="6"/>
  <c r="Y337" i="6"/>
  <c r="G337" i="6"/>
  <c r="S337" i="6"/>
  <c r="H337" i="6"/>
  <c r="AN337" i="6"/>
  <c r="E62" i="7"/>
  <c r="F62" i="7"/>
  <c r="I62" i="6"/>
  <c r="U62" i="6"/>
  <c r="S62" i="6"/>
  <c r="G62" i="6"/>
  <c r="Q62" i="6"/>
  <c r="H62" i="6"/>
  <c r="AN62" i="6"/>
  <c r="Y62" i="6"/>
  <c r="H79" i="6"/>
  <c r="AN79" i="6"/>
  <c r="Y79" i="6"/>
  <c r="S79" i="6"/>
  <c r="Q79" i="6"/>
  <c r="U79" i="6"/>
  <c r="I79" i="6"/>
  <c r="G79" i="6"/>
  <c r="F79" i="7"/>
  <c r="E79" i="7"/>
  <c r="Q169" i="6"/>
  <c r="Y169" i="6"/>
  <c r="H169" i="6"/>
  <c r="AN169" i="6"/>
  <c r="U169" i="6"/>
  <c r="I169" i="6"/>
  <c r="S169" i="6"/>
  <c r="G169" i="6"/>
  <c r="BQ14" i="6"/>
  <c r="F340" i="7"/>
  <c r="E340" i="7"/>
  <c r="G301" i="6"/>
  <c r="S301" i="6"/>
  <c r="H301" i="6"/>
  <c r="AN301" i="6"/>
  <c r="I301" i="6"/>
  <c r="U301" i="6"/>
  <c r="Q301" i="6"/>
  <c r="Y301" i="6"/>
  <c r="E144" i="7"/>
  <c r="F144" i="7"/>
  <c r="E546" i="7"/>
  <c r="F546" i="7"/>
  <c r="F610" i="7"/>
  <c r="E610" i="7"/>
  <c r="G320" i="6"/>
  <c r="Y320" i="6"/>
  <c r="S320" i="6"/>
  <c r="I320" i="6"/>
  <c r="Q320" i="6"/>
  <c r="H320" i="6"/>
  <c r="AN320" i="6"/>
  <c r="U320" i="6"/>
  <c r="S119" i="6"/>
  <c r="Q119" i="6"/>
  <c r="Y119" i="6"/>
  <c r="I119" i="6"/>
  <c r="U119" i="6"/>
  <c r="H119" i="6"/>
  <c r="AN119" i="6"/>
  <c r="G119" i="6"/>
  <c r="Q216" i="6"/>
  <c r="G216" i="6"/>
  <c r="H216" i="6"/>
  <c r="AN216" i="6"/>
  <c r="S216" i="6"/>
  <c r="U216" i="6"/>
  <c r="I216" i="6"/>
  <c r="Y216" i="6"/>
  <c r="F50" i="7"/>
  <c r="E50" i="7"/>
  <c r="Y106" i="6"/>
  <c r="Q106" i="6"/>
  <c r="G106" i="6"/>
  <c r="U106" i="6"/>
  <c r="H106" i="6"/>
  <c r="AN106" i="6"/>
  <c r="S106" i="6"/>
  <c r="I106" i="6"/>
  <c r="E303" i="7"/>
  <c r="F303" i="7"/>
  <c r="H155" i="6"/>
  <c r="AN155" i="6"/>
  <c r="Y155" i="6"/>
  <c r="S155" i="6"/>
  <c r="Q155" i="6"/>
  <c r="U155" i="6"/>
  <c r="G155" i="6"/>
  <c r="I155" i="6"/>
  <c r="Y188" i="6"/>
  <c r="H188" i="6"/>
  <c r="AN188" i="6"/>
  <c r="S188" i="6"/>
  <c r="Q188" i="6"/>
  <c r="I188" i="6"/>
  <c r="U188" i="6"/>
  <c r="G188" i="6"/>
  <c r="S355" i="6"/>
  <c r="G355" i="6"/>
  <c r="Y355" i="6"/>
  <c r="Q355" i="6"/>
  <c r="H355" i="6"/>
  <c r="AN355" i="6"/>
  <c r="U355" i="6"/>
  <c r="I355" i="6"/>
  <c r="F98" i="7"/>
  <c r="E98" i="7"/>
  <c r="Y21" i="6"/>
  <c r="H21" i="6"/>
  <c r="AN21" i="6"/>
  <c r="G21" i="6"/>
  <c r="I21" i="6"/>
  <c r="S21" i="6"/>
  <c r="Q21" i="6"/>
  <c r="U21" i="6"/>
  <c r="Q143" i="6"/>
  <c r="S143" i="6"/>
  <c r="U143" i="6"/>
  <c r="I143" i="6"/>
  <c r="Y143" i="6"/>
  <c r="H143" i="6"/>
  <c r="AN143" i="6"/>
  <c r="G143" i="6"/>
  <c r="E143" i="7"/>
  <c r="F143" i="7"/>
  <c r="U294" i="6"/>
  <c r="H294" i="6"/>
  <c r="AN294" i="6"/>
  <c r="S294" i="6"/>
  <c r="Q294" i="6"/>
  <c r="G294" i="6"/>
  <c r="Y294" i="6"/>
  <c r="I294" i="6"/>
  <c r="E289" i="7"/>
  <c r="F289" i="7"/>
  <c r="E95" i="7"/>
  <c r="F95" i="7"/>
  <c r="Y357" i="6"/>
  <c r="H357" i="6"/>
  <c r="AN357" i="6"/>
  <c r="U357" i="6"/>
  <c r="I357" i="6"/>
  <c r="Q357" i="6"/>
  <c r="G357" i="6"/>
  <c r="S357" i="6"/>
  <c r="F38" i="7"/>
  <c r="E38" i="7"/>
  <c r="I60" i="6"/>
  <c r="G60" i="6"/>
  <c r="H60" i="6"/>
  <c r="AN60" i="6"/>
  <c r="S60" i="6"/>
  <c r="U60" i="6"/>
  <c r="Y60" i="6"/>
  <c r="Q60" i="6"/>
  <c r="E60" i="7"/>
  <c r="F60" i="7"/>
  <c r="E201" i="7"/>
  <c r="F201" i="7"/>
  <c r="F48" i="5"/>
  <c r="Z48" i="5"/>
  <c r="X48" i="5"/>
  <c r="BM48" i="5"/>
  <c r="G48" i="5"/>
  <c r="F400" i="7"/>
  <c r="E400" i="7"/>
  <c r="F545" i="7"/>
  <c r="E545" i="7"/>
  <c r="E380" i="7"/>
  <c r="F380" i="7"/>
  <c r="F572" i="7"/>
  <c r="E572" i="7"/>
  <c r="X240" i="5"/>
  <c r="BM240" i="5"/>
  <c r="G240" i="5"/>
  <c r="F240" i="5"/>
  <c r="Z240" i="5"/>
  <c r="Q704" i="6"/>
  <c r="I704" i="6"/>
  <c r="G704" i="6"/>
  <c r="Y704" i="6"/>
  <c r="U704" i="6"/>
  <c r="S704" i="6"/>
  <c r="H704" i="6"/>
  <c r="AN704" i="6"/>
  <c r="F536" i="7"/>
  <c r="E536" i="7"/>
  <c r="F666" i="7"/>
  <c r="E666" i="7"/>
  <c r="Y730" i="6"/>
  <c r="U730" i="6"/>
  <c r="S730" i="6"/>
  <c r="Q730" i="6"/>
  <c r="H730" i="6"/>
  <c r="AN730" i="6"/>
  <c r="G730" i="6"/>
  <c r="I730" i="6"/>
  <c r="U268" i="6"/>
  <c r="Y268" i="6"/>
  <c r="S268" i="6"/>
  <c r="H268" i="6"/>
  <c r="AN268" i="6"/>
  <c r="G268" i="6"/>
  <c r="Q268" i="6"/>
  <c r="I268" i="6"/>
  <c r="F105" i="7"/>
  <c r="E105" i="7"/>
  <c r="E209" i="7"/>
  <c r="F209" i="7"/>
  <c r="E99" i="7"/>
  <c r="F99" i="7"/>
  <c r="Y658" i="6"/>
  <c r="I658" i="6"/>
  <c r="U658" i="6"/>
  <c r="G658" i="6"/>
  <c r="Q658" i="6"/>
  <c r="H658" i="6"/>
  <c r="AN658" i="6"/>
  <c r="S658" i="6"/>
  <c r="Z296" i="6"/>
  <c r="Q317" i="6"/>
  <c r="G317" i="6"/>
  <c r="Y317" i="6"/>
  <c r="I317" i="6"/>
  <c r="H317" i="6"/>
  <c r="AN317" i="6"/>
  <c r="S317" i="6"/>
  <c r="U317" i="6"/>
  <c r="Q265" i="6"/>
  <c r="H265" i="6"/>
  <c r="AN265" i="6"/>
  <c r="U265" i="6"/>
  <c r="Y265" i="6"/>
  <c r="I265" i="6"/>
  <c r="S265" i="6"/>
  <c r="G265" i="6"/>
  <c r="Y158" i="6"/>
  <c r="U158" i="6"/>
  <c r="I158" i="6"/>
  <c r="Q158" i="6"/>
  <c r="H158" i="6"/>
  <c r="AN158" i="6"/>
  <c r="S158" i="6"/>
  <c r="G158" i="6"/>
  <c r="E208" i="7"/>
  <c r="F208" i="7"/>
  <c r="F16" i="7"/>
  <c r="E16" i="7"/>
  <c r="I282" i="6"/>
  <c r="G282" i="6"/>
  <c r="Y282" i="6"/>
  <c r="S282" i="6"/>
  <c r="U282" i="6"/>
  <c r="H282" i="6"/>
  <c r="AN282" i="6"/>
  <c r="Q282" i="6"/>
  <c r="Y73" i="6"/>
  <c r="I73" i="6"/>
  <c r="G73" i="6"/>
  <c r="Q73" i="6"/>
  <c r="S73" i="6"/>
  <c r="H73" i="6"/>
  <c r="AN73" i="6"/>
  <c r="U73" i="6"/>
  <c r="Z249" i="6"/>
  <c r="U81" i="6"/>
  <c r="Y81" i="6"/>
  <c r="Q81" i="6"/>
  <c r="I81" i="6"/>
  <c r="G81" i="6"/>
  <c r="H81" i="6"/>
  <c r="AN81" i="6"/>
  <c r="S81" i="6"/>
  <c r="G72" i="5"/>
  <c r="X72" i="5"/>
  <c r="Z72" i="5"/>
  <c r="BM72" i="5"/>
  <c r="F72" i="5"/>
  <c r="E475" i="7"/>
  <c r="F475" i="7"/>
  <c r="BM49" i="5"/>
  <c r="X49" i="5"/>
  <c r="F49" i="5"/>
  <c r="Z49" i="5"/>
  <c r="G49" i="5"/>
  <c r="E473" i="7"/>
  <c r="F473" i="7"/>
  <c r="I468" i="6"/>
  <c r="U468" i="6"/>
  <c r="G468" i="6"/>
  <c r="Y468" i="6"/>
  <c r="S468" i="6"/>
  <c r="H468" i="6"/>
  <c r="AN468" i="6"/>
  <c r="Q468" i="6"/>
  <c r="Y736" i="6"/>
  <c r="U736" i="6"/>
  <c r="G736" i="6"/>
  <c r="S736" i="6"/>
  <c r="I736" i="6"/>
  <c r="H736" i="6"/>
  <c r="AN736" i="6"/>
  <c r="Q736" i="6"/>
  <c r="H556" i="6"/>
  <c r="AN556" i="6"/>
  <c r="Y556" i="6"/>
  <c r="I556" i="6"/>
  <c r="U556" i="6"/>
  <c r="G556" i="6"/>
  <c r="Q556" i="6"/>
  <c r="S556" i="6"/>
  <c r="BM38" i="5"/>
  <c r="G38" i="5"/>
  <c r="F38" i="5"/>
  <c r="Z38" i="5"/>
  <c r="X38" i="5"/>
  <c r="F478" i="7"/>
  <c r="E478" i="7"/>
  <c r="F306" i="7"/>
  <c r="E306" i="7"/>
  <c r="E126" i="7"/>
  <c r="F126" i="7"/>
  <c r="E59" i="7"/>
  <c r="F59" i="7"/>
  <c r="E195" i="7"/>
  <c r="F195" i="7"/>
  <c r="Q470" i="6"/>
  <c r="H470" i="6"/>
  <c r="AN470" i="6"/>
  <c r="U470" i="6"/>
  <c r="G470" i="6"/>
  <c r="Y470" i="6"/>
  <c r="I470" i="6"/>
  <c r="S470" i="6"/>
  <c r="I534" i="6"/>
  <c r="Y534" i="6"/>
  <c r="S534" i="6"/>
  <c r="G534" i="6"/>
  <c r="U534" i="6"/>
  <c r="H534" i="6"/>
  <c r="AN534" i="6"/>
  <c r="Q534" i="6"/>
  <c r="F642" i="7"/>
  <c r="E642" i="7"/>
  <c r="E42" i="7"/>
  <c r="F42" i="7"/>
  <c r="F339" i="7"/>
  <c r="E339" i="7"/>
  <c r="S173" i="6"/>
  <c r="G173" i="6"/>
  <c r="Y173" i="6"/>
  <c r="H173" i="6"/>
  <c r="AN173" i="6"/>
  <c r="U173" i="6"/>
  <c r="Q173" i="6"/>
  <c r="I173" i="6"/>
  <c r="H332" i="6"/>
  <c r="AN332" i="6"/>
  <c r="S332" i="6"/>
  <c r="U332" i="6"/>
  <c r="G332" i="6"/>
  <c r="Q332" i="6"/>
  <c r="Y332" i="6"/>
  <c r="I332" i="6"/>
  <c r="S190" i="6"/>
  <c r="G190" i="6"/>
  <c r="Q190" i="6"/>
  <c r="U190" i="6"/>
  <c r="H190" i="6"/>
  <c r="AN190" i="6"/>
  <c r="I190" i="6"/>
  <c r="Y190" i="6"/>
  <c r="G356" i="6"/>
  <c r="U356" i="6"/>
  <c r="Q356" i="6"/>
  <c r="H356" i="6"/>
  <c r="AN356" i="6"/>
  <c r="I356" i="6"/>
  <c r="Y356" i="6"/>
  <c r="S356" i="6"/>
  <c r="E356" i="7"/>
  <c r="F356" i="7"/>
  <c r="E124" i="7"/>
  <c r="F124" i="7"/>
  <c r="E310" i="7"/>
  <c r="F310" i="7"/>
  <c r="Y334" i="6"/>
  <c r="I334" i="6"/>
  <c r="U334" i="6"/>
  <c r="S334" i="6"/>
  <c r="Q334" i="6"/>
  <c r="H334" i="6"/>
  <c r="AN334" i="6"/>
  <c r="G334" i="6"/>
  <c r="I67" i="6"/>
  <c r="S67" i="6"/>
  <c r="G67" i="6"/>
  <c r="U67" i="6"/>
  <c r="Y67" i="6"/>
  <c r="H67" i="6"/>
  <c r="AN67" i="6"/>
  <c r="Q67" i="6"/>
  <c r="E368" i="7"/>
  <c r="F368" i="7"/>
  <c r="I432" i="6"/>
  <c r="U432" i="6"/>
  <c r="Y432" i="6"/>
  <c r="S432" i="6"/>
  <c r="Q432" i="6"/>
  <c r="H432" i="6"/>
  <c r="AN432" i="6"/>
  <c r="G432" i="6"/>
  <c r="F688" i="7"/>
  <c r="E688" i="7"/>
  <c r="G129" i="5"/>
  <c r="F129" i="5"/>
  <c r="Z129" i="5"/>
  <c r="X129" i="5"/>
  <c r="BM129" i="5"/>
  <c r="Z206" i="5"/>
  <c r="F206" i="5"/>
  <c r="G206" i="5"/>
  <c r="X206" i="5"/>
  <c r="BM206" i="5"/>
  <c r="Z75" i="5"/>
  <c r="F75" i="5"/>
  <c r="G75" i="5"/>
  <c r="BM75" i="5"/>
  <c r="X75" i="5"/>
  <c r="E540" i="7"/>
  <c r="F540" i="7"/>
  <c r="E668" i="7"/>
  <c r="F668" i="7"/>
  <c r="E732" i="7"/>
  <c r="F732" i="7"/>
  <c r="H493" i="6"/>
  <c r="AN493" i="6"/>
  <c r="G493" i="6"/>
  <c r="U493" i="6"/>
  <c r="S493" i="6"/>
  <c r="Y493" i="6"/>
  <c r="I493" i="6"/>
  <c r="Q493" i="6"/>
  <c r="E369" i="7"/>
  <c r="F369" i="7"/>
  <c r="G174" i="5"/>
  <c r="F174" i="5"/>
  <c r="X174" i="5"/>
  <c r="BM174" i="5"/>
  <c r="Z174" i="5"/>
  <c r="F307" i="7"/>
  <c r="E307" i="7"/>
  <c r="F189" i="5"/>
  <c r="Z189" i="5"/>
  <c r="X189" i="5"/>
  <c r="BM189" i="5"/>
  <c r="G189" i="5"/>
  <c r="Q583" i="6"/>
  <c r="G583" i="6"/>
  <c r="H583" i="6"/>
  <c r="AN583" i="6"/>
  <c r="Y583" i="6"/>
  <c r="S583" i="6"/>
  <c r="U583" i="6"/>
  <c r="I583" i="6"/>
  <c r="F583" i="7"/>
  <c r="E583" i="7"/>
  <c r="F592" i="7"/>
  <c r="E592" i="7"/>
  <c r="E417" i="7"/>
  <c r="F417" i="7"/>
  <c r="Y545" i="6"/>
  <c r="U545" i="6"/>
  <c r="I545" i="6"/>
  <c r="Q545" i="6"/>
  <c r="H545" i="6"/>
  <c r="AN545" i="6"/>
  <c r="G545" i="6"/>
  <c r="S545" i="6"/>
  <c r="Q435" i="6"/>
  <c r="G435" i="6"/>
  <c r="Y435" i="6"/>
  <c r="I435" i="6"/>
  <c r="S435" i="6"/>
  <c r="U435" i="6"/>
  <c r="H435" i="6"/>
  <c r="AN435" i="6"/>
  <c r="Y563" i="6"/>
  <c r="S563" i="6"/>
  <c r="Q563" i="6"/>
  <c r="G563" i="6"/>
  <c r="U563" i="6"/>
  <c r="I563" i="6"/>
  <c r="H563" i="6"/>
  <c r="AN563" i="6"/>
  <c r="F691" i="7"/>
  <c r="E691" i="7"/>
  <c r="G691" i="6"/>
  <c r="H691" i="6"/>
  <c r="AN691" i="6"/>
  <c r="I691" i="6"/>
  <c r="Y691" i="6"/>
  <c r="U691" i="6"/>
  <c r="S691" i="6"/>
  <c r="Q691" i="6"/>
  <c r="G444" i="6"/>
  <c r="U444" i="6"/>
  <c r="S444" i="6"/>
  <c r="Q444" i="6"/>
  <c r="H444" i="6"/>
  <c r="AN444" i="6"/>
  <c r="Y444" i="6"/>
  <c r="I444" i="6"/>
  <c r="G508" i="6"/>
  <c r="Q508" i="6"/>
  <c r="H508" i="6"/>
  <c r="AN508" i="6"/>
  <c r="I508" i="6"/>
  <c r="S508" i="6"/>
  <c r="U508" i="6"/>
  <c r="Y508" i="6"/>
  <c r="E636" i="7"/>
  <c r="F636" i="7"/>
  <c r="E461" i="7"/>
  <c r="F461" i="7"/>
  <c r="F181" i="5"/>
  <c r="X181" i="5"/>
  <c r="BM181" i="5"/>
  <c r="Z181" i="5"/>
  <c r="G181" i="5"/>
  <c r="Z245" i="5"/>
  <c r="X245" i="5"/>
  <c r="F245" i="5"/>
  <c r="G245" i="5"/>
  <c r="BM245" i="5"/>
  <c r="E640" i="7"/>
  <c r="F640" i="7"/>
  <c r="BM263" i="5"/>
  <c r="F263" i="5"/>
  <c r="X263" i="5"/>
  <c r="Z263" i="5"/>
  <c r="G263" i="5"/>
  <c r="F399" i="7"/>
  <c r="E399" i="7"/>
  <c r="G527" i="6"/>
  <c r="Q527" i="6"/>
  <c r="I527" i="6"/>
  <c r="H527" i="6"/>
  <c r="AN527" i="6"/>
  <c r="Y527" i="6"/>
  <c r="S527" i="6"/>
  <c r="U527" i="6"/>
  <c r="F489" i="7"/>
  <c r="E489" i="7"/>
  <c r="F717" i="7"/>
  <c r="E717" i="7"/>
  <c r="E474" i="7"/>
  <c r="F474" i="7"/>
  <c r="Y233" i="6"/>
  <c r="Q233" i="6"/>
  <c r="G233" i="6"/>
  <c r="I233" i="6"/>
  <c r="H233" i="6"/>
  <c r="AN233" i="6"/>
  <c r="S233" i="6"/>
  <c r="U233" i="6"/>
  <c r="E233" i="7"/>
  <c r="F233" i="7"/>
  <c r="F220" i="7"/>
  <c r="E220" i="7"/>
  <c r="S221" i="6"/>
  <c r="H221" i="6"/>
  <c r="AN221" i="6"/>
  <c r="U221" i="6"/>
  <c r="G221" i="6"/>
  <c r="Y221" i="6"/>
  <c r="Q221" i="6"/>
  <c r="I221" i="6"/>
  <c r="S209" i="6"/>
  <c r="H209" i="6"/>
  <c r="AN209" i="6"/>
  <c r="Y209" i="6"/>
  <c r="G209" i="6"/>
  <c r="U209" i="6"/>
  <c r="Q209" i="6"/>
  <c r="I209" i="6"/>
  <c r="BQ91" i="6"/>
  <c r="S402" i="6"/>
  <c r="I402" i="6"/>
  <c r="H402" i="6"/>
  <c r="AN402" i="6"/>
  <c r="Q402" i="6"/>
  <c r="Y402" i="6"/>
  <c r="U402" i="6"/>
  <c r="G402" i="6"/>
  <c r="E402" i="7"/>
  <c r="F402" i="7"/>
  <c r="F530" i="7"/>
  <c r="E530" i="7"/>
  <c r="U722" i="6"/>
  <c r="Y722" i="6"/>
  <c r="S722" i="6"/>
  <c r="Q722" i="6"/>
  <c r="H722" i="6"/>
  <c r="AN722" i="6"/>
  <c r="I722" i="6"/>
  <c r="G722" i="6"/>
  <c r="F722" i="7"/>
  <c r="E722" i="7"/>
  <c r="S110" i="6"/>
  <c r="U110" i="6"/>
  <c r="I110" i="6"/>
  <c r="Q110" i="6"/>
  <c r="Y110" i="6"/>
  <c r="H110" i="6"/>
  <c r="AN110" i="6"/>
  <c r="G110" i="6"/>
  <c r="Q224" i="6"/>
  <c r="G224" i="6"/>
  <c r="S224" i="6"/>
  <c r="Y224" i="6"/>
  <c r="U224" i="6"/>
  <c r="I224" i="6"/>
  <c r="H224" i="6"/>
  <c r="AN224" i="6"/>
  <c r="H108" i="6"/>
  <c r="AN108" i="6"/>
  <c r="U108" i="6"/>
  <c r="G108" i="6"/>
  <c r="Y108" i="6"/>
  <c r="S108" i="6"/>
  <c r="Q108" i="6"/>
  <c r="I108" i="6"/>
  <c r="BQ108" i="6"/>
  <c r="Q701" i="6"/>
  <c r="S701" i="6"/>
  <c r="H701" i="6"/>
  <c r="AN701" i="6"/>
  <c r="Y701" i="6"/>
  <c r="G701" i="6"/>
  <c r="U701" i="6"/>
  <c r="I701" i="6"/>
  <c r="E118" i="7"/>
  <c r="F118" i="7"/>
  <c r="F175" i="7"/>
  <c r="E175" i="7"/>
  <c r="H234" i="6"/>
  <c r="AN234" i="6"/>
  <c r="U234" i="6"/>
  <c r="I234" i="6"/>
  <c r="G234" i="6"/>
  <c r="S234" i="6"/>
  <c r="Y234" i="6"/>
  <c r="Q234" i="6"/>
  <c r="Z179" i="6"/>
  <c r="F673" i="7"/>
  <c r="E673" i="7"/>
  <c r="E430" i="7"/>
  <c r="F430" i="7"/>
  <c r="E622" i="7"/>
  <c r="F622" i="7"/>
  <c r="F686" i="7"/>
  <c r="E686" i="7"/>
  <c r="E211" i="7"/>
  <c r="F211" i="7"/>
  <c r="H315" i="6"/>
  <c r="AN315" i="6"/>
  <c r="G315" i="6"/>
  <c r="Y315" i="6"/>
  <c r="S315" i="6"/>
  <c r="Q315" i="6"/>
  <c r="U315" i="6"/>
  <c r="I315" i="6"/>
  <c r="F315" i="7"/>
  <c r="E315" i="7"/>
  <c r="E40" i="7"/>
  <c r="F40" i="7"/>
  <c r="Z177" i="6"/>
  <c r="E10" i="7"/>
  <c r="F10" i="7"/>
  <c r="F250" i="7"/>
  <c r="E250" i="7"/>
  <c r="F236" i="7"/>
  <c r="E236" i="7"/>
  <c r="E81" i="7"/>
  <c r="F81" i="7"/>
  <c r="H271" i="6"/>
  <c r="AN271" i="6"/>
  <c r="I271" i="6"/>
  <c r="U271" i="6"/>
  <c r="G271" i="6"/>
  <c r="Y271" i="6"/>
  <c r="S271" i="6"/>
  <c r="Q271" i="6"/>
  <c r="E274" i="7"/>
  <c r="F274" i="7"/>
  <c r="E51" i="7"/>
  <c r="F51" i="7"/>
  <c r="F253" i="5"/>
  <c r="Z253" i="5"/>
  <c r="X253" i="5"/>
  <c r="G253" i="5"/>
  <c r="BM253" i="5"/>
  <c r="G258" i="5"/>
  <c r="BM258" i="5"/>
  <c r="F258" i="5"/>
  <c r="X258" i="5"/>
  <c r="Z258" i="5"/>
  <c r="BM255" i="5"/>
  <c r="G255" i="5"/>
  <c r="X255" i="5"/>
  <c r="F255" i="5"/>
  <c r="Z255" i="5"/>
  <c r="Q391" i="6"/>
  <c r="Y391" i="6"/>
  <c r="G391" i="6"/>
  <c r="S391" i="6"/>
  <c r="I391" i="6"/>
  <c r="H391" i="6"/>
  <c r="AN391" i="6"/>
  <c r="U391" i="6"/>
  <c r="I647" i="6"/>
  <c r="U647" i="6"/>
  <c r="G647" i="6"/>
  <c r="Q647" i="6"/>
  <c r="S647" i="6"/>
  <c r="H647" i="6"/>
  <c r="AN647" i="6"/>
  <c r="Y647" i="6"/>
  <c r="F647" i="7"/>
  <c r="E647" i="7"/>
  <c r="E711" i="7"/>
  <c r="F711" i="7"/>
  <c r="G400" i="6"/>
  <c r="Q400" i="6"/>
  <c r="S400" i="6"/>
  <c r="Y400" i="6"/>
  <c r="U400" i="6"/>
  <c r="I400" i="6"/>
  <c r="H400" i="6"/>
  <c r="AN400" i="6"/>
  <c r="I528" i="6"/>
  <c r="U528" i="6"/>
  <c r="Y528" i="6"/>
  <c r="H528" i="6"/>
  <c r="AN528" i="6"/>
  <c r="S528" i="6"/>
  <c r="G528" i="6"/>
  <c r="Q528" i="6"/>
  <c r="E528" i="7"/>
  <c r="F528" i="7"/>
  <c r="I592" i="6"/>
  <c r="Q592" i="6"/>
  <c r="H592" i="6"/>
  <c r="AN592" i="6"/>
  <c r="G592" i="6"/>
  <c r="S592" i="6"/>
  <c r="Y592" i="6"/>
  <c r="U592" i="6"/>
  <c r="F656" i="7"/>
  <c r="E656" i="7"/>
  <c r="G720" i="6"/>
  <c r="Q720" i="6"/>
  <c r="U720" i="6"/>
  <c r="S720" i="6"/>
  <c r="H720" i="6"/>
  <c r="AN720" i="6"/>
  <c r="I720" i="6"/>
  <c r="Y720" i="6"/>
  <c r="G156" i="5"/>
  <c r="BM156" i="5"/>
  <c r="F156" i="5"/>
  <c r="Z156" i="5"/>
  <c r="X156" i="5"/>
  <c r="G97" i="5"/>
  <c r="F97" i="5"/>
  <c r="Z97" i="5"/>
  <c r="X97" i="5"/>
  <c r="BM97" i="5"/>
  <c r="BM238" i="5"/>
  <c r="G238" i="5"/>
  <c r="Z238" i="5"/>
  <c r="X238" i="5"/>
  <c r="F238" i="5"/>
  <c r="G371" i="6"/>
  <c r="S371" i="6"/>
  <c r="U371" i="6"/>
  <c r="Y371" i="6"/>
  <c r="I371" i="6"/>
  <c r="H371" i="6"/>
  <c r="AN371" i="6"/>
  <c r="Q371" i="6"/>
  <c r="F563" i="7"/>
  <c r="E563" i="7"/>
  <c r="F627" i="7"/>
  <c r="E627" i="7"/>
  <c r="I627" i="6"/>
  <c r="H627" i="6"/>
  <c r="AN627" i="6"/>
  <c r="G627" i="6"/>
  <c r="S627" i="6"/>
  <c r="U627" i="6"/>
  <c r="Y627" i="6"/>
  <c r="Q627" i="6"/>
  <c r="E508" i="7"/>
  <c r="F508" i="7"/>
  <c r="G636" i="6"/>
  <c r="H636" i="6"/>
  <c r="AN636" i="6"/>
  <c r="I636" i="6"/>
  <c r="U636" i="6"/>
  <c r="Y636" i="6"/>
  <c r="Q636" i="6"/>
  <c r="S636" i="6"/>
  <c r="H700" i="6"/>
  <c r="AN700" i="6"/>
  <c r="Y700" i="6"/>
  <c r="G700" i="6"/>
  <c r="U700" i="6"/>
  <c r="I700" i="6"/>
  <c r="S700" i="6"/>
  <c r="Q700" i="6"/>
  <c r="F525" i="7"/>
  <c r="E525" i="7"/>
  <c r="G589" i="6"/>
  <c r="U589" i="6"/>
  <c r="Q589" i="6"/>
  <c r="S589" i="6"/>
  <c r="Y589" i="6"/>
  <c r="H589" i="6"/>
  <c r="AN589" i="6"/>
  <c r="I589" i="6"/>
  <c r="Z53" i="5"/>
  <c r="F53" i="5"/>
  <c r="G53" i="5"/>
  <c r="BM53" i="5"/>
  <c r="X53" i="5"/>
  <c r="F239" i="5"/>
  <c r="Z239" i="5"/>
  <c r="G239" i="5"/>
  <c r="X239" i="5"/>
  <c r="BM239" i="5"/>
  <c r="H375" i="6"/>
  <c r="AN375" i="6"/>
  <c r="S375" i="6"/>
  <c r="G375" i="6"/>
  <c r="Q375" i="6"/>
  <c r="I375" i="6"/>
  <c r="Y375" i="6"/>
  <c r="U375" i="6"/>
  <c r="F631" i="7"/>
  <c r="E631" i="7"/>
  <c r="I695" i="6"/>
  <c r="Y695" i="6"/>
  <c r="U695" i="6"/>
  <c r="S695" i="6"/>
  <c r="Q695" i="6"/>
  <c r="G695" i="6"/>
  <c r="H695" i="6"/>
  <c r="AN695" i="6"/>
  <c r="F695" i="7"/>
  <c r="E695" i="7"/>
  <c r="F576" i="7"/>
  <c r="E576" i="7"/>
  <c r="Z196" i="5"/>
  <c r="F196" i="5"/>
  <c r="G196" i="5"/>
  <c r="BM196" i="5"/>
  <c r="X196" i="5"/>
  <c r="G73" i="5"/>
  <c r="BM73" i="5"/>
  <c r="X73" i="5"/>
  <c r="F73" i="5"/>
  <c r="Z73" i="5"/>
  <c r="F137" i="5"/>
  <c r="Z137" i="5"/>
  <c r="BM137" i="5"/>
  <c r="G137" i="5"/>
  <c r="X137" i="5"/>
  <c r="Z265" i="5"/>
  <c r="G265" i="5"/>
  <c r="X265" i="5"/>
  <c r="BM265" i="5"/>
  <c r="F265" i="5"/>
  <c r="G266" i="5"/>
  <c r="X266" i="5"/>
  <c r="Z266" i="5"/>
  <c r="BM266" i="5"/>
  <c r="F266" i="5"/>
  <c r="Z199" i="5"/>
  <c r="F199" i="5"/>
  <c r="X199" i="5"/>
  <c r="G199" i="5"/>
  <c r="BM199" i="5"/>
  <c r="Y463" i="6"/>
  <c r="Q463" i="6"/>
  <c r="H463" i="6"/>
  <c r="AN463" i="6"/>
  <c r="G463" i="6"/>
  <c r="S463" i="6"/>
  <c r="I463" i="6"/>
  <c r="U463" i="6"/>
  <c r="E463" i="7"/>
  <c r="F463" i="7"/>
  <c r="E591" i="7"/>
  <c r="F591" i="7"/>
  <c r="I408" i="6"/>
  <c r="S408" i="6"/>
  <c r="H408" i="6"/>
  <c r="AN408" i="6"/>
  <c r="G408" i="6"/>
  <c r="Y408" i="6"/>
  <c r="Q408" i="6"/>
  <c r="U408" i="6"/>
  <c r="I536" i="6"/>
  <c r="U536" i="6"/>
  <c r="Q536" i="6"/>
  <c r="Y536" i="6"/>
  <c r="G536" i="6"/>
  <c r="H536" i="6"/>
  <c r="AN536" i="6"/>
  <c r="S536" i="6"/>
  <c r="E728" i="7"/>
  <c r="F728" i="7"/>
  <c r="G653" i="6"/>
  <c r="U653" i="6"/>
  <c r="Q653" i="6"/>
  <c r="S653" i="6"/>
  <c r="Y653" i="6"/>
  <c r="H653" i="6"/>
  <c r="AN653" i="6"/>
  <c r="I653" i="6"/>
  <c r="F653" i="7"/>
  <c r="E653" i="7"/>
  <c r="I717" i="6"/>
  <c r="Y717" i="6"/>
  <c r="U717" i="6"/>
  <c r="S717" i="6"/>
  <c r="Q717" i="6"/>
  <c r="G717" i="6"/>
  <c r="H717" i="6"/>
  <c r="AN717" i="6"/>
  <c r="E410" i="7"/>
  <c r="F410" i="7"/>
  <c r="U602" i="6"/>
  <c r="S602" i="6"/>
  <c r="Q602" i="6"/>
  <c r="Y602" i="6"/>
  <c r="H602" i="6"/>
  <c r="AN602" i="6"/>
  <c r="I602" i="6"/>
  <c r="G602" i="6"/>
  <c r="E268" i="7"/>
  <c r="F268" i="7"/>
  <c r="Z192" i="6"/>
  <c r="E187" i="7"/>
  <c r="F187" i="7"/>
  <c r="Y220" i="6"/>
  <c r="I220" i="6"/>
  <c r="Q220" i="6"/>
  <c r="U220" i="6"/>
  <c r="G220" i="6"/>
  <c r="H220" i="6"/>
  <c r="AN220" i="6"/>
  <c r="S220" i="6"/>
  <c r="U53" i="6"/>
  <c r="G53" i="6"/>
  <c r="H53" i="6"/>
  <c r="AN53" i="6"/>
  <c r="I53" i="6"/>
  <c r="Y53" i="6"/>
  <c r="S53" i="6"/>
  <c r="Q53" i="6"/>
  <c r="F53" i="7"/>
  <c r="E53" i="7"/>
  <c r="E260" i="7"/>
  <c r="F260" i="7"/>
  <c r="F221" i="7"/>
  <c r="E221" i="7"/>
  <c r="I238" i="6"/>
  <c r="H238" i="6"/>
  <c r="AN238" i="6"/>
  <c r="U238" i="6"/>
  <c r="G238" i="6"/>
  <c r="Y238" i="6"/>
  <c r="S238" i="6"/>
  <c r="Q238" i="6"/>
  <c r="BQ105" i="6"/>
  <c r="E358" i="7"/>
  <c r="F358" i="7"/>
  <c r="Z209" i="6"/>
  <c r="E91" i="7"/>
  <c r="F91" i="7"/>
  <c r="F594" i="7"/>
  <c r="E594" i="7"/>
  <c r="F658" i="7"/>
  <c r="E658" i="7"/>
  <c r="S343" i="6"/>
  <c r="G343" i="6"/>
  <c r="Y343" i="6"/>
  <c r="I343" i="6"/>
  <c r="U343" i="6"/>
  <c r="H343" i="6"/>
  <c r="AN343" i="6"/>
  <c r="Q343" i="6"/>
  <c r="I345" i="6"/>
  <c r="Y345" i="6"/>
  <c r="S345" i="6"/>
  <c r="G345" i="6"/>
  <c r="Q345" i="6"/>
  <c r="H345" i="6"/>
  <c r="AN345" i="6"/>
  <c r="U345" i="6"/>
  <c r="E57" i="7"/>
  <c r="F57" i="7"/>
  <c r="Q49" i="6"/>
  <c r="S49" i="6"/>
  <c r="U49" i="6"/>
  <c r="G49" i="6"/>
  <c r="Y49" i="6"/>
  <c r="H49" i="6"/>
  <c r="AN49" i="6"/>
  <c r="I49" i="6"/>
  <c r="E296" i="7"/>
  <c r="F296" i="7"/>
  <c r="Z138" i="6"/>
  <c r="Y107" i="6"/>
  <c r="S107" i="6"/>
  <c r="H107" i="6"/>
  <c r="AN107" i="6"/>
  <c r="U107" i="6"/>
  <c r="Q107" i="6"/>
  <c r="I107" i="6"/>
  <c r="G107" i="6"/>
  <c r="I148" i="6"/>
  <c r="Y148" i="6"/>
  <c r="G148" i="6"/>
  <c r="Q148" i="6"/>
  <c r="U148" i="6"/>
  <c r="S148" i="6"/>
  <c r="H148" i="6"/>
  <c r="AN148" i="6"/>
  <c r="F148" i="7"/>
  <c r="E148" i="7"/>
  <c r="I270" i="6"/>
  <c r="Q270" i="6"/>
  <c r="U270" i="6"/>
  <c r="Y270" i="6"/>
  <c r="S270" i="6"/>
  <c r="G270" i="6"/>
  <c r="H270" i="6"/>
  <c r="AN270" i="6"/>
  <c r="F270" i="7"/>
  <c r="E270" i="7"/>
  <c r="F224" i="7"/>
  <c r="E224" i="7"/>
  <c r="Z224" i="6"/>
  <c r="I166" i="6"/>
  <c r="G166" i="6"/>
  <c r="S166" i="6"/>
  <c r="Q166" i="6"/>
  <c r="Y166" i="6"/>
  <c r="U166" i="6"/>
  <c r="H166" i="6"/>
  <c r="AN166" i="6"/>
  <c r="U637" i="6"/>
  <c r="G637" i="6"/>
  <c r="S637" i="6"/>
  <c r="Q637" i="6"/>
  <c r="H637" i="6"/>
  <c r="AN637" i="6"/>
  <c r="Y637" i="6"/>
  <c r="I637" i="6"/>
  <c r="E701" i="7"/>
  <c r="F701" i="7"/>
  <c r="Y458" i="6"/>
  <c r="U458" i="6"/>
  <c r="S458" i="6"/>
  <c r="Q458" i="6"/>
  <c r="G458" i="6"/>
  <c r="H458" i="6"/>
  <c r="AN458" i="6"/>
  <c r="I458" i="6"/>
  <c r="E458" i="7"/>
  <c r="F458" i="7"/>
  <c r="G714" i="6"/>
  <c r="S714" i="6"/>
  <c r="I714" i="6"/>
  <c r="H714" i="6"/>
  <c r="AN714" i="6"/>
  <c r="Y714" i="6"/>
  <c r="Q714" i="6"/>
  <c r="U714" i="6"/>
  <c r="Z291" i="6"/>
  <c r="BQ52" i="6"/>
  <c r="E165" i="7"/>
  <c r="F165" i="7"/>
  <c r="Z28" i="6"/>
  <c r="BQ28" i="6"/>
  <c r="S141" i="6"/>
  <c r="Y141" i="6"/>
  <c r="U141" i="6"/>
  <c r="Q141" i="6"/>
  <c r="G141" i="6"/>
  <c r="H141" i="6"/>
  <c r="AN141" i="6"/>
  <c r="I141" i="6"/>
  <c r="I365" i="6"/>
  <c r="H365" i="6"/>
  <c r="AN365" i="6"/>
  <c r="S365" i="6"/>
  <c r="G365" i="6"/>
  <c r="Q365" i="6"/>
  <c r="Y365" i="6"/>
  <c r="U365" i="6"/>
  <c r="F328" i="7"/>
  <c r="E328" i="7"/>
  <c r="I328" i="6"/>
  <c r="Y328" i="6"/>
  <c r="S328" i="6"/>
  <c r="U328" i="6"/>
  <c r="G328" i="6"/>
  <c r="H328" i="6"/>
  <c r="AN328" i="6"/>
  <c r="Q328" i="6"/>
  <c r="H353" i="6"/>
  <c r="AN353" i="6"/>
  <c r="S353" i="6"/>
  <c r="G353" i="6"/>
  <c r="Y353" i="6"/>
  <c r="Q353" i="6"/>
  <c r="U353" i="6"/>
  <c r="I353" i="6"/>
  <c r="S31" i="6"/>
  <c r="H31" i="6"/>
  <c r="AN31" i="6"/>
  <c r="I31" i="6"/>
  <c r="Y31" i="6"/>
  <c r="Q31" i="6"/>
  <c r="U31" i="6"/>
  <c r="G31" i="6"/>
  <c r="F31" i="7"/>
  <c r="E31" i="7"/>
  <c r="U430" i="6"/>
  <c r="Y430" i="6"/>
  <c r="Q430" i="6"/>
  <c r="S430" i="6"/>
  <c r="H430" i="6"/>
  <c r="AN430" i="6"/>
  <c r="G430" i="6"/>
  <c r="I430" i="6"/>
  <c r="Z211" i="6"/>
  <c r="BQ16" i="6"/>
  <c r="E279" i="7"/>
  <c r="F279" i="7"/>
  <c r="E210" i="7"/>
  <c r="F210" i="7"/>
  <c r="E235" i="7"/>
  <c r="F235" i="7"/>
  <c r="Q250" i="6"/>
  <c r="U250" i="6"/>
  <c r="Y250" i="6"/>
  <c r="G250" i="6"/>
  <c r="H250" i="6"/>
  <c r="AN250" i="6"/>
  <c r="S250" i="6"/>
  <c r="I250" i="6"/>
  <c r="I121" i="6"/>
  <c r="H121" i="6"/>
  <c r="AN121" i="6"/>
  <c r="S121" i="6"/>
  <c r="Y121" i="6"/>
  <c r="Q121" i="6"/>
  <c r="U121" i="6"/>
  <c r="G121" i="6"/>
  <c r="E121" i="7"/>
  <c r="F121" i="7"/>
  <c r="Z121" i="6"/>
  <c r="E47" i="7"/>
  <c r="F47" i="7"/>
  <c r="S47" i="6"/>
  <c r="Y47" i="6"/>
  <c r="Q47" i="6"/>
  <c r="G47" i="6"/>
  <c r="U47" i="6"/>
  <c r="H47" i="6"/>
  <c r="AN47" i="6"/>
  <c r="I47" i="6"/>
  <c r="H274" i="6"/>
  <c r="AN274" i="6"/>
  <c r="G274" i="6"/>
  <c r="Q274" i="6"/>
  <c r="S274" i="6"/>
  <c r="Y274" i="6"/>
  <c r="U274" i="6"/>
  <c r="I274" i="6"/>
  <c r="G305" i="6"/>
  <c r="Q305" i="6"/>
  <c r="H305" i="6"/>
  <c r="AN305" i="6"/>
  <c r="Y305" i="6"/>
  <c r="U305" i="6"/>
  <c r="S305" i="6"/>
  <c r="I305" i="6"/>
  <c r="I228" i="6"/>
  <c r="U228" i="6"/>
  <c r="Q228" i="6"/>
  <c r="H228" i="6"/>
  <c r="AN228" i="6"/>
  <c r="S228" i="6"/>
  <c r="Y228" i="6"/>
  <c r="G228" i="6"/>
  <c r="G24" i="6"/>
  <c r="U24" i="6"/>
  <c r="S24" i="6"/>
  <c r="I24" i="6"/>
  <c r="H24" i="6"/>
  <c r="AN24" i="6"/>
  <c r="Y24" i="6"/>
  <c r="Q24" i="6"/>
  <c r="F206" i="7"/>
  <c r="E206" i="7"/>
  <c r="G264" i="5"/>
  <c r="Z264" i="5"/>
  <c r="BM264" i="5"/>
  <c r="X264" i="5"/>
  <c r="F264" i="5"/>
  <c r="BM205" i="5"/>
  <c r="X205" i="5"/>
  <c r="Z205" i="5"/>
  <c r="F205" i="5"/>
  <c r="G205" i="5"/>
  <c r="Y539" i="6"/>
  <c r="S539" i="6"/>
  <c r="G539" i="6"/>
  <c r="I539" i="6"/>
  <c r="Q539" i="6"/>
  <c r="H539" i="6"/>
  <c r="AN539" i="6"/>
  <c r="U539" i="6"/>
  <c r="G420" i="6"/>
  <c r="U420" i="6"/>
  <c r="S420" i="6"/>
  <c r="Q420" i="6"/>
  <c r="I420" i="6"/>
  <c r="H420" i="6"/>
  <c r="AN420" i="6"/>
  <c r="Y420" i="6"/>
  <c r="F420" i="7"/>
  <c r="E420" i="7"/>
  <c r="Y484" i="6"/>
  <c r="S484" i="6"/>
  <c r="I484" i="6"/>
  <c r="U484" i="6"/>
  <c r="H484" i="6"/>
  <c r="AN484" i="6"/>
  <c r="Q484" i="6"/>
  <c r="G484" i="6"/>
  <c r="E676" i="7"/>
  <c r="F676" i="7"/>
  <c r="E373" i="7"/>
  <c r="F373" i="7"/>
  <c r="F108" i="5"/>
  <c r="Z108" i="5"/>
  <c r="G108" i="5"/>
  <c r="X108" i="5"/>
  <c r="BM108" i="5"/>
  <c r="G177" i="5"/>
  <c r="F177" i="5"/>
  <c r="Z177" i="5"/>
  <c r="X177" i="5"/>
  <c r="BM177" i="5"/>
  <c r="F55" i="5"/>
  <c r="X55" i="5"/>
  <c r="Z55" i="5"/>
  <c r="G55" i="5"/>
  <c r="BM55" i="5"/>
  <c r="F247" i="5"/>
  <c r="X247" i="5"/>
  <c r="Z247" i="5"/>
  <c r="G247" i="5"/>
  <c r="BM247" i="5"/>
  <c r="F639" i="7"/>
  <c r="E639" i="7"/>
  <c r="Y703" i="6"/>
  <c r="U703" i="6"/>
  <c r="S703" i="6"/>
  <c r="G703" i="6"/>
  <c r="H703" i="6"/>
  <c r="AN703" i="6"/>
  <c r="Q703" i="6"/>
  <c r="I703" i="6"/>
  <c r="F703" i="7"/>
  <c r="E703" i="7"/>
  <c r="Y392" i="6"/>
  <c r="Q392" i="6"/>
  <c r="H392" i="6"/>
  <c r="AN392" i="6"/>
  <c r="U392" i="6"/>
  <c r="G392" i="6"/>
  <c r="I392" i="6"/>
  <c r="S392" i="6"/>
  <c r="Y520" i="6"/>
  <c r="G520" i="6"/>
  <c r="Q520" i="6"/>
  <c r="U520" i="6"/>
  <c r="S520" i="6"/>
  <c r="H520" i="6"/>
  <c r="AN520" i="6"/>
  <c r="I520" i="6"/>
  <c r="E648" i="7"/>
  <c r="F648" i="7"/>
  <c r="S648" i="6"/>
  <c r="Y648" i="6"/>
  <c r="U648" i="6"/>
  <c r="I648" i="6"/>
  <c r="Q648" i="6"/>
  <c r="G648" i="6"/>
  <c r="H648" i="6"/>
  <c r="AN648" i="6"/>
  <c r="F409" i="7"/>
  <c r="E409" i="7"/>
  <c r="I473" i="6"/>
  <c r="Q473" i="6"/>
  <c r="H473" i="6"/>
  <c r="AN473" i="6"/>
  <c r="U473" i="6"/>
  <c r="Y473" i="6"/>
  <c r="S473" i="6"/>
  <c r="G473" i="6"/>
  <c r="E537" i="7"/>
  <c r="F537" i="7"/>
  <c r="F67" i="5"/>
  <c r="G67" i="5"/>
  <c r="BM67" i="5"/>
  <c r="X67" i="5"/>
  <c r="Z67" i="5"/>
  <c r="F131" i="5"/>
  <c r="X131" i="5"/>
  <c r="BM131" i="5"/>
  <c r="Z131" i="5"/>
  <c r="G131" i="5"/>
  <c r="Y395" i="6"/>
  <c r="U395" i="6"/>
  <c r="S395" i="6"/>
  <c r="Q395" i="6"/>
  <c r="G395" i="6"/>
  <c r="H395" i="6"/>
  <c r="AN395" i="6"/>
  <c r="I395" i="6"/>
  <c r="E459" i="7"/>
  <c r="F459" i="7"/>
  <c r="E587" i="7"/>
  <c r="F587" i="7"/>
  <c r="E421" i="7"/>
  <c r="F421" i="7"/>
  <c r="F485" i="7"/>
  <c r="E485" i="7"/>
  <c r="U549" i="6"/>
  <c r="I549" i="6"/>
  <c r="Q549" i="6"/>
  <c r="Y549" i="6"/>
  <c r="H549" i="6"/>
  <c r="AN549" i="6"/>
  <c r="S549" i="6"/>
  <c r="G549" i="6"/>
  <c r="E549" i="7"/>
  <c r="F549" i="7"/>
  <c r="G212" i="5"/>
  <c r="X212" i="5"/>
  <c r="F212" i="5"/>
  <c r="Z212" i="5"/>
  <c r="BM212" i="5"/>
  <c r="Z153" i="5"/>
  <c r="F153" i="5"/>
  <c r="BM153" i="5"/>
  <c r="X153" i="5"/>
  <c r="G153" i="5"/>
  <c r="F217" i="5"/>
  <c r="X217" i="5"/>
  <c r="Z217" i="5"/>
  <c r="G217" i="5"/>
  <c r="BM217" i="5"/>
  <c r="BM286" i="5"/>
  <c r="X286" i="5"/>
  <c r="G286" i="5"/>
  <c r="Z286" i="5"/>
  <c r="F286" i="5"/>
  <c r="Z219" i="5"/>
  <c r="BM219" i="5"/>
  <c r="F219" i="5"/>
  <c r="X219" i="5"/>
  <c r="G219" i="5"/>
  <c r="Q547" i="6"/>
  <c r="S547" i="6"/>
  <c r="H547" i="6"/>
  <c r="AN547" i="6"/>
  <c r="Y547" i="6"/>
  <c r="G547" i="6"/>
  <c r="U547" i="6"/>
  <c r="I547" i="6"/>
  <c r="I675" i="6"/>
  <c r="H675" i="6"/>
  <c r="AN675" i="6"/>
  <c r="Y675" i="6"/>
  <c r="S675" i="6"/>
  <c r="U675" i="6"/>
  <c r="G675" i="6"/>
  <c r="Q675" i="6"/>
  <c r="E736" i="7"/>
  <c r="F736" i="7"/>
  <c r="U428" i="6"/>
  <c r="Y428" i="6"/>
  <c r="Q428" i="6"/>
  <c r="I428" i="6"/>
  <c r="G428" i="6"/>
  <c r="H428" i="6"/>
  <c r="AN428" i="6"/>
  <c r="S428" i="6"/>
  <c r="F445" i="7"/>
  <c r="E445" i="7"/>
  <c r="S509" i="6"/>
  <c r="U509" i="6"/>
  <c r="G509" i="6"/>
  <c r="H509" i="6"/>
  <c r="AN509" i="6"/>
  <c r="Q509" i="6"/>
  <c r="I509" i="6"/>
  <c r="Y509" i="6"/>
  <c r="E729" i="7"/>
  <c r="F729" i="7"/>
  <c r="E486" i="7"/>
  <c r="F486" i="7"/>
  <c r="E678" i="7"/>
  <c r="F678" i="7"/>
  <c r="Q239" i="6"/>
  <c r="U239" i="6"/>
  <c r="G239" i="6"/>
  <c r="Y239" i="6"/>
  <c r="I239" i="6"/>
  <c r="S239" i="6"/>
  <c r="H239" i="6"/>
  <c r="AN239" i="6"/>
  <c r="E272" i="7"/>
  <c r="F272" i="7"/>
  <c r="I272" i="6"/>
  <c r="Q272" i="6"/>
  <c r="Y272" i="6"/>
  <c r="U272" i="6"/>
  <c r="G272" i="6"/>
  <c r="H272" i="6"/>
  <c r="AN272" i="6"/>
  <c r="S272" i="6"/>
  <c r="BQ44" i="6"/>
  <c r="Z151" i="6"/>
  <c r="E342" i="7"/>
  <c r="F342" i="7"/>
  <c r="I168" i="6"/>
  <c r="S168" i="6"/>
  <c r="Q168" i="6"/>
  <c r="G168" i="6"/>
  <c r="Y168" i="6"/>
  <c r="H168" i="6"/>
  <c r="AN168" i="6"/>
  <c r="U168" i="6"/>
  <c r="S273" i="6"/>
  <c r="G273" i="6"/>
  <c r="U273" i="6"/>
  <c r="I273" i="6"/>
  <c r="Q273" i="6"/>
  <c r="H273" i="6"/>
  <c r="AN273" i="6"/>
  <c r="Y273" i="6"/>
  <c r="Q27" i="6"/>
  <c r="G27" i="6"/>
  <c r="I27" i="6"/>
  <c r="S27" i="6"/>
  <c r="H27" i="6"/>
  <c r="AN27" i="6"/>
  <c r="U27" i="6"/>
  <c r="Y27" i="6"/>
  <c r="F316" i="7"/>
  <c r="E316" i="7"/>
  <c r="S300" i="6"/>
  <c r="G300" i="6"/>
  <c r="Y300" i="6"/>
  <c r="U300" i="6"/>
  <c r="Q300" i="6"/>
  <c r="I300" i="6"/>
  <c r="H300" i="6"/>
  <c r="AN300" i="6"/>
  <c r="F341" i="7"/>
  <c r="E341" i="7"/>
  <c r="U581" i="6"/>
  <c r="G581" i="6"/>
  <c r="Q581" i="6"/>
  <c r="S581" i="6"/>
  <c r="H581" i="6"/>
  <c r="AN581" i="6"/>
  <c r="Y581" i="6"/>
  <c r="I581" i="6"/>
  <c r="H414" i="6"/>
  <c r="AN414" i="6"/>
  <c r="S414" i="6"/>
  <c r="G414" i="6"/>
  <c r="U414" i="6"/>
  <c r="I414" i="6"/>
  <c r="Q414" i="6"/>
  <c r="Y414" i="6"/>
  <c r="Q542" i="6"/>
  <c r="S542" i="6"/>
  <c r="Y542" i="6"/>
  <c r="H542" i="6"/>
  <c r="AN542" i="6"/>
  <c r="I542" i="6"/>
  <c r="G542" i="6"/>
  <c r="U542" i="6"/>
  <c r="S670" i="6"/>
  <c r="Q670" i="6"/>
  <c r="G670" i="6"/>
  <c r="I670" i="6"/>
  <c r="U670" i="6"/>
  <c r="Y670" i="6"/>
  <c r="H670" i="6"/>
  <c r="AN670" i="6"/>
  <c r="H306" i="6"/>
  <c r="AN306" i="6"/>
  <c r="U306" i="6"/>
  <c r="S306" i="6"/>
  <c r="I306" i="6"/>
  <c r="G306" i="6"/>
  <c r="Q306" i="6"/>
  <c r="Y306" i="6"/>
  <c r="S308" i="6"/>
  <c r="I308" i="6"/>
  <c r="U308" i="6"/>
  <c r="H308" i="6"/>
  <c r="AN308" i="6"/>
  <c r="G308" i="6"/>
  <c r="Y308" i="6"/>
  <c r="Q308" i="6"/>
  <c r="Y159" i="6"/>
  <c r="H159" i="6"/>
  <c r="AN159" i="6"/>
  <c r="S159" i="6"/>
  <c r="I159" i="6"/>
  <c r="Q159" i="6"/>
  <c r="U159" i="6"/>
  <c r="G159" i="6"/>
  <c r="H242" i="6"/>
  <c r="AN242" i="6"/>
  <c r="S242" i="6"/>
  <c r="U242" i="6"/>
  <c r="I242" i="6"/>
  <c r="Y242" i="6"/>
  <c r="Q242" i="6"/>
  <c r="G242" i="6"/>
  <c r="E267" i="7"/>
  <c r="F267" i="7"/>
  <c r="Y267" i="6"/>
  <c r="H267" i="6"/>
  <c r="AN267" i="6"/>
  <c r="S267" i="6"/>
  <c r="G267" i="6"/>
  <c r="Q267" i="6"/>
  <c r="U267" i="6"/>
  <c r="I267" i="6"/>
  <c r="F229" i="7"/>
  <c r="E229" i="7"/>
  <c r="Y182" i="6"/>
  <c r="H182" i="6"/>
  <c r="AN182" i="6"/>
  <c r="U182" i="6"/>
  <c r="G182" i="6"/>
  <c r="S182" i="6"/>
  <c r="Q182" i="6"/>
  <c r="I182" i="6"/>
  <c r="G59" i="6"/>
  <c r="U59" i="6"/>
  <c r="I59" i="6"/>
  <c r="H59" i="6"/>
  <c r="AN59" i="6"/>
  <c r="S59" i="6"/>
  <c r="Y59" i="6"/>
  <c r="Q59" i="6"/>
  <c r="BQ83" i="6"/>
  <c r="H200" i="6"/>
  <c r="AN200" i="6"/>
  <c r="G200" i="6"/>
  <c r="S200" i="6"/>
  <c r="Y200" i="6"/>
  <c r="I200" i="6"/>
  <c r="U200" i="6"/>
  <c r="Q200" i="6"/>
  <c r="E292" i="7"/>
  <c r="F292" i="7"/>
  <c r="G292" i="6"/>
  <c r="Q292" i="6"/>
  <c r="H292" i="6"/>
  <c r="AN292" i="6"/>
  <c r="U292" i="6"/>
  <c r="I292" i="6"/>
  <c r="Y292" i="6"/>
  <c r="S292" i="6"/>
  <c r="Q85" i="6"/>
  <c r="H85" i="6"/>
  <c r="AN85" i="6"/>
  <c r="U85" i="6"/>
  <c r="Y85" i="6"/>
  <c r="I85" i="6"/>
  <c r="S85" i="6"/>
  <c r="G85" i="6"/>
  <c r="I585" i="6"/>
  <c r="S585" i="6"/>
  <c r="Y585" i="6"/>
  <c r="U585" i="6"/>
  <c r="Q585" i="6"/>
  <c r="H585" i="6"/>
  <c r="AN585" i="6"/>
  <c r="G585" i="6"/>
  <c r="F406" i="7"/>
  <c r="E406" i="7"/>
  <c r="S205" i="6"/>
  <c r="Q205" i="6"/>
  <c r="Y205" i="6"/>
  <c r="G205" i="6"/>
  <c r="U205" i="6"/>
  <c r="H205" i="6"/>
  <c r="AN205" i="6"/>
  <c r="I205" i="6"/>
  <c r="U255" i="6"/>
  <c r="Y255" i="6"/>
  <c r="H255" i="6"/>
  <c r="AN255" i="6"/>
  <c r="I255" i="6"/>
  <c r="G255" i="6"/>
  <c r="S255" i="6"/>
  <c r="Q255" i="6"/>
  <c r="U298" i="6"/>
  <c r="G298" i="6"/>
  <c r="Q298" i="6"/>
  <c r="S298" i="6"/>
  <c r="I298" i="6"/>
  <c r="Y298" i="6"/>
  <c r="H298" i="6"/>
  <c r="AN298" i="6"/>
  <c r="U243" i="6"/>
  <c r="Q243" i="6"/>
  <c r="S243" i="6"/>
  <c r="H243" i="6"/>
  <c r="AN243" i="6"/>
  <c r="Y243" i="6"/>
  <c r="I243" i="6"/>
  <c r="G243" i="6"/>
  <c r="E261" i="7"/>
  <c r="F261" i="7"/>
  <c r="F278" i="7"/>
  <c r="E278" i="7"/>
  <c r="E29" i="7"/>
  <c r="F29" i="7"/>
  <c r="BQ29" i="6"/>
  <c r="F693" i="7"/>
  <c r="E693" i="7"/>
  <c r="Q514" i="6"/>
  <c r="G514" i="6"/>
  <c r="U514" i="6"/>
  <c r="I514" i="6"/>
  <c r="H514" i="6"/>
  <c r="AN514" i="6"/>
  <c r="Y514" i="6"/>
  <c r="S514" i="6"/>
  <c r="Q578" i="6"/>
  <c r="I578" i="6"/>
  <c r="G578" i="6"/>
  <c r="H578" i="6"/>
  <c r="AN578" i="6"/>
  <c r="S578" i="6"/>
  <c r="U578" i="6"/>
  <c r="Y578" i="6"/>
  <c r="U706" i="6"/>
  <c r="Y706" i="6"/>
  <c r="S706" i="6"/>
  <c r="Q706" i="6"/>
  <c r="H706" i="6"/>
  <c r="AN706" i="6"/>
  <c r="G706" i="6"/>
  <c r="I706" i="6"/>
  <c r="F706" i="7"/>
  <c r="E706" i="7"/>
  <c r="E212" i="7"/>
  <c r="F212" i="7"/>
  <c r="I137" i="6"/>
  <c r="Y137" i="6"/>
  <c r="G137" i="6"/>
  <c r="Q137" i="6"/>
  <c r="S137" i="6"/>
  <c r="H137" i="6"/>
  <c r="AN137" i="6"/>
  <c r="U137" i="6"/>
  <c r="F15" i="7"/>
  <c r="E15" i="7"/>
  <c r="E204" i="7"/>
  <c r="F204" i="7"/>
  <c r="Z204" i="6"/>
  <c r="G152" i="6"/>
  <c r="U152" i="6"/>
  <c r="S152" i="6"/>
  <c r="Q152" i="6"/>
  <c r="I152" i="6"/>
  <c r="H152" i="6"/>
  <c r="AN152" i="6"/>
  <c r="Y152" i="6"/>
  <c r="I90" i="6"/>
  <c r="Y90" i="6"/>
  <c r="Q90" i="6"/>
  <c r="G90" i="6"/>
  <c r="S90" i="6"/>
  <c r="H90" i="6"/>
  <c r="AN90" i="6"/>
  <c r="U90" i="6"/>
  <c r="E332" i="7"/>
  <c r="F332" i="7"/>
  <c r="Z275" i="6"/>
  <c r="F275" i="7"/>
  <c r="E275" i="7"/>
  <c r="Q89" i="6"/>
  <c r="S89" i="6"/>
  <c r="Y89" i="6"/>
  <c r="U89" i="6"/>
  <c r="G89" i="6"/>
  <c r="I89" i="6"/>
  <c r="H89" i="6"/>
  <c r="AN89" i="6"/>
  <c r="E170" i="7"/>
  <c r="F170" i="7"/>
  <c r="H170" i="6"/>
  <c r="AN170" i="6"/>
  <c r="G170" i="6"/>
  <c r="S170" i="6"/>
  <c r="I170" i="6"/>
  <c r="Y170" i="6"/>
  <c r="Q170" i="6"/>
  <c r="U170" i="6"/>
  <c r="Z170" i="6"/>
  <c r="Z176" i="6"/>
  <c r="F171" i="7"/>
  <c r="E171" i="7"/>
  <c r="Z70" i="6"/>
  <c r="BQ55" i="6"/>
  <c r="Z124" i="6"/>
  <c r="F329" i="7"/>
  <c r="E329" i="7"/>
  <c r="Z161" i="6"/>
  <c r="I37" i="6"/>
  <c r="H37" i="6"/>
  <c r="AN37" i="6"/>
  <c r="S37" i="6"/>
  <c r="U37" i="6"/>
  <c r="G37" i="6"/>
  <c r="Y37" i="6"/>
  <c r="Q37" i="6"/>
  <c r="F37" i="7"/>
  <c r="E37" i="7"/>
  <c r="E63" i="7"/>
  <c r="F63" i="7"/>
  <c r="F216" i="5"/>
  <c r="X216" i="5"/>
  <c r="G216" i="5"/>
  <c r="Z216" i="5"/>
  <c r="BM216" i="5"/>
  <c r="F157" i="5"/>
  <c r="BM157" i="5"/>
  <c r="X157" i="5"/>
  <c r="G157" i="5"/>
  <c r="Z157" i="5"/>
  <c r="BM221" i="5"/>
  <c r="Z221" i="5"/>
  <c r="G221" i="5"/>
  <c r="F221" i="5"/>
  <c r="X221" i="5"/>
  <c r="G159" i="5"/>
  <c r="Z159" i="5"/>
  <c r="X159" i="5"/>
  <c r="F159" i="5"/>
  <c r="BM159" i="5"/>
  <c r="Z223" i="5"/>
  <c r="G223" i="5"/>
  <c r="F223" i="5"/>
  <c r="BM223" i="5"/>
  <c r="X223" i="5"/>
  <c r="F679" i="7"/>
  <c r="E679" i="7"/>
  <c r="E432" i="7"/>
  <c r="F432" i="7"/>
  <c r="U496" i="6"/>
  <c r="Y496" i="6"/>
  <c r="S496" i="6"/>
  <c r="I496" i="6"/>
  <c r="Q496" i="6"/>
  <c r="G496" i="6"/>
  <c r="H496" i="6"/>
  <c r="AN496" i="6"/>
  <c r="E560" i="7"/>
  <c r="F560" i="7"/>
  <c r="E624" i="7"/>
  <c r="F624" i="7"/>
  <c r="I624" i="6"/>
  <c r="Q624" i="6"/>
  <c r="H624" i="6"/>
  <c r="AN624" i="6"/>
  <c r="G624" i="6"/>
  <c r="S624" i="6"/>
  <c r="Y624" i="6"/>
  <c r="U624" i="6"/>
  <c r="I449" i="6"/>
  <c r="Y449" i="6"/>
  <c r="U449" i="6"/>
  <c r="S449" i="6"/>
  <c r="H449" i="6"/>
  <c r="AN449" i="6"/>
  <c r="Q449" i="6"/>
  <c r="G449" i="6"/>
  <c r="F449" i="7"/>
  <c r="E449" i="7"/>
  <c r="I513" i="6"/>
  <c r="Y513" i="6"/>
  <c r="U513" i="6"/>
  <c r="S513" i="6"/>
  <c r="G513" i="6"/>
  <c r="H513" i="6"/>
  <c r="AN513" i="6"/>
  <c r="Q513" i="6"/>
  <c r="X252" i="5"/>
  <c r="F252" i="5"/>
  <c r="BM252" i="5"/>
  <c r="G252" i="5"/>
  <c r="Z252" i="5"/>
  <c r="G65" i="5"/>
  <c r="Z65" i="5"/>
  <c r="BM65" i="5"/>
  <c r="X65" i="5"/>
  <c r="F65" i="5"/>
  <c r="F134" i="5"/>
  <c r="BM134" i="5"/>
  <c r="G134" i="5"/>
  <c r="Z134" i="5"/>
  <c r="X134" i="5"/>
  <c r="Y403" i="6"/>
  <c r="G403" i="6"/>
  <c r="S403" i="6"/>
  <c r="U403" i="6"/>
  <c r="H403" i="6"/>
  <c r="AN403" i="6"/>
  <c r="Q403" i="6"/>
  <c r="I403" i="6"/>
  <c r="S531" i="6"/>
  <c r="Y531" i="6"/>
  <c r="Q531" i="6"/>
  <c r="I531" i="6"/>
  <c r="G531" i="6"/>
  <c r="U531" i="6"/>
  <c r="H531" i="6"/>
  <c r="AN531" i="6"/>
  <c r="E723" i="7"/>
  <c r="F723" i="7"/>
  <c r="G412" i="6"/>
  <c r="H412" i="6"/>
  <c r="AN412" i="6"/>
  <c r="S412" i="6"/>
  <c r="Y412" i="6"/>
  <c r="U412" i="6"/>
  <c r="I412" i="6"/>
  <c r="Q412" i="6"/>
  <c r="F412" i="7"/>
  <c r="E412" i="7"/>
  <c r="F604" i="7"/>
  <c r="E604" i="7"/>
  <c r="E429" i="7"/>
  <c r="F429" i="7"/>
  <c r="S557" i="6"/>
  <c r="U557" i="6"/>
  <c r="H557" i="6"/>
  <c r="AN557" i="6"/>
  <c r="Q557" i="6"/>
  <c r="I557" i="6"/>
  <c r="Y557" i="6"/>
  <c r="G557" i="6"/>
  <c r="X144" i="5"/>
  <c r="F144" i="5"/>
  <c r="G144" i="5"/>
  <c r="BM144" i="5"/>
  <c r="Z144" i="5"/>
  <c r="BM149" i="5"/>
  <c r="F149" i="5"/>
  <c r="X149" i="5"/>
  <c r="G149" i="5"/>
  <c r="Z149" i="5"/>
  <c r="Z90" i="5"/>
  <c r="G90" i="5"/>
  <c r="X90" i="5"/>
  <c r="BM90" i="5"/>
  <c r="F90" i="5"/>
  <c r="BM274" i="5"/>
  <c r="F274" i="5"/>
  <c r="G274" i="5"/>
  <c r="Z274" i="5"/>
  <c r="X274" i="5"/>
  <c r="G207" i="5"/>
  <c r="BM207" i="5"/>
  <c r="X207" i="5"/>
  <c r="Z207" i="5"/>
  <c r="F207" i="5"/>
  <c r="Y471" i="6"/>
  <c r="U471" i="6"/>
  <c r="Q471" i="6"/>
  <c r="G471" i="6"/>
  <c r="I471" i="6"/>
  <c r="S471" i="6"/>
  <c r="H471" i="6"/>
  <c r="AN471" i="6"/>
  <c r="F471" i="7"/>
  <c r="E471" i="7"/>
  <c r="F535" i="7"/>
  <c r="E535" i="7"/>
  <c r="F599" i="7"/>
  <c r="E599" i="7"/>
  <c r="F663" i="7"/>
  <c r="E663" i="7"/>
  <c r="H663" i="6"/>
  <c r="AN663" i="6"/>
  <c r="Q663" i="6"/>
  <c r="G663" i="6"/>
  <c r="Y663" i="6"/>
  <c r="U663" i="6"/>
  <c r="S663" i="6"/>
  <c r="I663" i="6"/>
  <c r="E416" i="7"/>
  <c r="F416" i="7"/>
  <c r="U480" i="6"/>
  <c r="Y480" i="6"/>
  <c r="S480" i="6"/>
  <c r="I480" i="6"/>
  <c r="G480" i="6"/>
  <c r="H480" i="6"/>
  <c r="AN480" i="6"/>
  <c r="Q480" i="6"/>
  <c r="F544" i="7"/>
  <c r="E544" i="7"/>
  <c r="Q608" i="6"/>
  <c r="I608" i="6"/>
  <c r="G608" i="6"/>
  <c r="H608" i="6"/>
  <c r="AN608" i="6"/>
  <c r="S608" i="6"/>
  <c r="U608" i="6"/>
  <c r="Y608" i="6"/>
  <c r="E433" i="7"/>
  <c r="F433" i="7"/>
  <c r="F497" i="7"/>
  <c r="E497" i="7"/>
  <c r="Z100" i="5"/>
  <c r="G100" i="5"/>
  <c r="BM100" i="5"/>
  <c r="F100" i="5"/>
  <c r="X100" i="5"/>
  <c r="X164" i="5"/>
  <c r="BM164" i="5"/>
  <c r="F164" i="5"/>
  <c r="Z164" i="5"/>
  <c r="G164" i="5"/>
  <c r="G169" i="5"/>
  <c r="BM169" i="5"/>
  <c r="Z169" i="5"/>
  <c r="X169" i="5"/>
  <c r="F169" i="5"/>
  <c r="S495" i="6"/>
  <c r="H495" i="6"/>
  <c r="AN495" i="6"/>
  <c r="Y495" i="6"/>
  <c r="U495" i="6"/>
  <c r="I495" i="6"/>
  <c r="G495" i="6"/>
  <c r="Q495" i="6"/>
  <c r="F687" i="7"/>
  <c r="E687" i="7"/>
  <c r="Q440" i="6"/>
  <c r="S440" i="6"/>
  <c r="H440" i="6"/>
  <c r="AN440" i="6"/>
  <c r="G440" i="6"/>
  <c r="I440" i="6"/>
  <c r="U440" i="6"/>
  <c r="Y440" i="6"/>
  <c r="E504" i="7"/>
  <c r="F504" i="7"/>
  <c r="U504" i="6"/>
  <c r="Q504" i="6"/>
  <c r="H504" i="6"/>
  <c r="AN504" i="6"/>
  <c r="Y504" i="6"/>
  <c r="G504" i="6"/>
  <c r="S504" i="6"/>
  <c r="I504" i="6"/>
  <c r="G568" i="6"/>
  <c r="Q568" i="6"/>
  <c r="I568" i="6"/>
  <c r="H568" i="6"/>
  <c r="AN568" i="6"/>
  <c r="Y568" i="6"/>
  <c r="S568" i="6"/>
  <c r="U568" i="6"/>
  <c r="E632" i="7"/>
  <c r="F632" i="7"/>
  <c r="I696" i="6"/>
  <c r="Q696" i="6"/>
  <c r="Y696" i="6"/>
  <c r="H696" i="6"/>
  <c r="AN696" i="6"/>
  <c r="U696" i="6"/>
  <c r="G696" i="6"/>
  <c r="S696" i="6"/>
  <c r="E393" i="7"/>
  <c r="F393" i="7"/>
  <c r="F521" i="7"/>
  <c r="E521" i="7"/>
  <c r="H521" i="6"/>
  <c r="AN521" i="6"/>
  <c r="G521" i="6"/>
  <c r="I521" i="6"/>
  <c r="U521" i="6"/>
  <c r="Y521" i="6"/>
  <c r="Q521" i="6"/>
  <c r="S521" i="6"/>
  <c r="E621" i="7"/>
  <c r="F621" i="7"/>
  <c r="F685" i="7"/>
  <c r="E685" i="7"/>
  <c r="F442" i="7"/>
  <c r="E442" i="7"/>
  <c r="H634" i="6"/>
  <c r="AN634" i="6"/>
  <c r="Y634" i="6"/>
  <c r="I634" i="6"/>
  <c r="U634" i="6"/>
  <c r="G634" i="6"/>
  <c r="Q634" i="6"/>
  <c r="S634" i="6"/>
  <c r="BQ112" i="6"/>
  <c r="E309" i="7"/>
  <c r="F309" i="7"/>
  <c r="Z309" i="6"/>
  <c r="E215" i="7"/>
  <c r="F215" i="7"/>
  <c r="G218" i="6"/>
  <c r="S218" i="6"/>
  <c r="H218" i="6"/>
  <c r="AN218" i="6"/>
  <c r="Y218" i="6"/>
  <c r="U218" i="6"/>
  <c r="I218" i="6"/>
  <c r="Q218" i="6"/>
  <c r="BQ74" i="6"/>
  <c r="Q139" i="6"/>
  <c r="U139" i="6"/>
  <c r="Y139" i="6"/>
  <c r="I139" i="6"/>
  <c r="H139" i="6"/>
  <c r="AN139" i="6"/>
  <c r="S139" i="6"/>
  <c r="G139" i="6"/>
  <c r="E127" i="7"/>
  <c r="F127" i="7"/>
  <c r="F352" i="7"/>
  <c r="E352" i="7"/>
  <c r="Z130" i="6"/>
  <c r="E72" i="7"/>
  <c r="F72" i="7"/>
  <c r="E434" i="7"/>
  <c r="F434" i="7"/>
  <c r="S434" i="6"/>
  <c r="G434" i="6"/>
  <c r="H434" i="6"/>
  <c r="AN434" i="6"/>
  <c r="Q434" i="6"/>
  <c r="Y434" i="6"/>
  <c r="U434" i="6"/>
  <c r="I434" i="6"/>
  <c r="S562" i="6"/>
  <c r="U562" i="6"/>
  <c r="I562" i="6"/>
  <c r="Q562" i="6"/>
  <c r="G562" i="6"/>
  <c r="H562" i="6"/>
  <c r="AN562" i="6"/>
  <c r="Y562" i="6"/>
  <c r="F690" i="7"/>
  <c r="E690" i="7"/>
  <c r="BM41" i="5"/>
  <c r="Z41" i="5"/>
  <c r="X41" i="5"/>
  <c r="F41" i="5"/>
  <c r="G41" i="5"/>
  <c r="Q241" i="6"/>
  <c r="S241" i="6"/>
  <c r="G241" i="6"/>
  <c r="U241" i="6"/>
  <c r="Y241" i="6"/>
  <c r="I241" i="6"/>
  <c r="H241" i="6"/>
  <c r="AN241" i="6"/>
  <c r="F100" i="7"/>
  <c r="E100" i="7"/>
  <c r="Y61" i="6"/>
  <c r="S61" i="6"/>
  <c r="H61" i="6"/>
  <c r="AN61" i="6"/>
  <c r="U61" i="6"/>
  <c r="I61" i="6"/>
  <c r="Q61" i="6"/>
  <c r="G61" i="6"/>
  <c r="F61" i="7"/>
  <c r="E61" i="7"/>
  <c r="U319" i="6"/>
  <c r="Q319" i="6"/>
  <c r="I319" i="6"/>
  <c r="Y319" i="6"/>
  <c r="G319" i="6"/>
  <c r="S319" i="6"/>
  <c r="H319" i="6"/>
  <c r="AN319" i="6"/>
  <c r="Q281" i="6"/>
  <c r="S281" i="6"/>
  <c r="U281" i="6"/>
  <c r="G281" i="6"/>
  <c r="H281" i="6"/>
  <c r="AN281" i="6"/>
  <c r="Y281" i="6"/>
  <c r="I281" i="6"/>
  <c r="E322" i="7"/>
  <c r="F322" i="7"/>
  <c r="Z103" i="6"/>
  <c r="F103" i="7"/>
  <c r="E103" i="7"/>
  <c r="S7" i="6"/>
  <c r="H7" i="6"/>
  <c r="AN7" i="6"/>
  <c r="I7" i="6"/>
  <c r="U7" i="6"/>
  <c r="G7" i="6"/>
  <c r="Q7" i="6"/>
  <c r="Y7" i="6"/>
  <c r="E150" i="7"/>
  <c r="F150" i="7"/>
  <c r="E41" i="7"/>
  <c r="F41" i="7"/>
  <c r="Z8" i="5"/>
  <c r="X8" i="5"/>
  <c r="F8" i="5"/>
  <c r="BM8" i="5"/>
  <c r="G8" i="5"/>
  <c r="H605" i="6"/>
  <c r="AN605" i="6"/>
  <c r="Y605" i="6"/>
  <c r="I605" i="6"/>
  <c r="U605" i="6"/>
  <c r="G605" i="6"/>
  <c r="S605" i="6"/>
  <c r="Q605" i="6"/>
  <c r="H682" i="6"/>
  <c r="AN682" i="6"/>
  <c r="Y682" i="6"/>
  <c r="G682" i="6"/>
  <c r="U682" i="6"/>
  <c r="I682" i="6"/>
  <c r="S682" i="6"/>
  <c r="Q682" i="6"/>
  <c r="Z285" i="6"/>
  <c r="U69" i="6"/>
  <c r="H69" i="6"/>
  <c r="AN69" i="6"/>
  <c r="I69" i="6"/>
  <c r="Y69" i="6"/>
  <c r="Q69" i="6"/>
  <c r="S69" i="6"/>
  <c r="G69" i="6"/>
  <c r="S325" i="6"/>
  <c r="G325" i="6"/>
  <c r="Y325" i="6"/>
  <c r="I325" i="6"/>
  <c r="H325" i="6"/>
  <c r="AN325" i="6"/>
  <c r="Q325" i="6"/>
  <c r="U325" i="6"/>
  <c r="F325" i="7"/>
  <c r="E325" i="7"/>
  <c r="Y198" i="6"/>
  <c r="H198" i="6"/>
  <c r="AN198" i="6"/>
  <c r="S198" i="6"/>
  <c r="I198" i="6"/>
  <c r="Q198" i="6"/>
  <c r="U198" i="6"/>
  <c r="G198" i="6"/>
  <c r="F313" i="7"/>
  <c r="E313" i="7"/>
  <c r="F354" i="7"/>
  <c r="E354" i="7"/>
  <c r="E363" i="7"/>
  <c r="F363" i="7"/>
  <c r="E78" i="7"/>
  <c r="F78" i="7"/>
  <c r="S526" i="6"/>
  <c r="Q526" i="6"/>
  <c r="H526" i="6"/>
  <c r="AN526" i="6"/>
  <c r="G526" i="6"/>
  <c r="I526" i="6"/>
  <c r="Y526" i="6"/>
  <c r="U526" i="6"/>
  <c r="F654" i="7"/>
  <c r="E654" i="7"/>
  <c r="F718" i="7"/>
  <c r="E718" i="7"/>
  <c r="Y117" i="6"/>
  <c r="U117" i="6"/>
  <c r="Q117" i="6"/>
  <c r="G117" i="6"/>
  <c r="I117" i="6"/>
  <c r="H117" i="6"/>
  <c r="AN117" i="6"/>
  <c r="S117" i="6"/>
  <c r="BQ71" i="6"/>
  <c r="U256" i="6"/>
  <c r="S256" i="6"/>
  <c r="G256" i="6"/>
  <c r="I256" i="6"/>
  <c r="H256" i="6"/>
  <c r="AN256" i="6"/>
  <c r="Y256" i="6"/>
  <c r="Q256" i="6"/>
  <c r="U284" i="6"/>
  <c r="I284" i="6"/>
  <c r="G284" i="6"/>
  <c r="Y284" i="6"/>
  <c r="Q284" i="6"/>
  <c r="H284" i="6"/>
  <c r="AN284" i="6"/>
  <c r="S284" i="6"/>
  <c r="Z80" i="6"/>
  <c r="F13" i="7"/>
  <c r="E13" i="7"/>
  <c r="Q230" i="6"/>
  <c r="U230" i="6"/>
  <c r="G230" i="6"/>
  <c r="S230" i="6"/>
  <c r="H230" i="6"/>
  <c r="AN230" i="6"/>
  <c r="I230" i="6"/>
  <c r="Y230" i="6"/>
  <c r="H120" i="6"/>
  <c r="AN120" i="6"/>
  <c r="Y120" i="6"/>
  <c r="U120" i="6"/>
  <c r="G120" i="6"/>
  <c r="S120" i="6"/>
  <c r="I120" i="6"/>
  <c r="Q120" i="6"/>
  <c r="U225" i="6"/>
  <c r="I225" i="6"/>
  <c r="Q225" i="6"/>
  <c r="G225" i="6"/>
  <c r="S225" i="6"/>
  <c r="H225" i="6"/>
  <c r="AN225" i="6"/>
  <c r="Y225" i="6"/>
  <c r="F48" i="7"/>
  <c r="E48" i="7"/>
  <c r="S48" i="6"/>
  <c r="Q48" i="6"/>
  <c r="Y48" i="6"/>
  <c r="G48" i="6"/>
  <c r="U48" i="6"/>
  <c r="H48" i="6"/>
  <c r="AN48" i="6"/>
  <c r="I48" i="6"/>
  <c r="F318" i="7"/>
  <c r="E318" i="7"/>
  <c r="U46" i="6"/>
  <c r="Q46" i="6"/>
  <c r="G46" i="6"/>
  <c r="S46" i="6"/>
  <c r="I46" i="6"/>
  <c r="Y46" i="6"/>
  <c r="H46" i="6"/>
  <c r="AN46" i="6"/>
  <c r="Z290" i="6"/>
  <c r="F290" i="7"/>
  <c r="E290" i="7"/>
  <c r="F277" i="7"/>
  <c r="E277" i="7"/>
  <c r="F34" i="7"/>
  <c r="E34" i="7"/>
  <c r="F183" i="7"/>
  <c r="E183" i="7"/>
  <c r="S183" i="6"/>
  <c r="U183" i="6"/>
  <c r="H183" i="6"/>
  <c r="AN183" i="6"/>
  <c r="I183" i="6"/>
  <c r="Y183" i="6"/>
  <c r="Q183" i="6"/>
  <c r="G183" i="6"/>
  <c r="E104" i="7"/>
  <c r="F104" i="7"/>
  <c r="Y299" i="6"/>
  <c r="H299" i="6"/>
  <c r="AN299" i="6"/>
  <c r="U299" i="6"/>
  <c r="G299" i="6"/>
  <c r="I299" i="6"/>
  <c r="Q299" i="6"/>
  <c r="S299" i="6"/>
  <c r="S43" i="6"/>
  <c r="Y43" i="6"/>
  <c r="I43" i="6"/>
  <c r="Q43" i="6"/>
  <c r="H43" i="6"/>
  <c r="AN43" i="6"/>
  <c r="U43" i="6"/>
  <c r="G43" i="6"/>
  <c r="F131" i="7"/>
  <c r="E131" i="7"/>
  <c r="H116" i="6"/>
  <c r="AN116" i="6"/>
  <c r="S116" i="6"/>
  <c r="U116" i="6"/>
  <c r="I116" i="6"/>
  <c r="G116" i="6"/>
  <c r="Q116" i="6"/>
  <c r="Y116" i="6"/>
  <c r="Z68" i="6"/>
  <c r="Z253" i="6"/>
  <c r="E160" i="7"/>
  <c r="F160" i="7"/>
  <c r="G160" i="6"/>
  <c r="I160" i="6"/>
  <c r="U160" i="6"/>
  <c r="S160" i="6"/>
  <c r="H160" i="6"/>
  <c r="AN160" i="6"/>
  <c r="Y160" i="6"/>
  <c r="Q160" i="6"/>
  <c r="E36" i="7"/>
  <c r="F36" i="7"/>
  <c r="E22" i="7"/>
  <c r="F22" i="7"/>
  <c r="X109" i="5"/>
  <c r="F109" i="5"/>
  <c r="Z109" i="5"/>
  <c r="G109" i="5"/>
  <c r="BM109" i="5"/>
  <c r="Z50" i="5"/>
  <c r="G50" i="5"/>
  <c r="BM50" i="5"/>
  <c r="F50" i="5"/>
  <c r="X50" i="5"/>
  <c r="X246" i="5"/>
  <c r="Z246" i="5"/>
  <c r="F246" i="5"/>
  <c r="G246" i="5"/>
  <c r="BM246" i="5"/>
  <c r="G115" i="5"/>
  <c r="F115" i="5"/>
  <c r="Z115" i="5"/>
  <c r="X115" i="5"/>
  <c r="BM115" i="5"/>
  <c r="X179" i="5"/>
  <c r="G179" i="5"/>
  <c r="Z179" i="5"/>
  <c r="F179" i="5"/>
  <c r="BM179" i="5"/>
  <c r="H443" i="6"/>
  <c r="AN443" i="6"/>
  <c r="Q443" i="6"/>
  <c r="I443" i="6"/>
  <c r="Y443" i="6"/>
  <c r="G443" i="6"/>
  <c r="S443" i="6"/>
  <c r="U443" i="6"/>
  <c r="Q571" i="6"/>
  <c r="G571" i="6"/>
  <c r="H571" i="6"/>
  <c r="AN571" i="6"/>
  <c r="Y571" i="6"/>
  <c r="S571" i="6"/>
  <c r="I571" i="6"/>
  <c r="U571" i="6"/>
  <c r="F635" i="7"/>
  <c r="E635" i="7"/>
  <c r="Q388" i="6"/>
  <c r="S388" i="6"/>
  <c r="G388" i="6"/>
  <c r="H388" i="6"/>
  <c r="AN388" i="6"/>
  <c r="I388" i="6"/>
  <c r="U388" i="6"/>
  <c r="Y388" i="6"/>
  <c r="Q516" i="6"/>
  <c r="H516" i="6"/>
  <c r="AN516" i="6"/>
  <c r="G516" i="6"/>
  <c r="I516" i="6"/>
  <c r="S516" i="6"/>
  <c r="U516" i="6"/>
  <c r="Y516" i="6"/>
  <c r="S533" i="6"/>
  <c r="Y533" i="6"/>
  <c r="H533" i="6"/>
  <c r="AN533" i="6"/>
  <c r="G533" i="6"/>
  <c r="I533" i="6"/>
  <c r="U533" i="6"/>
  <c r="Q533" i="6"/>
  <c r="F597" i="7"/>
  <c r="E597" i="7"/>
  <c r="G81" i="5"/>
  <c r="F81" i="5"/>
  <c r="BM81" i="5"/>
  <c r="X81" i="5"/>
  <c r="Z81" i="5"/>
  <c r="X145" i="5"/>
  <c r="Z145" i="5"/>
  <c r="F145" i="5"/>
  <c r="G145" i="5"/>
  <c r="BM145" i="5"/>
  <c r="X150" i="5"/>
  <c r="Z150" i="5"/>
  <c r="F150" i="5"/>
  <c r="G150" i="5"/>
  <c r="BM150" i="5"/>
  <c r="G218" i="5"/>
  <c r="Z218" i="5"/>
  <c r="BM218" i="5"/>
  <c r="X218" i="5"/>
  <c r="F218" i="5"/>
  <c r="Z279" i="5"/>
  <c r="F279" i="5"/>
  <c r="G279" i="5"/>
  <c r="BM279" i="5"/>
  <c r="X279" i="5"/>
  <c r="G415" i="6"/>
  <c r="Q415" i="6"/>
  <c r="U415" i="6"/>
  <c r="Y415" i="6"/>
  <c r="S415" i="6"/>
  <c r="I415" i="6"/>
  <c r="H415" i="6"/>
  <c r="AN415" i="6"/>
  <c r="I479" i="6"/>
  <c r="Y479" i="6"/>
  <c r="Q479" i="6"/>
  <c r="G479" i="6"/>
  <c r="H479" i="6"/>
  <c r="AN479" i="6"/>
  <c r="U479" i="6"/>
  <c r="S479" i="6"/>
  <c r="U671" i="6"/>
  <c r="I671" i="6"/>
  <c r="Q671" i="6"/>
  <c r="Y671" i="6"/>
  <c r="H671" i="6"/>
  <c r="AN671" i="6"/>
  <c r="S671" i="6"/>
  <c r="G671" i="6"/>
  <c r="F671" i="7"/>
  <c r="E671" i="7"/>
  <c r="E424" i="7"/>
  <c r="F424" i="7"/>
  <c r="F680" i="7"/>
  <c r="E680" i="7"/>
  <c r="Y505" i="6"/>
  <c r="G505" i="6"/>
  <c r="S505" i="6"/>
  <c r="I505" i="6"/>
  <c r="Q505" i="6"/>
  <c r="U505" i="6"/>
  <c r="H505" i="6"/>
  <c r="AN505" i="6"/>
  <c r="E569" i="7"/>
  <c r="F569" i="7"/>
  <c r="BM160" i="5"/>
  <c r="X160" i="5"/>
  <c r="F160" i="5"/>
  <c r="G160" i="5"/>
  <c r="Z160" i="5"/>
  <c r="BM224" i="5"/>
  <c r="F224" i="5"/>
  <c r="Z224" i="5"/>
  <c r="X224" i="5"/>
  <c r="G224" i="5"/>
  <c r="X288" i="5"/>
  <c r="Z288" i="5"/>
  <c r="G288" i="5"/>
  <c r="BM288" i="5"/>
  <c r="F288" i="5"/>
  <c r="F101" i="5"/>
  <c r="BM101" i="5"/>
  <c r="G101" i="5"/>
  <c r="Z101" i="5"/>
  <c r="X101" i="5"/>
  <c r="F106" i="5"/>
  <c r="G106" i="5"/>
  <c r="BM106" i="5"/>
  <c r="Z106" i="5"/>
  <c r="X106" i="5"/>
  <c r="BM99" i="5"/>
  <c r="G99" i="5"/>
  <c r="Z99" i="5"/>
  <c r="X99" i="5"/>
  <c r="F99" i="5"/>
  <c r="E491" i="7"/>
  <c r="F491" i="7"/>
  <c r="Y372" i="6"/>
  <c r="G372" i="6"/>
  <c r="Q372" i="6"/>
  <c r="H372" i="6"/>
  <c r="AN372" i="6"/>
  <c r="U372" i="6"/>
  <c r="I372" i="6"/>
  <c r="S372" i="6"/>
  <c r="E436" i="7"/>
  <c r="F436" i="7"/>
  <c r="E564" i="7"/>
  <c r="F564" i="7"/>
  <c r="E389" i="7"/>
  <c r="F389" i="7"/>
  <c r="E453" i="7"/>
  <c r="F453" i="7"/>
  <c r="X180" i="5"/>
  <c r="Z180" i="5"/>
  <c r="F180" i="5"/>
  <c r="G180" i="5"/>
  <c r="BM180" i="5"/>
  <c r="BM244" i="5"/>
  <c r="F244" i="5"/>
  <c r="Z244" i="5"/>
  <c r="G244" i="5"/>
  <c r="X244" i="5"/>
  <c r="G121" i="5"/>
  <c r="F121" i="5"/>
  <c r="Z121" i="5"/>
  <c r="X121" i="5"/>
  <c r="BM121" i="5"/>
  <c r="X185" i="5"/>
  <c r="F185" i="5"/>
  <c r="Z185" i="5"/>
  <c r="BM185" i="5"/>
  <c r="G185" i="5"/>
  <c r="G126" i="5"/>
  <c r="F126" i="5"/>
  <c r="X126" i="5"/>
  <c r="BM126" i="5"/>
  <c r="Z126" i="5"/>
  <c r="Z59" i="5"/>
  <c r="G59" i="5"/>
  <c r="BM59" i="5"/>
  <c r="F59" i="5"/>
  <c r="X59" i="5"/>
  <c r="F387" i="7"/>
  <c r="E387" i="7"/>
  <c r="F451" i="7"/>
  <c r="E451" i="7"/>
  <c r="G515" i="6"/>
  <c r="H515" i="6"/>
  <c r="AN515" i="6"/>
  <c r="I515" i="6"/>
  <c r="Y515" i="6"/>
  <c r="U515" i="6"/>
  <c r="S515" i="6"/>
  <c r="Q515" i="6"/>
  <c r="U707" i="6"/>
  <c r="I707" i="6"/>
  <c r="Q707" i="6"/>
  <c r="Y707" i="6"/>
  <c r="H707" i="6"/>
  <c r="AN707" i="6"/>
  <c r="S707" i="6"/>
  <c r="G707" i="6"/>
  <c r="I396" i="6"/>
  <c r="Y396" i="6"/>
  <c r="Q396" i="6"/>
  <c r="S396" i="6"/>
  <c r="U396" i="6"/>
  <c r="G396" i="6"/>
  <c r="H396" i="6"/>
  <c r="AN396" i="6"/>
  <c r="F460" i="7"/>
  <c r="E460" i="7"/>
  <c r="Y588" i="6"/>
  <c r="I588" i="6"/>
  <c r="S588" i="6"/>
  <c r="U588" i="6"/>
  <c r="H588" i="6"/>
  <c r="AN588" i="6"/>
  <c r="Q588" i="6"/>
  <c r="G588" i="6"/>
  <c r="S652" i="6"/>
  <c r="U652" i="6"/>
  <c r="H652" i="6"/>
  <c r="AN652" i="6"/>
  <c r="Q652" i="6"/>
  <c r="G652" i="6"/>
  <c r="Y652" i="6"/>
  <c r="I652" i="6"/>
  <c r="I716" i="6"/>
  <c r="H716" i="6"/>
  <c r="AN716" i="6"/>
  <c r="Y716" i="6"/>
  <c r="U716" i="6"/>
  <c r="Q716" i="6"/>
  <c r="G716" i="6"/>
  <c r="S716" i="6"/>
  <c r="I413" i="6"/>
  <c r="H413" i="6"/>
  <c r="AN413" i="6"/>
  <c r="G413" i="6"/>
  <c r="S413" i="6"/>
  <c r="U413" i="6"/>
  <c r="Y413" i="6"/>
  <c r="Q413" i="6"/>
  <c r="S477" i="6"/>
  <c r="G477" i="6"/>
  <c r="I477" i="6"/>
  <c r="Q477" i="6"/>
  <c r="H477" i="6"/>
  <c r="AN477" i="6"/>
  <c r="U477" i="6"/>
  <c r="Y477" i="6"/>
  <c r="F477" i="7"/>
  <c r="E477" i="7"/>
  <c r="E390" i="7"/>
  <c r="F390" i="7"/>
  <c r="Q454" i="6"/>
  <c r="G454" i="6"/>
  <c r="Y454" i="6"/>
  <c r="I454" i="6"/>
  <c r="S454" i="6"/>
  <c r="H454" i="6"/>
  <c r="AN454" i="6"/>
  <c r="U454" i="6"/>
  <c r="G518" i="6"/>
  <c r="S518" i="6"/>
  <c r="I518" i="6"/>
  <c r="H518" i="6"/>
  <c r="AN518" i="6"/>
  <c r="Y518" i="6"/>
  <c r="Q518" i="6"/>
  <c r="U518" i="6"/>
  <c r="S582" i="6"/>
  <c r="Q582" i="6"/>
  <c r="G582" i="6"/>
  <c r="U582" i="6"/>
  <c r="I582" i="6"/>
  <c r="H582" i="6"/>
  <c r="AN582" i="6"/>
  <c r="Y582" i="6"/>
  <c r="F333" i="7"/>
  <c r="E333" i="7"/>
  <c r="Z140" i="6"/>
  <c r="Y181" i="6"/>
  <c r="H181" i="6"/>
  <c r="AN181" i="6"/>
  <c r="U181" i="6"/>
  <c r="G181" i="6"/>
  <c r="Q181" i="6"/>
  <c r="S181" i="6"/>
  <c r="I181" i="6"/>
  <c r="Z181" i="6"/>
  <c r="S262" i="6"/>
  <c r="Y262" i="6"/>
  <c r="Q262" i="6"/>
  <c r="I262" i="6"/>
  <c r="U262" i="6"/>
  <c r="H262" i="6"/>
  <c r="AN262" i="6"/>
  <c r="G262" i="6"/>
  <c r="E359" i="7"/>
  <c r="F359" i="7"/>
  <c r="Z191" i="6"/>
  <c r="H39" i="6"/>
  <c r="AN39" i="6"/>
  <c r="U39" i="6"/>
  <c r="I39" i="6"/>
  <c r="Q39" i="6"/>
  <c r="S39" i="6"/>
  <c r="Y39" i="6"/>
  <c r="G39" i="6"/>
  <c r="E196" i="7"/>
  <c r="F196" i="7"/>
  <c r="U196" i="6"/>
  <c r="H196" i="6"/>
  <c r="AN196" i="6"/>
  <c r="Q196" i="6"/>
  <c r="Y196" i="6"/>
  <c r="I196" i="6"/>
  <c r="S196" i="6"/>
  <c r="G196" i="6"/>
  <c r="F323" i="7"/>
  <c r="E323" i="7"/>
  <c r="U157" i="6"/>
  <c r="H157" i="6"/>
  <c r="AN157" i="6"/>
  <c r="Y157" i="6"/>
  <c r="I157" i="6"/>
  <c r="S157" i="6"/>
  <c r="G157" i="6"/>
  <c r="Q157" i="6"/>
  <c r="Z174" i="6"/>
  <c r="BQ30" i="6"/>
  <c r="G625" i="6"/>
  <c r="H625" i="6"/>
  <c r="AN625" i="6"/>
  <c r="I625" i="6"/>
  <c r="Y625" i="6"/>
  <c r="U625" i="6"/>
  <c r="Q625" i="6"/>
  <c r="S625" i="6"/>
  <c r="I689" i="6"/>
  <c r="Y689" i="6"/>
  <c r="U689" i="6"/>
  <c r="S689" i="6"/>
  <c r="Q689" i="6"/>
  <c r="G689" i="6"/>
  <c r="H689" i="6"/>
  <c r="AN689" i="6"/>
  <c r="I446" i="6"/>
  <c r="U446" i="6"/>
  <c r="G446" i="6"/>
  <c r="S446" i="6"/>
  <c r="Q446" i="6"/>
  <c r="H446" i="6"/>
  <c r="AN446" i="6"/>
  <c r="Y446" i="6"/>
  <c r="E446" i="7"/>
  <c r="F446" i="7"/>
  <c r="E510" i="7"/>
  <c r="F510" i="7"/>
  <c r="E574" i="7"/>
  <c r="F574" i="7"/>
  <c r="Q312" i="6"/>
  <c r="H312" i="6"/>
  <c r="AN312" i="6"/>
  <c r="S312" i="6"/>
  <c r="G312" i="6"/>
  <c r="I312" i="6"/>
  <c r="Y312" i="6"/>
  <c r="U312" i="6"/>
  <c r="Y246" i="6"/>
  <c r="I246" i="6"/>
  <c r="U246" i="6"/>
  <c r="S246" i="6"/>
  <c r="Q246" i="6"/>
  <c r="H246" i="6"/>
  <c r="AN246" i="6"/>
  <c r="G246" i="6"/>
  <c r="BQ86" i="6"/>
  <c r="BQ19" i="6"/>
  <c r="Z147" i="6"/>
  <c r="F349" i="7"/>
  <c r="E349" i="7"/>
  <c r="BQ96" i="6"/>
  <c r="F12" i="7"/>
  <c r="E12" i="7"/>
  <c r="Y226" i="6"/>
  <c r="I226" i="6"/>
  <c r="H226" i="6"/>
  <c r="AN226" i="6"/>
  <c r="S226" i="6"/>
  <c r="G226" i="6"/>
  <c r="Q226" i="6"/>
  <c r="U226" i="6"/>
  <c r="E226" i="7"/>
  <c r="F226" i="7"/>
  <c r="F122" i="7"/>
  <c r="E122" i="7"/>
  <c r="F374" i="7"/>
  <c r="E374" i="7"/>
  <c r="S438" i="6"/>
  <c r="U438" i="6"/>
  <c r="I438" i="6"/>
  <c r="Q438" i="6"/>
  <c r="G438" i="6"/>
  <c r="H438" i="6"/>
  <c r="AN438" i="6"/>
  <c r="Y438" i="6"/>
  <c r="I694" i="6"/>
  <c r="U694" i="6"/>
  <c r="Y694" i="6"/>
  <c r="H694" i="6"/>
  <c r="AN694" i="6"/>
  <c r="S694" i="6"/>
  <c r="Q694" i="6"/>
  <c r="G694" i="6"/>
  <c r="Z42" i="5"/>
  <c r="X42" i="5"/>
  <c r="BM42" i="5"/>
  <c r="G42" i="5"/>
  <c r="F42" i="5"/>
  <c r="E263" i="7"/>
  <c r="F263" i="7"/>
  <c r="S263" i="6"/>
  <c r="G263" i="6"/>
  <c r="I263" i="6"/>
  <c r="Q263" i="6"/>
  <c r="Y263" i="6"/>
  <c r="H263" i="6"/>
  <c r="AN263" i="6"/>
  <c r="U263" i="6"/>
  <c r="H232" i="6"/>
  <c r="AN232" i="6"/>
  <c r="I232" i="6"/>
  <c r="Y232" i="6"/>
  <c r="S232" i="6"/>
  <c r="U232" i="6"/>
  <c r="Q232" i="6"/>
  <c r="G232" i="6"/>
  <c r="E232" i="7"/>
  <c r="F232" i="7"/>
  <c r="Z62" i="6"/>
  <c r="Z79" i="6"/>
  <c r="E169" i="7"/>
  <c r="F169" i="7"/>
  <c r="Z169" i="6"/>
  <c r="G123" i="6"/>
  <c r="S123" i="6"/>
  <c r="I123" i="6"/>
  <c r="Q123" i="6"/>
  <c r="U123" i="6"/>
  <c r="Y123" i="6"/>
  <c r="H123" i="6"/>
  <c r="AN123" i="6"/>
  <c r="Y156" i="6"/>
  <c r="I156" i="6"/>
  <c r="U156" i="6"/>
  <c r="S156" i="6"/>
  <c r="Q156" i="6"/>
  <c r="H156" i="6"/>
  <c r="AN156" i="6"/>
  <c r="G156" i="6"/>
  <c r="E14" i="7"/>
  <c r="F14" i="7"/>
  <c r="E661" i="7"/>
  <c r="F661" i="7"/>
  <c r="E725" i="7"/>
  <c r="F725" i="7"/>
  <c r="G546" i="6"/>
  <c r="U546" i="6"/>
  <c r="S546" i="6"/>
  <c r="Q546" i="6"/>
  <c r="H546" i="6"/>
  <c r="AN546" i="6"/>
  <c r="Y546" i="6"/>
  <c r="I546" i="6"/>
  <c r="G674" i="6"/>
  <c r="H674" i="6"/>
  <c r="AN674" i="6"/>
  <c r="I674" i="6"/>
  <c r="Y674" i="6"/>
  <c r="U674" i="6"/>
  <c r="S674" i="6"/>
  <c r="Q674" i="6"/>
  <c r="E674" i="7"/>
  <c r="F674" i="7"/>
  <c r="E119" i="7"/>
  <c r="F119" i="7"/>
  <c r="Z216" i="6"/>
  <c r="U50" i="6"/>
  <c r="Y50" i="6"/>
  <c r="G50" i="6"/>
  <c r="S50" i="6"/>
  <c r="H50" i="6"/>
  <c r="AN50" i="6"/>
  <c r="I50" i="6"/>
  <c r="Q50" i="6"/>
  <c r="G227" i="6"/>
  <c r="Q227" i="6"/>
  <c r="Y227" i="6"/>
  <c r="I227" i="6"/>
  <c r="S227" i="6"/>
  <c r="H227" i="6"/>
  <c r="AN227" i="6"/>
  <c r="U227" i="6"/>
  <c r="G125" i="6"/>
  <c r="I125" i="6"/>
  <c r="U125" i="6"/>
  <c r="S125" i="6"/>
  <c r="Q125" i="6"/>
  <c r="H125" i="6"/>
  <c r="AN125" i="6"/>
  <c r="Y125" i="6"/>
  <c r="H303" i="6"/>
  <c r="AN303" i="6"/>
  <c r="Q303" i="6"/>
  <c r="S303" i="6"/>
  <c r="G303" i="6"/>
  <c r="I303" i="6"/>
  <c r="U303" i="6"/>
  <c r="Y303" i="6"/>
  <c r="U336" i="6"/>
  <c r="G336" i="6"/>
  <c r="I336" i="6"/>
  <c r="Y336" i="6"/>
  <c r="S336" i="6"/>
  <c r="H336" i="6"/>
  <c r="AN336" i="6"/>
  <c r="Q336" i="6"/>
  <c r="U75" i="6"/>
  <c r="S75" i="6"/>
  <c r="H75" i="6"/>
  <c r="AN75" i="6"/>
  <c r="Y75" i="6"/>
  <c r="Q75" i="6"/>
  <c r="G75" i="6"/>
  <c r="I75" i="6"/>
  <c r="U33" i="6"/>
  <c r="I33" i="6"/>
  <c r="H33" i="6"/>
  <c r="AN33" i="6"/>
  <c r="S33" i="6"/>
  <c r="Y33" i="6"/>
  <c r="Q33" i="6"/>
  <c r="G33" i="6"/>
  <c r="F155" i="7"/>
  <c r="E155" i="7"/>
  <c r="Z188" i="6"/>
  <c r="E188" i="7"/>
  <c r="F188" i="7"/>
  <c r="Z10" i="5"/>
  <c r="BM10" i="5"/>
  <c r="F10" i="5"/>
  <c r="G10" i="5"/>
  <c r="X10" i="5"/>
  <c r="E102" i="7"/>
  <c r="F102" i="7"/>
  <c r="F355" i="7"/>
  <c r="E355" i="7"/>
  <c r="E223" i="7"/>
  <c r="F223" i="7"/>
  <c r="F259" i="7"/>
  <c r="E259" i="7"/>
  <c r="S259" i="6"/>
  <c r="Q259" i="6"/>
  <c r="U259" i="6"/>
  <c r="Y259" i="6"/>
  <c r="H259" i="6"/>
  <c r="AN259" i="6"/>
  <c r="I259" i="6"/>
  <c r="G259" i="6"/>
  <c r="Y114" i="6"/>
  <c r="I114" i="6"/>
  <c r="U114" i="6"/>
  <c r="Q114" i="6"/>
  <c r="S114" i="6"/>
  <c r="H114" i="6"/>
  <c r="AN114" i="6"/>
  <c r="G114" i="6"/>
  <c r="Z114" i="6"/>
  <c r="Z84" i="6"/>
  <c r="E84" i="7"/>
  <c r="F84" i="7"/>
  <c r="BQ84" i="6"/>
  <c r="H289" i="6"/>
  <c r="AN289" i="6"/>
  <c r="S289" i="6"/>
  <c r="G289" i="6"/>
  <c r="Q289" i="6"/>
  <c r="U289" i="6"/>
  <c r="I289" i="6"/>
  <c r="Y289" i="6"/>
  <c r="H95" i="6"/>
  <c r="AN95" i="6"/>
  <c r="Q95" i="6"/>
  <c r="I95" i="6"/>
  <c r="G95" i="6"/>
  <c r="S95" i="6"/>
  <c r="U95" i="6"/>
  <c r="Y95" i="6"/>
  <c r="S82" i="6"/>
  <c r="H82" i="6"/>
  <c r="AN82" i="6"/>
  <c r="G82" i="6"/>
  <c r="Y82" i="6"/>
  <c r="U82" i="6"/>
  <c r="Q82" i="6"/>
  <c r="I82" i="6"/>
  <c r="E45" i="7"/>
  <c r="F45" i="7"/>
  <c r="F266" i="7"/>
  <c r="E266" i="7"/>
  <c r="H38" i="6"/>
  <c r="AN38" i="6"/>
  <c r="U38" i="6"/>
  <c r="Q38" i="6"/>
  <c r="G38" i="6"/>
  <c r="S38" i="6"/>
  <c r="I38" i="6"/>
  <c r="Y38" i="6"/>
  <c r="Z60" i="6"/>
  <c r="Z56" i="5"/>
  <c r="F56" i="5"/>
  <c r="BM56" i="5"/>
  <c r="X56" i="5"/>
  <c r="G56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dpstorm</author>
    <author>lenovo</author>
  </authors>
  <commentList>
    <comment ref="G76" authorId="0" shapeId="0" xr:uid="{57FD15DA-CE89-44FF-8E62-1B8FF706A2B1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G77" authorId="0" shapeId="0" xr:uid="{E09A7DC2-4FE5-43AA-AADF-55436AF34AD1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G78" authorId="0" shapeId="0" xr:uid="{C748D02C-F29E-4EEB-B40F-9338BB29CB2D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G79" authorId="0" shapeId="0" xr:uid="{8F34164E-DD83-480C-B430-182EC93F48ED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G80" authorId="0" shapeId="0" xr:uid="{0B07E499-7810-4BB9-9508-B1CDE05232F2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G81" authorId="0" shapeId="0" xr:uid="{E4D28CB0-AC3C-4E33-BB36-D7E044C307AF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  <comment ref="R87" authorId="1" shapeId="0" xr:uid="{BECF1FFB-E09B-43D2-9952-9E505D0A0DBE}">
      <text>
        <r>
          <rPr>
            <sz val="9"/>
            <color indexed="81"/>
            <rFont val="宋体"/>
            <family val="3"/>
            <charset val="134"/>
          </rPr>
          <t xml:space="preserve">1 Time(s);
Modified by 怪盗基德, on 2021/1/28, 16:28:14;
</t>
        </r>
      </text>
    </comment>
    <comment ref="Q113" authorId="0" shapeId="0" xr:uid="{4274678D-E21A-454B-8330-A7EBB2E7D6E6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Q114" authorId="0" shapeId="0" xr:uid="{3E4E12F5-2221-4C51-8A9F-2E8433B836F2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Q115" authorId="0" shapeId="0" xr:uid="{3C960441-E58F-432C-9FFB-F692BC2FC028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R115" authorId="0" shapeId="0" xr:uid="{2EEC6A34-70BC-4FA1-9896-48DF63C55D84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T115" authorId="0" shapeId="0" xr:uid="{3E1933A8-8A1B-4042-9B2F-CD9E2C80538A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U115" authorId="0" shapeId="0" xr:uid="{A976B7C1-2C18-44E6-8937-B0F5A4F34F87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Q116" authorId="0" shapeId="0" xr:uid="{547C596F-82DA-4817-B731-C0B75A643220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Q117" authorId="0" shapeId="0" xr:uid="{A7EA53E9-8819-40FB-A517-46E731C20456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Q118" authorId="0" shapeId="0" xr:uid="{F82E60BF-02E5-4978-8D0E-C07E0B6F95FE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LL26</author>
  </authors>
  <commentList>
    <comment ref="H1" authorId="0" shapeId="0" xr:uid="{00000000-0006-0000-0100-000001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K1" authorId="0" shapeId="0" xr:uid="{00000000-0006-0000-0100-000002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L1" authorId="0" shapeId="0" xr:uid="{00000000-0006-0000-0100-000003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M1" authorId="0" shapeId="0" xr:uid="{00000000-0006-0000-01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N1" authorId="0" shapeId="0" xr:uid="{00000000-0006-0000-01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O1" authorId="0" shapeId="0" xr:uid="{00000000-0006-0000-01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P1" authorId="0" shapeId="0" xr:uid="{00000000-0006-0000-0100-00000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Q1" authorId="0" shapeId="0" xr:uid="{00000000-0006-0000-0100-000008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U1" authorId="0" shapeId="0" xr:uid="{00000000-0006-0000-0100-000009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V1" authorId="0" shapeId="0" xr:uid="{00000000-0006-0000-0100-00000A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W1" authorId="0" shapeId="0" xr:uid="{00000000-0006-0000-0100-00000B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X1" authorId="0" shapeId="0" xr:uid="{00000000-0006-0000-0100-00000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AB1" authorId="0" shapeId="0" xr:uid="{00000000-0006-0000-0100-00000D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AC1" authorId="0" shapeId="0" xr:uid="{00000000-0006-0000-0100-00000E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AF1" authorId="1" shapeId="0" xr:uid="{00000000-0006-0000-0100-00000F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lenovo</author>
    <author>admin</author>
    <author>dpstorm</author>
  </authors>
  <commentList>
    <comment ref="G2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0.女
1.男</t>
        </r>
      </text>
    </comment>
    <comment ref="E82" authorId="1" shapeId="0" xr:uid="{0045045A-13A7-44A1-BAB4-CB43562C1A67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83" authorId="1" shapeId="0" xr:uid="{BDD8AB4B-42DE-44B9-9ABC-0B230D9D9012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84" authorId="1" shapeId="0" xr:uid="{AA63ABD2-7141-4018-A9AF-EA4B08248548}">
      <text>
        <r>
          <rPr>
            <sz val="9"/>
            <color indexed="81"/>
            <rFont val="宋体"/>
            <family val="3"/>
            <charset val="134"/>
          </rPr>
          <t>Added by 吴亚明, on 2021/2/24, 21:38:51;</t>
        </r>
      </text>
    </comment>
    <comment ref="E95" authorId="2" shapeId="0" xr:uid="{FC7F0493-B882-4213-9789-6A008011D858}">
      <text>
        <r>
          <rPr>
            <sz val="9"/>
            <color indexed="81"/>
            <rFont val="宋体"/>
            <family val="3"/>
            <charset val="134"/>
          </rPr>
          <t>Added by 吴亚明, on 2021/5/27, 14:50:50;</t>
        </r>
      </text>
    </comment>
    <comment ref="E96" authorId="2" shapeId="0" xr:uid="{AF6ED0A7-A1C3-43A3-BCA6-D1BDF5599591}">
      <text>
        <r>
          <rPr>
            <sz val="9"/>
            <color indexed="81"/>
            <rFont val="宋体"/>
            <family val="3"/>
            <charset val="134"/>
          </rPr>
          <t>Added by 吴亚明, on 2021/5/27, 14:53:08;</t>
        </r>
      </text>
    </comment>
    <comment ref="D97" authorId="3" shapeId="0" xr:uid="{58282480-A542-415C-BA81-FDAC45F75EA9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E97" authorId="3" shapeId="0" xr:uid="{3836D734-5F3D-49C5-935F-66AA53665413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H97" authorId="3" shapeId="0" xr:uid="{1CB0D121-0057-45E2-8304-6DEFE3B2D176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J97" authorId="3" shapeId="0" xr:uid="{3990920D-241C-4A55-BD06-DD1F5398393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14:53:02;
</t>
        </r>
      </text>
    </comment>
    <comment ref="K97" authorId="3" shapeId="0" xr:uid="{483C3CB3-EAB8-450B-A4B1-60C705F4307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L97" authorId="3" shapeId="0" xr:uid="{7F026D0B-3105-461B-BDE1-478FC0A8EFD5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M97" authorId="3" shapeId="0" xr:uid="{05B5E29A-8E29-4813-A204-6A9940F52B91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N97" authorId="3" shapeId="0" xr:uid="{2F43D2DD-8017-46C4-B3F5-2BA7E269AC90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O97" authorId="3" shapeId="0" xr:uid="{553ADA76-096A-449B-9BD5-FF4078D1B02C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14:53:03;
</t>
        </r>
      </text>
    </comment>
    <comment ref="E98" authorId="3" shapeId="0" xr:uid="{E45D62FC-6503-4F77-B6D9-DE3C538967AD}">
      <text>
        <r>
          <rPr>
            <sz val="9"/>
            <color indexed="81"/>
            <rFont val="宋体"/>
            <family val="3"/>
            <charset val="134"/>
          </rPr>
          <t>Added by 吴亚明, on 2021/5/19, 11:47:48;</t>
        </r>
      </text>
    </comment>
    <comment ref="E99" authorId="3" shapeId="0" xr:uid="{8842FEA4-A2FE-4EAD-AC47-D6210BAEEE19}">
      <text>
        <r>
          <rPr>
            <sz val="9"/>
            <color indexed="81"/>
            <rFont val="宋体"/>
            <family val="3"/>
            <charset val="134"/>
          </rPr>
          <t>Added by 吴亚明, on 2021/5/24, 20:47:20;</t>
        </r>
      </text>
    </comment>
    <comment ref="C100" authorId="3" shapeId="0" xr:uid="{38480722-E26F-4310-A3DE-47D727DA6C21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D100" authorId="3" shapeId="0" xr:uid="{006A6810-663D-455F-8226-97FE131170D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E100" authorId="3" shapeId="0" xr:uid="{AABE630F-22B4-4795-A258-0780FB8A8A99}">
      <text>
        <r>
          <rPr>
            <sz val="9"/>
            <color indexed="81"/>
            <rFont val="宋体"/>
            <family val="3"/>
            <charset val="134"/>
          </rPr>
          <t>Added by 吴亚明, on 2021/6/24, 14:47:53;</t>
        </r>
      </text>
    </comment>
    <comment ref="F100" authorId="3" shapeId="0" xr:uid="{703BEDD5-0B47-41FC-B4E1-8BD3519835F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G100" authorId="3" shapeId="0" xr:uid="{9253E8BD-1C3F-4164-8BC6-002C4039188E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H100" authorId="3" shapeId="0" xr:uid="{F239404E-961A-4593-AF6E-F61E455E53A9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J100" authorId="3" shapeId="0" xr:uid="{03C750D0-F447-4D11-89D2-9BC13596CB16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14:49:16;
</t>
        </r>
      </text>
    </comment>
    <comment ref="K100" authorId="3" shapeId="0" xr:uid="{443BBD37-8FF3-4FD0-B47F-040EF1E64663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L100" authorId="3" shapeId="0" xr:uid="{1EF001B2-6746-4087-BCB1-99417A7FA275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M100" authorId="3" shapeId="0" xr:uid="{70F1EB82-F23F-4821-9BF5-F42C778539EA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N100" authorId="3" shapeId="0" xr:uid="{969A8739-C356-4B4F-9E87-3FD4C4530B08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O100" authorId="3" shapeId="0" xr:uid="{03A8E8E4-B5F7-454C-B538-85B64E50600F}">
      <text>
        <r>
          <rPr>
            <sz val="9"/>
            <color indexed="81"/>
            <rFont val="宋体"/>
            <family val="3"/>
            <charset val="134"/>
          </rPr>
          <t xml:space="preserve">1 Time(s);
Modified by 吴亚明, on 2021/6/24, 14:49:17;
</t>
        </r>
      </text>
    </comment>
    <comment ref="E101" authorId="3" shapeId="0" xr:uid="{87BFA43D-922B-4D17-B870-CCCA75283613}">
      <text>
        <r>
          <rPr>
            <sz val="9"/>
            <color indexed="81"/>
            <rFont val="宋体"/>
            <family val="3"/>
            <charset val="134"/>
          </rPr>
          <t>Added by 吴亚明, on 2021/7/15, 16:46:20;</t>
        </r>
      </text>
    </comment>
    <comment ref="E102" authorId="3" shapeId="0" xr:uid="{62637671-3A08-441C-9C7A-62792A9CE5CD}">
      <text>
        <r>
          <rPr>
            <sz val="9"/>
            <color indexed="81"/>
            <rFont val="宋体"/>
            <family val="3"/>
            <charset val="134"/>
          </rPr>
          <t>Added by 颜恺峰, on 2021/7/26, 14:03:26;</t>
        </r>
      </text>
    </comment>
    <comment ref="E103" authorId="3" shapeId="0" xr:uid="{6DEB7329-0A8E-41B5-AB7A-F60993585B48}">
      <text>
        <r>
          <rPr>
            <sz val="9"/>
            <color indexed="81"/>
            <rFont val="宋体"/>
            <family val="3"/>
            <charset val="134"/>
          </rPr>
          <t>Added by 颜恺峰, on 2021/7/26, 14:11:57;</t>
        </r>
      </text>
    </comment>
    <comment ref="D182" authorId="3" shapeId="0" xr:uid="{06CC7EBF-3782-4985-9CEC-45D0331E7DBC}">
      <text>
        <r>
          <rPr>
            <sz val="9"/>
            <color indexed="81"/>
            <rFont val="宋体"/>
            <family val="3"/>
            <charset val="134"/>
          </rPr>
          <t>Added by 张焕新, on 2021/7/15, 16:51:35;</t>
        </r>
      </text>
    </comment>
    <comment ref="D183" authorId="3" shapeId="0" xr:uid="{7BF8AA9B-E738-4300-85F9-26C193990EE5}">
      <text>
        <r>
          <rPr>
            <sz val="9"/>
            <color indexed="81"/>
            <rFont val="宋体"/>
            <family val="3"/>
            <charset val="134"/>
          </rPr>
          <t>Added by 吴亚明, on 2021/5/24, 20:47:46;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conan</author>
    <author>余雨晗</author>
    <author>杨博番</author>
    <author>袁梓真</author>
    <author>Windows 用户</author>
    <author>LL26</author>
    <author>包明承</author>
    <author>L98</author>
  </authors>
  <commentList>
    <comment ref="F2" authorId="0" shapeId="0" xr:uid="{00000000-0006-0000-0400-000001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G2" authorId="0" shapeId="0" xr:uid="{00000000-0006-0000-0400-000002000000}">
      <text>
        <r>
          <rPr>
            <sz val="9"/>
            <rFont val="宋体"/>
            <family val="3"/>
            <charset val="134"/>
          </rPr>
          <t xml:space="preserve">作者:
进入战斗公式计算
</t>
        </r>
      </text>
    </comment>
    <comment ref="H2" authorId="0" shapeId="0" xr:uid="{00000000-0006-0000-0400-000003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职业——职业Flags
Defense:守御——”WARRIOR”
Attack:攻袭——”ASSASSIN”
Support:祈梦——”LIGHT”
Summon:召唤——”SUMMONER”
Aoe：群攻——”MAGE”
Curse：诅咒——”DARK”
Cure：治愈——”HEALER”
会根据职业类型自动添加职业Flags。
受职业克制影响，慎填！！！！！！
</t>
        </r>
      </text>
    </comment>
    <comment ref="I2" authorId="0" shapeId="0" xr:uid="{00000000-0006-0000-0400-000004000000}">
      <text>
        <r>
          <rPr>
            <sz val="9"/>
            <rFont val="宋体"/>
            <family val="3"/>
            <charset val="134"/>
          </rPr>
          <t xml:space="preserve">作者:
链接到品质表！！
对应品质表ID
关联到HeroQualityRate表
</t>
        </r>
      </text>
    </comment>
    <comment ref="J2" authorId="0" shapeId="0" xr:uid="{00000000-0006-0000-0400-000005000000}">
      <text>
        <r>
          <rPr>
            <sz val="9"/>
            <rFont val="宋体"/>
            <family val="3"/>
            <charset val="134"/>
          </rPr>
          <t>作者:
格斗家星级
关联到HeroStarRate表</t>
        </r>
      </text>
    </comment>
    <comment ref="L2" authorId="1" shapeId="0" xr:uid="{00000000-0006-0000-0400-000006000000}">
      <text>
        <r>
          <rPr>
            <b/>
            <sz val="9"/>
            <rFont val="宋体"/>
            <family val="3"/>
            <charset val="134"/>
          </rPr>
          <t>conan:</t>
        </r>
        <r>
          <rPr>
            <sz val="9"/>
            <rFont val="宋体"/>
            <family val="3"/>
            <charset val="134"/>
          </rPr>
          <t xml:space="preserve">
见StageEnemyAI表</t>
        </r>
      </text>
    </comment>
    <comment ref="N2" authorId="2" shapeId="0" xr:uid="{00000000-0006-0000-0400-000007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该怪物继承某英魂或者主角的标记
如果这里有值，则怪物的标记=对应英魂或者主角的标记+此表配的标记
如果没有值，则怪物的标记=此表配的标记
{"Chart":"HeroBase/MasterBase","Id":"对应表的主键"}</t>
        </r>
      </text>
    </comment>
    <comment ref="O2" authorId="0" shapeId="0" xr:uid="{00000000-0006-0000-0400-000008000000}">
      <text>
        <r>
          <rPr>
            <sz val="9"/>
            <rFont val="宋体"/>
            <family val="3"/>
            <charset val="134"/>
          </rPr>
          <t>作者:
a1.       受伤回复，方式为：固定值+伤害百分比*怒气转化率
a2.       行动后回复，方式为固定值
a3.       击杀回复，方式为固定值
a4:       每秒回复，方式是每秒回复固定数值
例如：某单位回复类型为1，则配置方式为{"m1":{"a1":0,"a2":0}}
若回复类型为2，则配置方式为{"m2":{"a1":0}}
数码兽标准模型为：
1.受伤回复，方式为：10+伤害百分比*1000
2.攻击回复，100
3.击杀回复，400</t>
        </r>
      </text>
    </comment>
    <comment ref="Q2" authorId="3" shapeId="0" xr:uid="{00000000-0006-0000-0400-000009000000}">
      <text>
        <r>
          <rPr>
            <b/>
            <sz val="9"/>
            <rFont val="宋体"/>
            <family val="3"/>
            <charset val="134"/>
          </rPr>
          <t xml:space="preserve">程航：
资质取本行中的值，其他的描述HeroBase或者MasterBase中的描述
</t>
        </r>
        <r>
          <rPr>
            <sz val="9"/>
            <rFont val="宋体"/>
            <family val="3"/>
            <charset val="134"/>
          </rPr>
          <t>{"Chart":"HeroBase/MasterBase","Id":"对应表的主键"}</t>
        </r>
      </text>
    </comment>
    <comment ref="U2" authorId="4" shapeId="0" xr:uid="{00000000-0006-0000-0400-00000A000000}">
      <text>
        <r>
          <rPr>
            <b/>
            <sz val="9"/>
            <rFont val="宋体"/>
            <family val="3"/>
            <charset val="134"/>
          </rPr>
          <t>袁梓真:</t>
        </r>
        <r>
          <rPr>
            <sz val="9"/>
            <rFont val="宋体"/>
            <family val="3"/>
            <charset val="134"/>
          </rPr>
          <t xml:space="preserve">
数码兽克制属性，用于参与战斗计算
最多支持双属性，不做三属性</t>
        </r>
      </text>
    </comment>
    <comment ref="V2" authorId="0" shapeId="0" xr:uid="{00000000-0006-0000-0400-00000B000000}">
      <text>
        <r>
          <rPr>
            <b/>
            <sz val="9"/>
            <color rgb="FF000000"/>
            <rFont val="宋体"/>
            <family val="3"/>
            <charset val="134"/>
          </rPr>
          <t>作者:</t>
        </r>
        <r>
          <rPr>
            <sz val="9"/>
            <color rgb="FF000000"/>
            <rFont val="宋体"/>
            <family val="3"/>
            <charset val="134"/>
          </rPr>
          <t xml:space="preserve">
普通小怪</t>
        </r>
        <r>
          <rPr>
            <sz val="9"/>
            <color rgb="FF000000"/>
            <rFont val="Tahoma"/>
            <family val="2"/>
          </rPr>
          <t xml:space="preserve"> : NORMAL
</t>
        </r>
        <r>
          <rPr>
            <sz val="9"/>
            <color rgb="FF000000"/>
            <rFont val="宋体"/>
            <family val="3"/>
            <charset val="134"/>
          </rPr>
          <t>稀有精英</t>
        </r>
        <r>
          <rPr>
            <sz val="9"/>
            <color rgb="FF000000"/>
            <rFont val="Tahoma"/>
            <family val="2"/>
          </rPr>
          <t xml:space="preserve"> : RARE
</t>
        </r>
        <r>
          <rPr>
            <sz val="9"/>
            <color rgb="FF000000"/>
            <rFont val="宋体"/>
            <family val="3"/>
            <charset val="134"/>
          </rPr>
          <t>通关</t>
        </r>
        <r>
          <rPr>
            <sz val="9"/>
            <color rgb="FF000000"/>
            <rFont val="Tahoma"/>
            <family val="2"/>
          </rPr>
          <t xml:space="preserve">BOSS : BOSS
</t>
        </r>
      </text>
    </comment>
    <comment ref="X2" authorId="0" shapeId="0" xr:uid="{00000000-0006-0000-0400-00000C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Y2" authorId="0" shapeId="0" xr:uid="{00000000-0006-0000-0400-00000D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Z2" authorId="0" shapeId="0" xr:uid="{00000000-0006-0000-0400-00000E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AA2" authorId="0" shapeId="0" xr:uid="{00000000-0006-0000-0400-00000F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B2" authorId="0" shapeId="0" xr:uid="{00000000-0006-0000-0400-000010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C2" authorId="5" shapeId="0" xr:uid="{00000000-0006-0000-0400-000011000000}">
      <text>
        <r>
          <rPr>
            <b/>
            <sz val="9"/>
            <rFont val="宋体"/>
            <family val="3"/>
            <charset val="134"/>
          </rPr>
          <t xml:space="preserve">作者:
对应到Skill表
</t>
        </r>
      </text>
    </comment>
    <comment ref="AD2" authorId="5" shapeId="0" xr:uid="{00000000-0006-0000-0400-000012000000}">
      <text>
        <r>
          <rPr>
            <b/>
            <sz val="9"/>
            <rFont val="宋体"/>
            <family val="3"/>
            <charset val="134"/>
          </rPr>
          <t xml:space="preserve">作者:
对应到Skill表
</t>
        </r>
      </text>
    </comment>
    <comment ref="AE2" authorId="0" shapeId="0" xr:uid="{00000000-0006-0000-0400-000013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AF2" authorId="0" shapeId="0" xr:uid="{00000000-0006-0000-0400-000014000000}">
      <text>
        <r>
          <rPr>
            <b/>
            <sz val="9"/>
            <color rgb="FF000000"/>
            <rFont val="宋体"/>
            <family val="3"/>
            <charset val="134"/>
          </rPr>
          <t xml:space="preserve">作者:
对应到Skill表
</t>
        </r>
      </text>
    </comment>
    <comment ref="AH2" authorId="0" shapeId="0" xr:uid="{00000000-0006-0000-0400-000015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AL2" authorId="4" shapeId="0" xr:uid="{00000000-0006-0000-0400-000016000000}">
      <text>
        <r>
          <rPr>
            <sz val="11"/>
            <color rgb="FF000000"/>
            <rFont val="宋体"/>
            <family val="3"/>
            <charset val="134"/>
          </rPr>
          <t>袁梓真:
怪物掉落的道具
hp：怪物血量掉到百分之多少后掉落，配0则为死亡后掉落0~1
type：gold/box
id：掉落道具的id
count：掉几个图标
unit：1个图标汇总后实际等于多少数量，不配则默认为1</t>
        </r>
      </text>
    </comment>
    <comment ref="AM2" authorId="0" shapeId="0" xr:uid="{00000000-0006-0000-0400-000017000000}">
      <text>
        <r>
          <rPr>
            <b/>
            <sz val="9"/>
            <rFont val="宋体"/>
            <family val="3"/>
            <charset val="134"/>
          </rPr>
          <t>作者：</t>
        </r>
        <r>
          <rPr>
            <sz val="9"/>
            <rFont val="宋体"/>
            <family val="3"/>
            <charset val="134"/>
          </rPr>
          <t xml:space="preserve">
基础属性计算公式中的个体基础值</t>
        </r>
      </text>
    </comment>
    <comment ref="AP2" authorId="0" shapeId="0" xr:uid="{00000000-0006-0000-0400-000018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Q2" authorId="0" shapeId="0" xr:uid="{00000000-0006-0000-0400-000019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R2" authorId="0" shapeId="0" xr:uid="{00000000-0006-0000-0400-00001A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AS2" authorId="0" shapeId="0" xr:uid="{00000000-0006-0000-0400-00001B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AU2" authorId="0" shapeId="0" xr:uid="{00000000-0006-0000-0400-00001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AV2" authorId="0" shapeId="0" xr:uid="{00000000-0006-0000-0400-00001D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AW2" authorId="0" shapeId="0" xr:uid="{00000000-0006-0000-0400-00001E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BA2" authorId="0" shapeId="0" xr:uid="{00000000-0006-0000-0400-00001F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B2" authorId="0" shapeId="0" xr:uid="{00000000-0006-0000-0400-00002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C2" authorId="0" shapeId="0" xr:uid="{00000000-0006-0000-0400-00002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BD2" authorId="0" shapeId="0" xr:uid="{00000000-0006-0000-0400-00002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BH2" authorId="0" shapeId="0" xr:uid="{00000000-0006-0000-0400-00002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BI2" authorId="0" shapeId="0" xr:uid="{00000000-0006-0000-0400-000024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BL2" authorId="6" shapeId="0" xr:uid="{00000000-0006-0000-0400-000025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  <comment ref="BN2" authorId="7" shapeId="0" xr:uid="{00000000-0006-0000-0400-000026000000}">
      <text>
        <r>
          <rPr>
            <b/>
            <sz val="9"/>
            <rFont val="宋体"/>
            <family val="3"/>
            <charset val="134"/>
          </rPr>
          <t>包明承:</t>
        </r>
        <r>
          <rPr>
            <sz val="9"/>
            <rFont val="宋体"/>
            <family val="3"/>
            <charset val="134"/>
          </rPr>
          <t xml:space="preserve">
敌方主角使用的团队技
外链到Skill表
如果不填则表示没有</t>
        </r>
      </text>
    </comment>
    <comment ref="BO2" authorId="7" shapeId="0" xr:uid="{00000000-0006-0000-0400-000027000000}">
      <text>
        <r>
          <rPr>
            <b/>
            <sz val="9"/>
            <rFont val="宋体"/>
            <family val="3"/>
            <charset val="134"/>
          </rPr>
          <t>包明承:</t>
        </r>
        <r>
          <rPr>
            <sz val="9"/>
            <rFont val="宋体"/>
            <family val="3"/>
            <charset val="134"/>
          </rPr>
          <t xml:space="preserve">
用以检测编队内的英魂条件是否可以触发团队技。
配置方式为:
[{"Tag":[["标签1","标签2",…],["标签3"]],"Scope":[A,B]},…]
说明：
Tag内配置需要满足的标签，底层数组配置多个表示同时满足。
二维数组内的表示满足其中一个数组的条件即可（外或里与）
Scope内表示需要满足的数量区间，A需要大于B，闭区间。
以上2个共同构成一个条件。
配置多个条件时，需要同时满足全部条件才能触发技能效果。
详细内容及例子见备注
不填写则默认生效</t>
        </r>
      </text>
    </comment>
    <comment ref="BP2" authorId="8" shapeId="0" xr:uid="{00000000-0006-0000-0400-000028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用以控制击杀该单位时，是否有慢动作效果
TRUE：是过程Boss，没有击杀慢动作
FALSE：是最终Boss，有击杀慢动作</t>
        </r>
      </text>
    </comment>
    <comment ref="BQ2" authorId="8" shapeId="0" xr:uid="{24938936-D3E4-4D26-B003-31D190F03EF3}">
      <text>
        <r>
          <rPr>
            <b/>
            <sz val="9"/>
            <rFont val="宋体"/>
            <family val="3"/>
            <charset val="134"/>
          </rPr>
          <t>唐悦：
对应herobase表中角色的surfacelist里的皮肤序列
第n个皮肤就填n-1
默认皮肤为空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  <author>作者</author>
    <author>袁梓真</author>
    <author>ZorK</author>
    <author>余雨晗</author>
    <author>杨博番</author>
    <author>LL26</author>
    <author>L98</author>
  </authors>
  <commentList>
    <comment ref="B2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主键ID</t>
        </r>
      </text>
    </comment>
    <comment ref="C2" authorId="1" shapeId="0" xr:uid="{00000000-0006-0000-0500-000002000000}">
      <text>
        <r>
          <rPr>
            <sz val="9"/>
            <rFont val="宋体"/>
            <family val="3"/>
            <charset val="134"/>
          </rPr>
          <t>作者:
链接到RoleModel表
里面配置英雄各类模型、头像、声音资源等路径</t>
        </r>
      </text>
    </comment>
    <comment ref="D2" authorId="0" shapeId="0" xr:uid="{00000000-0006-0000-0500-000003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怪物名称
Translate表
</t>
        </r>
      </text>
    </comment>
    <comment ref="G2" authorId="1" shapeId="0" xr:uid="{00000000-0006-0000-0500-000004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H2" authorId="1" shapeId="0" xr:uid="{00000000-0006-0000-0500-000005000000}">
      <text>
        <r>
          <rPr>
            <sz val="9"/>
            <rFont val="宋体"/>
            <family val="3"/>
            <charset val="134"/>
          </rPr>
          <t>作者:
进入战斗公式计算
11:N
12:R
13:SR
14：SSR
15：UR</t>
        </r>
      </text>
    </comment>
    <comment ref="I2" authorId="1" shapeId="0" xr:uid="{00000000-0006-0000-0500-000006000000}">
      <text>
        <r>
          <rPr>
            <b/>
            <sz val="9"/>
            <rFont val="宋体"/>
            <family val="3"/>
            <charset val="134"/>
          </rPr>
          <t>ny:</t>
        </r>
        <r>
          <rPr>
            <sz val="9"/>
            <rFont val="宋体"/>
            <family val="3"/>
            <charset val="134"/>
          </rPr>
          <t xml:space="preserve">
职业——职业Flags
Defense:守御——”WARRIOR”
Attack:攻袭——”ASSASSIN”
Support:祈梦——”LIGHT”
Summon:召唤——”SUMMONER”
Aoe：群攻——”MAGE”
Curse：诅咒——”DARK”
Cure：治愈——”HEALER”
会根据职业类型自动添加职业Flags。
受职业克制影响，慎填！！！！！！
</t>
        </r>
      </text>
    </comment>
    <comment ref="J2" authorId="1" shapeId="0" xr:uid="{00000000-0006-0000-0500-000007000000}">
      <text>
        <r>
          <rPr>
            <sz val="9"/>
            <rFont val="宋体"/>
            <family val="3"/>
            <charset val="134"/>
          </rPr>
          <t xml:space="preserve">作者:
链接到品质表！！
对应品质表ID
关联到HeroQualityRate表
</t>
        </r>
      </text>
    </comment>
    <comment ref="K2" authorId="1" shapeId="0" xr:uid="{00000000-0006-0000-0500-000008000000}">
      <text>
        <r>
          <rPr>
            <sz val="9"/>
            <rFont val="宋体"/>
            <family val="3"/>
            <charset val="134"/>
          </rPr>
          <t>作者:
格斗家星级
关联到HeroStarRate表</t>
        </r>
      </text>
    </comment>
    <comment ref="M2" authorId="2" shapeId="0" xr:uid="{00000000-0006-0000-0500-000009000000}">
      <text>
        <r>
          <rPr>
            <b/>
            <sz val="9"/>
            <rFont val="宋体"/>
            <family val="3"/>
            <charset val="134"/>
          </rPr>
          <t>袁梓真:</t>
        </r>
        <r>
          <rPr>
            <sz val="9"/>
            <rFont val="宋体"/>
            <family val="3"/>
            <charset val="134"/>
          </rPr>
          <t xml:space="preserve">
数码兽克制属性，用于参与战斗计算
最多支持双属性，不做三属性</t>
        </r>
      </text>
    </comment>
    <comment ref="N2" authorId="1" shapeId="0" xr:uid="{00000000-0006-0000-0500-00000A000000}">
      <text>
        <r>
          <rPr>
            <b/>
            <sz val="9"/>
            <color rgb="FF000000"/>
            <rFont val="宋体"/>
            <family val="3"/>
            <charset val="134"/>
          </rPr>
          <t>作者:</t>
        </r>
        <r>
          <rPr>
            <sz val="9"/>
            <color rgb="FF000000"/>
            <rFont val="宋体"/>
            <family val="3"/>
            <charset val="134"/>
          </rPr>
          <t xml:space="preserve">
普通小怪</t>
        </r>
        <r>
          <rPr>
            <sz val="9"/>
            <color rgb="FF000000"/>
            <rFont val="Tahoma"/>
            <family val="2"/>
          </rPr>
          <t xml:space="preserve"> : NORMAL
</t>
        </r>
        <r>
          <rPr>
            <sz val="9"/>
            <color rgb="FF000000"/>
            <rFont val="宋体"/>
            <family val="3"/>
            <charset val="134"/>
          </rPr>
          <t>稀有精英</t>
        </r>
        <r>
          <rPr>
            <sz val="9"/>
            <color rgb="FF000000"/>
            <rFont val="Tahoma"/>
            <family val="2"/>
          </rPr>
          <t xml:space="preserve"> : RARE
</t>
        </r>
        <r>
          <rPr>
            <sz val="9"/>
            <color rgb="FF000000"/>
            <rFont val="宋体"/>
            <family val="3"/>
            <charset val="134"/>
          </rPr>
          <t>通关</t>
        </r>
        <r>
          <rPr>
            <sz val="9"/>
            <color rgb="FF000000"/>
            <rFont val="Tahoma"/>
            <family val="2"/>
          </rPr>
          <t xml:space="preserve">BOSS : BOSS
</t>
        </r>
      </text>
    </comment>
    <comment ref="O2" authorId="1" shapeId="0" xr:uid="{00000000-0006-0000-0500-00000B000000}">
      <text>
        <r>
          <rPr>
            <sz val="9"/>
            <rFont val="宋体"/>
            <family val="3"/>
            <charset val="134"/>
          </rPr>
          <t xml:space="preserve">作者:
1: 男
0：女
</t>
        </r>
      </text>
    </comment>
    <comment ref="P2" authorId="1" shapeId="0" xr:uid="{00000000-0006-0000-0500-00000C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0=不显示
1=显示
不显示的数码兽仅在缘分中出现</t>
        </r>
      </text>
    </comment>
    <comment ref="Q2" authorId="1" shapeId="0" xr:uid="{00000000-0006-0000-0500-00000D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S2" authorId="1" shapeId="0" xr:uid="{00000000-0006-0000-0500-00000E000000}">
      <text>
        <r>
          <rPr>
            <sz val="9"/>
            <rFont val="宋体"/>
            <family val="3"/>
            <charset val="134"/>
          </rPr>
          <t xml:space="preserve">作者:
对应到Skill表
</t>
        </r>
      </text>
    </comment>
    <comment ref="U2" authorId="1" shapeId="0" xr:uid="{00000000-0006-0000-0500-00000F000000}">
      <text>
        <r>
          <rPr>
            <b/>
            <sz val="9"/>
            <color rgb="FF000000"/>
            <rFont val="宋体"/>
            <family val="3"/>
            <charset val="134"/>
          </rPr>
          <t>作者:
对应到Skill表</t>
        </r>
      </text>
    </comment>
    <comment ref="W2" authorId="0" shapeId="0" xr:uid="{00000000-0006-0000-0500-000010000000}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链接到Skill表</t>
        </r>
      </text>
    </comment>
    <comment ref="X2" authorId="0" shapeId="0" xr:uid="{00000000-0006-0000-0500-000011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Y2" authorId="1" shapeId="0" xr:uid="{00000000-0006-0000-0500-000012000000}">
      <text>
        <r>
          <rPr>
            <sz val="9"/>
            <rFont val="宋体"/>
            <family val="3"/>
            <charset val="134"/>
          </rPr>
          <t>作者:
对应到Skill表</t>
        </r>
      </text>
    </comment>
    <comment ref="AB2" authorId="1" shapeId="0" xr:uid="{00000000-0006-0000-0500-000013000000}">
      <text>
        <r>
          <rPr>
            <sz val="9"/>
            <rFont val="宋体"/>
            <family val="3"/>
            <charset val="134"/>
          </rPr>
          <t>作者:
每次普通攻击触发小技能（a1）的概率。</t>
        </r>
      </text>
    </comment>
    <comment ref="AD2" authorId="0" shapeId="0" xr:uid="{00000000-0006-0000-0500-000014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被击杀后给我方主角提供的怒气值
</t>
        </r>
      </text>
    </comment>
    <comment ref="AE2" authorId="3" shapeId="0" xr:uid="{00000000-0006-0000-0500-000015000000}">
      <text>
        <r>
          <rPr>
            <b/>
            <sz val="9"/>
            <rFont val="宋体"/>
            <family val="3"/>
            <charset val="134"/>
          </rPr>
          <t>ZorK:</t>
        </r>
        <r>
          <rPr>
            <sz val="9"/>
            <rFont val="宋体"/>
            <family val="3"/>
            <charset val="134"/>
          </rPr>
          <t xml:space="preserve">
登场后间隔一定秒数才能正式生效</t>
        </r>
      </text>
    </comment>
    <comment ref="AG2" authorId="4" shapeId="0" xr:uid="{00000000-0006-0000-0500-000016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该怪物继承某格斗家的标记，链接到HeroBase表
如果这里有值，则怪物的标记=HeroBase中格斗家的标记+此表配的标记
如果没有值，则怪物的标记=此表配的标记</t>
        </r>
      </text>
    </comment>
    <comment ref="AH2" authorId="1" shapeId="0" xr:uid="{00000000-0006-0000-0500-000017000000}">
      <text>
        <r>
          <rPr>
            <sz val="9"/>
            <rFont val="宋体"/>
            <family val="3"/>
            <charset val="134"/>
          </rPr>
          <t>作者:
a1.       受伤回复，方式为：固定值+伤害百分比*怒气转化率
a2.       行动后回复，方式为固定值
a3.       击杀回复，方式为固定值
a4:       每秒回复，方式是每秒回复固定数值
例如：某单位回复类型为1，则配置方式为{"m1":{"a1":0,"a2":0}}
若回复类型为2，则配置方式为{"m2":{"a1":0}}
数码兽标准模型为：
1.受伤回复，方式为：10+伤害百分比*1000
2.攻击回复，100
3.击杀回复，400</t>
        </r>
      </text>
    </comment>
    <comment ref="AJ2" authorId="5" shapeId="0" xr:uid="{00000000-0006-0000-0500-000018000000}">
      <text>
        <r>
          <rPr>
            <b/>
            <sz val="9"/>
            <rFont val="宋体"/>
            <family val="3"/>
            <charset val="134"/>
          </rPr>
          <t>杨博番：
资质取本行中的值，其他的描述HeroBase中的描述</t>
        </r>
      </text>
    </comment>
    <comment ref="AK2" authorId="0" shapeId="0" xr:uid="{00000000-0006-0000-0500-000019000000}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显示战斗力</t>
        </r>
      </text>
    </comment>
    <comment ref="AL2" authorId="0" shapeId="0" xr:uid="{00000000-0006-0000-0500-00001A000000}">
      <text>
        <r>
          <rPr>
            <b/>
            <sz val="9"/>
            <rFont val="宋体"/>
            <family val="3"/>
            <charset val="134"/>
          </rPr>
          <t>程航:</t>
        </r>
        <r>
          <rPr>
            <sz val="9"/>
            <rFont val="宋体"/>
            <family val="3"/>
            <charset val="134"/>
          </rPr>
          <t xml:space="preserve">
关联Translate表</t>
        </r>
      </text>
    </comment>
    <comment ref="AM2" authorId="0" shapeId="0" xr:uid="{00000000-0006-0000-0500-00001B000000}">
      <text>
        <r>
          <rPr>
            <sz val="9"/>
            <rFont val="宋体"/>
            <family val="3"/>
            <charset val="134"/>
          </rPr>
          <t>程航:
关联Translate表</t>
        </r>
      </text>
    </comment>
    <comment ref="AQ2" authorId="2" shapeId="0" xr:uid="{00000000-0006-0000-0500-00001C000000}">
      <text>
        <r>
          <rPr>
            <sz val="11"/>
            <color rgb="FF000000"/>
            <rFont val="宋体"/>
            <family val="3"/>
            <charset val="134"/>
          </rPr>
          <t>袁梓真:
怪物掉落的道具
hp：怪物血量掉到百分之多少后掉落，配0则为死亡后掉落0~1
type：gold/box
id：掉落道具的id
count：掉几个图标
unit：1个图标汇总后实际等于多少数量，不配则默认为1</t>
        </r>
      </text>
    </comment>
    <comment ref="AR2" authorId="1" shapeId="0" xr:uid="{00000000-0006-0000-0500-00001D000000}">
      <text>
        <r>
          <rPr>
            <b/>
            <sz val="9"/>
            <rFont val="宋体"/>
            <family val="3"/>
            <charset val="134"/>
          </rPr>
          <t>作者：</t>
        </r>
        <r>
          <rPr>
            <sz val="9"/>
            <rFont val="宋体"/>
            <family val="3"/>
            <charset val="134"/>
          </rPr>
          <t xml:space="preserve">
基础属性计算公式中的个体基础值</t>
        </r>
      </text>
    </comment>
    <comment ref="AU2" authorId="1" shapeId="0" xr:uid="{00000000-0006-0000-0500-00001E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V2" authorId="1" shapeId="0" xr:uid="{00000000-0006-0000-0500-00001F000000}">
      <text>
        <r>
          <rPr>
            <sz val="9"/>
            <rFont val="宋体"/>
            <family val="3"/>
            <charset val="134"/>
          </rPr>
          <t>作者:
默认值1</t>
        </r>
      </text>
    </comment>
    <comment ref="AW2" authorId="1" shapeId="0" xr:uid="{00000000-0006-0000-0500-000020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攻击时，伤害计算前忽略敌人最终防御力一定百分比</t>
        </r>
      </text>
    </comment>
    <comment ref="AX2" authorId="1" shapeId="0" xr:uid="{00000000-0006-0000-0500-00002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被攻击时，伤害计算前忽略敌人攻击力一定百分比</t>
        </r>
      </text>
    </comment>
    <comment ref="AY2" authorId="1" shapeId="0" xr:uid="{00000000-0006-0000-0500-00002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跟抗暴率互为对抗属性，最终触发暴击的概率=暴击率-抗暴率
先计算是否发生暴击，然后算是否格挡，如果暴击发生了就一定不会出现格挡</t>
        </r>
      </text>
    </comment>
    <comment ref="AZ2" authorId="1" shapeId="0" xr:uid="{00000000-0006-0000-0500-00002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跟暴击率互为对抗属性，最终触发暴击的概率=暴击率-抗暴率
</t>
        </r>
      </text>
    </comment>
    <comment ref="BA2" authorId="1" shapeId="0" xr:uid="{00000000-0006-0000-0500-000024000000}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BE2" authorId="1" shapeId="0" xr:uid="{00000000-0006-0000-0500-00002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F2" authorId="1" shapeId="0" xr:uid="{00000000-0006-0000-0500-00002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总伤害 = [基础伤害 * （1 + 攻击方.伤害率 - 防御方.免伤率）* 兵种相克修正系数 + factor3]*（1 + 是否触发暴击（是1，否0） * （暴击伤害+0.5）） * （1 - 是否触发格挡（是1，否0）*(格挡系数+0.3)）*连击系数</t>
        </r>
      </text>
    </comment>
    <comment ref="BG2" authorId="1" shapeId="0" xr:uid="{00000000-0006-0000-0500-00002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效果值 = 实际伤害值 * 吸血率 * （1+治疗率）
只有吸血和反弹用的实际伤害进行计算</t>
        </r>
      </text>
    </comment>
    <comment ref="BH2" authorId="1" shapeId="0" xr:uid="{00000000-0006-0000-0500-000028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反弹伤害 = 实际造成的伤害*目标反弹率
对方剩100点血，我打了500点伤害，实际伤害为100
最终伤害为500</t>
        </r>
      </text>
    </comment>
    <comment ref="BL2" authorId="1" shapeId="0" xr:uid="{00000000-0006-0000-0500-000029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受到的治疗量提升百分比。</t>
        </r>
      </text>
    </comment>
    <comment ref="BM2" authorId="1" shapeId="0" xr:uid="{00000000-0006-0000-0500-00002A000000}">
      <text>
        <r>
          <rPr>
            <b/>
            <sz val="9"/>
            <rFont val="宋体"/>
            <family val="3"/>
            <charset val="134"/>
          </rPr>
          <t>作者:
受到致命伤害时，有一定几率保留1点hp不死</t>
        </r>
      </text>
    </comment>
    <comment ref="BP2" authorId="6" shapeId="0" xr:uid="{00000000-0006-0000-0500-00002B000000}">
      <text>
        <r>
          <rPr>
            <b/>
            <sz val="9"/>
            <rFont val="宋体"/>
            <family val="3"/>
            <charset val="134"/>
          </rPr>
          <t>丁:</t>
        </r>
        <r>
          <rPr>
            <sz val="9"/>
            <rFont val="宋体"/>
            <family val="3"/>
            <charset val="134"/>
          </rPr>
          <t xml:space="preserve">
初始血量的百分比
初始血量必须大于0
初始血量必须小于等于1
默认为：1
</t>
        </r>
      </text>
    </comment>
    <comment ref="BR2" authorId="7" shapeId="0" xr:uid="{41FE27DC-B732-42B3-87E2-A81269513A10}">
      <text>
        <r>
          <rPr>
            <b/>
            <sz val="9"/>
            <rFont val="宋体"/>
            <family val="3"/>
            <charset val="134"/>
          </rPr>
          <t xml:space="preserve">默认能量，Herobase表里取不到走这个
</t>
        </r>
      </text>
    </comment>
    <comment ref="BS2" authorId="7" shapeId="0" xr:uid="{9D6CD01B-09AB-40D4-A284-92170942E18E}">
      <text>
        <r>
          <rPr>
            <b/>
            <sz val="9"/>
            <rFont val="宋体"/>
            <family val="3"/>
            <charset val="134"/>
          </rPr>
          <t>唐悦：
对应herobase表中角色的surfacelist里的皮肤序列
第几个皮肤就填几
默认皮肤为空</t>
        </r>
      </text>
    </comment>
    <comment ref="BR5" authorId="0" shapeId="0" xr:uid="{64D6C933-03EE-4A0D-9B05-B919881E8B04}">
      <text>
        <r>
          <rPr>
            <sz val="9"/>
            <color indexed="81"/>
            <rFont val="宋体"/>
            <family val="3"/>
            <charset val="134"/>
          </rPr>
          <t>Added by 郭宗成, on 2021/3/9, 19:29:34;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<sst xmlns="http://schemas.openxmlformats.org/spreadsheetml/2006/main" count="24422" uniqueCount="1468">
  <si>
    <t>英魂名</t>
  </si>
  <si>
    <t>模型ID</t>
  </si>
  <si>
    <t>费用</t>
    <phoneticPr fontId="1" type="noConversion"/>
  </si>
  <si>
    <t>伊贺鸣</t>
  </si>
  <si>
    <t>Model_YFZZhu</t>
  </si>
  <si>
    <t>YFZZhu</t>
  </si>
  <si>
    <t>Attack</t>
  </si>
  <si>
    <t>Hero_Normal_YFZZhu</t>
  </si>
  <si>
    <t>Hero_Proud_YFZZhu</t>
  </si>
  <si>
    <t>Hero_Unique_YFZZhu</t>
  </si>
  <si>
    <t>藤原幸子</t>
  </si>
  <si>
    <t>Model_ZTXCun</t>
  </si>
  <si>
    <t>ZTXCun</t>
  </si>
  <si>
    <t>Defense</t>
  </si>
  <si>
    <t>Hero_Normal_ZTXCun</t>
  </si>
  <si>
    <t>Hero_Proud_ZTXCun</t>
  </si>
  <si>
    <t>Hero_Unique_ZTXCun</t>
  </si>
  <si>
    <t>艾玛</t>
  </si>
  <si>
    <t>Model_DFQi</t>
  </si>
  <si>
    <t>DFQi</t>
  </si>
  <si>
    <t>Aoe</t>
  </si>
  <si>
    <t>Hero_Normal_DFQi</t>
  </si>
  <si>
    <t>Hero_Proud_DFQi</t>
  </si>
  <si>
    <t>Hero_Unique_DFQi</t>
  </si>
  <si>
    <t>卡米尔</t>
  </si>
  <si>
    <t>Model_WEDe</t>
  </si>
  <si>
    <t>WEDe</t>
  </si>
  <si>
    <t>Hero_Normal_WEDe</t>
  </si>
  <si>
    <t>Hero_Proud_WEDe</t>
  </si>
  <si>
    <t>Hero_Unique_WEDe</t>
  </si>
  <si>
    <t>村咲小夜</t>
  </si>
  <si>
    <t>Model_ZTXChang</t>
  </si>
  <si>
    <t>ZTXChang</t>
  </si>
  <si>
    <t>Hero_Normal_ZTXChang</t>
  </si>
  <si>
    <t>Hero_Proud_ZTXChang</t>
  </si>
  <si>
    <t>Hero_Unique_ZTXChang</t>
  </si>
  <si>
    <t>安妮</t>
  </si>
  <si>
    <t>Model_JDCZhang</t>
  </si>
  <si>
    <t>JDCZhang</t>
  </si>
  <si>
    <t>Hero_Normal_JDCZhang</t>
  </si>
  <si>
    <t>Hero_Proud_JDCZhang</t>
  </si>
  <si>
    <t>Hero_Unique_JDCZhang</t>
  </si>
  <si>
    <t>莉莉</t>
  </si>
  <si>
    <t>Model_HLDNan</t>
  </si>
  <si>
    <t>HLDNan</t>
  </si>
  <si>
    <t>Cure</t>
  </si>
  <si>
    <t>Hero_Normal_HLDNan</t>
  </si>
  <si>
    <t>Hero_Proud_HLDNan</t>
  </si>
  <si>
    <t>Hero_Unique_HLDNan</t>
  </si>
  <si>
    <t>香缇</t>
  </si>
  <si>
    <t>Model_YKDMLai</t>
  </si>
  <si>
    <t>YKDMLai</t>
  </si>
  <si>
    <t>Hero_Normal_YKDMLai</t>
  </si>
  <si>
    <t>Hero_Proud_YKDMLai</t>
  </si>
  <si>
    <t>Hero_Unique_YKDMLai</t>
  </si>
  <si>
    <t>娜娜莉</t>
  </si>
  <si>
    <t>Model_ADHWShi</t>
  </si>
  <si>
    <t>ADHWShi</t>
  </si>
  <si>
    <t>Curse</t>
  </si>
  <si>
    <t>Hero_Normal_ADHWShi</t>
  </si>
  <si>
    <t>Hero_Proud_ADHWShi</t>
  </si>
  <si>
    <t>Hero_Unique_ADHWShi</t>
  </si>
  <si>
    <t>玛丽</t>
  </si>
  <si>
    <t>Model_HLMGen</t>
  </si>
  <si>
    <t>HLMGen</t>
  </si>
  <si>
    <t>Hero_Normal_HLMGen</t>
  </si>
  <si>
    <t>Hero_Proud_HLMGen</t>
  </si>
  <si>
    <t>Hero_Unique_HLMGen</t>
  </si>
  <si>
    <t>米仓千代</t>
  </si>
  <si>
    <t>Model_WTXXuan</t>
  </si>
  <si>
    <t>WTXXuan</t>
  </si>
  <si>
    <t>Hero_Normal_WTXXuan</t>
  </si>
  <si>
    <t>Hero_Proud_WTXXuan</t>
  </si>
  <si>
    <t>Hero_Unique_WTXXuan</t>
  </si>
  <si>
    <t>花海季</t>
  </si>
  <si>
    <t>Model_PNCao</t>
  </si>
  <si>
    <t>PNCao</t>
  </si>
  <si>
    <t>Summon</t>
  </si>
  <si>
    <t>Hero_Normal_PNCao</t>
  </si>
  <si>
    <t>Hero_Proud_PNCao</t>
  </si>
  <si>
    <t>Hero_Unique_PNCao</t>
  </si>
  <si>
    <t>梵天丸</t>
  </si>
  <si>
    <t>Model_YDZZong</t>
  </si>
  <si>
    <t>YDZZong</t>
  </si>
  <si>
    <t>Hero_Normal_YDZZong</t>
  </si>
  <si>
    <t>Hero_Proud_YDZZong</t>
  </si>
  <si>
    <t>Hero_Unique_YDZZong</t>
  </si>
  <si>
    <t>洛洛</t>
  </si>
  <si>
    <t>Model_JSTDing</t>
  </si>
  <si>
    <t>JSTDing</t>
  </si>
  <si>
    <t>Hero_Normal_JSTDing</t>
  </si>
  <si>
    <t>Hero_Proud_JSTDing</t>
  </si>
  <si>
    <t>Hero_Unique_JSTDing</t>
  </si>
  <si>
    <t>妮娜</t>
  </si>
  <si>
    <t>Model_CLMan</t>
  </si>
  <si>
    <t>CLMan</t>
  </si>
  <si>
    <t>Hero_Normal_CLMan</t>
  </si>
  <si>
    <t>Hero_Proud_CLMan</t>
  </si>
  <si>
    <t>Hero_Unique_CLMan</t>
  </si>
  <si>
    <t>神澄</t>
  </si>
  <si>
    <t>Model_CZheng</t>
  </si>
  <si>
    <t>CZheng</t>
  </si>
  <si>
    <t>Hero_Normal_CZheng</t>
  </si>
  <si>
    <t>Hero_Proud_CZheng</t>
  </si>
  <si>
    <t>Hero_Unique_CZheng</t>
  </si>
  <si>
    <t>艾西瓦娅</t>
  </si>
  <si>
    <t>Model_LDu</t>
  </si>
  <si>
    <t>LDu</t>
  </si>
  <si>
    <t>Hero_Normal_LDu</t>
  </si>
  <si>
    <t>Hero_Proud_LDu</t>
  </si>
  <si>
    <t>Hero_Unique_LDu</t>
  </si>
  <si>
    <t>戴安娜</t>
  </si>
  <si>
    <t>Model_LFEr</t>
  </si>
  <si>
    <t>LFEr</t>
  </si>
  <si>
    <t>Hero_Normal_LFEr</t>
  </si>
  <si>
    <t>Hero_Proud_LFEr</t>
  </si>
  <si>
    <t>Hero_Unique_LFEr</t>
  </si>
  <si>
    <t>芙伦蒂法</t>
  </si>
  <si>
    <t>Model_JNLong</t>
  </si>
  <si>
    <t>JNLong</t>
  </si>
  <si>
    <t>Hero_Normal_JNLong</t>
  </si>
  <si>
    <t>Hero_Proud_JNLong</t>
  </si>
  <si>
    <t>Hero_Unique_JNLong</t>
  </si>
  <si>
    <t>琪拉雅</t>
  </si>
  <si>
    <t>Model_LCYShi</t>
  </si>
  <si>
    <t>LCYShi</t>
  </si>
  <si>
    <t>Hero_Normal_LCYShi</t>
  </si>
  <si>
    <t>Hero_Proud_LCYShi</t>
  </si>
  <si>
    <t>Hero_Unique_LCYShi</t>
  </si>
  <si>
    <t>彭茜</t>
  </si>
  <si>
    <t>Model_GLin</t>
  </si>
  <si>
    <t>GLin</t>
  </si>
  <si>
    <t>Hero_Normal_GLin</t>
  </si>
  <si>
    <t>Hero_Proud_GLin</t>
  </si>
  <si>
    <t>Hero_Unique_GLin</t>
  </si>
  <si>
    <t>夏目里绘</t>
  </si>
  <si>
    <t>Model_SSQXin</t>
  </si>
  <si>
    <t>SSQXin</t>
  </si>
  <si>
    <t>Hero_Normal_SSQXin</t>
  </si>
  <si>
    <t>Hero_Proud_SSQXin</t>
  </si>
  <si>
    <t>Hero_Unique_SSQXin</t>
  </si>
  <si>
    <t>米娅</t>
  </si>
  <si>
    <t>Model_YMHTPu</t>
  </si>
  <si>
    <t>YMHTPu</t>
  </si>
  <si>
    <t>Hero_Normal_YMHTPu</t>
  </si>
  <si>
    <t>Hero_Proud_YMHTPu</t>
  </si>
  <si>
    <t>Hero_Unique_YMHTPu</t>
  </si>
  <si>
    <t>维克托莉雅</t>
  </si>
  <si>
    <t>Model_FTLEShi</t>
  </si>
  <si>
    <t>FTLEShi</t>
  </si>
  <si>
    <t>Hero_Normal_FTLEShi</t>
  </si>
  <si>
    <t>Hero_Proud_FTLEShi</t>
  </si>
  <si>
    <t>Hero_Unique_FTLEShi</t>
  </si>
  <si>
    <t>贝亚特丝</t>
  </si>
  <si>
    <t>Model_DDing</t>
  </si>
  <si>
    <t>DDing</t>
  </si>
  <si>
    <t>Hero_Normal_DDing</t>
  </si>
  <si>
    <t>Hero_Proud_DDing</t>
  </si>
  <si>
    <t>Hero_Unique_DDing</t>
  </si>
  <si>
    <t>Model_KTSJKe</t>
  </si>
  <si>
    <t>KTSJKe</t>
  </si>
  <si>
    <t>Hero_Normal_KTSJKe</t>
  </si>
  <si>
    <t>Hero_Proud_KTSJKe</t>
  </si>
  <si>
    <t>Hero_Unique_KTSJKe</t>
  </si>
  <si>
    <t>凤凰月华</t>
  </si>
  <si>
    <t>Model_TPGZhu</t>
  </si>
  <si>
    <t>TPGZhu</t>
  </si>
  <si>
    <t>Support</t>
  </si>
  <si>
    <t>Hero_Normal_TPGZhu</t>
  </si>
  <si>
    <t>Hero_Proud_TPGZhu</t>
  </si>
  <si>
    <t>Hero_Unique_TPGZhu</t>
  </si>
  <si>
    <t>爱丽丝</t>
  </si>
  <si>
    <t>Model_ALSi</t>
  </si>
  <si>
    <t>ALSi</t>
  </si>
  <si>
    <t>Hero_Normal_ALSi</t>
  </si>
  <si>
    <t>Hero_Proud_ALSi</t>
  </si>
  <si>
    <t>Hero_Unique_ALSi</t>
  </si>
  <si>
    <t>卡萝尔</t>
  </si>
  <si>
    <t>Model_DNTLuo</t>
  </si>
  <si>
    <t>DNTLuo</t>
  </si>
  <si>
    <t>Hero_Normal_DNTLuo</t>
  </si>
  <si>
    <t>Hero_Proud_DNTLuo</t>
  </si>
  <si>
    <t>Hero_Unique_DNTLuo</t>
  </si>
  <si>
    <t>上泉萤</t>
  </si>
  <si>
    <t>Model_ZZBBWei</t>
  </si>
  <si>
    <t>ZZBBWei</t>
  </si>
  <si>
    <t>Hero_Normal_ZZBBWei</t>
  </si>
  <si>
    <t>Hero_Proud_ZZBBWei</t>
  </si>
  <si>
    <t>Hero_Unique_ZZBBWei</t>
  </si>
  <si>
    <t>Model_YLMGZhu</t>
  </si>
  <si>
    <t>YLMGZhu</t>
  </si>
  <si>
    <t>Hero_Normal_YLMGZhu</t>
  </si>
  <si>
    <t>Hero_Proud_YLMGZhu</t>
  </si>
  <si>
    <t>Hero_Unique_YLMGZhu</t>
  </si>
  <si>
    <t>瑟琳娜</t>
  </si>
  <si>
    <t>Model_YLSBai</t>
  </si>
  <si>
    <t>YLSBai</t>
  </si>
  <si>
    <t>Hero_Normal_YLSBai</t>
  </si>
  <si>
    <t>Hero_Proud_YLSBai</t>
  </si>
  <si>
    <t>Hero_Unique_YLSBai</t>
  </si>
  <si>
    <t>东文真希</t>
  </si>
  <si>
    <t>Model_BBLMa</t>
  </si>
  <si>
    <t>BBLMa</t>
  </si>
  <si>
    <t>Hero_Normal_BBLMa</t>
  </si>
  <si>
    <t>Hero_Proud_BBLMa</t>
  </si>
  <si>
    <t>Hero_Unique_BBLMa</t>
  </si>
  <si>
    <t>惠惠</t>
  </si>
  <si>
    <t>Model_MTZMEShi</t>
  </si>
  <si>
    <t>MTZMEShi</t>
  </si>
  <si>
    <t>Hero_Normal_MTZMEShi</t>
  </si>
  <si>
    <t>Hero_Proud_MTZMEShi</t>
  </si>
  <si>
    <t>Hero_Unique_MTZMEShi</t>
  </si>
  <si>
    <t>安吉拉</t>
  </si>
  <si>
    <t>Model_LLan</t>
  </si>
  <si>
    <t>LLan</t>
  </si>
  <si>
    <t>Hero_Normal_LLan</t>
  </si>
  <si>
    <t>Hero_Proud_LLan</t>
  </si>
  <si>
    <t>Hero_Unique_LLan</t>
  </si>
  <si>
    <t>叶菲</t>
  </si>
  <si>
    <t>Model_MGNa</t>
  </si>
  <si>
    <t>MGNa</t>
  </si>
  <si>
    <t>Hero_Normal_MGNa</t>
  </si>
  <si>
    <t>Hero_Proud_MGNa</t>
  </si>
  <si>
    <t>Hero_Unique_MGNa</t>
  </si>
  <si>
    <t>安娜</t>
  </si>
  <si>
    <t>Model_MLYTLSha</t>
  </si>
  <si>
    <t>MLYTLSha</t>
  </si>
  <si>
    <t>Hero_Normal_MLYTLSha</t>
  </si>
  <si>
    <t>Hero_Proud_MLYTLSha</t>
  </si>
  <si>
    <t>Hero_Unique_MLYTLSha</t>
  </si>
  <si>
    <t>哈托</t>
  </si>
  <si>
    <t>Model_NFDDi</t>
  </si>
  <si>
    <t>NFDDi</t>
  </si>
  <si>
    <t>Hero_Normal_NFDDi</t>
  </si>
  <si>
    <t>Hero_Proud_NFDDi</t>
  </si>
  <si>
    <t>Hero_Unique_NFDDi</t>
  </si>
  <si>
    <t>黛梦</t>
  </si>
  <si>
    <t>Model_KXuan</t>
  </si>
  <si>
    <t>KXuan</t>
  </si>
  <si>
    <t>Hero_Normal_KXuan</t>
  </si>
  <si>
    <t>Hero_Proud_KXuan</t>
  </si>
  <si>
    <t>Hero_Unique_KXuan</t>
  </si>
  <si>
    <t>黑木雅乐</t>
  </si>
  <si>
    <t>Model_YBYa</t>
  </si>
  <si>
    <t>YBYa</t>
  </si>
  <si>
    <t>Hero_Normal_YBYa</t>
  </si>
  <si>
    <t>Hero_Proud_YBYa</t>
  </si>
  <si>
    <t>Hero_Unique_YBYa</t>
  </si>
  <si>
    <t>苏我美雪</t>
  </si>
  <si>
    <t>Model_SDTZi</t>
  </si>
  <si>
    <t>SDTZi</t>
  </si>
  <si>
    <t>Hero_Normal_SDTZi</t>
  </si>
  <si>
    <t>Hero_Proud_SDTZi</t>
  </si>
  <si>
    <t>Hero_Unique_SDTZi</t>
  </si>
  <si>
    <t>阿蒙</t>
  </si>
  <si>
    <t>Model_TTKMeng</t>
  </si>
  <si>
    <t>TTKMeng</t>
  </si>
  <si>
    <t>Hero_Normal_TTKMeng</t>
  </si>
  <si>
    <t>Hero_Proud_TTKMeng</t>
  </si>
  <si>
    <t>Hero_Unique_TTKMeng</t>
  </si>
  <si>
    <t>执法者小队</t>
  </si>
  <si>
    <t>Model_SGHQShou</t>
  </si>
  <si>
    <t>SGHQShou</t>
  </si>
  <si>
    <t>Hero_Normal_SGHQShou</t>
  </si>
  <si>
    <t>Hero_Proud_SGHQShou</t>
  </si>
  <si>
    <t>Hero_Unique_SGHQShou</t>
  </si>
  <si>
    <t>御神梦</t>
  </si>
  <si>
    <t>Model_NXYYi</t>
  </si>
  <si>
    <t>NXYYi</t>
  </si>
  <si>
    <t>Hero_Normal_NXYYi</t>
  </si>
  <si>
    <t>Hero_Proud_NXYYi</t>
  </si>
  <si>
    <t>Hero_Unique_NXYYi</t>
  </si>
  <si>
    <t>妮可拉</t>
  </si>
  <si>
    <t>Model_XSMLi</t>
  </si>
  <si>
    <t>XSMLi</t>
  </si>
  <si>
    <t>Hero_Normal_XSMLi</t>
  </si>
  <si>
    <t>Hero_Proud_XSMLi</t>
  </si>
  <si>
    <t>Hero_Unique_XSMLi</t>
  </si>
  <si>
    <t>罗塔妮安</t>
  </si>
  <si>
    <t>Model_SLMen</t>
  </si>
  <si>
    <t>SLMen</t>
  </si>
  <si>
    <t>Hero_Normal_SLMen</t>
  </si>
  <si>
    <t>Hero_Proud_SLMen</t>
  </si>
  <si>
    <t>Hero_Unique_SLMen</t>
  </si>
  <si>
    <t>珀蕾</t>
  </si>
  <si>
    <t>Model_NDGEr</t>
  </si>
  <si>
    <t>NDGEr</t>
  </si>
  <si>
    <t>Hero_Normal_NDGEr</t>
  </si>
  <si>
    <t>Hero_Proud_NDGEr</t>
  </si>
  <si>
    <t>Hero_Unique_NDGEr</t>
  </si>
  <si>
    <t>安</t>
  </si>
  <si>
    <t>Model_ATSheng</t>
  </si>
  <si>
    <t>ATSheng</t>
  </si>
  <si>
    <t>Hero_Normal_ATSheng</t>
  </si>
  <si>
    <t>Hero_Proud_ATSheng</t>
  </si>
  <si>
    <t>Hero_Unique_ATSheng</t>
  </si>
  <si>
    <t>琪琪</t>
  </si>
  <si>
    <t>Model_MKLJLuo</t>
  </si>
  <si>
    <t>MKLJLuo</t>
  </si>
  <si>
    <t>Hero_Normal_MKLJLuo</t>
  </si>
  <si>
    <t>Hero_Proud_MKLJLuo</t>
  </si>
  <si>
    <t>Hero_Unique_MKLJLuo</t>
  </si>
  <si>
    <t>丽姬娅</t>
  </si>
  <si>
    <t>Model_ALPo</t>
  </si>
  <si>
    <t>ALPo</t>
  </si>
  <si>
    <t>Hero_Normal_ALPo</t>
  </si>
  <si>
    <t>Hero_Proud_ALPo</t>
  </si>
  <si>
    <t>Hero_Unique_ALPo</t>
  </si>
  <si>
    <t>蒂芙尼</t>
  </si>
  <si>
    <t>Model_TLMi</t>
  </si>
  <si>
    <t>TLMi</t>
  </si>
  <si>
    <t>Hero_Normal_TLMi</t>
  </si>
  <si>
    <t>Hero_Proud_TLMi</t>
  </si>
  <si>
    <t>Hero_Unique_TLMi</t>
  </si>
  <si>
    <t>茉莉</t>
  </si>
  <si>
    <t>Model_XLai</t>
  </si>
  <si>
    <t>XLai</t>
  </si>
  <si>
    <t>Hero_Normal_XLai</t>
  </si>
  <si>
    <t>Hero_Proud_XLai</t>
  </si>
  <si>
    <t>Hero_Unique_XLai</t>
  </si>
  <si>
    <t>潘</t>
  </si>
  <si>
    <t>Model_YSuo</t>
  </si>
  <si>
    <t>YSuo</t>
  </si>
  <si>
    <t>Hero_Normal_YSuo</t>
  </si>
  <si>
    <t>Hero_Proud_YSuo</t>
  </si>
  <si>
    <t>Hero_Unique_YSuo</t>
  </si>
  <si>
    <t>巴莱纳斯</t>
  </si>
  <si>
    <t>Model_BEr</t>
  </si>
  <si>
    <t>BEr</t>
  </si>
  <si>
    <t>Hero_Normal_BEr</t>
  </si>
  <si>
    <t>Hero_Proud_BEr</t>
  </si>
  <si>
    <t>Hero_Unique_BEr</t>
  </si>
  <si>
    <t>匹诺曹_诺诺</t>
  </si>
  <si>
    <t>Model_PNCao_Nuonuo</t>
  </si>
  <si>
    <t>Skill_Summoned_PNCao_Nuonuo_Normal</t>
  </si>
  <si>
    <t>Skill_Summoned_PNCao_Nuonuo_Proud</t>
  </si>
  <si>
    <t>自爆怪</t>
  </si>
  <si>
    <t>Model_LDu_Saba</t>
  </si>
  <si>
    <t>Skill_Summoned_LDu_Saba_Normal</t>
  </si>
  <si>
    <t>Skill_Summoned_LDu_Saba_Proud</t>
  </si>
  <si>
    <t>加尼隆_幻影</t>
  </si>
  <si>
    <t>Model_JNLong_Phantom</t>
  </si>
  <si>
    <t>辅助防御</t>
  </si>
  <si>
    <t>Skill_Summoned_JNLong_Phantom_Normal</t>
  </si>
  <si>
    <t>Skill_Summoned_JNLong_Phantom_Proud</t>
  </si>
  <si>
    <t>源博雅_红狐狸</t>
  </si>
  <si>
    <t>Model_YBYa_Redfox</t>
  </si>
  <si>
    <t>极端输出</t>
  </si>
  <si>
    <t>Skill_Summoned_YBYa_Redfox_Normal</t>
  </si>
  <si>
    <t>Skill_Summoned_YBYa_Redfox_Proud</t>
  </si>
  <si>
    <t>安徒生_美人鱼</t>
  </si>
  <si>
    <t>Model_ATSheng_Mermaid</t>
  </si>
  <si>
    <t>辅助输出</t>
  </si>
  <si>
    <t>Skill_Summoned_ATSheng_Mermaid_Normal</t>
  </si>
  <si>
    <t>Skill_Summoned_ATSheng_Mermaid_Proud</t>
  </si>
  <si>
    <t>安徒生_冰雪女王</t>
  </si>
  <si>
    <t>Model_ATSheng_Queen</t>
  </si>
  <si>
    <t>Skill_Summoned_ATSheng_Queen_Normal</t>
  </si>
  <si>
    <t>Skill_Summoned_ATSheng_Queen_Proud</t>
  </si>
  <si>
    <t>火枪手_露西</t>
  </si>
  <si>
    <t>Model_SGHQShou_Lucy</t>
  </si>
  <si>
    <t>Skill_Summoned_SGHQShou_Lucy_Normal</t>
  </si>
  <si>
    <t>Skill_Summoned_SGHQShou_Lucy_Proud</t>
  </si>
  <si>
    <t>火枪手_凡妮莎</t>
  </si>
  <si>
    <t>Model_SGHQShou_Vanessa</t>
  </si>
  <si>
    <t>Skill_Summoned_SGHQShou_Vanessa_Normal</t>
  </si>
  <si>
    <t>Skill_Summoned_SGHQShou_Vanessa_Proud</t>
  </si>
  <si>
    <t>梦魇谎言</t>
  </si>
  <si>
    <t>Model_Enemy_MYHYan</t>
  </si>
  <si>
    <t>Skill_Enemy_MYHYan_Normal</t>
  </si>
  <si>
    <t>Skill_Enemy_MYHYan_Skill</t>
  </si>
  <si>
    <t>梦魇窥伺</t>
  </si>
  <si>
    <t>Model_Enemy_MYKSi</t>
  </si>
  <si>
    <t>Skill_Enemy_MYKSi_Normal</t>
  </si>
  <si>
    <t>Skill_Enemy_MYKSi_Skill</t>
  </si>
  <si>
    <t>Skill_Enemy_MYJShi_Normal</t>
  </si>
  <si>
    <t>Skill_Enemy_MYJShi_Skill</t>
  </si>
  <si>
    <t>梦魇窥伺大</t>
  </si>
  <si>
    <t>Model_Enemy_MYKSi_Big</t>
  </si>
  <si>
    <t>梦魇窥伺小</t>
  </si>
  <si>
    <t>Model_Enemy_MYKSi_Mini</t>
  </si>
  <si>
    <t>黑皮剑兵</t>
  </si>
  <si>
    <t>Model_Enemy_CSZhe</t>
  </si>
  <si>
    <t>Skill_Enemy_CSZhe_Normal</t>
  </si>
  <si>
    <t>Skill_Enemy_CSZhe_Skill</t>
  </si>
  <si>
    <t>黑皮盾兵</t>
  </si>
  <si>
    <t>Model_Enemy_CFZhe</t>
  </si>
  <si>
    <t>Skill_Enemy_CFZhe_Normal</t>
  </si>
  <si>
    <t>Skill_Enemy_CFZhe_Skill</t>
  </si>
  <si>
    <t>黑皮大刀兵</t>
  </si>
  <si>
    <t>Model_Enemy_XXZhe</t>
  </si>
  <si>
    <t>Skill_Enemy_XXZhe_Normal</t>
  </si>
  <si>
    <t>Skill_Enemy_XXZhe_Skill</t>
  </si>
  <si>
    <t>黑皮腐化者</t>
  </si>
  <si>
    <t>Model_Enemy_FHZhe</t>
  </si>
  <si>
    <t>Skill_Enemy_FHZhe_Normal</t>
  </si>
  <si>
    <t>Skill_Enemy_FHZhe_Skill</t>
  </si>
  <si>
    <t>黑皮赎罪者</t>
  </si>
  <si>
    <t>Model_Enemy_SZZhe</t>
  </si>
  <si>
    <t>Skill_Enemy_SZZhe_Normal</t>
  </si>
  <si>
    <t>Skill_Enemy_SZZhe_Skill</t>
  </si>
  <si>
    <t>幽灵巫师</t>
  </si>
  <si>
    <t>Model_Enemy_YLWShi</t>
  </si>
  <si>
    <t>Skill_Enemy_YLWShi_Normal</t>
  </si>
  <si>
    <t>Skill_Enemy_YLWShi_Skill</t>
  </si>
  <si>
    <t>幽灵女仆</t>
  </si>
  <si>
    <t>Model_Enemy_YLNPu</t>
  </si>
  <si>
    <t>Skill_Enemy_YLNPu_Normal</t>
  </si>
  <si>
    <t>Skill_Enemy_YLNPu_Skill</t>
  </si>
  <si>
    <t>幽灵管家</t>
  </si>
  <si>
    <t>Model_Enemy_YLGJia</t>
  </si>
  <si>
    <t>Skill_Enemy_YLGJia_Normal</t>
  </si>
  <si>
    <t>Skill_Enemy_YLGJia_Skill</t>
  </si>
  <si>
    <t>Model_Enemy_MOGJu</t>
  </si>
  <si>
    <t>Skill_Enemy_MOGJu_Normal</t>
  </si>
  <si>
    <t>Skill_Enemy_MOGJu_Skill</t>
  </si>
  <si>
    <t>Model_Enemy_MOGJiang</t>
  </si>
  <si>
    <t>Skill_Enemy_MOGJiang_Normal</t>
  </si>
  <si>
    <t>Skill_Enemy_MOGJiang_Skill</t>
  </si>
  <si>
    <t>木偶花匠</t>
  </si>
  <si>
    <t>Model_Enemy_MOHJiang</t>
  </si>
  <si>
    <t>Skill_Enemy_MOHJiang_Normal</t>
  </si>
  <si>
    <t>Skill_Enemy_MOHJiang_Skill</t>
  </si>
  <si>
    <t>木偶花匠变异1</t>
  </si>
  <si>
    <t>Model_Enemy_MOHJiang_Enemy01</t>
  </si>
  <si>
    <t>Model_Enemy_PKQShiA</t>
  </si>
  <si>
    <t>Skill_Enemy_PKQShiA_Normal</t>
  </si>
  <si>
    <t>Skill_Enemy_PKQShiA_Skill</t>
  </si>
  <si>
    <t>扑克骑士A变异1</t>
  </si>
  <si>
    <t>Model_Enemy_PKQShiA_Enemy01</t>
  </si>
  <si>
    <t>扑克骑士J</t>
  </si>
  <si>
    <t>Model_Enemy_PKQShiJ</t>
  </si>
  <si>
    <t>Skill_Enemy_PKQShiJ_Normal</t>
  </si>
  <si>
    <t>Skill_Enemy_PKQShiJ_Skill</t>
  </si>
  <si>
    <t>扑克骑士J变异1</t>
  </si>
  <si>
    <t>Model_Enemy_PKQShiJ_Enemy01</t>
  </si>
  <si>
    <t>Model_Enemy_PKGWang</t>
  </si>
  <si>
    <t>Skill_Enemy_PKGWang_Normal</t>
  </si>
  <si>
    <t>Skill_Enemy_PKGWang_Skill</t>
  </si>
  <si>
    <t>扑克王后</t>
  </si>
  <si>
    <t>Model_Enemy_PKWHou</t>
  </si>
  <si>
    <t>Skill_Enemy_PKWHou_Normal</t>
  </si>
  <si>
    <t>Skill_Enemy_PKWHou_Skill</t>
  </si>
  <si>
    <t>扑克王后变异1</t>
  </si>
  <si>
    <t>Model_Enemy_PKWHou_Enemy01</t>
  </si>
  <si>
    <t>轮入道赤面</t>
  </si>
  <si>
    <t>Model_Enemy_LRDCMian</t>
  </si>
  <si>
    <t>Skill_Enemy_LRDCMian_Normal</t>
  </si>
  <si>
    <t>Skill_Enemy_LRDCMian_Skill</t>
  </si>
  <si>
    <t>轮入道青面</t>
  </si>
  <si>
    <t>Model_Enemy_LRDQMian</t>
  </si>
  <si>
    <t>Skill_Enemy_LRDQMian_Normal</t>
  </si>
  <si>
    <t>Skill_Enemy_LRDQMian_Skill</t>
  </si>
  <si>
    <t>幽灵木乃伊</t>
  </si>
  <si>
    <t>Model_Enemy_YLMNYi</t>
  </si>
  <si>
    <t>Skill_Enemy_YLMNYi_Normal</t>
  </si>
  <si>
    <t>Skill_Enemy_YLMNYi_Skill</t>
  </si>
  <si>
    <t>幽灵木乃伊友军</t>
  </si>
  <si>
    <t>Model_YLMNYi</t>
  </si>
  <si>
    <t>幽灵木乃伊变异1</t>
  </si>
  <si>
    <t>Model_Enemy_YLMNYi_01</t>
  </si>
  <si>
    <t>幽灵木乃伊变异2</t>
  </si>
  <si>
    <t>Model_Enemy_YLMNYi_02</t>
  </si>
  <si>
    <t>幽灵刀盾兵</t>
  </si>
  <si>
    <t>Model_Enemy_YLDDBing</t>
  </si>
  <si>
    <t>Skill_Enemy_YLDDBing_Normal</t>
  </si>
  <si>
    <t>Skill_Enemy_YLDDBing_Unique</t>
  </si>
  <si>
    <t>幽灵刀盾兵变异1</t>
  </si>
  <si>
    <t>Model_Enemy_YLDDBing_Enemy01</t>
  </si>
  <si>
    <t>幽灵刀盾兵变异2</t>
  </si>
  <si>
    <t>Model_Enemy_YLDDBing_Enemy02</t>
  </si>
  <si>
    <t>幽灵刀盾兵友军</t>
  </si>
  <si>
    <t>Model_Enemy_YLDDBing_Friend</t>
  </si>
  <si>
    <t>幽灵长矛兵</t>
  </si>
  <si>
    <t>Model_Enemy_YLCMBing</t>
  </si>
  <si>
    <t>Skill_Enemy_YLCMBing_Normal</t>
  </si>
  <si>
    <t>Skill_Enemy_YLCMBing_Unique</t>
  </si>
  <si>
    <t>幽灵长矛兵变异1</t>
  </si>
  <si>
    <t>Model_Enemy_YLCMBing_Enemy01</t>
  </si>
  <si>
    <t>幽灵长矛兵变异2</t>
  </si>
  <si>
    <t>Model_Enemy_YLCMBing_Enemy02</t>
  </si>
  <si>
    <t>幽灵长矛兵友军</t>
  </si>
  <si>
    <t>Model_Enemy_YLCMBing_Friend</t>
  </si>
  <si>
    <t>幽灵猫妖</t>
  </si>
  <si>
    <t>Model_Enemy_YLMYao</t>
  </si>
  <si>
    <t>Skill_Enemy_YLMYao_Normal</t>
  </si>
  <si>
    <t>Skill_Enemy_YLMYao_Skill</t>
  </si>
  <si>
    <t>幽灵祭司</t>
  </si>
  <si>
    <t>Model_Enemy_YLJSi</t>
  </si>
  <si>
    <t>Skill_Enemy_YLJSi_Normal</t>
  </si>
  <si>
    <t>Skill_Enemy_YLJSi_Unique_Heal</t>
  </si>
  <si>
    <t>幽灵祭司奶3</t>
  </si>
  <si>
    <t>Model_Enemy_YLJSi_Enemy01</t>
  </si>
  <si>
    <t>Skill_Enemy_YLJSi_Unique_Summon</t>
  </si>
  <si>
    <t>幽灵祭司打3</t>
  </si>
  <si>
    <t>Model_Enemy_YLJSi_Enemy02</t>
  </si>
  <si>
    <t>Skill_Enemy_YLJSi_Unique_AOE</t>
  </si>
  <si>
    <t>幽灵祭司友军</t>
  </si>
  <si>
    <t>Model_Enemy_YLJSi_Friend</t>
  </si>
  <si>
    <t>Skill_Enemy_YLJSi_Unique_Friend</t>
  </si>
  <si>
    <t>狮身人面像</t>
  </si>
  <si>
    <t>Model_Enemy_SSRMXiang</t>
  </si>
  <si>
    <t>Skill_Enemy_SSRMXiang_Normal</t>
  </si>
  <si>
    <t>Skill_Enemy_SSRMXiang_Skill1</t>
  </si>
  <si>
    <t>狮身人面像小</t>
  </si>
  <si>
    <t>Model_Enemy_SSRMXiang_Small</t>
  </si>
  <si>
    <t>Skill_Enemy_SSRMXiang_Skill2</t>
  </si>
  <si>
    <t>墓碑</t>
  </si>
  <si>
    <t>Model_Enemy_Tombstone_Small</t>
  </si>
  <si>
    <t>Skill_Enemy_Tombstone_Normal</t>
  </si>
  <si>
    <t>大墓碑</t>
  </si>
  <si>
    <t>Model_Enemy_Tombstone_Big</t>
  </si>
  <si>
    <t>晶石巨巨</t>
  </si>
  <si>
    <t>Model_Enemy_JSJJu</t>
  </si>
  <si>
    <t>Skill_Resource_Exp_JSJJu_Normal</t>
  </si>
  <si>
    <t>Skill_Resource_Exp_JSJJu_Skill</t>
  </si>
  <si>
    <t>晶石菱菱</t>
  </si>
  <si>
    <t>招财猫</t>
  </si>
  <si>
    <t>Model_Gold_LMao</t>
  </si>
  <si>
    <t>黑暗爱丽丝</t>
  </si>
  <si>
    <t>Model_ALSi_Enemy</t>
  </si>
  <si>
    <t>攻</t>
    <phoneticPr fontId="5" type="noConversion"/>
  </si>
  <si>
    <t>防</t>
    <phoneticPr fontId="5" type="noConversion"/>
  </si>
  <si>
    <t>血</t>
    <phoneticPr fontId="5" type="noConversion"/>
  </si>
  <si>
    <t>最低</t>
    <phoneticPr fontId="5" type="noConversion"/>
  </si>
  <si>
    <t>最高</t>
    <phoneticPr fontId="5" type="noConversion"/>
  </si>
  <si>
    <t>差值</t>
    <phoneticPr fontId="5" type="noConversion"/>
  </si>
  <si>
    <t>关卡数</t>
    <phoneticPr fontId="1" type="noConversion"/>
  </si>
  <si>
    <t>战力</t>
    <phoneticPr fontId="1" type="noConversion"/>
  </si>
  <si>
    <t>点号</t>
    <phoneticPr fontId="5" type="noConversion"/>
  </si>
  <si>
    <t>波次</t>
    <phoneticPr fontId="5" type="noConversion"/>
  </si>
  <si>
    <t>序号</t>
    <phoneticPr fontId="5" type="noConversion"/>
  </si>
  <si>
    <t>U01</t>
    <phoneticPr fontId="5" type="noConversion"/>
  </si>
  <si>
    <t>N01</t>
    <phoneticPr fontId="5" type="noConversion"/>
  </si>
  <si>
    <t>N02</t>
  </si>
  <si>
    <t>N03</t>
  </si>
  <si>
    <t>N04</t>
  </si>
  <si>
    <t>N05</t>
  </si>
  <si>
    <t>N06</t>
  </si>
  <si>
    <t>U02</t>
  </si>
  <si>
    <t>U03</t>
  </si>
  <si>
    <t>U04</t>
    <phoneticPr fontId="1" type="noConversion"/>
  </si>
  <si>
    <t>N07</t>
  </si>
  <si>
    <t>N08</t>
  </si>
  <si>
    <t>N09</t>
  </si>
  <si>
    <t>{"a1":[10,750],"a2":320,"a3":150,"a4":0}</t>
  </si>
  <si>
    <t>攻击率</t>
  </si>
  <si>
    <t>防御率</t>
  </si>
  <si>
    <t>防御穿透</t>
  </si>
  <si>
    <t>攻击削弱</t>
  </si>
  <si>
    <t>暴击率</t>
  </si>
  <si>
    <t>抗暴率</t>
  </si>
  <si>
    <t>暴击强度</t>
  </si>
  <si>
    <t>格挡率</t>
  </si>
  <si>
    <t>破击率</t>
  </si>
  <si>
    <t>格挡强度</t>
  </si>
  <si>
    <t>伤害率</t>
  </si>
  <si>
    <t>免伤率</t>
  </si>
  <si>
    <t>吸血率</t>
  </si>
  <si>
    <t>反弹率</t>
  </si>
  <si>
    <t>效果命中率</t>
  </si>
  <si>
    <t>效果抵抗率</t>
  </si>
  <si>
    <t>效果强度</t>
  </si>
  <si>
    <t>被治疗率</t>
  </si>
  <si>
    <t>免死率</t>
  </si>
  <si>
    <t>连击率</t>
  </si>
  <si>
    <t>反击率</t>
  </si>
  <si>
    <t>初始血量</t>
  </si>
  <si>
    <t>狐狸</t>
  </si>
  <si>
    <t>标识</t>
  </si>
  <si>
    <t>模型</t>
  </si>
  <si>
    <t>名称</t>
  </si>
  <si>
    <t>$名称</t>
  </si>
  <si>
    <t>$职业</t>
  </si>
  <si>
    <t>性别</t>
  </si>
  <si>
    <t>资质</t>
  </si>
  <si>
    <t>类型</t>
  </si>
  <si>
    <t>品质</t>
  </si>
  <si>
    <t>星级</t>
  </si>
  <si>
    <t>等级</t>
  </si>
  <si>
    <t>属性</t>
  </si>
  <si>
    <t>怪物类型</t>
  </si>
  <si>
    <t>先手值</t>
  </si>
  <si>
    <t>AI</t>
  </si>
  <si>
    <t>普通攻击</t>
  </si>
  <si>
    <t>$普攻说明</t>
  </si>
  <si>
    <t>得意技</t>
  </si>
  <si>
    <t>$得意技说明</t>
  </si>
  <si>
    <t>必杀技</t>
  </si>
  <si>
    <t>$必杀技说明</t>
  </si>
  <si>
    <t>连击技</t>
  </si>
  <si>
    <t>反击技</t>
  </si>
  <si>
    <t>亡语技</t>
  </si>
  <si>
    <t>战斗被动技能</t>
  </si>
  <si>
    <t>不可被复活</t>
  </si>
  <si>
    <t>技能攻击概率</t>
  </si>
  <si>
    <t>费用</t>
  </si>
  <si>
    <t>主角怒气</t>
  </si>
  <si>
    <t>登场冷却</t>
  </si>
  <si>
    <t>标记</t>
  </si>
  <si>
    <t>继承标记</t>
  </si>
  <si>
    <t>怒气回复方法</t>
  </si>
  <si>
    <t>初始怒气</t>
  </si>
  <si>
    <t>关卡英魂展示</t>
  </si>
  <si>
    <t>战斗力</t>
  </si>
  <si>
    <t>训练本选择栏气泡</t>
  </si>
  <si>
    <t>训练本上阵说的气泡</t>
  </si>
  <si>
    <t>回合开始前泡泡</t>
  </si>
  <si>
    <t>回合开始前泡泡概率</t>
  </si>
  <si>
    <t>泡泡指定回合</t>
  </si>
  <si>
    <t>掉落</t>
  </si>
  <si>
    <t>攻击</t>
  </si>
  <si>
    <t>防御</t>
  </si>
  <si>
    <t>生命</t>
  </si>
  <si>
    <t>死亡变形</t>
  </si>
  <si>
    <t>CS</t>
  </si>
  <si>
    <t>C</t>
  </si>
  <si>
    <t>$</t>
  </si>
  <si>
    <t>Cs</t>
  </si>
  <si>
    <t>string</t>
  </si>
  <si>
    <t>int</t>
  </si>
  <si>
    <t>string[]</t>
  </si>
  <si>
    <t>bool</t>
  </si>
  <si>
    <t>double</t>
  </si>
  <si>
    <t>dict</t>
  </si>
  <si>
    <t>int[]</t>
  </si>
  <si>
    <t>array</t>
  </si>
  <si>
    <t>Id</t>
  </si>
  <si>
    <t>RoleModel</t>
  </si>
  <si>
    <t>Name</t>
  </si>
  <si>
    <t>Sex</t>
  </si>
  <si>
    <t>Rarity</t>
  </si>
  <si>
    <t>Type</t>
  </si>
  <si>
    <t>Quality</t>
  </si>
  <si>
    <t>Star</t>
  </si>
  <si>
    <t>Level</t>
  </si>
  <si>
    <t>Property</t>
  </si>
  <si>
    <t>EnemyType</t>
  </si>
  <si>
    <t>Speed</t>
  </si>
  <si>
    <t>BlockAI</t>
  </si>
  <si>
    <t>NormalSkill</t>
  </si>
  <si>
    <t>ProudSkill</t>
  </si>
  <si>
    <t>UniqueSkill</t>
  </si>
  <si>
    <t>DoubleSkill</t>
  </si>
  <si>
    <t>CounterSkill</t>
  </si>
  <si>
    <t>DeathSkill</t>
  </si>
  <si>
    <t>PassiveSkill</t>
  </si>
  <si>
    <t>NoRevive</t>
  </si>
  <si>
    <t>SkillRate</t>
  </si>
  <si>
    <t>Cost</t>
  </si>
  <si>
    <t>EnterCD</t>
  </si>
  <si>
    <t>Flags</t>
  </si>
  <si>
    <t>InheritFlags</t>
  </si>
  <si>
    <t>RageRules</t>
  </si>
  <si>
    <t>RageBase</t>
  </si>
  <si>
    <t>HeroIntro</t>
  </si>
  <si>
    <t>Combat</t>
  </si>
  <si>
    <t>SelectBubble</t>
  </si>
  <si>
    <t>FieldBubble</t>
  </si>
  <si>
    <t>Bubble</t>
  </si>
  <si>
    <t>BubbleRate</t>
  </si>
  <si>
    <t>BubbleRound</t>
  </si>
  <si>
    <t>Loot</t>
  </si>
  <si>
    <t>Defence</t>
  </si>
  <si>
    <t>Hp</t>
  </si>
  <si>
    <t>AtkRate</t>
  </si>
  <si>
    <t>DefRate</t>
  </si>
  <si>
    <t>DefWeaken</t>
  </si>
  <si>
    <t>AtkWeaken</t>
  </si>
  <si>
    <t>CritRate</t>
  </si>
  <si>
    <t>UncritRate</t>
  </si>
  <si>
    <t>CritStrg</t>
  </si>
  <si>
    <t>BlockRate</t>
  </si>
  <si>
    <t>UnblockRate</t>
  </si>
  <si>
    <t>BlockStrg</t>
  </si>
  <si>
    <t>HurtRate</t>
  </si>
  <si>
    <t>UnhurtRate</t>
  </si>
  <si>
    <t>Absorption</t>
  </si>
  <si>
    <t>Reflection</t>
  </si>
  <si>
    <t>EffectRate</t>
  </si>
  <si>
    <t>UneffectRate</t>
  </si>
  <si>
    <t>EffectStrg</t>
  </si>
  <si>
    <t>BeCuredRate</t>
  </si>
  <si>
    <t>UndeadRate</t>
  </si>
  <si>
    <t>DoubleRate</t>
  </si>
  <si>
    <t>CounterRate</t>
  </si>
  <si>
    <t>InitHp</t>
  </si>
  <si>
    <t>Transform</t>
  </si>
  <si>
    <t>PRIMARY</t>
  </si>
  <si>
    <t>FOREIGN:RoleModel.Id</t>
  </si>
  <si>
    <t>FOREIGN:Translate.Id</t>
  </si>
  <si>
    <t>CHECK:[0,1]</t>
  </si>
  <si>
    <t>CHECK:[11,12,13,14,15]</t>
  </si>
  <si>
    <t>CHECK:[Defense,Attack,Support,Summon,Aoe,Curse,Cure]</t>
  </si>
  <si>
    <t>FOREIGN:HeroQualityRate.Id</t>
  </si>
  <si>
    <t>FOREIGN:HeroStarRate.Id</t>
  </si>
  <si>
    <t>CHECK:[WATER,FIRE,GRASS,EARTH,ELEC,WIND,DARK,LIGHT]</t>
  </si>
  <si>
    <t>CHECK:[NORMAL,RARE,BOSS]</t>
  </si>
  <si>
    <t>FOREIGN:BlockAI.Id</t>
  </si>
  <si>
    <t>FOREIGN:Skill.Id</t>
  </si>
  <si>
    <t>FOREIGN:HeroBase.Id</t>
  </si>
  <si>
    <r>
      <rPr>
        <sz val="11"/>
        <color indexed="9"/>
        <rFont val="宋体"/>
        <family val="3"/>
        <charset val="134"/>
      </rPr>
      <t>C</t>
    </r>
    <r>
      <rPr>
        <sz val="11"/>
        <color indexed="9"/>
        <rFont val="宋体"/>
        <family val="3"/>
        <charset val="134"/>
      </rPr>
      <t>S</t>
    </r>
  </si>
  <si>
    <r>
      <rPr>
        <sz val="11"/>
        <color indexed="9"/>
        <rFont val="宋体"/>
        <family val="3"/>
        <charset val="134"/>
      </rPr>
      <t>i</t>
    </r>
    <r>
      <rPr>
        <sz val="11"/>
        <color indexed="9"/>
        <rFont val="宋体"/>
        <family val="3"/>
        <charset val="134"/>
      </rPr>
      <t>nt</t>
    </r>
  </si>
  <si>
    <r>
      <rPr>
        <sz val="11"/>
        <color indexed="9"/>
        <rFont val="宋体"/>
        <family val="3"/>
        <charset val="134"/>
      </rPr>
      <t>M</t>
    </r>
    <r>
      <rPr>
        <sz val="11"/>
        <color indexed="9"/>
        <rFont val="宋体"/>
        <family val="3"/>
        <charset val="134"/>
      </rPr>
      <t>asterRage</t>
    </r>
  </si>
  <si>
    <t>英雄AI</t>
  </si>
  <si>
    <t>关卡主角展示</t>
  </si>
  <si>
    <t>技能1</t>
  </si>
  <si>
    <t>技能2</t>
  </si>
  <si>
    <t>技能3</t>
  </si>
  <si>
    <t>AOE减免率</t>
  </si>
  <si>
    <t>英魂展示图</t>
  </si>
  <si>
    <t>团队技</t>
  </si>
  <si>
    <t>团队技条件</t>
  </si>
  <si>
    <t>是否为过程Boss</t>
  </si>
  <si>
    <t>EnemyAI</t>
  </si>
  <si>
    <t>MasterSkill1</t>
  </si>
  <si>
    <t>MasterSkill2</t>
  </si>
  <si>
    <t>MasterSkill3</t>
  </si>
  <si>
    <t>AOEDerate</t>
  </si>
  <si>
    <t>HeroShow</t>
  </si>
  <si>
    <t>TeamSkill</t>
  </si>
  <si>
    <t>TeamSkillCondition</t>
  </si>
  <si>
    <t>IsProcessingBoss</t>
  </si>
  <si>
    <t>FOREIGN:StageEnemyAI.Id</t>
  </si>
  <si>
    <t>Hero_PBattle_YFZZhu</t>
  </si>
  <si>
    <t>Hero_PBattle_ZTXCun</t>
  </si>
  <si>
    <t>Hero_PBattle_DFQi</t>
  </si>
  <si>
    <t>Hero_PBattle_WEDe</t>
  </si>
  <si>
    <t>Hero_PBattle_ZTXChang</t>
  </si>
  <si>
    <t>Hero_PBattle_JDCZhang</t>
  </si>
  <si>
    <t>Hero_PBattle_HLDNan</t>
  </si>
  <si>
    <t>Hero_PBattle_YKDMLai</t>
  </si>
  <si>
    <t>Hero_PBattle_ADHWShi</t>
  </si>
  <si>
    <t>Hero_PBattle_HLMGen</t>
  </si>
  <si>
    <t>Hero_PBattle_WTXXuan</t>
  </si>
  <si>
    <t>Hero_PBattle_PNCao</t>
  </si>
  <si>
    <t>Hero_PBattle_YDZZong</t>
  </si>
  <si>
    <t>Hero_PBattle_JSTDing</t>
  </si>
  <si>
    <t>Hero_PBattle_CLMan</t>
  </si>
  <si>
    <t>Hero_PBattle_CZheng</t>
  </si>
  <si>
    <t>Hero_PBattle_LDu</t>
  </si>
  <si>
    <t>Hero_PBattle_LFEr</t>
  </si>
  <si>
    <t>Hero_PBattle_JNLong</t>
  </si>
  <si>
    <t>Hero_PBattle_LCYShi</t>
  </si>
  <si>
    <t>Hero_PBattle_GLin</t>
  </si>
  <si>
    <t>Hero_PBattle_SSQXin</t>
  </si>
  <si>
    <t>Hero_PBattle_YMHTPu</t>
  </si>
  <si>
    <t>Hero_PBattle_FTLEShi</t>
  </si>
  <si>
    <t>Hero_PBattle_DDing</t>
  </si>
  <si>
    <t>Hero_PBattle_KTSJKe</t>
  </si>
  <si>
    <t>Hero_PBattle_TPGZhu</t>
  </si>
  <si>
    <t>Hero_PBattle_ALSi</t>
  </si>
  <si>
    <t>Hero_PBattle_DNTLuo</t>
  </si>
  <si>
    <t>Hero_PBattle_ZZBBWei</t>
  </si>
  <si>
    <t>Hero_PBattle_YLMGZhu</t>
  </si>
  <si>
    <t>Hero_PBattle_YLSBai</t>
  </si>
  <si>
    <t>Hero_PBattle_BBLMa</t>
  </si>
  <si>
    <t>Hero_PBattle_MTZMEShi</t>
  </si>
  <si>
    <t>Hero_PBattle_LLan</t>
  </si>
  <si>
    <t>Hero_PBattle_MGNa</t>
  </si>
  <si>
    <t>Hero_PBattle_MLYTLSha</t>
  </si>
  <si>
    <t>Hero_PBattle_NFDDi</t>
  </si>
  <si>
    <t>Hero_PBattle_KXuan</t>
  </si>
  <si>
    <t>Hero_PBattle_YBYa</t>
  </si>
  <si>
    <t>Hero_PBattle_SDTZi</t>
  </si>
  <si>
    <t>Hero_PBattle_TTKMeng</t>
  </si>
  <si>
    <t>Hero_PBattle_SGHQShou</t>
  </si>
  <si>
    <t>Hero_PBattle_NXYYi</t>
  </si>
  <si>
    <t>Hero_PBattle_XSMLi</t>
  </si>
  <si>
    <t>Hero_PBattle_SLMen</t>
  </si>
  <si>
    <t>Hero_PBattle_NDGEr</t>
  </si>
  <si>
    <t>Hero_PBattle_ATSheng</t>
  </si>
  <si>
    <t>Hero_PBattle_MKLJLuo</t>
  </si>
  <si>
    <t>Hero_PBattle_ALPo</t>
  </si>
  <si>
    <t>Hero_PBattle_TLMi</t>
  </si>
  <si>
    <t>Hero_PBattle_XLai</t>
  </si>
  <si>
    <t>Hero_PBattle_YSuo</t>
  </si>
  <si>
    <t>Hero_PBattle_BEr</t>
  </si>
  <si>
    <t>是否可复活</t>
    <phoneticPr fontId="1" type="noConversion"/>
  </si>
  <si>
    <t>AI标识</t>
  </si>
  <si>
    <t>$AI说明</t>
  </si>
  <si>
    <t>强制站位</t>
  </si>
  <si>
    <t>强制权重</t>
  </si>
  <si>
    <t>我方英雄血量</t>
  </si>
  <si>
    <t>敌方英雄血量</t>
  </si>
  <si>
    <t>我方最低血量</t>
  </si>
  <si>
    <t>敌方最低血量</t>
  </si>
  <si>
    <t>我方场均血量</t>
  </si>
  <si>
    <t>敌方场均血量</t>
  </si>
  <si>
    <t>我方英魂数量</t>
  </si>
  <si>
    <t>敌方英魂数量</t>
  </si>
  <si>
    <t>战斗时间</t>
  </si>
  <si>
    <t>$Name</t>
  </si>
  <si>
    <t>$Tip</t>
  </si>
  <si>
    <t>ForcedPosition</t>
  </si>
  <si>
    <t>ForcedWeight</t>
  </si>
  <si>
    <t>FriendMasterHP</t>
  </si>
  <si>
    <t>EnemyMasterHP</t>
  </si>
  <si>
    <t>FriendMinHP</t>
  </si>
  <si>
    <t>EnemyMinHP</t>
  </si>
  <si>
    <t>FriendAVRHP</t>
  </si>
  <si>
    <t>EnemyAVRHP</t>
  </si>
  <si>
    <t>FriendCount</t>
  </si>
  <si>
    <t>EnemyCount</t>
  </si>
  <si>
    <t>Time</t>
  </si>
  <si>
    <t>技能攻击概率</t>
    <phoneticPr fontId="1" type="noConversion"/>
  </si>
  <si>
    <t xml:space="preserve">ID </t>
    <phoneticPr fontId="5" type="noConversion"/>
  </si>
  <si>
    <t>敌军序号</t>
    <phoneticPr fontId="5" type="noConversion"/>
  </si>
  <si>
    <t>名称</t>
    <phoneticPr fontId="5" type="noConversion"/>
  </si>
  <si>
    <t>攻击</t>
    <phoneticPr fontId="5" type="noConversion"/>
  </si>
  <si>
    <t>防御</t>
    <phoneticPr fontId="5" type="noConversion"/>
  </si>
  <si>
    <t>生命</t>
    <phoneticPr fontId="5" type="noConversion"/>
  </si>
  <si>
    <t>有效列摘取</t>
    <phoneticPr fontId="5" type="noConversion"/>
  </si>
  <si>
    <t>是否为Boss</t>
    <phoneticPr fontId="5" type="noConversion"/>
  </si>
  <si>
    <t>站位</t>
    <phoneticPr fontId="5" type="noConversion"/>
  </si>
  <si>
    <t>Hero_Unique_YSTLu</t>
  </si>
  <si>
    <t>Hero_Unique_LYSi</t>
  </si>
  <si>
    <t>Model_YSTLu</t>
  </si>
  <si>
    <t>Model_LYSi</t>
  </si>
  <si>
    <t>YSTLu</t>
  </si>
  <si>
    <t>LYSi</t>
  </si>
  <si>
    <t>Hero_Normal_YSTLu</t>
  </si>
  <si>
    <t>Hero_Proud_YSTLu</t>
  </si>
  <si>
    <t>Hero_PBattle_YSTLu</t>
  </si>
  <si>
    <t>Hero_Normal_LYSi</t>
  </si>
  <si>
    <t>Hero_Proud_LYSi</t>
  </si>
  <si>
    <t>Hero_PBattle_LYSi</t>
  </si>
  <si>
    <t>地图编号</t>
  </si>
  <si>
    <t>敌军序号</t>
  </si>
  <si>
    <t>善灵茗</t>
  </si>
  <si>
    <t>Model_LYXi</t>
  </si>
  <si>
    <t>LYXi</t>
  </si>
  <si>
    <t>不溯</t>
  </si>
  <si>
    <t>Model_BHTZi</t>
  </si>
  <si>
    <t>BHTZi</t>
  </si>
  <si>
    <t>阿莲娜</t>
  </si>
  <si>
    <t>攻击加成</t>
  </si>
  <si>
    <t>防御加成</t>
  </si>
  <si>
    <t>生命加成</t>
  </si>
  <si>
    <t>攻击矫正</t>
  </si>
  <si>
    <t>防御矫正</t>
  </si>
  <si>
    <t>生命矫正</t>
  </si>
  <si>
    <t>额外怒气规则</t>
  </si>
  <si>
    <t>上阵逻辑1</t>
  </si>
  <si>
    <t>上阵逻辑2</t>
  </si>
  <si>
    <t>{"a1":[10,0],"a2":0,"a3":0,"a4":50}</t>
  </si>
  <si>
    <t>英魂</t>
  </si>
  <si>
    <t>法术卡牌</t>
  </si>
  <si>
    <t>Death</t>
  </si>
  <si>
    <t>Hero_Unique_YFZZhu_EX</t>
  </si>
  <si>
    <t>Hero_PBattle_YFZZhu_EX</t>
  </si>
  <si>
    <t>极端防御</t>
  </si>
  <si>
    <t>PBuff</t>
  </si>
  <si>
    <t>Hero_Unique_ZTXCun_EX</t>
  </si>
  <si>
    <t>Hero_PBattle_ZTXCun_EX</t>
  </si>
  <si>
    <t>Hero_Unique_DFQi_EX</t>
  </si>
  <si>
    <t>Hero_PBattle_DFQi_EX</t>
  </si>
  <si>
    <t>Hero_Unique_WEDe_EX</t>
  </si>
  <si>
    <t>Hero_PBattle_WEDe_EX</t>
  </si>
  <si>
    <t>Hero_Unique_ZTXChang_EX</t>
  </si>
  <si>
    <t>Hero_PBattle_ZTXChang_EX</t>
  </si>
  <si>
    <t>Hero_Unique_JDCZhang_EX</t>
  </si>
  <si>
    <t>Hero_PBattle_JDCZhang_EX</t>
  </si>
  <si>
    <t>Hero_Unique_HLDNan_EX</t>
  </si>
  <si>
    <t>Hero_PBattle_HLDNan_EX</t>
  </si>
  <si>
    <t>Hero_Unique_YKDMLai_EX</t>
  </si>
  <si>
    <t>Hero_PBattle_YKDMLai_EX</t>
  </si>
  <si>
    <t>Hero_Unique_ADHWShi_EX</t>
  </si>
  <si>
    <t>Hero_PBattle_ADHWShi_EX</t>
  </si>
  <si>
    <t>Hero_Unique_HLMGen_EX</t>
  </si>
  <si>
    <t>Hero_PBattle_HLMGen_EX</t>
  </si>
  <si>
    <t>Hero_Unique_WTXXuan_EX</t>
  </si>
  <si>
    <t>Hero_PBattle_WTXXuan_EX</t>
  </si>
  <si>
    <t>均衡能力</t>
  </si>
  <si>
    <t>Hero_Unique_PNCao_EX</t>
  </si>
  <si>
    <t>Hero_PBattle_PNCao_EX</t>
  </si>
  <si>
    <t>Hero_Unique_YDZZong_EX</t>
  </si>
  <si>
    <t>Hero_PBattle_YDZZong_EX</t>
  </si>
  <si>
    <t>Hero_Unique_JSTDing_EX</t>
  </si>
  <si>
    <t>Hero_PBattle_JSTDing_EX</t>
  </si>
  <si>
    <t>Hero_Unique_CLMan_EX</t>
  </si>
  <si>
    <t>Hero_PBattle_CLMan_EX</t>
  </si>
  <si>
    <t>Hero_Unique_CZheng_EX</t>
  </si>
  <si>
    <t>Hero_PBattle_CZheng_EX</t>
  </si>
  <si>
    <t>Hero_Unique_LDu_EX</t>
  </si>
  <si>
    <t>Hero_PBattle_LDu_EX</t>
  </si>
  <si>
    <t>Hero_Unique_LFEr_EX</t>
  </si>
  <si>
    <t>Hero_PBattle_LFEr_EX</t>
  </si>
  <si>
    <t>Hero_Unique_JNLong_EX</t>
  </si>
  <si>
    <t>Hero_PBattle_JNLong_EX</t>
  </si>
  <si>
    <t>Hero_Unique_LCYShi_EX</t>
  </si>
  <si>
    <t>Hero_PBattle_LCYShi_EX</t>
  </si>
  <si>
    <t>Hero_Unique_GLin_EX</t>
  </si>
  <si>
    <t>Hero_PBattle_GLin_EX</t>
  </si>
  <si>
    <t>Hero_Unique_SSQXin_EX</t>
  </si>
  <si>
    <t>Hero_PBattle_SSQXin_EX</t>
  </si>
  <si>
    <t>Hero_Unique_YMHTPu_EX</t>
  </si>
  <si>
    <t>Hero_PBattle_YMHTPu_EX</t>
  </si>
  <si>
    <t>Hero_Unique_FTLEShi_EX</t>
  </si>
  <si>
    <t>Hero_PBattle_FTLEShi_EX</t>
  </si>
  <si>
    <t>Hero_Unique_DDing_EX</t>
  </si>
  <si>
    <t>Hero_PBattle_DDing_EX</t>
  </si>
  <si>
    <t>赫茜</t>
  </si>
  <si>
    <t>Hero_Unique_KTSJKe_EX</t>
  </si>
  <si>
    <t>Hero_PBattle_KTSJKe_EX</t>
  </si>
  <si>
    <t>Hero_Unique_TPGZhu_EX</t>
  </si>
  <si>
    <t>Hero_PBattle_TPGZhu_EX</t>
  </si>
  <si>
    <t>Hero_Unique_ALSi_EX</t>
  </si>
  <si>
    <t>Hero_PBattle_ALSi_EX</t>
  </si>
  <si>
    <t>Hero_Unique_DNTLuo_EX</t>
  </si>
  <si>
    <t>Hero_PBattle_DNTLuo_EX</t>
  </si>
  <si>
    <t>Hero_Unique_ZZBBWei_EX</t>
  </si>
  <si>
    <t>Hero_PBattle_ZZBBWei_EX</t>
  </si>
  <si>
    <t>Hero_Unique_YLMGZhu_EX</t>
  </si>
  <si>
    <t>Hero_PBattle_YLMGZhu_EX</t>
  </si>
  <si>
    <t>Hero_Unique_YLSBai_EX</t>
  </si>
  <si>
    <t>Hero_PBattle_YLSBai_EX</t>
  </si>
  <si>
    <t>Hero_Unique_BBLMa_EX</t>
  </si>
  <si>
    <t>Hero_PBattle_BBLMa_EX</t>
  </si>
  <si>
    <t>Hero_Unique_MTZMEShi_EX</t>
  </si>
  <si>
    <t>Hero_PBattle_MTZMEShi_EX</t>
  </si>
  <si>
    <t>Hero_Unique_LLan_EX</t>
  </si>
  <si>
    <t>Hero_PBattle_LLan_EX</t>
  </si>
  <si>
    <t>Hero_Unique_MGNa_EX</t>
  </si>
  <si>
    <t>Hero_PBattle_MGNa_EX</t>
  </si>
  <si>
    <t>Hero_Unique_MLYTLSha_EX</t>
  </si>
  <si>
    <t>Hero_PBattle_MLYTLSha_EX</t>
  </si>
  <si>
    <t>Hero_Unique_NFDDi_EX</t>
  </si>
  <si>
    <t>Hero_PBattle_NFDDi_EX</t>
  </si>
  <si>
    <t>Hero_Unique_KXuan_EX</t>
  </si>
  <si>
    <t>Hero_PBattle_KXuan_EX</t>
  </si>
  <si>
    <t>Hero_Unique_YBYa_EX</t>
  </si>
  <si>
    <t>Hero_PBattle_YBYa_EX</t>
  </si>
  <si>
    <t>Hero_Unique_SDTZi_EX</t>
  </si>
  <si>
    <t>Hero_PBattle_SDTZi_EX</t>
  </si>
  <si>
    <t>Hero_Unique_TTKMeng_EX</t>
  </si>
  <si>
    <t>Hero_PBattle_TTKMeng_EX</t>
  </si>
  <si>
    <t>Hero_Unique_SGHQShou_EX</t>
  </si>
  <si>
    <t>Hero_PBattle_SGHQShou_EX</t>
  </si>
  <si>
    <t>Hero_Unique_NXYYi_EX</t>
  </si>
  <si>
    <t>Hero_PBattle_NXYYi_EX</t>
  </si>
  <si>
    <t>Hero_Unique_XSMLi_EX</t>
  </si>
  <si>
    <t>Hero_PBattle_XSMLi_EX</t>
  </si>
  <si>
    <t>Hero_Unique_SLMen_EX</t>
  </si>
  <si>
    <t>Hero_PBattle_SLMen_EX</t>
  </si>
  <si>
    <t>Hero_Unique_NDGEr_EX</t>
  </si>
  <si>
    <t>Hero_PBattle_NDGEr_EX</t>
  </si>
  <si>
    <t>Hero_Unique_ATSheng_EX</t>
  </si>
  <si>
    <t>Hero_PBattle_ATSheng_EX</t>
  </si>
  <si>
    <t>Hero_Unique_MKLJLuo_EX</t>
  </si>
  <si>
    <t>Hero_PBattle_MKLJLuo_EX</t>
  </si>
  <si>
    <t>Hero_Unique_ALPo_EX</t>
  </si>
  <si>
    <t>Hero_PBattle_ALPo_EX</t>
  </si>
  <si>
    <t>Hero_Unique_TLMi_EX</t>
  </si>
  <si>
    <t>Hero_PBattle_TLMi_EX</t>
  </si>
  <si>
    <t>Hero_Unique_XLai_EX</t>
  </si>
  <si>
    <t>Hero_PBattle_XLai_EX</t>
  </si>
  <si>
    <t>Hero_Unique_YSuo_EX</t>
  </si>
  <si>
    <t>Hero_PBattle_YSuo_EX</t>
  </si>
  <si>
    <t>Hero_Unique_BEr_EX</t>
  </si>
  <si>
    <t>Hero_PBattle_BEr_EX</t>
  </si>
  <si>
    <t>阿斯塔罗斯</t>
  </si>
  <si>
    <t>Hero_Unique_YSTLu_EX</t>
  </si>
  <si>
    <t>Hero_PBattle_YSTLu_EX</t>
  </si>
  <si>
    <t>疯帽子</t>
  </si>
  <si>
    <t>Hero_Unique_LYSi_EX</t>
  </si>
  <si>
    <t>Hero_PBattle_LYSi_EX</t>
  </si>
  <si>
    <t>Model_TJHDe</t>
  </si>
  <si>
    <t>TJHDe</t>
  </si>
  <si>
    <t>Hero_Normal_TJHDe</t>
  </si>
  <si>
    <t>Hero_Proud_TJHDe</t>
  </si>
  <si>
    <t>Hero_Unique_TJHDe</t>
  </si>
  <si>
    <t>Hero_PBattle_TJHDe</t>
  </si>
  <si>
    <t>妮菲尔</t>
  </si>
  <si>
    <t>艾琳</t>
  </si>
  <si>
    <t>Model_HSheng</t>
  </si>
  <si>
    <t>HSheng</t>
  </si>
  <si>
    <t>Hero_Normal_HSheng</t>
  </si>
  <si>
    <t>Hero_Proud_HSheng</t>
  </si>
  <si>
    <t>Hero_Unique_HSheng</t>
  </si>
  <si>
    <t>Hero_Unique_HSheng_EX</t>
  </si>
  <si>
    <t>Hero_PBattle_HSheng_EX</t>
  </si>
  <si>
    <t>嘉米</t>
  </si>
  <si>
    <t>Model_KMLa</t>
  </si>
  <si>
    <t>Hero_Normal_KMLa</t>
  </si>
  <si>
    <t>Hero_Proud_KMLa</t>
  </si>
  <si>
    <t>Hero_Unique_KMLa</t>
  </si>
  <si>
    <t>Hero_PBattle_KMLa</t>
  </si>
  <si>
    <t>Hero_Unique_KMLa_EX</t>
  </si>
  <si>
    <t>Hero_PBattle_KMLa_EX</t>
  </si>
  <si>
    <t>东文宇</t>
  </si>
  <si>
    <t>Model_DCJKang</t>
  </si>
  <si>
    <t>DCJKang</t>
  </si>
  <si>
    <t>Hero_Normal_DCJKang</t>
  </si>
  <si>
    <t>Hero_Proud_DCJKang</t>
  </si>
  <si>
    <t>Hero_Unique_DCJKang</t>
  </si>
  <si>
    <t>Hero_PBattle_DCJKang</t>
  </si>
  <si>
    <t>Hero_Unique_DCJKang_EX</t>
  </si>
  <si>
    <t>Hero_PBattle_DCJKang_EX</t>
  </si>
  <si>
    <t>安吉拉-BOSS</t>
  </si>
  <si>
    <t>Hero_Normal_LYXi</t>
  </si>
  <si>
    <t>Hero_Proud_LYXi</t>
  </si>
  <si>
    <t>Hero_Unique_LYXi</t>
  </si>
  <si>
    <t>Hero_PBattle_LYXi</t>
  </si>
  <si>
    <t>Hero_Unique_LYXi_EX</t>
  </si>
  <si>
    <t>Hero_PBattle_LYXi_EX</t>
  </si>
  <si>
    <t>Hero_Normal_BHTZi</t>
  </si>
  <si>
    <t>Hero_Proud_BHTZi</t>
  </si>
  <si>
    <t>Hero_Unique_BHTZi</t>
  </si>
  <si>
    <t>Hero_PBattle_BHTZi</t>
  </si>
  <si>
    <t>Hero_Unique_BHTZi_EX</t>
  </si>
  <si>
    <t>Hero_PBattle_BHTZi_EX</t>
  </si>
  <si>
    <t>志岐八</t>
  </si>
  <si>
    <t>Model_BQDShe</t>
  </si>
  <si>
    <t>BQDShe</t>
  </si>
  <si>
    <t>Hero_Normal_BQDShe</t>
  </si>
  <si>
    <t>Hero_Proud_BQDShe</t>
  </si>
  <si>
    <t>Hero_Unique_BQDShe</t>
  </si>
  <si>
    <t>Hero_PBattle_BQDShe</t>
  </si>
  <si>
    <t>Hero_Unique_BQDShe_EX</t>
  </si>
  <si>
    <t>Hero_PBattle_BQDShe_EX</t>
  </si>
  <si>
    <t>阿国</t>
  </si>
  <si>
    <t>Model_YXNMei</t>
  </si>
  <si>
    <t>YXNMei</t>
  </si>
  <si>
    <t>Hero_Normal_YXNMei</t>
  </si>
  <si>
    <t>Hero_Proud_YXNMei</t>
  </si>
  <si>
    <t>Hero_Unique_YXNMei</t>
  </si>
  <si>
    <t>Hero_PBattle_YXNMei</t>
  </si>
  <si>
    <t>Hero_Unique_YXNMei_EX</t>
  </si>
  <si>
    <t>Hero_PBattle_YXNMei_EX</t>
  </si>
  <si>
    <t>SRen</t>
  </si>
  <si>
    <t>Hero_Normal_SRen</t>
  </si>
  <si>
    <t>Hero_Proud_SRen</t>
  </si>
  <si>
    <t>Hero_Unique_SRen</t>
  </si>
  <si>
    <t>Hero_PBattle_SRen</t>
  </si>
  <si>
    <t>Hero_Unique_SRen_EX</t>
  </si>
  <si>
    <t>Hero_PBattle_SRen_EX</t>
  </si>
  <si>
    <t>那塔塔</t>
  </si>
  <si>
    <t>Model_AJTa</t>
  </si>
  <si>
    <t>AJTa</t>
  </si>
  <si>
    <t>Hero_Normal_AJTa</t>
  </si>
  <si>
    <t>Hero_Proud_AJTa</t>
  </si>
  <si>
    <t>Hero_Unique_AJTa</t>
  </si>
  <si>
    <t>Hero_PBattle_AJTa</t>
  </si>
  <si>
    <t>Hero_Unique_AJTa_EX</t>
  </si>
  <si>
    <t>Hero_PBattle_AJTa_EX</t>
  </si>
  <si>
    <t>召唤物</t>
  </si>
  <si>
    <t>敌人</t>
  </si>
  <si>
    <t>BEr_Transform</t>
  </si>
  <si>
    <t>TPGZhu_Transform</t>
  </si>
  <si>
    <t>KMLa</t>
    <phoneticPr fontId="1" type="noConversion"/>
  </si>
  <si>
    <t>YSLBin</t>
  </si>
  <si>
    <t>Model_YSLBin</t>
  </si>
  <si>
    <t>Hero_Normal_YSLBin</t>
  </si>
  <si>
    <t>Hero_Proud_YSLBin</t>
  </si>
  <si>
    <t>Hero_Unique_YSLBin</t>
  </si>
  <si>
    <t>Hero_PBattle_YSLBin</t>
  </si>
  <si>
    <t>Model_LYSi_Hat</t>
  </si>
  <si>
    <t>Skill_Normal_LYSi_Hat</t>
  </si>
  <si>
    <t>Skill_LYSi_Hat_Passive_Death</t>
  </si>
  <si>
    <t>难度系数</t>
    <phoneticPr fontId="20" type="noConversion"/>
  </si>
  <si>
    <t>资质-攻击</t>
    <phoneticPr fontId="20" type="noConversion"/>
  </si>
  <si>
    <t>资质-防御</t>
    <phoneticPr fontId="20" type="noConversion"/>
  </si>
  <si>
    <t>资质-生命</t>
    <phoneticPr fontId="20" type="noConversion"/>
  </si>
  <si>
    <t>基础攻击系数</t>
    <phoneticPr fontId="20" type="noConversion"/>
  </si>
  <si>
    <t>R</t>
    <phoneticPr fontId="20" type="noConversion"/>
  </si>
  <si>
    <t>SR</t>
    <phoneticPr fontId="20" type="noConversion"/>
  </si>
  <si>
    <t>SSR</t>
    <phoneticPr fontId="20" type="noConversion"/>
  </si>
  <si>
    <t>各波次血量</t>
    <phoneticPr fontId="20" type="noConversion"/>
  </si>
  <si>
    <t>主角</t>
    <phoneticPr fontId="20" type="noConversion"/>
  </si>
  <si>
    <t>攻击</t>
    <phoneticPr fontId="1" type="noConversion"/>
  </si>
  <si>
    <t>防御</t>
    <phoneticPr fontId="1" type="noConversion"/>
  </si>
  <si>
    <t>血量</t>
    <phoneticPr fontId="1" type="noConversion"/>
  </si>
  <si>
    <t>CZheng</t>
    <phoneticPr fontId="20" type="noConversion"/>
  </si>
  <si>
    <t>KTSJKe</t>
    <phoneticPr fontId="20" type="noConversion"/>
  </si>
  <si>
    <t>品质</t>
    <phoneticPr fontId="5" type="noConversion"/>
  </si>
  <si>
    <t>职业</t>
    <phoneticPr fontId="5" type="noConversion"/>
  </si>
  <si>
    <t>莉莉</t>
    <phoneticPr fontId="1" type="noConversion"/>
  </si>
  <si>
    <t>爱德华</t>
    <phoneticPr fontId="1" type="noConversion"/>
  </si>
  <si>
    <t>嘉米</t>
    <phoneticPr fontId="1" type="noConversion"/>
  </si>
  <si>
    <t>KMLa</t>
  </si>
  <si>
    <t/>
  </si>
  <si>
    <t>Model_SRen</t>
  </si>
  <si>
    <t>PDLa</t>
  </si>
  <si>
    <t>Model_PDLa</t>
  </si>
  <si>
    <t>安妮丝</t>
  </si>
  <si>
    <t>Hero_Normal_PDLa</t>
  </si>
  <si>
    <t>Hero_Proud_PDLa</t>
  </si>
  <si>
    <t>Hero_PBattle_PDLa</t>
  </si>
  <si>
    <t>NFEr</t>
  </si>
  <si>
    <t>Model_NFEr</t>
  </si>
  <si>
    <t>Hero_Normal_NFEr</t>
  </si>
  <si>
    <t>Hero_Proud_NFEr</t>
  </si>
  <si>
    <t>Hero_Unique_NFEr</t>
  </si>
  <si>
    <t>Hero_PBattle_NFEr</t>
  </si>
  <si>
    <t>Model_PDLa_MHe</t>
  </si>
  <si>
    <t>夏洛特</t>
  </si>
  <si>
    <t>P01</t>
  </si>
  <si>
    <t>P02</t>
  </si>
  <si>
    <t>P03</t>
  </si>
  <si>
    <t>P04</t>
  </si>
  <si>
    <t>P05</t>
  </si>
  <si>
    <t>P06</t>
  </si>
  <si>
    <t>P07</t>
  </si>
  <si>
    <t>P08</t>
  </si>
  <si>
    <t>西格</t>
  </si>
  <si>
    <t>FLYDe</t>
  </si>
  <si>
    <t>Hero_Normal_FLYDe</t>
  </si>
  <si>
    <t>Hero_Proud_FLYDe</t>
  </si>
  <si>
    <t>Hero_Unique_FLYDe</t>
  </si>
  <si>
    <t>Hero_PBattle_FLYDe</t>
  </si>
  <si>
    <t>费用</t>
    <phoneticPr fontId="5" type="noConversion"/>
  </si>
  <si>
    <t>菲妮贝斯</t>
  </si>
  <si>
    <t>月野永梦</t>
  </si>
  <si>
    <t>月野永梦</t>
    <phoneticPr fontId="7" type="noConversion"/>
  </si>
  <si>
    <t>难度编号</t>
    <phoneticPr fontId="5" type="noConversion"/>
  </si>
  <si>
    <t>路德维希</t>
  </si>
  <si>
    <t>杜梅瑟</t>
  </si>
  <si>
    <t>Model_NCai</t>
  </si>
  <si>
    <t>Model_FGao</t>
  </si>
  <si>
    <t>NCai</t>
  </si>
  <si>
    <t>FGao</t>
  </si>
  <si>
    <t>Hero_Normal_NCai</t>
  </si>
  <si>
    <t>Hero_Proud_NCai</t>
  </si>
  <si>
    <t>Hero_Unique_NCai</t>
  </si>
  <si>
    <t>Hero_PBattle_NCai</t>
  </si>
  <si>
    <t>Hero_Normal_FGao</t>
  </si>
  <si>
    <t>Hero_Proud_FGao</t>
  </si>
  <si>
    <t>Hero_Unique_FGao</t>
  </si>
  <si>
    <t>Hero_PBattle_FGao</t>
  </si>
  <si>
    <t>贝利尔</t>
  </si>
  <si>
    <t>艾波</t>
  </si>
  <si>
    <t>Model_BDFen</t>
  </si>
  <si>
    <t>BDFen</t>
  </si>
  <si>
    <t>Hero_Normal_BDFen</t>
  </si>
  <si>
    <t>Hero_Proud_BDFen</t>
  </si>
  <si>
    <t>Hero_Unique_BDFen</t>
  </si>
  <si>
    <t>Hero_PBattle_BDFen</t>
  </si>
  <si>
    <t>叶晴</t>
  </si>
  <si>
    <t>Model_PGNNi</t>
  </si>
  <si>
    <t>PGNNi</t>
  </si>
  <si>
    <t>Hero_Normal_PGNNi</t>
  </si>
  <si>
    <t>Hero_Proud_PGNNi</t>
  </si>
  <si>
    <t>Hero_Unique_PGNNi</t>
  </si>
  <si>
    <t>Hero_PBattle_PGNNi</t>
  </si>
  <si>
    <t>Model_BLTu</t>
  </si>
  <si>
    <t>BLTu</t>
  </si>
  <si>
    <t>Hero_Normal_BLTu</t>
  </si>
  <si>
    <t>Hero_Proud_BLTu</t>
  </si>
  <si>
    <t>Hero_Unique_BLTu</t>
  </si>
  <si>
    <t>神澄-BOSS</t>
  </si>
  <si>
    <t>克里斯汀</t>
  </si>
  <si>
    <t>伊阿宋</t>
  </si>
  <si>
    <t>格兰特</t>
  </si>
  <si>
    <t>丘咪</t>
  </si>
  <si>
    <t>Model_XBKLDi</t>
  </si>
  <si>
    <t>XBKLDi</t>
  </si>
  <si>
    <t>Hero_Normal_XBKLDi</t>
  </si>
  <si>
    <t>Hero_Proud_XBKLDi</t>
  </si>
  <si>
    <t>Hero_Unique_XBKLDi</t>
  </si>
  <si>
    <t>Hero_PBattle_XBKLDi</t>
  </si>
  <si>
    <t>KEDGong</t>
  </si>
  <si>
    <t>Model_KEDGong</t>
  </si>
  <si>
    <t>Hero_Normal_KEDGong</t>
  </si>
  <si>
    <t>Hero_Proud_KEDGong</t>
  </si>
  <si>
    <t>Hero_Unique_KEDGong</t>
  </si>
  <si>
    <t>Hero_PBattle_KEDGong</t>
  </si>
  <si>
    <t>Model_HGEr</t>
  </si>
  <si>
    <t>HGEr</t>
  </si>
  <si>
    <t>Hero_Normal_HGEr</t>
  </si>
  <si>
    <t>Hero_Proud_HGEr</t>
  </si>
  <si>
    <t>Hero_Unique_HGEr</t>
  </si>
  <si>
    <t>Hero_PBattle_HGEr</t>
  </si>
  <si>
    <t>Model_QBTe</t>
  </si>
  <si>
    <t>QBTe</t>
  </si>
  <si>
    <t>Hero_Normal_QBTe</t>
  </si>
  <si>
    <t>Hero_Proud_QBTe</t>
  </si>
  <si>
    <t>Hero_Unique_QBTe</t>
  </si>
  <si>
    <t>Hero_PBattle_QBTe</t>
  </si>
  <si>
    <t>LSLTe</t>
  </si>
  <si>
    <t>LSLTe</t>
    <phoneticPr fontId="1" type="noConversion"/>
  </si>
  <si>
    <t>艾恩</t>
    <phoneticPr fontId="1" type="noConversion"/>
  </si>
  <si>
    <t>QTQCi</t>
  </si>
  <si>
    <t>QTQCi</t>
    <phoneticPr fontId="1" type="noConversion"/>
  </si>
  <si>
    <t>花崎彼方</t>
  </si>
  <si>
    <t>HSYZhai</t>
  </si>
  <si>
    <t>HSYZhai</t>
    <phoneticPr fontId="1" type="noConversion"/>
  </si>
  <si>
    <t>细川遥</t>
    <phoneticPr fontId="1" type="noConversion"/>
  </si>
  <si>
    <t>村咲归蝶</t>
    <phoneticPr fontId="1" type="noConversion"/>
  </si>
  <si>
    <t>MZGXiu</t>
  </si>
  <si>
    <t>MZGXiu</t>
    <phoneticPr fontId="1" type="noConversion"/>
  </si>
  <si>
    <t>默认能量</t>
    <phoneticPr fontId="20" type="noConversion"/>
  </si>
  <si>
    <t>CS</t>
    <phoneticPr fontId="20" type="noConversion"/>
  </si>
  <si>
    <t>int</t>
    <phoneticPr fontId="20" type="noConversion"/>
  </si>
  <si>
    <t>EnergyCost</t>
    <phoneticPr fontId="20" type="noConversion"/>
  </si>
  <si>
    <t>皮肤编号</t>
    <phoneticPr fontId="20" type="noConversion"/>
  </si>
  <si>
    <t>SurfaceNum</t>
    <phoneticPr fontId="20" type="noConversion"/>
  </si>
  <si>
    <t>{"a1":[1000,0],"a2":320,"a3":150,"a4":0}</t>
    <phoneticPr fontId="5" type="noConversion"/>
  </si>
  <si>
    <t>{"a1":[10,0],"a2":0,"a3":0,"a4":30}</t>
    <phoneticPr fontId="5" type="noConversion"/>
  </si>
  <si>
    <t>源宗春</t>
  </si>
  <si>
    <t>SLWan</t>
  </si>
  <si>
    <t>Model_Enemy_RZheA</t>
  </si>
  <si>
    <t>Model_Enemy_RZheB</t>
  </si>
  <si>
    <t>Skill_Enemy_RZheA_Normal</t>
  </si>
  <si>
    <t>Skill_Enemy_RZheA_Unique</t>
  </si>
  <si>
    <t>Skill_MZGXiu_Passive</t>
  </si>
  <si>
    <t>Skill_Enemy_RZheB_Normal</t>
  </si>
  <si>
    <t>Skill_Enemy_RZheB_Unique</t>
  </si>
  <si>
    <t>Model_Enemy_BOTu</t>
  </si>
  <si>
    <t>Summon</t>
    <phoneticPr fontId="1" type="noConversion"/>
  </si>
  <si>
    <t>Model_Enemy_MYLang</t>
  </si>
  <si>
    <t>StroyBookSi</t>
  </si>
  <si>
    <t>Hero_Unique_LDu_Awaken</t>
  </si>
  <si>
    <t>Hero_PBattle_JNLong_Awaken</t>
  </si>
  <si>
    <t>Hero_Unique_JNLong_Awaken_Show</t>
  </si>
  <si>
    <t>琳达</t>
    <phoneticPr fontId="1" type="noConversion"/>
  </si>
  <si>
    <t>露比</t>
    <phoneticPr fontId="1" type="noConversion"/>
  </si>
  <si>
    <t>TLSi</t>
    <phoneticPr fontId="1" type="noConversion"/>
  </si>
  <si>
    <t>Support</t>
    <phoneticPr fontId="1" type="noConversion"/>
  </si>
  <si>
    <t>Hero_Normal_TLSi</t>
  </si>
  <si>
    <t>Hero_Unique_TLSi</t>
  </si>
  <si>
    <t>Hero_Proud_TLSi</t>
  </si>
  <si>
    <t>Hero_PBattle_TLSi_EX</t>
  </si>
  <si>
    <t>Hero_Unique_TLSi_EX</t>
  </si>
  <si>
    <t>XHMao</t>
  </si>
  <si>
    <t>XHMao</t>
    <phoneticPr fontId="1" type="noConversion"/>
  </si>
  <si>
    <t>Hero_Proud_XHMao</t>
  </si>
  <si>
    <t>Hero_Unique_XHMao</t>
  </si>
  <si>
    <t>Hero_PBattle_XHMao_EX</t>
  </si>
  <si>
    <t>Hero_PBattle_XHMao</t>
  </si>
  <si>
    <t>艾西瓦娅-觉醒</t>
    <phoneticPr fontId="1" type="noConversion"/>
  </si>
  <si>
    <t>LDu</t>
    <phoneticPr fontId="1" type="noConversion"/>
  </si>
  <si>
    <t>芙伦蒂法-觉醒</t>
    <phoneticPr fontId="1" type="noConversion"/>
  </si>
  <si>
    <t>JNLong</t>
    <phoneticPr fontId="1" type="noConversion"/>
  </si>
  <si>
    <t>Model_FEMSi</t>
  </si>
  <si>
    <t>FEMSi</t>
  </si>
  <si>
    <t>Hero_Normal_FEMSi</t>
  </si>
  <si>
    <t>Hero_Proud_FEMSi</t>
  </si>
  <si>
    <t>Hero_Unique_FEMSi</t>
  </si>
  <si>
    <t>Hero_PBattle_FEMSi</t>
  </si>
  <si>
    <t>难度</t>
    <phoneticPr fontId="1" type="noConversion"/>
  </si>
  <si>
    <t>点号</t>
  </si>
  <si>
    <t>拉平程度</t>
    <phoneticPr fontId="1" type="noConversion"/>
  </si>
  <si>
    <t>3星10级0阶</t>
    <phoneticPr fontId="1" type="noConversion"/>
  </si>
  <si>
    <t>3星15级1阶</t>
    <phoneticPr fontId="1" type="noConversion"/>
  </si>
  <si>
    <t>3星20级2阶</t>
    <phoneticPr fontId="1" type="noConversion"/>
  </si>
  <si>
    <t>3星40级2阶</t>
    <phoneticPr fontId="1" type="noConversion"/>
  </si>
  <si>
    <t>3星50级3阶</t>
    <phoneticPr fontId="1" type="noConversion"/>
  </si>
  <si>
    <t>4星60级4阶</t>
    <phoneticPr fontId="1" type="noConversion"/>
  </si>
  <si>
    <t>3星25级1阶</t>
    <phoneticPr fontId="1" type="noConversion"/>
  </si>
  <si>
    <t>3星30级2阶</t>
    <phoneticPr fontId="1" type="noConversion"/>
  </si>
  <si>
    <t>4星40级3阶</t>
    <phoneticPr fontId="1" type="noConversion"/>
  </si>
  <si>
    <t>4星50级3阶</t>
    <phoneticPr fontId="1" type="noConversion"/>
  </si>
  <si>
    <t>5星70级5阶</t>
    <phoneticPr fontId="1" type="noConversion"/>
  </si>
  <si>
    <t>序号</t>
  </si>
  <si>
    <t>N01</t>
  </si>
  <si>
    <t>Model_LFKLFTe</t>
  </si>
  <si>
    <t>LFKLFTe</t>
  </si>
  <si>
    <t>Hero_Normal_LFKLFTe</t>
  </si>
  <si>
    <t>Hero_Proud_LFKLFTe</t>
  </si>
  <si>
    <t>Hero_Unique_LFKLFTe</t>
  </si>
  <si>
    <t>Model_FLBDSi</t>
  </si>
  <si>
    <t>FLBDSi</t>
  </si>
  <si>
    <t>Hero_Normal_FLBDSi</t>
  </si>
  <si>
    <t>Hero_Proud_FLBDSi</t>
  </si>
  <si>
    <t>Hero_Unique_FLBDSi</t>
  </si>
  <si>
    <t>Hero_PBattle_FLBDSi</t>
  </si>
  <si>
    <t>阿茴</t>
  </si>
  <si>
    <t>索尼娅</t>
  </si>
  <si>
    <t>小衮</t>
  </si>
  <si>
    <t>锁孔</t>
  </si>
  <si>
    <t>大衮</t>
  </si>
  <si>
    <t>小衮</t>
    <phoneticPr fontId="1" type="noConversion"/>
  </si>
  <si>
    <t>{"a1":[10,0],"a2":0,"a3":0,"a4":60}</t>
    <phoneticPr fontId="5" type="noConversion"/>
  </si>
  <si>
    <t>{"a1":[10,750],"a2":0,"a3":0,"a4":50}</t>
    <phoneticPr fontId="5" type="noConversion"/>
  </si>
  <si>
    <t>大衮</t>
    <phoneticPr fontId="1" type="noConversion"/>
  </si>
  <si>
    <t>DGun</t>
  </si>
  <si>
    <t>SKong</t>
  </si>
  <si>
    <t>Skill_LFKLFTe_Passive_Activity</t>
  </si>
  <si>
    <t>Skill_LFKLFTe_Dagun_Passive_Boss</t>
  </si>
  <si>
    <t>Skill_Summoned_LFKLFTe_Foot_Passive</t>
  </si>
  <si>
    <t>Skill_Enemy_SKong_Passive</t>
  </si>
  <si>
    <t>Xgun</t>
  </si>
  <si>
    <t>两阶源姐小衮6000</t>
    <phoneticPr fontId="1" type="noConversion"/>
  </si>
  <si>
    <t>编号</t>
  </si>
  <si>
    <t>英魂主键ID</t>
  </si>
  <si>
    <t>定位</t>
  </si>
  <si>
    <t>普攻</t>
  </si>
  <si>
    <t>小技能</t>
  </si>
  <si>
    <t>必杀</t>
  </si>
  <si>
    <t>被动类型</t>
  </si>
  <si>
    <t>被动</t>
  </si>
  <si>
    <t>EX必杀</t>
  </si>
  <si>
    <t>EX被动</t>
  </si>
  <si>
    <t>是否可复活</t>
  </si>
  <si>
    <t>复活变形</t>
  </si>
  <si>
    <t>SR</t>
  </si>
  <si>
    <t>SSR</t>
  </si>
  <si>
    <t>R</t>
  </si>
  <si>
    <t>Hero_PBattle_HSheng</t>
  </si>
  <si>
    <t>KMLa_Transform</t>
  </si>
  <si>
    <t>艾西瓦娅-BOSS</t>
  </si>
  <si>
    <t>爱德华</t>
  </si>
  <si>
    <t>Hero_Unique_YSLBin_EX</t>
  </si>
  <si>
    <t>Hero_PBattle_YSLBin_EX</t>
  </si>
  <si>
    <t>Hero_Unique_PDLa</t>
  </si>
  <si>
    <t>Model_FLYDe</t>
  </si>
  <si>
    <t>Hero_PBattle_BLTu</t>
  </si>
  <si>
    <t>艾恩</t>
  </si>
  <si>
    <t>Model_LSLTe</t>
  </si>
  <si>
    <t>Hero_Normal_LSLTe</t>
  </si>
  <si>
    <t>Hero_Proud_LSLTe</t>
  </si>
  <si>
    <t>Hero_Unique_LSLTe</t>
  </si>
  <si>
    <t>Hero_PBattle_LSLTe</t>
  </si>
  <si>
    <t>Model_QTQCi</t>
  </si>
  <si>
    <t>Hero_Normal_QTQCi</t>
  </si>
  <si>
    <t>Hero_Proud_QTQCi</t>
  </si>
  <si>
    <t>Hero_Unique_QTQCi</t>
  </si>
  <si>
    <t>Hero_PBattle_QTQCi</t>
  </si>
  <si>
    <t>细川遥</t>
  </si>
  <si>
    <t>Model_HSYZhai</t>
  </si>
  <si>
    <t>Hero_Normal_HSYZhai</t>
  </si>
  <si>
    <t>Hero_Proud_HSYZhai</t>
  </si>
  <si>
    <t>Hero_Unique_HSYZhai</t>
  </si>
  <si>
    <t>Hero_PBattle_HSYZhai</t>
  </si>
  <si>
    <t>村咲归蝶</t>
  </si>
  <si>
    <t>Model_MZGXiu</t>
  </si>
  <si>
    <t>Hero_Normal_MZGXiu</t>
  </si>
  <si>
    <t>Hero_Proud_MZGXiu</t>
  </si>
  <si>
    <t>Hero_Unique_MZGXiu</t>
  </si>
  <si>
    <t>Hero_PBattle_MZGXiu</t>
  </si>
  <si>
    <t>Model_SLWan</t>
  </si>
  <si>
    <t>Hero_Normal_SLWan</t>
  </si>
  <si>
    <t>Hero_Proud_SLWan</t>
  </si>
  <si>
    <t>Hero_Unique_SLWan</t>
  </si>
  <si>
    <t>Hero_PBattle_SLWan</t>
  </si>
  <si>
    <t>艾西瓦娅-觉醒</t>
  </si>
  <si>
    <t>Model_LDu_Awake</t>
  </si>
  <si>
    <t>Hero_PBattle_Ldu</t>
  </si>
  <si>
    <t>芙伦蒂法-觉醒</t>
  </si>
  <si>
    <t>Model_JNLong_Awake</t>
  </si>
  <si>
    <t>琳达</t>
  </si>
  <si>
    <t>Model_TLSi</t>
  </si>
  <si>
    <t>TLSi</t>
  </si>
  <si>
    <t>Hero_PBattle_TLSi</t>
  </si>
  <si>
    <t>露比</t>
  </si>
  <si>
    <t>Model_XHMao</t>
  </si>
  <si>
    <t>Hero_Normal_XHMao</t>
  </si>
  <si>
    <t>Hero_Unique_XHMao_EX</t>
  </si>
  <si>
    <t>小怪</t>
  </si>
  <si>
    <t>梦魇狡饰</t>
  </si>
  <si>
    <t>Model_Enemy_MYJShi</t>
  </si>
  <si>
    <t>木偶公举</t>
  </si>
  <si>
    <t>木偶工匠</t>
  </si>
  <si>
    <t>扑克骑士A</t>
  </si>
  <si>
    <t>扑克国王</t>
  </si>
  <si>
    <t>Model_Enemy_JSLLing</t>
  </si>
  <si>
    <t>帽子</t>
  </si>
  <si>
    <t>潘多拉魔盒</t>
  </si>
  <si>
    <t>Skill_Summoned_PDLa_Box_Normal</t>
  </si>
  <si>
    <t>Skill_Summoned_PDLa_Box_Passive_Death</t>
  </si>
  <si>
    <t>火焰小怪</t>
  </si>
  <si>
    <t>Model_Enemy_HYXia</t>
  </si>
  <si>
    <t>Skill_Enemy_HYXia_Normal</t>
  </si>
  <si>
    <t>Skill_FlameMonster_0408,Skill_Invisible_Immune</t>
  </si>
  <si>
    <t>忍者小怪A</t>
  </si>
  <si>
    <t>忍者小怪B</t>
  </si>
  <si>
    <t>布偶兔</t>
  </si>
  <si>
    <t>Skill_Enemy_ToyRabbitA_Normal</t>
  </si>
  <si>
    <t>Skill_Enemy_ToyRabbitA_Unique</t>
  </si>
  <si>
    <t>Skill_Enemy_ToyRabbitA_Passive</t>
  </si>
  <si>
    <t>梦魇狼</t>
  </si>
  <si>
    <t>大魔盒</t>
  </si>
  <si>
    <t>Model_Enemy_MagicBox</t>
  </si>
  <si>
    <t>大布偶兔</t>
  </si>
  <si>
    <t>Model_Enemy_BOTu_Big</t>
  </si>
  <si>
    <t>Skill_Enemy_SummonedBOtuA_Normal</t>
  </si>
  <si>
    <t>Skill_Enemy_SummonedBOtuA_Unique</t>
  </si>
  <si>
    <t>Model_Enemy_Skong</t>
  </si>
  <si>
    <t>DO_NOTHING</t>
  </si>
  <si>
    <t>Skill_Enemy_SKong_Unique</t>
  </si>
  <si>
    <t>Model_LFKLFTe_DGun</t>
  </si>
  <si>
    <t>Skill_Summoned_LFKLFTe_Normal</t>
  </si>
  <si>
    <t>Skill_LFKLFTe_Dagun_Unique_Boss</t>
  </si>
  <si>
    <t>大衮的双足</t>
  </si>
  <si>
    <t>Model_LFKLFTe_TMing</t>
  </si>
  <si>
    <t>Skill_Summoned_LFKLFTe_Foot_Normal</t>
  </si>
  <si>
    <t>Skill_Summoned_LFKLFTe_Foot_Passive_Death</t>
  </si>
  <si>
    <t>Skill_Enemy_XGun_Normal</t>
  </si>
  <si>
    <t>Skill_Enemy_XGun_Unique</t>
  </si>
  <si>
    <t>绯樱剑士</t>
  </si>
  <si>
    <t>Model_Master_XueZhan</t>
  </si>
  <si>
    <t>XueZhan</t>
  </si>
  <si>
    <t>Sk_Attack_Master_XueZhan</t>
  </si>
  <si>
    <t>Sk_Action1_Master_XueZhan</t>
  </si>
  <si>
    <t>SP_SSQXin</t>
  </si>
  <si>
    <t>Model_SP_SSQXin</t>
  </si>
  <si>
    <t>Hero_Normal_SP_SSQXin</t>
  </si>
  <si>
    <t>Hero_Proud_SP_SSQXin</t>
  </si>
  <si>
    <t>Hero_Unique_SP_SSQXin</t>
  </si>
  <si>
    <t>Hero_PBattle_SP_SSQXin</t>
  </si>
  <si>
    <t>银龙夏目里绘</t>
  </si>
  <si>
    <t>sp花海季</t>
  </si>
  <si>
    <t>SP_SSQXin</t>
    <phoneticPr fontId="1" type="noConversion"/>
  </si>
  <si>
    <t>SP_PNCao</t>
  </si>
  <si>
    <t>Model_SP_PNCao</t>
  </si>
  <si>
    <t>Hero_Normal_SP_PNCao</t>
  </si>
  <si>
    <t>Hero_Proud_SP_PNCao</t>
  </si>
  <si>
    <t>Hero_Unique_SP_PNCao</t>
  </si>
  <si>
    <t>Hero_PBattle_SP_PNCao</t>
  </si>
  <si>
    <t>YXZChun</t>
  </si>
  <si>
    <t>WSLi</t>
  </si>
  <si>
    <t>MYing</t>
  </si>
  <si>
    <t>AMLBLTe</t>
  </si>
  <si>
    <t>MLYDi</t>
  </si>
  <si>
    <t>Model_YXZChun</t>
  </si>
  <si>
    <t>千菊丸</t>
  </si>
  <si>
    <t>Hero_Normal_YXZChun</t>
  </si>
  <si>
    <t>Hero_Proud_YXZChun</t>
  </si>
  <si>
    <t>Hero_Unique_YXZChun</t>
  </si>
  <si>
    <t>Hero_PBattle_YXZChun</t>
  </si>
  <si>
    <t>Model_WSLi</t>
  </si>
  <si>
    <t>奥菲利亚</t>
  </si>
  <si>
    <t>Hero_Normal_WSLi</t>
  </si>
  <si>
    <t>Hero_Proud_WSLi</t>
  </si>
  <si>
    <t>Hero_Unique_WSLi</t>
  </si>
  <si>
    <t>Hero_PBattle_WSLi</t>
  </si>
  <si>
    <t>Model_MYing</t>
  </si>
  <si>
    <t>梅薇丝</t>
  </si>
  <si>
    <t>Hero_Normal_MYing</t>
  </si>
  <si>
    <t>Hero_Proud_MYing</t>
  </si>
  <si>
    <t>Hero_Unique_MYing</t>
  </si>
  <si>
    <t>Hero_PBattle_MYing</t>
  </si>
  <si>
    <t>Model_AMLBLTe</t>
  </si>
  <si>
    <t>简</t>
  </si>
  <si>
    <t>Hero_Normal_AMLBLTe</t>
  </si>
  <si>
    <t>Hero_Proud_AMLBLTe</t>
  </si>
  <si>
    <t>Hero_Unique_AMLBLTe</t>
  </si>
  <si>
    <t>Hero_PBattle_AMLBLTe</t>
  </si>
  <si>
    <t>Model_MLYDi</t>
  </si>
  <si>
    <t>金妮</t>
  </si>
  <si>
    <t>Hero_Normal_MLYDi</t>
  </si>
  <si>
    <t>Hero_Proud_MLYDi</t>
  </si>
  <si>
    <t>Hero_Unique_MLYDi</t>
  </si>
  <si>
    <t>Hero_PBattle_MLYDi</t>
  </si>
  <si>
    <t>镜子</t>
  </si>
  <si>
    <t>芙伦蒂法</t>
    <phoneticPr fontId="1" type="noConversion"/>
  </si>
  <si>
    <t>Boss血量</t>
    <phoneticPr fontId="1" type="noConversion"/>
  </si>
  <si>
    <t>狂云</t>
  </si>
  <si>
    <t>Model_YXZChun_Tiger</t>
  </si>
  <si>
    <t>Model_Enemy_GGun</t>
    <phoneticPr fontId="1" type="noConversion"/>
  </si>
  <si>
    <t>Skill_Summoned_YXZChun_Tiger_Normal</t>
  </si>
  <si>
    <t>Skill_Summoned_YXZChun_Tiger_Unique</t>
    <phoneticPr fontId="1" type="noConversion"/>
  </si>
  <si>
    <t>Skill_Model_Enemy_Mirror_Unique</t>
  </si>
  <si>
    <t>U04</t>
  </si>
  <si>
    <t>Model_Enemy_Mirror_Red</t>
    <phoneticPr fontId="20" type="noConversion"/>
  </si>
  <si>
    <t>Skill_Model_Enemy_Mirror_Normal</t>
    <phoneticPr fontId="1" type="noConversion"/>
  </si>
  <si>
    <t>M22</t>
  </si>
  <si>
    <t>M22</t>
    <phoneticPr fontId="5" type="noConversion"/>
  </si>
  <si>
    <t>M22</t>
    <phoneticPr fontId="1" type="noConversion"/>
  </si>
  <si>
    <t>{"a1":[10,0],"a2":0,"a3":0,"a4":80}</t>
    <phoneticPr fontId="5" type="noConversion"/>
  </si>
  <si>
    <t>Hero_Unique_Czheng_5-8</t>
    <phoneticPr fontId="1" type="noConversion"/>
  </si>
  <si>
    <t>戴安娜</t>
    <phoneticPr fontId="1" type="noConversion"/>
  </si>
  <si>
    <t>{"a1":[10,750],"a2":320,"a3":250,"a4":50}</t>
    <phoneticPr fontId="5" type="noConversion"/>
  </si>
  <si>
    <t>安妮</t>
    <phoneticPr fontId="5" type="noConversion"/>
  </si>
  <si>
    <t>{"a1":[10,750],"a2":320,"a3":150,"a4":30}</t>
    <phoneticPr fontId="5" type="noConversion"/>
  </si>
  <si>
    <t>{"a1":[10,0],"a2":0,"a3":0,"a4":70}</t>
    <phoneticPr fontId="5" type="noConversion"/>
  </si>
  <si>
    <t>{"a1":[10,750],"a2":400,"a3":200,"a4":0}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</si>
</sst>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color indexed="9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name val="等线"/>
      <family val="2"/>
      <scheme val="minor"/>
    </font>
    <font>
      <sz val="11"/>
      <color theme="1"/>
      <name val="宋体"/>
      <family val="3"/>
      <charset val="134"/>
    </font>
    <font>
      <sz val="12"/>
      <color rgb="FF333333"/>
      <name val="Segoe UI"/>
      <family val="2"/>
    </font>
    <font>
      <sz val="11"/>
      <color theme="0"/>
      <name val="宋体"/>
      <family val="3"/>
      <charset val="134"/>
    </font>
    <font>
      <b/>
      <sz val="9"/>
      <color rgb="FF000000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rgb="FF000000"/>
      <name val="Tahoma"/>
      <family val="2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2"/>
      <charset val="134"/>
    </font>
    <font>
      <b/>
      <sz val="11"/>
      <color rgb="FFFF0000"/>
      <name val="宋体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63"/>
        <bgColor indexed="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0" fillId="0" borderId="0">
      <alignment vertical="center"/>
    </xf>
    <xf numFmtId="0" fontId="18" fillId="0" borderId="0">
      <alignment vertical="center"/>
    </xf>
  </cellStyleXfs>
  <cellXfs count="70">
    <xf numFmtId="0" fontId="0" fillId="0" borderId="0" xfId="0"/>
    <xf numFmtId="0" fontId="2" fillId="2" borderId="0" xfId="0" applyFont="1" applyFill="1" applyAlignment="1">
      <alignment horizontal="center"/>
    </xf>
    <xf numFmtId="0" fontId="0" fillId="3" borderId="0" xfId="0" applyFill="1"/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6" fillId="5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49" fontId="6" fillId="5" borderId="1" xfId="0" applyNumberFormat="1" applyFont="1" applyFill="1" applyBorder="1" applyAlignment="1">
      <alignment horizontal="left" vertical="center"/>
    </xf>
    <xf numFmtId="0" fontId="10" fillId="0" borderId="0" xfId="1">
      <alignment vertical="center"/>
    </xf>
    <xf numFmtId="0" fontId="11" fillId="0" borderId="0" xfId="1" applyFont="1">
      <alignment vertical="center"/>
    </xf>
    <xf numFmtId="49" fontId="6" fillId="5" borderId="1" xfId="1" applyNumberFormat="1" applyFont="1" applyFill="1" applyBorder="1" applyAlignment="1">
      <alignment horizontal="left" vertical="center"/>
    </xf>
    <xf numFmtId="49" fontId="12" fillId="5" borderId="1" xfId="1" applyNumberFormat="1" applyFont="1" applyFill="1" applyBorder="1" applyAlignment="1">
      <alignment horizontal="left" vertical="center"/>
    </xf>
    <xf numFmtId="49" fontId="6" fillId="6" borderId="1" xfId="1" applyNumberFormat="1" applyFont="1" applyFill="1" applyBorder="1" applyAlignment="1">
      <alignment horizontal="left" vertical="center"/>
    </xf>
    <xf numFmtId="49" fontId="6" fillId="5" borderId="0" xfId="1" applyNumberFormat="1" applyFont="1" applyFill="1" applyAlignment="1">
      <alignment horizontal="left" vertical="center"/>
    </xf>
    <xf numFmtId="49" fontId="6" fillId="5" borderId="0" xfId="0" applyNumberFormat="1" applyFont="1" applyFill="1" applyAlignment="1">
      <alignment horizontal="left" vertical="center"/>
    </xf>
    <xf numFmtId="49" fontId="6" fillId="6" borderId="0" xfId="1" applyNumberFormat="1" applyFont="1" applyFill="1" applyAlignment="1">
      <alignment horizontal="left" vertical="center"/>
    </xf>
    <xf numFmtId="49" fontId="6" fillId="7" borderId="0" xfId="1" applyNumberFormat="1" applyFont="1" applyFill="1" applyAlignment="1">
      <alignment horizontal="left" vertical="center"/>
    </xf>
    <xf numFmtId="49" fontId="6" fillId="7" borderId="0" xfId="0" applyNumberFormat="1" applyFont="1" applyFill="1" applyAlignment="1">
      <alignment horizontal="left" vertical="center"/>
    </xf>
    <xf numFmtId="49" fontId="6" fillId="8" borderId="0" xfId="1" applyNumberFormat="1" applyFont="1" applyFill="1" applyAlignment="1">
      <alignment horizontal="left" vertical="center"/>
    </xf>
    <xf numFmtId="49" fontId="12" fillId="5" borderId="1" xfId="0" applyNumberFormat="1" applyFont="1" applyFill="1" applyBorder="1" applyAlignment="1">
      <alignment horizontal="left" vertical="center"/>
    </xf>
    <xf numFmtId="49" fontId="6" fillId="6" borderId="1" xfId="0" applyNumberFormat="1" applyFont="1" applyFill="1" applyBorder="1" applyAlignment="1">
      <alignment horizontal="left" vertical="center"/>
    </xf>
    <xf numFmtId="49" fontId="6" fillId="6" borderId="0" xfId="0" applyNumberFormat="1" applyFont="1" applyFill="1" applyAlignment="1">
      <alignment horizontal="left" vertical="center"/>
    </xf>
    <xf numFmtId="49" fontId="6" fillId="8" borderId="0" xfId="0" applyNumberFormat="1" applyFont="1" applyFill="1" applyAlignment="1">
      <alignment horizontal="left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6" borderId="1" xfId="1" applyNumberFormat="1" applyFont="1" applyFill="1" applyBorder="1" applyAlignment="1">
      <alignment vertical="center"/>
    </xf>
    <xf numFmtId="49" fontId="6" fillId="5" borderId="1" xfId="0" applyNumberFormat="1" applyFont="1" applyFill="1" applyBorder="1" applyAlignment="1">
      <alignment vertical="center"/>
    </xf>
    <xf numFmtId="0" fontId="6" fillId="5" borderId="0" xfId="0" applyFont="1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8" fillId="10" borderId="0" xfId="0" applyFont="1" applyFill="1" applyAlignment="1">
      <alignment vertical="center"/>
    </xf>
    <xf numFmtId="1" fontId="0" fillId="0" borderId="2" xfId="0" applyNumberForma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quotePrefix="1"/>
    <xf numFmtId="0" fontId="0" fillId="11" borderId="0" xfId="0" applyFill="1"/>
    <xf numFmtId="0" fontId="0" fillId="12" borderId="0" xfId="0" applyFill="1" applyBorder="1" applyAlignment="1">
      <alignment horizontal="center" vertical="center"/>
    </xf>
    <xf numFmtId="0" fontId="0" fillId="11" borderId="0" xfId="0" applyFill="1" applyAlignment="1">
      <alignment vertic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vertic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0" fillId="13" borderId="0" xfId="0" applyFill="1" applyAlignment="1">
      <alignment vertical="center"/>
    </xf>
    <xf numFmtId="0" fontId="10" fillId="13" borderId="0" xfId="0" applyFont="1" applyFill="1" applyAlignment="1">
      <alignment horizontal="center"/>
    </xf>
    <xf numFmtId="0" fontId="12" fillId="2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0" fillId="14" borderId="0" xfId="0" applyFill="1" applyAlignment="1">
      <alignment vertical="center"/>
    </xf>
    <xf numFmtId="0" fontId="0" fillId="15" borderId="0" xfId="0" applyFill="1" applyAlignment="1">
      <alignment vertical="center"/>
    </xf>
    <xf numFmtId="0" fontId="0" fillId="15" borderId="0" xfId="0" applyFill="1"/>
    <xf numFmtId="0" fontId="0" fillId="16" borderId="0" xfId="0" applyFill="1" applyAlignment="1">
      <alignment vertical="center"/>
    </xf>
    <xf numFmtId="0" fontId="0" fillId="17" borderId="0" xfId="0" applyFill="1" applyAlignment="1">
      <alignment vertical="center"/>
    </xf>
    <xf numFmtId="0" fontId="0" fillId="16" borderId="0" xfId="0" applyFill="1"/>
    <xf numFmtId="0" fontId="0" fillId="16" borderId="0" xfId="0" applyFill="1" applyAlignment="1">
      <alignment horizontal="center"/>
    </xf>
    <xf numFmtId="0" fontId="0" fillId="11" borderId="0" xfId="0" applyFill="1" applyAlignment="1"/>
    <xf numFmtId="0" fontId="9" fillId="11" borderId="0" xfId="0" applyFont="1" applyFill="1" applyAlignment="1"/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0" fillId="0" borderId="2" xfId="0" applyBorder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0" xfId="0" applyFill="1" applyAlignment="1">
      <alignment horizontal="center" wrapText="1"/>
    </xf>
    <xf numFmtId="0" fontId="18" fillId="0" borderId="0" xfId="0" applyFont="1" applyAlignment="1">
      <alignment horizontal="center"/>
    </xf>
    <xf numFmtId="0" fontId="0" fillId="18" borderId="0" xfId="0" applyFill="1" applyAlignment="1">
      <alignment vertical="center"/>
    </xf>
    <xf numFmtId="0" fontId="18" fillId="11" borderId="2" xfId="0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A8DEA78B-38E6-4AAD-B2D4-D986749FB62D}"/>
    <cellStyle name="常规 3" xfId="1" xr:uid="{00000000-0005-0000-0000-000001000000}"/>
  </cellStyles>
  <dxfs count="230"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288B-67CC-4F7D-B7C8-F11B10CD4DAE}">
  <sheetPr codeName="Sheet8"/>
  <dimension ref="B1:AH118"/>
  <sheetViews>
    <sheetView topLeftCell="B22" workbookViewId="0">
      <selection activeCell="R51" sqref="R51"/>
    </sheetView>
  </sheetViews>
  <sheetFormatPr defaultColWidth="8.625" defaultRowHeight="14.25" x14ac:dyDescent="0.2"/>
  <cols>
    <col min="1" max="4" width="8.625" style="3"/>
    <col min="5" max="5" width="10" style="3" bestFit="1" customWidth="1"/>
    <col min="6" max="11" width="8.625" style="3"/>
    <col min="12" max="12" width="7.75" style="3" customWidth="1"/>
    <col min="13" max="22" width="8.625" style="3"/>
    <col min="23" max="23" width="11.25" style="3" bestFit="1" customWidth="1"/>
    <col min="24" max="26" width="8.625" style="3"/>
    <col min="27" max="27" width="0" style="3" hidden="1" customWidth="1"/>
    <col min="28" max="28" width="8.625" style="3"/>
    <col min="29" max="34" width="0" style="3" hidden="1" customWidth="1"/>
    <col min="35" max="16384" width="8.625" style="3"/>
  </cols>
  <sheetData>
    <row r="1" spans="3:34" x14ac:dyDescent="0.2">
      <c r="AD1" s="3">
        <f>0.05/10</f>
        <v>5.0000000000000001E-3</v>
      </c>
    </row>
    <row r="2" spans="3:34" x14ac:dyDescent="0.2">
      <c r="C2" s="3" t="s">
        <v>1060</v>
      </c>
      <c r="E2" s="3" t="s">
        <v>1061</v>
      </c>
      <c r="G2" s="3" t="s">
        <v>1062</v>
      </c>
      <c r="I2" s="3" t="s">
        <v>1063</v>
      </c>
      <c r="L2" s="3" t="s">
        <v>1064</v>
      </c>
      <c r="V2" s="64" t="s">
        <v>1240</v>
      </c>
      <c r="W2" s="64" t="s">
        <v>1242</v>
      </c>
      <c r="X2" s="62" t="s">
        <v>1070</v>
      </c>
      <c r="Y2" s="62" t="s">
        <v>1071</v>
      </c>
      <c r="Z2" s="62" t="s">
        <v>1072</v>
      </c>
      <c r="AB2" s="3" t="s">
        <v>1447</v>
      </c>
      <c r="AC2" s="3">
        <v>5</v>
      </c>
      <c r="AD2" s="3">
        <f>$AD$1*AC2</f>
        <v>2.5000000000000001E-2</v>
      </c>
      <c r="AF2" s="62" t="s">
        <v>1070</v>
      </c>
      <c r="AG2" s="62" t="s">
        <v>1071</v>
      </c>
      <c r="AH2" s="62" t="s">
        <v>1072</v>
      </c>
    </row>
    <row r="3" spans="3:34" x14ac:dyDescent="0.2">
      <c r="C3" s="3">
        <v>0.3</v>
      </c>
      <c r="D3" s="3" t="s">
        <v>1065</v>
      </c>
      <c r="E3" s="3" t="s">
        <v>1065</v>
      </c>
      <c r="F3" s="3">
        <v>0.8</v>
      </c>
      <c r="G3" s="3" t="s">
        <v>1065</v>
      </c>
      <c r="H3" s="3">
        <v>1</v>
      </c>
      <c r="I3" s="3" t="s">
        <v>1065</v>
      </c>
      <c r="J3" s="3">
        <v>0.8</v>
      </c>
      <c r="L3" s="3">
        <v>1</v>
      </c>
      <c r="V3" s="62">
        <v>1</v>
      </c>
      <c r="W3" s="62" t="s">
        <v>1243</v>
      </c>
      <c r="X3" s="62">
        <f t="shared" ref="X3" si="0">AF3*1.2</f>
        <v>0.72359999999999991</v>
      </c>
      <c r="Y3" s="62">
        <f t="shared" ref="Y3" si="1">AG3*1.2</f>
        <v>0.22559999999999999</v>
      </c>
      <c r="Z3" s="62">
        <f t="shared" ref="Z3" si="2">AH3*1.2</f>
        <v>2.8607999999999998</v>
      </c>
      <c r="AA3" s="3">
        <v>0.05</v>
      </c>
      <c r="AB3" s="3">
        <v>20</v>
      </c>
      <c r="AC3">
        <v>10</v>
      </c>
      <c r="AD3" s="3">
        <f>$AD$1*AC3</f>
        <v>0.05</v>
      </c>
      <c r="AF3" s="62">
        <v>0.60299999999999998</v>
      </c>
      <c r="AG3" s="62">
        <v>0.188</v>
      </c>
      <c r="AH3" s="62">
        <v>2.3839999999999999</v>
      </c>
    </row>
    <row r="4" spans="3:34" x14ac:dyDescent="0.2">
      <c r="C4" s="3">
        <v>0.8</v>
      </c>
      <c r="D4" s="3" t="s">
        <v>1066</v>
      </c>
      <c r="E4" s="3" t="s">
        <v>1066</v>
      </c>
      <c r="F4" s="3">
        <v>0.9</v>
      </c>
      <c r="G4" s="3" t="s">
        <v>1066</v>
      </c>
      <c r="H4" s="3">
        <v>1</v>
      </c>
      <c r="I4" s="3" t="s">
        <v>1066</v>
      </c>
      <c r="J4" s="3">
        <v>0.9</v>
      </c>
      <c r="V4" s="62">
        <v>2</v>
      </c>
      <c r="W4" s="62" t="s">
        <v>1244</v>
      </c>
      <c r="X4" s="62">
        <f>AF4*1.4</f>
        <v>0.89835199999999993</v>
      </c>
      <c r="Y4" s="62">
        <f t="shared" ref="Y4:Z4" si="3">AG4*1.4</f>
        <v>0.28100799999999998</v>
      </c>
      <c r="Z4" s="62">
        <f t="shared" si="3"/>
        <v>3.5351679999999996</v>
      </c>
      <c r="AA4" s="3">
        <v>7.4999999999999997E-2</v>
      </c>
      <c r="AB4" s="3">
        <v>22</v>
      </c>
      <c r="AC4" s="3">
        <v>15</v>
      </c>
      <c r="AD4" s="3">
        <f t="shared" ref="AD4:AD15" si="4">$AD$1*AC4</f>
        <v>7.4999999999999997E-2</v>
      </c>
      <c r="AF4" s="62">
        <v>0.64168000000000003</v>
      </c>
      <c r="AG4" s="62">
        <v>0.20072000000000001</v>
      </c>
      <c r="AH4" s="62">
        <v>2.5251199999999998</v>
      </c>
    </row>
    <row r="5" spans="3:34" x14ac:dyDescent="0.2">
      <c r="C5" s="3">
        <v>1.2</v>
      </c>
      <c r="D5" s="3" t="s">
        <v>1067</v>
      </c>
      <c r="E5" s="3" t="s">
        <v>1067</v>
      </c>
      <c r="F5" s="3">
        <v>1</v>
      </c>
      <c r="G5" s="3" t="s">
        <v>1067</v>
      </c>
      <c r="H5" s="3">
        <v>1</v>
      </c>
      <c r="I5" s="3" t="s">
        <v>1067</v>
      </c>
      <c r="J5" s="3">
        <v>1</v>
      </c>
      <c r="T5" s="3" t="s">
        <v>1283</v>
      </c>
      <c r="V5" s="62">
        <v>3</v>
      </c>
      <c r="W5" s="62" t="s">
        <v>1245</v>
      </c>
      <c r="X5" s="62">
        <f>AF5*1.4</f>
        <v>0.95558399999999999</v>
      </c>
      <c r="Y5" s="62">
        <f t="shared" ref="Y5:Y8" si="5">AG5*1.4</f>
        <v>0.29937599999999998</v>
      </c>
      <c r="Z5" s="62">
        <f t="shared" ref="Z5:Z8" si="6">AH5*1.4</f>
        <v>3.7361520000000001</v>
      </c>
      <c r="AA5" s="3">
        <v>0.1</v>
      </c>
      <c r="AB5" s="3">
        <v>27</v>
      </c>
      <c r="AC5">
        <v>20</v>
      </c>
      <c r="AD5" s="3">
        <f t="shared" si="4"/>
        <v>0.1</v>
      </c>
      <c r="AF5" s="62">
        <v>0.68256000000000006</v>
      </c>
      <c r="AG5" s="62">
        <v>0.21384</v>
      </c>
      <c r="AH5" s="62">
        <v>2.6686800000000002</v>
      </c>
    </row>
    <row r="6" spans="3:34" x14ac:dyDescent="0.2">
      <c r="V6" s="62">
        <v>4</v>
      </c>
      <c r="W6" s="62" t="s">
        <v>1246</v>
      </c>
      <c r="X6" s="62">
        <f t="shared" ref="X6:X8" si="7">AF6*1.4</f>
        <v>1.041768</v>
      </c>
      <c r="Y6" s="62">
        <f t="shared" si="5"/>
        <v>0.32961600000000002</v>
      </c>
      <c r="Z6" s="62">
        <f t="shared" si="6"/>
        <v>3.9977279999999999</v>
      </c>
      <c r="AA6" s="3">
        <v>0.2</v>
      </c>
      <c r="AB6" s="3">
        <v>33</v>
      </c>
      <c r="AC6" s="3">
        <v>25</v>
      </c>
      <c r="AD6" s="3">
        <f t="shared" si="4"/>
        <v>0.125</v>
      </c>
      <c r="AF6" s="62">
        <v>0.74412</v>
      </c>
      <c r="AG6" s="62">
        <v>0.23544000000000001</v>
      </c>
      <c r="AH6" s="62">
        <v>2.8555200000000003</v>
      </c>
    </row>
    <row r="7" spans="3:34" x14ac:dyDescent="0.2">
      <c r="C7" s="3" t="s">
        <v>1068</v>
      </c>
      <c r="L7" s="3" t="s">
        <v>13</v>
      </c>
      <c r="M7" s="44">
        <v>0.75</v>
      </c>
      <c r="N7" s="44">
        <v>1.18</v>
      </c>
      <c r="O7" s="44">
        <v>1.41</v>
      </c>
      <c r="V7" s="62">
        <v>5</v>
      </c>
      <c r="W7" s="62" t="s">
        <v>1247</v>
      </c>
      <c r="X7" s="62">
        <f t="shared" si="7"/>
        <v>1.1258240000000002</v>
      </c>
      <c r="Y7" s="62">
        <f t="shared" si="5"/>
        <v>0.35750399999999993</v>
      </c>
      <c r="Z7" s="62">
        <f t="shared" si="6"/>
        <v>4.28064</v>
      </c>
      <c r="AA7" s="3">
        <v>0.25</v>
      </c>
      <c r="AB7" s="3">
        <v>35</v>
      </c>
      <c r="AC7">
        <v>30</v>
      </c>
      <c r="AD7" s="3">
        <f t="shared" si="4"/>
        <v>0.15</v>
      </c>
      <c r="AF7" s="62">
        <v>0.8041600000000001</v>
      </c>
      <c r="AG7" s="62">
        <v>0.25535999999999998</v>
      </c>
      <c r="AH7" s="62">
        <v>3.0576000000000003</v>
      </c>
    </row>
    <row r="8" spans="3:34" x14ac:dyDescent="0.15">
      <c r="C8" s="3">
        <v>1</v>
      </c>
      <c r="D8" s="3">
        <v>23</v>
      </c>
      <c r="F8" s="3">
        <v>12</v>
      </c>
      <c r="G8" s="3" t="s">
        <v>1065</v>
      </c>
      <c r="K8" s="3">
        <f>M8*2</f>
        <v>2.4</v>
      </c>
      <c r="L8" s="3" t="s">
        <v>6</v>
      </c>
      <c r="M8" s="44">
        <v>1.2</v>
      </c>
      <c r="N8" s="44">
        <v>0.82</v>
      </c>
      <c r="O8" s="44">
        <v>0.71</v>
      </c>
      <c r="V8" s="62">
        <v>6</v>
      </c>
      <c r="W8" s="62" t="s">
        <v>1248</v>
      </c>
      <c r="X8" s="62">
        <f t="shared" si="7"/>
        <v>1.4112559999999996</v>
      </c>
      <c r="Y8" s="62">
        <f t="shared" si="5"/>
        <v>0.415744</v>
      </c>
      <c r="Z8" s="62">
        <f t="shared" si="6"/>
        <v>5.3656959999999998</v>
      </c>
      <c r="AA8" s="3">
        <v>0.3</v>
      </c>
      <c r="AB8" s="3">
        <v>42</v>
      </c>
      <c r="AC8" s="3">
        <v>35</v>
      </c>
      <c r="AD8" s="3">
        <f t="shared" si="4"/>
        <v>0.17500000000000002</v>
      </c>
      <c r="AF8" s="62">
        <v>1.0080399999999998</v>
      </c>
      <c r="AG8" s="62">
        <v>0.29696</v>
      </c>
      <c r="AH8" s="62">
        <v>3.83264</v>
      </c>
    </row>
    <row r="9" spans="3:34" x14ac:dyDescent="0.2">
      <c r="C9" s="3">
        <v>2</v>
      </c>
      <c r="D9" s="3">
        <v>23</v>
      </c>
      <c r="F9" s="3">
        <v>13</v>
      </c>
      <c r="G9" s="3" t="s">
        <v>1066</v>
      </c>
      <c r="K9" s="3">
        <f>M9*2</f>
        <v>2.2000000000000002</v>
      </c>
      <c r="L9" s="3" t="s">
        <v>20</v>
      </c>
      <c r="M9" s="44">
        <v>1.1000000000000001</v>
      </c>
      <c r="N9" s="44">
        <v>1</v>
      </c>
      <c r="O9" s="44">
        <v>0.81</v>
      </c>
      <c r="V9" s="62">
        <v>7</v>
      </c>
      <c r="W9" s="62" t="s">
        <v>1249</v>
      </c>
      <c r="X9" s="62">
        <f t="shared" ref="X9" si="8">AF9*1.3</f>
        <v>0.87339199999999984</v>
      </c>
      <c r="Y9" s="62">
        <f t="shared" ref="Y9" si="9">AG9*1.3</f>
        <v>0.27445600000000003</v>
      </c>
      <c r="Z9" s="62">
        <f t="shared" ref="Z9" si="10">AH9*1.3</f>
        <v>3.3989280000000006</v>
      </c>
      <c r="AA9" s="3">
        <v>0.125</v>
      </c>
      <c r="AB9" s="3">
        <v>30</v>
      </c>
      <c r="AC9">
        <v>40</v>
      </c>
      <c r="AD9" s="3">
        <f t="shared" si="4"/>
        <v>0.2</v>
      </c>
      <c r="AF9" s="62">
        <v>0.67183999999999988</v>
      </c>
      <c r="AG9" s="62">
        <v>0.21112</v>
      </c>
      <c r="AH9" s="62">
        <v>2.6145600000000004</v>
      </c>
    </row>
    <row r="10" spans="3:34" x14ac:dyDescent="0.15">
      <c r="C10" s="3">
        <v>3</v>
      </c>
      <c r="D10" s="3">
        <v>23</v>
      </c>
      <c r="F10" s="3">
        <v>14</v>
      </c>
      <c r="G10" s="3" t="s">
        <v>1067</v>
      </c>
      <c r="L10" s="3" t="s">
        <v>45</v>
      </c>
      <c r="M10" s="44">
        <v>1.06</v>
      </c>
      <c r="N10" s="44">
        <v>1</v>
      </c>
      <c r="O10" s="44">
        <v>1.18</v>
      </c>
      <c r="V10" s="62">
        <v>8</v>
      </c>
      <c r="W10" s="62" t="s">
        <v>1250</v>
      </c>
      <c r="X10" s="62">
        <f>AF10*1.4</f>
        <v>0.99791999999999992</v>
      </c>
      <c r="Y10" s="62">
        <f t="shared" ref="Y10:Z10" si="11">AG10*1.4</f>
        <v>0.314496</v>
      </c>
      <c r="Z10" s="62">
        <f t="shared" si="11"/>
        <v>3.8661840000000001</v>
      </c>
      <c r="AA10" s="3">
        <v>0.15</v>
      </c>
      <c r="AB10" s="3">
        <v>32</v>
      </c>
      <c r="AC10" s="3">
        <v>45</v>
      </c>
      <c r="AD10" s="3">
        <f t="shared" si="4"/>
        <v>0.22500000000000001</v>
      </c>
      <c r="AF10" s="62">
        <v>0.71279999999999999</v>
      </c>
      <c r="AG10" s="62">
        <v>0.22464000000000001</v>
      </c>
      <c r="AH10" s="62">
        <v>2.7615600000000002</v>
      </c>
    </row>
    <row r="11" spans="3:34" x14ac:dyDescent="0.2">
      <c r="C11" s="3">
        <v>4</v>
      </c>
      <c r="D11" s="3">
        <v>23</v>
      </c>
      <c r="L11" s="3" t="s">
        <v>77</v>
      </c>
      <c r="M11" s="44">
        <v>1</v>
      </c>
      <c r="N11" s="44">
        <v>1</v>
      </c>
      <c r="O11" s="44">
        <v>1</v>
      </c>
      <c r="V11" s="62">
        <v>9</v>
      </c>
      <c r="W11" s="62" t="s">
        <v>1251</v>
      </c>
      <c r="X11" s="62">
        <f>AF11*1.35</f>
        <v>1.2262320000000002</v>
      </c>
      <c r="Y11" s="62">
        <f t="shared" ref="Y11:Z11" si="12">AG11*1.35</f>
        <v>0.35683200000000009</v>
      </c>
      <c r="Z11" s="62">
        <f t="shared" si="12"/>
        <v>4.7340720000000012</v>
      </c>
      <c r="AA11" s="3">
        <v>0.2</v>
      </c>
      <c r="AB11" s="3">
        <v>37</v>
      </c>
      <c r="AC11">
        <v>50</v>
      </c>
      <c r="AD11" s="3">
        <f t="shared" si="4"/>
        <v>0.25</v>
      </c>
      <c r="AF11" s="62">
        <v>0.90832000000000002</v>
      </c>
      <c r="AG11" s="62">
        <v>0.26432000000000005</v>
      </c>
      <c r="AH11" s="62">
        <v>3.5067200000000005</v>
      </c>
    </row>
    <row r="12" spans="3:34" x14ac:dyDescent="0.15">
      <c r="C12" s="3" t="s">
        <v>1069</v>
      </c>
      <c r="D12" s="3">
        <v>56</v>
      </c>
      <c r="L12" s="45" t="s">
        <v>167</v>
      </c>
      <c r="M12" s="46">
        <v>1.04</v>
      </c>
      <c r="N12" s="44">
        <v>1</v>
      </c>
      <c r="O12" s="44">
        <v>1.1499999999999999</v>
      </c>
      <c r="V12" s="62">
        <v>10</v>
      </c>
      <c r="W12" s="62" t="s">
        <v>1252</v>
      </c>
      <c r="X12" s="62">
        <f>AF12*1.35</f>
        <v>1.2700800000000001</v>
      </c>
      <c r="Y12" s="62">
        <f t="shared" ref="Y12:Z12" si="13">AG12*1.35</f>
        <v>0.37195200000000006</v>
      </c>
      <c r="Z12" s="62">
        <f t="shared" si="13"/>
        <v>4.8641040000000011</v>
      </c>
      <c r="AA12" s="3">
        <v>0.25</v>
      </c>
      <c r="AB12" s="3">
        <v>39</v>
      </c>
      <c r="AC12" s="3">
        <v>55</v>
      </c>
      <c r="AD12" s="3">
        <f t="shared" si="4"/>
        <v>0.27500000000000002</v>
      </c>
      <c r="AF12" s="62">
        <v>0.94080000000000008</v>
      </c>
      <c r="AG12" s="62">
        <v>0.27552000000000004</v>
      </c>
      <c r="AH12" s="62">
        <v>3.6030400000000005</v>
      </c>
    </row>
    <row r="13" spans="3:34" x14ac:dyDescent="0.2">
      <c r="L13" s="45" t="s">
        <v>58</v>
      </c>
      <c r="M13" s="46">
        <v>1.05</v>
      </c>
      <c r="N13" s="44">
        <v>1</v>
      </c>
      <c r="O13" s="44">
        <v>1.04</v>
      </c>
      <c r="V13" s="62">
        <v>11</v>
      </c>
      <c r="W13" s="62" t="s">
        <v>1248</v>
      </c>
      <c r="X13" s="62">
        <f>AF13*1.32</f>
        <v>1.3306127999999999</v>
      </c>
      <c r="Y13" s="62">
        <f t="shared" ref="Y13:Z13" si="14">AG13*1.32</f>
        <v>0.39198720000000004</v>
      </c>
      <c r="Z13" s="62">
        <f t="shared" si="14"/>
        <v>5.0590847999999999</v>
      </c>
      <c r="AA13" s="3">
        <v>0.3</v>
      </c>
      <c r="AB13" s="3">
        <v>42</v>
      </c>
      <c r="AC13">
        <v>60</v>
      </c>
      <c r="AD13" s="3">
        <f t="shared" si="4"/>
        <v>0.3</v>
      </c>
      <c r="AF13" s="62">
        <v>1.0080399999999998</v>
      </c>
      <c r="AG13" s="62">
        <v>0.29696</v>
      </c>
      <c r="AH13" s="62">
        <v>3.83264</v>
      </c>
    </row>
    <row r="14" spans="3:34" x14ac:dyDescent="0.2">
      <c r="V14" s="62">
        <v>12</v>
      </c>
      <c r="W14" s="62" t="s">
        <v>1253</v>
      </c>
      <c r="X14" s="62">
        <f>AF14*1.32</f>
        <v>1.5285600000000004</v>
      </c>
      <c r="Y14" s="62">
        <f t="shared" ref="Y14" si="15">AG14*1.32</f>
        <v>0.44985600000000009</v>
      </c>
      <c r="Z14" s="62">
        <f t="shared" ref="Z14" si="16">AH14*1.32</f>
        <v>6.6654720000000003</v>
      </c>
      <c r="AA14" s="3">
        <v>0.35</v>
      </c>
      <c r="AB14" s="3">
        <v>47</v>
      </c>
      <c r="AC14" s="3">
        <v>65</v>
      </c>
      <c r="AD14" s="3">
        <f t="shared" si="4"/>
        <v>0.32500000000000001</v>
      </c>
      <c r="AF14" s="62">
        <v>1.1580000000000001</v>
      </c>
      <c r="AG14" s="62">
        <v>0.34080000000000005</v>
      </c>
      <c r="AH14" s="62">
        <v>5.0495999999999999</v>
      </c>
    </row>
    <row r="15" spans="3:34" x14ac:dyDescent="0.2">
      <c r="AC15">
        <v>70</v>
      </c>
      <c r="AD15" s="3">
        <f t="shared" si="4"/>
        <v>0.35000000000000003</v>
      </c>
    </row>
    <row r="17" spans="2:30" x14ac:dyDescent="0.2">
      <c r="B17" s="3" t="s">
        <v>1065</v>
      </c>
      <c r="D17" s="3" t="s">
        <v>1066</v>
      </c>
      <c r="F17" s="3" t="s">
        <v>1067</v>
      </c>
      <c r="I17" s="47" t="s">
        <v>2</v>
      </c>
      <c r="J17" s="47" t="s">
        <v>1070</v>
      </c>
      <c r="K17" s="47" t="s">
        <v>1071</v>
      </c>
      <c r="L17" s="47" t="s">
        <v>1072</v>
      </c>
      <c r="Q17" s="3" t="s">
        <v>32</v>
      </c>
      <c r="R17" s="3" t="s">
        <v>30</v>
      </c>
      <c r="S17" s="3">
        <v>12</v>
      </c>
      <c r="T17" s="3" t="s">
        <v>6</v>
      </c>
      <c r="U17" s="3">
        <v>10</v>
      </c>
      <c r="AC17" s="3">
        <v>20</v>
      </c>
      <c r="AD17" s="3">
        <v>1</v>
      </c>
    </row>
    <row r="18" spans="2:30" x14ac:dyDescent="0.15">
      <c r="B18" s="3">
        <v>1</v>
      </c>
      <c r="C18" s="3" t="s">
        <v>32</v>
      </c>
      <c r="D18" s="3">
        <v>1</v>
      </c>
      <c r="E18" s="3" t="s">
        <v>5</v>
      </c>
      <c r="F18" s="3">
        <v>1</v>
      </c>
      <c r="G18" s="3" t="s">
        <v>26</v>
      </c>
      <c r="I18" s="48">
        <v>8</v>
      </c>
      <c r="J18" s="49">
        <v>0.67</v>
      </c>
      <c r="K18" s="63">
        <v>1</v>
      </c>
      <c r="L18" s="49">
        <v>0.74750000000000005</v>
      </c>
      <c r="Q18" s="3" t="s">
        <v>51</v>
      </c>
      <c r="R18" s="3" t="s">
        <v>49</v>
      </c>
      <c r="S18" s="3">
        <v>12</v>
      </c>
      <c r="T18" s="3" t="s">
        <v>13</v>
      </c>
      <c r="U18" s="3">
        <v>8</v>
      </c>
      <c r="AC18" s="3">
        <v>30</v>
      </c>
      <c r="AD18" s="3">
        <v>2</v>
      </c>
    </row>
    <row r="19" spans="2:30" x14ac:dyDescent="0.15">
      <c r="B19" s="3">
        <v>2</v>
      </c>
      <c r="C19" s="3" t="s">
        <v>51</v>
      </c>
      <c r="D19" s="3">
        <v>2</v>
      </c>
      <c r="E19" s="3" t="s">
        <v>12</v>
      </c>
      <c r="F19" s="3">
        <v>2</v>
      </c>
      <c r="G19" s="3" t="s">
        <v>101</v>
      </c>
      <c r="I19" s="48">
        <v>9</v>
      </c>
      <c r="J19" s="49">
        <v>0.71</v>
      </c>
      <c r="K19" s="63">
        <v>1</v>
      </c>
      <c r="L19" s="49">
        <v>0.77</v>
      </c>
      <c r="Q19" s="3" t="s">
        <v>57</v>
      </c>
      <c r="R19" s="3" t="s">
        <v>55</v>
      </c>
      <c r="S19" s="3">
        <v>12</v>
      </c>
      <c r="T19" s="3" t="s">
        <v>58</v>
      </c>
      <c r="U19" s="3">
        <v>10</v>
      </c>
      <c r="AC19" s="3">
        <v>30</v>
      </c>
      <c r="AD19" s="3">
        <v>3</v>
      </c>
    </row>
    <row r="20" spans="2:30" x14ac:dyDescent="0.15">
      <c r="B20" s="3">
        <v>3</v>
      </c>
      <c r="C20" s="3" t="s">
        <v>57</v>
      </c>
      <c r="D20" s="3">
        <v>3</v>
      </c>
      <c r="E20" s="3" t="s">
        <v>19</v>
      </c>
      <c r="F20" s="3">
        <v>3</v>
      </c>
      <c r="G20" s="3" t="s">
        <v>107</v>
      </c>
      <c r="I20" s="48">
        <v>10</v>
      </c>
      <c r="J20" s="49">
        <v>0.74</v>
      </c>
      <c r="K20" s="63">
        <v>1</v>
      </c>
      <c r="L20" s="49">
        <v>0.79500000000000004</v>
      </c>
      <c r="Q20" s="3" t="s">
        <v>64</v>
      </c>
      <c r="R20" s="3" t="s">
        <v>62</v>
      </c>
      <c r="S20" s="3">
        <v>12</v>
      </c>
      <c r="T20" s="3" t="s">
        <v>20</v>
      </c>
      <c r="U20" s="3">
        <v>8</v>
      </c>
      <c r="AC20" s="3">
        <v>22</v>
      </c>
      <c r="AD20" s="3">
        <v>4</v>
      </c>
    </row>
    <row r="21" spans="2:30" x14ac:dyDescent="0.15">
      <c r="B21" s="3">
        <v>4</v>
      </c>
      <c r="C21" s="3" t="s">
        <v>64</v>
      </c>
      <c r="D21" s="3">
        <v>4</v>
      </c>
      <c r="E21" s="3" t="s">
        <v>38</v>
      </c>
      <c r="F21" s="3">
        <v>4</v>
      </c>
      <c r="G21" s="3" t="s">
        <v>113</v>
      </c>
      <c r="I21" s="48">
        <v>11</v>
      </c>
      <c r="J21" s="49">
        <v>0.78</v>
      </c>
      <c r="K21" s="63">
        <v>1</v>
      </c>
      <c r="L21" s="49">
        <v>0.8175</v>
      </c>
      <c r="Q21" s="3" t="s">
        <v>83</v>
      </c>
      <c r="R21" s="3" t="s">
        <v>81</v>
      </c>
      <c r="S21" s="3">
        <v>12</v>
      </c>
      <c r="T21" s="3" t="s">
        <v>13</v>
      </c>
      <c r="U21" s="3">
        <v>15</v>
      </c>
      <c r="AC21" s="3">
        <v>32</v>
      </c>
      <c r="AD21" s="3">
        <v>5</v>
      </c>
    </row>
    <row r="22" spans="2:30" x14ac:dyDescent="0.15">
      <c r="B22" s="3">
        <v>5</v>
      </c>
      <c r="C22" s="3" t="s">
        <v>83</v>
      </c>
      <c r="D22" s="3">
        <v>5</v>
      </c>
      <c r="E22" s="3" t="s">
        <v>70</v>
      </c>
      <c r="F22" s="3">
        <v>5</v>
      </c>
      <c r="G22" s="3" t="s">
        <v>119</v>
      </c>
      <c r="I22" s="48">
        <v>12</v>
      </c>
      <c r="J22" s="49">
        <v>0.84</v>
      </c>
      <c r="K22" s="63">
        <v>1</v>
      </c>
      <c r="L22" s="49">
        <v>0.86250000000000004</v>
      </c>
      <c r="Q22" s="3" t="s">
        <v>89</v>
      </c>
      <c r="R22" s="3" t="s">
        <v>87</v>
      </c>
      <c r="S22" s="3">
        <v>12</v>
      </c>
      <c r="T22" s="3" t="s">
        <v>13</v>
      </c>
      <c r="U22" s="3">
        <v>11</v>
      </c>
      <c r="AC22" s="3">
        <v>32</v>
      </c>
      <c r="AD22" s="3">
        <v>6</v>
      </c>
    </row>
    <row r="23" spans="2:30" x14ac:dyDescent="0.15">
      <c r="B23" s="3">
        <v>6</v>
      </c>
      <c r="C23" s="3" t="s">
        <v>89</v>
      </c>
      <c r="D23" s="3">
        <v>6</v>
      </c>
      <c r="E23" s="3" t="s">
        <v>76</v>
      </c>
      <c r="F23" s="3">
        <v>6</v>
      </c>
      <c r="G23" s="3" t="s">
        <v>125</v>
      </c>
      <c r="I23" s="48">
        <v>13</v>
      </c>
      <c r="J23" s="49">
        <v>0.89</v>
      </c>
      <c r="K23" s="63">
        <v>1</v>
      </c>
      <c r="L23" s="49">
        <v>0.90749999999999997</v>
      </c>
      <c r="Q23" s="3" t="s">
        <v>95</v>
      </c>
      <c r="R23" s="3" t="s">
        <v>93</v>
      </c>
      <c r="S23" s="3">
        <v>12</v>
      </c>
      <c r="T23" s="3" t="s">
        <v>20</v>
      </c>
      <c r="U23" s="3">
        <v>12</v>
      </c>
      <c r="AC23" s="3">
        <v>35</v>
      </c>
      <c r="AD23" s="3">
        <v>7</v>
      </c>
    </row>
    <row r="24" spans="2:30" x14ac:dyDescent="0.15">
      <c r="B24" s="3">
        <v>7</v>
      </c>
      <c r="C24" s="3" t="s">
        <v>95</v>
      </c>
      <c r="D24" s="3">
        <v>7</v>
      </c>
      <c r="E24" s="3" t="s">
        <v>155</v>
      </c>
      <c r="F24" s="3">
        <v>7</v>
      </c>
      <c r="G24" s="3" t="s">
        <v>160</v>
      </c>
      <c r="I24" s="48">
        <v>14</v>
      </c>
      <c r="J24" s="49">
        <v>0.95</v>
      </c>
      <c r="K24" s="63">
        <v>1</v>
      </c>
      <c r="L24" s="49">
        <v>0.95499999999999996</v>
      </c>
      <c r="Q24" s="3" t="s">
        <v>131</v>
      </c>
      <c r="R24" s="3" t="s">
        <v>129</v>
      </c>
      <c r="S24" s="3">
        <v>12</v>
      </c>
      <c r="T24" s="3" t="s">
        <v>6</v>
      </c>
      <c r="U24" s="3">
        <v>14</v>
      </c>
      <c r="AC24" s="3">
        <v>35</v>
      </c>
      <c r="AD24" s="3">
        <v>8</v>
      </c>
    </row>
    <row r="25" spans="2:30" x14ac:dyDescent="0.15">
      <c r="B25" s="3">
        <v>8</v>
      </c>
      <c r="C25" s="3" t="s">
        <v>131</v>
      </c>
      <c r="D25" s="3">
        <v>8</v>
      </c>
      <c r="E25" s="3" t="s">
        <v>232</v>
      </c>
      <c r="F25" s="3">
        <v>8</v>
      </c>
      <c r="G25" s="3" t="s">
        <v>166</v>
      </c>
      <c r="I25" s="48">
        <v>15</v>
      </c>
      <c r="J25" s="50">
        <v>1</v>
      </c>
      <c r="K25" s="63">
        <v>1</v>
      </c>
      <c r="L25" s="50">
        <v>1</v>
      </c>
      <c r="Q25" s="3" t="s">
        <v>137</v>
      </c>
      <c r="R25" s="3" t="s">
        <v>135</v>
      </c>
      <c r="S25" s="3">
        <v>12</v>
      </c>
      <c r="T25" s="3" t="s">
        <v>20</v>
      </c>
      <c r="U25" s="3">
        <v>13</v>
      </c>
      <c r="AC25" s="3">
        <v>45</v>
      </c>
      <c r="AD25" s="3">
        <v>9</v>
      </c>
    </row>
    <row r="26" spans="2:30" x14ac:dyDescent="0.15">
      <c r="B26" s="3">
        <v>9</v>
      </c>
      <c r="C26" s="3" t="s">
        <v>137</v>
      </c>
      <c r="D26" s="3">
        <v>9</v>
      </c>
      <c r="E26" s="3" t="s">
        <v>238</v>
      </c>
      <c r="F26" s="3">
        <v>9</v>
      </c>
      <c r="G26" s="3" t="s">
        <v>185</v>
      </c>
      <c r="I26" s="48">
        <v>16</v>
      </c>
      <c r="J26" s="49">
        <v>1.06</v>
      </c>
      <c r="K26" s="63">
        <v>1</v>
      </c>
      <c r="L26" s="49">
        <v>1.0449999999999999</v>
      </c>
      <c r="Q26" s="3" t="s">
        <v>143</v>
      </c>
      <c r="R26" s="3" t="s">
        <v>141</v>
      </c>
      <c r="S26" s="3">
        <v>12</v>
      </c>
      <c r="T26" s="3" t="s">
        <v>6</v>
      </c>
      <c r="U26" s="3">
        <v>12</v>
      </c>
      <c r="AC26" s="3">
        <v>37</v>
      </c>
      <c r="AD26" s="3">
        <v>10</v>
      </c>
    </row>
    <row r="27" spans="2:30" x14ac:dyDescent="0.15">
      <c r="B27" s="3">
        <v>10</v>
      </c>
      <c r="C27" s="3" t="s">
        <v>143</v>
      </c>
      <c r="D27" s="3">
        <v>10</v>
      </c>
      <c r="E27" s="3" t="s">
        <v>256</v>
      </c>
      <c r="F27" s="3">
        <v>10</v>
      </c>
      <c r="G27" s="3" t="s">
        <v>190</v>
      </c>
      <c r="I27" s="48">
        <v>17</v>
      </c>
      <c r="J27" s="49">
        <v>1.1100000000000001</v>
      </c>
      <c r="K27" s="63">
        <v>1</v>
      </c>
      <c r="L27" s="49">
        <v>1.0925</v>
      </c>
      <c r="Q27" s="3" t="s">
        <v>149</v>
      </c>
      <c r="R27" s="3" t="s">
        <v>147</v>
      </c>
      <c r="S27" s="3">
        <v>12</v>
      </c>
      <c r="T27" s="3" t="s">
        <v>13</v>
      </c>
      <c r="U27" s="3">
        <v>14</v>
      </c>
      <c r="AC27" s="3">
        <v>37</v>
      </c>
      <c r="AD27" s="3">
        <v>11</v>
      </c>
    </row>
    <row r="28" spans="2:30" x14ac:dyDescent="0.15">
      <c r="B28" s="3">
        <v>11</v>
      </c>
      <c r="C28" s="3" t="s">
        <v>149</v>
      </c>
      <c r="D28" s="3">
        <v>11</v>
      </c>
      <c r="E28" s="3" t="s">
        <v>292</v>
      </c>
      <c r="F28" s="3">
        <v>11</v>
      </c>
      <c r="G28" s="3" t="s">
        <v>196</v>
      </c>
      <c r="I28" s="48">
        <v>18</v>
      </c>
      <c r="J28" s="49">
        <v>1.17</v>
      </c>
      <c r="K28" s="63">
        <v>1</v>
      </c>
      <c r="L28" s="49">
        <v>1.1375</v>
      </c>
      <c r="Q28" s="3" t="s">
        <v>173</v>
      </c>
      <c r="R28" s="3" t="s">
        <v>171</v>
      </c>
      <c r="S28" s="3">
        <v>12</v>
      </c>
      <c r="T28" s="3" t="s">
        <v>167</v>
      </c>
      <c r="U28" s="3">
        <v>10</v>
      </c>
      <c r="AC28" s="3">
        <v>50</v>
      </c>
      <c r="AD28" s="3">
        <v>12</v>
      </c>
    </row>
    <row r="29" spans="2:30" x14ac:dyDescent="0.15">
      <c r="B29" s="3">
        <v>12</v>
      </c>
      <c r="C29" s="3" t="s">
        <v>173</v>
      </c>
      <c r="D29" s="3">
        <v>12</v>
      </c>
      <c r="E29" s="3" t="s">
        <v>298</v>
      </c>
      <c r="F29" s="3">
        <v>12</v>
      </c>
      <c r="G29" s="3" t="s">
        <v>202</v>
      </c>
      <c r="I29" s="48">
        <v>19</v>
      </c>
      <c r="J29" s="49">
        <v>1.22</v>
      </c>
      <c r="K29" s="63">
        <v>1</v>
      </c>
      <c r="L29" s="49">
        <v>1.1825000000000001</v>
      </c>
      <c r="Q29" s="3" t="s">
        <v>179</v>
      </c>
      <c r="R29" s="3" t="s">
        <v>177</v>
      </c>
      <c r="S29" s="3">
        <v>12</v>
      </c>
      <c r="T29" s="3" t="s">
        <v>6</v>
      </c>
      <c r="U29" s="3">
        <v>9</v>
      </c>
    </row>
    <row r="30" spans="2:30" x14ac:dyDescent="0.15">
      <c r="B30" s="3">
        <v>13</v>
      </c>
      <c r="C30" s="3" t="s">
        <v>179</v>
      </c>
      <c r="D30" s="3">
        <v>13</v>
      </c>
      <c r="E30" s="3" t="s">
        <v>304</v>
      </c>
      <c r="F30" s="3">
        <v>13</v>
      </c>
      <c r="G30" s="3" t="s">
        <v>208</v>
      </c>
      <c r="I30" s="48">
        <v>20</v>
      </c>
      <c r="J30" s="49">
        <v>1.28</v>
      </c>
      <c r="K30" s="63">
        <v>1</v>
      </c>
      <c r="L30" s="49">
        <v>1.23</v>
      </c>
      <c r="Q30" s="3" t="s">
        <v>286</v>
      </c>
      <c r="R30" s="3" t="s">
        <v>284</v>
      </c>
      <c r="S30" s="3">
        <v>12</v>
      </c>
      <c r="T30" s="3" t="s">
        <v>45</v>
      </c>
      <c r="U30" s="3">
        <v>14</v>
      </c>
    </row>
    <row r="31" spans="2:30" x14ac:dyDescent="0.2">
      <c r="B31" s="3">
        <v>14</v>
      </c>
      <c r="C31" s="3" t="s">
        <v>286</v>
      </c>
      <c r="D31" s="3">
        <v>14</v>
      </c>
      <c r="E31" s="3" t="s">
        <v>310</v>
      </c>
      <c r="F31" s="3">
        <v>14</v>
      </c>
      <c r="G31" s="3" t="s">
        <v>214</v>
      </c>
      <c r="Q31" s="3" t="s">
        <v>5</v>
      </c>
      <c r="R31" s="3" t="s">
        <v>3</v>
      </c>
      <c r="S31" s="3">
        <v>13</v>
      </c>
      <c r="T31" s="3" t="s">
        <v>6</v>
      </c>
      <c r="U31" s="3">
        <v>12</v>
      </c>
    </row>
    <row r="32" spans="2:30" x14ac:dyDescent="0.2">
      <c r="B32" s="3">
        <v>15</v>
      </c>
      <c r="C32" t="s">
        <v>44</v>
      </c>
      <c r="D32" s="3">
        <v>15</v>
      </c>
      <c r="E32" s="3" t="s">
        <v>316</v>
      </c>
      <c r="F32" s="3">
        <v>15</v>
      </c>
      <c r="G32" s="3" t="s">
        <v>220</v>
      </c>
      <c r="Q32" s="3" t="s">
        <v>12</v>
      </c>
      <c r="R32" s="3" t="s">
        <v>10</v>
      </c>
      <c r="S32" s="3">
        <v>13</v>
      </c>
      <c r="T32" s="3" t="s">
        <v>13</v>
      </c>
      <c r="U32" s="3">
        <v>10</v>
      </c>
    </row>
    <row r="33" spans="2:21" x14ac:dyDescent="0.2">
      <c r="B33" s="3">
        <v>16</v>
      </c>
      <c r="C33" s="3" t="s">
        <v>1282</v>
      </c>
      <c r="D33" s="3">
        <v>16</v>
      </c>
      <c r="E33" s="3" t="s">
        <v>322</v>
      </c>
      <c r="F33" s="3">
        <v>16</v>
      </c>
      <c r="G33" s="3" t="s">
        <v>226</v>
      </c>
      <c r="Q33" s="3" t="s">
        <v>19</v>
      </c>
      <c r="R33" s="3" t="s">
        <v>17</v>
      </c>
      <c r="S33" s="3">
        <v>13</v>
      </c>
      <c r="T33" s="3" t="s">
        <v>20</v>
      </c>
      <c r="U33" s="3">
        <v>16</v>
      </c>
    </row>
    <row r="34" spans="2:21" x14ac:dyDescent="0.2">
      <c r="D34" s="3">
        <v>17</v>
      </c>
      <c r="E34" s="3" t="s">
        <v>820</v>
      </c>
      <c r="F34" s="3">
        <v>17</v>
      </c>
      <c r="G34" s="3" t="s">
        <v>244</v>
      </c>
      <c r="Q34" s="3" t="s">
        <v>38</v>
      </c>
      <c r="R34" s="3" t="s">
        <v>36</v>
      </c>
      <c r="S34" s="3">
        <v>13</v>
      </c>
      <c r="T34" s="3" t="s">
        <v>13</v>
      </c>
      <c r="U34" s="3">
        <v>12</v>
      </c>
    </row>
    <row r="35" spans="2:21" x14ac:dyDescent="0.2">
      <c r="F35" s="3">
        <v>18</v>
      </c>
      <c r="G35" s="3" t="s">
        <v>250</v>
      </c>
      <c r="Q35" s="3" t="s">
        <v>70</v>
      </c>
      <c r="R35" s="3" t="s">
        <v>68</v>
      </c>
      <c r="S35" s="3">
        <v>13</v>
      </c>
      <c r="T35" s="3" t="s">
        <v>20</v>
      </c>
      <c r="U35" s="3">
        <v>10</v>
      </c>
    </row>
    <row r="36" spans="2:21" x14ac:dyDescent="0.2">
      <c r="F36" s="3">
        <v>19</v>
      </c>
      <c r="G36" s="3" t="s">
        <v>262</v>
      </c>
      <c r="Q36" s="3" t="s">
        <v>76</v>
      </c>
      <c r="R36" s="3" t="s">
        <v>74</v>
      </c>
      <c r="S36" s="3">
        <v>13</v>
      </c>
      <c r="T36" s="3" t="s">
        <v>77</v>
      </c>
      <c r="U36" s="3">
        <v>12</v>
      </c>
    </row>
    <row r="37" spans="2:21" x14ac:dyDescent="0.2">
      <c r="F37" s="3">
        <v>20</v>
      </c>
      <c r="G37" s="3" t="s">
        <v>274</v>
      </c>
      <c r="Q37" s="3" t="s">
        <v>155</v>
      </c>
      <c r="R37" s="3" t="s">
        <v>153</v>
      </c>
      <c r="S37" s="3">
        <v>13</v>
      </c>
      <c r="T37" s="3" t="s">
        <v>58</v>
      </c>
      <c r="U37" s="3">
        <v>15</v>
      </c>
    </row>
    <row r="38" spans="2:21" x14ac:dyDescent="0.2">
      <c r="F38" s="3">
        <v>21</v>
      </c>
      <c r="G38" s="3" t="s">
        <v>280</v>
      </c>
      <c r="Q38" s="3" t="s">
        <v>232</v>
      </c>
      <c r="R38" s="3" t="s">
        <v>230</v>
      </c>
      <c r="S38" s="3">
        <v>13</v>
      </c>
      <c r="T38" s="3" t="s">
        <v>167</v>
      </c>
      <c r="U38" s="3">
        <v>16</v>
      </c>
    </row>
    <row r="39" spans="2:21" x14ac:dyDescent="0.2">
      <c r="F39" s="3">
        <v>22</v>
      </c>
      <c r="G39" s="3" t="s">
        <v>328</v>
      </c>
      <c r="Q39" s="3" t="s">
        <v>238</v>
      </c>
      <c r="R39" s="3" t="s">
        <v>236</v>
      </c>
      <c r="S39" s="3">
        <v>13</v>
      </c>
      <c r="T39" s="3" t="s">
        <v>45</v>
      </c>
      <c r="U39" s="3">
        <v>16</v>
      </c>
    </row>
    <row r="40" spans="2:21" x14ac:dyDescent="0.2">
      <c r="F40" s="3">
        <v>23</v>
      </c>
      <c r="G40" s="3" t="s">
        <v>819</v>
      </c>
      <c r="Q40" s="3" t="s">
        <v>256</v>
      </c>
      <c r="R40" s="3" t="s">
        <v>254</v>
      </c>
      <c r="S40" s="3">
        <v>13</v>
      </c>
      <c r="T40" s="3" t="s">
        <v>167</v>
      </c>
      <c r="U40" s="3">
        <v>13</v>
      </c>
    </row>
    <row r="41" spans="2:21" x14ac:dyDescent="0.2">
      <c r="F41" s="3">
        <v>24</v>
      </c>
      <c r="G41" s="3" t="s">
        <v>992</v>
      </c>
      <c r="Q41" s="3" t="s">
        <v>292</v>
      </c>
      <c r="R41" s="3" t="s">
        <v>290</v>
      </c>
      <c r="S41" s="3">
        <v>13</v>
      </c>
      <c r="T41" s="3" t="s">
        <v>77</v>
      </c>
      <c r="U41" s="3">
        <v>14</v>
      </c>
    </row>
    <row r="42" spans="2:21" x14ac:dyDescent="0.2">
      <c r="F42" s="3">
        <v>25</v>
      </c>
      <c r="G42" t="s">
        <v>268</v>
      </c>
      <c r="Q42" s="3" t="s">
        <v>298</v>
      </c>
      <c r="R42" s="3" t="s">
        <v>296</v>
      </c>
      <c r="S42" s="3">
        <v>13</v>
      </c>
      <c r="T42" s="3" t="s">
        <v>6</v>
      </c>
      <c r="U42" s="3">
        <v>11</v>
      </c>
    </row>
    <row r="43" spans="2:21" x14ac:dyDescent="0.2">
      <c r="F43" s="3">
        <v>26</v>
      </c>
      <c r="G43" s="3" t="s">
        <v>831</v>
      </c>
      <c r="Q43" s="3" t="s">
        <v>304</v>
      </c>
      <c r="R43" s="3" t="s">
        <v>302</v>
      </c>
      <c r="S43" s="3">
        <v>13</v>
      </c>
      <c r="T43" s="3" t="s">
        <v>58</v>
      </c>
      <c r="U43" s="3">
        <v>12</v>
      </c>
    </row>
    <row r="44" spans="2:21" x14ac:dyDescent="0.2">
      <c r="F44" s="3">
        <v>27</v>
      </c>
      <c r="G44" s="3" t="s">
        <v>834</v>
      </c>
      <c r="K44" s="3">
        <v>12</v>
      </c>
      <c r="Q44" s="3" t="s">
        <v>310</v>
      </c>
      <c r="R44" s="3" t="s">
        <v>308</v>
      </c>
      <c r="S44" s="3">
        <v>13</v>
      </c>
      <c r="T44" s="3" t="s">
        <v>20</v>
      </c>
      <c r="U44" s="3">
        <v>14</v>
      </c>
    </row>
    <row r="45" spans="2:21" x14ac:dyDescent="0.2">
      <c r="F45" s="3">
        <v>28</v>
      </c>
      <c r="G45" s="3" t="s">
        <v>1014</v>
      </c>
      <c r="Q45" s="3" t="s">
        <v>316</v>
      </c>
      <c r="R45" s="3" t="s">
        <v>314</v>
      </c>
      <c r="S45" s="3">
        <v>13</v>
      </c>
      <c r="T45" s="3" t="s">
        <v>45</v>
      </c>
      <c r="U45" s="3">
        <v>13</v>
      </c>
    </row>
    <row r="46" spans="2:21" x14ac:dyDescent="0.2">
      <c r="F46" s="3">
        <v>29</v>
      </c>
      <c r="G46" s="3" t="s">
        <v>1023</v>
      </c>
      <c r="Q46" s="3" t="s">
        <v>322</v>
      </c>
      <c r="R46" s="3" t="s">
        <v>320</v>
      </c>
      <c r="S46" s="3">
        <v>13</v>
      </c>
      <c r="T46" s="3" t="s">
        <v>6</v>
      </c>
      <c r="U46" s="3">
        <v>14</v>
      </c>
    </row>
    <row r="47" spans="2:21" x14ac:dyDescent="0.2">
      <c r="F47" s="3">
        <v>30</v>
      </c>
      <c r="G47" s="3" t="s">
        <v>1030</v>
      </c>
      <c r="Q47" s="3" t="s">
        <v>820</v>
      </c>
      <c r="R47" s="3" t="s">
        <v>964</v>
      </c>
      <c r="S47" s="3">
        <v>13</v>
      </c>
      <c r="T47" s="3" t="s">
        <v>77</v>
      </c>
      <c r="U47" s="3">
        <v>14</v>
      </c>
    </row>
    <row r="48" spans="2:21" x14ac:dyDescent="0.2">
      <c r="F48" s="3">
        <v>31</v>
      </c>
      <c r="G48" s="3" t="s">
        <v>1039</v>
      </c>
      <c r="Q48" s="3" t="s">
        <v>26</v>
      </c>
      <c r="R48" s="3" t="s">
        <v>24</v>
      </c>
      <c r="S48" s="3">
        <v>14</v>
      </c>
      <c r="T48" s="3" t="s">
        <v>13</v>
      </c>
      <c r="U48" s="3">
        <v>20</v>
      </c>
    </row>
    <row r="49" spans="6:21" x14ac:dyDescent="0.2">
      <c r="F49" s="3">
        <v>32</v>
      </c>
      <c r="G49" s="3" t="s">
        <v>1051</v>
      </c>
      <c r="Q49" s="3" t="s">
        <v>1073</v>
      </c>
      <c r="R49" s="3" t="s">
        <v>99</v>
      </c>
      <c r="S49" s="3">
        <v>14</v>
      </c>
      <c r="T49" s="3" t="s">
        <v>6</v>
      </c>
      <c r="U49" s="3">
        <v>17</v>
      </c>
    </row>
    <row r="50" spans="6:21" x14ac:dyDescent="0.2">
      <c r="F50" s="3">
        <v>33</v>
      </c>
      <c r="G50" s="3" t="s">
        <v>1080</v>
      </c>
      <c r="Q50" s="3" t="s">
        <v>107</v>
      </c>
      <c r="R50" s="3" t="s">
        <v>105</v>
      </c>
      <c r="S50" s="3">
        <v>14</v>
      </c>
      <c r="T50" s="3" t="s">
        <v>77</v>
      </c>
      <c r="U50" s="3">
        <v>17</v>
      </c>
    </row>
    <row r="51" spans="6:21" x14ac:dyDescent="0.2">
      <c r="F51" s="3">
        <v>34</v>
      </c>
      <c r="G51" s="3" t="s">
        <v>1083</v>
      </c>
      <c r="Q51" s="3" t="s">
        <v>113</v>
      </c>
      <c r="R51" s="3" t="s">
        <v>1462</v>
      </c>
      <c r="S51" s="3">
        <v>14</v>
      </c>
      <c r="T51" s="3" t="s">
        <v>45</v>
      </c>
      <c r="U51" s="3">
        <v>14</v>
      </c>
    </row>
    <row r="52" spans="6:21" x14ac:dyDescent="0.2">
      <c r="F52" s="3">
        <v>35</v>
      </c>
      <c r="G52" s="3" t="s">
        <v>1089</v>
      </c>
      <c r="Q52" s="3" t="s">
        <v>119</v>
      </c>
      <c r="R52" s="3" t="s">
        <v>117</v>
      </c>
      <c r="S52" s="3">
        <v>14</v>
      </c>
      <c r="T52" s="3" t="s">
        <v>77</v>
      </c>
      <c r="U52" s="3">
        <v>13</v>
      </c>
    </row>
    <row r="53" spans="6:21" x14ac:dyDescent="0.2">
      <c r="F53" s="3">
        <v>36</v>
      </c>
      <c r="G53" s="3" t="s">
        <v>976</v>
      </c>
      <c r="Q53" s="3" t="s">
        <v>125</v>
      </c>
      <c r="R53" s="3" t="s">
        <v>123</v>
      </c>
      <c r="S53" s="3">
        <v>14</v>
      </c>
      <c r="T53" s="3" t="s">
        <v>13</v>
      </c>
      <c r="U53" s="3">
        <v>15</v>
      </c>
    </row>
    <row r="54" spans="6:21" x14ac:dyDescent="0.2">
      <c r="F54" s="3">
        <v>37</v>
      </c>
      <c r="G54" s="3" t="s">
        <v>1211</v>
      </c>
      <c r="Q54" s="3" t="s">
        <v>1074</v>
      </c>
      <c r="R54" s="3" t="s">
        <v>902</v>
      </c>
      <c r="S54" s="3">
        <v>14</v>
      </c>
      <c r="T54" s="3" t="s">
        <v>6</v>
      </c>
      <c r="U54" s="3">
        <v>15</v>
      </c>
    </row>
    <row r="55" spans="6:21" x14ac:dyDescent="0.2">
      <c r="F55" s="3">
        <v>38</v>
      </c>
      <c r="G55" t="s">
        <v>1106</v>
      </c>
      <c r="Q55" s="3" t="s">
        <v>166</v>
      </c>
      <c r="R55" s="45" t="s">
        <v>164</v>
      </c>
      <c r="S55" s="45">
        <v>14</v>
      </c>
      <c r="T55" s="45" t="s">
        <v>167</v>
      </c>
      <c r="U55" s="3">
        <v>15</v>
      </c>
    </row>
    <row r="56" spans="6:21" x14ac:dyDescent="0.2">
      <c r="F56" s="3">
        <v>39</v>
      </c>
      <c r="G56" s="55" t="s">
        <v>968</v>
      </c>
      <c r="Q56" s="3" t="s">
        <v>185</v>
      </c>
      <c r="R56" s="3" t="s">
        <v>183</v>
      </c>
      <c r="S56" s="3">
        <v>14</v>
      </c>
      <c r="T56" s="3" t="s">
        <v>6</v>
      </c>
      <c r="U56" s="3">
        <v>10</v>
      </c>
    </row>
    <row r="57" spans="6:21" x14ac:dyDescent="0.2">
      <c r="F57" s="3">
        <v>40</v>
      </c>
      <c r="G57" s="3" t="s">
        <v>1120</v>
      </c>
      <c r="Q57" s="3" t="s">
        <v>190</v>
      </c>
      <c r="R57" t="s">
        <v>1112</v>
      </c>
      <c r="S57" s="3">
        <v>14</v>
      </c>
      <c r="T57" s="3" t="s">
        <v>20</v>
      </c>
      <c r="U57" s="3">
        <v>16</v>
      </c>
    </row>
    <row r="58" spans="6:21" x14ac:dyDescent="0.2">
      <c r="F58" s="3">
        <v>41</v>
      </c>
      <c r="G58" s="3" t="s">
        <v>1121</v>
      </c>
      <c r="Q58" s="3" t="s">
        <v>196</v>
      </c>
      <c r="R58" s="3" t="s">
        <v>194</v>
      </c>
      <c r="S58" s="3">
        <v>14</v>
      </c>
      <c r="T58" s="3" t="s">
        <v>13</v>
      </c>
      <c r="U58" s="3">
        <v>15</v>
      </c>
    </row>
    <row r="59" spans="6:21" x14ac:dyDescent="0.2">
      <c r="F59" s="3">
        <v>42</v>
      </c>
      <c r="G59" s="3" t="s">
        <v>1133</v>
      </c>
      <c r="Q59" s="3" t="s">
        <v>202</v>
      </c>
      <c r="R59" s="3" t="s">
        <v>200</v>
      </c>
      <c r="S59" s="3">
        <v>14</v>
      </c>
      <c r="T59" s="3" t="s">
        <v>6</v>
      </c>
      <c r="U59" s="3">
        <v>12</v>
      </c>
    </row>
    <row r="60" spans="6:21" x14ac:dyDescent="0.2">
      <c r="F60" s="3">
        <v>43</v>
      </c>
      <c r="G60" s="3" t="s">
        <v>1140</v>
      </c>
      <c r="Q60" s="3" t="s">
        <v>208</v>
      </c>
      <c r="R60" s="3" t="s">
        <v>206</v>
      </c>
      <c r="S60" s="3">
        <v>14</v>
      </c>
      <c r="T60" s="3" t="s">
        <v>167</v>
      </c>
      <c r="U60" s="3">
        <v>17</v>
      </c>
    </row>
    <row r="61" spans="6:21" x14ac:dyDescent="0.2">
      <c r="F61" s="3">
        <v>44</v>
      </c>
      <c r="G61" s="3" t="s">
        <v>1146</v>
      </c>
      <c r="Q61" s="3" t="s">
        <v>214</v>
      </c>
      <c r="R61" s="3" t="s">
        <v>212</v>
      </c>
      <c r="S61" s="3">
        <v>14</v>
      </c>
      <c r="T61" s="3" t="s">
        <v>13</v>
      </c>
      <c r="U61" s="3">
        <v>18</v>
      </c>
    </row>
    <row r="62" spans="6:21" x14ac:dyDescent="0.2">
      <c r="F62" s="3">
        <v>45</v>
      </c>
      <c r="G62" s="3" t="s">
        <v>1156</v>
      </c>
      <c r="Q62" s="3" t="s">
        <v>220</v>
      </c>
      <c r="R62" s="3" t="s">
        <v>218</v>
      </c>
      <c r="S62" s="3">
        <v>14</v>
      </c>
      <c r="T62" s="3" t="s">
        <v>20</v>
      </c>
      <c r="U62" s="3">
        <v>14</v>
      </c>
    </row>
    <row r="63" spans="6:21" x14ac:dyDescent="0.2">
      <c r="F63" s="3">
        <v>46</v>
      </c>
      <c r="G63" s="3" t="s">
        <v>1161</v>
      </c>
      <c r="Q63" s="3" t="s">
        <v>226</v>
      </c>
      <c r="R63" s="3" t="s">
        <v>224</v>
      </c>
      <c r="S63" s="3">
        <v>14</v>
      </c>
      <c r="T63" s="3" t="s">
        <v>45</v>
      </c>
      <c r="U63" s="3">
        <v>18</v>
      </c>
    </row>
    <row r="64" spans="6:21" x14ac:dyDescent="0.2">
      <c r="F64" s="3">
        <v>47</v>
      </c>
      <c r="G64" s="51" t="s">
        <v>1168</v>
      </c>
      <c r="Q64" s="3" t="s">
        <v>244</v>
      </c>
      <c r="R64" s="3" t="s">
        <v>242</v>
      </c>
      <c r="S64" s="3">
        <v>14</v>
      </c>
      <c r="T64" s="3" t="s">
        <v>77</v>
      </c>
      <c r="U64" s="3">
        <v>15</v>
      </c>
    </row>
    <row r="65" spans="6:31" x14ac:dyDescent="0.2">
      <c r="F65" s="3">
        <v>48</v>
      </c>
      <c r="G65" s="3" t="s">
        <v>1174</v>
      </c>
      <c r="Q65" s="3" t="s">
        <v>250</v>
      </c>
      <c r="R65" s="45" t="s">
        <v>248</v>
      </c>
      <c r="S65" s="45">
        <v>14</v>
      </c>
      <c r="T65" s="45" t="s">
        <v>58</v>
      </c>
      <c r="U65" s="3">
        <v>15</v>
      </c>
    </row>
    <row r="66" spans="6:31" x14ac:dyDescent="0.2">
      <c r="F66" s="3">
        <v>49</v>
      </c>
      <c r="G66" s="3" t="s">
        <v>1179</v>
      </c>
      <c r="Q66" s="3" t="s">
        <v>262</v>
      </c>
      <c r="R66" s="3" t="s">
        <v>260</v>
      </c>
      <c r="S66" s="3">
        <v>14</v>
      </c>
      <c r="T66" s="3" t="s">
        <v>77</v>
      </c>
      <c r="U66" s="3">
        <v>19</v>
      </c>
    </row>
    <row r="67" spans="6:31" x14ac:dyDescent="0.2">
      <c r="F67" s="3">
        <v>50</v>
      </c>
      <c r="G67" s="3" t="s">
        <v>1182</v>
      </c>
      <c r="Q67" s="3" t="s">
        <v>274</v>
      </c>
      <c r="R67" s="3" t="s">
        <v>272</v>
      </c>
      <c r="S67" s="3">
        <v>14</v>
      </c>
      <c r="T67" s="3" t="s">
        <v>20</v>
      </c>
      <c r="U67" s="3">
        <v>15</v>
      </c>
    </row>
    <row r="68" spans="6:31" x14ac:dyDescent="0.2">
      <c r="F68" s="3">
        <v>51</v>
      </c>
      <c r="G68" s="3" t="s">
        <v>1185</v>
      </c>
      <c r="Q68" s="3" t="s">
        <v>280</v>
      </c>
      <c r="R68" s="3" t="s">
        <v>278</v>
      </c>
      <c r="S68" s="3">
        <v>14</v>
      </c>
      <c r="T68" s="3" t="s">
        <v>20</v>
      </c>
      <c r="U68" s="3">
        <v>20</v>
      </c>
    </row>
    <row r="69" spans="6:31" x14ac:dyDescent="0.2">
      <c r="F69" s="3">
        <v>52</v>
      </c>
      <c r="G69" s="3" t="s">
        <v>1189</v>
      </c>
      <c r="Q69" s="3" t="s">
        <v>328</v>
      </c>
      <c r="R69" s="3" t="s">
        <v>326</v>
      </c>
      <c r="S69" s="3">
        <v>14</v>
      </c>
      <c r="T69" s="3" t="s">
        <v>13</v>
      </c>
      <c r="U69" s="3">
        <v>17</v>
      </c>
    </row>
    <row r="70" spans="6:31" x14ac:dyDescent="0.2">
      <c r="F70" s="3">
        <v>53</v>
      </c>
      <c r="G70" s="3" t="s">
        <v>1200</v>
      </c>
      <c r="Q70" s="3" t="s">
        <v>819</v>
      </c>
      <c r="R70" s="3" t="s">
        <v>961</v>
      </c>
      <c r="S70" s="3">
        <v>14</v>
      </c>
      <c r="T70" s="3" t="s">
        <v>58</v>
      </c>
      <c r="U70" s="3">
        <v>12</v>
      </c>
    </row>
    <row r="71" spans="6:31" x14ac:dyDescent="0.2">
      <c r="F71" s="3">
        <v>54</v>
      </c>
      <c r="G71" s="3" t="s">
        <v>1257</v>
      </c>
      <c r="Q71" t="s">
        <v>268</v>
      </c>
      <c r="R71" t="s">
        <v>266</v>
      </c>
      <c r="S71" s="3">
        <v>14</v>
      </c>
      <c r="T71" t="s">
        <v>6</v>
      </c>
      <c r="U71" s="3">
        <v>16</v>
      </c>
      <c r="V71"/>
      <c r="X71"/>
      <c r="Z71"/>
      <c r="AA71"/>
      <c r="AB71"/>
      <c r="AC71"/>
      <c r="AD71"/>
      <c r="AE71"/>
    </row>
    <row r="72" spans="6:31" x14ac:dyDescent="0.2">
      <c r="F72" s="3">
        <v>55</v>
      </c>
      <c r="G72" s="3" t="s">
        <v>1262</v>
      </c>
      <c r="Q72" s="3" t="s">
        <v>831</v>
      </c>
      <c r="R72" s="3" t="s">
        <v>829</v>
      </c>
      <c r="S72" s="3">
        <v>14</v>
      </c>
      <c r="T72" s="3" t="s">
        <v>45</v>
      </c>
      <c r="U72" s="3">
        <v>16</v>
      </c>
    </row>
    <row r="73" spans="6:31" x14ac:dyDescent="0.2">
      <c r="F73" s="3">
        <v>56</v>
      </c>
      <c r="G73" s="3" t="s">
        <v>1277</v>
      </c>
      <c r="Q73" s="3" t="s">
        <v>834</v>
      </c>
      <c r="R73" s="3" t="s">
        <v>832</v>
      </c>
      <c r="S73" s="3">
        <v>14</v>
      </c>
      <c r="T73" s="3" t="s">
        <v>167</v>
      </c>
      <c r="U73" s="3">
        <v>16</v>
      </c>
    </row>
    <row r="74" spans="6:31" x14ac:dyDescent="0.2">
      <c r="F74" s="3">
        <v>57</v>
      </c>
      <c r="G74" s="3" t="s">
        <v>1276</v>
      </c>
      <c r="Q74" s="3" t="s">
        <v>1014</v>
      </c>
      <c r="R74" s="3" t="s">
        <v>1012</v>
      </c>
      <c r="S74" s="3">
        <v>14</v>
      </c>
      <c r="T74" s="3" t="s">
        <v>20</v>
      </c>
      <c r="U74" s="3">
        <v>16</v>
      </c>
    </row>
    <row r="75" spans="6:31" x14ac:dyDescent="0.2">
      <c r="F75" s="3">
        <v>58</v>
      </c>
      <c r="G75" s="3" t="s">
        <v>1395</v>
      </c>
      <c r="Q75" s="3" t="s">
        <v>1023</v>
      </c>
      <c r="R75" s="3" t="s">
        <v>1021</v>
      </c>
      <c r="S75" s="3">
        <v>14</v>
      </c>
      <c r="T75" s="3" t="s">
        <v>167</v>
      </c>
      <c r="U75" s="3">
        <v>15</v>
      </c>
    </row>
    <row r="76" spans="6:31" x14ac:dyDescent="0.2">
      <c r="F76" s="3">
        <v>59</v>
      </c>
      <c r="G76" s="51" t="s">
        <v>1404</v>
      </c>
      <c r="Q76" s="3" t="s">
        <v>1030</v>
      </c>
      <c r="R76" s="3" t="s">
        <v>835</v>
      </c>
      <c r="S76" s="3">
        <v>14</v>
      </c>
      <c r="T76" s="3" t="s">
        <v>20</v>
      </c>
      <c r="U76" s="3">
        <v>16</v>
      </c>
    </row>
    <row r="77" spans="6:31" x14ac:dyDescent="0.2">
      <c r="F77" s="3">
        <v>60</v>
      </c>
      <c r="G77" s="51" t="s">
        <v>1410</v>
      </c>
      <c r="Q77" s="3" t="s">
        <v>1039</v>
      </c>
      <c r="R77" s="3" t="s">
        <v>1037</v>
      </c>
      <c r="S77" s="3">
        <v>14</v>
      </c>
      <c r="T77" s="3" t="s">
        <v>20</v>
      </c>
      <c r="U77" s="3">
        <v>13</v>
      </c>
    </row>
    <row r="78" spans="6:31" x14ac:dyDescent="0.2">
      <c r="F78" s="3">
        <v>61</v>
      </c>
      <c r="G78" s="51" t="s">
        <v>1411</v>
      </c>
      <c r="Q78" s="3" t="s">
        <v>992</v>
      </c>
      <c r="R78" s="3" t="s">
        <v>990</v>
      </c>
      <c r="S78" s="3">
        <v>14</v>
      </c>
      <c r="T78" s="3" t="s">
        <v>13</v>
      </c>
      <c r="U78" s="3">
        <v>16</v>
      </c>
    </row>
    <row r="79" spans="6:31" x14ac:dyDescent="0.2">
      <c r="F79" s="3">
        <v>62</v>
      </c>
      <c r="G79" s="51" t="s">
        <v>1412</v>
      </c>
      <c r="Q79" t="s">
        <v>44</v>
      </c>
      <c r="R79" s="3" t="s">
        <v>1077</v>
      </c>
      <c r="S79" s="3">
        <v>12</v>
      </c>
      <c r="T79" s="3" t="s">
        <v>45</v>
      </c>
      <c r="U79" s="3">
        <v>9</v>
      </c>
    </row>
    <row r="80" spans="6:31" x14ac:dyDescent="0.2">
      <c r="F80" s="3">
        <v>63</v>
      </c>
      <c r="G80" s="68" t="s">
        <v>1413</v>
      </c>
      <c r="Q80" t="s">
        <v>1051</v>
      </c>
      <c r="R80" s="3" t="s">
        <v>1078</v>
      </c>
      <c r="S80" s="3">
        <v>14</v>
      </c>
      <c r="T80" t="s">
        <v>6</v>
      </c>
      <c r="U80" s="3">
        <v>16</v>
      </c>
    </row>
    <row r="81" spans="6:24" x14ac:dyDescent="0.2">
      <c r="F81" s="3">
        <v>64</v>
      </c>
      <c r="G81" s="68" t="s">
        <v>1414</v>
      </c>
      <c r="Q81" s="33" t="s">
        <v>1050</v>
      </c>
      <c r="R81" s="3" t="s">
        <v>1079</v>
      </c>
      <c r="S81" s="3">
        <v>14</v>
      </c>
      <c r="T81" s="32" t="s">
        <v>6</v>
      </c>
      <c r="U81" s="3">
        <v>17</v>
      </c>
    </row>
    <row r="82" spans="6:24" x14ac:dyDescent="0.2">
      <c r="Q82" s="3" t="s">
        <v>1083</v>
      </c>
      <c r="R82" s="3" t="s">
        <v>1085</v>
      </c>
      <c r="S82" s="3">
        <v>14</v>
      </c>
      <c r="T82" s="3" t="s">
        <v>77</v>
      </c>
      <c r="U82" s="3">
        <v>15</v>
      </c>
    </row>
    <row r="83" spans="6:24" x14ac:dyDescent="0.2">
      <c r="Q83" s="3" t="s">
        <v>1089</v>
      </c>
      <c r="R83" s="3" t="s">
        <v>973</v>
      </c>
      <c r="S83" s="3">
        <v>14</v>
      </c>
      <c r="T83" s="3" t="s">
        <v>20</v>
      </c>
      <c r="U83" s="3">
        <v>18</v>
      </c>
    </row>
    <row r="84" spans="6:24" x14ac:dyDescent="0.2">
      <c r="Q84" s="3" t="s">
        <v>976</v>
      </c>
      <c r="R84" s="3" t="s">
        <v>974</v>
      </c>
      <c r="S84" s="3">
        <v>14</v>
      </c>
      <c r="T84" s="3" t="s">
        <v>167</v>
      </c>
      <c r="U84" s="3">
        <v>17</v>
      </c>
    </row>
    <row r="85" spans="6:24" x14ac:dyDescent="0.2">
      <c r="Q85" s="3" t="s">
        <v>1211</v>
      </c>
      <c r="R85" s="3" t="s">
        <v>1096</v>
      </c>
      <c r="S85" s="3">
        <v>14</v>
      </c>
      <c r="T85" s="3" t="s">
        <v>167</v>
      </c>
      <c r="U85" s="3">
        <v>15</v>
      </c>
    </row>
    <row r="86" spans="6:24" x14ac:dyDescent="0.2">
      <c r="Q86" t="s">
        <v>1106</v>
      </c>
      <c r="R86" s="52" t="s">
        <v>1105</v>
      </c>
      <c r="S86" s="3">
        <v>14</v>
      </c>
      <c r="T86" t="s">
        <v>58</v>
      </c>
      <c r="U86" s="3">
        <v>20</v>
      </c>
    </row>
    <row r="87" spans="6:24" x14ac:dyDescent="0.2">
      <c r="Q87" s="55" t="s">
        <v>968</v>
      </c>
      <c r="R87" s="52" t="s">
        <v>1114</v>
      </c>
      <c r="S87" s="3">
        <v>14</v>
      </c>
      <c r="T87" s="32" t="s">
        <v>6</v>
      </c>
      <c r="U87" s="3">
        <v>12</v>
      </c>
    </row>
    <row r="88" spans="6:24" x14ac:dyDescent="0.2">
      <c r="Q88" s="3" t="s">
        <v>1120</v>
      </c>
      <c r="R88" s="3" t="s">
        <v>1116</v>
      </c>
      <c r="S88" s="3">
        <v>14</v>
      </c>
      <c r="T88" s="3" t="s">
        <v>13</v>
      </c>
      <c r="U88" s="3">
        <v>10</v>
      </c>
    </row>
    <row r="89" spans="6:24" x14ac:dyDescent="0.2">
      <c r="Q89" s="3" t="s">
        <v>1121</v>
      </c>
      <c r="R89" s="3" t="s">
        <v>1117</v>
      </c>
      <c r="S89" s="3">
        <v>14</v>
      </c>
      <c r="T89" s="3" t="s">
        <v>13</v>
      </c>
      <c r="U89" s="3">
        <v>12</v>
      </c>
    </row>
    <row r="90" spans="6:24" x14ac:dyDescent="0.2">
      <c r="Q90" s="3" t="s">
        <v>1133</v>
      </c>
      <c r="R90" s="3" t="s">
        <v>1131</v>
      </c>
      <c r="S90" s="3">
        <v>14</v>
      </c>
      <c r="T90" s="3" t="s">
        <v>6</v>
      </c>
      <c r="U90" s="3">
        <v>14</v>
      </c>
    </row>
    <row r="91" spans="6:24" x14ac:dyDescent="0.2">
      <c r="Q91" s="3" t="s">
        <v>1140</v>
      </c>
      <c r="R91" s="3" t="s">
        <v>1138</v>
      </c>
      <c r="S91" s="3">
        <v>14</v>
      </c>
      <c r="T91" s="3" t="s">
        <v>13</v>
      </c>
      <c r="U91" s="3">
        <v>14</v>
      </c>
    </row>
    <row r="92" spans="6:24" x14ac:dyDescent="0.2">
      <c r="Q92" s="3" t="s">
        <v>1146</v>
      </c>
      <c r="R92" s="3" t="s">
        <v>1130</v>
      </c>
      <c r="S92" s="3">
        <v>14</v>
      </c>
      <c r="T92" s="3" t="s">
        <v>13</v>
      </c>
      <c r="U92" s="3">
        <v>18</v>
      </c>
    </row>
    <row r="93" spans="6:24" x14ac:dyDescent="0.2">
      <c r="Q93" s="3" t="s">
        <v>101</v>
      </c>
      <c r="R93" s="3" t="s">
        <v>1150</v>
      </c>
      <c r="S93" s="3">
        <v>14</v>
      </c>
      <c r="T93" s="3" t="s">
        <v>6</v>
      </c>
      <c r="U93" s="3">
        <v>17</v>
      </c>
    </row>
    <row r="94" spans="6:24" x14ac:dyDescent="0.2">
      <c r="Q94" s="3" t="s">
        <v>1156</v>
      </c>
      <c r="R94" s="3" t="s">
        <v>1152</v>
      </c>
      <c r="S94" s="3">
        <v>14</v>
      </c>
      <c r="T94" s="3" t="s">
        <v>45</v>
      </c>
      <c r="U94" s="3">
        <v>15</v>
      </c>
    </row>
    <row r="95" spans="6:24" x14ac:dyDescent="0.2">
      <c r="Q95" s="3" t="s">
        <v>1161</v>
      </c>
      <c r="R95" s="3" t="s">
        <v>1151</v>
      </c>
      <c r="S95" s="51">
        <v>14</v>
      </c>
      <c r="T95" s="3" t="s">
        <v>6</v>
      </c>
      <c r="U95" s="3">
        <v>15</v>
      </c>
    </row>
    <row r="96" spans="6:24" x14ac:dyDescent="0.2">
      <c r="Q96" s="51" t="s">
        <v>1168</v>
      </c>
      <c r="R96" s="51" t="s">
        <v>1153</v>
      </c>
      <c r="S96" s="51">
        <v>14</v>
      </c>
      <c r="T96" s="51" t="s">
        <v>13</v>
      </c>
      <c r="U96" s="51">
        <v>14</v>
      </c>
      <c r="V96" s="51"/>
      <c r="W96"/>
      <c r="X96" s="51"/>
    </row>
    <row r="97" spans="17:21" x14ac:dyDescent="0.2">
      <c r="Q97" s="3" t="s">
        <v>1174</v>
      </c>
      <c r="R97" s="3" t="s">
        <v>1154</v>
      </c>
      <c r="S97" s="51">
        <v>14</v>
      </c>
      <c r="T97" s="3" t="s">
        <v>167</v>
      </c>
      <c r="U97" s="3">
        <v>11</v>
      </c>
    </row>
    <row r="98" spans="17:21" x14ac:dyDescent="0.2">
      <c r="Q98" s="51" t="s">
        <v>1180</v>
      </c>
      <c r="R98" s="51" t="s">
        <v>1181</v>
      </c>
      <c r="S98" s="51">
        <v>14</v>
      </c>
      <c r="T98" s="51" t="s">
        <v>1218</v>
      </c>
      <c r="U98" s="51">
        <v>14</v>
      </c>
    </row>
    <row r="99" spans="17:21" x14ac:dyDescent="0.2">
      <c r="Q99" s="51" t="s">
        <v>1183</v>
      </c>
      <c r="R99" s="51" t="s">
        <v>1184</v>
      </c>
      <c r="S99" s="51">
        <v>14</v>
      </c>
      <c r="T99" t="s">
        <v>6</v>
      </c>
      <c r="U99" s="51">
        <v>12</v>
      </c>
    </row>
    <row r="100" spans="17:21" x14ac:dyDescent="0.2">
      <c r="Q100" s="51" t="s">
        <v>1186</v>
      </c>
      <c r="R100" s="51" t="s">
        <v>1187</v>
      </c>
      <c r="S100" s="51">
        <v>14</v>
      </c>
      <c r="T100" t="s">
        <v>6</v>
      </c>
      <c r="U100" s="51">
        <v>12</v>
      </c>
    </row>
    <row r="101" spans="17:21" x14ac:dyDescent="0.2">
      <c r="Q101" s="51" t="s">
        <v>1190</v>
      </c>
      <c r="R101" s="51" t="s">
        <v>1188</v>
      </c>
      <c r="S101" s="51">
        <v>14</v>
      </c>
      <c r="T101" t="s">
        <v>6</v>
      </c>
      <c r="U101" s="51">
        <v>14</v>
      </c>
    </row>
    <row r="102" spans="17:21" x14ac:dyDescent="0.2">
      <c r="Q102" s="3" t="s">
        <v>1200</v>
      </c>
      <c r="R102" s="3" t="s">
        <v>1199</v>
      </c>
      <c r="S102" s="3">
        <v>14</v>
      </c>
      <c r="T102" t="s">
        <v>6</v>
      </c>
      <c r="U102" s="3">
        <v>12</v>
      </c>
    </row>
    <row r="103" spans="17:21" x14ac:dyDescent="0.2">
      <c r="Q103" s="3" t="s">
        <v>1217</v>
      </c>
      <c r="R103" s="3" t="s">
        <v>1215</v>
      </c>
      <c r="S103" s="3">
        <v>14</v>
      </c>
      <c r="T103" s="3" t="s">
        <v>1218</v>
      </c>
      <c r="U103" s="3">
        <v>14</v>
      </c>
    </row>
    <row r="104" spans="17:21" x14ac:dyDescent="0.2">
      <c r="Q104" s="3" t="s">
        <v>1225</v>
      </c>
      <c r="R104" s="3" t="s">
        <v>1216</v>
      </c>
      <c r="S104" s="3">
        <v>14</v>
      </c>
      <c r="T104" s="3" t="s">
        <v>1209</v>
      </c>
      <c r="U104" s="3">
        <v>10</v>
      </c>
    </row>
    <row r="105" spans="17:21" x14ac:dyDescent="0.2">
      <c r="Q105" s="3" t="s">
        <v>1231</v>
      </c>
      <c r="R105" s="3" t="s">
        <v>1230</v>
      </c>
      <c r="S105" s="3">
        <v>14</v>
      </c>
      <c r="T105" s="3" t="s">
        <v>1209</v>
      </c>
      <c r="U105" s="3">
        <v>17</v>
      </c>
    </row>
    <row r="106" spans="17:21" x14ac:dyDescent="0.2">
      <c r="Q106" s="3" t="s">
        <v>1233</v>
      </c>
      <c r="R106" s="3" t="s">
        <v>1232</v>
      </c>
      <c r="S106" s="3">
        <v>14</v>
      </c>
    </row>
    <row r="107" spans="17:21" x14ac:dyDescent="0.2">
      <c r="Q107" s="3" t="s">
        <v>1257</v>
      </c>
      <c r="R107" s="3" t="s">
        <v>1268</v>
      </c>
      <c r="S107" s="3">
        <v>14</v>
      </c>
      <c r="T107" s="3" t="s">
        <v>1209</v>
      </c>
      <c r="U107" s="3">
        <v>19</v>
      </c>
    </row>
    <row r="108" spans="17:21" x14ac:dyDescent="0.2">
      <c r="Q108" s="3" t="s">
        <v>1262</v>
      </c>
      <c r="R108" s="3" t="s">
        <v>1267</v>
      </c>
      <c r="S108" s="3">
        <v>14</v>
      </c>
      <c r="T108" s="3" t="s">
        <v>1218</v>
      </c>
      <c r="U108" s="3">
        <v>10</v>
      </c>
    </row>
    <row r="109" spans="17:21" x14ac:dyDescent="0.2">
      <c r="Q109" t="s">
        <v>1277</v>
      </c>
      <c r="R109" t="s">
        <v>1270</v>
      </c>
      <c r="S109" s="3">
        <v>14</v>
      </c>
      <c r="T109" s="3" t="s">
        <v>1209</v>
      </c>
      <c r="U109" s="3">
        <v>11</v>
      </c>
    </row>
    <row r="110" spans="17:21" x14ac:dyDescent="0.2">
      <c r="Q110" t="s">
        <v>1276</v>
      </c>
      <c r="R110" t="s">
        <v>1275</v>
      </c>
      <c r="S110" s="3">
        <v>14</v>
      </c>
      <c r="T110" s="3" t="s">
        <v>1209</v>
      </c>
      <c r="U110" s="3">
        <v>19</v>
      </c>
    </row>
    <row r="111" spans="17:21" x14ac:dyDescent="0.2">
      <c r="Q111" t="s">
        <v>1282</v>
      </c>
      <c r="R111" t="s">
        <v>1272</v>
      </c>
      <c r="S111" s="3">
        <v>11</v>
      </c>
      <c r="T111" t="s">
        <v>1209</v>
      </c>
      <c r="U111">
        <v>8</v>
      </c>
    </row>
    <row r="112" spans="17:21" x14ac:dyDescent="0.2">
      <c r="Q112" s="3" t="s">
        <v>1395</v>
      </c>
      <c r="R112" s="3" t="s">
        <v>1401</v>
      </c>
      <c r="S112" s="3">
        <v>14</v>
      </c>
      <c r="T112" s="3" t="s">
        <v>6</v>
      </c>
      <c r="U112" s="3">
        <v>15</v>
      </c>
    </row>
    <row r="113" spans="17:21" x14ac:dyDescent="0.2">
      <c r="Q113" s="51" t="s">
        <v>1404</v>
      </c>
      <c r="R113" s="40" t="s">
        <v>1402</v>
      </c>
      <c r="S113" s="51">
        <v>14</v>
      </c>
      <c r="T113" s="3" t="s">
        <v>20</v>
      </c>
      <c r="U113" s="51">
        <v>11</v>
      </c>
    </row>
    <row r="114" spans="17:21" x14ac:dyDescent="0.2">
      <c r="Q114" s="51" t="s">
        <v>1410</v>
      </c>
      <c r="R114" s="51" t="s">
        <v>1416</v>
      </c>
      <c r="S114" s="3">
        <v>14</v>
      </c>
      <c r="T114" s="51" t="s">
        <v>77</v>
      </c>
      <c r="U114" s="51">
        <v>20</v>
      </c>
    </row>
    <row r="115" spans="17:21" x14ac:dyDescent="0.2">
      <c r="Q115" s="51" t="s">
        <v>1411</v>
      </c>
      <c r="R115" s="51" t="s">
        <v>1422</v>
      </c>
      <c r="S115" s="51">
        <v>14</v>
      </c>
      <c r="T115" s="51" t="s">
        <v>6</v>
      </c>
      <c r="U115" s="51">
        <v>14</v>
      </c>
    </row>
    <row r="116" spans="17:21" x14ac:dyDescent="0.2">
      <c r="Q116" s="51" t="s">
        <v>1412</v>
      </c>
      <c r="R116" s="51" t="s">
        <v>1428</v>
      </c>
      <c r="S116" s="3">
        <v>14</v>
      </c>
      <c r="T116" s="51" t="s">
        <v>20</v>
      </c>
      <c r="U116" s="51">
        <v>14</v>
      </c>
    </row>
    <row r="117" spans="17:21" x14ac:dyDescent="0.2">
      <c r="Q117" s="68" t="s">
        <v>1413</v>
      </c>
      <c r="R117" s="68" t="s">
        <v>1434</v>
      </c>
      <c r="S117" s="51">
        <v>14</v>
      </c>
      <c r="T117" s="68" t="s">
        <v>167</v>
      </c>
      <c r="U117" s="68">
        <v>12</v>
      </c>
    </row>
    <row r="118" spans="17:21" x14ac:dyDescent="0.2">
      <c r="Q118" s="68" t="s">
        <v>1414</v>
      </c>
      <c r="R118" s="68" t="s">
        <v>1440</v>
      </c>
      <c r="S118" s="3">
        <v>14</v>
      </c>
      <c r="T118" s="68" t="s">
        <v>58</v>
      </c>
      <c r="U118" s="68">
        <v>15</v>
      </c>
    </row>
  </sheetData>
  <phoneticPr fontId="1" type="noConversion"/>
  <conditionalFormatting sqref="Q17:Q78">
    <cfRule type="duplicateValues" dxfId="229" priority="3"/>
  </conditionalFormatting>
  <conditionalFormatting sqref="G18:G49">
    <cfRule type="duplicateValues" dxfId="228" priority="2"/>
  </conditionalFormatting>
  <conditionalFormatting sqref="G18:G50">
    <cfRule type="duplicateValues" dxfId="227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2881"/>
  <sheetViews>
    <sheetView zoomScale="85" zoomScaleNormal="85" workbookViewId="0">
      <pane xSplit="7" ySplit="1" topLeftCell="H122" activePane="bottomRight" state="frozen"/>
      <selection pane="topRight" activeCell="H1" sqref="H1"/>
      <selection pane="bottomLeft" activeCell="A2" sqref="A2"/>
      <selection pane="bottomRight" activeCell="M153" sqref="M153"/>
    </sheetView>
  </sheetViews>
  <sheetFormatPr defaultRowHeight="14.25" x14ac:dyDescent="0.2"/>
  <cols>
    <col min="1" max="1" width="9" style="3" bestFit="1" customWidth="1"/>
    <col min="2" max="4" width="4.75" style="3" bestFit="1" customWidth="1"/>
    <col min="5" max="5" width="24.875" customWidth="1"/>
    <col min="6" max="6" width="9" style="26"/>
    <col min="7" max="7" width="14.75" style="40" bestFit="1" customWidth="1"/>
    <col min="8" max="13" width="9" style="26"/>
    <col min="14" max="17" width="8.625" style="26" customWidth="1"/>
    <col min="18" max="18" width="33.125" style="58" customWidth="1"/>
    <col min="19" max="24" width="8.625" style="26" customWidth="1"/>
    <col min="25" max="25" width="15.25" style="26" customWidth="1"/>
    <col min="26" max="27" width="8.625" style="26" customWidth="1"/>
    <col min="28" max="28" width="9" customWidth="1"/>
    <col min="29" max="31" width="8.625" style="26"/>
  </cols>
  <sheetData>
    <row r="1" spans="1:31" ht="18.600000000000001" customHeight="1" x14ac:dyDescent="0.2">
      <c r="A1" s="5" t="s">
        <v>827</v>
      </c>
      <c r="B1" s="6" t="s">
        <v>529</v>
      </c>
      <c r="C1" s="5" t="s">
        <v>530</v>
      </c>
      <c r="D1" s="5" t="s">
        <v>531</v>
      </c>
      <c r="E1" s="5" t="s">
        <v>806</v>
      </c>
      <c r="F1" s="31" t="s">
        <v>828</v>
      </c>
      <c r="G1" s="60" t="s">
        <v>808</v>
      </c>
      <c r="H1" s="31" t="s">
        <v>809</v>
      </c>
      <c r="I1" s="31" t="s">
        <v>810</v>
      </c>
      <c r="J1" s="31" t="s">
        <v>811</v>
      </c>
      <c r="K1" s="31" t="s">
        <v>836</v>
      </c>
      <c r="L1" s="31" t="s">
        <v>837</v>
      </c>
      <c r="M1" s="31" t="s">
        <v>838</v>
      </c>
      <c r="N1" s="31" t="s">
        <v>839</v>
      </c>
      <c r="O1" s="31" t="s">
        <v>840</v>
      </c>
      <c r="P1" s="31" t="s">
        <v>841</v>
      </c>
      <c r="Q1" s="31" t="s">
        <v>602</v>
      </c>
      <c r="R1" s="61" t="s">
        <v>842</v>
      </c>
      <c r="S1" s="31" t="s">
        <v>843</v>
      </c>
      <c r="T1" s="31" t="s">
        <v>844</v>
      </c>
      <c r="U1" s="31" t="s">
        <v>1075</v>
      </c>
      <c r="V1" s="31" t="s">
        <v>1076</v>
      </c>
      <c r="W1" s="26" t="s">
        <v>1111</v>
      </c>
      <c r="X1" s="26" t="s">
        <v>1115</v>
      </c>
      <c r="Y1" s="31" t="s">
        <v>812</v>
      </c>
      <c r="Z1" s="31" t="s">
        <v>813</v>
      </c>
      <c r="AA1" s="31" t="s">
        <v>814</v>
      </c>
      <c r="AC1" s="31" t="s">
        <v>836</v>
      </c>
      <c r="AD1" s="31" t="s">
        <v>837</v>
      </c>
      <c r="AE1" s="31" t="s">
        <v>838</v>
      </c>
    </row>
    <row r="2" spans="1:31" x14ac:dyDescent="0.2">
      <c r="A2" s="3" t="s">
        <v>1458</v>
      </c>
      <c r="B2" s="3" t="str">
        <f>"P"&amp;IF(INT((ROW()+34)/36)&gt;=10,INT((ROW()+34)/36),"0"&amp;INT((ROW()+34)/36))</f>
        <v>P01</v>
      </c>
      <c r="C2" s="3" t="s">
        <v>532</v>
      </c>
      <c r="D2" s="3" t="s">
        <v>533</v>
      </c>
      <c r="E2" t="str">
        <f t="shared" ref="E2:E65" si="0">A2&amp;B2&amp;C2&amp;D2</f>
        <v>M22P01U01N01</v>
      </c>
      <c r="F2" s="26">
        <f ca="1">IFERROR(VLOOKUP(G2,模型表!C:U,19,0),0)</f>
        <v>0</v>
      </c>
      <c r="H2" s="26" t="str">
        <f ca="1">IFERROR(IF($F2=0,"",(VLOOKUP(RIGHT(A2,2)+0,难度表!B:F,3,FALSE)*K2+N2)),0)</f>
        <v/>
      </c>
      <c r="I2" s="26" t="str">
        <f ca="1">IFERROR(IF($F2=0,"",(VLOOKUP(RIGHT(B2,2)+0,难度表!B:F,4,FALSE)*L2+O2)),0)</f>
        <v/>
      </c>
      <c r="J2" s="26" t="str">
        <f ca="1">IFERROR(IF($F2=0,"",(VLOOKUP(RIGHT(B2,2)+0,难度表!B:F,5,FALSE)*M2+P2)),0)</f>
        <v/>
      </c>
      <c r="K2" s="26" t="s">
        <v>1081</v>
      </c>
      <c r="L2" s="26" t="s">
        <v>1081</v>
      </c>
      <c r="M2" s="3" t="s">
        <v>1081</v>
      </c>
      <c r="N2" s="26">
        <v>0</v>
      </c>
      <c r="O2" s="26">
        <v>0</v>
      </c>
      <c r="P2" s="26">
        <v>0</v>
      </c>
      <c r="Q2" s="26">
        <v>0</v>
      </c>
      <c r="R2" s="58" t="s">
        <v>545</v>
      </c>
      <c r="S2" s="26">
        <v>1</v>
      </c>
      <c r="T2" s="26">
        <v>0</v>
      </c>
      <c r="U2" s="26">
        <f ca="1">IFERROR(VLOOKUP(G2,模型表!$C:$T,18,FALSE),0)</f>
        <v>0</v>
      </c>
      <c r="V2" s="26">
        <f>IFERROR(VLOOKUP(G2,模型表!$C:$J,8,FALSE),0)</f>
        <v>0</v>
      </c>
      <c r="W2" s="26">
        <f>IFERROR(VLOOKUP(G2,模型表!$C:$J,6,FALSE),0)</f>
        <v>0</v>
      </c>
      <c r="X2" s="26">
        <v>1</v>
      </c>
      <c r="Y2" s="26" t="str" cm="1">
        <f t="array" aca="1" ref="Y2" ca="1">INDEX(E:E,SMALL(IF($F$2:$F$3000,ROW($2:$3000),4^8),ROW(A1)))&amp;""</f>
        <v>M22P01U01N02</v>
      </c>
      <c r="Z2" s="26">
        <f ca="1">IF(Y2="","",IF(RIGHT(Y2,2)="08",1,0))</f>
        <v>0</v>
      </c>
      <c r="AA2" s="26">
        <f ca="1">IFERROR(RIGHT(Y2,1)*1,"")</f>
        <v>2</v>
      </c>
      <c r="AB2" s="40"/>
      <c r="AC2" s="26" t="str">
        <f ca="1">IFERROR(IFERROR(VLOOKUP($V2,索引表!$L$7:$O$13,2,FALSE)*VLOOKUP(VLOOKUP($G2,索引表!$R:$U,4,FALSE),索引表!$I$18:$L$30,2,FALSE)*VLOOKUP($U2,索引表!E:F,2,FALSE),IF($U2="小怪",0.738,"")),0)</f>
        <v/>
      </c>
      <c r="AD2" s="26" t="str">
        <f ca="1">IFERROR(IFERROR(VLOOKUP($V2,索引表!$L$7:$O$13,3,FALSE)*VLOOKUP(VLOOKUP($G2,索引表!$R:$U,4,FALSE),索引表!$I$18:$L$30,3,FALSE)*VLOOKUP($U2,索引表!G:H,2,FALSE)*0.3,IF($U2="小怪",0.2,"")),0)</f>
        <v/>
      </c>
      <c r="AE2" s="3" t="str">
        <f ca="1">IFERROR(IF(D2="N08",IF(F2&lt;&gt;0,50,""),IFERROR(VLOOKUP($V2,索引表!$L$7:$O$13,4,FALSE)*VLOOKUP(VLOOKUP($G2,索引表!$R:$U,4,FALSE),索引表!$I$18:$L$30,4,FALSE)*VLOOKUP($U2,索引表!I:J,2,FALSE)*4,IF($U2="小怪",1*3.45*0.9*0.9,""))),0)</f>
        <v/>
      </c>
    </row>
    <row r="3" spans="1:31" x14ac:dyDescent="0.2">
      <c r="A3" s="3" t="s">
        <v>1458</v>
      </c>
      <c r="B3" s="3" t="str">
        <f t="shared" ref="B3:B66" si="1">"P"&amp;IF(INT((ROW()+34)/36)&gt;=10,INT((ROW()+34)/36),"0"&amp;INT((ROW()+34)/36))</f>
        <v>P01</v>
      </c>
      <c r="C3" s="3" t="s">
        <v>532</v>
      </c>
      <c r="D3" s="3" t="s">
        <v>534</v>
      </c>
      <c r="E3" t="str">
        <f t="shared" si="0"/>
        <v>M22P01U01N02</v>
      </c>
      <c r="F3" s="26">
        <f ca="1">IFERROR(VLOOKUP(G3,模型表!C:U,19,0),0)</f>
        <v>33</v>
      </c>
      <c r="G3" s="40" t="s">
        <v>200</v>
      </c>
      <c r="H3" s="26">
        <f ca="1">IFERROR(IF($F3=0,"",(VLOOKUP(RIGHT(A3,2)+0,难度表!B:F,3,FALSE)*K3+N3)),0)</f>
        <v>30878.215199999999</v>
      </c>
      <c r="I3" s="26">
        <f ca="1">IFERROR(IF($F3=0,"",(VLOOKUP(RIGHT(B3,2)+0,难度表!B:F,4,FALSE)*L3+O3)),0)</f>
        <v>11756.989439999999</v>
      </c>
      <c r="J3" s="26">
        <f ca="1">IFERROR(IF($F3=0,"",(VLOOKUP(RIGHT(B3,2)+0,难度表!B:F,5,FALSE)*M3+P3)),0)</f>
        <v>140481.68601600002</v>
      </c>
      <c r="K3" s="26">
        <v>1.008</v>
      </c>
      <c r="L3" s="26">
        <v>0.24599999999999997</v>
      </c>
      <c r="M3" s="3">
        <f ca="1">2.4495*1.2</f>
        <v>2.9394</v>
      </c>
      <c r="N3" s="26">
        <v>0</v>
      </c>
      <c r="O3" s="26">
        <v>0</v>
      </c>
      <c r="P3" s="26">
        <v>0</v>
      </c>
      <c r="Q3" s="26">
        <v>880</v>
      </c>
      <c r="R3" s="58" t="s">
        <v>545</v>
      </c>
      <c r="S3" s="26">
        <v>1</v>
      </c>
      <c r="T3" s="26">
        <v>0</v>
      </c>
      <c r="U3" s="26" t="str">
        <f ca="1">IFERROR(VLOOKUP(G3,模型表!$C:$T,18,FALSE),0)</f>
        <v>SSR</v>
      </c>
      <c r="V3" s="26" t="str">
        <f>IFERROR(VLOOKUP(G3,模型表!$C:$J,8,FALSE),0)</f>
        <v>Attack</v>
      </c>
      <c r="W3" s="26">
        <f>IFERROR(VLOOKUP(G3,模型表!$C:$J,6,FALSE),0)</f>
        <v>12</v>
      </c>
      <c r="X3" s="26">
        <v>1</v>
      </c>
      <c r="Y3" s="26" t="str" cm="1">
        <f t="array" aca="1" ref="Y3" ca="1">INDEX(E:E,SMALL(IF($F$2:$F$3000,ROW($2:$3000),4^8),ROW(A2)))&amp;""</f>
        <v>M22P01U01N05</v>
      </c>
      <c r="Z3" s="26">
        <f t="shared" ref="Z3:Z66" ca="1" si="2">IF(Y3="","",IF(RIGHT(Y3,2)="08",1,0))</f>
        <v>0</v>
      </c>
      <c r="AA3" s="26">
        <f t="shared" ref="AA3:AA66" ca="1" si="3">IFERROR(RIGHT(Y3,1)*1,"")</f>
        <v>5</v>
      </c>
      <c r="AB3" s="40"/>
      <c r="AC3" s="26">
        <f ca="1">IFERROR(IFERROR(VLOOKUP($V3,索引表!$L$7:$O$13,2,FALSE)*VLOOKUP(VLOOKUP($G3,索引表!$R:$U,4,FALSE),索引表!$I$18:$L$30,2,FALSE)*VLOOKUP($U3,索引表!E:F,2,FALSE),IF($U3="小怪",0.738,"")),0)</f>
        <v>1.008</v>
      </c>
      <c r="AD3" s="26">
        <f ca="1">IFERROR(IFERROR(VLOOKUP($V3,索引表!$L$7:$O$13,3,FALSE)*VLOOKUP(VLOOKUP($G3,索引表!$R:$U,4,FALSE),索引表!$I$18:$L$30,3,FALSE)*VLOOKUP($U3,索引表!G:H,2,FALSE)*0.3,IF($U3="小怪",0.2,"")),0)</f>
        <v>0.24599999999999997</v>
      </c>
      <c r="AE3" s="3">
        <f ca="1">IFERROR(IF(D3="N08",IF(F3&lt;&gt;0,50,""),IFERROR(VLOOKUP($V3,索引表!$L$7:$O$13,4,FALSE)*VLOOKUP(VLOOKUP($G3,索引表!$R:$U,4,FALSE),索引表!$I$18:$L$30,4,FALSE)*VLOOKUP($U3,索引表!I:J,2,FALSE)*4,IF($U3="小怪",1*3.45*0.9*0.9,""))),0)</f>
        <v>2.4495</v>
      </c>
    </row>
    <row r="4" spans="1:31" x14ac:dyDescent="0.2">
      <c r="A4" s="3" t="s">
        <v>1457</v>
      </c>
      <c r="B4" s="3" t="str">
        <f t="shared" si="1"/>
        <v>P01</v>
      </c>
      <c r="C4" s="3" t="s">
        <v>532</v>
      </c>
      <c r="D4" s="3" t="s">
        <v>535</v>
      </c>
      <c r="E4" t="str">
        <f t="shared" si="0"/>
        <v>M22P01U01N03</v>
      </c>
      <c r="F4" s="26">
        <f ca="1">IFERROR(VLOOKUP(G4,模型表!C:U,19,0),0)</f>
        <v>0</v>
      </c>
      <c r="H4" s="26" t="str">
        <f ca="1">IFERROR(IF($F4=0,"",(VLOOKUP(RIGHT(A4,2)+0,难度表!B:F,3,FALSE)*K4+N4)),0)</f>
        <v/>
      </c>
      <c r="I4" s="26" t="str">
        <f ca="1">IFERROR(IF($F4=0,"",(VLOOKUP(RIGHT(B4,2)+0,难度表!B:F,4,FALSE)*L4+O4)),0)</f>
        <v/>
      </c>
      <c r="J4" s="26" t="str">
        <f ca="1">IFERROR(IF($F4=0,"",(VLOOKUP(RIGHT(B4,2)+0,难度表!B:F,5,FALSE)*M4+P4)),0)</f>
        <v/>
      </c>
      <c r="K4" s="26" t="s">
        <v>1081</v>
      </c>
      <c r="L4" s="26" t="s">
        <v>1081</v>
      </c>
      <c r="M4" s="3" t="s">
        <v>1081</v>
      </c>
      <c r="N4" s="26">
        <v>0</v>
      </c>
      <c r="O4" s="26">
        <v>0</v>
      </c>
      <c r="P4" s="26">
        <v>0</v>
      </c>
      <c r="Q4" s="26">
        <v>0</v>
      </c>
      <c r="R4" s="58" t="s">
        <v>545</v>
      </c>
      <c r="S4" s="26">
        <v>1</v>
      </c>
      <c r="T4" s="26">
        <v>0</v>
      </c>
      <c r="U4" s="26">
        <f ca="1">IFERROR(VLOOKUP(G4,模型表!$C:$T,18,FALSE),0)</f>
        <v>0</v>
      </c>
      <c r="V4" s="26">
        <f>IFERROR(VLOOKUP(G4,模型表!$C:$J,8,FALSE),0)</f>
        <v>0</v>
      </c>
      <c r="W4" s="26">
        <f>IFERROR(VLOOKUP(G4,模型表!$C:$J,6,FALSE),0)</f>
        <v>0</v>
      </c>
      <c r="X4" s="26">
        <v>1</v>
      </c>
      <c r="Y4" s="26" t="str" cm="1">
        <f t="array" aca="1" ref="Y4" ca="1">INDEX(E:E,SMALL(IF($F$2:$F$3000,ROW($2:$3000),4^8),ROW(A3)))&amp;""</f>
        <v>M22P01U01N08</v>
      </c>
      <c r="Z4" s="26">
        <f t="shared" ca="1" si="2"/>
        <v>1</v>
      </c>
      <c r="AA4" s="26">
        <f t="shared" ca="1" si="3"/>
        <v>8</v>
      </c>
      <c r="AB4" s="40"/>
      <c r="AC4" s="26" t="str">
        <f ca="1">IFERROR(IFERROR(VLOOKUP($V4,索引表!$L$7:$O$13,2,FALSE)*VLOOKUP(VLOOKUP($G4,索引表!$R:$U,4,FALSE),索引表!$I$18:$L$30,2,FALSE)*VLOOKUP($U4,索引表!E:F,2,FALSE),IF($U4="小怪",0.738,"")),0)</f>
        <v/>
      </c>
      <c r="AD4" s="26" t="str">
        <f ca="1">IFERROR(IFERROR(VLOOKUP($V4,索引表!$L$7:$O$13,3,FALSE)*VLOOKUP(VLOOKUP($G4,索引表!$R:$U,4,FALSE),索引表!$I$18:$L$30,3,FALSE)*VLOOKUP($U4,索引表!G:H,2,FALSE)*0.3,IF($U4="小怪",0.2,"")),0)</f>
        <v/>
      </c>
      <c r="AE4" s="3" t="str">
        <f ca="1">IFERROR(IF(D4="N08",IF(F4&lt;&gt;0,50,""),IFERROR(VLOOKUP($V4,索引表!$L$7:$O$13,4,FALSE)*VLOOKUP(VLOOKUP($G4,索引表!$R:$U,4,FALSE),索引表!$I$18:$L$30,4,FALSE)*VLOOKUP($U4,索引表!I:J,2,FALSE)*4,IF($U4="小怪",1*3.45*0.9*0.9,""))),0)</f>
        <v/>
      </c>
    </row>
    <row r="5" spans="1:31" x14ac:dyDescent="0.2">
      <c r="A5" s="3" t="s">
        <v>1457</v>
      </c>
      <c r="B5" s="3" t="str">
        <f t="shared" si="1"/>
        <v>P01</v>
      </c>
      <c r="C5" s="3" t="s">
        <v>532</v>
      </c>
      <c r="D5" s="3" t="s">
        <v>536</v>
      </c>
      <c r="E5" t="str">
        <f t="shared" si="0"/>
        <v>M22P01U01N04</v>
      </c>
      <c r="F5" s="26">
        <f ca="1">IFERROR(VLOOKUP(G5,模型表!C:U,19,0),0)</f>
        <v>0</v>
      </c>
      <c r="H5" s="26" t="str">
        <f ca="1">IFERROR(IF($F5=0,"",(VLOOKUP(RIGHT(A5,2)+0,难度表!B:F,3,FALSE)*K5+N5)),0)</f>
        <v/>
      </c>
      <c r="I5" s="26" t="str">
        <f ca="1">IFERROR(IF($F5=0,"",(VLOOKUP(RIGHT(B5,2)+0,难度表!B:F,4,FALSE)*L5+O5)),0)</f>
        <v/>
      </c>
      <c r="J5" s="26" t="str">
        <f ca="1">IFERROR(IF($F5=0,"",(VLOOKUP(RIGHT(B5,2)+0,难度表!B:F,5,FALSE)*M5+P5)),0)</f>
        <v/>
      </c>
      <c r="K5" s="26" t="s">
        <v>1081</v>
      </c>
      <c r="L5" s="26" t="s">
        <v>1081</v>
      </c>
      <c r="M5" s="3" t="s">
        <v>1081</v>
      </c>
      <c r="N5" s="26">
        <v>0</v>
      </c>
      <c r="O5" s="26">
        <v>0</v>
      </c>
      <c r="P5" s="26">
        <v>0</v>
      </c>
      <c r="Q5" s="26">
        <v>0</v>
      </c>
      <c r="R5" s="58" t="s">
        <v>545</v>
      </c>
      <c r="S5" s="26">
        <v>1</v>
      </c>
      <c r="T5" s="26">
        <v>0</v>
      </c>
      <c r="U5" s="26">
        <f ca="1">IFERROR(VLOOKUP(G5,模型表!$C:$T,18,FALSE),0)</f>
        <v>0</v>
      </c>
      <c r="V5" s="26">
        <f>IFERROR(VLOOKUP(G5,模型表!$C:$J,8,FALSE),0)</f>
        <v>0</v>
      </c>
      <c r="W5" s="26">
        <f>IFERROR(VLOOKUP(G5,模型表!$C:$J,6,FALSE),0)</f>
        <v>0</v>
      </c>
      <c r="X5" s="26">
        <v>1</v>
      </c>
      <c r="Y5" s="26" t="str" cm="1">
        <f t="array" aca="1" ref="Y5" ca="1">INDEX(E:E,SMALL(IF($F$2:$F$3000,ROW($2:$3000),4^8),ROW(A4)))&amp;""</f>
        <v>M22P01U01N09</v>
      </c>
      <c r="Z5" s="26">
        <f t="shared" ca="1" si="2"/>
        <v>0</v>
      </c>
      <c r="AA5" s="26">
        <f t="shared" ca="1" si="3"/>
        <v>9</v>
      </c>
      <c r="AB5" s="40"/>
      <c r="AC5" s="26" t="str">
        <f ca="1">IFERROR(IFERROR(VLOOKUP($V5,索引表!$L$7:$O$13,2,FALSE)*VLOOKUP(VLOOKUP($G5,索引表!$R:$U,4,FALSE),索引表!$I$18:$L$30,2,FALSE)*VLOOKUP($U5,索引表!E:F,2,FALSE),IF($U5="小怪",0.738,"")),0)</f>
        <v/>
      </c>
      <c r="AD5" s="26" t="str">
        <f ca="1">IFERROR(IFERROR(VLOOKUP($V5,索引表!$L$7:$O$13,3,FALSE)*VLOOKUP(VLOOKUP($G5,索引表!$R:$U,4,FALSE),索引表!$I$18:$L$30,3,FALSE)*VLOOKUP($U5,索引表!G:H,2,FALSE)*0.3,IF($U5="小怪",0.2,"")),0)</f>
        <v/>
      </c>
      <c r="AE5" s="3" t="str">
        <f ca="1">IFERROR(IF(D5="N08",IF(F5&lt;&gt;0,50,""),IFERROR(VLOOKUP($V5,索引表!$L$7:$O$13,4,FALSE)*VLOOKUP(VLOOKUP($G5,索引表!$R:$U,4,FALSE),索引表!$I$18:$L$30,4,FALSE)*VLOOKUP($U5,索引表!I:J,2,FALSE)*4,IF($U5="小怪",1*3.45*0.9*0.9,""))),0)</f>
        <v/>
      </c>
    </row>
    <row r="6" spans="1:31" x14ac:dyDescent="0.2">
      <c r="A6" s="3" t="s">
        <v>1457</v>
      </c>
      <c r="B6" s="3" t="str">
        <f t="shared" si="1"/>
        <v>P01</v>
      </c>
      <c r="C6" s="3" t="s">
        <v>532</v>
      </c>
      <c r="D6" s="3" t="s">
        <v>537</v>
      </c>
      <c r="E6" t="str">
        <f t="shared" si="0"/>
        <v>M22P01U01N05</v>
      </c>
      <c r="F6" s="26">
        <f ca="1">IFERROR(VLOOKUP(G6,模型表!C:U,19,0),0)</f>
        <v>49</v>
      </c>
      <c r="G6" s="40" t="s">
        <v>296</v>
      </c>
      <c r="H6" s="26">
        <f ca="1">IFERROR(IF($F6=0,"",(VLOOKUP(RIGHT(A6,2)+0,难度表!B:F,3,FALSE)*K6+N6)),0)</f>
        <v>25805.365559999995</v>
      </c>
      <c r="I6" s="26">
        <f ca="1">IFERROR(IF($F6=0,"",(VLOOKUP(RIGHT(B6,2)+0,难度表!B:F,4,FALSE)*L6+O6)),0)</f>
        <v>11756.989439999999</v>
      </c>
      <c r="J6" s="26">
        <f ca="1">IFERROR(IF($F6=0,"",(VLOOKUP(RIGHT(B6,2)+0,难度表!B:F,5,FALSE)*M6+P6)),0)</f>
        <v>119836.98607104001</v>
      </c>
      <c r="K6" s="26">
        <v>0.84239999999999993</v>
      </c>
      <c r="L6" s="26">
        <v>0.24599999999999997</v>
      </c>
      <c r="M6" s="3">
        <f ca="1">2.08953*1.2</f>
        <v>2.5074359999999998</v>
      </c>
      <c r="N6" s="26">
        <v>0</v>
      </c>
      <c r="O6" s="26">
        <v>0</v>
      </c>
      <c r="P6" s="26">
        <v>0</v>
      </c>
      <c r="Q6" s="26">
        <v>880</v>
      </c>
      <c r="R6" s="58" t="s">
        <v>545</v>
      </c>
      <c r="S6" s="26">
        <v>1</v>
      </c>
      <c r="T6" s="26">
        <v>0</v>
      </c>
      <c r="U6" s="26" t="str">
        <f ca="1">IFERROR(VLOOKUP(G6,模型表!$C:$T,18,FALSE),0)</f>
        <v>SR</v>
      </c>
      <c r="V6" s="26" t="str">
        <f>IFERROR(VLOOKUP(G6,模型表!$C:$J,8,FALSE),0)</f>
        <v>Attack</v>
      </c>
      <c r="W6" s="26">
        <f>IFERROR(VLOOKUP(G6,模型表!$C:$J,6,FALSE),0)</f>
        <v>11</v>
      </c>
      <c r="X6" s="26">
        <v>1</v>
      </c>
      <c r="Y6" s="26" t="str" cm="1">
        <f t="array" aca="1" ref="Y6" ca="1">INDEX(E:E,SMALL(IF($F$2:$F$3000,ROW($2:$3000),4^8),ROW(A5)))&amp;""</f>
        <v>M22P01U02N02</v>
      </c>
      <c r="Z6" s="26">
        <f t="shared" ca="1" si="2"/>
        <v>0</v>
      </c>
      <c r="AA6" s="26">
        <f t="shared" ca="1" si="3"/>
        <v>2</v>
      </c>
      <c r="AB6" s="40"/>
      <c r="AC6" s="26">
        <f ca="1">IFERROR(IFERROR(VLOOKUP($V6,索引表!$L$7:$O$13,2,FALSE)*VLOOKUP(VLOOKUP($G6,索引表!$R:$U,4,FALSE),索引表!$I$18:$L$30,2,FALSE)*VLOOKUP($U6,索引表!E:F,2,FALSE),IF($U6="小怪",0.738,"")),0)</f>
        <v>0.84239999999999993</v>
      </c>
      <c r="AD6" s="26">
        <f ca="1">IFERROR(IFERROR(VLOOKUP($V6,索引表!$L$7:$O$13,3,FALSE)*VLOOKUP(VLOOKUP($G6,索引表!$R:$U,4,FALSE),索引表!$I$18:$L$30,3,FALSE)*VLOOKUP($U6,索引表!G:H,2,FALSE)*0.3,IF($U6="小怪",0.2,"")),0)</f>
        <v>0.24599999999999997</v>
      </c>
      <c r="AE6" s="3">
        <f ca="1">IFERROR(IF(D6="N08",IF(F6&lt;&gt;0,50,""),IFERROR(VLOOKUP($V6,索引表!$L$7:$O$13,4,FALSE)*VLOOKUP(VLOOKUP($G6,索引表!$R:$U,4,FALSE),索引表!$I$18:$L$30,4,FALSE)*VLOOKUP($U6,索引表!I:J,2,FALSE)*4,IF($U6="小怪",1*3.45*0.9*0.9,""))),0)</f>
        <v>2.0895299999999999</v>
      </c>
    </row>
    <row r="7" spans="1:31" x14ac:dyDescent="0.2">
      <c r="A7" s="3" t="s">
        <v>1457</v>
      </c>
      <c r="B7" s="3" t="str">
        <f t="shared" si="1"/>
        <v>P01</v>
      </c>
      <c r="C7" s="3" t="s">
        <v>532</v>
      </c>
      <c r="D7" s="3" t="s">
        <v>538</v>
      </c>
      <c r="E7" t="str">
        <f t="shared" si="0"/>
        <v>M22P01U01N06</v>
      </c>
      <c r="F7" s="26">
        <f ca="1">IFERROR(VLOOKUP(G7,模型表!C:U,19,0),0)</f>
        <v>0</v>
      </c>
      <c r="H7" s="26" t="str">
        <f ca="1">IFERROR(IF($F7=0,"",(VLOOKUP(RIGHT(A7,2)+0,难度表!B:F,3,FALSE)*K7+N7)),0)</f>
        <v/>
      </c>
      <c r="I7" s="26" t="str">
        <f ca="1">IFERROR(IF($F7=0,"",(VLOOKUP(RIGHT(B7,2)+0,难度表!B:F,4,FALSE)*L7+O7)),0)</f>
        <v/>
      </c>
      <c r="J7" s="26" t="str">
        <f ca="1">IFERROR(IF($F7=0,"",(VLOOKUP(RIGHT(B7,2)+0,难度表!B:F,5,FALSE)*M7+P7)),0)</f>
        <v/>
      </c>
      <c r="K7" s="26" t="s">
        <v>1081</v>
      </c>
      <c r="L7" s="26" t="s">
        <v>1081</v>
      </c>
      <c r="M7" s="3" t="s">
        <v>1081</v>
      </c>
      <c r="N7" s="26">
        <v>0</v>
      </c>
      <c r="O7" s="26">
        <v>0</v>
      </c>
      <c r="P7" s="26">
        <v>0</v>
      </c>
      <c r="Q7" s="26">
        <v>0</v>
      </c>
      <c r="R7" s="58" t="s">
        <v>545</v>
      </c>
      <c r="S7" s="26">
        <v>1</v>
      </c>
      <c r="T7" s="26">
        <v>0</v>
      </c>
      <c r="U7" s="26">
        <f ca="1">IFERROR(VLOOKUP(G7,模型表!$C:$T,18,FALSE),0)</f>
        <v>0</v>
      </c>
      <c r="V7" s="26">
        <f>IFERROR(VLOOKUP(G7,模型表!$C:$J,8,FALSE),0)</f>
        <v>0</v>
      </c>
      <c r="W7" s="26">
        <f>IFERROR(VLOOKUP(G7,模型表!$C:$J,6,FALSE),0)</f>
        <v>0</v>
      </c>
      <c r="X7" s="26">
        <v>1</v>
      </c>
      <c r="Y7" s="26" t="str" cm="1">
        <f t="array" aca="1" ref="Y7" ca="1">INDEX(E:E,SMALL(IF($F$2:$F$3000,ROW($2:$3000),4^8),ROW(A6)))&amp;""</f>
        <v>M22P01U02N05</v>
      </c>
      <c r="Z7" s="26">
        <f t="shared" ca="1" si="2"/>
        <v>0</v>
      </c>
      <c r="AA7" s="26">
        <f t="shared" ca="1" si="3"/>
        <v>5</v>
      </c>
      <c r="AB7" s="40"/>
      <c r="AC7" s="26" t="str">
        <f ca="1">IFERROR(IFERROR(VLOOKUP($V7,索引表!$L$7:$O$13,2,FALSE)*VLOOKUP(VLOOKUP($G7,索引表!$R:$U,4,FALSE),索引表!$I$18:$L$30,2,FALSE)*VLOOKUP($U7,索引表!E:F,2,FALSE),IF($U7="小怪",0.738,"")),0)</f>
        <v/>
      </c>
      <c r="AD7" s="26" t="str">
        <f ca="1">IFERROR(IFERROR(VLOOKUP($V7,索引表!$L$7:$O$13,3,FALSE)*VLOOKUP(VLOOKUP($G7,索引表!$R:$U,4,FALSE),索引表!$I$18:$L$30,3,FALSE)*VLOOKUP($U7,索引表!G:H,2,FALSE)*0.3,IF($U7="小怪",0.2,"")),0)</f>
        <v/>
      </c>
      <c r="AE7" s="3" t="str">
        <f ca="1">IFERROR(IF(D7="N08",IF(F7&lt;&gt;0,50,""),IFERROR(VLOOKUP($V7,索引表!$L$7:$O$13,4,FALSE)*VLOOKUP(VLOOKUP($G7,索引表!$R:$U,4,FALSE),索引表!$I$18:$L$30,4,FALSE)*VLOOKUP($U7,索引表!I:J,2,FALSE)*4,IF($U7="小怪",1*3.45*0.9*0.9,""))),0)</f>
        <v/>
      </c>
    </row>
    <row r="8" spans="1:31" x14ac:dyDescent="0.2">
      <c r="A8" s="3" t="s">
        <v>1457</v>
      </c>
      <c r="B8" s="3" t="str">
        <f t="shared" si="1"/>
        <v>P01</v>
      </c>
      <c r="C8" s="3" t="s">
        <v>532</v>
      </c>
      <c r="D8" s="3" t="s">
        <v>542</v>
      </c>
      <c r="E8" t="str">
        <f t="shared" si="0"/>
        <v>M22P01U01N07</v>
      </c>
      <c r="F8" s="26">
        <f ca="1">IFERROR(VLOOKUP(G8,模型表!C:U,19,0),0)</f>
        <v>0</v>
      </c>
      <c r="H8" s="26" t="str">
        <f ca="1">IFERROR(IF($F8=0,"",(VLOOKUP(RIGHT(A8,2)+0,难度表!B:F,3,FALSE)*K8+N8)),0)</f>
        <v/>
      </c>
      <c r="I8" s="26" t="str">
        <f ca="1">IFERROR(IF($F8=0,"",(VLOOKUP(RIGHT(B8,2)+0,难度表!B:F,4,FALSE)*L8+O8)),0)</f>
        <v/>
      </c>
      <c r="J8" s="26" t="str">
        <f ca="1">IFERROR(IF($F8=0,"",(VLOOKUP(RIGHT(B8,2)+0,难度表!B:F,5,FALSE)*M8+P8)),0)</f>
        <v/>
      </c>
      <c r="K8" s="26" t="s">
        <v>1081</v>
      </c>
      <c r="L8" s="26" t="s">
        <v>1081</v>
      </c>
      <c r="M8" s="3" t="s">
        <v>1081</v>
      </c>
      <c r="N8" s="26">
        <v>0</v>
      </c>
      <c r="O8" s="26">
        <v>0</v>
      </c>
      <c r="P8" s="26">
        <v>0</v>
      </c>
      <c r="Q8" s="26">
        <v>0</v>
      </c>
      <c r="R8" s="58" t="s">
        <v>545</v>
      </c>
      <c r="S8" s="26">
        <v>1</v>
      </c>
      <c r="T8" s="26">
        <v>0</v>
      </c>
      <c r="U8" s="26">
        <f ca="1">IFERROR(VLOOKUP(G8,模型表!$C:$T,18,FALSE),0)</f>
        <v>0</v>
      </c>
      <c r="V8" s="26">
        <f>IFERROR(VLOOKUP(G8,模型表!$C:$J,8,FALSE),0)</f>
        <v>0</v>
      </c>
      <c r="W8" s="26">
        <f>IFERROR(VLOOKUP(G8,模型表!$C:$J,6,FALSE),0)</f>
        <v>0</v>
      </c>
      <c r="X8" s="26">
        <v>1</v>
      </c>
      <c r="Y8" s="26" t="str" cm="1">
        <f t="array" aca="1" ref="Y8" ca="1">INDEX(E:E,SMALL(IF($F$2:$F$3000,ROW($2:$3000),4^8),ROW(A7)))&amp;""</f>
        <v>M22P01U02N07</v>
      </c>
      <c r="Z8" s="26">
        <f t="shared" ca="1" si="2"/>
        <v>0</v>
      </c>
      <c r="AA8" s="26">
        <f t="shared" ca="1" si="3"/>
        <v>7</v>
      </c>
      <c r="AB8" s="40"/>
      <c r="AC8" s="26" t="str">
        <f ca="1">IFERROR(IFERROR(VLOOKUP($V8,索引表!$L$7:$O$13,2,FALSE)*VLOOKUP(VLOOKUP($G8,索引表!$R:$U,4,FALSE),索引表!$I$18:$L$30,2,FALSE)*VLOOKUP($U8,索引表!E:F,2,FALSE),IF($U8="小怪",0.738,"")),0)</f>
        <v/>
      </c>
      <c r="AD8" s="26" t="str">
        <f ca="1">IFERROR(IFERROR(VLOOKUP($V8,索引表!$L$7:$O$13,3,FALSE)*VLOOKUP(VLOOKUP($G8,索引表!$R:$U,4,FALSE),索引表!$I$18:$L$30,3,FALSE)*VLOOKUP($U8,索引表!G:H,2,FALSE)*0.3,IF($U8="小怪",0.2,"")),0)</f>
        <v/>
      </c>
      <c r="AE8" s="3" t="str">
        <f ca="1">IFERROR(IF(D8="N08",IF(F8&lt;&gt;0,50,""),IFERROR(VLOOKUP($V8,索引表!$L$7:$O$13,4,FALSE)*VLOOKUP(VLOOKUP($G8,索引表!$R:$U,4,FALSE),索引表!$I$18:$L$30,4,FALSE)*VLOOKUP($U8,索引表!I:J,2,FALSE)*4,IF($U8="小怪",1*3.45*0.9*0.9,""))),0)</f>
        <v/>
      </c>
    </row>
    <row r="9" spans="1:31" x14ac:dyDescent="0.2">
      <c r="A9" s="3" t="s">
        <v>1457</v>
      </c>
      <c r="B9" s="3" t="str">
        <f t="shared" si="1"/>
        <v>P01</v>
      </c>
      <c r="C9" s="3" t="s">
        <v>532</v>
      </c>
      <c r="D9" s="3" t="s">
        <v>543</v>
      </c>
      <c r="E9" t="str">
        <f t="shared" si="0"/>
        <v>M22P01U01N08</v>
      </c>
      <c r="F9" s="26">
        <f ca="1">IFERROR(VLOOKUP(G9,模型表!C:U,19,0),0)</f>
        <v>20</v>
      </c>
      <c r="G9" s="40" t="s">
        <v>123</v>
      </c>
      <c r="H9" s="26">
        <f ca="1">IFERROR(IF($F9=0,"",(VLOOKUP(RIGHT(A9,2)+0,难度表!B:F,3,FALSE)*K9+N9)),0)</f>
        <v>27569.834999999995</v>
      </c>
      <c r="I9" s="26">
        <f ca="1">IFERROR(IF($F9=0,"",(VLOOKUP(RIGHT(B9,2)+0,难度表!B:F,4,FALSE)*L9+O9)),0)</f>
        <v>15226.735104000001</v>
      </c>
      <c r="J9" s="26">
        <f ca="1">IFERROR(IF($F9=0,"",(VLOOKUP(RIGHT(B9,2)+0,难度表!B:F,5,FALSE)*M9+P9)),0)</f>
        <v>1672742.4000000001</v>
      </c>
      <c r="K9" s="26">
        <f ca="1">0.75*1.2</f>
        <v>0.89999999999999991</v>
      </c>
      <c r="L9" s="26">
        <f ca="1">0.354*0.9</f>
        <v>0.31859999999999999</v>
      </c>
      <c r="M9" s="26">
        <f ca="1">50*0.7</f>
        <v>35</v>
      </c>
      <c r="N9" s="26">
        <v>0</v>
      </c>
      <c r="O9" s="26">
        <v>0</v>
      </c>
      <c r="P9" s="26">
        <v>0</v>
      </c>
      <c r="Q9" s="26">
        <v>680</v>
      </c>
      <c r="R9" s="59" t="s">
        <v>1198</v>
      </c>
      <c r="S9" s="26">
        <v>1</v>
      </c>
      <c r="T9" s="26">
        <v>0</v>
      </c>
      <c r="U9" s="26" t="str">
        <f ca="1">IFERROR(VLOOKUP(G9,模型表!$C:$T,18,FALSE),0)</f>
        <v>SSR</v>
      </c>
      <c r="V9" s="26" t="str">
        <f>IFERROR(VLOOKUP(G9,模型表!$C:$J,8,FALSE),0)</f>
        <v>Defense</v>
      </c>
      <c r="W9" s="26">
        <f>IFERROR(VLOOKUP(G9,模型表!$C:$J,6,FALSE),0)</f>
        <v>15</v>
      </c>
      <c r="X9" s="26">
        <v>1</v>
      </c>
      <c r="Y9" s="26" t="str" cm="1">
        <f t="array" aca="1" ref="Y9" ca="1">INDEX(E:E,SMALL(IF($F$2:$F$3000,ROW($2:$3000),4^8),ROW(A8)))&amp;""</f>
        <v>M22P01U03N02</v>
      </c>
      <c r="Z9" s="26">
        <f t="shared" ca="1" si="2"/>
        <v>0</v>
      </c>
      <c r="AA9" s="26">
        <f t="shared" ca="1" si="3"/>
        <v>2</v>
      </c>
      <c r="AB9" s="40"/>
      <c r="AC9" s="26">
        <f ca="1">IFERROR(IFERROR(VLOOKUP($V9,索引表!$L$7:$O$13,2,FALSE)*VLOOKUP(VLOOKUP($G9,索引表!$R:$U,4,FALSE),索引表!$I$18:$L$30,2,FALSE)*VLOOKUP($U9,索引表!E:F,2,FALSE),IF($U9="小怪",0.738,"")),0)</f>
        <v>0.75</v>
      </c>
      <c r="AD9" s="26">
        <f ca="1">IFERROR(IFERROR(VLOOKUP($V9,索引表!$L$7:$O$13,3,FALSE)*VLOOKUP(VLOOKUP($G9,索引表!$R:$U,4,FALSE),索引表!$I$18:$L$30,3,FALSE)*VLOOKUP($U9,索引表!G:H,2,FALSE)*0.3,IF($U9="小怪",0.2,"")),0)</f>
        <v>0.35399999999999998</v>
      </c>
      <c r="AE9" s="3">
        <f ca="1">IFERROR(IF(D9="N08",IF(F9&lt;&gt;0,50,""),IFERROR(VLOOKUP($V9,索引表!$L$7:$O$13,4,FALSE)*VLOOKUP(VLOOKUP($G9,索引表!$R:$U,4,FALSE),索引表!$I$18:$L$30,4,FALSE)*VLOOKUP($U9,索引表!I:J,2,FALSE)*4,IF($U9="小怪",1*3.45*0.9*0.9,""))),0)</f>
        <v>50</v>
      </c>
    </row>
    <row r="10" spans="1:31" x14ac:dyDescent="0.2">
      <c r="A10" s="3" t="s">
        <v>1457</v>
      </c>
      <c r="B10" s="3" t="str">
        <f t="shared" si="1"/>
        <v>P01</v>
      </c>
      <c r="C10" s="3" t="s">
        <v>532</v>
      </c>
      <c r="D10" s="3" t="s">
        <v>544</v>
      </c>
      <c r="E10" t="str">
        <f t="shared" si="0"/>
        <v>M22P01U01N09</v>
      </c>
      <c r="F10" s="26">
        <f ca="1">IFERROR(VLOOKUP(G10,模型表!C:U,19,0),0)</f>
        <v>23</v>
      </c>
      <c r="G10" s="40" t="s">
        <v>141</v>
      </c>
      <c r="H10" s="26">
        <f ca="1">IFERROR(IF($F10=0,"",(VLOOKUP(RIGHT(A10,2)+0,难度表!B:F,3,FALSE)*K10+N10)),0)</f>
        <v>24702.57216</v>
      </c>
      <c r="I10" s="26">
        <f ca="1">IFERROR(IF($F10=0,"",(VLOOKUP(RIGHT(B10,2)+0,难度表!B:F,4,FALSE)*L10+O10)),0)</f>
        <v>11756.989439999999</v>
      </c>
      <c r="J10" s="26">
        <f ca="1">IFERROR(IF($F10=0,"",(VLOOKUP(RIGHT(B10,2)+0,难度表!B:F,5,FALSE)*M10+P10)),0)</f>
        <v>93654.457344000009</v>
      </c>
      <c r="K10" s="26">
        <v>0.80640000000000001</v>
      </c>
      <c r="L10" s="26">
        <v>0.24599999999999997</v>
      </c>
      <c r="M10" s="3">
        <v>1.9596</v>
      </c>
      <c r="N10" s="26">
        <v>0</v>
      </c>
      <c r="O10" s="26">
        <v>0</v>
      </c>
      <c r="P10" s="26">
        <v>0</v>
      </c>
      <c r="Q10" s="26">
        <v>880</v>
      </c>
      <c r="R10" s="58" t="s">
        <v>545</v>
      </c>
      <c r="S10" s="26">
        <v>1</v>
      </c>
      <c r="T10" s="26">
        <v>0</v>
      </c>
      <c r="U10" s="26" t="str">
        <f ca="1">IFERROR(VLOOKUP(G10,模型表!$C:$T,18,FALSE),0)</f>
        <v>R</v>
      </c>
      <c r="V10" s="26" t="str">
        <f>IFERROR(VLOOKUP(G10,模型表!$C:$J,8,FALSE),0)</f>
        <v>Attack</v>
      </c>
      <c r="W10" s="26">
        <f>IFERROR(VLOOKUP(G10,模型表!$C:$J,6,FALSE),0)</f>
        <v>12</v>
      </c>
      <c r="X10" s="26">
        <v>1</v>
      </c>
      <c r="Y10" s="26" t="str" cm="1">
        <f t="array" aca="1" ref="Y10" ca="1">INDEX(E:E,SMALL(IF($F$2:$F$3000,ROW($2:$3000),4^8),ROW(A9)))&amp;""</f>
        <v>M22P01U03N05</v>
      </c>
      <c r="Z10" s="26">
        <f t="shared" ca="1" si="2"/>
        <v>0</v>
      </c>
      <c r="AA10" s="26">
        <f t="shared" ca="1" si="3"/>
        <v>5</v>
      </c>
      <c r="AB10" s="40"/>
      <c r="AC10" s="26">
        <f ca="1">IFERROR(IFERROR(VLOOKUP($V10,索引表!$L$7:$O$13,2,FALSE)*VLOOKUP(VLOOKUP($G10,索引表!$R:$U,4,FALSE),索引表!$I$18:$L$30,2,FALSE)*VLOOKUP($U10,索引表!E:F,2,FALSE),IF($U10="小怪",0.738,"")),0)</f>
        <v>0.80640000000000001</v>
      </c>
      <c r="AD10" s="26">
        <f ca="1">IFERROR(IFERROR(VLOOKUP($V10,索引表!$L$7:$O$13,3,FALSE)*VLOOKUP(VLOOKUP($G10,索引表!$R:$U,4,FALSE),索引表!$I$18:$L$30,3,FALSE)*VLOOKUP($U10,索引表!G:H,2,FALSE)*0.3,IF($U10="小怪",0.2,"")),0)</f>
        <v>0.24599999999999997</v>
      </c>
      <c r="AE10" s="3">
        <f ca="1">IFERROR(IF(D10="N08",IF(F10&lt;&gt;0,50,""),IFERROR(VLOOKUP($V10,索引表!$L$7:$O$13,4,FALSE)*VLOOKUP(VLOOKUP($G10,索引表!$R:$U,4,FALSE),索引表!$I$18:$L$30,4,FALSE)*VLOOKUP($U10,索引表!I:J,2,FALSE)*4,IF($U10="小怪",1*3.45*0.9*0.9,""))),0)</f>
        <v>1.9596</v>
      </c>
    </row>
    <row r="11" spans="1:31" x14ac:dyDescent="0.2">
      <c r="A11" s="3" t="s">
        <v>1457</v>
      </c>
      <c r="B11" s="3" t="str">
        <f t="shared" si="1"/>
        <v>P01</v>
      </c>
      <c r="C11" s="3" t="s">
        <v>539</v>
      </c>
      <c r="D11" s="3" t="s">
        <v>533</v>
      </c>
      <c r="E11" t="str">
        <f t="shared" si="0"/>
        <v>M22P01U02N01</v>
      </c>
      <c r="F11" s="26">
        <f ca="1">IFERROR(VLOOKUP(G11,模型表!C:U,19,0),0)</f>
        <v>0</v>
      </c>
      <c r="H11" s="26" t="str">
        <f ca="1">IFERROR(IF($F11=0,"",(VLOOKUP(RIGHT(A11,2)+0,难度表!B:F,3,FALSE)*K11+N11)),0)</f>
        <v/>
      </c>
      <c r="I11" s="26" t="str">
        <f ca="1">IFERROR(IF($F11=0,"",(VLOOKUP(RIGHT(B11,2)+0,难度表!B:F,4,FALSE)*L11+O11)),0)</f>
        <v/>
      </c>
      <c r="J11" s="26" t="str">
        <f ca="1">IFERROR(IF($F11=0,"",(VLOOKUP(RIGHT(B11,2)+0,难度表!B:F,5,FALSE)*M11+P11)),0)</f>
        <v/>
      </c>
      <c r="K11" s="26" t="s">
        <v>1081</v>
      </c>
      <c r="L11" s="26" t="s">
        <v>1081</v>
      </c>
      <c r="M11" s="26" t="s">
        <v>1081</v>
      </c>
      <c r="N11" s="26">
        <v>0</v>
      </c>
      <c r="O11" s="26">
        <v>0</v>
      </c>
      <c r="P11" s="26">
        <v>0</v>
      </c>
      <c r="Q11" s="26">
        <v>0</v>
      </c>
      <c r="R11" s="58" t="s">
        <v>545</v>
      </c>
      <c r="S11" s="26">
        <v>1</v>
      </c>
      <c r="T11" s="26">
        <v>0</v>
      </c>
      <c r="U11" s="26">
        <f ca="1">IFERROR(VLOOKUP(G11,模型表!$C:$T,18,FALSE),0)</f>
        <v>0</v>
      </c>
      <c r="V11" s="26">
        <f>IFERROR(VLOOKUP(G11,模型表!$C:$J,8,FALSE),0)</f>
        <v>0</v>
      </c>
      <c r="W11" s="26">
        <f>IFERROR(VLOOKUP(G11,模型表!$C:$J,6,FALSE),0)</f>
        <v>0</v>
      </c>
      <c r="X11" s="26">
        <v>1</v>
      </c>
      <c r="Y11" s="26" t="str" cm="1">
        <f t="array" aca="1" ref="Y11" ca="1">INDEX(E:E,SMALL(IF($F$2:$F$3000,ROW($2:$3000),4^8),ROW(A10)))&amp;""</f>
        <v>M22P01U03N09</v>
      </c>
      <c r="Z11" s="26">
        <f t="shared" ca="1" si="2"/>
        <v>0</v>
      </c>
      <c r="AA11" s="26">
        <f t="shared" ca="1" si="3"/>
        <v>9</v>
      </c>
      <c r="AB11" s="40"/>
      <c r="AC11" s="26" t="str">
        <f ca="1">IFERROR(IFERROR(VLOOKUP($V11,索引表!$L$7:$O$13,2,FALSE)*VLOOKUP(VLOOKUP($G11,索引表!$R:$U,4,FALSE),索引表!$I$18:$L$30,2,FALSE)*VLOOKUP($U11,索引表!E:F,2,FALSE),IF($U11="小怪",0.738,"")),0)</f>
        <v/>
      </c>
      <c r="AD11" s="26" t="str">
        <f ca="1">IFERROR(IFERROR(VLOOKUP($V11,索引表!$L$7:$O$13,3,FALSE)*VLOOKUP(VLOOKUP($G11,索引表!$R:$U,4,FALSE),索引表!$I$18:$L$30,3,FALSE)*VLOOKUP($U11,索引表!G:H,2,FALSE)*0.3,IF($U11="小怪",0.2,"")),0)</f>
        <v/>
      </c>
      <c r="AE11" s="3" t="str">
        <f ca="1">IFERROR(IF(D11="N08",IF(F11&lt;&gt;0,50,""),IFERROR(VLOOKUP($V11,索引表!$L$7:$O$13,4,FALSE)*VLOOKUP(VLOOKUP($G11,索引表!$R:$U,4,FALSE),索引表!$I$18:$L$30,4,FALSE)*VLOOKUP($U11,索引表!I:J,2,FALSE)*4,IF($U11="小怪",1*3.45*0.9*0.9,""))),0)</f>
        <v/>
      </c>
    </row>
    <row r="12" spans="1:31" x14ac:dyDescent="0.2">
      <c r="A12" s="3" t="s">
        <v>1457</v>
      </c>
      <c r="B12" s="3" t="str">
        <f t="shared" si="1"/>
        <v>P01</v>
      </c>
      <c r="C12" s="3" t="s">
        <v>539</v>
      </c>
      <c r="D12" s="3" t="s">
        <v>534</v>
      </c>
      <c r="E12" t="str">
        <f t="shared" si="0"/>
        <v>M22P01U02N02</v>
      </c>
      <c r="F12" s="26">
        <f ca="1">IFERROR(VLOOKUP(G12,模型表!C:U,19,0),0)</f>
        <v>24</v>
      </c>
      <c r="G12" s="40" t="s">
        <v>147</v>
      </c>
      <c r="H12" s="26">
        <f ca="1">IFERROR(IF($F12=0,"",(VLOOKUP(RIGHT(A12,2)+0,难度表!B:F,3,FALSE)*K12+N12)),0)</f>
        <v>21826.119374999995</v>
      </c>
      <c r="I12" s="26">
        <f ca="1">IFERROR(IF($F12=0,"",(VLOOKUP(RIGHT(B12,2)+0,难度表!B:F,4,FALSE)*L12+O12)),0)</f>
        <v>16918.594560000001</v>
      </c>
      <c r="J12" s="26">
        <f ca="1">IFERROR(IF($F12=0,"",(VLOOKUP(RIGHT(B12,2)+0,难度表!B:F,5,FALSE)*M12+P12)),0)</f>
        <v>257420.71756800002</v>
      </c>
      <c r="K12" s="26">
        <v>0.71249999999999991</v>
      </c>
      <c r="L12" s="26">
        <v>0.35399999999999998</v>
      </c>
      <c r="M12" s="3">
        <v>5.3861999999999997</v>
      </c>
      <c r="N12" s="26">
        <v>0</v>
      </c>
      <c r="O12" s="26">
        <v>0</v>
      </c>
      <c r="P12" s="26">
        <v>0</v>
      </c>
      <c r="Q12" s="26">
        <v>680</v>
      </c>
      <c r="R12" s="58" t="s">
        <v>545</v>
      </c>
      <c r="S12" s="26">
        <v>1</v>
      </c>
      <c r="T12" s="26">
        <v>25</v>
      </c>
      <c r="U12" s="26" t="str">
        <f ca="1">IFERROR(VLOOKUP(G12,模型表!$C:$T,18,FALSE),0)</f>
        <v>SSR</v>
      </c>
      <c r="V12" s="26" t="str">
        <f>IFERROR(VLOOKUP(G12,模型表!$C:$J,8,FALSE),0)</f>
        <v>Defense</v>
      </c>
      <c r="W12" s="26">
        <f>IFERROR(VLOOKUP(G12,模型表!$C:$J,6,FALSE),0)</f>
        <v>14</v>
      </c>
      <c r="X12" s="26">
        <v>1</v>
      </c>
      <c r="Y12" s="26" t="str" cm="1">
        <f t="array" aca="1" ref="Y12" ca="1">INDEX(E:E,SMALL(IF($F$2:$F$3000,ROW($2:$3000),4^8),ROW(A11)))&amp;""</f>
        <v>M22P02U01N01</v>
      </c>
      <c r="Z12" s="26">
        <f t="shared" ca="1" si="2"/>
        <v>0</v>
      </c>
      <c r="AA12" s="26">
        <f t="shared" ca="1" si="3"/>
        <v>1</v>
      </c>
      <c r="AB12" s="40"/>
      <c r="AC12" s="26">
        <f ca="1">IFERROR(IFERROR(VLOOKUP($V12,索引表!$L$7:$O$13,2,FALSE)*VLOOKUP(VLOOKUP($G12,索引表!$R:$U,4,FALSE),索引表!$I$18:$L$30,2,FALSE)*VLOOKUP($U12,索引表!E:F,2,FALSE),IF($U12="小怪",0.738,"")),0)</f>
        <v>0.71249999999999991</v>
      </c>
      <c r="AD12" s="26">
        <f ca="1">IFERROR(IFERROR(VLOOKUP($V12,索引表!$L$7:$O$13,3,FALSE)*VLOOKUP(VLOOKUP($G12,索引表!$R:$U,4,FALSE),索引表!$I$18:$L$30,3,FALSE)*VLOOKUP($U12,索引表!G:H,2,FALSE)*0.3,IF($U12="小怪",0.2,"")),0)</f>
        <v>0.35399999999999998</v>
      </c>
      <c r="AE12" s="3">
        <f ca="1">IFERROR(IF(D12="N08",IF(F12&lt;&gt;0,50,""),IFERROR(VLOOKUP($V12,索引表!$L$7:$O$13,4,FALSE)*VLOOKUP(VLOOKUP($G12,索引表!$R:$U,4,FALSE),索引表!$I$18:$L$30,4,FALSE)*VLOOKUP($U12,索引表!I:J,2,FALSE)*4,IF($U12="小怪",1*3.45*0.9*0.9,""))),0)</f>
        <v>5.3861999999999997</v>
      </c>
    </row>
    <row r="13" spans="1:31" x14ac:dyDescent="0.2">
      <c r="A13" s="3" t="s">
        <v>1457</v>
      </c>
      <c r="B13" s="3" t="str">
        <f t="shared" si="1"/>
        <v>P01</v>
      </c>
      <c r="C13" s="3" t="s">
        <v>539</v>
      </c>
      <c r="D13" s="3" t="s">
        <v>535</v>
      </c>
      <c r="E13" t="str">
        <f t="shared" si="0"/>
        <v>M22P01U02N03</v>
      </c>
      <c r="F13" s="26">
        <f ca="1">IFERROR(VLOOKUP(G13,模型表!C:U,19,0),0)</f>
        <v>0</v>
      </c>
      <c r="H13" s="26" t="str">
        <f ca="1">IFERROR(IF($F13=0,"",(VLOOKUP(RIGHT(A13,2)+0,难度表!B:F,3,FALSE)*K13+N13)),0)</f>
        <v/>
      </c>
      <c r="I13" s="26" t="str">
        <f ca="1">IFERROR(IF($F13=0,"",(VLOOKUP(RIGHT(B13,2)+0,难度表!B:F,4,FALSE)*L13+O13)),0)</f>
        <v/>
      </c>
      <c r="J13" s="26" t="str">
        <f ca="1">IFERROR(IF($F13=0,"",(VLOOKUP(RIGHT(B13,2)+0,难度表!B:F,5,FALSE)*M13+P13)),0)</f>
        <v/>
      </c>
      <c r="K13" s="26" t="s">
        <v>1081</v>
      </c>
      <c r="L13" s="26" t="s">
        <v>1081</v>
      </c>
      <c r="M13" s="26" t="s">
        <v>1081</v>
      </c>
      <c r="N13" s="26">
        <v>0</v>
      </c>
      <c r="O13" s="26">
        <v>0</v>
      </c>
      <c r="P13" s="26">
        <v>0</v>
      </c>
      <c r="Q13" s="26">
        <v>0</v>
      </c>
      <c r="R13" s="58" t="s">
        <v>545</v>
      </c>
      <c r="S13" s="26">
        <v>1</v>
      </c>
      <c r="T13" s="26">
        <v>0</v>
      </c>
      <c r="U13" s="26">
        <f ca="1">IFERROR(VLOOKUP(G13,模型表!$C:$T,18,FALSE),0)</f>
        <v>0</v>
      </c>
      <c r="V13" s="26">
        <f>IFERROR(VLOOKUP(G13,模型表!$C:$J,8,FALSE),0)</f>
        <v>0</v>
      </c>
      <c r="W13" s="26">
        <f>IFERROR(VLOOKUP(G13,模型表!$C:$J,6,FALSE),0)</f>
        <v>0</v>
      </c>
      <c r="X13" s="26">
        <v>1</v>
      </c>
      <c r="Y13" s="26" t="str" cm="1">
        <f t="array" aca="1" ref="Y13" ca="1">INDEX(E:E,SMALL(IF($F$2:$F$3000,ROW($2:$3000),4^8),ROW(A12)))&amp;""</f>
        <v>M22P02U01N02</v>
      </c>
      <c r="Z13" s="26">
        <f t="shared" ca="1" si="2"/>
        <v>0</v>
      </c>
      <c r="AA13" s="26">
        <f t="shared" ca="1" si="3"/>
        <v>2</v>
      </c>
      <c r="AB13" s="40"/>
      <c r="AC13" s="26" t="str">
        <f ca="1">IFERROR(IFERROR(VLOOKUP($V13,索引表!$L$7:$O$13,2,FALSE)*VLOOKUP(VLOOKUP($G13,索引表!$R:$U,4,FALSE),索引表!$I$18:$L$30,2,FALSE)*VLOOKUP($U13,索引表!E:F,2,FALSE),IF($U13="小怪",0.738,"")),0)</f>
        <v/>
      </c>
      <c r="AD13" s="26" t="str">
        <f ca="1">IFERROR(IFERROR(VLOOKUP($V13,索引表!$L$7:$O$13,3,FALSE)*VLOOKUP(VLOOKUP($G13,索引表!$R:$U,4,FALSE),索引表!$I$18:$L$30,3,FALSE)*VLOOKUP($U13,索引表!G:H,2,FALSE)*0.3,IF($U13="小怪",0.2,"")),0)</f>
        <v/>
      </c>
      <c r="AE13" s="3" t="str">
        <f ca="1">IFERROR(IF(D13="N08",IF(F13&lt;&gt;0,50,""),IFERROR(VLOOKUP($V13,索引表!$L$7:$O$13,4,FALSE)*VLOOKUP(VLOOKUP($G13,索引表!$R:$U,4,FALSE),索引表!$I$18:$L$30,4,FALSE)*VLOOKUP($U13,索引表!I:J,2,FALSE)*4,IF($U13="小怪",1*3.45*0.9*0.9,""))),0)</f>
        <v/>
      </c>
    </row>
    <row r="14" spans="1:31" x14ac:dyDescent="0.2">
      <c r="A14" s="3" t="s">
        <v>1457</v>
      </c>
      <c r="B14" s="3" t="str">
        <f t="shared" si="1"/>
        <v>P01</v>
      </c>
      <c r="C14" s="3" t="s">
        <v>539</v>
      </c>
      <c r="D14" s="3" t="s">
        <v>536</v>
      </c>
      <c r="E14" t="str">
        <f t="shared" si="0"/>
        <v>M22P01U02N04</v>
      </c>
      <c r="F14" s="26">
        <f ca="1">IFERROR(VLOOKUP(G14,模型表!C:U,19,0),0)</f>
        <v>0</v>
      </c>
      <c r="H14" s="26" t="str">
        <f ca="1">IFERROR(IF($F14=0,"",(VLOOKUP(RIGHT(A14,2)+0,难度表!B:F,3,FALSE)*K14+N14)),0)</f>
        <v/>
      </c>
      <c r="I14" s="26" t="str">
        <f ca="1">IFERROR(IF($F14=0,"",(VLOOKUP(RIGHT(B14,2)+0,难度表!B:F,4,FALSE)*L14+O14)),0)</f>
        <v/>
      </c>
      <c r="J14" s="26" t="str">
        <f ca="1">IFERROR(IF($F14=0,"",(VLOOKUP(RIGHT(B14,2)+0,难度表!B:F,5,FALSE)*M14+P14)),0)</f>
        <v/>
      </c>
      <c r="K14" s="26" t="s">
        <v>1081</v>
      </c>
      <c r="L14" s="26" t="s">
        <v>1081</v>
      </c>
      <c r="M14" s="3" t="s">
        <v>1081</v>
      </c>
      <c r="N14" s="26">
        <v>0</v>
      </c>
      <c r="O14" s="26">
        <v>0</v>
      </c>
      <c r="P14" s="26">
        <v>0</v>
      </c>
      <c r="Q14" s="26">
        <v>0</v>
      </c>
      <c r="R14" s="58" t="s">
        <v>545</v>
      </c>
      <c r="S14" s="26">
        <v>1</v>
      </c>
      <c r="T14" s="26">
        <v>0</v>
      </c>
      <c r="U14" s="26">
        <f ca="1">IFERROR(VLOOKUP(G14,模型表!$C:$T,18,FALSE),0)</f>
        <v>0</v>
      </c>
      <c r="V14" s="26">
        <f>IFERROR(VLOOKUP(G14,模型表!$C:$J,8,FALSE),0)</f>
        <v>0</v>
      </c>
      <c r="W14" s="26">
        <f>IFERROR(VLOOKUP(G14,模型表!$C:$J,6,FALSE),0)</f>
        <v>0</v>
      </c>
      <c r="X14" s="26">
        <v>1</v>
      </c>
      <c r="Y14" s="26" t="str" cm="1">
        <f t="array" aca="1" ref="Y14" ca="1">INDEX(E:E,SMALL(IF($F$2:$F$3000,ROW($2:$3000),4^8),ROW(A13)))&amp;""</f>
        <v>M22P02U01N03</v>
      </c>
      <c r="Z14" s="26">
        <f t="shared" ca="1" si="2"/>
        <v>0</v>
      </c>
      <c r="AA14" s="26">
        <f t="shared" ca="1" si="3"/>
        <v>3</v>
      </c>
      <c r="AB14" s="40"/>
      <c r="AC14" s="26" t="str">
        <f ca="1">IFERROR(IFERROR(VLOOKUP($V14,索引表!$L$7:$O$13,2,FALSE)*VLOOKUP(VLOOKUP($G14,索引表!$R:$U,4,FALSE),索引表!$I$18:$L$30,2,FALSE)*VLOOKUP($U14,索引表!E:F,2,FALSE),IF($U14="小怪",0.738,"")),0)</f>
        <v/>
      </c>
      <c r="AD14" s="26" t="str">
        <f ca="1">IFERROR(IFERROR(VLOOKUP($V14,索引表!$L$7:$O$13,3,FALSE)*VLOOKUP(VLOOKUP($G14,索引表!$R:$U,4,FALSE),索引表!$I$18:$L$30,3,FALSE)*VLOOKUP($U14,索引表!G:H,2,FALSE)*0.3,IF($U14="小怪",0.2,"")),0)</f>
        <v/>
      </c>
      <c r="AE14" s="3" t="str">
        <f ca="1">IFERROR(IF(D14="N08",IF(F14&lt;&gt;0,50,""),IFERROR(VLOOKUP($V14,索引表!$L$7:$O$13,4,FALSE)*VLOOKUP(VLOOKUP($G14,索引表!$R:$U,4,FALSE),索引表!$I$18:$L$30,4,FALSE)*VLOOKUP($U14,索引表!I:J,2,FALSE)*4,IF($U14="小怪",1*3.45*0.9*0.9,""))),0)</f>
        <v/>
      </c>
    </row>
    <row r="15" spans="1:31" x14ac:dyDescent="0.2">
      <c r="A15" s="3" t="s">
        <v>1457</v>
      </c>
      <c r="B15" s="3" t="str">
        <f t="shared" si="1"/>
        <v>P01</v>
      </c>
      <c r="C15" s="3" t="s">
        <v>539</v>
      </c>
      <c r="D15" s="3" t="s">
        <v>537</v>
      </c>
      <c r="E15" t="str">
        <f t="shared" si="0"/>
        <v>M22P01U02N05</v>
      </c>
      <c r="F15" s="26">
        <f ca="1">IFERROR(VLOOKUP(G15,模型表!C:U,19,0),0)</f>
        <v>52</v>
      </c>
      <c r="G15" s="40" t="s">
        <v>314</v>
      </c>
      <c r="H15" s="26">
        <f ca="1">IFERROR(IF($F15=0,"",(VLOOKUP(RIGHT(A15,2)+0,难度表!B:F,3,FALSE)*K15+N15)),0)</f>
        <v>26009.382339</v>
      </c>
      <c r="I15" s="26">
        <f ca="1">IFERROR(IF($F15=0,"",(VLOOKUP(RIGHT(B15,2)+0,难度表!B:F,4,FALSE)*L15+O15)),0)</f>
        <v>14337.792000000001</v>
      </c>
      <c r="J15" s="26">
        <f ca="1">IFERROR(IF($F15=0,"",(VLOOKUP(RIGHT(B15,2)+0,难度表!B:F,5,FALSE)*M15+P15)),0)</f>
        <v>202667.84423424004</v>
      </c>
      <c r="K15" s="26">
        <v>0.84906000000000004</v>
      </c>
      <c r="L15" s="26">
        <v>0.3</v>
      </c>
      <c r="M15" s="3">
        <f ca="1">3.85506*1.1</f>
        <v>4.2405660000000003</v>
      </c>
      <c r="N15" s="26">
        <v>0</v>
      </c>
      <c r="O15" s="26">
        <v>0</v>
      </c>
      <c r="P15" s="26">
        <v>0</v>
      </c>
      <c r="Q15" s="26">
        <v>1000</v>
      </c>
      <c r="R15" s="58" t="s">
        <v>545</v>
      </c>
      <c r="S15" s="26">
        <v>1</v>
      </c>
      <c r="T15" s="26">
        <v>0</v>
      </c>
      <c r="U15" s="26" t="str">
        <f ca="1">IFERROR(VLOOKUP(G15,模型表!$C:$T,18,FALSE),0)</f>
        <v>SR</v>
      </c>
      <c r="V15" s="26" t="str">
        <f>IFERROR(VLOOKUP(G15,模型表!$C:$J,8,FALSE),0)</f>
        <v>Cure</v>
      </c>
      <c r="W15" s="26">
        <f>IFERROR(VLOOKUP(G15,模型表!$C:$J,6,FALSE),0)</f>
        <v>13</v>
      </c>
      <c r="X15" s="26">
        <v>1</v>
      </c>
      <c r="Y15" s="26" t="str" cm="1">
        <f t="array" aca="1" ref="Y15" ca="1">INDEX(E:E,SMALL(IF($F$2:$F$3000,ROW($2:$3000),4^8),ROW(A14)))&amp;""</f>
        <v>M22P02U01N08</v>
      </c>
      <c r="Z15" s="26">
        <f t="shared" ca="1" si="2"/>
        <v>1</v>
      </c>
      <c r="AA15" s="26">
        <f t="shared" ca="1" si="3"/>
        <v>8</v>
      </c>
      <c r="AB15" s="40"/>
      <c r="AC15" s="26">
        <f ca="1">IFERROR(IFERROR(VLOOKUP($V15,索引表!$L$7:$O$13,2,FALSE)*VLOOKUP(VLOOKUP($G15,索引表!$R:$U,4,FALSE),索引表!$I$18:$L$30,2,FALSE)*VLOOKUP($U15,索引表!E:F,2,FALSE),IF($U15="小怪",0.738,"")),0)</f>
        <v>0.84906000000000004</v>
      </c>
      <c r="AD15" s="26">
        <f ca="1">IFERROR(IFERROR(VLOOKUP($V15,索引表!$L$7:$O$13,3,FALSE)*VLOOKUP(VLOOKUP($G15,索引表!$R:$U,4,FALSE),索引表!$I$18:$L$30,3,FALSE)*VLOOKUP($U15,索引表!G:H,2,FALSE)*0.3,IF($U15="小怪",0.2,"")),0)</f>
        <v>0.3</v>
      </c>
      <c r="AE15" s="3">
        <f ca="1">IFERROR(IF(D15="N08",IF(F15&lt;&gt;0,50,""),IFERROR(VLOOKUP($V15,索引表!$L$7:$O$13,4,FALSE)*VLOOKUP(VLOOKUP($G15,索引表!$R:$U,4,FALSE),索引表!$I$18:$L$30,4,FALSE)*VLOOKUP($U15,索引表!I:J,2,FALSE)*4,IF($U15="小怪",1*3.45*0.9*0.9,""))),0)</f>
        <v>3.8550599999999995</v>
      </c>
    </row>
    <row r="16" spans="1:31" x14ac:dyDescent="0.2">
      <c r="A16" s="3" t="s">
        <v>1457</v>
      </c>
      <c r="B16" s="3" t="str">
        <f t="shared" si="1"/>
        <v>P01</v>
      </c>
      <c r="C16" s="3" t="s">
        <v>539</v>
      </c>
      <c r="D16" s="3" t="s">
        <v>538</v>
      </c>
      <c r="E16" t="str">
        <f t="shared" si="0"/>
        <v>M22P01U02N06</v>
      </c>
      <c r="F16" s="26">
        <f ca="1">IFERROR(VLOOKUP(G16,模型表!C:U,19,0),0)</f>
        <v>0</v>
      </c>
      <c r="H16" s="26" t="str">
        <f ca="1">IFERROR(IF($F16=0,"",(VLOOKUP(RIGHT(A16,2)+0,难度表!B:F,3,FALSE)*K16+N16)),0)</f>
        <v/>
      </c>
      <c r="I16" s="26" t="str">
        <f ca="1">IFERROR(IF($F16=0,"",(VLOOKUP(RIGHT(B16,2)+0,难度表!B:F,4,FALSE)*L16+O16)),0)</f>
        <v/>
      </c>
      <c r="J16" s="26" t="str">
        <f ca="1">IFERROR(IF($F16=0,"",(VLOOKUP(RIGHT(B16,2)+0,难度表!B:F,5,FALSE)*M16+P16)),0)</f>
        <v/>
      </c>
      <c r="K16" s="26" t="s">
        <v>1081</v>
      </c>
      <c r="L16" s="26" t="s">
        <v>1081</v>
      </c>
      <c r="M16" s="3" t="s">
        <v>1081</v>
      </c>
      <c r="N16" s="26">
        <v>0</v>
      </c>
      <c r="O16" s="26">
        <v>0</v>
      </c>
      <c r="P16" s="26">
        <v>0</v>
      </c>
      <c r="Q16" s="26">
        <v>0</v>
      </c>
      <c r="R16" s="58" t="s">
        <v>545</v>
      </c>
      <c r="S16" s="26">
        <v>1</v>
      </c>
      <c r="T16" s="26">
        <v>0</v>
      </c>
      <c r="U16" s="26">
        <f ca="1">IFERROR(VLOOKUP(G16,模型表!$C:$T,18,FALSE),0)</f>
        <v>0</v>
      </c>
      <c r="V16" s="26">
        <f>IFERROR(VLOOKUP(G16,模型表!$C:$J,8,FALSE),0)</f>
        <v>0</v>
      </c>
      <c r="W16" s="26">
        <f>IFERROR(VLOOKUP(G16,模型表!$C:$J,6,FALSE),0)</f>
        <v>0</v>
      </c>
      <c r="X16" s="26">
        <v>1</v>
      </c>
      <c r="Y16" s="26" t="str" cm="1">
        <f t="array" aca="1" ref="Y16" ca="1">INDEX(E:E,SMALL(IF($F$2:$F$3000,ROW($2:$3000),4^8),ROW(A15)))&amp;""</f>
        <v>M22P02U02N05</v>
      </c>
      <c r="Z16" s="26">
        <f t="shared" ca="1" si="2"/>
        <v>0</v>
      </c>
      <c r="AA16" s="26">
        <f t="shared" ca="1" si="3"/>
        <v>5</v>
      </c>
      <c r="AB16" s="40"/>
      <c r="AC16" s="26" t="str">
        <f ca="1">IFERROR(IFERROR(VLOOKUP($V16,索引表!$L$7:$O$13,2,FALSE)*VLOOKUP(VLOOKUP($G16,索引表!$R:$U,4,FALSE),索引表!$I$18:$L$30,2,FALSE)*VLOOKUP($U16,索引表!E:F,2,FALSE),IF($U16="小怪",0.738,"")),0)</f>
        <v/>
      </c>
      <c r="AD16" s="26" t="str">
        <f ca="1">IFERROR(IFERROR(VLOOKUP($V16,索引表!$L$7:$O$13,3,FALSE)*VLOOKUP(VLOOKUP($G16,索引表!$R:$U,4,FALSE),索引表!$I$18:$L$30,3,FALSE)*VLOOKUP($U16,索引表!G:H,2,FALSE)*0.3,IF($U16="小怪",0.2,"")),0)</f>
        <v/>
      </c>
      <c r="AE16" s="3" t="str">
        <f ca="1">IFERROR(IF(D16="N08",IF(F16&lt;&gt;0,50,""),IFERROR(VLOOKUP($V16,索引表!$L$7:$O$13,4,FALSE)*VLOOKUP(VLOOKUP($G16,索引表!$R:$U,4,FALSE),索引表!$I$18:$L$30,4,FALSE)*VLOOKUP($U16,索引表!I:J,2,FALSE)*4,IF($U16="小怪",1*3.45*0.9*0.9,""))),0)</f>
        <v/>
      </c>
    </row>
    <row r="17" spans="1:31" x14ac:dyDescent="0.2">
      <c r="A17" s="3" t="s">
        <v>1457</v>
      </c>
      <c r="B17" s="3" t="str">
        <f t="shared" si="1"/>
        <v>P01</v>
      </c>
      <c r="C17" s="3" t="s">
        <v>539</v>
      </c>
      <c r="D17" s="3" t="s">
        <v>542</v>
      </c>
      <c r="E17" t="str">
        <f t="shared" si="0"/>
        <v>M22P01U02N07</v>
      </c>
      <c r="F17" s="26">
        <f ca="1">IFERROR(VLOOKUP(G17,模型表!C:U,19,0),0)</f>
        <v>36</v>
      </c>
      <c r="G17" s="40" t="s">
        <v>218</v>
      </c>
      <c r="H17" s="26">
        <f ca="1">IFERROR(IF($F17=0,"",(VLOOKUP(RIGHT(A17,2)+0,难度表!B:F,3,FALSE)*K17+N17)),0)</f>
        <v>51218.626799999991</v>
      </c>
      <c r="I17" s="26">
        <f ca="1">IFERROR(IF($F17=0,"",(VLOOKUP(RIGHT(B17,2)+0,难度表!B:F,4,FALSE)*L17+O17)),0)</f>
        <v>14337.792000000001</v>
      </c>
      <c r="J17" s="26">
        <f ca="1">IFERROR(IF($F17=0,"",(VLOOKUP(RIGHT(B17,2)+0,难度表!B:F,5,FALSE)*M17+P17)),0)</f>
        <v>147879.98668800003</v>
      </c>
      <c r="K17" s="26">
        <f ca="1">1.045*1.6</f>
        <v>1.6719999999999999</v>
      </c>
      <c r="L17" s="26">
        <v>0.3</v>
      </c>
      <c r="M17" s="3">
        <v>3.0942000000000003</v>
      </c>
      <c r="N17" s="26">
        <v>0</v>
      </c>
      <c r="O17" s="26">
        <v>0</v>
      </c>
      <c r="P17" s="26">
        <v>0</v>
      </c>
      <c r="Q17" s="26">
        <v>1000</v>
      </c>
      <c r="R17" s="58" t="s">
        <v>545</v>
      </c>
      <c r="S17" s="26">
        <v>1</v>
      </c>
      <c r="T17" s="26">
        <v>0</v>
      </c>
      <c r="U17" s="26" t="str">
        <f ca="1">IFERROR(VLOOKUP(G17,模型表!$C:$T,18,FALSE),0)</f>
        <v>SSR</v>
      </c>
      <c r="V17" s="26" t="str">
        <f>IFERROR(VLOOKUP(G17,模型表!$C:$J,8,FALSE),0)</f>
        <v>Aoe</v>
      </c>
      <c r="W17" s="26">
        <f>IFERROR(VLOOKUP(G17,模型表!$C:$J,6,FALSE),0)</f>
        <v>14</v>
      </c>
      <c r="X17" s="26">
        <v>1</v>
      </c>
      <c r="Y17" s="26" t="str" cm="1">
        <f t="array" aca="1" ref="Y17" ca="1">INDEX(E:E,SMALL(IF($F$2:$F$3000,ROW($2:$3000),4^8),ROW(A16)))&amp;""</f>
        <v>M22P02U02N07</v>
      </c>
      <c r="Z17" s="26">
        <f t="shared" ca="1" si="2"/>
        <v>0</v>
      </c>
      <c r="AA17" s="26">
        <f t="shared" ca="1" si="3"/>
        <v>7</v>
      </c>
      <c r="AB17" s="40"/>
      <c r="AC17" s="26">
        <f ca="1">IFERROR(IFERROR(VLOOKUP($V17,索引表!$L$7:$O$13,2,FALSE)*VLOOKUP(VLOOKUP($G17,索引表!$R:$U,4,FALSE),索引表!$I$18:$L$30,2,FALSE)*VLOOKUP($U17,索引表!E:F,2,FALSE),IF($U17="小怪",0.738,"")),0)</f>
        <v>1.0449999999999999</v>
      </c>
      <c r="AD17" s="26">
        <f ca="1">IFERROR(IFERROR(VLOOKUP($V17,索引表!$L$7:$O$13,3,FALSE)*VLOOKUP(VLOOKUP($G17,索引表!$R:$U,4,FALSE),索引表!$I$18:$L$30,3,FALSE)*VLOOKUP($U17,索引表!G:H,2,FALSE)*0.3,IF($U17="小怪",0.2,"")),0)</f>
        <v>0.3</v>
      </c>
      <c r="AE17" s="3">
        <f ca="1">IFERROR(IF(D17="N08",IF(F17&lt;&gt;0,50,""),IFERROR(VLOOKUP($V17,索引表!$L$7:$O$13,4,FALSE)*VLOOKUP(VLOOKUP($G17,索引表!$R:$U,4,FALSE),索引表!$I$18:$L$30,4,FALSE)*VLOOKUP($U17,索引表!I:J,2,FALSE)*4,IF($U17="小怪",1*3.45*0.9*0.9,""))),0)</f>
        <v>3.0942000000000003</v>
      </c>
    </row>
    <row r="18" spans="1:31" x14ac:dyDescent="0.2">
      <c r="A18" s="3" t="s">
        <v>1457</v>
      </c>
      <c r="B18" s="3" t="str">
        <f t="shared" si="1"/>
        <v>P01</v>
      </c>
      <c r="C18" s="3" t="s">
        <v>539</v>
      </c>
      <c r="D18" s="3" t="s">
        <v>543</v>
      </c>
      <c r="E18" t="str">
        <f t="shared" si="0"/>
        <v>M22P01U02N08</v>
      </c>
      <c r="F18" s="26">
        <f ca="1">IFERROR(VLOOKUP(G18,模型表!C:U,19,0),0)</f>
        <v>0</v>
      </c>
      <c r="H18" s="26" t="str">
        <f ca="1">IFERROR(IF($F18=0,"",(VLOOKUP(RIGHT(A18,2)+0,难度表!B:F,3,FALSE)*K18+N18)),0)</f>
        <v/>
      </c>
      <c r="I18" s="26" t="str">
        <f ca="1">IFERROR(IF($F18=0,"",(VLOOKUP(RIGHT(B18,2)+0,难度表!B:F,4,FALSE)*L18+O18)),0)</f>
        <v/>
      </c>
      <c r="J18" s="26" t="str">
        <f ca="1">IFERROR(IF($F18=0,"",(VLOOKUP(RIGHT(B18,2)+0,难度表!B:F,5,FALSE)*M18+P18)),0)</f>
        <v/>
      </c>
      <c r="K18" s="26" t="s">
        <v>1081</v>
      </c>
      <c r="L18" s="26" t="s">
        <v>1081</v>
      </c>
      <c r="M18" s="3" t="s">
        <v>1081</v>
      </c>
      <c r="N18" s="26">
        <v>0</v>
      </c>
      <c r="O18" s="26">
        <v>0</v>
      </c>
      <c r="P18" s="26">
        <v>0</v>
      </c>
      <c r="Q18" s="26">
        <v>0</v>
      </c>
      <c r="R18" s="59" t="s">
        <v>845</v>
      </c>
      <c r="S18" s="26">
        <v>1</v>
      </c>
      <c r="T18" s="26">
        <v>0</v>
      </c>
      <c r="U18" s="26">
        <f ca="1">IFERROR(VLOOKUP(G18,模型表!$C:$T,18,FALSE),0)</f>
        <v>0</v>
      </c>
      <c r="V18" s="26">
        <f>IFERROR(VLOOKUP(G18,模型表!$C:$J,8,FALSE),0)</f>
        <v>0</v>
      </c>
      <c r="W18" s="26">
        <f>IFERROR(VLOOKUP(G18,模型表!$C:$J,6,FALSE),0)</f>
        <v>0</v>
      </c>
      <c r="X18" s="26">
        <v>1</v>
      </c>
      <c r="Y18" s="26" t="str" cm="1">
        <f t="array" aca="1" ref="Y18" ca="1">INDEX(E:E,SMALL(IF($F$2:$F$3000,ROW($2:$3000),4^8),ROW(A17)))&amp;""</f>
        <v>M22P02U02N09</v>
      </c>
      <c r="Z18" s="26">
        <f t="shared" ca="1" si="2"/>
        <v>0</v>
      </c>
      <c r="AA18" s="26">
        <f t="shared" ca="1" si="3"/>
        <v>9</v>
      </c>
      <c r="AB18" s="40"/>
      <c r="AC18" s="26" t="str">
        <f ca="1">IFERROR(IFERROR(VLOOKUP($V18,索引表!$L$7:$O$13,2,FALSE)*VLOOKUP(VLOOKUP($G18,索引表!$R:$U,4,FALSE),索引表!$I$18:$L$30,2,FALSE)*VLOOKUP($U18,索引表!E:F,2,FALSE),IF($U18="小怪",0.738,"")),0)</f>
        <v/>
      </c>
      <c r="AD18" s="26" t="str">
        <f ca="1">IFERROR(IFERROR(VLOOKUP($V18,索引表!$L$7:$O$13,3,FALSE)*VLOOKUP(VLOOKUP($G18,索引表!$R:$U,4,FALSE),索引表!$I$18:$L$30,3,FALSE)*VLOOKUP($U18,索引表!G:H,2,FALSE)*0.3,IF($U18="小怪",0.2,"")),0)</f>
        <v/>
      </c>
      <c r="AE18" s="3" t="str">
        <f ca="1">IFERROR(IF(D18="N08",IF(F18&lt;&gt;0,50,""),IFERROR(VLOOKUP($V18,索引表!$L$7:$O$13,4,FALSE)*VLOOKUP(VLOOKUP($G18,索引表!$R:$U,4,FALSE),索引表!$I$18:$L$30,4,FALSE)*VLOOKUP($U18,索引表!I:J,2,FALSE)*4,IF($U18="小怪",1*3.45*0.9*0.9,""))),0)</f>
        <v/>
      </c>
    </row>
    <row r="19" spans="1:31" x14ac:dyDescent="0.2">
      <c r="A19" s="3" t="s">
        <v>1457</v>
      </c>
      <c r="B19" s="3" t="str">
        <f t="shared" si="1"/>
        <v>P01</v>
      </c>
      <c r="C19" s="3" t="s">
        <v>539</v>
      </c>
      <c r="D19" s="3" t="s">
        <v>544</v>
      </c>
      <c r="E19" t="str">
        <f t="shared" si="0"/>
        <v>M22P01U02N09</v>
      </c>
      <c r="F19" s="26">
        <f ca="1">IFERROR(VLOOKUP(G19,模型表!C:U,19,0),0)</f>
        <v>0</v>
      </c>
      <c r="H19" s="26" t="str">
        <f ca="1">IFERROR(IF($F19=0,"",(VLOOKUP(RIGHT(A19,2)+0,难度表!B:F,3,FALSE)*K19+N19)),0)</f>
        <v/>
      </c>
      <c r="I19" s="26" t="str">
        <f ca="1">IFERROR(IF($F19=0,"",(VLOOKUP(RIGHT(B19,2)+0,难度表!B:F,4,FALSE)*L19+O19)),0)</f>
        <v/>
      </c>
      <c r="J19" s="26" t="str">
        <f ca="1">IFERROR(IF($F19=0,"",(VLOOKUP(RIGHT(B19,2)+0,难度表!B:F,5,FALSE)*M19+P19)),0)</f>
        <v/>
      </c>
      <c r="K19" s="26" t="s">
        <v>1081</v>
      </c>
      <c r="L19" s="26" t="s">
        <v>1081</v>
      </c>
      <c r="M19" s="3" t="s">
        <v>1081</v>
      </c>
      <c r="N19" s="26">
        <v>0</v>
      </c>
      <c r="O19" s="26">
        <v>0</v>
      </c>
      <c r="P19" s="26">
        <v>0</v>
      </c>
      <c r="Q19" s="26">
        <v>0</v>
      </c>
      <c r="R19" s="58" t="s">
        <v>545</v>
      </c>
      <c r="S19" s="26">
        <v>1</v>
      </c>
      <c r="T19" s="26">
        <v>0</v>
      </c>
      <c r="U19" s="26">
        <f ca="1">IFERROR(VLOOKUP(G19,模型表!$C:$T,18,FALSE),0)</f>
        <v>0</v>
      </c>
      <c r="V19" s="26">
        <f>IFERROR(VLOOKUP(G19,模型表!$C:$J,8,FALSE),0)</f>
        <v>0</v>
      </c>
      <c r="W19" s="26">
        <f>IFERROR(VLOOKUP(G19,模型表!$C:$J,6,FALSE),0)</f>
        <v>0</v>
      </c>
      <c r="X19" s="26">
        <v>1</v>
      </c>
      <c r="Y19" s="26" t="str" cm="1">
        <f t="array" aca="1" ref="Y19" ca="1">INDEX(E:E,SMALL(IF($F$2:$F$3000,ROW($2:$3000),4^8),ROW(A18)))&amp;""</f>
        <v>M22P02U03N04</v>
      </c>
      <c r="Z19" s="26">
        <f t="shared" ca="1" si="2"/>
        <v>0</v>
      </c>
      <c r="AA19" s="26">
        <f t="shared" ca="1" si="3"/>
        <v>4</v>
      </c>
      <c r="AB19" s="40"/>
      <c r="AC19" s="26" t="str">
        <f ca="1">IFERROR(IFERROR(VLOOKUP($V19,索引表!$L$7:$O$13,2,FALSE)*VLOOKUP(VLOOKUP($G19,索引表!$R:$U,4,FALSE),索引表!$I$18:$L$30,2,FALSE)*VLOOKUP($U19,索引表!E:F,2,FALSE),IF($U19="小怪",0.738,"")),0)</f>
        <v/>
      </c>
      <c r="AD19" s="26" t="str">
        <f ca="1">IFERROR(IFERROR(VLOOKUP($V19,索引表!$L$7:$O$13,3,FALSE)*VLOOKUP(VLOOKUP($G19,索引表!$R:$U,4,FALSE),索引表!$I$18:$L$30,3,FALSE)*VLOOKUP($U19,索引表!G:H,2,FALSE)*0.3,IF($U19="小怪",0.2,"")),0)</f>
        <v/>
      </c>
      <c r="AE19" s="3" t="str">
        <f ca="1">IFERROR(IF(D19="N08",IF(F19&lt;&gt;0,50,""),IFERROR(VLOOKUP($V19,索引表!$L$7:$O$13,4,FALSE)*VLOOKUP(VLOOKUP($G19,索引表!$R:$U,4,FALSE),索引表!$I$18:$L$30,4,FALSE)*VLOOKUP($U19,索引表!I:J,2,FALSE)*4,IF($U19="小怪",1*3.45*0.9*0.9,""))),0)</f>
        <v/>
      </c>
    </row>
    <row r="20" spans="1:31" x14ac:dyDescent="0.2">
      <c r="A20" s="3" t="s">
        <v>1457</v>
      </c>
      <c r="B20" s="3" t="str">
        <f t="shared" si="1"/>
        <v>P01</v>
      </c>
      <c r="C20" s="3" t="s">
        <v>540</v>
      </c>
      <c r="D20" s="3" t="s">
        <v>533</v>
      </c>
      <c r="E20" t="str">
        <f t="shared" si="0"/>
        <v>M22P01U03N01</v>
      </c>
      <c r="F20" s="26">
        <f ca="1">IFERROR(VLOOKUP(G20,模型表!C:U,19,0),0)</f>
        <v>0</v>
      </c>
      <c r="H20" s="26" t="str">
        <f ca="1">IFERROR(IF($F20=0,"",(VLOOKUP(RIGHT(A20,2)+0,难度表!B:F,3,FALSE)*K20+N20)),0)</f>
        <v/>
      </c>
      <c r="I20" s="26" t="str">
        <f ca="1">IFERROR(IF($F20=0,"",(VLOOKUP(RIGHT(B20,2)+0,难度表!B:F,4,FALSE)*L20+O20)),0)</f>
        <v/>
      </c>
      <c r="J20" s="26" t="str">
        <f ca="1">IFERROR(IF($F20=0,"",(VLOOKUP(RIGHT(B20,2)+0,难度表!B:F,5,FALSE)*M20+P20)),0)</f>
        <v/>
      </c>
      <c r="K20" s="26" t="s">
        <v>1081</v>
      </c>
      <c r="L20" s="26" t="s">
        <v>1081</v>
      </c>
      <c r="M20" s="3" t="s">
        <v>1081</v>
      </c>
      <c r="N20" s="26">
        <v>0</v>
      </c>
      <c r="O20" s="26">
        <v>0</v>
      </c>
      <c r="P20" s="26">
        <v>0</v>
      </c>
      <c r="Q20" s="26">
        <v>0</v>
      </c>
      <c r="R20" s="58" t="s">
        <v>545</v>
      </c>
      <c r="S20" s="26">
        <v>1</v>
      </c>
      <c r="T20" s="26">
        <v>0</v>
      </c>
      <c r="U20" s="26">
        <f ca="1">IFERROR(VLOOKUP(G20,模型表!$C:$T,18,FALSE),0)</f>
        <v>0</v>
      </c>
      <c r="V20" s="26">
        <f>IFERROR(VLOOKUP(G20,模型表!$C:$J,8,FALSE),0)</f>
        <v>0</v>
      </c>
      <c r="W20" s="26">
        <f>IFERROR(VLOOKUP(G20,模型表!$C:$J,6,FALSE),0)</f>
        <v>0</v>
      </c>
      <c r="X20" s="26">
        <v>1</v>
      </c>
      <c r="Y20" s="26" t="str" cm="1">
        <f t="array" aca="1" ref="Y20" ca="1">INDEX(E:E,SMALL(IF($F$2:$F$3000,ROW($2:$3000),4^8),ROW(A19)))&amp;""</f>
        <v>M22P02U03N06</v>
      </c>
      <c r="Z20" s="26">
        <f t="shared" ca="1" si="2"/>
        <v>0</v>
      </c>
      <c r="AA20" s="26">
        <f t="shared" ca="1" si="3"/>
        <v>6</v>
      </c>
      <c r="AB20" s="40"/>
      <c r="AC20" s="26" t="str">
        <f ca="1">IFERROR(IFERROR(VLOOKUP($V20,索引表!$L$7:$O$13,2,FALSE)*VLOOKUP(VLOOKUP($G20,索引表!$R:$U,4,FALSE),索引表!$I$18:$L$30,2,FALSE)*VLOOKUP($U20,索引表!E:F,2,FALSE),IF($U20="小怪",0.738,"")),0)</f>
        <v/>
      </c>
      <c r="AD20" s="26" t="str">
        <f ca="1">IFERROR(IFERROR(VLOOKUP($V20,索引表!$L$7:$O$13,3,FALSE)*VLOOKUP(VLOOKUP($G20,索引表!$R:$U,4,FALSE),索引表!$I$18:$L$30,3,FALSE)*VLOOKUP($U20,索引表!G:H,2,FALSE)*0.3,IF($U20="小怪",0.2,"")),0)</f>
        <v/>
      </c>
      <c r="AE20" s="3" t="str">
        <f ca="1">IFERROR(IF(D20="N08",IF(F20&lt;&gt;0,50,""),IFERROR(VLOOKUP($V20,索引表!$L$7:$O$13,4,FALSE)*VLOOKUP(VLOOKUP($G20,索引表!$R:$U,4,FALSE),索引表!$I$18:$L$30,4,FALSE)*VLOOKUP($U20,索引表!I:J,2,FALSE)*4,IF($U20="小怪",1*3.45*0.9*0.9,""))),0)</f>
        <v/>
      </c>
    </row>
    <row r="21" spans="1:31" x14ac:dyDescent="0.2">
      <c r="A21" s="3" t="s">
        <v>1457</v>
      </c>
      <c r="B21" s="3" t="str">
        <f t="shared" si="1"/>
        <v>P01</v>
      </c>
      <c r="C21" s="3" t="s">
        <v>540</v>
      </c>
      <c r="D21" s="3" t="s">
        <v>534</v>
      </c>
      <c r="E21" t="str">
        <f t="shared" si="0"/>
        <v>M22P01U03N02</v>
      </c>
      <c r="F21" s="26">
        <f ca="1">IFERROR(VLOOKUP(G21,模型表!C:U,19,0),0)</f>
        <v>4</v>
      </c>
      <c r="G21" s="40" t="s">
        <v>24</v>
      </c>
      <c r="H21" s="26">
        <f ca="1">IFERROR(IF($F21=0,"",(VLOOKUP(RIGHT(A21,2)+0,难度表!B:F,3,FALSE)*K21+N21)),0)</f>
        <v>29407.823999999997</v>
      </c>
      <c r="I21" s="26">
        <f ca="1">IFERROR(IF($F21=0,"",(VLOOKUP(RIGHT(B21,2)+0,难度表!B:F,4,FALSE)*L21+O21)),0)</f>
        <v>16918.594560000001</v>
      </c>
      <c r="J21" s="26">
        <f ca="1">IFERROR(IF($F21=0,"",(VLOOKUP(RIGHT(B21,2)+0,难度表!B:F,5,FALSE)*M21+P21)),0)</f>
        <v>331547.10220800003</v>
      </c>
      <c r="K21" s="26">
        <v>0.96</v>
      </c>
      <c r="L21" s="26">
        <v>0.35399999999999998</v>
      </c>
      <c r="M21" s="3">
        <v>6.9371999999999998</v>
      </c>
      <c r="N21" s="26">
        <v>0</v>
      </c>
      <c r="O21" s="26">
        <v>0</v>
      </c>
      <c r="P21" s="26">
        <v>0</v>
      </c>
      <c r="Q21" s="26">
        <v>680</v>
      </c>
      <c r="R21" s="58" t="s">
        <v>545</v>
      </c>
      <c r="S21" s="26">
        <v>1</v>
      </c>
      <c r="T21" s="26">
        <v>30</v>
      </c>
      <c r="U21" s="26" t="str">
        <f ca="1">IFERROR(VLOOKUP(G21,模型表!$C:$T,18,FALSE),0)</f>
        <v>SSR</v>
      </c>
      <c r="V21" s="26" t="str">
        <f>IFERROR(VLOOKUP(G21,模型表!$C:$J,8,FALSE),0)</f>
        <v>Defense</v>
      </c>
      <c r="W21" s="26">
        <f>IFERROR(VLOOKUP(G21,模型表!$C:$J,6,FALSE),0)</f>
        <v>20</v>
      </c>
      <c r="X21" s="26">
        <v>1</v>
      </c>
      <c r="Y21" s="26" t="str" cm="1">
        <f t="array" aca="1" ref="Y21" ca="1">INDEX(E:E,SMALL(IF($F$2:$F$3000,ROW($2:$3000),4^8),ROW(A20)))&amp;""</f>
        <v>M22P03U01N02</v>
      </c>
      <c r="Z21" s="26">
        <f t="shared" ca="1" si="2"/>
        <v>0</v>
      </c>
      <c r="AA21" s="26">
        <f t="shared" ca="1" si="3"/>
        <v>2</v>
      </c>
      <c r="AB21" s="40"/>
      <c r="AC21" s="26">
        <f ca="1">IFERROR(IFERROR(VLOOKUP($V21,索引表!$L$7:$O$13,2,FALSE)*VLOOKUP(VLOOKUP($G21,索引表!$R:$U,4,FALSE),索引表!$I$18:$L$30,2,FALSE)*VLOOKUP($U21,索引表!E:F,2,FALSE),IF($U21="小怪",0.738,"")),0)</f>
        <v>0.96</v>
      </c>
      <c r="AD21" s="26">
        <f ca="1">IFERROR(IFERROR(VLOOKUP($V21,索引表!$L$7:$O$13,3,FALSE)*VLOOKUP(VLOOKUP($G21,索引表!$R:$U,4,FALSE),索引表!$I$18:$L$30,3,FALSE)*VLOOKUP($U21,索引表!G:H,2,FALSE)*0.3,IF($U21="小怪",0.2,"")),0)</f>
        <v>0.35399999999999998</v>
      </c>
      <c r="AE21" s="3">
        <f ca="1">IFERROR(IF(D21="N08",IF(F21&lt;&gt;0,50,""),IFERROR(VLOOKUP($V21,索引表!$L$7:$O$13,4,FALSE)*VLOOKUP(VLOOKUP($G21,索引表!$R:$U,4,FALSE),索引表!$I$18:$L$30,4,FALSE)*VLOOKUP($U21,索引表!I:J,2,FALSE)*4,IF($U21="小怪",1*3.45*0.9*0.9,""))),0)</f>
        <v>6.9371999999999998</v>
      </c>
    </row>
    <row r="22" spans="1:31" x14ac:dyDescent="0.2">
      <c r="A22" s="3" t="s">
        <v>1457</v>
      </c>
      <c r="B22" s="3" t="str">
        <f t="shared" si="1"/>
        <v>P01</v>
      </c>
      <c r="C22" s="3" t="s">
        <v>540</v>
      </c>
      <c r="D22" s="3" t="s">
        <v>535</v>
      </c>
      <c r="E22" t="str">
        <f t="shared" si="0"/>
        <v>M22P01U03N03</v>
      </c>
      <c r="F22" s="26">
        <f ca="1">IFERROR(VLOOKUP(G22,模型表!C:U,19,0),0)</f>
        <v>0</v>
      </c>
      <c r="H22" s="26" t="str">
        <f ca="1">IFERROR(IF($F22=0,"",(VLOOKUP(RIGHT(A22,2)+0,难度表!B:F,3,FALSE)*K22+N22)),0)</f>
        <v/>
      </c>
      <c r="I22" s="26" t="str">
        <f ca="1">IFERROR(IF($F22=0,"",(VLOOKUP(RIGHT(B22,2)+0,难度表!B:F,4,FALSE)*L22+O22)),0)</f>
        <v/>
      </c>
      <c r="J22" s="26" t="str">
        <f ca="1">IFERROR(IF($F22=0,"",(VLOOKUP(RIGHT(B22,2)+0,难度表!B:F,5,FALSE)*M22+P22)),0)</f>
        <v/>
      </c>
      <c r="K22" s="26" t="s">
        <v>1081</v>
      </c>
      <c r="L22" s="26" t="s">
        <v>1081</v>
      </c>
      <c r="M22" s="26" t="s">
        <v>1081</v>
      </c>
      <c r="N22" s="26">
        <v>0</v>
      </c>
      <c r="O22" s="26">
        <v>0</v>
      </c>
      <c r="P22" s="26">
        <v>0</v>
      </c>
      <c r="Q22" s="26">
        <v>0</v>
      </c>
      <c r="R22" s="58" t="s">
        <v>545</v>
      </c>
      <c r="S22" s="26">
        <v>1</v>
      </c>
      <c r="T22" s="26">
        <v>0</v>
      </c>
      <c r="U22" s="26">
        <f ca="1">IFERROR(VLOOKUP(G22,模型表!$C:$T,18,FALSE),0)</f>
        <v>0</v>
      </c>
      <c r="V22" s="26">
        <f>IFERROR(VLOOKUP(G22,模型表!$C:$J,8,FALSE),0)</f>
        <v>0</v>
      </c>
      <c r="W22" s="26">
        <f>IFERROR(VLOOKUP(G22,模型表!$C:$J,6,FALSE),0)</f>
        <v>0</v>
      </c>
      <c r="X22" s="26">
        <v>1</v>
      </c>
      <c r="Y22" s="26" t="str" cm="1">
        <f t="array" aca="1" ref="Y22" ca="1">INDEX(E:E,SMALL(IF($F$2:$F$3000,ROW($2:$3000),4^8),ROW(A21)))&amp;""</f>
        <v>M22P03U01N08</v>
      </c>
      <c r="Z22" s="26">
        <f t="shared" ca="1" si="2"/>
        <v>1</v>
      </c>
      <c r="AA22" s="26">
        <f t="shared" ca="1" si="3"/>
        <v>8</v>
      </c>
      <c r="AB22" s="40"/>
      <c r="AC22" s="26" t="str">
        <f ca="1">IFERROR(IFERROR(VLOOKUP($V22,索引表!$L$7:$O$13,2,FALSE)*VLOOKUP(VLOOKUP($G22,索引表!$R:$U,4,FALSE),索引表!$I$18:$L$30,2,FALSE)*VLOOKUP($U22,索引表!E:F,2,FALSE),IF($U22="小怪",0.738,"")),0)</f>
        <v/>
      </c>
      <c r="AD22" s="26" t="str">
        <f ca="1">IFERROR(IFERROR(VLOOKUP($V22,索引表!$L$7:$O$13,3,FALSE)*VLOOKUP(VLOOKUP($G22,索引表!$R:$U,4,FALSE),索引表!$I$18:$L$30,3,FALSE)*VLOOKUP($U22,索引表!G:H,2,FALSE)*0.3,IF($U22="小怪",0.2,"")),0)</f>
        <v/>
      </c>
      <c r="AE22" s="3" t="str">
        <f ca="1">IFERROR(IF(D22="N08",IF(F22&lt;&gt;0,50,""),IFERROR(VLOOKUP($V22,索引表!$L$7:$O$13,4,FALSE)*VLOOKUP(VLOOKUP($G22,索引表!$R:$U,4,FALSE),索引表!$I$18:$L$30,4,FALSE)*VLOOKUP($U22,索引表!I:J,2,FALSE)*4,IF($U22="小怪",1*3.45*0.9*0.9,""))),0)</f>
        <v/>
      </c>
    </row>
    <row r="23" spans="1:31" x14ac:dyDescent="0.2">
      <c r="A23" s="3" t="s">
        <v>1457</v>
      </c>
      <c r="B23" s="3" t="str">
        <f t="shared" si="1"/>
        <v>P01</v>
      </c>
      <c r="C23" s="3" t="s">
        <v>540</v>
      </c>
      <c r="D23" s="3" t="s">
        <v>536</v>
      </c>
      <c r="E23" t="str">
        <f t="shared" si="0"/>
        <v>M22P01U03N04</v>
      </c>
      <c r="F23" s="26">
        <f ca="1">IFERROR(VLOOKUP(G23,模型表!C:U,19,0),0)</f>
        <v>0</v>
      </c>
      <c r="H23" s="26" t="str">
        <f ca="1">IFERROR(IF($F23=0,"",(VLOOKUP(RIGHT(A23,2)+0,难度表!B:F,3,FALSE)*K23+N23)),0)</f>
        <v/>
      </c>
      <c r="I23" s="26" t="str">
        <f ca="1">IFERROR(IF($F23=0,"",(VLOOKUP(RIGHT(B23,2)+0,难度表!B:F,4,FALSE)*L23+O23)),0)</f>
        <v/>
      </c>
      <c r="J23" s="26" t="str">
        <f ca="1">IFERROR(IF($F23=0,"",(VLOOKUP(RIGHT(B23,2)+0,难度表!B:F,5,FALSE)*M23+P23)),0)</f>
        <v/>
      </c>
      <c r="K23" s="26" t="s">
        <v>1081</v>
      </c>
      <c r="L23" s="26" t="s">
        <v>1081</v>
      </c>
      <c r="M23" s="3" t="s">
        <v>1081</v>
      </c>
      <c r="N23" s="26">
        <v>0</v>
      </c>
      <c r="O23" s="26">
        <v>0</v>
      </c>
      <c r="P23" s="26">
        <v>0</v>
      </c>
      <c r="Q23" s="26">
        <v>0</v>
      </c>
      <c r="R23" s="58" t="s">
        <v>545</v>
      </c>
      <c r="S23" s="26">
        <v>1</v>
      </c>
      <c r="T23" s="26">
        <v>0</v>
      </c>
      <c r="U23" s="26">
        <f ca="1">IFERROR(VLOOKUP(G23,模型表!$C:$T,18,FALSE),0)</f>
        <v>0</v>
      </c>
      <c r="V23" s="26">
        <f>IFERROR(VLOOKUP(G23,模型表!$C:$J,8,FALSE),0)</f>
        <v>0</v>
      </c>
      <c r="W23" s="26">
        <f>IFERROR(VLOOKUP(G23,模型表!$C:$J,6,FALSE),0)</f>
        <v>0</v>
      </c>
      <c r="X23" s="26">
        <v>1</v>
      </c>
      <c r="Y23" s="26" t="str" cm="1">
        <f t="array" aca="1" ref="Y23" ca="1">INDEX(E:E,SMALL(IF($F$2:$F$3000,ROW($2:$3000),4^8),ROW(A22)))&amp;""</f>
        <v>M22P03U02N04</v>
      </c>
      <c r="Z23" s="26">
        <f t="shared" ca="1" si="2"/>
        <v>0</v>
      </c>
      <c r="AA23" s="26">
        <f t="shared" ca="1" si="3"/>
        <v>4</v>
      </c>
      <c r="AB23" s="40"/>
      <c r="AC23" s="26" t="str">
        <f ca="1">IFERROR(IFERROR(VLOOKUP($V23,索引表!$L$7:$O$13,2,FALSE)*VLOOKUP(VLOOKUP($G23,索引表!$R:$U,4,FALSE),索引表!$I$18:$L$30,2,FALSE)*VLOOKUP($U23,索引表!E:F,2,FALSE),IF($U23="小怪",0.738,"")),0)</f>
        <v/>
      </c>
      <c r="AD23" s="26" t="str">
        <f ca="1">IFERROR(IFERROR(VLOOKUP($V23,索引表!$L$7:$O$13,3,FALSE)*VLOOKUP(VLOOKUP($G23,索引表!$R:$U,4,FALSE),索引表!$I$18:$L$30,3,FALSE)*VLOOKUP($U23,索引表!G:H,2,FALSE)*0.3,IF($U23="小怪",0.2,"")),0)</f>
        <v/>
      </c>
      <c r="AE23" s="3" t="str">
        <f ca="1">IFERROR(IF(D23="N08",IF(F23&lt;&gt;0,50,""),IFERROR(VLOOKUP($V23,索引表!$L$7:$O$13,4,FALSE)*VLOOKUP(VLOOKUP($G23,索引表!$R:$U,4,FALSE),索引表!$I$18:$L$30,4,FALSE)*VLOOKUP($U23,索引表!I:J,2,FALSE)*4,IF($U23="小怪",1*3.45*0.9*0.9,""))),0)</f>
        <v/>
      </c>
    </row>
    <row r="24" spans="1:31" x14ac:dyDescent="0.2">
      <c r="A24" s="3" t="s">
        <v>1457</v>
      </c>
      <c r="B24" s="3" t="str">
        <f t="shared" si="1"/>
        <v>P01</v>
      </c>
      <c r="C24" s="3" t="s">
        <v>540</v>
      </c>
      <c r="D24" s="3" t="s">
        <v>537</v>
      </c>
      <c r="E24" t="str">
        <f t="shared" si="0"/>
        <v>M22P01U03N05</v>
      </c>
      <c r="F24" s="26">
        <f ca="1">IFERROR(VLOOKUP(G24,模型表!C:U,19,0),0)</f>
        <v>47</v>
      </c>
      <c r="G24" s="40" t="s">
        <v>284</v>
      </c>
      <c r="H24" s="26">
        <f ca="1">IFERROR(IF($F24=0,"",(VLOOKUP(RIGHT(A24,2)+0,难度表!B:F,3,FALSE)*K24+N24)),0)</f>
        <v>24678.065639999997</v>
      </c>
      <c r="I24" s="26">
        <f ca="1">IFERROR(IF($F24=0,"",(VLOOKUP(RIGHT(B24,2)+0,难度表!B:F,4,FALSE)*L24+O24)),0)</f>
        <v>14337.792000000001</v>
      </c>
      <c r="J24" s="26">
        <f ca="1">IFERROR(IF($F24=0,"",(VLOOKUP(RIGHT(B24,2)+0,难度表!B:F,5,FALSE)*M24+P24)),0)</f>
        <v>189578.49157632006</v>
      </c>
      <c r="K24" s="26">
        <v>0.80559999999999998</v>
      </c>
      <c r="L24" s="26">
        <v>0.3</v>
      </c>
      <c r="M24" s="3">
        <f ca="1">3.60608*1.1</f>
        <v>3.9666880000000004</v>
      </c>
      <c r="N24" s="26">
        <v>0</v>
      </c>
      <c r="O24" s="26">
        <v>0</v>
      </c>
      <c r="P24" s="26">
        <v>0</v>
      </c>
      <c r="Q24" s="26">
        <v>1000</v>
      </c>
      <c r="R24" s="58" t="s">
        <v>545</v>
      </c>
      <c r="S24" s="26">
        <v>1</v>
      </c>
      <c r="T24" s="26">
        <v>0</v>
      </c>
      <c r="U24" s="26" t="str">
        <f ca="1">IFERROR(VLOOKUP(G24,模型表!$C:$T,18,FALSE),0)</f>
        <v>R</v>
      </c>
      <c r="V24" s="26" t="str">
        <f>IFERROR(VLOOKUP(G24,模型表!$C:$J,8,FALSE),0)</f>
        <v>Cure</v>
      </c>
      <c r="W24" s="26">
        <f>IFERROR(VLOOKUP(G24,模型表!$C:$J,6,FALSE),0)</f>
        <v>14</v>
      </c>
      <c r="X24" s="26">
        <v>1</v>
      </c>
      <c r="Y24" s="26" t="str" cm="1">
        <f t="array" aca="1" ref="Y24" ca="1">INDEX(E:E,SMALL(IF($F$2:$F$3000,ROW($2:$3000),4^8),ROW(A23)))&amp;""</f>
        <v>M22P03U02N05</v>
      </c>
      <c r="Z24" s="26">
        <f t="shared" ca="1" si="2"/>
        <v>0</v>
      </c>
      <c r="AA24" s="26">
        <f t="shared" ca="1" si="3"/>
        <v>5</v>
      </c>
      <c r="AB24" s="40"/>
      <c r="AC24" s="26">
        <f ca="1">IFERROR(IFERROR(VLOOKUP($V24,索引表!$L$7:$O$13,2,FALSE)*VLOOKUP(VLOOKUP($G24,索引表!$R:$U,4,FALSE),索引表!$I$18:$L$30,2,FALSE)*VLOOKUP($U24,索引表!E:F,2,FALSE),IF($U24="小怪",0.738,"")),0)</f>
        <v>0.80559999999999998</v>
      </c>
      <c r="AD24" s="26">
        <f ca="1">IFERROR(IFERROR(VLOOKUP($V24,索引表!$L$7:$O$13,3,FALSE)*VLOOKUP(VLOOKUP($G24,索引表!$R:$U,4,FALSE),索引表!$I$18:$L$30,3,FALSE)*VLOOKUP($U24,索引表!G:H,2,FALSE)*0.3,IF($U24="小怪",0.2,"")),0)</f>
        <v>0.3</v>
      </c>
      <c r="AE24" s="3">
        <f ca="1">IFERROR(IF(D24="N08",IF(F24&lt;&gt;0,50,""),IFERROR(VLOOKUP($V24,索引表!$L$7:$O$13,4,FALSE)*VLOOKUP(VLOOKUP($G24,索引表!$R:$U,4,FALSE),索引表!$I$18:$L$30,4,FALSE)*VLOOKUP($U24,索引表!I:J,2,FALSE)*4,IF($U24="小怪",1*3.45*0.9*0.9,""))),0)</f>
        <v>3.6060799999999995</v>
      </c>
    </row>
    <row r="25" spans="1:31" x14ac:dyDescent="0.2">
      <c r="A25" s="3" t="s">
        <v>1457</v>
      </c>
      <c r="B25" s="3" t="str">
        <f t="shared" si="1"/>
        <v>P01</v>
      </c>
      <c r="C25" s="3" t="s">
        <v>540</v>
      </c>
      <c r="D25" s="3" t="s">
        <v>538</v>
      </c>
      <c r="E25" t="str">
        <f t="shared" si="0"/>
        <v>M22P01U03N06</v>
      </c>
      <c r="F25" s="26">
        <f ca="1">IFERROR(VLOOKUP(G25,模型表!C:U,19,0),0)</f>
        <v>0</v>
      </c>
      <c r="H25" s="26" t="str">
        <f ca="1">IFERROR(IF($F25=0,"",(VLOOKUP(RIGHT(A25,2)+0,难度表!B:F,3,FALSE)*K25+N25)),0)</f>
        <v/>
      </c>
      <c r="I25" s="26" t="str">
        <f ca="1">IFERROR(IF($F25=0,"",(VLOOKUP(RIGHT(B25,2)+0,难度表!B:F,4,FALSE)*L25+O25)),0)</f>
        <v/>
      </c>
      <c r="J25" s="26" t="str">
        <f ca="1">IFERROR(IF($F25=0,"",(VLOOKUP(RIGHT(B25,2)+0,难度表!B:F,5,FALSE)*M25+P25)),0)</f>
        <v/>
      </c>
      <c r="K25" s="26" t="s">
        <v>1081</v>
      </c>
      <c r="L25" s="26" t="s">
        <v>1081</v>
      </c>
      <c r="M25" s="26" t="s">
        <v>1081</v>
      </c>
      <c r="N25" s="26">
        <v>0</v>
      </c>
      <c r="O25" s="26">
        <v>0</v>
      </c>
      <c r="P25" s="26">
        <v>0</v>
      </c>
      <c r="Q25" s="26">
        <v>0</v>
      </c>
      <c r="R25" s="58" t="s">
        <v>545</v>
      </c>
      <c r="S25" s="26">
        <v>1</v>
      </c>
      <c r="T25" s="26">
        <v>0</v>
      </c>
      <c r="U25" s="26">
        <f ca="1">IFERROR(VLOOKUP(G25,模型表!$C:$T,18,FALSE),0)</f>
        <v>0</v>
      </c>
      <c r="V25" s="26">
        <f>IFERROR(VLOOKUP(G25,模型表!$C:$J,8,FALSE),0)</f>
        <v>0</v>
      </c>
      <c r="W25" s="26">
        <f>IFERROR(VLOOKUP(G25,模型表!$C:$J,6,FALSE),0)</f>
        <v>0</v>
      </c>
      <c r="X25" s="26">
        <v>1</v>
      </c>
      <c r="Y25" s="26" t="str" cm="1">
        <f t="array" aca="1" ref="Y25" ca="1">INDEX(E:E,SMALL(IF($F$2:$F$3000,ROW($2:$3000),4^8),ROW(A24)))&amp;""</f>
        <v>M22P03U02N06</v>
      </c>
      <c r="Z25" s="26">
        <f t="shared" ca="1" si="2"/>
        <v>0</v>
      </c>
      <c r="AA25" s="26">
        <f t="shared" ca="1" si="3"/>
        <v>6</v>
      </c>
      <c r="AB25" s="40"/>
      <c r="AC25" s="26" t="str">
        <f ca="1">IFERROR(IFERROR(VLOOKUP($V25,索引表!$L$7:$O$13,2,FALSE)*VLOOKUP(VLOOKUP($G25,索引表!$R:$U,4,FALSE),索引表!$I$18:$L$30,2,FALSE)*VLOOKUP($U25,索引表!E:F,2,FALSE),IF($U25="小怪",0.738,"")),0)</f>
        <v/>
      </c>
      <c r="AD25" s="26" t="str">
        <f ca="1">IFERROR(IFERROR(VLOOKUP($V25,索引表!$L$7:$O$13,3,FALSE)*VLOOKUP(VLOOKUP($G25,索引表!$R:$U,4,FALSE),索引表!$I$18:$L$30,3,FALSE)*VLOOKUP($U25,索引表!G:H,2,FALSE)*0.3,IF($U25="小怪",0.2,"")),0)</f>
        <v/>
      </c>
      <c r="AE25" s="3" t="str">
        <f ca="1">IFERROR(IF(D25="N08",IF(F25&lt;&gt;0,50,""),IFERROR(VLOOKUP($V25,索引表!$L$7:$O$13,4,FALSE)*VLOOKUP(VLOOKUP($G25,索引表!$R:$U,4,FALSE),索引表!$I$18:$L$30,4,FALSE)*VLOOKUP($U25,索引表!I:J,2,FALSE)*4,IF($U25="小怪",1*3.45*0.9*0.9,""))),0)</f>
        <v/>
      </c>
    </row>
    <row r="26" spans="1:31" x14ac:dyDescent="0.2">
      <c r="A26" s="3" t="s">
        <v>1457</v>
      </c>
      <c r="B26" s="3" t="str">
        <f t="shared" si="1"/>
        <v>P01</v>
      </c>
      <c r="C26" s="3" t="s">
        <v>540</v>
      </c>
      <c r="D26" s="3" t="s">
        <v>542</v>
      </c>
      <c r="E26" t="str">
        <f t="shared" si="0"/>
        <v>M22P01U03N07</v>
      </c>
      <c r="F26" s="26">
        <f ca="1">IFERROR(VLOOKUP(G26,模型表!C:U,19,0),0)</f>
        <v>0</v>
      </c>
      <c r="H26" s="26" t="str">
        <f ca="1">IFERROR(IF($F26=0,"",(VLOOKUP(RIGHT(A26,2)+0,难度表!B:F,3,FALSE)*K26+N26)),0)</f>
        <v/>
      </c>
      <c r="I26" s="26" t="str">
        <f ca="1">IFERROR(IF($F26=0,"",(VLOOKUP(RIGHT(B26,2)+0,难度表!B:F,4,FALSE)*L26+O26)),0)</f>
        <v/>
      </c>
      <c r="J26" s="26" t="str">
        <f ca="1">IFERROR(IF($F26=0,"",(VLOOKUP(RIGHT(B26,2)+0,难度表!B:F,5,FALSE)*M26+P26)),0)</f>
        <v/>
      </c>
      <c r="K26" s="26" t="s">
        <v>1081</v>
      </c>
      <c r="L26" s="26" t="s">
        <v>1081</v>
      </c>
      <c r="M26" s="3" t="s">
        <v>1081</v>
      </c>
      <c r="N26" s="26">
        <v>0</v>
      </c>
      <c r="O26" s="26">
        <v>0</v>
      </c>
      <c r="P26" s="26">
        <v>0</v>
      </c>
      <c r="Q26" s="26">
        <v>0</v>
      </c>
      <c r="R26" s="58" t="s">
        <v>545</v>
      </c>
      <c r="S26" s="26">
        <v>1</v>
      </c>
      <c r="T26" s="26">
        <v>0</v>
      </c>
      <c r="U26" s="26">
        <f ca="1">IFERROR(VLOOKUP(G26,模型表!$C:$T,18,FALSE),0)</f>
        <v>0</v>
      </c>
      <c r="V26" s="26">
        <f>IFERROR(VLOOKUP(G26,模型表!$C:$J,8,FALSE),0)</f>
        <v>0</v>
      </c>
      <c r="W26" s="26">
        <f>IFERROR(VLOOKUP(G26,模型表!$C:$J,6,FALSE),0)</f>
        <v>0</v>
      </c>
      <c r="X26" s="26">
        <v>1</v>
      </c>
      <c r="Y26" s="26" t="str" cm="1">
        <f t="array" aca="1" ref="Y26" ca="1">INDEX(E:E,SMALL(IF($F$2:$F$3000,ROW($2:$3000),4^8),ROW(A25)))&amp;""</f>
        <v>M22P03U03N02</v>
      </c>
      <c r="Z26" s="26">
        <f t="shared" ca="1" si="2"/>
        <v>0</v>
      </c>
      <c r="AA26" s="26">
        <f t="shared" ca="1" si="3"/>
        <v>2</v>
      </c>
      <c r="AB26" s="40"/>
      <c r="AC26" s="26" t="str">
        <f ca="1">IFERROR(IFERROR(VLOOKUP($V26,索引表!$L$7:$O$13,2,FALSE)*VLOOKUP(VLOOKUP($G26,索引表!$R:$U,4,FALSE),索引表!$I$18:$L$30,2,FALSE)*VLOOKUP($U26,索引表!E:F,2,FALSE),IF($U26="小怪",0.738,"")),0)</f>
        <v/>
      </c>
      <c r="AD26" s="26" t="str">
        <f ca="1">IFERROR(IFERROR(VLOOKUP($V26,索引表!$L$7:$O$13,3,FALSE)*VLOOKUP(VLOOKUP($G26,索引表!$R:$U,4,FALSE),索引表!$I$18:$L$30,3,FALSE)*VLOOKUP($U26,索引表!G:H,2,FALSE)*0.3,IF($U26="小怪",0.2,"")),0)</f>
        <v/>
      </c>
      <c r="AE26" s="3" t="str">
        <f ca="1">IFERROR(IF(D26="N08",IF(F26&lt;&gt;0,50,""),IFERROR(VLOOKUP($V26,索引表!$L$7:$O$13,4,FALSE)*VLOOKUP(VLOOKUP($G26,索引表!$R:$U,4,FALSE),索引表!$I$18:$L$30,4,FALSE)*VLOOKUP($U26,索引表!I:J,2,FALSE)*4,IF($U26="小怪",1*3.45*0.9*0.9,""))),0)</f>
        <v/>
      </c>
    </row>
    <row r="27" spans="1:31" x14ac:dyDescent="0.2">
      <c r="A27" s="3" t="s">
        <v>1457</v>
      </c>
      <c r="B27" s="3" t="str">
        <f t="shared" si="1"/>
        <v>P01</v>
      </c>
      <c r="C27" s="3" t="s">
        <v>540</v>
      </c>
      <c r="D27" s="3" t="s">
        <v>543</v>
      </c>
      <c r="E27" t="str">
        <f t="shared" si="0"/>
        <v>M22P01U03N08</v>
      </c>
      <c r="F27" s="26">
        <f ca="1">IFERROR(VLOOKUP(G27,模型表!C:U,19,0),0)</f>
        <v>0</v>
      </c>
      <c r="H27" s="26" t="str">
        <f ca="1">IFERROR(IF($F27=0,"",(VLOOKUP(RIGHT(A27,2)+0,难度表!B:F,3,FALSE)*K27+N27)),0)</f>
        <v/>
      </c>
      <c r="I27" s="26" t="str">
        <f ca="1">IFERROR(IF($F27=0,"",(VLOOKUP(RIGHT(B27,2)+0,难度表!B:F,4,FALSE)*L27+O27)),0)</f>
        <v/>
      </c>
      <c r="J27" s="26" t="str">
        <f ca="1">IFERROR(IF($F27=0,"",(VLOOKUP(RIGHT(B27,2)+0,难度表!B:F,5,FALSE)*M27+P27)),0)</f>
        <v/>
      </c>
      <c r="K27" s="26" t="s">
        <v>1081</v>
      </c>
      <c r="L27" s="26" t="s">
        <v>1081</v>
      </c>
      <c r="M27" s="3" t="s">
        <v>1081</v>
      </c>
      <c r="N27" s="26">
        <v>0</v>
      </c>
      <c r="O27" s="26">
        <v>0</v>
      </c>
      <c r="P27" s="26">
        <v>0</v>
      </c>
      <c r="Q27" s="26">
        <v>0</v>
      </c>
      <c r="R27" s="59" t="s">
        <v>845</v>
      </c>
      <c r="S27" s="26">
        <v>1</v>
      </c>
      <c r="T27" s="26">
        <v>0</v>
      </c>
      <c r="U27" s="26">
        <f ca="1">IFERROR(VLOOKUP(G27,模型表!$C:$T,18,FALSE),0)</f>
        <v>0</v>
      </c>
      <c r="V27" s="26">
        <f>IFERROR(VLOOKUP(G27,模型表!$C:$J,8,FALSE),0)</f>
        <v>0</v>
      </c>
      <c r="W27" s="26">
        <f>IFERROR(VLOOKUP(G27,模型表!$C:$J,6,FALSE),0)</f>
        <v>0</v>
      </c>
      <c r="X27" s="26">
        <v>1</v>
      </c>
      <c r="Y27" s="26" t="str" cm="1">
        <f t="array" aca="1" ref="Y27" ca="1">INDEX(E:E,SMALL(IF($F$2:$F$3000,ROW($2:$3000),4^8),ROW(A26)))&amp;""</f>
        <v>M22P03U03N07</v>
      </c>
      <c r="Z27" s="26">
        <f t="shared" ca="1" si="2"/>
        <v>0</v>
      </c>
      <c r="AA27" s="26">
        <f t="shared" ca="1" si="3"/>
        <v>7</v>
      </c>
      <c r="AB27" s="40"/>
      <c r="AC27" s="26" t="str">
        <f ca="1">IFERROR(IFERROR(VLOOKUP($V27,索引表!$L$7:$O$13,2,FALSE)*VLOOKUP(VLOOKUP($G27,索引表!$R:$U,4,FALSE),索引表!$I$18:$L$30,2,FALSE)*VLOOKUP($U27,索引表!E:F,2,FALSE),IF($U27="小怪",0.738,"")),0)</f>
        <v/>
      </c>
      <c r="AD27" s="26" t="str">
        <f ca="1">IFERROR(IFERROR(VLOOKUP($V27,索引表!$L$7:$O$13,3,FALSE)*VLOOKUP(VLOOKUP($G27,索引表!$R:$U,4,FALSE),索引表!$I$18:$L$30,3,FALSE)*VLOOKUP($U27,索引表!G:H,2,FALSE)*0.3,IF($U27="小怪",0.2,"")),0)</f>
        <v/>
      </c>
      <c r="AE27" s="3" t="str">
        <f ca="1">IFERROR(IF(D27="N08",IF(F27&lt;&gt;0,50,""),IFERROR(VLOOKUP($V27,索引表!$L$7:$O$13,4,FALSE)*VLOOKUP(VLOOKUP($G27,索引表!$R:$U,4,FALSE),索引表!$I$18:$L$30,4,FALSE)*VLOOKUP($U27,索引表!I:J,2,FALSE)*4,IF($U27="小怪",1*3.45*0.9*0.9,""))),0)</f>
        <v/>
      </c>
    </row>
    <row r="28" spans="1:31" x14ac:dyDescent="0.2">
      <c r="A28" s="3" t="s">
        <v>1457</v>
      </c>
      <c r="B28" s="3" t="str">
        <f t="shared" si="1"/>
        <v>P01</v>
      </c>
      <c r="C28" s="3" t="s">
        <v>540</v>
      </c>
      <c r="D28" s="3" t="s">
        <v>544</v>
      </c>
      <c r="E28" t="str">
        <f t="shared" si="0"/>
        <v>M22P01U03N09</v>
      </c>
      <c r="F28" s="26">
        <f ca="1">IFERROR(VLOOKUP(G28,模型表!C:U,19,0),0)</f>
        <v>46</v>
      </c>
      <c r="G28" s="40" t="s">
        <v>278</v>
      </c>
      <c r="H28" s="26">
        <f ca="1">IFERROR(IF($F28=0,"",(VLOOKUP(RIGHT(A28,2)+0,难度表!B:F,3,FALSE)*K28+N28)),0)</f>
        <v>64697.212800000001</v>
      </c>
      <c r="I28" s="26">
        <f ca="1">IFERROR(IF($F28=0,"",(VLOOKUP(RIGHT(B28,2)+0,难度表!B:F,4,FALSE)*L28+O28)),0)</f>
        <v>14337.792000000001</v>
      </c>
      <c r="J28" s="26">
        <f ca="1">IFERROR(IF($F28=0,"",(VLOOKUP(RIGHT(B28,2)+0,难度表!B:F,5,FALSE)*M28+P28)),0)</f>
        <v>190463.22892800006</v>
      </c>
      <c r="K28" s="26">
        <f ca="1">1.408*1.5</f>
        <v>2.1120000000000001</v>
      </c>
      <c r="L28" s="26">
        <v>0.3</v>
      </c>
      <c r="M28" s="3">
        <v>3.9852000000000003</v>
      </c>
      <c r="N28" s="26">
        <v>0</v>
      </c>
      <c r="O28" s="26">
        <v>0</v>
      </c>
      <c r="P28" s="26">
        <v>0</v>
      </c>
      <c r="Q28" s="26">
        <v>1000</v>
      </c>
      <c r="R28" s="58" t="s">
        <v>545</v>
      </c>
      <c r="S28" s="26">
        <v>1</v>
      </c>
      <c r="T28" s="26">
        <v>0</v>
      </c>
      <c r="U28" s="26" t="str">
        <f ca="1">IFERROR(VLOOKUP(G28,模型表!$C:$T,18,FALSE),0)</f>
        <v>SSR</v>
      </c>
      <c r="V28" s="26" t="str">
        <f>IFERROR(VLOOKUP(G28,模型表!$C:$J,8,FALSE),0)</f>
        <v>Aoe</v>
      </c>
      <c r="W28" s="26">
        <f>IFERROR(VLOOKUP(G28,模型表!$C:$J,6,FALSE),0)</f>
        <v>20</v>
      </c>
      <c r="X28" s="26">
        <v>1</v>
      </c>
      <c r="Y28" s="26" t="str" cm="1">
        <f t="array" aca="1" ref="Y28" ca="1">INDEX(E:E,SMALL(IF($F$2:$F$3000,ROW($2:$3000),4^8),ROW(A27)))&amp;""</f>
        <v>M22P03U03N09</v>
      </c>
      <c r="Z28" s="26">
        <f t="shared" ca="1" si="2"/>
        <v>0</v>
      </c>
      <c r="AA28" s="26">
        <f t="shared" ca="1" si="3"/>
        <v>9</v>
      </c>
      <c r="AB28" s="40"/>
      <c r="AC28" s="26">
        <f ca="1">IFERROR(IFERROR(VLOOKUP($V28,索引表!$L$7:$O$13,2,FALSE)*VLOOKUP(VLOOKUP($G28,索引表!$R:$U,4,FALSE),索引表!$I$18:$L$30,2,FALSE)*VLOOKUP($U28,索引表!E:F,2,FALSE),IF($U28="小怪",0.738,"")),0)</f>
        <v>1.4080000000000001</v>
      </c>
      <c r="AD28" s="26">
        <f ca="1">IFERROR(IFERROR(VLOOKUP($V28,索引表!$L$7:$O$13,3,FALSE)*VLOOKUP(VLOOKUP($G28,索引表!$R:$U,4,FALSE),索引表!$I$18:$L$30,3,FALSE)*VLOOKUP($U28,索引表!G:H,2,FALSE)*0.3,IF($U28="小怪",0.2,"")),0)</f>
        <v>0.3</v>
      </c>
      <c r="AE28" s="3">
        <f ca="1">IFERROR(IF(D28="N08",IF(F28&lt;&gt;0,50,""),IFERROR(VLOOKUP($V28,索引表!$L$7:$O$13,4,FALSE)*VLOOKUP(VLOOKUP($G28,索引表!$R:$U,4,FALSE),索引表!$I$18:$L$30,4,FALSE)*VLOOKUP($U28,索引表!I:J,2,FALSE)*4,IF($U28="小怪",1*3.45*0.9*0.9,""))),0)</f>
        <v>3.9852000000000003</v>
      </c>
    </row>
    <row r="29" spans="1:31" x14ac:dyDescent="0.2">
      <c r="A29" s="3" t="s">
        <v>1457</v>
      </c>
      <c r="B29" s="3" t="str">
        <f t="shared" si="1"/>
        <v>P01</v>
      </c>
      <c r="C29" s="3" t="s">
        <v>541</v>
      </c>
      <c r="D29" s="3" t="s">
        <v>533</v>
      </c>
      <c r="E29" t="str">
        <f t="shared" si="0"/>
        <v>M22P01U04N01</v>
      </c>
      <c r="F29" s="26">
        <f ca="1">IFERROR(VLOOKUP(G29,模型表!C:U,19,0),0)</f>
        <v>0</v>
      </c>
      <c r="H29" s="26" t="str">
        <f ca="1">IFERROR(IF($F29=0,"",(VLOOKUP(RIGHT(A29,2)+0,难度表!B:F,3,FALSE)*K29+N29)),0)</f>
        <v/>
      </c>
      <c r="I29" s="26" t="str">
        <f ca="1">IFERROR(IF($F29=0,"",(VLOOKUP(RIGHT(B29,2)+0,难度表!B:F,4,FALSE)*L29+O29)),0)</f>
        <v/>
      </c>
      <c r="J29" s="26" t="str">
        <f ca="1">IFERROR(IF($F29=0,"",(VLOOKUP(RIGHT(B29,2)+0,难度表!B:F,5,FALSE)*M29+P29)),0)</f>
        <v/>
      </c>
      <c r="K29" s="26" t="s">
        <v>1081</v>
      </c>
      <c r="L29" s="26" t="s">
        <v>1081</v>
      </c>
      <c r="M29" s="3" t="s">
        <v>1081</v>
      </c>
      <c r="N29" s="26">
        <v>0</v>
      </c>
      <c r="O29" s="26">
        <v>0</v>
      </c>
      <c r="P29" s="26">
        <v>0</v>
      </c>
      <c r="Q29" s="26">
        <v>0</v>
      </c>
      <c r="R29" s="58" t="s">
        <v>545</v>
      </c>
      <c r="S29" s="26">
        <v>1</v>
      </c>
      <c r="T29" s="26">
        <v>0</v>
      </c>
      <c r="U29" s="26">
        <f ca="1">IFERROR(VLOOKUP(G29,模型表!$C:$T,18,FALSE),0)</f>
        <v>0</v>
      </c>
      <c r="V29" s="26">
        <f>IFERROR(VLOOKUP(G29,模型表!$C:$J,8,FALSE),0)</f>
        <v>0</v>
      </c>
      <c r="W29" s="26">
        <f>IFERROR(VLOOKUP(G29,模型表!$C:$J,6,FALSE),0)</f>
        <v>0</v>
      </c>
      <c r="X29" s="26">
        <v>1</v>
      </c>
      <c r="Y29" s="26" t="str" cm="1">
        <f t="array" aca="1" ref="Y29" ca="1">INDEX(E:E,SMALL(IF($F$2:$F$3000,ROW($2:$3000),4^8),ROW(A28)))&amp;""</f>
        <v>M22P04U01N02</v>
      </c>
      <c r="Z29" s="26">
        <f t="shared" ca="1" si="2"/>
        <v>0</v>
      </c>
      <c r="AA29" s="26">
        <f t="shared" ca="1" si="3"/>
        <v>2</v>
      </c>
      <c r="AB29" s="40"/>
      <c r="AC29" s="26" t="str">
        <f ca="1">IFERROR(IFERROR(VLOOKUP($V29,索引表!$L$7:$O$13,2,FALSE)*VLOOKUP(VLOOKUP($G29,索引表!$R:$U,4,FALSE),索引表!$I$18:$L$30,2,FALSE)*VLOOKUP($U29,索引表!E:F,2,FALSE),IF($U29="小怪",0.738,"")),0)</f>
        <v/>
      </c>
      <c r="AD29" s="26" t="str">
        <f ca="1">IFERROR(IFERROR(VLOOKUP($V29,索引表!$L$7:$O$13,3,FALSE)*VLOOKUP(VLOOKUP($G29,索引表!$R:$U,4,FALSE),索引表!$I$18:$L$30,3,FALSE)*VLOOKUP($U29,索引表!G:H,2,FALSE)*0.3,IF($U29="小怪",0.2,"")),0)</f>
        <v/>
      </c>
      <c r="AE29" s="3" t="str">
        <f ca="1">IFERROR(IF(D29="N08",IF(F29&lt;&gt;0,50,""),IFERROR(VLOOKUP($V29,索引表!$L$7:$O$13,4,FALSE)*VLOOKUP(VLOOKUP($G29,索引表!$R:$U,4,FALSE),索引表!$I$18:$L$30,4,FALSE)*VLOOKUP($U29,索引表!I:J,2,FALSE)*4,IF($U29="小怪",1*3.45*0.9*0.9,""))),0)</f>
        <v/>
      </c>
    </row>
    <row r="30" spans="1:31" x14ac:dyDescent="0.2">
      <c r="A30" s="3" t="s">
        <v>1457</v>
      </c>
      <c r="B30" s="3" t="str">
        <f t="shared" si="1"/>
        <v>P01</v>
      </c>
      <c r="C30" s="3" t="s">
        <v>541</v>
      </c>
      <c r="D30" s="3" t="s">
        <v>534</v>
      </c>
      <c r="E30" t="str">
        <f t="shared" si="0"/>
        <v>M22P01U04N02</v>
      </c>
      <c r="F30" s="26">
        <f ca="1">IFERROR(VLOOKUP(G30,模型表!C:U,19,0),0)</f>
        <v>0</v>
      </c>
      <c r="H30" s="26" t="str">
        <f ca="1">IFERROR(IF($F30=0,"",(VLOOKUP(RIGHT(A30,2)+0,难度表!B:F,3,FALSE)*K30+N30)),0)</f>
        <v/>
      </c>
      <c r="I30" s="26" t="str">
        <f ca="1">IFERROR(IF($F30=0,"",(VLOOKUP(RIGHT(B30,2)+0,难度表!B:F,4,FALSE)*L30+O30)),0)</f>
        <v/>
      </c>
      <c r="J30" s="26" t="str">
        <f ca="1">IFERROR(IF($F30=0,"",(VLOOKUP(RIGHT(B30,2)+0,难度表!B:F,5,FALSE)*M30+P30)),0)</f>
        <v/>
      </c>
      <c r="K30" s="26" t="s">
        <v>1081</v>
      </c>
      <c r="L30" s="26" t="s">
        <v>1081</v>
      </c>
      <c r="M30" s="3" t="s">
        <v>1081</v>
      </c>
      <c r="N30" s="26">
        <v>0</v>
      </c>
      <c r="O30" s="26">
        <v>0</v>
      </c>
      <c r="P30" s="26">
        <v>0</v>
      </c>
      <c r="Q30" s="26">
        <v>0</v>
      </c>
      <c r="R30" s="58" t="s">
        <v>545</v>
      </c>
      <c r="S30" s="26">
        <v>1</v>
      </c>
      <c r="T30" s="26">
        <v>0</v>
      </c>
      <c r="U30" s="26">
        <f ca="1">IFERROR(VLOOKUP(G30,模型表!$C:$T,18,FALSE),0)</f>
        <v>0</v>
      </c>
      <c r="V30" s="26">
        <f>IFERROR(VLOOKUP(G30,模型表!$C:$J,8,FALSE),0)</f>
        <v>0</v>
      </c>
      <c r="W30" s="26">
        <f>IFERROR(VLOOKUP(G30,模型表!$C:$J,6,FALSE),0)</f>
        <v>0</v>
      </c>
      <c r="X30" s="26">
        <v>1</v>
      </c>
      <c r="Y30" s="26" t="str" cm="1">
        <f t="array" aca="1" ref="Y30" ca="1">INDEX(E:E,SMALL(IF($F$2:$F$3000,ROW($2:$3000),4^8),ROW(A29)))&amp;""</f>
        <v>M22P04U01N05</v>
      </c>
      <c r="Z30" s="26">
        <f t="shared" ca="1" si="2"/>
        <v>0</v>
      </c>
      <c r="AA30" s="26">
        <f t="shared" ca="1" si="3"/>
        <v>5</v>
      </c>
      <c r="AB30" s="40"/>
      <c r="AC30" s="26" t="str">
        <f ca="1">IFERROR(IFERROR(VLOOKUP($V30,索引表!$L$7:$O$13,2,FALSE)*VLOOKUP(VLOOKUP($G30,索引表!$R:$U,4,FALSE),索引表!$I$18:$L$30,2,FALSE)*VLOOKUP($U30,索引表!E:F,2,FALSE),IF($U30="小怪",0.738,"")),0)</f>
        <v/>
      </c>
      <c r="AD30" s="26" t="str">
        <f ca="1">IFERROR(IFERROR(VLOOKUP($V30,索引表!$L$7:$O$13,3,FALSE)*VLOOKUP(VLOOKUP($G30,索引表!$R:$U,4,FALSE),索引表!$I$18:$L$30,3,FALSE)*VLOOKUP($U30,索引表!G:H,2,FALSE)*0.3,IF($U30="小怪",0.2,"")),0)</f>
        <v/>
      </c>
      <c r="AE30" s="3" t="str">
        <f ca="1">IFERROR(IF(D30="N08",IF(F30&lt;&gt;0,50,""),IFERROR(VLOOKUP($V30,索引表!$L$7:$O$13,4,FALSE)*VLOOKUP(VLOOKUP($G30,索引表!$R:$U,4,FALSE),索引表!$I$18:$L$30,4,FALSE)*VLOOKUP($U30,索引表!I:J,2,FALSE)*4,IF($U30="小怪",1*3.45*0.9*0.9,""))),0)</f>
        <v/>
      </c>
    </row>
    <row r="31" spans="1:31" x14ac:dyDescent="0.2">
      <c r="A31" s="3" t="s">
        <v>1457</v>
      </c>
      <c r="B31" s="3" t="str">
        <f t="shared" si="1"/>
        <v>P01</v>
      </c>
      <c r="C31" s="3" t="s">
        <v>541</v>
      </c>
      <c r="D31" s="3" t="s">
        <v>535</v>
      </c>
      <c r="E31" t="str">
        <f t="shared" si="0"/>
        <v>M22P01U04N03</v>
      </c>
      <c r="F31" s="26">
        <f ca="1">IFERROR(VLOOKUP(G31,模型表!C:U,19,0),0)</f>
        <v>0</v>
      </c>
      <c r="H31" s="26" t="str">
        <f ca="1">IFERROR(IF($F31=0,"",(VLOOKUP(RIGHT(A31,2)+0,难度表!B:F,3,FALSE)*K31+N31)),0)</f>
        <v/>
      </c>
      <c r="I31" s="26" t="str">
        <f ca="1">IFERROR(IF($F31=0,"",(VLOOKUP(RIGHT(B31,2)+0,难度表!B:F,4,FALSE)*L31+O31)),0)</f>
        <v/>
      </c>
      <c r="J31" s="26" t="str">
        <f ca="1">IFERROR(IF($F31=0,"",(VLOOKUP(RIGHT(B31,2)+0,难度表!B:F,5,FALSE)*M31+P31)),0)</f>
        <v/>
      </c>
      <c r="K31" s="26" t="s">
        <v>1081</v>
      </c>
      <c r="L31" s="26" t="s">
        <v>1081</v>
      </c>
      <c r="M31" s="3" t="s">
        <v>1081</v>
      </c>
      <c r="N31" s="26">
        <v>0</v>
      </c>
      <c r="O31" s="26">
        <v>0</v>
      </c>
      <c r="P31" s="26">
        <v>0</v>
      </c>
      <c r="Q31" s="26">
        <v>0</v>
      </c>
      <c r="R31" s="58" t="s">
        <v>545</v>
      </c>
      <c r="S31" s="26">
        <v>1</v>
      </c>
      <c r="T31" s="26">
        <v>0</v>
      </c>
      <c r="U31" s="26">
        <f ca="1">IFERROR(VLOOKUP(G31,模型表!$C:$T,18,FALSE),0)</f>
        <v>0</v>
      </c>
      <c r="V31" s="26">
        <f>IFERROR(VLOOKUP(G31,模型表!$C:$J,8,FALSE),0)</f>
        <v>0</v>
      </c>
      <c r="W31" s="26">
        <f>IFERROR(VLOOKUP(G31,模型表!$C:$J,6,FALSE),0)</f>
        <v>0</v>
      </c>
      <c r="X31" s="26">
        <v>1</v>
      </c>
      <c r="Y31" s="26" t="str" cm="1">
        <f t="array" aca="1" ref="Y31" ca="1">INDEX(E:E,SMALL(IF($F$2:$F$3000,ROW($2:$3000),4^8),ROW(A30)))&amp;""</f>
        <v>M22P04U01N08</v>
      </c>
      <c r="Z31" s="26">
        <f t="shared" ca="1" si="2"/>
        <v>1</v>
      </c>
      <c r="AA31" s="26">
        <f t="shared" ca="1" si="3"/>
        <v>8</v>
      </c>
      <c r="AB31" s="40"/>
      <c r="AC31" s="26" t="str">
        <f ca="1">IFERROR(IFERROR(VLOOKUP($V31,索引表!$L$7:$O$13,2,FALSE)*VLOOKUP(VLOOKUP($G31,索引表!$R:$U,4,FALSE),索引表!$I$18:$L$30,2,FALSE)*VLOOKUP($U31,索引表!E:F,2,FALSE),IF($U31="小怪",0.738,"")),0)</f>
        <v/>
      </c>
      <c r="AD31" s="26" t="str">
        <f ca="1">IFERROR(IFERROR(VLOOKUP($V31,索引表!$L$7:$O$13,3,FALSE)*VLOOKUP(VLOOKUP($G31,索引表!$R:$U,4,FALSE),索引表!$I$18:$L$30,3,FALSE)*VLOOKUP($U31,索引表!G:H,2,FALSE)*0.3,IF($U31="小怪",0.2,"")),0)</f>
        <v/>
      </c>
      <c r="AE31" s="3" t="str">
        <f ca="1">IFERROR(IF(D31="N08",IF(F31&lt;&gt;0,50,""),IFERROR(VLOOKUP($V31,索引表!$L$7:$O$13,4,FALSE)*VLOOKUP(VLOOKUP($G31,索引表!$R:$U,4,FALSE),索引表!$I$18:$L$30,4,FALSE)*VLOOKUP($U31,索引表!I:J,2,FALSE)*4,IF($U31="小怪",1*3.45*0.9*0.9,""))),0)</f>
        <v/>
      </c>
    </row>
    <row r="32" spans="1:31" x14ac:dyDescent="0.2">
      <c r="A32" s="3" t="s">
        <v>1457</v>
      </c>
      <c r="B32" s="3" t="str">
        <f t="shared" si="1"/>
        <v>P01</v>
      </c>
      <c r="C32" s="3" t="s">
        <v>1454</v>
      </c>
      <c r="D32" s="3" t="s">
        <v>536</v>
      </c>
      <c r="E32" t="str">
        <f t="shared" si="0"/>
        <v>M22P01U04N04</v>
      </c>
      <c r="F32" s="26">
        <f ca="1">IFERROR(VLOOKUP(G32,模型表!C:U,19,0),0)</f>
        <v>0</v>
      </c>
      <c r="H32" s="26" t="str">
        <f ca="1">IFERROR(IF($F32=0,"",(VLOOKUP(RIGHT(A32,2)+0,难度表!B:F,3,FALSE)*K32+N32)),0)</f>
        <v/>
      </c>
      <c r="I32" s="26" t="str">
        <f ca="1">IFERROR(IF($F32=0,"",(VLOOKUP(RIGHT(B32,2)+0,难度表!B:F,4,FALSE)*L32+O32)),0)</f>
        <v/>
      </c>
      <c r="J32" s="26" t="str">
        <f ca="1">IFERROR(IF($F32=0,"",(VLOOKUP(RIGHT(B32,2)+0,难度表!B:F,5,FALSE)*M32+P32)),0)</f>
        <v/>
      </c>
      <c r="K32" s="26" t="s">
        <v>1081</v>
      </c>
      <c r="L32" s="26" t="s">
        <v>1081</v>
      </c>
      <c r="M32" s="3" t="s">
        <v>1081</v>
      </c>
      <c r="N32" s="26">
        <v>0</v>
      </c>
      <c r="O32" s="26">
        <v>0</v>
      </c>
      <c r="P32" s="26">
        <v>0</v>
      </c>
      <c r="Q32" s="26">
        <v>0</v>
      </c>
      <c r="R32" s="58" t="s">
        <v>545</v>
      </c>
      <c r="S32" s="26">
        <v>1</v>
      </c>
      <c r="T32" s="26">
        <v>0</v>
      </c>
      <c r="U32" s="26">
        <f ca="1">IFERROR(VLOOKUP(G32,模型表!$C:$T,18,FALSE),0)</f>
        <v>0</v>
      </c>
      <c r="V32" s="26">
        <f>IFERROR(VLOOKUP(G32,模型表!$C:$J,8,FALSE),0)</f>
        <v>0</v>
      </c>
      <c r="W32" s="26">
        <f>IFERROR(VLOOKUP(G32,模型表!$C:$J,6,FALSE),0)</f>
        <v>0</v>
      </c>
      <c r="X32" s="26">
        <v>1</v>
      </c>
      <c r="Y32" s="26" t="str" cm="1">
        <f t="array" aca="1" ref="Y32" ca="1">INDEX(E:E,SMALL(IF($F$2:$F$3000,ROW($2:$3000),4^8),ROW(A31)))&amp;""</f>
        <v>M22P04U02N01</v>
      </c>
      <c r="Z32" s="26">
        <f t="shared" ca="1" si="2"/>
        <v>0</v>
      </c>
      <c r="AA32" s="26">
        <f t="shared" ca="1" si="3"/>
        <v>1</v>
      </c>
      <c r="AB32" s="40"/>
      <c r="AC32" s="26" t="str">
        <f ca="1">IFERROR(IFERROR(VLOOKUP($V32,索引表!$L$7:$O$13,2,FALSE)*VLOOKUP(VLOOKUP($G32,索引表!$R:$U,4,FALSE),索引表!$I$18:$L$30,2,FALSE)*VLOOKUP($U32,索引表!E:F,2,FALSE),IF($U32="小怪",0.738,"")),0)</f>
        <v/>
      </c>
      <c r="AD32" s="26" t="str">
        <f ca="1">IFERROR(IFERROR(VLOOKUP($V32,索引表!$L$7:$O$13,3,FALSE)*VLOOKUP(VLOOKUP($G32,索引表!$R:$U,4,FALSE),索引表!$I$18:$L$30,3,FALSE)*VLOOKUP($U32,索引表!G:H,2,FALSE)*0.3,IF($U32="小怪",0.2,"")),0)</f>
        <v/>
      </c>
      <c r="AE32" s="3" t="str">
        <f ca="1">IFERROR(IF(D32="N08",IF(F32&lt;&gt;0,50,""),IFERROR(VLOOKUP($V32,索引表!$L$7:$O$13,4,FALSE)*VLOOKUP(VLOOKUP($G32,索引表!$R:$U,4,FALSE),索引表!$I$18:$L$30,4,FALSE)*VLOOKUP($U32,索引表!I:J,2,FALSE)*4,IF($U32="小怪",1*3.45*0.9*0.9,""))),0)</f>
        <v/>
      </c>
    </row>
    <row r="33" spans="1:31" x14ac:dyDescent="0.2">
      <c r="A33" s="3" t="s">
        <v>1457</v>
      </c>
      <c r="B33" s="3" t="str">
        <f t="shared" si="1"/>
        <v>P01</v>
      </c>
      <c r="C33" s="3" t="s">
        <v>1454</v>
      </c>
      <c r="D33" s="3" t="s">
        <v>537</v>
      </c>
      <c r="E33" t="str">
        <f t="shared" si="0"/>
        <v>M22P01U04N05</v>
      </c>
      <c r="F33" s="26">
        <f ca="1">IFERROR(VLOOKUP(G33,模型表!C:U,19,0),0)</f>
        <v>0</v>
      </c>
      <c r="H33" s="26" t="str">
        <f ca="1">IFERROR(IF($F33=0,"",(VLOOKUP(RIGHT(A33,2)+0,难度表!B:F,3,FALSE)*K33+N33)),0)</f>
        <v/>
      </c>
      <c r="I33" s="26" t="str">
        <f ca="1">IFERROR(IF($F33=0,"",(VLOOKUP(RIGHT(B33,2)+0,难度表!B:F,4,FALSE)*L33+O33)),0)</f>
        <v/>
      </c>
      <c r="J33" s="26" t="str">
        <f ca="1">IFERROR(IF($F33=0,"",(VLOOKUP(RIGHT(B33,2)+0,难度表!B:F,5,FALSE)*M33+P33)),0)</f>
        <v/>
      </c>
      <c r="K33" s="26" t="s">
        <v>1081</v>
      </c>
      <c r="L33" s="26" t="s">
        <v>1081</v>
      </c>
      <c r="M33" s="3" t="s">
        <v>1081</v>
      </c>
      <c r="N33" s="26">
        <v>0</v>
      </c>
      <c r="O33" s="26">
        <v>0</v>
      </c>
      <c r="P33" s="26">
        <v>0</v>
      </c>
      <c r="Q33" s="26">
        <v>0</v>
      </c>
      <c r="R33" s="58" t="s">
        <v>545</v>
      </c>
      <c r="S33" s="26">
        <v>1</v>
      </c>
      <c r="T33" s="26">
        <v>0</v>
      </c>
      <c r="U33" s="26">
        <f ca="1">IFERROR(VLOOKUP(G33,模型表!$C:$T,18,FALSE),0)</f>
        <v>0</v>
      </c>
      <c r="V33" s="26">
        <f>IFERROR(VLOOKUP(G33,模型表!$C:$J,8,FALSE),0)</f>
        <v>0</v>
      </c>
      <c r="W33" s="26">
        <f>IFERROR(VLOOKUP(G33,模型表!$C:$J,6,FALSE),0)</f>
        <v>0</v>
      </c>
      <c r="X33" s="26">
        <v>1</v>
      </c>
      <c r="Y33" s="26" t="str" cm="1">
        <f t="array" aca="1" ref="Y33" ca="1">INDEX(E:E,SMALL(IF($F$2:$F$3000,ROW($2:$3000),4^8),ROW(A32)))&amp;""</f>
        <v>M22P04U02N02</v>
      </c>
      <c r="Z33" s="26">
        <f t="shared" ca="1" si="2"/>
        <v>0</v>
      </c>
      <c r="AA33" s="26">
        <f t="shared" ca="1" si="3"/>
        <v>2</v>
      </c>
      <c r="AB33" s="40"/>
      <c r="AC33" s="26" t="str">
        <f ca="1">IFERROR(IFERROR(VLOOKUP($V33,索引表!$L$7:$O$13,2,FALSE)*VLOOKUP(VLOOKUP($G33,索引表!$R:$U,4,FALSE),索引表!$I$18:$L$30,2,FALSE)*VLOOKUP($U33,索引表!E:F,2,FALSE),IF($U33="小怪",0.738,"")),0)</f>
        <v/>
      </c>
      <c r="AD33" s="26" t="str">
        <f ca="1">IFERROR(IFERROR(VLOOKUP($V33,索引表!$L$7:$O$13,3,FALSE)*VLOOKUP(VLOOKUP($G33,索引表!$R:$U,4,FALSE),索引表!$I$18:$L$30,3,FALSE)*VLOOKUP($U33,索引表!G:H,2,FALSE)*0.3,IF($U33="小怪",0.2,"")),0)</f>
        <v/>
      </c>
      <c r="AE33" s="3" t="str">
        <f ca="1">IFERROR(IF(D33="N08",IF(F33&lt;&gt;0,50,""),IFERROR(VLOOKUP($V33,索引表!$L$7:$O$13,4,FALSE)*VLOOKUP(VLOOKUP($G33,索引表!$R:$U,4,FALSE),索引表!$I$18:$L$30,4,FALSE)*VLOOKUP($U33,索引表!I:J,2,FALSE)*4,IF($U33="小怪",1*3.45*0.9*0.9,""))),0)</f>
        <v/>
      </c>
    </row>
    <row r="34" spans="1:31" x14ac:dyDescent="0.2">
      <c r="A34" s="3" t="s">
        <v>1457</v>
      </c>
      <c r="B34" s="3" t="str">
        <f t="shared" si="1"/>
        <v>P01</v>
      </c>
      <c r="C34" s="3" t="s">
        <v>1454</v>
      </c>
      <c r="D34" s="3" t="s">
        <v>538</v>
      </c>
      <c r="E34" t="str">
        <f t="shared" si="0"/>
        <v>M22P01U04N06</v>
      </c>
      <c r="F34" s="26">
        <f ca="1">IFERROR(VLOOKUP(G34,模型表!C:U,19,0),0)</f>
        <v>0</v>
      </c>
      <c r="H34" s="26" t="str">
        <f ca="1">IFERROR(IF($F34=0,"",(VLOOKUP(RIGHT(A34,2)+0,难度表!B:F,3,FALSE)*K34+N34)),0)</f>
        <v/>
      </c>
      <c r="I34" s="26" t="str">
        <f ca="1">IFERROR(IF($F34=0,"",(VLOOKUP(RIGHT(B34,2)+0,难度表!B:F,4,FALSE)*L34+O34)),0)</f>
        <v/>
      </c>
      <c r="J34" s="26" t="str">
        <f ca="1">IFERROR(IF($F34=0,"",(VLOOKUP(RIGHT(B34,2)+0,难度表!B:F,5,FALSE)*M34+P34)),0)</f>
        <v/>
      </c>
      <c r="K34" s="26" t="s">
        <v>1081</v>
      </c>
      <c r="L34" s="26" t="s">
        <v>1081</v>
      </c>
      <c r="M34" s="3" t="s">
        <v>1081</v>
      </c>
      <c r="N34" s="26">
        <v>0</v>
      </c>
      <c r="O34" s="26">
        <v>0</v>
      </c>
      <c r="P34" s="26">
        <v>0</v>
      </c>
      <c r="Q34" s="26">
        <v>0</v>
      </c>
      <c r="R34" s="58" t="s">
        <v>545</v>
      </c>
      <c r="S34" s="26">
        <v>1</v>
      </c>
      <c r="T34" s="26">
        <v>0</v>
      </c>
      <c r="U34" s="26">
        <f ca="1">IFERROR(VLOOKUP(G34,模型表!$C:$T,18,FALSE),0)</f>
        <v>0</v>
      </c>
      <c r="V34" s="26">
        <f>IFERROR(VLOOKUP(G34,模型表!$C:$J,8,FALSE),0)</f>
        <v>0</v>
      </c>
      <c r="W34" s="26">
        <f>IFERROR(VLOOKUP(G34,模型表!$C:$J,6,FALSE),0)</f>
        <v>0</v>
      </c>
      <c r="X34" s="26">
        <v>1</v>
      </c>
      <c r="Y34" s="26" t="str" cm="1">
        <f t="array" aca="1" ref="Y34" ca="1">INDEX(E:E,SMALL(IF($F$2:$F$3000,ROW($2:$3000),4^8),ROW(A33)))&amp;""</f>
        <v>M22P04U02N03</v>
      </c>
      <c r="Z34" s="26">
        <f t="shared" ca="1" si="2"/>
        <v>0</v>
      </c>
      <c r="AA34" s="26">
        <f t="shared" ca="1" si="3"/>
        <v>3</v>
      </c>
      <c r="AB34" s="40"/>
      <c r="AC34" s="26" t="str">
        <f ca="1">IFERROR(IFERROR(VLOOKUP($V34,索引表!$L$7:$O$13,2,FALSE)*VLOOKUP(VLOOKUP($G34,索引表!$R:$U,4,FALSE),索引表!$I$18:$L$30,2,FALSE)*VLOOKUP($U34,索引表!E:F,2,FALSE),IF($U34="小怪",0.738,"")),0)</f>
        <v/>
      </c>
      <c r="AD34" s="26" t="str">
        <f ca="1">IFERROR(IFERROR(VLOOKUP($V34,索引表!$L$7:$O$13,3,FALSE)*VLOOKUP(VLOOKUP($G34,索引表!$R:$U,4,FALSE),索引表!$I$18:$L$30,3,FALSE)*VLOOKUP($U34,索引表!G:H,2,FALSE)*0.3,IF($U34="小怪",0.2,"")),0)</f>
        <v/>
      </c>
      <c r="AE34" s="3" t="str">
        <f ca="1">IFERROR(IF(D34="N08",IF(F34&lt;&gt;0,50,""),IFERROR(VLOOKUP($V34,索引表!$L$7:$O$13,4,FALSE)*VLOOKUP(VLOOKUP($G34,索引表!$R:$U,4,FALSE),索引表!$I$18:$L$30,4,FALSE)*VLOOKUP($U34,索引表!I:J,2,FALSE)*4,IF($U34="小怪",1*3.45*0.9*0.9,""))),0)</f>
        <v/>
      </c>
    </row>
    <row r="35" spans="1:31" x14ac:dyDescent="0.2">
      <c r="A35" s="3" t="s">
        <v>1457</v>
      </c>
      <c r="B35" s="3" t="str">
        <f t="shared" si="1"/>
        <v>P01</v>
      </c>
      <c r="C35" s="3" t="s">
        <v>1454</v>
      </c>
      <c r="D35" s="3" t="s">
        <v>542</v>
      </c>
      <c r="E35" t="str">
        <f t="shared" si="0"/>
        <v>M22P01U04N07</v>
      </c>
      <c r="F35" s="26">
        <f ca="1">IFERROR(VLOOKUP(G35,模型表!C:U,19,0),0)</f>
        <v>0</v>
      </c>
      <c r="H35" s="26" t="str">
        <f ca="1">IFERROR(IF($F35=0,"",(VLOOKUP(RIGHT(A35,2)+0,难度表!B:F,3,FALSE)*K35+N35)),0)</f>
        <v/>
      </c>
      <c r="I35" s="26" t="str">
        <f ca="1">IFERROR(IF($F35=0,"",(VLOOKUP(RIGHT(B35,2)+0,难度表!B:F,4,FALSE)*L35+O35)),0)</f>
        <v/>
      </c>
      <c r="J35" s="26" t="str">
        <f ca="1">IFERROR(IF($F35=0,"",(VLOOKUP(RIGHT(B35,2)+0,难度表!B:F,5,FALSE)*M35+P35)),0)</f>
        <v/>
      </c>
      <c r="K35" s="26" t="s">
        <v>1081</v>
      </c>
      <c r="L35" s="26" t="s">
        <v>1081</v>
      </c>
      <c r="M35" s="3" t="s">
        <v>1081</v>
      </c>
      <c r="N35" s="26">
        <v>0</v>
      </c>
      <c r="O35" s="26">
        <v>0</v>
      </c>
      <c r="P35" s="26">
        <v>0</v>
      </c>
      <c r="Q35" s="26">
        <v>0</v>
      </c>
      <c r="R35" s="58" t="s">
        <v>545</v>
      </c>
      <c r="S35" s="26">
        <v>1</v>
      </c>
      <c r="T35" s="26">
        <v>0</v>
      </c>
      <c r="U35" s="26">
        <f ca="1">IFERROR(VLOOKUP(G35,模型表!$C:$T,18,FALSE),0)</f>
        <v>0</v>
      </c>
      <c r="V35" s="26">
        <f>IFERROR(VLOOKUP(G35,模型表!$C:$J,8,FALSE),0)</f>
        <v>0</v>
      </c>
      <c r="W35" s="26">
        <f>IFERROR(VLOOKUP(G35,模型表!$C:$J,6,FALSE),0)</f>
        <v>0</v>
      </c>
      <c r="X35" s="26">
        <v>1</v>
      </c>
      <c r="Y35" s="26" t="str" cm="1">
        <f t="array" aca="1" ref="Y35" ca="1">INDEX(E:E,SMALL(IF($F$2:$F$3000,ROW($2:$3000),4^8),ROW(A34)))&amp;""</f>
        <v>M22P04U02N04</v>
      </c>
      <c r="Z35" s="26">
        <f t="shared" ca="1" si="2"/>
        <v>0</v>
      </c>
      <c r="AA35" s="26">
        <f t="shared" ca="1" si="3"/>
        <v>4</v>
      </c>
      <c r="AB35" s="40"/>
      <c r="AC35" s="26" t="str">
        <f ca="1">IFERROR(IFERROR(VLOOKUP($V35,索引表!$L$7:$O$13,2,FALSE)*VLOOKUP(VLOOKUP($G35,索引表!$R:$U,4,FALSE),索引表!$I$18:$L$30,2,FALSE)*VLOOKUP($U35,索引表!E:F,2,FALSE),IF($U35="小怪",0.738,"")),0)</f>
        <v/>
      </c>
      <c r="AD35" s="26" t="str">
        <f ca="1">IFERROR(IFERROR(VLOOKUP($V35,索引表!$L$7:$O$13,3,FALSE)*VLOOKUP(VLOOKUP($G35,索引表!$R:$U,4,FALSE),索引表!$I$18:$L$30,3,FALSE)*VLOOKUP($U35,索引表!G:H,2,FALSE)*0.3,IF($U35="小怪",0.2,"")),0)</f>
        <v/>
      </c>
      <c r="AE35" s="3" t="str">
        <f ca="1">IFERROR(IF(D35="N08",IF(F35&lt;&gt;0,50,""),IFERROR(VLOOKUP($V35,索引表!$L$7:$O$13,4,FALSE)*VLOOKUP(VLOOKUP($G35,索引表!$R:$U,4,FALSE),索引表!$I$18:$L$30,4,FALSE)*VLOOKUP($U35,索引表!I:J,2,FALSE)*4,IF($U35="小怪",1*3.45*0.9*0.9,""))),0)</f>
        <v/>
      </c>
    </row>
    <row r="36" spans="1:31" x14ac:dyDescent="0.2">
      <c r="A36" s="3" t="s">
        <v>1457</v>
      </c>
      <c r="B36" s="3" t="str">
        <f t="shared" si="1"/>
        <v>P01</v>
      </c>
      <c r="C36" s="3" t="s">
        <v>1454</v>
      </c>
      <c r="D36" s="3" t="s">
        <v>543</v>
      </c>
      <c r="E36" t="str">
        <f t="shared" si="0"/>
        <v>M22P01U04N08</v>
      </c>
      <c r="F36" s="26">
        <f ca="1">IFERROR(VLOOKUP(G36,模型表!C:U,19,0),0)</f>
        <v>0</v>
      </c>
      <c r="H36" s="26" t="str">
        <f ca="1">IFERROR(IF($F36=0,"",(VLOOKUP(RIGHT(A36,2)+0,难度表!B:F,3,FALSE)*K36+N36)),0)</f>
        <v/>
      </c>
      <c r="I36" s="26" t="str">
        <f ca="1">IFERROR(IF($F36=0,"",(VLOOKUP(RIGHT(B36,2)+0,难度表!B:F,4,FALSE)*L36+O36)),0)</f>
        <v/>
      </c>
      <c r="J36" s="26" t="str">
        <f ca="1">IFERROR(IF($F36=0,"",(VLOOKUP(RIGHT(B36,2)+0,难度表!B:F,5,FALSE)*M36+P36)),0)</f>
        <v/>
      </c>
      <c r="K36" s="26" t="s">
        <v>1081</v>
      </c>
      <c r="L36" s="26" t="s">
        <v>1081</v>
      </c>
      <c r="M36" s="3" t="s">
        <v>1081</v>
      </c>
      <c r="N36" s="26">
        <v>0</v>
      </c>
      <c r="O36" s="26">
        <v>0</v>
      </c>
      <c r="P36" s="26">
        <v>0</v>
      </c>
      <c r="Q36" s="26">
        <v>0</v>
      </c>
      <c r="R36" s="59" t="s">
        <v>845</v>
      </c>
      <c r="S36" s="26">
        <v>1</v>
      </c>
      <c r="T36" s="26">
        <v>0</v>
      </c>
      <c r="U36" s="26">
        <f ca="1">IFERROR(VLOOKUP(G36,模型表!$C:$T,18,FALSE),0)</f>
        <v>0</v>
      </c>
      <c r="V36" s="26">
        <f>IFERROR(VLOOKUP(G36,模型表!$C:$J,8,FALSE),0)</f>
        <v>0</v>
      </c>
      <c r="W36" s="26">
        <f>IFERROR(VLOOKUP(G36,模型表!$C:$J,6,FALSE),0)</f>
        <v>0</v>
      </c>
      <c r="X36" s="26">
        <v>1</v>
      </c>
      <c r="Y36" s="26" t="str" cm="1">
        <f t="array" aca="1" ref="Y36" ca="1">INDEX(E:E,SMALL(IF($F$2:$F$3000,ROW($2:$3000),4^8),ROW(A35)))&amp;""</f>
        <v>M22P04U02N06</v>
      </c>
      <c r="Z36" s="26">
        <f t="shared" ca="1" si="2"/>
        <v>0</v>
      </c>
      <c r="AA36" s="26">
        <f t="shared" ca="1" si="3"/>
        <v>6</v>
      </c>
      <c r="AB36" s="40"/>
      <c r="AC36" s="26" t="str">
        <f ca="1">IFERROR(IFERROR(VLOOKUP($V36,索引表!$L$7:$O$13,2,FALSE)*VLOOKUP(VLOOKUP($G36,索引表!$R:$U,4,FALSE),索引表!$I$18:$L$30,2,FALSE)*VLOOKUP($U36,索引表!E:F,2,FALSE),IF($U36="小怪",0.738,"")),0)</f>
        <v/>
      </c>
      <c r="AD36" s="26" t="str">
        <f ca="1">IFERROR(IFERROR(VLOOKUP($V36,索引表!$L$7:$O$13,3,FALSE)*VLOOKUP(VLOOKUP($G36,索引表!$R:$U,4,FALSE),索引表!$I$18:$L$30,3,FALSE)*VLOOKUP($U36,索引表!G:H,2,FALSE)*0.3,IF($U36="小怪",0.2,"")),0)</f>
        <v/>
      </c>
      <c r="AE36" s="3" t="str">
        <f ca="1">IFERROR(IF(D36="N08",IF(F36&lt;&gt;0,50,""),IFERROR(VLOOKUP($V36,索引表!$L$7:$O$13,4,FALSE)*VLOOKUP(VLOOKUP($G36,索引表!$R:$U,4,FALSE),索引表!$I$18:$L$30,4,FALSE)*VLOOKUP($U36,索引表!I:J,2,FALSE)*4,IF($U36="小怪",1*3.45*0.9*0.9,""))),0)</f>
        <v/>
      </c>
    </row>
    <row r="37" spans="1:31" x14ac:dyDescent="0.2">
      <c r="A37" s="3" t="s">
        <v>1457</v>
      </c>
      <c r="B37" s="3" t="str">
        <f t="shared" si="1"/>
        <v>P01</v>
      </c>
      <c r="C37" s="3" t="s">
        <v>541</v>
      </c>
      <c r="D37" s="3" t="s">
        <v>544</v>
      </c>
      <c r="E37" t="str">
        <f t="shared" si="0"/>
        <v>M22P01U04N09</v>
      </c>
      <c r="F37" s="26">
        <f ca="1">IFERROR(VLOOKUP(G37,模型表!C:U,19,0),0)</f>
        <v>0</v>
      </c>
      <c r="H37" s="26" t="str">
        <f ca="1">IFERROR(IF($F37=0,"",(VLOOKUP(RIGHT(A37,2)+0,难度表!B:F,3,FALSE)*K37+N37)),0)</f>
        <v/>
      </c>
      <c r="I37" s="26" t="str">
        <f ca="1">IFERROR(IF($F37=0,"",(VLOOKUP(RIGHT(B37,2)+0,难度表!B:F,4,FALSE)*L37+O37)),0)</f>
        <v/>
      </c>
      <c r="J37" s="26" t="str">
        <f ca="1">IFERROR(IF($F37=0,"",(VLOOKUP(RIGHT(B37,2)+0,难度表!B:F,5,FALSE)*M37+P37)),0)</f>
        <v/>
      </c>
      <c r="K37" s="26" t="s">
        <v>1081</v>
      </c>
      <c r="L37" s="26" t="s">
        <v>1081</v>
      </c>
      <c r="M37" s="3" t="s">
        <v>1081</v>
      </c>
      <c r="N37" s="26">
        <v>0</v>
      </c>
      <c r="O37" s="26">
        <v>0</v>
      </c>
      <c r="P37" s="26">
        <v>0</v>
      </c>
      <c r="Q37" s="26">
        <v>0</v>
      </c>
      <c r="R37" s="58" t="s">
        <v>545</v>
      </c>
      <c r="S37" s="26">
        <v>1</v>
      </c>
      <c r="T37" s="26">
        <v>0</v>
      </c>
      <c r="U37" s="26">
        <f ca="1">IFERROR(VLOOKUP(G37,模型表!$C:$T,18,FALSE),0)</f>
        <v>0</v>
      </c>
      <c r="V37" s="26">
        <f>IFERROR(VLOOKUP(G37,模型表!$C:$J,8,FALSE),0)</f>
        <v>0</v>
      </c>
      <c r="W37" s="26">
        <f>IFERROR(VLOOKUP(G37,模型表!$C:$J,6,FALSE),0)</f>
        <v>0</v>
      </c>
      <c r="X37" s="26">
        <v>1</v>
      </c>
      <c r="Y37" s="26" t="str" cm="1">
        <f t="array" aca="1" ref="Y37" ca="1">INDEX(E:E,SMALL(IF($F$2:$F$3000,ROW($2:$3000),4^8),ROW(A36)))&amp;""</f>
        <v>M22P04U03N05</v>
      </c>
      <c r="Z37" s="26">
        <f t="shared" ca="1" si="2"/>
        <v>0</v>
      </c>
      <c r="AA37" s="26">
        <f t="shared" ca="1" si="3"/>
        <v>5</v>
      </c>
      <c r="AB37" s="40"/>
      <c r="AC37" s="26" t="str">
        <f ca="1">IFERROR(IFERROR(VLOOKUP($V37,索引表!$L$7:$O$13,2,FALSE)*VLOOKUP(VLOOKUP($G37,索引表!$R:$U,4,FALSE),索引表!$I$18:$L$30,2,FALSE)*VLOOKUP($U37,索引表!E:F,2,FALSE),IF($U37="小怪",0.738,"")),0)</f>
        <v/>
      </c>
      <c r="AD37" s="26" t="str">
        <f ca="1">IFERROR(IFERROR(VLOOKUP($V37,索引表!$L$7:$O$13,3,FALSE)*VLOOKUP(VLOOKUP($G37,索引表!$R:$U,4,FALSE),索引表!$I$18:$L$30,3,FALSE)*VLOOKUP($U37,索引表!G:H,2,FALSE)*0.3,IF($U37="小怪",0.2,"")),0)</f>
        <v/>
      </c>
      <c r="AE37" s="3" t="str">
        <f ca="1">IFERROR(IF(D37="N08",IF(F37&lt;&gt;0,50,""),IFERROR(VLOOKUP($V37,索引表!$L$7:$O$13,4,FALSE)*VLOOKUP(VLOOKUP($G37,索引表!$R:$U,4,FALSE),索引表!$I$18:$L$30,4,FALSE)*VLOOKUP($U37,索引表!I:J,2,FALSE)*4,IF($U37="小怪",1*3.45*0.9*0.9,""))),0)</f>
        <v/>
      </c>
    </row>
    <row r="38" spans="1:31" x14ac:dyDescent="0.2">
      <c r="A38" s="3" t="s">
        <v>1457</v>
      </c>
      <c r="B38" s="3" t="str">
        <f t="shared" si="1"/>
        <v>P02</v>
      </c>
      <c r="C38" s="3" t="s">
        <v>532</v>
      </c>
      <c r="D38" s="3" t="s">
        <v>533</v>
      </c>
      <c r="E38" t="str">
        <f t="shared" si="0"/>
        <v>M22P02U01N01</v>
      </c>
      <c r="F38" s="26">
        <f ca="1">IFERROR(VLOOKUP(G38,模型表!C:U,19,0),0)</f>
        <v>6</v>
      </c>
      <c r="G38" s="40" t="s">
        <v>1464</v>
      </c>
      <c r="H38" s="26">
        <f ca="1">IFERROR(IF($F38=0,"",(VLOOKUP(RIGHT(A38,2)+0,难度表!B:F,3,FALSE)*K38+N38)),0)</f>
        <v>17368.996050000002</v>
      </c>
      <c r="I38" s="26">
        <f ca="1">IFERROR(IF($F38=0,"",(VLOOKUP(RIGHT(B38,2)+0,难度表!B:F,4,FALSE)*L38+O38)),0)</f>
        <v>16928.87472</v>
      </c>
      <c r="J38" s="26">
        <f ca="1">IFERROR(IF($F38=0,"",(VLOOKUP(RIGHT(B38,2)+0,难度表!B:F,5,FALSE)*M38+P38)),0)</f>
        <v>188429.1355116</v>
      </c>
      <c r="K38" s="26">
        <v>0.56700000000000006</v>
      </c>
      <c r="L38" s="26">
        <v>0.35399999999999998</v>
      </c>
      <c r="M38" s="26">
        <f ca="1">4.37805*0.9</f>
        <v>3.940245</v>
      </c>
      <c r="N38" s="26">
        <v>0</v>
      </c>
      <c r="O38" s="26">
        <v>0</v>
      </c>
      <c r="P38" s="26">
        <v>0</v>
      </c>
      <c r="Q38" s="26">
        <v>680</v>
      </c>
      <c r="R38" s="58" t="s">
        <v>1274</v>
      </c>
      <c r="S38" s="26">
        <v>1</v>
      </c>
      <c r="T38" s="26">
        <v>0</v>
      </c>
      <c r="U38" s="26" t="str">
        <f ca="1">IFERROR(VLOOKUP(G38,模型表!$C:$T,18,FALSE),0)</f>
        <v>SR</v>
      </c>
      <c r="V38" s="26" t="str">
        <f ca="1">IFERROR(VLOOKUP(G38,模型表!$C:$J,8,FALSE),0)</f>
        <v>Defense</v>
      </c>
      <c r="W38" s="26">
        <f ca="1">IFERROR(VLOOKUP(G38,模型表!$C:$J,6,FALSE),0)</f>
        <v>12</v>
      </c>
      <c r="X38" s="26">
        <v>1</v>
      </c>
      <c r="Y38" s="26" t="str" cm="1">
        <f t="array" aca="1" ref="Y38" ca="1">INDEX(E:E,SMALL(IF($F$2:$F$3000,ROW($2:$3000),4^8),ROW(A37)))&amp;""</f>
        <v>M22P04U03N07</v>
      </c>
      <c r="Z38" s="26">
        <f t="shared" ca="1" si="2"/>
        <v>0</v>
      </c>
      <c r="AA38" s="26">
        <f t="shared" ca="1" si="3"/>
        <v>7</v>
      </c>
      <c r="AB38" s="40"/>
      <c r="AC38" s="26">
        <f ca="1">IFERROR(IFERROR(VLOOKUP($V38,索引表!$L$7:$O$13,2,FALSE)*VLOOKUP(VLOOKUP($G38,索引表!$R:$U,4,FALSE),索引表!$I$18:$L$30,2,FALSE)*VLOOKUP($U38,索引表!E:F,2,FALSE),IF($U38="小怪",0.738,"")),0)</f>
        <v>0.56700000000000006</v>
      </c>
      <c r="AD38" s="26">
        <f ca="1">IFERROR(IFERROR(VLOOKUP($V38,索引表!$L$7:$O$13,3,FALSE)*VLOOKUP(VLOOKUP($G38,索引表!$R:$U,4,FALSE),索引表!$I$18:$L$30,3,FALSE)*VLOOKUP($U38,索引表!G:H,2,FALSE)*0.3,IF($U38="小怪",0.2,"")),0)</f>
        <v>0.35399999999999998</v>
      </c>
      <c r="AE38" s="3">
        <f ca="1">IFERROR(IF(D38="N08",IF(F38&lt;&gt;0,50,""),IFERROR(VLOOKUP($V38,索引表!$L$7:$O$13,4,FALSE)*VLOOKUP(VLOOKUP($G38,索引表!$R:$U,4,FALSE),索引表!$I$18:$L$30,4,FALSE)*VLOOKUP($U38,索引表!I:J,2,FALSE)*4,IF($U38="小怪",1*3.45*0.9*0.9,""))),0)</f>
        <v>4.37805</v>
      </c>
    </row>
    <row r="39" spans="1:31" x14ac:dyDescent="0.2">
      <c r="A39" s="3" t="s">
        <v>1457</v>
      </c>
      <c r="B39" s="3" t="str">
        <f t="shared" si="1"/>
        <v>P02</v>
      </c>
      <c r="C39" s="3" t="s">
        <v>532</v>
      </c>
      <c r="D39" s="3" t="s">
        <v>534</v>
      </c>
      <c r="E39" t="str">
        <f t="shared" si="0"/>
        <v>M22P02U01N02</v>
      </c>
      <c r="F39" s="26">
        <f ca="1">IFERROR(VLOOKUP(G39,模型表!C:U,19,0),0)</f>
        <v>13</v>
      </c>
      <c r="G39" s="40" t="s">
        <v>81</v>
      </c>
      <c r="H39" s="26">
        <f ca="1">IFERROR(IF($F39=0,"",(VLOOKUP(RIGHT(A39,2)+0,难度表!B:F,3,FALSE)*K39+N39)),0)</f>
        <v>18379.890000000003</v>
      </c>
      <c r="I39" s="26">
        <f ca="1">IFERROR(IF($F39=0,"",(VLOOKUP(RIGHT(B39,2)+0,难度表!B:F,4,FALSE)*L39+O39)),0)</f>
        <v>16928.87472</v>
      </c>
      <c r="J39" s="26">
        <f ca="1">IFERROR(IF($F39=0,"",(VLOOKUP(RIGHT(B39,2)+0,难度表!B:F,5,FALSE)*M39+P39)),0)</f>
        <v>194194.27814399998</v>
      </c>
      <c r="K39" s="26">
        <v>0.60000000000000009</v>
      </c>
      <c r="L39" s="26">
        <v>0.35399999999999998</v>
      </c>
      <c r="M39" s="3">
        <f ca="1">4.512*0.9</f>
        <v>4.0607999999999995</v>
      </c>
      <c r="N39" s="26">
        <v>0</v>
      </c>
      <c r="O39" s="26">
        <v>0</v>
      </c>
      <c r="P39" s="26">
        <v>0</v>
      </c>
      <c r="Q39" s="26">
        <v>880</v>
      </c>
      <c r="R39" s="58" t="s">
        <v>545</v>
      </c>
      <c r="S39" s="26">
        <v>1</v>
      </c>
      <c r="T39" s="26">
        <v>0</v>
      </c>
      <c r="U39" s="26" t="str">
        <f ca="1">IFERROR(VLOOKUP(G39,模型表!$C:$T,18,FALSE),0)</f>
        <v>R</v>
      </c>
      <c r="V39" s="26" t="str">
        <f>IFERROR(VLOOKUP(G39,模型表!$C:$J,8,FALSE),0)</f>
        <v>Defense</v>
      </c>
      <c r="W39" s="26">
        <f>IFERROR(VLOOKUP(G39,模型表!$C:$J,6,FALSE),0)</f>
        <v>15</v>
      </c>
      <c r="X39" s="26">
        <v>1</v>
      </c>
      <c r="Y39" s="26" t="str" cm="1">
        <f t="array" aca="1" ref="Y39" ca="1">INDEX(E:E,SMALL(IF($F$2:$F$3000,ROW($2:$3000),4^8),ROW(A38)))&amp;""</f>
        <v>M22P04U03N09</v>
      </c>
      <c r="Z39" s="26">
        <f t="shared" ca="1" si="2"/>
        <v>0</v>
      </c>
      <c r="AA39" s="26">
        <f t="shared" ca="1" si="3"/>
        <v>9</v>
      </c>
      <c r="AB39" s="40"/>
      <c r="AC39" s="26">
        <f ca="1">IFERROR(IFERROR(VLOOKUP($V39,索引表!$L$7:$O$13,2,FALSE)*VLOOKUP(VLOOKUP($G39,索引表!$R:$U,4,FALSE),索引表!$I$18:$L$30,2,FALSE)*VLOOKUP($U39,索引表!E:F,2,FALSE),IF($U39="小怪",0.738,"")),0)</f>
        <v>0.60000000000000009</v>
      </c>
      <c r="AD39" s="26">
        <f ca="1">IFERROR(IFERROR(VLOOKUP($V39,索引表!$L$7:$O$13,3,FALSE)*VLOOKUP(VLOOKUP($G39,索引表!$R:$U,4,FALSE),索引表!$I$18:$L$30,3,FALSE)*VLOOKUP($U39,索引表!G:H,2,FALSE)*0.3,IF($U39="小怪",0.2,"")),0)</f>
        <v>0.35399999999999998</v>
      </c>
      <c r="AE39" s="3">
        <f ca="1">IFERROR(IF(D39="N08",IF(F39&lt;&gt;0,50,""),IFERROR(VLOOKUP($V39,索引表!$L$7:$O$13,4,FALSE)*VLOOKUP(VLOOKUP($G39,索引表!$R:$U,4,FALSE),索引表!$I$18:$L$30,4,FALSE)*VLOOKUP($U39,索引表!I:J,2,FALSE)*4,IF($U39="小怪",1*3.45*0.9*0.9,""))),0)</f>
        <v>4.5119999999999996</v>
      </c>
    </row>
    <row r="40" spans="1:31" x14ac:dyDescent="0.2">
      <c r="A40" s="3" t="s">
        <v>1457</v>
      </c>
      <c r="B40" s="3" t="str">
        <f t="shared" si="1"/>
        <v>P02</v>
      </c>
      <c r="C40" s="3" t="s">
        <v>532</v>
      </c>
      <c r="D40" s="3" t="s">
        <v>535</v>
      </c>
      <c r="E40" t="str">
        <f t="shared" si="0"/>
        <v>M22P02U01N03</v>
      </c>
      <c r="F40" s="26">
        <f ca="1">IFERROR(VLOOKUP(G40,模型表!C:U,19,0),0)</f>
        <v>75</v>
      </c>
      <c r="G40" s="40" t="s">
        <v>1116</v>
      </c>
      <c r="H40" s="26">
        <f ca="1">IFERROR(IF($F40=0,"",(VLOOKUP(RIGHT(A40,2)+0,难度表!B:F,3,FALSE)*K40+N40)),0)</f>
        <v>17001.398249999998</v>
      </c>
      <c r="I40" s="26">
        <f ca="1">IFERROR(IF($F40=0,"",(VLOOKUP(RIGHT(B40,2)+0,难度表!B:F,4,FALSE)*L40+O40)),0)</f>
        <v>16928.87472</v>
      </c>
      <c r="J40" s="26">
        <f ca="1">IFERROR(IF($F40=0,"",(VLOOKUP(RIGHT(B40,2)+0,难度表!B:F,5,FALSE)*M40+P40)),0)</f>
        <v>192980.56390559996</v>
      </c>
      <c r="K40" s="26">
        <v>0.55499999999999994</v>
      </c>
      <c r="L40" s="26">
        <v>0.35399999999999998</v>
      </c>
      <c r="M40" s="3">
        <f ca="1">4.4838*0.9</f>
        <v>4.0354199999999993</v>
      </c>
      <c r="N40" s="26">
        <v>0</v>
      </c>
      <c r="O40" s="26">
        <v>0</v>
      </c>
      <c r="P40" s="26">
        <v>0</v>
      </c>
      <c r="Q40" s="26">
        <v>680</v>
      </c>
      <c r="R40" s="58" t="s">
        <v>545</v>
      </c>
      <c r="S40" s="26">
        <v>1</v>
      </c>
      <c r="T40" s="26">
        <v>0</v>
      </c>
      <c r="U40" s="26" t="str">
        <f ca="1">IFERROR(VLOOKUP(G40,模型表!$C:$T,18,FALSE),0)</f>
        <v>SSR</v>
      </c>
      <c r="V40" s="26" t="str">
        <f ca="1">IFERROR(VLOOKUP(G40,模型表!$C:$J,8,FALSE),0)</f>
        <v>Defense</v>
      </c>
      <c r="W40" s="26" t="s">
        <v>1081</v>
      </c>
      <c r="X40" s="26">
        <v>1</v>
      </c>
      <c r="Y40" s="26" t="str" cm="1">
        <f t="array" aca="1" ref="Y40" ca="1">INDEX(E:E,SMALL(IF($F$2:$F$3000,ROW($2:$3000),4^8),ROW(A39)))&amp;""</f>
        <v>M22P05U01N05</v>
      </c>
      <c r="Z40" s="26">
        <f t="shared" ca="1" si="2"/>
        <v>0</v>
      </c>
      <c r="AA40" s="26">
        <f t="shared" ca="1" si="3"/>
        <v>5</v>
      </c>
      <c r="AB40" s="40"/>
      <c r="AC40" s="26">
        <f ca="1">IFERROR(IFERROR(VLOOKUP($V40,索引表!$L$7:$O$13,2,FALSE)*VLOOKUP(VLOOKUP($G40,索引表!$R:$U,4,FALSE),索引表!$I$18:$L$30,2,FALSE)*VLOOKUP($U40,索引表!E:F,2,FALSE),IF($U40="小怪",0.738,"")),0)</f>
        <v>0.55499999999999994</v>
      </c>
      <c r="AD40" s="26">
        <f ca="1">IFERROR(IFERROR(VLOOKUP($V40,索引表!$L$7:$O$13,3,FALSE)*VLOOKUP(VLOOKUP($G40,索引表!$R:$U,4,FALSE),索引表!$I$18:$L$30,3,FALSE)*VLOOKUP($U40,索引表!G:H,2,FALSE)*0.3,IF($U40="小怪",0.2,"")),0)</f>
        <v>0.35399999999999998</v>
      </c>
      <c r="AE40" s="3">
        <f ca="1">IFERROR(IF(D40="N08",IF(F40&lt;&gt;0,50,""),IFERROR(VLOOKUP($V40,索引表!$L$7:$O$13,4,FALSE)*VLOOKUP(VLOOKUP($G40,索引表!$R:$U,4,FALSE),索引表!$I$18:$L$30,4,FALSE)*VLOOKUP($U40,索引表!I:J,2,FALSE)*4,IF($U40="小怪",1*3.45*0.9*0.9,""))),0)</f>
        <v>4.4837999999999996</v>
      </c>
    </row>
    <row r="41" spans="1:31" x14ac:dyDescent="0.2">
      <c r="A41" s="3" t="s">
        <v>1457</v>
      </c>
      <c r="B41" s="3" t="str">
        <f t="shared" si="1"/>
        <v>P02</v>
      </c>
      <c r="C41" s="3" t="s">
        <v>532</v>
      </c>
      <c r="D41" s="3" t="s">
        <v>536</v>
      </c>
      <c r="E41" t="str">
        <f t="shared" si="0"/>
        <v>M22P02U01N04</v>
      </c>
      <c r="F41" s="26">
        <f ca="1">IFERROR(VLOOKUP(G41,模型表!C:U,19,0),0)</f>
        <v>0</v>
      </c>
      <c r="H41" s="26" t="str">
        <f ca="1">IFERROR(IF($F41=0,"",(VLOOKUP(RIGHT(A41,2)+0,难度表!B:F,3,FALSE)*K41+N41)),0)</f>
        <v/>
      </c>
      <c r="I41" s="26" t="str">
        <f ca="1">IFERROR(IF($F41=0,"",(VLOOKUP(RIGHT(B41,2)+0,难度表!B:F,4,FALSE)*L41+O41)),0)</f>
        <v/>
      </c>
      <c r="J41" s="26" t="str">
        <f ca="1">IFERROR(IF($F41=0,"",(VLOOKUP(RIGHT(B41,2)+0,难度表!B:F,5,FALSE)*M41+P41)),0)</f>
        <v/>
      </c>
      <c r="N41" s="26">
        <v>0</v>
      </c>
      <c r="O41" s="26">
        <v>0</v>
      </c>
      <c r="P41" s="26">
        <v>0</v>
      </c>
      <c r="Q41" s="26">
        <v>0</v>
      </c>
      <c r="R41" s="58" t="s">
        <v>545</v>
      </c>
      <c r="S41" s="26">
        <v>1</v>
      </c>
      <c r="T41" s="26">
        <v>0</v>
      </c>
      <c r="U41" s="26">
        <f ca="1">IFERROR(VLOOKUP(G41,模型表!$C:$T,18,FALSE),0)</f>
        <v>0</v>
      </c>
      <c r="V41" s="26">
        <f ca="1">IFERROR(VLOOKUP(G41,模型表!$C:$J,8,FALSE),0)</f>
        <v>0</v>
      </c>
      <c r="W41" s="26" t="s">
        <v>1081</v>
      </c>
      <c r="X41" s="26">
        <v>1</v>
      </c>
      <c r="Y41" s="26" t="str" cm="1">
        <f t="array" aca="1" ref="Y41" ca="1">INDEX(E:E,SMALL(IF($F$2:$F$3000,ROW($2:$3000),4^8),ROW(A40)))&amp;""</f>
        <v>M22P05U01N07</v>
      </c>
      <c r="Z41" s="26">
        <f t="shared" ca="1" si="2"/>
        <v>0</v>
      </c>
      <c r="AA41" s="26">
        <f t="shared" ca="1" si="3"/>
        <v>7</v>
      </c>
      <c r="AB41" s="40"/>
      <c r="AC41" s="26" t="str">
        <f ca="1">IFERROR(IFERROR(VLOOKUP($V41,索引表!$L$7:$O$13,2,FALSE)*VLOOKUP(VLOOKUP($G41,索引表!$R:$U,4,FALSE),索引表!$I$18:$L$30,2,FALSE)*VLOOKUP($U41,索引表!E:F,2,FALSE),IF($U41="小怪",0.738,"")),0)</f>
        <v/>
      </c>
      <c r="AD41" s="26" t="str">
        <f ca="1">IFERROR(IFERROR(VLOOKUP($V41,索引表!$L$7:$O$13,3,FALSE)*VLOOKUP(VLOOKUP($G41,索引表!$R:$U,4,FALSE),索引表!$I$18:$L$30,3,FALSE)*VLOOKUP($U41,索引表!G:H,2,FALSE)*0.3,IF($U41="小怪",0.2,"")),0)</f>
        <v/>
      </c>
      <c r="AE41" s="3" t="str">
        <f ca="1">IFERROR(IF(D41="N08",IF(F41&lt;&gt;0,50,""),IFERROR(VLOOKUP($V41,索引表!$L$7:$O$13,4,FALSE)*VLOOKUP(VLOOKUP($G41,索引表!$R:$U,4,FALSE),索引表!$I$18:$L$30,4,FALSE)*VLOOKUP($U41,索引表!I:J,2,FALSE)*4,IF($U41="小怪",1*3.45*0.9*0.9,""))),0)</f>
        <v/>
      </c>
    </row>
    <row r="42" spans="1:31" x14ac:dyDescent="0.2">
      <c r="A42" s="3" t="s">
        <v>1457</v>
      </c>
      <c r="B42" s="3" t="str">
        <f t="shared" si="1"/>
        <v>P02</v>
      </c>
      <c r="C42" s="3" t="s">
        <v>532</v>
      </c>
      <c r="D42" s="3" t="s">
        <v>537</v>
      </c>
      <c r="E42" t="str">
        <f t="shared" si="0"/>
        <v>M22P02U01N05</v>
      </c>
      <c r="F42" s="26">
        <f ca="1">IFERROR(VLOOKUP(G42,模型表!C:U,19,0),0)</f>
        <v>0</v>
      </c>
      <c r="H42" s="26" t="str">
        <f ca="1">IFERROR(IF($F42=0,"",(VLOOKUP(RIGHT(A42,2)+0,难度表!B:F,3,FALSE)*K42+N42)),0)</f>
        <v/>
      </c>
      <c r="I42" s="26" t="str">
        <f ca="1">IFERROR(IF($F42=0,"",(VLOOKUP(RIGHT(B42,2)+0,难度表!B:F,4,FALSE)*L42+O42)),0)</f>
        <v/>
      </c>
      <c r="J42" s="26" t="str">
        <f ca="1">IFERROR(IF($F42=0,"",(VLOOKUP(RIGHT(B42,2)+0,难度表!B:F,5,FALSE)*M42+P42)),0)</f>
        <v/>
      </c>
      <c r="K42" s="26" t="s">
        <v>1081</v>
      </c>
      <c r="L42" s="26" t="s">
        <v>1081</v>
      </c>
      <c r="M42" s="3" t="s">
        <v>1081</v>
      </c>
      <c r="N42" s="26">
        <v>0</v>
      </c>
      <c r="O42" s="26">
        <v>0</v>
      </c>
      <c r="P42" s="26">
        <v>0</v>
      </c>
      <c r="Q42" s="26">
        <v>0</v>
      </c>
      <c r="R42" s="58" t="s">
        <v>545</v>
      </c>
      <c r="S42" s="26">
        <v>1</v>
      </c>
      <c r="T42" s="26">
        <v>0</v>
      </c>
      <c r="U42" s="26">
        <f ca="1">IFERROR(VLOOKUP(G42,模型表!$C:$T,18,FALSE),0)</f>
        <v>0</v>
      </c>
      <c r="V42" s="26">
        <f>IFERROR(VLOOKUP(G42,模型表!$C:$J,8,FALSE),0)</f>
        <v>0</v>
      </c>
      <c r="W42" s="26">
        <v>0.2</v>
      </c>
      <c r="X42" s="26">
        <v>1</v>
      </c>
      <c r="Y42" s="26" t="str" cm="1">
        <f t="array" aca="1" ref="Y42" ca="1">INDEX(E:E,SMALL(IF($F$2:$F$3000,ROW($2:$3000),4^8),ROW(A41)))&amp;""</f>
        <v>M22P05U01N08</v>
      </c>
      <c r="Z42" s="26">
        <f t="shared" ca="1" si="2"/>
        <v>1</v>
      </c>
      <c r="AA42" s="26">
        <f t="shared" ca="1" si="3"/>
        <v>8</v>
      </c>
      <c r="AB42" s="40"/>
      <c r="AC42" s="26" t="str">
        <f ca="1">IFERROR(IFERROR(VLOOKUP($V42,索引表!$L$7:$O$13,2,FALSE)*VLOOKUP(VLOOKUP($G42,索引表!$R:$U,4,FALSE),索引表!$I$18:$L$30,2,FALSE)*VLOOKUP($U42,索引表!E:F,2,FALSE),IF($U42="小怪",0.738,"")),0)</f>
        <v/>
      </c>
      <c r="AD42" s="26" t="str">
        <f ca="1">IFERROR(IFERROR(VLOOKUP($V42,索引表!$L$7:$O$13,3,FALSE)*VLOOKUP(VLOOKUP($G42,索引表!$R:$U,4,FALSE),索引表!$I$18:$L$30,3,FALSE)*VLOOKUP($U42,索引表!G:H,2,FALSE)*0.3,IF($U42="小怪",0.2,"")),0)</f>
        <v/>
      </c>
      <c r="AE42" s="3" t="str">
        <f ca="1">IFERROR(IF(D42="N08",IF(F42&lt;&gt;0,50,""),IFERROR(VLOOKUP($V42,索引表!$L$7:$O$13,4,FALSE)*VLOOKUP(VLOOKUP($G42,索引表!$R:$U,4,FALSE),索引表!$I$18:$L$30,4,FALSE)*VLOOKUP($U42,索引表!I:J,2,FALSE)*4,IF($U42="小怪",1*3.45*0.9*0.9,""))),0)</f>
        <v/>
      </c>
    </row>
    <row r="43" spans="1:31" x14ac:dyDescent="0.2">
      <c r="A43" s="3" t="s">
        <v>1457</v>
      </c>
      <c r="B43" s="3" t="str">
        <f t="shared" si="1"/>
        <v>P02</v>
      </c>
      <c r="C43" s="3" t="s">
        <v>532</v>
      </c>
      <c r="D43" s="3" t="s">
        <v>538</v>
      </c>
      <c r="E43" t="str">
        <f t="shared" si="0"/>
        <v>M22P02U01N06</v>
      </c>
      <c r="F43" s="26">
        <f ca="1">IFERROR(VLOOKUP(G43,模型表!C:U,19,0),0)</f>
        <v>0</v>
      </c>
      <c r="H43" s="26" t="str">
        <f ca="1">IFERROR(IF($F43=0,"",(VLOOKUP(RIGHT(A43,2)+0,难度表!B:F,3,FALSE)*K43+N43)),0)</f>
        <v/>
      </c>
      <c r="I43" s="26" t="str">
        <f ca="1">IFERROR(IF($F43=0,"",(VLOOKUP(RIGHT(B43,2)+0,难度表!B:F,4,FALSE)*L43+O43)),0)</f>
        <v/>
      </c>
      <c r="J43" s="26" t="str">
        <f ca="1">IFERROR(IF($F43=0,"",(VLOOKUP(RIGHT(B43,2)+0,难度表!B:F,5,FALSE)*M43+P43)),0)</f>
        <v/>
      </c>
      <c r="K43" s="26" t="s">
        <v>1081</v>
      </c>
      <c r="L43" s="26" t="s">
        <v>1081</v>
      </c>
      <c r="M43" s="3" t="s">
        <v>1081</v>
      </c>
      <c r="N43" s="26">
        <v>0</v>
      </c>
      <c r="O43" s="26">
        <v>0</v>
      </c>
      <c r="P43" s="26">
        <v>0</v>
      </c>
      <c r="Q43" s="26">
        <v>0</v>
      </c>
      <c r="R43" s="58" t="s">
        <v>545</v>
      </c>
      <c r="S43" s="26">
        <v>1</v>
      </c>
      <c r="T43" s="26">
        <v>0</v>
      </c>
      <c r="U43" s="26">
        <f ca="1">IFERROR(VLOOKUP(G43,模型表!$C:$T,18,FALSE),0)</f>
        <v>0</v>
      </c>
      <c r="V43" s="26">
        <f>IFERROR(VLOOKUP(G43,模型表!$C:$J,8,FALSE),0)</f>
        <v>0</v>
      </c>
      <c r="W43" s="26" t="s">
        <v>1081</v>
      </c>
      <c r="X43" s="26">
        <v>1</v>
      </c>
      <c r="Y43" s="26" t="str" cm="1">
        <f t="array" aca="1" ref="Y43" ca="1">INDEX(E:E,SMALL(IF($F$2:$F$3000,ROW($2:$3000),4^8),ROW(A42)))&amp;""</f>
        <v>M22P05U02N02</v>
      </c>
      <c r="Z43" s="26">
        <f t="shared" ca="1" si="2"/>
        <v>0</v>
      </c>
      <c r="AA43" s="26">
        <f t="shared" ca="1" si="3"/>
        <v>2</v>
      </c>
      <c r="AB43" s="40"/>
      <c r="AC43" s="26" t="str">
        <f ca="1">IFERROR(IFERROR(VLOOKUP($V43,索引表!$L$7:$O$13,2,FALSE)*VLOOKUP(VLOOKUP($G43,索引表!$R:$U,4,FALSE),索引表!$I$18:$L$30,2,FALSE)*VLOOKUP($U43,索引表!E:F,2,FALSE),IF($U43="小怪",0.738,"")),0)</f>
        <v/>
      </c>
      <c r="AD43" s="26" t="str">
        <f ca="1">IFERROR(IFERROR(VLOOKUP($V43,索引表!$L$7:$O$13,3,FALSE)*VLOOKUP(VLOOKUP($G43,索引表!$R:$U,4,FALSE),索引表!$I$18:$L$30,3,FALSE)*VLOOKUP($U43,索引表!G:H,2,FALSE)*0.3,IF($U43="小怪",0.2,"")),0)</f>
        <v/>
      </c>
      <c r="AE43" s="3" t="str">
        <f ca="1">IFERROR(IF(D43="N08",IF(F43&lt;&gt;0,50,""),IFERROR(VLOOKUP($V43,索引表!$L$7:$O$13,4,FALSE)*VLOOKUP(VLOOKUP($G43,索引表!$R:$U,4,FALSE),索引表!$I$18:$L$30,4,FALSE)*VLOOKUP($U43,索引表!I:J,2,FALSE)*4,IF($U43="小怪",1*3.45*0.9*0.9,""))),0)</f>
        <v/>
      </c>
    </row>
    <row r="44" spans="1:31" x14ac:dyDescent="0.2">
      <c r="A44" s="3" t="s">
        <v>1457</v>
      </c>
      <c r="B44" s="3" t="str">
        <f t="shared" si="1"/>
        <v>P02</v>
      </c>
      <c r="C44" s="3" t="s">
        <v>532</v>
      </c>
      <c r="D44" s="3" t="s">
        <v>542</v>
      </c>
      <c r="E44" t="str">
        <f t="shared" si="0"/>
        <v>M22P02U01N07</v>
      </c>
      <c r="F44" s="26">
        <f ca="1">IFERROR(VLOOKUP(G44,模型表!C:U,19,0),0)</f>
        <v>0</v>
      </c>
      <c r="H44" s="26" t="str">
        <f ca="1">IFERROR(IF($F44=0,"",(VLOOKUP(RIGHT(A44,2)+0,难度表!B:F,3,FALSE)*K44+N44)),0)</f>
        <v/>
      </c>
      <c r="I44" s="26" t="str">
        <f ca="1">IFERROR(IF($F44=0,"",(VLOOKUP(RIGHT(B44,2)+0,难度表!B:F,4,FALSE)*L44+O44)),0)</f>
        <v/>
      </c>
      <c r="J44" s="26" t="str">
        <f ca="1">IFERROR(IF($F44=0,"",(VLOOKUP(RIGHT(B44,2)+0,难度表!B:F,5,FALSE)*M44+P44)),0)</f>
        <v/>
      </c>
      <c r="K44" s="26" t="s">
        <v>1081</v>
      </c>
      <c r="L44" s="26" t="s">
        <v>1081</v>
      </c>
      <c r="M44" s="3" t="s">
        <v>1081</v>
      </c>
      <c r="N44" s="26">
        <v>0</v>
      </c>
      <c r="O44" s="26">
        <v>0</v>
      </c>
      <c r="P44" s="26">
        <v>0</v>
      </c>
      <c r="Q44" s="26">
        <v>0</v>
      </c>
      <c r="R44" s="58" t="s">
        <v>545</v>
      </c>
      <c r="S44" s="26">
        <v>1</v>
      </c>
      <c r="T44" s="26">
        <v>0</v>
      </c>
      <c r="U44" s="26">
        <f ca="1">IFERROR(VLOOKUP(G44,模型表!$C:$T,18,FALSE),0)</f>
        <v>0</v>
      </c>
      <c r="V44" s="26">
        <f>IFERROR(VLOOKUP(G44,模型表!$C:$J,8,FALSE),0)</f>
        <v>0</v>
      </c>
      <c r="W44" s="26" t="s">
        <v>1081</v>
      </c>
      <c r="X44" s="26">
        <v>1</v>
      </c>
      <c r="Y44" s="26" t="str" cm="1">
        <f t="array" aca="1" ref="Y44" ca="1">INDEX(E:E,SMALL(IF($F$2:$F$3000,ROW($2:$3000),4^8),ROW(A43)))&amp;""</f>
        <v>M22P05U02N09</v>
      </c>
      <c r="Z44" s="26">
        <f t="shared" ca="1" si="2"/>
        <v>0</v>
      </c>
      <c r="AA44" s="26">
        <f t="shared" ca="1" si="3"/>
        <v>9</v>
      </c>
      <c r="AB44" s="40"/>
      <c r="AC44" s="26" t="str">
        <f ca="1">IFERROR(IFERROR(VLOOKUP($V44,索引表!$L$7:$O$13,2,FALSE)*VLOOKUP(VLOOKUP($G44,索引表!$R:$U,4,FALSE),索引表!$I$18:$L$30,2,FALSE)*VLOOKUP($U44,索引表!E:F,2,FALSE),IF($U44="小怪",0.738,"")),0)</f>
        <v/>
      </c>
      <c r="AD44" s="26" t="str">
        <f ca="1">IFERROR(IFERROR(VLOOKUP($V44,索引表!$L$7:$O$13,3,FALSE)*VLOOKUP(VLOOKUP($G44,索引表!$R:$U,4,FALSE),索引表!$I$18:$L$30,3,FALSE)*VLOOKUP($U44,索引表!G:H,2,FALSE)*0.3,IF($U44="小怪",0.2,"")),0)</f>
        <v/>
      </c>
      <c r="AE44" s="3" t="str">
        <f ca="1">IFERROR(IF(D44="N08",IF(F44&lt;&gt;0,50,""),IFERROR(VLOOKUP($V44,索引表!$L$7:$O$13,4,FALSE)*VLOOKUP(VLOOKUP($G44,索引表!$R:$U,4,FALSE),索引表!$I$18:$L$30,4,FALSE)*VLOOKUP($U44,索引表!I:J,2,FALSE)*4,IF($U44="小怪",1*3.45*0.9*0.9,""))),0)</f>
        <v/>
      </c>
    </row>
    <row r="45" spans="1:31" x14ac:dyDescent="0.2">
      <c r="A45" s="3" t="s">
        <v>1457</v>
      </c>
      <c r="B45" s="3" t="str">
        <f t="shared" si="1"/>
        <v>P02</v>
      </c>
      <c r="C45" s="3" t="s">
        <v>532</v>
      </c>
      <c r="D45" s="3" t="s">
        <v>543</v>
      </c>
      <c r="E45" t="str">
        <f t="shared" si="0"/>
        <v>M22P02U01N08</v>
      </c>
      <c r="F45" s="26">
        <f ca="1">IFERROR(VLOOKUP(G45,模型表!C:U,19,0),0)</f>
        <v>16</v>
      </c>
      <c r="G45" s="40" t="s">
        <v>99</v>
      </c>
      <c r="H45" s="26">
        <f ca="1">IFERROR(IF($F45=0,"",(VLOOKUP(RIGHT(A45,2)+0,难度表!B:F,3,FALSE)*K45+N45)),0)</f>
        <v>40803.355799999998</v>
      </c>
      <c r="I45" s="26">
        <f ca="1">IFERROR(IF($F45=0,"",(VLOOKUP(RIGHT(B45,2)+0,难度表!B:F,4,FALSE)*L45+O45)),0)</f>
        <v>11764.133279999998</v>
      </c>
      <c r="J45" s="26">
        <f ca="1">IFERROR(IF($F45=0,"",(VLOOKUP(RIGHT(B45,2)+0,难度表!B:F,5,FALSE)*M45+P45)),0)</f>
        <v>2151975.6</v>
      </c>
      <c r="K45" s="26">
        <v>1.3320000000000001</v>
      </c>
      <c r="L45" s="26">
        <v>0.24599999999999997</v>
      </c>
      <c r="M45" s="26">
        <f ca="1">50*0.85</f>
        <v>42.5</v>
      </c>
      <c r="N45" s="26">
        <v>0</v>
      </c>
      <c r="O45" s="26">
        <v>0</v>
      </c>
      <c r="P45" s="26">
        <v>0</v>
      </c>
      <c r="Q45" s="26">
        <v>0</v>
      </c>
      <c r="R45" s="59" t="s">
        <v>1273</v>
      </c>
      <c r="S45" s="26">
        <v>1</v>
      </c>
      <c r="T45" s="26">
        <v>0</v>
      </c>
      <c r="U45" s="26" t="str">
        <f ca="1">IFERROR(VLOOKUP(G45,模型表!$C:$T,18,FALSE),0)</f>
        <v>SSR</v>
      </c>
      <c r="V45" s="26" t="str">
        <f>IFERROR(VLOOKUP(G45,模型表!$C:$J,8,FALSE),0)</f>
        <v>Attack</v>
      </c>
      <c r="W45" s="26">
        <v>0.2</v>
      </c>
      <c r="X45" s="26">
        <v>1</v>
      </c>
      <c r="Y45" s="26" t="str" cm="1">
        <f t="array" aca="1" ref="Y45" ca="1">INDEX(E:E,SMALL(IF($F$2:$F$3000,ROW($2:$3000),4^8),ROW(A44)))&amp;""</f>
        <v>M22P05U03N02</v>
      </c>
      <c r="Z45" s="26">
        <f t="shared" ca="1" si="2"/>
        <v>0</v>
      </c>
      <c r="AA45" s="26">
        <f t="shared" ca="1" si="3"/>
        <v>2</v>
      </c>
      <c r="AB45" s="40"/>
      <c r="AC45" s="26">
        <f ca="1">IFERROR(IFERROR(VLOOKUP($V45,索引表!$L$7:$O$13,2,FALSE)*VLOOKUP(VLOOKUP($G45,索引表!$R:$U,4,FALSE),索引表!$I$18:$L$30,2,FALSE)*VLOOKUP($U45,索引表!E:F,2,FALSE),IF($U45="小怪",0.738,"")),0)</f>
        <v>1.3320000000000001</v>
      </c>
      <c r="AD45" s="26">
        <f ca="1">IFERROR(IFERROR(VLOOKUP($V45,索引表!$L$7:$O$13,3,FALSE)*VLOOKUP(VLOOKUP($G45,索引表!$R:$U,4,FALSE),索引表!$I$18:$L$30,3,FALSE)*VLOOKUP($U45,索引表!G:H,2,FALSE)*0.3,IF($U45="小怪",0.2,"")),0)</f>
        <v>0.24599999999999997</v>
      </c>
      <c r="AE45" s="3">
        <f ca="1">IFERROR(IF(D45="N08",IF(F45&lt;&gt;0,50,""),IFERROR(VLOOKUP($V45,索引表!$L$7:$O$13,4,FALSE)*VLOOKUP(VLOOKUP($G45,索引表!$R:$U,4,FALSE),索引表!$I$18:$L$30,4,FALSE)*VLOOKUP($U45,索引表!I:J,2,FALSE)*4,IF($U45="小怪",1*3.45*0.9*0.9,""))),0)</f>
        <v>50</v>
      </c>
    </row>
    <row r="46" spans="1:31" x14ac:dyDescent="0.2">
      <c r="A46" s="3" t="s">
        <v>1457</v>
      </c>
      <c r="B46" s="3" t="str">
        <f t="shared" si="1"/>
        <v>P02</v>
      </c>
      <c r="C46" s="3" t="s">
        <v>532</v>
      </c>
      <c r="D46" s="3" t="s">
        <v>544</v>
      </c>
      <c r="E46" t="str">
        <f t="shared" si="0"/>
        <v>M22P02U01N09</v>
      </c>
      <c r="F46" s="26">
        <f ca="1">IFERROR(VLOOKUP(G46,模型表!C:U,19,0),0)</f>
        <v>0</v>
      </c>
      <c r="H46" s="26" t="str">
        <f ca="1">IFERROR(IF($F46=0,"",(VLOOKUP(RIGHT(A46,2)+0,难度表!B:F,3,FALSE)*K46+N46)),0)</f>
        <v/>
      </c>
      <c r="I46" s="26" t="str">
        <f ca="1">IFERROR(IF($F46=0,"",(VLOOKUP(RIGHT(B46,2)+0,难度表!B:F,4,FALSE)*L46+O46)),0)</f>
        <v/>
      </c>
      <c r="J46" s="26" t="str">
        <f ca="1">IFERROR(IF($F46=0,"",(VLOOKUP(RIGHT(B46,2)+0,难度表!B:F,5,FALSE)*M46+P46)),0)</f>
        <v/>
      </c>
      <c r="K46" s="26" t="s">
        <v>1081</v>
      </c>
      <c r="L46" s="26" t="s">
        <v>1081</v>
      </c>
      <c r="M46" s="3" t="s">
        <v>1081</v>
      </c>
      <c r="N46" s="26">
        <v>0</v>
      </c>
      <c r="O46" s="26">
        <v>0</v>
      </c>
      <c r="P46" s="26">
        <v>0</v>
      </c>
      <c r="Q46" s="26">
        <v>0</v>
      </c>
      <c r="R46" s="58" t="s">
        <v>545</v>
      </c>
      <c r="S46" s="26">
        <v>1</v>
      </c>
      <c r="T46" s="26">
        <v>0</v>
      </c>
      <c r="U46" s="26">
        <f ca="1">IFERROR(VLOOKUP(G46,模型表!$C:$T,18,FALSE),0)</f>
        <v>0</v>
      </c>
      <c r="V46" s="26">
        <f>IFERROR(VLOOKUP(G46,模型表!$C:$J,8,FALSE),0)</f>
        <v>0</v>
      </c>
      <c r="W46" s="26">
        <v>0.18000000000000002</v>
      </c>
      <c r="X46" s="26">
        <v>1</v>
      </c>
      <c r="Y46" s="26" t="str" cm="1">
        <f t="array" aca="1" ref="Y46" ca="1">INDEX(E:E,SMALL(IF($F$2:$F$3000,ROW($2:$3000),4^8),ROW(A45)))&amp;""</f>
        <v>M22P05U03N05</v>
      </c>
      <c r="Z46" s="26">
        <f t="shared" ca="1" si="2"/>
        <v>0</v>
      </c>
      <c r="AA46" s="26">
        <f t="shared" ca="1" si="3"/>
        <v>5</v>
      </c>
      <c r="AB46" s="40"/>
      <c r="AC46" s="26" t="str">
        <f ca="1">IFERROR(IFERROR(VLOOKUP($V46,索引表!$L$7:$O$13,2,FALSE)*VLOOKUP(VLOOKUP($G46,索引表!$R:$U,4,FALSE),索引表!$I$18:$L$30,2,FALSE)*VLOOKUP($U46,索引表!E:F,2,FALSE),IF($U46="小怪",0.738,"")),0)</f>
        <v/>
      </c>
      <c r="AD46" s="26" t="str">
        <f ca="1">IFERROR(IFERROR(VLOOKUP($V46,索引表!$L$7:$O$13,3,FALSE)*VLOOKUP(VLOOKUP($G46,索引表!$R:$U,4,FALSE),索引表!$I$18:$L$30,3,FALSE)*VLOOKUP($U46,索引表!G:H,2,FALSE)*0.3,IF($U46="小怪",0.2,"")),0)</f>
        <v/>
      </c>
      <c r="AE46" s="3" t="str">
        <f ca="1">IFERROR(IF(D46="N08",IF(F46&lt;&gt;0,50,""),IFERROR(VLOOKUP($V46,索引表!$L$7:$O$13,4,FALSE)*VLOOKUP(VLOOKUP($G46,索引表!$R:$U,4,FALSE),索引表!$I$18:$L$30,4,FALSE)*VLOOKUP($U46,索引表!I:J,2,FALSE)*4,IF($U46="小怪",1*3.45*0.9*0.9,""))),0)</f>
        <v/>
      </c>
    </row>
    <row r="47" spans="1:31" x14ac:dyDescent="0.2">
      <c r="A47" s="3" t="s">
        <v>1457</v>
      </c>
      <c r="B47" s="3" t="str">
        <f t="shared" si="1"/>
        <v>P02</v>
      </c>
      <c r="C47" s="3" t="s">
        <v>539</v>
      </c>
      <c r="D47" s="3" t="s">
        <v>533</v>
      </c>
      <c r="E47" t="str">
        <f t="shared" si="0"/>
        <v>M22P02U02N01</v>
      </c>
      <c r="F47" s="26">
        <f ca="1">IFERROR(VLOOKUP(G47,模型表!C:U,19,0),0)</f>
        <v>0</v>
      </c>
      <c r="H47" s="26" t="str">
        <f ca="1">IFERROR(IF($F47=0,"",(VLOOKUP(RIGHT(A47,2)+0,难度表!B:F,3,FALSE)*K47+N47)),0)</f>
        <v/>
      </c>
      <c r="I47" s="26" t="str">
        <f ca="1">IFERROR(IF($F47=0,"",(VLOOKUP(RIGHT(B47,2)+0,难度表!B:F,4,FALSE)*L47+O47)),0)</f>
        <v/>
      </c>
      <c r="J47" s="26" t="str">
        <f ca="1">IFERROR(IF($F47=0,"",(VLOOKUP(RIGHT(B47,2)+0,难度表!B:F,5,FALSE)*M47+P47)),0)</f>
        <v/>
      </c>
      <c r="M47" s="3"/>
      <c r="N47" s="26">
        <v>0</v>
      </c>
      <c r="O47" s="26">
        <v>0</v>
      </c>
      <c r="P47" s="26">
        <v>0</v>
      </c>
      <c r="Q47" s="26">
        <v>0</v>
      </c>
      <c r="R47" s="58" t="s">
        <v>545</v>
      </c>
      <c r="S47" s="26">
        <v>1</v>
      </c>
      <c r="T47" s="26">
        <v>0</v>
      </c>
      <c r="U47" s="26">
        <f ca="1">IFERROR(VLOOKUP(G47,模型表!$C:$T,18,FALSE),0)</f>
        <v>0</v>
      </c>
      <c r="V47" s="26">
        <f ca="1">IFERROR(VLOOKUP(G47,模型表!$C:$J,8,FALSE),0)</f>
        <v>0</v>
      </c>
      <c r="W47" s="26">
        <v>0.2</v>
      </c>
      <c r="X47" s="26">
        <v>1</v>
      </c>
      <c r="Y47" s="26" t="str" cm="1">
        <f t="array" aca="1" ref="Y47" ca="1">INDEX(E:E,SMALL(IF($F$2:$F$3000,ROW($2:$3000),4^8),ROW(A46)))&amp;""</f>
        <v>M22P05U03N07</v>
      </c>
      <c r="Z47" s="26">
        <f t="shared" ca="1" si="2"/>
        <v>0</v>
      </c>
      <c r="AA47" s="26">
        <f t="shared" ca="1" si="3"/>
        <v>7</v>
      </c>
      <c r="AB47" s="40"/>
      <c r="AC47" s="26" t="str">
        <f ca="1">IFERROR(IFERROR(VLOOKUP($V47,索引表!$L$7:$O$13,2,FALSE)*VLOOKUP(VLOOKUP($G47,索引表!$R:$U,4,FALSE),索引表!$I$18:$L$30,2,FALSE)*VLOOKUP($U47,索引表!E:F,2,FALSE),IF($U47="小怪",0.738,"")),0)</f>
        <v/>
      </c>
      <c r="AD47" s="26" t="str">
        <f ca="1">IFERROR(IFERROR(VLOOKUP($V47,索引表!$L$7:$O$13,3,FALSE)*VLOOKUP(VLOOKUP($G47,索引表!$R:$U,4,FALSE),索引表!$I$18:$L$30,3,FALSE)*VLOOKUP($U47,索引表!G:H,2,FALSE)*0.3,IF($U47="小怪",0.2,"")),0)</f>
        <v/>
      </c>
      <c r="AE47" s="3" t="str">
        <f ca="1">IFERROR(IF(D47="N08",IF(F47&lt;&gt;0,50,""),IFERROR(VLOOKUP($V47,索引表!$L$7:$O$13,4,FALSE)*VLOOKUP(VLOOKUP($G47,索引表!$R:$U,4,FALSE),索引表!$I$18:$L$30,4,FALSE)*VLOOKUP($U47,索引表!I:J,2,FALSE)*4,IF($U47="小怪",1*3.45*0.9*0.9,""))),0)</f>
        <v/>
      </c>
    </row>
    <row r="48" spans="1:31" x14ac:dyDescent="0.2">
      <c r="A48" s="3" t="s">
        <v>1457</v>
      </c>
      <c r="B48" s="3" t="str">
        <f t="shared" si="1"/>
        <v>P02</v>
      </c>
      <c r="C48" s="3" t="s">
        <v>539</v>
      </c>
      <c r="D48" s="3" t="s">
        <v>534</v>
      </c>
      <c r="E48" t="str">
        <f t="shared" si="0"/>
        <v>M22P02U02N02</v>
      </c>
      <c r="F48" s="26">
        <f ca="1">IFERROR(VLOOKUP(G48,模型表!C:U,19,0),0)</f>
        <v>0</v>
      </c>
      <c r="H48" s="26" t="str">
        <f ca="1">IFERROR(IF($F48=0,"",(VLOOKUP(RIGHT(A48,2)+0,难度表!B:F,3,FALSE)*K48+N48)),0)</f>
        <v/>
      </c>
      <c r="I48" s="26" t="str">
        <f ca="1">IFERROR(IF($F48=0,"",(VLOOKUP(RIGHT(B48,2)+0,难度表!B:F,4,FALSE)*L48+O48)),0)</f>
        <v/>
      </c>
      <c r="J48" s="26" t="str">
        <f ca="1">IFERROR(IF($F48=0,"",(VLOOKUP(RIGHT(B48,2)+0,难度表!B:F,5,FALSE)*M48+P48)),0)</f>
        <v/>
      </c>
      <c r="N48" s="26">
        <v>0</v>
      </c>
      <c r="O48" s="26">
        <v>0</v>
      </c>
      <c r="P48" s="26">
        <v>0</v>
      </c>
      <c r="Q48" s="26">
        <v>0</v>
      </c>
      <c r="R48" s="58" t="s">
        <v>545</v>
      </c>
      <c r="S48" s="26">
        <v>1</v>
      </c>
      <c r="T48" s="26">
        <v>0</v>
      </c>
      <c r="U48" s="26">
        <f ca="1">IFERROR(VLOOKUP(G48,模型表!$C:$T,18,FALSE),0)</f>
        <v>0</v>
      </c>
      <c r="V48" s="26">
        <f ca="1">IFERROR(VLOOKUP(G48,模型表!$C:$J,8,FALSE),0)</f>
        <v>0</v>
      </c>
      <c r="W48" s="26" t="s">
        <v>1081</v>
      </c>
      <c r="X48" s="26">
        <v>1</v>
      </c>
      <c r="Y48" s="26" t="str" cm="1">
        <f t="array" aca="1" ref="Y48" ca="1">INDEX(E:E,SMALL(IF($F$2:$F$3000,ROW($2:$3000),4^8),ROW(A47)))&amp;""</f>
        <v>M22P05U03N09</v>
      </c>
      <c r="Z48" s="26">
        <f t="shared" ca="1" si="2"/>
        <v>0</v>
      </c>
      <c r="AA48" s="26">
        <f t="shared" ca="1" si="3"/>
        <v>9</v>
      </c>
      <c r="AB48" s="40"/>
      <c r="AC48" s="26" t="str">
        <f ca="1">IFERROR(IFERROR(VLOOKUP($V48,索引表!$L$7:$O$13,2,FALSE)*VLOOKUP(VLOOKUP($G48,索引表!$R:$U,4,FALSE),索引表!$I$18:$L$30,2,FALSE)*VLOOKUP($U48,索引表!E:F,2,FALSE),IF($U48="小怪",0.738,"")),0)</f>
        <v/>
      </c>
      <c r="AD48" s="26" t="str">
        <f ca="1">IFERROR(IFERROR(VLOOKUP($V48,索引表!$L$7:$O$13,3,FALSE)*VLOOKUP(VLOOKUP($G48,索引表!$R:$U,4,FALSE),索引表!$I$18:$L$30,3,FALSE)*VLOOKUP($U48,索引表!G:H,2,FALSE)*0.3,IF($U48="小怪",0.2,"")),0)</f>
        <v/>
      </c>
      <c r="AE48" s="3" t="str">
        <f ca="1">IFERROR(IF(D48="N08",IF(F48&lt;&gt;0,50,""),IFERROR(VLOOKUP($V48,索引表!$L$7:$O$13,4,FALSE)*VLOOKUP(VLOOKUP($G48,索引表!$R:$U,4,FALSE),索引表!$I$18:$L$30,4,FALSE)*VLOOKUP($U48,索引表!I:J,2,FALSE)*4,IF($U48="小怪",1*3.45*0.9*0.9,""))),0)</f>
        <v/>
      </c>
    </row>
    <row r="49" spans="1:31" x14ac:dyDescent="0.2">
      <c r="A49" s="3" t="s">
        <v>1457</v>
      </c>
      <c r="B49" s="3" t="str">
        <f t="shared" si="1"/>
        <v>P02</v>
      </c>
      <c r="C49" s="3" t="s">
        <v>539</v>
      </c>
      <c r="D49" s="3" t="s">
        <v>535</v>
      </c>
      <c r="E49" t="str">
        <f t="shared" si="0"/>
        <v>M22P02U02N03</v>
      </c>
      <c r="F49" s="26">
        <f ca="1">IFERROR(VLOOKUP(G49,模型表!C:U,19,0),0)</f>
        <v>0</v>
      </c>
      <c r="H49" s="26" t="str">
        <f ca="1">IFERROR(IF($F49=0,"",(VLOOKUP(RIGHT(A49,2)+0,难度表!B:F,3,FALSE)*K49+N49)),0)</f>
        <v/>
      </c>
      <c r="I49" s="26" t="str">
        <f ca="1">IFERROR(IF($F49=0,"",(VLOOKUP(RIGHT(B49,2)+0,难度表!B:F,4,FALSE)*L49+O49)),0)</f>
        <v/>
      </c>
      <c r="J49" s="26" t="str">
        <f ca="1">IFERROR(IF($F49=0,"",(VLOOKUP(RIGHT(B49,2)+0,难度表!B:F,5,FALSE)*M49+P49)),0)</f>
        <v/>
      </c>
      <c r="K49" s="26" t="s">
        <v>1081</v>
      </c>
      <c r="L49" s="26" t="s">
        <v>1081</v>
      </c>
      <c r="M49" s="3" t="s">
        <v>1081</v>
      </c>
      <c r="N49" s="26">
        <v>0</v>
      </c>
      <c r="O49" s="26">
        <v>0</v>
      </c>
      <c r="P49" s="26">
        <v>0</v>
      </c>
      <c r="Q49" s="26">
        <v>0</v>
      </c>
      <c r="R49" s="58" t="s">
        <v>545</v>
      </c>
      <c r="S49" s="26">
        <v>1</v>
      </c>
      <c r="T49" s="26">
        <v>0</v>
      </c>
      <c r="U49" s="26">
        <f ca="1">IFERROR(VLOOKUP(G49,模型表!$C:$T,18,FALSE),0)</f>
        <v>0</v>
      </c>
      <c r="V49" s="26">
        <f>IFERROR(VLOOKUP(G49,模型表!$C:$J,8,FALSE),0)</f>
        <v>0</v>
      </c>
      <c r="W49" s="26">
        <v>0.18000000000000002</v>
      </c>
      <c r="X49" s="26">
        <v>1</v>
      </c>
      <c r="Y49" s="26" t="str" cm="1">
        <f t="array" aca="1" ref="Y49" ca="1">INDEX(E:E,SMALL(IF($F$2:$F$3000,ROW($2:$3000),4^8),ROW(A48)))&amp;""</f>
        <v/>
      </c>
      <c r="Z49" s="26" t="str">
        <f t="shared" ca="1" si="2"/>
        <v/>
      </c>
      <c r="AA49" s="26" t="str">
        <f t="shared" ca="1" si="3"/>
        <v/>
      </c>
      <c r="AB49" s="40"/>
      <c r="AC49" s="26" t="str">
        <f ca="1">IFERROR(IFERROR(VLOOKUP($V49,索引表!$L$7:$O$13,2,FALSE)*VLOOKUP(VLOOKUP($G49,索引表!$R:$U,4,FALSE),索引表!$I$18:$L$30,2,FALSE)*VLOOKUP($U49,索引表!E:F,2,FALSE),IF($U49="小怪",0.738,"")),0)</f>
        <v/>
      </c>
      <c r="AD49" s="26" t="str">
        <f ca="1">IFERROR(IFERROR(VLOOKUP($V49,索引表!$L$7:$O$13,3,FALSE)*VLOOKUP(VLOOKUP($G49,索引表!$R:$U,4,FALSE),索引表!$I$18:$L$30,3,FALSE)*VLOOKUP($U49,索引表!G:H,2,FALSE)*0.3,IF($U49="小怪",0.2,"")),0)</f>
        <v/>
      </c>
      <c r="AE49" s="3" t="str">
        <f ca="1">IFERROR(IF(D49="N08",IF(F49&lt;&gt;0,50,""),IFERROR(VLOOKUP($V49,索引表!$L$7:$O$13,4,FALSE)*VLOOKUP(VLOOKUP($G49,索引表!$R:$U,4,FALSE),索引表!$I$18:$L$30,4,FALSE)*VLOOKUP($U49,索引表!I:J,2,FALSE)*4,IF($U49="小怪",1*3.45*0.9*0.9,""))),0)</f>
        <v/>
      </c>
    </row>
    <row r="50" spans="1:31" x14ac:dyDescent="0.2">
      <c r="A50" s="3" t="s">
        <v>1457</v>
      </c>
      <c r="B50" s="3" t="str">
        <f t="shared" si="1"/>
        <v>P02</v>
      </c>
      <c r="C50" s="3" t="s">
        <v>539</v>
      </c>
      <c r="D50" s="3" t="s">
        <v>536</v>
      </c>
      <c r="E50" t="str">
        <f t="shared" si="0"/>
        <v>M22P02U02N04</v>
      </c>
      <c r="F50" s="26">
        <f ca="1">IFERROR(VLOOKUP(G50,模型表!C:U,19,0),0)</f>
        <v>0</v>
      </c>
      <c r="H50" s="26" t="str">
        <f ca="1">IFERROR(IF($F50=0,"",(VLOOKUP(RIGHT(A50,2)+0,难度表!B:F,3,FALSE)*K50+N50)),0)</f>
        <v/>
      </c>
      <c r="I50" s="26" t="str">
        <f ca="1">IFERROR(IF($F50=0,"",(VLOOKUP(RIGHT(B50,2)+0,难度表!B:F,4,FALSE)*L50+O50)),0)</f>
        <v/>
      </c>
      <c r="J50" s="26" t="str">
        <f ca="1">IFERROR(IF($F50=0,"",(VLOOKUP(RIGHT(B50,2)+0,难度表!B:F,5,FALSE)*M50+P50)),0)</f>
        <v/>
      </c>
      <c r="M50" s="3"/>
      <c r="N50" s="26">
        <v>0</v>
      </c>
      <c r="O50" s="26">
        <v>0</v>
      </c>
      <c r="P50" s="26">
        <v>0</v>
      </c>
      <c r="Q50" s="26">
        <v>0</v>
      </c>
      <c r="R50" s="58" t="s">
        <v>1465</v>
      </c>
      <c r="S50" s="26">
        <v>1</v>
      </c>
      <c r="T50" s="26">
        <v>0</v>
      </c>
      <c r="U50" s="26">
        <f ca="1">IFERROR(VLOOKUP(G50,模型表!$C:$T,18,FALSE),0)</f>
        <v>0</v>
      </c>
      <c r="V50" s="26">
        <f ca="1">IFERROR(VLOOKUP(G50,模型表!$C:$J,8,FALSE),0)</f>
        <v>0</v>
      </c>
      <c r="W50" s="26" t="s">
        <v>1081</v>
      </c>
      <c r="X50" s="26">
        <v>1</v>
      </c>
      <c r="Y50" s="26" t="str" cm="1">
        <f t="array" aca="1" ref="Y50" ca="1">INDEX(E:E,SMALL(IF($F$2:$F$3000,ROW($2:$3000),4^8),ROW(A49)))&amp;""</f>
        <v/>
      </c>
      <c r="Z50" s="26" t="str">
        <f t="shared" ca="1" si="2"/>
        <v/>
      </c>
      <c r="AA50" s="26" t="str">
        <f t="shared" ca="1" si="3"/>
        <v/>
      </c>
      <c r="AB50" s="40"/>
      <c r="AC50" s="26" t="str">
        <f ca="1">IFERROR(IFERROR(VLOOKUP($V50,索引表!$L$7:$O$13,2,FALSE)*VLOOKUP(VLOOKUP($G50,索引表!$R:$U,4,FALSE),索引表!$I$18:$L$30,2,FALSE)*VLOOKUP($U50,索引表!E:F,2,FALSE),IF($U50="小怪",0.738,"")),0)</f>
        <v/>
      </c>
      <c r="AD50" s="26" t="str">
        <f ca="1">IFERROR(IFERROR(VLOOKUP($V50,索引表!$L$7:$O$13,3,FALSE)*VLOOKUP(VLOOKUP($G50,索引表!$R:$U,4,FALSE),索引表!$I$18:$L$30,3,FALSE)*VLOOKUP($U50,索引表!G:H,2,FALSE)*0.3,IF($U50="小怪",0.2,"")),0)</f>
        <v/>
      </c>
      <c r="AE50" s="3" t="str">
        <f ca="1">IFERROR(IF(D50="N08",IF(F50&lt;&gt;0,50,""),IFERROR(VLOOKUP($V50,索引表!$L$7:$O$13,4,FALSE)*VLOOKUP(VLOOKUP($G50,索引表!$R:$U,4,FALSE),索引表!$I$18:$L$30,4,FALSE)*VLOOKUP($U50,索引表!I:J,2,FALSE)*4,IF($U50="小怪",1*3.45*0.9*0.9,""))),0)</f>
        <v/>
      </c>
    </row>
    <row r="51" spans="1:31" x14ac:dyDescent="0.2">
      <c r="A51" s="3" t="s">
        <v>1457</v>
      </c>
      <c r="B51" s="3" t="str">
        <f t="shared" si="1"/>
        <v>P02</v>
      </c>
      <c r="C51" s="3" t="s">
        <v>539</v>
      </c>
      <c r="D51" s="3" t="s">
        <v>537</v>
      </c>
      <c r="E51" t="str">
        <f t="shared" si="0"/>
        <v>M22P02U02N05</v>
      </c>
      <c r="F51" s="26">
        <f ca="1">IFERROR(VLOOKUP(G51,模型表!C:U,19,0),0)</f>
        <v>64</v>
      </c>
      <c r="G51" s="40" t="s">
        <v>832</v>
      </c>
      <c r="H51" s="26">
        <f ca="1">IFERROR(IF($F51=0,"",(VLOOKUP(RIGHT(A51,2)+0,难度表!B:F,3,FALSE)*K51+N51)),0)</f>
        <v>33769.984559999997</v>
      </c>
      <c r="I51" s="26">
        <f ca="1">IFERROR(IF($F51=0,"",(VLOOKUP(RIGHT(B51,2)+0,难度表!B:F,4,FALSE)*L51+O51)),0)</f>
        <v>14346.503999999999</v>
      </c>
      <c r="J51" s="26">
        <f ca="1">IFERROR(IF($F51=0,"",(VLOOKUP(RIGHT(B51,2)+0,难度表!B:F,5,FALSE)*M51+P51)),0)</f>
        <v>321830.34206400003</v>
      </c>
      <c r="K51" s="26">
        <f ca="1">1.1024*1.1</f>
        <v>1.2126400000000002</v>
      </c>
      <c r="L51" s="26">
        <v>0.3</v>
      </c>
      <c r="M51" s="26">
        <f ca="1">4.807*1.5</f>
        <v>7.2105000000000006</v>
      </c>
      <c r="N51" s="26">
        <v>0</v>
      </c>
      <c r="O51" s="26">
        <v>0</v>
      </c>
      <c r="P51" s="26">
        <v>0</v>
      </c>
      <c r="Q51" s="26">
        <v>1000</v>
      </c>
      <c r="R51" s="58" t="s">
        <v>1463</v>
      </c>
      <c r="S51" s="26">
        <v>1</v>
      </c>
      <c r="T51" s="26">
        <v>30</v>
      </c>
      <c r="U51" s="26" t="str">
        <f ca="1">IFERROR(VLOOKUP(G51,模型表!$C:$T,18,FALSE),0)</f>
        <v>SSR</v>
      </c>
      <c r="V51" s="26" t="str">
        <f>IFERROR(VLOOKUP(G51,模型表!$C:$J,8,FALSE),0)</f>
        <v>Support</v>
      </c>
      <c r="W51" s="26" t="s">
        <v>1081</v>
      </c>
      <c r="X51" s="26">
        <v>1</v>
      </c>
      <c r="Y51" s="26" t="str" cm="1">
        <f t="array" aca="1" ref="Y51" ca="1">INDEX(E:E,SMALL(IF($F$2:$F$3000,ROW($2:$3000),4^8),ROW(A50)))&amp;""</f>
        <v/>
      </c>
      <c r="Z51" s="26" t="str">
        <f t="shared" ca="1" si="2"/>
        <v/>
      </c>
      <c r="AA51" s="26" t="str">
        <f t="shared" ca="1" si="3"/>
        <v/>
      </c>
      <c r="AB51" s="40"/>
      <c r="AC51" s="26">
        <f ca="1">IFERROR(IFERROR(VLOOKUP($V51,索引表!$L$7:$O$13,2,FALSE)*VLOOKUP(VLOOKUP($G51,索引表!$R:$U,4,FALSE),索引表!$I$18:$L$30,2,FALSE)*VLOOKUP($U51,索引表!E:F,2,FALSE),IF($U51="小怪",0.738,"")),0)</f>
        <v>1.1024</v>
      </c>
      <c r="AD51" s="26">
        <f ca="1">IFERROR(IFERROR(VLOOKUP($V51,索引表!$L$7:$O$13,3,FALSE)*VLOOKUP(VLOOKUP($G51,索引表!$R:$U,4,FALSE),索引表!$I$18:$L$30,3,FALSE)*VLOOKUP($U51,索引表!G:H,2,FALSE)*0.3,IF($U51="小怪",0.2,"")),0)</f>
        <v>0.3</v>
      </c>
      <c r="AE51" s="3">
        <f ca="1">IFERROR(IF(D51="N08",IF(F51&lt;&gt;0,50,""),IFERROR(VLOOKUP($V51,索引表!$L$7:$O$13,4,FALSE)*VLOOKUP(VLOOKUP($G51,索引表!$R:$U,4,FALSE),索引表!$I$18:$L$30,4,FALSE)*VLOOKUP($U51,索引表!I:J,2,FALSE)*4,IF($U51="小怪",1*3.45*0.9*0.9,""))),0)</f>
        <v>4.8069999999999995</v>
      </c>
    </row>
    <row r="52" spans="1:31" x14ac:dyDescent="0.2">
      <c r="A52" s="3" t="s">
        <v>1457</v>
      </c>
      <c r="B52" s="3" t="str">
        <f t="shared" si="1"/>
        <v>P02</v>
      </c>
      <c r="C52" s="3" t="s">
        <v>539</v>
      </c>
      <c r="D52" s="3" t="s">
        <v>538</v>
      </c>
      <c r="E52" t="str">
        <f t="shared" si="0"/>
        <v>M22P02U02N06</v>
      </c>
      <c r="F52" s="26">
        <f ca="1">IFERROR(VLOOKUP(G52,模型表!C:U,19,0),0)</f>
        <v>0</v>
      </c>
      <c r="H52" s="26" t="str">
        <f ca="1">IFERROR(IF($F52=0,"",(VLOOKUP(RIGHT(A52,2)+0,难度表!B:F,3,FALSE)*K52+N52)),0)</f>
        <v/>
      </c>
      <c r="I52" s="26" t="str">
        <f ca="1">IFERROR(IF($F52=0,"",(VLOOKUP(RIGHT(B52,2)+0,难度表!B:F,4,FALSE)*L52+O52)),0)</f>
        <v/>
      </c>
      <c r="J52" s="26" t="str">
        <f ca="1">IFERROR(IF($F52=0,"",(VLOOKUP(RIGHT(B52,2)+0,难度表!B:F,5,FALSE)*M52+P52)),0)</f>
        <v/>
      </c>
      <c r="M52" s="3"/>
      <c r="N52" s="26">
        <v>0</v>
      </c>
      <c r="O52" s="26">
        <v>0</v>
      </c>
      <c r="P52" s="26">
        <v>0</v>
      </c>
      <c r="Q52" s="26">
        <v>0</v>
      </c>
      <c r="R52" s="58" t="s">
        <v>1465</v>
      </c>
      <c r="S52" s="26">
        <v>1</v>
      </c>
      <c r="T52" s="26">
        <v>0</v>
      </c>
      <c r="U52" s="26">
        <f ca="1">IFERROR(VLOOKUP(G52,模型表!$C:$T,18,FALSE),0)</f>
        <v>0</v>
      </c>
      <c r="V52" s="26">
        <f ca="1">IFERROR(VLOOKUP(G52,模型表!$C:$J,8,FALSE),0)</f>
        <v>0</v>
      </c>
      <c r="W52" s="26" t="s">
        <v>1081</v>
      </c>
      <c r="X52" s="26">
        <v>1</v>
      </c>
      <c r="Y52" s="26" t="str" cm="1">
        <f t="array" aca="1" ref="Y52" ca="1">INDEX(E:E,SMALL(IF($F$2:$F$3000,ROW($2:$3000),4^8),ROW(A51)))&amp;""</f>
        <v/>
      </c>
      <c r="Z52" s="26" t="str">
        <f t="shared" ca="1" si="2"/>
        <v/>
      </c>
      <c r="AA52" s="26" t="str">
        <f t="shared" ca="1" si="3"/>
        <v/>
      </c>
      <c r="AB52" s="40"/>
      <c r="AC52" s="26" t="str">
        <f ca="1">IFERROR(IFERROR(VLOOKUP($V52,索引表!$L$7:$O$13,2,FALSE)*VLOOKUP(VLOOKUP($G52,索引表!$R:$U,4,FALSE),索引表!$I$18:$L$30,2,FALSE)*VLOOKUP($U52,索引表!E:F,2,FALSE),IF($U52="小怪",0.738,"")),0)</f>
        <v/>
      </c>
      <c r="AD52" s="26" t="str">
        <f ca="1">IFERROR(IFERROR(VLOOKUP($V52,索引表!$L$7:$O$13,3,FALSE)*VLOOKUP(VLOOKUP($G52,索引表!$R:$U,4,FALSE),索引表!$I$18:$L$30,3,FALSE)*VLOOKUP($U52,索引表!G:H,2,FALSE)*0.3,IF($U52="小怪",0.2,"")),0)</f>
        <v/>
      </c>
      <c r="AE52" s="3" t="str">
        <f ca="1">IFERROR(IF(D52="N08",IF(F52&lt;&gt;0,50,""),IFERROR(VLOOKUP($V52,索引表!$L$7:$O$13,4,FALSE)*VLOOKUP(VLOOKUP($G52,索引表!$R:$U,4,FALSE),索引表!$I$18:$L$30,4,FALSE)*VLOOKUP($U52,索引表!I:J,2,FALSE)*4,IF($U52="小怪",1*3.45*0.9*0.9,""))),0)</f>
        <v/>
      </c>
    </row>
    <row r="53" spans="1:31" x14ac:dyDescent="0.2">
      <c r="A53" s="3" t="s">
        <v>1457</v>
      </c>
      <c r="B53" s="3" t="str">
        <f t="shared" si="1"/>
        <v>P02</v>
      </c>
      <c r="C53" s="3" t="s">
        <v>539</v>
      </c>
      <c r="D53" s="3" t="s">
        <v>542</v>
      </c>
      <c r="E53" t="str">
        <f t="shared" si="0"/>
        <v>M22P02U02N07</v>
      </c>
      <c r="F53" s="26">
        <f ca="1">IFERROR(VLOOKUP(G53,模型表!C:U,19,0),0)</f>
        <v>37</v>
      </c>
      <c r="G53" s="40" t="s">
        <v>224</v>
      </c>
      <c r="H53" s="26">
        <f ca="1">IFERROR(IF($F53=0,"",(VLOOKUP(RIGHT(A53,2)+0,难度表!B:F,3,FALSE)*K53+N53)),0)</f>
        <v>37991.232629999999</v>
      </c>
      <c r="I53" s="26">
        <f ca="1">IFERROR(IF($F53=0,"",(VLOOKUP(RIGHT(B53,2)+0,难度表!B:F,4,FALSE)*L53+O53)),0)</f>
        <v>14346.503999999999</v>
      </c>
      <c r="J53" s="26">
        <f ca="1">IFERROR(IF($F53=0,"",(VLOOKUP(RIGHT(B53,2)+0,难度表!B:F,5,FALSE)*M53+P53)),0)</f>
        <v>282430.05991200003</v>
      </c>
      <c r="K53" s="26">
        <v>1.2402</v>
      </c>
      <c r="L53" s="26">
        <v>0.3</v>
      </c>
      <c r="M53" s="3">
        <f ca="1">5.369*1.1</f>
        <v>5.9058999999999999</v>
      </c>
      <c r="N53" s="26">
        <v>0</v>
      </c>
      <c r="O53" s="26">
        <v>0</v>
      </c>
      <c r="P53" s="26">
        <v>0</v>
      </c>
      <c r="Q53" s="26">
        <v>380</v>
      </c>
      <c r="R53" s="58" t="s">
        <v>545</v>
      </c>
      <c r="S53" s="26">
        <v>1</v>
      </c>
      <c r="T53" s="26">
        <v>0</v>
      </c>
      <c r="U53" s="26" t="str">
        <f ca="1">IFERROR(VLOOKUP(G53,模型表!$C:$T,18,FALSE),0)</f>
        <v>SSR</v>
      </c>
      <c r="V53" s="26" t="str">
        <f ca="1">IFERROR(VLOOKUP(G53,模型表!$C:$J,8,FALSE),0)</f>
        <v>Cure</v>
      </c>
      <c r="W53" s="26">
        <v>0.2</v>
      </c>
      <c r="X53" s="26">
        <v>1</v>
      </c>
      <c r="Y53" s="26" t="str" cm="1">
        <f t="array" aca="1" ref="Y53" ca="1">INDEX(E:E,SMALL(IF($F$2:$F$3000,ROW($2:$3000),4^8),ROW(A52)))&amp;""</f>
        <v/>
      </c>
      <c r="Z53" s="26" t="str">
        <f t="shared" ca="1" si="2"/>
        <v/>
      </c>
      <c r="AA53" s="26" t="str">
        <f t="shared" ca="1" si="3"/>
        <v/>
      </c>
      <c r="AB53" s="66"/>
      <c r="AC53" s="26">
        <f ca="1">IFERROR(IFERROR(VLOOKUP($V53,索引表!$L$7:$O$13,2,FALSE)*VLOOKUP(VLOOKUP($G53,索引表!$R:$U,4,FALSE),索引表!$I$18:$L$30,2,FALSE)*VLOOKUP($U53,索引表!E:F,2,FALSE),IF($U53="小怪",0.738,"")),0)</f>
        <v>1.2402</v>
      </c>
      <c r="AD53" s="26">
        <f ca="1">IFERROR(IFERROR(VLOOKUP($V53,索引表!$L$7:$O$13,3,FALSE)*VLOOKUP(VLOOKUP($G53,索引表!$R:$U,4,FALSE),索引表!$I$18:$L$30,3,FALSE)*VLOOKUP($U53,索引表!G:H,2,FALSE)*0.3,IF($U53="小怪",0.2,"")),0)</f>
        <v>0.3</v>
      </c>
      <c r="AE53" s="3">
        <f ca="1">IFERROR(IF(D53="N08",IF(F53&lt;&gt;0,50,""),IFERROR(VLOOKUP($V53,索引表!$L$7:$O$13,4,FALSE)*VLOOKUP(VLOOKUP($G53,索引表!$R:$U,4,FALSE),索引表!$I$18:$L$30,4,FALSE)*VLOOKUP($U53,索引表!I:J,2,FALSE)*4,IF($U53="小怪",1*3.45*0.9*0.9,""))),0)</f>
        <v>5.3689999999999998</v>
      </c>
    </row>
    <row r="54" spans="1:31" x14ac:dyDescent="0.2">
      <c r="A54" s="3" t="s">
        <v>1457</v>
      </c>
      <c r="B54" s="3" t="str">
        <f t="shared" si="1"/>
        <v>P02</v>
      </c>
      <c r="C54" s="3" t="s">
        <v>539</v>
      </c>
      <c r="D54" s="3" t="s">
        <v>543</v>
      </c>
      <c r="E54" t="str">
        <f t="shared" si="0"/>
        <v>M22P02U02N08</v>
      </c>
      <c r="F54" s="26">
        <f ca="1">IFERROR(VLOOKUP(G54,模型表!C:U,19,0),0)</f>
        <v>0</v>
      </c>
      <c r="H54" s="26" t="str">
        <f ca="1">IFERROR(IF($F54=0,"",(VLOOKUP(RIGHT(A54,2)+0,难度表!B:F,3,FALSE)*K54+N54)),0)</f>
        <v/>
      </c>
      <c r="I54" s="26" t="str">
        <f ca="1">IFERROR(IF($F54=0,"",(VLOOKUP(RIGHT(B54,2)+0,难度表!B:F,4,FALSE)*L54+O54)),0)</f>
        <v/>
      </c>
      <c r="J54" s="26" t="str">
        <f ca="1">IFERROR(IF($F54=0,"",(VLOOKUP(RIGHT(B54,2)+0,难度表!B:F,5,FALSE)*M54+P54)),0)</f>
        <v/>
      </c>
      <c r="K54" s="26" t="s">
        <v>1081</v>
      </c>
      <c r="L54" s="26" t="s">
        <v>1081</v>
      </c>
      <c r="M54" s="3" t="s">
        <v>1081</v>
      </c>
      <c r="N54" s="26">
        <v>0</v>
      </c>
      <c r="O54" s="26">
        <v>0</v>
      </c>
      <c r="P54" s="26">
        <v>0</v>
      </c>
      <c r="Q54" s="26">
        <v>0</v>
      </c>
      <c r="R54" s="59" t="s">
        <v>845</v>
      </c>
      <c r="S54" s="26">
        <v>1</v>
      </c>
      <c r="T54" s="26">
        <v>0</v>
      </c>
      <c r="U54" s="26">
        <f ca="1">IFERROR(VLOOKUP(G54,模型表!$C:$T,18,FALSE),0)</f>
        <v>0</v>
      </c>
      <c r="V54" s="26">
        <f>IFERROR(VLOOKUP(G54,模型表!$C:$J,8,FALSE),0)</f>
        <v>0</v>
      </c>
      <c r="W54" s="26" t="s">
        <v>1081</v>
      </c>
      <c r="X54" s="26">
        <v>1</v>
      </c>
      <c r="Y54" s="26" t="str" cm="1">
        <f t="array" aca="1" ref="Y54" ca="1">INDEX(E:E,SMALL(IF($F$2:$F$3000,ROW($2:$3000),4^8),ROW(A53)))&amp;""</f>
        <v/>
      </c>
      <c r="Z54" s="26" t="str">
        <f t="shared" ca="1" si="2"/>
        <v/>
      </c>
      <c r="AA54" s="26" t="str">
        <f t="shared" ca="1" si="3"/>
        <v/>
      </c>
      <c r="AB54" s="40"/>
      <c r="AC54" s="26" t="str">
        <f ca="1">IFERROR(IFERROR(VLOOKUP($V54,索引表!$L$7:$O$13,2,FALSE)*VLOOKUP(VLOOKUP($G54,索引表!$R:$U,4,FALSE),索引表!$I$18:$L$30,2,FALSE)*VLOOKUP($U54,索引表!E:F,2,FALSE),IF($U54="小怪",0.738,"")),0)</f>
        <v/>
      </c>
      <c r="AD54" s="26" t="str">
        <f ca="1">IFERROR(IFERROR(VLOOKUP($V54,索引表!$L$7:$O$13,3,FALSE)*VLOOKUP(VLOOKUP($G54,索引表!$R:$U,4,FALSE),索引表!$I$18:$L$30,3,FALSE)*VLOOKUP($U54,索引表!G:H,2,FALSE)*0.3,IF($U54="小怪",0.2,"")),0)</f>
        <v/>
      </c>
      <c r="AE54" s="3" t="str">
        <f ca="1">IFERROR(IF(D54="N08",IF(F54&lt;&gt;0,50,""),IFERROR(VLOOKUP($V54,索引表!$L$7:$O$13,4,FALSE)*VLOOKUP(VLOOKUP($G54,索引表!$R:$U,4,FALSE),索引表!$I$18:$L$30,4,FALSE)*VLOOKUP($U54,索引表!I:J,2,FALSE)*4,IF($U54="小怪",1*3.45*0.9*0.9,""))),0)</f>
        <v/>
      </c>
    </row>
    <row r="55" spans="1:31" x14ac:dyDescent="0.2">
      <c r="A55" s="3" t="s">
        <v>1457</v>
      </c>
      <c r="B55" s="3" t="str">
        <f t="shared" si="1"/>
        <v>P02</v>
      </c>
      <c r="C55" s="3" t="s">
        <v>539</v>
      </c>
      <c r="D55" s="3" t="s">
        <v>544</v>
      </c>
      <c r="E55" t="str">
        <f t="shared" si="0"/>
        <v>M22P02U02N09</v>
      </c>
      <c r="F55" s="26">
        <f ca="1">IFERROR(VLOOKUP(G55,模型表!C:U,19,0),0)</f>
        <v>37</v>
      </c>
      <c r="G55" s="40" t="s">
        <v>224</v>
      </c>
      <c r="H55" s="26">
        <f ca="1">IFERROR(IF($F55=0,"",(VLOOKUP(RIGHT(A55,2)+0,难度表!B:F,3,FALSE)*K55+N55)),0)</f>
        <v>37991.232629999999</v>
      </c>
      <c r="I55" s="26">
        <f ca="1">IFERROR(IF($F55=0,"",(VLOOKUP(RIGHT(B55,2)+0,难度表!B:F,4,FALSE)*L55+O55)),0)</f>
        <v>14346.503999999999</v>
      </c>
      <c r="J55" s="26">
        <f ca="1">IFERROR(IF($F55=0,"",(VLOOKUP(RIGHT(B55,2)+0,难度表!B:F,5,FALSE)*M55+P55)),0)</f>
        <v>282430.05991200003</v>
      </c>
      <c r="K55" s="26">
        <v>1.2402</v>
      </c>
      <c r="L55" s="26">
        <v>0.3</v>
      </c>
      <c r="M55" s="3">
        <f ca="1">5.369*1.1</f>
        <v>5.9058999999999999</v>
      </c>
      <c r="N55" s="26">
        <v>0</v>
      </c>
      <c r="O55" s="26">
        <v>0</v>
      </c>
      <c r="P55" s="26">
        <v>0</v>
      </c>
      <c r="Q55" s="26">
        <v>380</v>
      </c>
      <c r="R55" s="58" t="s">
        <v>545</v>
      </c>
      <c r="S55" s="26">
        <v>1</v>
      </c>
      <c r="T55" s="26">
        <v>0</v>
      </c>
      <c r="U55" s="26" t="str">
        <f ca="1">IFERROR(VLOOKUP(G55,模型表!$C:$T,18,FALSE),0)</f>
        <v>SSR</v>
      </c>
      <c r="V55" s="26" t="str">
        <f ca="1">IFERROR(VLOOKUP(G55,模型表!$C:$J,8,FALSE),0)</f>
        <v>Cure</v>
      </c>
      <c r="W55" s="26" t="s">
        <v>1081</v>
      </c>
      <c r="X55" s="26">
        <v>1</v>
      </c>
      <c r="Y55" s="26" t="str" cm="1">
        <f t="array" aca="1" ref="Y55" ca="1">INDEX(E:E,SMALL(IF($F$2:$F$3000,ROW($2:$3000),4^8),ROW(A54)))&amp;""</f>
        <v/>
      </c>
      <c r="Z55" s="26" t="str">
        <f t="shared" ca="1" si="2"/>
        <v/>
      </c>
      <c r="AA55" s="26" t="str">
        <f t="shared" ca="1" si="3"/>
        <v/>
      </c>
      <c r="AB55" s="40"/>
      <c r="AC55" s="26">
        <f ca="1">IFERROR(IFERROR(VLOOKUP($V55,索引表!$L$7:$O$13,2,FALSE)*VLOOKUP(VLOOKUP($G55,索引表!$R:$U,4,FALSE),索引表!$I$18:$L$30,2,FALSE)*VLOOKUP($U55,索引表!E:F,2,FALSE),IF($U55="小怪",0.738,"")),0)</f>
        <v>1.2402</v>
      </c>
      <c r="AD55" s="26">
        <f ca="1">IFERROR(IFERROR(VLOOKUP($V55,索引表!$L$7:$O$13,3,FALSE)*VLOOKUP(VLOOKUP($G55,索引表!$R:$U,4,FALSE),索引表!$I$18:$L$30,3,FALSE)*VLOOKUP($U55,索引表!G:H,2,FALSE)*0.3,IF($U55="小怪",0.2,"")),0)</f>
        <v>0.3</v>
      </c>
      <c r="AE55" s="3">
        <f ca="1">IFERROR(IF(D55="N08",IF(F55&lt;&gt;0,50,""),IFERROR(VLOOKUP($V55,索引表!$L$7:$O$13,4,FALSE)*VLOOKUP(VLOOKUP($G55,索引表!$R:$U,4,FALSE),索引表!$I$18:$L$30,4,FALSE)*VLOOKUP($U55,索引表!I:J,2,FALSE)*4,IF($U55="小怪",1*3.45*0.9*0.9,""))),0)</f>
        <v>5.3689999999999998</v>
      </c>
    </row>
    <row r="56" spans="1:31" x14ac:dyDescent="0.2">
      <c r="A56" s="3" t="s">
        <v>1457</v>
      </c>
      <c r="B56" s="3" t="str">
        <f t="shared" si="1"/>
        <v>P02</v>
      </c>
      <c r="C56" s="3" t="s">
        <v>540</v>
      </c>
      <c r="D56" s="3" t="s">
        <v>533</v>
      </c>
      <c r="E56" t="str">
        <f t="shared" si="0"/>
        <v>M22P02U03N01</v>
      </c>
      <c r="F56" s="26">
        <f ca="1">IFERROR(VLOOKUP(G56,模型表!C:U,19,0),0)</f>
        <v>0</v>
      </c>
      <c r="H56" s="26" t="str">
        <f ca="1">IFERROR(IF($F56=0,"",(VLOOKUP(RIGHT(A56,2)+0,难度表!B:F,3,FALSE)*K56+N56)),0)</f>
        <v/>
      </c>
      <c r="I56" s="26" t="str">
        <f ca="1">IFERROR(IF($F56=0,"",(VLOOKUP(RIGHT(B56,2)+0,难度表!B:F,4,FALSE)*L56+O56)),0)</f>
        <v/>
      </c>
      <c r="J56" s="26" t="str">
        <f ca="1">IFERROR(IF($F56=0,"",(VLOOKUP(RIGHT(B56,2)+0,难度表!B:F,5,FALSE)*M56+P56)),0)</f>
        <v/>
      </c>
      <c r="K56" s="26" t="s">
        <v>1081</v>
      </c>
      <c r="L56" s="26" t="s">
        <v>1081</v>
      </c>
      <c r="M56" s="3" t="s">
        <v>1081</v>
      </c>
      <c r="N56" s="26">
        <v>0</v>
      </c>
      <c r="O56" s="26">
        <v>0</v>
      </c>
      <c r="P56" s="26">
        <v>0</v>
      </c>
      <c r="Q56" s="26">
        <v>0</v>
      </c>
      <c r="R56" s="58" t="s">
        <v>545</v>
      </c>
      <c r="S56" s="26">
        <v>1</v>
      </c>
      <c r="T56" s="26">
        <v>0</v>
      </c>
      <c r="U56" s="26">
        <f ca="1">IFERROR(VLOOKUP(G56,模型表!$C:$T,18,FALSE),0)</f>
        <v>0</v>
      </c>
      <c r="V56" s="26">
        <f>IFERROR(VLOOKUP(G56,模型表!$C:$J,8,FALSE),0)</f>
        <v>0</v>
      </c>
      <c r="W56" s="26" t="s">
        <v>1081</v>
      </c>
      <c r="X56" s="26">
        <v>1</v>
      </c>
      <c r="Y56" s="26" t="str" cm="1">
        <f t="array" aca="1" ref="Y56" ca="1">INDEX(E:E,SMALL(IF($F$2:$F$3000,ROW($2:$3000),4^8),ROW(A55)))&amp;""</f>
        <v/>
      </c>
      <c r="Z56" s="26" t="str">
        <f t="shared" ca="1" si="2"/>
        <v/>
      </c>
      <c r="AA56" s="26" t="str">
        <f t="shared" ca="1" si="3"/>
        <v/>
      </c>
      <c r="AB56" s="40"/>
      <c r="AC56" s="26" t="str">
        <f ca="1">IFERROR(IFERROR(VLOOKUP($V56,索引表!$L$7:$O$13,2,FALSE)*VLOOKUP(VLOOKUP($G56,索引表!$R:$U,4,FALSE),索引表!$I$18:$L$30,2,FALSE)*VLOOKUP($U56,索引表!E:F,2,FALSE),IF($U56="小怪",0.738,"")),0)</f>
        <v/>
      </c>
      <c r="AD56" s="26" t="str">
        <f ca="1">IFERROR(IFERROR(VLOOKUP($V56,索引表!$L$7:$O$13,3,FALSE)*VLOOKUP(VLOOKUP($G56,索引表!$R:$U,4,FALSE),索引表!$I$18:$L$30,3,FALSE)*VLOOKUP($U56,索引表!G:H,2,FALSE)*0.3,IF($U56="小怪",0.2,"")),0)</f>
        <v/>
      </c>
      <c r="AE56" s="3" t="str">
        <f ca="1">IFERROR(IF(D56="N08",IF(F56&lt;&gt;0,50,""),IFERROR(VLOOKUP($V56,索引表!$L$7:$O$13,4,FALSE)*VLOOKUP(VLOOKUP($G56,索引表!$R:$U,4,FALSE),索引表!$I$18:$L$30,4,FALSE)*VLOOKUP($U56,索引表!I:J,2,FALSE)*4,IF($U56="小怪",1*3.45*0.9*0.9,""))),0)</f>
        <v/>
      </c>
    </row>
    <row r="57" spans="1:31" x14ac:dyDescent="0.2">
      <c r="A57" s="3" t="s">
        <v>1457</v>
      </c>
      <c r="B57" s="3" t="str">
        <f t="shared" si="1"/>
        <v>P02</v>
      </c>
      <c r="C57" s="3" t="s">
        <v>540</v>
      </c>
      <c r="D57" s="3" t="s">
        <v>534</v>
      </c>
      <c r="E57" t="str">
        <f t="shared" si="0"/>
        <v>M22P02U03N02</v>
      </c>
      <c r="F57" s="26">
        <f ca="1">IFERROR(VLOOKUP(G57,模型表!C:U,19,0),0)</f>
        <v>0</v>
      </c>
      <c r="H57" s="26" t="str">
        <f ca="1">IFERROR(IF($F57=0,"",(VLOOKUP(RIGHT(A57,2)+0,难度表!B:F,3,FALSE)*K57+N57)),0)</f>
        <v/>
      </c>
      <c r="I57" s="26" t="str">
        <f ca="1">IFERROR(IF($F57=0,"",(VLOOKUP(RIGHT(B57,2)+0,难度表!B:F,4,FALSE)*L57+O57)),0)</f>
        <v/>
      </c>
      <c r="J57" s="26" t="str">
        <f ca="1">IFERROR(IF($F57=0,"",(VLOOKUP(RIGHT(B57,2)+0,难度表!B:F,5,FALSE)*M57+P57)),0)</f>
        <v/>
      </c>
      <c r="K57" s="26" t="s">
        <v>1081</v>
      </c>
      <c r="L57" s="26" t="s">
        <v>1081</v>
      </c>
      <c r="M57" s="3"/>
      <c r="N57" s="26">
        <v>0</v>
      </c>
      <c r="O57" s="26">
        <v>0</v>
      </c>
      <c r="P57" s="26">
        <v>0</v>
      </c>
      <c r="Q57" s="26">
        <v>0</v>
      </c>
      <c r="R57" s="58" t="s">
        <v>545</v>
      </c>
      <c r="S57" s="26">
        <v>1</v>
      </c>
      <c r="T57" s="26">
        <v>0</v>
      </c>
      <c r="U57" s="26">
        <f ca="1">IFERROR(VLOOKUP(G57,模型表!$C:$T,18,FALSE),0)</f>
        <v>0</v>
      </c>
      <c r="V57" s="26">
        <f>IFERROR(VLOOKUP(G57,模型表!$C:$J,8,FALSE),0)</f>
        <v>0</v>
      </c>
      <c r="W57" s="26">
        <v>0.22000000000000003</v>
      </c>
      <c r="X57" s="26">
        <v>1</v>
      </c>
      <c r="Y57" s="26" t="str" cm="1">
        <f t="array" aca="1" ref="Y57" ca="1">INDEX(E:E,SMALL(IF($F$2:$F$3000,ROW($2:$3000),4^8),ROW(A56)))&amp;""</f>
        <v/>
      </c>
      <c r="Z57" s="26" t="str">
        <f t="shared" ca="1" si="2"/>
        <v/>
      </c>
      <c r="AA57" s="26" t="str">
        <f t="shared" ca="1" si="3"/>
        <v/>
      </c>
      <c r="AB57" s="40"/>
      <c r="AC57" s="26" t="str">
        <f ca="1">IFERROR(IFERROR(VLOOKUP($V57,索引表!$L$7:$O$13,2,FALSE)*VLOOKUP(VLOOKUP($G57,索引表!$R:$U,4,FALSE),索引表!$I$18:$L$30,2,FALSE)*VLOOKUP($U57,索引表!E:F,2,FALSE),IF($U57="小怪",0.738,"")),0)</f>
        <v/>
      </c>
      <c r="AD57" s="26" t="str">
        <f ca="1">IFERROR(IFERROR(VLOOKUP($V57,索引表!$L$7:$O$13,3,FALSE)*VLOOKUP(VLOOKUP($G57,索引表!$R:$U,4,FALSE),索引表!$I$18:$L$30,3,FALSE)*VLOOKUP($U57,索引表!G:H,2,FALSE)*0.3,IF($U57="小怪",0.2,"")),0)</f>
        <v/>
      </c>
      <c r="AE57" s="3" t="str">
        <f ca="1">IFERROR(IF(D57="N08",IF(F57&lt;&gt;0,50,""),IFERROR(VLOOKUP($V57,索引表!$L$7:$O$13,4,FALSE)*VLOOKUP(VLOOKUP($G57,索引表!$R:$U,4,FALSE),索引表!$I$18:$L$30,4,FALSE)*VLOOKUP($U57,索引表!I:J,2,FALSE)*4,IF($U57="小怪",1*3.45*0.9*0.9,""))),0)</f>
        <v/>
      </c>
    </row>
    <row r="58" spans="1:31" x14ac:dyDescent="0.2">
      <c r="A58" s="3" t="s">
        <v>1457</v>
      </c>
      <c r="B58" s="3" t="str">
        <f t="shared" si="1"/>
        <v>P02</v>
      </c>
      <c r="C58" s="3" t="s">
        <v>540</v>
      </c>
      <c r="D58" s="3" t="s">
        <v>535</v>
      </c>
      <c r="E58" t="str">
        <f t="shared" si="0"/>
        <v>M22P02U03N03</v>
      </c>
      <c r="F58" s="26">
        <f ca="1">IFERROR(VLOOKUP(G58,模型表!C:U,19,0),0)</f>
        <v>0</v>
      </c>
      <c r="H58" s="26" t="str">
        <f ca="1">IFERROR(IF($F58=0,"",(VLOOKUP(RIGHT(A58,2)+0,难度表!B:F,3,FALSE)*K58+N58)),0)</f>
        <v/>
      </c>
      <c r="I58" s="26" t="str">
        <f ca="1">IFERROR(IF($F58=0,"",(VLOOKUP(RIGHT(B58,2)+0,难度表!B:F,4,FALSE)*L58+O58)),0)</f>
        <v/>
      </c>
      <c r="J58" s="26" t="str">
        <f ca="1">IFERROR(IF($F58=0,"",(VLOOKUP(RIGHT(B58,2)+0,难度表!B:F,5,FALSE)*M58+P58)),0)</f>
        <v/>
      </c>
      <c r="M58" s="3"/>
      <c r="N58" s="26">
        <v>0</v>
      </c>
      <c r="O58" s="26">
        <v>0</v>
      </c>
      <c r="P58" s="26">
        <v>0</v>
      </c>
      <c r="Q58" s="26">
        <v>0</v>
      </c>
      <c r="R58" s="58" t="s">
        <v>545</v>
      </c>
      <c r="S58" s="26">
        <v>1</v>
      </c>
      <c r="T58" s="26">
        <v>0</v>
      </c>
      <c r="U58" s="26">
        <f ca="1">IFERROR(VLOOKUP(G58,模型表!$C:$T,18,FALSE),0)</f>
        <v>0</v>
      </c>
      <c r="V58" s="26">
        <f>IFERROR(VLOOKUP(G58,模型表!$C:$J,8,FALSE),0)</f>
        <v>0</v>
      </c>
      <c r="W58" s="26" t="s">
        <v>1081</v>
      </c>
      <c r="X58" s="26">
        <v>1</v>
      </c>
      <c r="Y58" s="26" t="str" cm="1">
        <f t="array" aca="1" ref="Y58" ca="1">INDEX(E:E,SMALL(IF($F$2:$F$3000,ROW($2:$3000),4^8),ROW(A57)))&amp;""</f>
        <v/>
      </c>
      <c r="Z58" s="26" t="str">
        <f t="shared" ca="1" si="2"/>
        <v/>
      </c>
      <c r="AA58" s="26" t="str">
        <f t="shared" ca="1" si="3"/>
        <v/>
      </c>
      <c r="AB58" s="40"/>
      <c r="AC58" s="26" t="str">
        <f ca="1">IFERROR(IFERROR(VLOOKUP($V58,索引表!$L$7:$O$13,2,FALSE)*VLOOKUP(VLOOKUP($G58,索引表!$R:$U,4,FALSE),索引表!$I$18:$L$30,2,FALSE)*VLOOKUP($U58,索引表!E:F,2,FALSE),IF($U58="小怪",0.738,"")),0)</f>
        <v/>
      </c>
      <c r="AD58" s="26" t="str">
        <f ca="1">IFERROR(IFERROR(VLOOKUP($V58,索引表!$L$7:$O$13,3,FALSE)*VLOOKUP(VLOOKUP($G58,索引表!$R:$U,4,FALSE),索引表!$I$18:$L$30,3,FALSE)*VLOOKUP($U58,索引表!G:H,2,FALSE)*0.3,IF($U58="小怪",0.2,"")),0)</f>
        <v/>
      </c>
      <c r="AE58" s="3" t="str">
        <f ca="1">IFERROR(IF(D58="N08",IF(F58&lt;&gt;0,50,""),IFERROR(VLOOKUP($V58,索引表!$L$7:$O$13,4,FALSE)*VLOOKUP(VLOOKUP($G58,索引表!$R:$U,4,FALSE),索引表!$I$18:$L$30,4,FALSE)*VLOOKUP($U58,索引表!I:J,2,FALSE)*4,IF($U58="小怪",1*3.45*0.9*0.9,""))),0)</f>
        <v/>
      </c>
    </row>
    <row r="59" spans="1:31" x14ac:dyDescent="0.2">
      <c r="A59" s="3" t="s">
        <v>1457</v>
      </c>
      <c r="B59" s="3" t="str">
        <f t="shared" si="1"/>
        <v>P02</v>
      </c>
      <c r="C59" s="3" t="s">
        <v>540</v>
      </c>
      <c r="D59" s="3" t="s">
        <v>536</v>
      </c>
      <c r="E59" t="str">
        <f t="shared" si="0"/>
        <v>M22P02U03N04</v>
      </c>
      <c r="F59" s="26">
        <f ca="1">IFERROR(VLOOKUP(G59,模型表!C:U,19,0),0)</f>
        <v>64</v>
      </c>
      <c r="G59" s="40" t="s">
        <v>832</v>
      </c>
      <c r="H59" s="26">
        <f ca="1">IFERROR(IF($F59=0,"",(VLOOKUP(RIGHT(A59,2)+0,难度表!B:F,3,FALSE)*K59+N59)),0)</f>
        <v>33769.984559999997</v>
      </c>
      <c r="I59" s="26">
        <f ca="1">IFERROR(IF($F59=0,"",(VLOOKUP(RIGHT(B59,2)+0,难度表!B:F,4,FALSE)*L59+O59)),0)</f>
        <v>14346.503999999999</v>
      </c>
      <c r="J59" s="26">
        <f ca="1">IFERROR(IF($F59=0,"",(VLOOKUP(RIGHT(B59,2)+0,难度表!B:F,5,FALSE)*M59+P59)),0)</f>
        <v>321830.34206400003</v>
      </c>
      <c r="K59" s="26">
        <v>1.2126400000000002</v>
      </c>
      <c r="L59" s="26">
        <v>0.3</v>
      </c>
      <c r="M59" s="3">
        <v>6.7298</v>
      </c>
      <c r="N59" s="26">
        <v>0</v>
      </c>
      <c r="O59" s="26">
        <v>0</v>
      </c>
      <c r="P59" s="26">
        <v>0</v>
      </c>
      <c r="Q59" s="26">
        <v>1000</v>
      </c>
      <c r="R59" s="58" t="s">
        <v>545</v>
      </c>
      <c r="S59" s="26">
        <v>1</v>
      </c>
      <c r="T59" s="26">
        <v>25</v>
      </c>
      <c r="U59" s="26" t="str">
        <f ca="1">IFERROR(VLOOKUP(G59,模型表!$C:$T,18,FALSE),0)</f>
        <v>SSR</v>
      </c>
      <c r="V59" s="26" t="str">
        <f ca="1">IFERROR(VLOOKUP(G59,模型表!$C:$J,8,FALSE),0)</f>
        <v>Support</v>
      </c>
      <c r="W59" s="26" t="s">
        <v>1081</v>
      </c>
      <c r="X59" s="26">
        <v>1</v>
      </c>
      <c r="Y59" s="26" t="str" cm="1">
        <f t="array" aca="1" ref="Y59" ca="1">INDEX(E:E,SMALL(IF($F$2:$F$3000,ROW($2:$3000),4^8),ROW(A58)))&amp;""</f>
        <v/>
      </c>
      <c r="Z59" s="26" t="str">
        <f t="shared" ca="1" si="2"/>
        <v/>
      </c>
      <c r="AA59" s="26" t="str">
        <f t="shared" ca="1" si="3"/>
        <v/>
      </c>
      <c r="AB59" s="66"/>
      <c r="AC59" s="26">
        <f ca="1">IFERROR(IFERROR(VLOOKUP($V59,索引表!$L$7:$O$13,2,FALSE)*VLOOKUP(VLOOKUP($G59,索引表!$R:$U,4,FALSE),索引表!$I$18:$L$30,2,FALSE)*VLOOKUP($U59,索引表!E:F,2,FALSE),IF($U59="小怪",0.738,"")),0)</f>
        <v>1.1024</v>
      </c>
      <c r="AD59" s="26">
        <f ca="1">IFERROR(IFERROR(VLOOKUP($V59,索引表!$L$7:$O$13,3,FALSE)*VLOOKUP(VLOOKUP($G59,索引表!$R:$U,4,FALSE),索引表!$I$18:$L$30,3,FALSE)*VLOOKUP($U59,索引表!G:H,2,FALSE)*0.3,IF($U59="小怪",0.2,"")),0)</f>
        <v>0.3</v>
      </c>
      <c r="AE59" s="3">
        <f ca="1">IFERROR(IF(D59="N08",IF(F59&lt;&gt;0,50,""),IFERROR(VLOOKUP($V59,索引表!$L$7:$O$13,4,FALSE)*VLOOKUP(VLOOKUP($G59,索引表!$R:$U,4,FALSE),索引表!$I$18:$L$30,4,FALSE)*VLOOKUP($U59,索引表!I:J,2,FALSE)*4,IF($U59="小怪",1*3.45*0.9*0.9,""))),0)</f>
        <v>4.8069999999999995</v>
      </c>
    </row>
    <row r="60" spans="1:31" x14ac:dyDescent="0.2">
      <c r="A60" s="3" t="s">
        <v>1457</v>
      </c>
      <c r="B60" s="3" t="str">
        <f t="shared" si="1"/>
        <v>P02</v>
      </c>
      <c r="C60" s="3" t="s">
        <v>540</v>
      </c>
      <c r="D60" s="3" t="s">
        <v>537</v>
      </c>
      <c r="E60" t="str">
        <f t="shared" si="0"/>
        <v>M22P02U03N05</v>
      </c>
      <c r="F60" s="26">
        <f ca="1">IFERROR(VLOOKUP(G60,模型表!C:U,19,0),0)</f>
        <v>0</v>
      </c>
      <c r="H60" s="26" t="str">
        <f ca="1">IFERROR(IF($F60=0,"",(VLOOKUP(RIGHT(A60,2)+0,难度表!B:F,3,FALSE)*K60+N60)),0)</f>
        <v/>
      </c>
      <c r="I60" s="26" t="str">
        <f ca="1">IFERROR(IF($F60=0,"",(VLOOKUP(RIGHT(B60,2)+0,难度表!B:F,4,FALSE)*L60+O60)),0)</f>
        <v/>
      </c>
      <c r="J60" s="26" t="str">
        <f ca="1">IFERROR(IF($F60=0,"",(VLOOKUP(RIGHT(B60,2)+0,难度表!B:F,5,FALSE)*M60+P60)),0)</f>
        <v/>
      </c>
      <c r="M60" s="3"/>
      <c r="N60" s="26">
        <v>0</v>
      </c>
      <c r="O60" s="26">
        <v>0</v>
      </c>
      <c r="P60" s="26">
        <v>0</v>
      </c>
      <c r="Q60" s="26">
        <v>0</v>
      </c>
      <c r="R60" s="58" t="s">
        <v>545</v>
      </c>
      <c r="S60" s="26">
        <v>1</v>
      </c>
      <c r="T60" s="26">
        <v>0</v>
      </c>
      <c r="U60" s="26">
        <f ca="1">IFERROR(VLOOKUP(G60,模型表!$C:$T,18,FALSE),0)</f>
        <v>0</v>
      </c>
      <c r="V60" s="26">
        <f>IFERROR(VLOOKUP(G60,模型表!$C:$J,8,FALSE),0)</f>
        <v>0</v>
      </c>
      <c r="W60" s="26" t="s">
        <v>1081</v>
      </c>
      <c r="X60" s="26">
        <v>1</v>
      </c>
      <c r="Y60" s="26" t="str" cm="1">
        <f t="array" aca="1" ref="Y60" ca="1">INDEX(E:E,SMALL(IF($F$2:$F$3000,ROW($2:$3000),4^8),ROW(A59)))&amp;""</f>
        <v/>
      </c>
      <c r="Z60" s="26" t="str">
        <f t="shared" ca="1" si="2"/>
        <v/>
      </c>
      <c r="AA60" s="26" t="str">
        <f t="shared" ca="1" si="3"/>
        <v/>
      </c>
      <c r="AB60" s="40"/>
      <c r="AC60" s="26" t="str">
        <f ca="1">IFERROR(IFERROR(VLOOKUP($V60,索引表!$L$7:$O$13,2,FALSE)*VLOOKUP(VLOOKUP($G60,索引表!$R:$U,4,FALSE),索引表!$I$18:$L$30,2,FALSE)*VLOOKUP($U60,索引表!E:F,2,FALSE),IF($U60="小怪",0.738,"")),0)</f>
        <v/>
      </c>
      <c r="AD60" s="26" t="str">
        <f ca="1">IFERROR(IFERROR(VLOOKUP($V60,索引表!$L$7:$O$13,3,FALSE)*VLOOKUP(VLOOKUP($G60,索引表!$R:$U,4,FALSE),索引表!$I$18:$L$30,3,FALSE)*VLOOKUP($U60,索引表!G:H,2,FALSE)*0.3,IF($U60="小怪",0.2,"")),0)</f>
        <v/>
      </c>
      <c r="AE60" s="3" t="str">
        <f ca="1">IFERROR(IF(D60="N08",IF(F60&lt;&gt;0,50,""),IFERROR(VLOOKUP($V60,索引表!$L$7:$O$13,4,FALSE)*VLOOKUP(VLOOKUP($G60,索引表!$R:$U,4,FALSE),索引表!$I$18:$L$30,4,FALSE)*VLOOKUP($U60,索引表!I:J,2,FALSE)*4,IF($U60="小怪",1*3.45*0.9*0.9,""))),0)</f>
        <v/>
      </c>
    </row>
    <row r="61" spans="1:31" x14ac:dyDescent="0.2">
      <c r="A61" s="3" t="s">
        <v>1457</v>
      </c>
      <c r="B61" s="3" t="str">
        <f t="shared" si="1"/>
        <v>P02</v>
      </c>
      <c r="C61" s="3" t="s">
        <v>540</v>
      </c>
      <c r="D61" s="3" t="s">
        <v>538</v>
      </c>
      <c r="E61" t="str">
        <f t="shared" si="0"/>
        <v>M22P02U03N06</v>
      </c>
      <c r="F61" s="26">
        <f ca="1">IFERROR(VLOOKUP(G61,模型表!C:U,19,0),0)</f>
        <v>64</v>
      </c>
      <c r="G61" s="40" t="s">
        <v>832</v>
      </c>
      <c r="H61" s="26">
        <f ca="1">IFERROR(IF($F61=0,"",(VLOOKUP(RIGHT(A61,2)+0,难度表!B:F,3,FALSE)*K61+N61)),0)</f>
        <v>33769.984559999997</v>
      </c>
      <c r="I61" s="26">
        <f ca="1">IFERROR(IF($F61=0,"",(VLOOKUP(RIGHT(B61,2)+0,难度表!B:F,4,FALSE)*L61+O61)),0)</f>
        <v>14346.503999999999</v>
      </c>
      <c r="J61" s="26">
        <f ca="1">IFERROR(IF($F61=0,"",(VLOOKUP(RIGHT(B61,2)+0,难度表!B:F,5,FALSE)*M61+P61)),0)</f>
        <v>321830.34206400003</v>
      </c>
      <c r="K61" s="26">
        <v>1.2126400000000002</v>
      </c>
      <c r="L61" s="26">
        <v>0.3</v>
      </c>
      <c r="M61" s="3">
        <v>6.7298</v>
      </c>
      <c r="N61" s="26">
        <v>0</v>
      </c>
      <c r="O61" s="26">
        <v>0</v>
      </c>
      <c r="P61" s="26">
        <v>0</v>
      </c>
      <c r="Q61" s="26">
        <v>1000</v>
      </c>
      <c r="R61" s="58" t="s">
        <v>545</v>
      </c>
      <c r="S61" s="26">
        <v>1</v>
      </c>
      <c r="T61" s="26">
        <v>0</v>
      </c>
      <c r="U61" s="26" t="str">
        <f ca="1">IFERROR(VLOOKUP(G61,模型表!$C:$T,18,FALSE),0)</f>
        <v>SSR</v>
      </c>
      <c r="V61" s="26" t="str">
        <f ca="1">IFERROR(VLOOKUP(G61,模型表!$C:$J,8,FALSE),0)</f>
        <v>Support</v>
      </c>
      <c r="W61" s="26">
        <v>0.2</v>
      </c>
      <c r="X61" s="26">
        <v>1</v>
      </c>
      <c r="Y61" s="26" t="str" cm="1">
        <f t="array" aca="1" ref="Y61" ca="1">INDEX(E:E,SMALL(IF($F$2:$F$3000,ROW($2:$3000),4^8),ROW(A60)))&amp;""</f>
        <v/>
      </c>
      <c r="Z61" s="26" t="str">
        <f t="shared" ca="1" si="2"/>
        <v/>
      </c>
      <c r="AA61" s="26" t="str">
        <f t="shared" ca="1" si="3"/>
        <v/>
      </c>
      <c r="AB61" s="40"/>
      <c r="AC61" s="26">
        <f ca="1">IFERROR(IFERROR(VLOOKUP($V61,索引表!$L$7:$O$13,2,FALSE)*VLOOKUP(VLOOKUP($G61,索引表!$R:$U,4,FALSE),索引表!$I$18:$L$30,2,FALSE)*VLOOKUP($U61,索引表!E:F,2,FALSE),IF($U61="小怪",0.738,"")),0)</f>
        <v>1.1024</v>
      </c>
      <c r="AD61" s="26">
        <f ca="1">IFERROR(IFERROR(VLOOKUP($V61,索引表!$L$7:$O$13,3,FALSE)*VLOOKUP(VLOOKUP($G61,索引表!$R:$U,4,FALSE),索引表!$I$18:$L$30,3,FALSE)*VLOOKUP($U61,索引表!G:H,2,FALSE)*0.3,IF($U61="小怪",0.2,"")),0)</f>
        <v>0.3</v>
      </c>
      <c r="AE61" s="3">
        <f ca="1">IFERROR(IF(D61="N08",IF(F61&lt;&gt;0,50,""),IFERROR(VLOOKUP($V61,索引表!$L$7:$O$13,4,FALSE)*VLOOKUP(VLOOKUP($G61,索引表!$R:$U,4,FALSE),索引表!$I$18:$L$30,4,FALSE)*VLOOKUP($U61,索引表!I:J,2,FALSE)*4,IF($U61="小怪",1*3.45*0.9*0.9,""))),0)</f>
        <v>4.8069999999999995</v>
      </c>
    </row>
    <row r="62" spans="1:31" x14ac:dyDescent="0.2">
      <c r="A62" s="3" t="s">
        <v>1457</v>
      </c>
      <c r="B62" s="3" t="str">
        <f t="shared" si="1"/>
        <v>P02</v>
      </c>
      <c r="C62" s="3" t="s">
        <v>540</v>
      </c>
      <c r="D62" s="3" t="s">
        <v>542</v>
      </c>
      <c r="E62" t="str">
        <f t="shared" si="0"/>
        <v>M22P02U03N07</v>
      </c>
      <c r="F62" s="26">
        <f ca="1">IFERROR(VLOOKUP(G62,模型表!C:U,19,0),0)</f>
        <v>0</v>
      </c>
      <c r="H62" s="26" t="str">
        <f ca="1">IFERROR(IF($F62=0,"",(VLOOKUP(RIGHT(A62,2)+0,难度表!B:F,3,FALSE)*K62+N62)),0)</f>
        <v/>
      </c>
      <c r="I62" s="26" t="str">
        <f ca="1">IFERROR(IF($F62=0,"",(VLOOKUP(RIGHT(B62,2)+0,难度表!B:F,4,FALSE)*L62+O62)),0)</f>
        <v/>
      </c>
      <c r="J62" s="26" t="str">
        <f ca="1">IFERROR(IF($F62=0,"",(VLOOKUP(RIGHT(B62,2)+0,难度表!B:F,5,FALSE)*M62+P62)),0)</f>
        <v/>
      </c>
      <c r="N62" s="26">
        <v>0</v>
      </c>
      <c r="O62" s="26">
        <v>0</v>
      </c>
      <c r="P62" s="26">
        <v>0</v>
      </c>
      <c r="Q62" s="26">
        <v>0</v>
      </c>
      <c r="R62" s="58" t="s">
        <v>545</v>
      </c>
      <c r="S62" s="26">
        <v>1</v>
      </c>
      <c r="T62" s="26">
        <v>0</v>
      </c>
      <c r="U62" s="26">
        <f ca="1">IFERROR(VLOOKUP(G62,模型表!$C:$T,18,FALSE),0)</f>
        <v>0</v>
      </c>
      <c r="V62" s="26">
        <f>IFERROR(VLOOKUP(G62,模型表!$C:$J,8,FALSE),0)</f>
        <v>0</v>
      </c>
      <c r="W62" s="26" t="s">
        <v>1081</v>
      </c>
      <c r="X62" s="26">
        <v>1</v>
      </c>
      <c r="Y62" s="26" t="str" cm="1">
        <f t="array" aca="1" ref="Y62" ca="1">INDEX(E:E,SMALL(IF($F$2:$F$3000,ROW($2:$3000),4^8),ROW(A61)))&amp;""</f>
        <v/>
      </c>
      <c r="Z62" s="26" t="str">
        <f t="shared" ca="1" si="2"/>
        <v/>
      </c>
      <c r="AA62" s="26" t="str">
        <f t="shared" ca="1" si="3"/>
        <v/>
      </c>
      <c r="AB62" s="40"/>
      <c r="AC62" s="26" t="str">
        <f ca="1">IFERROR(IFERROR(VLOOKUP($V62,索引表!$L$7:$O$13,2,FALSE)*VLOOKUP(VLOOKUP($G62,索引表!$R:$U,4,FALSE),索引表!$I$18:$L$30,2,FALSE)*VLOOKUP($U62,索引表!E:F,2,FALSE),IF($U62="小怪",0.738,"")),0)</f>
        <v/>
      </c>
      <c r="AD62" s="26" t="str">
        <f ca="1">IFERROR(IFERROR(VLOOKUP($V62,索引表!$L$7:$O$13,3,FALSE)*VLOOKUP(VLOOKUP($G62,索引表!$R:$U,4,FALSE),索引表!$I$18:$L$30,3,FALSE)*VLOOKUP($U62,索引表!G:H,2,FALSE)*0.3,IF($U62="小怪",0.2,"")),0)</f>
        <v/>
      </c>
      <c r="AE62" s="3" t="str">
        <f ca="1">IFERROR(IF(D62="N08",IF(F62&lt;&gt;0,50,""),IFERROR(VLOOKUP($V62,索引表!$L$7:$O$13,4,FALSE)*VLOOKUP(VLOOKUP($G62,索引表!$R:$U,4,FALSE),索引表!$I$18:$L$30,4,FALSE)*VLOOKUP($U62,索引表!I:J,2,FALSE)*4,IF($U62="小怪",1*3.45*0.9*0.9,""))),0)</f>
        <v/>
      </c>
    </row>
    <row r="63" spans="1:31" x14ac:dyDescent="0.2">
      <c r="A63" s="3" t="s">
        <v>1457</v>
      </c>
      <c r="B63" s="3" t="str">
        <f t="shared" si="1"/>
        <v>P02</v>
      </c>
      <c r="C63" s="3" t="s">
        <v>540</v>
      </c>
      <c r="D63" s="3" t="s">
        <v>543</v>
      </c>
      <c r="E63" t="str">
        <f t="shared" si="0"/>
        <v>M22P02U03N08</v>
      </c>
      <c r="F63" s="26">
        <f ca="1">IFERROR(VLOOKUP(G63,模型表!C:U,19,0),0)</f>
        <v>0</v>
      </c>
      <c r="H63" s="26" t="str">
        <f ca="1">IFERROR(IF($F63=0,"",(VLOOKUP(RIGHT(A63,2)+0,难度表!B:F,3,FALSE)*K63+N63)),0)</f>
        <v/>
      </c>
      <c r="I63" s="26" t="str">
        <f ca="1">IFERROR(IF($F63=0,"",(VLOOKUP(RIGHT(B63,2)+0,难度表!B:F,4,FALSE)*L63+O63)),0)</f>
        <v/>
      </c>
      <c r="J63" s="26" t="str">
        <f ca="1">IFERROR(IF($F63=0,"",(VLOOKUP(RIGHT(B63,2)+0,难度表!B:F,5,FALSE)*M63+P63)),0)</f>
        <v/>
      </c>
      <c r="M63" s="3"/>
      <c r="N63" s="26">
        <v>0</v>
      </c>
      <c r="O63" s="26">
        <v>0</v>
      </c>
      <c r="P63" s="26">
        <v>0</v>
      </c>
      <c r="Q63" s="26">
        <v>0</v>
      </c>
      <c r="R63" s="59" t="s">
        <v>845</v>
      </c>
      <c r="S63" s="26">
        <v>1</v>
      </c>
      <c r="T63" s="26">
        <v>0</v>
      </c>
      <c r="U63" s="26">
        <f ca="1">IFERROR(VLOOKUP(G63,模型表!$C:$T,18,FALSE),0)</f>
        <v>0</v>
      </c>
      <c r="V63" s="26">
        <f>IFERROR(VLOOKUP(G63,模型表!$C:$J,8,FALSE),0)</f>
        <v>0</v>
      </c>
      <c r="W63" s="26" t="s">
        <v>1081</v>
      </c>
      <c r="X63" s="26">
        <v>1</v>
      </c>
      <c r="Y63" s="26" t="str" cm="1">
        <f t="array" aca="1" ref="Y63" ca="1">INDEX(E:E,SMALL(IF($F$2:$F$3000,ROW($2:$3000),4^8),ROW(A62)))&amp;""</f>
        <v/>
      </c>
      <c r="Z63" s="26" t="str">
        <f t="shared" ca="1" si="2"/>
        <v/>
      </c>
      <c r="AA63" s="26" t="str">
        <f t="shared" ca="1" si="3"/>
        <v/>
      </c>
      <c r="AB63" s="40"/>
      <c r="AC63" s="26" t="str">
        <f ca="1">IFERROR(IFERROR(VLOOKUP($V63,索引表!$L$7:$O$13,2,FALSE)*VLOOKUP(VLOOKUP($G63,索引表!$R:$U,4,FALSE),索引表!$I$18:$L$30,2,FALSE)*VLOOKUP($U63,索引表!E:F,2,FALSE),IF($U63="小怪",0.738,"")),0)</f>
        <v/>
      </c>
      <c r="AD63" s="26" t="str">
        <f ca="1">IFERROR(IFERROR(VLOOKUP($V63,索引表!$L$7:$O$13,3,FALSE)*VLOOKUP(VLOOKUP($G63,索引表!$R:$U,4,FALSE),索引表!$I$18:$L$30,3,FALSE)*VLOOKUP($U63,索引表!G:H,2,FALSE)*0.3,IF($U63="小怪",0.2,"")),0)</f>
        <v/>
      </c>
      <c r="AE63" s="3" t="str">
        <f ca="1">IFERROR(IF(D63="N08",IF(F63&lt;&gt;0,50,""),IFERROR(VLOOKUP($V63,索引表!$L$7:$O$13,4,FALSE)*VLOOKUP(VLOOKUP($G63,索引表!$R:$U,4,FALSE),索引表!$I$18:$L$30,4,FALSE)*VLOOKUP($U63,索引表!I:J,2,FALSE)*4,IF($U63="小怪",1*3.45*0.9*0.9,""))),0)</f>
        <v/>
      </c>
    </row>
    <row r="64" spans="1:31" x14ac:dyDescent="0.2">
      <c r="A64" s="3" t="s">
        <v>1457</v>
      </c>
      <c r="B64" s="3" t="str">
        <f t="shared" si="1"/>
        <v>P02</v>
      </c>
      <c r="C64" s="3" t="s">
        <v>540</v>
      </c>
      <c r="D64" s="3" t="s">
        <v>544</v>
      </c>
      <c r="E64" t="str">
        <f t="shared" si="0"/>
        <v>M22P02U03N09</v>
      </c>
      <c r="F64" s="26">
        <f ca="1">IFERROR(VLOOKUP(G64,模型表!C:U,19,0),0)</f>
        <v>0</v>
      </c>
      <c r="H64" s="26" t="str">
        <f ca="1">IFERROR(IF($F64=0,"",(VLOOKUP(RIGHT(A64,2)+0,难度表!B:F,3,FALSE)*K64+N64)),0)</f>
        <v/>
      </c>
      <c r="I64" s="26" t="str">
        <f ca="1">IFERROR(IF($F64=0,"",(VLOOKUP(RIGHT(B64,2)+0,难度表!B:F,4,FALSE)*L64+O64)),0)</f>
        <v/>
      </c>
      <c r="J64" s="26" t="str">
        <f ca="1">IFERROR(IF($F64=0,"",(VLOOKUP(RIGHT(B64,2)+0,难度表!B:F,5,FALSE)*M64+P64)),0)</f>
        <v/>
      </c>
      <c r="N64" s="26">
        <v>0</v>
      </c>
      <c r="O64" s="26">
        <v>0</v>
      </c>
      <c r="P64" s="26">
        <v>0</v>
      </c>
      <c r="Q64" s="26">
        <v>0</v>
      </c>
      <c r="R64" s="58" t="s">
        <v>545</v>
      </c>
      <c r="S64" s="26">
        <v>1</v>
      </c>
      <c r="T64" s="26">
        <v>0</v>
      </c>
      <c r="U64" s="26">
        <f ca="1">IFERROR(VLOOKUP(G64,模型表!$C:$T,18,FALSE),0)</f>
        <v>0</v>
      </c>
      <c r="V64" s="26">
        <f>IFERROR(VLOOKUP(G64,模型表!$C:$J,8,FALSE),0)</f>
        <v>0</v>
      </c>
      <c r="W64" s="26" t="s">
        <v>1081</v>
      </c>
      <c r="X64" s="26">
        <v>1</v>
      </c>
      <c r="Y64" s="26" t="str" cm="1">
        <f t="array" aca="1" ref="Y64" ca="1">INDEX(E:E,SMALL(IF($F$2:$F$3000,ROW($2:$3000),4^8),ROW(A63)))&amp;""</f>
        <v/>
      </c>
      <c r="Z64" s="26" t="str">
        <f t="shared" ca="1" si="2"/>
        <v/>
      </c>
      <c r="AA64" s="26" t="str">
        <f t="shared" ca="1" si="3"/>
        <v/>
      </c>
      <c r="AB64" s="40"/>
      <c r="AC64" s="26" t="str">
        <f ca="1">IFERROR(IFERROR(VLOOKUP($V64,索引表!$L$7:$O$13,2,FALSE)*VLOOKUP(VLOOKUP($G64,索引表!$R:$U,4,FALSE),索引表!$I$18:$L$30,2,FALSE)*VLOOKUP($U64,索引表!E:F,2,FALSE),IF($U64="小怪",0.738,"")),0)</f>
        <v/>
      </c>
      <c r="AD64" s="26" t="str">
        <f ca="1">IFERROR(IFERROR(VLOOKUP($V64,索引表!$L$7:$O$13,3,FALSE)*VLOOKUP(VLOOKUP($G64,索引表!$R:$U,4,FALSE),索引表!$I$18:$L$30,3,FALSE)*VLOOKUP($U64,索引表!G:H,2,FALSE)*0.3,IF($U64="小怪",0.2,"")),0)</f>
        <v/>
      </c>
      <c r="AE64" s="3" t="str">
        <f ca="1">IFERROR(IF(D64="N08",IF(F64&lt;&gt;0,50,""),IFERROR(VLOOKUP($V64,索引表!$L$7:$O$13,4,FALSE)*VLOOKUP(VLOOKUP($G64,索引表!$R:$U,4,FALSE),索引表!$I$18:$L$30,4,FALSE)*VLOOKUP($U64,索引表!I:J,2,FALSE)*4,IF($U64="小怪",1*3.45*0.9*0.9,""))),0)</f>
        <v/>
      </c>
    </row>
    <row r="65" spans="1:31" x14ac:dyDescent="0.2">
      <c r="A65" s="3" t="s">
        <v>1457</v>
      </c>
      <c r="B65" s="3" t="str">
        <f t="shared" si="1"/>
        <v>P02</v>
      </c>
      <c r="C65" s="3" t="s">
        <v>541</v>
      </c>
      <c r="D65" s="3" t="s">
        <v>533</v>
      </c>
      <c r="E65" t="str">
        <f t="shared" si="0"/>
        <v>M22P02U04N01</v>
      </c>
      <c r="F65" s="26">
        <f ca="1">IFERROR(VLOOKUP(G65,模型表!C:U,19,0),0)</f>
        <v>0</v>
      </c>
      <c r="H65" s="26" t="str">
        <f ca="1">IFERROR(IF($F65=0,"",(VLOOKUP(RIGHT(A65,2)+0,难度表!B:F,3,FALSE)*K65+N65)),0)</f>
        <v/>
      </c>
      <c r="I65" s="26" t="str">
        <f ca="1">IFERROR(IF($F65=0,"",(VLOOKUP(RIGHT(B65,2)+0,难度表!B:F,4,FALSE)*L65+O65)),0)</f>
        <v/>
      </c>
      <c r="J65" s="26" t="str">
        <f ca="1">IFERROR(IF($F65=0,"",(VLOOKUP(RIGHT(B65,2)+0,难度表!B:F,5,FALSE)*M65+P65)),0)</f>
        <v/>
      </c>
      <c r="M65" s="3"/>
      <c r="N65" s="26">
        <v>0</v>
      </c>
      <c r="O65" s="26">
        <v>0</v>
      </c>
      <c r="P65" s="26">
        <v>0</v>
      </c>
      <c r="Q65" s="26">
        <v>0</v>
      </c>
      <c r="R65" s="58" t="s">
        <v>545</v>
      </c>
      <c r="S65" s="26">
        <v>1</v>
      </c>
      <c r="T65" s="26">
        <v>0</v>
      </c>
      <c r="U65" s="26">
        <f ca="1">IFERROR(VLOOKUP(G65,模型表!$C:$T,18,FALSE),0)</f>
        <v>0</v>
      </c>
      <c r="V65" s="26">
        <f>IFERROR(VLOOKUP(G65,模型表!$C:$J,8,FALSE),0)</f>
        <v>0</v>
      </c>
      <c r="W65" s="26">
        <v>0.22000000000000003</v>
      </c>
      <c r="X65" s="26">
        <v>1</v>
      </c>
      <c r="Y65" s="26" t="str" cm="1">
        <f t="array" aca="1" ref="Y65" ca="1">INDEX(E:E,SMALL(IF($F$2:$F$3000,ROW($2:$3000),4^8),ROW(A64)))&amp;""</f>
        <v/>
      </c>
      <c r="Z65" s="26" t="str">
        <f t="shared" ca="1" si="2"/>
        <v/>
      </c>
      <c r="AA65" s="26" t="str">
        <f t="shared" ca="1" si="3"/>
        <v/>
      </c>
      <c r="AB65" s="40"/>
      <c r="AC65" s="26" t="str">
        <f ca="1">IFERROR(IFERROR(VLOOKUP($V65,索引表!$L$7:$O$13,2,FALSE)*VLOOKUP(VLOOKUP($G65,索引表!$R:$U,4,FALSE),索引表!$I$18:$L$30,2,FALSE)*VLOOKUP($U65,索引表!E:F,2,FALSE),IF($U65="小怪",0.738,"")),0)</f>
        <v/>
      </c>
      <c r="AD65" s="26" t="str">
        <f ca="1">IFERROR(IFERROR(VLOOKUP($V65,索引表!$L$7:$O$13,3,FALSE)*VLOOKUP(VLOOKUP($G65,索引表!$R:$U,4,FALSE),索引表!$I$18:$L$30,3,FALSE)*VLOOKUP($U65,索引表!G:H,2,FALSE)*0.3,IF($U65="小怪",0.2,"")),0)</f>
        <v/>
      </c>
      <c r="AE65" s="3" t="str">
        <f ca="1">IFERROR(IF(D65="N08",IF(F65&lt;&gt;0,50,""),IFERROR(VLOOKUP($V65,索引表!$L$7:$O$13,4,FALSE)*VLOOKUP(VLOOKUP($G65,索引表!$R:$U,4,FALSE),索引表!$I$18:$L$30,4,FALSE)*VLOOKUP($U65,索引表!I:J,2,FALSE)*4,IF($U65="小怪",1*3.45*0.9*0.9,""))),0)</f>
        <v/>
      </c>
    </row>
    <row r="66" spans="1:31" x14ac:dyDescent="0.2">
      <c r="A66" s="3" t="s">
        <v>1457</v>
      </c>
      <c r="B66" s="3" t="str">
        <f t="shared" si="1"/>
        <v>P02</v>
      </c>
      <c r="C66" s="3" t="s">
        <v>541</v>
      </c>
      <c r="D66" s="3" t="s">
        <v>534</v>
      </c>
      <c r="E66" t="str">
        <f t="shared" ref="E66:E129" si="4">A66&amp;B66&amp;C66&amp;D66</f>
        <v>M22P02U04N02</v>
      </c>
      <c r="F66" s="26">
        <f ca="1">IFERROR(VLOOKUP(G66,模型表!C:U,19,0),0)</f>
        <v>0</v>
      </c>
      <c r="H66" s="26" t="str">
        <f ca="1">IFERROR(IF($F66=0,"",(VLOOKUP(RIGHT(A66,2)+0,难度表!B:F,3,FALSE)*K66+N66)),0)</f>
        <v/>
      </c>
      <c r="I66" s="26" t="str">
        <f ca="1">IFERROR(IF($F66=0,"",(VLOOKUP(RIGHT(B66,2)+0,难度表!B:F,4,FALSE)*L66+O66)),0)</f>
        <v/>
      </c>
      <c r="J66" s="26" t="str">
        <f ca="1">IFERROR(IF($F66=0,"",(VLOOKUP(RIGHT(B66,2)+0,难度表!B:F,5,FALSE)*M66+P66)),0)</f>
        <v/>
      </c>
      <c r="M66" s="3"/>
      <c r="N66" s="26">
        <v>0</v>
      </c>
      <c r="O66" s="26">
        <v>0</v>
      </c>
      <c r="P66" s="26">
        <v>0</v>
      </c>
      <c r="Q66" s="26">
        <v>0</v>
      </c>
      <c r="R66" s="58" t="s">
        <v>545</v>
      </c>
      <c r="S66" s="26">
        <v>1</v>
      </c>
      <c r="T66" s="26">
        <v>0</v>
      </c>
      <c r="U66" s="26">
        <f ca="1">IFERROR(VLOOKUP(G66,模型表!$C:$T,18,FALSE),0)</f>
        <v>0</v>
      </c>
      <c r="V66" s="26">
        <f>IFERROR(VLOOKUP(G66,模型表!$C:$J,8,FALSE),0)</f>
        <v>0</v>
      </c>
      <c r="W66" s="26" t="s">
        <v>1081</v>
      </c>
      <c r="X66" s="26">
        <v>1</v>
      </c>
      <c r="Y66" s="26" t="str" cm="1">
        <f t="array" aca="1" ref="Y66" ca="1">INDEX(E:E,SMALL(IF($F$2:$F$3000,ROW($2:$3000),4^8),ROW(A65)))&amp;""</f>
        <v/>
      </c>
      <c r="Z66" s="26" t="str">
        <f t="shared" ca="1" si="2"/>
        <v/>
      </c>
      <c r="AA66" s="26" t="str">
        <f t="shared" ca="1" si="3"/>
        <v/>
      </c>
      <c r="AB66" s="40"/>
      <c r="AC66" s="26" t="str">
        <f ca="1">IFERROR(IFERROR(VLOOKUP($V66,索引表!$L$7:$O$13,2,FALSE)*VLOOKUP(VLOOKUP($G66,索引表!$R:$U,4,FALSE),索引表!$I$18:$L$30,2,FALSE)*VLOOKUP($U66,索引表!E:F,2,FALSE),IF($U66="小怪",0.738,"")),0)</f>
        <v/>
      </c>
      <c r="AD66" s="26" t="str">
        <f ca="1">IFERROR(IFERROR(VLOOKUP($V66,索引表!$L$7:$O$13,3,FALSE)*VLOOKUP(VLOOKUP($G66,索引表!$R:$U,4,FALSE),索引表!$I$18:$L$30,3,FALSE)*VLOOKUP($U66,索引表!G:H,2,FALSE)*0.3,IF($U66="小怪",0.2,"")),0)</f>
        <v/>
      </c>
      <c r="AE66" s="3" t="str">
        <f ca="1">IFERROR(IF(D66="N08",IF(F66&lt;&gt;0,50,""),IFERROR(VLOOKUP($V66,索引表!$L$7:$O$13,4,FALSE)*VLOOKUP(VLOOKUP($G66,索引表!$R:$U,4,FALSE),索引表!$I$18:$L$30,4,FALSE)*VLOOKUP($U66,索引表!I:J,2,FALSE)*4,IF($U66="小怪",1*3.45*0.9*0.9,""))),0)</f>
        <v/>
      </c>
    </row>
    <row r="67" spans="1:31" x14ac:dyDescent="0.2">
      <c r="A67" s="3" t="s">
        <v>1457</v>
      </c>
      <c r="B67" s="3" t="str">
        <f t="shared" ref="B67:B130" si="5">"P"&amp;IF(INT((ROW()+34)/36)&gt;=10,INT((ROW()+34)/36),"0"&amp;INT((ROW()+34)/36))</f>
        <v>P02</v>
      </c>
      <c r="C67" s="3" t="s">
        <v>541</v>
      </c>
      <c r="D67" s="3" t="s">
        <v>535</v>
      </c>
      <c r="E67" t="str">
        <f t="shared" si="4"/>
        <v>M22P02U04N03</v>
      </c>
      <c r="F67" s="26">
        <f ca="1">IFERROR(VLOOKUP(G67,模型表!C:U,19,0),0)</f>
        <v>0</v>
      </c>
      <c r="H67" s="26" t="str">
        <f ca="1">IFERROR(IF($F67=0,"",(VLOOKUP(RIGHT(A67,2)+0,难度表!B:F,3,FALSE)*K67+N67)),0)</f>
        <v/>
      </c>
      <c r="I67" s="26" t="str">
        <f ca="1">IFERROR(IF($F67=0,"",(VLOOKUP(RIGHT(B67,2)+0,难度表!B:F,4,FALSE)*L67+O67)),0)</f>
        <v/>
      </c>
      <c r="J67" s="26" t="str">
        <f ca="1">IFERROR(IF($F67=0,"",(VLOOKUP(RIGHT(B67,2)+0,难度表!B:F,5,FALSE)*M67+P67)),0)</f>
        <v/>
      </c>
      <c r="M67" s="3"/>
      <c r="N67" s="26">
        <v>0</v>
      </c>
      <c r="O67" s="26">
        <v>0</v>
      </c>
      <c r="P67" s="26">
        <v>0</v>
      </c>
      <c r="Q67" s="26">
        <v>0</v>
      </c>
      <c r="R67" s="58" t="s">
        <v>545</v>
      </c>
      <c r="S67" s="26">
        <v>1</v>
      </c>
      <c r="T67" s="26">
        <v>0</v>
      </c>
      <c r="U67" s="26">
        <f ca="1">IFERROR(VLOOKUP(G67,模型表!$C:$T,18,FALSE),0)</f>
        <v>0</v>
      </c>
      <c r="V67" s="26">
        <f>IFERROR(VLOOKUP(G67,模型表!$C:$J,8,FALSE),0)</f>
        <v>0</v>
      </c>
      <c r="W67" s="26" t="s">
        <v>1081</v>
      </c>
      <c r="X67" s="26">
        <v>1</v>
      </c>
      <c r="Y67" s="26" t="str" cm="1">
        <f t="array" aca="1" ref="Y67" ca="1">INDEX(E:E,SMALL(IF($F$2:$F$3000,ROW($2:$3000),4^8),ROW(A66)))&amp;""</f>
        <v/>
      </c>
      <c r="Z67" s="26" t="str">
        <f t="shared" ref="Z67:Z130" ca="1" si="6">IF(Y67="","",IF(RIGHT(Y67,2)="08",1,0))</f>
        <v/>
      </c>
      <c r="AA67" s="26" t="str">
        <f t="shared" ref="AA67:AA130" ca="1" si="7">IFERROR(RIGHT(Y67,1)*1,"")</f>
        <v/>
      </c>
      <c r="AB67" s="40"/>
      <c r="AC67" s="26" t="str">
        <f ca="1">IFERROR(IFERROR(VLOOKUP($V67,索引表!$L$7:$O$13,2,FALSE)*VLOOKUP(VLOOKUP($G67,索引表!$R:$U,4,FALSE),索引表!$I$18:$L$30,2,FALSE)*VLOOKUP($U67,索引表!E:F,2,FALSE),IF($U67="小怪",0.738,"")),0)</f>
        <v/>
      </c>
      <c r="AD67" s="26" t="str">
        <f ca="1">IFERROR(IFERROR(VLOOKUP($V67,索引表!$L$7:$O$13,3,FALSE)*VLOOKUP(VLOOKUP($G67,索引表!$R:$U,4,FALSE),索引表!$I$18:$L$30,3,FALSE)*VLOOKUP($U67,索引表!G:H,2,FALSE)*0.3,IF($U67="小怪",0.2,"")),0)</f>
        <v/>
      </c>
      <c r="AE67" s="3" t="str">
        <f ca="1">IFERROR(IF(D67="N08",IF(F67&lt;&gt;0,50,""),IFERROR(VLOOKUP($V67,索引表!$L$7:$O$13,4,FALSE)*VLOOKUP(VLOOKUP($G67,索引表!$R:$U,4,FALSE),索引表!$I$18:$L$30,4,FALSE)*VLOOKUP($U67,索引表!I:J,2,FALSE)*4,IF($U67="小怪",1*3.45*0.9*0.9,""))),0)</f>
        <v/>
      </c>
    </row>
    <row r="68" spans="1:31" x14ac:dyDescent="0.2">
      <c r="A68" s="3" t="s">
        <v>1457</v>
      </c>
      <c r="B68" s="3" t="str">
        <f t="shared" si="5"/>
        <v>P02</v>
      </c>
      <c r="C68" s="3" t="s">
        <v>1454</v>
      </c>
      <c r="D68" s="3" t="s">
        <v>536</v>
      </c>
      <c r="E68" t="str">
        <f t="shared" si="4"/>
        <v>M22P02U04N04</v>
      </c>
      <c r="F68" s="26">
        <f ca="1">IFERROR(VLOOKUP(G68,模型表!C:U,19,0),0)</f>
        <v>0</v>
      </c>
      <c r="H68" s="26" t="str">
        <f ca="1">IFERROR(IF($F68=0,"",(VLOOKUP(RIGHT(A68,2)+0,难度表!B:F,3,FALSE)*K68+N68)),0)</f>
        <v/>
      </c>
      <c r="I68" s="26" t="str">
        <f ca="1">IFERROR(IF($F68=0,"",(VLOOKUP(RIGHT(B68,2)+0,难度表!B:F,4,FALSE)*L68+O68)),0)</f>
        <v/>
      </c>
      <c r="J68" s="26" t="str">
        <f ca="1">IFERROR(IF($F68=0,"",(VLOOKUP(RIGHT(B68,2)+0,难度表!B:F,5,FALSE)*M68+P68)),0)</f>
        <v/>
      </c>
      <c r="M68" s="3"/>
      <c r="N68" s="26">
        <v>0</v>
      </c>
      <c r="O68" s="26">
        <v>0</v>
      </c>
      <c r="P68" s="26">
        <v>0</v>
      </c>
      <c r="Q68" s="26">
        <v>0</v>
      </c>
      <c r="R68" s="58" t="s">
        <v>545</v>
      </c>
      <c r="S68" s="26">
        <v>1</v>
      </c>
      <c r="T68" s="26">
        <v>0</v>
      </c>
      <c r="U68" s="26">
        <f ca="1">IFERROR(VLOOKUP(G68,模型表!$C:$T,18,FALSE),0)</f>
        <v>0</v>
      </c>
      <c r="V68" s="26">
        <f>IFERROR(VLOOKUP(G68,模型表!$C:$J,8,FALSE),0)</f>
        <v>0</v>
      </c>
      <c r="W68" s="26" t="s">
        <v>1081</v>
      </c>
      <c r="X68" s="26">
        <v>1</v>
      </c>
      <c r="Y68" s="26" t="str" cm="1">
        <f t="array" aca="1" ref="Y68" ca="1">INDEX(E:E,SMALL(IF($F$2:$F$3000,ROW($2:$3000),4^8),ROW(A67)))&amp;""</f>
        <v/>
      </c>
      <c r="Z68" s="26" t="str">
        <f t="shared" ca="1" si="6"/>
        <v/>
      </c>
      <c r="AA68" s="26" t="str">
        <f t="shared" ca="1" si="7"/>
        <v/>
      </c>
      <c r="AB68" s="40"/>
      <c r="AC68" s="26" t="str">
        <f ca="1">IFERROR(IFERROR(VLOOKUP($V68,索引表!$L$7:$O$13,2,FALSE)*VLOOKUP(VLOOKUP($G68,索引表!$R:$U,4,FALSE),索引表!$I$18:$L$30,2,FALSE)*VLOOKUP($U68,索引表!E:F,2,FALSE),IF($U68="小怪",0.738,"")),0)</f>
        <v/>
      </c>
      <c r="AD68" s="26" t="str">
        <f ca="1">IFERROR(IFERROR(VLOOKUP($V68,索引表!$L$7:$O$13,3,FALSE)*VLOOKUP(VLOOKUP($G68,索引表!$R:$U,4,FALSE),索引表!$I$18:$L$30,3,FALSE)*VLOOKUP($U68,索引表!G:H,2,FALSE)*0.3,IF($U68="小怪",0.2,"")),0)</f>
        <v/>
      </c>
      <c r="AE68" s="3" t="str">
        <f ca="1">IFERROR(IF(D68="N08",IF(F68&lt;&gt;0,50,""),IFERROR(VLOOKUP($V68,索引表!$L$7:$O$13,4,FALSE)*VLOOKUP(VLOOKUP($G68,索引表!$R:$U,4,FALSE),索引表!$I$18:$L$30,4,FALSE)*VLOOKUP($U68,索引表!I:J,2,FALSE)*4,IF($U68="小怪",1*3.45*0.9*0.9,""))),0)</f>
        <v/>
      </c>
    </row>
    <row r="69" spans="1:31" x14ac:dyDescent="0.2">
      <c r="A69" s="3" t="s">
        <v>1457</v>
      </c>
      <c r="B69" s="3" t="str">
        <f t="shared" si="5"/>
        <v>P02</v>
      </c>
      <c r="C69" s="3" t="s">
        <v>1454</v>
      </c>
      <c r="D69" s="3" t="s">
        <v>537</v>
      </c>
      <c r="E69" t="str">
        <f t="shared" si="4"/>
        <v>M22P02U04N05</v>
      </c>
      <c r="F69" s="26">
        <f ca="1">IFERROR(VLOOKUP(G69,模型表!C:U,19,0),0)</f>
        <v>0</v>
      </c>
      <c r="H69" s="26" t="str">
        <f ca="1">IFERROR(IF($F69=0,"",(VLOOKUP(RIGHT(A69,2)+0,难度表!B:F,3,FALSE)*K69+N69)),0)</f>
        <v/>
      </c>
      <c r="I69" s="26" t="str">
        <f ca="1">IFERROR(IF($F69=0,"",(VLOOKUP(RIGHT(B69,2)+0,难度表!B:F,4,FALSE)*L69+O69)),0)</f>
        <v/>
      </c>
      <c r="J69" s="26" t="str">
        <f ca="1">IFERROR(IF($F69=0,"",(VLOOKUP(RIGHT(B69,2)+0,难度表!B:F,5,FALSE)*M69+P69)),0)</f>
        <v/>
      </c>
      <c r="M69" s="3"/>
      <c r="N69" s="26">
        <v>0</v>
      </c>
      <c r="O69" s="26">
        <v>0</v>
      </c>
      <c r="P69" s="26">
        <v>0</v>
      </c>
      <c r="Q69" s="26">
        <v>0</v>
      </c>
      <c r="R69" s="58" t="s">
        <v>545</v>
      </c>
      <c r="S69" s="26">
        <v>1</v>
      </c>
      <c r="T69" s="26">
        <v>0</v>
      </c>
      <c r="U69" s="26">
        <f ca="1">IFERROR(VLOOKUP(G69,模型表!$C:$T,18,FALSE),0)</f>
        <v>0</v>
      </c>
      <c r="V69" s="26">
        <f>IFERROR(VLOOKUP(G69,模型表!$C:$J,8,FALSE),0)</f>
        <v>0</v>
      </c>
      <c r="W69" s="26">
        <v>0.2</v>
      </c>
      <c r="X69" s="26">
        <v>1</v>
      </c>
      <c r="Y69" s="26" t="str" cm="1">
        <f t="array" aca="1" ref="Y69" ca="1">INDEX(E:E,SMALL(IF($F$2:$F$3000,ROW($2:$3000),4^8),ROW(A68)))&amp;""</f>
        <v/>
      </c>
      <c r="Z69" s="26" t="str">
        <f t="shared" ca="1" si="6"/>
        <v/>
      </c>
      <c r="AA69" s="26" t="str">
        <f t="shared" ca="1" si="7"/>
        <v/>
      </c>
      <c r="AB69" s="40"/>
      <c r="AC69" s="26" t="str">
        <f ca="1">IFERROR(IFERROR(VLOOKUP($V69,索引表!$L$7:$O$13,2,FALSE)*VLOOKUP(VLOOKUP($G69,索引表!$R:$U,4,FALSE),索引表!$I$18:$L$30,2,FALSE)*VLOOKUP($U69,索引表!E:F,2,FALSE),IF($U69="小怪",0.738,"")),0)</f>
        <v/>
      </c>
      <c r="AD69" s="26" t="str">
        <f ca="1">IFERROR(IFERROR(VLOOKUP($V69,索引表!$L$7:$O$13,3,FALSE)*VLOOKUP(VLOOKUP($G69,索引表!$R:$U,4,FALSE),索引表!$I$18:$L$30,3,FALSE)*VLOOKUP($U69,索引表!G:H,2,FALSE)*0.3,IF($U69="小怪",0.2,"")),0)</f>
        <v/>
      </c>
      <c r="AE69" s="3" t="str">
        <f ca="1">IFERROR(IF(D69="N08",IF(F69&lt;&gt;0,50,""),IFERROR(VLOOKUP($V69,索引表!$L$7:$O$13,4,FALSE)*VLOOKUP(VLOOKUP($G69,索引表!$R:$U,4,FALSE),索引表!$I$18:$L$30,4,FALSE)*VLOOKUP($U69,索引表!I:J,2,FALSE)*4,IF($U69="小怪",1*3.45*0.9*0.9,""))),0)</f>
        <v/>
      </c>
    </row>
    <row r="70" spans="1:31" x14ac:dyDescent="0.2">
      <c r="A70" s="3" t="s">
        <v>1457</v>
      </c>
      <c r="B70" s="3" t="str">
        <f t="shared" si="5"/>
        <v>P02</v>
      </c>
      <c r="C70" s="3" t="s">
        <v>1454</v>
      </c>
      <c r="D70" s="3" t="s">
        <v>538</v>
      </c>
      <c r="E70" t="str">
        <f t="shared" si="4"/>
        <v>M22P02U04N06</v>
      </c>
      <c r="F70" s="26">
        <f ca="1">IFERROR(VLOOKUP(G70,模型表!C:U,19,0),0)</f>
        <v>0</v>
      </c>
      <c r="H70" s="26" t="str">
        <f ca="1">IFERROR(IF($F70=0,"",(VLOOKUP(RIGHT(A70,2)+0,难度表!B:F,3,FALSE)*K70+N70)),0)</f>
        <v/>
      </c>
      <c r="I70" s="26" t="str">
        <f ca="1">IFERROR(IF($F70=0,"",(VLOOKUP(RIGHT(B70,2)+0,难度表!B:F,4,FALSE)*L70+O70)),0)</f>
        <v/>
      </c>
      <c r="J70" s="26" t="str">
        <f ca="1">IFERROR(IF($F70=0,"",(VLOOKUP(RIGHT(B70,2)+0,难度表!B:F,5,FALSE)*M70+P70)),0)</f>
        <v/>
      </c>
      <c r="M70" s="3"/>
      <c r="N70" s="26">
        <v>0</v>
      </c>
      <c r="O70" s="26">
        <v>0</v>
      </c>
      <c r="P70" s="26">
        <v>0</v>
      </c>
      <c r="Q70" s="26">
        <v>0</v>
      </c>
      <c r="R70" s="58" t="s">
        <v>545</v>
      </c>
      <c r="S70" s="26">
        <v>1</v>
      </c>
      <c r="T70" s="26">
        <v>0</v>
      </c>
      <c r="U70" s="26">
        <f ca="1">IFERROR(VLOOKUP(G70,模型表!$C:$T,18,FALSE),0)</f>
        <v>0</v>
      </c>
      <c r="V70" s="26">
        <f>IFERROR(VLOOKUP(G70,模型表!$C:$J,8,FALSE),0)</f>
        <v>0</v>
      </c>
      <c r="W70" s="26" t="s">
        <v>1081</v>
      </c>
      <c r="X70" s="26">
        <v>1</v>
      </c>
      <c r="Y70" s="26" t="str" cm="1">
        <f t="array" aca="1" ref="Y70" ca="1">INDEX(E:E,SMALL(IF($F$2:$F$3000,ROW($2:$3000),4^8),ROW(A69)))&amp;""</f>
        <v/>
      </c>
      <c r="Z70" s="26" t="str">
        <f t="shared" ca="1" si="6"/>
        <v/>
      </c>
      <c r="AA70" s="26" t="str">
        <f t="shared" ca="1" si="7"/>
        <v/>
      </c>
      <c r="AB70" s="40"/>
      <c r="AC70" s="26" t="str">
        <f ca="1">IFERROR(IFERROR(VLOOKUP($V70,索引表!$L$7:$O$13,2,FALSE)*VLOOKUP(VLOOKUP($G70,索引表!$R:$U,4,FALSE),索引表!$I$18:$L$30,2,FALSE)*VLOOKUP($U70,索引表!E:F,2,FALSE),IF($U70="小怪",0.738,"")),0)</f>
        <v/>
      </c>
      <c r="AD70" s="26" t="str">
        <f ca="1">IFERROR(IFERROR(VLOOKUP($V70,索引表!$L$7:$O$13,3,FALSE)*VLOOKUP(VLOOKUP($G70,索引表!$R:$U,4,FALSE),索引表!$I$18:$L$30,3,FALSE)*VLOOKUP($U70,索引表!G:H,2,FALSE)*0.3,IF($U70="小怪",0.2,"")),0)</f>
        <v/>
      </c>
      <c r="AE70" s="3" t="str">
        <f ca="1">IFERROR(IF(D70="N08",IF(F70&lt;&gt;0,50,""),IFERROR(VLOOKUP($V70,索引表!$L$7:$O$13,4,FALSE)*VLOOKUP(VLOOKUP($G70,索引表!$R:$U,4,FALSE),索引表!$I$18:$L$30,4,FALSE)*VLOOKUP($U70,索引表!I:J,2,FALSE)*4,IF($U70="小怪",1*3.45*0.9*0.9,""))),0)</f>
        <v/>
      </c>
    </row>
    <row r="71" spans="1:31" x14ac:dyDescent="0.2">
      <c r="A71" s="3" t="s">
        <v>1457</v>
      </c>
      <c r="B71" s="3" t="str">
        <f t="shared" si="5"/>
        <v>P02</v>
      </c>
      <c r="C71" s="3" t="s">
        <v>1454</v>
      </c>
      <c r="D71" s="3" t="s">
        <v>542</v>
      </c>
      <c r="E71" t="str">
        <f t="shared" si="4"/>
        <v>M22P02U04N07</v>
      </c>
      <c r="F71" s="26">
        <f ca="1">IFERROR(VLOOKUP(G71,模型表!C:U,19,0),0)</f>
        <v>0</v>
      </c>
      <c r="H71" s="26" t="str">
        <f ca="1">IFERROR(IF($F71=0,"",(VLOOKUP(RIGHT(A71,2)+0,难度表!B:F,3,FALSE)*K71+N71)),0)</f>
        <v/>
      </c>
      <c r="I71" s="26" t="str">
        <f ca="1">IFERROR(IF($F71=0,"",(VLOOKUP(RIGHT(B71,2)+0,难度表!B:F,4,FALSE)*L71+O71)),0)</f>
        <v/>
      </c>
      <c r="J71" s="26" t="str">
        <f ca="1">IFERROR(IF($F71=0,"",(VLOOKUP(RIGHT(B71,2)+0,难度表!B:F,5,FALSE)*M71+P71)),0)</f>
        <v/>
      </c>
      <c r="M71" s="3"/>
      <c r="N71" s="26">
        <v>0</v>
      </c>
      <c r="O71" s="26">
        <v>0</v>
      </c>
      <c r="P71" s="26">
        <v>0</v>
      </c>
      <c r="Q71" s="26">
        <v>0</v>
      </c>
      <c r="R71" s="58" t="s">
        <v>545</v>
      </c>
      <c r="S71" s="26">
        <v>1</v>
      </c>
      <c r="T71" s="26">
        <v>0</v>
      </c>
      <c r="U71" s="26">
        <f ca="1">IFERROR(VLOOKUP(G71,模型表!$C:$T,18,FALSE),0)</f>
        <v>0</v>
      </c>
      <c r="V71" s="26">
        <f>IFERROR(VLOOKUP(G71,模型表!$C:$J,8,FALSE),0)</f>
        <v>0</v>
      </c>
      <c r="W71" s="26" t="s">
        <v>1081</v>
      </c>
      <c r="X71" s="26">
        <v>1</v>
      </c>
      <c r="Y71" s="26" t="str" cm="1">
        <f t="array" aca="1" ref="Y71" ca="1">INDEX(E:E,SMALL(IF($F$2:$F$3000,ROW($2:$3000),4^8),ROW(A70)))&amp;""</f>
        <v/>
      </c>
      <c r="Z71" s="26" t="str">
        <f t="shared" ca="1" si="6"/>
        <v/>
      </c>
      <c r="AA71" s="26" t="str">
        <f t="shared" ca="1" si="7"/>
        <v/>
      </c>
      <c r="AB71" s="40"/>
      <c r="AC71" s="26" t="str">
        <f ca="1">IFERROR(IFERROR(VLOOKUP($V71,索引表!$L$7:$O$13,2,FALSE)*VLOOKUP(VLOOKUP($G71,索引表!$R:$U,4,FALSE),索引表!$I$18:$L$30,2,FALSE)*VLOOKUP($U71,索引表!E:F,2,FALSE),IF($U71="小怪",0.738,"")),0)</f>
        <v/>
      </c>
      <c r="AD71" s="26" t="str">
        <f ca="1">IFERROR(IFERROR(VLOOKUP($V71,索引表!$L$7:$O$13,3,FALSE)*VLOOKUP(VLOOKUP($G71,索引表!$R:$U,4,FALSE),索引表!$I$18:$L$30,3,FALSE)*VLOOKUP($U71,索引表!G:H,2,FALSE)*0.3,IF($U71="小怪",0.2,"")),0)</f>
        <v/>
      </c>
      <c r="AE71" s="3" t="str">
        <f ca="1">IFERROR(IF(D71="N08",IF(F71&lt;&gt;0,50,""),IFERROR(VLOOKUP($V71,索引表!$L$7:$O$13,4,FALSE)*VLOOKUP(VLOOKUP($G71,索引表!$R:$U,4,FALSE),索引表!$I$18:$L$30,4,FALSE)*VLOOKUP($U71,索引表!I:J,2,FALSE)*4,IF($U71="小怪",1*3.45*0.9*0.9,""))),0)</f>
        <v/>
      </c>
    </row>
    <row r="72" spans="1:31" x14ac:dyDescent="0.2">
      <c r="A72" s="3" t="s">
        <v>1457</v>
      </c>
      <c r="B72" s="3" t="str">
        <f t="shared" si="5"/>
        <v>P02</v>
      </c>
      <c r="C72" s="3" t="s">
        <v>1454</v>
      </c>
      <c r="D72" s="3" t="s">
        <v>543</v>
      </c>
      <c r="E72" t="str">
        <f t="shared" si="4"/>
        <v>M22P02U04N08</v>
      </c>
      <c r="F72" s="26">
        <f ca="1">IFERROR(VLOOKUP(G72,模型表!C:U,19,0),0)</f>
        <v>0</v>
      </c>
      <c r="H72" s="26" t="str">
        <f ca="1">IFERROR(IF($F72=0,"",(VLOOKUP(RIGHT(A72,2)+0,难度表!B:F,3,FALSE)*K72+N72)),0)</f>
        <v/>
      </c>
      <c r="I72" s="26" t="str">
        <f ca="1">IFERROR(IF($F72=0,"",(VLOOKUP(RIGHT(B72,2)+0,难度表!B:F,4,FALSE)*L72+O72)),0)</f>
        <v/>
      </c>
      <c r="J72" s="26" t="str">
        <f ca="1">IFERROR(IF($F72=0,"",(VLOOKUP(RIGHT(B72,2)+0,难度表!B:F,5,FALSE)*M72+P72)),0)</f>
        <v/>
      </c>
      <c r="M72" s="3"/>
      <c r="N72" s="26">
        <v>0</v>
      </c>
      <c r="O72" s="26">
        <v>0</v>
      </c>
      <c r="P72" s="26">
        <v>0</v>
      </c>
      <c r="Q72" s="26">
        <v>0</v>
      </c>
      <c r="R72" s="59" t="s">
        <v>845</v>
      </c>
      <c r="S72" s="26">
        <v>1</v>
      </c>
      <c r="T72" s="26">
        <v>0</v>
      </c>
      <c r="U72" s="26">
        <f ca="1">IFERROR(VLOOKUP(G72,模型表!$C:$T,18,FALSE),0)</f>
        <v>0</v>
      </c>
      <c r="V72" s="26">
        <f>IFERROR(VLOOKUP(G72,模型表!$C:$J,8,FALSE),0)</f>
        <v>0</v>
      </c>
      <c r="W72" s="26" t="s">
        <v>1081</v>
      </c>
      <c r="X72" s="26">
        <v>1</v>
      </c>
      <c r="Y72" s="26" t="str" cm="1">
        <f t="array" aca="1" ref="Y72" ca="1">INDEX(E:E,SMALL(IF($F$2:$F$3000,ROW($2:$3000),4^8),ROW(A71)))&amp;""</f>
        <v/>
      </c>
      <c r="Z72" s="26" t="str">
        <f t="shared" ca="1" si="6"/>
        <v/>
      </c>
      <c r="AA72" s="26" t="str">
        <f t="shared" ca="1" si="7"/>
        <v/>
      </c>
      <c r="AB72" s="40"/>
      <c r="AC72" s="26" t="str">
        <f ca="1">IFERROR(IFERROR(VLOOKUP($V72,索引表!$L$7:$O$13,2,FALSE)*VLOOKUP(VLOOKUP($G72,索引表!$R:$U,4,FALSE),索引表!$I$18:$L$30,2,FALSE)*VLOOKUP($U72,索引表!E:F,2,FALSE),IF($U72="小怪",0.738,"")),0)</f>
        <v/>
      </c>
      <c r="AD72" s="26" t="str">
        <f ca="1">IFERROR(IFERROR(VLOOKUP($V72,索引表!$L$7:$O$13,3,FALSE)*VLOOKUP(VLOOKUP($G72,索引表!$R:$U,4,FALSE),索引表!$I$18:$L$30,3,FALSE)*VLOOKUP($U72,索引表!G:H,2,FALSE)*0.3,IF($U72="小怪",0.2,"")),0)</f>
        <v/>
      </c>
      <c r="AE72" s="3" t="str">
        <f ca="1">IFERROR(IF(D72="N08",IF(F72&lt;&gt;0,50,""),IFERROR(VLOOKUP($V72,索引表!$L$7:$O$13,4,FALSE)*VLOOKUP(VLOOKUP($G72,索引表!$R:$U,4,FALSE),索引表!$I$18:$L$30,4,FALSE)*VLOOKUP($U72,索引表!I:J,2,FALSE)*4,IF($U72="小怪",1*3.45*0.9*0.9,""))),0)</f>
        <v/>
      </c>
    </row>
    <row r="73" spans="1:31" x14ac:dyDescent="0.2">
      <c r="A73" s="3" t="s">
        <v>1457</v>
      </c>
      <c r="B73" s="3" t="str">
        <f t="shared" si="5"/>
        <v>P02</v>
      </c>
      <c r="C73" s="3" t="s">
        <v>541</v>
      </c>
      <c r="D73" s="3" t="s">
        <v>544</v>
      </c>
      <c r="E73" t="str">
        <f t="shared" si="4"/>
        <v>M22P02U04N09</v>
      </c>
      <c r="F73" s="26">
        <f ca="1">IFERROR(VLOOKUP(G73,模型表!C:U,19,0),0)</f>
        <v>0</v>
      </c>
      <c r="H73" s="26" t="str">
        <f ca="1">IFERROR(IF($F73=0,"",(VLOOKUP(RIGHT(A73,2)+0,难度表!B:F,3,FALSE)*K73+N73)),0)</f>
        <v/>
      </c>
      <c r="I73" s="26" t="str">
        <f ca="1">IFERROR(IF($F73=0,"",(VLOOKUP(RIGHT(B73,2)+0,难度表!B:F,4,FALSE)*L73+O73)),0)</f>
        <v/>
      </c>
      <c r="J73" s="26" t="str">
        <f ca="1">IFERROR(IF($F73=0,"",(VLOOKUP(RIGHT(B73,2)+0,难度表!B:F,5,FALSE)*M73+P73)),0)</f>
        <v/>
      </c>
      <c r="M73" s="3"/>
      <c r="N73" s="26">
        <v>0</v>
      </c>
      <c r="O73" s="26">
        <v>0</v>
      </c>
      <c r="P73" s="26">
        <v>0</v>
      </c>
      <c r="Q73" s="26">
        <v>0</v>
      </c>
      <c r="R73" s="58" t="s">
        <v>545</v>
      </c>
      <c r="S73" s="26">
        <v>1</v>
      </c>
      <c r="T73" s="26">
        <v>0</v>
      </c>
      <c r="U73" s="26">
        <f ca="1">IFERROR(VLOOKUP(G73,模型表!$C:$T,18,FALSE),0)</f>
        <v>0</v>
      </c>
      <c r="V73" s="26">
        <f>IFERROR(VLOOKUP(G73,模型表!$C:$J,8,FALSE),0)</f>
        <v>0</v>
      </c>
      <c r="W73" s="26" t="s">
        <v>1081</v>
      </c>
      <c r="X73" s="26">
        <v>1</v>
      </c>
      <c r="Y73" s="26" t="str" cm="1">
        <f t="array" aca="1" ref="Y73" ca="1">INDEX(E:E,SMALL(IF($F$2:$F$3000,ROW($2:$3000),4^8),ROW(A72)))&amp;""</f>
        <v/>
      </c>
      <c r="Z73" s="26" t="str">
        <f t="shared" ca="1" si="6"/>
        <v/>
      </c>
      <c r="AA73" s="26" t="str">
        <f t="shared" ca="1" si="7"/>
        <v/>
      </c>
      <c r="AB73" s="40"/>
      <c r="AC73" s="26" t="str">
        <f ca="1">IFERROR(IFERROR(VLOOKUP($V73,索引表!$L$7:$O$13,2,FALSE)*VLOOKUP(VLOOKUP($G73,索引表!$R:$U,4,FALSE),索引表!$I$18:$L$30,2,FALSE)*VLOOKUP($U73,索引表!E:F,2,FALSE),IF($U73="小怪",0.738,"")),0)</f>
        <v/>
      </c>
      <c r="AD73" s="26" t="str">
        <f ca="1">IFERROR(IFERROR(VLOOKUP($V73,索引表!$L$7:$O$13,3,FALSE)*VLOOKUP(VLOOKUP($G73,索引表!$R:$U,4,FALSE),索引表!$I$18:$L$30,3,FALSE)*VLOOKUP($U73,索引表!G:H,2,FALSE)*0.3,IF($U73="小怪",0.2,"")),0)</f>
        <v/>
      </c>
      <c r="AE73" s="3" t="str">
        <f ca="1">IFERROR(IF(D73="N08",IF(F73&lt;&gt;0,50,""),IFERROR(VLOOKUP($V73,索引表!$L$7:$O$13,4,FALSE)*VLOOKUP(VLOOKUP($G73,索引表!$R:$U,4,FALSE),索引表!$I$18:$L$30,4,FALSE)*VLOOKUP($U73,索引表!I:J,2,FALSE)*4,IF($U73="小怪",1*3.45*0.9*0.9,""))),0)</f>
        <v/>
      </c>
    </row>
    <row r="74" spans="1:31" x14ac:dyDescent="0.2">
      <c r="A74" s="3" t="s">
        <v>1457</v>
      </c>
      <c r="B74" s="3" t="str">
        <f t="shared" si="5"/>
        <v>P03</v>
      </c>
      <c r="C74" s="3" t="s">
        <v>532</v>
      </c>
      <c r="D74" s="3" t="s">
        <v>533</v>
      </c>
      <c r="E74" t="str">
        <f t="shared" si="4"/>
        <v>M22P03U01N01</v>
      </c>
      <c r="F74" s="26">
        <f ca="1">IFERROR(VLOOKUP(G74,模型表!C:U,19,0),0)</f>
        <v>0</v>
      </c>
      <c r="H74" s="26" t="str">
        <f ca="1">IFERROR(IF($F74=0,"",(VLOOKUP(RIGHT(A74,2)+0,难度表!B:F,3,FALSE)*K74+N74)),0)</f>
        <v/>
      </c>
      <c r="I74" s="26" t="str">
        <f ca="1">IFERROR(IF($F74=0,"",(VLOOKUP(RIGHT(B74,2)+0,难度表!B:F,4,FALSE)*L74+O74)),0)</f>
        <v/>
      </c>
      <c r="J74" s="26" t="str">
        <f ca="1">IFERROR(IF($F74=0,"",(VLOOKUP(RIGHT(B74,2)+0,难度表!B:F,5,FALSE)*M74+P74)),0)</f>
        <v/>
      </c>
      <c r="M74" s="3"/>
      <c r="N74" s="26">
        <v>0</v>
      </c>
      <c r="O74" s="26">
        <v>0</v>
      </c>
      <c r="P74" s="26">
        <v>0</v>
      </c>
      <c r="Q74" s="26">
        <v>0</v>
      </c>
      <c r="R74" s="58" t="s">
        <v>545</v>
      </c>
      <c r="S74" s="26">
        <v>1</v>
      </c>
      <c r="T74" s="26">
        <v>0</v>
      </c>
      <c r="U74" s="26">
        <f ca="1">IFERROR(VLOOKUP(G74,模型表!$C:$T,18,FALSE),0)</f>
        <v>0</v>
      </c>
      <c r="V74" s="26">
        <f>IFERROR(VLOOKUP(G74,模型表!$C:$J,8,FALSE),0)</f>
        <v>0</v>
      </c>
      <c r="W74" s="26">
        <v>0.2</v>
      </c>
      <c r="X74" s="26">
        <v>1</v>
      </c>
      <c r="Y74" s="26" t="str" cm="1">
        <f t="array" aca="1" ref="Y74" ca="1">INDEX(E:E,SMALL(IF($F$2:$F$3000,ROW($2:$3000),4^8),ROW(A73)))&amp;""</f>
        <v/>
      </c>
      <c r="Z74" s="26" t="str">
        <f t="shared" ca="1" si="6"/>
        <v/>
      </c>
      <c r="AA74" s="26" t="str">
        <f t="shared" ca="1" si="7"/>
        <v/>
      </c>
      <c r="AC74" s="26" t="str">
        <f ca="1">IFERROR(IFERROR(VLOOKUP($V74,索引表!$L$7:$O$13,2,FALSE)*VLOOKUP(VLOOKUP($G74,索引表!$R:$U,4,FALSE),索引表!$I$18:$L$30,2,FALSE)*VLOOKUP($U74,索引表!E:F,2,FALSE),IF($U74="小怪",0.738,"")),0)</f>
        <v/>
      </c>
      <c r="AD74" s="26" t="str">
        <f ca="1">IFERROR(IFERROR(VLOOKUP($V74,索引表!$L$7:$O$13,3,FALSE)*VLOOKUP(VLOOKUP($G74,索引表!$R:$U,4,FALSE),索引表!$I$18:$L$30,3,FALSE)*VLOOKUP($U74,索引表!G:H,2,FALSE)*0.3,IF($U74="小怪",0.2,"")),0)</f>
        <v/>
      </c>
      <c r="AE74" s="3" t="str">
        <f ca="1">IFERROR(IF(D74="N08",IF(F74&lt;&gt;0,50,""),IFERROR(VLOOKUP($V74,索引表!$L$7:$O$13,4,FALSE)*VLOOKUP(VLOOKUP($G74,索引表!$R:$U,4,FALSE),索引表!$I$18:$L$30,4,FALSE)*VLOOKUP($U74,索引表!I:J,2,FALSE)*4,IF($U74="小怪",1*3.45*0.9*0.9,""))),0)</f>
        <v/>
      </c>
    </row>
    <row r="75" spans="1:31" x14ac:dyDescent="0.2">
      <c r="A75" s="3" t="s">
        <v>1457</v>
      </c>
      <c r="B75" s="3" t="str">
        <f t="shared" si="5"/>
        <v>P03</v>
      </c>
      <c r="C75" s="3" t="s">
        <v>532</v>
      </c>
      <c r="D75" s="3" t="s">
        <v>534</v>
      </c>
      <c r="E75" t="str">
        <f t="shared" si="4"/>
        <v>M22P03U01N02</v>
      </c>
      <c r="F75" s="26">
        <f ca="1">IFERROR(VLOOKUP(G75,模型表!C:U,19,0),0)</f>
        <v>54</v>
      </c>
      <c r="G75" s="40" t="s">
        <v>326</v>
      </c>
      <c r="H75" s="26">
        <f ca="1">IFERROR(IF($F75=0,"",(VLOOKUP(RIGHT(A75,2)+0,难度表!B:F,3,FALSE)*K75+N75)),0)</f>
        <v>25502.097374999998</v>
      </c>
      <c r="I75" s="26">
        <f ca="1">IFERROR(IF($F75=0,"",(VLOOKUP(RIGHT(B75,2)+0,难度表!B:F,4,FALSE)*L75+O75)),0)</f>
        <v>16939.154880000002</v>
      </c>
      <c r="J75" s="26">
        <f ca="1">IFERROR(IF($F75=0,"",(VLOOKUP(RIGHT(B75,2)+0,难度表!B:F,5,FALSE)*M75+P75)),0)</f>
        <v>265357.60328160005</v>
      </c>
      <c r="K75" s="26">
        <v>0.83250000000000002</v>
      </c>
      <c r="L75" s="26">
        <v>0.35399999999999998</v>
      </c>
      <c r="M75" s="3">
        <f ca="1">6.1617*0.9</f>
        <v>5.5455300000000003</v>
      </c>
      <c r="N75" s="26">
        <v>0</v>
      </c>
      <c r="O75" s="26">
        <v>0</v>
      </c>
      <c r="P75" s="26">
        <v>0</v>
      </c>
      <c r="Q75" s="26">
        <v>680</v>
      </c>
      <c r="R75" s="58" t="s">
        <v>545</v>
      </c>
      <c r="S75" s="26">
        <v>1</v>
      </c>
      <c r="T75" s="26">
        <v>0</v>
      </c>
      <c r="U75" s="26" t="str">
        <f ca="1">IFERROR(VLOOKUP(G75,模型表!$C:$T,18,FALSE),0)</f>
        <v>SSR</v>
      </c>
      <c r="V75" s="26" t="str">
        <f>IFERROR(VLOOKUP(G75,模型表!$C:$J,8,FALSE),0)</f>
        <v>Defense</v>
      </c>
      <c r="W75" s="26">
        <v>0.22000000000000003</v>
      </c>
      <c r="X75" s="26">
        <v>1</v>
      </c>
      <c r="Y75" s="26" t="str" cm="1">
        <f t="array" aca="1" ref="Y75" ca="1">INDEX(E:E,SMALL(IF($F$2:$F$3000,ROW($2:$3000),4^8),ROW(A74)))&amp;""</f>
        <v/>
      </c>
      <c r="Z75" s="26" t="str">
        <f t="shared" ca="1" si="6"/>
        <v/>
      </c>
      <c r="AA75" s="26" t="str">
        <f t="shared" ca="1" si="7"/>
        <v/>
      </c>
      <c r="AC75" s="26">
        <f ca="1">IFERROR(IFERROR(VLOOKUP($V75,索引表!$L$7:$O$13,2,FALSE)*VLOOKUP(VLOOKUP($G75,索引表!$R:$U,4,FALSE),索引表!$I$18:$L$30,2,FALSE)*VLOOKUP($U75,索引表!E:F,2,FALSE),IF($U75="小怪",0.738,"")),0)</f>
        <v>0.83250000000000002</v>
      </c>
      <c r="AD75" s="26">
        <f ca="1">IFERROR(IFERROR(VLOOKUP($V75,索引表!$L$7:$O$13,3,FALSE)*VLOOKUP(VLOOKUP($G75,索引表!$R:$U,4,FALSE),索引表!$I$18:$L$30,3,FALSE)*VLOOKUP($U75,索引表!G:H,2,FALSE)*0.3,IF($U75="小怪",0.2,"")),0)</f>
        <v>0.35399999999999998</v>
      </c>
      <c r="AE75" s="3">
        <f ca="1">IFERROR(IF(D75="N08",IF(F75&lt;&gt;0,50,""),IFERROR(VLOOKUP($V75,索引表!$L$7:$O$13,4,FALSE)*VLOOKUP(VLOOKUP($G75,索引表!$R:$U,4,FALSE),索引表!$I$18:$L$30,4,FALSE)*VLOOKUP($U75,索引表!I:J,2,FALSE)*4,IF($U75="小怪",1*3.45*0.9*0.9,""))),0)</f>
        <v>6.1616999999999997</v>
      </c>
    </row>
    <row r="76" spans="1:31" x14ac:dyDescent="0.2">
      <c r="A76" s="3" t="s">
        <v>1457</v>
      </c>
      <c r="B76" s="3" t="str">
        <f t="shared" si="5"/>
        <v>P03</v>
      </c>
      <c r="C76" s="3" t="s">
        <v>532</v>
      </c>
      <c r="D76" s="3" t="s">
        <v>535</v>
      </c>
      <c r="E76" t="str">
        <f t="shared" si="4"/>
        <v>M22P03U01N03</v>
      </c>
      <c r="F76" s="26">
        <f ca="1">IFERROR(VLOOKUP(G76,模型表!C:U,19,0),0)</f>
        <v>0</v>
      </c>
      <c r="H76" s="26" t="str">
        <f ca="1">IFERROR(IF($F76=0,"",(VLOOKUP(RIGHT(A76,2)+0,难度表!B:F,3,FALSE)*K76+N76)),0)</f>
        <v/>
      </c>
      <c r="I76" s="26" t="str">
        <f ca="1">IFERROR(IF($F76=0,"",(VLOOKUP(RIGHT(B76,2)+0,难度表!B:F,4,FALSE)*L76+O76)),0)</f>
        <v/>
      </c>
      <c r="J76" s="26" t="str">
        <f ca="1">IFERROR(IF($F76=0,"",(VLOOKUP(RIGHT(B76,2)+0,难度表!B:F,5,FALSE)*M76+P76)),0)</f>
        <v/>
      </c>
      <c r="K76" s="26" t="s">
        <v>1081</v>
      </c>
      <c r="L76" s="26" t="s">
        <v>1081</v>
      </c>
      <c r="M76" s="3" t="s">
        <v>1081</v>
      </c>
      <c r="N76" s="26">
        <v>0</v>
      </c>
      <c r="O76" s="26">
        <v>0</v>
      </c>
      <c r="P76" s="26">
        <v>0</v>
      </c>
      <c r="Q76" s="26">
        <v>0</v>
      </c>
      <c r="R76" s="58" t="s">
        <v>545</v>
      </c>
      <c r="S76" s="26">
        <v>1</v>
      </c>
      <c r="T76" s="26">
        <v>0</v>
      </c>
      <c r="U76" s="26">
        <f ca="1">IFERROR(VLOOKUP(G76,模型表!$C:$T,18,FALSE),0)</f>
        <v>0</v>
      </c>
      <c r="V76" s="26">
        <f>IFERROR(VLOOKUP(G76,模型表!$C:$J,8,FALSE),0)</f>
        <v>0</v>
      </c>
      <c r="W76" s="26">
        <v>0.2</v>
      </c>
      <c r="X76" s="26">
        <v>1</v>
      </c>
      <c r="Y76" s="26" t="str" cm="1">
        <f t="array" aca="1" ref="Y76" ca="1">INDEX(E:E,SMALL(IF($F$2:$F$3000,ROW($2:$3000),4^8),ROW(A75)))&amp;""</f>
        <v/>
      </c>
      <c r="Z76" s="26" t="str">
        <f t="shared" ca="1" si="6"/>
        <v/>
      </c>
      <c r="AA76" s="26" t="str">
        <f t="shared" ca="1" si="7"/>
        <v/>
      </c>
      <c r="AC76" s="26" t="str">
        <f ca="1">IFERROR(IFERROR(VLOOKUP($V76,索引表!$L$7:$O$13,2,FALSE)*VLOOKUP(VLOOKUP($G76,索引表!$R:$U,4,FALSE),索引表!$I$18:$L$30,2,FALSE)*VLOOKUP($U76,索引表!E:F,2,FALSE),IF($U76="小怪",0.738,"")),0)</f>
        <v/>
      </c>
      <c r="AD76" s="26" t="str">
        <f ca="1">IFERROR(IFERROR(VLOOKUP($V76,索引表!$L$7:$O$13,3,FALSE)*VLOOKUP(VLOOKUP($G76,索引表!$R:$U,4,FALSE),索引表!$I$18:$L$30,3,FALSE)*VLOOKUP($U76,索引表!G:H,2,FALSE)*0.3,IF($U76="小怪",0.2,"")),0)</f>
        <v/>
      </c>
      <c r="AE76" s="3" t="str">
        <f ca="1">IFERROR(IF(D76="N08",IF(F76&lt;&gt;0,50,""),IFERROR(VLOOKUP($V76,索引表!$L$7:$O$13,4,FALSE)*VLOOKUP(VLOOKUP($G76,索引表!$R:$U,4,FALSE),索引表!$I$18:$L$30,4,FALSE)*VLOOKUP($U76,索引表!I:J,2,FALSE)*4,IF($U76="小怪",1*3.45*0.9*0.9,""))),0)</f>
        <v/>
      </c>
    </row>
    <row r="77" spans="1:31" x14ac:dyDescent="0.2">
      <c r="A77" s="3" t="s">
        <v>1457</v>
      </c>
      <c r="B77" s="3" t="str">
        <f t="shared" si="5"/>
        <v>P03</v>
      </c>
      <c r="C77" s="3" t="s">
        <v>532</v>
      </c>
      <c r="D77" s="3" t="s">
        <v>536</v>
      </c>
      <c r="E77" t="str">
        <f t="shared" si="4"/>
        <v>M22P03U01N04</v>
      </c>
      <c r="F77" s="26">
        <f ca="1">IFERROR(VLOOKUP(G77,模型表!C:U,19,0),0)</f>
        <v>0</v>
      </c>
      <c r="H77" s="26" t="str">
        <f ca="1">IFERROR(IF($F77=0,"",(VLOOKUP(RIGHT(A77,2)+0,难度表!B:F,3,FALSE)*K77+N77)),0)</f>
        <v/>
      </c>
      <c r="I77" s="26" t="str">
        <f ca="1">IFERROR(IF($F77=0,"",(VLOOKUP(RIGHT(B77,2)+0,难度表!B:F,4,FALSE)*L77+O77)),0)</f>
        <v/>
      </c>
      <c r="J77" s="26" t="str">
        <f ca="1">IFERROR(IF($F77=0,"",(VLOOKUP(RIGHT(B77,2)+0,难度表!B:F,5,FALSE)*M77+P77)),0)</f>
        <v/>
      </c>
      <c r="K77" s="26" t="s">
        <v>1081</v>
      </c>
      <c r="L77" s="26" t="s">
        <v>1081</v>
      </c>
      <c r="M77" s="3" t="s">
        <v>1081</v>
      </c>
      <c r="N77" s="26">
        <v>0</v>
      </c>
      <c r="O77" s="26">
        <v>0</v>
      </c>
      <c r="P77" s="26">
        <v>0</v>
      </c>
      <c r="Q77" s="26">
        <v>0</v>
      </c>
      <c r="R77" s="58" t="s">
        <v>545</v>
      </c>
      <c r="S77" s="26">
        <v>1</v>
      </c>
      <c r="T77" s="26">
        <v>0</v>
      </c>
      <c r="U77" s="26">
        <f ca="1">IFERROR(VLOOKUP(G77,模型表!$C:$T,18,FALSE),0)</f>
        <v>0</v>
      </c>
      <c r="V77" s="26">
        <f>IFERROR(VLOOKUP(G77,模型表!$C:$J,8,FALSE),0)</f>
        <v>0</v>
      </c>
      <c r="W77" s="26" t="s">
        <v>1081</v>
      </c>
      <c r="X77" s="26">
        <v>1</v>
      </c>
      <c r="Y77" s="26" t="str" cm="1">
        <f t="array" aca="1" ref="Y77" ca="1">INDEX(E:E,SMALL(IF($F$2:$F$3000,ROW($2:$3000),4^8),ROW(A76)))&amp;""</f>
        <v/>
      </c>
      <c r="Z77" s="26" t="str">
        <f t="shared" ca="1" si="6"/>
        <v/>
      </c>
      <c r="AA77" s="26" t="str">
        <f t="shared" ca="1" si="7"/>
        <v/>
      </c>
      <c r="AC77" s="26" t="str">
        <f ca="1">IFERROR(IFERROR(VLOOKUP($V77,索引表!$L$7:$O$13,2,FALSE)*VLOOKUP(VLOOKUP($G77,索引表!$R:$U,4,FALSE),索引表!$I$18:$L$30,2,FALSE)*VLOOKUP($U77,索引表!E:F,2,FALSE),IF($U77="小怪",0.738,"")),0)</f>
        <v/>
      </c>
      <c r="AD77" s="26" t="str">
        <f ca="1">IFERROR(IFERROR(VLOOKUP($V77,索引表!$L$7:$O$13,3,FALSE)*VLOOKUP(VLOOKUP($G77,索引表!$R:$U,4,FALSE),索引表!$I$18:$L$30,3,FALSE)*VLOOKUP($U77,索引表!G:H,2,FALSE)*0.3,IF($U77="小怪",0.2,"")),0)</f>
        <v/>
      </c>
      <c r="AE77" s="3" t="str">
        <f ca="1">IFERROR(IF(D77="N08",IF(F77&lt;&gt;0,50,""),IFERROR(VLOOKUP($V77,索引表!$L$7:$O$13,4,FALSE)*VLOOKUP(VLOOKUP($G77,索引表!$R:$U,4,FALSE),索引表!$I$18:$L$30,4,FALSE)*VLOOKUP($U77,索引表!I:J,2,FALSE)*4,IF($U77="小怪",1*3.45*0.9*0.9,""))),0)</f>
        <v/>
      </c>
    </row>
    <row r="78" spans="1:31" x14ac:dyDescent="0.2">
      <c r="A78" s="3" t="s">
        <v>1457</v>
      </c>
      <c r="B78" s="3" t="str">
        <f t="shared" si="5"/>
        <v>P03</v>
      </c>
      <c r="C78" s="3" t="s">
        <v>532</v>
      </c>
      <c r="D78" s="3" t="s">
        <v>537</v>
      </c>
      <c r="E78" t="str">
        <f t="shared" si="4"/>
        <v>M22P03U01N05</v>
      </c>
      <c r="F78" s="26">
        <f ca="1">IFERROR(VLOOKUP(G78,模型表!C:U,19,0),0)</f>
        <v>0</v>
      </c>
      <c r="H78" s="26" t="str">
        <f ca="1">IFERROR(IF($F78=0,"",(VLOOKUP(RIGHT(A78,2)+0,难度表!B:F,3,FALSE)*K78+N78)),0)</f>
        <v/>
      </c>
      <c r="I78" s="26" t="str">
        <f ca="1">IFERROR(IF($F78=0,"",(VLOOKUP(RIGHT(B78,2)+0,难度表!B:F,4,FALSE)*L78+O78)),0)</f>
        <v/>
      </c>
      <c r="J78" s="26" t="str">
        <f ca="1">IFERROR(IF($F78=0,"",(VLOOKUP(RIGHT(B78,2)+0,难度表!B:F,5,FALSE)*M78+P78)),0)</f>
        <v/>
      </c>
      <c r="K78" s="26" t="s">
        <v>1081</v>
      </c>
      <c r="L78" s="26" t="s">
        <v>1081</v>
      </c>
      <c r="M78" s="3" t="s">
        <v>1081</v>
      </c>
      <c r="N78" s="26">
        <v>0</v>
      </c>
      <c r="O78" s="26">
        <v>0</v>
      </c>
      <c r="P78" s="26">
        <v>0</v>
      </c>
      <c r="Q78" s="26">
        <v>0</v>
      </c>
      <c r="R78" s="58" t="s">
        <v>545</v>
      </c>
      <c r="S78" s="26">
        <v>1</v>
      </c>
      <c r="T78" s="26">
        <v>0</v>
      </c>
      <c r="U78" s="26">
        <f ca="1">IFERROR(VLOOKUP(G78,模型表!$C:$T,18,FALSE),0)</f>
        <v>0</v>
      </c>
      <c r="V78" s="26">
        <f>IFERROR(VLOOKUP(G78,模型表!$C:$J,8,FALSE),0)</f>
        <v>0</v>
      </c>
      <c r="W78" s="26">
        <v>0.18000000000000002</v>
      </c>
      <c r="X78" s="26">
        <v>1</v>
      </c>
      <c r="Y78" s="26" t="str" cm="1">
        <f t="array" aca="1" ref="Y78" ca="1">INDEX(E:E,SMALL(IF($F$2:$F$3000,ROW($2:$3000),4^8),ROW(A77)))&amp;""</f>
        <v/>
      </c>
      <c r="Z78" s="26" t="str">
        <f t="shared" ca="1" si="6"/>
        <v/>
      </c>
      <c r="AA78" s="26" t="str">
        <f t="shared" ca="1" si="7"/>
        <v/>
      </c>
      <c r="AC78" s="26" t="str">
        <f ca="1">IFERROR(IFERROR(VLOOKUP($V78,索引表!$L$7:$O$13,2,FALSE)*VLOOKUP(VLOOKUP($G78,索引表!$R:$U,4,FALSE),索引表!$I$18:$L$30,2,FALSE)*VLOOKUP($U78,索引表!E:F,2,FALSE),IF($U78="小怪",0.738,"")),0)</f>
        <v/>
      </c>
      <c r="AD78" s="26" t="str">
        <f ca="1">IFERROR(IFERROR(VLOOKUP($V78,索引表!$L$7:$O$13,3,FALSE)*VLOOKUP(VLOOKUP($G78,索引表!$R:$U,4,FALSE),索引表!$I$18:$L$30,3,FALSE)*VLOOKUP($U78,索引表!G:H,2,FALSE)*0.3,IF($U78="小怪",0.2,"")),0)</f>
        <v/>
      </c>
      <c r="AE78" s="3" t="str">
        <f ca="1">IFERROR(IF(D78="N08",IF(F78&lt;&gt;0,50,""),IFERROR(VLOOKUP($V78,索引表!$L$7:$O$13,4,FALSE)*VLOOKUP(VLOOKUP($G78,索引表!$R:$U,4,FALSE),索引表!$I$18:$L$30,4,FALSE)*VLOOKUP($U78,索引表!I:J,2,FALSE)*4,IF($U78="小怪",1*3.45*0.9*0.9,""))),0)</f>
        <v/>
      </c>
    </row>
    <row r="79" spans="1:31" x14ac:dyDescent="0.2">
      <c r="A79" s="3" t="s">
        <v>1457</v>
      </c>
      <c r="B79" s="3" t="str">
        <f t="shared" si="5"/>
        <v>P03</v>
      </c>
      <c r="C79" s="3" t="s">
        <v>532</v>
      </c>
      <c r="D79" s="3" t="s">
        <v>538</v>
      </c>
      <c r="E79" t="str">
        <f t="shared" si="4"/>
        <v>M22P03U01N06</v>
      </c>
      <c r="F79" s="26">
        <f ca="1">IFERROR(VLOOKUP(G79,模型表!C:U,19,0),0)</f>
        <v>0</v>
      </c>
      <c r="H79" s="26" t="str">
        <f ca="1">IFERROR(IF($F79=0,"",(VLOOKUP(RIGHT(A79,2)+0,难度表!B:F,3,FALSE)*K79+N79)),0)</f>
        <v/>
      </c>
      <c r="I79" s="26" t="str">
        <f ca="1">IFERROR(IF($F79=0,"",(VLOOKUP(RIGHT(B79,2)+0,难度表!B:F,4,FALSE)*L79+O79)),0)</f>
        <v/>
      </c>
      <c r="J79" s="26" t="str">
        <f ca="1">IFERROR(IF($F79=0,"",(VLOOKUP(RIGHT(B79,2)+0,难度表!B:F,5,FALSE)*M79+P79)),0)</f>
        <v/>
      </c>
      <c r="K79" s="26" t="s">
        <v>1081</v>
      </c>
      <c r="L79" s="26" t="s">
        <v>1081</v>
      </c>
      <c r="M79" s="3" t="s">
        <v>1081</v>
      </c>
      <c r="N79" s="26">
        <v>0</v>
      </c>
      <c r="O79" s="26">
        <v>0</v>
      </c>
      <c r="P79" s="26">
        <v>0</v>
      </c>
      <c r="Q79" s="26">
        <v>0</v>
      </c>
      <c r="R79" s="58" t="s">
        <v>545</v>
      </c>
      <c r="S79" s="26">
        <v>1</v>
      </c>
      <c r="T79" s="26">
        <v>0</v>
      </c>
      <c r="U79" s="26">
        <f ca="1">IFERROR(VLOOKUP(G79,模型表!$C:$T,18,FALSE),0)</f>
        <v>0</v>
      </c>
      <c r="V79" s="26">
        <f>IFERROR(VLOOKUP(G79,模型表!$C:$J,8,FALSE),0)</f>
        <v>0</v>
      </c>
      <c r="W79" s="26" t="s">
        <v>1081</v>
      </c>
      <c r="X79" s="26">
        <v>1</v>
      </c>
      <c r="Y79" s="26" t="str" cm="1">
        <f t="array" aca="1" ref="Y79" ca="1">INDEX(E:E,SMALL(IF($F$2:$F$3000,ROW($2:$3000),4^8),ROW(A78)))&amp;""</f>
        <v/>
      </c>
      <c r="Z79" s="26" t="str">
        <f t="shared" ca="1" si="6"/>
        <v/>
      </c>
      <c r="AA79" s="26" t="str">
        <f t="shared" ca="1" si="7"/>
        <v/>
      </c>
      <c r="AC79" s="26" t="str">
        <f ca="1">IFERROR(IFERROR(VLOOKUP($V79,索引表!$L$7:$O$13,2,FALSE)*VLOOKUP(VLOOKUP($G79,索引表!$R:$U,4,FALSE),索引表!$I$18:$L$30,2,FALSE)*VLOOKUP($U79,索引表!E:F,2,FALSE),IF($U79="小怪",0.738,"")),0)</f>
        <v/>
      </c>
      <c r="AD79" s="26" t="str">
        <f ca="1">IFERROR(IFERROR(VLOOKUP($V79,索引表!$L$7:$O$13,3,FALSE)*VLOOKUP(VLOOKUP($G79,索引表!$R:$U,4,FALSE),索引表!$I$18:$L$30,3,FALSE)*VLOOKUP($U79,索引表!G:H,2,FALSE)*0.3,IF($U79="小怪",0.2,"")),0)</f>
        <v/>
      </c>
      <c r="AE79" s="3" t="str">
        <f ca="1">IFERROR(IF(D79="N08",IF(F79&lt;&gt;0,50,""),IFERROR(VLOOKUP($V79,索引表!$L$7:$O$13,4,FALSE)*VLOOKUP(VLOOKUP($G79,索引表!$R:$U,4,FALSE),索引表!$I$18:$L$30,4,FALSE)*VLOOKUP($U79,索引表!I:J,2,FALSE)*4,IF($U79="小怪",1*3.45*0.9*0.9,""))),0)</f>
        <v/>
      </c>
    </row>
    <row r="80" spans="1:31" x14ac:dyDescent="0.2">
      <c r="A80" s="3" t="s">
        <v>1457</v>
      </c>
      <c r="B80" s="3" t="str">
        <f t="shared" si="5"/>
        <v>P03</v>
      </c>
      <c r="C80" s="3" t="s">
        <v>532</v>
      </c>
      <c r="D80" s="3" t="s">
        <v>542</v>
      </c>
      <c r="E80" t="str">
        <f t="shared" si="4"/>
        <v>M22P03U01N07</v>
      </c>
      <c r="F80" s="26">
        <f ca="1">IFERROR(VLOOKUP(G80,模型表!C:U,19,0),0)</f>
        <v>0</v>
      </c>
      <c r="H80" s="26" t="str">
        <f ca="1">IFERROR(IF($F80=0,"",(VLOOKUP(RIGHT(A80,2)+0,难度表!B:F,3,FALSE)*K80+N80)),0)</f>
        <v/>
      </c>
      <c r="I80" s="26" t="str">
        <f ca="1">IFERROR(IF($F80=0,"",(VLOOKUP(RIGHT(B80,2)+0,难度表!B:F,4,FALSE)*L80+O80)),0)</f>
        <v/>
      </c>
      <c r="J80" s="26" t="str">
        <f ca="1">IFERROR(IF($F80=0,"",(VLOOKUP(RIGHT(B80,2)+0,难度表!B:F,5,FALSE)*M80+P80)),0)</f>
        <v/>
      </c>
      <c r="K80" s="26" t="s">
        <v>1081</v>
      </c>
      <c r="L80" s="26" t="s">
        <v>1081</v>
      </c>
      <c r="M80" s="3" t="s">
        <v>1081</v>
      </c>
      <c r="N80" s="26">
        <v>0</v>
      </c>
      <c r="O80" s="26">
        <v>0</v>
      </c>
      <c r="P80" s="26">
        <v>0</v>
      </c>
      <c r="Q80" s="26">
        <v>0</v>
      </c>
      <c r="R80" s="58" t="s">
        <v>545</v>
      </c>
      <c r="S80" s="26">
        <v>1</v>
      </c>
      <c r="T80" s="26">
        <v>0</v>
      </c>
      <c r="U80" s="26">
        <f ca="1">IFERROR(VLOOKUP(G80,模型表!$C:$T,18,FALSE),0)</f>
        <v>0</v>
      </c>
      <c r="V80" s="26">
        <f>IFERROR(VLOOKUP(G80,模型表!$C:$J,8,FALSE),0)</f>
        <v>0</v>
      </c>
      <c r="W80" s="26" t="s">
        <v>1081</v>
      </c>
      <c r="X80" s="26">
        <v>1</v>
      </c>
      <c r="Y80" s="26" t="str" cm="1">
        <f t="array" aca="1" ref="Y80" ca="1">INDEX(E:E,SMALL(IF($F$2:$F$3000,ROW($2:$3000),4^8),ROW(A79)))&amp;""</f>
        <v/>
      </c>
      <c r="Z80" s="26" t="str">
        <f t="shared" ca="1" si="6"/>
        <v/>
      </c>
      <c r="AA80" s="26" t="str">
        <f t="shared" ca="1" si="7"/>
        <v/>
      </c>
      <c r="AC80" s="26" t="str">
        <f ca="1">IFERROR(IFERROR(VLOOKUP($V80,索引表!$L$7:$O$13,2,FALSE)*VLOOKUP(VLOOKUP($G80,索引表!$R:$U,4,FALSE),索引表!$I$18:$L$30,2,FALSE)*VLOOKUP($U80,索引表!E:F,2,FALSE),IF($U80="小怪",0.738,"")),0)</f>
        <v/>
      </c>
      <c r="AD80" s="26" t="str">
        <f ca="1">IFERROR(IFERROR(VLOOKUP($V80,索引表!$L$7:$O$13,3,FALSE)*VLOOKUP(VLOOKUP($G80,索引表!$R:$U,4,FALSE),索引表!$I$18:$L$30,3,FALSE)*VLOOKUP($U80,索引表!G:H,2,FALSE)*0.3,IF($U80="小怪",0.2,"")),0)</f>
        <v/>
      </c>
      <c r="AE80" s="3" t="str">
        <f ca="1">IFERROR(IF(D80="N08",IF(F80&lt;&gt;0,50,""),IFERROR(VLOOKUP($V80,索引表!$L$7:$O$13,4,FALSE)*VLOOKUP(VLOOKUP($G80,索引表!$R:$U,4,FALSE),索引表!$I$18:$L$30,4,FALSE)*VLOOKUP($U80,索引表!I:J,2,FALSE)*4,IF($U80="小怪",1*3.45*0.9*0.9,""))),0)</f>
        <v/>
      </c>
    </row>
    <row r="81" spans="1:31" x14ac:dyDescent="0.2">
      <c r="A81" s="3" t="s">
        <v>1457</v>
      </c>
      <c r="B81" s="3" t="str">
        <f t="shared" si="5"/>
        <v>P03</v>
      </c>
      <c r="C81" s="3" t="s">
        <v>532</v>
      </c>
      <c r="D81" s="3" t="s">
        <v>543</v>
      </c>
      <c r="E81" t="str">
        <f t="shared" si="4"/>
        <v>M22P03U01N08</v>
      </c>
      <c r="F81" s="26">
        <f ca="1">IFERROR(VLOOKUP(G81,模型表!C:U,19,0),0)</f>
        <v>42</v>
      </c>
      <c r="G81" s="40" t="s">
        <v>254</v>
      </c>
      <c r="H81" s="26">
        <f ca="1">IFERROR(IF($F81=0,"",(VLOOKUP(RIGHT(A81,2)+0,难度表!B:F,3,FALSE)*K81+N81)),0)</f>
        <v>25518.639276000002</v>
      </c>
      <c r="I81" s="26">
        <f ca="1">IFERROR(IF($F81=0,"",(VLOOKUP(RIGHT(B81,2)+0,难度表!B:F,4,FALSE)*L81+O81)),0)</f>
        <v>14355.216000000002</v>
      </c>
      <c r="J81" s="26">
        <f ca="1">IFERROR(IF($F81=0,"",(VLOOKUP(RIGHT(B81,2)+0,难度表!B:F,5,FALSE)*M81+P81)),0)</f>
        <v>2153282.4000000004</v>
      </c>
      <c r="K81" s="26">
        <v>0.83304000000000011</v>
      </c>
      <c r="L81" s="26">
        <v>0.3</v>
      </c>
      <c r="M81" s="26">
        <f ca="1">50*0.9</f>
        <v>45</v>
      </c>
      <c r="N81" s="26">
        <v>0</v>
      </c>
      <c r="O81" s="26">
        <v>0</v>
      </c>
      <c r="P81" s="26">
        <v>0</v>
      </c>
      <c r="Q81" s="26">
        <v>0</v>
      </c>
      <c r="R81" s="59" t="s">
        <v>1466</v>
      </c>
      <c r="S81" s="26">
        <v>1</v>
      </c>
      <c r="T81" s="26">
        <v>0</v>
      </c>
      <c r="U81" s="26" t="str">
        <f ca="1">IFERROR(VLOOKUP(G81,模型表!$C:$T,18,FALSE),0)</f>
        <v>SR</v>
      </c>
      <c r="V81" s="26" t="str">
        <f>IFERROR(VLOOKUP(G81,模型表!$C:$J,8,FALSE),0)</f>
        <v>Support</v>
      </c>
      <c r="W81" s="26">
        <v>0.22000000000000003</v>
      </c>
      <c r="X81" s="26">
        <v>1</v>
      </c>
      <c r="Y81" s="26" t="str" cm="1">
        <f t="array" aca="1" ref="Y81" ca="1">INDEX(E:E,SMALL(IF($F$2:$F$3000,ROW($2:$3000),4^8),ROW(A80)))&amp;""</f>
        <v/>
      </c>
      <c r="Z81" s="26" t="str">
        <f t="shared" ca="1" si="6"/>
        <v/>
      </c>
      <c r="AA81" s="26" t="str">
        <f t="shared" ca="1" si="7"/>
        <v/>
      </c>
      <c r="AC81" s="26">
        <f ca="1">IFERROR(IFERROR(VLOOKUP($V81,索引表!$L$7:$O$13,2,FALSE)*VLOOKUP(VLOOKUP($G81,索引表!$R:$U,4,FALSE),索引表!$I$18:$L$30,2,FALSE)*VLOOKUP($U81,索引表!E:F,2,FALSE),IF($U81="小怪",0.738,"")),0)</f>
        <v>0.83304000000000011</v>
      </c>
      <c r="AD81" s="26">
        <f ca="1">IFERROR(IFERROR(VLOOKUP($V81,索引表!$L$7:$O$13,3,FALSE)*VLOOKUP(VLOOKUP($G81,索引表!$R:$U,4,FALSE),索引表!$I$18:$L$30,3,FALSE)*VLOOKUP($U81,索引表!G:H,2,FALSE)*0.3,IF($U81="小怪",0.2,"")),0)</f>
        <v>0.3</v>
      </c>
      <c r="AE81" s="3">
        <f ca="1">IFERROR(IF(D81="N08",IF(F81&lt;&gt;0,50,""),IFERROR(VLOOKUP($V81,索引表!$L$7:$O$13,4,FALSE)*VLOOKUP(VLOOKUP($G81,索引表!$R:$U,4,FALSE),索引表!$I$18:$L$30,4,FALSE)*VLOOKUP($U81,索引表!I:J,2,FALSE)*4,IF($U81="小怪",1*3.45*0.9*0.9,""))),0)</f>
        <v>50</v>
      </c>
    </row>
    <row r="82" spans="1:31" x14ac:dyDescent="0.2">
      <c r="A82" s="3" t="s">
        <v>1457</v>
      </c>
      <c r="B82" s="3" t="str">
        <f t="shared" si="5"/>
        <v>P03</v>
      </c>
      <c r="C82" s="3" t="s">
        <v>532</v>
      </c>
      <c r="D82" s="3" t="s">
        <v>544</v>
      </c>
      <c r="E82" t="str">
        <f t="shared" si="4"/>
        <v>M22P03U01N09</v>
      </c>
      <c r="F82" s="26">
        <f ca="1">IFERROR(VLOOKUP(G82,模型表!C:U,19,0),0)</f>
        <v>0</v>
      </c>
      <c r="H82" s="26" t="str">
        <f ca="1">IFERROR(IF($F82=0,"",(VLOOKUP(RIGHT(A82,2)+0,难度表!B:F,3,FALSE)*K82+N82)),0)</f>
        <v/>
      </c>
      <c r="I82" s="26" t="str">
        <f ca="1">IFERROR(IF($F82=0,"",(VLOOKUP(RIGHT(B82,2)+0,难度表!B:F,4,FALSE)*L82+O82)),0)</f>
        <v/>
      </c>
      <c r="J82" s="26" t="str">
        <f ca="1">IFERROR(IF($F82=0,"",(VLOOKUP(RIGHT(B82,2)+0,难度表!B:F,5,FALSE)*M82+P82)),0)</f>
        <v/>
      </c>
      <c r="K82" s="26" t="s">
        <v>1081</v>
      </c>
      <c r="L82" s="26" t="s">
        <v>1081</v>
      </c>
      <c r="M82" s="3" t="s">
        <v>1081</v>
      </c>
      <c r="N82" s="26">
        <v>0</v>
      </c>
      <c r="O82" s="26">
        <v>0</v>
      </c>
      <c r="P82" s="26">
        <v>0</v>
      </c>
      <c r="Q82" s="26">
        <v>0</v>
      </c>
      <c r="R82" s="58" t="s">
        <v>545</v>
      </c>
      <c r="S82" s="26">
        <v>1</v>
      </c>
      <c r="T82" s="26">
        <v>0</v>
      </c>
      <c r="U82" s="26">
        <f ca="1">IFERROR(VLOOKUP(G82,模型表!$C:$T,18,FALSE),0)</f>
        <v>0</v>
      </c>
      <c r="V82" s="26">
        <f>IFERROR(VLOOKUP(G82,模型表!$C:$J,8,FALSE),0)</f>
        <v>0</v>
      </c>
      <c r="W82" s="26" t="s">
        <v>1081</v>
      </c>
      <c r="X82" s="26">
        <v>1</v>
      </c>
      <c r="Y82" s="26" t="str" cm="1">
        <f t="array" aca="1" ref="Y82" ca="1">INDEX(E:E,SMALL(IF($F$2:$F$3000,ROW($2:$3000),4^8),ROW(A81)))&amp;""</f>
        <v/>
      </c>
      <c r="Z82" s="26" t="str">
        <f t="shared" ca="1" si="6"/>
        <v/>
      </c>
      <c r="AA82" s="26" t="str">
        <f t="shared" ca="1" si="7"/>
        <v/>
      </c>
      <c r="AC82" s="26" t="str">
        <f ca="1">IFERROR(IFERROR(VLOOKUP($V82,索引表!$L$7:$O$13,2,FALSE)*VLOOKUP(VLOOKUP($G82,索引表!$R:$U,4,FALSE),索引表!$I$18:$L$30,2,FALSE)*VLOOKUP($U82,索引表!E:F,2,FALSE),IF($U82="小怪",0.738,"")),0)</f>
        <v/>
      </c>
      <c r="AD82" s="26" t="str">
        <f ca="1">IFERROR(IFERROR(VLOOKUP($V82,索引表!$L$7:$O$13,3,FALSE)*VLOOKUP(VLOOKUP($G82,索引表!$R:$U,4,FALSE),索引表!$I$18:$L$30,3,FALSE)*VLOOKUP($U82,索引表!G:H,2,FALSE)*0.3,IF($U82="小怪",0.2,"")),0)</f>
        <v/>
      </c>
      <c r="AE82" s="3" t="str">
        <f ca="1">IFERROR(IF(D82="N08",IF(F82&lt;&gt;0,50,""),IFERROR(VLOOKUP($V82,索引表!$L$7:$O$13,4,FALSE)*VLOOKUP(VLOOKUP($G82,索引表!$R:$U,4,FALSE),索引表!$I$18:$L$30,4,FALSE)*VLOOKUP($U82,索引表!I:J,2,FALSE)*4,IF($U82="小怪",1*3.45*0.9*0.9,""))),0)</f>
        <v/>
      </c>
    </row>
    <row r="83" spans="1:31" x14ac:dyDescent="0.2">
      <c r="A83" s="3" t="s">
        <v>1457</v>
      </c>
      <c r="B83" s="3" t="str">
        <f t="shared" si="5"/>
        <v>P03</v>
      </c>
      <c r="C83" s="3" t="s">
        <v>539</v>
      </c>
      <c r="D83" s="3" t="s">
        <v>533</v>
      </c>
      <c r="E83" t="str">
        <f t="shared" si="4"/>
        <v>M22P03U02N01</v>
      </c>
      <c r="F83" s="26">
        <f ca="1">IFERROR(VLOOKUP(G83,模型表!C:U,19,0),0)</f>
        <v>0</v>
      </c>
      <c r="H83" s="26" t="str">
        <f ca="1">IFERROR(IF($F83=0,"",(VLOOKUP(RIGHT(A83,2)+0,难度表!B:F,3,FALSE)*K83+N83)),0)</f>
        <v/>
      </c>
      <c r="I83" s="26" t="str">
        <f ca="1">IFERROR(IF($F83=0,"",(VLOOKUP(RIGHT(B83,2)+0,难度表!B:F,4,FALSE)*L83+O83)),0)</f>
        <v/>
      </c>
      <c r="J83" s="26" t="str">
        <f ca="1">IFERROR(IF($F83=0,"",(VLOOKUP(RIGHT(B83,2)+0,难度表!B:F,5,FALSE)*M83+P83)),0)</f>
        <v/>
      </c>
      <c r="K83" s="26" t="s">
        <v>1081</v>
      </c>
      <c r="L83" s="26" t="s">
        <v>1081</v>
      </c>
      <c r="M83" s="3" t="s">
        <v>1081</v>
      </c>
      <c r="N83" s="26">
        <v>0</v>
      </c>
      <c r="O83" s="26">
        <v>0</v>
      </c>
      <c r="P83" s="26">
        <v>0</v>
      </c>
      <c r="Q83" s="26">
        <v>0</v>
      </c>
      <c r="R83" s="58" t="s">
        <v>545</v>
      </c>
      <c r="S83" s="26">
        <v>1</v>
      </c>
      <c r="T83" s="26">
        <v>0</v>
      </c>
      <c r="U83" s="26">
        <f ca="1">IFERROR(VLOOKUP(G83,模型表!$C:$T,18,FALSE),0)</f>
        <v>0</v>
      </c>
      <c r="V83" s="26">
        <f>IFERROR(VLOOKUP(G83,模型表!$C:$J,8,FALSE),0)</f>
        <v>0</v>
      </c>
      <c r="W83" s="26" t="s">
        <v>1081</v>
      </c>
      <c r="X83" s="26">
        <v>1</v>
      </c>
      <c r="Y83" s="26" t="str" cm="1">
        <f t="array" aca="1" ref="Y83" ca="1">INDEX(E:E,SMALL(IF($F$2:$F$3000,ROW($2:$3000),4^8),ROW(A82)))&amp;""</f>
        <v/>
      </c>
      <c r="Z83" s="26" t="str">
        <f t="shared" ca="1" si="6"/>
        <v/>
      </c>
      <c r="AA83" s="26" t="str">
        <f t="shared" ca="1" si="7"/>
        <v/>
      </c>
      <c r="AC83" s="26" t="str">
        <f ca="1">IFERROR(IFERROR(VLOOKUP($V83,索引表!$L$7:$O$13,2,FALSE)*VLOOKUP(VLOOKUP($G83,索引表!$R:$U,4,FALSE),索引表!$I$18:$L$30,2,FALSE)*VLOOKUP($U83,索引表!E:F,2,FALSE),IF($U83="小怪",0.738,"")),0)</f>
        <v/>
      </c>
      <c r="AD83" s="26" t="str">
        <f ca="1">IFERROR(IFERROR(VLOOKUP($V83,索引表!$L$7:$O$13,3,FALSE)*VLOOKUP(VLOOKUP($G83,索引表!$R:$U,4,FALSE),索引表!$I$18:$L$30,3,FALSE)*VLOOKUP($U83,索引表!G:H,2,FALSE)*0.3,IF($U83="小怪",0.2,"")),0)</f>
        <v/>
      </c>
      <c r="AE83" s="3" t="str">
        <f ca="1">IFERROR(IF(D83="N08",IF(F83&lt;&gt;0,50,""),IFERROR(VLOOKUP($V83,索引表!$L$7:$O$13,4,FALSE)*VLOOKUP(VLOOKUP($G83,索引表!$R:$U,4,FALSE),索引表!$I$18:$L$30,4,FALSE)*VLOOKUP($U83,索引表!I:J,2,FALSE)*4,IF($U83="小怪",1*3.45*0.9*0.9,""))),0)</f>
        <v/>
      </c>
    </row>
    <row r="84" spans="1:31" x14ac:dyDescent="0.2">
      <c r="A84" s="3" t="s">
        <v>1457</v>
      </c>
      <c r="B84" s="3" t="str">
        <f t="shared" si="5"/>
        <v>P03</v>
      </c>
      <c r="C84" s="3" t="s">
        <v>539</v>
      </c>
      <c r="D84" s="3" t="s">
        <v>534</v>
      </c>
      <c r="E84" t="str">
        <f t="shared" si="4"/>
        <v>M22P03U02N02</v>
      </c>
      <c r="F84" s="26">
        <f ca="1">IFERROR(VLOOKUP(G84,模型表!C:U,19,0),0)</f>
        <v>0</v>
      </c>
      <c r="H84" s="26" t="str">
        <f ca="1">IFERROR(IF($F84=0,"",(VLOOKUP(RIGHT(A84,2)+0,难度表!B:F,3,FALSE)*K84+N84)),0)</f>
        <v/>
      </c>
      <c r="I84" s="26" t="str">
        <f ca="1">IFERROR(IF($F84=0,"",(VLOOKUP(RIGHT(B84,2)+0,难度表!B:F,4,FALSE)*L84+O84)),0)</f>
        <v/>
      </c>
      <c r="J84" s="26" t="str">
        <f ca="1">IFERROR(IF($F84=0,"",(VLOOKUP(RIGHT(B84,2)+0,难度表!B:F,5,FALSE)*M84+P84)),0)</f>
        <v/>
      </c>
      <c r="K84" s="26" t="s">
        <v>1081</v>
      </c>
      <c r="L84" s="26" t="s">
        <v>1081</v>
      </c>
      <c r="M84" s="3" t="s">
        <v>1081</v>
      </c>
      <c r="N84" s="26">
        <v>0</v>
      </c>
      <c r="O84" s="26">
        <v>0</v>
      </c>
      <c r="P84" s="26">
        <v>0</v>
      </c>
      <c r="Q84" s="26">
        <v>0</v>
      </c>
      <c r="R84" s="58" t="s">
        <v>545</v>
      </c>
      <c r="S84" s="26">
        <v>1</v>
      </c>
      <c r="T84" s="26">
        <v>0</v>
      </c>
      <c r="U84" s="26">
        <f ca="1">IFERROR(VLOOKUP(G84,模型表!$C:$T,18,FALSE),0)</f>
        <v>0</v>
      </c>
      <c r="V84" s="26">
        <f>IFERROR(VLOOKUP(G84,模型表!$C:$J,8,FALSE),0)</f>
        <v>0</v>
      </c>
      <c r="W84" s="26">
        <v>0.22000000000000003</v>
      </c>
      <c r="X84" s="26">
        <v>1</v>
      </c>
      <c r="Y84" s="26" t="str" cm="1">
        <f t="array" aca="1" ref="Y84" ca="1">INDEX(E:E,SMALL(IF($F$2:$F$3000,ROW($2:$3000),4^8),ROW(A83)))&amp;""</f>
        <v/>
      </c>
      <c r="Z84" s="26" t="str">
        <f t="shared" ca="1" si="6"/>
        <v/>
      </c>
      <c r="AA84" s="26" t="str">
        <f t="shared" ca="1" si="7"/>
        <v/>
      </c>
      <c r="AC84" s="26" t="str">
        <f ca="1">IFERROR(IFERROR(VLOOKUP($V84,索引表!$L$7:$O$13,2,FALSE)*VLOOKUP(VLOOKUP($G84,索引表!$R:$U,4,FALSE),索引表!$I$18:$L$30,2,FALSE)*VLOOKUP($U84,索引表!E:F,2,FALSE),IF($U84="小怪",0.738,"")),0)</f>
        <v/>
      </c>
      <c r="AD84" s="26" t="str">
        <f ca="1">IFERROR(IFERROR(VLOOKUP($V84,索引表!$L$7:$O$13,3,FALSE)*VLOOKUP(VLOOKUP($G84,索引表!$R:$U,4,FALSE),索引表!$I$18:$L$30,3,FALSE)*VLOOKUP($U84,索引表!G:H,2,FALSE)*0.3,IF($U84="小怪",0.2,"")),0)</f>
        <v/>
      </c>
      <c r="AE84" s="3" t="str">
        <f ca="1">IFERROR(IF(D84="N08",IF(F84&lt;&gt;0,50,""),IFERROR(VLOOKUP($V84,索引表!$L$7:$O$13,4,FALSE)*VLOOKUP(VLOOKUP($G84,索引表!$R:$U,4,FALSE),索引表!$I$18:$L$30,4,FALSE)*VLOOKUP($U84,索引表!I:J,2,FALSE)*4,IF($U84="小怪",1*3.45*0.9*0.9,""))),0)</f>
        <v/>
      </c>
    </row>
    <row r="85" spans="1:31" x14ac:dyDescent="0.2">
      <c r="A85" s="3" t="s">
        <v>1457</v>
      </c>
      <c r="B85" s="3" t="str">
        <f t="shared" si="5"/>
        <v>P03</v>
      </c>
      <c r="C85" s="3" t="s">
        <v>539</v>
      </c>
      <c r="D85" s="3" t="s">
        <v>535</v>
      </c>
      <c r="E85" t="str">
        <f t="shared" si="4"/>
        <v>M22P03U02N03</v>
      </c>
      <c r="F85" s="26">
        <f ca="1">IFERROR(VLOOKUP(G85,模型表!C:U,19,0),0)</f>
        <v>0</v>
      </c>
      <c r="H85" s="26" t="str">
        <f ca="1">IFERROR(IF($F85=0,"",(VLOOKUP(RIGHT(A85,2)+0,难度表!B:F,3,FALSE)*K85+N85)),0)</f>
        <v/>
      </c>
      <c r="I85" s="26" t="str">
        <f ca="1">IFERROR(IF($F85=0,"",(VLOOKUP(RIGHT(B85,2)+0,难度表!B:F,4,FALSE)*L85+O85)),0)</f>
        <v/>
      </c>
      <c r="J85" s="26" t="str">
        <f ca="1">IFERROR(IF($F85=0,"",(VLOOKUP(RIGHT(B85,2)+0,难度表!B:F,5,FALSE)*M85+P85)),0)</f>
        <v/>
      </c>
      <c r="K85" s="26" t="s">
        <v>1081</v>
      </c>
      <c r="L85" s="26" t="s">
        <v>1081</v>
      </c>
      <c r="M85" s="3" t="s">
        <v>1081</v>
      </c>
      <c r="N85" s="26">
        <v>0</v>
      </c>
      <c r="O85" s="26">
        <v>0</v>
      </c>
      <c r="P85" s="26">
        <v>0</v>
      </c>
      <c r="Q85" s="26">
        <v>0</v>
      </c>
      <c r="R85" s="58" t="s">
        <v>545</v>
      </c>
      <c r="S85" s="26">
        <v>1</v>
      </c>
      <c r="T85" s="26">
        <v>0</v>
      </c>
      <c r="U85" s="26">
        <f ca="1">IFERROR(VLOOKUP(G85,模型表!$C:$T,18,FALSE),0)</f>
        <v>0</v>
      </c>
      <c r="V85" s="26">
        <f>IFERROR(VLOOKUP(G85,模型表!$C:$J,8,FALSE),0)</f>
        <v>0</v>
      </c>
      <c r="W85" s="26" t="s">
        <v>1081</v>
      </c>
      <c r="X85" s="26">
        <v>1</v>
      </c>
      <c r="Y85" s="26" t="str" cm="1">
        <f t="array" aca="1" ref="Y85" ca="1">INDEX(E:E,SMALL(IF($F$2:$F$3000,ROW($2:$3000),4^8),ROW(A84)))&amp;""</f>
        <v/>
      </c>
      <c r="Z85" s="26" t="str">
        <f t="shared" ca="1" si="6"/>
        <v/>
      </c>
      <c r="AA85" s="26" t="str">
        <f t="shared" ca="1" si="7"/>
        <v/>
      </c>
      <c r="AC85" s="26" t="str">
        <f ca="1">IFERROR(IFERROR(VLOOKUP($V85,索引表!$L$7:$O$13,2,FALSE)*VLOOKUP(VLOOKUP($G85,索引表!$R:$U,4,FALSE),索引表!$I$18:$L$30,2,FALSE)*VLOOKUP($U85,索引表!E:F,2,FALSE),IF($U85="小怪",0.738,"")),0)</f>
        <v/>
      </c>
      <c r="AD85" s="26" t="str">
        <f ca="1">IFERROR(IFERROR(VLOOKUP($V85,索引表!$L$7:$O$13,3,FALSE)*VLOOKUP(VLOOKUP($G85,索引表!$R:$U,4,FALSE),索引表!$I$18:$L$30,3,FALSE)*VLOOKUP($U85,索引表!G:H,2,FALSE)*0.3,IF($U85="小怪",0.2,"")),0)</f>
        <v/>
      </c>
      <c r="AE85" s="3" t="str">
        <f ca="1">IFERROR(IF(D85="N08",IF(F85&lt;&gt;0,50,""),IFERROR(VLOOKUP($V85,索引表!$L$7:$O$13,4,FALSE)*VLOOKUP(VLOOKUP($G85,索引表!$R:$U,4,FALSE),索引表!$I$18:$L$30,4,FALSE)*VLOOKUP($U85,索引表!I:J,2,FALSE)*4,IF($U85="小怪",1*3.45*0.9*0.9,""))),0)</f>
        <v/>
      </c>
    </row>
    <row r="86" spans="1:31" x14ac:dyDescent="0.2">
      <c r="A86" s="3" t="s">
        <v>1457</v>
      </c>
      <c r="B86" s="3" t="str">
        <f t="shared" si="5"/>
        <v>P03</v>
      </c>
      <c r="C86" s="3" t="s">
        <v>539</v>
      </c>
      <c r="D86" s="3" t="s">
        <v>536</v>
      </c>
      <c r="E86" t="str">
        <f t="shared" si="4"/>
        <v>M22P03U02N04</v>
      </c>
      <c r="F86" s="26">
        <f ca="1">IFERROR(VLOOKUP(G86,模型表!C:U,19,0),0)</f>
        <v>58</v>
      </c>
      <c r="G86" s="40" t="s">
        <v>982</v>
      </c>
      <c r="H86" s="26">
        <f ca="1">IFERROR(IF($F86=0,"",(VLOOKUP(RIGHT(A86,2)+0,难度表!B:F,3,FALSE)*K86+N86)),0)</f>
        <v>36723.020219999999</v>
      </c>
      <c r="I86" s="26">
        <f ca="1">IFERROR(IF($F86=0,"",(VLOOKUP(RIGHT(B86,2)+0,难度表!B:F,4,FALSE)*L86+O86)),0)</f>
        <v>11771.277120000001</v>
      </c>
      <c r="J86" s="26">
        <f ca="1">IFERROR(IF($F86=0,"",(VLOOKUP(RIGHT(B86,2)+0,难度表!B:F,5,FALSE)*M86+P86)),0)</f>
        <v>160343.74325952001</v>
      </c>
      <c r="K86" s="26">
        <v>1.1988000000000001</v>
      </c>
      <c r="L86" s="26">
        <v>0.24599999999999997</v>
      </c>
      <c r="M86" s="3">
        <f ca="1">2.79243*1.2</f>
        <v>3.3509159999999998</v>
      </c>
      <c r="N86" s="26">
        <v>0</v>
      </c>
      <c r="O86" s="26">
        <v>0</v>
      </c>
      <c r="P86" s="26">
        <v>0</v>
      </c>
      <c r="Q86" s="26">
        <v>1000</v>
      </c>
      <c r="R86" s="58" t="s">
        <v>545</v>
      </c>
      <c r="S86" s="26">
        <v>1</v>
      </c>
      <c r="T86" s="26">
        <v>30</v>
      </c>
      <c r="U86" s="26" t="str">
        <f ca="1">IFERROR(VLOOKUP(G86,模型表!$C:$T,18,FALSE),0)</f>
        <v>SR</v>
      </c>
      <c r="V86" s="26" t="str">
        <f>IFERROR(VLOOKUP(G86,模型表!$C:$J,8,FALSE),0)</f>
        <v>Attack</v>
      </c>
      <c r="W86" s="26">
        <v>0.2</v>
      </c>
      <c r="X86" s="26">
        <v>1</v>
      </c>
      <c r="Y86" s="26" t="str" cm="1">
        <f t="array" aca="1" ref="Y86" ca="1">INDEX(E:E,SMALL(IF($F$2:$F$3000,ROW($2:$3000),4^8),ROW(A85)))&amp;""</f>
        <v/>
      </c>
      <c r="Z86" s="26" t="str">
        <f t="shared" ca="1" si="6"/>
        <v/>
      </c>
      <c r="AA86" s="26" t="str">
        <f t="shared" ca="1" si="7"/>
        <v/>
      </c>
      <c r="AC86" s="26">
        <f ca="1">IFERROR(IFERROR(VLOOKUP($V86,索引表!$L$7:$O$13,2,FALSE)*VLOOKUP(VLOOKUP($G86,索引表!$R:$U,4,FALSE),索引表!$I$18:$L$30,2,FALSE)*VLOOKUP($U86,索引表!E:F,2,FALSE),IF($U86="小怪",0.738,"")),0)</f>
        <v>1.1988000000000001</v>
      </c>
      <c r="AD86" s="26">
        <f ca="1">IFERROR(IFERROR(VLOOKUP($V86,索引表!$L$7:$O$13,3,FALSE)*VLOOKUP(VLOOKUP($G86,索引表!$R:$U,4,FALSE),索引表!$I$18:$L$30,3,FALSE)*VLOOKUP($U86,索引表!G:H,2,FALSE)*0.3,IF($U86="小怪",0.2,"")),0)</f>
        <v>0.24599999999999997</v>
      </c>
      <c r="AE86" s="3">
        <f ca="1">IFERROR(IF(D86="N08",IF(F86&lt;&gt;0,50,""),IFERROR(VLOOKUP($V86,索引表!$L$7:$O$13,4,FALSE)*VLOOKUP(VLOOKUP($G86,索引表!$R:$U,4,FALSE),索引表!$I$18:$L$30,4,FALSE)*VLOOKUP($U86,索引表!I:J,2,FALSE)*4,IF($U86="小怪",1*3.45*0.9*0.9,""))),0)</f>
        <v>2.79243</v>
      </c>
    </row>
    <row r="87" spans="1:31" x14ac:dyDescent="0.2">
      <c r="A87" s="3" t="s">
        <v>1457</v>
      </c>
      <c r="B87" s="3" t="str">
        <f t="shared" si="5"/>
        <v>P03</v>
      </c>
      <c r="C87" s="3" t="s">
        <v>539</v>
      </c>
      <c r="D87" s="3" t="s">
        <v>537</v>
      </c>
      <c r="E87" t="str">
        <f t="shared" si="4"/>
        <v>M22P03U02N05</v>
      </c>
      <c r="F87" s="26">
        <f ca="1">IFERROR(VLOOKUP(G87,模型表!C:U,19,0),0)</f>
        <v>12</v>
      </c>
      <c r="G87" s="40" t="s">
        <v>74</v>
      </c>
      <c r="H87" s="26">
        <f ca="1">IFERROR(IF($F87=0,"",(VLOOKUP(RIGHT(A87,2)+0,难度表!B:F,3,FALSE)*K87+N87)),0)</f>
        <v>23158.661399999997</v>
      </c>
      <c r="I87" s="26">
        <f ca="1">IFERROR(IF($F87=0,"",(VLOOKUP(RIGHT(B87,2)+0,难度表!B:F,4,FALSE)*L87+O87)),0)</f>
        <v>14355.216000000002</v>
      </c>
      <c r="J87" s="26">
        <f ca="1">IFERROR(IF($F87=0,"",(VLOOKUP(RIGHT(B87,2)+0,难度表!B:F,5,FALSE)*M87+P87)),0)</f>
        <v>193149.43128000005</v>
      </c>
      <c r="K87" s="26">
        <v>0.75600000000000001</v>
      </c>
      <c r="L87" s="26">
        <v>0.3</v>
      </c>
      <c r="M87" s="3">
        <f ca="1">3.105*1.3</f>
        <v>4.0365000000000002</v>
      </c>
      <c r="N87" s="26">
        <v>0</v>
      </c>
      <c r="O87" s="26">
        <v>0</v>
      </c>
      <c r="P87" s="26">
        <v>0</v>
      </c>
      <c r="Q87" s="26">
        <v>880</v>
      </c>
      <c r="R87" s="58" t="s">
        <v>545</v>
      </c>
      <c r="S87" s="26">
        <v>1</v>
      </c>
      <c r="T87" s="26">
        <v>0</v>
      </c>
      <c r="U87" s="26" t="str">
        <f ca="1">IFERROR(VLOOKUP(G87,模型表!$C:$T,18,FALSE),0)</f>
        <v>SR</v>
      </c>
      <c r="V87" s="26" t="str">
        <f>IFERROR(VLOOKUP(G87,模型表!$C:$J,8,FALSE),0)</f>
        <v>Summon</v>
      </c>
      <c r="W87" s="26">
        <v>0.18000000000000002</v>
      </c>
      <c r="X87" s="26">
        <v>1</v>
      </c>
      <c r="Y87" s="26" t="str" cm="1">
        <f t="array" aca="1" ref="Y87" ca="1">INDEX(E:E,SMALL(IF($F$2:$F$3000,ROW($2:$3000),4^8),ROW(A86)))&amp;""</f>
        <v/>
      </c>
      <c r="Z87" s="26" t="str">
        <f t="shared" ca="1" si="6"/>
        <v/>
      </c>
      <c r="AA87" s="26" t="str">
        <f t="shared" ca="1" si="7"/>
        <v/>
      </c>
      <c r="AC87" s="26">
        <f ca="1">IFERROR(IFERROR(VLOOKUP($V87,索引表!$L$7:$O$13,2,FALSE)*VLOOKUP(VLOOKUP($G87,索引表!$R:$U,4,FALSE),索引表!$I$18:$L$30,2,FALSE)*VLOOKUP($U87,索引表!E:F,2,FALSE),IF($U87="小怪",0.738,"")),0)</f>
        <v>0.75600000000000001</v>
      </c>
      <c r="AD87" s="26">
        <f ca="1">IFERROR(IFERROR(VLOOKUP($V87,索引表!$L$7:$O$13,3,FALSE)*VLOOKUP(VLOOKUP($G87,索引表!$R:$U,4,FALSE),索引表!$I$18:$L$30,3,FALSE)*VLOOKUP($U87,索引表!G:H,2,FALSE)*0.3,IF($U87="小怪",0.2,"")),0)</f>
        <v>0.3</v>
      </c>
      <c r="AE87" s="3">
        <f ca="1">IFERROR(IF(D87="N08",IF(F87&lt;&gt;0,50,""),IFERROR(VLOOKUP($V87,索引表!$L$7:$O$13,4,FALSE)*VLOOKUP(VLOOKUP($G87,索引表!$R:$U,4,FALSE),索引表!$I$18:$L$30,4,FALSE)*VLOOKUP($U87,索引表!I:J,2,FALSE)*4,IF($U87="小怪",1*3.45*0.9*0.9,""))),0)</f>
        <v>3.1050000000000004</v>
      </c>
    </row>
    <row r="88" spans="1:31" x14ac:dyDescent="0.2">
      <c r="A88" s="3" t="s">
        <v>1457</v>
      </c>
      <c r="B88" s="3" t="str">
        <f t="shared" si="5"/>
        <v>P03</v>
      </c>
      <c r="C88" s="3" t="s">
        <v>539</v>
      </c>
      <c r="D88" s="3" t="s">
        <v>538</v>
      </c>
      <c r="E88" t="str">
        <f t="shared" si="4"/>
        <v>M22P03U02N06</v>
      </c>
      <c r="F88" s="26">
        <f ca="1">IFERROR(VLOOKUP(G88,模型表!C:U,19,0),0)</f>
        <v>58</v>
      </c>
      <c r="G88" s="40" t="s">
        <v>982</v>
      </c>
      <c r="H88" s="26">
        <f ca="1">IFERROR(IF($F88=0,"",(VLOOKUP(RIGHT(A88,2)+0,难度表!B:F,3,FALSE)*K88+N88)),0)</f>
        <v>36723.020219999999</v>
      </c>
      <c r="I88" s="26">
        <f ca="1">IFERROR(IF($F88=0,"",(VLOOKUP(RIGHT(B88,2)+0,难度表!B:F,4,FALSE)*L88+O88)),0)</f>
        <v>11771.277120000001</v>
      </c>
      <c r="J88" s="26">
        <f ca="1">IFERROR(IF($F88=0,"",(VLOOKUP(RIGHT(B88,2)+0,难度表!B:F,5,FALSE)*M88+P88)),0)</f>
        <v>160343.74325952001</v>
      </c>
      <c r="K88" s="26">
        <v>1.1988000000000001</v>
      </c>
      <c r="L88" s="26">
        <v>0.24599999999999997</v>
      </c>
      <c r="M88" s="3">
        <f ca="1">2.79243*1.2</f>
        <v>3.3509159999999998</v>
      </c>
      <c r="N88" s="26">
        <v>0</v>
      </c>
      <c r="O88" s="26">
        <v>0</v>
      </c>
      <c r="P88" s="26">
        <v>0</v>
      </c>
      <c r="Q88" s="26">
        <v>1000</v>
      </c>
      <c r="R88" s="58" t="s">
        <v>545</v>
      </c>
      <c r="S88" s="26">
        <v>1</v>
      </c>
      <c r="T88" s="26">
        <v>0</v>
      </c>
      <c r="U88" s="26" t="str">
        <f ca="1">IFERROR(VLOOKUP(G88,模型表!$C:$T,18,FALSE),0)</f>
        <v>SR</v>
      </c>
      <c r="V88" s="26" t="str">
        <f>IFERROR(VLOOKUP(G88,模型表!$C:$J,8,FALSE),0)</f>
        <v>Attack</v>
      </c>
      <c r="W88" s="26">
        <v>0.18000000000000002</v>
      </c>
      <c r="X88" s="26">
        <v>1</v>
      </c>
      <c r="Y88" s="26" t="str" cm="1">
        <f t="array" aca="1" ref="Y88" ca="1">INDEX(E:E,SMALL(IF($F$2:$F$3000,ROW($2:$3000),4^8),ROW(A87)))&amp;""</f>
        <v/>
      </c>
      <c r="Z88" s="26" t="str">
        <f t="shared" ca="1" si="6"/>
        <v/>
      </c>
      <c r="AA88" s="26" t="str">
        <f t="shared" ca="1" si="7"/>
        <v/>
      </c>
      <c r="AC88" s="26">
        <f ca="1">IFERROR(IFERROR(VLOOKUP($V88,索引表!$L$7:$O$13,2,FALSE)*VLOOKUP(VLOOKUP($G88,索引表!$R:$U,4,FALSE),索引表!$I$18:$L$30,2,FALSE)*VLOOKUP($U88,索引表!E:F,2,FALSE),IF($U88="小怪",0.738,"")),0)</f>
        <v>1.1988000000000001</v>
      </c>
      <c r="AD88" s="26">
        <f ca="1">IFERROR(IFERROR(VLOOKUP($V88,索引表!$L$7:$O$13,3,FALSE)*VLOOKUP(VLOOKUP($G88,索引表!$R:$U,4,FALSE),索引表!$I$18:$L$30,3,FALSE)*VLOOKUP($U88,索引表!G:H,2,FALSE)*0.3,IF($U88="小怪",0.2,"")),0)</f>
        <v>0.24599999999999997</v>
      </c>
      <c r="AE88" s="3">
        <f ca="1">IFERROR(IF(D88="N08",IF(F88&lt;&gt;0,50,""),IFERROR(VLOOKUP($V88,索引表!$L$7:$O$13,4,FALSE)*VLOOKUP(VLOOKUP($G88,索引表!$R:$U,4,FALSE),索引表!$I$18:$L$30,4,FALSE)*VLOOKUP($U88,索引表!I:J,2,FALSE)*4,IF($U88="小怪",1*3.45*0.9*0.9,""))),0)</f>
        <v>2.79243</v>
      </c>
    </row>
    <row r="89" spans="1:31" x14ac:dyDescent="0.2">
      <c r="A89" s="3" t="s">
        <v>1457</v>
      </c>
      <c r="B89" s="3" t="str">
        <f t="shared" si="5"/>
        <v>P03</v>
      </c>
      <c r="C89" s="3" t="s">
        <v>539</v>
      </c>
      <c r="D89" s="3" t="s">
        <v>542</v>
      </c>
      <c r="E89" t="str">
        <f t="shared" si="4"/>
        <v>M22P03U02N07</v>
      </c>
      <c r="F89" s="26">
        <f ca="1">IFERROR(VLOOKUP(G89,模型表!C:U,19,0),0)</f>
        <v>0</v>
      </c>
      <c r="H89" s="26" t="str">
        <f ca="1">IFERROR(IF($F89=0,"",(VLOOKUP(RIGHT(A89,2)+0,难度表!B:F,3,FALSE)*K89+N89)),0)</f>
        <v/>
      </c>
      <c r="I89" s="26" t="str">
        <f ca="1">IFERROR(IF($F89=0,"",(VLOOKUP(RIGHT(B89,2)+0,难度表!B:F,4,FALSE)*L89+O89)),0)</f>
        <v/>
      </c>
      <c r="J89" s="26" t="str">
        <f ca="1">IFERROR(IF($F89=0,"",(VLOOKUP(RIGHT(B89,2)+0,难度表!B:F,5,FALSE)*M89+P89)),0)</f>
        <v/>
      </c>
      <c r="K89" s="26" t="s">
        <v>1081</v>
      </c>
      <c r="L89" s="26" t="s">
        <v>1081</v>
      </c>
      <c r="M89" s="3" t="s">
        <v>1081</v>
      </c>
      <c r="N89" s="26">
        <v>0</v>
      </c>
      <c r="O89" s="26">
        <v>0</v>
      </c>
      <c r="P89" s="26">
        <v>0</v>
      </c>
      <c r="Q89" s="26">
        <v>0</v>
      </c>
      <c r="R89" s="58" t="s">
        <v>545</v>
      </c>
      <c r="S89" s="26">
        <v>1</v>
      </c>
      <c r="T89" s="26">
        <v>0</v>
      </c>
      <c r="U89" s="26">
        <f ca="1">IFERROR(VLOOKUP(G89,模型表!$C:$T,18,FALSE),0)</f>
        <v>0</v>
      </c>
      <c r="V89" s="26">
        <f>IFERROR(VLOOKUP(G89,模型表!$C:$J,8,FALSE),0)</f>
        <v>0</v>
      </c>
      <c r="W89" s="26">
        <v>0.18000000000000002</v>
      </c>
      <c r="X89" s="26">
        <v>1</v>
      </c>
      <c r="Y89" s="26" t="str" cm="1">
        <f t="array" aca="1" ref="Y89" ca="1">INDEX(E:E,SMALL(IF($F$2:$F$3000,ROW($2:$3000),4^8),ROW(A88)))&amp;""</f>
        <v/>
      </c>
      <c r="Z89" s="26" t="str">
        <f t="shared" ca="1" si="6"/>
        <v/>
      </c>
      <c r="AA89" s="26" t="str">
        <f t="shared" ca="1" si="7"/>
        <v/>
      </c>
      <c r="AC89" s="26" t="str">
        <f ca="1">IFERROR(IFERROR(VLOOKUP($V89,索引表!$L$7:$O$13,2,FALSE)*VLOOKUP(VLOOKUP($G89,索引表!$R:$U,4,FALSE),索引表!$I$18:$L$30,2,FALSE)*VLOOKUP($U89,索引表!E:F,2,FALSE),IF($U89="小怪",0.738,"")),0)</f>
        <v/>
      </c>
      <c r="AD89" s="26" t="str">
        <f ca="1">IFERROR(IFERROR(VLOOKUP($V89,索引表!$L$7:$O$13,3,FALSE)*VLOOKUP(VLOOKUP($G89,索引表!$R:$U,4,FALSE),索引表!$I$18:$L$30,3,FALSE)*VLOOKUP($U89,索引表!G:H,2,FALSE)*0.3,IF($U89="小怪",0.2,"")),0)</f>
        <v/>
      </c>
      <c r="AE89" s="3" t="str">
        <f ca="1">IFERROR(IF(D89="N08",IF(F89&lt;&gt;0,50,""),IFERROR(VLOOKUP($V89,索引表!$L$7:$O$13,4,FALSE)*VLOOKUP(VLOOKUP($G89,索引表!$R:$U,4,FALSE),索引表!$I$18:$L$30,4,FALSE)*VLOOKUP($U89,索引表!I:J,2,FALSE)*4,IF($U89="小怪",1*3.45*0.9*0.9,""))),0)</f>
        <v/>
      </c>
    </row>
    <row r="90" spans="1:31" x14ac:dyDescent="0.2">
      <c r="A90" s="3" t="s">
        <v>1457</v>
      </c>
      <c r="B90" s="3" t="str">
        <f t="shared" si="5"/>
        <v>P03</v>
      </c>
      <c r="C90" s="3" t="s">
        <v>539</v>
      </c>
      <c r="D90" s="3" t="s">
        <v>543</v>
      </c>
      <c r="E90" t="str">
        <f t="shared" si="4"/>
        <v>M22P03U02N08</v>
      </c>
      <c r="F90" s="26">
        <f ca="1">IFERROR(VLOOKUP(G90,模型表!C:U,19,0),0)</f>
        <v>0</v>
      </c>
      <c r="H90" s="26" t="str">
        <f ca="1">IFERROR(IF($F90=0,"",(VLOOKUP(RIGHT(A90,2)+0,难度表!B:F,3,FALSE)*K90+N90)),0)</f>
        <v/>
      </c>
      <c r="I90" s="26" t="str">
        <f ca="1">IFERROR(IF($F90=0,"",(VLOOKUP(RIGHT(B90,2)+0,难度表!B:F,4,FALSE)*L90+O90)),0)</f>
        <v/>
      </c>
      <c r="J90" s="26" t="str">
        <f ca="1">IFERROR(IF($F90=0,"",(VLOOKUP(RIGHT(B90,2)+0,难度表!B:F,5,FALSE)*M90+P90)),0)</f>
        <v/>
      </c>
      <c r="K90" s="26" t="s">
        <v>1081</v>
      </c>
      <c r="L90" s="26" t="s">
        <v>1081</v>
      </c>
      <c r="M90" s="3" t="s">
        <v>1081</v>
      </c>
      <c r="N90" s="26">
        <v>0</v>
      </c>
      <c r="O90" s="26">
        <v>0</v>
      </c>
      <c r="P90" s="26">
        <v>0</v>
      </c>
      <c r="Q90" s="26">
        <v>0</v>
      </c>
      <c r="R90" s="59" t="s">
        <v>845</v>
      </c>
      <c r="S90" s="26">
        <v>1</v>
      </c>
      <c r="T90" s="26">
        <v>0</v>
      </c>
      <c r="U90" s="26">
        <f ca="1">IFERROR(VLOOKUP(G90,模型表!$C:$T,18,FALSE),0)</f>
        <v>0</v>
      </c>
      <c r="V90" s="26">
        <f>IFERROR(VLOOKUP(G90,模型表!$C:$J,8,FALSE),0)</f>
        <v>0</v>
      </c>
      <c r="W90" s="26" t="s">
        <v>1081</v>
      </c>
      <c r="X90" s="26">
        <v>1</v>
      </c>
      <c r="Y90" s="26" t="str" cm="1">
        <f t="array" aca="1" ref="Y90" ca="1">INDEX(E:E,SMALL(IF($F$2:$F$3000,ROW($2:$3000),4^8),ROW(A89)))&amp;""</f>
        <v/>
      </c>
      <c r="Z90" s="26" t="str">
        <f t="shared" ca="1" si="6"/>
        <v/>
      </c>
      <c r="AA90" s="26" t="str">
        <f t="shared" ca="1" si="7"/>
        <v/>
      </c>
      <c r="AC90" s="26" t="str">
        <f ca="1">IFERROR(IFERROR(VLOOKUP($V90,索引表!$L$7:$O$13,2,FALSE)*VLOOKUP(VLOOKUP($G90,索引表!$R:$U,4,FALSE),索引表!$I$18:$L$30,2,FALSE)*VLOOKUP($U90,索引表!E:F,2,FALSE),IF($U90="小怪",0.738,"")),0)</f>
        <v/>
      </c>
      <c r="AD90" s="26" t="str">
        <f ca="1">IFERROR(IFERROR(VLOOKUP($V90,索引表!$L$7:$O$13,3,FALSE)*VLOOKUP(VLOOKUP($G90,索引表!$R:$U,4,FALSE),索引表!$I$18:$L$30,3,FALSE)*VLOOKUP($U90,索引表!G:H,2,FALSE)*0.3,IF($U90="小怪",0.2,"")),0)</f>
        <v/>
      </c>
      <c r="AE90" s="3" t="str">
        <f ca="1">IFERROR(IF(D90="N08",IF(F90&lt;&gt;0,50,""),IFERROR(VLOOKUP($V90,索引表!$L$7:$O$13,4,FALSE)*VLOOKUP(VLOOKUP($G90,索引表!$R:$U,4,FALSE),索引表!$I$18:$L$30,4,FALSE)*VLOOKUP($U90,索引表!I:J,2,FALSE)*4,IF($U90="小怪",1*3.45*0.9*0.9,""))),0)</f>
        <v/>
      </c>
    </row>
    <row r="91" spans="1:31" x14ac:dyDescent="0.2">
      <c r="A91" s="3" t="s">
        <v>1457</v>
      </c>
      <c r="B91" s="3" t="str">
        <f t="shared" si="5"/>
        <v>P03</v>
      </c>
      <c r="C91" s="3" t="s">
        <v>539</v>
      </c>
      <c r="D91" s="3" t="s">
        <v>544</v>
      </c>
      <c r="E91" t="str">
        <f t="shared" si="4"/>
        <v>M22P03U02N09</v>
      </c>
      <c r="F91" s="26">
        <f ca="1">IFERROR(VLOOKUP(G91,模型表!C:U,19,0),0)</f>
        <v>0</v>
      </c>
      <c r="H91" s="26" t="str">
        <f ca="1">IFERROR(IF($F91=0,"",(VLOOKUP(RIGHT(A91,2)+0,难度表!B:F,3,FALSE)*K91+N91)),0)</f>
        <v/>
      </c>
      <c r="I91" s="26" t="str">
        <f ca="1">IFERROR(IF($F91=0,"",(VLOOKUP(RIGHT(B91,2)+0,难度表!B:F,4,FALSE)*L91+O91)),0)</f>
        <v/>
      </c>
      <c r="J91" s="26" t="str">
        <f ca="1">IFERROR(IF($F91=0,"",(VLOOKUP(RIGHT(B91,2)+0,难度表!B:F,5,FALSE)*M91+P91)),0)</f>
        <v/>
      </c>
      <c r="K91" s="26" t="s">
        <v>1081</v>
      </c>
      <c r="L91" s="26" t="s">
        <v>1081</v>
      </c>
      <c r="M91" s="3" t="s">
        <v>1081</v>
      </c>
      <c r="N91" s="26">
        <v>0</v>
      </c>
      <c r="O91" s="26">
        <v>0</v>
      </c>
      <c r="P91" s="26">
        <v>0</v>
      </c>
      <c r="Q91" s="26">
        <v>0</v>
      </c>
      <c r="R91" s="58" t="s">
        <v>545</v>
      </c>
      <c r="S91" s="26">
        <v>1</v>
      </c>
      <c r="T91" s="26">
        <v>0</v>
      </c>
      <c r="U91" s="26">
        <f ca="1">IFERROR(VLOOKUP(G91,模型表!$C:$T,18,FALSE),0)</f>
        <v>0</v>
      </c>
      <c r="V91" s="26">
        <f>IFERROR(VLOOKUP(G91,模型表!$C:$J,8,FALSE),0)</f>
        <v>0</v>
      </c>
      <c r="W91" s="26">
        <v>0.18000000000000002</v>
      </c>
      <c r="X91" s="26">
        <v>1</v>
      </c>
      <c r="Y91" s="26" t="str" cm="1">
        <f t="array" aca="1" ref="Y91" ca="1">INDEX(E:E,SMALL(IF($F$2:$F$3000,ROW($2:$3000),4^8),ROW(A90)))&amp;""</f>
        <v/>
      </c>
      <c r="Z91" s="26" t="str">
        <f t="shared" ca="1" si="6"/>
        <v/>
      </c>
      <c r="AA91" s="26" t="str">
        <f t="shared" ca="1" si="7"/>
        <v/>
      </c>
      <c r="AC91" s="26" t="str">
        <f ca="1">IFERROR(IFERROR(VLOOKUP($V91,索引表!$L$7:$O$13,2,FALSE)*VLOOKUP(VLOOKUP($G91,索引表!$R:$U,4,FALSE),索引表!$I$18:$L$30,2,FALSE)*VLOOKUP($U91,索引表!E:F,2,FALSE),IF($U91="小怪",0.738,"")),0)</f>
        <v/>
      </c>
      <c r="AD91" s="26" t="str">
        <f ca="1">IFERROR(IFERROR(VLOOKUP($V91,索引表!$L$7:$O$13,3,FALSE)*VLOOKUP(VLOOKUP($G91,索引表!$R:$U,4,FALSE),索引表!$I$18:$L$30,3,FALSE)*VLOOKUP($U91,索引表!G:H,2,FALSE)*0.3,IF($U91="小怪",0.2,"")),0)</f>
        <v/>
      </c>
      <c r="AE91" s="3" t="str">
        <f ca="1">IFERROR(IF(D91="N08",IF(F91&lt;&gt;0,50,""),IFERROR(VLOOKUP($V91,索引表!$L$7:$O$13,4,FALSE)*VLOOKUP(VLOOKUP($G91,索引表!$R:$U,4,FALSE),索引表!$I$18:$L$30,4,FALSE)*VLOOKUP($U91,索引表!I:J,2,FALSE)*4,IF($U91="小怪",1*3.45*0.9*0.9,""))),0)</f>
        <v/>
      </c>
    </row>
    <row r="92" spans="1:31" x14ac:dyDescent="0.2">
      <c r="A92" s="3" t="s">
        <v>1457</v>
      </c>
      <c r="B92" s="3" t="str">
        <f t="shared" si="5"/>
        <v>P03</v>
      </c>
      <c r="C92" s="3" t="s">
        <v>540</v>
      </c>
      <c r="D92" s="3" t="s">
        <v>533</v>
      </c>
      <c r="E92" t="str">
        <f t="shared" si="4"/>
        <v>M22P03U03N01</v>
      </c>
      <c r="F92" s="26">
        <f ca="1">IFERROR(VLOOKUP(G92,模型表!C:U,19,0),0)</f>
        <v>0</v>
      </c>
      <c r="H92" s="26" t="str">
        <f ca="1">IFERROR(IF($F92=0,"",(VLOOKUP(RIGHT(A92,2)+0,难度表!B:F,3,FALSE)*K92+N92)),0)</f>
        <v/>
      </c>
      <c r="I92" s="26" t="str">
        <f ca="1">IFERROR(IF($F92=0,"",(VLOOKUP(RIGHT(B92,2)+0,难度表!B:F,4,FALSE)*L92+O92)),0)</f>
        <v/>
      </c>
      <c r="J92" s="26" t="str">
        <f ca="1">IFERROR(IF($F92=0,"",(VLOOKUP(RIGHT(B92,2)+0,难度表!B:F,5,FALSE)*M92+P92)),0)</f>
        <v/>
      </c>
      <c r="K92" s="26" t="s">
        <v>1081</v>
      </c>
      <c r="L92" s="26" t="s">
        <v>1081</v>
      </c>
      <c r="M92" s="3" t="s">
        <v>1081</v>
      </c>
      <c r="N92" s="26">
        <v>0</v>
      </c>
      <c r="O92" s="26">
        <v>0</v>
      </c>
      <c r="P92" s="26">
        <v>0</v>
      </c>
      <c r="Q92" s="26">
        <v>0</v>
      </c>
      <c r="R92" s="58" t="s">
        <v>545</v>
      </c>
      <c r="S92" s="26">
        <v>1</v>
      </c>
      <c r="T92" s="26">
        <v>0</v>
      </c>
      <c r="U92" s="26">
        <f ca="1">IFERROR(VLOOKUP(G92,模型表!$C:$T,18,FALSE),0)</f>
        <v>0</v>
      </c>
      <c r="V92" s="26">
        <f>IFERROR(VLOOKUP(G92,模型表!$C:$J,8,FALSE),0)</f>
        <v>0</v>
      </c>
      <c r="W92" s="26">
        <v>0.22000000000000003</v>
      </c>
      <c r="X92" s="26">
        <v>1</v>
      </c>
      <c r="Y92" s="26" t="str" cm="1">
        <f t="array" aca="1" ref="Y92" ca="1">INDEX(E:E,SMALL(IF($F$2:$F$3000,ROW($2:$3000),4^8),ROW(A91)))&amp;""</f>
        <v/>
      </c>
      <c r="Z92" s="26" t="str">
        <f t="shared" ca="1" si="6"/>
        <v/>
      </c>
      <c r="AA92" s="26" t="str">
        <f t="shared" ca="1" si="7"/>
        <v/>
      </c>
      <c r="AC92" s="26" t="str">
        <f ca="1">IFERROR(IFERROR(VLOOKUP($V92,索引表!$L$7:$O$13,2,FALSE)*VLOOKUP(VLOOKUP($G92,索引表!$R:$U,4,FALSE),索引表!$I$18:$L$30,2,FALSE)*VLOOKUP($U92,索引表!E:F,2,FALSE),IF($U92="小怪",0.738,"")),0)</f>
        <v/>
      </c>
      <c r="AD92" s="26" t="str">
        <f ca="1">IFERROR(IFERROR(VLOOKUP($V92,索引表!$L$7:$O$13,3,FALSE)*VLOOKUP(VLOOKUP($G92,索引表!$R:$U,4,FALSE),索引表!$I$18:$L$30,3,FALSE)*VLOOKUP($U92,索引表!G:H,2,FALSE)*0.3,IF($U92="小怪",0.2,"")),0)</f>
        <v/>
      </c>
      <c r="AE92" s="3" t="str">
        <f ca="1">IFERROR(IF(D92="N08",IF(F92&lt;&gt;0,50,""),IFERROR(VLOOKUP($V92,索引表!$L$7:$O$13,4,FALSE)*VLOOKUP(VLOOKUP($G92,索引表!$R:$U,4,FALSE),索引表!$I$18:$L$30,4,FALSE)*VLOOKUP($U92,索引表!I:J,2,FALSE)*4,IF($U92="小怪",1*3.45*0.9*0.9,""))),0)</f>
        <v/>
      </c>
    </row>
    <row r="93" spans="1:31" x14ac:dyDescent="0.2">
      <c r="A93" s="3" t="s">
        <v>1457</v>
      </c>
      <c r="B93" s="3" t="str">
        <f t="shared" si="5"/>
        <v>P03</v>
      </c>
      <c r="C93" s="3" t="s">
        <v>540</v>
      </c>
      <c r="D93" s="3" t="s">
        <v>534</v>
      </c>
      <c r="E93" t="str">
        <f t="shared" si="4"/>
        <v>M22P03U03N02</v>
      </c>
      <c r="F93" s="26">
        <f ca="1">IFERROR(VLOOKUP(G93,模型表!C:U,19,0),0)</f>
        <v>19</v>
      </c>
      <c r="G93" s="40" t="s">
        <v>117</v>
      </c>
      <c r="H93" s="26">
        <f ca="1">IFERROR(IF($F93=0,"",(VLOOKUP(RIGHT(A93,2)+0,难度表!B:F,3,FALSE)*K93+N93)),0)</f>
        <v>27263.503499999999</v>
      </c>
      <c r="I93" s="26">
        <f ca="1">IFERROR(IF($F93=0,"",(VLOOKUP(RIGHT(B93,2)+0,难度表!B:F,4,FALSE)*L93+O93)),0)</f>
        <v>14355.216000000002</v>
      </c>
      <c r="J93" s="26">
        <f ca="1">IFERROR(IF($F93=0,"",(VLOOKUP(RIGHT(B93,2)+0,难度表!B:F,5,FALSE)*M93+P93)),0)</f>
        <v>225807.54768000005</v>
      </c>
      <c r="K93" s="26">
        <v>0.89</v>
      </c>
      <c r="L93" s="26">
        <v>0.3</v>
      </c>
      <c r="M93" s="3">
        <f ca="1">3.63*1.3</f>
        <v>4.7190000000000003</v>
      </c>
      <c r="N93" s="26">
        <v>0</v>
      </c>
      <c r="O93" s="26">
        <v>0</v>
      </c>
      <c r="P93" s="26">
        <v>0</v>
      </c>
      <c r="Q93" s="26">
        <v>880</v>
      </c>
      <c r="R93" s="58" t="s">
        <v>545</v>
      </c>
      <c r="S93" s="26">
        <v>1</v>
      </c>
      <c r="T93" s="26">
        <v>30</v>
      </c>
      <c r="U93" s="26" t="str">
        <f ca="1">IFERROR(VLOOKUP(G93,模型表!$C:$T,18,FALSE),0)</f>
        <v>SSR</v>
      </c>
      <c r="V93" s="26" t="str">
        <f>IFERROR(VLOOKUP(G93,模型表!$C:$J,8,FALSE),0)</f>
        <v>Summon</v>
      </c>
      <c r="W93" s="26" t="s">
        <v>1081</v>
      </c>
      <c r="X93" s="26">
        <v>1</v>
      </c>
      <c r="Y93" s="26" t="str" cm="1">
        <f t="array" aca="1" ref="Y93" ca="1">INDEX(E:E,SMALL(IF($F$2:$F$3000,ROW($2:$3000),4^8),ROW(A92)))&amp;""</f>
        <v/>
      </c>
      <c r="Z93" s="26" t="str">
        <f t="shared" ca="1" si="6"/>
        <v/>
      </c>
      <c r="AA93" s="26" t="str">
        <f t="shared" ca="1" si="7"/>
        <v/>
      </c>
      <c r="AC93" s="26">
        <f ca="1">IFERROR(IFERROR(VLOOKUP($V93,索引表!$L$7:$O$13,2,FALSE)*VLOOKUP(VLOOKUP($G93,索引表!$R:$U,4,FALSE),索引表!$I$18:$L$30,2,FALSE)*VLOOKUP($U93,索引表!E:F,2,FALSE),IF($U93="小怪",0.738,"")),0)</f>
        <v>0.89</v>
      </c>
      <c r="AD93" s="26">
        <f ca="1">IFERROR(IFERROR(VLOOKUP($V93,索引表!$L$7:$O$13,3,FALSE)*VLOOKUP(VLOOKUP($G93,索引表!$R:$U,4,FALSE),索引表!$I$18:$L$30,3,FALSE)*VLOOKUP($U93,索引表!G:H,2,FALSE)*0.3,IF($U93="小怪",0.2,"")),0)</f>
        <v>0.3</v>
      </c>
      <c r="AE93" s="3">
        <f ca="1">IFERROR(IF(D93="N08",IF(F93&lt;&gt;0,50,""),IFERROR(VLOOKUP($V93,索引表!$L$7:$O$13,4,FALSE)*VLOOKUP(VLOOKUP($G93,索引表!$R:$U,4,FALSE),索引表!$I$18:$L$30,4,FALSE)*VLOOKUP($U93,索引表!I:J,2,FALSE)*4,IF($U93="小怪",1*3.45*0.9*0.9,""))),0)</f>
        <v>3.63</v>
      </c>
    </row>
    <row r="94" spans="1:31" x14ac:dyDescent="0.2">
      <c r="A94" s="3" t="s">
        <v>1457</v>
      </c>
      <c r="B94" s="3" t="str">
        <f t="shared" si="5"/>
        <v>P03</v>
      </c>
      <c r="C94" s="3" t="s">
        <v>540</v>
      </c>
      <c r="D94" s="3" t="s">
        <v>535</v>
      </c>
      <c r="E94" t="str">
        <f t="shared" si="4"/>
        <v>M22P03U03N03</v>
      </c>
      <c r="F94" s="26">
        <f ca="1">IFERROR(VLOOKUP(G94,模型表!C:U,19,0),0)</f>
        <v>0</v>
      </c>
      <c r="H94" s="26" t="str">
        <f ca="1">IFERROR(IF($F94=0,"",(VLOOKUP(RIGHT(A94,2)+0,难度表!B:F,3,FALSE)*K94+N94)),0)</f>
        <v/>
      </c>
      <c r="I94" s="26" t="str">
        <f ca="1">IFERROR(IF($F94=0,"",(VLOOKUP(RIGHT(B94,2)+0,难度表!B:F,4,FALSE)*L94+O94)),0)</f>
        <v/>
      </c>
      <c r="J94" s="26" t="str">
        <f ca="1">IFERROR(IF($F94=0,"",(VLOOKUP(RIGHT(B94,2)+0,难度表!B:F,5,FALSE)*M94+P94)),0)</f>
        <v/>
      </c>
      <c r="K94" s="26" t="s">
        <v>1081</v>
      </c>
      <c r="L94" s="26" t="s">
        <v>1081</v>
      </c>
      <c r="M94" s="3" t="s">
        <v>1081</v>
      </c>
      <c r="N94" s="26">
        <v>0</v>
      </c>
      <c r="O94" s="26">
        <v>0</v>
      </c>
      <c r="P94" s="26">
        <v>0</v>
      </c>
      <c r="Q94" s="26">
        <v>0</v>
      </c>
      <c r="R94" s="58" t="s">
        <v>545</v>
      </c>
      <c r="S94" s="26">
        <v>1</v>
      </c>
      <c r="T94" s="26">
        <v>0</v>
      </c>
      <c r="U94" s="26">
        <f ca="1">IFERROR(VLOOKUP(G94,模型表!$C:$T,18,FALSE),0)</f>
        <v>0</v>
      </c>
      <c r="V94" s="26">
        <f>IFERROR(VLOOKUP(G94,模型表!$C:$J,8,FALSE),0)</f>
        <v>0</v>
      </c>
      <c r="W94" s="26" t="s">
        <v>1081</v>
      </c>
      <c r="X94" s="26">
        <v>1</v>
      </c>
      <c r="Y94" s="26" t="str" cm="1">
        <f t="array" aca="1" ref="Y94" ca="1">INDEX(E:E,SMALL(IF($F$2:$F$3000,ROW($2:$3000),4^8),ROW(A93)))&amp;""</f>
        <v/>
      </c>
      <c r="Z94" s="26" t="str">
        <f t="shared" ca="1" si="6"/>
        <v/>
      </c>
      <c r="AA94" s="26" t="str">
        <f t="shared" ca="1" si="7"/>
        <v/>
      </c>
      <c r="AC94" s="26" t="str">
        <f ca="1">IFERROR(IFERROR(VLOOKUP($V94,索引表!$L$7:$O$13,2,FALSE)*VLOOKUP(VLOOKUP($G94,索引表!$R:$U,4,FALSE),索引表!$I$18:$L$30,2,FALSE)*VLOOKUP($U94,索引表!E:F,2,FALSE),IF($U94="小怪",0.738,"")),0)</f>
        <v/>
      </c>
      <c r="AD94" s="26" t="str">
        <f ca="1">IFERROR(IFERROR(VLOOKUP($V94,索引表!$L$7:$O$13,3,FALSE)*VLOOKUP(VLOOKUP($G94,索引表!$R:$U,4,FALSE),索引表!$I$18:$L$30,3,FALSE)*VLOOKUP($U94,索引表!G:H,2,FALSE)*0.3,IF($U94="小怪",0.2,"")),0)</f>
        <v/>
      </c>
      <c r="AE94" s="3" t="str">
        <f ca="1">IFERROR(IF(D94="N08",IF(F94&lt;&gt;0,50,""),IFERROR(VLOOKUP($V94,索引表!$L$7:$O$13,4,FALSE)*VLOOKUP(VLOOKUP($G94,索引表!$R:$U,4,FALSE),索引表!$I$18:$L$30,4,FALSE)*VLOOKUP($U94,索引表!I:J,2,FALSE)*4,IF($U94="小怪",1*3.45*0.9*0.9,""))),0)</f>
        <v/>
      </c>
    </row>
    <row r="95" spans="1:31" x14ac:dyDescent="0.2">
      <c r="A95" s="3" t="s">
        <v>1457</v>
      </c>
      <c r="B95" s="3" t="str">
        <f t="shared" si="5"/>
        <v>P03</v>
      </c>
      <c r="C95" s="3" t="s">
        <v>540</v>
      </c>
      <c r="D95" s="3" t="s">
        <v>536</v>
      </c>
      <c r="E95" t="str">
        <f t="shared" si="4"/>
        <v>M22P03U03N04</v>
      </c>
      <c r="F95" s="26">
        <f ca="1">IFERROR(VLOOKUP(G95,模型表!C:U,19,0),0)</f>
        <v>0</v>
      </c>
      <c r="H95" s="26" t="str">
        <f ca="1">IFERROR(IF($F95=0,"",(VLOOKUP(RIGHT(A95,2)+0,难度表!B:F,3,FALSE)*K95+N95)),0)</f>
        <v/>
      </c>
      <c r="I95" s="26" t="str">
        <f ca="1">IFERROR(IF($F95=0,"",(VLOOKUP(RIGHT(B95,2)+0,难度表!B:F,4,FALSE)*L95+O95)),0)</f>
        <v/>
      </c>
      <c r="J95" s="26" t="str">
        <f ca="1">IFERROR(IF($F95=0,"",(VLOOKUP(RIGHT(B95,2)+0,难度表!B:F,5,FALSE)*M95+P95)),0)</f>
        <v/>
      </c>
      <c r="K95" s="26" t="s">
        <v>1081</v>
      </c>
      <c r="L95" s="26" t="s">
        <v>1081</v>
      </c>
      <c r="M95" s="3" t="s">
        <v>1081</v>
      </c>
      <c r="N95" s="26">
        <v>0</v>
      </c>
      <c r="O95" s="26">
        <v>0</v>
      </c>
      <c r="P95" s="26">
        <v>0</v>
      </c>
      <c r="Q95" s="26">
        <v>0</v>
      </c>
      <c r="R95" s="58" t="s">
        <v>545</v>
      </c>
      <c r="S95" s="26">
        <v>1</v>
      </c>
      <c r="T95" s="26">
        <v>0</v>
      </c>
      <c r="U95" s="26">
        <f ca="1">IFERROR(VLOOKUP(G95,模型表!$C:$T,18,FALSE),0)</f>
        <v>0</v>
      </c>
      <c r="V95" s="26">
        <f>IFERROR(VLOOKUP(G95,模型表!$C:$J,8,FALSE),0)</f>
        <v>0</v>
      </c>
      <c r="W95" s="26">
        <v>0.2</v>
      </c>
      <c r="X95" s="26">
        <v>1</v>
      </c>
      <c r="Y95" s="26" t="str" cm="1">
        <f t="array" aca="1" ref="Y95" ca="1">INDEX(E:E,SMALL(IF($F$2:$F$3000,ROW($2:$3000),4^8),ROW(A94)))&amp;""</f>
        <v/>
      </c>
      <c r="Z95" s="26" t="str">
        <f t="shared" ca="1" si="6"/>
        <v/>
      </c>
      <c r="AA95" s="26" t="str">
        <f t="shared" ca="1" si="7"/>
        <v/>
      </c>
      <c r="AC95" s="26" t="str">
        <f ca="1">IFERROR(IFERROR(VLOOKUP($V95,索引表!$L$7:$O$13,2,FALSE)*VLOOKUP(VLOOKUP($G95,索引表!$R:$U,4,FALSE),索引表!$I$18:$L$30,2,FALSE)*VLOOKUP($U95,索引表!E:F,2,FALSE),IF($U95="小怪",0.738,"")),0)</f>
        <v/>
      </c>
      <c r="AD95" s="26" t="str">
        <f ca="1">IFERROR(IFERROR(VLOOKUP($V95,索引表!$L$7:$O$13,3,FALSE)*VLOOKUP(VLOOKUP($G95,索引表!$R:$U,4,FALSE),索引表!$I$18:$L$30,3,FALSE)*VLOOKUP($U95,索引表!G:H,2,FALSE)*0.3,IF($U95="小怪",0.2,"")),0)</f>
        <v/>
      </c>
      <c r="AE95" s="3" t="str">
        <f ca="1">IFERROR(IF(D95="N08",IF(F95&lt;&gt;0,50,""),IFERROR(VLOOKUP($V95,索引表!$L$7:$O$13,4,FALSE)*VLOOKUP(VLOOKUP($G95,索引表!$R:$U,4,FALSE),索引表!$I$18:$L$30,4,FALSE)*VLOOKUP($U95,索引表!I:J,2,FALSE)*4,IF($U95="小怪",1*3.45*0.9*0.9,""))),0)</f>
        <v/>
      </c>
    </row>
    <row r="96" spans="1:31" x14ac:dyDescent="0.2">
      <c r="A96" s="3" t="s">
        <v>1457</v>
      </c>
      <c r="B96" s="3" t="str">
        <f t="shared" si="5"/>
        <v>P03</v>
      </c>
      <c r="C96" s="3" t="s">
        <v>540</v>
      </c>
      <c r="D96" s="3" t="s">
        <v>537</v>
      </c>
      <c r="E96" t="str">
        <f t="shared" si="4"/>
        <v>M22P03U03N05</v>
      </c>
      <c r="F96" s="26">
        <f ca="1">IFERROR(VLOOKUP(G96,模型表!C:U,19,0),0)</f>
        <v>0</v>
      </c>
      <c r="H96" s="26" t="str">
        <f ca="1">IFERROR(IF($F96=0,"",(VLOOKUP(RIGHT(A96,2)+0,难度表!B:F,3,FALSE)*K96+N96)),0)</f>
        <v/>
      </c>
      <c r="I96" s="26" t="str">
        <f ca="1">IFERROR(IF($F96=0,"",(VLOOKUP(RIGHT(B96,2)+0,难度表!B:F,4,FALSE)*L96+O96)),0)</f>
        <v/>
      </c>
      <c r="J96" s="26" t="str">
        <f ca="1">IFERROR(IF($F96=0,"",(VLOOKUP(RIGHT(B96,2)+0,难度表!B:F,5,FALSE)*M96+P96)),0)</f>
        <v/>
      </c>
      <c r="K96" s="26" t="s">
        <v>1081</v>
      </c>
      <c r="L96" s="26" t="s">
        <v>1081</v>
      </c>
      <c r="M96" s="3" t="s">
        <v>1081</v>
      </c>
      <c r="N96" s="26">
        <v>0</v>
      </c>
      <c r="O96" s="26">
        <v>0</v>
      </c>
      <c r="P96" s="26">
        <v>0</v>
      </c>
      <c r="Q96" s="26">
        <v>0</v>
      </c>
      <c r="R96" s="58" t="s">
        <v>545</v>
      </c>
      <c r="S96" s="26">
        <v>1</v>
      </c>
      <c r="T96" s="26">
        <v>0</v>
      </c>
      <c r="U96" s="26">
        <f ca="1">IFERROR(VLOOKUP(G96,模型表!$C:$T,18,FALSE),0)</f>
        <v>0</v>
      </c>
      <c r="V96" s="26">
        <f>IFERROR(VLOOKUP(G96,模型表!$C:$J,8,FALSE),0)</f>
        <v>0</v>
      </c>
      <c r="W96" s="26">
        <v>0.2</v>
      </c>
      <c r="X96" s="26">
        <v>1</v>
      </c>
      <c r="Y96" s="26" t="str" cm="1">
        <f t="array" aca="1" ref="Y96" ca="1">INDEX(E:E,SMALL(IF($F$2:$F$3000,ROW($2:$3000),4^8),ROW(A95)))&amp;""</f>
        <v/>
      </c>
      <c r="Z96" s="26" t="str">
        <f t="shared" ca="1" si="6"/>
        <v/>
      </c>
      <c r="AA96" s="26" t="str">
        <f t="shared" ca="1" si="7"/>
        <v/>
      </c>
      <c r="AC96" s="26" t="str">
        <f ca="1">IFERROR(IFERROR(VLOOKUP($V96,索引表!$L$7:$O$13,2,FALSE)*VLOOKUP(VLOOKUP($G96,索引表!$R:$U,4,FALSE),索引表!$I$18:$L$30,2,FALSE)*VLOOKUP($U96,索引表!E:F,2,FALSE),IF($U96="小怪",0.738,"")),0)</f>
        <v/>
      </c>
      <c r="AD96" s="26" t="str">
        <f ca="1">IFERROR(IFERROR(VLOOKUP($V96,索引表!$L$7:$O$13,3,FALSE)*VLOOKUP(VLOOKUP($G96,索引表!$R:$U,4,FALSE),索引表!$I$18:$L$30,3,FALSE)*VLOOKUP($U96,索引表!G:H,2,FALSE)*0.3,IF($U96="小怪",0.2,"")),0)</f>
        <v/>
      </c>
      <c r="AE96" s="3" t="str">
        <f ca="1">IFERROR(IF(D96="N08",IF(F96&lt;&gt;0,50,""),IFERROR(VLOOKUP($V96,索引表!$L$7:$O$13,4,FALSE)*VLOOKUP(VLOOKUP($G96,索引表!$R:$U,4,FALSE),索引表!$I$18:$L$30,4,FALSE)*VLOOKUP($U96,索引表!I:J,2,FALSE)*4,IF($U96="小怪",1*3.45*0.9*0.9,""))),0)</f>
        <v/>
      </c>
    </row>
    <row r="97" spans="1:31" x14ac:dyDescent="0.2">
      <c r="A97" s="3" t="s">
        <v>1457</v>
      </c>
      <c r="B97" s="3" t="str">
        <f t="shared" si="5"/>
        <v>P03</v>
      </c>
      <c r="C97" s="3" t="s">
        <v>540</v>
      </c>
      <c r="D97" s="3" t="s">
        <v>538</v>
      </c>
      <c r="E97" t="str">
        <f t="shared" si="4"/>
        <v>M22P03U03N06</v>
      </c>
      <c r="F97" s="26">
        <f ca="1">IFERROR(VLOOKUP(G97,模型表!C:U,19,0),0)</f>
        <v>0</v>
      </c>
      <c r="H97" s="26" t="str">
        <f ca="1">IFERROR(IF($F97=0,"",(VLOOKUP(RIGHT(A97,2)+0,难度表!B:F,3,FALSE)*K97+N97)),0)</f>
        <v/>
      </c>
      <c r="I97" s="26" t="str">
        <f ca="1">IFERROR(IF($F97=0,"",(VLOOKUP(RIGHT(B97,2)+0,难度表!B:F,4,FALSE)*L97+O97)),0)</f>
        <v/>
      </c>
      <c r="J97" s="26" t="str">
        <f ca="1">IFERROR(IF($F97=0,"",(VLOOKUP(RIGHT(B97,2)+0,难度表!B:F,5,FALSE)*M97+P97)),0)</f>
        <v/>
      </c>
      <c r="K97" s="26" t="s">
        <v>1081</v>
      </c>
      <c r="L97" s="26" t="s">
        <v>1081</v>
      </c>
      <c r="M97" s="3" t="s">
        <v>1081</v>
      </c>
      <c r="N97" s="26">
        <v>0</v>
      </c>
      <c r="O97" s="26">
        <v>0</v>
      </c>
      <c r="P97" s="26">
        <v>0</v>
      </c>
      <c r="Q97" s="26">
        <v>0</v>
      </c>
      <c r="R97" s="58" t="s">
        <v>545</v>
      </c>
      <c r="S97" s="26">
        <v>1</v>
      </c>
      <c r="T97" s="26">
        <v>0</v>
      </c>
      <c r="U97" s="26">
        <f ca="1">IFERROR(VLOOKUP(G97,模型表!$C:$T,18,FALSE),0)</f>
        <v>0</v>
      </c>
      <c r="V97" s="26">
        <f>IFERROR(VLOOKUP(G97,模型表!$C:$J,8,FALSE),0)</f>
        <v>0</v>
      </c>
      <c r="W97" s="26">
        <v>0.2</v>
      </c>
      <c r="X97" s="26">
        <v>1</v>
      </c>
      <c r="Y97" s="26" t="str" cm="1">
        <f t="array" aca="1" ref="Y97" ca="1">INDEX(E:E,SMALL(IF($F$2:$F$3000,ROW($2:$3000),4^8),ROW(A96)))&amp;""</f>
        <v/>
      </c>
      <c r="Z97" s="26" t="str">
        <f t="shared" ca="1" si="6"/>
        <v/>
      </c>
      <c r="AA97" s="26" t="str">
        <f t="shared" ca="1" si="7"/>
        <v/>
      </c>
      <c r="AC97" s="26" t="str">
        <f ca="1">IFERROR(IFERROR(VLOOKUP($V97,索引表!$L$7:$O$13,2,FALSE)*VLOOKUP(VLOOKUP($G97,索引表!$R:$U,4,FALSE),索引表!$I$18:$L$30,2,FALSE)*VLOOKUP($U97,索引表!E:F,2,FALSE),IF($U97="小怪",0.738,"")),0)</f>
        <v/>
      </c>
      <c r="AD97" s="26" t="str">
        <f ca="1">IFERROR(IFERROR(VLOOKUP($V97,索引表!$L$7:$O$13,3,FALSE)*VLOOKUP(VLOOKUP($G97,索引表!$R:$U,4,FALSE),索引表!$I$18:$L$30,3,FALSE)*VLOOKUP($U97,索引表!G:H,2,FALSE)*0.3,IF($U97="小怪",0.2,"")),0)</f>
        <v/>
      </c>
      <c r="AE97" s="3" t="str">
        <f ca="1">IFERROR(IF(D97="N08",IF(F97&lt;&gt;0,50,""),IFERROR(VLOOKUP($V97,索引表!$L$7:$O$13,4,FALSE)*VLOOKUP(VLOOKUP($G97,索引表!$R:$U,4,FALSE),索引表!$I$18:$L$30,4,FALSE)*VLOOKUP($U97,索引表!I:J,2,FALSE)*4,IF($U97="小怪",1*3.45*0.9*0.9,""))),0)</f>
        <v/>
      </c>
    </row>
    <row r="98" spans="1:31" x14ac:dyDescent="0.2">
      <c r="A98" s="3" t="s">
        <v>1457</v>
      </c>
      <c r="B98" s="3" t="str">
        <f t="shared" si="5"/>
        <v>P03</v>
      </c>
      <c r="C98" s="3" t="s">
        <v>540</v>
      </c>
      <c r="D98" s="3" t="s">
        <v>542</v>
      </c>
      <c r="E98" t="str">
        <f t="shared" si="4"/>
        <v>M22P03U03N07</v>
      </c>
      <c r="F98" s="26">
        <f ca="1">IFERROR(VLOOKUP(G98,模型表!C:U,19,0),0)</f>
        <v>27</v>
      </c>
      <c r="G98" s="40" t="s">
        <v>164</v>
      </c>
      <c r="H98" s="26">
        <f ca="1">IFERROR(IF($F98=0,"",(VLOOKUP(RIGHT(A98,2)+0,难度表!B:F,3,FALSE)*K98+N98)),0)</f>
        <v>38230.171199999997</v>
      </c>
      <c r="I98" s="26">
        <f ca="1">IFERROR(IF($F98=0,"",(VLOOKUP(RIGHT(B98,2)+0,难度表!B:F,4,FALSE)*L98+O98)),0)</f>
        <v>14355.216000000002</v>
      </c>
      <c r="J98" s="26">
        <f ca="1">IFERROR(IF($F98=0,"",(VLOOKUP(RIGHT(B98,2)+0,难度表!B:F,5,FALSE)*M98+P98)),0)</f>
        <v>264135.97440000001</v>
      </c>
      <c r="K98" s="26">
        <f ca="1">1.04*1.2</f>
        <v>1.248</v>
      </c>
      <c r="L98" s="26">
        <v>0.3</v>
      </c>
      <c r="M98" s="3">
        <f ca="1">4.6*1.2</f>
        <v>5.52</v>
      </c>
      <c r="N98" s="26">
        <v>0</v>
      </c>
      <c r="O98" s="26">
        <v>0</v>
      </c>
      <c r="P98" s="26">
        <v>0</v>
      </c>
      <c r="Q98" s="26">
        <v>1000</v>
      </c>
      <c r="R98" s="58" t="s">
        <v>545</v>
      </c>
      <c r="S98" s="26">
        <v>1</v>
      </c>
      <c r="T98" s="26">
        <v>0</v>
      </c>
      <c r="U98" s="26" t="str">
        <f ca="1">IFERROR(VLOOKUP(G98,模型表!$C:$T,18,FALSE),0)</f>
        <v>SSR</v>
      </c>
      <c r="V98" s="26" t="str">
        <f>IFERROR(VLOOKUP(G98,模型表!$C:$J,8,FALSE),0)</f>
        <v>Support</v>
      </c>
      <c r="W98" s="26" t="s">
        <v>1081</v>
      </c>
      <c r="X98" s="26">
        <v>1</v>
      </c>
      <c r="Y98" s="26" t="str" cm="1">
        <f t="array" aca="1" ref="Y98" ca="1">INDEX(E:E,SMALL(IF($F$2:$F$3000,ROW($2:$3000),4^8),ROW(A97)))&amp;""</f>
        <v/>
      </c>
      <c r="Z98" s="26" t="str">
        <f t="shared" ca="1" si="6"/>
        <v/>
      </c>
      <c r="AA98" s="26" t="str">
        <f t="shared" ca="1" si="7"/>
        <v/>
      </c>
      <c r="AC98" s="26">
        <f ca="1">IFERROR(IFERROR(VLOOKUP($V98,索引表!$L$7:$O$13,2,FALSE)*VLOOKUP(VLOOKUP($G98,索引表!$R:$U,4,FALSE),索引表!$I$18:$L$30,2,FALSE)*VLOOKUP($U98,索引表!E:F,2,FALSE),IF($U98="小怪",0.738,"")),0)</f>
        <v>1.04</v>
      </c>
      <c r="AD98" s="26">
        <f ca="1">IFERROR(IFERROR(VLOOKUP($V98,索引表!$L$7:$O$13,3,FALSE)*VLOOKUP(VLOOKUP($G98,索引表!$R:$U,4,FALSE),索引表!$I$18:$L$30,3,FALSE)*VLOOKUP($U98,索引表!G:H,2,FALSE)*0.3,IF($U98="小怪",0.2,"")),0)</f>
        <v>0.3</v>
      </c>
      <c r="AE98" s="3">
        <f ca="1">IFERROR(IF(D98="N08",IF(F98&lt;&gt;0,50,""),IFERROR(VLOOKUP($V98,索引表!$L$7:$O$13,4,FALSE)*VLOOKUP(VLOOKUP($G98,索引表!$R:$U,4,FALSE),索引表!$I$18:$L$30,4,FALSE)*VLOOKUP($U98,索引表!I:J,2,FALSE)*4,IF($U98="小怪",1*3.45*0.9*0.9,""))),0)</f>
        <v>4.5999999999999996</v>
      </c>
    </row>
    <row r="99" spans="1:31" x14ac:dyDescent="0.2">
      <c r="A99" s="3" t="s">
        <v>1457</v>
      </c>
      <c r="B99" s="3" t="str">
        <f t="shared" si="5"/>
        <v>P03</v>
      </c>
      <c r="C99" s="3" t="s">
        <v>540</v>
      </c>
      <c r="D99" s="3" t="s">
        <v>543</v>
      </c>
      <c r="E99" t="str">
        <f t="shared" si="4"/>
        <v>M22P03U03N08</v>
      </c>
      <c r="F99" s="26">
        <f ca="1">IFERROR(VLOOKUP(G99,模型表!C:U,19,0),0)</f>
        <v>0</v>
      </c>
      <c r="H99" s="26" t="str">
        <f ca="1">IFERROR(IF($F99=0,"",(VLOOKUP(RIGHT(A99,2)+0,难度表!B:F,3,FALSE)*K99+N99)),0)</f>
        <v/>
      </c>
      <c r="I99" s="26" t="str">
        <f ca="1">IFERROR(IF($F99=0,"",(VLOOKUP(RIGHT(B99,2)+0,难度表!B:F,4,FALSE)*L99+O99)),0)</f>
        <v/>
      </c>
      <c r="J99" s="26" t="str">
        <f ca="1">IFERROR(IF($F99=0,"",(VLOOKUP(RIGHT(B99,2)+0,难度表!B:F,5,FALSE)*M99+P99)),0)</f>
        <v/>
      </c>
      <c r="K99" s="26" t="s">
        <v>1081</v>
      </c>
      <c r="L99" s="26" t="s">
        <v>1081</v>
      </c>
      <c r="M99" s="3" t="s">
        <v>1081</v>
      </c>
      <c r="N99" s="26">
        <v>0</v>
      </c>
      <c r="O99" s="26">
        <v>0</v>
      </c>
      <c r="P99" s="26">
        <v>0</v>
      </c>
      <c r="Q99" s="26">
        <v>0</v>
      </c>
      <c r="R99" s="59" t="s">
        <v>845</v>
      </c>
      <c r="S99" s="26">
        <v>1</v>
      </c>
      <c r="T99" s="26">
        <v>0</v>
      </c>
      <c r="U99" s="26">
        <f ca="1">IFERROR(VLOOKUP(G99,模型表!$C:$T,18,FALSE),0)</f>
        <v>0</v>
      </c>
      <c r="V99" s="26">
        <f>IFERROR(VLOOKUP(G99,模型表!$C:$J,8,FALSE),0)</f>
        <v>0</v>
      </c>
      <c r="W99" s="26" t="s">
        <v>1081</v>
      </c>
      <c r="X99" s="26">
        <v>1</v>
      </c>
      <c r="Y99" s="26" t="str" cm="1">
        <f t="array" aca="1" ref="Y99" ca="1">INDEX(E:E,SMALL(IF($F$2:$F$3000,ROW($2:$3000),4^8),ROW(A98)))&amp;""</f>
        <v/>
      </c>
      <c r="Z99" s="26" t="str">
        <f t="shared" ca="1" si="6"/>
        <v/>
      </c>
      <c r="AA99" s="26" t="str">
        <f t="shared" ca="1" si="7"/>
        <v/>
      </c>
      <c r="AC99" s="26" t="str">
        <f ca="1">IFERROR(IFERROR(VLOOKUP($V99,索引表!$L$7:$O$13,2,FALSE)*VLOOKUP(VLOOKUP($G99,索引表!$R:$U,4,FALSE),索引表!$I$18:$L$30,2,FALSE)*VLOOKUP($U99,索引表!E:F,2,FALSE),IF($U99="小怪",0.738,"")),0)</f>
        <v/>
      </c>
      <c r="AD99" s="26" t="str">
        <f ca="1">IFERROR(IFERROR(VLOOKUP($V99,索引表!$L$7:$O$13,3,FALSE)*VLOOKUP(VLOOKUP($G99,索引表!$R:$U,4,FALSE),索引表!$I$18:$L$30,3,FALSE)*VLOOKUP($U99,索引表!G:H,2,FALSE)*0.3,IF($U99="小怪",0.2,"")),0)</f>
        <v/>
      </c>
      <c r="AE99" s="3" t="str">
        <f ca="1">IFERROR(IF(D99="N08",IF(F99&lt;&gt;0,50,""),IFERROR(VLOOKUP($V99,索引表!$L$7:$O$13,4,FALSE)*VLOOKUP(VLOOKUP($G99,索引表!$R:$U,4,FALSE),索引表!$I$18:$L$30,4,FALSE)*VLOOKUP($U99,索引表!I:J,2,FALSE)*4,IF($U99="小怪",1*3.45*0.9*0.9,""))),0)</f>
        <v/>
      </c>
    </row>
    <row r="100" spans="1:31" x14ac:dyDescent="0.2">
      <c r="A100" s="3" t="s">
        <v>1457</v>
      </c>
      <c r="B100" s="3" t="str">
        <f t="shared" si="5"/>
        <v>P03</v>
      </c>
      <c r="C100" s="3" t="s">
        <v>540</v>
      </c>
      <c r="D100" s="3" t="s">
        <v>544</v>
      </c>
      <c r="E100" t="str">
        <f t="shared" si="4"/>
        <v>M22P03U03N09</v>
      </c>
      <c r="F100" s="26">
        <f ca="1">IFERROR(VLOOKUP(G100,模型表!C:U,19,0),0)</f>
        <v>27</v>
      </c>
      <c r="G100" s="40" t="s">
        <v>164</v>
      </c>
      <c r="H100" s="26">
        <f ca="1">IFERROR(IF($F100=0,"",(VLOOKUP(RIGHT(A100,2)+0,难度表!B:F,3,FALSE)*K100+N100)),0)</f>
        <v>38230.171199999997</v>
      </c>
      <c r="I100" s="26">
        <f ca="1">IFERROR(IF($F100=0,"",(VLOOKUP(RIGHT(B100,2)+0,难度表!B:F,4,FALSE)*L100+O100)),0)</f>
        <v>14355.216000000002</v>
      </c>
      <c r="J100" s="26">
        <f ca="1">IFERROR(IF($F100=0,"",(VLOOKUP(RIGHT(B100,2)+0,难度表!B:F,5,FALSE)*M100+P100)),0)</f>
        <v>264135.97440000001</v>
      </c>
      <c r="K100" s="26">
        <f ca="1">1.04*1.2</f>
        <v>1.248</v>
      </c>
      <c r="L100" s="26">
        <v>0.3</v>
      </c>
      <c r="M100" s="3">
        <f ca="1">4.6*1.2</f>
        <v>5.52</v>
      </c>
      <c r="N100" s="26">
        <v>0</v>
      </c>
      <c r="O100" s="26">
        <v>0</v>
      </c>
      <c r="P100" s="26">
        <v>0</v>
      </c>
      <c r="Q100" s="26">
        <v>1000</v>
      </c>
      <c r="R100" s="58" t="s">
        <v>545</v>
      </c>
      <c r="S100" s="26">
        <v>1</v>
      </c>
      <c r="T100" s="26">
        <v>0</v>
      </c>
      <c r="U100" s="26" t="str">
        <f ca="1">IFERROR(VLOOKUP(G100,模型表!$C:$T,18,FALSE),0)</f>
        <v>SSR</v>
      </c>
      <c r="V100" s="26" t="str">
        <f>IFERROR(VLOOKUP(G100,模型表!$C:$J,8,FALSE),0)</f>
        <v>Support</v>
      </c>
      <c r="W100" s="26" t="s">
        <v>1081</v>
      </c>
      <c r="X100" s="26">
        <v>1</v>
      </c>
      <c r="Y100" s="26" t="str" cm="1">
        <f t="array" aca="1" ref="Y100" ca="1">INDEX(E:E,SMALL(IF($F$2:$F$3000,ROW($2:$3000),4^8),ROW(A99)))&amp;""</f>
        <v/>
      </c>
      <c r="Z100" s="26" t="str">
        <f t="shared" ca="1" si="6"/>
        <v/>
      </c>
      <c r="AA100" s="26" t="str">
        <f t="shared" ca="1" si="7"/>
        <v/>
      </c>
      <c r="AC100" s="26">
        <f ca="1">IFERROR(IFERROR(VLOOKUP($V100,索引表!$L$7:$O$13,2,FALSE)*VLOOKUP(VLOOKUP($G100,索引表!$R:$U,4,FALSE),索引表!$I$18:$L$30,2,FALSE)*VLOOKUP($U100,索引表!E:F,2,FALSE),IF($U100="小怪",0.738,"")),0)</f>
        <v>1.04</v>
      </c>
      <c r="AD100" s="26">
        <f ca="1">IFERROR(IFERROR(VLOOKUP($V100,索引表!$L$7:$O$13,3,FALSE)*VLOOKUP(VLOOKUP($G100,索引表!$R:$U,4,FALSE),索引表!$I$18:$L$30,3,FALSE)*VLOOKUP($U100,索引表!G:H,2,FALSE)*0.3,IF($U100="小怪",0.2,"")),0)</f>
        <v>0.3</v>
      </c>
      <c r="AE100" s="3">
        <f ca="1">IFERROR(IF(D100="N08",IF(F100&lt;&gt;0,50,""),IFERROR(VLOOKUP($V100,索引表!$L$7:$O$13,4,FALSE)*VLOOKUP(VLOOKUP($G100,索引表!$R:$U,4,FALSE),索引表!$I$18:$L$30,4,FALSE)*VLOOKUP($U100,索引表!I:J,2,FALSE)*4,IF($U100="小怪",1*3.45*0.9*0.9,""))),0)</f>
        <v>4.5999999999999996</v>
      </c>
    </row>
    <row r="101" spans="1:31" x14ac:dyDescent="0.2">
      <c r="A101" s="3" t="s">
        <v>1457</v>
      </c>
      <c r="B101" s="3" t="str">
        <f t="shared" si="5"/>
        <v>P03</v>
      </c>
      <c r="C101" s="3" t="s">
        <v>541</v>
      </c>
      <c r="D101" s="3" t="s">
        <v>533</v>
      </c>
      <c r="E101" t="str">
        <f t="shared" si="4"/>
        <v>M22P03U04N01</v>
      </c>
      <c r="F101" s="26">
        <f ca="1">IFERROR(VLOOKUP(G101,模型表!C:U,19,0),0)</f>
        <v>0</v>
      </c>
      <c r="H101" s="26" t="str">
        <f ca="1">IFERROR(IF($F101=0,"",(VLOOKUP(RIGHT(A101,2)+0,难度表!B:F,3,FALSE)*K101+N101)),0)</f>
        <v/>
      </c>
      <c r="I101" s="26" t="str">
        <f ca="1">IFERROR(IF($F101=0,"",(VLOOKUP(RIGHT(B101,2)+0,难度表!B:F,4,FALSE)*L101+O101)),0)</f>
        <v/>
      </c>
      <c r="J101" s="26" t="str">
        <f ca="1">IFERROR(IF($F101=0,"",(VLOOKUP(RIGHT(B101,2)+0,难度表!B:F,5,FALSE)*M101+P101)),0)</f>
        <v/>
      </c>
      <c r="M101" s="3"/>
      <c r="N101" s="26">
        <v>0</v>
      </c>
      <c r="O101" s="26">
        <v>0</v>
      </c>
      <c r="P101" s="26">
        <v>0</v>
      </c>
      <c r="Q101" s="26">
        <v>0</v>
      </c>
      <c r="R101" s="58" t="s">
        <v>545</v>
      </c>
      <c r="S101" s="26">
        <v>1</v>
      </c>
      <c r="T101" s="26">
        <v>0</v>
      </c>
      <c r="U101" s="26">
        <f ca="1">IFERROR(VLOOKUP(G101,模型表!$C:$T,18,FALSE),0)</f>
        <v>0</v>
      </c>
      <c r="V101" s="26">
        <f>IFERROR(VLOOKUP(G101,模型表!$C:$J,8,FALSE),0)</f>
        <v>0</v>
      </c>
      <c r="W101" s="26" t="s">
        <v>1081</v>
      </c>
      <c r="X101" s="26">
        <v>1</v>
      </c>
      <c r="Y101" s="26" t="str" cm="1">
        <f t="array" aca="1" ref="Y101" ca="1">INDEX(E:E,SMALL(IF($F$2:$F$3000,ROW($2:$3000),4^8),ROW(A100)))&amp;""</f>
        <v/>
      </c>
      <c r="Z101" s="26" t="str">
        <f t="shared" ca="1" si="6"/>
        <v/>
      </c>
      <c r="AA101" s="26" t="str">
        <f t="shared" ca="1" si="7"/>
        <v/>
      </c>
      <c r="AC101" s="26" t="str">
        <f ca="1">IFERROR(IFERROR(VLOOKUP($V101,索引表!$L$7:$O$13,2,FALSE)*VLOOKUP(VLOOKUP($G101,索引表!$R:$U,4,FALSE),索引表!$I$18:$L$30,2,FALSE)*VLOOKUP($U101,索引表!E:F,2,FALSE),IF($U101="小怪",0.738,"")),0)</f>
        <v/>
      </c>
      <c r="AD101" s="26" t="str">
        <f ca="1">IFERROR(IFERROR(VLOOKUP($V101,索引表!$L$7:$O$13,3,FALSE)*VLOOKUP(VLOOKUP($G101,索引表!$R:$U,4,FALSE),索引表!$I$18:$L$30,3,FALSE)*VLOOKUP($U101,索引表!G:H,2,FALSE)*0.3,IF($U101="小怪",0.2,"")),0)</f>
        <v/>
      </c>
      <c r="AE101" s="3" t="str">
        <f ca="1">IFERROR(IF(D101="N08",IF(F101&lt;&gt;0,50,""),IFERROR(VLOOKUP($V101,索引表!$L$7:$O$13,4,FALSE)*VLOOKUP(VLOOKUP($G101,索引表!$R:$U,4,FALSE),索引表!$I$18:$L$30,4,FALSE)*VLOOKUP($U101,索引表!I:J,2,FALSE)*4,IF($U101="小怪",1*3.45*0.9*0.9,""))),0)</f>
        <v/>
      </c>
    </row>
    <row r="102" spans="1:31" x14ac:dyDescent="0.2">
      <c r="A102" s="3" t="s">
        <v>1457</v>
      </c>
      <c r="B102" s="3" t="str">
        <f t="shared" si="5"/>
        <v>P03</v>
      </c>
      <c r="C102" s="3" t="s">
        <v>541</v>
      </c>
      <c r="D102" s="3" t="s">
        <v>534</v>
      </c>
      <c r="E102" t="str">
        <f t="shared" si="4"/>
        <v>M22P03U04N02</v>
      </c>
      <c r="F102" s="26">
        <f ca="1">IFERROR(VLOOKUP(G102,模型表!C:U,19,0),0)</f>
        <v>0</v>
      </c>
      <c r="H102" s="26" t="str">
        <f ca="1">IFERROR(IF($F102=0,"",(VLOOKUP(RIGHT(A102,2)+0,难度表!B:F,3,FALSE)*K102+N102)),0)</f>
        <v/>
      </c>
      <c r="I102" s="26" t="str">
        <f ca="1">IFERROR(IF($F102=0,"",(VLOOKUP(RIGHT(B102,2)+0,难度表!B:F,4,FALSE)*L102+O102)),0)</f>
        <v/>
      </c>
      <c r="J102" s="26" t="str">
        <f ca="1">IFERROR(IF($F102=0,"",(VLOOKUP(RIGHT(B102,2)+0,难度表!B:F,5,FALSE)*M102+P102)),0)</f>
        <v/>
      </c>
      <c r="M102" s="3"/>
      <c r="N102" s="26">
        <v>0</v>
      </c>
      <c r="O102" s="26">
        <v>0</v>
      </c>
      <c r="P102" s="26">
        <v>0</v>
      </c>
      <c r="Q102" s="26">
        <v>0</v>
      </c>
      <c r="R102" s="58" t="s">
        <v>545</v>
      </c>
      <c r="S102" s="26">
        <v>1</v>
      </c>
      <c r="T102" s="26">
        <v>0</v>
      </c>
      <c r="U102" s="26">
        <f ca="1">IFERROR(VLOOKUP(G102,模型表!$C:$T,18,FALSE),0)</f>
        <v>0</v>
      </c>
      <c r="V102" s="26">
        <f>IFERROR(VLOOKUP(G102,模型表!$C:$J,8,FALSE),0)</f>
        <v>0</v>
      </c>
      <c r="W102" s="26" t="s">
        <v>1081</v>
      </c>
      <c r="X102" s="26">
        <v>1</v>
      </c>
      <c r="Y102" s="26" t="str" cm="1">
        <f t="array" aca="1" ref="Y102" ca="1">INDEX(E:E,SMALL(IF($F$2:$F$3000,ROW($2:$3000),4^8),ROW(A101)))&amp;""</f>
        <v/>
      </c>
      <c r="Z102" s="26" t="str">
        <f t="shared" ca="1" si="6"/>
        <v/>
      </c>
      <c r="AA102" s="26" t="str">
        <f t="shared" ca="1" si="7"/>
        <v/>
      </c>
      <c r="AC102" s="26" t="str">
        <f ca="1">IFERROR(IFERROR(VLOOKUP($V102,索引表!$L$7:$O$13,2,FALSE)*VLOOKUP(VLOOKUP($G102,索引表!$R:$U,4,FALSE),索引表!$I$18:$L$30,2,FALSE)*VLOOKUP($U102,索引表!E:F,2,FALSE),IF($U102="小怪",0.738,"")),0)</f>
        <v/>
      </c>
      <c r="AD102" s="26" t="str">
        <f ca="1">IFERROR(IFERROR(VLOOKUP($V102,索引表!$L$7:$O$13,3,FALSE)*VLOOKUP(VLOOKUP($G102,索引表!$R:$U,4,FALSE),索引表!$I$18:$L$30,3,FALSE)*VLOOKUP($U102,索引表!G:H,2,FALSE)*0.3,IF($U102="小怪",0.2,"")),0)</f>
        <v/>
      </c>
      <c r="AE102" s="3" t="str">
        <f ca="1">IFERROR(IF(D102="N08",IF(F102&lt;&gt;0,50,""),IFERROR(VLOOKUP($V102,索引表!$L$7:$O$13,4,FALSE)*VLOOKUP(VLOOKUP($G102,索引表!$R:$U,4,FALSE),索引表!$I$18:$L$30,4,FALSE)*VLOOKUP($U102,索引表!I:J,2,FALSE)*4,IF($U102="小怪",1*3.45*0.9*0.9,""))),0)</f>
        <v/>
      </c>
    </row>
    <row r="103" spans="1:31" x14ac:dyDescent="0.2">
      <c r="A103" s="3" t="s">
        <v>1457</v>
      </c>
      <c r="B103" s="3" t="str">
        <f t="shared" si="5"/>
        <v>P03</v>
      </c>
      <c r="C103" s="3" t="s">
        <v>541</v>
      </c>
      <c r="D103" s="3" t="s">
        <v>535</v>
      </c>
      <c r="E103" t="str">
        <f t="shared" si="4"/>
        <v>M22P03U04N03</v>
      </c>
      <c r="F103" s="26">
        <f ca="1">IFERROR(VLOOKUP(G103,模型表!C:U,19,0),0)</f>
        <v>0</v>
      </c>
      <c r="H103" s="26" t="str">
        <f ca="1">IFERROR(IF($F103=0,"",(VLOOKUP(RIGHT(A103,2)+0,难度表!B:F,3,FALSE)*K103+N103)),0)</f>
        <v/>
      </c>
      <c r="I103" s="26" t="str">
        <f ca="1">IFERROR(IF($F103=0,"",(VLOOKUP(RIGHT(B103,2)+0,难度表!B:F,4,FALSE)*L103+O103)),0)</f>
        <v/>
      </c>
      <c r="J103" s="26" t="str">
        <f ca="1">IFERROR(IF($F103=0,"",(VLOOKUP(RIGHT(B103,2)+0,难度表!B:F,5,FALSE)*M103+P103)),0)</f>
        <v/>
      </c>
      <c r="M103" s="3"/>
      <c r="N103" s="26">
        <v>0</v>
      </c>
      <c r="O103" s="26">
        <v>0</v>
      </c>
      <c r="P103" s="26">
        <v>0</v>
      </c>
      <c r="Q103" s="26">
        <v>0</v>
      </c>
      <c r="R103" s="58" t="s">
        <v>545</v>
      </c>
      <c r="S103" s="26">
        <v>1</v>
      </c>
      <c r="T103" s="26">
        <v>0</v>
      </c>
      <c r="U103" s="26">
        <f ca="1">IFERROR(VLOOKUP(G103,模型表!$C:$T,18,FALSE),0)</f>
        <v>0</v>
      </c>
      <c r="V103" s="26">
        <f>IFERROR(VLOOKUP(G103,模型表!$C:$J,8,FALSE),0)</f>
        <v>0</v>
      </c>
      <c r="W103" s="26" t="s">
        <v>1081</v>
      </c>
      <c r="X103" s="26">
        <v>1</v>
      </c>
      <c r="Y103" s="26" t="str" cm="1">
        <f t="array" aca="1" ref="Y103" ca="1">INDEX(E:E,SMALL(IF($F$2:$F$3000,ROW($2:$3000),4^8),ROW(A102)))&amp;""</f>
        <v/>
      </c>
      <c r="Z103" s="26" t="str">
        <f t="shared" ca="1" si="6"/>
        <v/>
      </c>
      <c r="AA103" s="26" t="str">
        <f t="shared" ca="1" si="7"/>
        <v/>
      </c>
      <c r="AC103" s="26" t="str">
        <f ca="1">IFERROR(IFERROR(VLOOKUP($V103,索引表!$L$7:$O$13,2,FALSE)*VLOOKUP(VLOOKUP($G103,索引表!$R:$U,4,FALSE),索引表!$I$18:$L$30,2,FALSE)*VLOOKUP($U103,索引表!E:F,2,FALSE),IF($U103="小怪",0.738,"")),0)</f>
        <v/>
      </c>
      <c r="AD103" s="26" t="str">
        <f ca="1">IFERROR(IFERROR(VLOOKUP($V103,索引表!$L$7:$O$13,3,FALSE)*VLOOKUP(VLOOKUP($G103,索引表!$R:$U,4,FALSE),索引表!$I$18:$L$30,3,FALSE)*VLOOKUP($U103,索引表!G:H,2,FALSE)*0.3,IF($U103="小怪",0.2,"")),0)</f>
        <v/>
      </c>
      <c r="AE103" s="3" t="str">
        <f ca="1">IFERROR(IF(D103="N08",IF(F103&lt;&gt;0,50,""),IFERROR(VLOOKUP($V103,索引表!$L$7:$O$13,4,FALSE)*VLOOKUP(VLOOKUP($G103,索引表!$R:$U,4,FALSE),索引表!$I$18:$L$30,4,FALSE)*VLOOKUP($U103,索引表!I:J,2,FALSE)*4,IF($U103="小怪",1*3.45*0.9*0.9,""))),0)</f>
        <v/>
      </c>
    </row>
    <row r="104" spans="1:31" x14ac:dyDescent="0.2">
      <c r="A104" s="3" t="s">
        <v>1457</v>
      </c>
      <c r="B104" s="3" t="str">
        <f t="shared" si="5"/>
        <v>P03</v>
      </c>
      <c r="C104" s="3" t="s">
        <v>1454</v>
      </c>
      <c r="D104" s="3" t="s">
        <v>536</v>
      </c>
      <c r="E104" t="str">
        <f t="shared" si="4"/>
        <v>M22P03U04N04</v>
      </c>
      <c r="F104" s="26">
        <f ca="1">IFERROR(VLOOKUP(G104,模型表!C:U,19,0),0)</f>
        <v>0</v>
      </c>
      <c r="H104" s="26" t="str">
        <f ca="1">IFERROR(IF($F104=0,"",(VLOOKUP(RIGHT(A104,2)+0,难度表!B:F,3,FALSE)*K104+N104)),0)</f>
        <v/>
      </c>
      <c r="I104" s="26" t="str">
        <f ca="1">IFERROR(IF($F104=0,"",(VLOOKUP(RIGHT(B104,2)+0,难度表!B:F,4,FALSE)*L104+O104)),0)</f>
        <v/>
      </c>
      <c r="J104" s="26" t="str">
        <f ca="1">IFERROR(IF($F104=0,"",(VLOOKUP(RIGHT(B104,2)+0,难度表!B:F,5,FALSE)*M104+P104)),0)</f>
        <v/>
      </c>
      <c r="M104" s="3"/>
      <c r="N104" s="26">
        <v>0</v>
      </c>
      <c r="O104" s="26">
        <v>0</v>
      </c>
      <c r="P104" s="26">
        <v>0</v>
      </c>
      <c r="Q104" s="26">
        <v>0</v>
      </c>
      <c r="R104" s="58" t="s">
        <v>545</v>
      </c>
      <c r="S104" s="26">
        <v>1</v>
      </c>
      <c r="T104" s="26">
        <v>0</v>
      </c>
      <c r="U104" s="26">
        <f ca="1">IFERROR(VLOOKUP(G104,模型表!$C:$T,18,FALSE),0)</f>
        <v>0</v>
      </c>
      <c r="V104" s="26">
        <f>IFERROR(VLOOKUP(G104,模型表!$C:$J,8,FALSE),0)</f>
        <v>0</v>
      </c>
      <c r="W104" s="26" t="s">
        <v>1081</v>
      </c>
      <c r="X104" s="26">
        <v>1</v>
      </c>
      <c r="Y104" s="26" t="str" cm="1">
        <f t="array" aca="1" ref="Y104" ca="1">INDEX(E:E,SMALL(IF($F$2:$F$3000,ROW($2:$3000),4^8),ROW(A103)))&amp;""</f>
        <v/>
      </c>
      <c r="Z104" s="26" t="str">
        <f t="shared" ca="1" si="6"/>
        <v/>
      </c>
      <c r="AA104" s="26" t="str">
        <f t="shared" ca="1" si="7"/>
        <v/>
      </c>
      <c r="AC104" s="26" t="str">
        <f ca="1">IFERROR(IFERROR(VLOOKUP($V104,索引表!$L$7:$O$13,2,FALSE)*VLOOKUP(VLOOKUP($G104,索引表!$R:$U,4,FALSE),索引表!$I$18:$L$30,2,FALSE)*VLOOKUP($U104,索引表!E:F,2,FALSE),IF($U104="小怪",0.738,"")),0)</f>
        <v/>
      </c>
      <c r="AD104" s="26" t="str">
        <f ca="1">IFERROR(IFERROR(VLOOKUP($V104,索引表!$L$7:$O$13,3,FALSE)*VLOOKUP(VLOOKUP($G104,索引表!$R:$U,4,FALSE),索引表!$I$18:$L$30,3,FALSE)*VLOOKUP($U104,索引表!G:H,2,FALSE)*0.3,IF($U104="小怪",0.2,"")),0)</f>
        <v/>
      </c>
      <c r="AE104" s="3" t="str">
        <f ca="1">IFERROR(IF(D104="N08",IF(F104&lt;&gt;0,50,""),IFERROR(VLOOKUP($V104,索引表!$L$7:$O$13,4,FALSE)*VLOOKUP(VLOOKUP($G104,索引表!$R:$U,4,FALSE),索引表!$I$18:$L$30,4,FALSE)*VLOOKUP($U104,索引表!I:J,2,FALSE)*4,IF($U104="小怪",1*3.45*0.9*0.9,""))),0)</f>
        <v/>
      </c>
    </row>
    <row r="105" spans="1:31" x14ac:dyDescent="0.2">
      <c r="A105" s="3" t="s">
        <v>1457</v>
      </c>
      <c r="B105" s="3" t="str">
        <f t="shared" si="5"/>
        <v>P03</v>
      </c>
      <c r="C105" s="3" t="s">
        <v>1454</v>
      </c>
      <c r="D105" s="3" t="s">
        <v>537</v>
      </c>
      <c r="E105" t="str">
        <f t="shared" si="4"/>
        <v>M22P03U04N05</v>
      </c>
      <c r="F105" s="26">
        <f ca="1">IFERROR(VLOOKUP(G105,模型表!C:U,19,0),0)</f>
        <v>0</v>
      </c>
      <c r="H105" s="26" t="str">
        <f ca="1">IFERROR(IF($F105=0,"",(VLOOKUP(RIGHT(A105,2)+0,难度表!B:F,3,FALSE)*K105+N105)),0)</f>
        <v/>
      </c>
      <c r="I105" s="26" t="str">
        <f ca="1">IFERROR(IF($F105=0,"",(VLOOKUP(RIGHT(B105,2)+0,难度表!B:F,4,FALSE)*L105+O105)),0)</f>
        <v/>
      </c>
      <c r="J105" s="26" t="str">
        <f ca="1">IFERROR(IF($F105=0,"",(VLOOKUP(RIGHT(B105,2)+0,难度表!B:F,5,FALSE)*M105+P105)),0)</f>
        <v/>
      </c>
      <c r="M105" s="3"/>
      <c r="N105" s="26">
        <v>0</v>
      </c>
      <c r="O105" s="26">
        <v>0</v>
      </c>
      <c r="P105" s="26">
        <v>0</v>
      </c>
      <c r="Q105" s="26">
        <v>0</v>
      </c>
      <c r="R105" s="58" t="s">
        <v>545</v>
      </c>
      <c r="S105" s="26">
        <v>1</v>
      </c>
      <c r="T105" s="26">
        <v>0</v>
      </c>
      <c r="U105" s="26">
        <f ca="1">IFERROR(VLOOKUP(G105,模型表!$C:$T,18,FALSE),0)</f>
        <v>0</v>
      </c>
      <c r="V105" s="26">
        <f>IFERROR(VLOOKUP(G105,模型表!$C:$J,8,FALSE),0)</f>
        <v>0</v>
      </c>
      <c r="W105" s="26" t="s">
        <v>1081</v>
      </c>
      <c r="X105" s="26">
        <v>1</v>
      </c>
      <c r="Y105" s="26" t="str" cm="1">
        <f t="array" aca="1" ref="Y105" ca="1">INDEX(E:E,SMALL(IF($F$2:$F$3000,ROW($2:$3000),4^8),ROW(A104)))&amp;""</f>
        <v/>
      </c>
      <c r="Z105" s="26" t="str">
        <f t="shared" ca="1" si="6"/>
        <v/>
      </c>
      <c r="AA105" s="26" t="str">
        <f t="shared" ca="1" si="7"/>
        <v/>
      </c>
      <c r="AC105" s="26" t="str">
        <f ca="1">IFERROR(IFERROR(VLOOKUP($V105,索引表!$L$7:$O$13,2,FALSE)*VLOOKUP(VLOOKUP($G105,索引表!$R:$U,4,FALSE),索引表!$I$18:$L$30,2,FALSE)*VLOOKUP($U105,索引表!E:F,2,FALSE),IF($U105="小怪",0.738,"")),0)</f>
        <v/>
      </c>
      <c r="AD105" s="26" t="str">
        <f ca="1">IFERROR(IFERROR(VLOOKUP($V105,索引表!$L$7:$O$13,3,FALSE)*VLOOKUP(VLOOKUP($G105,索引表!$R:$U,4,FALSE),索引表!$I$18:$L$30,3,FALSE)*VLOOKUP($U105,索引表!G:H,2,FALSE)*0.3,IF($U105="小怪",0.2,"")),0)</f>
        <v/>
      </c>
      <c r="AE105" s="3" t="str">
        <f ca="1">IFERROR(IF(D105="N08",IF(F105&lt;&gt;0,50,""),IFERROR(VLOOKUP($V105,索引表!$L$7:$O$13,4,FALSE)*VLOOKUP(VLOOKUP($G105,索引表!$R:$U,4,FALSE),索引表!$I$18:$L$30,4,FALSE)*VLOOKUP($U105,索引表!I:J,2,FALSE)*4,IF($U105="小怪",1*3.45*0.9*0.9,""))),0)</f>
        <v/>
      </c>
    </row>
    <row r="106" spans="1:31" x14ac:dyDescent="0.2">
      <c r="A106" s="3" t="s">
        <v>1457</v>
      </c>
      <c r="B106" s="3" t="str">
        <f t="shared" si="5"/>
        <v>P03</v>
      </c>
      <c r="C106" s="3" t="s">
        <v>1454</v>
      </c>
      <c r="D106" s="3" t="s">
        <v>538</v>
      </c>
      <c r="E106" t="str">
        <f t="shared" si="4"/>
        <v>M22P03U04N06</v>
      </c>
      <c r="F106" s="26">
        <f ca="1">IFERROR(VLOOKUP(G106,模型表!C:U,19,0),0)</f>
        <v>0</v>
      </c>
      <c r="H106" s="26" t="str">
        <f ca="1">IFERROR(IF($F106=0,"",(VLOOKUP(RIGHT(A106,2)+0,难度表!B:F,3,FALSE)*K106+N106)),0)</f>
        <v/>
      </c>
      <c r="I106" s="26" t="str">
        <f ca="1">IFERROR(IF($F106=0,"",(VLOOKUP(RIGHT(B106,2)+0,难度表!B:F,4,FALSE)*L106+O106)),0)</f>
        <v/>
      </c>
      <c r="J106" s="26" t="str">
        <f ca="1">IFERROR(IF($F106=0,"",(VLOOKUP(RIGHT(B106,2)+0,难度表!B:F,5,FALSE)*M106+P106)),0)</f>
        <v/>
      </c>
      <c r="M106" s="3"/>
      <c r="N106" s="26">
        <v>0</v>
      </c>
      <c r="O106" s="26">
        <v>0</v>
      </c>
      <c r="P106" s="26">
        <v>0</v>
      </c>
      <c r="Q106" s="26">
        <v>0</v>
      </c>
      <c r="R106" s="58" t="s">
        <v>545</v>
      </c>
      <c r="S106" s="26">
        <v>1</v>
      </c>
      <c r="T106" s="26">
        <v>0</v>
      </c>
      <c r="U106" s="26">
        <f ca="1">IFERROR(VLOOKUP(G106,模型表!$C:$T,18,FALSE),0)</f>
        <v>0</v>
      </c>
      <c r="V106" s="26">
        <f>IFERROR(VLOOKUP(G106,模型表!$C:$J,8,FALSE),0)</f>
        <v>0</v>
      </c>
      <c r="W106" s="26" t="s">
        <v>1081</v>
      </c>
      <c r="X106" s="26">
        <v>1</v>
      </c>
      <c r="Y106" s="26" t="str" cm="1">
        <f t="array" aca="1" ref="Y106" ca="1">INDEX(E:E,SMALL(IF($F$2:$F$3000,ROW($2:$3000),4^8),ROW(A105)))&amp;""</f>
        <v/>
      </c>
      <c r="Z106" s="26" t="str">
        <f t="shared" ca="1" si="6"/>
        <v/>
      </c>
      <c r="AA106" s="26" t="str">
        <f t="shared" ca="1" si="7"/>
        <v/>
      </c>
      <c r="AC106" s="26" t="str">
        <f ca="1">IFERROR(IFERROR(VLOOKUP($V106,索引表!$L$7:$O$13,2,FALSE)*VLOOKUP(VLOOKUP($G106,索引表!$R:$U,4,FALSE),索引表!$I$18:$L$30,2,FALSE)*VLOOKUP($U106,索引表!E:F,2,FALSE),IF($U106="小怪",0.738,"")),0)</f>
        <v/>
      </c>
      <c r="AD106" s="26" t="str">
        <f ca="1">IFERROR(IFERROR(VLOOKUP($V106,索引表!$L$7:$O$13,3,FALSE)*VLOOKUP(VLOOKUP($G106,索引表!$R:$U,4,FALSE),索引表!$I$18:$L$30,3,FALSE)*VLOOKUP($U106,索引表!G:H,2,FALSE)*0.3,IF($U106="小怪",0.2,"")),0)</f>
        <v/>
      </c>
      <c r="AE106" s="3" t="str">
        <f ca="1">IFERROR(IF(D106="N08",IF(F106&lt;&gt;0,50,""),IFERROR(VLOOKUP($V106,索引表!$L$7:$O$13,4,FALSE)*VLOOKUP(VLOOKUP($G106,索引表!$R:$U,4,FALSE),索引表!$I$18:$L$30,4,FALSE)*VLOOKUP($U106,索引表!I:J,2,FALSE)*4,IF($U106="小怪",1*3.45*0.9*0.9,""))),0)</f>
        <v/>
      </c>
    </row>
    <row r="107" spans="1:31" x14ac:dyDescent="0.2">
      <c r="A107" s="3" t="s">
        <v>1457</v>
      </c>
      <c r="B107" s="3" t="str">
        <f t="shared" si="5"/>
        <v>P03</v>
      </c>
      <c r="C107" s="3" t="s">
        <v>1454</v>
      </c>
      <c r="D107" s="3" t="s">
        <v>542</v>
      </c>
      <c r="E107" t="str">
        <f t="shared" si="4"/>
        <v>M22P03U04N07</v>
      </c>
      <c r="F107" s="26">
        <f ca="1">IFERROR(VLOOKUP(G107,模型表!C:U,19,0),0)</f>
        <v>0</v>
      </c>
      <c r="H107" s="26" t="str">
        <f ca="1">IFERROR(IF($F107=0,"",(VLOOKUP(RIGHT(A107,2)+0,难度表!B:F,3,FALSE)*K107+N107)),0)</f>
        <v/>
      </c>
      <c r="I107" s="26" t="str">
        <f ca="1">IFERROR(IF($F107=0,"",(VLOOKUP(RIGHT(B107,2)+0,难度表!B:F,4,FALSE)*L107+O107)),0)</f>
        <v/>
      </c>
      <c r="J107" s="26" t="str">
        <f ca="1">IFERROR(IF($F107=0,"",(VLOOKUP(RIGHT(B107,2)+0,难度表!B:F,5,FALSE)*M107+P107)),0)</f>
        <v/>
      </c>
      <c r="M107" s="3"/>
      <c r="N107" s="26">
        <v>0</v>
      </c>
      <c r="O107" s="26">
        <v>0</v>
      </c>
      <c r="P107" s="26">
        <v>0</v>
      </c>
      <c r="Q107" s="26">
        <v>0</v>
      </c>
      <c r="R107" s="58" t="s">
        <v>545</v>
      </c>
      <c r="S107" s="26">
        <v>1</v>
      </c>
      <c r="T107" s="26">
        <v>0</v>
      </c>
      <c r="U107" s="26">
        <f ca="1">IFERROR(VLOOKUP(G107,模型表!$C:$T,18,FALSE),0)</f>
        <v>0</v>
      </c>
      <c r="V107" s="26">
        <f>IFERROR(VLOOKUP(G107,模型表!$C:$J,8,FALSE),0)</f>
        <v>0</v>
      </c>
      <c r="W107" s="26" t="s">
        <v>1081</v>
      </c>
      <c r="X107" s="26">
        <v>1</v>
      </c>
      <c r="Y107" s="26" t="str" cm="1">
        <f t="array" aca="1" ref="Y107" ca="1">INDEX(E:E,SMALL(IF($F$2:$F$3000,ROW($2:$3000),4^8),ROW(A106)))&amp;""</f>
        <v/>
      </c>
      <c r="Z107" s="26" t="str">
        <f t="shared" ca="1" si="6"/>
        <v/>
      </c>
      <c r="AA107" s="26" t="str">
        <f t="shared" ca="1" si="7"/>
        <v/>
      </c>
      <c r="AC107" s="26" t="str">
        <f ca="1">IFERROR(IFERROR(VLOOKUP($V107,索引表!$L$7:$O$13,2,FALSE)*VLOOKUP(VLOOKUP($G107,索引表!$R:$U,4,FALSE),索引表!$I$18:$L$30,2,FALSE)*VLOOKUP($U107,索引表!E:F,2,FALSE),IF($U107="小怪",0.738,"")),0)</f>
        <v/>
      </c>
      <c r="AD107" s="26" t="str">
        <f ca="1">IFERROR(IFERROR(VLOOKUP($V107,索引表!$L$7:$O$13,3,FALSE)*VLOOKUP(VLOOKUP($G107,索引表!$R:$U,4,FALSE),索引表!$I$18:$L$30,3,FALSE)*VLOOKUP($U107,索引表!G:H,2,FALSE)*0.3,IF($U107="小怪",0.2,"")),0)</f>
        <v/>
      </c>
      <c r="AE107" s="3" t="str">
        <f ca="1">IFERROR(IF(D107="N08",IF(F107&lt;&gt;0,50,""),IFERROR(VLOOKUP($V107,索引表!$L$7:$O$13,4,FALSE)*VLOOKUP(VLOOKUP($G107,索引表!$R:$U,4,FALSE),索引表!$I$18:$L$30,4,FALSE)*VLOOKUP($U107,索引表!I:J,2,FALSE)*4,IF($U107="小怪",1*3.45*0.9*0.9,""))),0)</f>
        <v/>
      </c>
    </row>
    <row r="108" spans="1:31" x14ac:dyDescent="0.2">
      <c r="A108" s="3" t="s">
        <v>1457</v>
      </c>
      <c r="B108" s="3" t="str">
        <f t="shared" si="5"/>
        <v>P03</v>
      </c>
      <c r="C108" s="3" t="s">
        <v>1454</v>
      </c>
      <c r="D108" s="3" t="s">
        <v>543</v>
      </c>
      <c r="E108" t="str">
        <f t="shared" si="4"/>
        <v>M22P03U04N08</v>
      </c>
      <c r="F108" s="26">
        <f ca="1">IFERROR(VLOOKUP(G108,模型表!C:U,19,0),0)</f>
        <v>0</v>
      </c>
      <c r="H108" s="26" t="str">
        <f ca="1">IFERROR(IF($F108=0,"",(VLOOKUP(RIGHT(A108,2)+0,难度表!B:F,3,FALSE)*K108+N108)),0)</f>
        <v/>
      </c>
      <c r="I108" s="26" t="str">
        <f ca="1">IFERROR(IF($F108=0,"",(VLOOKUP(RIGHT(B108,2)+0,难度表!B:F,4,FALSE)*L108+O108)),0)</f>
        <v/>
      </c>
      <c r="J108" s="26" t="str">
        <f ca="1">IFERROR(IF($F108=0,"",(VLOOKUP(RIGHT(B108,2)+0,难度表!B:F,5,FALSE)*M108+P108)),0)</f>
        <v/>
      </c>
      <c r="M108" s="3"/>
      <c r="N108" s="26">
        <v>0</v>
      </c>
      <c r="O108" s="26">
        <v>0</v>
      </c>
      <c r="P108" s="26">
        <v>0</v>
      </c>
      <c r="Q108" s="26">
        <v>0</v>
      </c>
      <c r="R108" s="59" t="s">
        <v>845</v>
      </c>
      <c r="S108" s="26">
        <v>1</v>
      </c>
      <c r="T108" s="26">
        <v>0</v>
      </c>
      <c r="U108" s="26">
        <f ca="1">IFERROR(VLOOKUP(G108,模型表!$C:$T,18,FALSE),0)</f>
        <v>0</v>
      </c>
      <c r="V108" s="26">
        <f>IFERROR(VLOOKUP(G108,模型表!$C:$J,8,FALSE),0)</f>
        <v>0</v>
      </c>
      <c r="W108" s="26" t="s">
        <v>1081</v>
      </c>
      <c r="X108" s="26">
        <v>1</v>
      </c>
      <c r="Y108" s="26" t="str" cm="1">
        <f t="array" aca="1" ref="Y108" ca="1">INDEX(E:E,SMALL(IF($F$2:$F$3000,ROW($2:$3000),4^8),ROW(A107)))&amp;""</f>
        <v/>
      </c>
      <c r="Z108" s="26" t="str">
        <f t="shared" ca="1" si="6"/>
        <v/>
      </c>
      <c r="AA108" s="26" t="str">
        <f t="shared" ca="1" si="7"/>
        <v/>
      </c>
      <c r="AC108" s="26" t="str">
        <f ca="1">IFERROR(IFERROR(VLOOKUP($V108,索引表!$L$7:$O$13,2,FALSE)*VLOOKUP(VLOOKUP($G108,索引表!$R:$U,4,FALSE),索引表!$I$18:$L$30,2,FALSE)*VLOOKUP($U108,索引表!E:F,2,FALSE),IF($U108="小怪",0.738,"")),0)</f>
        <v/>
      </c>
      <c r="AD108" s="26" t="str">
        <f ca="1">IFERROR(IFERROR(VLOOKUP($V108,索引表!$L$7:$O$13,3,FALSE)*VLOOKUP(VLOOKUP($G108,索引表!$R:$U,4,FALSE),索引表!$I$18:$L$30,3,FALSE)*VLOOKUP($U108,索引表!G:H,2,FALSE)*0.3,IF($U108="小怪",0.2,"")),0)</f>
        <v/>
      </c>
      <c r="AE108" s="3" t="str">
        <f ca="1">IFERROR(IF(D108="N08",IF(F108&lt;&gt;0,50,""),IFERROR(VLOOKUP($V108,索引表!$L$7:$O$13,4,FALSE)*VLOOKUP(VLOOKUP($G108,索引表!$R:$U,4,FALSE),索引表!$I$18:$L$30,4,FALSE)*VLOOKUP($U108,索引表!I:J,2,FALSE)*4,IF($U108="小怪",1*3.45*0.9*0.9,""))),0)</f>
        <v/>
      </c>
    </row>
    <row r="109" spans="1:31" x14ac:dyDescent="0.2">
      <c r="A109" s="3" t="s">
        <v>1457</v>
      </c>
      <c r="B109" s="3" t="str">
        <f t="shared" si="5"/>
        <v>P03</v>
      </c>
      <c r="C109" s="3" t="s">
        <v>541</v>
      </c>
      <c r="D109" s="3" t="s">
        <v>544</v>
      </c>
      <c r="E109" t="str">
        <f t="shared" si="4"/>
        <v>M22P03U04N09</v>
      </c>
      <c r="F109" s="26">
        <f ca="1">IFERROR(VLOOKUP(G109,模型表!C:U,19,0),0)</f>
        <v>0</v>
      </c>
      <c r="H109" s="26" t="str">
        <f ca="1">IFERROR(IF($F109=0,"",(VLOOKUP(RIGHT(A109,2)+0,难度表!B:F,3,FALSE)*K109+N109)),0)</f>
        <v/>
      </c>
      <c r="I109" s="26" t="str">
        <f ca="1">IFERROR(IF($F109=0,"",(VLOOKUP(RIGHT(B109,2)+0,难度表!B:F,4,FALSE)*L109+O109)),0)</f>
        <v/>
      </c>
      <c r="J109" s="26" t="str">
        <f ca="1">IFERROR(IF($F109=0,"",(VLOOKUP(RIGHT(B109,2)+0,难度表!B:F,5,FALSE)*M109+P109)),0)</f>
        <v/>
      </c>
      <c r="M109" s="3"/>
      <c r="N109" s="26">
        <v>0</v>
      </c>
      <c r="O109" s="26">
        <v>0</v>
      </c>
      <c r="P109" s="26">
        <v>0</v>
      </c>
      <c r="Q109" s="26">
        <v>0</v>
      </c>
      <c r="R109" s="58" t="s">
        <v>545</v>
      </c>
      <c r="S109" s="26">
        <v>1</v>
      </c>
      <c r="T109" s="26">
        <v>0</v>
      </c>
      <c r="U109" s="26">
        <f ca="1">IFERROR(VLOOKUP(G109,模型表!$C:$T,18,FALSE),0)</f>
        <v>0</v>
      </c>
      <c r="V109" s="26">
        <f>IFERROR(VLOOKUP(G109,模型表!$C:$J,8,FALSE),0)</f>
        <v>0</v>
      </c>
      <c r="W109" s="26" t="s">
        <v>1081</v>
      </c>
      <c r="X109" s="26">
        <v>1</v>
      </c>
      <c r="Y109" s="26" t="str" cm="1">
        <f t="array" aca="1" ref="Y109" ca="1">INDEX(E:E,SMALL(IF($F$2:$F$3000,ROW($2:$3000),4^8),ROW(A108)))&amp;""</f>
        <v/>
      </c>
      <c r="Z109" s="26" t="str">
        <f t="shared" ca="1" si="6"/>
        <v/>
      </c>
      <c r="AA109" s="26" t="str">
        <f t="shared" ca="1" si="7"/>
        <v/>
      </c>
      <c r="AC109" s="26" t="str">
        <f ca="1">IFERROR(IFERROR(VLOOKUP($V109,索引表!$L$7:$O$13,2,FALSE)*VLOOKUP(VLOOKUP($G109,索引表!$R:$U,4,FALSE),索引表!$I$18:$L$30,2,FALSE)*VLOOKUP($U109,索引表!E:F,2,FALSE),IF($U109="小怪",0.738,"")),0)</f>
        <v/>
      </c>
      <c r="AD109" s="26" t="str">
        <f ca="1">IFERROR(IFERROR(VLOOKUP($V109,索引表!$L$7:$O$13,3,FALSE)*VLOOKUP(VLOOKUP($G109,索引表!$R:$U,4,FALSE),索引表!$I$18:$L$30,3,FALSE)*VLOOKUP($U109,索引表!G:H,2,FALSE)*0.3,IF($U109="小怪",0.2,"")),0)</f>
        <v/>
      </c>
      <c r="AE109" s="3" t="str">
        <f ca="1">IFERROR(IF(D109="N08",IF(F109&lt;&gt;0,50,""),IFERROR(VLOOKUP($V109,索引表!$L$7:$O$13,4,FALSE)*VLOOKUP(VLOOKUP($G109,索引表!$R:$U,4,FALSE),索引表!$I$18:$L$30,4,FALSE)*VLOOKUP($U109,索引表!I:J,2,FALSE)*4,IF($U109="小怪",1*3.45*0.9*0.9,""))),0)</f>
        <v/>
      </c>
    </row>
    <row r="110" spans="1:31" s="37" customFormat="1" x14ac:dyDescent="0.2">
      <c r="A110" s="3" t="s">
        <v>1457</v>
      </c>
      <c r="B110" s="3" t="str">
        <f t="shared" si="5"/>
        <v>P04</v>
      </c>
      <c r="C110" s="3" t="s">
        <v>532</v>
      </c>
      <c r="D110" s="39" t="s">
        <v>533</v>
      </c>
      <c r="E110" s="37" t="str">
        <f t="shared" si="4"/>
        <v>M22P04U01N01</v>
      </c>
      <c r="F110" s="40">
        <f ca="1">IFERROR(VLOOKUP(G110,模型表!C:U,19,0),0)</f>
        <v>0</v>
      </c>
      <c r="G110" s="40"/>
      <c r="H110" s="26" t="str">
        <f ca="1">IFERROR(IF($F110=0,"",(VLOOKUP(RIGHT(A110,2)+0,难度表!B:F,3,FALSE)*K110+N110)),0)</f>
        <v/>
      </c>
      <c r="I110" s="26" t="str">
        <f ca="1">IFERROR(IF($F110=0,"",(VLOOKUP(RIGHT(B110,2)+0,难度表!B:F,4,FALSE)*L110+O110)),0)</f>
        <v/>
      </c>
      <c r="J110" s="26" t="str">
        <f ca="1">IFERROR(IF($F110=0,"",(VLOOKUP(RIGHT(B110,2)+0,难度表!B:F,5,FALSE)*M110+P110)),0)</f>
        <v/>
      </c>
      <c r="K110" s="40"/>
      <c r="L110" s="40"/>
      <c r="M110" s="40"/>
      <c r="N110" s="26">
        <v>0</v>
      </c>
      <c r="O110" s="26">
        <v>0</v>
      </c>
      <c r="P110" s="26">
        <v>0</v>
      </c>
      <c r="Q110" s="26">
        <v>0</v>
      </c>
      <c r="R110" s="58" t="s">
        <v>545</v>
      </c>
      <c r="S110" s="26">
        <v>1</v>
      </c>
      <c r="T110" s="26">
        <v>0</v>
      </c>
      <c r="U110" s="26">
        <f ca="1">IFERROR(VLOOKUP(G110,模型表!$C:$T,18,FALSE),0)</f>
        <v>0</v>
      </c>
      <c r="V110" s="26">
        <f>IFERROR(VLOOKUP(G110,模型表!$C:$J,8,FALSE),0)</f>
        <v>0</v>
      </c>
      <c r="W110" s="26" t="s">
        <v>1081</v>
      </c>
      <c r="X110" s="26">
        <v>2</v>
      </c>
      <c r="Y110" s="26" t="str" cm="1">
        <f t="array" aca="1" ref="Y110" ca="1">INDEX(E:E,SMALL(IF($F$2:$F$3000,ROW($2:$3000),4^8),ROW(A109)))&amp;""</f>
        <v/>
      </c>
      <c r="Z110" s="26" t="str">
        <f t="shared" ca="1" si="6"/>
        <v/>
      </c>
      <c r="AA110" s="26" t="str">
        <f t="shared" ca="1" si="7"/>
        <v/>
      </c>
      <c r="AC110" s="26" t="str">
        <f ca="1">IFERROR(IFERROR(VLOOKUP($V110,索引表!$L$7:$O$13,2,FALSE)*VLOOKUP(VLOOKUP($G110,索引表!$R:$U,4,FALSE),索引表!$I$18:$L$30,2,FALSE)*VLOOKUP($U110,索引表!E:F,2,FALSE),IF($U110="小怪",0.738,"")),0)</f>
        <v/>
      </c>
      <c r="AD110" s="26" t="str">
        <f ca="1">IFERROR(IFERROR(VLOOKUP($V110,索引表!$L$7:$O$13,3,FALSE)*VLOOKUP(VLOOKUP($G110,索引表!$R:$U,4,FALSE),索引表!$I$18:$L$30,3,FALSE)*VLOOKUP($U110,索引表!G:H,2,FALSE)*0.3,IF($U110="小怪",0.2,"")),0)</f>
        <v/>
      </c>
      <c r="AE110" s="3" t="str">
        <f ca="1">IFERROR(IF(D110="N08",IF(F110&lt;&gt;0,50,""),IFERROR(VLOOKUP($V110,索引表!$L$7:$O$13,4,FALSE)*VLOOKUP(VLOOKUP($G110,索引表!$R:$U,4,FALSE),索引表!$I$18:$L$30,4,FALSE)*VLOOKUP($U110,索引表!I:J,2,FALSE)*4,IF($U110="小怪",1*3.45*0.9*0.9,""))),0)</f>
        <v/>
      </c>
    </row>
    <row r="111" spans="1:31" s="37" customFormat="1" x14ac:dyDescent="0.2">
      <c r="A111" s="3" t="s">
        <v>1457</v>
      </c>
      <c r="B111" s="3" t="str">
        <f t="shared" si="5"/>
        <v>P04</v>
      </c>
      <c r="C111" s="3" t="s">
        <v>532</v>
      </c>
      <c r="D111" s="39" t="s">
        <v>534</v>
      </c>
      <c r="E111" s="37" t="str">
        <f t="shared" si="4"/>
        <v>M22P04U01N02</v>
      </c>
      <c r="F111" s="40">
        <f ca="1">IFERROR(VLOOKUP(G111,模型表!C:U,19,0),0)</f>
        <v>33</v>
      </c>
      <c r="G111" s="40" t="s">
        <v>200</v>
      </c>
      <c r="H111" s="26">
        <f ca="1">IFERROR(IF($F111=0,"",(VLOOKUP(RIGHT(A111,2)+0,难度表!B:F,3,FALSE)*K111+N111)),0)</f>
        <v>40141.679759999999</v>
      </c>
      <c r="I111" s="26">
        <f ca="1">IFERROR(IF($F111=0,"",(VLOOKUP(RIGHT(B111,2)+0,难度表!B:F,4,FALSE)*L111+O111)),0)</f>
        <v>11778.420959999999</v>
      </c>
      <c r="J111" s="26">
        <f ca="1">IFERROR(IF($F111=0,"",(VLOOKUP(RIGHT(B111,2)+0,难度表!B:F,5,FALSE)*M111+P111)),0)</f>
        <v>152465.91375600002</v>
      </c>
      <c r="K111" s="40">
        <f ca="1">1.008*1.3</f>
        <v>1.3104</v>
      </c>
      <c r="L111" s="40">
        <v>0.24599999999999997</v>
      </c>
      <c r="M111" s="40">
        <f ca="1">2.4495*1.3</f>
        <v>3.1843500000000002</v>
      </c>
      <c r="N111" s="26">
        <v>0</v>
      </c>
      <c r="O111" s="26">
        <v>0</v>
      </c>
      <c r="P111" s="26">
        <v>0</v>
      </c>
      <c r="Q111" s="26">
        <v>880</v>
      </c>
      <c r="R111" s="58" t="s">
        <v>545</v>
      </c>
      <c r="S111" s="26">
        <v>1</v>
      </c>
      <c r="T111" s="26">
        <v>0</v>
      </c>
      <c r="U111" s="26" t="str">
        <f ca="1">IFERROR(VLOOKUP(G111,模型表!$C:$T,18,FALSE),0)</f>
        <v>SSR</v>
      </c>
      <c r="V111" s="26" t="str">
        <f>IFERROR(VLOOKUP(G111,模型表!$C:$J,8,FALSE),0)</f>
        <v>Attack</v>
      </c>
      <c r="W111" s="26">
        <v>0.22000000000000003</v>
      </c>
      <c r="X111" s="26">
        <v>2</v>
      </c>
      <c r="Y111" s="26" t="str" cm="1">
        <f t="array" aca="1" ref="Y111" ca="1">INDEX(E:E,SMALL(IF($F$2:$F$3000,ROW($2:$3000),4^8),ROW(A110)))&amp;""</f>
        <v/>
      </c>
      <c r="Z111" s="26" t="str">
        <f t="shared" ca="1" si="6"/>
        <v/>
      </c>
      <c r="AA111" s="26" t="str">
        <f t="shared" ca="1" si="7"/>
        <v/>
      </c>
      <c r="AC111" s="26">
        <f ca="1">IFERROR(IFERROR(VLOOKUP($V111,索引表!$L$7:$O$13,2,FALSE)*VLOOKUP(VLOOKUP($G111,索引表!$R:$U,4,FALSE),索引表!$I$18:$L$30,2,FALSE)*VLOOKUP($U111,索引表!E:F,2,FALSE),IF($U111="小怪",0.738,"")),0)</f>
        <v>1.008</v>
      </c>
      <c r="AD111" s="26">
        <f ca="1">IFERROR(IFERROR(VLOOKUP($V111,索引表!$L$7:$O$13,3,FALSE)*VLOOKUP(VLOOKUP($G111,索引表!$R:$U,4,FALSE),索引表!$I$18:$L$30,3,FALSE)*VLOOKUP($U111,索引表!G:H,2,FALSE)*0.3,IF($U111="小怪",0.2,"")),0)</f>
        <v>0.24599999999999997</v>
      </c>
      <c r="AE111" s="3">
        <f ca="1">IFERROR(IF(D111="N08",IF(F111&lt;&gt;0,50,""),IFERROR(VLOOKUP($V111,索引表!$L$7:$O$13,4,FALSE)*VLOOKUP(VLOOKUP($G111,索引表!$R:$U,4,FALSE),索引表!$I$18:$L$30,4,FALSE)*VLOOKUP($U111,索引表!I:J,2,FALSE)*4,IF($U111="小怪",1*3.45*0.9*0.9,""))),0)</f>
        <v>2.4495</v>
      </c>
    </row>
    <row r="112" spans="1:31" s="37" customFormat="1" x14ac:dyDescent="0.2">
      <c r="A112" s="3" t="s">
        <v>1457</v>
      </c>
      <c r="B112" s="3" t="str">
        <f t="shared" si="5"/>
        <v>P04</v>
      </c>
      <c r="C112" s="3" t="s">
        <v>532</v>
      </c>
      <c r="D112" s="39" t="s">
        <v>535</v>
      </c>
      <c r="E112" s="37" t="str">
        <f t="shared" si="4"/>
        <v>M22P04U01N03</v>
      </c>
      <c r="F112" s="40">
        <f ca="1">IFERROR(VLOOKUP(G112,模型表!C:U,19,0),0)</f>
        <v>0</v>
      </c>
      <c r="G112" s="40"/>
      <c r="H112" s="26" t="str">
        <f ca="1">IFERROR(IF($F112=0,"",(VLOOKUP(RIGHT(A112,2)+0,难度表!B:F,3,FALSE)*K112+N112)),0)</f>
        <v/>
      </c>
      <c r="I112" s="26" t="str">
        <f ca="1">IFERROR(IF($F112=0,"",(VLOOKUP(RIGHT(B112,2)+0,难度表!B:F,4,FALSE)*L112+O112)),0)</f>
        <v/>
      </c>
      <c r="J112" s="26" t="str">
        <f ca="1">IFERROR(IF($F112=0,"",(VLOOKUP(RIGHT(B112,2)+0,难度表!B:F,5,FALSE)*M112+P112)),0)</f>
        <v/>
      </c>
      <c r="K112" s="40" t="s">
        <v>1081</v>
      </c>
      <c r="L112" s="40" t="s">
        <v>1081</v>
      </c>
      <c r="M112" s="40" t="s">
        <v>1081</v>
      </c>
      <c r="N112" s="26">
        <v>0</v>
      </c>
      <c r="O112" s="26">
        <v>0</v>
      </c>
      <c r="P112" s="26">
        <v>0</v>
      </c>
      <c r="Q112" s="26">
        <v>0</v>
      </c>
      <c r="R112" s="58" t="s">
        <v>545</v>
      </c>
      <c r="S112" s="26">
        <v>1</v>
      </c>
      <c r="T112" s="26">
        <v>0</v>
      </c>
      <c r="U112" s="26">
        <f ca="1">IFERROR(VLOOKUP(G112,模型表!$C:$T,18,FALSE),0)</f>
        <v>0</v>
      </c>
      <c r="V112" s="26">
        <f>IFERROR(VLOOKUP(G112,模型表!$C:$J,8,FALSE),0)</f>
        <v>0</v>
      </c>
      <c r="W112" s="26" t="s">
        <v>1081</v>
      </c>
      <c r="X112" s="26">
        <v>2</v>
      </c>
      <c r="Y112" s="26" t="str" cm="1">
        <f t="array" aca="1" ref="Y112" ca="1">INDEX(E:E,SMALL(IF($F$2:$F$3000,ROW($2:$3000),4^8),ROW(A111)))&amp;""</f>
        <v/>
      </c>
      <c r="Z112" s="26" t="str">
        <f t="shared" ca="1" si="6"/>
        <v/>
      </c>
      <c r="AA112" s="26" t="str">
        <f t="shared" ca="1" si="7"/>
        <v/>
      </c>
      <c r="AC112" s="26" t="str">
        <f ca="1">IFERROR(IFERROR(VLOOKUP($V112,索引表!$L$7:$O$13,2,FALSE)*VLOOKUP(VLOOKUP($G112,索引表!$R:$U,4,FALSE),索引表!$I$18:$L$30,2,FALSE)*VLOOKUP($U112,索引表!E:F,2,FALSE),IF($U112="小怪",0.738,"")),0)</f>
        <v/>
      </c>
      <c r="AD112" s="26" t="str">
        <f ca="1">IFERROR(IFERROR(VLOOKUP($V112,索引表!$L$7:$O$13,3,FALSE)*VLOOKUP(VLOOKUP($G112,索引表!$R:$U,4,FALSE),索引表!$I$18:$L$30,3,FALSE)*VLOOKUP($U112,索引表!G:H,2,FALSE)*0.3,IF($U112="小怪",0.2,"")),0)</f>
        <v/>
      </c>
      <c r="AE112" s="3" t="str">
        <f ca="1">IFERROR(IF(D112="N08",IF(F112&lt;&gt;0,50,""),IFERROR(VLOOKUP($V112,索引表!$L$7:$O$13,4,FALSE)*VLOOKUP(VLOOKUP($G112,索引表!$R:$U,4,FALSE),索引表!$I$18:$L$30,4,FALSE)*VLOOKUP($U112,索引表!I:J,2,FALSE)*4,IF($U112="小怪",1*3.45*0.9*0.9,""))),0)</f>
        <v/>
      </c>
    </row>
    <row r="113" spans="1:31" s="37" customFormat="1" x14ac:dyDescent="0.2">
      <c r="A113" s="3" t="s">
        <v>1457</v>
      </c>
      <c r="B113" s="3" t="str">
        <f t="shared" si="5"/>
        <v>P04</v>
      </c>
      <c r="C113" s="3" t="s">
        <v>532</v>
      </c>
      <c r="D113" s="39" t="s">
        <v>536</v>
      </c>
      <c r="E113" s="37" t="str">
        <f t="shared" si="4"/>
        <v>M22P04U01N04</v>
      </c>
      <c r="F113" s="40">
        <f ca="1">IFERROR(VLOOKUP(G113,模型表!C:U,19,0),0)</f>
        <v>0</v>
      </c>
      <c r="G113" s="40"/>
      <c r="H113" s="26" t="str">
        <f ca="1">IFERROR(IF($F113=0,"",(VLOOKUP(RIGHT(A113,2)+0,难度表!B:F,3,FALSE)*K113+N113)),0)</f>
        <v/>
      </c>
      <c r="I113" s="26" t="str">
        <f ca="1">IFERROR(IF($F113=0,"",(VLOOKUP(RIGHT(B113,2)+0,难度表!B:F,4,FALSE)*L113+O113)),0)</f>
        <v/>
      </c>
      <c r="J113" s="26" t="str">
        <f ca="1">IFERROR(IF($F113=0,"",(VLOOKUP(RIGHT(B113,2)+0,难度表!B:F,5,FALSE)*M113+P113)),0)</f>
        <v/>
      </c>
      <c r="K113" s="40" t="s">
        <v>1081</v>
      </c>
      <c r="L113" s="40" t="s">
        <v>1081</v>
      </c>
      <c r="M113" s="40" t="s">
        <v>1081</v>
      </c>
      <c r="N113" s="26">
        <v>0</v>
      </c>
      <c r="O113" s="26">
        <v>0</v>
      </c>
      <c r="P113" s="26">
        <v>0</v>
      </c>
      <c r="Q113" s="26">
        <v>0</v>
      </c>
      <c r="R113" s="58" t="s">
        <v>545</v>
      </c>
      <c r="S113" s="26">
        <v>1</v>
      </c>
      <c r="T113" s="26">
        <v>0</v>
      </c>
      <c r="U113" s="26">
        <f ca="1">IFERROR(VLOOKUP(G113,模型表!$C:$T,18,FALSE),0)</f>
        <v>0</v>
      </c>
      <c r="V113" s="26">
        <f>IFERROR(VLOOKUP(G113,模型表!$C:$J,8,FALSE),0)</f>
        <v>0</v>
      </c>
      <c r="W113" s="26">
        <v>0.2</v>
      </c>
      <c r="X113" s="26">
        <v>2</v>
      </c>
      <c r="Y113" s="26" t="str" cm="1">
        <f t="array" aca="1" ref="Y113" ca="1">INDEX(E:E,SMALL(IF($F$2:$F$3000,ROW($2:$3000),4^8),ROW(A112)))&amp;""</f>
        <v/>
      </c>
      <c r="Z113" s="26" t="str">
        <f t="shared" ca="1" si="6"/>
        <v/>
      </c>
      <c r="AA113" s="26" t="str">
        <f t="shared" ca="1" si="7"/>
        <v/>
      </c>
      <c r="AC113" s="26" t="str">
        <f ca="1">IFERROR(IFERROR(VLOOKUP($V113,索引表!$L$7:$O$13,2,FALSE)*VLOOKUP(VLOOKUP($G113,索引表!$R:$U,4,FALSE),索引表!$I$18:$L$30,2,FALSE)*VLOOKUP($U113,索引表!E:F,2,FALSE),IF($U113="小怪",0.738,"")),0)</f>
        <v/>
      </c>
      <c r="AD113" s="26" t="str">
        <f ca="1">IFERROR(IFERROR(VLOOKUP($V113,索引表!$L$7:$O$13,3,FALSE)*VLOOKUP(VLOOKUP($G113,索引表!$R:$U,4,FALSE),索引表!$I$18:$L$30,3,FALSE)*VLOOKUP($U113,索引表!G:H,2,FALSE)*0.3,IF($U113="小怪",0.2,"")),0)</f>
        <v/>
      </c>
      <c r="AE113" s="3" t="str">
        <f ca="1">IFERROR(IF(D113="N08",IF(F113&lt;&gt;0,50,""),IFERROR(VLOOKUP($V113,索引表!$L$7:$O$13,4,FALSE)*VLOOKUP(VLOOKUP($G113,索引表!$R:$U,4,FALSE),索引表!$I$18:$L$30,4,FALSE)*VLOOKUP($U113,索引表!I:J,2,FALSE)*4,IF($U113="小怪",1*3.45*0.9*0.9,""))),0)</f>
        <v/>
      </c>
    </row>
    <row r="114" spans="1:31" x14ac:dyDescent="0.2">
      <c r="A114" s="3" t="s">
        <v>1457</v>
      </c>
      <c r="B114" s="3" t="str">
        <f t="shared" si="5"/>
        <v>P04</v>
      </c>
      <c r="C114" s="3" t="s">
        <v>532</v>
      </c>
      <c r="D114" s="3" t="s">
        <v>537</v>
      </c>
      <c r="E114" t="str">
        <f t="shared" si="4"/>
        <v>M22P04U01N05</v>
      </c>
      <c r="F114" s="26">
        <f ca="1">IFERROR(VLOOKUP(G114,模型表!C:U,19,0),0)</f>
        <v>26</v>
      </c>
      <c r="G114" s="40" t="s">
        <v>902</v>
      </c>
      <c r="H114" s="26">
        <f ca="1">IFERROR(IF($F114=0,"",(VLOOKUP(RIGHT(A114,2)+0,难度表!B:F,3,FALSE)*K114+N114)),0)</f>
        <v>47787.714</v>
      </c>
      <c r="I114" s="26">
        <f ca="1">IFERROR(IF($F114=0,"",(VLOOKUP(RIGHT(B114,2)+0,难度表!B:F,4,FALSE)*L114+O114)),0)</f>
        <v>11778.420959999999</v>
      </c>
      <c r="J114" s="26">
        <f ca="1">IFERROR(IF($F114=0,"",(VLOOKUP(RIGHT(B114,2)+0,难度表!B:F,5,FALSE)*M114+P114)),0)</f>
        <v>176772.07392</v>
      </c>
      <c r="K114" s="26">
        <f ca="1">1.2*1.3</f>
        <v>1.56</v>
      </c>
      <c r="L114" s="26">
        <v>0.24599999999999997</v>
      </c>
      <c r="M114" s="3">
        <f ca="1">2.84*1.3</f>
        <v>3.6919999999999997</v>
      </c>
      <c r="N114" s="26">
        <v>0</v>
      </c>
      <c r="O114" s="26">
        <v>0</v>
      </c>
      <c r="P114" s="26">
        <v>0</v>
      </c>
      <c r="Q114" s="26">
        <v>880</v>
      </c>
      <c r="R114" s="58" t="s">
        <v>545</v>
      </c>
      <c r="S114" s="26">
        <v>1</v>
      </c>
      <c r="T114" s="26">
        <v>0</v>
      </c>
      <c r="U114" s="26" t="str">
        <f ca="1">IFERROR(VLOOKUP(G114,模型表!$C:$T,18,FALSE),0)</f>
        <v>SSR</v>
      </c>
      <c r="V114" s="26" t="str">
        <f>IFERROR(VLOOKUP(G114,模型表!$C:$J,8,FALSE),0)</f>
        <v>Attack</v>
      </c>
      <c r="W114" s="26">
        <v>0.18000000000000002</v>
      </c>
      <c r="X114" s="26">
        <v>2</v>
      </c>
      <c r="Y114" s="26" t="str" cm="1">
        <f t="array" aca="1" ref="Y114" ca="1">INDEX(E:E,SMALL(IF($F$2:$F$3000,ROW($2:$3000),4^8),ROW(A113)))&amp;""</f>
        <v/>
      </c>
      <c r="Z114" s="26" t="str">
        <f t="shared" ca="1" si="6"/>
        <v/>
      </c>
      <c r="AA114" s="26" t="str">
        <f t="shared" ca="1" si="7"/>
        <v/>
      </c>
      <c r="AC114" s="26">
        <f ca="1">IFERROR(IFERROR(VLOOKUP($V114,索引表!$L$7:$O$13,2,FALSE)*VLOOKUP(VLOOKUP($G114,索引表!$R:$U,4,FALSE),索引表!$I$18:$L$30,2,FALSE)*VLOOKUP($U114,索引表!E:F,2,FALSE),IF($U114="小怪",0.738,"")),0)</f>
        <v>1.2</v>
      </c>
      <c r="AD114" s="26">
        <f ca="1">IFERROR(IFERROR(VLOOKUP($V114,索引表!$L$7:$O$13,3,FALSE)*VLOOKUP(VLOOKUP($G114,索引表!$R:$U,4,FALSE),索引表!$I$18:$L$30,3,FALSE)*VLOOKUP($U114,索引表!G:H,2,FALSE)*0.3,IF($U114="小怪",0.2,"")),0)</f>
        <v>0.24599999999999997</v>
      </c>
      <c r="AE114" s="3">
        <f ca="1">IFERROR(IF(D114="N08",IF(F114&lt;&gt;0,50,""),IFERROR(VLOOKUP($V114,索引表!$L$7:$O$13,4,FALSE)*VLOOKUP(VLOOKUP($G114,索引表!$R:$U,4,FALSE),索引表!$I$18:$L$30,4,FALSE)*VLOOKUP($U114,索引表!I:J,2,FALSE)*4,IF($U114="小怪",1*3.45*0.9*0.9,""))),0)</f>
        <v>2.84</v>
      </c>
    </row>
    <row r="115" spans="1:31" x14ac:dyDescent="0.2">
      <c r="A115" s="3" t="s">
        <v>1457</v>
      </c>
      <c r="B115" s="3" t="str">
        <f t="shared" si="5"/>
        <v>P04</v>
      </c>
      <c r="C115" s="3" t="s">
        <v>532</v>
      </c>
      <c r="D115" s="3" t="s">
        <v>538</v>
      </c>
      <c r="E115" t="str">
        <f t="shared" si="4"/>
        <v>M22P04U01N06</v>
      </c>
      <c r="F115" s="26">
        <f ca="1">IFERROR(VLOOKUP(G115,模型表!C:U,19,0),0)</f>
        <v>0</v>
      </c>
      <c r="H115" s="26" t="str">
        <f ca="1">IFERROR(IF($F115=0,"",(VLOOKUP(RIGHT(A115,2)+0,难度表!B:F,3,FALSE)*K115+N115)),0)</f>
        <v/>
      </c>
      <c r="I115" s="26" t="str">
        <f ca="1">IFERROR(IF($F115=0,"",(VLOOKUP(RIGHT(B115,2)+0,难度表!B:F,4,FALSE)*L115+O115)),0)</f>
        <v/>
      </c>
      <c r="J115" s="26" t="str">
        <f ca="1">IFERROR(IF($F115=0,"",(VLOOKUP(RIGHT(B115,2)+0,难度表!B:F,5,FALSE)*M115+P115)),0)</f>
        <v/>
      </c>
      <c r="K115" s="26" t="s">
        <v>1081</v>
      </c>
      <c r="L115" s="26" t="s">
        <v>1081</v>
      </c>
      <c r="M115" s="3" t="s">
        <v>1081</v>
      </c>
      <c r="N115" s="26">
        <v>0</v>
      </c>
      <c r="O115" s="26">
        <v>0</v>
      </c>
      <c r="P115" s="26">
        <v>0</v>
      </c>
      <c r="Q115" s="26">
        <v>0</v>
      </c>
      <c r="R115" s="58" t="s">
        <v>545</v>
      </c>
      <c r="S115" s="26">
        <v>1</v>
      </c>
      <c r="T115" s="26">
        <v>0</v>
      </c>
      <c r="U115" s="26">
        <f ca="1">IFERROR(VLOOKUP(G115,模型表!$C:$T,18,FALSE),0)</f>
        <v>0</v>
      </c>
      <c r="V115" s="26">
        <f>IFERROR(VLOOKUP(G115,模型表!$C:$J,8,FALSE),0)</f>
        <v>0</v>
      </c>
      <c r="W115" s="26">
        <v>0.2</v>
      </c>
      <c r="X115" s="26">
        <v>2</v>
      </c>
      <c r="Y115" s="26" t="str" cm="1">
        <f t="array" aca="1" ref="Y115" ca="1">INDEX(E:E,SMALL(IF($F$2:$F$3000,ROW($2:$3000),4^8),ROW(A114)))&amp;""</f>
        <v/>
      </c>
      <c r="Z115" s="26" t="str">
        <f t="shared" ca="1" si="6"/>
        <v/>
      </c>
      <c r="AA115" s="26" t="str">
        <f t="shared" ca="1" si="7"/>
        <v/>
      </c>
      <c r="AC115" s="26" t="str">
        <f ca="1">IFERROR(IFERROR(VLOOKUP($V115,索引表!$L$7:$O$13,2,FALSE)*VLOOKUP(VLOOKUP($G115,索引表!$R:$U,4,FALSE),索引表!$I$18:$L$30,2,FALSE)*VLOOKUP($U115,索引表!E:F,2,FALSE),IF($U115="小怪",0.738,"")),0)</f>
        <v/>
      </c>
      <c r="AD115" s="26" t="str">
        <f ca="1">IFERROR(IFERROR(VLOOKUP($V115,索引表!$L$7:$O$13,3,FALSE)*VLOOKUP(VLOOKUP($G115,索引表!$R:$U,4,FALSE),索引表!$I$18:$L$30,3,FALSE)*VLOOKUP($U115,索引表!G:H,2,FALSE)*0.3,IF($U115="小怪",0.2,"")),0)</f>
        <v/>
      </c>
      <c r="AE115" s="3" t="str">
        <f ca="1">IFERROR(IF(D115="N08",IF(F115&lt;&gt;0,50,""),IFERROR(VLOOKUP($V115,索引表!$L$7:$O$13,4,FALSE)*VLOOKUP(VLOOKUP($G115,索引表!$R:$U,4,FALSE),索引表!$I$18:$L$30,4,FALSE)*VLOOKUP($U115,索引表!I:J,2,FALSE)*4,IF($U115="小怪",1*3.45*0.9*0.9,""))),0)</f>
        <v/>
      </c>
    </row>
    <row r="116" spans="1:31" x14ac:dyDescent="0.2">
      <c r="A116" s="3" t="s">
        <v>1457</v>
      </c>
      <c r="B116" s="3" t="str">
        <f t="shared" si="5"/>
        <v>P04</v>
      </c>
      <c r="C116" s="3" t="s">
        <v>532</v>
      </c>
      <c r="D116" s="3" t="s">
        <v>542</v>
      </c>
      <c r="E116" t="str">
        <f t="shared" si="4"/>
        <v>M22P04U01N07</v>
      </c>
      <c r="F116" s="26">
        <f ca="1">IFERROR(VLOOKUP(G116,模型表!C:U,19,0),0)</f>
        <v>0</v>
      </c>
      <c r="H116" s="26" t="str">
        <f ca="1">IFERROR(IF($F116=0,"",(VLOOKUP(RIGHT(A116,2)+0,难度表!B:F,3,FALSE)*K116+N116)),0)</f>
        <v/>
      </c>
      <c r="I116" s="26" t="str">
        <f ca="1">IFERROR(IF($F116=0,"",(VLOOKUP(RIGHT(B116,2)+0,难度表!B:F,4,FALSE)*L116+O116)),0)</f>
        <v/>
      </c>
      <c r="J116" s="26" t="str">
        <f ca="1">IFERROR(IF($F116=0,"",(VLOOKUP(RIGHT(B116,2)+0,难度表!B:F,5,FALSE)*M116+P116)),0)</f>
        <v/>
      </c>
      <c r="K116" s="26" t="s">
        <v>1081</v>
      </c>
      <c r="L116" s="26" t="s">
        <v>1081</v>
      </c>
      <c r="M116" s="3" t="s">
        <v>1081</v>
      </c>
      <c r="N116" s="26">
        <v>0</v>
      </c>
      <c r="O116" s="26">
        <v>0</v>
      </c>
      <c r="P116" s="26">
        <v>0</v>
      </c>
      <c r="Q116" s="26">
        <v>0</v>
      </c>
      <c r="R116" s="58" t="s">
        <v>545</v>
      </c>
      <c r="S116" s="26">
        <v>1</v>
      </c>
      <c r="T116" s="26">
        <v>0</v>
      </c>
      <c r="U116" s="26">
        <f ca="1">IFERROR(VLOOKUP(G116,模型表!$C:$T,18,FALSE),0)</f>
        <v>0</v>
      </c>
      <c r="V116" s="26">
        <f>IFERROR(VLOOKUP(G116,模型表!$C:$J,8,FALSE),0)</f>
        <v>0</v>
      </c>
      <c r="W116" s="26" t="s">
        <v>1081</v>
      </c>
      <c r="X116" s="26">
        <v>2</v>
      </c>
      <c r="Y116" s="26" t="str" cm="1">
        <f t="array" aca="1" ref="Y116" ca="1">INDEX(E:E,SMALL(IF($F$2:$F$3000,ROW($2:$3000),4^8),ROW(A115)))&amp;""</f>
        <v/>
      </c>
      <c r="Z116" s="26" t="str">
        <f t="shared" ca="1" si="6"/>
        <v/>
      </c>
      <c r="AA116" s="26" t="str">
        <f t="shared" ca="1" si="7"/>
        <v/>
      </c>
      <c r="AC116" s="26" t="str">
        <f ca="1">IFERROR(IFERROR(VLOOKUP($V116,索引表!$L$7:$O$13,2,FALSE)*VLOOKUP(VLOOKUP($G116,索引表!$R:$U,4,FALSE),索引表!$I$18:$L$30,2,FALSE)*VLOOKUP($U116,索引表!E:F,2,FALSE),IF($U116="小怪",0.738,"")),0)</f>
        <v/>
      </c>
      <c r="AD116" s="26" t="str">
        <f ca="1">IFERROR(IFERROR(VLOOKUP($V116,索引表!$L$7:$O$13,3,FALSE)*VLOOKUP(VLOOKUP($G116,索引表!$R:$U,4,FALSE),索引表!$I$18:$L$30,3,FALSE)*VLOOKUP($U116,索引表!G:H,2,FALSE)*0.3,IF($U116="小怪",0.2,"")),0)</f>
        <v/>
      </c>
      <c r="AE116" s="3" t="str">
        <f ca="1">IFERROR(IF(D116="N08",IF(F116&lt;&gt;0,50,""),IFERROR(VLOOKUP($V116,索引表!$L$7:$O$13,4,FALSE)*VLOOKUP(VLOOKUP($G116,索引表!$R:$U,4,FALSE),索引表!$I$18:$L$30,4,FALSE)*VLOOKUP($U116,索引表!I:J,2,FALSE)*4,IF($U116="小怪",1*3.45*0.9*0.9,""))),0)</f>
        <v/>
      </c>
    </row>
    <row r="117" spans="1:31" s="37" customFormat="1" x14ac:dyDescent="0.2">
      <c r="A117" s="3" t="s">
        <v>1457</v>
      </c>
      <c r="B117" s="3" t="str">
        <f t="shared" si="5"/>
        <v>P04</v>
      </c>
      <c r="C117" s="3" t="s">
        <v>532</v>
      </c>
      <c r="D117" s="39" t="s">
        <v>543</v>
      </c>
      <c r="E117" s="37" t="str">
        <f t="shared" si="4"/>
        <v>M22P04U01N08</v>
      </c>
      <c r="F117" s="40">
        <f ca="1">IFERROR(VLOOKUP(G117,模型表!C:U,19,0),0)</f>
        <v>5</v>
      </c>
      <c r="G117" s="40" t="s">
        <v>30</v>
      </c>
      <c r="H117" s="26">
        <f ca="1">IFERROR(IF($F117=0,"",(VLOOKUP(RIGHT(A117,2)+0,难度表!B:F,3,FALSE)*K117+N117)),0)</f>
        <v>43523.579519999999</v>
      </c>
      <c r="I117" s="26">
        <f ca="1">IFERROR(IF($F117=0,"",(VLOOKUP(RIGHT(B117,2)+0,难度表!B:F,4,FALSE)*L117+O117)),0)</f>
        <v>11778.420959999999</v>
      </c>
      <c r="J117" s="26">
        <f ca="1">IFERROR(IF($F117=0,"",(VLOOKUP(RIGHT(B117,2)+0,难度表!B:F,5,FALSE)*M117+P117)),0)</f>
        <v>3112184.4</v>
      </c>
      <c r="K117" s="40">
        <f ca="1">0.888*1.6</f>
        <v>1.4208000000000001</v>
      </c>
      <c r="L117" s="40">
        <v>0.24599999999999997</v>
      </c>
      <c r="M117" s="26">
        <f ca="1">50*1.3</f>
        <v>65</v>
      </c>
      <c r="N117" s="26">
        <v>0</v>
      </c>
      <c r="O117" s="26">
        <v>0</v>
      </c>
      <c r="P117" s="26">
        <v>0</v>
      </c>
      <c r="Q117" s="26">
        <v>680</v>
      </c>
      <c r="R117" s="59" t="s">
        <v>1273</v>
      </c>
      <c r="S117" s="26">
        <v>1</v>
      </c>
      <c r="T117" s="26">
        <v>0</v>
      </c>
      <c r="U117" s="26" t="str">
        <f ca="1">IFERROR(VLOOKUP(G117,模型表!$C:$T,18,FALSE),0)</f>
        <v>SSR</v>
      </c>
      <c r="V117" s="26" t="str">
        <f>IFERROR(VLOOKUP(G117,模型表!$C:$J,8,FALSE),0)</f>
        <v>Attack</v>
      </c>
      <c r="W117" s="26">
        <v>0.22000000000000003</v>
      </c>
      <c r="X117" s="26">
        <v>2</v>
      </c>
      <c r="Y117" s="26" t="str" cm="1">
        <f t="array" aca="1" ref="Y117" ca="1">INDEX(E:E,SMALL(IF($F$2:$F$3000,ROW($2:$3000),4^8),ROW(A116)))&amp;""</f>
        <v/>
      </c>
      <c r="Z117" s="26" t="str">
        <f t="shared" ca="1" si="6"/>
        <v/>
      </c>
      <c r="AA117" s="26" t="str">
        <f t="shared" ca="1" si="7"/>
        <v/>
      </c>
      <c r="AC117" s="26">
        <f ca="1">IFERROR(IFERROR(VLOOKUP($V117,索引表!$L$7:$O$13,2,FALSE)*VLOOKUP(VLOOKUP($G117,索引表!$R:$U,4,FALSE),索引表!$I$18:$L$30,2,FALSE)*VLOOKUP($U117,索引表!E:F,2,FALSE),IF($U117="小怪",0.738,"")),0)</f>
        <v>0.88800000000000001</v>
      </c>
      <c r="AD117" s="26">
        <f ca="1">IFERROR(IFERROR(VLOOKUP($V117,索引表!$L$7:$O$13,3,FALSE)*VLOOKUP(VLOOKUP($G117,索引表!$R:$U,4,FALSE),索引表!$I$18:$L$30,3,FALSE)*VLOOKUP($U117,索引表!G:H,2,FALSE)*0.3,IF($U117="小怪",0.2,"")),0)</f>
        <v>0.24599999999999997</v>
      </c>
      <c r="AE117" s="3">
        <f ca="1">IFERROR(IF(D117="N08",IF(F117&lt;&gt;0,50,""),IFERROR(VLOOKUP($V117,索引表!$L$7:$O$13,4,FALSE)*VLOOKUP(VLOOKUP($G117,索引表!$R:$U,4,FALSE),索引表!$I$18:$L$30,4,FALSE)*VLOOKUP($U117,索引表!I:J,2,FALSE)*4,IF($U117="小怪",1*3.45*0.9*0.9,""))),0)</f>
        <v>50</v>
      </c>
    </row>
    <row r="118" spans="1:31" x14ac:dyDescent="0.2">
      <c r="A118" s="3" t="s">
        <v>1457</v>
      </c>
      <c r="B118" s="3" t="str">
        <f t="shared" si="5"/>
        <v>P04</v>
      </c>
      <c r="C118" s="3" t="s">
        <v>532</v>
      </c>
      <c r="D118" s="3" t="s">
        <v>544</v>
      </c>
      <c r="E118" t="str">
        <f t="shared" si="4"/>
        <v>M22P04U01N09</v>
      </c>
      <c r="F118" s="26">
        <f ca="1">IFERROR(VLOOKUP(G118,模型表!C:U,19,0),0)</f>
        <v>0</v>
      </c>
      <c r="H118" s="26" t="str">
        <f ca="1">IFERROR(IF($F118=0,"",(VLOOKUP(RIGHT(A118,2)+0,难度表!B:F,3,FALSE)*K118+N118)),0)</f>
        <v/>
      </c>
      <c r="I118" s="26" t="str">
        <f ca="1">IFERROR(IF($F118=0,"",(VLOOKUP(RIGHT(B118,2)+0,难度表!B:F,4,FALSE)*L118+O118)),0)</f>
        <v/>
      </c>
      <c r="J118" s="26" t="str">
        <f ca="1">IFERROR(IF($F118=0,"",(VLOOKUP(RIGHT(B118,2)+0,难度表!B:F,5,FALSE)*M118+P118)),0)</f>
        <v/>
      </c>
      <c r="K118" s="26" t="s">
        <v>1081</v>
      </c>
      <c r="L118" s="26" t="s">
        <v>1081</v>
      </c>
      <c r="M118" s="3" t="s">
        <v>1081</v>
      </c>
      <c r="N118" s="26">
        <v>0</v>
      </c>
      <c r="O118" s="26">
        <v>0</v>
      </c>
      <c r="P118" s="26">
        <v>0</v>
      </c>
      <c r="Q118" s="26">
        <v>0</v>
      </c>
      <c r="R118" s="58" t="s">
        <v>545</v>
      </c>
      <c r="S118" s="26">
        <v>1</v>
      </c>
      <c r="T118" s="26">
        <v>0</v>
      </c>
      <c r="U118" s="26">
        <f ca="1">IFERROR(VLOOKUP(G118,模型表!$C:$T,18,FALSE),0)</f>
        <v>0</v>
      </c>
      <c r="V118" s="26">
        <f>IFERROR(VLOOKUP(G118,模型表!$C:$J,8,FALSE),0)</f>
        <v>0</v>
      </c>
      <c r="W118" s="26" t="s">
        <v>1081</v>
      </c>
      <c r="X118" s="26">
        <v>2</v>
      </c>
      <c r="Y118" s="26" t="str" cm="1">
        <f t="array" aca="1" ref="Y118" ca="1">INDEX(E:E,SMALL(IF($F$2:$F$3000,ROW($2:$3000),4^8),ROW(A117)))&amp;""</f>
        <v/>
      </c>
      <c r="Z118" s="26" t="str">
        <f t="shared" ca="1" si="6"/>
        <v/>
      </c>
      <c r="AA118" s="26" t="str">
        <f t="shared" ca="1" si="7"/>
        <v/>
      </c>
      <c r="AC118" s="26" t="str">
        <f ca="1">IFERROR(IFERROR(VLOOKUP($V118,索引表!$L$7:$O$13,2,FALSE)*VLOOKUP(VLOOKUP($G118,索引表!$R:$U,4,FALSE),索引表!$I$18:$L$30,2,FALSE)*VLOOKUP($U118,索引表!E:F,2,FALSE),IF($U118="小怪",0.738,"")),0)</f>
        <v/>
      </c>
      <c r="AD118" s="26" t="str">
        <f ca="1">IFERROR(IFERROR(VLOOKUP($V118,索引表!$L$7:$O$13,3,FALSE)*VLOOKUP(VLOOKUP($G118,索引表!$R:$U,4,FALSE),索引表!$I$18:$L$30,3,FALSE)*VLOOKUP($U118,索引表!G:H,2,FALSE)*0.3,IF($U118="小怪",0.2,"")),0)</f>
        <v/>
      </c>
      <c r="AE118" s="3" t="str">
        <f ca="1">IFERROR(IF(D118="N08",IF(F118&lt;&gt;0,50,""),IFERROR(VLOOKUP($V118,索引表!$L$7:$O$13,4,FALSE)*VLOOKUP(VLOOKUP($G118,索引表!$R:$U,4,FALSE),索引表!$I$18:$L$30,4,FALSE)*VLOOKUP($U118,索引表!I:J,2,FALSE)*4,IF($U118="小怪",1*3.45*0.9*0.9,""))),0)</f>
        <v/>
      </c>
    </row>
    <row r="119" spans="1:31" x14ac:dyDescent="0.2">
      <c r="A119" s="3" t="s">
        <v>1457</v>
      </c>
      <c r="B119" s="3" t="str">
        <f t="shared" si="5"/>
        <v>P04</v>
      </c>
      <c r="C119" s="3" t="s">
        <v>539</v>
      </c>
      <c r="D119" s="3" t="s">
        <v>533</v>
      </c>
      <c r="E119" t="str">
        <f t="shared" si="4"/>
        <v>M22P04U02N01</v>
      </c>
      <c r="F119" s="26">
        <f ca="1">IFERROR(VLOOKUP(G119,模型表!C:U,19,0),0)</f>
        <v>53</v>
      </c>
      <c r="G119" s="40" t="s">
        <v>320</v>
      </c>
      <c r="H119" s="26">
        <f ca="1">IFERROR(IF($F119=0,"",(VLOOKUP(RIGHT(A119,2)+0,难度表!B:F,3,FALSE)*K119+N119)),0)</f>
        <v>44001.456659999996</v>
      </c>
      <c r="I119" s="26">
        <f ca="1">IFERROR(IF($F119=0,"",(VLOOKUP(RIGHT(B119,2)+0,难度表!B:F,4,FALSE)*L119+O119)),0)</f>
        <v>11778.420959999999</v>
      </c>
      <c r="J119" s="26">
        <f ca="1">IFERROR(IF($F119=0,"",(VLOOKUP(RIGHT(B119,2)+0,难度表!B:F,5,FALSE)*M119+P119)),0)</f>
        <v>163622.95119071999</v>
      </c>
      <c r="K119" s="26">
        <f ca="1">1.026*1.4</f>
        <v>1.4363999999999999</v>
      </c>
      <c r="L119" s="26">
        <v>0.24599999999999997</v>
      </c>
      <c r="M119" s="3">
        <f ca="1">2.44098*1.4</f>
        <v>3.4173719999999999</v>
      </c>
      <c r="N119" s="26">
        <v>0</v>
      </c>
      <c r="O119" s="26">
        <v>0</v>
      </c>
      <c r="P119" s="26">
        <v>0</v>
      </c>
      <c r="Q119" s="26">
        <v>1000</v>
      </c>
      <c r="R119" s="58" t="s">
        <v>545</v>
      </c>
      <c r="S119" s="26">
        <v>1</v>
      </c>
      <c r="T119" s="26">
        <v>20</v>
      </c>
      <c r="U119" s="26" t="str">
        <f ca="1">IFERROR(VLOOKUP(G119,模型表!$C:$T,18,FALSE),0)</f>
        <v>SR</v>
      </c>
      <c r="V119" s="26" t="str">
        <f>IFERROR(VLOOKUP(G119,模型表!$C:$J,8,FALSE),0)</f>
        <v>Attack</v>
      </c>
      <c r="W119" s="26" t="s">
        <v>1081</v>
      </c>
      <c r="X119" s="26">
        <v>2</v>
      </c>
      <c r="Y119" s="26" t="str" cm="1">
        <f t="array" aca="1" ref="Y119" ca="1">INDEX(E:E,SMALL(IF($F$2:$F$3000,ROW($2:$3000),4^8),ROW(A118)))&amp;""</f>
        <v/>
      </c>
      <c r="Z119" s="26" t="str">
        <f t="shared" ca="1" si="6"/>
        <v/>
      </c>
      <c r="AA119" s="26" t="str">
        <f t="shared" ca="1" si="7"/>
        <v/>
      </c>
      <c r="AC119" s="26">
        <f ca="1">IFERROR(IFERROR(VLOOKUP($V119,索引表!$L$7:$O$13,2,FALSE)*VLOOKUP(VLOOKUP($G119,索引表!$R:$U,4,FALSE),索引表!$I$18:$L$30,2,FALSE)*VLOOKUP($U119,索引表!E:F,2,FALSE),IF($U119="小怪",0.738,"")),0)</f>
        <v>1.026</v>
      </c>
      <c r="AD119" s="26">
        <f ca="1">IFERROR(IFERROR(VLOOKUP($V119,索引表!$L$7:$O$13,3,FALSE)*VLOOKUP(VLOOKUP($G119,索引表!$R:$U,4,FALSE),索引表!$I$18:$L$30,3,FALSE)*VLOOKUP($U119,索引表!G:H,2,FALSE)*0.3,IF($U119="小怪",0.2,"")),0)</f>
        <v>0.24599999999999997</v>
      </c>
      <c r="AE119" s="3">
        <f ca="1">IFERROR(IF(D119="N08",IF(F119&lt;&gt;0,50,""),IFERROR(VLOOKUP($V119,索引表!$L$7:$O$13,4,FALSE)*VLOOKUP(VLOOKUP($G119,索引表!$R:$U,4,FALSE),索引表!$I$18:$L$30,4,FALSE)*VLOOKUP($U119,索引表!I:J,2,FALSE)*4,IF($U119="小怪",1*3.45*0.9*0.9,""))),0)</f>
        <v>2.4409799999999997</v>
      </c>
    </row>
    <row r="120" spans="1:31" x14ac:dyDescent="0.2">
      <c r="A120" s="3" t="s">
        <v>1457</v>
      </c>
      <c r="B120" s="3" t="str">
        <f t="shared" si="5"/>
        <v>P04</v>
      </c>
      <c r="C120" s="3" t="s">
        <v>539</v>
      </c>
      <c r="D120" s="3" t="s">
        <v>534</v>
      </c>
      <c r="E120" t="str">
        <f t="shared" si="4"/>
        <v>M22P04U02N02</v>
      </c>
      <c r="F120" s="26">
        <f ca="1">IFERROR(VLOOKUP(G120,模型表!C:U,19,0),0)</f>
        <v>15</v>
      </c>
      <c r="G120" s="40" t="s">
        <v>93</v>
      </c>
      <c r="H120" s="26">
        <f ca="1">IFERROR(IF($F120=0,"",(VLOOKUP(RIGHT(A120,2)+0,难度表!B:F,3,FALSE)*K120+N120)),0)</f>
        <v>39627.042840000002</v>
      </c>
      <c r="I120" s="26">
        <f ca="1">IFERROR(IF($F120=0,"",(VLOOKUP(RIGHT(B120,2)+0,难度表!B:F,4,FALSE)*L120+O120)),0)</f>
        <v>14363.928</v>
      </c>
      <c r="J120" s="26">
        <f ca="1">IFERROR(IF($F120=0,"",(VLOOKUP(RIGHT(B120,2)+0,难度表!B:F,5,FALSE)*M120+P120)),0)</f>
        <v>187319.985048</v>
      </c>
      <c r="K120" s="40">
        <f ca="1">0.924*1.4</f>
        <v>1.2936000000000001</v>
      </c>
      <c r="L120" s="40">
        <v>0.3</v>
      </c>
      <c r="M120" s="40">
        <f ca="1">2.7945*1.4</f>
        <v>3.9123000000000001</v>
      </c>
      <c r="N120" s="26">
        <v>0</v>
      </c>
      <c r="O120" s="26">
        <v>0</v>
      </c>
      <c r="P120" s="26">
        <v>0</v>
      </c>
      <c r="Q120" s="26">
        <v>880</v>
      </c>
      <c r="R120" s="58" t="s">
        <v>545</v>
      </c>
      <c r="S120" s="26">
        <v>1</v>
      </c>
      <c r="T120" s="26">
        <v>0</v>
      </c>
      <c r="U120" s="26" t="str">
        <f ca="1">IFERROR(VLOOKUP(G120,模型表!$C:$T,18,FALSE),0)</f>
        <v>SSR</v>
      </c>
      <c r="V120" s="26" t="str">
        <f>IFERROR(VLOOKUP(G120,模型表!$C:$J,8,FALSE),0)</f>
        <v>Aoe</v>
      </c>
      <c r="W120" s="26" t="s">
        <v>1081</v>
      </c>
      <c r="X120" s="26">
        <v>2</v>
      </c>
      <c r="Y120" s="26" t="str" cm="1">
        <f t="array" aca="1" ref="Y120" ca="1">INDEX(E:E,SMALL(IF($F$2:$F$3000,ROW($2:$3000),4^8),ROW(A119)))&amp;""</f>
        <v/>
      </c>
      <c r="Z120" s="26" t="str">
        <f t="shared" ca="1" si="6"/>
        <v/>
      </c>
      <c r="AA120" s="26" t="str">
        <f t="shared" ca="1" si="7"/>
        <v/>
      </c>
      <c r="AC120" s="26">
        <f ca="1">IFERROR(IFERROR(VLOOKUP($V120,索引表!$L$7:$O$13,2,FALSE)*VLOOKUP(VLOOKUP($G120,索引表!$R:$U,4,FALSE),索引表!$I$18:$L$30,2,FALSE)*VLOOKUP($U120,索引表!E:F,2,FALSE),IF($U120="小怪",0.738,"")),0)</f>
        <v>0.92400000000000004</v>
      </c>
      <c r="AD120" s="26">
        <f ca="1">IFERROR(IFERROR(VLOOKUP($V120,索引表!$L$7:$O$13,3,FALSE)*VLOOKUP(VLOOKUP($G120,索引表!$R:$U,4,FALSE),索引表!$I$18:$L$30,3,FALSE)*VLOOKUP($U120,索引表!G:H,2,FALSE)*0.3,IF($U120="小怪",0.2,"")),0)</f>
        <v>0.3</v>
      </c>
      <c r="AE120" s="3">
        <f ca="1">IFERROR(IF(D120="N08",IF(F120&lt;&gt;0,50,""),IFERROR(VLOOKUP($V120,索引表!$L$7:$O$13,4,FALSE)*VLOOKUP(VLOOKUP($G120,索引表!$R:$U,4,FALSE),索引表!$I$18:$L$30,4,FALSE)*VLOOKUP($U120,索引表!I:J,2,FALSE)*4,IF($U120="小怪",1*3.45*0.9*0.9,""))),0)</f>
        <v>2.7945000000000002</v>
      </c>
    </row>
    <row r="121" spans="1:31" x14ac:dyDescent="0.2">
      <c r="A121" s="3" t="s">
        <v>1457</v>
      </c>
      <c r="B121" s="3" t="str">
        <f t="shared" si="5"/>
        <v>P04</v>
      </c>
      <c r="C121" s="3" t="s">
        <v>539</v>
      </c>
      <c r="D121" s="3" t="s">
        <v>535</v>
      </c>
      <c r="E121" t="str">
        <f t="shared" si="4"/>
        <v>M22P04U02N03</v>
      </c>
      <c r="F121" s="26">
        <f ca="1">IFERROR(VLOOKUP(G121,模型表!C:U,19,0),0)</f>
        <v>53</v>
      </c>
      <c r="G121" s="40" t="s">
        <v>320</v>
      </c>
      <c r="H121" s="26">
        <f ca="1">IFERROR(IF($F121=0,"",(VLOOKUP(RIGHT(A121,2)+0,难度表!B:F,3,FALSE)*K121+N121)),0)</f>
        <v>44001.456659999996</v>
      </c>
      <c r="I121" s="26">
        <f ca="1">IFERROR(IF($F121=0,"",(VLOOKUP(RIGHT(B121,2)+0,难度表!B:F,4,FALSE)*L121+O121)),0)</f>
        <v>11778.420959999999</v>
      </c>
      <c r="J121" s="26">
        <f ca="1">IFERROR(IF($F121=0,"",(VLOOKUP(RIGHT(B121,2)+0,难度表!B:F,5,FALSE)*M121+P121)),0)</f>
        <v>163622.95119071999</v>
      </c>
      <c r="K121" s="26">
        <f ca="1">1.026*1.4</f>
        <v>1.4363999999999999</v>
      </c>
      <c r="L121" s="26">
        <v>0.24599999999999997</v>
      </c>
      <c r="M121" s="3">
        <f ca="1">2.44098*1.4</f>
        <v>3.4173719999999999</v>
      </c>
      <c r="N121" s="26">
        <v>0</v>
      </c>
      <c r="O121" s="26">
        <v>0</v>
      </c>
      <c r="P121" s="26">
        <v>0</v>
      </c>
      <c r="Q121" s="26">
        <v>1000</v>
      </c>
      <c r="R121" s="58" t="s">
        <v>545</v>
      </c>
      <c r="S121" s="26">
        <v>1</v>
      </c>
      <c r="T121" s="26">
        <v>0</v>
      </c>
      <c r="U121" s="26" t="str">
        <f ca="1">IFERROR(VLOOKUP(G121,模型表!$C:$T,18,FALSE),0)</f>
        <v>SR</v>
      </c>
      <c r="V121" s="26" t="str">
        <f>IFERROR(VLOOKUP(G121,模型表!$C:$J,8,FALSE),0)</f>
        <v>Attack</v>
      </c>
      <c r="W121" s="26">
        <v>0.18000000000000002</v>
      </c>
      <c r="X121" s="26">
        <v>2</v>
      </c>
      <c r="Y121" s="26" t="str" cm="1">
        <f t="array" aca="1" ref="Y121" ca="1">INDEX(E:E,SMALL(IF($F$2:$F$3000,ROW($2:$3000),4^8),ROW(A120)))&amp;""</f>
        <v/>
      </c>
      <c r="Z121" s="26" t="str">
        <f t="shared" ca="1" si="6"/>
        <v/>
      </c>
      <c r="AA121" s="26" t="str">
        <f t="shared" ca="1" si="7"/>
        <v/>
      </c>
      <c r="AC121" s="26">
        <f ca="1">IFERROR(IFERROR(VLOOKUP($V121,索引表!$L$7:$O$13,2,FALSE)*VLOOKUP(VLOOKUP($G121,索引表!$R:$U,4,FALSE),索引表!$I$18:$L$30,2,FALSE)*VLOOKUP($U121,索引表!E:F,2,FALSE),IF($U121="小怪",0.738,"")),0)</f>
        <v>1.026</v>
      </c>
      <c r="AD121" s="26">
        <f ca="1">IFERROR(IFERROR(VLOOKUP($V121,索引表!$L$7:$O$13,3,FALSE)*VLOOKUP(VLOOKUP($G121,索引表!$R:$U,4,FALSE),索引表!$I$18:$L$30,3,FALSE)*VLOOKUP($U121,索引表!G:H,2,FALSE)*0.3,IF($U121="小怪",0.2,"")),0)</f>
        <v>0.24599999999999997</v>
      </c>
      <c r="AE121" s="3">
        <f ca="1">IFERROR(IF(D121="N08",IF(F121&lt;&gt;0,50,""),IFERROR(VLOOKUP($V121,索引表!$L$7:$O$13,4,FALSE)*VLOOKUP(VLOOKUP($G121,索引表!$R:$U,4,FALSE),索引表!$I$18:$L$30,4,FALSE)*VLOOKUP($U121,索引表!I:J,2,FALSE)*4,IF($U121="小怪",1*3.45*0.9*0.9,""))),0)</f>
        <v>2.4409799999999997</v>
      </c>
    </row>
    <row r="122" spans="1:31" x14ac:dyDescent="0.2">
      <c r="A122" s="3" t="s">
        <v>1457</v>
      </c>
      <c r="B122" s="3" t="str">
        <f t="shared" si="5"/>
        <v>P04</v>
      </c>
      <c r="C122" s="3" t="s">
        <v>539</v>
      </c>
      <c r="D122" s="3" t="s">
        <v>536</v>
      </c>
      <c r="E122" t="str">
        <f t="shared" si="4"/>
        <v>M22P04U02N04</v>
      </c>
      <c r="F122" s="26">
        <f ca="1">IFERROR(VLOOKUP(G122,模型表!C:U,19,0),0)</f>
        <v>1</v>
      </c>
      <c r="G122" s="40" t="s">
        <v>3</v>
      </c>
      <c r="H122" s="26">
        <f ca="1">IFERROR(IF($F122=0,"",(VLOOKUP(RIGHT(A122,2)+0,难度表!B:F,3,FALSE)*K122+N122)),0)</f>
        <v>38906.551151999993</v>
      </c>
      <c r="I122" s="26">
        <f ca="1">IFERROR(IF($F122=0,"",(VLOOKUP(RIGHT(B122,2)+0,难度表!B:F,4,FALSE)*L122+O122)),0)</f>
        <v>11778.420959999999</v>
      </c>
      <c r="J122" s="26">
        <f ca="1">IFERROR(IF($F122=0,"",(VLOOKUP(RIGHT(B122,2)+0,难度表!B:F,5,FALSE)*M122+P122)),0)</f>
        <v>147774.65487119998</v>
      </c>
      <c r="K122" s="26">
        <f ca="1">0.9072*1.4</f>
        <v>1.2700799999999999</v>
      </c>
      <c r="L122" s="26">
        <v>0.24599999999999997</v>
      </c>
      <c r="M122" s="3">
        <f ca="1">2.20455*1.4</f>
        <v>3.0863699999999996</v>
      </c>
      <c r="N122" s="26">
        <v>0</v>
      </c>
      <c r="O122" s="26">
        <v>0</v>
      </c>
      <c r="P122" s="26">
        <v>0</v>
      </c>
      <c r="Q122" s="26">
        <v>680</v>
      </c>
      <c r="R122" s="58" t="s">
        <v>545</v>
      </c>
      <c r="S122" s="26">
        <v>1</v>
      </c>
      <c r="T122" s="26">
        <v>0</v>
      </c>
      <c r="U122" s="26" t="str">
        <f ca="1">IFERROR(VLOOKUP(G122,模型表!$C:$T,18,FALSE),0)</f>
        <v>SR</v>
      </c>
      <c r="V122" s="26" t="str">
        <f>IFERROR(VLOOKUP(G122,模型表!$C:$J,8,FALSE),0)</f>
        <v>Attack</v>
      </c>
      <c r="W122" s="26" t="s">
        <v>1081</v>
      </c>
      <c r="X122" s="26">
        <v>2</v>
      </c>
      <c r="Y122" s="26" t="str" cm="1">
        <f t="array" aca="1" ref="Y122" ca="1">INDEX(E:E,SMALL(IF($F$2:$F$3000,ROW($2:$3000),4^8),ROW(A121)))&amp;""</f>
        <v/>
      </c>
      <c r="Z122" s="26" t="str">
        <f t="shared" ca="1" si="6"/>
        <v/>
      </c>
      <c r="AA122" s="26" t="str">
        <f t="shared" ca="1" si="7"/>
        <v/>
      </c>
      <c r="AC122" s="26">
        <f ca="1">IFERROR(IFERROR(VLOOKUP($V122,索引表!$L$7:$O$13,2,FALSE)*VLOOKUP(VLOOKUP($G122,索引表!$R:$U,4,FALSE),索引表!$I$18:$L$30,2,FALSE)*VLOOKUP($U122,索引表!E:F,2,FALSE),IF($U122="小怪",0.738,"")),0)</f>
        <v>0.90720000000000001</v>
      </c>
      <c r="AD122" s="26">
        <f ca="1">IFERROR(IFERROR(VLOOKUP($V122,索引表!$L$7:$O$13,3,FALSE)*VLOOKUP(VLOOKUP($G122,索引表!$R:$U,4,FALSE),索引表!$I$18:$L$30,3,FALSE)*VLOOKUP($U122,索引表!G:H,2,FALSE)*0.3,IF($U122="小怪",0.2,"")),0)</f>
        <v>0.24599999999999997</v>
      </c>
      <c r="AE122" s="3">
        <f ca="1">IFERROR(IF(D122="N08",IF(F122&lt;&gt;0,50,""),IFERROR(VLOOKUP($V122,索引表!$L$7:$O$13,4,FALSE)*VLOOKUP(VLOOKUP($G122,索引表!$R:$U,4,FALSE),索引表!$I$18:$L$30,4,FALSE)*VLOOKUP($U122,索引表!I:J,2,FALSE)*4,IF($U122="小怪",1*3.45*0.9*0.9,""))),0)</f>
        <v>2.2045500000000002</v>
      </c>
    </row>
    <row r="123" spans="1:31" x14ac:dyDescent="0.2">
      <c r="A123" s="3" t="s">
        <v>1457</v>
      </c>
      <c r="B123" s="3" t="str">
        <f t="shared" si="5"/>
        <v>P04</v>
      </c>
      <c r="C123" s="3" t="s">
        <v>539</v>
      </c>
      <c r="D123" s="3" t="s">
        <v>537</v>
      </c>
      <c r="E123" t="str">
        <f t="shared" si="4"/>
        <v>M22P04U02N05</v>
      </c>
      <c r="F123" s="26">
        <f ca="1">IFERROR(VLOOKUP(G123,模型表!C:U,19,0),0)</f>
        <v>0</v>
      </c>
      <c r="H123" s="26" t="str">
        <f ca="1">IFERROR(IF($F123=0,"",(VLOOKUP(RIGHT(A123,2)+0,难度表!B:F,3,FALSE)*K123+N123)),0)</f>
        <v/>
      </c>
      <c r="I123" s="26" t="str">
        <f ca="1">IFERROR(IF($F123=0,"",(VLOOKUP(RIGHT(B123,2)+0,难度表!B:F,4,FALSE)*L123+O123)),0)</f>
        <v/>
      </c>
      <c r="J123" s="26" t="str">
        <f ca="1">IFERROR(IF($F123=0,"",(VLOOKUP(RIGHT(B123,2)+0,难度表!B:F,5,FALSE)*M123+P123)),0)</f>
        <v/>
      </c>
      <c r="K123" s="40" t="s">
        <v>1081</v>
      </c>
      <c r="L123" s="40" t="s">
        <v>1081</v>
      </c>
      <c r="M123" s="40" t="s">
        <v>1081</v>
      </c>
      <c r="N123" s="26">
        <v>0</v>
      </c>
      <c r="O123" s="26">
        <v>0</v>
      </c>
      <c r="P123" s="26">
        <v>0</v>
      </c>
      <c r="Q123" s="26">
        <v>0</v>
      </c>
      <c r="R123" s="58" t="s">
        <v>545</v>
      </c>
      <c r="S123" s="26">
        <v>1</v>
      </c>
      <c r="T123" s="26">
        <v>0</v>
      </c>
      <c r="U123" s="26">
        <f ca="1">IFERROR(VLOOKUP(G123,模型表!$C:$T,18,FALSE),0)</f>
        <v>0</v>
      </c>
      <c r="V123" s="26">
        <f>IFERROR(VLOOKUP(G123,模型表!$C:$J,8,FALSE),0)</f>
        <v>0</v>
      </c>
      <c r="W123" s="26">
        <v>0.18000000000000002</v>
      </c>
      <c r="X123" s="26">
        <v>2</v>
      </c>
      <c r="Y123" s="26" t="str" cm="1">
        <f t="array" aca="1" ref="Y123" ca="1">INDEX(E:E,SMALL(IF($F$2:$F$3000,ROW($2:$3000),4^8),ROW(A122)))&amp;""</f>
        <v/>
      </c>
      <c r="Z123" s="26" t="str">
        <f t="shared" ca="1" si="6"/>
        <v/>
      </c>
      <c r="AA123" s="26" t="str">
        <f t="shared" ca="1" si="7"/>
        <v/>
      </c>
      <c r="AC123" s="26" t="str">
        <f ca="1">IFERROR(IFERROR(VLOOKUP($V123,索引表!$L$7:$O$13,2,FALSE)*VLOOKUP(VLOOKUP($G123,索引表!$R:$U,4,FALSE),索引表!$I$18:$L$30,2,FALSE)*VLOOKUP($U123,索引表!E:F,2,FALSE),IF($U123="小怪",0.738,"")),0)</f>
        <v/>
      </c>
      <c r="AD123" s="26" t="str">
        <f ca="1">IFERROR(IFERROR(VLOOKUP($V123,索引表!$L$7:$O$13,3,FALSE)*VLOOKUP(VLOOKUP($G123,索引表!$R:$U,4,FALSE),索引表!$I$18:$L$30,3,FALSE)*VLOOKUP($U123,索引表!G:H,2,FALSE)*0.3,IF($U123="小怪",0.2,"")),0)</f>
        <v/>
      </c>
      <c r="AE123" s="3" t="str">
        <f ca="1">IFERROR(IF(D123="N08",IF(F123&lt;&gt;0,50,""),IFERROR(VLOOKUP($V123,索引表!$L$7:$O$13,4,FALSE)*VLOOKUP(VLOOKUP($G123,索引表!$R:$U,4,FALSE),索引表!$I$18:$L$30,4,FALSE)*VLOOKUP($U123,索引表!I:J,2,FALSE)*4,IF($U123="小怪",1*3.45*0.9*0.9,""))),0)</f>
        <v/>
      </c>
    </row>
    <row r="124" spans="1:31" x14ac:dyDescent="0.2">
      <c r="A124" s="3" t="s">
        <v>1457</v>
      </c>
      <c r="B124" s="3" t="str">
        <f t="shared" si="5"/>
        <v>P04</v>
      </c>
      <c r="C124" s="3" t="s">
        <v>539</v>
      </c>
      <c r="D124" s="3" t="s">
        <v>538</v>
      </c>
      <c r="E124" t="str">
        <f t="shared" si="4"/>
        <v>M22P04U02N06</v>
      </c>
      <c r="F124" s="26">
        <f ca="1">IFERROR(VLOOKUP(G124,模型表!C:U,19,0),0)</f>
        <v>1</v>
      </c>
      <c r="G124" s="40" t="s">
        <v>3</v>
      </c>
      <c r="H124" s="26">
        <f ca="1">IFERROR(IF($F124=0,"",(VLOOKUP(RIGHT(A124,2)+0,难度表!B:F,3,FALSE)*K124+N124)),0)</f>
        <v>38906.551151999993</v>
      </c>
      <c r="I124" s="26">
        <f ca="1">IFERROR(IF($F124=0,"",(VLOOKUP(RIGHT(B124,2)+0,难度表!B:F,4,FALSE)*L124+O124)),0)</f>
        <v>11778.420959999999</v>
      </c>
      <c r="J124" s="26">
        <f ca="1">IFERROR(IF($F124=0,"",(VLOOKUP(RIGHT(B124,2)+0,难度表!B:F,5,FALSE)*M124+P124)),0)</f>
        <v>147774.65487119998</v>
      </c>
      <c r="K124" s="26">
        <f ca="1">0.9072*1.4</f>
        <v>1.2700799999999999</v>
      </c>
      <c r="L124" s="26">
        <v>0.24599999999999997</v>
      </c>
      <c r="M124" s="3">
        <f ca="1">2.20455*1.4</f>
        <v>3.0863699999999996</v>
      </c>
      <c r="N124" s="26">
        <v>0</v>
      </c>
      <c r="O124" s="26">
        <v>0</v>
      </c>
      <c r="P124" s="26">
        <v>0</v>
      </c>
      <c r="Q124" s="26">
        <v>680</v>
      </c>
      <c r="R124" s="58" t="s">
        <v>545</v>
      </c>
      <c r="S124" s="26">
        <v>1</v>
      </c>
      <c r="T124" s="26">
        <v>0</v>
      </c>
      <c r="U124" s="26" t="str">
        <f ca="1">IFERROR(VLOOKUP(G124,模型表!$C:$T,18,FALSE),0)</f>
        <v>SR</v>
      </c>
      <c r="V124" s="26" t="str">
        <f>IFERROR(VLOOKUP(G124,模型表!$C:$J,8,FALSE),0)</f>
        <v>Attack</v>
      </c>
      <c r="W124" s="26" t="s">
        <v>1081</v>
      </c>
      <c r="X124" s="26">
        <v>2</v>
      </c>
      <c r="Y124" s="26" t="str" cm="1">
        <f t="array" aca="1" ref="Y124" ca="1">INDEX(E:E,SMALL(IF($F$2:$F$3000,ROW($2:$3000),4^8),ROW(A123)))&amp;""</f>
        <v/>
      </c>
      <c r="Z124" s="26" t="str">
        <f t="shared" ca="1" si="6"/>
        <v/>
      </c>
      <c r="AA124" s="26" t="str">
        <f t="shared" ca="1" si="7"/>
        <v/>
      </c>
      <c r="AC124" s="26">
        <f ca="1">IFERROR(IFERROR(VLOOKUP($V124,索引表!$L$7:$O$13,2,FALSE)*VLOOKUP(VLOOKUP($G124,索引表!$R:$U,4,FALSE),索引表!$I$18:$L$30,2,FALSE)*VLOOKUP($U124,索引表!E:F,2,FALSE),IF($U124="小怪",0.738,"")),0)</f>
        <v>0.90720000000000001</v>
      </c>
      <c r="AD124" s="26">
        <f ca="1">IFERROR(IFERROR(VLOOKUP($V124,索引表!$L$7:$O$13,3,FALSE)*VLOOKUP(VLOOKUP($G124,索引表!$R:$U,4,FALSE),索引表!$I$18:$L$30,3,FALSE)*VLOOKUP($U124,索引表!G:H,2,FALSE)*0.3,IF($U124="小怪",0.2,"")),0)</f>
        <v>0.24599999999999997</v>
      </c>
      <c r="AE124" s="3">
        <f ca="1">IFERROR(IF(D124="N08",IF(F124&lt;&gt;0,50,""),IFERROR(VLOOKUP($V124,索引表!$L$7:$O$13,4,FALSE)*VLOOKUP(VLOOKUP($G124,索引表!$R:$U,4,FALSE),索引表!$I$18:$L$30,4,FALSE)*VLOOKUP($U124,索引表!I:J,2,FALSE)*4,IF($U124="小怪",1*3.45*0.9*0.9,""))),0)</f>
        <v>2.2045500000000002</v>
      </c>
    </row>
    <row r="125" spans="1:31" x14ac:dyDescent="0.2">
      <c r="A125" s="3" t="s">
        <v>1457</v>
      </c>
      <c r="B125" s="3" t="str">
        <f t="shared" si="5"/>
        <v>P04</v>
      </c>
      <c r="C125" s="3" t="s">
        <v>539</v>
      </c>
      <c r="D125" s="3" t="s">
        <v>542</v>
      </c>
      <c r="E125" t="str">
        <f t="shared" si="4"/>
        <v>M22P04U02N07</v>
      </c>
      <c r="F125" s="26">
        <f ca="1">IFERROR(VLOOKUP(G125,模型表!C:U,19,0),0)</f>
        <v>0</v>
      </c>
      <c r="H125" s="26" t="str">
        <f ca="1">IFERROR(IF($F125=0,"",(VLOOKUP(RIGHT(A125,2)+0,难度表!B:F,3,FALSE)*K125+N125)),0)</f>
        <v/>
      </c>
      <c r="I125" s="26" t="str">
        <f ca="1">IFERROR(IF($F125=0,"",(VLOOKUP(RIGHT(B125,2)+0,难度表!B:F,4,FALSE)*L125+O125)),0)</f>
        <v/>
      </c>
      <c r="J125" s="26" t="str">
        <f ca="1">IFERROR(IF($F125=0,"",(VLOOKUP(RIGHT(B125,2)+0,难度表!B:F,5,FALSE)*M125+P125)),0)</f>
        <v/>
      </c>
      <c r="K125" s="40" t="s">
        <v>1081</v>
      </c>
      <c r="L125" s="40" t="s">
        <v>1081</v>
      </c>
      <c r="M125" s="40" t="s">
        <v>1081</v>
      </c>
      <c r="N125" s="26">
        <v>0</v>
      </c>
      <c r="O125" s="26">
        <v>0</v>
      </c>
      <c r="P125" s="26">
        <v>0</v>
      </c>
      <c r="Q125" s="26">
        <v>0</v>
      </c>
      <c r="R125" s="58" t="s">
        <v>545</v>
      </c>
      <c r="S125" s="26">
        <v>1</v>
      </c>
      <c r="T125" s="26">
        <v>0</v>
      </c>
      <c r="U125" s="26">
        <f ca="1">IFERROR(VLOOKUP(G125,模型表!$C:$T,18,FALSE),0)</f>
        <v>0</v>
      </c>
      <c r="V125" s="26">
        <f>IFERROR(VLOOKUP(G125,模型表!$C:$J,8,FALSE),0)</f>
        <v>0</v>
      </c>
      <c r="W125" s="26">
        <v>0.18000000000000002</v>
      </c>
      <c r="X125" s="26">
        <v>2</v>
      </c>
      <c r="Y125" s="26" t="str" cm="1">
        <f t="array" aca="1" ref="Y125" ca="1">INDEX(E:E,SMALL(IF($F$2:$F$3000,ROW($2:$3000),4^8),ROW(A124)))&amp;""</f>
        <v/>
      </c>
      <c r="Z125" s="26" t="str">
        <f t="shared" ca="1" si="6"/>
        <v/>
      </c>
      <c r="AA125" s="26" t="str">
        <f t="shared" ca="1" si="7"/>
        <v/>
      </c>
      <c r="AC125" s="26" t="str">
        <f ca="1">IFERROR(IFERROR(VLOOKUP($V125,索引表!$L$7:$O$13,2,FALSE)*VLOOKUP(VLOOKUP($G125,索引表!$R:$U,4,FALSE),索引表!$I$18:$L$30,2,FALSE)*VLOOKUP($U125,索引表!E:F,2,FALSE),IF($U125="小怪",0.738,"")),0)</f>
        <v/>
      </c>
      <c r="AD125" s="26" t="str">
        <f ca="1">IFERROR(IFERROR(VLOOKUP($V125,索引表!$L$7:$O$13,3,FALSE)*VLOOKUP(VLOOKUP($G125,索引表!$R:$U,4,FALSE),索引表!$I$18:$L$30,3,FALSE)*VLOOKUP($U125,索引表!G:H,2,FALSE)*0.3,IF($U125="小怪",0.2,"")),0)</f>
        <v/>
      </c>
      <c r="AE125" s="3" t="str">
        <f ca="1">IFERROR(IF(D125="N08",IF(F125&lt;&gt;0,50,""),IFERROR(VLOOKUP($V125,索引表!$L$7:$O$13,4,FALSE)*VLOOKUP(VLOOKUP($G125,索引表!$R:$U,4,FALSE),索引表!$I$18:$L$30,4,FALSE)*VLOOKUP($U125,索引表!I:J,2,FALSE)*4,IF($U125="小怪",1*3.45*0.9*0.9,""))),0)</f>
        <v/>
      </c>
    </row>
    <row r="126" spans="1:31" x14ac:dyDescent="0.2">
      <c r="A126" s="3" t="s">
        <v>1457</v>
      </c>
      <c r="B126" s="3" t="str">
        <f t="shared" si="5"/>
        <v>P04</v>
      </c>
      <c r="C126" s="3" t="s">
        <v>539</v>
      </c>
      <c r="D126" s="3" t="s">
        <v>543</v>
      </c>
      <c r="E126" t="str">
        <f t="shared" si="4"/>
        <v>M22P04U02N08</v>
      </c>
      <c r="F126" s="26">
        <f ca="1">IFERROR(VLOOKUP(G126,模型表!C:U,19,0),0)</f>
        <v>0</v>
      </c>
      <c r="H126" s="26" t="str">
        <f ca="1">IFERROR(IF($F126=0,"",(VLOOKUP(RIGHT(A126,2)+0,难度表!B:F,3,FALSE)*K126+N126)),0)</f>
        <v/>
      </c>
      <c r="I126" s="26" t="str">
        <f ca="1">IFERROR(IF($F126=0,"",(VLOOKUP(RIGHT(B126,2)+0,难度表!B:F,4,FALSE)*L126+O126)),0)</f>
        <v/>
      </c>
      <c r="J126" s="26" t="str">
        <f ca="1">IFERROR(IF($F126=0,"",(VLOOKUP(RIGHT(B126,2)+0,难度表!B:F,5,FALSE)*M126+P126)),0)</f>
        <v/>
      </c>
      <c r="K126" s="26" t="s">
        <v>1081</v>
      </c>
      <c r="L126" s="26" t="s">
        <v>1081</v>
      </c>
      <c r="M126" s="3" t="s">
        <v>1081</v>
      </c>
      <c r="N126" s="26">
        <v>0</v>
      </c>
      <c r="O126" s="26">
        <v>0</v>
      </c>
      <c r="P126" s="26">
        <v>0</v>
      </c>
      <c r="Q126" s="26">
        <v>0</v>
      </c>
      <c r="R126" s="59" t="s">
        <v>1273</v>
      </c>
      <c r="S126" s="26">
        <v>1</v>
      </c>
      <c r="T126" s="26">
        <v>0</v>
      </c>
      <c r="U126" s="26">
        <f ca="1">IFERROR(VLOOKUP(G126,模型表!$C:$T,18,FALSE),0)</f>
        <v>0</v>
      </c>
      <c r="V126" s="26">
        <f>IFERROR(VLOOKUP(G126,模型表!$C:$J,8,FALSE),0)</f>
        <v>0</v>
      </c>
      <c r="W126" s="26" t="s">
        <v>1081</v>
      </c>
      <c r="X126" s="26">
        <v>2</v>
      </c>
      <c r="Y126" s="26" t="str" cm="1">
        <f t="array" aca="1" ref="Y126" ca="1">INDEX(E:E,SMALL(IF($F$2:$F$3000,ROW($2:$3000),4^8),ROW(A125)))&amp;""</f>
        <v/>
      </c>
      <c r="Z126" s="26" t="str">
        <f t="shared" ca="1" si="6"/>
        <v/>
      </c>
      <c r="AA126" s="26" t="str">
        <f t="shared" ca="1" si="7"/>
        <v/>
      </c>
      <c r="AC126" s="26" t="str">
        <f ca="1">IFERROR(IFERROR(VLOOKUP($V126,索引表!$L$7:$O$13,2,FALSE)*VLOOKUP(VLOOKUP($G126,索引表!$R:$U,4,FALSE),索引表!$I$18:$L$30,2,FALSE)*VLOOKUP($U126,索引表!E:F,2,FALSE),IF($U126="小怪",0.738,"")),0)</f>
        <v/>
      </c>
      <c r="AD126" s="26" t="str">
        <f ca="1">IFERROR(IFERROR(VLOOKUP($V126,索引表!$L$7:$O$13,3,FALSE)*VLOOKUP(VLOOKUP($G126,索引表!$R:$U,4,FALSE),索引表!$I$18:$L$30,3,FALSE)*VLOOKUP($U126,索引表!G:H,2,FALSE)*0.3,IF($U126="小怪",0.2,"")),0)</f>
        <v/>
      </c>
      <c r="AE126" s="3" t="str">
        <f ca="1">IFERROR(IF(D126="N08",IF(F126&lt;&gt;0,50,""),IFERROR(VLOOKUP($V126,索引表!$L$7:$O$13,4,FALSE)*VLOOKUP(VLOOKUP($G126,索引表!$R:$U,4,FALSE),索引表!$I$18:$L$30,4,FALSE)*VLOOKUP($U126,索引表!I:J,2,FALSE)*4,IF($U126="小怪",1*3.45*0.9*0.9,""))),0)</f>
        <v/>
      </c>
    </row>
    <row r="127" spans="1:31" x14ac:dyDescent="0.2">
      <c r="A127" s="3" t="s">
        <v>1457</v>
      </c>
      <c r="B127" s="3" t="str">
        <f t="shared" si="5"/>
        <v>P04</v>
      </c>
      <c r="C127" s="3" t="s">
        <v>539</v>
      </c>
      <c r="D127" s="3" t="s">
        <v>544</v>
      </c>
      <c r="E127" t="str">
        <f t="shared" si="4"/>
        <v>M22P04U02N09</v>
      </c>
      <c r="F127" s="26">
        <f ca="1">IFERROR(VLOOKUP(G127,模型表!C:U,19,0),0)</f>
        <v>0</v>
      </c>
      <c r="H127" s="26" t="str">
        <f ca="1">IFERROR(IF($F127=0,"",(VLOOKUP(RIGHT(A127,2)+0,难度表!B:F,3,FALSE)*K127+N127)),0)</f>
        <v/>
      </c>
      <c r="I127" s="26" t="str">
        <f ca="1">IFERROR(IF($F127=0,"",(VLOOKUP(RIGHT(B127,2)+0,难度表!B:F,4,FALSE)*L127+O127)),0)</f>
        <v/>
      </c>
      <c r="J127" s="26" t="str">
        <f ca="1">IFERROR(IF($F127=0,"",(VLOOKUP(RIGHT(B127,2)+0,难度表!B:F,5,FALSE)*M127+P127)),0)</f>
        <v/>
      </c>
      <c r="K127" s="40" t="s">
        <v>1081</v>
      </c>
      <c r="L127" s="40" t="s">
        <v>1081</v>
      </c>
      <c r="M127" s="40" t="s">
        <v>1081</v>
      </c>
      <c r="N127" s="26">
        <v>0</v>
      </c>
      <c r="O127" s="26">
        <v>0</v>
      </c>
      <c r="P127" s="26">
        <v>0</v>
      </c>
      <c r="Q127" s="26">
        <v>0</v>
      </c>
      <c r="R127" s="58" t="s">
        <v>545</v>
      </c>
      <c r="S127" s="26">
        <v>1</v>
      </c>
      <c r="T127" s="26">
        <v>0</v>
      </c>
      <c r="U127" s="26">
        <f ca="1">IFERROR(VLOOKUP(G127,模型表!$C:$T,18,FALSE),0)</f>
        <v>0</v>
      </c>
      <c r="V127" s="26">
        <f>IFERROR(VLOOKUP(G127,模型表!$C:$J,8,FALSE),0)</f>
        <v>0</v>
      </c>
      <c r="W127" s="26" t="s">
        <v>1081</v>
      </c>
      <c r="X127" s="26">
        <v>2</v>
      </c>
      <c r="Y127" s="26" t="str" cm="1">
        <f t="array" aca="1" ref="Y127" ca="1">INDEX(E:E,SMALL(IF($F$2:$F$3000,ROW($2:$3000),4^8),ROW(A126)))&amp;""</f>
        <v/>
      </c>
      <c r="Z127" s="26" t="str">
        <f t="shared" ca="1" si="6"/>
        <v/>
      </c>
      <c r="AA127" s="26" t="str">
        <f t="shared" ca="1" si="7"/>
        <v/>
      </c>
      <c r="AC127" s="26" t="str">
        <f ca="1">IFERROR(IFERROR(VLOOKUP($V127,索引表!$L$7:$O$13,2,FALSE)*VLOOKUP(VLOOKUP($G127,索引表!$R:$U,4,FALSE),索引表!$I$18:$L$30,2,FALSE)*VLOOKUP($U127,索引表!E:F,2,FALSE),IF($U127="小怪",0.738,"")),0)</f>
        <v/>
      </c>
      <c r="AD127" s="26" t="str">
        <f ca="1">IFERROR(IFERROR(VLOOKUP($V127,索引表!$L$7:$O$13,3,FALSE)*VLOOKUP(VLOOKUP($G127,索引表!$R:$U,4,FALSE),索引表!$I$18:$L$30,3,FALSE)*VLOOKUP($U127,索引表!G:H,2,FALSE)*0.3,IF($U127="小怪",0.2,"")),0)</f>
        <v/>
      </c>
      <c r="AE127" s="3" t="str">
        <f ca="1">IFERROR(IF(D127="N08",IF(F127&lt;&gt;0,50,""),IFERROR(VLOOKUP($V127,索引表!$L$7:$O$13,4,FALSE)*VLOOKUP(VLOOKUP($G127,索引表!$R:$U,4,FALSE),索引表!$I$18:$L$30,4,FALSE)*VLOOKUP($U127,索引表!I:J,2,FALSE)*4,IF($U127="小怪",1*3.45*0.9*0.9,""))),0)</f>
        <v/>
      </c>
    </row>
    <row r="128" spans="1:31" x14ac:dyDescent="0.2">
      <c r="A128" s="3" t="s">
        <v>1457</v>
      </c>
      <c r="B128" s="3" t="str">
        <f t="shared" si="5"/>
        <v>P04</v>
      </c>
      <c r="C128" s="3" t="s">
        <v>540</v>
      </c>
      <c r="D128" s="3" t="s">
        <v>533</v>
      </c>
      <c r="E128" t="str">
        <f t="shared" si="4"/>
        <v>M22P04U03N01</v>
      </c>
      <c r="F128" s="26">
        <f ca="1">IFERROR(VLOOKUP(G128,模型表!C:U,19,0),0)</f>
        <v>0</v>
      </c>
      <c r="H128" s="26" t="str">
        <f ca="1">IFERROR(IF($F128=0,"",(VLOOKUP(RIGHT(A128,2)+0,难度表!B:F,3,FALSE)*K128+N128)),0)</f>
        <v/>
      </c>
      <c r="I128" s="26" t="str">
        <f ca="1">IFERROR(IF($F128=0,"",(VLOOKUP(RIGHT(B128,2)+0,难度表!B:F,4,FALSE)*L128+O128)),0)</f>
        <v/>
      </c>
      <c r="J128" s="26" t="str">
        <f ca="1">IFERROR(IF($F128=0,"",(VLOOKUP(RIGHT(B128,2)+0,难度表!B:F,5,FALSE)*M128+P128)),0)</f>
        <v/>
      </c>
      <c r="K128" s="26" t="s">
        <v>1081</v>
      </c>
      <c r="L128" s="26" t="s">
        <v>1081</v>
      </c>
      <c r="M128" s="3" t="s">
        <v>1081</v>
      </c>
      <c r="N128" s="26">
        <v>0</v>
      </c>
      <c r="O128" s="26">
        <v>0</v>
      </c>
      <c r="P128" s="26">
        <v>0</v>
      </c>
      <c r="Q128" s="26">
        <v>0</v>
      </c>
      <c r="R128" s="58" t="s">
        <v>545</v>
      </c>
      <c r="S128" s="26">
        <v>1</v>
      </c>
      <c r="T128" s="26">
        <v>0</v>
      </c>
      <c r="U128" s="26">
        <f ca="1">IFERROR(VLOOKUP(G128,模型表!$C:$T,18,FALSE),0)</f>
        <v>0</v>
      </c>
      <c r="V128" s="26">
        <f>IFERROR(VLOOKUP(G128,模型表!$C:$J,8,FALSE),0)</f>
        <v>0</v>
      </c>
      <c r="W128" s="26" t="s">
        <v>1081</v>
      </c>
      <c r="X128" s="26">
        <v>2</v>
      </c>
      <c r="Y128" s="26" t="str" cm="1">
        <f t="array" aca="1" ref="Y128" ca="1">INDEX(E:E,SMALL(IF($F$2:$F$3000,ROW($2:$3000),4^8),ROW(A127)))&amp;""</f>
        <v/>
      </c>
      <c r="Z128" s="26" t="str">
        <f t="shared" ca="1" si="6"/>
        <v/>
      </c>
      <c r="AA128" s="26" t="str">
        <f t="shared" ca="1" si="7"/>
        <v/>
      </c>
      <c r="AC128" s="26" t="str">
        <f ca="1">IFERROR(IFERROR(VLOOKUP($V128,索引表!$L$7:$O$13,2,FALSE)*VLOOKUP(VLOOKUP($G128,索引表!$R:$U,4,FALSE),索引表!$I$18:$L$30,2,FALSE)*VLOOKUP($U128,索引表!E:F,2,FALSE),IF($U128="小怪",0.738,"")),0)</f>
        <v/>
      </c>
      <c r="AD128" s="26" t="str">
        <f ca="1">IFERROR(IFERROR(VLOOKUP($V128,索引表!$L$7:$O$13,3,FALSE)*VLOOKUP(VLOOKUP($G128,索引表!$R:$U,4,FALSE),索引表!$I$18:$L$30,3,FALSE)*VLOOKUP($U128,索引表!G:H,2,FALSE)*0.3,IF($U128="小怪",0.2,"")),0)</f>
        <v/>
      </c>
      <c r="AE128" s="3" t="str">
        <f ca="1">IFERROR(IF(D128="N08",IF(F128&lt;&gt;0,50,""),IFERROR(VLOOKUP($V128,索引表!$L$7:$O$13,4,FALSE)*VLOOKUP(VLOOKUP($G128,索引表!$R:$U,4,FALSE),索引表!$I$18:$L$30,4,FALSE)*VLOOKUP($U128,索引表!I:J,2,FALSE)*4,IF($U128="小怪",1*3.45*0.9*0.9,""))),0)</f>
        <v/>
      </c>
    </row>
    <row r="129" spans="1:31" x14ac:dyDescent="0.2">
      <c r="A129" s="3" t="s">
        <v>1457</v>
      </c>
      <c r="B129" s="3" t="str">
        <f t="shared" si="5"/>
        <v>P04</v>
      </c>
      <c r="C129" s="3" t="s">
        <v>540</v>
      </c>
      <c r="D129" s="3" t="s">
        <v>534</v>
      </c>
      <c r="E129" t="str">
        <f t="shared" si="4"/>
        <v>M22P04U03N02</v>
      </c>
      <c r="F129" s="26">
        <f ca="1">IFERROR(VLOOKUP(G129,模型表!C:U,19,0),0)</f>
        <v>0</v>
      </c>
      <c r="H129" s="26" t="str">
        <f ca="1">IFERROR(IF($F129=0,"",(VLOOKUP(RIGHT(A129,2)+0,难度表!B:F,3,FALSE)*K129+N129)),0)</f>
        <v/>
      </c>
      <c r="I129" s="26" t="str">
        <f ca="1">IFERROR(IF($F129=0,"",(VLOOKUP(RIGHT(B129,2)+0,难度表!B:F,4,FALSE)*L129+O129)),0)</f>
        <v/>
      </c>
      <c r="J129" s="26" t="str">
        <f ca="1">IFERROR(IF($F129=0,"",(VLOOKUP(RIGHT(B129,2)+0,难度表!B:F,5,FALSE)*M129+P129)),0)</f>
        <v/>
      </c>
      <c r="K129" s="40" t="s">
        <v>1081</v>
      </c>
      <c r="L129" s="40" t="s">
        <v>1081</v>
      </c>
      <c r="M129" s="40" t="s">
        <v>1081</v>
      </c>
      <c r="N129" s="26">
        <v>0</v>
      </c>
      <c r="O129" s="26">
        <v>0</v>
      </c>
      <c r="P129" s="26">
        <v>0</v>
      </c>
      <c r="Q129" s="26">
        <v>0</v>
      </c>
      <c r="R129" s="58" t="s">
        <v>545</v>
      </c>
      <c r="S129" s="26">
        <v>1</v>
      </c>
      <c r="T129" s="26">
        <v>0</v>
      </c>
      <c r="U129" s="26">
        <f ca="1">IFERROR(VLOOKUP(G129,模型表!$C:$T,18,FALSE),0)</f>
        <v>0</v>
      </c>
      <c r="V129" s="26">
        <f>IFERROR(VLOOKUP(G129,模型表!$C:$J,8,FALSE),0)</f>
        <v>0</v>
      </c>
      <c r="W129" s="26">
        <v>0.22000000000000003</v>
      </c>
      <c r="X129" s="26">
        <v>2</v>
      </c>
      <c r="Y129" s="26" t="str" cm="1">
        <f t="array" aca="1" ref="Y129" ca="1">INDEX(E:E,SMALL(IF($F$2:$F$3000,ROW($2:$3000),4^8),ROW(A128)))&amp;""</f>
        <v/>
      </c>
      <c r="Z129" s="26" t="str">
        <f t="shared" ca="1" si="6"/>
        <v/>
      </c>
      <c r="AA129" s="26" t="str">
        <f t="shared" ca="1" si="7"/>
        <v/>
      </c>
      <c r="AC129" s="26" t="str">
        <f ca="1">IFERROR(IFERROR(VLOOKUP($V129,索引表!$L$7:$O$13,2,FALSE)*VLOOKUP(VLOOKUP($G129,索引表!$R:$U,4,FALSE),索引表!$I$18:$L$30,2,FALSE)*VLOOKUP($U129,索引表!E:F,2,FALSE),IF($U129="小怪",0.738,"")),0)</f>
        <v/>
      </c>
      <c r="AD129" s="26" t="str">
        <f ca="1">IFERROR(IFERROR(VLOOKUP($V129,索引表!$L$7:$O$13,3,FALSE)*VLOOKUP(VLOOKUP($G129,索引表!$R:$U,4,FALSE),索引表!$I$18:$L$30,3,FALSE)*VLOOKUP($U129,索引表!G:H,2,FALSE)*0.3,IF($U129="小怪",0.2,"")),0)</f>
        <v/>
      </c>
      <c r="AE129" s="3" t="str">
        <f ca="1">IFERROR(IF(D129="N08",IF(F129&lt;&gt;0,50,""),IFERROR(VLOOKUP($V129,索引表!$L$7:$O$13,4,FALSE)*VLOOKUP(VLOOKUP($G129,索引表!$R:$U,4,FALSE),索引表!$I$18:$L$30,4,FALSE)*VLOOKUP($U129,索引表!I:J,2,FALSE)*4,IF($U129="小怪",1*3.45*0.9*0.9,""))),0)</f>
        <v/>
      </c>
    </row>
    <row r="130" spans="1:31" x14ac:dyDescent="0.2">
      <c r="A130" s="3" t="s">
        <v>1457</v>
      </c>
      <c r="B130" s="3" t="str">
        <f t="shared" si="5"/>
        <v>P04</v>
      </c>
      <c r="C130" s="3" t="s">
        <v>540</v>
      </c>
      <c r="D130" s="3" t="s">
        <v>535</v>
      </c>
      <c r="E130" t="str">
        <f t="shared" ref="E130:E193" si="8">A130&amp;B130&amp;C130&amp;D130</f>
        <v>M22P04U03N03</v>
      </c>
      <c r="F130" s="26">
        <f ca="1">IFERROR(VLOOKUP(G130,模型表!C:U,19,0),0)</f>
        <v>0</v>
      </c>
      <c r="H130" s="26" t="str">
        <f ca="1">IFERROR(IF($F130=0,"",(VLOOKUP(RIGHT(A130,2)+0,难度表!B:F,3,FALSE)*K130+N130)),0)</f>
        <v/>
      </c>
      <c r="I130" s="26" t="str">
        <f ca="1">IFERROR(IF($F130=0,"",(VLOOKUP(RIGHT(B130,2)+0,难度表!B:F,4,FALSE)*L130+O130)),0)</f>
        <v/>
      </c>
      <c r="J130" s="26" t="str">
        <f ca="1">IFERROR(IF($F130=0,"",(VLOOKUP(RIGHT(B130,2)+0,难度表!B:F,5,FALSE)*M130+P130)),0)</f>
        <v/>
      </c>
      <c r="K130" s="26" t="s">
        <v>1081</v>
      </c>
      <c r="L130" s="26" t="s">
        <v>1081</v>
      </c>
      <c r="M130" s="3" t="s">
        <v>1081</v>
      </c>
      <c r="N130" s="26">
        <v>0</v>
      </c>
      <c r="O130" s="26">
        <v>0</v>
      </c>
      <c r="P130" s="26">
        <v>0</v>
      </c>
      <c r="Q130" s="26">
        <v>0</v>
      </c>
      <c r="R130" s="58" t="s">
        <v>545</v>
      </c>
      <c r="S130" s="26">
        <v>1</v>
      </c>
      <c r="T130" s="26">
        <v>0</v>
      </c>
      <c r="U130" s="26">
        <f ca="1">IFERROR(VLOOKUP(G130,模型表!$C:$T,18,FALSE),0)</f>
        <v>0</v>
      </c>
      <c r="V130" s="26">
        <f>IFERROR(VLOOKUP(G130,模型表!$C:$J,8,FALSE),0)</f>
        <v>0</v>
      </c>
      <c r="W130" s="26">
        <v>0.18000000000000002</v>
      </c>
      <c r="X130" s="26">
        <v>2</v>
      </c>
      <c r="Y130" s="26" t="str" cm="1">
        <f t="array" aca="1" ref="Y130" ca="1">INDEX(E:E,SMALL(IF($F$2:$F$3000,ROW($2:$3000),4^8),ROW(A129)))&amp;""</f>
        <v/>
      </c>
      <c r="Z130" s="26" t="str">
        <f t="shared" ca="1" si="6"/>
        <v/>
      </c>
      <c r="AA130" s="26" t="str">
        <f t="shared" ca="1" si="7"/>
        <v/>
      </c>
      <c r="AC130" s="26" t="str">
        <f ca="1">IFERROR(IFERROR(VLOOKUP($V130,索引表!$L$7:$O$13,2,FALSE)*VLOOKUP(VLOOKUP($G130,索引表!$R:$U,4,FALSE),索引表!$I$18:$L$30,2,FALSE)*VLOOKUP($U130,索引表!E:F,2,FALSE),IF($U130="小怪",0.738,"")),0)</f>
        <v/>
      </c>
      <c r="AD130" s="26" t="str">
        <f ca="1">IFERROR(IFERROR(VLOOKUP($V130,索引表!$L$7:$O$13,3,FALSE)*VLOOKUP(VLOOKUP($G130,索引表!$R:$U,4,FALSE),索引表!$I$18:$L$30,3,FALSE)*VLOOKUP($U130,索引表!G:H,2,FALSE)*0.3,IF($U130="小怪",0.2,"")),0)</f>
        <v/>
      </c>
      <c r="AE130" s="3" t="str">
        <f ca="1">IFERROR(IF(D130="N08",IF(F130&lt;&gt;0,50,""),IFERROR(VLOOKUP($V130,索引表!$L$7:$O$13,4,FALSE)*VLOOKUP(VLOOKUP($G130,索引表!$R:$U,4,FALSE),索引表!$I$18:$L$30,4,FALSE)*VLOOKUP($U130,索引表!I:J,2,FALSE)*4,IF($U130="小怪",1*3.45*0.9*0.9,""))),0)</f>
        <v/>
      </c>
    </row>
    <row r="131" spans="1:31" x14ac:dyDescent="0.2">
      <c r="A131" s="3" t="s">
        <v>1457</v>
      </c>
      <c r="B131" s="3" t="str">
        <f t="shared" ref="B131:B194" si="9">"P"&amp;IF(INT((ROW()+34)/36)&gt;=10,INT((ROW()+34)/36),"0"&amp;INT((ROW()+34)/36))</f>
        <v>P04</v>
      </c>
      <c r="C131" s="3" t="s">
        <v>540</v>
      </c>
      <c r="D131" s="3" t="s">
        <v>536</v>
      </c>
      <c r="E131" t="str">
        <f t="shared" si="8"/>
        <v>M22P04U03N04</v>
      </c>
      <c r="F131" s="26">
        <f ca="1">IFERROR(VLOOKUP(G131,模型表!C:U,19,0),0)</f>
        <v>0</v>
      </c>
      <c r="H131" s="26" t="str">
        <f ca="1">IFERROR(IF($F131=0,"",(VLOOKUP(RIGHT(A131,2)+0,难度表!B:F,3,FALSE)*K131+N131)),0)</f>
        <v/>
      </c>
      <c r="I131" s="26" t="str">
        <f ca="1">IFERROR(IF($F131=0,"",(VLOOKUP(RIGHT(B131,2)+0,难度表!B:F,4,FALSE)*L131+O131)),0)</f>
        <v/>
      </c>
      <c r="J131" s="26" t="str">
        <f ca="1">IFERROR(IF($F131=0,"",(VLOOKUP(RIGHT(B131,2)+0,难度表!B:F,5,FALSE)*M131+P131)),0)</f>
        <v/>
      </c>
      <c r="K131" s="40" t="s">
        <v>1081</v>
      </c>
      <c r="L131" s="40" t="s">
        <v>1081</v>
      </c>
      <c r="M131" s="40" t="s">
        <v>1081</v>
      </c>
      <c r="N131" s="26">
        <v>0</v>
      </c>
      <c r="O131" s="26">
        <v>0</v>
      </c>
      <c r="P131" s="26">
        <v>0</v>
      </c>
      <c r="Q131" s="26">
        <v>0</v>
      </c>
      <c r="R131" s="58" t="s">
        <v>545</v>
      </c>
      <c r="S131" s="26">
        <v>1</v>
      </c>
      <c r="T131" s="26">
        <v>0</v>
      </c>
      <c r="U131" s="26">
        <f ca="1">IFERROR(VLOOKUP(G131,模型表!$C:$T,18,FALSE),0)</f>
        <v>0</v>
      </c>
      <c r="V131" s="26">
        <f>IFERROR(VLOOKUP(G131,模型表!$C:$J,8,FALSE),0)</f>
        <v>0</v>
      </c>
      <c r="W131" s="26" t="s">
        <v>1081</v>
      </c>
      <c r="X131" s="26">
        <v>2</v>
      </c>
      <c r="Y131" s="26" t="str" cm="1">
        <f t="array" aca="1" ref="Y131" ca="1">INDEX(E:E,SMALL(IF($F$2:$F$3000,ROW($2:$3000),4^8),ROW(A130)))&amp;""</f>
        <v/>
      </c>
      <c r="Z131" s="26" t="str">
        <f t="shared" ref="Z131:Z194" ca="1" si="10">IF(Y131="","",IF(RIGHT(Y131,2)="08",1,0))</f>
        <v/>
      </c>
      <c r="AA131" s="26" t="str">
        <f t="shared" ref="AA131:AA194" ca="1" si="11">IFERROR(RIGHT(Y131,1)*1,"")</f>
        <v/>
      </c>
      <c r="AC131" s="26" t="str">
        <f ca="1">IFERROR(IFERROR(VLOOKUP($V131,索引表!$L$7:$O$13,2,FALSE)*VLOOKUP(VLOOKUP($G131,索引表!$R:$U,4,FALSE),索引表!$I$18:$L$30,2,FALSE)*VLOOKUP($U131,索引表!E:F,2,FALSE),IF($U131="小怪",0.738,"")),0)</f>
        <v/>
      </c>
      <c r="AD131" s="26" t="str">
        <f ca="1">IFERROR(IFERROR(VLOOKUP($V131,索引表!$L$7:$O$13,3,FALSE)*VLOOKUP(VLOOKUP($G131,索引表!$R:$U,4,FALSE),索引表!$I$18:$L$30,3,FALSE)*VLOOKUP($U131,索引表!G:H,2,FALSE)*0.3,IF($U131="小怪",0.2,"")),0)</f>
        <v/>
      </c>
      <c r="AE131" s="3" t="str">
        <f ca="1">IFERROR(IF(D131="N08",IF(F131&lt;&gt;0,50,""),IFERROR(VLOOKUP($V131,索引表!$L$7:$O$13,4,FALSE)*VLOOKUP(VLOOKUP($G131,索引表!$R:$U,4,FALSE),索引表!$I$18:$L$30,4,FALSE)*VLOOKUP($U131,索引表!I:J,2,FALSE)*4,IF($U131="小怪",1*3.45*0.9*0.9,""))),0)</f>
        <v/>
      </c>
    </row>
    <row r="132" spans="1:31" x14ac:dyDescent="0.2">
      <c r="A132" s="3" t="s">
        <v>1457</v>
      </c>
      <c r="B132" s="3" t="str">
        <f t="shared" si="9"/>
        <v>P04</v>
      </c>
      <c r="C132" s="3" t="s">
        <v>540</v>
      </c>
      <c r="D132" s="3" t="s">
        <v>537</v>
      </c>
      <c r="E132" t="str">
        <f t="shared" si="8"/>
        <v>M22P04U03N05</v>
      </c>
      <c r="F132" s="26">
        <f ca="1">IFERROR(VLOOKUP(G132,模型表!C:U,19,0),0)</f>
        <v>44</v>
      </c>
      <c r="G132" s="40" t="s">
        <v>266</v>
      </c>
      <c r="H132" s="26">
        <f ca="1">IFERROR(IF($F132=0,"",(VLOOKUP(RIGHT(A132,2)+0,难度表!B:F,3,FALSE)*K132+N132)),0)</f>
        <v>49096.362167999992</v>
      </c>
      <c r="I132" s="26">
        <f ca="1">IFERROR(IF($F132=0,"",(VLOOKUP(RIGHT(B132,2)+0,难度表!B:F,4,FALSE)*L132+O132)),0)</f>
        <v>11778.420959999999</v>
      </c>
      <c r="J132" s="26">
        <f ca="1">IFERROR(IF($F132=0,"",(VLOOKUP(RIGHT(B132,2)+0,难度表!B:F,5,FALSE)*M132+P132)),0)</f>
        <v>127887.79655519998</v>
      </c>
      <c r="K132" s="26">
        <f ca="1">1.1448*1.4</f>
        <v>1.6027199999999999</v>
      </c>
      <c r="L132" s="26">
        <v>0.24599999999999997</v>
      </c>
      <c r="M132" s="3">
        <v>2.6710199999999995</v>
      </c>
      <c r="N132" s="26">
        <v>0</v>
      </c>
      <c r="O132" s="26">
        <v>0</v>
      </c>
      <c r="P132" s="26">
        <v>0</v>
      </c>
      <c r="Q132" s="26">
        <v>680</v>
      </c>
      <c r="R132" s="58" t="s">
        <v>545</v>
      </c>
      <c r="S132" s="26">
        <v>1</v>
      </c>
      <c r="T132" s="26">
        <v>20</v>
      </c>
      <c r="U132" s="26" t="str">
        <f ca="1">IFERROR(VLOOKUP(G132,模型表!$C:$T,18,FALSE),0)</f>
        <v>SR</v>
      </c>
      <c r="V132" s="26" t="str">
        <f>IFERROR(VLOOKUP(G132,模型表!$C:$J,8,FALSE),0)</f>
        <v>Attack</v>
      </c>
      <c r="W132" s="26">
        <v>0.18000000000000002</v>
      </c>
      <c r="X132" s="26">
        <v>2</v>
      </c>
      <c r="Y132" s="26" t="str" cm="1">
        <f t="array" aca="1" ref="Y132" ca="1">INDEX(E:E,SMALL(IF($F$2:$F$3000,ROW($2:$3000),4^8),ROW(A131)))&amp;""</f>
        <v/>
      </c>
      <c r="Z132" s="26" t="str">
        <f t="shared" ca="1" si="10"/>
        <v/>
      </c>
      <c r="AA132" s="26" t="str">
        <f t="shared" ca="1" si="11"/>
        <v/>
      </c>
      <c r="AC132" s="26">
        <f ca="1">IFERROR(IFERROR(VLOOKUP($V132,索引表!$L$7:$O$13,2,FALSE)*VLOOKUP(VLOOKUP($G132,索引表!$R:$U,4,FALSE),索引表!$I$18:$L$30,2,FALSE)*VLOOKUP($U132,索引表!E:F,2,FALSE),IF($U132="小怪",0.738,"")),0)</f>
        <v>1.1448</v>
      </c>
      <c r="AD132" s="26">
        <f ca="1">IFERROR(IFERROR(VLOOKUP($V132,索引表!$L$7:$O$13,3,FALSE)*VLOOKUP(VLOOKUP($G132,索引表!$R:$U,4,FALSE),索引表!$I$18:$L$30,3,FALSE)*VLOOKUP($U132,索引表!G:H,2,FALSE)*0.3,IF($U132="小怪",0.2,"")),0)</f>
        <v>0.24599999999999997</v>
      </c>
      <c r="AE132" s="3">
        <f ca="1">IFERROR(IF(D132="N08",IF(F132&lt;&gt;0,50,""),IFERROR(VLOOKUP($V132,索引表!$L$7:$O$13,4,FALSE)*VLOOKUP(VLOOKUP($G132,索引表!$R:$U,4,FALSE),索引表!$I$18:$L$30,4,FALSE)*VLOOKUP($U132,索引表!I:J,2,FALSE)*4,IF($U132="小怪",1*3.45*0.9*0.9,""))),0)</f>
        <v>2.6710199999999995</v>
      </c>
    </row>
    <row r="133" spans="1:31" x14ac:dyDescent="0.2">
      <c r="A133" s="3" t="s">
        <v>1457</v>
      </c>
      <c r="B133" s="3" t="str">
        <f t="shared" si="9"/>
        <v>P04</v>
      </c>
      <c r="C133" s="3" t="s">
        <v>540</v>
      </c>
      <c r="D133" s="3" t="s">
        <v>538</v>
      </c>
      <c r="E133" t="str">
        <f t="shared" si="8"/>
        <v>M22P04U03N06</v>
      </c>
      <c r="F133" s="26">
        <f ca="1">IFERROR(VLOOKUP(G133,模型表!C:U,19,0),0)</f>
        <v>0</v>
      </c>
      <c r="H133" s="26" t="str">
        <f ca="1">IFERROR(IF($F133=0,"",(VLOOKUP(RIGHT(A133,2)+0,难度表!B:F,3,FALSE)*K133+N133)),0)</f>
        <v/>
      </c>
      <c r="I133" s="26" t="str">
        <f ca="1">IFERROR(IF($F133=0,"",(VLOOKUP(RIGHT(B133,2)+0,难度表!B:F,4,FALSE)*L133+O133)),0)</f>
        <v/>
      </c>
      <c r="J133" s="26" t="str">
        <f ca="1">IFERROR(IF($F133=0,"",(VLOOKUP(RIGHT(B133,2)+0,难度表!B:F,5,FALSE)*M133+P133)),0)</f>
        <v/>
      </c>
      <c r="K133" s="40" t="s">
        <v>1081</v>
      </c>
      <c r="L133" s="40" t="s">
        <v>1081</v>
      </c>
      <c r="M133" s="40" t="s">
        <v>1081</v>
      </c>
      <c r="N133" s="26">
        <v>0</v>
      </c>
      <c r="O133" s="26">
        <v>0</v>
      </c>
      <c r="P133" s="26">
        <v>0</v>
      </c>
      <c r="Q133" s="26">
        <v>0</v>
      </c>
      <c r="R133" s="58" t="s">
        <v>545</v>
      </c>
      <c r="S133" s="26">
        <v>1</v>
      </c>
      <c r="T133" s="26">
        <v>0</v>
      </c>
      <c r="U133" s="26">
        <f ca="1">IFERROR(VLOOKUP(G133,模型表!$C:$T,18,FALSE),0)</f>
        <v>0</v>
      </c>
      <c r="V133" s="26">
        <f>IFERROR(VLOOKUP(G133,模型表!$C:$J,8,FALSE),0)</f>
        <v>0</v>
      </c>
      <c r="W133" s="26" t="s">
        <v>1081</v>
      </c>
      <c r="X133" s="26">
        <v>2</v>
      </c>
      <c r="Y133" s="26" t="str" cm="1">
        <f t="array" aca="1" ref="Y133" ca="1">INDEX(E:E,SMALL(IF($F$2:$F$3000,ROW($2:$3000),4^8),ROW(A132)))&amp;""</f>
        <v/>
      </c>
      <c r="Z133" s="26" t="str">
        <f t="shared" ca="1" si="10"/>
        <v/>
      </c>
      <c r="AA133" s="26" t="str">
        <f t="shared" ca="1" si="11"/>
        <v/>
      </c>
      <c r="AC133" s="26" t="str">
        <f ca="1">IFERROR(IFERROR(VLOOKUP($V133,索引表!$L$7:$O$13,2,FALSE)*VLOOKUP(VLOOKUP($G133,索引表!$R:$U,4,FALSE),索引表!$I$18:$L$30,2,FALSE)*VLOOKUP($U133,索引表!E:F,2,FALSE),IF($U133="小怪",0.738,"")),0)</f>
        <v/>
      </c>
      <c r="AD133" s="26" t="str">
        <f ca="1">IFERROR(IFERROR(VLOOKUP($V133,索引表!$L$7:$O$13,3,FALSE)*VLOOKUP(VLOOKUP($G133,索引表!$R:$U,4,FALSE),索引表!$I$18:$L$30,3,FALSE)*VLOOKUP($U133,索引表!G:H,2,FALSE)*0.3,IF($U133="小怪",0.2,"")),0)</f>
        <v/>
      </c>
      <c r="AE133" s="3" t="str">
        <f ca="1">IFERROR(IF(D133="N08",IF(F133&lt;&gt;0,50,""),IFERROR(VLOOKUP($V133,索引表!$L$7:$O$13,4,FALSE)*VLOOKUP(VLOOKUP($G133,索引表!$R:$U,4,FALSE),索引表!$I$18:$L$30,4,FALSE)*VLOOKUP($U133,索引表!I:J,2,FALSE)*4,IF($U133="小怪",1*3.45*0.9*0.9,""))),0)</f>
        <v/>
      </c>
    </row>
    <row r="134" spans="1:31" x14ac:dyDescent="0.2">
      <c r="A134" s="3" t="s">
        <v>1457</v>
      </c>
      <c r="B134" s="3" t="str">
        <f t="shared" si="9"/>
        <v>P04</v>
      </c>
      <c r="C134" s="3" t="s">
        <v>540</v>
      </c>
      <c r="D134" s="3" t="s">
        <v>542</v>
      </c>
      <c r="E134" t="str">
        <f t="shared" si="8"/>
        <v>M22P04U03N07</v>
      </c>
      <c r="F134" s="26">
        <f ca="1">IFERROR(VLOOKUP(G134,模型表!C:U,19,0),0)</f>
        <v>46</v>
      </c>
      <c r="G134" s="40" t="s">
        <v>278</v>
      </c>
      <c r="H134" s="26">
        <f ca="1">IFERROR(IF($F134=0,"",(VLOOKUP(RIGHT(A134,2)+0,难度表!B:F,3,FALSE)*K134+N134)),0)</f>
        <v>60384.065279999988</v>
      </c>
      <c r="I134" s="26">
        <f ca="1">IFERROR(IF($F134=0,"",(VLOOKUP(RIGHT(B134,2)+0,难度表!B:F,4,FALSE)*L134+O134)),0)</f>
        <v>14363.928</v>
      </c>
      <c r="J134" s="26">
        <f ca="1">IFERROR(IF($F134=0,"",(VLOOKUP(RIGHT(B134,2)+0,难度表!B:F,5,FALSE)*M134+P134)),0)</f>
        <v>190810.41955200004</v>
      </c>
      <c r="K134" s="40">
        <f ca="1">1.408*1.4</f>
        <v>1.9711999999999998</v>
      </c>
      <c r="L134" s="40">
        <v>0.3</v>
      </c>
      <c r="M134" s="40">
        <v>3.9852000000000003</v>
      </c>
      <c r="N134" s="26">
        <v>0</v>
      </c>
      <c r="O134" s="26">
        <v>0</v>
      </c>
      <c r="P134" s="26">
        <v>0</v>
      </c>
      <c r="Q134" s="26">
        <v>1000</v>
      </c>
      <c r="R134" s="58" t="s">
        <v>1467</v>
      </c>
      <c r="S134" s="26">
        <v>1</v>
      </c>
      <c r="T134" s="26">
        <v>0</v>
      </c>
      <c r="U134" s="26" t="str">
        <f ca="1">IFERROR(VLOOKUP(G134,模型表!$C:$T,18,FALSE),0)</f>
        <v>SSR</v>
      </c>
      <c r="V134" s="26" t="str">
        <f>IFERROR(VLOOKUP(G134,模型表!$C:$J,8,FALSE),0)</f>
        <v>Aoe</v>
      </c>
      <c r="W134" s="26">
        <v>0.18000000000000002</v>
      </c>
      <c r="X134" s="26">
        <v>2</v>
      </c>
      <c r="Y134" s="26" t="str" cm="1">
        <f t="array" aca="1" ref="Y134" ca="1">INDEX(E:E,SMALL(IF($F$2:$F$3000,ROW($2:$3000),4^8),ROW(A133)))&amp;""</f>
        <v/>
      </c>
      <c r="Z134" s="26" t="str">
        <f t="shared" ca="1" si="10"/>
        <v/>
      </c>
      <c r="AA134" s="26" t="str">
        <f t="shared" ca="1" si="11"/>
        <v/>
      </c>
      <c r="AC134" s="26">
        <f ca="1">IFERROR(IFERROR(VLOOKUP($V134,索引表!$L$7:$O$13,2,FALSE)*VLOOKUP(VLOOKUP($G134,索引表!$R:$U,4,FALSE),索引表!$I$18:$L$30,2,FALSE)*VLOOKUP($U134,索引表!E:F,2,FALSE),IF($U134="小怪",0.738,"")),0)</f>
        <v>1.4080000000000001</v>
      </c>
      <c r="AD134" s="26">
        <f ca="1">IFERROR(IFERROR(VLOOKUP($V134,索引表!$L$7:$O$13,3,FALSE)*VLOOKUP(VLOOKUP($G134,索引表!$R:$U,4,FALSE),索引表!$I$18:$L$30,3,FALSE)*VLOOKUP($U134,索引表!G:H,2,FALSE)*0.3,IF($U134="小怪",0.2,"")),0)</f>
        <v>0.3</v>
      </c>
      <c r="AE134" s="3">
        <f ca="1">IFERROR(IF(D134="N08",IF(F134&lt;&gt;0,50,""),IFERROR(VLOOKUP($V134,索引表!$L$7:$O$13,4,FALSE)*VLOOKUP(VLOOKUP($G134,索引表!$R:$U,4,FALSE),索引表!$I$18:$L$30,4,FALSE)*VLOOKUP($U134,索引表!I:J,2,FALSE)*4,IF($U134="小怪",1*3.45*0.9*0.9,""))),0)</f>
        <v>3.9852000000000003</v>
      </c>
    </row>
    <row r="135" spans="1:31" x14ac:dyDescent="0.2">
      <c r="A135" s="3" t="s">
        <v>1457</v>
      </c>
      <c r="B135" s="3" t="str">
        <f t="shared" si="9"/>
        <v>P04</v>
      </c>
      <c r="C135" s="3" t="s">
        <v>540</v>
      </c>
      <c r="D135" s="3" t="s">
        <v>543</v>
      </c>
      <c r="E135" t="str">
        <f t="shared" si="8"/>
        <v>M22P04U03N08</v>
      </c>
      <c r="F135" s="26">
        <f ca="1">IFERROR(VLOOKUP(G135,模型表!C:U,19,0),0)</f>
        <v>0</v>
      </c>
      <c r="H135" s="26" t="str">
        <f ca="1">IFERROR(IF($F135=0,"",(VLOOKUP(RIGHT(A135,2)+0,难度表!B:F,3,FALSE)*K135+N135)),0)</f>
        <v/>
      </c>
      <c r="I135" s="26" t="str">
        <f ca="1">IFERROR(IF($F135=0,"",(VLOOKUP(RIGHT(B135,2)+0,难度表!B:F,4,FALSE)*L135+O135)),0)</f>
        <v/>
      </c>
      <c r="J135" s="26" t="str">
        <f ca="1">IFERROR(IF($F135=0,"",(VLOOKUP(RIGHT(B135,2)+0,难度表!B:F,5,FALSE)*M135+P135)),0)</f>
        <v/>
      </c>
      <c r="K135" s="26" t="s">
        <v>1081</v>
      </c>
      <c r="L135" s="26" t="s">
        <v>1081</v>
      </c>
      <c r="M135" s="3" t="s">
        <v>1081</v>
      </c>
      <c r="N135" s="26">
        <v>0</v>
      </c>
      <c r="O135" s="26">
        <v>0</v>
      </c>
      <c r="P135" s="26">
        <v>0</v>
      </c>
      <c r="Q135" s="26">
        <v>0</v>
      </c>
      <c r="R135" s="59" t="s">
        <v>845</v>
      </c>
      <c r="S135" s="26">
        <v>1</v>
      </c>
      <c r="T135" s="26">
        <v>0</v>
      </c>
      <c r="U135" s="26">
        <f ca="1">IFERROR(VLOOKUP(G135,模型表!$C:$T,18,FALSE),0)</f>
        <v>0</v>
      </c>
      <c r="V135" s="26">
        <f>IFERROR(VLOOKUP(G135,模型表!$C:$J,8,FALSE),0)</f>
        <v>0</v>
      </c>
      <c r="W135" s="26" t="s">
        <v>1081</v>
      </c>
      <c r="X135" s="26">
        <v>2</v>
      </c>
      <c r="Y135" s="26" t="str" cm="1">
        <f t="array" aca="1" ref="Y135" ca="1">INDEX(E:E,SMALL(IF($F$2:$F$3000,ROW($2:$3000),4^8),ROW(A134)))&amp;""</f>
        <v/>
      </c>
      <c r="Z135" s="26" t="str">
        <f t="shared" ca="1" si="10"/>
        <v/>
      </c>
      <c r="AA135" s="26" t="str">
        <f t="shared" ca="1" si="11"/>
        <v/>
      </c>
      <c r="AC135" s="26" t="str">
        <f ca="1">IFERROR(IFERROR(VLOOKUP($V135,索引表!$L$7:$O$13,2,FALSE)*VLOOKUP(VLOOKUP($G135,索引表!$R:$U,4,FALSE),索引表!$I$18:$L$30,2,FALSE)*VLOOKUP($U135,索引表!E:F,2,FALSE),IF($U135="小怪",0.738,"")),0)</f>
        <v/>
      </c>
      <c r="AD135" s="26" t="str">
        <f ca="1">IFERROR(IFERROR(VLOOKUP($V135,索引表!$L$7:$O$13,3,FALSE)*VLOOKUP(VLOOKUP($G135,索引表!$R:$U,4,FALSE),索引表!$I$18:$L$30,3,FALSE)*VLOOKUP($U135,索引表!G:H,2,FALSE)*0.3,IF($U135="小怪",0.2,"")),0)</f>
        <v/>
      </c>
      <c r="AE135" s="3" t="str">
        <f ca="1">IFERROR(IF(D135="N08",IF(F135&lt;&gt;0,50,""),IFERROR(VLOOKUP($V135,索引表!$L$7:$O$13,4,FALSE)*VLOOKUP(VLOOKUP($G135,索引表!$R:$U,4,FALSE),索引表!$I$18:$L$30,4,FALSE)*VLOOKUP($U135,索引表!I:J,2,FALSE)*4,IF($U135="小怪",1*3.45*0.9*0.9,""))),0)</f>
        <v/>
      </c>
    </row>
    <row r="136" spans="1:31" x14ac:dyDescent="0.2">
      <c r="A136" s="3" t="s">
        <v>1457</v>
      </c>
      <c r="B136" s="3" t="str">
        <f t="shared" si="9"/>
        <v>P04</v>
      </c>
      <c r="C136" s="3" t="s">
        <v>540</v>
      </c>
      <c r="D136" s="3" t="s">
        <v>544</v>
      </c>
      <c r="E136" t="str">
        <f t="shared" si="8"/>
        <v>M22P04U03N09</v>
      </c>
      <c r="F136" s="26">
        <f ca="1">IFERROR(VLOOKUP(G136,模型表!C:U,19,0),0)</f>
        <v>36</v>
      </c>
      <c r="G136" s="40" t="s">
        <v>218</v>
      </c>
      <c r="H136" s="26">
        <f ca="1">IFERROR(IF($F136=0,"",(VLOOKUP(RIGHT(A136,2)+0,难度表!B:F,3,FALSE)*K136+N136)),0)</f>
        <v>48017.462624999993</v>
      </c>
      <c r="I136" s="26">
        <f ca="1">IFERROR(IF($F136=0,"",(VLOOKUP(RIGHT(B136,2)+0,难度表!B:F,4,FALSE)*L136+O136)),0)</f>
        <v>14363.928</v>
      </c>
      <c r="J136" s="26">
        <f ca="1">IFERROR(IF($F136=0,"",(VLOOKUP(RIGHT(B136,2)+0,难度表!B:F,5,FALSE)*M136+P136)),0)</f>
        <v>148149.55339200003</v>
      </c>
      <c r="K136" s="40">
        <f ca="1">1.045*1.5</f>
        <v>1.5674999999999999</v>
      </c>
      <c r="L136" s="40">
        <v>0.3</v>
      </c>
      <c r="M136" s="40">
        <v>3.0942000000000003</v>
      </c>
      <c r="N136" s="26">
        <v>0</v>
      </c>
      <c r="O136" s="26">
        <v>0</v>
      </c>
      <c r="P136" s="26">
        <v>0</v>
      </c>
      <c r="Q136" s="26">
        <v>880</v>
      </c>
      <c r="R136" s="58" t="s">
        <v>1467</v>
      </c>
      <c r="S136" s="26">
        <v>1</v>
      </c>
      <c r="T136" s="26">
        <v>0</v>
      </c>
      <c r="U136" s="26" t="str">
        <f ca="1">IFERROR(VLOOKUP(G136,模型表!$C:$T,18,FALSE),0)</f>
        <v>SSR</v>
      </c>
      <c r="V136" s="26" t="str">
        <f>IFERROR(VLOOKUP(G136,模型表!$C:$J,8,FALSE),0)</f>
        <v>Aoe</v>
      </c>
      <c r="W136" s="26" t="s">
        <v>1081</v>
      </c>
      <c r="X136" s="26">
        <v>2</v>
      </c>
      <c r="Y136" s="26" t="str" cm="1">
        <f t="array" aca="1" ref="Y136" ca="1">INDEX(E:E,SMALL(IF($F$2:$F$3000,ROW($2:$3000),4^8),ROW(A135)))&amp;""</f>
        <v/>
      </c>
      <c r="Z136" s="26" t="str">
        <f t="shared" ca="1" si="10"/>
        <v/>
      </c>
      <c r="AA136" s="26" t="str">
        <f t="shared" ca="1" si="11"/>
        <v/>
      </c>
      <c r="AC136" s="26">
        <f ca="1">IFERROR(IFERROR(VLOOKUP($V136,索引表!$L$7:$O$13,2,FALSE)*VLOOKUP(VLOOKUP($G136,索引表!$R:$U,4,FALSE),索引表!$I$18:$L$30,2,FALSE)*VLOOKUP($U136,索引表!E:F,2,FALSE),IF($U136="小怪",0.738,"")),0)</f>
        <v>1.0449999999999999</v>
      </c>
      <c r="AD136" s="26">
        <f ca="1">IFERROR(IFERROR(VLOOKUP($V136,索引表!$L$7:$O$13,3,FALSE)*VLOOKUP(VLOOKUP($G136,索引表!$R:$U,4,FALSE),索引表!$I$18:$L$30,3,FALSE)*VLOOKUP($U136,索引表!G:H,2,FALSE)*0.3,IF($U136="小怪",0.2,"")),0)</f>
        <v>0.3</v>
      </c>
      <c r="AE136" s="3">
        <f ca="1">IFERROR(IF(D136="N08",IF(F136&lt;&gt;0,50,""),IFERROR(VLOOKUP($V136,索引表!$L$7:$O$13,4,FALSE)*VLOOKUP(VLOOKUP($G136,索引表!$R:$U,4,FALSE),索引表!$I$18:$L$30,4,FALSE)*VLOOKUP($U136,索引表!I:J,2,FALSE)*4,IF($U136="小怪",1*3.45*0.9*0.9,""))),0)</f>
        <v>3.0942000000000003</v>
      </c>
    </row>
    <row r="137" spans="1:31" x14ac:dyDescent="0.2">
      <c r="A137" s="3" t="s">
        <v>1457</v>
      </c>
      <c r="B137" s="3" t="str">
        <f t="shared" si="9"/>
        <v>P04</v>
      </c>
      <c r="C137" s="3" t="s">
        <v>541</v>
      </c>
      <c r="D137" s="3" t="s">
        <v>533</v>
      </c>
      <c r="E137" t="str">
        <f t="shared" si="8"/>
        <v>M22P04U04N01</v>
      </c>
      <c r="F137" s="26">
        <f ca="1">IFERROR(VLOOKUP(G137,模型表!C:U,19,0),0)</f>
        <v>0</v>
      </c>
      <c r="H137" s="26" t="str">
        <f ca="1">IFERROR(IF($F137=0,"",(VLOOKUP(RIGHT(A137,2)+0,难度表!B:F,3,FALSE)*K137+N137)),0)</f>
        <v/>
      </c>
      <c r="I137" s="26" t="str">
        <f ca="1">IFERROR(IF($F137=0,"",(VLOOKUP(RIGHT(B137,2)+0,难度表!B:F,4,FALSE)*L137+O137)),0)</f>
        <v/>
      </c>
      <c r="J137" s="26" t="str">
        <f ca="1">IFERROR(IF($F137=0,"",(VLOOKUP(RIGHT(B137,2)+0,难度表!B:F,5,FALSE)*M137+P137)),0)</f>
        <v/>
      </c>
      <c r="M137" s="3"/>
      <c r="N137" s="26">
        <v>0</v>
      </c>
      <c r="O137" s="26">
        <v>0</v>
      </c>
      <c r="P137" s="26">
        <v>0</v>
      </c>
      <c r="Q137" s="26">
        <v>0</v>
      </c>
      <c r="R137" s="58" t="s">
        <v>545</v>
      </c>
      <c r="S137" s="26">
        <v>1</v>
      </c>
      <c r="T137" s="26">
        <v>0</v>
      </c>
      <c r="U137" s="26">
        <f ca="1">IFERROR(VLOOKUP(G137,模型表!$C:$T,18,FALSE),0)</f>
        <v>0</v>
      </c>
      <c r="V137" s="26">
        <f>IFERROR(VLOOKUP(G137,模型表!$C:$J,8,FALSE),0)</f>
        <v>0</v>
      </c>
      <c r="W137" s="26" t="s">
        <v>1081</v>
      </c>
      <c r="X137" s="26">
        <v>2</v>
      </c>
      <c r="Y137" s="26" t="str" cm="1">
        <f t="array" aca="1" ref="Y137" ca="1">INDEX(E:E,SMALL(IF($F$2:$F$3000,ROW($2:$3000),4^8),ROW(A136)))&amp;""</f>
        <v/>
      </c>
      <c r="Z137" s="26" t="str">
        <f t="shared" ca="1" si="10"/>
        <v/>
      </c>
      <c r="AA137" s="26" t="str">
        <f t="shared" ca="1" si="11"/>
        <v/>
      </c>
      <c r="AC137" s="26" t="str">
        <f ca="1">IFERROR(IFERROR(VLOOKUP($V137,索引表!$L$7:$O$13,2,FALSE)*VLOOKUP(VLOOKUP($G137,索引表!$R:$U,4,FALSE),索引表!$I$18:$L$30,2,FALSE)*VLOOKUP($U137,索引表!E:F,2,FALSE),IF($U137="小怪",0.738,"")),0)</f>
        <v/>
      </c>
      <c r="AD137" s="26" t="str">
        <f ca="1">IFERROR(IFERROR(VLOOKUP($V137,索引表!$L$7:$O$13,3,FALSE)*VLOOKUP(VLOOKUP($G137,索引表!$R:$U,4,FALSE),索引表!$I$18:$L$30,3,FALSE)*VLOOKUP($U137,索引表!G:H,2,FALSE)*0.3,IF($U137="小怪",0.2,"")),0)</f>
        <v/>
      </c>
      <c r="AE137" s="3" t="str">
        <f ca="1">IFERROR(IF(D137="N08",IF(F137&lt;&gt;0,50,""),IFERROR(VLOOKUP($V137,索引表!$L$7:$O$13,4,FALSE)*VLOOKUP(VLOOKUP($G137,索引表!$R:$U,4,FALSE),索引表!$I$18:$L$30,4,FALSE)*VLOOKUP($U137,索引表!I:J,2,FALSE)*4,IF($U137="小怪",1*3.45*0.9*0.9,""))),0)</f>
        <v/>
      </c>
    </row>
    <row r="138" spans="1:31" x14ac:dyDescent="0.2">
      <c r="A138" s="3" t="s">
        <v>1457</v>
      </c>
      <c r="B138" s="3" t="str">
        <f t="shared" si="9"/>
        <v>P04</v>
      </c>
      <c r="C138" s="3" t="s">
        <v>541</v>
      </c>
      <c r="D138" s="3" t="s">
        <v>534</v>
      </c>
      <c r="E138" t="str">
        <f t="shared" si="8"/>
        <v>M22P04U04N02</v>
      </c>
      <c r="F138" s="26">
        <f ca="1">IFERROR(VLOOKUP(G138,模型表!C:U,19,0),0)</f>
        <v>0</v>
      </c>
      <c r="H138" s="26" t="str">
        <f ca="1">IFERROR(IF($F138=0,"",(VLOOKUP(RIGHT(A138,2)+0,难度表!B:F,3,FALSE)*K138+N138)),0)</f>
        <v/>
      </c>
      <c r="I138" s="26" t="str">
        <f ca="1">IFERROR(IF($F138=0,"",(VLOOKUP(RIGHT(B138,2)+0,难度表!B:F,4,FALSE)*L138+O138)),0)</f>
        <v/>
      </c>
      <c r="J138" s="26" t="str">
        <f ca="1">IFERROR(IF($F138=0,"",(VLOOKUP(RIGHT(B138,2)+0,难度表!B:F,5,FALSE)*M138+P138)),0)</f>
        <v/>
      </c>
      <c r="M138" s="3"/>
      <c r="N138" s="26">
        <v>0</v>
      </c>
      <c r="O138" s="26">
        <v>0</v>
      </c>
      <c r="P138" s="26">
        <v>0</v>
      </c>
      <c r="Q138" s="26">
        <v>0</v>
      </c>
      <c r="R138" s="58" t="s">
        <v>545</v>
      </c>
      <c r="S138" s="26">
        <v>1</v>
      </c>
      <c r="T138" s="26">
        <v>0</v>
      </c>
      <c r="U138" s="26">
        <f ca="1">IFERROR(VLOOKUP(G138,模型表!$C:$T,18,FALSE),0)</f>
        <v>0</v>
      </c>
      <c r="V138" s="26">
        <f>IFERROR(VLOOKUP(G138,模型表!$C:$J,8,FALSE),0)</f>
        <v>0</v>
      </c>
      <c r="W138" s="26" t="s">
        <v>1081</v>
      </c>
      <c r="X138" s="26">
        <v>2</v>
      </c>
      <c r="Y138" s="26" t="str" cm="1">
        <f t="array" aca="1" ref="Y138" ca="1">INDEX(E:E,SMALL(IF($F$2:$F$3000,ROW($2:$3000),4^8),ROW(A137)))&amp;""</f>
        <v/>
      </c>
      <c r="Z138" s="26" t="str">
        <f t="shared" ca="1" si="10"/>
        <v/>
      </c>
      <c r="AA138" s="26" t="str">
        <f t="shared" ca="1" si="11"/>
        <v/>
      </c>
      <c r="AC138" s="26" t="str">
        <f ca="1">IFERROR(IFERROR(VLOOKUP($V138,索引表!$L$7:$O$13,2,FALSE)*VLOOKUP(VLOOKUP($G138,索引表!$R:$U,4,FALSE),索引表!$I$18:$L$30,2,FALSE)*VLOOKUP($U138,索引表!E:F,2,FALSE),IF($U138="小怪",0.738,"")),0)</f>
        <v/>
      </c>
      <c r="AD138" s="26" t="str">
        <f ca="1">IFERROR(IFERROR(VLOOKUP($V138,索引表!$L$7:$O$13,3,FALSE)*VLOOKUP(VLOOKUP($G138,索引表!$R:$U,4,FALSE),索引表!$I$18:$L$30,3,FALSE)*VLOOKUP($U138,索引表!G:H,2,FALSE)*0.3,IF($U138="小怪",0.2,"")),0)</f>
        <v/>
      </c>
      <c r="AE138" s="3" t="str">
        <f ca="1">IFERROR(IF(D138="N08",IF(F138&lt;&gt;0,50,""),IFERROR(VLOOKUP($V138,索引表!$L$7:$O$13,4,FALSE)*VLOOKUP(VLOOKUP($G138,索引表!$R:$U,4,FALSE),索引表!$I$18:$L$30,4,FALSE)*VLOOKUP($U138,索引表!I:J,2,FALSE)*4,IF($U138="小怪",1*3.45*0.9*0.9,""))),0)</f>
        <v/>
      </c>
    </row>
    <row r="139" spans="1:31" x14ac:dyDescent="0.2">
      <c r="A139" s="3" t="s">
        <v>1457</v>
      </c>
      <c r="B139" s="3" t="str">
        <f t="shared" si="9"/>
        <v>P04</v>
      </c>
      <c r="C139" s="3" t="s">
        <v>541</v>
      </c>
      <c r="D139" s="3" t="s">
        <v>535</v>
      </c>
      <c r="E139" t="str">
        <f t="shared" si="8"/>
        <v>M22P04U04N03</v>
      </c>
      <c r="F139" s="26">
        <f ca="1">IFERROR(VLOOKUP(G139,模型表!C:U,19,0),0)</f>
        <v>0</v>
      </c>
      <c r="H139" s="26" t="str">
        <f ca="1">IFERROR(IF($F139=0,"",(VLOOKUP(RIGHT(A139,2)+0,难度表!B:F,3,FALSE)*K139+N139)),0)</f>
        <v/>
      </c>
      <c r="I139" s="26" t="str">
        <f ca="1">IFERROR(IF($F139=0,"",(VLOOKUP(RIGHT(B139,2)+0,难度表!B:F,4,FALSE)*L139+O139)),0)</f>
        <v/>
      </c>
      <c r="J139" s="26" t="str">
        <f ca="1">IFERROR(IF($F139=0,"",(VLOOKUP(RIGHT(B139,2)+0,难度表!B:F,5,FALSE)*M139+P139)),0)</f>
        <v/>
      </c>
      <c r="K139" s="40"/>
      <c r="L139" s="40"/>
      <c r="M139" s="40"/>
      <c r="N139" s="26">
        <v>0</v>
      </c>
      <c r="O139" s="26">
        <v>0</v>
      </c>
      <c r="P139" s="26">
        <v>0</v>
      </c>
      <c r="Q139" s="26">
        <v>0</v>
      </c>
      <c r="R139" s="58" t="s">
        <v>545</v>
      </c>
      <c r="S139" s="26">
        <v>1</v>
      </c>
      <c r="T139" s="26">
        <v>0</v>
      </c>
      <c r="U139" s="26">
        <f ca="1">IFERROR(VLOOKUP(G139,模型表!$C:$T,18,FALSE),0)</f>
        <v>0</v>
      </c>
      <c r="V139" s="26">
        <f>IFERROR(VLOOKUP(G139,模型表!$C:$J,8,FALSE),0)</f>
        <v>0</v>
      </c>
      <c r="W139" s="26" t="s">
        <v>1081</v>
      </c>
      <c r="X139" s="26">
        <v>2</v>
      </c>
      <c r="Y139" s="26" t="str" cm="1">
        <f t="array" aca="1" ref="Y139" ca="1">INDEX(E:E,SMALL(IF($F$2:$F$3000,ROW($2:$3000),4^8),ROW(A138)))&amp;""</f>
        <v/>
      </c>
      <c r="Z139" s="26" t="str">
        <f t="shared" ca="1" si="10"/>
        <v/>
      </c>
      <c r="AA139" s="26" t="str">
        <f t="shared" ca="1" si="11"/>
        <v/>
      </c>
      <c r="AC139" s="26" t="str">
        <f ca="1">IFERROR(IFERROR(VLOOKUP($V139,索引表!$L$7:$O$13,2,FALSE)*VLOOKUP(VLOOKUP($G139,索引表!$R:$U,4,FALSE),索引表!$I$18:$L$30,2,FALSE)*VLOOKUP($U139,索引表!E:F,2,FALSE),IF($U139="小怪",0.738,"")),0)</f>
        <v/>
      </c>
      <c r="AD139" s="26" t="str">
        <f ca="1">IFERROR(IFERROR(VLOOKUP($V139,索引表!$L$7:$O$13,3,FALSE)*VLOOKUP(VLOOKUP($G139,索引表!$R:$U,4,FALSE),索引表!$I$18:$L$30,3,FALSE)*VLOOKUP($U139,索引表!G:H,2,FALSE)*0.3,IF($U139="小怪",0.2,"")),0)</f>
        <v/>
      </c>
      <c r="AE139" s="3" t="str">
        <f ca="1">IFERROR(IF(D139="N08",IF(F139&lt;&gt;0,50,""),IFERROR(VLOOKUP($V139,索引表!$L$7:$O$13,4,FALSE)*VLOOKUP(VLOOKUP($G139,索引表!$R:$U,4,FALSE),索引表!$I$18:$L$30,4,FALSE)*VLOOKUP($U139,索引表!I:J,2,FALSE)*4,IF($U139="小怪",1*3.45*0.9*0.9,""))),0)</f>
        <v/>
      </c>
    </row>
    <row r="140" spans="1:31" x14ac:dyDescent="0.2">
      <c r="A140" s="3" t="s">
        <v>1457</v>
      </c>
      <c r="B140" s="3" t="str">
        <f t="shared" si="9"/>
        <v>P04</v>
      </c>
      <c r="C140" s="3" t="s">
        <v>1454</v>
      </c>
      <c r="D140" s="3" t="s">
        <v>536</v>
      </c>
      <c r="E140" t="str">
        <f t="shared" si="8"/>
        <v>M22P04U04N04</v>
      </c>
      <c r="F140" s="26">
        <f ca="1">IFERROR(VLOOKUP(G140,模型表!C:U,19,0),0)</f>
        <v>0</v>
      </c>
      <c r="H140" s="26" t="str">
        <f ca="1">IFERROR(IF($F140=0,"",(VLOOKUP(RIGHT(A140,2)+0,难度表!B:F,3,FALSE)*K140+N140)),0)</f>
        <v/>
      </c>
      <c r="I140" s="26" t="str">
        <f ca="1">IFERROR(IF($F140=0,"",(VLOOKUP(RIGHT(B140,2)+0,难度表!B:F,4,FALSE)*L140+O140)),0)</f>
        <v/>
      </c>
      <c r="J140" s="26" t="str">
        <f ca="1">IFERROR(IF($F140=0,"",(VLOOKUP(RIGHT(B140,2)+0,难度表!B:F,5,FALSE)*M140+P140)),0)</f>
        <v/>
      </c>
      <c r="K140" s="40"/>
      <c r="L140" s="40"/>
      <c r="M140" s="40"/>
      <c r="N140" s="26">
        <v>0</v>
      </c>
      <c r="O140" s="26">
        <v>0</v>
      </c>
      <c r="P140" s="26">
        <v>0</v>
      </c>
      <c r="Q140" s="26">
        <v>0</v>
      </c>
      <c r="R140" s="59" t="s">
        <v>845</v>
      </c>
      <c r="S140" s="26">
        <v>1</v>
      </c>
      <c r="T140" s="26">
        <v>0</v>
      </c>
      <c r="U140" s="26">
        <f ca="1">IFERROR(VLOOKUP(G140,模型表!$C:$T,18,FALSE),0)</f>
        <v>0</v>
      </c>
      <c r="V140" s="26">
        <f>IFERROR(VLOOKUP(G140,模型表!$C:$J,8,FALSE),0)</f>
        <v>0</v>
      </c>
      <c r="W140" s="26" t="s">
        <v>1081</v>
      </c>
      <c r="X140" s="26">
        <v>2</v>
      </c>
      <c r="Y140" s="26" t="str" cm="1">
        <f t="array" aca="1" ref="Y140" ca="1">INDEX(E:E,SMALL(IF($F$2:$F$3000,ROW($2:$3000),4^8),ROW(A139)))&amp;""</f>
        <v/>
      </c>
      <c r="Z140" s="26" t="str">
        <f t="shared" ca="1" si="10"/>
        <v/>
      </c>
      <c r="AA140" s="26" t="str">
        <f t="shared" ca="1" si="11"/>
        <v/>
      </c>
      <c r="AC140" s="26" t="str">
        <f ca="1">IFERROR(IFERROR(VLOOKUP($V140,索引表!$L$7:$O$13,2,FALSE)*VLOOKUP(VLOOKUP($G140,索引表!$R:$U,4,FALSE),索引表!$I$18:$L$30,2,FALSE)*VLOOKUP($U140,索引表!E:F,2,FALSE),IF($U140="小怪",0.738,"")),0)</f>
        <v/>
      </c>
      <c r="AD140" s="26" t="str">
        <f ca="1">IFERROR(IFERROR(VLOOKUP($V140,索引表!$L$7:$O$13,3,FALSE)*VLOOKUP(VLOOKUP($G140,索引表!$R:$U,4,FALSE),索引表!$I$18:$L$30,3,FALSE)*VLOOKUP($U140,索引表!G:H,2,FALSE)*0.3,IF($U140="小怪",0.2,"")),0)</f>
        <v/>
      </c>
      <c r="AE140" s="3" t="str">
        <f ca="1">IFERROR(IF(D140="N08",IF(F140&lt;&gt;0,50,""),IFERROR(VLOOKUP($V140,索引表!$L$7:$O$13,4,FALSE)*VLOOKUP(VLOOKUP($G140,索引表!$R:$U,4,FALSE),索引表!$I$18:$L$30,4,FALSE)*VLOOKUP($U140,索引表!I:J,2,FALSE)*4,IF($U140="小怪",1*3.45*0.9*0.9,""))),0)</f>
        <v/>
      </c>
    </row>
    <row r="141" spans="1:31" x14ac:dyDescent="0.2">
      <c r="A141" s="3" t="s">
        <v>1457</v>
      </c>
      <c r="B141" s="3" t="str">
        <f t="shared" si="9"/>
        <v>P04</v>
      </c>
      <c r="C141" s="3" t="s">
        <v>1454</v>
      </c>
      <c r="D141" s="3" t="s">
        <v>537</v>
      </c>
      <c r="E141" t="str">
        <f t="shared" si="8"/>
        <v>M22P04U04N05</v>
      </c>
      <c r="F141" s="26">
        <f ca="1">IFERROR(VLOOKUP(G141,模型表!C:U,19,0),0)</f>
        <v>0</v>
      </c>
      <c r="H141" s="26" t="str">
        <f ca="1">IFERROR(IF($F141=0,"",(VLOOKUP(RIGHT(A141,2)+0,难度表!B:F,3,FALSE)*K141+N141)),0)</f>
        <v/>
      </c>
      <c r="I141" s="26" t="str">
        <f ca="1">IFERROR(IF($F141=0,"",(VLOOKUP(RIGHT(B141,2)+0,难度表!B:F,4,FALSE)*L141+O141)),0)</f>
        <v/>
      </c>
      <c r="J141" s="26" t="str">
        <f ca="1">IFERROR(IF($F141=0,"",(VLOOKUP(RIGHT(B141,2)+0,难度表!B:F,5,FALSE)*M141+P141)),0)</f>
        <v/>
      </c>
      <c r="M141" s="3"/>
      <c r="N141" s="26">
        <v>0</v>
      </c>
      <c r="O141" s="26">
        <v>0</v>
      </c>
      <c r="P141" s="26">
        <v>0</v>
      </c>
      <c r="Q141" s="26">
        <v>0</v>
      </c>
      <c r="R141" s="58" t="s">
        <v>545</v>
      </c>
      <c r="S141" s="26">
        <v>1</v>
      </c>
      <c r="T141" s="26">
        <v>0</v>
      </c>
      <c r="U141" s="26">
        <f ca="1">IFERROR(VLOOKUP(G141,模型表!$C:$T,18,FALSE),0)</f>
        <v>0</v>
      </c>
      <c r="V141" s="26">
        <f>IFERROR(VLOOKUP(G141,模型表!$C:$J,8,FALSE),0)</f>
        <v>0</v>
      </c>
      <c r="W141" s="26" t="s">
        <v>1081</v>
      </c>
      <c r="X141" s="26">
        <v>2</v>
      </c>
      <c r="Y141" s="26" t="str" cm="1">
        <f t="array" aca="1" ref="Y141" ca="1">INDEX(E:E,SMALL(IF($F$2:$F$3000,ROW($2:$3000),4^8),ROW(A140)))&amp;""</f>
        <v/>
      </c>
      <c r="Z141" s="26" t="str">
        <f t="shared" ca="1" si="10"/>
        <v/>
      </c>
      <c r="AA141" s="26" t="str">
        <f t="shared" ca="1" si="11"/>
        <v/>
      </c>
      <c r="AC141" s="26" t="str">
        <f ca="1">IFERROR(IFERROR(VLOOKUP($V141,索引表!$L$7:$O$13,2,FALSE)*VLOOKUP(VLOOKUP($G141,索引表!$R:$U,4,FALSE),索引表!$I$18:$L$30,2,FALSE)*VLOOKUP($U141,索引表!E:F,2,FALSE),IF($U141="小怪",0.738,"")),0)</f>
        <v/>
      </c>
      <c r="AD141" s="26" t="str">
        <f ca="1">IFERROR(IFERROR(VLOOKUP($V141,索引表!$L$7:$O$13,3,FALSE)*VLOOKUP(VLOOKUP($G141,索引表!$R:$U,4,FALSE),索引表!$I$18:$L$30,3,FALSE)*VLOOKUP($U141,索引表!G:H,2,FALSE)*0.3,IF($U141="小怪",0.2,"")),0)</f>
        <v/>
      </c>
      <c r="AE141" s="3" t="str">
        <f ca="1">IFERROR(IF(D141="N08",IF(F141&lt;&gt;0,50,""),IFERROR(VLOOKUP($V141,索引表!$L$7:$O$13,4,FALSE)*VLOOKUP(VLOOKUP($G141,索引表!$R:$U,4,FALSE),索引表!$I$18:$L$30,4,FALSE)*VLOOKUP($U141,索引表!I:J,2,FALSE)*4,IF($U141="小怪",1*3.45*0.9*0.9,""))),0)</f>
        <v/>
      </c>
    </row>
    <row r="142" spans="1:31" x14ac:dyDescent="0.2">
      <c r="A142" s="3" t="s">
        <v>1457</v>
      </c>
      <c r="B142" s="3" t="str">
        <f t="shared" si="9"/>
        <v>P04</v>
      </c>
      <c r="C142" s="3" t="s">
        <v>1454</v>
      </c>
      <c r="D142" s="3" t="s">
        <v>538</v>
      </c>
      <c r="E142" t="str">
        <f t="shared" si="8"/>
        <v>M22P04U04N06</v>
      </c>
      <c r="F142" s="26">
        <f ca="1">IFERROR(VLOOKUP(G142,模型表!C:U,19,0),0)</f>
        <v>0</v>
      </c>
      <c r="H142" s="26" t="str">
        <f ca="1">IFERROR(IF($F142=0,"",(VLOOKUP(RIGHT(A142,2)+0,难度表!B:F,3,FALSE)*K142+N142)),0)</f>
        <v/>
      </c>
      <c r="I142" s="26" t="str">
        <f ca="1">IFERROR(IF($F142=0,"",(VLOOKUP(RIGHT(B142,2)+0,难度表!B:F,4,FALSE)*L142+O142)),0)</f>
        <v/>
      </c>
      <c r="J142" s="26" t="str">
        <f ca="1">IFERROR(IF($F142=0,"",(VLOOKUP(RIGHT(B142,2)+0,难度表!B:F,5,FALSE)*M142+P142)),0)</f>
        <v/>
      </c>
      <c r="K142" s="40"/>
      <c r="L142" s="40"/>
      <c r="M142" s="40"/>
      <c r="N142" s="26">
        <v>0</v>
      </c>
      <c r="O142" s="26">
        <v>0</v>
      </c>
      <c r="P142" s="26">
        <v>0</v>
      </c>
      <c r="Q142" s="26">
        <v>0</v>
      </c>
      <c r="R142" s="58" t="s">
        <v>545</v>
      </c>
      <c r="S142" s="26">
        <v>1</v>
      </c>
      <c r="T142" s="26">
        <v>0</v>
      </c>
      <c r="U142" s="26">
        <f ca="1">IFERROR(VLOOKUP(G142,模型表!$C:$T,18,FALSE),0)</f>
        <v>0</v>
      </c>
      <c r="V142" s="26">
        <f>IFERROR(VLOOKUP(G142,模型表!$C:$J,8,FALSE),0)</f>
        <v>0</v>
      </c>
      <c r="W142" s="26" t="s">
        <v>1081</v>
      </c>
      <c r="X142" s="26">
        <v>2</v>
      </c>
      <c r="Y142" s="26" t="str" cm="1">
        <f t="array" aca="1" ref="Y142" ca="1">INDEX(E:E,SMALL(IF($F$2:$F$3000,ROW($2:$3000),4^8),ROW(A141)))&amp;""</f>
        <v/>
      </c>
      <c r="Z142" s="26" t="str">
        <f t="shared" ca="1" si="10"/>
        <v/>
      </c>
      <c r="AA142" s="26" t="str">
        <f t="shared" ca="1" si="11"/>
        <v/>
      </c>
      <c r="AC142" s="26" t="str">
        <f ca="1">IFERROR(IFERROR(VLOOKUP($V142,索引表!$L$7:$O$13,2,FALSE)*VLOOKUP(VLOOKUP($G142,索引表!$R:$U,4,FALSE),索引表!$I$18:$L$30,2,FALSE)*VLOOKUP($U142,索引表!E:F,2,FALSE),IF($U142="小怪",0.738,"")),0)</f>
        <v/>
      </c>
      <c r="AD142" s="26" t="str">
        <f ca="1">IFERROR(IFERROR(VLOOKUP($V142,索引表!$L$7:$O$13,3,FALSE)*VLOOKUP(VLOOKUP($G142,索引表!$R:$U,4,FALSE),索引表!$I$18:$L$30,3,FALSE)*VLOOKUP($U142,索引表!G:H,2,FALSE)*0.3,IF($U142="小怪",0.2,"")),0)</f>
        <v/>
      </c>
      <c r="AE142" s="3" t="str">
        <f ca="1">IFERROR(IF(D142="N08",IF(F142&lt;&gt;0,50,""),IFERROR(VLOOKUP($V142,索引表!$L$7:$O$13,4,FALSE)*VLOOKUP(VLOOKUP($G142,索引表!$R:$U,4,FALSE),索引表!$I$18:$L$30,4,FALSE)*VLOOKUP($U142,索引表!I:J,2,FALSE)*4,IF($U142="小怪",1*3.45*0.9*0.9,""))),0)</f>
        <v/>
      </c>
    </row>
    <row r="143" spans="1:31" x14ac:dyDescent="0.2">
      <c r="A143" s="3" t="s">
        <v>1457</v>
      </c>
      <c r="B143" s="3" t="str">
        <f t="shared" si="9"/>
        <v>P04</v>
      </c>
      <c r="C143" s="3" t="s">
        <v>1454</v>
      </c>
      <c r="D143" s="3" t="s">
        <v>542</v>
      </c>
      <c r="E143" t="str">
        <f t="shared" si="8"/>
        <v>M22P04U04N07</v>
      </c>
      <c r="F143" s="26">
        <f ca="1">IFERROR(VLOOKUP(G143,模型表!C:U,19,0),0)</f>
        <v>0</v>
      </c>
      <c r="H143" s="26" t="str">
        <f ca="1">IFERROR(IF($F143=0,"",(VLOOKUP(RIGHT(A143,2)+0,难度表!B:F,3,FALSE)*K143+N143)),0)</f>
        <v/>
      </c>
      <c r="I143" s="26" t="str">
        <f ca="1">IFERROR(IF($F143=0,"",(VLOOKUP(RIGHT(B143,2)+0,难度表!B:F,4,FALSE)*L143+O143)),0)</f>
        <v/>
      </c>
      <c r="J143" s="26" t="str">
        <f ca="1">IFERROR(IF($F143=0,"",(VLOOKUP(RIGHT(B143,2)+0,难度表!B:F,5,FALSE)*M143+P143)),0)</f>
        <v/>
      </c>
      <c r="K143" s="40"/>
      <c r="L143" s="40"/>
      <c r="M143" s="40"/>
      <c r="N143" s="26">
        <v>0</v>
      </c>
      <c r="O143" s="26">
        <v>0</v>
      </c>
      <c r="P143" s="26">
        <v>0</v>
      </c>
      <c r="Q143" s="26">
        <v>0</v>
      </c>
      <c r="R143" s="58" t="s">
        <v>545</v>
      </c>
      <c r="S143" s="26">
        <v>1</v>
      </c>
      <c r="T143" s="26">
        <v>0</v>
      </c>
      <c r="U143" s="26">
        <f ca="1">IFERROR(VLOOKUP(G143,模型表!$C:$T,18,FALSE),0)</f>
        <v>0</v>
      </c>
      <c r="V143" s="26">
        <f>IFERROR(VLOOKUP(G143,模型表!$C:$J,8,FALSE),0)</f>
        <v>0</v>
      </c>
      <c r="W143" s="26" t="s">
        <v>1081</v>
      </c>
      <c r="X143" s="26">
        <v>2</v>
      </c>
      <c r="Y143" s="26" t="str" cm="1">
        <f t="array" aca="1" ref="Y143" ca="1">INDEX(E:E,SMALL(IF($F$2:$F$3000,ROW($2:$3000),4^8),ROW(A142)))&amp;""</f>
        <v/>
      </c>
      <c r="Z143" s="26" t="str">
        <f t="shared" ca="1" si="10"/>
        <v/>
      </c>
      <c r="AA143" s="26" t="str">
        <f t="shared" ca="1" si="11"/>
        <v/>
      </c>
      <c r="AC143" s="26" t="str">
        <f ca="1">IFERROR(IFERROR(VLOOKUP($V143,索引表!$L$7:$O$13,2,FALSE)*VLOOKUP(VLOOKUP($G143,索引表!$R:$U,4,FALSE),索引表!$I$18:$L$30,2,FALSE)*VLOOKUP($U143,索引表!E:F,2,FALSE),IF($U143="小怪",0.738,"")),0)</f>
        <v/>
      </c>
      <c r="AD143" s="26" t="str">
        <f ca="1">IFERROR(IFERROR(VLOOKUP($V143,索引表!$L$7:$O$13,3,FALSE)*VLOOKUP(VLOOKUP($G143,索引表!$R:$U,4,FALSE),索引表!$I$18:$L$30,3,FALSE)*VLOOKUP($U143,索引表!G:H,2,FALSE)*0.3,IF($U143="小怪",0.2,"")),0)</f>
        <v/>
      </c>
      <c r="AE143" s="3" t="str">
        <f ca="1">IFERROR(IF(D143="N08",IF(F143&lt;&gt;0,50,""),IFERROR(VLOOKUP($V143,索引表!$L$7:$O$13,4,FALSE)*VLOOKUP(VLOOKUP($G143,索引表!$R:$U,4,FALSE),索引表!$I$18:$L$30,4,FALSE)*VLOOKUP($U143,索引表!I:J,2,FALSE)*4,IF($U143="小怪",1*3.45*0.9*0.9,""))),0)</f>
        <v/>
      </c>
    </row>
    <row r="144" spans="1:31" x14ac:dyDescent="0.2">
      <c r="A144" s="3" t="s">
        <v>1457</v>
      </c>
      <c r="B144" s="3" t="str">
        <f t="shared" si="9"/>
        <v>P04</v>
      </c>
      <c r="C144" s="3" t="s">
        <v>1454</v>
      </c>
      <c r="D144" s="3" t="s">
        <v>543</v>
      </c>
      <c r="E144" t="str">
        <f t="shared" si="8"/>
        <v>M22P04U04N08</v>
      </c>
      <c r="F144" s="26">
        <f ca="1">IFERROR(VLOOKUP(G144,模型表!C:U,19,0),0)</f>
        <v>0</v>
      </c>
      <c r="H144" s="26" t="str">
        <f ca="1">IFERROR(IF($F144=0,"",(VLOOKUP(RIGHT(A144,2)+0,难度表!B:F,3,FALSE)*K144+N144)),0)</f>
        <v/>
      </c>
      <c r="I144" s="26" t="str">
        <f ca="1">IFERROR(IF($F144=0,"",(VLOOKUP(RIGHT(B144,2)+0,难度表!B:F,4,FALSE)*L144+O144)),0)</f>
        <v/>
      </c>
      <c r="J144" s="26" t="str">
        <f ca="1">IFERROR(IF($F144=0,"",(VLOOKUP(RIGHT(B144,2)+0,难度表!B:F,5,FALSE)*M144+P144)),0)</f>
        <v/>
      </c>
      <c r="M144" s="3"/>
      <c r="N144" s="26">
        <v>0</v>
      </c>
      <c r="O144" s="26">
        <v>0</v>
      </c>
      <c r="P144" s="26">
        <v>0</v>
      </c>
      <c r="Q144" s="26">
        <v>0</v>
      </c>
      <c r="R144" s="59" t="s">
        <v>845</v>
      </c>
      <c r="S144" s="26">
        <v>1</v>
      </c>
      <c r="T144" s="26">
        <v>0</v>
      </c>
      <c r="U144" s="26">
        <f ca="1">IFERROR(VLOOKUP(G144,模型表!$C:$T,18,FALSE),0)</f>
        <v>0</v>
      </c>
      <c r="V144" s="26">
        <f>IFERROR(VLOOKUP(G144,模型表!$C:$J,8,FALSE),0)</f>
        <v>0</v>
      </c>
      <c r="W144" s="26" t="s">
        <v>1081</v>
      </c>
      <c r="X144" s="26">
        <v>2</v>
      </c>
      <c r="Y144" s="26" t="str" cm="1">
        <f t="array" aca="1" ref="Y144" ca="1">INDEX(E:E,SMALL(IF($F$2:$F$3000,ROW($2:$3000),4^8),ROW(A143)))&amp;""</f>
        <v/>
      </c>
      <c r="Z144" s="26" t="str">
        <f t="shared" ca="1" si="10"/>
        <v/>
      </c>
      <c r="AA144" s="26" t="str">
        <f t="shared" ca="1" si="11"/>
        <v/>
      </c>
      <c r="AC144" s="26" t="str">
        <f ca="1">IFERROR(IFERROR(VLOOKUP($V144,索引表!$L$7:$O$13,2,FALSE)*VLOOKUP(VLOOKUP($G144,索引表!$R:$U,4,FALSE),索引表!$I$18:$L$30,2,FALSE)*VLOOKUP($U144,索引表!E:F,2,FALSE),IF($U144="小怪",0.738,"")),0)</f>
        <v/>
      </c>
      <c r="AD144" s="26" t="str">
        <f ca="1">IFERROR(IFERROR(VLOOKUP($V144,索引表!$L$7:$O$13,3,FALSE)*VLOOKUP(VLOOKUP($G144,索引表!$R:$U,4,FALSE),索引表!$I$18:$L$30,3,FALSE)*VLOOKUP($U144,索引表!G:H,2,FALSE)*0.3,IF($U144="小怪",0.2,"")),0)</f>
        <v/>
      </c>
      <c r="AE144" s="3" t="str">
        <f ca="1">IFERROR(IF(D144="N08",IF(F144&lt;&gt;0,50,""),IFERROR(VLOOKUP($V144,索引表!$L$7:$O$13,4,FALSE)*VLOOKUP(VLOOKUP($G144,索引表!$R:$U,4,FALSE),索引表!$I$18:$L$30,4,FALSE)*VLOOKUP($U144,索引表!I:J,2,FALSE)*4,IF($U144="小怪",1*3.45*0.9*0.9,""))),0)</f>
        <v/>
      </c>
    </row>
    <row r="145" spans="1:31" x14ac:dyDescent="0.2">
      <c r="A145" s="3" t="s">
        <v>1457</v>
      </c>
      <c r="B145" s="3" t="str">
        <f t="shared" si="9"/>
        <v>P04</v>
      </c>
      <c r="C145" s="3" t="s">
        <v>541</v>
      </c>
      <c r="D145" s="3" t="s">
        <v>544</v>
      </c>
      <c r="E145" t="str">
        <f t="shared" si="8"/>
        <v>M22P04U04N09</v>
      </c>
      <c r="F145" s="26">
        <f ca="1">IFERROR(VLOOKUP(G145,模型表!C:U,19,0),0)</f>
        <v>0</v>
      </c>
      <c r="H145" s="26" t="str">
        <f ca="1">IFERROR(IF($F145=0,"",(VLOOKUP(RIGHT(A145,2)+0,难度表!B:F,3,FALSE)*K145+N145)),0)</f>
        <v/>
      </c>
      <c r="I145" s="26" t="str">
        <f ca="1">IFERROR(IF($F145=0,"",(VLOOKUP(RIGHT(B145,2)+0,难度表!B:F,4,FALSE)*L145+O145)),0)</f>
        <v/>
      </c>
      <c r="J145" s="26" t="str">
        <f ca="1">IFERROR(IF($F145=0,"",(VLOOKUP(RIGHT(B145,2)+0,难度表!B:F,5,FALSE)*M145+P145)),0)</f>
        <v/>
      </c>
      <c r="K145" s="40"/>
      <c r="L145" s="40"/>
      <c r="M145" s="40"/>
      <c r="N145" s="26">
        <v>0</v>
      </c>
      <c r="O145" s="26">
        <v>0</v>
      </c>
      <c r="P145" s="26">
        <v>0</v>
      </c>
      <c r="Q145" s="26">
        <v>0</v>
      </c>
      <c r="R145" s="58" t="s">
        <v>545</v>
      </c>
      <c r="S145" s="26">
        <v>1</v>
      </c>
      <c r="T145" s="26">
        <v>0</v>
      </c>
      <c r="U145" s="26">
        <f ca="1">IFERROR(VLOOKUP(G145,模型表!$C:$T,18,FALSE),0)</f>
        <v>0</v>
      </c>
      <c r="V145" s="26">
        <f>IFERROR(VLOOKUP(G145,模型表!$C:$J,8,FALSE),0)</f>
        <v>0</v>
      </c>
      <c r="W145" s="26" t="s">
        <v>1081</v>
      </c>
      <c r="X145" s="26">
        <v>2</v>
      </c>
      <c r="Y145" s="26" t="str" cm="1">
        <f t="array" aca="1" ref="Y145" ca="1">INDEX(E:E,SMALL(IF($F$2:$F$3000,ROW($2:$3000),4^8),ROW(A144)))&amp;""</f>
        <v/>
      </c>
      <c r="Z145" s="26" t="str">
        <f t="shared" ca="1" si="10"/>
        <v/>
      </c>
      <c r="AA145" s="26" t="str">
        <f t="shared" ca="1" si="11"/>
        <v/>
      </c>
      <c r="AC145" s="26" t="str">
        <f ca="1">IFERROR(IFERROR(VLOOKUP($V145,索引表!$L$7:$O$13,2,FALSE)*VLOOKUP(VLOOKUP($G145,索引表!$R:$U,4,FALSE),索引表!$I$18:$L$30,2,FALSE)*VLOOKUP($U145,索引表!E:F,2,FALSE),IF($U145="小怪",0.738,"")),0)</f>
        <v/>
      </c>
      <c r="AD145" s="26" t="str">
        <f ca="1">IFERROR(IFERROR(VLOOKUP($V145,索引表!$L$7:$O$13,3,FALSE)*VLOOKUP(VLOOKUP($G145,索引表!$R:$U,4,FALSE),索引表!$I$18:$L$30,3,FALSE)*VLOOKUP($U145,索引表!G:H,2,FALSE)*0.3,IF($U145="小怪",0.2,"")),0)</f>
        <v/>
      </c>
      <c r="AE145" s="3" t="str">
        <f ca="1">IFERROR(IF(D145="N08",IF(F145&lt;&gt;0,50,""),IFERROR(VLOOKUP($V145,索引表!$L$7:$O$13,4,FALSE)*VLOOKUP(VLOOKUP($G145,索引表!$R:$U,4,FALSE),索引表!$I$18:$L$30,4,FALSE)*VLOOKUP($U145,索引表!I:J,2,FALSE)*4,IF($U145="小怪",1*3.45*0.9*0.9,""))),0)</f>
        <v/>
      </c>
    </row>
    <row r="146" spans="1:31" x14ac:dyDescent="0.2">
      <c r="A146" s="3" t="s">
        <v>1457</v>
      </c>
      <c r="B146" s="3" t="str">
        <f t="shared" si="9"/>
        <v>P05</v>
      </c>
      <c r="C146" s="3" t="s">
        <v>532</v>
      </c>
      <c r="D146" s="3" t="s">
        <v>533</v>
      </c>
      <c r="E146" t="str">
        <f t="shared" si="8"/>
        <v>M22P05U01N01</v>
      </c>
      <c r="F146" s="26">
        <f ca="1">IFERROR(VLOOKUP(G146,模型表!C:U,19,0),0)</f>
        <v>0</v>
      </c>
      <c r="H146" s="26" t="str">
        <f ca="1">IFERROR(IF($F146=0,"",(VLOOKUP(RIGHT(A146,2)+0,难度表!B:F,3,FALSE)*K146+N146)),0)</f>
        <v/>
      </c>
      <c r="I146" s="26" t="str">
        <f ca="1">IFERROR(IF($F146=0,"",(VLOOKUP(RIGHT(B146,2)+0,难度表!B:F,4,FALSE)*L146+O146)),0)</f>
        <v/>
      </c>
      <c r="J146" s="26" t="str">
        <f ca="1">IFERROR(IF($F146=0,"",(VLOOKUP(RIGHT(B146,2)+0,难度表!B:F,5,FALSE)*M146+P146)),0)</f>
        <v/>
      </c>
      <c r="M146" s="3"/>
      <c r="N146" s="26">
        <v>0</v>
      </c>
      <c r="O146" s="26">
        <v>0</v>
      </c>
      <c r="P146" s="26">
        <v>0</v>
      </c>
      <c r="Q146" s="26">
        <v>0</v>
      </c>
      <c r="R146" s="58" t="s">
        <v>545</v>
      </c>
      <c r="S146" s="26">
        <v>1</v>
      </c>
      <c r="T146" s="26">
        <v>0</v>
      </c>
      <c r="U146" s="26">
        <f ca="1">IFERROR(VLOOKUP(G146,模型表!$C:$T,18,FALSE),0)</f>
        <v>0</v>
      </c>
      <c r="V146" s="26">
        <f>IFERROR(VLOOKUP(G146,模型表!$C:$J,8,FALSE),0)</f>
        <v>0</v>
      </c>
      <c r="W146" s="26" t="s">
        <v>1081</v>
      </c>
      <c r="X146" s="26">
        <v>2</v>
      </c>
      <c r="Y146" s="26" t="str" cm="1">
        <f t="array" aca="1" ref="Y146" ca="1">INDEX(E:E,SMALL(IF($F$2:$F$3000,ROW($2:$3000),4^8),ROW(A145)))&amp;""</f>
        <v/>
      </c>
      <c r="Z146" s="26" t="str">
        <f t="shared" ca="1" si="10"/>
        <v/>
      </c>
      <c r="AA146" s="26" t="str">
        <f t="shared" ca="1" si="11"/>
        <v/>
      </c>
      <c r="AC146" s="26" t="str">
        <f ca="1">IFERROR(IFERROR(VLOOKUP($V146,索引表!$L$7:$O$13,2,FALSE)*VLOOKUP(VLOOKUP($G146,索引表!$R:$U,4,FALSE),索引表!$I$18:$L$30,2,FALSE)*VLOOKUP($U146,索引表!E:F,2,FALSE),IF($U146="小怪",0.738,"")),0)</f>
        <v/>
      </c>
      <c r="AD146" s="26" t="str">
        <f ca="1">IFERROR(IFERROR(VLOOKUP($V146,索引表!$L$7:$O$13,3,FALSE)*VLOOKUP(VLOOKUP($G146,索引表!$R:$U,4,FALSE),索引表!$I$18:$L$30,3,FALSE)*VLOOKUP($U146,索引表!G:H,2,FALSE)*0.3,IF($U146="小怪",0.2,"")),0)</f>
        <v/>
      </c>
      <c r="AE146" s="3" t="str">
        <f ca="1">IFERROR(IF(D146="N08",IF(F146&lt;&gt;0,50,""),IFERROR(VLOOKUP($V146,索引表!$L$7:$O$13,4,FALSE)*VLOOKUP(VLOOKUP($G146,索引表!$R:$U,4,FALSE),索引表!$I$18:$L$30,4,FALSE)*VLOOKUP($U146,索引表!I:J,2,FALSE)*4,IF($U146="小怪",1*3.45*0.9*0.9,""))),0)</f>
        <v/>
      </c>
    </row>
    <row r="147" spans="1:31" x14ac:dyDescent="0.2">
      <c r="A147" s="3" t="s">
        <v>1457</v>
      </c>
      <c r="B147" s="3" t="str">
        <f t="shared" si="9"/>
        <v>P05</v>
      </c>
      <c r="C147" s="3" t="s">
        <v>532</v>
      </c>
      <c r="D147" s="3" t="s">
        <v>534</v>
      </c>
      <c r="E147" t="str">
        <f t="shared" si="8"/>
        <v>M22P05U01N02</v>
      </c>
      <c r="F147" s="26">
        <f ca="1">IFERROR(VLOOKUP(G147,模型表!C:U,19,0),0)</f>
        <v>0</v>
      </c>
      <c r="H147" s="26" t="str">
        <f ca="1">IFERROR(IF($F147=0,"",(VLOOKUP(RIGHT(A147,2)+0,难度表!B:F,3,FALSE)*K147+N147)),0)</f>
        <v/>
      </c>
      <c r="I147" s="26" t="str">
        <f ca="1">IFERROR(IF($F147=0,"",(VLOOKUP(RIGHT(B147,2)+0,难度表!B:F,4,FALSE)*L147+O147)),0)</f>
        <v/>
      </c>
      <c r="J147" s="26" t="str">
        <f ca="1">IFERROR(IF($F147=0,"",(VLOOKUP(RIGHT(B147,2)+0,难度表!B:F,5,FALSE)*M147+P147)),0)</f>
        <v/>
      </c>
      <c r="K147" s="40"/>
      <c r="L147" s="40"/>
      <c r="M147" s="3"/>
      <c r="N147" s="26">
        <v>0</v>
      </c>
      <c r="O147" s="26">
        <v>0</v>
      </c>
      <c r="P147" s="26">
        <v>0</v>
      </c>
      <c r="Q147" s="26">
        <v>0</v>
      </c>
      <c r="R147" s="58" t="s">
        <v>545</v>
      </c>
      <c r="S147" s="26">
        <v>1</v>
      </c>
      <c r="T147" s="26">
        <v>0</v>
      </c>
      <c r="U147" s="26">
        <f ca="1">IFERROR(VLOOKUP(G147,模型表!$C:$T,18,FALSE),0)</f>
        <v>0</v>
      </c>
      <c r="V147" s="26">
        <f>IFERROR(VLOOKUP(G147,模型表!$C:$J,8,FALSE),0)</f>
        <v>0</v>
      </c>
      <c r="W147" s="26">
        <v>0.2</v>
      </c>
      <c r="X147" s="26">
        <v>2</v>
      </c>
      <c r="Y147" s="26" t="str" cm="1">
        <f t="array" aca="1" ref="Y147" ca="1">INDEX(E:E,SMALL(IF($F$2:$F$3000,ROW($2:$3000),4^8),ROW(A146)))&amp;""</f>
        <v/>
      </c>
      <c r="Z147" s="26" t="str">
        <f t="shared" ca="1" si="10"/>
        <v/>
      </c>
      <c r="AA147" s="26" t="str">
        <f t="shared" ca="1" si="11"/>
        <v/>
      </c>
      <c r="AC147" s="26" t="str">
        <f ca="1">IFERROR(IFERROR(VLOOKUP($V147,索引表!$L$7:$O$13,2,FALSE)*VLOOKUP(VLOOKUP($G147,索引表!$R:$U,4,FALSE),索引表!$I$18:$L$30,2,FALSE)*VLOOKUP($U147,索引表!E:F,2,FALSE),IF($U147="小怪",0.738,"")),0)</f>
        <v/>
      </c>
      <c r="AD147" s="26" t="str">
        <f ca="1">IFERROR(IFERROR(VLOOKUP($V147,索引表!$L$7:$O$13,3,FALSE)*VLOOKUP(VLOOKUP($G147,索引表!$R:$U,4,FALSE),索引表!$I$18:$L$30,3,FALSE)*VLOOKUP($U147,索引表!G:H,2,FALSE)*0.3,IF($U147="小怪",0.2,"")),0)</f>
        <v/>
      </c>
      <c r="AE147" s="3" t="str">
        <f ca="1">IFERROR(IF(D147="N08",IF(F147&lt;&gt;0,50,""),IFERROR(VLOOKUP($V147,索引表!$L$7:$O$13,4,FALSE)*VLOOKUP(VLOOKUP($G147,索引表!$R:$U,4,FALSE),索引表!$I$18:$L$30,4,FALSE)*VLOOKUP($U147,索引表!I:J,2,FALSE)*4,IF($U147="小怪",1*3.45*0.9*0.9,""))),0)</f>
        <v/>
      </c>
    </row>
    <row r="148" spans="1:31" x14ac:dyDescent="0.2">
      <c r="A148" s="3" t="s">
        <v>1457</v>
      </c>
      <c r="B148" s="3" t="str">
        <f t="shared" si="9"/>
        <v>P05</v>
      </c>
      <c r="C148" s="3" t="s">
        <v>532</v>
      </c>
      <c r="D148" s="3" t="s">
        <v>535</v>
      </c>
      <c r="E148" t="str">
        <f t="shared" si="8"/>
        <v>M22P05U01N03</v>
      </c>
      <c r="F148" s="26">
        <f ca="1">IFERROR(VLOOKUP(G148,模型表!C:U,19,0),0)</f>
        <v>0</v>
      </c>
      <c r="H148" s="26" t="str">
        <f ca="1">IFERROR(IF($F148=0,"",(VLOOKUP(RIGHT(A148,2)+0,难度表!B:F,3,FALSE)*K148+N148)),0)</f>
        <v/>
      </c>
      <c r="I148" s="26" t="str">
        <f ca="1">IFERROR(IF($F148=0,"",(VLOOKUP(RIGHT(B148,2)+0,难度表!B:F,4,FALSE)*L148+O148)),0)</f>
        <v/>
      </c>
      <c r="J148" s="26" t="str">
        <f ca="1">IFERROR(IF($F148=0,"",(VLOOKUP(RIGHT(B148,2)+0,难度表!B:F,5,FALSE)*M148+P148)),0)</f>
        <v/>
      </c>
      <c r="M148" s="3"/>
      <c r="N148" s="26">
        <v>0</v>
      </c>
      <c r="O148" s="26">
        <v>0</v>
      </c>
      <c r="P148" s="26">
        <v>0</v>
      </c>
      <c r="Q148" s="26">
        <v>0</v>
      </c>
      <c r="R148" s="58" t="s">
        <v>545</v>
      </c>
      <c r="S148" s="26">
        <v>1</v>
      </c>
      <c r="T148" s="26">
        <v>0</v>
      </c>
      <c r="U148" s="26">
        <f ca="1">IFERROR(VLOOKUP(G148,模型表!$C:$T,18,FALSE),0)</f>
        <v>0</v>
      </c>
      <c r="V148" s="26">
        <f>IFERROR(VLOOKUP(G148,模型表!$C:$J,8,FALSE),0)</f>
        <v>0</v>
      </c>
      <c r="W148" s="26" t="s">
        <v>1081</v>
      </c>
      <c r="X148" s="26">
        <v>2</v>
      </c>
      <c r="Y148" s="26" t="str" cm="1">
        <f t="array" aca="1" ref="Y148" ca="1">INDEX(E:E,SMALL(IF($F$2:$F$3000,ROW($2:$3000),4^8),ROW(A147)))&amp;""</f>
        <v/>
      </c>
      <c r="Z148" s="26" t="str">
        <f t="shared" ca="1" si="10"/>
        <v/>
      </c>
      <c r="AA148" s="26" t="str">
        <f t="shared" ca="1" si="11"/>
        <v/>
      </c>
      <c r="AC148" s="26" t="str">
        <f ca="1">IFERROR(IFERROR(VLOOKUP($V148,索引表!$L$7:$O$13,2,FALSE)*VLOOKUP(VLOOKUP($G148,索引表!$R:$U,4,FALSE),索引表!$I$18:$L$30,2,FALSE)*VLOOKUP($U148,索引表!E:F,2,FALSE),IF($U148="小怪",0.738,"")),0)</f>
        <v/>
      </c>
      <c r="AD148" s="26" t="str">
        <f ca="1">IFERROR(IFERROR(VLOOKUP($V148,索引表!$L$7:$O$13,3,FALSE)*VLOOKUP(VLOOKUP($G148,索引表!$R:$U,4,FALSE),索引表!$I$18:$L$30,3,FALSE)*VLOOKUP($U148,索引表!G:H,2,FALSE)*0.3,IF($U148="小怪",0.2,"")),0)</f>
        <v/>
      </c>
      <c r="AE148" s="3" t="str">
        <f ca="1">IFERROR(IF(D148="N08",IF(F148&lt;&gt;0,50,""),IFERROR(VLOOKUP($V148,索引表!$L$7:$O$13,4,FALSE)*VLOOKUP(VLOOKUP($G148,索引表!$R:$U,4,FALSE),索引表!$I$18:$L$30,4,FALSE)*VLOOKUP($U148,索引表!I:J,2,FALSE)*4,IF($U148="小怪",1*3.45*0.9*0.9,""))),0)</f>
        <v/>
      </c>
    </row>
    <row r="149" spans="1:31" x14ac:dyDescent="0.2">
      <c r="A149" s="3" t="s">
        <v>1457</v>
      </c>
      <c r="B149" s="3" t="str">
        <f t="shared" si="9"/>
        <v>P05</v>
      </c>
      <c r="C149" s="3" t="s">
        <v>532</v>
      </c>
      <c r="D149" s="3" t="s">
        <v>536</v>
      </c>
      <c r="E149" t="str">
        <f t="shared" si="8"/>
        <v>M22P05U01N04</v>
      </c>
      <c r="F149" s="26">
        <f ca="1">IFERROR(VLOOKUP(G149,模型表!C:U,19,0),0)</f>
        <v>0</v>
      </c>
      <c r="H149" s="26" t="str">
        <f ca="1">IFERROR(IF($F149=0,"",(VLOOKUP(RIGHT(A149,2)+0,难度表!B:F,3,FALSE)*K149+N149)),0)</f>
        <v/>
      </c>
      <c r="I149" s="26" t="str">
        <f ca="1">IFERROR(IF($F149=0,"",(VLOOKUP(RIGHT(B149,2)+0,难度表!B:F,4,FALSE)*L149+O149)),0)</f>
        <v/>
      </c>
      <c r="J149" s="26" t="str">
        <f ca="1">IFERROR(IF($F149=0,"",(VLOOKUP(RIGHT(B149,2)+0,难度表!B:F,5,FALSE)*M149+P149)),0)</f>
        <v/>
      </c>
      <c r="K149" s="40"/>
      <c r="L149" s="40"/>
      <c r="M149" s="40"/>
      <c r="N149" s="26">
        <v>0</v>
      </c>
      <c r="O149" s="26">
        <v>0</v>
      </c>
      <c r="P149" s="26">
        <v>0</v>
      </c>
      <c r="Q149" s="26">
        <v>0</v>
      </c>
      <c r="R149" s="58" t="s">
        <v>1274</v>
      </c>
      <c r="S149" s="26">
        <v>1</v>
      </c>
      <c r="T149" s="26">
        <v>0</v>
      </c>
      <c r="U149" s="26">
        <f ca="1">IFERROR(VLOOKUP(G149,模型表!$C:$T,18,FALSE),0)</f>
        <v>0</v>
      </c>
      <c r="V149" s="26">
        <f>IFERROR(VLOOKUP(G149,模型表!$C:$J,8,FALSE),0)</f>
        <v>0</v>
      </c>
      <c r="W149" s="26">
        <v>0.2</v>
      </c>
      <c r="X149" s="26">
        <v>2</v>
      </c>
      <c r="Y149" s="26" t="str" cm="1">
        <f t="array" aca="1" ref="Y149" ca="1">INDEX(E:E,SMALL(IF($F$2:$F$3000,ROW($2:$3000),4^8),ROW(A148)))&amp;""</f>
        <v/>
      </c>
      <c r="Z149" s="26" t="str">
        <f t="shared" ca="1" si="10"/>
        <v/>
      </c>
      <c r="AA149" s="26" t="str">
        <f t="shared" ca="1" si="11"/>
        <v/>
      </c>
      <c r="AC149" s="26" t="str">
        <f ca="1">IFERROR(IFERROR(VLOOKUP($V149,索引表!$L$7:$O$13,2,FALSE)*VLOOKUP(VLOOKUP($G149,索引表!$R:$U,4,FALSE),索引表!$I$18:$L$30,2,FALSE)*VLOOKUP($U149,索引表!E:F,2,FALSE),IF($U149="小怪",0.738,"")),0)</f>
        <v/>
      </c>
      <c r="AD149" s="26" t="str">
        <f ca="1">IFERROR(IFERROR(VLOOKUP($V149,索引表!$L$7:$O$13,3,FALSE)*VLOOKUP(VLOOKUP($G149,索引表!$R:$U,4,FALSE),索引表!$I$18:$L$30,3,FALSE)*VLOOKUP($U149,索引表!G:H,2,FALSE)*0.3,IF($U149="小怪",0.2,"")),0)</f>
        <v/>
      </c>
      <c r="AE149" s="3" t="str">
        <f ca="1">IFERROR(IF(D149="N08",IF(F149&lt;&gt;0,50,""),IFERROR(VLOOKUP($V149,索引表!$L$7:$O$13,4,FALSE)*VLOOKUP(VLOOKUP($G149,索引表!$R:$U,4,FALSE),索引表!$I$18:$L$30,4,FALSE)*VLOOKUP($U149,索引表!I:J,2,FALSE)*4,IF($U149="小怪",1*3.45*0.9*0.9,""))),0)</f>
        <v/>
      </c>
    </row>
    <row r="150" spans="1:31" x14ac:dyDescent="0.2">
      <c r="A150" s="3" t="s">
        <v>1457</v>
      </c>
      <c r="B150" s="3" t="str">
        <f t="shared" si="9"/>
        <v>P05</v>
      </c>
      <c r="C150" s="3" t="s">
        <v>532</v>
      </c>
      <c r="D150" s="3" t="s">
        <v>537</v>
      </c>
      <c r="E150" t="str">
        <f t="shared" si="8"/>
        <v>M22P05U01N05</v>
      </c>
      <c r="F150" s="26">
        <f ca="1">IFERROR(VLOOKUP(G150,模型表!C:U,19,0),0)</f>
        <v>48</v>
      </c>
      <c r="G150" s="40" t="s">
        <v>290</v>
      </c>
      <c r="H150" s="26">
        <f ca="1">IFERROR(IF($F150=0,"",(VLOOKUP(RIGHT(A150,2)+0,难度表!B:F,3,FALSE)*K150+N150)),0)</f>
        <v>26191.343249999998</v>
      </c>
      <c r="I150" s="26">
        <f ca="1">IFERROR(IF($F150=0,"",(VLOOKUP(RIGHT(B150,2)+0,难度表!B:F,4,FALSE)*L150+O150)),0)</f>
        <v>15140.663999999999</v>
      </c>
      <c r="J150" s="26">
        <f ca="1">IFERROR(IF($F150=0,"",(VLOOKUP(RIGHT(B150,2)+0,难度表!B:F,5,FALSE)*M150+P150)),0)</f>
        <v>173512.00943999997</v>
      </c>
      <c r="K150" s="40">
        <v>0.85499999999999998</v>
      </c>
      <c r="L150" s="40">
        <v>0.3</v>
      </c>
      <c r="M150" s="3">
        <v>3.4379999999999997</v>
      </c>
      <c r="N150" s="26">
        <v>0</v>
      </c>
      <c r="O150" s="26">
        <v>0</v>
      </c>
      <c r="P150" s="26">
        <v>0</v>
      </c>
      <c r="Q150" s="26">
        <v>880</v>
      </c>
      <c r="R150" s="58" t="s">
        <v>545</v>
      </c>
      <c r="S150" s="26">
        <v>1</v>
      </c>
      <c r="T150" s="26">
        <v>0</v>
      </c>
      <c r="U150" s="26" t="str">
        <f ca="1">IFERROR(VLOOKUP(G150,模型表!$C:$T,18,FALSE),0)</f>
        <v>SR</v>
      </c>
      <c r="V150" s="26" t="str">
        <f>IFERROR(VLOOKUP(G150,模型表!$C:$J,8,FALSE),0)</f>
        <v>Summon</v>
      </c>
      <c r="W150" s="26">
        <v>0.2</v>
      </c>
      <c r="X150" s="26">
        <v>2</v>
      </c>
      <c r="Y150" s="26" t="str" cm="1">
        <f t="array" aca="1" ref="Y150" ca="1">INDEX(E:E,SMALL(IF($F$2:$F$3000,ROW($2:$3000),4^8),ROW(A149)))&amp;""</f>
        <v/>
      </c>
      <c r="Z150" s="26" t="str">
        <f t="shared" ca="1" si="10"/>
        <v/>
      </c>
      <c r="AA150" s="26" t="str">
        <f t="shared" ca="1" si="11"/>
        <v/>
      </c>
      <c r="AC150" s="26">
        <f ca="1">IFERROR(IFERROR(VLOOKUP($V150,索引表!$L$7:$O$13,2,FALSE)*VLOOKUP(VLOOKUP($G150,索引表!$R:$U,4,FALSE),索引表!$I$18:$L$30,2,FALSE)*VLOOKUP($U150,索引表!E:F,2,FALSE),IF($U150="小怪",0.738,"")),0)</f>
        <v>0.85499999999999998</v>
      </c>
      <c r="AD150" s="26">
        <f ca="1">IFERROR(IFERROR(VLOOKUP($V150,索引表!$L$7:$O$13,3,FALSE)*VLOOKUP(VLOOKUP($G150,索引表!$R:$U,4,FALSE),索引表!$I$18:$L$30,3,FALSE)*VLOOKUP($U150,索引表!G:H,2,FALSE)*0.3,IF($U150="小怪",0.2,"")),0)</f>
        <v>0.3</v>
      </c>
      <c r="AE150" s="3">
        <f ca="1">IFERROR(IF(D150="N08",IF(F150&lt;&gt;0,50,""),IFERROR(VLOOKUP($V150,索引表!$L$7:$O$13,4,FALSE)*VLOOKUP(VLOOKUP($G150,索引表!$R:$U,4,FALSE),索引表!$I$18:$L$30,4,FALSE)*VLOOKUP($U150,索引表!I:J,2,FALSE)*4,IF($U150="小怪",1*3.45*0.9*0.9,""))),0)</f>
        <v>3.4379999999999997</v>
      </c>
    </row>
    <row r="151" spans="1:31" x14ac:dyDescent="0.2">
      <c r="A151" s="3" t="s">
        <v>1457</v>
      </c>
      <c r="B151" s="3" t="str">
        <f t="shared" si="9"/>
        <v>P05</v>
      </c>
      <c r="C151" s="3" t="s">
        <v>532</v>
      </c>
      <c r="D151" s="3" t="s">
        <v>538</v>
      </c>
      <c r="E151" t="str">
        <f t="shared" si="8"/>
        <v>M22P05U01N06</v>
      </c>
      <c r="F151" s="26">
        <f ca="1">IFERROR(VLOOKUP(G151,模型表!C:U,19,0),0)</f>
        <v>0</v>
      </c>
      <c r="H151" s="26" t="str">
        <f ca="1">IFERROR(IF($F151=0,"",(VLOOKUP(RIGHT(A151,2)+0,难度表!B:F,3,FALSE)*K151+N151)),0)</f>
        <v/>
      </c>
      <c r="I151" s="26" t="str">
        <f ca="1">IFERROR(IF($F151=0,"",(VLOOKUP(RIGHT(B151,2)+0,难度表!B:F,4,FALSE)*L151+O151)),0)</f>
        <v/>
      </c>
      <c r="J151" s="26" t="str">
        <f ca="1">IFERROR(IF($F151=0,"",(VLOOKUP(RIGHT(B151,2)+0,难度表!B:F,5,FALSE)*M151+P151)),0)</f>
        <v/>
      </c>
      <c r="K151" s="26" t="s">
        <v>1081</v>
      </c>
      <c r="L151" s="26" t="s">
        <v>1081</v>
      </c>
      <c r="M151" s="3" t="s">
        <v>1081</v>
      </c>
      <c r="N151" s="26">
        <v>0</v>
      </c>
      <c r="O151" s="26">
        <v>0</v>
      </c>
      <c r="P151" s="26">
        <v>0</v>
      </c>
      <c r="Q151" s="26">
        <v>0</v>
      </c>
      <c r="R151" s="58" t="s">
        <v>545</v>
      </c>
      <c r="S151" s="26">
        <v>1</v>
      </c>
      <c r="T151" s="26">
        <v>0</v>
      </c>
      <c r="U151" s="26">
        <f ca="1">IFERROR(VLOOKUP(G151,模型表!$C:$T,18,FALSE),0)</f>
        <v>0</v>
      </c>
      <c r="V151" s="26">
        <f>IFERROR(VLOOKUP(G151,模型表!$C:$J,8,FALSE),0)</f>
        <v>0</v>
      </c>
      <c r="W151" s="26">
        <v>0.2</v>
      </c>
      <c r="X151" s="26">
        <v>2</v>
      </c>
      <c r="Y151" s="26" t="str" cm="1">
        <f t="array" aca="1" ref="Y151" ca="1">INDEX(E:E,SMALL(IF($F$2:$F$3000,ROW($2:$3000),4^8),ROW(A150)))&amp;""</f>
        <v/>
      </c>
      <c r="Z151" s="26" t="str">
        <f t="shared" ca="1" si="10"/>
        <v/>
      </c>
      <c r="AA151" s="26" t="str">
        <f t="shared" ca="1" si="11"/>
        <v/>
      </c>
      <c r="AC151" s="26" t="str">
        <f ca="1">IFERROR(IFERROR(VLOOKUP($V151,索引表!$L$7:$O$13,2,FALSE)*VLOOKUP(VLOOKUP($G151,索引表!$R:$U,4,FALSE),索引表!$I$18:$L$30,2,FALSE)*VLOOKUP($U151,索引表!E:F,2,FALSE),IF($U151="小怪",0.738,"")),0)</f>
        <v/>
      </c>
      <c r="AD151" s="26" t="str">
        <f ca="1">IFERROR(IFERROR(VLOOKUP($V151,索引表!$L$7:$O$13,3,FALSE)*VLOOKUP(VLOOKUP($G151,索引表!$R:$U,4,FALSE),索引表!$I$18:$L$30,3,FALSE)*VLOOKUP($U151,索引表!G:H,2,FALSE)*0.3,IF($U151="小怪",0.2,"")),0)</f>
        <v/>
      </c>
      <c r="AE151" s="3" t="str">
        <f ca="1">IFERROR(IF(D151="N08",IF(F151&lt;&gt;0,50,""),IFERROR(VLOOKUP($V151,索引表!$L$7:$O$13,4,FALSE)*VLOOKUP(VLOOKUP($G151,索引表!$R:$U,4,FALSE),索引表!$I$18:$L$30,4,FALSE)*VLOOKUP($U151,索引表!I:J,2,FALSE)*4,IF($U151="小怪",1*3.45*0.9*0.9,""))),0)</f>
        <v/>
      </c>
    </row>
    <row r="152" spans="1:31" x14ac:dyDescent="0.2">
      <c r="A152" s="3" t="s">
        <v>1457</v>
      </c>
      <c r="B152" s="3" t="str">
        <f t="shared" si="9"/>
        <v>P05</v>
      </c>
      <c r="C152" s="3" t="s">
        <v>532</v>
      </c>
      <c r="D152" s="3" t="s">
        <v>542</v>
      </c>
      <c r="E152" t="str">
        <f t="shared" si="8"/>
        <v>M22P05U01N07</v>
      </c>
      <c r="F152" s="26">
        <f ca="1">IFERROR(VLOOKUP(G152,模型表!C:U,19,0),0)</f>
        <v>88</v>
      </c>
      <c r="G152" s="40" t="s">
        <v>1199</v>
      </c>
      <c r="H152" s="26">
        <f ca="1">IFERROR(IF($F152=0,"",(VLOOKUP(RIGHT(A152,2)+0,难度表!B:F,3,FALSE)*K152+N152)),0)</f>
        <v>30878.215199999999</v>
      </c>
      <c r="I152" s="26">
        <f ca="1">IFERROR(IF($F152=0,"",(VLOOKUP(RIGHT(B152,2)+0,难度表!B:F,4,FALSE)*L152+O152)),0)</f>
        <v>12415.344479999998</v>
      </c>
      <c r="J152" s="26">
        <f ca="1">IFERROR(IF($F152=0,"",(VLOOKUP(RIGHT(B152,2)+0,难度表!B:F,5,FALSE)*M152+P152)),0)</f>
        <v>160710.57802800002</v>
      </c>
      <c r="K152" s="40">
        <v>1.008</v>
      </c>
      <c r="L152" s="40">
        <v>0.24599999999999997</v>
      </c>
      <c r="M152" s="40">
        <f ca="1">2.4495*1.3</f>
        <v>3.1843500000000002</v>
      </c>
      <c r="N152" s="26">
        <v>0</v>
      </c>
      <c r="O152" s="26">
        <v>0</v>
      </c>
      <c r="P152" s="26">
        <v>0</v>
      </c>
      <c r="Q152" s="26">
        <v>880</v>
      </c>
      <c r="R152" s="58" t="s">
        <v>545</v>
      </c>
      <c r="S152" s="26">
        <v>1</v>
      </c>
      <c r="T152" s="26">
        <v>0</v>
      </c>
      <c r="U152" s="26" t="str">
        <f ca="1">IFERROR(VLOOKUP(G152,模型表!$C:$T,18,FALSE),0)</f>
        <v>SSR</v>
      </c>
      <c r="V152" s="26" t="str">
        <f>IFERROR(VLOOKUP(G152,模型表!$C:$J,8,FALSE),0)</f>
        <v>Attack</v>
      </c>
      <c r="W152" s="26">
        <v>0.2</v>
      </c>
      <c r="X152" s="26">
        <v>2</v>
      </c>
      <c r="Y152" s="26" t="str" cm="1">
        <f t="array" aca="1" ref="Y152" ca="1">INDEX(E:E,SMALL(IF($F$2:$F$3000,ROW($2:$3000),4^8),ROW(A151)))&amp;""</f>
        <v/>
      </c>
      <c r="Z152" s="26" t="str">
        <f t="shared" ca="1" si="10"/>
        <v/>
      </c>
      <c r="AA152" s="26" t="str">
        <f t="shared" ca="1" si="11"/>
        <v/>
      </c>
      <c r="AC152" s="26">
        <f ca="1">IFERROR(IFERROR(VLOOKUP($V152,索引表!$L$7:$O$13,2,FALSE)*VLOOKUP(VLOOKUP($G152,索引表!$R:$U,4,FALSE),索引表!$I$18:$L$30,2,FALSE)*VLOOKUP($U152,索引表!E:F,2,FALSE),IF($U152="小怪",0.738,"")),0)</f>
        <v>1.008</v>
      </c>
      <c r="AD152" s="26">
        <f ca="1">IFERROR(IFERROR(VLOOKUP($V152,索引表!$L$7:$O$13,3,FALSE)*VLOOKUP(VLOOKUP($G152,索引表!$R:$U,4,FALSE),索引表!$I$18:$L$30,3,FALSE)*VLOOKUP($U152,索引表!G:H,2,FALSE)*0.3,IF($U152="小怪",0.2,"")),0)</f>
        <v>0.24599999999999997</v>
      </c>
      <c r="AE152" s="3">
        <f ca="1">IFERROR(IF(D152="N08",IF(F152&lt;&gt;0,50,""),IFERROR(VLOOKUP($V152,索引表!$L$7:$O$13,4,FALSE)*VLOOKUP(VLOOKUP($G152,索引表!$R:$U,4,FALSE),索引表!$I$18:$L$30,4,FALSE)*VLOOKUP($U152,索引表!I:J,2,FALSE)*4,IF($U152="小怪",1*3.45*0.9*0.9,""))),0)</f>
        <v>2.4495</v>
      </c>
    </row>
    <row r="153" spans="1:31" x14ac:dyDescent="0.2">
      <c r="A153" s="3" t="s">
        <v>1457</v>
      </c>
      <c r="B153" s="3" t="str">
        <f t="shared" si="9"/>
        <v>P05</v>
      </c>
      <c r="C153" s="3" t="s">
        <v>532</v>
      </c>
      <c r="D153" s="3" t="s">
        <v>543</v>
      </c>
      <c r="E153" t="str">
        <f t="shared" si="8"/>
        <v>M22P05U01N08</v>
      </c>
      <c r="F153" s="26">
        <f ca="1">IFERROR(VLOOKUP(G153,模型表!C:U,19,0),0)</f>
        <v>38</v>
      </c>
      <c r="G153" s="40" t="s">
        <v>230</v>
      </c>
      <c r="H153" s="26">
        <f ca="1">IFERROR(IF($F153=0,"",(VLOOKUP(RIGHT(A153,2)+0,难度表!B:F,3,FALSE)*K153+N153)),0)</f>
        <v>45589.479155999994</v>
      </c>
      <c r="I153" s="26">
        <f ca="1">IFERROR(IF($F153=0,"",(VLOOKUP(RIGHT(B153,2)+0,难度表!B:F,4,FALSE)*L153+O153)),0)</f>
        <v>15140.663999999999</v>
      </c>
      <c r="J153" s="26">
        <f ca="1">IFERROR(IF($F153=0,"",(VLOOKUP(RIGHT(B153,2)+0,难度表!B:F,5,FALSE)*M153+P153)),0)</f>
        <v>2271099.6</v>
      </c>
      <c r="K153" s="26">
        <f ca="1">0.99216*1.5</f>
        <v>1.48824</v>
      </c>
      <c r="L153" s="26">
        <v>0.3</v>
      </c>
      <c r="M153" s="26">
        <f ca="1">50*0.9</f>
        <v>45</v>
      </c>
      <c r="N153" s="26">
        <v>0</v>
      </c>
      <c r="O153" s="26">
        <v>0</v>
      </c>
      <c r="P153" s="26">
        <v>0</v>
      </c>
      <c r="Q153" s="26">
        <v>680</v>
      </c>
      <c r="R153" s="59" t="s">
        <v>1460</v>
      </c>
      <c r="S153" s="26">
        <v>1</v>
      </c>
      <c r="T153" s="26">
        <v>0</v>
      </c>
      <c r="U153" s="26" t="str">
        <f ca="1">IFERROR(VLOOKUP(G153,模型表!$C:$T,18,FALSE),0)</f>
        <v>SR</v>
      </c>
      <c r="V153" s="26" t="str">
        <f>IFERROR(VLOOKUP(G153,模型表!$C:$J,8,FALSE),0)</f>
        <v>Support</v>
      </c>
      <c r="W153" s="26">
        <v>0.2</v>
      </c>
      <c r="X153" s="26">
        <v>2</v>
      </c>
      <c r="Y153" s="26" t="str" cm="1">
        <f t="array" aca="1" ref="Y153" ca="1">INDEX(E:E,SMALL(IF($F$2:$F$3000,ROW($2:$3000),4^8),ROW(A152)))&amp;""</f>
        <v/>
      </c>
      <c r="Z153" s="26" t="str">
        <f t="shared" ca="1" si="10"/>
        <v/>
      </c>
      <c r="AA153" s="26" t="str">
        <f t="shared" ca="1" si="11"/>
        <v/>
      </c>
      <c r="AC153" s="26">
        <f ca="1">IFERROR(IFERROR(VLOOKUP($V153,索引表!$L$7:$O$13,2,FALSE)*VLOOKUP(VLOOKUP($G153,索引表!$R:$U,4,FALSE),索引表!$I$18:$L$30,2,FALSE)*VLOOKUP($U153,索引表!E:F,2,FALSE),IF($U153="小怪",0.738,"")),0)</f>
        <v>0.99216000000000004</v>
      </c>
      <c r="AD153" s="26">
        <f ca="1">IFERROR(IFERROR(VLOOKUP($V153,索引表!$L$7:$O$13,3,FALSE)*VLOOKUP(VLOOKUP($G153,索引表!$R:$U,4,FALSE),索引表!$I$18:$L$30,3,FALSE)*VLOOKUP($U153,索引表!G:H,2,FALSE)*0.3,IF($U153="小怪",0.2,"")),0)</f>
        <v>0.3</v>
      </c>
      <c r="AE153" s="3">
        <f ca="1">IFERROR(IF(D153="N08",IF(F153&lt;&gt;0,50,""),IFERROR(VLOOKUP($V153,索引表!$L$7:$O$13,4,FALSE)*VLOOKUP(VLOOKUP($G153,索引表!$R:$U,4,FALSE),索引表!$I$18:$L$30,4,FALSE)*VLOOKUP($U153,索引表!I:J,2,FALSE)*4,IF($U153="小怪",1*3.45*0.9*0.9,""))),0)</f>
        <v>50</v>
      </c>
    </row>
    <row r="154" spans="1:31" x14ac:dyDescent="0.2">
      <c r="A154" s="3" t="s">
        <v>1457</v>
      </c>
      <c r="B154" s="3" t="str">
        <f t="shared" si="9"/>
        <v>P05</v>
      </c>
      <c r="C154" s="3" t="s">
        <v>532</v>
      </c>
      <c r="D154" s="3" t="s">
        <v>544</v>
      </c>
      <c r="E154" t="str">
        <f t="shared" si="8"/>
        <v>M22P05U01N09</v>
      </c>
      <c r="F154" s="26">
        <f ca="1">IFERROR(VLOOKUP(G154,模型表!C:U,19,0),0)</f>
        <v>0</v>
      </c>
      <c r="H154" s="26" t="str">
        <f ca="1">IFERROR(IF($F154=0,"",(VLOOKUP(RIGHT(A154,2)+0,难度表!B:F,3,FALSE)*K154+N154)),0)</f>
        <v/>
      </c>
      <c r="I154" s="26" t="str">
        <f ca="1">IFERROR(IF($F154=0,"",(VLOOKUP(RIGHT(B154,2)+0,难度表!B:F,4,FALSE)*L154+O154)),0)</f>
        <v/>
      </c>
      <c r="J154" s="26" t="str">
        <f ca="1">IFERROR(IF($F154=0,"",(VLOOKUP(RIGHT(B154,2)+0,难度表!B:F,5,FALSE)*M154+P154)),0)</f>
        <v/>
      </c>
      <c r="K154" s="26" t="s">
        <v>1081</v>
      </c>
      <c r="L154" s="26" t="s">
        <v>1081</v>
      </c>
      <c r="M154" s="3" t="s">
        <v>1081</v>
      </c>
      <c r="N154" s="26">
        <v>0</v>
      </c>
      <c r="O154" s="26">
        <v>0</v>
      </c>
      <c r="P154" s="26">
        <v>0</v>
      </c>
      <c r="Q154" s="26">
        <v>0</v>
      </c>
      <c r="R154" s="58" t="s">
        <v>545</v>
      </c>
      <c r="S154" s="26">
        <v>1</v>
      </c>
      <c r="T154" s="26">
        <v>0</v>
      </c>
      <c r="U154" s="26">
        <f ca="1">IFERROR(VLOOKUP(G154,模型表!$C:$T,18,FALSE),0)</f>
        <v>0</v>
      </c>
      <c r="V154" s="26">
        <f>IFERROR(VLOOKUP(G154,模型表!$C:$J,8,FALSE),0)</f>
        <v>0</v>
      </c>
      <c r="W154" s="26">
        <v>0.2</v>
      </c>
      <c r="X154" s="26">
        <v>2</v>
      </c>
      <c r="Y154" s="26" t="str" cm="1">
        <f t="array" aca="1" ref="Y154" ca="1">INDEX(E:E,SMALL(IF($F$2:$F$3000,ROW($2:$3000),4^8),ROW(A153)))&amp;""</f>
        <v/>
      </c>
      <c r="Z154" s="26" t="str">
        <f t="shared" ca="1" si="10"/>
        <v/>
      </c>
      <c r="AA154" s="26" t="str">
        <f t="shared" ca="1" si="11"/>
        <v/>
      </c>
      <c r="AC154" s="26" t="str">
        <f ca="1">IFERROR(IFERROR(VLOOKUP($V154,索引表!$L$7:$O$13,2,FALSE)*VLOOKUP(VLOOKUP($G154,索引表!$R:$U,4,FALSE),索引表!$I$18:$L$30,2,FALSE)*VLOOKUP($U154,索引表!E:F,2,FALSE),IF($U154="小怪",0.738,"")),0)</f>
        <v/>
      </c>
      <c r="AD154" s="26" t="str">
        <f ca="1">IFERROR(IFERROR(VLOOKUP($V154,索引表!$L$7:$O$13,3,FALSE)*VLOOKUP(VLOOKUP($G154,索引表!$R:$U,4,FALSE),索引表!$I$18:$L$30,3,FALSE)*VLOOKUP($U154,索引表!G:H,2,FALSE)*0.3,IF($U154="小怪",0.2,"")),0)</f>
        <v/>
      </c>
      <c r="AE154" s="3" t="str">
        <f ca="1">IFERROR(IF(D154="N08",IF(F154&lt;&gt;0,50,""),IFERROR(VLOOKUP($V154,索引表!$L$7:$O$13,4,FALSE)*VLOOKUP(VLOOKUP($G154,索引表!$R:$U,4,FALSE),索引表!$I$18:$L$30,4,FALSE)*VLOOKUP($U154,索引表!I:J,2,FALSE)*4,IF($U154="小怪",1*3.45*0.9*0.9,""))),0)</f>
        <v/>
      </c>
    </row>
    <row r="155" spans="1:31" x14ac:dyDescent="0.2">
      <c r="A155" s="3" t="s">
        <v>1457</v>
      </c>
      <c r="B155" s="3" t="str">
        <f t="shared" si="9"/>
        <v>P05</v>
      </c>
      <c r="C155" s="3" t="s">
        <v>539</v>
      </c>
      <c r="D155" s="3" t="s">
        <v>533</v>
      </c>
      <c r="E155" t="str">
        <f t="shared" si="8"/>
        <v>M22P05U02N01</v>
      </c>
      <c r="F155" s="26">
        <f ca="1">IFERROR(VLOOKUP(G155,模型表!C:U,19,0),0)</f>
        <v>0</v>
      </c>
      <c r="H155" s="26" t="str">
        <f ca="1">IFERROR(IF($F155=0,"",(VLOOKUP(RIGHT(A155,2)+0,难度表!B:F,3,FALSE)*K155+N155)),0)</f>
        <v/>
      </c>
      <c r="I155" s="26" t="str">
        <f ca="1">IFERROR(IF($F155=0,"",(VLOOKUP(RIGHT(B155,2)+0,难度表!B:F,4,FALSE)*L155+O155)),0)</f>
        <v/>
      </c>
      <c r="J155" s="26" t="str">
        <f ca="1">IFERROR(IF($F155=0,"",(VLOOKUP(RIGHT(B155,2)+0,难度表!B:F,5,FALSE)*M155+P155)),0)</f>
        <v/>
      </c>
      <c r="K155" s="26" t="s">
        <v>1081</v>
      </c>
      <c r="L155" s="26" t="s">
        <v>1081</v>
      </c>
      <c r="M155" s="3" t="s">
        <v>1081</v>
      </c>
      <c r="N155" s="26">
        <v>0</v>
      </c>
      <c r="O155" s="26">
        <v>0</v>
      </c>
      <c r="P155" s="26">
        <v>0</v>
      </c>
      <c r="Q155" s="26">
        <v>0</v>
      </c>
      <c r="R155" s="58" t="s">
        <v>545</v>
      </c>
      <c r="S155" s="26">
        <v>1</v>
      </c>
      <c r="T155" s="26">
        <v>0</v>
      </c>
      <c r="U155" s="26">
        <f ca="1">IFERROR(VLOOKUP(G155,模型表!$C:$T,18,FALSE),0)</f>
        <v>0</v>
      </c>
      <c r="V155" s="26">
        <f>IFERROR(VLOOKUP(G155,模型表!$C:$J,8,FALSE),0)</f>
        <v>0</v>
      </c>
      <c r="W155" s="26" t="s">
        <v>1081</v>
      </c>
      <c r="X155" s="26">
        <v>2</v>
      </c>
      <c r="Y155" s="26" t="str" cm="1">
        <f t="array" aca="1" ref="Y155" ca="1">INDEX(E:E,SMALL(IF($F$2:$F$3000,ROW($2:$3000),4^8),ROW(A154)))&amp;""</f>
        <v/>
      </c>
      <c r="Z155" s="26" t="str">
        <f t="shared" ca="1" si="10"/>
        <v/>
      </c>
      <c r="AA155" s="26" t="str">
        <f t="shared" ca="1" si="11"/>
        <v/>
      </c>
      <c r="AC155" s="26" t="str">
        <f ca="1">IFERROR(IFERROR(VLOOKUP($V155,索引表!$L$7:$O$13,2,FALSE)*VLOOKUP(VLOOKUP($G155,索引表!$R:$U,4,FALSE),索引表!$I$18:$L$30,2,FALSE)*VLOOKUP($U155,索引表!E:F,2,FALSE),IF($U155="小怪",0.738,"")),0)</f>
        <v/>
      </c>
      <c r="AD155" s="26" t="str">
        <f ca="1">IFERROR(IFERROR(VLOOKUP($V155,索引表!$L$7:$O$13,3,FALSE)*VLOOKUP(VLOOKUP($G155,索引表!$R:$U,4,FALSE),索引表!$I$18:$L$30,3,FALSE)*VLOOKUP($U155,索引表!G:H,2,FALSE)*0.3,IF($U155="小怪",0.2,"")),0)</f>
        <v/>
      </c>
      <c r="AE155" s="3" t="str">
        <f ca="1">IFERROR(IF(D155="N08",IF(F155&lt;&gt;0,50,""),IFERROR(VLOOKUP($V155,索引表!$L$7:$O$13,4,FALSE)*VLOOKUP(VLOOKUP($G155,索引表!$R:$U,4,FALSE),索引表!$I$18:$L$30,4,FALSE)*VLOOKUP($U155,索引表!I:J,2,FALSE)*4,IF($U155="小怪",1*3.45*0.9*0.9,""))),0)</f>
        <v/>
      </c>
    </row>
    <row r="156" spans="1:31" x14ac:dyDescent="0.2">
      <c r="A156" s="3" t="s">
        <v>1457</v>
      </c>
      <c r="B156" s="3" t="str">
        <f t="shared" si="9"/>
        <v>P05</v>
      </c>
      <c r="C156" s="3" t="s">
        <v>539</v>
      </c>
      <c r="D156" s="3" t="s">
        <v>534</v>
      </c>
      <c r="E156" t="str">
        <f t="shared" si="8"/>
        <v>M22P05U02N02</v>
      </c>
      <c r="F156" s="26">
        <f ca="1">IFERROR(VLOOKUP(G156,模型表!C:U,19,0),0)</f>
        <v>79</v>
      </c>
      <c r="G156" s="66" t="s">
        <v>1130</v>
      </c>
      <c r="H156" s="26">
        <f ca="1">IFERROR(IF($F156=0,"",(VLOOKUP(RIGHT(A156,2)+0,难度表!B:F,3,FALSE)*K156+N156)),0)</f>
        <v>26880.589124999995</v>
      </c>
      <c r="I156" s="26">
        <f ca="1">IFERROR(IF($F156=0,"",(VLOOKUP(RIGHT(B156,2)+0,难度表!B:F,4,FALSE)*L156+O156)),0)</f>
        <v>17865.983519999998</v>
      </c>
      <c r="J156" s="26">
        <f ca="1">IFERROR(IF($F156=0,"",(VLOOKUP(RIGHT(B156,2)+0,难度表!B:F,5,FALSE)*M156+P156)),0)</f>
        <v>323783.09963999997</v>
      </c>
      <c r="K156" s="26">
        <v>0.87749999999999995</v>
      </c>
      <c r="L156" s="26">
        <v>0.35399999999999998</v>
      </c>
      <c r="M156" s="3">
        <v>6.4154999999999998</v>
      </c>
      <c r="N156" s="26">
        <v>0</v>
      </c>
      <c r="O156" s="26">
        <v>0</v>
      </c>
      <c r="P156" s="26">
        <v>0</v>
      </c>
      <c r="Q156" s="26">
        <v>680</v>
      </c>
      <c r="R156" s="58" t="s">
        <v>545</v>
      </c>
      <c r="S156" s="26">
        <v>1</v>
      </c>
      <c r="T156" s="26">
        <v>30</v>
      </c>
      <c r="U156" s="26" t="str">
        <f ca="1">IFERROR(VLOOKUP(G156,模型表!$C:$T,18,FALSE),0)</f>
        <v>SSR</v>
      </c>
      <c r="V156" s="26" t="str">
        <f>IFERROR(VLOOKUP(G156,模型表!$C:$J,8,FALSE),0)</f>
        <v>Defense</v>
      </c>
      <c r="W156" s="26" t="s">
        <v>1081</v>
      </c>
      <c r="X156" s="26">
        <v>2</v>
      </c>
      <c r="Y156" s="26" t="str" cm="1">
        <f t="array" aca="1" ref="Y156" ca="1">INDEX(E:E,SMALL(IF($F$2:$F$3000,ROW($2:$3000),4^8),ROW(A155)))&amp;""</f>
        <v/>
      </c>
      <c r="Z156" s="26" t="str">
        <f t="shared" ca="1" si="10"/>
        <v/>
      </c>
      <c r="AA156" s="26" t="str">
        <f t="shared" ca="1" si="11"/>
        <v/>
      </c>
      <c r="AC156" s="26">
        <f ca="1">IFERROR(IFERROR(VLOOKUP($V156,索引表!$L$7:$O$13,2,FALSE)*VLOOKUP(VLOOKUP($G156,索引表!$R:$U,4,FALSE),索引表!$I$18:$L$30,2,FALSE)*VLOOKUP($U156,索引表!E:F,2,FALSE),IF($U156="小怪",0.738,"")),0)</f>
        <v>0.87749999999999995</v>
      </c>
      <c r="AD156" s="26">
        <f ca="1">IFERROR(IFERROR(VLOOKUP($V156,索引表!$L$7:$O$13,3,FALSE)*VLOOKUP(VLOOKUP($G156,索引表!$R:$U,4,FALSE),索引表!$I$18:$L$30,3,FALSE)*VLOOKUP($U156,索引表!G:H,2,FALSE)*0.3,IF($U156="小怪",0.2,"")),0)</f>
        <v>0.35399999999999998</v>
      </c>
      <c r="AE156" s="3">
        <f ca="1">IFERROR(IF(D156="N08",IF(F156&lt;&gt;0,50,""),IFERROR(VLOOKUP($V156,索引表!$L$7:$O$13,4,FALSE)*VLOOKUP(VLOOKUP($G156,索引表!$R:$U,4,FALSE),索引表!$I$18:$L$30,4,FALSE)*VLOOKUP($U156,索引表!I:J,2,FALSE)*4,IF($U156="小怪",1*3.45*0.9*0.9,""))),0)</f>
        <v>6.4154999999999998</v>
      </c>
    </row>
    <row r="157" spans="1:31" x14ac:dyDescent="0.2">
      <c r="A157" s="3" t="s">
        <v>1457</v>
      </c>
      <c r="B157" s="3" t="str">
        <f t="shared" si="9"/>
        <v>P05</v>
      </c>
      <c r="C157" s="3" t="s">
        <v>539</v>
      </c>
      <c r="D157" s="3" t="s">
        <v>535</v>
      </c>
      <c r="E157" t="str">
        <f t="shared" si="8"/>
        <v>M22P05U02N03</v>
      </c>
      <c r="F157" s="26">
        <f ca="1">IFERROR(VLOOKUP(G157,模型表!C:U,19,0),0)</f>
        <v>0</v>
      </c>
      <c r="H157" s="26" t="str">
        <f ca="1">IFERROR(IF($F157=0,"",(VLOOKUP(RIGHT(A157,2)+0,难度表!B:F,3,FALSE)*K157+N157)),0)</f>
        <v/>
      </c>
      <c r="I157" s="26" t="str">
        <f ca="1">IFERROR(IF($F157=0,"",(VLOOKUP(RIGHT(B157,2)+0,难度表!B:F,4,FALSE)*L157+O157)),0)</f>
        <v/>
      </c>
      <c r="J157" s="26" t="str">
        <f ca="1">IFERROR(IF($F157=0,"",(VLOOKUP(RIGHT(B157,2)+0,难度表!B:F,5,FALSE)*M157+P157)),0)</f>
        <v/>
      </c>
      <c r="K157" s="40" t="s">
        <v>1081</v>
      </c>
      <c r="L157" s="40" t="s">
        <v>1081</v>
      </c>
      <c r="M157" s="40" t="s">
        <v>1081</v>
      </c>
      <c r="N157" s="26">
        <v>0</v>
      </c>
      <c r="O157" s="26">
        <v>0</v>
      </c>
      <c r="P157" s="26">
        <v>0</v>
      </c>
      <c r="Q157" s="26">
        <v>0</v>
      </c>
      <c r="R157" s="58" t="s">
        <v>545</v>
      </c>
      <c r="S157" s="26">
        <v>1</v>
      </c>
      <c r="T157" s="26">
        <v>0</v>
      </c>
      <c r="U157" s="26">
        <f ca="1">IFERROR(VLOOKUP(G157,模型表!$C:$T,18,FALSE),0)</f>
        <v>0</v>
      </c>
      <c r="V157" s="26">
        <f>IFERROR(VLOOKUP(G157,模型表!$C:$J,8,FALSE),0)</f>
        <v>0</v>
      </c>
      <c r="W157" s="26" t="s">
        <v>1081</v>
      </c>
      <c r="X157" s="26">
        <v>2</v>
      </c>
      <c r="Y157" s="26" t="str" cm="1">
        <f t="array" aca="1" ref="Y157" ca="1">INDEX(E:E,SMALL(IF($F$2:$F$3000,ROW($2:$3000),4^8),ROW(A156)))&amp;""</f>
        <v/>
      </c>
      <c r="Z157" s="26" t="str">
        <f t="shared" ca="1" si="10"/>
        <v/>
      </c>
      <c r="AA157" s="26" t="str">
        <f t="shared" ca="1" si="11"/>
        <v/>
      </c>
      <c r="AC157" s="26" t="str">
        <f ca="1">IFERROR(IFERROR(VLOOKUP($V157,索引表!$L$7:$O$13,2,FALSE)*VLOOKUP(VLOOKUP($G157,索引表!$R:$U,4,FALSE),索引表!$I$18:$L$30,2,FALSE)*VLOOKUP($U157,索引表!E:F,2,FALSE),IF($U157="小怪",0.738,"")),0)</f>
        <v/>
      </c>
      <c r="AD157" s="26" t="str">
        <f ca="1">IFERROR(IFERROR(VLOOKUP($V157,索引表!$L$7:$O$13,3,FALSE)*VLOOKUP(VLOOKUP($G157,索引表!$R:$U,4,FALSE),索引表!$I$18:$L$30,3,FALSE)*VLOOKUP($U157,索引表!G:H,2,FALSE)*0.3,IF($U157="小怪",0.2,"")),0)</f>
        <v/>
      </c>
      <c r="AE157" s="3" t="str">
        <f ca="1">IFERROR(IF(D157="N08",IF(F157&lt;&gt;0,50,""),IFERROR(VLOOKUP($V157,索引表!$L$7:$O$13,4,FALSE)*VLOOKUP(VLOOKUP($G157,索引表!$R:$U,4,FALSE),索引表!$I$18:$L$30,4,FALSE)*VLOOKUP($U157,索引表!I:J,2,FALSE)*4,IF($U157="小怪",1*3.45*0.9*0.9,""))),0)</f>
        <v/>
      </c>
    </row>
    <row r="158" spans="1:31" x14ac:dyDescent="0.2">
      <c r="A158" s="3" t="s">
        <v>1457</v>
      </c>
      <c r="B158" s="3" t="str">
        <f t="shared" si="9"/>
        <v>P05</v>
      </c>
      <c r="C158" s="3" t="s">
        <v>539</v>
      </c>
      <c r="D158" s="3" t="s">
        <v>536</v>
      </c>
      <c r="E158" t="str">
        <f t="shared" si="8"/>
        <v>M22P05U02N04</v>
      </c>
      <c r="F158" s="26">
        <f ca="1">IFERROR(VLOOKUP(G158,模型表!C:U,19,0),0)</f>
        <v>0</v>
      </c>
      <c r="H158" s="26" t="str">
        <f ca="1">IFERROR(IF($F158=0,"",(VLOOKUP(RIGHT(A158,2)+0,难度表!B:F,3,FALSE)*K158+N158)),0)</f>
        <v/>
      </c>
      <c r="I158" s="26" t="str">
        <f ca="1">IFERROR(IF($F158=0,"",(VLOOKUP(RIGHT(B158,2)+0,难度表!B:F,4,FALSE)*L158+O158)),0)</f>
        <v/>
      </c>
      <c r="J158" s="26" t="str">
        <f ca="1">IFERROR(IF($F158=0,"",(VLOOKUP(RIGHT(B158,2)+0,难度表!B:F,5,FALSE)*M158+P158)),0)</f>
        <v/>
      </c>
      <c r="K158" s="26" t="s">
        <v>1081</v>
      </c>
      <c r="L158" s="26" t="s">
        <v>1081</v>
      </c>
      <c r="M158" s="3" t="s">
        <v>1081</v>
      </c>
      <c r="N158" s="26">
        <v>0</v>
      </c>
      <c r="O158" s="26">
        <v>0</v>
      </c>
      <c r="P158" s="26">
        <v>0</v>
      </c>
      <c r="Q158" s="26">
        <v>0</v>
      </c>
      <c r="R158" s="58" t="s">
        <v>545</v>
      </c>
      <c r="S158" s="26">
        <v>1</v>
      </c>
      <c r="T158" s="26">
        <v>0</v>
      </c>
      <c r="U158" s="26">
        <f ca="1">IFERROR(VLOOKUP(G158,模型表!$C:$T,18,FALSE),0)</f>
        <v>0</v>
      </c>
      <c r="V158" s="26">
        <f>IFERROR(VLOOKUP(G158,模型表!$C:$J,8,FALSE),0)</f>
        <v>0</v>
      </c>
      <c r="W158" s="26">
        <v>0.2</v>
      </c>
      <c r="X158" s="26">
        <v>2</v>
      </c>
      <c r="Y158" s="26" t="str" cm="1">
        <f t="array" aca="1" ref="Y158" ca="1">INDEX(E:E,SMALL(IF($F$2:$F$3000,ROW($2:$3000),4^8),ROW(A157)))&amp;""</f>
        <v/>
      </c>
      <c r="Z158" s="26" t="str">
        <f t="shared" ca="1" si="10"/>
        <v/>
      </c>
      <c r="AA158" s="26" t="str">
        <f t="shared" ca="1" si="11"/>
        <v/>
      </c>
      <c r="AC158" s="26" t="str">
        <f ca="1">IFERROR(IFERROR(VLOOKUP($V158,索引表!$L$7:$O$13,2,FALSE)*VLOOKUP(VLOOKUP($G158,索引表!$R:$U,4,FALSE),索引表!$I$18:$L$30,2,FALSE)*VLOOKUP($U158,索引表!E:F,2,FALSE),IF($U158="小怪",0.738,"")),0)</f>
        <v/>
      </c>
      <c r="AD158" s="26" t="str">
        <f ca="1">IFERROR(IFERROR(VLOOKUP($V158,索引表!$L$7:$O$13,3,FALSE)*VLOOKUP(VLOOKUP($G158,索引表!$R:$U,4,FALSE),索引表!$I$18:$L$30,3,FALSE)*VLOOKUP($U158,索引表!G:H,2,FALSE)*0.3,IF($U158="小怪",0.2,"")),0)</f>
        <v/>
      </c>
      <c r="AE158" s="3" t="str">
        <f ca="1">IFERROR(IF(D158="N08",IF(F158&lt;&gt;0,50,""),IFERROR(VLOOKUP($V158,索引表!$L$7:$O$13,4,FALSE)*VLOOKUP(VLOOKUP($G158,索引表!$R:$U,4,FALSE),索引表!$I$18:$L$30,4,FALSE)*VLOOKUP($U158,索引表!I:J,2,FALSE)*4,IF($U158="小怪",1*3.45*0.9*0.9,""))),0)</f>
        <v/>
      </c>
    </row>
    <row r="159" spans="1:31" x14ac:dyDescent="0.2">
      <c r="A159" s="3" t="s">
        <v>1457</v>
      </c>
      <c r="B159" s="3" t="str">
        <f t="shared" si="9"/>
        <v>P05</v>
      </c>
      <c r="C159" s="3" t="s">
        <v>539</v>
      </c>
      <c r="D159" s="3" t="s">
        <v>537</v>
      </c>
      <c r="E159" t="str">
        <f t="shared" si="8"/>
        <v>M22P05U02N05</v>
      </c>
      <c r="F159" s="26">
        <f ca="1">IFERROR(VLOOKUP(G159,模型表!C:U,19,0),0)</f>
        <v>0</v>
      </c>
      <c r="H159" s="26" t="str">
        <f ca="1">IFERROR(IF($F159=0,"",(VLOOKUP(RIGHT(A159,2)+0,难度表!B:F,3,FALSE)*K159+N159)),0)</f>
        <v/>
      </c>
      <c r="I159" s="26" t="str">
        <f ca="1">IFERROR(IF($F159=0,"",(VLOOKUP(RIGHT(B159,2)+0,难度表!B:F,4,FALSE)*L159+O159)),0)</f>
        <v/>
      </c>
      <c r="J159" s="26" t="str">
        <f ca="1">IFERROR(IF($F159=0,"",(VLOOKUP(RIGHT(B159,2)+0,难度表!B:F,5,FALSE)*M159+P159)),0)</f>
        <v/>
      </c>
      <c r="K159" s="26" t="s">
        <v>1081</v>
      </c>
      <c r="L159" s="26" t="s">
        <v>1081</v>
      </c>
      <c r="M159" s="3" t="s">
        <v>1081</v>
      </c>
      <c r="N159" s="26">
        <v>0</v>
      </c>
      <c r="O159" s="26">
        <v>0</v>
      </c>
      <c r="P159" s="26">
        <v>0</v>
      </c>
      <c r="Q159" s="26">
        <v>0</v>
      </c>
      <c r="R159" s="58" t="s">
        <v>545</v>
      </c>
      <c r="S159" s="26">
        <v>1</v>
      </c>
      <c r="T159" s="26">
        <v>0</v>
      </c>
      <c r="U159" s="26">
        <f ca="1">IFERROR(VLOOKUP(G159,模型表!$C:$T,18,FALSE),0)</f>
        <v>0</v>
      </c>
      <c r="V159" s="26">
        <f>IFERROR(VLOOKUP(G159,模型表!$C:$J,8,FALSE),0)</f>
        <v>0</v>
      </c>
      <c r="W159" s="26" t="s">
        <v>1081</v>
      </c>
      <c r="X159" s="26">
        <v>2</v>
      </c>
      <c r="Y159" s="26" t="str" cm="1">
        <f t="array" aca="1" ref="Y159" ca="1">INDEX(E:E,SMALL(IF($F$2:$F$3000,ROW($2:$3000),4^8),ROW(A158)))&amp;""</f>
        <v/>
      </c>
      <c r="Z159" s="26" t="str">
        <f t="shared" ca="1" si="10"/>
        <v/>
      </c>
      <c r="AA159" s="26" t="str">
        <f t="shared" ca="1" si="11"/>
        <v/>
      </c>
      <c r="AC159" s="26" t="str">
        <f ca="1">IFERROR(IFERROR(VLOOKUP($V159,索引表!$L$7:$O$13,2,FALSE)*VLOOKUP(VLOOKUP($G159,索引表!$R:$U,4,FALSE),索引表!$I$18:$L$30,2,FALSE)*VLOOKUP($U159,索引表!E:F,2,FALSE),IF($U159="小怪",0.738,"")),0)</f>
        <v/>
      </c>
      <c r="AD159" s="26" t="str">
        <f ca="1">IFERROR(IFERROR(VLOOKUP($V159,索引表!$L$7:$O$13,3,FALSE)*VLOOKUP(VLOOKUP($G159,索引表!$R:$U,4,FALSE),索引表!$I$18:$L$30,3,FALSE)*VLOOKUP($U159,索引表!G:H,2,FALSE)*0.3,IF($U159="小怪",0.2,"")),0)</f>
        <v/>
      </c>
      <c r="AE159" s="3" t="str">
        <f ca="1">IFERROR(IF(D159="N08",IF(F159&lt;&gt;0,50,""),IFERROR(VLOOKUP($V159,索引表!$L$7:$O$13,4,FALSE)*VLOOKUP(VLOOKUP($G159,索引表!$R:$U,4,FALSE),索引表!$I$18:$L$30,4,FALSE)*VLOOKUP($U159,索引表!I:J,2,FALSE)*4,IF($U159="小怪",1*3.45*0.9*0.9,""))),0)</f>
        <v/>
      </c>
    </row>
    <row r="160" spans="1:31" x14ac:dyDescent="0.2">
      <c r="A160" s="3" t="s">
        <v>1457</v>
      </c>
      <c r="B160" s="3" t="str">
        <f t="shared" si="9"/>
        <v>P05</v>
      </c>
      <c r="C160" s="3" t="s">
        <v>539</v>
      </c>
      <c r="D160" s="3" t="s">
        <v>538</v>
      </c>
      <c r="E160" t="str">
        <f t="shared" si="8"/>
        <v>M22P05U02N06</v>
      </c>
      <c r="F160" s="26">
        <f ca="1">IFERROR(VLOOKUP(G160,模型表!C:U,19,0),0)</f>
        <v>0</v>
      </c>
      <c r="H160" s="26" t="str">
        <f ca="1">IFERROR(IF($F160=0,"",(VLOOKUP(RIGHT(A160,2)+0,难度表!B:F,3,FALSE)*K160+N160)),0)</f>
        <v/>
      </c>
      <c r="I160" s="26" t="str">
        <f ca="1">IFERROR(IF($F160=0,"",(VLOOKUP(RIGHT(B160,2)+0,难度表!B:F,4,FALSE)*L160+O160)),0)</f>
        <v/>
      </c>
      <c r="J160" s="26" t="str">
        <f ca="1">IFERROR(IF($F160=0,"",(VLOOKUP(RIGHT(B160,2)+0,难度表!B:F,5,FALSE)*M160+P160)),0)</f>
        <v/>
      </c>
      <c r="K160" s="40" t="s">
        <v>1081</v>
      </c>
      <c r="L160" s="40" t="s">
        <v>1081</v>
      </c>
      <c r="M160" s="40" t="s">
        <v>1081</v>
      </c>
      <c r="N160" s="26">
        <v>0</v>
      </c>
      <c r="O160" s="26">
        <v>0</v>
      </c>
      <c r="P160" s="26">
        <v>0</v>
      </c>
      <c r="Q160" s="26">
        <v>0</v>
      </c>
      <c r="R160" s="58" t="s">
        <v>1274</v>
      </c>
      <c r="S160" s="26">
        <v>1</v>
      </c>
      <c r="T160" s="26">
        <v>0</v>
      </c>
      <c r="U160" s="26">
        <f ca="1">IFERROR(VLOOKUP(G160,模型表!$C:$T,18,FALSE),0)</f>
        <v>0</v>
      </c>
      <c r="V160" s="26">
        <f>IFERROR(VLOOKUP(G160,模型表!$C:$J,8,FALSE),0)</f>
        <v>0</v>
      </c>
      <c r="W160" s="26" t="s">
        <v>1081</v>
      </c>
      <c r="X160" s="26">
        <v>2</v>
      </c>
      <c r="Y160" s="26" t="str" cm="1">
        <f t="array" aca="1" ref="Y160" ca="1">INDEX(E:E,SMALL(IF($F$2:$F$3000,ROW($2:$3000),4^8),ROW(A159)))&amp;""</f>
        <v/>
      </c>
      <c r="Z160" s="26" t="str">
        <f t="shared" ca="1" si="10"/>
        <v/>
      </c>
      <c r="AA160" s="26" t="str">
        <f t="shared" ca="1" si="11"/>
        <v/>
      </c>
      <c r="AC160" s="26" t="str">
        <f ca="1">IFERROR(IFERROR(VLOOKUP($V160,索引表!$L$7:$O$13,2,FALSE)*VLOOKUP(VLOOKUP($G160,索引表!$R:$U,4,FALSE),索引表!$I$18:$L$30,2,FALSE)*VLOOKUP($U160,索引表!E:F,2,FALSE),IF($U160="小怪",0.738,"")),0)</f>
        <v/>
      </c>
      <c r="AD160" s="26" t="str">
        <f ca="1">IFERROR(IFERROR(VLOOKUP($V160,索引表!$L$7:$O$13,3,FALSE)*VLOOKUP(VLOOKUP($G160,索引表!$R:$U,4,FALSE),索引表!$I$18:$L$30,3,FALSE)*VLOOKUP($U160,索引表!G:H,2,FALSE)*0.3,IF($U160="小怪",0.2,"")),0)</f>
        <v/>
      </c>
      <c r="AE160" s="3" t="str">
        <f ca="1">IFERROR(IF(D160="N08",IF(F160&lt;&gt;0,50,""),IFERROR(VLOOKUP($V160,索引表!$L$7:$O$13,4,FALSE)*VLOOKUP(VLOOKUP($G160,索引表!$R:$U,4,FALSE),索引表!$I$18:$L$30,4,FALSE)*VLOOKUP($U160,索引表!I:J,2,FALSE)*4,IF($U160="小怪",1*3.45*0.9*0.9,""))),0)</f>
        <v/>
      </c>
    </row>
    <row r="161" spans="1:31" x14ac:dyDescent="0.2">
      <c r="A161" s="3" t="s">
        <v>1457</v>
      </c>
      <c r="B161" s="3" t="str">
        <f t="shared" si="9"/>
        <v>P05</v>
      </c>
      <c r="C161" s="3" t="s">
        <v>539</v>
      </c>
      <c r="D161" s="3" t="s">
        <v>542</v>
      </c>
      <c r="E161" t="str">
        <f t="shared" si="8"/>
        <v>M22P05U02N07</v>
      </c>
      <c r="F161" s="26">
        <f ca="1">IFERROR(VLOOKUP(G161,模型表!C:U,19,0),0)</f>
        <v>0</v>
      </c>
      <c r="H161" s="26" t="str">
        <f ca="1">IFERROR(IF($F161=0,"",(VLOOKUP(RIGHT(A161,2)+0,难度表!B:F,3,FALSE)*K161+N161)),0)</f>
        <v/>
      </c>
      <c r="I161" s="26" t="str">
        <f ca="1">IFERROR(IF($F161=0,"",(VLOOKUP(RIGHT(B161,2)+0,难度表!B:F,4,FALSE)*L161+O161)),0)</f>
        <v/>
      </c>
      <c r="J161" s="26" t="str">
        <f ca="1">IFERROR(IF($F161=0,"",(VLOOKUP(RIGHT(B161,2)+0,难度表!B:F,5,FALSE)*M161+P161)),0)</f>
        <v/>
      </c>
      <c r="K161" s="26" t="s">
        <v>1081</v>
      </c>
      <c r="L161" s="26" t="s">
        <v>1081</v>
      </c>
      <c r="M161" s="3" t="s">
        <v>1081</v>
      </c>
      <c r="N161" s="26">
        <v>0</v>
      </c>
      <c r="O161" s="26">
        <v>0</v>
      </c>
      <c r="P161" s="26">
        <v>0</v>
      </c>
      <c r="Q161" s="26">
        <v>0</v>
      </c>
      <c r="R161" s="58" t="s">
        <v>545</v>
      </c>
      <c r="S161" s="26">
        <v>1</v>
      </c>
      <c r="T161" s="26">
        <v>0</v>
      </c>
      <c r="U161" s="26">
        <f ca="1">IFERROR(VLOOKUP(G161,模型表!$C:$T,18,FALSE),0)</f>
        <v>0</v>
      </c>
      <c r="V161" s="26">
        <f>IFERROR(VLOOKUP(G161,模型表!$C:$J,8,FALSE),0)</f>
        <v>0</v>
      </c>
      <c r="W161" s="26">
        <v>0.18000000000000002</v>
      </c>
      <c r="X161" s="26">
        <v>2</v>
      </c>
      <c r="Y161" s="26" t="str" cm="1">
        <f t="array" aca="1" ref="Y161" ca="1">INDEX(E:E,SMALL(IF($F$2:$F$3000,ROW($2:$3000),4^8),ROW(A160)))&amp;""</f>
        <v/>
      </c>
      <c r="Z161" s="26" t="str">
        <f t="shared" ca="1" si="10"/>
        <v/>
      </c>
      <c r="AA161" s="26" t="str">
        <f t="shared" ca="1" si="11"/>
        <v/>
      </c>
      <c r="AC161" s="26" t="str">
        <f ca="1">IFERROR(IFERROR(VLOOKUP($V161,索引表!$L$7:$O$13,2,FALSE)*VLOOKUP(VLOOKUP($G161,索引表!$R:$U,4,FALSE),索引表!$I$18:$L$30,2,FALSE)*VLOOKUP($U161,索引表!E:F,2,FALSE),IF($U161="小怪",0.738,"")),0)</f>
        <v/>
      </c>
      <c r="AD161" s="26" t="str">
        <f ca="1">IFERROR(IFERROR(VLOOKUP($V161,索引表!$L$7:$O$13,3,FALSE)*VLOOKUP(VLOOKUP($G161,索引表!$R:$U,4,FALSE),索引表!$I$18:$L$30,3,FALSE)*VLOOKUP($U161,索引表!G:H,2,FALSE)*0.3,IF($U161="小怪",0.2,"")),0)</f>
        <v/>
      </c>
      <c r="AE161" s="3" t="str">
        <f ca="1">IFERROR(IF(D161="N08",IF(F161&lt;&gt;0,50,""),IFERROR(VLOOKUP($V161,索引表!$L$7:$O$13,4,FALSE)*VLOOKUP(VLOOKUP($G161,索引表!$R:$U,4,FALSE),索引表!$I$18:$L$30,4,FALSE)*VLOOKUP($U161,索引表!I:J,2,FALSE)*4,IF($U161="小怪",1*3.45*0.9*0.9,""))),0)</f>
        <v/>
      </c>
    </row>
    <row r="162" spans="1:31" x14ac:dyDescent="0.2">
      <c r="A162" s="3" t="s">
        <v>1457</v>
      </c>
      <c r="B162" s="3" t="str">
        <f t="shared" si="9"/>
        <v>P05</v>
      </c>
      <c r="C162" s="3" t="s">
        <v>539</v>
      </c>
      <c r="D162" s="3" t="s">
        <v>543</v>
      </c>
      <c r="E162" t="str">
        <f t="shared" si="8"/>
        <v>M22P05U02N08</v>
      </c>
      <c r="F162" s="26">
        <f ca="1">IFERROR(VLOOKUP(G162,模型表!C:U,19,0),0)</f>
        <v>0</v>
      </c>
      <c r="H162" s="26" t="str">
        <f ca="1">IFERROR(IF($F162=0,"",(VLOOKUP(RIGHT(A162,2)+0,难度表!B:F,3,FALSE)*K162+N162)),0)</f>
        <v/>
      </c>
      <c r="I162" s="26" t="str">
        <f ca="1">IFERROR(IF($F162=0,"",(VLOOKUP(RIGHT(B162,2)+0,难度表!B:F,4,FALSE)*L162+O162)),0)</f>
        <v/>
      </c>
      <c r="J162" s="26" t="str">
        <f ca="1">IFERROR(IF($F162=0,"",(VLOOKUP(RIGHT(B162,2)+0,难度表!B:F,5,FALSE)*M162+P162)),0)</f>
        <v/>
      </c>
      <c r="K162" s="26" t="s">
        <v>1081</v>
      </c>
      <c r="L162" s="26" t="s">
        <v>1081</v>
      </c>
      <c r="M162" s="3" t="s">
        <v>1081</v>
      </c>
      <c r="N162" s="26">
        <v>0</v>
      </c>
      <c r="O162" s="26">
        <v>0</v>
      </c>
      <c r="P162" s="26">
        <v>0</v>
      </c>
      <c r="Q162" s="26">
        <v>0</v>
      </c>
      <c r="R162" s="59" t="s">
        <v>845</v>
      </c>
      <c r="S162" s="26">
        <v>1</v>
      </c>
      <c r="T162" s="26">
        <v>0</v>
      </c>
      <c r="U162" s="26">
        <f ca="1">IFERROR(VLOOKUP(G162,模型表!$C:$T,18,FALSE),0)</f>
        <v>0</v>
      </c>
      <c r="V162" s="26">
        <f>IFERROR(VLOOKUP(G162,模型表!$C:$J,8,FALSE),0)</f>
        <v>0</v>
      </c>
      <c r="W162" s="26" t="s">
        <v>1081</v>
      </c>
      <c r="X162" s="26">
        <v>2</v>
      </c>
      <c r="Y162" s="26" t="str" cm="1">
        <f t="array" aca="1" ref="Y162" ca="1">INDEX(E:E,SMALL(IF($F$2:$F$3000,ROW($2:$3000),4^8),ROW(A161)))&amp;""</f>
        <v/>
      </c>
      <c r="Z162" s="26" t="str">
        <f t="shared" ca="1" si="10"/>
        <v/>
      </c>
      <c r="AA162" s="26" t="str">
        <f t="shared" ca="1" si="11"/>
        <v/>
      </c>
      <c r="AC162" s="26" t="str">
        <f ca="1">IFERROR(IFERROR(VLOOKUP($V162,索引表!$L$7:$O$13,2,FALSE)*VLOOKUP(VLOOKUP($G162,索引表!$R:$U,4,FALSE),索引表!$I$18:$L$30,2,FALSE)*VLOOKUP($U162,索引表!E:F,2,FALSE),IF($U162="小怪",0.738,"")),0)</f>
        <v/>
      </c>
      <c r="AD162" s="26" t="str">
        <f ca="1">IFERROR(IFERROR(VLOOKUP($V162,索引表!$L$7:$O$13,3,FALSE)*VLOOKUP(VLOOKUP($G162,索引表!$R:$U,4,FALSE),索引表!$I$18:$L$30,3,FALSE)*VLOOKUP($U162,索引表!G:H,2,FALSE)*0.3,IF($U162="小怪",0.2,"")),0)</f>
        <v/>
      </c>
      <c r="AE162" s="3" t="str">
        <f ca="1">IFERROR(IF(D162="N08",IF(F162&lt;&gt;0,50,""),IFERROR(VLOOKUP($V162,索引表!$L$7:$O$13,4,FALSE)*VLOOKUP(VLOOKUP($G162,索引表!$R:$U,4,FALSE),索引表!$I$18:$L$30,4,FALSE)*VLOOKUP($U162,索引表!I:J,2,FALSE)*4,IF($U162="小怪",1*3.45*0.9*0.9,""))),0)</f>
        <v/>
      </c>
    </row>
    <row r="163" spans="1:31" x14ac:dyDescent="0.2">
      <c r="A163" s="3" t="s">
        <v>1457</v>
      </c>
      <c r="B163" s="3" t="str">
        <f t="shared" si="9"/>
        <v>P05</v>
      </c>
      <c r="C163" s="3" t="s">
        <v>539</v>
      </c>
      <c r="D163" s="3" t="s">
        <v>544</v>
      </c>
      <c r="E163" t="str">
        <f t="shared" si="8"/>
        <v>M22P05U02N09</v>
      </c>
      <c r="F163" s="26">
        <f ca="1">IFERROR(VLOOKUP(G163,模型表!C:U,19,0),0)</f>
        <v>42</v>
      </c>
      <c r="G163" s="40" t="s">
        <v>254</v>
      </c>
      <c r="H163" s="26">
        <f ca="1">IFERROR(IF($F163=0,"",(VLOOKUP(RIGHT(A163,2)+0,难度表!B:F,3,FALSE)*K163+N163)),0)</f>
        <v>25518.639276000002</v>
      </c>
      <c r="I163" s="26">
        <f ca="1">IFERROR(IF($F163=0,"",(VLOOKUP(RIGHT(B163,2)+0,难度表!B:F,4,FALSE)*L163+O163)),0)</f>
        <v>15140.663999999999</v>
      </c>
      <c r="J163" s="26">
        <f ca="1">IFERROR(IF($F163=0,"",(VLOOKUP(RIGHT(B163,2)+0,难度表!B:F,5,FALSE)*M163+P163)),0)</f>
        <v>189614.10560399998</v>
      </c>
      <c r="K163" s="40">
        <v>0.83304000000000011</v>
      </c>
      <c r="L163" s="40">
        <v>0.3</v>
      </c>
      <c r="M163" s="40">
        <v>3.7570499999999996</v>
      </c>
      <c r="N163" s="26">
        <v>0</v>
      </c>
      <c r="O163" s="26">
        <v>0</v>
      </c>
      <c r="P163" s="26">
        <v>0</v>
      </c>
      <c r="Q163" s="26">
        <v>1000</v>
      </c>
      <c r="R163" s="58" t="s">
        <v>545</v>
      </c>
      <c r="S163" s="26">
        <v>1</v>
      </c>
      <c r="T163" s="26">
        <v>0</v>
      </c>
      <c r="U163" s="26" t="str">
        <f ca="1">IFERROR(VLOOKUP(G163,模型表!$C:$T,18,FALSE),0)</f>
        <v>SR</v>
      </c>
      <c r="V163" s="26" t="str">
        <f>IFERROR(VLOOKUP(G163,模型表!$C:$J,8,FALSE),0)</f>
        <v>Support</v>
      </c>
      <c r="W163" s="26">
        <v>0.18000000000000002</v>
      </c>
      <c r="X163" s="26">
        <v>2</v>
      </c>
      <c r="Y163" s="26" t="str" cm="1">
        <f t="array" aca="1" ref="Y163" ca="1">INDEX(E:E,SMALL(IF($F$2:$F$3000,ROW($2:$3000),4^8),ROW(A162)))&amp;""</f>
        <v/>
      </c>
      <c r="Z163" s="26" t="str">
        <f t="shared" ca="1" si="10"/>
        <v/>
      </c>
      <c r="AA163" s="26" t="str">
        <f t="shared" ca="1" si="11"/>
        <v/>
      </c>
      <c r="AC163" s="26">
        <f ca="1">IFERROR(IFERROR(VLOOKUP($V163,索引表!$L$7:$O$13,2,FALSE)*VLOOKUP(VLOOKUP($G163,索引表!$R:$U,4,FALSE),索引表!$I$18:$L$30,2,FALSE)*VLOOKUP($U163,索引表!E:F,2,FALSE),IF($U163="小怪",0.738,"")),0)</f>
        <v>0.83304000000000011</v>
      </c>
      <c r="AD163" s="26">
        <f ca="1">IFERROR(IFERROR(VLOOKUP($V163,索引表!$L$7:$O$13,3,FALSE)*VLOOKUP(VLOOKUP($G163,索引表!$R:$U,4,FALSE),索引表!$I$18:$L$30,3,FALSE)*VLOOKUP($U163,索引表!G:H,2,FALSE)*0.3,IF($U163="小怪",0.2,"")),0)</f>
        <v>0.3</v>
      </c>
      <c r="AE163" s="3">
        <f ca="1">IFERROR(IF(D163="N08",IF(F163&lt;&gt;0,50,""),IFERROR(VLOOKUP($V163,索引表!$L$7:$O$13,4,FALSE)*VLOOKUP(VLOOKUP($G163,索引表!$R:$U,4,FALSE),索引表!$I$18:$L$30,4,FALSE)*VLOOKUP($U163,索引表!I:J,2,FALSE)*4,IF($U163="小怪",1*3.45*0.9*0.9,""))),0)</f>
        <v>3.7570499999999996</v>
      </c>
    </row>
    <row r="164" spans="1:31" x14ac:dyDescent="0.2">
      <c r="A164" s="3" t="s">
        <v>1457</v>
      </c>
      <c r="B164" s="3" t="str">
        <f t="shared" si="9"/>
        <v>P05</v>
      </c>
      <c r="C164" s="3" t="s">
        <v>540</v>
      </c>
      <c r="D164" s="3" t="s">
        <v>533</v>
      </c>
      <c r="E164" t="str">
        <f t="shared" si="8"/>
        <v>M22P05U03N01</v>
      </c>
      <c r="F164" s="26">
        <f ca="1">IFERROR(VLOOKUP(G164,模型表!C:U,19,0),0)</f>
        <v>0</v>
      </c>
      <c r="H164" s="26" t="str">
        <f ca="1">IFERROR(IF($F164=0,"",(VLOOKUP(RIGHT(A164,2)+0,难度表!B:F,3,FALSE)*K164+N164)),0)</f>
        <v/>
      </c>
      <c r="I164" s="26" t="str">
        <f ca="1">IFERROR(IF($F164=0,"",(VLOOKUP(RIGHT(B164,2)+0,难度表!B:F,4,FALSE)*L164+O164)),0)</f>
        <v/>
      </c>
      <c r="J164" s="26" t="str">
        <f ca="1">IFERROR(IF($F164=0,"",(VLOOKUP(RIGHT(B164,2)+0,难度表!B:F,5,FALSE)*M164+P164)),0)</f>
        <v/>
      </c>
      <c r="K164" s="26" t="s">
        <v>1081</v>
      </c>
      <c r="L164" s="26" t="s">
        <v>1081</v>
      </c>
      <c r="M164" s="3" t="s">
        <v>1081</v>
      </c>
      <c r="N164" s="26">
        <v>0</v>
      </c>
      <c r="O164" s="26">
        <v>0</v>
      </c>
      <c r="P164" s="26">
        <v>0</v>
      </c>
      <c r="Q164" s="26">
        <v>0</v>
      </c>
      <c r="R164" s="58" t="s">
        <v>545</v>
      </c>
      <c r="S164" s="26">
        <v>1</v>
      </c>
      <c r="T164" s="26">
        <v>0</v>
      </c>
      <c r="U164" s="26">
        <f ca="1">IFERROR(VLOOKUP(G164,模型表!$C:$T,18,FALSE),0)</f>
        <v>0</v>
      </c>
      <c r="V164" s="26">
        <f>IFERROR(VLOOKUP(G164,模型表!$C:$J,8,FALSE),0)</f>
        <v>0</v>
      </c>
      <c r="W164" s="26" t="s">
        <v>1081</v>
      </c>
      <c r="X164" s="26">
        <v>2</v>
      </c>
      <c r="Y164" s="26" t="str" cm="1">
        <f t="array" aca="1" ref="Y164" ca="1">INDEX(E:E,SMALL(IF($F$2:$F$3000,ROW($2:$3000),4^8),ROW(A163)))&amp;""</f>
        <v/>
      </c>
      <c r="Z164" s="26" t="str">
        <f t="shared" ca="1" si="10"/>
        <v/>
      </c>
      <c r="AA164" s="26" t="str">
        <f t="shared" ca="1" si="11"/>
        <v/>
      </c>
      <c r="AC164" s="26" t="str">
        <f ca="1">IFERROR(IFERROR(VLOOKUP($V164,索引表!$L$7:$O$13,2,FALSE)*VLOOKUP(VLOOKUP($G164,索引表!$R:$U,4,FALSE),索引表!$I$18:$L$30,2,FALSE)*VLOOKUP($U164,索引表!E:F,2,FALSE),IF($U164="小怪",0.738,"")),0)</f>
        <v/>
      </c>
      <c r="AD164" s="26" t="str">
        <f ca="1">IFERROR(IFERROR(VLOOKUP($V164,索引表!$L$7:$O$13,3,FALSE)*VLOOKUP(VLOOKUP($G164,索引表!$R:$U,4,FALSE),索引表!$I$18:$L$30,3,FALSE)*VLOOKUP($U164,索引表!G:H,2,FALSE)*0.3,IF($U164="小怪",0.2,"")),0)</f>
        <v/>
      </c>
      <c r="AE164" s="3" t="str">
        <f ca="1">IFERROR(IF(D164="N08",IF(F164&lt;&gt;0,50,""),IFERROR(VLOOKUP($V164,索引表!$L$7:$O$13,4,FALSE)*VLOOKUP(VLOOKUP($G164,索引表!$R:$U,4,FALSE),索引表!$I$18:$L$30,4,FALSE)*VLOOKUP($U164,索引表!I:J,2,FALSE)*4,IF($U164="小怪",1*3.45*0.9*0.9,""))),0)</f>
        <v/>
      </c>
    </row>
    <row r="165" spans="1:31" x14ac:dyDescent="0.2">
      <c r="A165" s="3" t="s">
        <v>1457</v>
      </c>
      <c r="B165" s="3" t="str">
        <f t="shared" si="9"/>
        <v>P05</v>
      </c>
      <c r="C165" s="3" t="s">
        <v>540</v>
      </c>
      <c r="D165" s="3" t="s">
        <v>534</v>
      </c>
      <c r="E165" t="str">
        <f t="shared" si="8"/>
        <v>M22P05U03N02</v>
      </c>
      <c r="F165" s="26">
        <f ca="1">IFERROR(VLOOKUP(G165,模型表!C:U,19,0),0)</f>
        <v>4</v>
      </c>
      <c r="G165" s="40" t="s">
        <v>24</v>
      </c>
      <c r="H165" s="26">
        <f ca="1">IFERROR(IF($F165=0,"",(VLOOKUP(RIGHT(A165,2)+0,难度表!B:F,3,FALSE)*K165+N165)),0)</f>
        <v>29407.823999999997</v>
      </c>
      <c r="I165" s="26">
        <f ca="1">IFERROR(IF($F165=0,"",(VLOOKUP(RIGHT(B165,2)+0,难度表!B:F,4,FALSE)*L165+O165)),0)</f>
        <v>17865.983519999998</v>
      </c>
      <c r="J165" s="26">
        <f ca="1">IFERROR(IF($F165=0,"",(VLOOKUP(RIGHT(B165,2)+0,难度表!B:F,5,FALSE)*M165+P165)),0)</f>
        <v>350112.71433599998</v>
      </c>
      <c r="K165" s="40">
        <v>0.96</v>
      </c>
      <c r="L165" s="40">
        <v>0.35399999999999998</v>
      </c>
      <c r="M165" s="40">
        <v>6.9371999999999998</v>
      </c>
      <c r="N165" s="26">
        <v>0</v>
      </c>
      <c r="O165" s="26">
        <v>0</v>
      </c>
      <c r="P165" s="26">
        <v>0</v>
      </c>
      <c r="Q165" s="26">
        <v>680</v>
      </c>
      <c r="R165" s="58" t="s">
        <v>545</v>
      </c>
      <c r="S165" s="26">
        <v>1</v>
      </c>
      <c r="T165" s="26">
        <v>30</v>
      </c>
      <c r="U165" s="26" t="str">
        <f ca="1">IFERROR(VLOOKUP(G165,模型表!$C:$T,18,FALSE),0)</f>
        <v>SSR</v>
      </c>
      <c r="V165" s="26" t="str">
        <f>IFERROR(VLOOKUP(G165,模型表!$C:$J,8,FALSE),0)</f>
        <v>Defense</v>
      </c>
      <c r="W165" s="26">
        <v>0.22000000000000003</v>
      </c>
      <c r="X165" s="26">
        <v>2</v>
      </c>
      <c r="Y165" s="26" t="str" cm="1">
        <f t="array" aca="1" ref="Y165" ca="1">INDEX(E:E,SMALL(IF($F$2:$F$3000,ROW($2:$3000),4^8),ROW(A164)))&amp;""</f>
        <v/>
      </c>
      <c r="Z165" s="26" t="str">
        <f t="shared" ca="1" si="10"/>
        <v/>
      </c>
      <c r="AA165" s="26" t="str">
        <f t="shared" ca="1" si="11"/>
        <v/>
      </c>
      <c r="AC165" s="26">
        <f ca="1">IFERROR(IFERROR(VLOOKUP($V165,索引表!$L$7:$O$13,2,FALSE)*VLOOKUP(VLOOKUP($G165,索引表!$R:$U,4,FALSE),索引表!$I$18:$L$30,2,FALSE)*VLOOKUP($U165,索引表!E:F,2,FALSE),IF($U165="小怪",0.738,"")),0)</f>
        <v>0.96</v>
      </c>
      <c r="AD165" s="26">
        <f ca="1">IFERROR(IFERROR(VLOOKUP($V165,索引表!$L$7:$O$13,3,FALSE)*VLOOKUP(VLOOKUP($G165,索引表!$R:$U,4,FALSE),索引表!$I$18:$L$30,3,FALSE)*VLOOKUP($U165,索引表!G:H,2,FALSE)*0.3,IF($U165="小怪",0.2,"")),0)</f>
        <v>0.35399999999999998</v>
      </c>
      <c r="AE165" s="3">
        <f ca="1">IFERROR(IF(D165="N08",IF(F165&lt;&gt;0,50,""),IFERROR(VLOOKUP($V165,索引表!$L$7:$O$13,4,FALSE)*VLOOKUP(VLOOKUP($G165,索引表!$R:$U,4,FALSE),索引表!$I$18:$L$30,4,FALSE)*VLOOKUP($U165,索引表!I:J,2,FALSE)*4,IF($U165="小怪",1*3.45*0.9*0.9,""))),0)</f>
        <v>6.9371999999999998</v>
      </c>
    </row>
    <row r="166" spans="1:31" x14ac:dyDescent="0.2">
      <c r="A166" s="3" t="s">
        <v>1457</v>
      </c>
      <c r="B166" s="3" t="str">
        <f t="shared" si="9"/>
        <v>P05</v>
      </c>
      <c r="C166" s="3" t="s">
        <v>540</v>
      </c>
      <c r="D166" s="3" t="s">
        <v>535</v>
      </c>
      <c r="E166" t="str">
        <f t="shared" si="8"/>
        <v>M22P05U03N03</v>
      </c>
      <c r="F166" s="26">
        <f ca="1">IFERROR(VLOOKUP(G166,模型表!C:U,19,0),0)</f>
        <v>0</v>
      </c>
      <c r="H166" s="26" t="str">
        <f ca="1">IFERROR(IF($F166=0,"",(VLOOKUP(RIGHT(A166,2)+0,难度表!B:F,3,FALSE)*K166+N166)),0)</f>
        <v/>
      </c>
      <c r="I166" s="26" t="str">
        <f ca="1">IFERROR(IF($F166=0,"",(VLOOKUP(RIGHT(B166,2)+0,难度表!B:F,4,FALSE)*L166+O166)),0)</f>
        <v/>
      </c>
      <c r="J166" s="26" t="str">
        <f ca="1">IFERROR(IF($F166=0,"",(VLOOKUP(RIGHT(B166,2)+0,难度表!B:F,5,FALSE)*M166+P166)),0)</f>
        <v/>
      </c>
      <c r="K166" s="40" t="s">
        <v>1081</v>
      </c>
      <c r="L166" s="40" t="s">
        <v>1081</v>
      </c>
      <c r="M166" s="40" t="s">
        <v>1081</v>
      </c>
      <c r="N166" s="26">
        <v>0</v>
      </c>
      <c r="O166" s="26">
        <v>0</v>
      </c>
      <c r="P166" s="26">
        <v>0</v>
      </c>
      <c r="Q166" s="26">
        <v>0</v>
      </c>
      <c r="R166" s="58" t="s">
        <v>1274</v>
      </c>
      <c r="S166" s="26">
        <v>1</v>
      </c>
      <c r="T166" s="26">
        <v>0</v>
      </c>
      <c r="U166" s="26">
        <f ca="1">IFERROR(VLOOKUP(G166,模型表!$C:$T,18,FALSE),0)</f>
        <v>0</v>
      </c>
      <c r="V166" s="26">
        <f>IFERROR(VLOOKUP(G166,模型表!$C:$J,8,FALSE),0)</f>
        <v>0</v>
      </c>
      <c r="W166" s="26" t="s">
        <v>1081</v>
      </c>
      <c r="X166" s="26">
        <v>2</v>
      </c>
      <c r="Y166" s="26" t="str" cm="1">
        <f t="array" aca="1" ref="Y166" ca="1">INDEX(E:E,SMALL(IF($F$2:$F$3000,ROW($2:$3000),4^8),ROW(A165)))&amp;""</f>
        <v/>
      </c>
      <c r="Z166" s="26" t="str">
        <f t="shared" ca="1" si="10"/>
        <v/>
      </c>
      <c r="AA166" s="26" t="str">
        <f t="shared" ca="1" si="11"/>
        <v/>
      </c>
      <c r="AC166" s="26" t="str">
        <f ca="1">IFERROR(IFERROR(VLOOKUP($V166,索引表!$L$7:$O$13,2,FALSE)*VLOOKUP(VLOOKUP($G166,索引表!$R:$U,4,FALSE),索引表!$I$18:$L$30,2,FALSE)*VLOOKUP($U166,索引表!E:F,2,FALSE),IF($U166="小怪",0.738,"")),0)</f>
        <v/>
      </c>
      <c r="AD166" s="26" t="str">
        <f ca="1">IFERROR(IFERROR(VLOOKUP($V166,索引表!$L$7:$O$13,3,FALSE)*VLOOKUP(VLOOKUP($G166,索引表!$R:$U,4,FALSE),索引表!$I$18:$L$30,3,FALSE)*VLOOKUP($U166,索引表!G:H,2,FALSE)*0.3,IF($U166="小怪",0.2,"")),0)</f>
        <v/>
      </c>
      <c r="AE166" s="3" t="str">
        <f ca="1">IFERROR(IF(D166="N08",IF(F166&lt;&gt;0,50,""),IFERROR(VLOOKUP($V166,索引表!$L$7:$O$13,4,FALSE)*VLOOKUP(VLOOKUP($G166,索引表!$R:$U,4,FALSE),索引表!$I$18:$L$30,4,FALSE)*VLOOKUP($U166,索引表!I:J,2,FALSE)*4,IF($U166="小怪",1*3.45*0.9*0.9,""))),0)</f>
        <v/>
      </c>
    </row>
    <row r="167" spans="1:31" x14ac:dyDescent="0.2">
      <c r="A167" s="3" t="s">
        <v>1457</v>
      </c>
      <c r="B167" s="3" t="str">
        <f t="shared" si="9"/>
        <v>P05</v>
      </c>
      <c r="C167" s="3" t="s">
        <v>540</v>
      </c>
      <c r="D167" s="3" t="s">
        <v>536</v>
      </c>
      <c r="E167" t="str">
        <f t="shared" si="8"/>
        <v>M22P05U03N04</v>
      </c>
      <c r="F167" s="26">
        <f ca="1">IFERROR(VLOOKUP(G167,模型表!C:U,19,0),0)</f>
        <v>0</v>
      </c>
      <c r="G167" s="66"/>
      <c r="H167" s="26" t="str">
        <f ca="1">IFERROR(IF($F167=0,"",(VLOOKUP(RIGHT(A167,2)+0,难度表!B:F,3,FALSE)*K167+N167)),0)</f>
        <v/>
      </c>
      <c r="I167" s="26" t="str">
        <f ca="1">IFERROR(IF($F167=0,"",(VLOOKUP(RIGHT(B167,2)+0,难度表!B:F,4,FALSE)*L167+O167)),0)</f>
        <v/>
      </c>
      <c r="J167" s="26" t="str">
        <f ca="1">IFERROR(IF($F167=0,"",(VLOOKUP(RIGHT(B167,2)+0,难度表!B:F,5,FALSE)*M167+P167)),0)</f>
        <v/>
      </c>
      <c r="K167" s="26" t="s">
        <v>1081</v>
      </c>
      <c r="L167" s="26" t="s">
        <v>1081</v>
      </c>
      <c r="M167" s="3" t="s">
        <v>1081</v>
      </c>
      <c r="N167" s="26">
        <v>0</v>
      </c>
      <c r="O167" s="26">
        <v>0</v>
      </c>
      <c r="P167" s="26">
        <v>0</v>
      </c>
      <c r="Q167" s="26">
        <v>0</v>
      </c>
      <c r="R167" s="58" t="s">
        <v>545</v>
      </c>
      <c r="S167" s="26">
        <v>1</v>
      </c>
      <c r="T167" s="26">
        <v>0</v>
      </c>
      <c r="U167" s="26">
        <f ca="1">IFERROR(VLOOKUP(G167,模型表!$C:$T,18,FALSE),0)</f>
        <v>0</v>
      </c>
      <c r="V167" s="26">
        <f>IFERROR(VLOOKUP(G167,模型表!$C:$J,8,FALSE),0)</f>
        <v>0</v>
      </c>
      <c r="W167" s="26">
        <v>0.2</v>
      </c>
      <c r="X167" s="26">
        <v>2</v>
      </c>
      <c r="Y167" s="26" t="str" cm="1">
        <f t="array" aca="1" ref="Y167" ca="1">INDEX(E:E,SMALL(IF($F$2:$F$3000,ROW($2:$3000),4^8),ROW(A166)))&amp;""</f>
        <v/>
      </c>
      <c r="Z167" s="26" t="str">
        <f t="shared" ca="1" si="10"/>
        <v/>
      </c>
      <c r="AA167" s="26" t="str">
        <f t="shared" ca="1" si="11"/>
        <v/>
      </c>
      <c r="AC167" s="26" t="str">
        <f ca="1">IFERROR(IFERROR(VLOOKUP($V167,索引表!$L$7:$O$13,2,FALSE)*VLOOKUP(VLOOKUP($G167,索引表!$R:$U,4,FALSE),索引表!$I$18:$L$30,2,FALSE)*VLOOKUP($U167,索引表!E:F,2,FALSE),IF($U167="小怪",0.738,"")),0)</f>
        <v/>
      </c>
      <c r="AD167" s="26" t="str">
        <f ca="1">IFERROR(IFERROR(VLOOKUP($V167,索引表!$L$7:$O$13,3,FALSE)*VLOOKUP(VLOOKUP($G167,索引表!$R:$U,4,FALSE),索引表!$I$18:$L$30,3,FALSE)*VLOOKUP($U167,索引表!G:H,2,FALSE)*0.3,IF($U167="小怪",0.2,"")),0)</f>
        <v/>
      </c>
      <c r="AE167" s="3" t="str">
        <f ca="1">IFERROR(IF(D167="N08",IF(F167&lt;&gt;0,50,""),IFERROR(VLOOKUP($V167,索引表!$L$7:$O$13,4,FALSE)*VLOOKUP(VLOOKUP($G167,索引表!$R:$U,4,FALSE),索引表!$I$18:$L$30,4,FALSE)*VLOOKUP($U167,索引表!I:J,2,FALSE)*4,IF($U167="小怪",1*3.45*0.9*0.9,""))),0)</f>
        <v/>
      </c>
    </row>
    <row r="168" spans="1:31" x14ac:dyDescent="0.2">
      <c r="A168" s="3" t="s">
        <v>1457</v>
      </c>
      <c r="B168" s="3" t="str">
        <f t="shared" si="9"/>
        <v>P05</v>
      </c>
      <c r="C168" s="3" t="s">
        <v>540</v>
      </c>
      <c r="D168" s="3" t="s">
        <v>537</v>
      </c>
      <c r="E168" t="str">
        <f t="shared" si="8"/>
        <v>M22P05U03N05</v>
      </c>
      <c r="F168" s="26">
        <f ca="1">IFERROR(VLOOKUP(G168,模型表!C:U,19,0),0)</f>
        <v>74</v>
      </c>
      <c r="G168" s="40" t="s">
        <v>1113</v>
      </c>
      <c r="H168" s="26">
        <f ca="1">IFERROR(IF($F168=0,"",(VLOOKUP(RIGHT(A168,2)+0,难度表!B:F,3,FALSE)*K168+N168)),0)</f>
        <v>30878.215199999999</v>
      </c>
      <c r="I168" s="26">
        <f ca="1">IFERROR(IF($F168=0,"",(VLOOKUP(RIGHT(B168,2)+0,难度表!B:F,4,FALSE)*L168+O168)),0)</f>
        <v>12415.344479999998</v>
      </c>
      <c r="J168" s="26">
        <f ca="1">IFERROR(IF($F168=0,"",(VLOOKUP(RIGHT(B168,2)+0,难度表!B:F,5,FALSE)*M168+P168)),0)</f>
        <v>123623.52155999999</v>
      </c>
      <c r="K168" s="40">
        <v>1.008</v>
      </c>
      <c r="L168" s="40">
        <v>0.24599999999999997</v>
      </c>
      <c r="M168" s="40">
        <v>2.4495</v>
      </c>
      <c r="N168" s="26">
        <v>0</v>
      </c>
      <c r="O168" s="26">
        <v>0</v>
      </c>
      <c r="P168" s="26">
        <v>0</v>
      </c>
      <c r="Q168" s="26">
        <v>1000</v>
      </c>
      <c r="R168" s="58" t="s">
        <v>545</v>
      </c>
      <c r="S168" s="26">
        <v>1</v>
      </c>
      <c r="T168" s="26">
        <v>0</v>
      </c>
      <c r="U168" s="26" t="str">
        <f ca="1">IFERROR(VLOOKUP(G168,模型表!$C:$T,18,FALSE),0)</f>
        <v>SSR</v>
      </c>
      <c r="V168" s="26" t="str">
        <f>IFERROR(VLOOKUP(G168,模型表!$C:$J,8,FALSE),0)</f>
        <v>Attack</v>
      </c>
      <c r="W168" s="26" t="s">
        <v>1081</v>
      </c>
      <c r="X168" s="26">
        <v>2</v>
      </c>
      <c r="Y168" s="26" t="str" cm="1">
        <f t="array" aca="1" ref="Y168" ca="1">INDEX(E:E,SMALL(IF($F$2:$F$3000,ROW($2:$3000),4^8),ROW(A167)))&amp;""</f>
        <v/>
      </c>
      <c r="Z168" s="26" t="str">
        <f t="shared" ca="1" si="10"/>
        <v/>
      </c>
      <c r="AA168" s="26" t="str">
        <f t="shared" ca="1" si="11"/>
        <v/>
      </c>
      <c r="AC168" s="26">
        <f ca="1">IFERROR(IFERROR(VLOOKUP($V168,索引表!$L$7:$O$13,2,FALSE)*VLOOKUP(VLOOKUP($G168,索引表!$R:$U,4,FALSE),索引表!$I$18:$L$30,2,FALSE)*VLOOKUP($U168,索引表!E:F,2,FALSE),IF($U168="小怪",0.738,"")),0)</f>
        <v>1.008</v>
      </c>
      <c r="AD168" s="26">
        <f ca="1">IFERROR(IFERROR(VLOOKUP($V168,索引表!$L$7:$O$13,3,FALSE)*VLOOKUP(VLOOKUP($G168,索引表!$R:$U,4,FALSE),索引表!$I$18:$L$30,3,FALSE)*VLOOKUP($U168,索引表!G:H,2,FALSE)*0.3,IF($U168="小怪",0.2,"")),0)</f>
        <v>0.24599999999999997</v>
      </c>
      <c r="AE168" s="3">
        <f ca="1">IFERROR(IF(D168="N08",IF(F168&lt;&gt;0,50,""),IFERROR(VLOOKUP($V168,索引表!$L$7:$O$13,4,FALSE)*VLOOKUP(VLOOKUP($G168,索引表!$R:$U,4,FALSE),索引表!$I$18:$L$30,4,FALSE)*VLOOKUP($U168,索引表!I:J,2,FALSE)*4,IF($U168="小怪",1*3.45*0.9*0.9,""))),0)</f>
        <v>2.4495</v>
      </c>
    </row>
    <row r="169" spans="1:31" x14ac:dyDescent="0.2">
      <c r="A169" s="3" t="s">
        <v>1457</v>
      </c>
      <c r="B169" s="3" t="str">
        <f t="shared" si="9"/>
        <v>P05</v>
      </c>
      <c r="C169" s="3" t="s">
        <v>540</v>
      </c>
      <c r="D169" s="3" t="s">
        <v>538</v>
      </c>
      <c r="E169" t="str">
        <f t="shared" si="8"/>
        <v>M22P05U03N06</v>
      </c>
      <c r="F169" s="26">
        <f ca="1">IFERROR(VLOOKUP(G169,模型表!C:U,19,0),0)</f>
        <v>0</v>
      </c>
      <c r="H169" s="26" t="str">
        <f ca="1">IFERROR(IF($F169=0,"",(VLOOKUP(RIGHT(A169,2)+0,难度表!B:F,3,FALSE)*K169+N169)),0)</f>
        <v/>
      </c>
      <c r="I169" s="26" t="str">
        <f ca="1">IFERROR(IF($F169=0,"",(VLOOKUP(RIGHT(B169,2)+0,难度表!B:F,4,FALSE)*L169+O169)),0)</f>
        <v/>
      </c>
      <c r="J169" s="26" t="str">
        <f ca="1">IFERROR(IF($F169=0,"",(VLOOKUP(RIGHT(B169,2)+0,难度表!B:F,5,FALSE)*M169+P169)),0)</f>
        <v/>
      </c>
      <c r="K169" s="26" t="s">
        <v>1081</v>
      </c>
      <c r="L169" s="26" t="s">
        <v>1081</v>
      </c>
      <c r="M169" s="3" t="s">
        <v>1081</v>
      </c>
      <c r="N169" s="26">
        <v>0</v>
      </c>
      <c r="O169" s="26">
        <v>0</v>
      </c>
      <c r="P169" s="26">
        <v>0</v>
      </c>
      <c r="Q169" s="26">
        <v>0</v>
      </c>
      <c r="R169" s="58" t="s">
        <v>545</v>
      </c>
      <c r="S169" s="26">
        <v>1</v>
      </c>
      <c r="T169" s="26">
        <v>0</v>
      </c>
      <c r="U169" s="26">
        <f ca="1">IFERROR(VLOOKUP(G169,模型表!$C:$T,18,FALSE),0)</f>
        <v>0</v>
      </c>
      <c r="V169" s="26">
        <f>IFERROR(VLOOKUP(G169,模型表!$C:$J,8,FALSE),0)</f>
        <v>0</v>
      </c>
      <c r="W169" s="26">
        <v>0.2</v>
      </c>
      <c r="X169" s="26">
        <v>2</v>
      </c>
      <c r="Y169" s="26" t="str" cm="1">
        <f t="array" aca="1" ref="Y169" ca="1">INDEX(E:E,SMALL(IF($F$2:$F$3000,ROW($2:$3000),4^8),ROW(A168)))&amp;""</f>
        <v/>
      </c>
      <c r="Z169" s="26" t="str">
        <f t="shared" ca="1" si="10"/>
        <v/>
      </c>
      <c r="AA169" s="26" t="str">
        <f t="shared" ca="1" si="11"/>
        <v/>
      </c>
      <c r="AC169" s="26" t="str">
        <f ca="1">IFERROR(IFERROR(VLOOKUP($V169,索引表!$L$7:$O$13,2,FALSE)*VLOOKUP(VLOOKUP($G169,索引表!$R:$U,4,FALSE),索引表!$I$18:$L$30,2,FALSE)*VLOOKUP($U169,索引表!E:F,2,FALSE),IF($U169="小怪",0.738,"")),0)</f>
        <v/>
      </c>
      <c r="AD169" s="26" t="str">
        <f ca="1">IFERROR(IFERROR(VLOOKUP($V169,索引表!$L$7:$O$13,3,FALSE)*VLOOKUP(VLOOKUP($G169,索引表!$R:$U,4,FALSE),索引表!$I$18:$L$30,3,FALSE)*VLOOKUP($U169,索引表!G:H,2,FALSE)*0.3,IF($U169="小怪",0.2,"")),0)</f>
        <v/>
      </c>
      <c r="AE169" s="3" t="str">
        <f ca="1">IFERROR(IF(D169="N08",IF(F169&lt;&gt;0,50,""),IFERROR(VLOOKUP($V169,索引表!$L$7:$O$13,4,FALSE)*VLOOKUP(VLOOKUP($G169,索引表!$R:$U,4,FALSE),索引表!$I$18:$L$30,4,FALSE)*VLOOKUP($U169,索引表!I:J,2,FALSE)*4,IF($U169="小怪",1*3.45*0.9*0.9,""))),0)</f>
        <v/>
      </c>
    </row>
    <row r="170" spans="1:31" x14ac:dyDescent="0.2">
      <c r="A170" s="3" t="s">
        <v>1457</v>
      </c>
      <c r="B170" s="3" t="str">
        <f t="shared" si="9"/>
        <v>P05</v>
      </c>
      <c r="C170" s="3" t="s">
        <v>540</v>
      </c>
      <c r="D170" s="3" t="s">
        <v>542</v>
      </c>
      <c r="E170" t="str">
        <f t="shared" si="8"/>
        <v>M22P05U03N07</v>
      </c>
      <c r="F170" s="26">
        <f ca="1">IFERROR(VLOOKUP(G170,模型表!C:U,19,0),0)</f>
        <v>41</v>
      </c>
      <c r="G170" s="40" t="s">
        <v>248</v>
      </c>
      <c r="H170" s="26">
        <f ca="1">IFERROR(IF($F170=0,"",(VLOOKUP(RIGHT(A170,2)+0,难度表!B:F,3,FALSE)*K170+N170)),0)</f>
        <v>32164.807499999999</v>
      </c>
      <c r="I170" s="26">
        <f ca="1">IFERROR(IF($F170=0,"",(VLOOKUP(RIGHT(B170,2)+0,难度表!B:F,4,FALSE)*L170+O170)),0)</f>
        <v>15140.663999999999</v>
      </c>
      <c r="J170" s="26">
        <f ca="1">IFERROR(IF($F170=0,"",(VLOOKUP(RIGHT(B170,2)+0,难度表!B:F,5,FALSE)*M170+P170)),0)</f>
        <v>209950.54079999999</v>
      </c>
      <c r="K170" s="40">
        <v>1.05</v>
      </c>
      <c r="L170" s="40">
        <v>0.3</v>
      </c>
      <c r="M170" s="40">
        <v>4.16</v>
      </c>
      <c r="N170" s="26">
        <v>0</v>
      </c>
      <c r="O170" s="26">
        <v>0</v>
      </c>
      <c r="P170" s="26">
        <v>0</v>
      </c>
      <c r="Q170" s="26">
        <v>880</v>
      </c>
      <c r="R170" s="58" t="s">
        <v>545</v>
      </c>
      <c r="S170" s="26">
        <v>1</v>
      </c>
      <c r="T170" s="26">
        <v>0</v>
      </c>
      <c r="U170" s="26" t="str">
        <f ca="1">IFERROR(VLOOKUP(G170,模型表!$C:$T,18,FALSE),0)</f>
        <v>SSR</v>
      </c>
      <c r="V170" s="26" t="str">
        <f>IFERROR(VLOOKUP(G170,模型表!$C:$J,8,FALSE),0)</f>
        <v>Curse</v>
      </c>
      <c r="W170" s="26" t="s">
        <v>1081</v>
      </c>
      <c r="X170" s="26">
        <v>2</v>
      </c>
      <c r="Y170" s="26" t="str" cm="1">
        <f t="array" aca="1" ref="Y170" ca="1">INDEX(E:E,SMALL(IF($F$2:$F$3000,ROW($2:$3000),4^8),ROW(A169)))&amp;""</f>
        <v/>
      </c>
      <c r="Z170" s="26" t="str">
        <f t="shared" ca="1" si="10"/>
        <v/>
      </c>
      <c r="AA170" s="26" t="str">
        <f t="shared" ca="1" si="11"/>
        <v/>
      </c>
      <c r="AC170" s="26">
        <f ca="1">IFERROR(IFERROR(VLOOKUP($V170,索引表!$L$7:$O$13,2,FALSE)*VLOOKUP(VLOOKUP($G170,索引表!$R:$U,4,FALSE),索引表!$I$18:$L$30,2,FALSE)*VLOOKUP($U170,索引表!E:F,2,FALSE),IF($U170="小怪",0.738,"")),0)</f>
        <v>1.05</v>
      </c>
      <c r="AD170" s="26">
        <f ca="1">IFERROR(IFERROR(VLOOKUP($V170,索引表!$L$7:$O$13,3,FALSE)*VLOOKUP(VLOOKUP($G170,索引表!$R:$U,4,FALSE),索引表!$I$18:$L$30,3,FALSE)*VLOOKUP($U170,索引表!G:H,2,FALSE)*0.3,IF($U170="小怪",0.2,"")),0)</f>
        <v>0.3</v>
      </c>
      <c r="AE170" s="3">
        <f ca="1">IFERROR(IF(D170="N08",IF(F170&lt;&gt;0,50,""),IFERROR(VLOOKUP($V170,索引表!$L$7:$O$13,4,FALSE)*VLOOKUP(VLOOKUP($G170,索引表!$R:$U,4,FALSE),索引表!$I$18:$L$30,4,FALSE)*VLOOKUP($U170,索引表!I:J,2,FALSE)*4,IF($U170="小怪",1*3.45*0.9*0.9,""))),0)</f>
        <v>4.16</v>
      </c>
    </row>
    <row r="171" spans="1:31" x14ac:dyDescent="0.2">
      <c r="A171" s="3" t="s">
        <v>1457</v>
      </c>
      <c r="B171" s="3" t="str">
        <f t="shared" si="9"/>
        <v>P05</v>
      </c>
      <c r="C171" s="3" t="s">
        <v>540</v>
      </c>
      <c r="D171" s="3" t="s">
        <v>543</v>
      </c>
      <c r="E171" t="str">
        <f t="shared" si="8"/>
        <v>M22P05U03N08</v>
      </c>
      <c r="F171" s="26">
        <f ca="1">IFERROR(VLOOKUP(G171,模型表!C:U,19,0),0)</f>
        <v>0</v>
      </c>
      <c r="H171" s="26" t="str">
        <f ca="1">IFERROR(IF($F171=0,"",(VLOOKUP(RIGHT(A171,2)+0,难度表!B:F,3,FALSE)*K171+N171)),0)</f>
        <v/>
      </c>
      <c r="I171" s="26" t="str">
        <f ca="1">IFERROR(IF($F171=0,"",(VLOOKUP(RIGHT(B171,2)+0,难度表!B:F,4,FALSE)*L171+O171)),0)</f>
        <v/>
      </c>
      <c r="J171" s="26" t="str">
        <f ca="1">IFERROR(IF($F171=0,"",(VLOOKUP(RIGHT(B171,2)+0,难度表!B:F,5,FALSE)*M171+P171)),0)</f>
        <v/>
      </c>
      <c r="K171" s="26" t="s">
        <v>1081</v>
      </c>
      <c r="L171" s="26" t="s">
        <v>1081</v>
      </c>
      <c r="M171" s="3" t="s">
        <v>1081</v>
      </c>
      <c r="N171" s="26">
        <v>0</v>
      </c>
      <c r="O171" s="26">
        <v>0</v>
      </c>
      <c r="P171" s="26">
        <v>0</v>
      </c>
      <c r="Q171" s="26">
        <v>0</v>
      </c>
      <c r="R171" s="59" t="s">
        <v>845</v>
      </c>
      <c r="S171" s="26">
        <v>1</v>
      </c>
      <c r="T171" s="26">
        <v>0</v>
      </c>
      <c r="U171" s="26">
        <f ca="1">IFERROR(VLOOKUP(G171,模型表!$C:$T,18,FALSE),0)</f>
        <v>0</v>
      </c>
      <c r="V171" s="26">
        <f>IFERROR(VLOOKUP(G171,模型表!$C:$J,8,FALSE),0)</f>
        <v>0</v>
      </c>
      <c r="W171" s="26" t="s">
        <v>1081</v>
      </c>
      <c r="X171" s="26">
        <v>2</v>
      </c>
      <c r="Y171" s="26" t="str" cm="1">
        <f t="array" aca="1" ref="Y171" ca="1">INDEX(E:E,SMALL(IF($F$2:$F$3000,ROW($2:$3000),4^8),ROW(A170)))&amp;""</f>
        <v/>
      </c>
      <c r="Z171" s="26" t="str">
        <f t="shared" ca="1" si="10"/>
        <v/>
      </c>
      <c r="AA171" s="26" t="str">
        <f t="shared" ca="1" si="11"/>
        <v/>
      </c>
      <c r="AC171" s="26" t="str">
        <f ca="1">IFERROR(IFERROR(VLOOKUP($V171,索引表!$L$7:$O$13,2,FALSE)*VLOOKUP(VLOOKUP($G171,索引表!$R:$U,4,FALSE),索引表!$I$18:$L$30,2,FALSE)*VLOOKUP($U171,索引表!E:F,2,FALSE),IF($U171="小怪",0.738,"")),0)</f>
        <v/>
      </c>
      <c r="AD171" s="26" t="str">
        <f ca="1">IFERROR(IFERROR(VLOOKUP($V171,索引表!$L$7:$O$13,3,FALSE)*VLOOKUP(VLOOKUP($G171,索引表!$R:$U,4,FALSE),索引表!$I$18:$L$30,3,FALSE)*VLOOKUP($U171,索引表!G:H,2,FALSE)*0.3,IF($U171="小怪",0.2,"")),0)</f>
        <v/>
      </c>
      <c r="AE171" s="3" t="str">
        <f ca="1">IFERROR(IF(D171="N08",IF(F171&lt;&gt;0,50,""),IFERROR(VLOOKUP($V171,索引表!$L$7:$O$13,4,FALSE)*VLOOKUP(VLOOKUP($G171,索引表!$R:$U,4,FALSE),索引表!$I$18:$L$30,4,FALSE)*VLOOKUP($U171,索引表!I:J,2,FALSE)*4,IF($U171="小怪",1*3.45*0.9*0.9,""))),0)</f>
        <v/>
      </c>
    </row>
    <row r="172" spans="1:31" x14ac:dyDescent="0.2">
      <c r="A172" s="3" t="s">
        <v>1457</v>
      </c>
      <c r="B172" s="3" t="str">
        <f t="shared" si="9"/>
        <v>P05</v>
      </c>
      <c r="C172" s="3" t="s">
        <v>540</v>
      </c>
      <c r="D172" s="3" t="s">
        <v>544</v>
      </c>
      <c r="E172" t="str">
        <f t="shared" si="8"/>
        <v>M22P05U03N09</v>
      </c>
      <c r="F172" s="26">
        <f ca="1">IFERROR(VLOOKUP(G172,模型表!C:U,19,0),0)</f>
        <v>18</v>
      </c>
      <c r="G172" s="40" t="s">
        <v>111</v>
      </c>
      <c r="H172" s="26">
        <f ca="1">IFERROR(IF($F172=0,"",(VLOOKUP(RIGHT(A172,2)+0,难度表!B:F,3,FALSE)*K172+N172)),0)</f>
        <v>35718.252899999999</v>
      </c>
      <c r="I172" s="26">
        <f ca="1">IFERROR(IF($F172=0,"",(VLOOKUP(RIGHT(B172,2)+0,难度表!B:F,4,FALSE)*L172+O172)),0)</f>
        <v>15140.663999999999</v>
      </c>
      <c r="J172" s="26">
        <f ca="1">IFERROR(IF($F172=0,"",(VLOOKUP(RIGHT(B172,2)+0,难度表!B:F,5,FALSE)*M172+P172)),0)</f>
        <v>205053.04068480001</v>
      </c>
      <c r="K172" s="40">
        <v>1.1660000000000001</v>
      </c>
      <c r="L172" s="40">
        <v>0.3</v>
      </c>
      <c r="M172" s="40">
        <f ca="1">3.3858*1.2</f>
        <v>4.0629600000000003</v>
      </c>
      <c r="N172" s="26">
        <v>0</v>
      </c>
      <c r="O172" s="26">
        <v>0</v>
      </c>
      <c r="P172" s="26">
        <v>0</v>
      </c>
      <c r="Q172" s="26">
        <v>680</v>
      </c>
      <c r="R172" s="58" t="s">
        <v>545</v>
      </c>
      <c r="S172" s="26">
        <v>1</v>
      </c>
      <c r="T172" s="26">
        <v>0</v>
      </c>
      <c r="U172" s="26" t="str">
        <f ca="1">IFERROR(VLOOKUP(G172,模型表!$C:$T,18,FALSE),0)</f>
        <v>SSR</v>
      </c>
      <c r="V172" s="26" t="str">
        <f ca="1">IFERROR(VLOOKUP(G172,模型表!$C:$J,8,FALSE),0)</f>
        <v>Cure</v>
      </c>
      <c r="W172" s="26" t="s">
        <v>1081</v>
      </c>
      <c r="X172" s="26">
        <v>2</v>
      </c>
      <c r="Y172" s="26" t="str" cm="1">
        <f t="array" aca="1" ref="Y172" ca="1">INDEX(E:E,SMALL(IF($F$2:$F$3000,ROW($2:$3000),4^8),ROW(A171)))&amp;""</f>
        <v/>
      </c>
      <c r="Z172" s="26" t="str">
        <f t="shared" ca="1" si="10"/>
        <v/>
      </c>
      <c r="AA172" s="26" t="str">
        <f t="shared" ca="1" si="11"/>
        <v/>
      </c>
      <c r="AC172" s="26">
        <f ca="1">IFERROR(IFERROR(VLOOKUP($V172,索引表!$L$7:$O$13,2,FALSE)*VLOOKUP(VLOOKUP($G172,索引表!$R:$U,4,FALSE),索引表!$I$18:$L$30,2,FALSE)*VLOOKUP($U172,索引表!E:F,2,FALSE),IF($U172="小怪",0.738,"")),0)</f>
        <v>1.0069999999999999</v>
      </c>
      <c r="AD172" s="26">
        <f ca="1">IFERROR(IFERROR(VLOOKUP($V172,索引表!$L$7:$O$13,3,FALSE)*VLOOKUP(VLOOKUP($G172,索引表!$R:$U,4,FALSE),索引表!$I$18:$L$30,3,FALSE)*VLOOKUP($U172,索引表!G:H,2,FALSE)*0.3,IF($U172="小怪",0.2,"")),0)</f>
        <v>0.3</v>
      </c>
      <c r="AE172" s="3">
        <f ca="1">IFERROR(IF(D172="N08",IF(F172&lt;&gt;0,50,""),IFERROR(VLOOKUP($V172,索引表!$L$7:$O$13,4,FALSE)*VLOOKUP(VLOOKUP($G172,索引表!$R:$U,4,FALSE),索引表!$I$18:$L$30,4,FALSE)*VLOOKUP($U172,索引表!I:J,2,FALSE)*4,IF($U172="小怪",1*3.45*0.9*0.9,""))),0)</f>
        <v>4.5075999999999992</v>
      </c>
    </row>
    <row r="173" spans="1:31" x14ac:dyDescent="0.2">
      <c r="A173" s="3" t="s">
        <v>1457</v>
      </c>
      <c r="B173" s="3" t="str">
        <f t="shared" si="9"/>
        <v>P05</v>
      </c>
      <c r="C173" s="3" t="s">
        <v>541</v>
      </c>
      <c r="D173" s="3" t="s">
        <v>533</v>
      </c>
      <c r="E173" t="str">
        <f t="shared" si="8"/>
        <v>M22P05U04N01</v>
      </c>
      <c r="F173" s="26">
        <f ca="1">IFERROR(VLOOKUP(G173,模型表!C:U,19,0),0)</f>
        <v>0</v>
      </c>
      <c r="H173" s="26" t="str">
        <f ca="1">IFERROR(IF($F173=0,"",(VLOOKUP(RIGHT(A173,2)+0,难度表!B:F,3,FALSE)*K173+N173)),0)</f>
        <v/>
      </c>
      <c r="I173" s="26" t="str">
        <f ca="1">IFERROR(IF($F173=0,"",(VLOOKUP(RIGHT(B173,2)+0,难度表!B:F,4,FALSE)*L173+O173)),0)</f>
        <v/>
      </c>
      <c r="J173" s="26" t="str">
        <f ca="1">IFERROR(IF($F173=0,"",(VLOOKUP(RIGHT(B173,2)+0,难度表!B:F,5,FALSE)*M173+P173)),0)</f>
        <v/>
      </c>
      <c r="M173" s="3"/>
      <c r="N173" s="26">
        <v>0</v>
      </c>
      <c r="O173" s="26">
        <v>0</v>
      </c>
      <c r="P173" s="26">
        <v>0</v>
      </c>
      <c r="Q173" s="26">
        <v>0</v>
      </c>
      <c r="R173" s="58" t="s">
        <v>545</v>
      </c>
      <c r="S173" s="26">
        <v>1</v>
      </c>
      <c r="T173" s="26">
        <v>0</v>
      </c>
      <c r="U173" s="26">
        <f ca="1">IFERROR(VLOOKUP(G173,模型表!$C:$T,18,FALSE),0)</f>
        <v>0</v>
      </c>
      <c r="V173" s="26">
        <f>IFERROR(VLOOKUP(G173,模型表!$C:$J,8,FALSE),0)</f>
        <v>0</v>
      </c>
      <c r="W173" s="26">
        <v>0.2</v>
      </c>
      <c r="X173" s="26">
        <v>2</v>
      </c>
      <c r="Y173" s="26" t="str" cm="1">
        <f t="array" aca="1" ref="Y173" ca="1">INDEX(E:E,SMALL(IF($F$2:$F$3000,ROW($2:$3000),4^8),ROW(A172)))&amp;""</f>
        <v/>
      </c>
      <c r="Z173" s="26" t="str">
        <f t="shared" ca="1" si="10"/>
        <v/>
      </c>
      <c r="AA173" s="26" t="str">
        <f t="shared" ca="1" si="11"/>
        <v/>
      </c>
      <c r="AC173" s="26" t="str">
        <f ca="1">IFERROR(IFERROR(VLOOKUP($V173,索引表!$L$7:$O$13,2,FALSE)*VLOOKUP(VLOOKUP($G173,索引表!$R:$U,4,FALSE),索引表!$I$18:$L$30,2,FALSE)*VLOOKUP($U173,索引表!E:F,2,FALSE),IF($U173="小怪",0.738,"")),0)</f>
        <v/>
      </c>
      <c r="AD173" s="26" t="str">
        <f ca="1">IFERROR(IFERROR(VLOOKUP($V173,索引表!$L$7:$O$13,3,FALSE)*VLOOKUP(VLOOKUP($G173,索引表!$R:$U,4,FALSE),索引表!$I$18:$L$30,3,FALSE)*VLOOKUP($U173,索引表!G:H,2,FALSE)*0.3,IF($U173="小怪",0.2,"")),0)</f>
        <v/>
      </c>
      <c r="AE173" s="3" t="str">
        <f ca="1">IFERROR(IF(D173="N08",IF(F173&lt;&gt;0,50,""),IFERROR(VLOOKUP($V173,索引表!$L$7:$O$13,4,FALSE)*VLOOKUP(VLOOKUP($G173,索引表!$R:$U,4,FALSE),索引表!$I$18:$L$30,4,FALSE)*VLOOKUP($U173,索引表!I:J,2,FALSE)*4,IF($U173="小怪",1*3.45*0.9*0.9,""))),0)</f>
        <v/>
      </c>
    </row>
    <row r="174" spans="1:31" x14ac:dyDescent="0.2">
      <c r="A174" s="3" t="s">
        <v>1457</v>
      </c>
      <c r="B174" s="3" t="str">
        <f t="shared" si="9"/>
        <v>P05</v>
      </c>
      <c r="C174" s="3" t="s">
        <v>541</v>
      </c>
      <c r="D174" s="3" t="s">
        <v>534</v>
      </c>
      <c r="E174" t="str">
        <f t="shared" si="8"/>
        <v>M22P05U04N02</v>
      </c>
      <c r="F174" s="26">
        <f ca="1">IFERROR(VLOOKUP(G174,模型表!C:U,19,0),0)</f>
        <v>0</v>
      </c>
      <c r="H174" s="26" t="str">
        <f ca="1">IFERROR(IF($F174=0,"",(VLOOKUP(RIGHT(A174,2)+0,难度表!B:F,3,FALSE)*K174+N174)),0)</f>
        <v/>
      </c>
      <c r="I174" s="26" t="str">
        <f ca="1">IFERROR(IF($F174=0,"",(VLOOKUP(RIGHT(B174,2)+0,难度表!B:F,4,FALSE)*L174+O174)),0)</f>
        <v/>
      </c>
      <c r="J174" s="26" t="str">
        <f ca="1">IFERROR(IF($F174=0,"",(VLOOKUP(RIGHT(B174,2)+0,难度表!B:F,5,FALSE)*M174+P174)),0)</f>
        <v/>
      </c>
      <c r="M174" s="3"/>
      <c r="N174" s="26">
        <v>0</v>
      </c>
      <c r="O174" s="26">
        <v>0</v>
      </c>
      <c r="P174" s="26">
        <v>0</v>
      </c>
      <c r="Q174" s="26">
        <v>0</v>
      </c>
      <c r="R174" s="58" t="s">
        <v>545</v>
      </c>
      <c r="S174" s="26">
        <v>1</v>
      </c>
      <c r="T174" s="26">
        <v>0</v>
      </c>
      <c r="U174" s="26">
        <f ca="1">IFERROR(VLOOKUP(G174,模型表!$C:$T,18,FALSE),0)</f>
        <v>0</v>
      </c>
      <c r="V174" s="26">
        <f>IFERROR(VLOOKUP(G174,模型表!$C:$J,8,FALSE),0)</f>
        <v>0</v>
      </c>
      <c r="W174" s="26" t="s">
        <v>1081</v>
      </c>
      <c r="X174" s="26">
        <v>2</v>
      </c>
      <c r="Y174" s="26" t="str" cm="1">
        <f t="array" aca="1" ref="Y174" ca="1">INDEX(E:E,SMALL(IF($F$2:$F$3000,ROW($2:$3000),4^8),ROW(A173)))&amp;""</f>
        <v/>
      </c>
      <c r="Z174" s="26" t="str">
        <f t="shared" ca="1" si="10"/>
        <v/>
      </c>
      <c r="AA174" s="26" t="str">
        <f t="shared" ca="1" si="11"/>
        <v/>
      </c>
      <c r="AC174" s="26" t="str">
        <f ca="1">IFERROR(IFERROR(VLOOKUP($V174,索引表!$L$7:$O$13,2,FALSE)*VLOOKUP(VLOOKUP($G174,索引表!$R:$U,4,FALSE),索引表!$I$18:$L$30,2,FALSE)*VLOOKUP($U174,索引表!E:F,2,FALSE),IF($U174="小怪",0.738,"")),0)</f>
        <v/>
      </c>
      <c r="AD174" s="26" t="str">
        <f ca="1">IFERROR(IFERROR(VLOOKUP($V174,索引表!$L$7:$O$13,3,FALSE)*VLOOKUP(VLOOKUP($G174,索引表!$R:$U,4,FALSE),索引表!$I$18:$L$30,3,FALSE)*VLOOKUP($U174,索引表!G:H,2,FALSE)*0.3,IF($U174="小怪",0.2,"")),0)</f>
        <v/>
      </c>
      <c r="AE174" s="3" t="str">
        <f ca="1">IFERROR(IF(D174="N08",IF(F174&lt;&gt;0,50,""),IFERROR(VLOOKUP($V174,索引表!$L$7:$O$13,4,FALSE)*VLOOKUP(VLOOKUP($G174,索引表!$R:$U,4,FALSE),索引表!$I$18:$L$30,4,FALSE)*VLOOKUP($U174,索引表!I:J,2,FALSE)*4,IF($U174="小怪",1*3.45*0.9*0.9,""))),0)</f>
        <v/>
      </c>
    </row>
    <row r="175" spans="1:31" x14ac:dyDescent="0.2">
      <c r="A175" s="3" t="s">
        <v>1457</v>
      </c>
      <c r="B175" s="3" t="str">
        <f t="shared" si="9"/>
        <v>P05</v>
      </c>
      <c r="C175" s="3" t="s">
        <v>541</v>
      </c>
      <c r="D175" s="3" t="s">
        <v>535</v>
      </c>
      <c r="E175" t="str">
        <f t="shared" si="8"/>
        <v>M22P05U04N03</v>
      </c>
      <c r="F175" s="26">
        <f ca="1">IFERROR(VLOOKUP(G175,模型表!C:U,19,0),0)</f>
        <v>0</v>
      </c>
      <c r="H175" s="26" t="str">
        <f ca="1">IFERROR(IF($F175=0,"",(VLOOKUP(RIGHT(A175,2)+0,难度表!B:F,3,FALSE)*K175+N175)),0)</f>
        <v/>
      </c>
      <c r="I175" s="26" t="str">
        <f ca="1">IFERROR(IF($F175=0,"",(VLOOKUP(RIGHT(B175,2)+0,难度表!B:F,4,FALSE)*L175+O175)),0)</f>
        <v/>
      </c>
      <c r="J175" s="26" t="str">
        <f ca="1">IFERROR(IF($F175=0,"",(VLOOKUP(RIGHT(B175,2)+0,难度表!B:F,5,FALSE)*M175+P175)),0)</f>
        <v/>
      </c>
      <c r="M175" s="3"/>
      <c r="N175" s="26">
        <v>0</v>
      </c>
      <c r="O175" s="26">
        <v>0</v>
      </c>
      <c r="P175" s="26">
        <v>0</v>
      </c>
      <c r="Q175" s="26">
        <v>0</v>
      </c>
      <c r="R175" s="58" t="s">
        <v>545</v>
      </c>
      <c r="S175" s="26">
        <v>1</v>
      </c>
      <c r="T175" s="26">
        <v>0</v>
      </c>
      <c r="U175" s="26">
        <f ca="1">IFERROR(VLOOKUP(G175,模型表!$C:$T,18,FALSE),0)</f>
        <v>0</v>
      </c>
      <c r="V175" s="26">
        <f>IFERROR(VLOOKUP(G175,模型表!$C:$J,8,FALSE),0)</f>
        <v>0</v>
      </c>
      <c r="W175" s="26">
        <v>0.18000000000000002</v>
      </c>
      <c r="X175" s="26">
        <v>2</v>
      </c>
      <c r="Y175" s="26" t="str" cm="1">
        <f t="array" aca="1" ref="Y175" ca="1">INDEX(E:E,SMALL(IF($F$2:$F$3000,ROW($2:$3000),4^8),ROW(A174)))&amp;""</f>
        <v/>
      </c>
      <c r="Z175" s="26" t="str">
        <f t="shared" ca="1" si="10"/>
        <v/>
      </c>
      <c r="AA175" s="26" t="str">
        <f t="shared" ca="1" si="11"/>
        <v/>
      </c>
      <c r="AC175" s="26" t="str">
        <f ca="1">IFERROR(IFERROR(VLOOKUP($V175,索引表!$L$7:$O$13,2,FALSE)*VLOOKUP(VLOOKUP($G175,索引表!$R:$U,4,FALSE),索引表!$I$18:$L$30,2,FALSE)*VLOOKUP($U175,索引表!E:F,2,FALSE),IF($U175="小怪",0.738,"")),0)</f>
        <v/>
      </c>
      <c r="AD175" s="26" t="str">
        <f ca="1">IFERROR(IFERROR(VLOOKUP($V175,索引表!$L$7:$O$13,3,FALSE)*VLOOKUP(VLOOKUP($G175,索引表!$R:$U,4,FALSE),索引表!$I$18:$L$30,3,FALSE)*VLOOKUP($U175,索引表!G:H,2,FALSE)*0.3,IF($U175="小怪",0.2,"")),0)</f>
        <v/>
      </c>
      <c r="AE175" s="3" t="str">
        <f ca="1">IFERROR(IF(D175="N08",IF(F175&lt;&gt;0,50,""),IFERROR(VLOOKUP($V175,索引表!$L$7:$O$13,4,FALSE)*VLOOKUP(VLOOKUP($G175,索引表!$R:$U,4,FALSE),索引表!$I$18:$L$30,4,FALSE)*VLOOKUP($U175,索引表!I:J,2,FALSE)*4,IF($U175="小怪",1*3.45*0.9*0.9,""))),0)</f>
        <v/>
      </c>
    </row>
    <row r="176" spans="1:31" x14ac:dyDescent="0.2">
      <c r="A176" s="3" t="s">
        <v>1457</v>
      </c>
      <c r="B176" s="3" t="str">
        <f t="shared" si="9"/>
        <v>P05</v>
      </c>
      <c r="C176" s="3" t="s">
        <v>1454</v>
      </c>
      <c r="D176" s="3" t="s">
        <v>536</v>
      </c>
      <c r="E176" t="str">
        <f t="shared" si="8"/>
        <v>M22P05U04N04</v>
      </c>
      <c r="F176" s="26">
        <f ca="1">IFERROR(VLOOKUP(G176,模型表!C:U,19,0),0)</f>
        <v>0</v>
      </c>
      <c r="H176" s="26" t="str">
        <f ca="1">IFERROR(IF($F176=0,"",(VLOOKUP(RIGHT(A176,2)+0,难度表!B:F,3,FALSE)*K176+N176)),0)</f>
        <v/>
      </c>
      <c r="I176" s="26" t="str">
        <f ca="1">IFERROR(IF($F176=0,"",(VLOOKUP(RIGHT(B176,2)+0,难度表!B:F,4,FALSE)*L176+O176)),0)</f>
        <v/>
      </c>
      <c r="J176" s="26" t="str">
        <f ca="1">IFERROR(IF($F176=0,"",(VLOOKUP(RIGHT(B176,2)+0,难度表!B:F,5,FALSE)*M176+P176)),0)</f>
        <v/>
      </c>
      <c r="M176" s="3"/>
      <c r="N176" s="26">
        <v>0</v>
      </c>
      <c r="O176" s="26">
        <v>0</v>
      </c>
      <c r="P176" s="26">
        <v>0</v>
      </c>
      <c r="Q176" s="26">
        <v>0</v>
      </c>
      <c r="R176" s="58" t="s">
        <v>545</v>
      </c>
      <c r="S176" s="26">
        <v>1</v>
      </c>
      <c r="T176" s="26">
        <v>0</v>
      </c>
      <c r="U176" s="26">
        <f ca="1">IFERROR(VLOOKUP(G176,模型表!$C:$T,18,FALSE),0)</f>
        <v>0</v>
      </c>
      <c r="V176" s="26">
        <f>IFERROR(VLOOKUP(G176,模型表!$C:$J,8,FALSE),0)</f>
        <v>0</v>
      </c>
      <c r="W176" s="26" t="s">
        <v>1081</v>
      </c>
      <c r="X176" s="26">
        <v>2</v>
      </c>
      <c r="Y176" s="26" t="str" cm="1">
        <f t="array" aca="1" ref="Y176" ca="1">INDEX(E:E,SMALL(IF($F$2:$F$3000,ROW($2:$3000),4^8),ROW(A175)))&amp;""</f>
        <v/>
      </c>
      <c r="Z176" s="26" t="str">
        <f t="shared" ca="1" si="10"/>
        <v/>
      </c>
      <c r="AA176" s="26" t="str">
        <f t="shared" ca="1" si="11"/>
        <v/>
      </c>
      <c r="AC176" s="26" t="str">
        <f ca="1">IFERROR(IFERROR(VLOOKUP($V176,索引表!$L$7:$O$13,2,FALSE)*VLOOKUP(VLOOKUP($G176,索引表!$R:$U,4,FALSE),索引表!$I$18:$L$30,2,FALSE)*VLOOKUP($U176,索引表!E:F,2,FALSE),IF($U176="小怪",0.738,"")),0)</f>
        <v/>
      </c>
      <c r="AD176" s="26" t="str">
        <f ca="1">IFERROR(IFERROR(VLOOKUP($V176,索引表!$L$7:$O$13,3,FALSE)*VLOOKUP(VLOOKUP($G176,索引表!$R:$U,4,FALSE),索引表!$I$18:$L$30,3,FALSE)*VLOOKUP($U176,索引表!G:H,2,FALSE)*0.3,IF($U176="小怪",0.2,"")),0)</f>
        <v/>
      </c>
      <c r="AE176" s="3" t="str">
        <f ca="1">IFERROR(IF(D176="N08",IF(F176&lt;&gt;0,50,""),IFERROR(VLOOKUP($V176,索引表!$L$7:$O$13,4,FALSE)*VLOOKUP(VLOOKUP($G176,索引表!$R:$U,4,FALSE),索引表!$I$18:$L$30,4,FALSE)*VLOOKUP($U176,索引表!I:J,2,FALSE)*4,IF($U176="小怪",1*3.45*0.9*0.9,""))),0)</f>
        <v/>
      </c>
    </row>
    <row r="177" spans="1:31" x14ac:dyDescent="0.2">
      <c r="A177" s="3" t="s">
        <v>1457</v>
      </c>
      <c r="B177" s="3" t="str">
        <f t="shared" si="9"/>
        <v>P05</v>
      </c>
      <c r="C177" s="3" t="s">
        <v>1454</v>
      </c>
      <c r="D177" s="3" t="s">
        <v>537</v>
      </c>
      <c r="E177" t="str">
        <f t="shared" si="8"/>
        <v>M22P05U04N05</v>
      </c>
      <c r="F177" s="26">
        <f ca="1">IFERROR(VLOOKUP(G177,模型表!C:U,19,0),0)</f>
        <v>0</v>
      </c>
      <c r="H177" s="26" t="str">
        <f ca="1">IFERROR(IF($F177=0,"",(VLOOKUP(RIGHT(A177,2)+0,难度表!B:F,3,FALSE)*K177+N177)),0)</f>
        <v/>
      </c>
      <c r="I177" s="26" t="str">
        <f ca="1">IFERROR(IF($F177=0,"",(VLOOKUP(RIGHT(B177,2)+0,难度表!B:F,4,FALSE)*L177+O177)),0)</f>
        <v/>
      </c>
      <c r="J177" s="26" t="str">
        <f ca="1">IFERROR(IF($F177=0,"",(VLOOKUP(RIGHT(B177,2)+0,难度表!B:F,5,FALSE)*M177+P177)),0)</f>
        <v/>
      </c>
      <c r="M177" s="3"/>
      <c r="N177" s="26">
        <v>0</v>
      </c>
      <c r="O177" s="26">
        <v>0</v>
      </c>
      <c r="P177" s="26">
        <v>0</v>
      </c>
      <c r="Q177" s="26">
        <v>0</v>
      </c>
      <c r="R177" s="58" t="s">
        <v>545</v>
      </c>
      <c r="S177" s="26">
        <v>1</v>
      </c>
      <c r="T177" s="26">
        <v>0</v>
      </c>
      <c r="U177" s="26">
        <f ca="1">IFERROR(VLOOKUP(G177,模型表!$C:$T,18,FALSE),0)</f>
        <v>0</v>
      </c>
      <c r="V177" s="26">
        <f>IFERROR(VLOOKUP(G177,模型表!$C:$J,8,FALSE),0)</f>
        <v>0</v>
      </c>
      <c r="W177" s="26" t="s">
        <v>1081</v>
      </c>
      <c r="X177" s="26">
        <v>2</v>
      </c>
      <c r="Y177" s="26" t="str" cm="1">
        <f t="array" aca="1" ref="Y177" ca="1">INDEX(E:E,SMALL(IF($F$2:$F$3000,ROW($2:$3000),4^8),ROW(A176)))&amp;""</f>
        <v/>
      </c>
      <c r="Z177" s="26" t="str">
        <f t="shared" ca="1" si="10"/>
        <v/>
      </c>
      <c r="AA177" s="26" t="str">
        <f t="shared" ca="1" si="11"/>
        <v/>
      </c>
      <c r="AC177" s="26" t="str">
        <f ca="1">IFERROR(IFERROR(VLOOKUP($V177,索引表!$L$7:$O$13,2,FALSE)*VLOOKUP(VLOOKUP($G177,索引表!$R:$U,4,FALSE),索引表!$I$18:$L$30,2,FALSE)*VLOOKUP($U177,索引表!E:F,2,FALSE),IF($U177="小怪",0.738,"")),0)</f>
        <v/>
      </c>
      <c r="AD177" s="26" t="str">
        <f ca="1">IFERROR(IFERROR(VLOOKUP($V177,索引表!$L$7:$O$13,3,FALSE)*VLOOKUP(VLOOKUP($G177,索引表!$R:$U,4,FALSE),索引表!$I$18:$L$30,3,FALSE)*VLOOKUP($U177,索引表!G:H,2,FALSE)*0.3,IF($U177="小怪",0.2,"")),0)</f>
        <v/>
      </c>
      <c r="AE177" s="3" t="str">
        <f ca="1">IFERROR(IF(D177="N08",IF(F177&lt;&gt;0,50,""),IFERROR(VLOOKUP($V177,索引表!$L$7:$O$13,4,FALSE)*VLOOKUP(VLOOKUP($G177,索引表!$R:$U,4,FALSE),索引表!$I$18:$L$30,4,FALSE)*VLOOKUP($U177,索引表!I:J,2,FALSE)*4,IF($U177="小怪",1*3.45*0.9*0.9,""))),0)</f>
        <v/>
      </c>
    </row>
    <row r="178" spans="1:31" x14ac:dyDescent="0.2">
      <c r="A178" s="3" t="s">
        <v>1457</v>
      </c>
      <c r="B178" s="3" t="str">
        <f t="shared" si="9"/>
        <v>P05</v>
      </c>
      <c r="C178" s="3" t="s">
        <v>1454</v>
      </c>
      <c r="D178" s="3" t="s">
        <v>538</v>
      </c>
      <c r="E178" t="str">
        <f t="shared" si="8"/>
        <v>M22P05U04N06</v>
      </c>
      <c r="F178" s="26">
        <f ca="1">IFERROR(VLOOKUP(G178,模型表!C:U,19,0),0)</f>
        <v>0</v>
      </c>
      <c r="H178" s="26" t="str">
        <f ca="1">IFERROR(IF($F178=0,"",(VLOOKUP(RIGHT(A178,2)+0,难度表!B:F,3,FALSE)*K178+N178)),0)</f>
        <v/>
      </c>
      <c r="I178" s="26" t="str">
        <f ca="1">IFERROR(IF($F178=0,"",(VLOOKUP(RIGHT(B178,2)+0,难度表!B:F,4,FALSE)*L178+O178)),0)</f>
        <v/>
      </c>
      <c r="J178" s="26" t="str">
        <f ca="1">IFERROR(IF($F178=0,"",(VLOOKUP(RIGHT(B178,2)+0,难度表!B:F,5,FALSE)*M178+P178)),0)</f>
        <v/>
      </c>
      <c r="M178" s="3"/>
      <c r="N178" s="26">
        <v>0</v>
      </c>
      <c r="O178" s="26">
        <v>0</v>
      </c>
      <c r="P178" s="26">
        <v>0</v>
      </c>
      <c r="Q178" s="26">
        <v>0</v>
      </c>
      <c r="R178" s="58" t="s">
        <v>545</v>
      </c>
      <c r="S178" s="26">
        <v>1</v>
      </c>
      <c r="T178" s="26">
        <v>0</v>
      </c>
      <c r="U178" s="26">
        <f ca="1">IFERROR(VLOOKUP(G178,模型表!$C:$T,18,FALSE),0)</f>
        <v>0</v>
      </c>
      <c r="V178" s="26">
        <f>IFERROR(VLOOKUP(G178,模型表!$C:$J,8,FALSE),0)</f>
        <v>0</v>
      </c>
      <c r="W178" s="26" t="s">
        <v>1081</v>
      </c>
      <c r="X178" s="26">
        <v>2</v>
      </c>
      <c r="Y178" s="26" t="str" cm="1">
        <f t="array" aca="1" ref="Y178" ca="1">INDEX(E:E,SMALL(IF($F$2:$F$3000,ROW($2:$3000),4^8),ROW(A177)))&amp;""</f>
        <v/>
      </c>
      <c r="Z178" s="26" t="str">
        <f t="shared" ca="1" si="10"/>
        <v/>
      </c>
      <c r="AA178" s="26" t="str">
        <f t="shared" ca="1" si="11"/>
        <v/>
      </c>
      <c r="AC178" s="26" t="str">
        <f ca="1">IFERROR(IFERROR(VLOOKUP($V178,索引表!$L$7:$O$13,2,FALSE)*VLOOKUP(VLOOKUP($G178,索引表!$R:$U,4,FALSE),索引表!$I$18:$L$30,2,FALSE)*VLOOKUP($U178,索引表!E:F,2,FALSE),IF($U178="小怪",0.738,"")),0)</f>
        <v/>
      </c>
      <c r="AD178" s="26" t="str">
        <f ca="1">IFERROR(IFERROR(VLOOKUP($V178,索引表!$L$7:$O$13,3,FALSE)*VLOOKUP(VLOOKUP($G178,索引表!$R:$U,4,FALSE),索引表!$I$18:$L$30,3,FALSE)*VLOOKUP($U178,索引表!G:H,2,FALSE)*0.3,IF($U178="小怪",0.2,"")),0)</f>
        <v/>
      </c>
      <c r="AE178" s="3" t="str">
        <f ca="1">IFERROR(IF(D178="N08",IF(F178&lt;&gt;0,50,""),IFERROR(VLOOKUP($V178,索引表!$L$7:$O$13,4,FALSE)*VLOOKUP(VLOOKUP($G178,索引表!$R:$U,4,FALSE),索引表!$I$18:$L$30,4,FALSE)*VLOOKUP($U178,索引表!I:J,2,FALSE)*4,IF($U178="小怪",1*3.45*0.9*0.9,""))),0)</f>
        <v/>
      </c>
    </row>
    <row r="179" spans="1:31" x14ac:dyDescent="0.2">
      <c r="A179" s="3" t="s">
        <v>1457</v>
      </c>
      <c r="B179" s="3" t="str">
        <f t="shared" si="9"/>
        <v>P05</v>
      </c>
      <c r="C179" s="3" t="s">
        <v>1454</v>
      </c>
      <c r="D179" s="3" t="s">
        <v>542</v>
      </c>
      <c r="E179" t="str">
        <f t="shared" si="8"/>
        <v>M22P05U04N07</v>
      </c>
      <c r="F179" s="26">
        <f ca="1">IFERROR(VLOOKUP(G179,模型表!C:U,19,0),0)</f>
        <v>0</v>
      </c>
      <c r="H179" s="26" t="str">
        <f ca="1">IFERROR(IF($F179=0,"",(VLOOKUP(RIGHT(A179,2)+0,难度表!B:F,3,FALSE)*K179+N179)),0)</f>
        <v/>
      </c>
      <c r="I179" s="26" t="str">
        <f ca="1">IFERROR(IF($F179=0,"",(VLOOKUP(RIGHT(B179,2)+0,难度表!B:F,4,FALSE)*L179+O179)),0)</f>
        <v/>
      </c>
      <c r="J179" s="26" t="str">
        <f ca="1">IFERROR(IF($F179=0,"",(VLOOKUP(RIGHT(B179,2)+0,难度表!B:F,5,FALSE)*M179+P179)),0)</f>
        <v/>
      </c>
      <c r="M179" s="3"/>
      <c r="N179" s="26">
        <v>0</v>
      </c>
      <c r="O179" s="26">
        <v>0</v>
      </c>
      <c r="P179" s="26">
        <v>0</v>
      </c>
      <c r="Q179" s="26">
        <v>0</v>
      </c>
      <c r="R179" s="58" t="s">
        <v>545</v>
      </c>
      <c r="S179" s="26">
        <v>1</v>
      </c>
      <c r="T179" s="26">
        <v>0</v>
      </c>
      <c r="U179" s="26">
        <f ca="1">IFERROR(VLOOKUP(G179,模型表!$C:$T,18,FALSE),0)</f>
        <v>0</v>
      </c>
      <c r="V179" s="26">
        <f>IFERROR(VLOOKUP(G179,模型表!$C:$J,8,FALSE),0)</f>
        <v>0</v>
      </c>
      <c r="W179" s="26">
        <v>0.18000000000000002</v>
      </c>
      <c r="X179" s="26">
        <v>2</v>
      </c>
      <c r="Y179" s="26" t="str" cm="1">
        <f t="array" aca="1" ref="Y179" ca="1">INDEX(E:E,SMALL(IF($F$2:$F$3000,ROW($2:$3000),4^8),ROW(A178)))&amp;""</f>
        <v/>
      </c>
      <c r="Z179" s="26" t="str">
        <f t="shared" ca="1" si="10"/>
        <v/>
      </c>
      <c r="AA179" s="26" t="str">
        <f t="shared" ca="1" si="11"/>
        <v/>
      </c>
      <c r="AC179" s="26" t="str">
        <f ca="1">IFERROR(IFERROR(VLOOKUP($V179,索引表!$L$7:$O$13,2,FALSE)*VLOOKUP(VLOOKUP($G179,索引表!$R:$U,4,FALSE),索引表!$I$18:$L$30,2,FALSE)*VLOOKUP($U179,索引表!E:F,2,FALSE),IF($U179="小怪",0.738,"")),0)</f>
        <v/>
      </c>
      <c r="AD179" s="26" t="str">
        <f ca="1">IFERROR(IFERROR(VLOOKUP($V179,索引表!$L$7:$O$13,3,FALSE)*VLOOKUP(VLOOKUP($G179,索引表!$R:$U,4,FALSE),索引表!$I$18:$L$30,3,FALSE)*VLOOKUP($U179,索引表!G:H,2,FALSE)*0.3,IF($U179="小怪",0.2,"")),0)</f>
        <v/>
      </c>
      <c r="AE179" s="3" t="str">
        <f ca="1">IFERROR(IF(D179="N08",IF(F179&lt;&gt;0,50,""),IFERROR(VLOOKUP($V179,索引表!$L$7:$O$13,4,FALSE)*VLOOKUP(VLOOKUP($G179,索引表!$R:$U,4,FALSE),索引表!$I$18:$L$30,4,FALSE)*VLOOKUP($U179,索引表!I:J,2,FALSE)*4,IF($U179="小怪",1*3.45*0.9*0.9,""))),0)</f>
        <v/>
      </c>
    </row>
    <row r="180" spans="1:31" x14ac:dyDescent="0.2">
      <c r="A180" s="3" t="s">
        <v>1457</v>
      </c>
      <c r="B180" s="3" t="str">
        <f t="shared" si="9"/>
        <v>P05</v>
      </c>
      <c r="C180" s="3" t="s">
        <v>1454</v>
      </c>
      <c r="D180" s="3" t="s">
        <v>543</v>
      </c>
      <c r="E180" t="str">
        <f t="shared" si="8"/>
        <v>M22P05U04N08</v>
      </c>
      <c r="F180" s="26">
        <f ca="1">IFERROR(VLOOKUP(G180,模型表!C:U,19,0),0)</f>
        <v>0</v>
      </c>
      <c r="H180" s="26" t="str">
        <f ca="1">IFERROR(IF($F180=0,"",(VLOOKUP(RIGHT(A180,2)+0,难度表!B:F,3,FALSE)*K180+N180)),0)</f>
        <v/>
      </c>
      <c r="I180" s="26" t="str">
        <f ca="1">IFERROR(IF($F180=0,"",(VLOOKUP(RIGHT(B180,2)+0,难度表!B:F,4,FALSE)*L180+O180)),0)</f>
        <v/>
      </c>
      <c r="J180" s="26" t="str">
        <f ca="1">IFERROR(IF($F180=0,"",(VLOOKUP(RIGHT(B180,2)+0,难度表!B:F,5,FALSE)*M180+P180)),0)</f>
        <v/>
      </c>
      <c r="M180" s="3"/>
      <c r="N180" s="26">
        <v>0</v>
      </c>
      <c r="O180" s="26">
        <v>0</v>
      </c>
      <c r="P180" s="26">
        <v>0</v>
      </c>
      <c r="Q180" s="26">
        <v>0</v>
      </c>
      <c r="R180" s="59" t="s">
        <v>845</v>
      </c>
      <c r="S180" s="26">
        <v>1</v>
      </c>
      <c r="T180" s="26">
        <v>0</v>
      </c>
      <c r="U180" s="26">
        <f ca="1">IFERROR(VLOOKUP(G180,模型表!$C:$T,18,FALSE),0)</f>
        <v>0</v>
      </c>
      <c r="V180" s="26">
        <f>IFERROR(VLOOKUP(G180,模型表!$C:$J,8,FALSE),0)</f>
        <v>0</v>
      </c>
      <c r="W180" s="26" t="s">
        <v>1081</v>
      </c>
      <c r="X180" s="26">
        <v>2</v>
      </c>
      <c r="Y180" s="26" t="str" cm="1">
        <f t="array" aca="1" ref="Y180" ca="1">INDEX(E:E,SMALL(IF($F$2:$F$3000,ROW($2:$3000),4^8),ROW(A179)))&amp;""</f>
        <v/>
      </c>
      <c r="Z180" s="26" t="str">
        <f t="shared" ca="1" si="10"/>
        <v/>
      </c>
      <c r="AA180" s="26" t="str">
        <f t="shared" ca="1" si="11"/>
        <v/>
      </c>
      <c r="AC180" s="26" t="str">
        <f ca="1">IFERROR(IFERROR(VLOOKUP($V180,索引表!$L$7:$O$13,2,FALSE)*VLOOKUP(VLOOKUP($G180,索引表!$R:$U,4,FALSE),索引表!$I$18:$L$30,2,FALSE)*VLOOKUP($U180,索引表!E:F,2,FALSE),IF($U180="小怪",0.738,"")),0)</f>
        <v/>
      </c>
      <c r="AD180" s="26" t="str">
        <f ca="1">IFERROR(IFERROR(VLOOKUP($V180,索引表!$L$7:$O$13,3,FALSE)*VLOOKUP(VLOOKUP($G180,索引表!$R:$U,4,FALSE),索引表!$I$18:$L$30,3,FALSE)*VLOOKUP($U180,索引表!G:H,2,FALSE)*0.3,IF($U180="小怪",0.2,"")),0)</f>
        <v/>
      </c>
      <c r="AE180" s="3" t="str">
        <f ca="1">IFERROR(IF(D180="N08",IF(F180&lt;&gt;0,50,""),IFERROR(VLOOKUP($V180,索引表!$L$7:$O$13,4,FALSE)*VLOOKUP(VLOOKUP($G180,索引表!$R:$U,4,FALSE),索引表!$I$18:$L$30,4,FALSE)*VLOOKUP($U180,索引表!I:J,2,FALSE)*4,IF($U180="小怪",1*3.45*0.9*0.9,""))),0)</f>
        <v/>
      </c>
    </row>
    <row r="181" spans="1:31" x14ac:dyDescent="0.2">
      <c r="A181" s="3" t="s">
        <v>1457</v>
      </c>
      <c r="B181" s="3" t="str">
        <f t="shared" si="9"/>
        <v>P05</v>
      </c>
      <c r="C181" s="3" t="s">
        <v>541</v>
      </c>
      <c r="D181" s="3" t="s">
        <v>544</v>
      </c>
      <c r="E181" t="str">
        <f t="shared" si="8"/>
        <v>M22P05U04N09</v>
      </c>
      <c r="F181" s="26">
        <f ca="1">IFERROR(VLOOKUP(G181,模型表!C:U,19,0),0)</f>
        <v>0</v>
      </c>
      <c r="H181" s="26" t="str">
        <f ca="1">IFERROR(IF($F181=0,"",(VLOOKUP(RIGHT(A181,2)+0,难度表!B:F,3,FALSE)*K181+N181)),0)</f>
        <v/>
      </c>
      <c r="I181" s="26" t="str">
        <f ca="1">IFERROR(IF($F181=0,"",(VLOOKUP(RIGHT(B181,2)+0,难度表!B:F,4,FALSE)*L181+O181)),0)</f>
        <v/>
      </c>
      <c r="J181" s="26" t="str">
        <f ca="1">IFERROR(IF($F181=0,"",(VLOOKUP(RIGHT(B181,2)+0,难度表!B:F,5,FALSE)*M181+P181)),0)</f>
        <v/>
      </c>
      <c r="M181" s="3"/>
      <c r="N181" s="26">
        <v>0</v>
      </c>
      <c r="O181" s="26">
        <v>0</v>
      </c>
      <c r="P181" s="26">
        <v>0</v>
      </c>
      <c r="Q181" s="26">
        <v>0</v>
      </c>
      <c r="R181" s="58" t="s">
        <v>545</v>
      </c>
      <c r="S181" s="26">
        <v>1</v>
      </c>
      <c r="T181" s="26">
        <v>0</v>
      </c>
      <c r="U181" s="26">
        <f ca="1">IFERROR(VLOOKUP(G181,模型表!$C:$T,18,FALSE),0)</f>
        <v>0</v>
      </c>
      <c r="V181" s="26">
        <f>IFERROR(VLOOKUP(G181,模型表!$C:$J,8,FALSE),0)</f>
        <v>0</v>
      </c>
      <c r="W181" s="26">
        <v>0.18000000000000002</v>
      </c>
      <c r="X181" s="26">
        <v>2</v>
      </c>
      <c r="Y181" s="26" t="str" cm="1">
        <f t="array" aca="1" ref="Y181" ca="1">INDEX(E:E,SMALL(IF($F$2:$F$3000,ROW($2:$3000),4^8),ROW(A180)))&amp;""</f>
        <v/>
      </c>
      <c r="Z181" s="26" t="str">
        <f t="shared" ca="1" si="10"/>
        <v/>
      </c>
      <c r="AA181" s="26" t="str">
        <f t="shared" ca="1" si="11"/>
        <v/>
      </c>
      <c r="AC181" s="26" t="str">
        <f ca="1">IFERROR(IFERROR(VLOOKUP($V181,索引表!$L$7:$O$13,2,FALSE)*VLOOKUP(VLOOKUP($G181,索引表!$R:$U,4,FALSE),索引表!$I$18:$L$30,2,FALSE)*VLOOKUP($U181,索引表!E:F,2,FALSE),IF($U181="小怪",0.738,"")),0)</f>
        <v/>
      </c>
      <c r="AD181" s="26" t="str">
        <f ca="1">IFERROR(IFERROR(VLOOKUP($V181,索引表!$L$7:$O$13,3,FALSE)*VLOOKUP(VLOOKUP($G181,索引表!$R:$U,4,FALSE),索引表!$I$18:$L$30,3,FALSE)*VLOOKUP($U181,索引表!G:H,2,FALSE)*0.3,IF($U181="小怪",0.2,"")),0)</f>
        <v/>
      </c>
      <c r="AE181" s="3" t="str">
        <f ca="1">IFERROR(IF(D181="N08",IF(F181&lt;&gt;0,50,""),IFERROR(VLOOKUP($V181,索引表!$L$7:$O$13,4,FALSE)*VLOOKUP(VLOOKUP($G181,索引表!$R:$U,4,FALSE),索引表!$I$18:$L$30,4,FALSE)*VLOOKUP($U181,索引表!I:J,2,FALSE)*4,IF($U181="小怪",1*3.45*0.9*0.9,""))),0)</f>
        <v/>
      </c>
    </row>
    <row r="182" spans="1:31" x14ac:dyDescent="0.2">
      <c r="A182" s="3" t="s">
        <v>1457</v>
      </c>
      <c r="B182" s="3" t="str">
        <f t="shared" si="9"/>
        <v>P06</v>
      </c>
      <c r="C182" s="3" t="s">
        <v>532</v>
      </c>
      <c r="D182" s="3" t="s">
        <v>533</v>
      </c>
      <c r="E182" t="str">
        <f t="shared" si="8"/>
        <v>M22P06U01N01</v>
      </c>
      <c r="F182" s="26">
        <f ca="1">IFERROR(VLOOKUP(G182,模型表!C:U,19,0),0)</f>
        <v>0</v>
      </c>
      <c r="H182" s="26" t="str">
        <f ca="1">IFERROR(IF($F182=0,"",(VLOOKUP(RIGHT(A182,2)+0,难度表!B:F,3,FALSE)*K182+N182)),0)</f>
        <v/>
      </c>
      <c r="I182" s="26" t="str">
        <f ca="1">IFERROR(IF($F182=0,"",(VLOOKUP(RIGHT(B182,2)+0,难度表!B:F,4,FALSE)*L182+O182)),0)</f>
        <v/>
      </c>
      <c r="J182" s="26" t="str">
        <f ca="1">IFERROR(IF($F182=0,"",(VLOOKUP(RIGHT(B182,2)+0,难度表!B:F,5,FALSE)*M182+P182)),0)</f>
        <v/>
      </c>
      <c r="K182" s="40"/>
      <c r="L182" s="40"/>
      <c r="M182" s="40"/>
      <c r="N182" s="26">
        <v>0</v>
      </c>
      <c r="O182" s="26">
        <v>0</v>
      </c>
      <c r="P182" s="26">
        <v>0</v>
      </c>
      <c r="Q182" s="26">
        <v>0</v>
      </c>
      <c r="R182" s="58" t="s">
        <v>1274</v>
      </c>
      <c r="S182" s="26">
        <v>1</v>
      </c>
      <c r="T182" s="26">
        <v>0</v>
      </c>
      <c r="U182" s="26">
        <f ca="1">IFERROR(VLOOKUP(G182,模型表!$C:$T,18,FALSE),0)</f>
        <v>0</v>
      </c>
      <c r="V182" s="26">
        <f>IFERROR(VLOOKUP(G182,模型表!$C:$J,8,FALSE),0)</f>
        <v>0</v>
      </c>
      <c r="W182" s="26" t="s">
        <v>1081</v>
      </c>
      <c r="X182" s="26">
        <v>2</v>
      </c>
      <c r="Y182" s="26" t="str" cm="1">
        <f t="array" aca="1" ref="Y182" ca="1">INDEX(E:E,SMALL(IF($F$2:$F$3000,ROW($2:$3000),4^8),ROW(A181)))&amp;""</f>
        <v/>
      </c>
      <c r="Z182" s="26" t="str">
        <f t="shared" ca="1" si="10"/>
        <v/>
      </c>
      <c r="AA182" s="26" t="str">
        <f t="shared" ca="1" si="11"/>
        <v/>
      </c>
      <c r="AC182" s="26" t="str">
        <f ca="1">IFERROR(IFERROR(VLOOKUP($V182,索引表!$L$7:$O$13,2,FALSE)*VLOOKUP(VLOOKUP($G182,索引表!$R:$U,4,FALSE),索引表!$I$18:$L$30,2,FALSE)*VLOOKUP($U182,索引表!E:F,2,FALSE),IF($U182="小怪",0.738,"")),0)</f>
        <v/>
      </c>
      <c r="AD182" s="26" t="str">
        <f ca="1">IFERROR(IFERROR(VLOOKUP($V182,索引表!$L$7:$O$13,3,FALSE)*VLOOKUP(VLOOKUP($G182,索引表!$R:$U,4,FALSE),索引表!$I$18:$L$30,3,FALSE)*VLOOKUP($U182,索引表!G:H,2,FALSE)*0.3,IF($U182="小怪",0.2,"")),0)</f>
        <v/>
      </c>
      <c r="AE182" s="3" t="str">
        <f ca="1">IFERROR(IF(D182="N08",IF(F182&lt;&gt;0,50,""),IFERROR(VLOOKUP($V182,索引表!$L$7:$O$13,4,FALSE)*VLOOKUP(VLOOKUP($G182,索引表!$R:$U,4,FALSE),索引表!$I$18:$L$30,4,FALSE)*VLOOKUP($U182,索引表!I:J,2,FALSE)*4,IF($U182="小怪",1*3.45*0.9*0.9,""))),0)</f>
        <v/>
      </c>
    </row>
    <row r="183" spans="1:31" x14ac:dyDescent="0.2">
      <c r="A183" s="3" t="s">
        <v>1457</v>
      </c>
      <c r="B183" s="3" t="str">
        <f t="shared" si="9"/>
        <v>P06</v>
      </c>
      <c r="C183" s="3" t="s">
        <v>532</v>
      </c>
      <c r="D183" s="3" t="s">
        <v>534</v>
      </c>
      <c r="E183" t="str">
        <f t="shared" si="8"/>
        <v>M22P06U01N02</v>
      </c>
      <c r="F183" s="26">
        <f ca="1">IFERROR(VLOOKUP(G183,模型表!C:U,19,0),0)</f>
        <v>0</v>
      </c>
      <c r="H183" s="26" t="str">
        <f ca="1">IFERROR(IF($F183=0,"",(VLOOKUP(RIGHT(A183,2)+0,难度表!B:F,3,FALSE)*K183+N183)),0)</f>
        <v/>
      </c>
      <c r="I183" s="26" t="str">
        <f ca="1">IFERROR(IF($F183=0,"",(VLOOKUP(RIGHT(B183,2)+0,难度表!B:F,4,FALSE)*L183+O183)),0)</f>
        <v/>
      </c>
      <c r="J183" s="26" t="str">
        <f ca="1">IFERROR(IF($F183=0,"",(VLOOKUP(RIGHT(B183,2)+0,难度表!B:F,5,FALSE)*M183+P183)),0)</f>
        <v/>
      </c>
      <c r="K183" s="40"/>
      <c r="L183" s="40"/>
      <c r="M183" s="40"/>
      <c r="N183" s="26">
        <v>0</v>
      </c>
      <c r="O183" s="26">
        <v>0</v>
      </c>
      <c r="P183" s="26">
        <v>0</v>
      </c>
      <c r="Q183" s="26">
        <v>0</v>
      </c>
      <c r="R183" s="58" t="s">
        <v>545</v>
      </c>
      <c r="S183" s="26">
        <v>1</v>
      </c>
      <c r="T183" s="26">
        <v>0</v>
      </c>
      <c r="U183" s="26">
        <f ca="1">IFERROR(VLOOKUP(G183,模型表!$C:$T,18,FALSE),0)</f>
        <v>0</v>
      </c>
      <c r="V183" s="26">
        <f>IFERROR(VLOOKUP(G183,模型表!$C:$J,8,FALSE),0)</f>
        <v>0</v>
      </c>
      <c r="W183" s="26" t="s">
        <v>1081</v>
      </c>
      <c r="X183" s="26">
        <v>2</v>
      </c>
      <c r="Y183" s="26" t="str" cm="1">
        <f t="array" aca="1" ref="Y183" ca="1">INDEX(E:E,SMALL(IF($F$2:$F$3000,ROW($2:$3000),4^8),ROW(A182)))&amp;""</f>
        <v/>
      </c>
      <c r="Z183" s="26" t="str">
        <f t="shared" ca="1" si="10"/>
        <v/>
      </c>
      <c r="AA183" s="26" t="str">
        <f t="shared" ca="1" si="11"/>
        <v/>
      </c>
      <c r="AC183" s="26" t="str">
        <f ca="1">IFERROR(IFERROR(VLOOKUP($V183,索引表!$L$7:$O$13,2,FALSE)*VLOOKUP(VLOOKUP($G183,索引表!$R:$U,4,FALSE),索引表!$I$18:$L$30,2,FALSE)*VLOOKUP($U183,索引表!E:F,2,FALSE),IF($U183="小怪",0.738,"")),0)</f>
        <v/>
      </c>
      <c r="AD183" s="26" t="str">
        <f ca="1">IFERROR(IFERROR(VLOOKUP($V183,索引表!$L$7:$O$13,3,FALSE)*VLOOKUP(VLOOKUP($G183,索引表!$R:$U,4,FALSE),索引表!$I$18:$L$30,3,FALSE)*VLOOKUP($U183,索引表!G:H,2,FALSE)*0.3,IF($U183="小怪",0.2,"")),0)</f>
        <v/>
      </c>
      <c r="AE183" s="3" t="str">
        <f ca="1">IFERROR(IF(D183="N08",IF(F183&lt;&gt;0,50,""),IFERROR(VLOOKUP($V183,索引表!$L$7:$O$13,4,FALSE)*VLOOKUP(VLOOKUP($G183,索引表!$R:$U,4,FALSE),索引表!$I$18:$L$30,4,FALSE)*VLOOKUP($U183,索引表!I:J,2,FALSE)*4,IF($U183="小怪",1*3.45*0.9*0.9,""))),0)</f>
        <v/>
      </c>
    </row>
    <row r="184" spans="1:31" x14ac:dyDescent="0.2">
      <c r="A184" s="3" t="s">
        <v>1457</v>
      </c>
      <c r="B184" s="3" t="str">
        <f t="shared" si="9"/>
        <v>P06</v>
      </c>
      <c r="C184" s="3" t="s">
        <v>532</v>
      </c>
      <c r="D184" s="3" t="s">
        <v>535</v>
      </c>
      <c r="E184" t="str">
        <f t="shared" si="8"/>
        <v>M22P06U01N03</v>
      </c>
      <c r="F184" s="26">
        <f ca="1">IFERROR(VLOOKUP(G184,模型表!C:U,19,0),0)</f>
        <v>0</v>
      </c>
      <c r="H184" s="26" t="str">
        <f ca="1">IFERROR(IF($F184=0,"",(VLOOKUP(RIGHT(A184,2)+0,难度表!B:F,3,FALSE)*K184+N184)),0)</f>
        <v/>
      </c>
      <c r="I184" s="26" t="str">
        <f ca="1">IFERROR(IF($F184=0,"",(VLOOKUP(RIGHT(B184,2)+0,难度表!B:F,4,FALSE)*L184+O184)),0)</f>
        <v/>
      </c>
      <c r="J184" s="26" t="str">
        <f ca="1">IFERROR(IF($F184=0,"",(VLOOKUP(RIGHT(B184,2)+0,难度表!B:F,5,FALSE)*M184+P184)),0)</f>
        <v/>
      </c>
      <c r="M184" s="40"/>
      <c r="N184" s="26">
        <v>0</v>
      </c>
      <c r="O184" s="26">
        <v>0</v>
      </c>
      <c r="P184" s="26">
        <v>0</v>
      </c>
      <c r="Q184" s="26">
        <v>0</v>
      </c>
      <c r="R184" s="58" t="s">
        <v>545</v>
      </c>
      <c r="S184" s="26">
        <v>1</v>
      </c>
      <c r="T184" s="26">
        <v>0</v>
      </c>
      <c r="U184" s="26">
        <f ca="1">IFERROR(VLOOKUP(G184,模型表!$C:$T,18,FALSE),0)</f>
        <v>0</v>
      </c>
      <c r="V184" s="26">
        <f>IFERROR(VLOOKUP(G184,模型表!$C:$J,8,FALSE),0)</f>
        <v>0</v>
      </c>
      <c r="W184" s="26" t="s">
        <v>1081</v>
      </c>
      <c r="X184" s="26">
        <v>2</v>
      </c>
      <c r="Y184" s="26" t="str" cm="1">
        <f t="array" aca="1" ref="Y184" ca="1">INDEX(E:E,SMALL(IF($F$2:$F$3000,ROW($2:$3000),4^8),ROW(A183)))&amp;""</f>
        <v/>
      </c>
      <c r="Z184" s="26" t="str">
        <f t="shared" ca="1" si="10"/>
        <v/>
      </c>
      <c r="AA184" s="26" t="str">
        <f t="shared" ca="1" si="11"/>
        <v/>
      </c>
      <c r="AC184" s="26" t="str">
        <f ca="1">IFERROR(IFERROR(VLOOKUP($V184,索引表!$L$7:$O$13,2,FALSE)*VLOOKUP(VLOOKUP($G184,索引表!$R:$U,4,FALSE),索引表!$I$18:$L$30,2,FALSE)*VLOOKUP($U184,索引表!E:F,2,FALSE),IF($U184="小怪",0.738,"")),0)</f>
        <v/>
      </c>
      <c r="AD184" s="26" t="str">
        <f ca="1">IFERROR(IFERROR(VLOOKUP($V184,索引表!$L$7:$O$13,3,FALSE)*VLOOKUP(VLOOKUP($G184,索引表!$R:$U,4,FALSE),索引表!$I$18:$L$30,3,FALSE)*VLOOKUP($U184,索引表!G:H,2,FALSE)*0.3,IF($U184="小怪",0.2,"")),0)</f>
        <v/>
      </c>
      <c r="AE184" s="3" t="str">
        <f ca="1">IFERROR(IF(D184="N08",IF(F184&lt;&gt;0,50,""),IFERROR(VLOOKUP($V184,索引表!$L$7:$O$13,4,FALSE)*VLOOKUP(VLOOKUP($G184,索引表!$R:$U,4,FALSE),索引表!$I$18:$L$30,4,FALSE)*VLOOKUP($U184,索引表!I:J,2,FALSE)*4,IF($U184="小怪",1*3.45*0.9*0.9,""))),0)</f>
        <v/>
      </c>
    </row>
    <row r="185" spans="1:31" x14ac:dyDescent="0.2">
      <c r="A185" s="3" t="s">
        <v>1457</v>
      </c>
      <c r="B185" s="3" t="str">
        <f t="shared" si="9"/>
        <v>P06</v>
      </c>
      <c r="C185" s="3" t="s">
        <v>532</v>
      </c>
      <c r="D185" s="3" t="s">
        <v>536</v>
      </c>
      <c r="E185" t="str">
        <f t="shared" si="8"/>
        <v>M22P06U01N04</v>
      </c>
      <c r="F185" s="26">
        <f ca="1">IFERROR(VLOOKUP(G185,模型表!C:U,19,0),0)</f>
        <v>0</v>
      </c>
      <c r="H185" s="26" t="str">
        <f ca="1">IFERROR(IF($F185=0,"",(VLOOKUP(RIGHT(A185,2)+0,难度表!B:F,3,FALSE)*K185+N185)),0)</f>
        <v/>
      </c>
      <c r="I185" s="26" t="str">
        <f ca="1">IFERROR(IF($F185=0,"",(VLOOKUP(RIGHT(B185,2)+0,难度表!B:F,4,FALSE)*L185+O185)),0)</f>
        <v/>
      </c>
      <c r="J185" s="26" t="str">
        <f ca="1">IFERROR(IF($F185=0,"",(VLOOKUP(RIGHT(B185,2)+0,难度表!B:F,5,FALSE)*M185+P185)),0)</f>
        <v/>
      </c>
      <c r="K185" s="40"/>
      <c r="L185" s="40"/>
      <c r="M185" s="40"/>
      <c r="N185" s="26">
        <v>0</v>
      </c>
      <c r="O185" s="26">
        <v>0</v>
      </c>
      <c r="P185" s="26">
        <v>0</v>
      </c>
      <c r="Q185" s="26">
        <v>0</v>
      </c>
      <c r="R185" s="58" t="s">
        <v>1274</v>
      </c>
      <c r="S185" s="26">
        <v>1</v>
      </c>
      <c r="T185" s="26">
        <v>0</v>
      </c>
      <c r="U185" s="26">
        <f ca="1">IFERROR(VLOOKUP(G185,模型表!$C:$T,18,FALSE),0)</f>
        <v>0</v>
      </c>
      <c r="V185" s="26">
        <f>IFERROR(VLOOKUP(G185,模型表!$C:$J,8,FALSE),0)</f>
        <v>0</v>
      </c>
      <c r="W185" s="26" t="s">
        <v>1081</v>
      </c>
      <c r="X185" s="26">
        <v>2</v>
      </c>
      <c r="Y185" s="26" t="str" cm="1">
        <f t="array" aca="1" ref="Y185" ca="1">INDEX(E:E,SMALL(IF($F$2:$F$3000,ROW($2:$3000),4^8),ROW(A184)))&amp;""</f>
        <v/>
      </c>
      <c r="Z185" s="26" t="str">
        <f t="shared" ca="1" si="10"/>
        <v/>
      </c>
      <c r="AA185" s="26" t="str">
        <f t="shared" ca="1" si="11"/>
        <v/>
      </c>
      <c r="AC185" s="26" t="str">
        <f ca="1">IFERROR(IFERROR(VLOOKUP($V185,索引表!$L$7:$O$13,2,FALSE)*VLOOKUP(VLOOKUP($G185,索引表!$R:$U,4,FALSE),索引表!$I$18:$L$30,2,FALSE)*VLOOKUP($U185,索引表!E:F,2,FALSE),IF($U185="小怪",0.738,"")),0)</f>
        <v/>
      </c>
      <c r="AD185" s="26" t="str">
        <f ca="1">IFERROR(IFERROR(VLOOKUP($V185,索引表!$L$7:$O$13,3,FALSE)*VLOOKUP(VLOOKUP($G185,索引表!$R:$U,4,FALSE),索引表!$I$18:$L$30,3,FALSE)*VLOOKUP($U185,索引表!G:H,2,FALSE)*0.3,IF($U185="小怪",0.2,"")),0)</f>
        <v/>
      </c>
      <c r="AE185" s="3" t="str">
        <f ca="1">IFERROR(IF(D185="N08",IF(F185&lt;&gt;0,50,""),IFERROR(VLOOKUP($V185,索引表!$L$7:$O$13,4,FALSE)*VLOOKUP(VLOOKUP($G185,索引表!$R:$U,4,FALSE),索引表!$I$18:$L$30,4,FALSE)*VLOOKUP($U185,索引表!I:J,2,FALSE)*4,IF($U185="小怪",1*3.45*0.9*0.9,""))),0)</f>
        <v/>
      </c>
    </row>
    <row r="186" spans="1:31" x14ac:dyDescent="0.2">
      <c r="A186" s="3" t="s">
        <v>1457</v>
      </c>
      <c r="B186" s="3" t="str">
        <f t="shared" si="9"/>
        <v>P06</v>
      </c>
      <c r="C186" s="3" t="s">
        <v>532</v>
      </c>
      <c r="D186" s="3" t="s">
        <v>537</v>
      </c>
      <c r="E186" t="str">
        <f t="shared" si="8"/>
        <v>M22P06U01N05</v>
      </c>
      <c r="F186" s="26">
        <f ca="1">IFERROR(VLOOKUP(G186,模型表!C:U,19,0),0)</f>
        <v>0</v>
      </c>
      <c r="H186" s="26" t="str">
        <f ca="1">IFERROR(IF($F186=0,"",(VLOOKUP(RIGHT(A186,2)+0,难度表!B:F,3,FALSE)*K186+N186)),0)</f>
        <v/>
      </c>
      <c r="I186" s="26" t="str">
        <f ca="1">IFERROR(IF($F186=0,"",(VLOOKUP(RIGHT(B186,2)+0,难度表!B:F,4,FALSE)*L186+O186)),0)</f>
        <v/>
      </c>
      <c r="J186" s="26" t="str">
        <f ca="1">IFERROR(IF($F186=0,"",(VLOOKUP(RIGHT(B186,2)+0,难度表!B:F,5,FALSE)*M186+P186)),0)</f>
        <v/>
      </c>
      <c r="M186" s="3"/>
      <c r="N186" s="26">
        <v>0</v>
      </c>
      <c r="O186" s="26">
        <v>0</v>
      </c>
      <c r="P186" s="26">
        <v>0</v>
      </c>
      <c r="Q186" s="26">
        <v>0</v>
      </c>
      <c r="R186" s="58" t="s">
        <v>545</v>
      </c>
      <c r="S186" s="26">
        <v>1</v>
      </c>
      <c r="T186" s="26">
        <v>0</v>
      </c>
      <c r="U186" s="26">
        <f ca="1">IFERROR(VLOOKUP(G186,模型表!$C:$T,18,FALSE),0)</f>
        <v>0</v>
      </c>
      <c r="V186" s="26">
        <f>IFERROR(VLOOKUP(G186,模型表!$C:$J,8,FALSE),0)</f>
        <v>0</v>
      </c>
      <c r="W186" s="26">
        <v>0.2</v>
      </c>
      <c r="X186" s="26">
        <v>2</v>
      </c>
      <c r="Y186" s="26" t="str" cm="1">
        <f t="array" aca="1" ref="Y186" ca="1">INDEX(E:E,SMALL(IF($F$2:$F$3000,ROW($2:$3000),4^8),ROW(A185)))&amp;""</f>
        <v/>
      </c>
      <c r="Z186" s="26" t="str">
        <f t="shared" ca="1" si="10"/>
        <v/>
      </c>
      <c r="AA186" s="26" t="str">
        <f t="shared" ca="1" si="11"/>
        <v/>
      </c>
      <c r="AC186" s="26" t="str">
        <f ca="1">IFERROR(IFERROR(VLOOKUP($V186,索引表!$L$7:$O$13,2,FALSE)*VLOOKUP(VLOOKUP($G186,索引表!$R:$U,4,FALSE),索引表!$I$18:$L$30,2,FALSE)*VLOOKUP($U186,索引表!E:F,2,FALSE),IF($U186="小怪",0.738,"")),0)</f>
        <v/>
      </c>
      <c r="AD186" s="26" t="str">
        <f ca="1">IFERROR(IFERROR(VLOOKUP($V186,索引表!$L$7:$O$13,3,FALSE)*VLOOKUP(VLOOKUP($G186,索引表!$R:$U,4,FALSE),索引表!$I$18:$L$30,3,FALSE)*VLOOKUP($U186,索引表!G:H,2,FALSE)*0.3,IF($U186="小怪",0.2,"")),0)</f>
        <v/>
      </c>
      <c r="AE186" s="3" t="str">
        <f ca="1">IFERROR(IF(D186="N08",IF(F186&lt;&gt;0,50,""),IFERROR(VLOOKUP($V186,索引表!$L$7:$O$13,4,FALSE)*VLOOKUP(VLOOKUP($G186,索引表!$R:$U,4,FALSE),索引表!$I$18:$L$30,4,FALSE)*VLOOKUP($U186,索引表!I:J,2,FALSE)*4,IF($U186="小怪",1*3.45*0.9*0.9,""))),0)</f>
        <v/>
      </c>
    </row>
    <row r="187" spans="1:31" x14ac:dyDescent="0.2">
      <c r="A187" s="3" t="s">
        <v>1457</v>
      </c>
      <c r="B187" s="3" t="str">
        <f t="shared" si="9"/>
        <v>P06</v>
      </c>
      <c r="C187" s="3" t="s">
        <v>532</v>
      </c>
      <c r="D187" s="3" t="s">
        <v>538</v>
      </c>
      <c r="E187" t="str">
        <f t="shared" si="8"/>
        <v>M22P06U01N06</v>
      </c>
      <c r="F187" s="26">
        <f ca="1">IFERROR(VLOOKUP(G187,模型表!C:U,19,0),0)</f>
        <v>0</v>
      </c>
      <c r="H187" s="26" t="str">
        <f ca="1">IFERROR(IF($F187=0,"",(VLOOKUP(RIGHT(A187,2)+0,难度表!B:F,3,FALSE)*K187+N187)),0)</f>
        <v/>
      </c>
      <c r="I187" s="26" t="str">
        <f ca="1">IFERROR(IF($F187=0,"",(VLOOKUP(RIGHT(B187,2)+0,难度表!B:F,4,FALSE)*L187+O187)),0)</f>
        <v/>
      </c>
      <c r="J187" s="26" t="str">
        <f ca="1">IFERROR(IF($F187=0,"",(VLOOKUP(RIGHT(B187,2)+0,难度表!B:F,5,FALSE)*M187+P187)),0)</f>
        <v/>
      </c>
      <c r="M187" s="3"/>
      <c r="N187" s="26">
        <v>0</v>
      </c>
      <c r="O187" s="26">
        <v>0</v>
      </c>
      <c r="P187" s="26">
        <v>0</v>
      </c>
      <c r="Q187" s="26">
        <v>0</v>
      </c>
      <c r="R187" s="58" t="s">
        <v>545</v>
      </c>
      <c r="S187" s="26">
        <v>1</v>
      </c>
      <c r="T187" s="26">
        <v>0</v>
      </c>
      <c r="U187" s="26">
        <f ca="1">IFERROR(VLOOKUP(G187,模型表!$C:$T,18,FALSE),0)</f>
        <v>0</v>
      </c>
      <c r="V187" s="26">
        <f>IFERROR(VLOOKUP(G187,模型表!$C:$J,8,FALSE),0)</f>
        <v>0</v>
      </c>
      <c r="W187" s="26" t="s">
        <v>1081</v>
      </c>
      <c r="X187" s="26">
        <v>2</v>
      </c>
      <c r="Y187" s="26" t="str" cm="1">
        <f t="array" aca="1" ref="Y187" ca="1">INDEX(E:E,SMALL(IF($F$2:$F$3000,ROW($2:$3000),4^8),ROW(A186)))&amp;""</f>
        <v/>
      </c>
      <c r="Z187" s="26" t="str">
        <f t="shared" ca="1" si="10"/>
        <v/>
      </c>
      <c r="AA187" s="26" t="str">
        <f t="shared" ca="1" si="11"/>
        <v/>
      </c>
      <c r="AC187" s="26" t="str">
        <f ca="1">IFERROR(IFERROR(VLOOKUP($V187,索引表!$L$7:$O$13,2,FALSE)*VLOOKUP(VLOOKUP($G187,索引表!$R:$U,4,FALSE),索引表!$I$18:$L$30,2,FALSE)*VLOOKUP($U187,索引表!E:F,2,FALSE),IF($U187="小怪",0.738,"")),0)</f>
        <v/>
      </c>
      <c r="AD187" s="26" t="str">
        <f ca="1">IFERROR(IFERROR(VLOOKUP($V187,索引表!$L$7:$O$13,3,FALSE)*VLOOKUP(VLOOKUP($G187,索引表!$R:$U,4,FALSE),索引表!$I$18:$L$30,3,FALSE)*VLOOKUP($U187,索引表!G:H,2,FALSE)*0.3,IF($U187="小怪",0.2,"")),0)</f>
        <v/>
      </c>
      <c r="AE187" s="3" t="str">
        <f ca="1">IFERROR(IF(D187="N08",IF(F187&lt;&gt;0,50,""),IFERROR(VLOOKUP($V187,索引表!$L$7:$O$13,4,FALSE)*VLOOKUP(VLOOKUP($G187,索引表!$R:$U,4,FALSE),索引表!$I$18:$L$30,4,FALSE)*VLOOKUP($U187,索引表!I:J,2,FALSE)*4,IF($U187="小怪",1*3.45*0.9*0.9,""))),0)</f>
        <v/>
      </c>
    </row>
    <row r="188" spans="1:31" x14ac:dyDescent="0.2">
      <c r="A188" s="3" t="s">
        <v>1457</v>
      </c>
      <c r="B188" s="3" t="str">
        <f t="shared" si="9"/>
        <v>P06</v>
      </c>
      <c r="C188" s="3" t="s">
        <v>532</v>
      </c>
      <c r="D188" s="3" t="s">
        <v>542</v>
      </c>
      <c r="E188" t="str">
        <f t="shared" si="8"/>
        <v>M22P06U01N07</v>
      </c>
      <c r="F188" s="26">
        <f ca="1">IFERROR(VLOOKUP(G188,模型表!C:U,19,0),0)</f>
        <v>0</v>
      </c>
      <c r="H188" s="26" t="str">
        <f ca="1">IFERROR(IF($F188=0,"",(VLOOKUP(RIGHT(A188,2)+0,难度表!B:F,3,FALSE)*K188+N188)),0)</f>
        <v/>
      </c>
      <c r="I188" s="26" t="str">
        <f ca="1">IFERROR(IF($F188=0,"",(VLOOKUP(RIGHT(B188,2)+0,难度表!B:F,4,FALSE)*L188+O188)),0)</f>
        <v/>
      </c>
      <c r="J188" s="26" t="str">
        <f ca="1">IFERROR(IF($F188=0,"",(VLOOKUP(RIGHT(B188,2)+0,难度表!B:F,5,FALSE)*M188+P188)),0)</f>
        <v/>
      </c>
      <c r="M188" s="3"/>
      <c r="N188" s="26">
        <v>0</v>
      </c>
      <c r="O188" s="26">
        <v>0</v>
      </c>
      <c r="P188" s="26">
        <v>0</v>
      </c>
      <c r="Q188" s="26">
        <v>0</v>
      </c>
      <c r="R188" s="58" t="s">
        <v>545</v>
      </c>
      <c r="S188" s="26">
        <v>1</v>
      </c>
      <c r="T188" s="26">
        <v>0</v>
      </c>
      <c r="U188" s="26">
        <f ca="1">IFERROR(VLOOKUP(G188,模型表!$C:$T,18,FALSE),0)</f>
        <v>0</v>
      </c>
      <c r="V188" s="26">
        <f>IFERROR(VLOOKUP(G188,模型表!$C:$J,8,FALSE),0)</f>
        <v>0</v>
      </c>
      <c r="W188" s="26" t="s">
        <v>1081</v>
      </c>
      <c r="X188" s="26">
        <v>2</v>
      </c>
      <c r="Y188" s="26" t="str" cm="1">
        <f t="array" aca="1" ref="Y188" ca="1">INDEX(E:E,SMALL(IF($F$2:$F$3000,ROW($2:$3000),4^8),ROW(A187)))&amp;""</f>
        <v/>
      </c>
      <c r="Z188" s="26" t="str">
        <f t="shared" ca="1" si="10"/>
        <v/>
      </c>
      <c r="AA188" s="26" t="str">
        <f t="shared" ca="1" si="11"/>
        <v/>
      </c>
      <c r="AC188" s="26" t="str">
        <f ca="1">IFERROR(IFERROR(VLOOKUP($V188,索引表!$L$7:$O$13,2,FALSE)*VLOOKUP(VLOOKUP($G188,索引表!$R:$U,4,FALSE),索引表!$I$18:$L$30,2,FALSE)*VLOOKUP($U188,索引表!E:F,2,FALSE),IF($U188="小怪",0.738,"")),0)</f>
        <v/>
      </c>
      <c r="AD188" s="26" t="str">
        <f ca="1">IFERROR(IFERROR(VLOOKUP($V188,索引表!$L$7:$O$13,3,FALSE)*VLOOKUP(VLOOKUP($G188,索引表!$R:$U,4,FALSE),索引表!$I$18:$L$30,3,FALSE)*VLOOKUP($U188,索引表!G:H,2,FALSE)*0.3,IF($U188="小怪",0.2,"")),0)</f>
        <v/>
      </c>
      <c r="AE188" s="3" t="str">
        <f ca="1">IFERROR(IF(D188="N08",IF(F188&lt;&gt;0,50,""),IFERROR(VLOOKUP($V188,索引表!$L$7:$O$13,4,FALSE)*VLOOKUP(VLOOKUP($G188,索引表!$R:$U,4,FALSE),索引表!$I$18:$L$30,4,FALSE)*VLOOKUP($U188,索引表!I:J,2,FALSE)*4,IF($U188="小怪",1*3.45*0.9*0.9,""))),0)</f>
        <v/>
      </c>
    </row>
    <row r="189" spans="1:31" x14ac:dyDescent="0.2">
      <c r="A189" s="3" t="s">
        <v>1457</v>
      </c>
      <c r="B189" s="3" t="str">
        <f t="shared" si="9"/>
        <v>P06</v>
      </c>
      <c r="C189" s="3" t="s">
        <v>532</v>
      </c>
      <c r="D189" s="3" t="s">
        <v>543</v>
      </c>
      <c r="E189" t="str">
        <f t="shared" si="8"/>
        <v>M22P06U01N08</v>
      </c>
      <c r="F189" s="26">
        <f ca="1">IFERROR(VLOOKUP(G189,模型表!C:U,19,0),0)</f>
        <v>0</v>
      </c>
      <c r="H189" s="26" t="str">
        <f ca="1">IFERROR(IF($F189=0,"",(VLOOKUP(RIGHT(A189,2)+0,难度表!B:F,3,FALSE)*K189+N189)),0)</f>
        <v/>
      </c>
      <c r="I189" s="26" t="str">
        <f ca="1">IFERROR(IF($F189=0,"",(VLOOKUP(RIGHT(B189,2)+0,难度表!B:F,4,FALSE)*L189+O189)),0)</f>
        <v/>
      </c>
      <c r="J189" s="26" t="str">
        <f ca="1">IFERROR(IF($F189=0,"",(VLOOKUP(RIGHT(B189,2)+0,难度表!B:F,5,FALSE)*M189+P189)),0)</f>
        <v/>
      </c>
      <c r="N189" s="26">
        <v>0</v>
      </c>
      <c r="O189" s="26">
        <v>0</v>
      </c>
      <c r="P189" s="26">
        <v>0</v>
      </c>
      <c r="Q189" s="26">
        <v>0</v>
      </c>
      <c r="R189" s="59" t="s">
        <v>845</v>
      </c>
      <c r="S189" s="26">
        <v>1</v>
      </c>
      <c r="T189" s="26">
        <v>0</v>
      </c>
      <c r="U189" s="26">
        <f ca="1">IFERROR(VLOOKUP(G189,模型表!$C:$T,18,FALSE),0)</f>
        <v>0</v>
      </c>
      <c r="V189" s="26">
        <f>IFERROR(VLOOKUP(G189,模型表!$C:$J,8,FALSE),0)</f>
        <v>0</v>
      </c>
      <c r="W189" s="26">
        <v>0.18000000000000002</v>
      </c>
      <c r="X189" s="26">
        <v>2</v>
      </c>
      <c r="Y189" s="26" t="str" cm="1">
        <f t="array" aca="1" ref="Y189" ca="1">INDEX(E:E,SMALL(IF($F$2:$F$3000,ROW($2:$3000),4^8),ROW(A188)))&amp;""</f>
        <v/>
      </c>
      <c r="Z189" s="26" t="str">
        <f t="shared" ca="1" si="10"/>
        <v/>
      </c>
      <c r="AA189" s="26" t="str">
        <f t="shared" ca="1" si="11"/>
        <v/>
      </c>
      <c r="AC189" s="26" t="str">
        <f ca="1">IFERROR(IFERROR(VLOOKUP($V189,索引表!$L$7:$O$13,2,FALSE)*VLOOKUP(VLOOKUP($G189,索引表!$R:$U,4,FALSE),索引表!$I$18:$L$30,2,FALSE)*VLOOKUP($U189,索引表!E:F,2,FALSE),IF($U189="小怪",0.738,"")),0)</f>
        <v/>
      </c>
      <c r="AD189" s="26" t="str">
        <f ca="1">IFERROR(IFERROR(VLOOKUP($V189,索引表!$L$7:$O$13,3,FALSE)*VLOOKUP(VLOOKUP($G189,索引表!$R:$U,4,FALSE),索引表!$I$18:$L$30,3,FALSE)*VLOOKUP($U189,索引表!G:H,2,FALSE)*0.3,IF($U189="小怪",0.2,"")),0)</f>
        <v/>
      </c>
      <c r="AE189" s="3" t="str">
        <f ca="1">IFERROR(IF(D189="N08",IF(F189&lt;&gt;0,50,""),IFERROR(VLOOKUP($V189,索引表!$L$7:$O$13,4,FALSE)*VLOOKUP(VLOOKUP($G189,索引表!$R:$U,4,FALSE),索引表!$I$18:$L$30,4,FALSE)*VLOOKUP($U189,索引表!I:J,2,FALSE)*4,IF($U189="小怪",1*3.45*0.9*0.9,""))),0)</f>
        <v/>
      </c>
    </row>
    <row r="190" spans="1:31" x14ac:dyDescent="0.2">
      <c r="A190" s="3" t="s">
        <v>1457</v>
      </c>
      <c r="B190" s="3" t="str">
        <f t="shared" si="9"/>
        <v>P06</v>
      </c>
      <c r="C190" s="3" t="s">
        <v>532</v>
      </c>
      <c r="D190" s="3" t="s">
        <v>544</v>
      </c>
      <c r="E190" t="str">
        <f t="shared" si="8"/>
        <v>M22P06U01N09</v>
      </c>
      <c r="F190" s="26">
        <f ca="1">IFERROR(VLOOKUP(G190,模型表!C:U,19,0),0)</f>
        <v>0</v>
      </c>
      <c r="H190" s="26" t="str">
        <f ca="1">IFERROR(IF($F190=0,"",(VLOOKUP(RIGHT(A190,2)+0,难度表!B:F,3,FALSE)*K190+N190)),0)</f>
        <v/>
      </c>
      <c r="I190" s="26" t="str">
        <f ca="1">IFERROR(IF($F190=0,"",(VLOOKUP(RIGHT(B190,2)+0,难度表!B:F,4,FALSE)*L190+O190)),0)</f>
        <v/>
      </c>
      <c r="J190" s="26" t="str">
        <f ca="1">IFERROR(IF($F190=0,"",(VLOOKUP(RIGHT(B190,2)+0,难度表!B:F,5,FALSE)*M190+P190)),0)</f>
        <v/>
      </c>
      <c r="M190" s="3"/>
      <c r="N190" s="26">
        <v>0</v>
      </c>
      <c r="O190" s="26">
        <v>0</v>
      </c>
      <c r="P190" s="26">
        <v>0</v>
      </c>
      <c r="Q190" s="26">
        <v>0</v>
      </c>
      <c r="R190" s="58" t="s">
        <v>545</v>
      </c>
      <c r="S190" s="26">
        <v>1</v>
      </c>
      <c r="T190" s="26">
        <v>0</v>
      </c>
      <c r="U190" s="26">
        <f ca="1">IFERROR(VLOOKUP(G190,模型表!$C:$T,18,FALSE),0)</f>
        <v>0</v>
      </c>
      <c r="V190" s="26">
        <f>IFERROR(VLOOKUP(G190,模型表!$C:$J,8,FALSE),0)</f>
        <v>0</v>
      </c>
      <c r="W190" s="26" t="s">
        <v>1081</v>
      </c>
      <c r="X190" s="26">
        <v>2</v>
      </c>
      <c r="Y190" s="26" t="str" cm="1">
        <f t="array" aca="1" ref="Y190" ca="1">INDEX(E:E,SMALL(IF($F$2:$F$3000,ROW($2:$3000),4^8),ROW(A189)))&amp;""</f>
        <v/>
      </c>
      <c r="Z190" s="26" t="str">
        <f t="shared" ca="1" si="10"/>
        <v/>
      </c>
      <c r="AA190" s="26" t="str">
        <f t="shared" ca="1" si="11"/>
        <v/>
      </c>
      <c r="AC190" s="26" t="str">
        <f ca="1">IFERROR(IFERROR(VLOOKUP($V190,索引表!$L$7:$O$13,2,FALSE)*VLOOKUP(VLOOKUP($G190,索引表!$R:$U,4,FALSE),索引表!$I$18:$L$30,2,FALSE)*VLOOKUP($U190,索引表!E:F,2,FALSE),IF($U190="小怪",0.738,"")),0)</f>
        <v/>
      </c>
      <c r="AD190" s="26" t="str">
        <f ca="1">IFERROR(IFERROR(VLOOKUP($V190,索引表!$L$7:$O$13,3,FALSE)*VLOOKUP(VLOOKUP($G190,索引表!$R:$U,4,FALSE),索引表!$I$18:$L$30,3,FALSE)*VLOOKUP($U190,索引表!G:H,2,FALSE)*0.3,IF($U190="小怪",0.2,"")),0)</f>
        <v/>
      </c>
      <c r="AE190" s="3" t="str">
        <f ca="1">IFERROR(IF(D190="N08",IF(F190&lt;&gt;0,50,""),IFERROR(VLOOKUP($V190,索引表!$L$7:$O$13,4,FALSE)*VLOOKUP(VLOOKUP($G190,索引表!$R:$U,4,FALSE),索引表!$I$18:$L$30,4,FALSE)*VLOOKUP($U190,索引表!I:J,2,FALSE)*4,IF($U190="小怪",1*3.45*0.9*0.9,""))),0)</f>
        <v/>
      </c>
    </row>
    <row r="191" spans="1:31" x14ac:dyDescent="0.2">
      <c r="A191" s="3" t="s">
        <v>1457</v>
      </c>
      <c r="B191" s="3" t="str">
        <f t="shared" si="9"/>
        <v>P06</v>
      </c>
      <c r="C191" s="3" t="s">
        <v>539</v>
      </c>
      <c r="D191" s="3" t="s">
        <v>533</v>
      </c>
      <c r="E191" t="str">
        <f t="shared" si="8"/>
        <v>M22P06U02N01</v>
      </c>
      <c r="F191" s="26">
        <f ca="1">IFERROR(VLOOKUP(G191,模型表!C:U,19,0),0)</f>
        <v>0</v>
      </c>
      <c r="H191" s="26" t="str">
        <f ca="1">IFERROR(IF($F191=0,"",(VLOOKUP(RIGHT(A191,2)+0,难度表!B:F,3,FALSE)*K191+N191)),0)</f>
        <v/>
      </c>
      <c r="I191" s="26" t="str">
        <f ca="1">IFERROR(IF($F191=0,"",(VLOOKUP(RIGHT(B191,2)+0,难度表!B:F,4,FALSE)*L191+O191)),0)</f>
        <v/>
      </c>
      <c r="J191" s="26" t="str">
        <f ca="1">IFERROR(IF($F191=0,"",(VLOOKUP(RIGHT(B191,2)+0,难度表!B:F,5,FALSE)*M191+P191)),0)</f>
        <v/>
      </c>
      <c r="K191" s="40"/>
      <c r="L191" s="40"/>
      <c r="M191" s="40"/>
      <c r="N191" s="26">
        <v>0</v>
      </c>
      <c r="O191" s="26">
        <v>0</v>
      </c>
      <c r="P191" s="26">
        <v>0</v>
      </c>
      <c r="Q191" s="26">
        <v>0</v>
      </c>
      <c r="R191" s="58" t="s">
        <v>1274</v>
      </c>
      <c r="S191" s="26">
        <v>1</v>
      </c>
      <c r="T191" s="26">
        <v>0</v>
      </c>
      <c r="U191" s="26">
        <f ca="1">IFERROR(VLOOKUP(G191,模型表!$C:$T,18,FALSE),0)</f>
        <v>0</v>
      </c>
      <c r="V191" s="26">
        <f>IFERROR(VLOOKUP(G191,模型表!$C:$J,8,FALSE),0)</f>
        <v>0</v>
      </c>
      <c r="W191" s="26">
        <v>0.18000000000000002</v>
      </c>
      <c r="X191" s="26">
        <v>2</v>
      </c>
      <c r="Y191" s="26" t="str" cm="1">
        <f t="array" aca="1" ref="Y191" ca="1">INDEX(E:E,SMALL(IF($F$2:$F$3000,ROW($2:$3000),4^8),ROW(A190)))&amp;""</f>
        <v/>
      </c>
      <c r="Z191" s="26" t="str">
        <f t="shared" ca="1" si="10"/>
        <v/>
      </c>
      <c r="AA191" s="26" t="str">
        <f t="shared" ca="1" si="11"/>
        <v/>
      </c>
      <c r="AC191" s="26" t="str">
        <f ca="1">IFERROR(IFERROR(VLOOKUP($V191,索引表!$L$7:$O$13,2,FALSE)*VLOOKUP(VLOOKUP($G191,索引表!$R:$U,4,FALSE),索引表!$I$18:$L$30,2,FALSE)*VLOOKUP($U191,索引表!E:F,2,FALSE),IF($U191="小怪",0.738,"")),0)</f>
        <v/>
      </c>
      <c r="AD191" s="26" t="str">
        <f ca="1">IFERROR(IFERROR(VLOOKUP($V191,索引表!$L$7:$O$13,3,FALSE)*VLOOKUP(VLOOKUP($G191,索引表!$R:$U,4,FALSE),索引表!$I$18:$L$30,3,FALSE)*VLOOKUP($U191,索引表!G:H,2,FALSE)*0.3,IF($U191="小怪",0.2,"")),0)</f>
        <v/>
      </c>
      <c r="AE191" s="3" t="str">
        <f ca="1">IFERROR(IF(D191="N08",IF(F191&lt;&gt;0,50,""),IFERROR(VLOOKUP($V191,索引表!$L$7:$O$13,4,FALSE)*VLOOKUP(VLOOKUP($G191,索引表!$R:$U,4,FALSE),索引表!$I$18:$L$30,4,FALSE)*VLOOKUP($U191,索引表!I:J,2,FALSE)*4,IF($U191="小怪",1*3.45*0.9*0.9,""))),0)</f>
        <v/>
      </c>
    </row>
    <row r="192" spans="1:31" x14ac:dyDescent="0.2">
      <c r="A192" s="3" t="s">
        <v>1457</v>
      </c>
      <c r="B192" s="3" t="str">
        <f t="shared" si="9"/>
        <v>P06</v>
      </c>
      <c r="C192" s="3" t="s">
        <v>539</v>
      </c>
      <c r="D192" s="3" t="s">
        <v>534</v>
      </c>
      <c r="E192" t="str">
        <f t="shared" si="8"/>
        <v>M22P06U02N02</v>
      </c>
      <c r="F192" s="26">
        <f ca="1">IFERROR(VLOOKUP(G192,模型表!C:U,19,0),0)</f>
        <v>0</v>
      </c>
      <c r="H192" s="26" t="str">
        <f ca="1">IFERROR(IF($F192=0,"",(VLOOKUP(RIGHT(A192,2)+0,难度表!B:F,3,FALSE)*K192+N192)),0)</f>
        <v/>
      </c>
      <c r="I192" s="26" t="str">
        <f ca="1">IFERROR(IF($F192=0,"",(VLOOKUP(RIGHT(B192,2)+0,难度表!B:F,4,FALSE)*L192+O192)),0)</f>
        <v/>
      </c>
      <c r="J192" s="26" t="str">
        <f ca="1">IFERROR(IF($F192=0,"",(VLOOKUP(RIGHT(B192,2)+0,难度表!B:F,5,FALSE)*M192+P192)),0)</f>
        <v/>
      </c>
      <c r="M192" s="3"/>
      <c r="N192" s="26">
        <v>0</v>
      </c>
      <c r="O192" s="26">
        <v>0</v>
      </c>
      <c r="P192" s="26">
        <v>0</v>
      </c>
      <c r="Q192" s="26">
        <v>0</v>
      </c>
      <c r="R192" s="58" t="s">
        <v>545</v>
      </c>
      <c r="S192" s="26">
        <v>1</v>
      </c>
      <c r="T192" s="26">
        <v>0</v>
      </c>
      <c r="U192" s="26">
        <f ca="1">IFERROR(VLOOKUP(G192,模型表!$C:$T,18,FALSE),0)</f>
        <v>0</v>
      </c>
      <c r="V192" s="26">
        <f>IFERROR(VLOOKUP(G192,模型表!$C:$J,8,FALSE),0)</f>
        <v>0</v>
      </c>
      <c r="W192" s="26">
        <v>0.22000000000000003</v>
      </c>
      <c r="X192" s="26">
        <v>2</v>
      </c>
      <c r="Y192" s="26" t="str" cm="1">
        <f t="array" aca="1" ref="Y192" ca="1">INDEX(E:E,SMALL(IF($F$2:$F$3000,ROW($2:$3000),4^8),ROW(A191)))&amp;""</f>
        <v/>
      </c>
      <c r="Z192" s="26" t="str">
        <f t="shared" ca="1" si="10"/>
        <v/>
      </c>
      <c r="AA192" s="26" t="str">
        <f t="shared" ca="1" si="11"/>
        <v/>
      </c>
      <c r="AC192" s="26" t="str">
        <f ca="1">IFERROR(IFERROR(VLOOKUP($V192,索引表!$L$7:$O$13,2,FALSE)*VLOOKUP(VLOOKUP($G192,索引表!$R:$U,4,FALSE),索引表!$I$18:$L$30,2,FALSE)*VLOOKUP($U192,索引表!E:F,2,FALSE),IF($U192="小怪",0.738,"")),0)</f>
        <v/>
      </c>
      <c r="AD192" s="26" t="str">
        <f ca="1">IFERROR(IFERROR(VLOOKUP($V192,索引表!$L$7:$O$13,3,FALSE)*VLOOKUP(VLOOKUP($G192,索引表!$R:$U,4,FALSE),索引表!$I$18:$L$30,3,FALSE)*VLOOKUP($U192,索引表!G:H,2,FALSE)*0.3,IF($U192="小怪",0.2,"")),0)</f>
        <v/>
      </c>
      <c r="AE192" s="3" t="str">
        <f ca="1">IFERROR(IF(D192="N08",IF(F192&lt;&gt;0,50,""),IFERROR(VLOOKUP($V192,索引表!$L$7:$O$13,4,FALSE)*VLOOKUP(VLOOKUP($G192,索引表!$R:$U,4,FALSE),索引表!$I$18:$L$30,4,FALSE)*VLOOKUP($U192,索引表!I:J,2,FALSE)*4,IF($U192="小怪",1*3.45*0.9*0.9,""))),0)</f>
        <v/>
      </c>
    </row>
    <row r="193" spans="1:31" x14ac:dyDescent="0.2">
      <c r="A193" s="3" t="s">
        <v>1457</v>
      </c>
      <c r="B193" s="3" t="str">
        <f t="shared" si="9"/>
        <v>P06</v>
      </c>
      <c r="C193" s="3" t="s">
        <v>539</v>
      </c>
      <c r="D193" s="3" t="s">
        <v>535</v>
      </c>
      <c r="E193" t="str">
        <f t="shared" si="8"/>
        <v>M22P06U02N03</v>
      </c>
      <c r="F193" s="26">
        <f ca="1">IFERROR(VLOOKUP(G193,模型表!C:U,19,0),0)</f>
        <v>0</v>
      </c>
      <c r="H193" s="26" t="str">
        <f ca="1">IFERROR(IF($F193=0,"",(VLOOKUP(RIGHT(A193,2)+0,难度表!B:F,3,FALSE)*K193+N193)),0)</f>
        <v/>
      </c>
      <c r="I193" s="26" t="str">
        <f ca="1">IFERROR(IF($F193=0,"",(VLOOKUP(RIGHT(B193,2)+0,难度表!B:F,4,FALSE)*L193+O193)),0)</f>
        <v/>
      </c>
      <c r="J193" s="26" t="str">
        <f ca="1">IFERROR(IF($F193=0,"",(VLOOKUP(RIGHT(B193,2)+0,难度表!B:F,5,FALSE)*M193+P193)),0)</f>
        <v/>
      </c>
      <c r="K193" s="40"/>
      <c r="L193" s="40"/>
      <c r="M193" s="40"/>
      <c r="N193" s="26">
        <v>0</v>
      </c>
      <c r="O193" s="26">
        <v>0</v>
      </c>
      <c r="P193" s="26">
        <v>0</v>
      </c>
      <c r="Q193" s="26">
        <v>0</v>
      </c>
      <c r="R193" s="58" t="s">
        <v>545</v>
      </c>
      <c r="S193" s="26">
        <v>1</v>
      </c>
      <c r="T193" s="26">
        <v>0</v>
      </c>
      <c r="U193" s="26">
        <f ca="1">IFERROR(VLOOKUP(G193,模型表!$C:$T,18,FALSE),0)</f>
        <v>0</v>
      </c>
      <c r="V193" s="26">
        <f>IFERROR(VLOOKUP(G193,模型表!$C:$J,8,FALSE),0)</f>
        <v>0</v>
      </c>
      <c r="W193" s="26">
        <v>0.18000000000000002</v>
      </c>
      <c r="X193" s="26">
        <v>2</v>
      </c>
      <c r="Y193" s="26" t="str" cm="1">
        <f t="array" aca="1" ref="Y193" ca="1">INDEX(E:E,SMALL(IF($F$2:$F$3000,ROW($2:$3000),4^8),ROW(A192)))&amp;""</f>
        <v/>
      </c>
      <c r="Z193" s="26" t="str">
        <f t="shared" ca="1" si="10"/>
        <v/>
      </c>
      <c r="AA193" s="26" t="str">
        <f t="shared" ca="1" si="11"/>
        <v/>
      </c>
      <c r="AC193" s="26" t="str">
        <f ca="1">IFERROR(IFERROR(VLOOKUP($V193,索引表!$L$7:$O$13,2,FALSE)*VLOOKUP(VLOOKUP($G193,索引表!$R:$U,4,FALSE),索引表!$I$18:$L$30,2,FALSE)*VLOOKUP($U193,索引表!E:F,2,FALSE),IF($U193="小怪",0.738,"")),0)</f>
        <v/>
      </c>
      <c r="AD193" s="26" t="str">
        <f ca="1">IFERROR(IFERROR(VLOOKUP($V193,索引表!$L$7:$O$13,3,FALSE)*VLOOKUP(VLOOKUP($G193,索引表!$R:$U,4,FALSE),索引表!$I$18:$L$30,3,FALSE)*VLOOKUP($U193,索引表!G:H,2,FALSE)*0.3,IF($U193="小怪",0.2,"")),0)</f>
        <v/>
      </c>
      <c r="AE193" s="3" t="str">
        <f ca="1">IFERROR(IF(D193="N08",IF(F193&lt;&gt;0,50,""),IFERROR(VLOOKUP($V193,索引表!$L$7:$O$13,4,FALSE)*VLOOKUP(VLOOKUP($G193,索引表!$R:$U,4,FALSE),索引表!$I$18:$L$30,4,FALSE)*VLOOKUP($U193,索引表!I:J,2,FALSE)*4,IF($U193="小怪",1*3.45*0.9*0.9,""))),0)</f>
        <v/>
      </c>
    </row>
    <row r="194" spans="1:31" x14ac:dyDescent="0.2">
      <c r="A194" s="3" t="s">
        <v>1457</v>
      </c>
      <c r="B194" s="3" t="str">
        <f t="shared" si="9"/>
        <v>P06</v>
      </c>
      <c r="C194" s="3" t="s">
        <v>539</v>
      </c>
      <c r="D194" s="3" t="s">
        <v>536</v>
      </c>
      <c r="E194" t="str">
        <f t="shared" ref="E194:E257" si="12">A194&amp;B194&amp;C194&amp;D194</f>
        <v>M22P06U02N04</v>
      </c>
      <c r="F194" s="26">
        <f ca="1">IFERROR(VLOOKUP(G194,模型表!C:U,19,0),0)</f>
        <v>0</v>
      </c>
      <c r="H194" s="26" t="str">
        <f ca="1">IFERROR(IF($F194=0,"",(VLOOKUP(RIGHT(A194,2)+0,难度表!B:F,3,FALSE)*K194+N194)),0)</f>
        <v/>
      </c>
      <c r="I194" s="26" t="str">
        <f ca="1">IFERROR(IF($F194=0,"",(VLOOKUP(RIGHT(B194,2)+0,难度表!B:F,4,FALSE)*L194+O194)),0)</f>
        <v/>
      </c>
      <c r="J194" s="26" t="str">
        <f ca="1">IFERROR(IF($F194=0,"",(VLOOKUP(RIGHT(B194,2)+0,难度表!B:F,5,FALSE)*M194+P194)),0)</f>
        <v/>
      </c>
      <c r="M194" s="40"/>
      <c r="N194" s="26">
        <v>0</v>
      </c>
      <c r="O194" s="26">
        <v>0</v>
      </c>
      <c r="P194" s="26">
        <v>0</v>
      </c>
      <c r="Q194" s="26">
        <v>0</v>
      </c>
      <c r="R194" s="58" t="s">
        <v>545</v>
      </c>
      <c r="S194" s="26">
        <v>1</v>
      </c>
      <c r="T194" s="26">
        <v>0</v>
      </c>
      <c r="U194" s="26">
        <f ca="1">IFERROR(VLOOKUP(G194,模型表!$C:$T,18,FALSE),0)</f>
        <v>0</v>
      </c>
      <c r="V194" s="26">
        <f>IFERROR(VLOOKUP(G194,模型表!$C:$J,8,FALSE),0)</f>
        <v>0</v>
      </c>
      <c r="W194" s="26">
        <v>0.18000000000000002</v>
      </c>
      <c r="X194" s="26">
        <v>2</v>
      </c>
      <c r="Y194" s="26" t="str" cm="1">
        <f t="array" aca="1" ref="Y194" ca="1">INDEX(E:E,SMALL(IF($F$2:$F$3000,ROW($2:$3000),4^8),ROW(A193)))&amp;""</f>
        <v/>
      </c>
      <c r="Z194" s="26" t="str">
        <f t="shared" ca="1" si="10"/>
        <v/>
      </c>
      <c r="AA194" s="26" t="str">
        <f t="shared" ca="1" si="11"/>
        <v/>
      </c>
      <c r="AC194" s="26" t="str">
        <f ca="1">IFERROR(IFERROR(VLOOKUP($V194,索引表!$L$7:$O$13,2,FALSE)*VLOOKUP(VLOOKUP($G194,索引表!$R:$U,4,FALSE),索引表!$I$18:$L$30,2,FALSE)*VLOOKUP($U194,索引表!E:F,2,FALSE),IF($U194="小怪",0.738,"")),0)</f>
        <v/>
      </c>
      <c r="AD194" s="26" t="str">
        <f ca="1">IFERROR(IFERROR(VLOOKUP($V194,索引表!$L$7:$O$13,3,FALSE)*VLOOKUP(VLOOKUP($G194,索引表!$R:$U,4,FALSE),索引表!$I$18:$L$30,3,FALSE)*VLOOKUP($U194,索引表!G:H,2,FALSE)*0.3,IF($U194="小怪",0.2,"")),0)</f>
        <v/>
      </c>
      <c r="AE194" s="3" t="str">
        <f ca="1">IFERROR(IF(D194="N08",IF(F194&lt;&gt;0,50,""),IFERROR(VLOOKUP($V194,索引表!$L$7:$O$13,4,FALSE)*VLOOKUP(VLOOKUP($G194,索引表!$R:$U,4,FALSE),索引表!$I$18:$L$30,4,FALSE)*VLOOKUP($U194,索引表!I:J,2,FALSE)*4,IF($U194="小怪",1*3.45*0.9*0.9,""))),0)</f>
        <v/>
      </c>
    </row>
    <row r="195" spans="1:31" x14ac:dyDescent="0.2">
      <c r="A195" s="3" t="s">
        <v>1457</v>
      </c>
      <c r="B195" s="3" t="str">
        <f t="shared" ref="B195:B258" si="13">"P"&amp;IF(INT((ROW()+34)/36)&gt;=10,INT((ROW()+34)/36),"0"&amp;INT((ROW()+34)/36))</f>
        <v>P06</v>
      </c>
      <c r="C195" s="3" t="s">
        <v>539</v>
      </c>
      <c r="D195" s="3" t="s">
        <v>537</v>
      </c>
      <c r="E195" t="str">
        <f t="shared" si="12"/>
        <v>M22P06U02N05</v>
      </c>
      <c r="F195" s="26">
        <f ca="1">IFERROR(VLOOKUP(G195,模型表!C:U,19,0),0)</f>
        <v>0</v>
      </c>
      <c r="H195" s="26" t="str">
        <f ca="1">IFERROR(IF($F195=0,"",(VLOOKUP(RIGHT(A195,2)+0,难度表!B:F,3,FALSE)*K195+N195)),0)</f>
        <v/>
      </c>
      <c r="I195" s="26" t="str">
        <f ca="1">IFERROR(IF($F195=0,"",(VLOOKUP(RIGHT(B195,2)+0,难度表!B:F,4,FALSE)*L195+O195)),0)</f>
        <v/>
      </c>
      <c r="J195" s="26" t="str">
        <f ca="1">IFERROR(IF($F195=0,"",(VLOOKUP(RIGHT(B195,2)+0,难度表!B:F,5,FALSE)*M195+P195)),0)</f>
        <v/>
      </c>
      <c r="K195" s="40"/>
      <c r="L195" s="40"/>
      <c r="M195" s="40"/>
      <c r="N195" s="26">
        <v>0</v>
      </c>
      <c r="O195" s="26">
        <v>0</v>
      </c>
      <c r="P195" s="26">
        <v>0</v>
      </c>
      <c r="Q195" s="26">
        <v>0</v>
      </c>
      <c r="R195" s="58" t="s">
        <v>545</v>
      </c>
      <c r="S195" s="26">
        <v>1</v>
      </c>
      <c r="T195" s="26">
        <v>0</v>
      </c>
      <c r="U195" s="26">
        <f ca="1">IFERROR(VLOOKUP(G195,模型表!$C:$T,18,FALSE),0)</f>
        <v>0</v>
      </c>
      <c r="V195" s="26">
        <f>IFERROR(VLOOKUP(G195,模型表!$C:$J,8,FALSE),0)</f>
        <v>0</v>
      </c>
      <c r="W195" s="26" t="s">
        <v>1081</v>
      </c>
      <c r="X195" s="26">
        <v>2</v>
      </c>
      <c r="Y195" s="26" t="str" cm="1">
        <f t="array" aca="1" ref="Y195" ca="1">INDEX(E:E,SMALL(IF($F$2:$F$3000,ROW($2:$3000),4^8),ROW(A194)))&amp;""</f>
        <v/>
      </c>
      <c r="Z195" s="26" t="str">
        <f t="shared" ref="Z195:Z258" ca="1" si="14">IF(Y195="","",IF(RIGHT(Y195,2)="08",1,0))</f>
        <v/>
      </c>
      <c r="AA195" s="26" t="str">
        <f t="shared" ref="AA195:AA258" ca="1" si="15">IFERROR(RIGHT(Y195,1)*1,"")</f>
        <v/>
      </c>
      <c r="AC195" s="26" t="str">
        <f ca="1">IFERROR(IFERROR(VLOOKUP($V195,索引表!$L$7:$O$13,2,FALSE)*VLOOKUP(VLOOKUP($G195,索引表!$R:$U,4,FALSE),索引表!$I$18:$L$30,2,FALSE)*VLOOKUP($U195,索引表!E:F,2,FALSE),IF($U195="小怪",0.738,"")),0)</f>
        <v/>
      </c>
      <c r="AD195" s="26" t="str">
        <f ca="1">IFERROR(IFERROR(VLOOKUP($V195,索引表!$L$7:$O$13,3,FALSE)*VLOOKUP(VLOOKUP($G195,索引表!$R:$U,4,FALSE),索引表!$I$18:$L$30,3,FALSE)*VLOOKUP($U195,索引表!G:H,2,FALSE)*0.3,IF($U195="小怪",0.2,"")),0)</f>
        <v/>
      </c>
      <c r="AE195" s="3" t="str">
        <f ca="1">IFERROR(IF(D195="N08",IF(F195&lt;&gt;0,50,""),IFERROR(VLOOKUP($V195,索引表!$L$7:$O$13,4,FALSE)*VLOOKUP(VLOOKUP($G195,索引表!$R:$U,4,FALSE),索引表!$I$18:$L$30,4,FALSE)*VLOOKUP($U195,索引表!I:J,2,FALSE)*4,IF($U195="小怪",1*3.45*0.9*0.9,""))),0)</f>
        <v/>
      </c>
    </row>
    <row r="196" spans="1:31" x14ac:dyDescent="0.2">
      <c r="A196" s="3" t="s">
        <v>1457</v>
      </c>
      <c r="B196" s="3" t="str">
        <f t="shared" si="13"/>
        <v>P06</v>
      </c>
      <c r="C196" s="3" t="s">
        <v>539</v>
      </c>
      <c r="D196" s="3" t="s">
        <v>538</v>
      </c>
      <c r="E196" t="str">
        <f t="shared" si="12"/>
        <v>M22P06U02N06</v>
      </c>
      <c r="F196" s="26">
        <f ca="1">IFERROR(VLOOKUP(G196,模型表!C:U,19,0),0)</f>
        <v>0</v>
      </c>
      <c r="H196" s="26" t="str">
        <f ca="1">IFERROR(IF($F196=0,"",(VLOOKUP(RIGHT(A196,2)+0,难度表!B:F,3,FALSE)*K196+N196)),0)</f>
        <v/>
      </c>
      <c r="I196" s="26" t="str">
        <f ca="1">IFERROR(IF($F196=0,"",(VLOOKUP(RIGHT(B196,2)+0,难度表!B:F,4,FALSE)*L196+O196)),0)</f>
        <v/>
      </c>
      <c r="J196" s="26" t="str">
        <f ca="1">IFERROR(IF($F196=0,"",(VLOOKUP(RIGHT(B196,2)+0,难度表!B:F,5,FALSE)*M196+P196)),0)</f>
        <v/>
      </c>
      <c r="M196" s="40"/>
      <c r="N196" s="26">
        <v>0</v>
      </c>
      <c r="O196" s="26">
        <v>0</v>
      </c>
      <c r="P196" s="26">
        <v>0</v>
      </c>
      <c r="Q196" s="26">
        <v>0</v>
      </c>
      <c r="R196" s="58" t="s">
        <v>545</v>
      </c>
      <c r="S196" s="26">
        <v>1</v>
      </c>
      <c r="T196" s="26">
        <v>0</v>
      </c>
      <c r="U196" s="26">
        <f ca="1">IFERROR(VLOOKUP(G196,模型表!$C:$T,18,FALSE),0)</f>
        <v>0</v>
      </c>
      <c r="V196" s="26">
        <f>IFERROR(VLOOKUP(G196,模型表!$C:$J,8,FALSE),0)</f>
        <v>0</v>
      </c>
      <c r="W196" s="26" t="s">
        <v>1081</v>
      </c>
      <c r="X196" s="26">
        <v>2</v>
      </c>
      <c r="Y196" s="26" t="str" cm="1">
        <f t="array" aca="1" ref="Y196" ca="1">INDEX(E:E,SMALL(IF($F$2:$F$3000,ROW($2:$3000),4^8),ROW(A195)))&amp;""</f>
        <v/>
      </c>
      <c r="Z196" s="26" t="str">
        <f t="shared" ca="1" si="14"/>
        <v/>
      </c>
      <c r="AA196" s="26" t="str">
        <f t="shared" ca="1" si="15"/>
        <v/>
      </c>
      <c r="AC196" s="26" t="str">
        <f ca="1">IFERROR(IFERROR(VLOOKUP($V196,索引表!$L$7:$O$13,2,FALSE)*VLOOKUP(VLOOKUP($G196,索引表!$R:$U,4,FALSE),索引表!$I$18:$L$30,2,FALSE)*VLOOKUP($U196,索引表!E:F,2,FALSE),IF($U196="小怪",0.738,"")),0)</f>
        <v/>
      </c>
      <c r="AD196" s="26" t="str">
        <f ca="1">IFERROR(IFERROR(VLOOKUP($V196,索引表!$L$7:$O$13,3,FALSE)*VLOOKUP(VLOOKUP($G196,索引表!$R:$U,4,FALSE),索引表!$I$18:$L$30,3,FALSE)*VLOOKUP($U196,索引表!G:H,2,FALSE)*0.3,IF($U196="小怪",0.2,"")),0)</f>
        <v/>
      </c>
      <c r="AE196" s="3" t="str">
        <f ca="1">IFERROR(IF(D196="N08",IF(F196&lt;&gt;0,50,""),IFERROR(VLOOKUP($V196,索引表!$L$7:$O$13,4,FALSE)*VLOOKUP(VLOOKUP($G196,索引表!$R:$U,4,FALSE),索引表!$I$18:$L$30,4,FALSE)*VLOOKUP($U196,索引表!I:J,2,FALSE)*4,IF($U196="小怪",1*3.45*0.9*0.9,""))),0)</f>
        <v/>
      </c>
    </row>
    <row r="197" spans="1:31" x14ac:dyDescent="0.2">
      <c r="A197" s="3" t="s">
        <v>1457</v>
      </c>
      <c r="B197" s="3" t="str">
        <f t="shared" si="13"/>
        <v>P06</v>
      </c>
      <c r="C197" s="3" t="s">
        <v>539</v>
      </c>
      <c r="D197" s="3" t="s">
        <v>542</v>
      </c>
      <c r="E197" t="str">
        <f t="shared" si="12"/>
        <v>M22P06U02N07</v>
      </c>
      <c r="F197" s="26">
        <f ca="1">IFERROR(VLOOKUP(G197,模型表!C:U,19,0),0)</f>
        <v>0</v>
      </c>
      <c r="H197" s="26" t="str">
        <f ca="1">IFERROR(IF($F197=0,"",(VLOOKUP(RIGHT(A197,2)+0,难度表!B:F,3,FALSE)*K197+N197)),0)</f>
        <v/>
      </c>
      <c r="I197" s="26" t="str">
        <f ca="1">IFERROR(IF($F197=0,"",(VLOOKUP(RIGHT(B197,2)+0,难度表!B:F,4,FALSE)*L197+O197)),0)</f>
        <v/>
      </c>
      <c r="J197" s="26" t="str">
        <f ca="1">IFERROR(IF($F197=0,"",(VLOOKUP(RIGHT(B197,2)+0,难度表!B:F,5,FALSE)*M197+P197)),0)</f>
        <v/>
      </c>
      <c r="K197" s="40"/>
      <c r="L197" s="40"/>
      <c r="M197" s="40"/>
      <c r="N197" s="26">
        <v>0</v>
      </c>
      <c r="O197" s="26">
        <v>0</v>
      </c>
      <c r="P197" s="26">
        <v>0</v>
      </c>
      <c r="Q197" s="26">
        <v>0</v>
      </c>
      <c r="R197" s="58" t="s">
        <v>1197</v>
      </c>
      <c r="S197" s="26">
        <v>1</v>
      </c>
      <c r="T197" s="26">
        <v>0</v>
      </c>
      <c r="U197" s="26">
        <f ca="1">IFERROR(VLOOKUP(G197,模型表!$C:$T,18,FALSE),0)</f>
        <v>0</v>
      </c>
      <c r="V197" s="26">
        <f>IFERROR(VLOOKUP(G197,模型表!$C:$J,8,FALSE),0)</f>
        <v>0</v>
      </c>
      <c r="W197" s="26">
        <v>0.2</v>
      </c>
      <c r="X197" s="26">
        <v>2</v>
      </c>
      <c r="Y197" s="26" t="str" cm="1">
        <f t="array" aca="1" ref="Y197" ca="1">INDEX(E:E,SMALL(IF($F$2:$F$3000,ROW($2:$3000),4^8),ROW(A196)))&amp;""</f>
        <v/>
      </c>
      <c r="Z197" s="26" t="str">
        <f t="shared" ca="1" si="14"/>
        <v/>
      </c>
      <c r="AA197" s="26" t="str">
        <f t="shared" ca="1" si="15"/>
        <v/>
      </c>
      <c r="AC197" s="26" t="str">
        <f ca="1">IFERROR(IFERROR(VLOOKUP($V197,索引表!$L$7:$O$13,2,FALSE)*VLOOKUP(VLOOKUP($G197,索引表!$R:$U,4,FALSE),索引表!$I$18:$L$30,2,FALSE)*VLOOKUP($U197,索引表!E:F,2,FALSE),IF($U197="小怪",0.738,"")),0)</f>
        <v/>
      </c>
      <c r="AD197" s="26" t="str">
        <f ca="1">IFERROR(IFERROR(VLOOKUP($V197,索引表!$L$7:$O$13,3,FALSE)*VLOOKUP(VLOOKUP($G197,索引表!$R:$U,4,FALSE),索引表!$I$18:$L$30,3,FALSE)*VLOOKUP($U197,索引表!G:H,2,FALSE)*0.3,IF($U197="小怪",0.2,"")),0)</f>
        <v/>
      </c>
      <c r="AE197" s="3" t="str">
        <f ca="1">IFERROR(IF(D197="N08",IF(F197&lt;&gt;0,50,""),IFERROR(VLOOKUP($V197,索引表!$L$7:$O$13,4,FALSE)*VLOOKUP(VLOOKUP($G197,索引表!$R:$U,4,FALSE),索引表!$I$18:$L$30,4,FALSE)*VLOOKUP($U197,索引表!I:J,2,FALSE)*4,IF($U197="小怪",1*3.45*0.9*0.9,""))),0)</f>
        <v/>
      </c>
    </row>
    <row r="198" spans="1:31" x14ac:dyDescent="0.2">
      <c r="A198" s="3" t="s">
        <v>1457</v>
      </c>
      <c r="B198" s="3" t="str">
        <f t="shared" si="13"/>
        <v>P06</v>
      </c>
      <c r="C198" s="3" t="s">
        <v>539</v>
      </c>
      <c r="D198" s="3" t="s">
        <v>543</v>
      </c>
      <c r="E198" t="str">
        <f t="shared" si="12"/>
        <v>M22P06U02N08</v>
      </c>
      <c r="F198" s="26">
        <f ca="1">IFERROR(VLOOKUP(G198,模型表!C:U,19,0),0)</f>
        <v>0</v>
      </c>
      <c r="H198" s="26" t="str">
        <f ca="1">IFERROR(IF($F198=0,"",(VLOOKUP(RIGHT(A198,2)+0,难度表!B:F,3,FALSE)*K198+N198)),0)</f>
        <v/>
      </c>
      <c r="I198" s="26" t="str">
        <f ca="1">IFERROR(IF($F198=0,"",(VLOOKUP(RIGHT(B198,2)+0,难度表!B:F,4,FALSE)*L198+O198)),0)</f>
        <v/>
      </c>
      <c r="J198" s="26" t="str">
        <f ca="1">IFERROR(IF($F198=0,"",(VLOOKUP(RIGHT(B198,2)+0,难度表!B:F,5,FALSE)*M198+P198)),0)</f>
        <v/>
      </c>
      <c r="M198" s="3"/>
      <c r="N198" s="26">
        <v>0</v>
      </c>
      <c r="O198" s="26">
        <v>0</v>
      </c>
      <c r="P198" s="26">
        <v>0</v>
      </c>
      <c r="Q198" s="26">
        <v>0</v>
      </c>
      <c r="R198" s="59" t="s">
        <v>845</v>
      </c>
      <c r="S198" s="26">
        <v>1</v>
      </c>
      <c r="T198" s="26">
        <v>0</v>
      </c>
      <c r="U198" s="26">
        <f ca="1">IFERROR(VLOOKUP(G198,模型表!$C:$T,18,FALSE),0)</f>
        <v>0</v>
      </c>
      <c r="V198" s="26">
        <f>IFERROR(VLOOKUP(G198,模型表!$C:$J,8,FALSE),0)</f>
        <v>0</v>
      </c>
      <c r="W198" s="26" t="s">
        <v>1081</v>
      </c>
      <c r="X198" s="26">
        <v>2</v>
      </c>
      <c r="Y198" s="26" t="str" cm="1">
        <f t="array" aca="1" ref="Y198" ca="1">INDEX(E:E,SMALL(IF($F$2:$F$3000,ROW($2:$3000),4^8),ROW(A197)))&amp;""</f>
        <v/>
      </c>
      <c r="Z198" s="26" t="str">
        <f t="shared" ca="1" si="14"/>
        <v/>
      </c>
      <c r="AA198" s="26" t="str">
        <f t="shared" ca="1" si="15"/>
        <v/>
      </c>
      <c r="AC198" s="26" t="str">
        <f ca="1">IFERROR(IFERROR(VLOOKUP($V198,索引表!$L$7:$O$13,2,FALSE)*VLOOKUP(VLOOKUP($G198,索引表!$R:$U,4,FALSE),索引表!$I$18:$L$30,2,FALSE)*VLOOKUP($U198,索引表!E:F,2,FALSE),IF($U198="小怪",0.738,"")),0)</f>
        <v/>
      </c>
      <c r="AD198" s="26" t="str">
        <f ca="1">IFERROR(IFERROR(VLOOKUP($V198,索引表!$L$7:$O$13,3,FALSE)*VLOOKUP(VLOOKUP($G198,索引表!$R:$U,4,FALSE),索引表!$I$18:$L$30,3,FALSE)*VLOOKUP($U198,索引表!G:H,2,FALSE)*0.3,IF($U198="小怪",0.2,"")),0)</f>
        <v/>
      </c>
      <c r="AE198" s="3" t="str">
        <f ca="1">IFERROR(IF(D198="N08",IF(F198&lt;&gt;0,50,""),IFERROR(VLOOKUP($V198,索引表!$L$7:$O$13,4,FALSE)*VLOOKUP(VLOOKUP($G198,索引表!$R:$U,4,FALSE),索引表!$I$18:$L$30,4,FALSE)*VLOOKUP($U198,索引表!I:J,2,FALSE)*4,IF($U198="小怪",1*3.45*0.9*0.9,""))),0)</f>
        <v/>
      </c>
    </row>
    <row r="199" spans="1:31" x14ac:dyDescent="0.2">
      <c r="A199" s="3" t="s">
        <v>1457</v>
      </c>
      <c r="B199" s="3" t="str">
        <f t="shared" si="13"/>
        <v>P06</v>
      </c>
      <c r="C199" s="3" t="s">
        <v>539</v>
      </c>
      <c r="D199" s="3" t="s">
        <v>544</v>
      </c>
      <c r="E199" t="str">
        <f t="shared" si="12"/>
        <v>M22P06U02N09</v>
      </c>
      <c r="F199" s="26">
        <f ca="1">IFERROR(VLOOKUP(G199,模型表!C:U,19,0),0)</f>
        <v>0</v>
      </c>
      <c r="H199" s="26" t="str">
        <f ca="1">IFERROR(IF($F199=0,"",(VLOOKUP(RIGHT(A199,2)+0,难度表!B:F,3,FALSE)*K199+N199)),0)</f>
        <v/>
      </c>
      <c r="I199" s="26" t="str">
        <f ca="1">IFERROR(IF($F199=0,"",(VLOOKUP(RIGHT(B199,2)+0,难度表!B:F,4,FALSE)*L199+O199)),0)</f>
        <v/>
      </c>
      <c r="J199" s="26" t="str">
        <f ca="1">IFERROR(IF($F199=0,"",(VLOOKUP(RIGHT(B199,2)+0,难度表!B:F,5,FALSE)*M199+P199)),0)</f>
        <v/>
      </c>
      <c r="M199" s="3"/>
      <c r="N199" s="26">
        <v>0</v>
      </c>
      <c r="O199" s="26">
        <v>0</v>
      </c>
      <c r="P199" s="26">
        <v>0</v>
      </c>
      <c r="Q199" s="26">
        <v>0</v>
      </c>
      <c r="R199" s="58" t="s">
        <v>545</v>
      </c>
      <c r="S199" s="26">
        <v>1</v>
      </c>
      <c r="T199" s="26">
        <v>0</v>
      </c>
      <c r="U199" s="26">
        <f ca="1">IFERROR(VLOOKUP(G199,模型表!$C:$T,18,FALSE),0)</f>
        <v>0</v>
      </c>
      <c r="V199" s="26">
        <f>IFERROR(VLOOKUP(G199,模型表!$C:$J,8,FALSE),0)</f>
        <v>0</v>
      </c>
      <c r="W199" s="26" t="s">
        <v>1081</v>
      </c>
      <c r="X199" s="26">
        <v>2</v>
      </c>
      <c r="Y199" s="26" t="str" cm="1">
        <f t="array" aca="1" ref="Y199" ca="1">INDEX(E:E,SMALL(IF($F$2:$F$3000,ROW($2:$3000),4^8),ROW(A198)))&amp;""</f>
        <v/>
      </c>
      <c r="Z199" s="26" t="str">
        <f t="shared" ca="1" si="14"/>
        <v/>
      </c>
      <c r="AA199" s="26" t="str">
        <f t="shared" ca="1" si="15"/>
        <v/>
      </c>
      <c r="AC199" s="26" t="str">
        <f ca="1">IFERROR(IFERROR(VLOOKUP($V199,索引表!$L$7:$O$13,2,FALSE)*VLOOKUP(VLOOKUP($G199,索引表!$R:$U,4,FALSE),索引表!$I$18:$L$30,2,FALSE)*VLOOKUP($U199,索引表!E:F,2,FALSE),IF($U199="小怪",0.738,"")),0)</f>
        <v/>
      </c>
      <c r="AD199" s="26" t="str">
        <f ca="1">IFERROR(IFERROR(VLOOKUP($V199,索引表!$L$7:$O$13,3,FALSE)*VLOOKUP(VLOOKUP($G199,索引表!$R:$U,4,FALSE),索引表!$I$18:$L$30,3,FALSE)*VLOOKUP($U199,索引表!G:H,2,FALSE)*0.3,IF($U199="小怪",0.2,"")),0)</f>
        <v/>
      </c>
      <c r="AE199" s="3" t="str">
        <f ca="1">IFERROR(IF(D199="N08",IF(F199&lt;&gt;0,50,""),IFERROR(VLOOKUP($V199,索引表!$L$7:$O$13,4,FALSE)*VLOOKUP(VLOOKUP($G199,索引表!$R:$U,4,FALSE),索引表!$I$18:$L$30,4,FALSE)*VLOOKUP($U199,索引表!I:J,2,FALSE)*4,IF($U199="小怪",1*3.45*0.9*0.9,""))),0)</f>
        <v/>
      </c>
    </row>
    <row r="200" spans="1:31" x14ac:dyDescent="0.2">
      <c r="A200" s="3" t="s">
        <v>1457</v>
      </c>
      <c r="B200" s="3" t="str">
        <f t="shared" si="13"/>
        <v>P06</v>
      </c>
      <c r="C200" s="3" t="s">
        <v>540</v>
      </c>
      <c r="D200" s="3" t="s">
        <v>533</v>
      </c>
      <c r="E200" t="str">
        <f t="shared" si="12"/>
        <v>M22P06U03N01</v>
      </c>
      <c r="F200" s="26">
        <f ca="1">IFERROR(VLOOKUP(G200,模型表!C:U,19,0),0)</f>
        <v>0</v>
      </c>
      <c r="H200" s="26" t="str">
        <f ca="1">IFERROR(IF($F200=0,"",(VLOOKUP(RIGHT(A200,2)+0,难度表!B:F,3,FALSE)*K200+N200)),0)</f>
        <v/>
      </c>
      <c r="I200" s="26" t="str">
        <f ca="1">IFERROR(IF($F200=0,"",(VLOOKUP(RIGHT(B200,2)+0,难度表!B:F,4,FALSE)*L200+O200)),0)</f>
        <v/>
      </c>
      <c r="J200" s="26" t="str">
        <f ca="1">IFERROR(IF($F200=0,"",(VLOOKUP(RIGHT(B200,2)+0,难度表!B:F,5,FALSE)*M200+P200)),0)</f>
        <v/>
      </c>
      <c r="K200" s="40"/>
      <c r="L200" s="40"/>
      <c r="M200" s="40"/>
      <c r="N200" s="26">
        <v>0</v>
      </c>
      <c r="O200" s="26">
        <v>0</v>
      </c>
      <c r="P200" s="26">
        <v>0</v>
      </c>
      <c r="Q200" s="26">
        <v>0</v>
      </c>
      <c r="R200" s="58" t="s">
        <v>545</v>
      </c>
      <c r="S200" s="26">
        <v>1</v>
      </c>
      <c r="T200" s="26">
        <v>0</v>
      </c>
      <c r="U200" s="26">
        <f ca="1">IFERROR(VLOOKUP(G200,模型表!$C:$T,18,FALSE),0)</f>
        <v>0</v>
      </c>
      <c r="V200" s="26">
        <f>IFERROR(VLOOKUP(G200,模型表!$C:$J,8,FALSE),0)</f>
        <v>0</v>
      </c>
      <c r="W200" s="26" t="s">
        <v>1081</v>
      </c>
      <c r="X200" s="26">
        <v>2</v>
      </c>
      <c r="Y200" s="26" t="str" cm="1">
        <f t="array" aca="1" ref="Y200" ca="1">INDEX(E:E,SMALL(IF($F$2:$F$3000,ROW($2:$3000),4^8),ROW(A199)))&amp;""</f>
        <v/>
      </c>
      <c r="Z200" s="26" t="str">
        <f t="shared" ca="1" si="14"/>
        <v/>
      </c>
      <c r="AA200" s="26" t="str">
        <f t="shared" ca="1" si="15"/>
        <v/>
      </c>
      <c r="AC200" s="26" t="str">
        <f ca="1">IFERROR(IFERROR(VLOOKUP($V200,索引表!$L$7:$O$13,2,FALSE)*VLOOKUP(VLOOKUP($G200,索引表!$R:$U,4,FALSE),索引表!$I$18:$L$30,2,FALSE)*VLOOKUP($U200,索引表!E:F,2,FALSE),IF($U200="小怪",0.738,"")),0)</f>
        <v/>
      </c>
      <c r="AD200" s="26" t="str">
        <f ca="1">IFERROR(IFERROR(VLOOKUP($V200,索引表!$L$7:$O$13,3,FALSE)*VLOOKUP(VLOOKUP($G200,索引表!$R:$U,4,FALSE),索引表!$I$18:$L$30,3,FALSE)*VLOOKUP($U200,索引表!G:H,2,FALSE)*0.3,IF($U200="小怪",0.2,"")),0)</f>
        <v/>
      </c>
      <c r="AE200" s="3" t="str">
        <f ca="1">IFERROR(IF(D200="N08",IF(F200&lt;&gt;0,50,""),IFERROR(VLOOKUP($V200,索引表!$L$7:$O$13,4,FALSE)*VLOOKUP(VLOOKUP($G200,索引表!$R:$U,4,FALSE),索引表!$I$18:$L$30,4,FALSE)*VLOOKUP($U200,索引表!I:J,2,FALSE)*4,IF($U200="小怪",1*3.45*0.9*0.9,""))),0)</f>
        <v/>
      </c>
    </row>
    <row r="201" spans="1:31" x14ac:dyDescent="0.2">
      <c r="A201" s="3" t="s">
        <v>1457</v>
      </c>
      <c r="B201" s="3" t="str">
        <f t="shared" si="13"/>
        <v>P06</v>
      </c>
      <c r="C201" s="3" t="s">
        <v>540</v>
      </c>
      <c r="D201" s="3" t="s">
        <v>534</v>
      </c>
      <c r="E201" t="str">
        <f t="shared" si="12"/>
        <v>M22P06U03N02</v>
      </c>
      <c r="F201" s="26">
        <f ca="1">IFERROR(VLOOKUP(G201,模型表!C:U,19,0),0)</f>
        <v>0</v>
      </c>
      <c r="H201" s="26" t="str">
        <f ca="1">IFERROR(IF($F201=0,"",(VLOOKUP(RIGHT(A201,2)+0,难度表!B:F,3,FALSE)*K201+N201)),0)</f>
        <v/>
      </c>
      <c r="I201" s="26" t="str">
        <f ca="1">IFERROR(IF($F201=0,"",(VLOOKUP(RIGHT(B201,2)+0,难度表!B:F,4,FALSE)*L201+O201)),0)</f>
        <v/>
      </c>
      <c r="J201" s="26" t="str">
        <f ca="1">IFERROR(IF($F201=0,"",(VLOOKUP(RIGHT(B201,2)+0,难度表!B:F,5,FALSE)*M201+P201)),0)</f>
        <v/>
      </c>
      <c r="K201" s="40"/>
      <c r="L201" s="40"/>
      <c r="M201" s="40"/>
      <c r="N201" s="26">
        <v>0</v>
      </c>
      <c r="O201" s="26">
        <v>0</v>
      </c>
      <c r="P201" s="26">
        <v>0</v>
      </c>
      <c r="Q201" s="26">
        <v>0</v>
      </c>
      <c r="R201" s="58" t="s">
        <v>545</v>
      </c>
      <c r="S201" s="26">
        <v>1</v>
      </c>
      <c r="T201" s="26">
        <v>0</v>
      </c>
      <c r="U201" s="26">
        <f ca="1">IFERROR(VLOOKUP(G201,模型表!$C:$T,18,FALSE),0)</f>
        <v>0</v>
      </c>
      <c r="V201" s="26">
        <f>IFERROR(VLOOKUP(G201,模型表!$C:$J,8,FALSE),0)</f>
        <v>0</v>
      </c>
      <c r="W201" s="26">
        <v>0.2</v>
      </c>
      <c r="X201" s="26">
        <v>2</v>
      </c>
      <c r="Y201" s="26" t="str" cm="1">
        <f t="array" aca="1" ref="Y201" ca="1">INDEX(E:E,SMALL(IF($F$2:$F$3000,ROW($2:$3000),4^8),ROW(A200)))&amp;""</f>
        <v/>
      </c>
      <c r="Z201" s="26" t="str">
        <f t="shared" ca="1" si="14"/>
        <v/>
      </c>
      <c r="AA201" s="26" t="str">
        <f t="shared" ca="1" si="15"/>
        <v/>
      </c>
      <c r="AC201" s="26" t="str">
        <f ca="1">IFERROR(IFERROR(VLOOKUP($V201,索引表!$L$7:$O$13,2,FALSE)*VLOOKUP(VLOOKUP($G201,索引表!$R:$U,4,FALSE),索引表!$I$18:$L$30,2,FALSE)*VLOOKUP($U201,索引表!E:F,2,FALSE),IF($U201="小怪",0.738,"")),0)</f>
        <v/>
      </c>
      <c r="AD201" s="26" t="str">
        <f ca="1">IFERROR(IFERROR(VLOOKUP($V201,索引表!$L$7:$O$13,3,FALSE)*VLOOKUP(VLOOKUP($G201,索引表!$R:$U,4,FALSE),索引表!$I$18:$L$30,3,FALSE)*VLOOKUP($U201,索引表!G:H,2,FALSE)*0.3,IF($U201="小怪",0.2,"")),0)</f>
        <v/>
      </c>
      <c r="AE201" s="3" t="str">
        <f ca="1">IFERROR(IF(D201="N08",IF(F201&lt;&gt;0,50,""),IFERROR(VLOOKUP($V201,索引表!$L$7:$O$13,4,FALSE)*VLOOKUP(VLOOKUP($G201,索引表!$R:$U,4,FALSE),索引表!$I$18:$L$30,4,FALSE)*VLOOKUP($U201,索引表!I:J,2,FALSE)*4,IF($U201="小怪",1*3.45*0.9*0.9,""))),0)</f>
        <v/>
      </c>
    </row>
    <row r="202" spans="1:31" x14ac:dyDescent="0.2">
      <c r="A202" s="3" t="s">
        <v>1457</v>
      </c>
      <c r="B202" s="3" t="str">
        <f t="shared" si="13"/>
        <v>P06</v>
      </c>
      <c r="C202" s="3" t="s">
        <v>540</v>
      </c>
      <c r="D202" s="3" t="s">
        <v>535</v>
      </c>
      <c r="E202" t="str">
        <f t="shared" si="12"/>
        <v>M22P06U03N03</v>
      </c>
      <c r="F202" s="26">
        <f ca="1">IFERROR(VLOOKUP(G202,模型表!C:U,19,0),0)</f>
        <v>0</v>
      </c>
      <c r="H202" s="26" t="str">
        <f ca="1">IFERROR(IF($F202=0,"",(VLOOKUP(RIGHT(A202,2)+0,难度表!B:F,3,FALSE)*K202+N202)),0)</f>
        <v/>
      </c>
      <c r="I202" s="26" t="str">
        <f ca="1">IFERROR(IF($F202=0,"",(VLOOKUP(RIGHT(B202,2)+0,难度表!B:F,4,FALSE)*L202+O202)),0)</f>
        <v/>
      </c>
      <c r="J202" s="26" t="str">
        <f ca="1">IFERROR(IF($F202=0,"",(VLOOKUP(RIGHT(B202,2)+0,难度表!B:F,5,FALSE)*M202+P202)),0)</f>
        <v/>
      </c>
      <c r="K202" s="40"/>
      <c r="L202" s="40"/>
      <c r="M202" s="40"/>
      <c r="N202" s="26">
        <v>0</v>
      </c>
      <c r="O202" s="26">
        <v>0</v>
      </c>
      <c r="P202" s="26">
        <v>0</v>
      </c>
      <c r="Q202" s="26">
        <v>0</v>
      </c>
      <c r="R202" s="58" t="s">
        <v>1274</v>
      </c>
      <c r="S202" s="26">
        <v>1</v>
      </c>
      <c r="T202" s="26">
        <v>0</v>
      </c>
      <c r="U202" s="26">
        <f ca="1">IFERROR(VLOOKUP(G202,模型表!$C:$T,18,FALSE),0)</f>
        <v>0</v>
      </c>
      <c r="V202" s="26">
        <f>IFERROR(VLOOKUP(G202,模型表!$C:$J,8,FALSE),0)</f>
        <v>0</v>
      </c>
      <c r="W202" s="26" t="s">
        <v>1081</v>
      </c>
      <c r="X202" s="26">
        <v>2</v>
      </c>
      <c r="Y202" s="26" t="str" cm="1">
        <f t="array" aca="1" ref="Y202" ca="1">INDEX(E:E,SMALL(IF($F$2:$F$3000,ROW($2:$3000),4^8),ROW(A201)))&amp;""</f>
        <v/>
      </c>
      <c r="Z202" s="26" t="str">
        <f t="shared" ca="1" si="14"/>
        <v/>
      </c>
      <c r="AA202" s="26" t="str">
        <f t="shared" ca="1" si="15"/>
        <v/>
      </c>
      <c r="AC202" s="26" t="str">
        <f ca="1">IFERROR(IFERROR(VLOOKUP($V202,索引表!$L$7:$O$13,2,FALSE)*VLOOKUP(VLOOKUP($G202,索引表!$R:$U,4,FALSE),索引表!$I$18:$L$30,2,FALSE)*VLOOKUP($U202,索引表!E:F,2,FALSE),IF($U202="小怪",0.738,"")),0)</f>
        <v/>
      </c>
      <c r="AD202" s="26" t="str">
        <f ca="1">IFERROR(IFERROR(VLOOKUP($V202,索引表!$L$7:$O$13,3,FALSE)*VLOOKUP(VLOOKUP($G202,索引表!$R:$U,4,FALSE),索引表!$I$18:$L$30,3,FALSE)*VLOOKUP($U202,索引表!G:H,2,FALSE)*0.3,IF($U202="小怪",0.2,"")),0)</f>
        <v/>
      </c>
      <c r="AE202" s="3" t="str">
        <f ca="1">IFERROR(IF(D202="N08",IF(F202&lt;&gt;0,50,""),IFERROR(VLOOKUP($V202,索引表!$L$7:$O$13,4,FALSE)*VLOOKUP(VLOOKUP($G202,索引表!$R:$U,4,FALSE),索引表!$I$18:$L$30,4,FALSE)*VLOOKUP($U202,索引表!I:J,2,FALSE)*4,IF($U202="小怪",1*3.45*0.9*0.9,""))),0)</f>
        <v/>
      </c>
    </row>
    <row r="203" spans="1:31" x14ac:dyDescent="0.2">
      <c r="A203" s="3" t="s">
        <v>1457</v>
      </c>
      <c r="B203" s="3" t="str">
        <f t="shared" si="13"/>
        <v>P06</v>
      </c>
      <c r="C203" s="3" t="s">
        <v>540</v>
      </c>
      <c r="D203" s="3" t="s">
        <v>536</v>
      </c>
      <c r="E203" t="str">
        <f t="shared" si="12"/>
        <v>M22P06U03N04</v>
      </c>
      <c r="F203" s="26">
        <f ca="1">IFERROR(VLOOKUP(G203,模型表!C:U,19,0),0)</f>
        <v>0</v>
      </c>
      <c r="H203" s="26" t="str">
        <f ca="1">IFERROR(IF($F203=0,"",(VLOOKUP(RIGHT(A203,2)+0,难度表!B:F,3,FALSE)*K203+N203)),0)</f>
        <v/>
      </c>
      <c r="I203" s="26" t="str">
        <f ca="1">IFERROR(IF($F203=0,"",(VLOOKUP(RIGHT(B203,2)+0,难度表!B:F,4,FALSE)*L203+O203)),0)</f>
        <v/>
      </c>
      <c r="J203" s="26" t="str">
        <f ca="1">IFERROR(IF($F203=0,"",(VLOOKUP(RIGHT(B203,2)+0,难度表!B:F,5,FALSE)*M203+P203)),0)</f>
        <v/>
      </c>
      <c r="M203" s="3"/>
      <c r="N203" s="26">
        <v>0</v>
      </c>
      <c r="O203" s="26">
        <v>0</v>
      </c>
      <c r="P203" s="26">
        <v>0</v>
      </c>
      <c r="Q203" s="26">
        <v>0</v>
      </c>
      <c r="R203" s="58" t="s">
        <v>545</v>
      </c>
      <c r="S203" s="26">
        <v>1</v>
      </c>
      <c r="T203" s="26">
        <v>0</v>
      </c>
      <c r="U203" s="26">
        <f ca="1">IFERROR(VLOOKUP(G203,模型表!$C:$T,18,FALSE),0)</f>
        <v>0</v>
      </c>
      <c r="V203" s="26">
        <f>IFERROR(VLOOKUP(G203,模型表!$C:$J,8,FALSE),0)</f>
        <v>0</v>
      </c>
      <c r="W203" s="26">
        <v>0.2</v>
      </c>
      <c r="X203" s="26">
        <v>2</v>
      </c>
      <c r="Y203" s="26" t="str" cm="1">
        <f t="array" aca="1" ref="Y203" ca="1">INDEX(E:E,SMALL(IF($F$2:$F$3000,ROW($2:$3000),4^8),ROW(A202)))&amp;""</f>
        <v/>
      </c>
      <c r="Z203" s="26" t="str">
        <f t="shared" ca="1" si="14"/>
        <v/>
      </c>
      <c r="AA203" s="26" t="str">
        <f t="shared" ca="1" si="15"/>
        <v/>
      </c>
      <c r="AC203" s="26" t="str">
        <f ca="1">IFERROR(IFERROR(VLOOKUP($V203,索引表!$L$7:$O$13,2,FALSE)*VLOOKUP(VLOOKUP($G203,索引表!$R:$U,4,FALSE),索引表!$I$18:$L$30,2,FALSE)*VLOOKUP($U203,索引表!E:F,2,FALSE),IF($U203="小怪",0.738,"")),0)</f>
        <v/>
      </c>
      <c r="AD203" s="26" t="str">
        <f ca="1">IFERROR(IFERROR(VLOOKUP($V203,索引表!$L$7:$O$13,3,FALSE)*VLOOKUP(VLOOKUP($G203,索引表!$R:$U,4,FALSE),索引表!$I$18:$L$30,3,FALSE)*VLOOKUP($U203,索引表!G:H,2,FALSE)*0.3,IF($U203="小怪",0.2,"")),0)</f>
        <v/>
      </c>
      <c r="AE203" s="3" t="str">
        <f ca="1">IFERROR(IF(D203="N08",IF(F203&lt;&gt;0,50,""),IFERROR(VLOOKUP($V203,索引表!$L$7:$O$13,4,FALSE)*VLOOKUP(VLOOKUP($G203,索引表!$R:$U,4,FALSE),索引表!$I$18:$L$30,4,FALSE)*VLOOKUP($U203,索引表!I:J,2,FALSE)*4,IF($U203="小怪",1*3.45*0.9*0.9,""))),0)</f>
        <v/>
      </c>
    </row>
    <row r="204" spans="1:31" x14ac:dyDescent="0.2">
      <c r="A204" s="3" t="s">
        <v>1457</v>
      </c>
      <c r="B204" s="3" t="str">
        <f t="shared" si="13"/>
        <v>P06</v>
      </c>
      <c r="C204" s="3" t="s">
        <v>540</v>
      </c>
      <c r="D204" s="3" t="s">
        <v>537</v>
      </c>
      <c r="E204" t="str">
        <f t="shared" si="12"/>
        <v>M22P06U03N05</v>
      </c>
      <c r="F204" s="26">
        <f ca="1">IFERROR(VLOOKUP(G204,模型表!C:U,19,0),0)</f>
        <v>0</v>
      </c>
      <c r="H204" s="26" t="str">
        <f ca="1">IFERROR(IF($F204=0,"",(VLOOKUP(RIGHT(A204,2)+0,难度表!B:F,3,FALSE)*K204+N204)),0)</f>
        <v/>
      </c>
      <c r="I204" s="26" t="str">
        <f ca="1">IFERROR(IF($F204=0,"",(VLOOKUP(RIGHT(B204,2)+0,难度表!B:F,4,FALSE)*L204+O204)),0)</f>
        <v/>
      </c>
      <c r="J204" s="26" t="str">
        <f ca="1">IFERROR(IF($F204=0,"",(VLOOKUP(RIGHT(B204,2)+0,难度表!B:F,5,FALSE)*M204+P204)),0)</f>
        <v/>
      </c>
      <c r="M204" s="3"/>
      <c r="N204" s="26">
        <v>0</v>
      </c>
      <c r="O204" s="26">
        <v>0</v>
      </c>
      <c r="P204" s="26">
        <v>0</v>
      </c>
      <c r="Q204" s="26">
        <v>0</v>
      </c>
      <c r="R204" s="58" t="s">
        <v>545</v>
      </c>
      <c r="S204" s="26">
        <v>1</v>
      </c>
      <c r="T204" s="26">
        <v>0</v>
      </c>
      <c r="U204" s="26">
        <f ca="1">IFERROR(VLOOKUP(G204,模型表!$C:$T,18,FALSE),0)</f>
        <v>0</v>
      </c>
      <c r="V204" s="26">
        <f>IFERROR(VLOOKUP(G204,模型表!$C:$J,8,FALSE),0)</f>
        <v>0</v>
      </c>
      <c r="W204" s="26" t="s">
        <v>1081</v>
      </c>
      <c r="X204" s="26">
        <v>2</v>
      </c>
      <c r="Y204" s="26" t="str" cm="1">
        <f t="array" aca="1" ref="Y204" ca="1">INDEX(E:E,SMALL(IF($F$2:$F$3000,ROW($2:$3000),4^8),ROW(A203)))&amp;""</f>
        <v/>
      </c>
      <c r="Z204" s="26" t="str">
        <f t="shared" ca="1" si="14"/>
        <v/>
      </c>
      <c r="AA204" s="26" t="str">
        <f t="shared" ca="1" si="15"/>
        <v/>
      </c>
      <c r="AC204" s="26" t="str">
        <f ca="1">IFERROR(IFERROR(VLOOKUP($V204,索引表!$L$7:$O$13,2,FALSE)*VLOOKUP(VLOOKUP($G204,索引表!$R:$U,4,FALSE),索引表!$I$18:$L$30,2,FALSE)*VLOOKUP($U204,索引表!E:F,2,FALSE),IF($U204="小怪",0.738,"")),0)</f>
        <v/>
      </c>
      <c r="AD204" s="26" t="str">
        <f ca="1">IFERROR(IFERROR(VLOOKUP($V204,索引表!$L$7:$O$13,3,FALSE)*VLOOKUP(VLOOKUP($G204,索引表!$R:$U,4,FALSE),索引表!$I$18:$L$30,3,FALSE)*VLOOKUP($U204,索引表!G:H,2,FALSE)*0.3,IF($U204="小怪",0.2,"")),0)</f>
        <v/>
      </c>
      <c r="AE204" s="3" t="str">
        <f ca="1">IFERROR(IF(D204="N08",IF(F204&lt;&gt;0,50,""),IFERROR(VLOOKUP($V204,索引表!$L$7:$O$13,4,FALSE)*VLOOKUP(VLOOKUP($G204,索引表!$R:$U,4,FALSE),索引表!$I$18:$L$30,4,FALSE)*VLOOKUP($U204,索引表!I:J,2,FALSE)*4,IF($U204="小怪",1*3.45*0.9*0.9,""))),0)</f>
        <v/>
      </c>
    </row>
    <row r="205" spans="1:31" x14ac:dyDescent="0.2">
      <c r="A205" s="3" t="s">
        <v>1457</v>
      </c>
      <c r="B205" s="3" t="str">
        <f t="shared" si="13"/>
        <v>P06</v>
      </c>
      <c r="C205" s="3" t="s">
        <v>540</v>
      </c>
      <c r="D205" s="3" t="s">
        <v>538</v>
      </c>
      <c r="E205" t="str">
        <f t="shared" si="12"/>
        <v>M22P06U03N06</v>
      </c>
      <c r="F205" s="26">
        <f ca="1">IFERROR(VLOOKUP(G205,模型表!C:U,19,0),0)</f>
        <v>0</v>
      </c>
      <c r="H205" s="26" t="str">
        <f ca="1">IFERROR(IF($F205=0,"",(VLOOKUP(RIGHT(A205,2)+0,难度表!B:F,3,FALSE)*K205+N205)),0)</f>
        <v/>
      </c>
      <c r="I205" s="26" t="str">
        <f ca="1">IFERROR(IF($F205=0,"",(VLOOKUP(RIGHT(B205,2)+0,难度表!B:F,4,FALSE)*L205+O205)),0)</f>
        <v/>
      </c>
      <c r="J205" s="26" t="str">
        <f ca="1">IFERROR(IF($F205=0,"",(VLOOKUP(RIGHT(B205,2)+0,难度表!B:F,5,FALSE)*M205+P205)),0)</f>
        <v/>
      </c>
      <c r="K205" s="40"/>
      <c r="L205" s="40"/>
      <c r="M205" s="40"/>
      <c r="N205" s="26">
        <v>0</v>
      </c>
      <c r="O205" s="26">
        <v>0</v>
      </c>
      <c r="P205" s="26">
        <v>0</v>
      </c>
      <c r="Q205" s="26">
        <v>0</v>
      </c>
      <c r="R205" s="58" t="s">
        <v>1274</v>
      </c>
      <c r="S205" s="26">
        <v>1</v>
      </c>
      <c r="T205" s="26">
        <v>0</v>
      </c>
      <c r="U205" s="26">
        <f ca="1">IFERROR(VLOOKUP(G205,模型表!$C:$T,18,FALSE),0)</f>
        <v>0</v>
      </c>
      <c r="V205" s="26">
        <f>IFERROR(VLOOKUP(G205,模型表!$C:$J,8,FALSE),0)</f>
        <v>0</v>
      </c>
      <c r="W205" s="26" t="s">
        <v>1081</v>
      </c>
      <c r="X205" s="26">
        <v>2</v>
      </c>
      <c r="Y205" s="26" t="str" cm="1">
        <f t="array" aca="1" ref="Y205" ca="1">INDEX(E:E,SMALL(IF($F$2:$F$3000,ROW($2:$3000),4^8),ROW(A204)))&amp;""</f>
        <v/>
      </c>
      <c r="Z205" s="26" t="str">
        <f t="shared" ca="1" si="14"/>
        <v/>
      </c>
      <c r="AA205" s="26" t="str">
        <f t="shared" ca="1" si="15"/>
        <v/>
      </c>
      <c r="AC205" s="26" t="str">
        <f ca="1">IFERROR(IFERROR(VLOOKUP($V205,索引表!$L$7:$O$13,2,FALSE)*VLOOKUP(VLOOKUP($G205,索引表!$R:$U,4,FALSE),索引表!$I$18:$L$30,2,FALSE)*VLOOKUP($U205,索引表!E:F,2,FALSE),IF($U205="小怪",0.738,"")),0)</f>
        <v/>
      </c>
      <c r="AD205" s="26" t="str">
        <f ca="1">IFERROR(IFERROR(VLOOKUP($V205,索引表!$L$7:$O$13,3,FALSE)*VLOOKUP(VLOOKUP($G205,索引表!$R:$U,4,FALSE),索引表!$I$18:$L$30,3,FALSE)*VLOOKUP($U205,索引表!G:H,2,FALSE)*0.3,IF($U205="小怪",0.2,"")),0)</f>
        <v/>
      </c>
      <c r="AE205" s="3" t="str">
        <f ca="1">IFERROR(IF(D205="N08",IF(F205&lt;&gt;0,50,""),IFERROR(VLOOKUP($V205,索引表!$L$7:$O$13,4,FALSE)*VLOOKUP(VLOOKUP($G205,索引表!$R:$U,4,FALSE),索引表!$I$18:$L$30,4,FALSE)*VLOOKUP($U205,索引表!I:J,2,FALSE)*4,IF($U205="小怪",1*3.45*0.9*0.9,""))),0)</f>
        <v/>
      </c>
    </row>
    <row r="206" spans="1:31" x14ac:dyDescent="0.2">
      <c r="A206" s="3" t="s">
        <v>1457</v>
      </c>
      <c r="B206" s="3" t="str">
        <f t="shared" si="13"/>
        <v>P06</v>
      </c>
      <c r="C206" s="3" t="s">
        <v>540</v>
      </c>
      <c r="D206" s="3" t="s">
        <v>542</v>
      </c>
      <c r="E206" t="str">
        <f t="shared" si="12"/>
        <v>M22P06U03N07</v>
      </c>
      <c r="F206" s="26">
        <f ca="1">IFERROR(VLOOKUP(G206,模型表!C:U,19,0),0)</f>
        <v>0</v>
      </c>
      <c r="H206" s="26" t="str">
        <f ca="1">IFERROR(IF($F206=0,"",(VLOOKUP(RIGHT(A206,2)+0,难度表!B:F,3,FALSE)*K206+N206)),0)</f>
        <v/>
      </c>
      <c r="I206" s="26" t="str">
        <f ca="1">IFERROR(IF($F206=0,"",(VLOOKUP(RIGHT(B206,2)+0,难度表!B:F,4,FALSE)*L206+O206)),0)</f>
        <v/>
      </c>
      <c r="J206" s="26" t="str">
        <f ca="1">IFERROR(IF($F206=0,"",(VLOOKUP(RIGHT(B206,2)+0,难度表!B:F,5,FALSE)*M206+P206)),0)</f>
        <v/>
      </c>
      <c r="M206" s="40"/>
      <c r="N206" s="26">
        <v>0</v>
      </c>
      <c r="O206" s="26">
        <v>0</v>
      </c>
      <c r="P206" s="26">
        <v>0</v>
      </c>
      <c r="Q206" s="26">
        <v>0</v>
      </c>
      <c r="R206" s="58" t="s">
        <v>545</v>
      </c>
      <c r="S206" s="26">
        <v>1</v>
      </c>
      <c r="T206" s="26">
        <v>0</v>
      </c>
      <c r="U206" s="26">
        <f ca="1">IFERROR(VLOOKUP(G206,模型表!$C:$T,18,FALSE),0)</f>
        <v>0</v>
      </c>
      <c r="V206" s="26">
        <f>IFERROR(VLOOKUP(G206,模型表!$C:$J,8,FALSE),0)</f>
        <v>0</v>
      </c>
      <c r="W206" s="26" t="s">
        <v>1081</v>
      </c>
      <c r="X206" s="26">
        <v>2</v>
      </c>
      <c r="Y206" s="26" t="str" cm="1">
        <f t="array" aca="1" ref="Y206" ca="1">INDEX(E:E,SMALL(IF($F$2:$F$3000,ROW($2:$3000),4^8),ROW(A205)))&amp;""</f>
        <v/>
      </c>
      <c r="Z206" s="26" t="str">
        <f t="shared" ca="1" si="14"/>
        <v/>
      </c>
      <c r="AA206" s="26" t="str">
        <f t="shared" ca="1" si="15"/>
        <v/>
      </c>
      <c r="AC206" s="26" t="str">
        <f ca="1">IFERROR(IFERROR(VLOOKUP($V206,索引表!$L$7:$O$13,2,FALSE)*VLOOKUP(VLOOKUP($G206,索引表!$R:$U,4,FALSE),索引表!$I$18:$L$30,2,FALSE)*VLOOKUP($U206,索引表!E:F,2,FALSE),IF($U206="小怪",0.738,"")),0)</f>
        <v/>
      </c>
      <c r="AD206" s="26" t="str">
        <f ca="1">IFERROR(IFERROR(VLOOKUP($V206,索引表!$L$7:$O$13,3,FALSE)*VLOOKUP(VLOOKUP($G206,索引表!$R:$U,4,FALSE),索引表!$I$18:$L$30,3,FALSE)*VLOOKUP($U206,索引表!G:H,2,FALSE)*0.3,IF($U206="小怪",0.2,"")),0)</f>
        <v/>
      </c>
      <c r="AE206" s="3" t="str">
        <f ca="1">IFERROR(IF(D206="N08",IF(F206&lt;&gt;0,50,""),IFERROR(VLOOKUP($V206,索引表!$L$7:$O$13,4,FALSE)*VLOOKUP(VLOOKUP($G206,索引表!$R:$U,4,FALSE),索引表!$I$18:$L$30,4,FALSE)*VLOOKUP($U206,索引表!I:J,2,FALSE)*4,IF($U206="小怪",1*3.45*0.9*0.9,""))),0)</f>
        <v/>
      </c>
    </row>
    <row r="207" spans="1:31" x14ac:dyDescent="0.2">
      <c r="A207" s="3" t="s">
        <v>1457</v>
      </c>
      <c r="B207" s="3" t="str">
        <f t="shared" si="13"/>
        <v>P06</v>
      </c>
      <c r="C207" s="3" t="s">
        <v>540</v>
      </c>
      <c r="D207" s="3" t="s">
        <v>543</v>
      </c>
      <c r="E207" t="str">
        <f t="shared" si="12"/>
        <v>M22P06U03N08</v>
      </c>
      <c r="F207" s="26">
        <f ca="1">IFERROR(VLOOKUP(G207,模型表!C:U,19,0),0)</f>
        <v>0</v>
      </c>
      <c r="H207" s="26" t="str">
        <f ca="1">IFERROR(IF($F207=0,"",(VLOOKUP(RIGHT(A207,2)+0,难度表!B:F,3,FALSE)*K207+N207)),0)</f>
        <v/>
      </c>
      <c r="I207" s="26" t="str">
        <f ca="1">IFERROR(IF($F207=0,"",(VLOOKUP(RIGHT(B207,2)+0,难度表!B:F,4,FALSE)*L207+O207)),0)</f>
        <v/>
      </c>
      <c r="J207" s="26" t="str">
        <f ca="1">IFERROR(IF($F207=0,"",(VLOOKUP(RIGHT(B207,2)+0,难度表!B:F,5,FALSE)*M207+P207)),0)</f>
        <v/>
      </c>
      <c r="M207" s="3"/>
      <c r="N207" s="26">
        <v>0</v>
      </c>
      <c r="O207" s="26">
        <v>0</v>
      </c>
      <c r="P207" s="26">
        <v>0</v>
      </c>
      <c r="Q207" s="26">
        <v>0</v>
      </c>
      <c r="R207" s="59" t="s">
        <v>845</v>
      </c>
      <c r="S207" s="26">
        <v>1</v>
      </c>
      <c r="T207" s="26">
        <v>0</v>
      </c>
      <c r="U207" s="26">
        <f ca="1">IFERROR(VLOOKUP(G207,模型表!$C:$T,18,FALSE),0)</f>
        <v>0</v>
      </c>
      <c r="V207" s="26">
        <f>IFERROR(VLOOKUP(G207,模型表!$C:$J,8,FALSE),0)</f>
        <v>0</v>
      </c>
      <c r="W207" s="26" t="s">
        <v>1081</v>
      </c>
      <c r="X207" s="26">
        <v>2</v>
      </c>
      <c r="Y207" s="26" t="str" cm="1">
        <f t="array" aca="1" ref="Y207" ca="1">INDEX(E:E,SMALL(IF($F$2:$F$3000,ROW($2:$3000),4^8),ROW(A206)))&amp;""</f>
        <v/>
      </c>
      <c r="Z207" s="26" t="str">
        <f t="shared" ca="1" si="14"/>
        <v/>
      </c>
      <c r="AA207" s="26" t="str">
        <f t="shared" ca="1" si="15"/>
        <v/>
      </c>
      <c r="AC207" s="26" t="str">
        <f ca="1">IFERROR(IFERROR(VLOOKUP($V207,索引表!$L$7:$O$13,2,FALSE)*VLOOKUP(VLOOKUP($G207,索引表!$R:$U,4,FALSE),索引表!$I$18:$L$30,2,FALSE)*VLOOKUP($U207,索引表!E:F,2,FALSE),IF($U207="小怪",0.738,"")),0)</f>
        <v/>
      </c>
      <c r="AD207" s="26" t="str">
        <f ca="1">IFERROR(IFERROR(VLOOKUP($V207,索引表!$L$7:$O$13,3,FALSE)*VLOOKUP(VLOOKUP($G207,索引表!$R:$U,4,FALSE),索引表!$I$18:$L$30,3,FALSE)*VLOOKUP($U207,索引表!G:H,2,FALSE)*0.3,IF($U207="小怪",0.2,"")),0)</f>
        <v/>
      </c>
      <c r="AE207" s="3" t="str">
        <f ca="1">IFERROR(IF(D207="N08",IF(F207&lt;&gt;0,50,""),IFERROR(VLOOKUP($V207,索引表!$L$7:$O$13,4,FALSE)*VLOOKUP(VLOOKUP($G207,索引表!$R:$U,4,FALSE),索引表!$I$18:$L$30,4,FALSE)*VLOOKUP($U207,索引表!I:J,2,FALSE)*4,IF($U207="小怪",1*3.45*0.9*0.9,""))),0)</f>
        <v/>
      </c>
    </row>
    <row r="208" spans="1:31" x14ac:dyDescent="0.2">
      <c r="A208" s="3" t="s">
        <v>1457</v>
      </c>
      <c r="B208" s="3" t="str">
        <f t="shared" si="13"/>
        <v>P06</v>
      </c>
      <c r="C208" s="3" t="s">
        <v>540</v>
      </c>
      <c r="D208" s="3" t="s">
        <v>544</v>
      </c>
      <c r="E208" t="str">
        <f t="shared" si="12"/>
        <v>M22P06U03N09</v>
      </c>
      <c r="F208" s="26">
        <f ca="1">IFERROR(VLOOKUP(G208,模型表!C:U,19,0),0)</f>
        <v>0</v>
      </c>
      <c r="H208" s="26" t="str">
        <f ca="1">IFERROR(IF($F208=0,"",(VLOOKUP(RIGHT(A208,2)+0,难度表!B:F,3,FALSE)*K208+N208)),0)</f>
        <v/>
      </c>
      <c r="I208" s="26" t="str">
        <f ca="1">IFERROR(IF($F208=0,"",(VLOOKUP(RIGHT(B208,2)+0,难度表!B:F,4,FALSE)*L208+O208)),0)</f>
        <v/>
      </c>
      <c r="J208" s="26" t="str">
        <f ca="1">IFERROR(IF($F208=0,"",(VLOOKUP(RIGHT(B208,2)+0,难度表!B:F,5,FALSE)*M208+P208)),0)</f>
        <v/>
      </c>
      <c r="K208" s="40"/>
      <c r="L208" s="40"/>
      <c r="M208" s="40"/>
      <c r="N208" s="26">
        <v>0</v>
      </c>
      <c r="O208" s="26">
        <v>0</v>
      </c>
      <c r="P208" s="26">
        <v>0</v>
      </c>
      <c r="Q208" s="26">
        <v>0</v>
      </c>
      <c r="R208" s="58" t="s">
        <v>1197</v>
      </c>
      <c r="S208" s="26">
        <v>1</v>
      </c>
      <c r="T208" s="26">
        <v>0</v>
      </c>
      <c r="U208" s="26">
        <f ca="1">IFERROR(VLOOKUP(G208,模型表!$C:$T,18,FALSE),0)</f>
        <v>0</v>
      </c>
      <c r="V208" s="26">
        <f>IFERROR(VLOOKUP(G208,模型表!$C:$J,8,FALSE),0)</f>
        <v>0</v>
      </c>
      <c r="W208" s="26">
        <v>0.2</v>
      </c>
      <c r="X208" s="26">
        <v>2</v>
      </c>
      <c r="Y208" s="26" t="str" cm="1">
        <f t="array" aca="1" ref="Y208" ca="1">INDEX(E:E,SMALL(IF($F$2:$F$3000,ROW($2:$3000),4^8),ROW(A207)))&amp;""</f>
        <v/>
      </c>
      <c r="Z208" s="26" t="str">
        <f t="shared" ca="1" si="14"/>
        <v/>
      </c>
      <c r="AA208" s="26" t="str">
        <f t="shared" ca="1" si="15"/>
        <v/>
      </c>
      <c r="AC208" s="26" t="str">
        <f ca="1">IFERROR(IFERROR(VLOOKUP($V208,索引表!$L$7:$O$13,2,FALSE)*VLOOKUP(VLOOKUP($G208,索引表!$R:$U,4,FALSE),索引表!$I$18:$L$30,2,FALSE)*VLOOKUP($U208,索引表!E:F,2,FALSE),IF($U208="小怪",0.738,"")),0)</f>
        <v/>
      </c>
      <c r="AD208" s="26" t="str">
        <f ca="1">IFERROR(IFERROR(VLOOKUP($V208,索引表!$L$7:$O$13,3,FALSE)*VLOOKUP(VLOOKUP($G208,索引表!$R:$U,4,FALSE),索引表!$I$18:$L$30,3,FALSE)*VLOOKUP($U208,索引表!G:H,2,FALSE)*0.3,IF($U208="小怪",0.2,"")),0)</f>
        <v/>
      </c>
      <c r="AE208" s="3" t="str">
        <f ca="1">IFERROR(IF(D208="N08",IF(F208&lt;&gt;0,50,""),IFERROR(VLOOKUP($V208,索引表!$L$7:$O$13,4,FALSE)*VLOOKUP(VLOOKUP($G208,索引表!$R:$U,4,FALSE),索引表!$I$18:$L$30,4,FALSE)*VLOOKUP($U208,索引表!I:J,2,FALSE)*4,IF($U208="小怪",1*3.45*0.9*0.9,""))),0)</f>
        <v/>
      </c>
    </row>
    <row r="209" spans="1:31" x14ac:dyDescent="0.2">
      <c r="A209" s="3" t="s">
        <v>1457</v>
      </c>
      <c r="B209" s="3" t="str">
        <f t="shared" si="13"/>
        <v>P06</v>
      </c>
      <c r="C209" s="3" t="s">
        <v>541</v>
      </c>
      <c r="D209" s="3" t="s">
        <v>533</v>
      </c>
      <c r="E209" t="str">
        <f t="shared" si="12"/>
        <v>M22P06U04N01</v>
      </c>
      <c r="F209" s="26">
        <f ca="1">IFERROR(VLOOKUP(G209,模型表!C:U,19,0),0)</f>
        <v>0</v>
      </c>
      <c r="H209" s="26" t="str">
        <f ca="1">IFERROR(IF($F209=0,"",(VLOOKUP(RIGHT(A209,2)+0,难度表!B:F,3,FALSE)*K209+N209)),0)</f>
        <v/>
      </c>
      <c r="I209" s="26" t="str">
        <f ca="1">IFERROR(IF($F209=0,"",(VLOOKUP(RIGHT(B209,2)+0,难度表!B:F,4,FALSE)*L209+O209)),0)</f>
        <v/>
      </c>
      <c r="J209" s="26" t="str">
        <f ca="1">IFERROR(IF($F209=0,"",(VLOOKUP(RIGHT(B209,2)+0,难度表!B:F,5,FALSE)*M209+P209)),0)</f>
        <v/>
      </c>
      <c r="M209" s="3"/>
      <c r="N209" s="26">
        <v>0</v>
      </c>
      <c r="O209" s="26">
        <v>0</v>
      </c>
      <c r="P209" s="26">
        <v>0</v>
      </c>
      <c r="Q209" s="26">
        <v>0</v>
      </c>
      <c r="R209" s="58" t="s">
        <v>545</v>
      </c>
      <c r="S209" s="26">
        <v>1</v>
      </c>
      <c r="T209" s="26">
        <v>0</v>
      </c>
      <c r="U209" s="26">
        <f ca="1">IFERROR(VLOOKUP(G209,模型表!$C:$T,18,FALSE),0)</f>
        <v>0</v>
      </c>
      <c r="V209" s="26">
        <f>IFERROR(VLOOKUP(G209,模型表!$C:$J,8,FALSE),0)</f>
        <v>0</v>
      </c>
      <c r="W209" s="26" t="s">
        <v>1081</v>
      </c>
      <c r="X209" s="26">
        <v>2</v>
      </c>
      <c r="Y209" s="26" t="str" cm="1">
        <f t="array" aca="1" ref="Y209" ca="1">INDEX(E:E,SMALL(IF($F$2:$F$3000,ROW($2:$3000),4^8),ROW(A208)))&amp;""</f>
        <v/>
      </c>
      <c r="Z209" s="26" t="str">
        <f t="shared" ca="1" si="14"/>
        <v/>
      </c>
      <c r="AA209" s="26" t="str">
        <f t="shared" ca="1" si="15"/>
        <v/>
      </c>
      <c r="AC209" s="26" t="str">
        <f ca="1">IFERROR(IFERROR(VLOOKUP($V209,索引表!$L$7:$O$13,2,FALSE)*VLOOKUP(VLOOKUP($G209,索引表!$R:$U,4,FALSE),索引表!$I$18:$L$30,2,FALSE)*VLOOKUP($U209,索引表!E:F,2,FALSE),IF($U209="小怪",0.738,"")),0)</f>
        <v/>
      </c>
      <c r="AD209" s="26" t="str">
        <f ca="1">IFERROR(IFERROR(VLOOKUP($V209,索引表!$L$7:$O$13,3,FALSE)*VLOOKUP(VLOOKUP($G209,索引表!$R:$U,4,FALSE),索引表!$I$18:$L$30,3,FALSE)*VLOOKUP($U209,索引表!G:H,2,FALSE)*0.3,IF($U209="小怪",0.2,"")),0)</f>
        <v/>
      </c>
      <c r="AE209" s="3" t="str">
        <f ca="1">IFERROR(IF(D209="N08",IF(F209&lt;&gt;0,50,""),IFERROR(VLOOKUP($V209,索引表!$L$7:$O$13,4,FALSE)*VLOOKUP(VLOOKUP($G209,索引表!$R:$U,4,FALSE),索引表!$I$18:$L$30,4,FALSE)*VLOOKUP($U209,索引表!I:J,2,FALSE)*4,IF($U209="小怪",1*3.45*0.9*0.9,""))),0)</f>
        <v/>
      </c>
    </row>
    <row r="210" spans="1:31" x14ac:dyDescent="0.2">
      <c r="A210" s="3" t="s">
        <v>1457</v>
      </c>
      <c r="B210" s="3" t="str">
        <f t="shared" si="13"/>
        <v>P06</v>
      </c>
      <c r="C210" s="3" t="s">
        <v>541</v>
      </c>
      <c r="D210" s="3" t="s">
        <v>534</v>
      </c>
      <c r="E210" t="str">
        <f t="shared" si="12"/>
        <v>M22P06U04N02</v>
      </c>
      <c r="F210" s="26">
        <f ca="1">IFERROR(VLOOKUP(G210,模型表!C:U,19,0),0)</f>
        <v>0</v>
      </c>
      <c r="H210" s="26" t="str">
        <f ca="1">IFERROR(IF($F210=0,"",(VLOOKUP(RIGHT(A210,2)+0,难度表!B:F,3,FALSE)*K210+N210)),0)</f>
        <v/>
      </c>
      <c r="I210" s="26" t="str">
        <f ca="1">IFERROR(IF($F210=0,"",(VLOOKUP(RIGHT(B210,2)+0,难度表!B:F,4,FALSE)*L210+O210)),0)</f>
        <v/>
      </c>
      <c r="J210" s="26" t="str">
        <f ca="1">IFERROR(IF($F210=0,"",(VLOOKUP(RIGHT(B210,2)+0,难度表!B:F,5,FALSE)*M210+P210)),0)</f>
        <v/>
      </c>
      <c r="M210" s="3"/>
      <c r="N210" s="26">
        <v>0</v>
      </c>
      <c r="O210" s="26">
        <v>0</v>
      </c>
      <c r="P210" s="26">
        <v>0</v>
      </c>
      <c r="Q210" s="26">
        <v>0</v>
      </c>
      <c r="R210" s="58" t="s">
        <v>545</v>
      </c>
      <c r="S210" s="26">
        <v>1</v>
      </c>
      <c r="T210" s="26">
        <v>0</v>
      </c>
      <c r="U210" s="26">
        <f ca="1">IFERROR(VLOOKUP(G210,模型表!$C:$T,18,FALSE),0)</f>
        <v>0</v>
      </c>
      <c r="V210" s="26">
        <f>IFERROR(VLOOKUP(G210,模型表!$C:$J,8,FALSE),0)</f>
        <v>0</v>
      </c>
      <c r="W210" s="26" t="s">
        <v>1081</v>
      </c>
      <c r="X210" s="26">
        <v>2</v>
      </c>
      <c r="Y210" s="26" t="str" cm="1">
        <f t="array" aca="1" ref="Y210" ca="1">INDEX(E:E,SMALL(IF($F$2:$F$3000,ROW($2:$3000),4^8),ROW(A209)))&amp;""</f>
        <v/>
      </c>
      <c r="Z210" s="26" t="str">
        <f t="shared" ca="1" si="14"/>
        <v/>
      </c>
      <c r="AA210" s="26" t="str">
        <f t="shared" ca="1" si="15"/>
        <v/>
      </c>
      <c r="AC210" s="26" t="str">
        <f ca="1">IFERROR(IFERROR(VLOOKUP($V210,索引表!$L$7:$O$13,2,FALSE)*VLOOKUP(VLOOKUP($G210,索引表!$R:$U,4,FALSE),索引表!$I$18:$L$30,2,FALSE)*VLOOKUP($U210,索引表!E:F,2,FALSE),IF($U210="小怪",0.738,"")),0)</f>
        <v/>
      </c>
      <c r="AD210" s="26" t="str">
        <f ca="1">IFERROR(IFERROR(VLOOKUP($V210,索引表!$L$7:$O$13,3,FALSE)*VLOOKUP(VLOOKUP($G210,索引表!$R:$U,4,FALSE),索引表!$I$18:$L$30,3,FALSE)*VLOOKUP($U210,索引表!G:H,2,FALSE)*0.3,IF($U210="小怪",0.2,"")),0)</f>
        <v/>
      </c>
      <c r="AE210" s="3" t="str">
        <f ca="1">IFERROR(IF(D210="N08",IF(F210&lt;&gt;0,50,""),IFERROR(VLOOKUP($V210,索引表!$L$7:$O$13,4,FALSE)*VLOOKUP(VLOOKUP($G210,索引表!$R:$U,4,FALSE),索引表!$I$18:$L$30,4,FALSE)*VLOOKUP($U210,索引表!I:J,2,FALSE)*4,IF($U210="小怪",1*3.45*0.9*0.9,""))),0)</f>
        <v/>
      </c>
    </row>
    <row r="211" spans="1:31" x14ac:dyDescent="0.2">
      <c r="A211" s="3" t="s">
        <v>1457</v>
      </c>
      <c r="B211" s="3" t="str">
        <f t="shared" si="13"/>
        <v>P06</v>
      </c>
      <c r="C211" s="3" t="s">
        <v>541</v>
      </c>
      <c r="D211" s="3" t="s">
        <v>535</v>
      </c>
      <c r="E211" t="str">
        <f t="shared" si="12"/>
        <v>M22P06U04N03</v>
      </c>
      <c r="F211" s="26">
        <f ca="1">IFERROR(VLOOKUP(G211,模型表!C:U,19,0),0)</f>
        <v>0</v>
      </c>
      <c r="H211" s="26" t="str">
        <f ca="1">IFERROR(IF($F211=0,"",(VLOOKUP(RIGHT(A211,2)+0,难度表!B:F,3,FALSE)*K211+N211)),0)</f>
        <v/>
      </c>
      <c r="I211" s="26" t="str">
        <f ca="1">IFERROR(IF($F211=0,"",(VLOOKUP(RIGHT(B211,2)+0,难度表!B:F,4,FALSE)*L211+O211)),0)</f>
        <v/>
      </c>
      <c r="J211" s="26" t="str">
        <f ca="1">IFERROR(IF($F211=0,"",(VLOOKUP(RIGHT(B211,2)+0,难度表!B:F,5,FALSE)*M211+P211)),0)</f>
        <v/>
      </c>
      <c r="K211" s="26" t="s">
        <v>1081</v>
      </c>
      <c r="L211" s="26" t="s">
        <v>1081</v>
      </c>
      <c r="M211" s="3" t="s">
        <v>1081</v>
      </c>
      <c r="N211" s="26">
        <v>0</v>
      </c>
      <c r="O211" s="26">
        <v>0</v>
      </c>
      <c r="P211" s="26">
        <v>0</v>
      </c>
      <c r="Q211" s="26">
        <v>0</v>
      </c>
      <c r="R211" s="58" t="s">
        <v>545</v>
      </c>
      <c r="S211" s="26">
        <v>1</v>
      </c>
      <c r="T211" s="26">
        <v>0</v>
      </c>
      <c r="U211" s="26">
        <f ca="1">IFERROR(VLOOKUP(G211,模型表!$C:$T,18,FALSE),0)</f>
        <v>0</v>
      </c>
      <c r="V211" s="26">
        <f>IFERROR(VLOOKUP(G211,模型表!$C:$J,8,FALSE),0)</f>
        <v>0</v>
      </c>
      <c r="W211" s="26" t="s">
        <v>1081</v>
      </c>
      <c r="X211" s="26">
        <v>2</v>
      </c>
      <c r="Y211" s="26" t="str" cm="1">
        <f t="array" aca="1" ref="Y211" ca="1">INDEX(E:E,SMALL(IF($F$2:$F$3000,ROW($2:$3000),4^8),ROW(A210)))&amp;""</f>
        <v/>
      </c>
      <c r="Z211" s="26" t="str">
        <f t="shared" ca="1" si="14"/>
        <v/>
      </c>
      <c r="AA211" s="26" t="str">
        <f t="shared" ca="1" si="15"/>
        <v/>
      </c>
      <c r="AC211" s="26" t="str">
        <f ca="1">IFERROR(IFERROR(VLOOKUP($V211,索引表!$L$7:$O$13,2,FALSE)*VLOOKUP(VLOOKUP($G211,索引表!$R:$U,4,FALSE),索引表!$I$18:$L$30,2,FALSE)*VLOOKUP($U211,索引表!E:F,2,FALSE),IF($U211="小怪",0.738,"")),0)</f>
        <v/>
      </c>
      <c r="AD211" s="26" t="str">
        <f ca="1">IFERROR(IFERROR(VLOOKUP($V211,索引表!$L$7:$O$13,3,FALSE)*VLOOKUP(VLOOKUP($G211,索引表!$R:$U,4,FALSE),索引表!$I$18:$L$30,3,FALSE)*VLOOKUP($U211,索引表!G:H,2,FALSE)*0.3,IF($U211="小怪",0.2,"")),0)</f>
        <v/>
      </c>
      <c r="AE211" s="3" t="str">
        <f ca="1">IFERROR(IF(D211="N08",IF(F211&lt;&gt;0,50,""),IFERROR(VLOOKUP($V211,索引表!$L$7:$O$13,4,FALSE)*VLOOKUP(VLOOKUP($G211,索引表!$R:$U,4,FALSE),索引表!$I$18:$L$30,4,FALSE)*VLOOKUP($U211,索引表!I:J,2,FALSE)*4,IF($U211="小怪",1*3.45*0.9*0.9,""))),0)</f>
        <v/>
      </c>
    </row>
    <row r="212" spans="1:31" x14ac:dyDescent="0.2">
      <c r="A212" s="3" t="s">
        <v>1457</v>
      </c>
      <c r="B212" s="3" t="str">
        <f t="shared" si="13"/>
        <v>P06</v>
      </c>
      <c r="C212" s="3" t="s">
        <v>1454</v>
      </c>
      <c r="D212" s="3" t="s">
        <v>536</v>
      </c>
      <c r="E212" t="str">
        <f t="shared" si="12"/>
        <v>M22P06U04N04</v>
      </c>
      <c r="F212" s="26">
        <f ca="1">IFERROR(VLOOKUP(G212,模型表!C:U,19,0),0)</f>
        <v>0</v>
      </c>
      <c r="H212" s="26" t="str">
        <f ca="1">IFERROR(IF($F212=0,"",(VLOOKUP(RIGHT(A212,2)+0,难度表!B:F,3,FALSE)*K212+N212)),0)</f>
        <v/>
      </c>
      <c r="I212" s="26" t="str">
        <f ca="1">IFERROR(IF($F212=0,"",(VLOOKUP(RIGHT(B212,2)+0,难度表!B:F,4,FALSE)*L212+O212)),0)</f>
        <v/>
      </c>
      <c r="J212" s="26" t="str">
        <f ca="1">IFERROR(IF($F212=0,"",(VLOOKUP(RIGHT(B212,2)+0,难度表!B:F,5,FALSE)*M212+P212)),0)</f>
        <v/>
      </c>
      <c r="K212" s="26" t="s">
        <v>1081</v>
      </c>
      <c r="L212" s="26" t="s">
        <v>1081</v>
      </c>
      <c r="M212" s="3" t="s">
        <v>1081</v>
      </c>
      <c r="N212" s="26">
        <v>0</v>
      </c>
      <c r="O212" s="26">
        <v>0</v>
      </c>
      <c r="P212" s="26">
        <v>0</v>
      </c>
      <c r="Q212" s="26">
        <v>0</v>
      </c>
      <c r="R212" s="58" t="s">
        <v>545</v>
      </c>
      <c r="S212" s="26">
        <v>1</v>
      </c>
      <c r="T212" s="26">
        <v>0</v>
      </c>
      <c r="U212" s="26">
        <f ca="1">IFERROR(VLOOKUP(G212,模型表!$C:$T,18,FALSE),0)</f>
        <v>0</v>
      </c>
      <c r="V212" s="26">
        <f>IFERROR(VLOOKUP(G212,模型表!$C:$J,8,FALSE),0)</f>
        <v>0</v>
      </c>
      <c r="W212" s="26" t="s">
        <v>1081</v>
      </c>
      <c r="X212" s="26">
        <v>2</v>
      </c>
      <c r="Y212" s="26" t="str" cm="1">
        <f t="array" aca="1" ref="Y212" ca="1">INDEX(E:E,SMALL(IF($F$2:$F$3000,ROW($2:$3000),4^8),ROW(A211)))&amp;""</f>
        <v/>
      </c>
      <c r="Z212" s="26" t="str">
        <f t="shared" ca="1" si="14"/>
        <v/>
      </c>
      <c r="AA212" s="26" t="str">
        <f t="shared" ca="1" si="15"/>
        <v/>
      </c>
      <c r="AC212" s="26" t="str">
        <f ca="1">IFERROR(IFERROR(VLOOKUP($V212,索引表!$L$7:$O$13,2,FALSE)*VLOOKUP(VLOOKUP($G212,索引表!$R:$U,4,FALSE),索引表!$I$18:$L$30,2,FALSE)*VLOOKUP($U212,索引表!E:F,2,FALSE),IF($U212="小怪",0.738,"")),0)</f>
        <v/>
      </c>
      <c r="AD212" s="26" t="str">
        <f ca="1">IFERROR(IFERROR(VLOOKUP($V212,索引表!$L$7:$O$13,3,FALSE)*VLOOKUP(VLOOKUP($G212,索引表!$R:$U,4,FALSE),索引表!$I$18:$L$30,3,FALSE)*VLOOKUP($U212,索引表!G:H,2,FALSE)*0.3,IF($U212="小怪",0.2,"")),0)</f>
        <v/>
      </c>
      <c r="AE212" s="3" t="str">
        <f ca="1">IFERROR(IF(D212="N08",IF(F212&lt;&gt;0,50,""),IFERROR(VLOOKUP($V212,索引表!$L$7:$O$13,4,FALSE)*VLOOKUP(VLOOKUP($G212,索引表!$R:$U,4,FALSE),索引表!$I$18:$L$30,4,FALSE)*VLOOKUP($U212,索引表!I:J,2,FALSE)*4,IF($U212="小怪",1*3.45*0.9*0.9,""))),0)</f>
        <v/>
      </c>
    </row>
    <row r="213" spans="1:31" x14ac:dyDescent="0.2">
      <c r="A213" s="3" t="s">
        <v>1457</v>
      </c>
      <c r="B213" s="3" t="str">
        <f t="shared" si="13"/>
        <v>P06</v>
      </c>
      <c r="C213" s="3" t="s">
        <v>1454</v>
      </c>
      <c r="D213" s="3" t="s">
        <v>537</v>
      </c>
      <c r="E213" t="str">
        <f t="shared" si="12"/>
        <v>M22P06U04N05</v>
      </c>
      <c r="F213" s="26">
        <f ca="1">IFERROR(VLOOKUP(G213,模型表!C:U,19,0),0)</f>
        <v>0</v>
      </c>
      <c r="H213" s="26" t="str">
        <f ca="1">IFERROR(IF($F213=0,"",(VLOOKUP(RIGHT(A213,2)+0,难度表!B:F,3,FALSE)*K213+N213)),0)</f>
        <v/>
      </c>
      <c r="I213" s="26" t="str">
        <f ca="1">IFERROR(IF($F213=0,"",(VLOOKUP(RIGHT(B213,2)+0,难度表!B:F,4,FALSE)*L213+O213)),0)</f>
        <v/>
      </c>
      <c r="J213" s="26" t="str">
        <f ca="1">IFERROR(IF($F213=0,"",(VLOOKUP(RIGHT(B213,2)+0,难度表!B:F,5,FALSE)*M213+P213)),0)</f>
        <v/>
      </c>
      <c r="K213" s="26" t="s">
        <v>1081</v>
      </c>
      <c r="L213" s="26" t="s">
        <v>1081</v>
      </c>
      <c r="M213" s="3" t="s">
        <v>1081</v>
      </c>
      <c r="N213" s="26">
        <v>0</v>
      </c>
      <c r="O213" s="26">
        <v>0</v>
      </c>
      <c r="P213" s="26">
        <v>0</v>
      </c>
      <c r="Q213" s="26">
        <v>0</v>
      </c>
      <c r="R213" s="58" t="s">
        <v>545</v>
      </c>
      <c r="S213" s="26">
        <v>1</v>
      </c>
      <c r="T213" s="26">
        <v>0</v>
      </c>
      <c r="U213" s="26">
        <f ca="1">IFERROR(VLOOKUP(G213,模型表!$C:$T,18,FALSE),0)</f>
        <v>0</v>
      </c>
      <c r="V213" s="26">
        <f>IFERROR(VLOOKUP(G213,模型表!$C:$J,8,FALSE),0)</f>
        <v>0</v>
      </c>
      <c r="W213" s="26" t="s">
        <v>1081</v>
      </c>
      <c r="X213" s="26">
        <v>2</v>
      </c>
      <c r="Y213" s="26" t="str" cm="1">
        <f t="array" aca="1" ref="Y213" ca="1">INDEX(E:E,SMALL(IF($F$2:$F$3000,ROW($2:$3000),4^8),ROW(A212)))&amp;""</f>
        <v/>
      </c>
      <c r="Z213" s="26" t="str">
        <f t="shared" ca="1" si="14"/>
        <v/>
      </c>
      <c r="AA213" s="26" t="str">
        <f t="shared" ca="1" si="15"/>
        <v/>
      </c>
      <c r="AC213" s="26" t="str">
        <f ca="1">IFERROR(IFERROR(VLOOKUP($V213,索引表!$L$7:$O$13,2,FALSE)*VLOOKUP(VLOOKUP($G213,索引表!$R:$U,4,FALSE),索引表!$I$18:$L$30,2,FALSE)*VLOOKUP($U213,索引表!E:F,2,FALSE),IF($U213="小怪",0.738,"")),0)</f>
        <v/>
      </c>
      <c r="AD213" s="26" t="str">
        <f ca="1">IFERROR(IFERROR(VLOOKUP($V213,索引表!$L$7:$O$13,3,FALSE)*VLOOKUP(VLOOKUP($G213,索引表!$R:$U,4,FALSE),索引表!$I$18:$L$30,3,FALSE)*VLOOKUP($U213,索引表!G:H,2,FALSE)*0.3,IF($U213="小怪",0.2,"")),0)</f>
        <v/>
      </c>
      <c r="AE213" s="3" t="str">
        <f ca="1">IFERROR(IF(D213="N08",IF(F213&lt;&gt;0,50,""),IFERROR(VLOOKUP($V213,索引表!$L$7:$O$13,4,FALSE)*VLOOKUP(VLOOKUP($G213,索引表!$R:$U,4,FALSE),索引表!$I$18:$L$30,4,FALSE)*VLOOKUP($U213,索引表!I:J,2,FALSE)*4,IF($U213="小怪",1*3.45*0.9*0.9,""))),0)</f>
        <v/>
      </c>
    </row>
    <row r="214" spans="1:31" x14ac:dyDescent="0.2">
      <c r="A214" s="3" t="s">
        <v>1457</v>
      </c>
      <c r="B214" s="3" t="str">
        <f t="shared" si="13"/>
        <v>P06</v>
      </c>
      <c r="C214" s="3" t="s">
        <v>1454</v>
      </c>
      <c r="D214" s="3" t="s">
        <v>538</v>
      </c>
      <c r="E214" t="str">
        <f t="shared" si="12"/>
        <v>M22P06U04N06</v>
      </c>
      <c r="F214" s="26">
        <f ca="1">IFERROR(VLOOKUP(G214,模型表!C:U,19,0),0)</f>
        <v>0</v>
      </c>
      <c r="H214" s="26" t="str">
        <f ca="1">IFERROR(IF($F214=0,"",(VLOOKUP(RIGHT(A214,2)+0,难度表!B:F,3,FALSE)*K214+N214)),0)</f>
        <v/>
      </c>
      <c r="I214" s="26" t="str">
        <f ca="1">IFERROR(IF($F214=0,"",(VLOOKUP(RIGHT(B214,2)+0,难度表!B:F,4,FALSE)*L214+O214)),0)</f>
        <v/>
      </c>
      <c r="J214" s="26" t="str">
        <f ca="1">IFERROR(IF($F214=0,"",(VLOOKUP(RIGHT(B214,2)+0,难度表!B:F,5,FALSE)*M214+P214)),0)</f>
        <v/>
      </c>
      <c r="K214" s="26" t="s">
        <v>1081</v>
      </c>
      <c r="L214" s="26" t="s">
        <v>1081</v>
      </c>
      <c r="M214" s="3" t="s">
        <v>1081</v>
      </c>
      <c r="N214" s="26">
        <v>0</v>
      </c>
      <c r="O214" s="26">
        <v>0</v>
      </c>
      <c r="P214" s="26">
        <v>0</v>
      </c>
      <c r="Q214" s="26">
        <v>0</v>
      </c>
      <c r="R214" s="58" t="s">
        <v>545</v>
      </c>
      <c r="S214" s="26">
        <v>1</v>
      </c>
      <c r="T214" s="26">
        <v>0</v>
      </c>
      <c r="U214" s="26">
        <f ca="1">IFERROR(VLOOKUP(G214,模型表!$C:$T,18,FALSE),0)</f>
        <v>0</v>
      </c>
      <c r="V214" s="26">
        <f>IFERROR(VLOOKUP(G214,模型表!$C:$J,8,FALSE),0)</f>
        <v>0</v>
      </c>
      <c r="W214" s="26" t="s">
        <v>1081</v>
      </c>
      <c r="X214" s="26">
        <v>2</v>
      </c>
      <c r="Y214" s="26" t="str" cm="1">
        <f t="array" aca="1" ref="Y214" ca="1">INDEX(E:E,SMALL(IF($F$2:$F$3000,ROW($2:$3000),4^8),ROW(A213)))&amp;""</f>
        <v/>
      </c>
      <c r="Z214" s="26" t="str">
        <f t="shared" ca="1" si="14"/>
        <v/>
      </c>
      <c r="AA214" s="26" t="str">
        <f t="shared" ca="1" si="15"/>
        <v/>
      </c>
      <c r="AC214" s="26" t="str">
        <f ca="1">IFERROR(IFERROR(VLOOKUP($V214,索引表!$L$7:$O$13,2,FALSE)*VLOOKUP(VLOOKUP($G214,索引表!$R:$U,4,FALSE),索引表!$I$18:$L$30,2,FALSE)*VLOOKUP($U214,索引表!E:F,2,FALSE),IF($U214="小怪",0.738,"")),0)</f>
        <v/>
      </c>
      <c r="AD214" s="26" t="str">
        <f ca="1">IFERROR(IFERROR(VLOOKUP($V214,索引表!$L$7:$O$13,3,FALSE)*VLOOKUP(VLOOKUP($G214,索引表!$R:$U,4,FALSE),索引表!$I$18:$L$30,3,FALSE)*VLOOKUP($U214,索引表!G:H,2,FALSE)*0.3,IF($U214="小怪",0.2,"")),0)</f>
        <v/>
      </c>
      <c r="AE214" s="3" t="str">
        <f ca="1">IFERROR(IF(D214="N08",IF(F214&lt;&gt;0,50,""),IFERROR(VLOOKUP($V214,索引表!$L$7:$O$13,4,FALSE)*VLOOKUP(VLOOKUP($G214,索引表!$R:$U,4,FALSE),索引表!$I$18:$L$30,4,FALSE)*VLOOKUP($U214,索引表!I:J,2,FALSE)*4,IF($U214="小怪",1*3.45*0.9*0.9,""))),0)</f>
        <v/>
      </c>
    </row>
    <row r="215" spans="1:31" x14ac:dyDescent="0.2">
      <c r="A215" s="3" t="s">
        <v>1457</v>
      </c>
      <c r="B215" s="3" t="str">
        <f t="shared" si="13"/>
        <v>P06</v>
      </c>
      <c r="C215" s="3" t="s">
        <v>1454</v>
      </c>
      <c r="D215" s="3" t="s">
        <v>542</v>
      </c>
      <c r="E215" t="str">
        <f t="shared" si="12"/>
        <v>M22P06U04N07</v>
      </c>
      <c r="F215" s="26">
        <f ca="1">IFERROR(VLOOKUP(G215,模型表!C:U,19,0),0)</f>
        <v>0</v>
      </c>
      <c r="H215" s="26" t="str">
        <f ca="1">IFERROR(IF($F215=0,"",(VLOOKUP(RIGHT(A215,2)+0,难度表!B:F,3,FALSE)*K215+N215)),0)</f>
        <v/>
      </c>
      <c r="I215" s="26" t="str">
        <f ca="1">IFERROR(IF($F215=0,"",(VLOOKUP(RIGHT(B215,2)+0,难度表!B:F,4,FALSE)*L215+O215)),0)</f>
        <v/>
      </c>
      <c r="J215" s="26" t="str">
        <f ca="1">IFERROR(IF($F215=0,"",(VLOOKUP(RIGHT(B215,2)+0,难度表!B:F,5,FALSE)*M215+P215)),0)</f>
        <v/>
      </c>
      <c r="K215" s="26" t="s">
        <v>1081</v>
      </c>
      <c r="L215" s="26" t="s">
        <v>1081</v>
      </c>
      <c r="M215" s="3" t="s">
        <v>1081</v>
      </c>
      <c r="N215" s="26">
        <v>0</v>
      </c>
      <c r="O215" s="26">
        <v>0</v>
      </c>
      <c r="P215" s="26">
        <v>0</v>
      </c>
      <c r="Q215" s="26">
        <v>0</v>
      </c>
      <c r="R215" s="58" t="s">
        <v>545</v>
      </c>
      <c r="S215" s="26">
        <v>1</v>
      </c>
      <c r="T215" s="26">
        <v>0</v>
      </c>
      <c r="U215" s="26">
        <f ca="1">IFERROR(VLOOKUP(G215,模型表!$C:$T,18,FALSE),0)</f>
        <v>0</v>
      </c>
      <c r="V215" s="26">
        <f>IFERROR(VLOOKUP(G215,模型表!$C:$J,8,FALSE),0)</f>
        <v>0</v>
      </c>
      <c r="W215" s="26" t="s">
        <v>1081</v>
      </c>
      <c r="X215" s="26">
        <v>2</v>
      </c>
      <c r="Y215" s="26" t="str" cm="1">
        <f t="array" aca="1" ref="Y215" ca="1">INDEX(E:E,SMALL(IF($F$2:$F$3000,ROW($2:$3000),4^8),ROW(A214)))&amp;""</f>
        <v/>
      </c>
      <c r="Z215" s="26" t="str">
        <f t="shared" ca="1" si="14"/>
        <v/>
      </c>
      <c r="AA215" s="26" t="str">
        <f t="shared" ca="1" si="15"/>
        <v/>
      </c>
      <c r="AC215" s="26" t="str">
        <f ca="1">IFERROR(IFERROR(VLOOKUP($V215,索引表!$L$7:$O$13,2,FALSE)*VLOOKUP(VLOOKUP($G215,索引表!$R:$U,4,FALSE),索引表!$I$18:$L$30,2,FALSE)*VLOOKUP($U215,索引表!E:F,2,FALSE),IF($U215="小怪",0.738,"")),0)</f>
        <v/>
      </c>
      <c r="AD215" s="26" t="str">
        <f ca="1">IFERROR(IFERROR(VLOOKUP($V215,索引表!$L$7:$O$13,3,FALSE)*VLOOKUP(VLOOKUP($G215,索引表!$R:$U,4,FALSE),索引表!$I$18:$L$30,3,FALSE)*VLOOKUP($U215,索引表!G:H,2,FALSE)*0.3,IF($U215="小怪",0.2,"")),0)</f>
        <v/>
      </c>
      <c r="AE215" s="3" t="str">
        <f ca="1">IFERROR(IF(D215="N08",IF(F215&lt;&gt;0,50,""),IFERROR(VLOOKUP($V215,索引表!$L$7:$O$13,4,FALSE)*VLOOKUP(VLOOKUP($G215,索引表!$R:$U,4,FALSE),索引表!$I$18:$L$30,4,FALSE)*VLOOKUP($U215,索引表!I:J,2,FALSE)*4,IF($U215="小怪",1*3.45*0.9*0.9,""))),0)</f>
        <v/>
      </c>
    </row>
    <row r="216" spans="1:31" x14ac:dyDescent="0.2">
      <c r="A216" s="3" t="s">
        <v>1457</v>
      </c>
      <c r="B216" s="3" t="str">
        <f t="shared" si="13"/>
        <v>P06</v>
      </c>
      <c r="C216" s="3" t="s">
        <v>1454</v>
      </c>
      <c r="D216" s="3" t="s">
        <v>543</v>
      </c>
      <c r="E216" t="str">
        <f t="shared" si="12"/>
        <v>M22P06U04N08</v>
      </c>
      <c r="F216" s="26">
        <f ca="1">IFERROR(VLOOKUP(G216,模型表!C:U,19,0),0)</f>
        <v>0</v>
      </c>
      <c r="H216" s="26" t="str">
        <f ca="1">IFERROR(IF($F216=0,"",(VLOOKUP(RIGHT(A216,2)+0,难度表!B:F,3,FALSE)*K216+N216)),0)</f>
        <v/>
      </c>
      <c r="I216" s="26" t="str">
        <f ca="1">IFERROR(IF($F216=0,"",(VLOOKUP(RIGHT(B216,2)+0,难度表!B:F,4,FALSE)*L216+O216)),0)</f>
        <v/>
      </c>
      <c r="J216" s="26" t="str">
        <f ca="1">IFERROR(IF($F216=0,"",(VLOOKUP(RIGHT(B216,2)+0,难度表!B:F,5,FALSE)*M216+P216)),0)</f>
        <v/>
      </c>
      <c r="K216" s="26" t="s">
        <v>1081</v>
      </c>
      <c r="L216" s="26" t="s">
        <v>1081</v>
      </c>
      <c r="M216" s="3" t="s">
        <v>1081</v>
      </c>
      <c r="N216" s="26">
        <v>0</v>
      </c>
      <c r="O216" s="26">
        <v>0</v>
      </c>
      <c r="P216" s="26">
        <v>0</v>
      </c>
      <c r="Q216" s="26">
        <v>0</v>
      </c>
      <c r="R216" s="59" t="s">
        <v>845</v>
      </c>
      <c r="S216" s="26">
        <v>1</v>
      </c>
      <c r="T216" s="26">
        <v>0</v>
      </c>
      <c r="U216" s="26">
        <f ca="1">IFERROR(VLOOKUP(G216,模型表!$C:$T,18,FALSE),0)</f>
        <v>0</v>
      </c>
      <c r="V216" s="26">
        <f>IFERROR(VLOOKUP(G216,模型表!$C:$J,8,FALSE),0)</f>
        <v>0</v>
      </c>
      <c r="W216" s="26" t="s">
        <v>1081</v>
      </c>
      <c r="X216" s="26">
        <v>2</v>
      </c>
      <c r="Y216" s="26" t="str" cm="1">
        <f t="array" aca="1" ref="Y216" ca="1">INDEX(E:E,SMALL(IF($F$2:$F$3000,ROW($2:$3000),4^8),ROW(A215)))&amp;""</f>
        <v/>
      </c>
      <c r="Z216" s="26" t="str">
        <f t="shared" ca="1" si="14"/>
        <v/>
      </c>
      <c r="AA216" s="26" t="str">
        <f t="shared" ca="1" si="15"/>
        <v/>
      </c>
      <c r="AC216" s="26" t="str">
        <f ca="1">IFERROR(IFERROR(VLOOKUP($V216,索引表!$L$7:$O$13,2,FALSE)*VLOOKUP(VLOOKUP($G216,索引表!$R:$U,4,FALSE),索引表!$I$18:$L$30,2,FALSE)*VLOOKUP($U216,索引表!E:F,2,FALSE),IF($U216="小怪",0.738,"")),0)</f>
        <v/>
      </c>
      <c r="AD216" s="26" t="str">
        <f ca="1">IFERROR(IFERROR(VLOOKUP($V216,索引表!$L$7:$O$13,3,FALSE)*VLOOKUP(VLOOKUP($G216,索引表!$R:$U,4,FALSE),索引表!$I$18:$L$30,3,FALSE)*VLOOKUP($U216,索引表!G:H,2,FALSE)*0.3,IF($U216="小怪",0.2,"")),0)</f>
        <v/>
      </c>
      <c r="AE216" s="3" t="str">
        <f ca="1">IFERROR(IF(D216="N08",IF(F216&lt;&gt;0,50,""),IFERROR(VLOOKUP($V216,索引表!$L$7:$O$13,4,FALSE)*VLOOKUP(VLOOKUP($G216,索引表!$R:$U,4,FALSE),索引表!$I$18:$L$30,4,FALSE)*VLOOKUP($U216,索引表!I:J,2,FALSE)*4,IF($U216="小怪",1*3.45*0.9*0.9,""))),0)</f>
        <v/>
      </c>
    </row>
    <row r="217" spans="1:31" x14ac:dyDescent="0.2">
      <c r="A217" s="3" t="s">
        <v>1457</v>
      </c>
      <c r="B217" s="3" t="str">
        <f t="shared" si="13"/>
        <v>P06</v>
      </c>
      <c r="C217" s="3" t="s">
        <v>541</v>
      </c>
      <c r="D217" s="3" t="s">
        <v>544</v>
      </c>
      <c r="E217" t="str">
        <f t="shared" si="12"/>
        <v>M22P06U04N09</v>
      </c>
      <c r="F217" s="26">
        <f ca="1">IFERROR(VLOOKUP(G217,模型表!C:U,19,0),0)</f>
        <v>0</v>
      </c>
      <c r="H217" s="26" t="str">
        <f ca="1">IFERROR(IF($F217=0,"",(VLOOKUP(RIGHT(A217,2)+0,难度表!B:F,3,FALSE)*K217+N217)),0)</f>
        <v/>
      </c>
      <c r="I217" s="26" t="str">
        <f ca="1">IFERROR(IF($F217=0,"",(VLOOKUP(RIGHT(B217,2)+0,难度表!B:F,4,FALSE)*L217+O217)),0)</f>
        <v/>
      </c>
      <c r="J217" s="26" t="str">
        <f ca="1">IFERROR(IF($F217=0,"",(VLOOKUP(RIGHT(B217,2)+0,难度表!B:F,5,FALSE)*M217+P217)),0)</f>
        <v/>
      </c>
      <c r="K217" s="26" t="s">
        <v>1081</v>
      </c>
      <c r="L217" s="26" t="s">
        <v>1081</v>
      </c>
      <c r="M217" s="3" t="s">
        <v>1081</v>
      </c>
      <c r="N217" s="26">
        <v>0</v>
      </c>
      <c r="O217" s="26">
        <v>0</v>
      </c>
      <c r="P217" s="26">
        <v>0</v>
      </c>
      <c r="Q217" s="26">
        <v>0</v>
      </c>
      <c r="R217" s="58" t="s">
        <v>545</v>
      </c>
      <c r="S217" s="26">
        <v>1</v>
      </c>
      <c r="T217" s="26">
        <v>0</v>
      </c>
      <c r="U217" s="26">
        <f ca="1">IFERROR(VLOOKUP(G217,模型表!$C:$T,18,FALSE),0)</f>
        <v>0</v>
      </c>
      <c r="V217" s="26">
        <f>IFERROR(VLOOKUP(G217,模型表!$C:$J,8,FALSE),0)</f>
        <v>0</v>
      </c>
      <c r="W217" s="26" t="s">
        <v>1081</v>
      </c>
      <c r="X217" s="26">
        <v>2</v>
      </c>
      <c r="Y217" s="26" t="str" cm="1">
        <f t="array" aca="1" ref="Y217" ca="1">INDEX(E:E,SMALL(IF($F$2:$F$3000,ROW($2:$3000),4^8),ROW(A216)))&amp;""</f>
        <v/>
      </c>
      <c r="Z217" s="26" t="str">
        <f t="shared" ca="1" si="14"/>
        <v/>
      </c>
      <c r="AA217" s="26" t="str">
        <f t="shared" ca="1" si="15"/>
        <v/>
      </c>
      <c r="AC217" s="26" t="str">
        <f ca="1">IFERROR(IFERROR(VLOOKUP($V217,索引表!$L$7:$O$13,2,FALSE)*VLOOKUP(VLOOKUP($G217,索引表!$R:$U,4,FALSE),索引表!$I$18:$L$30,2,FALSE)*VLOOKUP($U217,索引表!E:F,2,FALSE),IF($U217="小怪",0.738,"")),0)</f>
        <v/>
      </c>
      <c r="AD217" s="26" t="str">
        <f ca="1">IFERROR(IFERROR(VLOOKUP($V217,索引表!$L$7:$O$13,3,FALSE)*VLOOKUP(VLOOKUP($G217,索引表!$R:$U,4,FALSE),索引表!$I$18:$L$30,3,FALSE)*VLOOKUP($U217,索引表!G:H,2,FALSE)*0.3,IF($U217="小怪",0.2,"")),0)</f>
        <v/>
      </c>
      <c r="AE217" s="3" t="str">
        <f ca="1">IFERROR(IF(D217="N08",IF(F217&lt;&gt;0,50,""),IFERROR(VLOOKUP($V217,索引表!$L$7:$O$13,4,FALSE)*VLOOKUP(VLOOKUP($G217,索引表!$R:$U,4,FALSE),索引表!$I$18:$L$30,4,FALSE)*VLOOKUP($U217,索引表!I:J,2,FALSE)*4,IF($U217="小怪",1*3.45*0.9*0.9,""))),0)</f>
        <v/>
      </c>
    </row>
    <row r="218" spans="1:31" s="37" customFormat="1" x14ac:dyDescent="0.2">
      <c r="A218" s="3"/>
      <c r="B218" s="3"/>
      <c r="C218" s="3"/>
      <c r="D218" s="3"/>
      <c r="E218"/>
      <c r="F218" s="26"/>
      <c r="G218" s="40"/>
      <c r="H218" s="26"/>
      <c r="I218" s="26"/>
      <c r="J218" s="26"/>
      <c r="K218" s="26"/>
      <c r="L218" s="26"/>
      <c r="M218" s="3"/>
      <c r="N218" s="40"/>
      <c r="O218" s="40"/>
      <c r="P218" s="40"/>
      <c r="Q218" s="26"/>
      <c r="R218" s="58"/>
      <c r="S218" s="40"/>
      <c r="T218" s="26"/>
      <c r="U218" s="26"/>
      <c r="V218" s="26"/>
      <c r="W218" s="40"/>
      <c r="X218" s="26"/>
      <c r="Y218" s="26"/>
      <c r="Z218" s="40"/>
      <c r="AA218" s="40"/>
      <c r="AC218" s="26"/>
      <c r="AD218" s="26"/>
      <c r="AE218" s="3"/>
    </row>
    <row r="219" spans="1:31" x14ac:dyDescent="0.2">
      <c r="K219" s="40"/>
      <c r="L219" s="40"/>
      <c r="M219" s="40"/>
      <c r="AE219" s="3"/>
    </row>
    <row r="220" spans="1:31" x14ac:dyDescent="0.2">
      <c r="K220" s="40"/>
      <c r="L220" s="40"/>
      <c r="M220" s="40"/>
      <c r="AE220" s="3"/>
    </row>
    <row r="221" spans="1:31" x14ac:dyDescent="0.2">
      <c r="K221" s="40"/>
      <c r="L221" s="40"/>
      <c r="M221" s="40"/>
      <c r="AE221" s="3"/>
    </row>
    <row r="222" spans="1:31" x14ac:dyDescent="0.2">
      <c r="K222" s="40"/>
      <c r="L222" s="40"/>
      <c r="M222" s="40"/>
      <c r="AE222" s="3"/>
    </row>
    <row r="223" spans="1:31" x14ac:dyDescent="0.2">
      <c r="K223" s="40"/>
      <c r="L223" s="40"/>
      <c r="M223" s="40"/>
      <c r="AE223" s="3"/>
    </row>
    <row r="224" spans="1:31" x14ac:dyDescent="0.2">
      <c r="M224" s="3"/>
      <c r="AE224" s="3"/>
    </row>
    <row r="225" spans="11:31" x14ac:dyDescent="0.2">
      <c r="K225" s="40"/>
      <c r="L225" s="40"/>
      <c r="R225" s="59"/>
      <c r="AE225" s="3"/>
    </row>
    <row r="226" spans="11:31" x14ac:dyDescent="0.2">
      <c r="M226" s="3"/>
      <c r="AE226" s="3"/>
    </row>
    <row r="227" spans="11:31" x14ac:dyDescent="0.2">
      <c r="M227" s="3"/>
      <c r="AE227" s="3"/>
    </row>
    <row r="228" spans="11:31" x14ac:dyDescent="0.2">
      <c r="K228" s="40"/>
      <c r="L228" s="40"/>
      <c r="M228" s="40"/>
      <c r="AE228" s="3"/>
    </row>
    <row r="229" spans="11:31" x14ac:dyDescent="0.2">
      <c r="K229" s="40"/>
      <c r="L229" s="40"/>
      <c r="M229" s="40"/>
      <c r="AE229" s="3"/>
    </row>
    <row r="230" spans="11:31" x14ac:dyDescent="0.2">
      <c r="M230" s="3"/>
      <c r="AE230" s="3"/>
    </row>
    <row r="231" spans="11:31" x14ac:dyDescent="0.2">
      <c r="K231" s="40"/>
      <c r="L231" s="40"/>
      <c r="M231" s="40"/>
      <c r="AE231" s="3"/>
    </row>
    <row r="232" spans="11:31" x14ac:dyDescent="0.2">
      <c r="K232" s="40"/>
      <c r="L232" s="40"/>
      <c r="M232" s="40"/>
      <c r="AE232" s="3"/>
    </row>
    <row r="233" spans="11:31" x14ac:dyDescent="0.2">
      <c r="M233" s="40"/>
      <c r="AE233" s="3"/>
    </row>
    <row r="234" spans="11:31" x14ac:dyDescent="0.2">
      <c r="M234" s="3"/>
      <c r="R234" s="59"/>
      <c r="AE234" s="3"/>
    </row>
    <row r="235" spans="11:31" x14ac:dyDescent="0.2">
      <c r="K235" s="40"/>
      <c r="L235" s="40"/>
      <c r="M235" s="40"/>
      <c r="AE235" s="3"/>
    </row>
    <row r="236" spans="11:31" x14ac:dyDescent="0.2">
      <c r="K236" s="40"/>
      <c r="L236" s="40"/>
      <c r="M236" s="40"/>
      <c r="AE236" s="3"/>
    </row>
    <row r="237" spans="11:31" x14ac:dyDescent="0.2">
      <c r="K237" s="40"/>
      <c r="L237" s="40"/>
      <c r="M237" s="40"/>
      <c r="AE237" s="3"/>
    </row>
    <row r="238" spans="11:31" x14ac:dyDescent="0.2">
      <c r="K238" s="40"/>
      <c r="L238" s="40"/>
      <c r="M238" s="40"/>
      <c r="AE238" s="3"/>
    </row>
    <row r="239" spans="11:31" x14ac:dyDescent="0.2">
      <c r="K239" s="40"/>
      <c r="L239" s="40"/>
      <c r="M239" s="40"/>
      <c r="AE239" s="3"/>
    </row>
    <row r="240" spans="11:31" x14ac:dyDescent="0.2">
      <c r="M240" s="40"/>
      <c r="AE240" s="3"/>
    </row>
    <row r="241" spans="11:31" x14ac:dyDescent="0.2">
      <c r="M241" s="3"/>
      <c r="AE241" s="3"/>
    </row>
    <row r="242" spans="11:31" x14ac:dyDescent="0.2">
      <c r="K242" s="40"/>
      <c r="L242" s="40"/>
      <c r="M242" s="40"/>
      <c r="AE242" s="3"/>
    </row>
    <row r="243" spans="11:31" x14ac:dyDescent="0.2">
      <c r="M243" s="3"/>
      <c r="R243" s="59"/>
      <c r="AE243" s="3"/>
    </row>
    <row r="244" spans="11:31" x14ac:dyDescent="0.2">
      <c r="M244" s="3"/>
      <c r="AE244" s="3"/>
    </row>
    <row r="245" spans="11:31" x14ac:dyDescent="0.2">
      <c r="M245" s="3"/>
      <c r="AE245" s="3"/>
    </row>
    <row r="246" spans="11:31" x14ac:dyDescent="0.2">
      <c r="K246" s="40"/>
      <c r="L246" s="40"/>
      <c r="M246" s="40"/>
      <c r="AE246" s="3"/>
    </row>
    <row r="247" spans="11:31" x14ac:dyDescent="0.2">
      <c r="K247" s="40"/>
      <c r="L247" s="40"/>
      <c r="M247" s="40"/>
      <c r="AE247" s="3"/>
    </row>
    <row r="248" spans="11:31" x14ac:dyDescent="0.2">
      <c r="K248" s="40"/>
      <c r="L248" s="40"/>
      <c r="M248" s="40"/>
      <c r="AE248" s="3"/>
    </row>
    <row r="249" spans="11:31" x14ac:dyDescent="0.2">
      <c r="K249" s="40"/>
      <c r="L249" s="40"/>
      <c r="M249" s="40"/>
      <c r="AE249" s="3"/>
    </row>
    <row r="250" spans="11:31" x14ac:dyDescent="0.2">
      <c r="K250" s="40"/>
      <c r="L250" s="40"/>
      <c r="M250" s="40"/>
      <c r="AE250" s="3"/>
    </row>
    <row r="251" spans="11:31" x14ac:dyDescent="0.2">
      <c r="M251" s="3"/>
      <c r="AE251" s="3"/>
    </row>
    <row r="252" spans="11:31" x14ac:dyDescent="0.2">
      <c r="M252" s="3"/>
      <c r="R252" s="59"/>
      <c r="AE252" s="3"/>
    </row>
    <row r="253" spans="11:31" x14ac:dyDescent="0.2">
      <c r="K253" s="40"/>
      <c r="L253" s="40"/>
      <c r="M253" s="40"/>
      <c r="AE253" s="3"/>
    </row>
    <row r="254" spans="11:31" x14ac:dyDescent="0.2">
      <c r="K254" s="40"/>
      <c r="L254" s="40"/>
      <c r="M254" s="40"/>
      <c r="AE254" s="3"/>
    </row>
    <row r="255" spans="11:31" x14ac:dyDescent="0.2">
      <c r="K255" s="40"/>
      <c r="L255" s="40"/>
      <c r="M255" s="40"/>
      <c r="R255" s="59"/>
      <c r="AE255" s="3"/>
    </row>
    <row r="256" spans="11:31" x14ac:dyDescent="0.2">
      <c r="K256" s="40"/>
      <c r="L256" s="40"/>
      <c r="M256" s="40"/>
      <c r="AE256" s="3"/>
    </row>
    <row r="257" spans="11:31" x14ac:dyDescent="0.2">
      <c r="M257" s="3"/>
      <c r="AE257" s="3"/>
    </row>
    <row r="258" spans="11:31" x14ac:dyDescent="0.2">
      <c r="K258" s="40"/>
      <c r="L258" s="40"/>
      <c r="M258" s="40"/>
      <c r="AE258" s="3"/>
    </row>
    <row r="259" spans="11:31" x14ac:dyDescent="0.2">
      <c r="K259" s="40"/>
      <c r="L259" s="40"/>
      <c r="M259" s="40"/>
      <c r="AE259" s="3"/>
    </row>
    <row r="260" spans="11:31" x14ac:dyDescent="0.2">
      <c r="M260" s="3"/>
      <c r="R260" s="59"/>
      <c r="AE260" s="3"/>
    </row>
    <row r="261" spans="11:31" x14ac:dyDescent="0.2">
      <c r="K261" s="40"/>
      <c r="R261" s="59"/>
      <c r="AE261" s="3"/>
    </row>
    <row r="262" spans="11:31" x14ac:dyDescent="0.2">
      <c r="M262" s="3"/>
      <c r="AE262" s="3"/>
    </row>
    <row r="263" spans="11:31" x14ac:dyDescent="0.2">
      <c r="M263" s="3"/>
      <c r="AE263" s="3"/>
    </row>
    <row r="264" spans="11:31" x14ac:dyDescent="0.2">
      <c r="K264" s="40"/>
      <c r="L264" s="40"/>
      <c r="M264" s="40"/>
      <c r="AE264" s="3"/>
    </row>
    <row r="265" spans="11:31" x14ac:dyDescent="0.2">
      <c r="K265" s="40"/>
      <c r="L265" s="40"/>
      <c r="M265" s="40"/>
      <c r="AE265" s="3"/>
    </row>
    <row r="266" spans="11:31" x14ac:dyDescent="0.2">
      <c r="K266" s="40"/>
      <c r="L266" s="40"/>
      <c r="M266" s="40"/>
      <c r="AE266" s="3"/>
    </row>
    <row r="267" spans="11:31" x14ac:dyDescent="0.2">
      <c r="K267" s="40"/>
      <c r="L267" s="40"/>
      <c r="M267" s="40"/>
      <c r="AE267" s="3"/>
    </row>
    <row r="268" spans="11:31" x14ac:dyDescent="0.2">
      <c r="K268" s="40"/>
      <c r="L268" s="40"/>
      <c r="M268" s="40"/>
      <c r="AE268" s="3"/>
    </row>
    <row r="269" spans="11:31" x14ac:dyDescent="0.2">
      <c r="M269" s="3"/>
      <c r="AE269" s="3"/>
    </row>
    <row r="270" spans="11:31" x14ac:dyDescent="0.2">
      <c r="M270" s="3"/>
      <c r="R270" s="59"/>
      <c r="AE270" s="3"/>
    </row>
    <row r="271" spans="11:31" x14ac:dyDescent="0.2">
      <c r="M271" s="40"/>
      <c r="R271" s="59"/>
      <c r="AE271" s="3"/>
    </row>
    <row r="272" spans="11:31" x14ac:dyDescent="0.2">
      <c r="K272" s="40"/>
      <c r="L272" s="40"/>
      <c r="M272" s="40"/>
      <c r="AE272" s="3"/>
    </row>
    <row r="273" spans="11:31" x14ac:dyDescent="0.2">
      <c r="K273" s="40"/>
      <c r="L273" s="40"/>
      <c r="M273" s="40"/>
      <c r="AE273" s="3"/>
    </row>
    <row r="274" spans="11:31" x14ac:dyDescent="0.2">
      <c r="K274" s="40"/>
      <c r="L274" s="40"/>
      <c r="M274" s="40"/>
      <c r="AE274" s="3"/>
    </row>
    <row r="275" spans="11:31" x14ac:dyDescent="0.2">
      <c r="M275" s="40"/>
      <c r="AE275" s="3"/>
    </row>
    <row r="276" spans="11:31" x14ac:dyDescent="0.2">
      <c r="K276" s="40"/>
      <c r="L276" s="40"/>
      <c r="M276" s="40"/>
      <c r="AE276" s="3"/>
    </row>
    <row r="277" spans="11:31" x14ac:dyDescent="0.2">
      <c r="K277" s="40"/>
      <c r="L277" s="40"/>
      <c r="M277" s="40"/>
      <c r="AE277" s="3"/>
    </row>
    <row r="278" spans="11:31" x14ac:dyDescent="0.2">
      <c r="M278" s="3"/>
      <c r="AE278" s="3"/>
    </row>
    <row r="279" spans="11:31" x14ac:dyDescent="0.2">
      <c r="M279" s="3"/>
      <c r="R279" s="59"/>
      <c r="AE279" s="3"/>
    </row>
    <row r="280" spans="11:31" x14ac:dyDescent="0.2">
      <c r="M280" s="40"/>
      <c r="AE280" s="3"/>
    </row>
    <row r="281" spans="11:31" x14ac:dyDescent="0.2">
      <c r="M281" s="3"/>
      <c r="AE281" s="3"/>
    </row>
    <row r="282" spans="11:31" x14ac:dyDescent="0.2">
      <c r="M282" s="3"/>
      <c r="AE282" s="3"/>
    </row>
    <row r="283" spans="11:31" x14ac:dyDescent="0.2">
      <c r="M283" s="3"/>
      <c r="AE283" s="3"/>
    </row>
    <row r="284" spans="11:31" x14ac:dyDescent="0.2">
      <c r="M284" s="3"/>
      <c r="AE284" s="3"/>
    </row>
    <row r="285" spans="11:31" x14ac:dyDescent="0.2">
      <c r="M285" s="3"/>
      <c r="AE285" s="3"/>
    </row>
    <row r="286" spans="11:31" x14ac:dyDescent="0.2">
      <c r="M286" s="3"/>
      <c r="AE286" s="3"/>
    </row>
    <row r="287" spans="11:31" x14ac:dyDescent="0.2">
      <c r="M287" s="3"/>
      <c r="AE287" s="3"/>
    </row>
    <row r="288" spans="11:31" x14ac:dyDescent="0.2">
      <c r="M288" s="3"/>
      <c r="R288" s="59"/>
      <c r="AE288" s="3"/>
    </row>
    <row r="289" spans="11:31" x14ac:dyDescent="0.2">
      <c r="M289" s="3"/>
      <c r="AE289" s="3"/>
    </row>
    <row r="290" spans="11:31" x14ac:dyDescent="0.2">
      <c r="M290" s="3"/>
      <c r="AE290" s="3"/>
    </row>
    <row r="291" spans="11:31" x14ac:dyDescent="0.2">
      <c r="K291" s="40"/>
      <c r="L291" s="40"/>
      <c r="M291" s="40"/>
      <c r="AE291" s="3"/>
    </row>
    <row r="292" spans="11:31" x14ac:dyDescent="0.2">
      <c r="M292" s="3"/>
      <c r="R292" s="59"/>
      <c r="AE292" s="3"/>
    </row>
    <row r="293" spans="11:31" x14ac:dyDescent="0.2">
      <c r="K293" s="40"/>
      <c r="L293" s="40"/>
      <c r="M293" s="40"/>
      <c r="R293" s="59"/>
      <c r="AE293" s="3"/>
    </row>
    <row r="294" spans="11:31" x14ac:dyDescent="0.2">
      <c r="K294" s="40"/>
      <c r="L294" s="40"/>
      <c r="M294" s="40"/>
      <c r="AE294" s="3"/>
    </row>
    <row r="295" spans="11:31" x14ac:dyDescent="0.2">
      <c r="K295" s="40"/>
      <c r="L295" s="40"/>
      <c r="M295" s="40"/>
      <c r="R295" s="59"/>
      <c r="AE295" s="3"/>
    </row>
    <row r="296" spans="11:31" x14ac:dyDescent="0.2">
      <c r="K296" s="40"/>
      <c r="L296" s="40"/>
      <c r="M296" s="40"/>
      <c r="AE296" s="3"/>
    </row>
    <row r="297" spans="11:31" x14ac:dyDescent="0.2">
      <c r="K297" s="40"/>
      <c r="R297" s="59"/>
      <c r="AE297" s="3"/>
    </row>
    <row r="298" spans="11:31" x14ac:dyDescent="0.2">
      <c r="K298" s="40"/>
      <c r="L298" s="40"/>
      <c r="M298" s="40"/>
      <c r="AE298" s="3"/>
    </row>
    <row r="299" spans="11:31" x14ac:dyDescent="0.2">
      <c r="K299" s="40"/>
      <c r="L299" s="40"/>
      <c r="M299" s="40"/>
      <c r="AE299" s="3"/>
    </row>
    <row r="300" spans="11:31" x14ac:dyDescent="0.2">
      <c r="K300" s="40"/>
      <c r="L300" s="40"/>
      <c r="M300" s="40"/>
      <c r="AE300" s="3"/>
    </row>
    <row r="301" spans="11:31" x14ac:dyDescent="0.2">
      <c r="K301" s="40"/>
      <c r="L301" s="40"/>
      <c r="M301" s="40"/>
      <c r="AE301" s="3"/>
    </row>
    <row r="302" spans="11:31" x14ac:dyDescent="0.2">
      <c r="M302" s="3"/>
      <c r="R302" s="59"/>
      <c r="AE302" s="3"/>
    </row>
    <row r="303" spans="11:31" x14ac:dyDescent="0.2">
      <c r="K303" s="40"/>
      <c r="L303" s="40"/>
      <c r="M303" s="40"/>
      <c r="AE303" s="3"/>
    </row>
    <row r="304" spans="11:31" x14ac:dyDescent="0.2">
      <c r="M304" s="3"/>
      <c r="R304" s="59"/>
      <c r="AE304" s="3"/>
    </row>
    <row r="305" spans="11:31" x14ac:dyDescent="0.2">
      <c r="M305" s="3"/>
      <c r="R305" s="59"/>
      <c r="AE305" s="3"/>
    </row>
    <row r="306" spans="11:31" x14ac:dyDescent="0.2">
      <c r="M306" s="3"/>
      <c r="R306" s="59"/>
      <c r="AE306" s="3"/>
    </row>
    <row r="307" spans="11:31" x14ac:dyDescent="0.2">
      <c r="M307" s="3"/>
      <c r="R307" s="59"/>
      <c r="AE307" s="3"/>
    </row>
    <row r="308" spans="11:31" x14ac:dyDescent="0.2">
      <c r="K308" s="40"/>
      <c r="L308" s="40"/>
      <c r="M308" s="40"/>
      <c r="R308" s="59"/>
      <c r="AE308" s="3"/>
    </row>
    <row r="309" spans="11:31" x14ac:dyDescent="0.2">
      <c r="K309" s="40"/>
      <c r="L309" s="40"/>
      <c r="M309" s="40"/>
      <c r="AE309" s="3"/>
    </row>
    <row r="310" spans="11:31" x14ac:dyDescent="0.2">
      <c r="K310" s="40"/>
      <c r="L310" s="40"/>
      <c r="M310" s="40"/>
      <c r="R310" s="59"/>
      <c r="AE310" s="3"/>
    </row>
    <row r="311" spans="11:31" x14ac:dyDescent="0.2">
      <c r="K311" s="40"/>
      <c r="L311" s="40"/>
      <c r="M311" s="40"/>
      <c r="AE311" s="3"/>
    </row>
    <row r="312" spans="11:31" x14ac:dyDescent="0.2">
      <c r="M312" s="3"/>
      <c r="R312" s="59"/>
      <c r="AE312" s="3"/>
    </row>
    <row r="313" spans="11:31" x14ac:dyDescent="0.2">
      <c r="M313" s="3"/>
      <c r="AE313" s="3"/>
    </row>
    <row r="314" spans="11:31" x14ac:dyDescent="0.2">
      <c r="M314" s="3"/>
      <c r="R314" s="59"/>
      <c r="AE314" s="3"/>
    </row>
    <row r="315" spans="11:31" x14ac:dyDescent="0.2">
      <c r="M315" s="3"/>
      <c r="R315" s="59"/>
      <c r="AE315" s="3"/>
    </row>
    <row r="316" spans="11:31" x14ac:dyDescent="0.2">
      <c r="K316" s="40"/>
      <c r="L316" s="40"/>
      <c r="M316" s="40"/>
      <c r="AE316" s="3"/>
    </row>
    <row r="317" spans="11:31" x14ac:dyDescent="0.2">
      <c r="K317" s="40"/>
      <c r="L317" s="40"/>
      <c r="M317" s="40"/>
      <c r="AE317" s="3"/>
    </row>
    <row r="318" spans="11:31" x14ac:dyDescent="0.2">
      <c r="K318" s="40"/>
      <c r="L318" s="40"/>
      <c r="M318" s="40"/>
      <c r="AE318" s="3"/>
    </row>
    <row r="319" spans="11:31" x14ac:dyDescent="0.2">
      <c r="K319" s="40"/>
      <c r="L319" s="40"/>
      <c r="M319" s="40"/>
      <c r="AE319" s="3"/>
    </row>
    <row r="320" spans="11:31" x14ac:dyDescent="0.2">
      <c r="M320" s="3"/>
      <c r="AE320" s="3"/>
    </row>
    <row r="321" spans="11:31" x14ac:dyDescent="0.2">
      <c r="M321" s="3"/>
      <c r="AE321" s="3"/>
    </row>
    <row r="322" spans="11:31" x14ac:dyDescent="0.2">
      <c r="M322" s="3"/>
      <c r="AE322" s="3"/>
    </row>
    <row r="323" spans="11:31" x14ac:dyDescent="0.2">
      <c r="M323" s="3"/>
      <c r="AE323" s="3"/>
    </row>
    <row r="324" spans="11:31" x14ac:dyDescent="0.2">
      <c r="M324" s="3"/>
      <c r="R324" s="59"/>
      <c r="AE324" s="3"/>
    </row>
    <row r="325" spans="11:31" x14ac:dyDescent="0.2">
      <c r="K325" s="40"/>
      <c r="L325" s="40"/>
      <c r="M325" s="40"/>
      <c r="AE325" s="3"/>
    </row>
    <row r="326" spans="11:31" x14ac:dyDescent="0.2">
      <c r="M326" s="3"/>
      <c r="AE326" s="3"/>
    </row>
    <row r="327" spans="11:31" x14ac:dyDescent="0.2">
      <c r="K327" s="40"/>
      <c r="L327" s="40"/>
      <c r="M327" s="40"/>
      <c r="AE327" s="3"/>
    </row>
    <row r="328" spans="11:31" x14ac:dyDescent="0.2">
      <c r="M328" s="3"/>
      <c r="AE328" s="3"/>
    </row>
    <row r="329" spans="11:31" x14ac:dyDescent="0.2">
      <c r="K329" s="40"/>
      <c r="L329" s="40"/>
      <c r="M329" s="40"/>
      <c r="R329" s="59"/>
      <c r="AE329" s="3"/>
    </row>
    <row r="330" spans="11:31" x14ac:dyDescent="0.2">
      <c r="M330" s="3"/>
      <c r="AE330" s="3"/>
    </row>
    <row r="331" spans="11:31" x14ac:dyDescent="0.2">
      <c r="K331" s="40"/>
      <c r="L331" s="40"/>
      <c r="M331" s="40"/>
      <c r="AE331" s="3"/>
    </row>
    <row r="332" spans="11:31" x14ac:dyDescent="0.2">
      <c r="M332" s="3"/>
      <c r="R332" s="59"/>
      <c r="AE332" s="3"/>
    </row>
    <row r="333" spans="11:31" x14ac:dyDescent="0.2">
      <c r="K333" s="40"/>
      <c r="L333" s="40"/>
      <c r="R333" s="59"/>
      <c r="AE333" s="3"/>
    </row>
    <row r="334" spans="11:31" x14ac:dyDescent="0.2">
      <c r="M334" s="3"/>
      <c r="R334" s="59"/>
      <c r="AE334" s="3"/>
    </row>
    <row r="335" spans="11:31" x14ac:dyDescent="0.2">
      <c r="K335" s="40"/>
      <c r="L335" s="40"/>
      <c r="M335" s="40"/>
      <c r="AE335" s="3"/>
    </row>
    <row r="336" spans="11:31" x14ac:dyDescent="0.2">
      <c r="M336" s="3"/>
      <c r="AE336" s="3"/>
    </row>
    <row r="337" spans="7:31" x14ac:dyDescent="0.2">
      <c r="K337" s="40"/>
      <c r="L337" s="40"/>
      <c r="M337" s="40"/>
      <c r="AE337" s="3"/>
    </row>
    <row r="338" spans="7:31" x14ac:dyDescent="0.2">
      <c r="M338" s="3"/>
      <c r="R338" s="59"/>
      <c r="AE338" s="3"/>
    </row>
    <row r="339" spans="7:31" x14ac:dyDescent="0.2">
      <c r="K339" s="40"/>
      <c r="L339" s="40"/>
      <c r="M339" s="40"/>
      <c r="AE339" s="3"/>
    </row>
    <row r="340" spans="7:31" x14ac:dyDescent="0.2">
      <c r="M340" s="3"/>
      <c r="AE340" s="3"/>
    </row>
    <row r="341" spans="7:31" x14ac:dyDescent="0.2">
      <c r="M341" s="3"/>
      <c r="AE341" s="3"/>
    </row>
    <row r="342" spans="7:31" x14ac:dyDescent="0.2">
      <c r="M342" s="3"/>
      <c r="R342" s="59"/>
      <c r="AE342" s="3"/>
    </row>
    <row r="343" spans="7:31" x14ac:dyDescent="0.2">
      <c r="M343" s="3"/>
      <c r="R343" s="59"/>
      <c r="AE343" s="3"/>
    </row>
    <row r="344" spans="7:31" x14ac:dyDescent="0.2">
      <c r="G344" s="66"/>
      <c r="M344" s="3"/>
      <c r="AE344" s="3"/>
    </row>
    <row r="345" spans="7:31" x14ac:dyDescent="0.2">
      <c r="K345" s="40"/>
      <c r="L345" s="40"/>
      <c r="M345" s="40"/>
      <c r="AE345" s="3"/>
    </row>
    <row r="346" spans="7:31" x14ac:dyDescent="0.2">
      <c r="M346" s="3"/>
      <c r="AE346" s="3"/>
    </row>
    <row r="347" spans="7:31" x14ac:dyDescent="0.2">
      <c r="K347" s="40"/>
      <c r="L347" s="40"/>
      <c r="M347" s="40"/>
      <c r="AE347" s="3"/>
    </row>
    <row r="348" spans="7:31" x14ac:dyDescent="0.2">
      <c r="M348" s="3"/>
      <c r="R348" s="59"/>
      <c r="AE348" s="3"/>
    </row>
    <row r="349" spans="7:31" x14ac:dyDescent="0.2">
      <c r="K349" s="40"/>
      <c r="L349" s="40"/>
      <c r="M349" s="40"/>
      <c r="AE349" s="3"/>
    </row>
    <row r="350" spans="7:31" x14ac:dyDescent="0.2">
      <c r="M350" s="3"/>
      <c r="R350" s="59"/>
      <c r="AE350" s="3"/>
    </row>
    <row r="351" spans="7:31" x14ac:dyDescent="0.2">
      <c r="M351" s="3"/>
      <c r="R351" s="59"/>
      <c r="AE351" s="3"/>
    </row>
    <row r="352" spans="7:31" x14ac:dyDescent="0.2">
      <c r="M352" s="3"/>
      <c r="AE352" s="3"/>
    </row>
    <row r="353" spans="11:31" x14ac:dyDescent="0.2">
      <c r="M353" s="3"/>
      <c r="AE353" s="3"/>
    </row>
    <row r="354" spans="11:31" x14ac:dyDescent="0.2">
      <c r="M354" s="3"/>
      <c r="AE354" s="3"/>
    </row>
    <row r="355" spans="11:31" x14ac:dyDescent="0.2">
      <c r="M355" s="3"/>
      <c r="AE355" s="3"/>
    </row>
    <row r="356" spans="11:31" x14ac:dyDescent="0.2">
      <c r="M356" s="3"/>
      <c r="AE356" s="3"/>
    </row>
    <row r="357" spans="11:31" x14ac:dyDescent="0.2">
      <c r="M357" s="3"/>
      <c r="AE357" s="3"/>
    </row>
    <row r="358" spans="11:31" x14ac:dyDescent="0.2">
      <c r="M358" s="3"/>
      <c r="AE358" s="3"/>
    </row>
    <row r="359" spans="11:31" x14ac:dyDescent="0.2">
      <c r="M359" s="3"/>
      <c r="AE359" s="3"/>
    </row>
    <row r="360" spans="11:31" x14ac:dyDescent="0.2">
      <c r="M360" s="3"/>
      <c r="R360" s="59"/>
      <c r="AE360" s="3"/>
    </row>
    <row r="361" spans="11:31" x14ac:dyDescent="0.2">
      <c r="M361" s="3"/>
      <c r="AE361" s="3"/>
    </row>
    <row r="362" spans="11:31" x14ac:dyDescent="0.2">
      <c r="K362" s="40"/>
      <c r="L362" s="40"/>
      <c r="M362" s="40"/>
      <c r="AE362" s="3"/>
    </row>
    <row r="363" spans="11:31" x14ac:dyDescent="0.2">
      <c r="K363" s="40"/>
      <c r="L363" s="40"/>
      <c r="M363" s="40"/>
      <c r="AE363" s="3"/>
    </row>
    <row r="364" spans="11:31" x14ac:dyDescent="0.2">
      <c r="K364" s="40"/>
      <c r="L364" s="40"/>
      <c r="M364" s="40"/>
      <c r="AE364" s="3"/>
    </row>
    <row r="365" spans="11:31" x14ac:dyDescent="0.2">
      <c r="M365" s="40"/>
      <c r="R365" s="59"/>
      <c r="AE365" s="3"/>
    </row>
    <row r="366" spans="11:31" x14ac:dyDescent="0.2">
      <c r="K366" s="40"/>
      <c r="L366" s="40"/>
      <c r="M366" s="40"/>
      <c r="R366" s="59"/>
      <c r="AE366" s="3"/>
    </row>
    <row r="367" spans="11:31" x14ac:dyDescent="0.2">
      <c r="M367" s="40"/>
      <c r="R367" s="59"/>
      <c r="AE367" s="3"/>
    </row>
    <row r="368" spans="11:31" x14ac:dyDescent="0.2">
      <c r="K368" s="40"/>
      <c r="L368" s="40"/>
      <c r="M368" s="40"/>
      <c r="AE368" s="3"/>
    </row>
    <row r="369" spans="11:31" x14ac:dyDescent="0.2">
      <c r="K369" s="40"/>
      <c r="R369" s="59"/>
      <c r="AE369" s="3"/>
    </row>
    <row r="370" spans="11:31" x14ac:dyDescent="0.2">
      <c r="M370" s="3"/>
      <c r="AE370" s="3"/>
    </row>
    <row r="371" spans="11:31" x14ac:dyDescent="0.2">
      <c r="K371" s="40"/>
      <c r="L371" s="40"/>
      <c r="M371" s="40"/>
      <c r="AE371" s="3"/>
    </row>
    <row r="372" spans="11:31" x14ac:dyDescent="0.2">
      <c r="K372" s="40"/>
      <c r="L372" s="40"/>
      <c r="M372" s="40"/>
      <c r="AE372" s="3"/>
    </row>
    <row r="373" spans="11:31" x14ac:dyDescent="0.2">
      <c r="K373" s="40"/>
      <c r="L373" s="40"/>
      <c r="M373" s="40"/>
      <c r="AE373" s="3"/>
    </row>
    <row r="374" spans="11:31" x14ac:dyDescent="0.2">
      <c r="M374" s="40"/>
      <c r="AE374" s="3"/>
    </row>
    <row r="375" spans="11:31" x14ac:dyDescent="0.2">
      <c r="K375" s="40"/>
      <c r="L375" s="40"/>
      <c r="M375" s="40"/>
      <c r="AE375" s="3"/>
    </row>
    <row r="376" spans="11:31" x14ac:dyDescent="0.2">
      <c r="K376" s="40"/>
      <c r="L376" s="40"/>
      <c r="M376" s="40"/>
      <c r="AE376" s="3"/>
    </row>
    <row r="377" spans="11:31" x14ac:dyDescent="0.2">
      <c r="M377" s="3"/>
      <c r="R377" s="59"/>
      <c r="AE377" s="3"/>
    </row>
    <row r="378" spans="11:31" x14ac:dyDescent="0.2">
      <c r="M378" s="3"/>
      <c r="R378" s="59"/>
      <c r="AE378" s="3"/>
    </row>
    <row r="379" spans="11:31" x14ac:dyDescent="0.2">
      <c r="K379" s="40"/>
      <c r="L379" s="40"/>
      <c r="M379" s="40"/>
      <c r="R379" s="59"/>
      <c r="AE379" s="3"/>
    </row>
    <row r="380" spans="11:31" x14ac:dyDescent="0.2">
      <c r="K380" s="40"/>
      <c r="L380" s="40"/>
      <c r="M380" s="40"/>
      <c r="AE380" s="3"/>
    </row>
    <row r="381" spans="11:31" x14ac:dyDescent="0.2">
      <c r="K381" s="40"/>
      <c r="L381" s="40"/>
      <c r="M381" s="40"/>
      <c r="AE381" s="3"/>
    </row>
    <row r="382" spans="11:31" x14ac:dyDescent="0.2">
      <c r="K382" s="40"/>
      <c r="L382" s="40"/>
      <c r="M382" s="40"/>
      <c r="AE382" s="3"/>
    </row>
    <row r="383" spans="11:31" x14ac:dyDescent="0.2">
      <c r="K383" s="40"/>
      <c r="L383" s="40"/>
      <c r="M383" s="40"/>
      <c r="R383" s="59"/>
      <c r="AE383" s="3"/>
    </row>
    <row r="384" spans="11:31" x14ac:dyDescent="0.2">
      <c r="K384" s="40"/>
      <c r="L384" s="40"/>
      <c r="M384" s="40"/>
      <c r="R384" s="59"/>
      <c r="AE384" s="3"/>
    </row>
    <row r="385" spans="11:31" x14ac:dyDescent="0.2">
      <c r="K385" s="40"/>
      <c r="L385" s="40"/>
      <c r="M385" s="40"/>
      <c r="R385" s="59"/>
      <c r="AE385" s="3"/>
    </row>
    <row r="386" spans="11:31" x14ac:dyDescent="0.2">
      <c r="M386" s="3"/>
      <c r="AE386" s="3"/>
    </row>
    <row r="387" spans="11:31" x14ac:dyDescent="0.2">
      <c r="M387" s="3"/>
      <c r="R387" s="59"/>
      <c r="AE387" s="3"/>
    </row>
    <row r="388" spans="11:31" x14ac:dyDescent="0.2">
      <c r="M388" s="3"/>
      <c r="AE388" s="3"/>
    </row>
    <row r="389" spans="11:31" x14ac:dyDescent="0.2">
      <c r="M389" s="3"/>
      <c r="AE389" s="3"/>
    </row>
    <row r="390" spans="11:31" x14ac:dyDescent="0.2">
      <c r="M390" s="3"/>
      <c r="AE390" s="3"/>
    </row>
    <row r="391" spans="11:31" x14ac:dyDescent="0.2">
      <c r="M391" s="3"/>
      <c r="AE391" s="3"/>
    </row>
    <row r="392" spans="11:31" x14ac:dyDescent="0.2">
      <c r="M392" s="3"/>
      <c r="AE392" s="3"/>
    </row>
    <row r="393" spans="11:31" x14ac:dyDescent="0.2">
      <c r="M393" s="3"/>
      <c r="AE393" s="3"/>
    </row>
    <row r="394" spans="11:31" x14ac:dyDescent="0.2">
      <c r="M394" s="3"/>
      <c r="AE394" s="3"/>
    </row>
    <row r="395" spans="11:31" x14ac:dyDescent="0.2">
      <c r="M395" s="3"/>
      <c r="AE395" s="3"/>
    </row>
    <row r="396" spans="11:31" x14ac:dyDescent="0.2">
      <c r="M396" s="3"/>
      <c r="R396" s="59"/>
      <c r="AE396" s="3"/>
    </row>
    <row r="397" spans="11:31" x14ac:dyDescent="0.2">
      <c r="M397" s="3"/>
      <c r="AE397" s="3"/>
    </row>
    <row r="398" spans="11:31" x14ac:dyDescent="0.2">
      <c r="M398" s="3"/>
      <c r="AE398" s="3"/>
    </row>
    <row r="399" spans="11:31" x14ac:dyDescent="0.2">
      <c r="K399" s="40"/>
      <c r="L399" s="40"/>
      <c r="M399" s="40"/>
      <c r="AE399" s="3"/>
    </row>
    <row r="400" spans="11:31" x14ac:dyDescent="0.2">
      <c r="M400" s="3"/>
      <c r="AE400" s="3"/>
    </row>
    <row r="401" spans="11:31" x14ac:dyDescent="0.2">
      <c r="K401" s="40"/>
      <c r="L401" s="40"/>
      <c r="M401" s="40"/>
      <c r="R401" s="59"/>
      <c r="AE401" s="3"/>
    </row>
    <row r="402" spans="11:31" x14ac:dyDescent="0.2">
      <c r="K402" s="40"/>
      <c r="L402" s="40"/>
      <c r="M402" s="40"/>
      <c r="AE402" s="3"/>
    </row>
    <row r="403" spans="11:31" x14ac:dyDescent="0.2">
      <c r="K403" s="40"/>
      <c r="L403" s="40"/>
      <c r="M403" s="40"/>
      <c r="R403" s="59"/>
      <c r="AE403" s="3"/>
    </row>
    <row r="404" spans="11:31" x14ac:dyDescent="0.2">
      <c r="M404" s="3"/>
      <c r="AE404" s="3"/>
    </row>
    <row r="405" spans="11:31" x14ac:dyDescent="0.2">
      <c r="K405" s="40"/>
      <c r="R405" s="59"/>
      <c r="AE405" s="3"/>
    </row>
    <row r="406" spans="11:31" x14ac:dyDescent="0.2">
      <c r="M406" s="3"/>
      <c r="AE406" s="3"/>
    </row>
    <row r="407" spans="11:31" x14ac:dyDescent="0.2">
      <c r="M407" s="3"/>
      <c r="AE407" s="3"/>
    </row>
    <row r="408" spans="11:31" x14ac:dyDescent="0.2">
      <c r="M408" s="3"/>
      <c r="AE408" s="3"/>
    </row>
    <row r="409" spans="11:31" x14ac:dyDescent="0.2">
      <c r="M409" s="3"/>
      <c r="AE409" s="3"/>
    </row>
    <row r="410" spans="11:31" x14ac:dyDescent="0.2">
      <c r="K410" s="40"/>
      <c r="L410" s="40"/>
      <c r="M410" s="40"/>
      <c r="R410" s="59"/>
      <c r="AE410" s="3"/>
    </row>
    <row r="411" spans="11:31" x14ac:dyDescent="0.2">
      <c r="K411" s="40"/>
      <c r="L411" s="40"/>
      <c r="M411" s="40"/>
      <c r="AE411" s="3"/>
    </row>
    <row r="412" spans="11:31" x14ac:dyDescent="0.2">
      <c r="K412" s="40"/>
      <c r="L412" s="40"/>
      <c r="M412" s="40"/>
      <c r="R412" s="59"/>
      <c r="AE412" s="3"/>
    </row>
    <row r="413" spans="11:31" x14ac:dyDescent="0.2">
      <c r="M413" s="3"/>
      <c r="R413" s="59"/>
      <c r="AE413" s="3"/>
    </row>
    <row r="414" spans="11:31" x14ac:dyDescent="0.2">
      <c r="M414" s="3"/>
      <c r="R414" s="59"/>
      <c r="AE414" s="3"/>
    </row>
    <row r="415" spans="11:31" x14ac:dyDescent="0.2">
      <c r="M415" s="3"/>
      <c r="AE415" s="3"/>
    </row>
    <row r="416" spans="11:31" x14ac:dyDescent="0.2">
      <c r="K416" s="40"/>
      <c r="L416" s="40"/>
      <c r="M416" s="40"/>
      <c r="AE416" s="3"/>
    </row>
    <row r="417" spans="11:31" x14ac:dyDescent="0.2">
      <c r="K417" s="40"/>
      <c r="L417" s="40"/>
      <c r="M417" s="40"/>
      <c r="R417" s="59"/>
      <c r="AE417" s="3"/>
    </row>
    <row r="418" spans="11:31" x14ac:dyDescent="0.2">
      <c r="K418" s="40"/>
      <c r="L418" s="40"/>
      <c r="M418" s="40"/>
      <c r="AE418" s="3"/>
    </row>
    <row r="419" spans="11:31" x14ac:dyDescent="0.2">
      <c r="M419" s="3"/>
      <c r="R419" s="59"/>
      <c r="AE419" s="3"/>
    </row>
    <row r="420" spans="11:31" x14ac:dyDescent="0.2">
      <c r="M420" s="3"/>
      <c r="R420" s="59"/>
      <c r="AE420" s="3"/>
    </row>
    <row r="421" spans="11:31" x14ac:dyDescent="0.2">
      <c r="M421" s="3"/>
      <c r="R421" s="59"/>
      <c r="AE421" s="3"/>
    </row>
    <row r="422" spans="11:31" x14ac:dyDescent="0.2">
      <c r="K422" s="40"/>
      <c r="L422" s="40"/>
      <c r="M422" s="40"/>
      <c r="AE422" s="3"/>
    </row>
    <row r="423" spans="11:31" x14ac:dyDescent="0.2">
      <c r="M423" s="3"/>
      <c r="R423" s="59"/>
      <c r="AE423" s="3"/>
    </row>
    <row r="424" spans="11:31" x14ac:dyDescent="0.2">
      <c r="M424" s="3"/>
      <c r="AE424" s="3"/>
    </row>
    <row r="425" spans="11:31" x14ac:dyDescent="0.2">
      <c r="M425" s="3"/>
      <c r="AE425" s="3"/>
    </row>
    <row r="426" spans="11:31" x14ac:dyDescent="0.2">
      <c r="M426" s="3"/>
      <c r="AE426" s="3"/>
    </row>
    <row r="427" spans="11:31" x14ac:dyDescent="0.2">
      <c r="M427" s="3"/>
      <c r="AE427" s="3"/>
    </row>
    <row r="428" spans="11:31" x14ac:dyDescent="0.2">
      <c r="M428" s="3"/>
      <c r="AE428" s="3"/>
    </row>
    <row r="429" spans="11:31" x14ac:dyDescent="0.2">
      <c r="M429" s="3"/>
      <c r="AE429" s="3"/>
    </row>
    <row r="430" spans="11:31" x14ac:dyDescent="0.2">
      <c r="M430" s="3"/>
      <c r="AE430" s="3"/>
    </row>
    <row r="431" spans="11:31" x14ac:dyDescent="0.2">
      <c r="M431" s="3"/>
      <c r="AE431" s="3"/>
    </row>
    <row r="432" spans="11:31" x14ac:dyDescent="0.2">
      <c r="M432" s="3"/>
      <c r="R432" s="59"/>
      <c r="AE432" s="3"/>
    </row>
    <row r="433" spans="11:31" x14ac:dyDescent="0.2">
      <c r="M433" s="3"/>
      <c r="AE433" s="3"/>
    </row>
    <row r="434" spans="11:31" x14ac:dyDescent="0.2">
      <c r="K434" s="40"/>
      <c r="L434" s="40"/>
      <c r="M434" s="40"/>
      <c r="AE434" s="3"/>
    </row>
    <row r="435" spans="11:31" x14ac:dyDescent="0.2">
      <c r="K435" s="40"/>
      <c r="L435" s="40"/>
      <c r="M435" s="40"/>
      <c r="AE435" s="3"/>
    </row>
    <row r="436" spans="11:31" x14ac:dyDescent="0.2">
      <c r="K436" s="40"/>
      <c r="L436" s="40"/>
      <c r="M436" s="40"/>
      <c r="AE436" s="3"/>
    </row>
    <row r="437" spans="11:31" x14ac:dyDescent="0.2">
      <c r="K437" s="40"/>
      <c r="L437" s="40"/>
      <c r="M437" s="40"/>
      <c r="AE437" s="3"/>
    </row>
    <row r="438" spans="11:31" x14ac:dyDescent="0.2">
      <c r="K438" s="40"/>
      <c r="L438" s="40"/>
      <c r="M438" s="40"/>
      <c r="AE438" s="3"/>
    </row>
    <row r="439" spans="11:31" x14ac:dyDescent="0.2">
      <c r="K439" s="40"/>
      <c r="L439" s="40"/>
      <c r="M439" s="40"/>
      <c r="AE439" s="3"/>
    </row>
    <row r="440" spans="11:31" x14ac:dyDescent="0.2">
      <c r="K440" s="40"/>
      <c r="L440" s="40"/>
      <c r="M440" s="40"/>
      <c r="AE440" s="3"/>
    </row>
    <row r="441" spans="11:31" x14ac:dyDescent="0.2">
      <c r="K441" s="40"/>
      <c r="R441" s="59"/>
      <c r="AE441" s="3"/>
    </row>
    <row r="442" spans="11:31" x14ac:dyDescent="0.2">
      <c r="M442" s="3"/>
      <c r="AE442" s="3"/>
    </row>
    <row r="443" spans="11:31" x14ac:dyDescent="0.2">
      <c r="K443" s="40"/>
      <c r="L443" s="40"/>
      <c r="M443" s="40"/>
      <c r="AE443" s="3"/>
    </row>
    <row r="444" spans="11:31" x14ac:dyDescent="0.2">
      <c r="K444" s="40"/>
      <c r="L444" s="40"/>
      <c r="M444" s="40"/>
      <c r="AE444" s="3"/>
    </row>
    <row r="445" spans="11:31" x14ac:dyDescent="0.2">
      <c r="K445" s="40"/>
      <c r="L445" s="40"/>
      <c r="M445" s="40"/>
      <c r="AE445" s="3"/>
    </row>
    <row r="446" spans="11:31" x14ac:dyDescent="0.2">
      <c r="K446" s="40"/>
      <c r="L446" s="40"/>
      <c r="M446" s="40"/>
      <c r="AE446" s="3"/>
    </row>
    <row r="447" spans="11:31" x14ac:dyDescent="0.2">
      <c r="K447" s="40"/>
      <c r="L447" s="40"/>
      <c r="M447" s="40"/>
      <c r="AE447" s="3"/>
    </row>
    <row r="448" spans="11:31" x14ac:dyDescent="0.2">
      <c r="K448" s="40"/>
      <c r="L448" s="40"/>
      <c r="M448" s="40"/>
      <c r="AE448" s="3"/>
    </row>
    <row r="449" spans="11:31" x14ac:dyDescent="0.2">
      <c r="K449" s="40"/>
      <c r="L449" s="40"/>
      <c r="M449" s="40"/>
      <c r="AE449" s="3"/>
    </row>
    <row r="450" spans="11:31" x14ac:dyDescent="0.2">
      <c r="M450" s="3"/>
      <c r="R450" s="59"/>
      <c r="AE450" s="3"/>
    </row>
    <row r="451" spans="11:31" x14ac:dyDescent="0.2">
      <c r="K451" s="40"/>
      <c r="L451" s="40"/>
      <c r="M451" s="40"/>
      <c r="AE451" s="3"/>
    </row>
    <row r="452" spans="11:31" x14ac:dyDescent="0.2">
      <c r="K452" s="40"/>
      <c r="L452" s="40"/>
      <c r="M452" s="40"/>
      <c r="AE452" s="3"/>
    </row>
    <row r="453" spans="11:31" x14ac:dyDescent="0.2">
      <c r="K453" s="40"/>
      <c r="L453" s="40"/>
      <c r="M453" s="40"/>
      <c r="AE453" s="3"/>
    </row>
    <row r="454" spans="11:31" x14ac:dyDescent="0.2">
      <c r="M454" s="3"/>
      <c r="AE454" s="3"/>
    </row>
    <row r="455" spans="11:31" x14ac:dyDescent="0.2">
      <c r="M455" s="3"/>
      <c r="AE455" s="3"/>
    </row>
    <row r="456" spans="11:31" x14ac:dyDescent="0.2">
      <c r="K456" s="40"/>
      <c r="L456" s="40"/>
      <c r="M456" s="40"/>
      <c r="AE456" s="3"/>
    </row>
    <row r="457" spans="11:31" x14ac:dyDescent="0.2">
      <c r="K457" s="40"/>
      <c r="L457" s="40"/>
      <c r="M457" s="40"/>
      <c r="AE457" s="3"/>
    </row>
    <row r="458" spans="11:31" x14ac:dyDescent="0.2">
      <c r="K458" s="40"/>
      <c r="L458" s="40"/>
      <c r="M458" s="40"/>
      <c r="AE458" s="3"/>
    </row>
    <row r="459" spans="11:31" x14ac:dyDescent="0.2">
      <c r="M459" s="3"/>
      <c r="R459" s="59"/>
      <c r="AE459" s="3"/>
    </row>
    <row r="460" spans="11:31" x14ac:dyDescent="0.2">
      <c r="M460" s="3"/>
      <c r="AE460" s="3"/>
    </row>
    <row r="461" spans="11:31" x14ac:dyDescent="0.2">
      <c r="M461" s="3"/>
      <c r="AE461" s="3"/>
    </row>
    <row r="462" spans="11:31" x14ac:dyDescent="0.2">
      <c r="M462" s="3"/>
      <c r="AE462" s="3"/>
    </row>
    <row r="463" spans="11:31" x14ac:dyDescent="0.2">
      <c r="M463" s="3"/>
      <c r="AE463" s="3"/>
    </row>
    <row r="464" spans="11:31" x14ac:dyDescent="0.2">
      <c r="M464" s="3"/>
      <c r="AE464" s="3"/>
    </row>
    <row r="465" spans="1:31" x14ac:dyDescent="0.2">
      <c r="M465" s="3"/>
      <c r="AE465" s="3"/>
    </row>
    <row r="466" spans="1:31" x14ac:dyDescent="0.2">
      <c r="M466" s="3"/>
      <c r="AE466" s="3"/>
    </row>
    <row r="467" spans="1:31" x14ac:dyDescent="0.2">
      <c r="M467" s="3"/>
      <c r="AE467" s="3"/>
    </row>
    <row r="468" spans="1:31" x14ac:dyDescent="0.2">
      <c r="M468" s="3"/>
      <c r="R468" s="59"/>
      <c r="AE468" s="3"/>
    </row>
    <row r="469" spans="1:31" x14ac:dyDescent="0.2">
      <c r="M469" s="3"/>
      <c r="AE469" s="3"/>
    </row>
    <row r="470" spans="1:31" s="42" customFormat="1" x14ac:dyDescent="0.2">
      <c r="A470" s="3"/>
      <c r="B470" s="3"/>
      <c r="C470" s="3"/>
      <c r="D470" s="3"/>
      <c r="E470"/>
      <c r="F470" s="26"/>
      <c r="G470" s="40"/>
      <c r="H470" s="26"/>
      <c r="I470" s="26"/>
      <c r="J470" s="26"/>
      <c r="K470" s="26"/>
      <c r="L470" s="26"/>
      <c r="M470" s="3"/>
      <c r="N470" s="43"/>
      <c r="O470" s="43"/>
      <c r="P470" s="43"/>
      <c r="Q470" s="26"/>
      <c r="R470" s="58"/>
      <c r="S470" s="43"/>
      <c r="T470" s="26"/>
      <c r="U470" s="26"/>
      <c r="V470" s="26"/>
      <c r="W470" s="43"/>
      <c r="X470" s="26"/>
      <c r="Y470" s="26"/>
      <c r="Z470" s="43"/>
      <c r="AA470" s="26"/>
      <c r="AC470" s="26"/>
      <c r="AD470" s="26"/>
      <c r="AE470" s="3"/>
    </row>
    <row r="471" spans="1:31" x14ac:dyDescent="0.2">
      <c r="M471" s="3"/>
      <c r="AE471" s="3"/>
    </row>
    <row r="472" spans="1:31" x14ac:dyDescent="0.2">
      <c r="K472" s="40"/>
      <c r="L472" s="40"/>
      <c r="M472" s="40"/>
      <c r="AE472" s="3"/>
    </row>
    <row r="473" spans="1:31" x14ac:dyDescent="0.2">
      <c r="K473" s="40"/>
      <c r="L473" s="40"/>
      <c r="M473" s="40"/>
      <c r="AE473" s="3"/>
    </row>
    <row r="474" spans="1:31" x14ac:dyDescent="0.2">
      <c r="K474" s="40"/>
      <c r="L474" s="40"/>
      <c r="M474" s="40"/>
      <c r="AE474" s="3"/>
    </row>
    <row r="475" spans="1:31" x14ac:dyDescent="0.2">
      <c r="K475" s="40"/>
      <c r="L475" s="40"/>
      <c r="M475" s="40"/>
      <c r="AE475" s="3"/>
    </row>
    <row r="476" spans="1:31" x14ac:dyDescent="0.2">
      <c r="M476" s="3"/>
      <c r="AE476" s="3"/>
    </row>
    <row r="477" spans="1:31" x14ac:dyDescent="0.2">
      <c r="K477" s="40"/>
      <c r="R477" s="59"/>
      <c r="AE477" s="3"/>
    </row>
    <row r="478" spans="1:31" x14ac:dyDescent="0.2">
      <c r="K478" s="40"/>
      <c r="L478" s="40"/>
      <c r="M478" s="40"/>
      <c r="AE478" s="3"/>
    </row>
    <row r="479" spans="1:31" x14ac:dyDescent="0.2">
      <c r="K479" s="40"/>
      <c r="L479" s="40"/>
      <c r="M479" s="40"/>
      <c r="AE479" s="3"/>
    </row>
    <row r="480" spans="1:31" x14ac:dyDescent="0.2">
      <c r="K480" s="40"/>
      <c r="L480" s="40"/>
      <c r="M480" s="40"/>
      <c r="AE480" s="3"/>
    </row>
    <row r="481" spans="11:31" x14ac:dyDescent="0.2">
      <c r="K481" s="40"/>
      <c r="L481" s="40"/>
      <c r="M481" s="40"/>
      <c r="AE481" s="3"/>
    </row>
    <row r="482" spans="11:31" x14ac:dyDescent="0.2">
      <c r="M482" s="3"/>
      <c r="AE482" s="3"/>
    </row>
    <row r="483" spans="11:31" x14ac:dyDescent="0.2">
      <c r="K483" s="40"/>
      <c r="L483" s="40"/>
      <c r="M483" s="40"/>
      <c r="AE483" s="3"/>
    </row>
    <row r="484" spans="11:31" x14ac:dyDescent="0.2">
      <c r="K484" s="40"/>
      <c r="L484" s="40"/>
      <c r="M484" s="40"/>
      <c r="AE484" s="3"/>
    </row>
    <row r="485" spans="11:31" x14ac:dyDescent="0.2">
      <c r="M485" s="3"/>
      <c r="AE485" s="3"/>
    </row>
    <row r="486" spans="11:31" x14ac:dyDescent="0.2">
      <c r="M486" s="3"/>
      <c r="R486" s="59"/>
      <c r="AE486" s="3"/>
    </row>
    <row r="487" spans="11:31" x14ac:dyDescent="0.2">
      <c r="M487" s="3"/>
      <c r="AE487" s="3"/>
    </row>
    <row r="488" spans="11:31" x14ac:dyDescent="0.2">
      <c r="M488" s="3"/>
      <c r="AE488" s="3"/>
    </row>
    <row r="489" spans="11:31" x14ac:dyDescent="0.2">
      <c r="M489" s="3"/>
      <c r="AE489" s="3"/>
    </row>
    <row r="490" spans="11:31" x14ac:dyDescent="0.2">
      <c r="M490" s="3"/>
      <c r="AE490" s="3"/>
    </row>
    <row r="491" spans="11:31" x14ac:dyDescent="0.2">
      <c r="K491" s="40"/>
      <c r="L491" s="40"/>
      <c r="M491" s="40"/>
      <c r="AE491" s="3"/>
    </row>
    <row r="492" spans="11:31" x14ac:dyDescent="0.2">
      <c r="K492" s="40"/>
      <c r="L492" s="40"/>
      <c r="M492" s="40"/>
      <c r="AE492" s="3"/>
    </row>
    <row r="493" spans="11:31" x14ac:dyDescent="0.2">
      <c r="K493" s="40"/>
      <c r="L493" s="40"/>
      <c r="M493" s="40"/>
      <c r="AE493" s="3"/>
    </row>
    <row r="494" spans="11:31" x14ac:dyDescent="0.2">
      <c r="K494" s="40"/>
      <c r="L494" s="40"/>
      <c r="M494" s="40"/>
      <c r="AE494" s="3"/>
    </row>
    <row r="495" spans="11:31" x14ac:dyDescent="0.2">
      <c r="M495" s="3"/>
      <c r="R495" s="59"/>
      <c r="AE495" s="3"/>
    </row>
    <row r="496" spans="11:31" x14ac:dyDescent="0.2">
      <c r="K496" s="40"/>
      <c r="L496" s="40"/>
      <c r="M496" s="40"/>
      <c r="AE496" s="3"/>
    </row>
    <row r="497" spans="11:31" x14ac:dyDescent="0.2">
      <c r="M497" s="3"/>
      <c r="AE497" s="3"/>
    </row>
    <row r="498" spans="11:31" x14ac:dyDescent="0.2">
      <c r="M498" s="3"/>
      <c r="AE498" s="3"/>
    </row>
    <row r="499" spans="11:31" x14ac:dyDescent="0.2">
      <c r="M499" s="3"/>
      <c r="AE499" s="3"/>
    </row>
    <row r="500" spans="11:31" x14ac:dyDescent="0.2">
      <c r="M500" s="3"/>
      <c r="AE500" s="3"/>
    </row>
    <row r="501" spans="11:31" x14ac:dyDescent="0.2">
      <c r="M501" s="3"/>
      <c r="AE501" s="3"/>
    </row>
    <row r="502" spans="11:31" x14ac:dyDescent="0.2">
      <c r="M502" s="3"/>
      <c r="AE502" s="3"/>
    </row>
    <row r="503" spans="11:31" x14ac:dyDescent="0.2">
      <c r="M503" s="3"/>
      <c r="AE503" s="3"/>
    </row>
    <row r="504" spans="11:31" x14ac:dyDescent="0.2">
      <c r="M504" s="3"/>
      <c r="R504" s="59"/>
      <c r="AE504" s="3"/>
    </row>
    <row r="505" spans="11:31" x14ac:dyDescent="0.2">
      <c r="M505" s="3"/>
      <c r="AE505" s="3"/>
    </row>
    <row r="506" spans="11:31" x14ac:dyDescent="0.2">
      <c r="K506" s="40"/>
      <c r="L506" s="40"/>
      <c r="M506" s="40"/>
      <c r="AE506" s="3"/>
    </row>
    <row r="507" spans="11:31" x14ac:dyDescent="0.2">
      <c r="K507" s="40"/>
      <c r="L507" s="40"/>
      <c r="M507" s="40"/>
      <c r="AE507" s="3"/>
    </row>
    <row r="508" spans="11:31" x14ac:dyDescent="0.2">
      <c r="K508" s="40"/>
      <c r="L508" s="40"/>
      <c r="M508" s="40"/>
      <c r="AE508" s="3"/>
    </row>
    <row r="509" spans="11:31" x14ac:dyDescent="0.2">
      <c r="M509" s="3"/>
      <c r="AE509" s="3"/>
    </row>
    <row r="510" spans="11:31" x14ac:dyDescent="0.2">
      <c r="M510" s="3"/>
      <c r="AE510" s="3"/>
    </row>
    <row r="511" spans="11:31" x14ac:dyDescent="0.2">
      <c r="M511" s="3"/>
      <c r="AE511" s="3"/>
    </row>
    <row r="512" spans="11:31" x14ac:dyDescent="0.2">
      <c r="K512" s="40"/>
      <c r="L512" s="40"/>
      <c r="M512" s="40"/>
      <c r="AE512" s="3"/>
    </row>
    <row r="513" spans="11:31" x14ac:dyDescent="0.2">
      <c r="K513" s="40"/>
      <c r="R513" s="59"/>
      <c r="AE513" s="3"/>
    </row>
    <row r="514" spans="11:31" x14ac:dyDescent="0.2">
      <c r="K514" s="40"/>
      <c r="L514" s="40"/>
      <c r="M514" s="40"/>
      <c r="AE514" s="3"/>
    </row>
    <row r="515" spans="11:31" x14ac:dyDescent="0.2">
      <c r="K515" s="40"/>
      <c r="L515" s="40"/>
      <c r="M515" s="40"/>
      <c r="AE515" s="3"/>
    </row>
    <row r="516" spans="11:31" x14ac:dyDescent="0.2">
      <c r="K516" s="40"/>
      <c r="L516" s="40"/>
      <c r="M516" s="40"/>
      <c r="AE516" s="3"/>
    </row>
    <row r="517" spans="11:31" x14ac:dyDescent="0.2">
      <c r="K517" s="40"/>
      <c r="L517" s="40"/>
      <c r="M517" s="40"/>
      <c r="AE517" s="3"/>
    </row>
    <row r="518" spans="11:31" x14ac:dyDescent="0.2">
      <c r="K518" s="40"/>
      <c r="L518" s="40"/>
      <c r="M518" s="40"/>
      <c r="AE518" s="3"/>
    </row>
    <row r="519" spans="11:31" x14ac:dyDescent="0.2">
      <c r="K519" s="40"/>
      <c r="L519" s="40"/>
      <c r="M519" s="40"/>
      <c r="AE519" s="3"/>
    </row>
    <row r="520" spans="11:31" x14ac:dyDescent="0.2">
      <c r="K520" s="40"/>
      <c r="L520" s="40"/>
      <c r="M520" s="40"/>
      <c r="AE520" s="3"/>
    </row>
    <row r="521" spans="11:31" x14ac:dyDescent="0.2">
      <c r="M521" s="3"/>
      <c r="AE521" s="3"/>
    </row>
    <row r="522" spans="11:31" x14ac:dyDescent="0.2">
      <c r="M522" s="3"/>
      <c r="R522" s="59"/>
      <c r="AE522" s="3"/>
    </row>
    <row r="523" spans="11:31" x14ac:dyDescent="0.2">
      <c r="M523" s="3"/>
      <c r="AE523" s="3"/>
    </row>
    <row r="524" spans="11:31" x14ac:dyDescent="0.2">
      <c r="K524" s="40"/>
      <c r="L524" s="40"/>
      <c r="M524" s="40"/>
      <c r="AE524" s="3"/>
    </row>
    <row r="525" spans="11:31" x14ac:dyDescent="0.2">
      <c r="K525" s="40"/>
      <c r="L525" s="40"/>
      <c r="M525" s="40"/>
      <c r="AE525" s="3"/>
    </row>
    <row r="526" spans="11:31" x14ac:dyDescent="0.2">
      <c r="K526" s="40"/>
      <c r="L526" s="40"/>
      <c r="M526" s="40"/>
      <c r="AE526" s="3"/>
    </row>
    <row r="527" spans="11:31" x14ac:dyDescent="0.2">
      <c r="K527" s="40"/>
      <c r="L527" s="40"/>
      <c r="M527" s="40"/>
      <c r="AE527" s="3"/>
    </row>
    <row r="528" spans="11:31" x14ac:dyDescent="0.2">
      <c r="K528" s="40"/>
      <c r="L528" s="40"/>
      <c r="M528" s="40"/>
      <c r="AE528" s="3"/>
    </row>
    <row r="529" spans="1:31" x14ac:dyDescent="0.2">
      <c r="K529" s="40"/>
      <c r="L529" s="40"/>
      <c r="M529" s="40"/>
      <c r="AE529" s="3"/>
    </row>
    <row r="530" spans="1:31" x14ac:dyDescent="0.2">
      <c r="M530" s="3"/>
      <c r="AE530" s="3"/>
    </row>
    <row r="531" spans="1:31" x14ac:dyDescent="0.2">
      <c r="M531" s="3"/>
      <c r="R531" s="59"/>
      <c r="AE531" s="3"/>
    </row>
    <row r="532" spans="1:31" x14ac:dyDescent="0.2">
      <c r="M532" s="3"/>
      <c r="AE532" s="3"/>
    </row>
    <row r="533" spans="1:31" x14ac:dyDescent="0.2">
      <c r="M533" s="3"/>
      <c r="AE533" s="3"/>
    </row>
    <row r="534" spans="1:31" x14ac:dyDescent="0.2">
      <c r="M534" s="3"/>
      <c r="AE534" s="3"/>
    </row>
    <row r="535" spans="1:31" x14ac:dyDescent="0.2">
      <c r="M535" s="3"/>
      <c r="AE535" s="3"/>
    </row>
    <row r="536" spans="1:31" x14ac:dyDescent="0.2">
      <c r="M536" s="3"/>
      <c r="AE536" s="3"/>
    </row>
    <row r="537" spans="1:31" x14ac:dyDescent="0.2">
      <c r="M537" s="3"/>
      <c r="AE537" s="3"/>
    </row>
    <row r="538" spans="1:31" x14ac:dyDescent="0.2">
      <c r="M538" s="3"/>
      <c r="AE538" s="3"/>
    </row>
    <row r="539" spans="1:31" x14ac:dyDescent="0.2">
      <c r="M539" s="3"/>
      <c r="AE539" s="3"/>
    </row>
    <row r="540" spans="1:31" x14ac:dyDescent="0.2">
      <c r="M540" s="3"/>
      <c r="R540" s="59"/>
      <c r="AE540" s="3"/>
    </row>
    <row r="541" spans="1:31" x14ac:dyDescent="0.2">
      <c r="M541" s="3"/>
      <c r="AE541" s="3"/>
    </row>
    <row r="542" spans="1:31" s="56" customFormat="1" x14ac:dyDescent="0.2">
      <c r="A542" s="3"/>
      <c r="B542" s="3"/>
      <c r="C542" s="3"/>
      <c r="D542" s="3"/>
      <c r="F542" s="57"/>
      <c r="G542" s="40"/>
      <c r="H542" s="26"/>
      <c r="I542" s="26"/>
      <c r="J542" s="26"/>
      <c r="K542" s="40"/>
      <c r="L542" s="40"/>
      <c r="M542" s="40"/>
      <c r="N542" s="57"/>
      <c r="O542" s="57"/>
      <c r="P542" s="57"/>
      <c r="Q542" s="26"/>
      <c r="R542" s="58"/>
      <c r="S542" s="57"/>
      <c r="T542" s="26"/>
      <c r="U542" s="57"/>
      <c r="V542" s="57"/>
      <c r="W542" s="57"/>
      <c r="X542" s="26"/>
      <c r="Y542" s="26"/>
      <c r="Z542" s="57"/>
      <c r="AA542" s="26"/>
      <c r="AC542" s="26"/>
      <c r="AD542" s="26"/>
      <c r="AE542" s="3"/>
    </row>
    <row r="543" spans="1:31" s="56" customFormat="1" x14ac:dyDescent="0.2">
      <c r="A543" s="3"/>
      <c r="B543" s="3"/>
      <c r="C543" s="3"/>
      <c r="D543" s="3"/>
      <c r="F543" s="57"/>
      <c r="G543" s="40"/>
      <c r="H543" s="26"/>
      <c r="I543" s="26"/>
      <c r="J543" s="26"/>
      <c r="K543" s="40"/>
      <c r="L543" s="40"/>
      <c r="M543" s="40"/>
      <c r="N543" s="57"/>
      <c r="O543" s="57"/>
      <c r="P543" s="57"/>
      <c r="Q543" s="26"/>
      <c r="R543" s="58"/>
      <c r="S543" s="57"/>
      <c r="T543" s="26"/>
      <c r="U543" s="57"/>
      <c r="V543" s="57"/>
      <c r="W543" s="57"/>
      <c r="X543" s="26"/>
      <c r="Y543" s="26"/>
      <c r="Z543" s="57"/>
      <c r="AA543" s="26"/>
      <c r="AC543" s="26"/>
      <c r="AD543" s="26"/>
      <c r="AE543" s="3"/>
    </row>
    <row r="544" spans="1:31" s="56" customFormat="1" x14ac:dyDescent="0.2">
      <c r="A544" s="3"/>
      <c r="B544" s="3"/>
      <c r="C544" s="3"/>
      <c r="D544" s="3"/>
      <c r="F544" s="57"/>
      <c r="G544" s="40"/>
      <c r="H544" s="26"/>
      <c r="I544" s="26"/>
      <c r="J544" s="26"/>
      <c r="K544" s="40"/>
      <c r="L544" s="40"/>
      <c r="M544" s="40"/>
      <c r="N544" s="57"/>
      <c r="O544" s="57"/>
      <c r="P544" s="57"/>
      <c r="Q544" s="26"/>
      <c r="R544" s="58"/>
      <c r="S544" s="57"/>
      <c r="T544" s="26"/>
      <c r="U544" s="57"/>
      <c r="V544" s="57"/>
      <c r="W544" s="57"/>
      <c r="X544" s="26"/>
      <c r="Y544" s="26"/>
      <c r="Z544" s="57"/>
      <c r="AA544" s="26"/>
      <c r="AC544" s="26"/>
      <c r="AD544" s="26"/>
      <c r="AE544" s="3"/>
    </row>
    <row r="545" spans="1:31" x14ac:dyDescent="0.2">
      <c r="M545" s="3"/>
      <c r="AE545" s="3"/>
    </row>
    <row r="546" spans="1:31" s="56" customFormat="1" x14ac:dyDescent="0.2">
      <c r="A546" s="3"/>
      <c r="B546" s="3"/>
      <c r="C546" s="3"/>
      <c r="D546" s="3"/>
      <c r="F546" s="57"/>
      <c r="G546" s="40"/>
      <c r="H546" s="26"/>
      <c r="I546" s="26"/>
      <c r="J546" s="26"/>
      <c r="K546" s="57"/>
      <c r="L546" s="57"/>
      <c r="M546" s="3"/>
      <c r="N546" s="57"/>
      <c r="O546" s="57"/>
      <c r="P546" s="57"/>
      <c r="Q546" s="26"/>
      <c r="R546" s="58"/>
      <c r="S546" s="57"/>
      <c r="T546" s="26"/>
      <c r="U546" s="57"/>
      <c r="V546" s="57"/>
      <c r="W546" s="57"/>
      <c r="X546" s="26"/>
      <c r="Y546" s="26"/>
      <c r="Z546" s="57"/>
      <c r="AA546" s="26"/>
      <c r="AC546" s="26"/>
      <c r="AD546" s="26"/>
      <c r="AE546" s="3"/>
    </row>
    <row r="547" spans="1:31" s="56" customFormat="1" x14ac:dyDescent="0.2">
      <c r="A547" s="3"/>
      <c r="B547" s="3"/>
      <c r="C547" s="3"/>
      <c r="D547" s="3"/>
      <c r="F547" s="57"/>
      <c r="G547" s="40"/>
      <c r="H547" s="26"/>
      <c r="I547" s="26"/>
      <c r="J547" s="26"/>
      <c r="K547" s="57"/>
      <c r="L547" s="57"/>
      <c r="M547" s="54"/>
      <c r="N547" s="57"/>
      <c r="O547" s="57"/>
      <c r="P547" s="57"/>
      <c r="Q547" s="26"/>
      <c r="R547" s="58"/>
      <c r="S547" s="57"/>
      <c r="T547" s="26"/>
      <c r="U547" s="57"/>
      <c r="V547" s="57"/>
      <c r="W547" s="57"/>
      <c r="X547" s="26"/>
      <c r="Y547" s="26"/>
      <c r="Z547" s="57"/>
      <c r="AA547" s="26"/>
      <c r="AC547" s="26"/>
      <c r="AD547" s="26"/>
      <c r="AE547" s="3"/>
    </row>
    <row r="548" spans="1:31" s="56" customFormat="1" x14ac:dyDescent="0.2">
      <c r="A548" s="3"/>
      <c r="B548" s="3"/>
      <c r="C548" s="3"/>
      <c r="D548" s="3"/>
      <c r="F548" s="57"/>
      <c r="G548" s="40"/>
      <c r="H548" s="26"/>
      <c r="I548" s="26"/>
      <c r="J548" s="26"/>
      <c r="K548" s="40"/>
      <c r="L548" s="40"/>
      <c r="M548" s="40"/>
      <c r="N548" s="57"/>
      <c r="O548" s="57"/>
      <c r="P548" s="57"/>
      <c r="Q548" s="26"/>
      <c r="R548" s="58"/>
      <c r="S548" s="57"/>
      <c r="T548" s="26"/>
      <c r="U548" s="57"/>
      <c r="V548" s="57"/>
      <c r="W548" s="57"/>
      <c r="X548" s="26"/>
      <c r="Y548" s="26"/>
      <c r="Z548" s="57"/>
      <c r="AA548" s="26"/>
      <c r="AC548" s="26"/>
      <c r="AD548" s="26"/>
      <c r="AE548" s="3"/>
    </row>
    <row r="549" spans="1:31" s="56" customFormat="1" x14ac:dyDescent="0.2">
      <c r="A549" s="3"/>
      <c r="B549" s="3"/>
      <c r="C549" s="3"/>
      <c r="D549" s="3"/>
      <c r="F549" s="57"/>
      <c r="G549" s="40"/>
      <c r="H549" s="26"/>
      <c r="I549" s="26"/>
      <c r="J549" s="26"/>
      <c r="K549" s="40"/>
      <c r="L549" s="26"/>
      <c r="M549" s="26"/>
      <c r="N549" s="57"/>
      <c r="O549" s="57"/>
      <c r="P549" s="57"/>
      <c r="Q549" s="26"/>
      <c r="R549" s="59"/>
      <c r="S549" s="57"/>
      <c r="T549" s="26"/>
      <c r="U549" s="57"/>
      <c r="V549" s="57"/>
      <c r="W549" s="57"/>
      <c r="X549" s="26"/>
      <c r="Y549" s="26"/>
      <c r="Z549" s="57"/>
      <c r="AA549" s="26"/>
      <c r="AC549" s="26"/>
      <c r="AD549" s="26"/>
      <c r="AE549" s="3"/>
    </row>
    <row r="550" spans="1:31" s="56" customFormat="1" x14ac:dyDescent="0.2">
      <c r="A550" s="3"/>
      <c r="B550" s="3"/>
      <c r="C550" s="3"/>
      <c r="D550" s="3"/>
      <c r="F550" s="57"/>
      <c r="G550" s="40"/>
      <c r="H550" s="26"/>
      <c r="I550" s="26"/>
      <c r="J550" s="26"/>
      <c r="K550" s="40"/>
      <c r="L550" s="40"/>
      <c r="M550" s="40"/>
      <c r="N550" s="57"/>
      <c r="O550" s="57"/>
      <c r="P550" s="57"/>
      <c r="Q550" s="26"/>
      <c r="R550" s="58"/>
      <c r="S550" s="57"/>
      <c r="T550" s="26"/>
      <c r="U550" s="57"/>
      <c r="V550" s="57"/>
      <c r="W550" s="57"/>
      <c r="X550" s="26"/>
      <c r="Y550" s="26"/>
      <c r="Z550" s="57"/>
      <c r="AA550" s="26"/>
      <c r="AC550" s="26"/>
      <c r="AD550" s="26"/>
      <c r="AE550" s="3"/>
    </row>
    <row r="551" spans="1:31" x14ac:dyDescent="0.2">
      <c r="M551" s="3"/>
      <c r="AE551" s="3"/>
    </row>
    <row r="552" spans="1:31" x14ac:dyDescent="0.2">
      <c r="K552" s="40"/>
      <c r="L552" s="40"/>
      <c r="M552" s="40"/>
      <c r="AE552" s="3"/>
    </row>
    <row r="553" spans="1:31" x14ac:dyDescent="0.2">
      <c r="K553" s="40"/>
      <c r="L553" s="40"/>
      <c r="M553" s="40"/>
      <c r="AE553" s="3"/>
    </row>
    <row r="554" spans="1:31" x14ac:dyDescent="0.2">
      <c r="M554" s="3"/>
      <c r="AE554" s="3"/>
    </row>
    <row r="555" spans="1:31" x14ac:dyDescent="0.2">
      <c r="K555" s="40"/>
      <c r="L555" s="40"/>
      <c r="M555" s="40"/>
      <c r="AE555" s="3"/>
    </row>
    <row r="556" spans="1:31" x14ac:dyDescent="0.2">
      <c r="K556" s="40"/>
      <c r="L556" s="40"/>
      <c r="M556" s="40"/>
      <c r="AE556" s="3"/>
    </row>
    <row r="557" spans="1:31" x14ac:dyDescent="0.2">
      <c r="M557" s="3"/>
      <c r="AE557" s="3"/>
    </row>
    <row r="558" spans="1:31" x14ac:dyDescent="0.2">
      <c r="M558" s="3"/>
      <c r="R558" s="59"/>
      <c r="AE558" s="3"/>
    </row>
    <row r="559" spans="1:31" x14ac:dyDescent="0.2">
      <c r="M559" s="3"/>
      <c r="AE559" s="3"/>
    </row>
    <row r="560" spans="1:31" x14ac:dyDescent="0.2">
      <c r="K560" s="40"/>
      <c r="L560" s="40"/>
      <c r="M560" s="40"/>
      <c r="AE560" s="3"/>
    </row>
    <row r="561" spans="11:31" x14ac:dyDescent="0.2">
      <c r="K561" s="40"/>
      <c r="L561" s="40"/>
      <c r="M561" s="40"/>
      <c r="AE561" s="3"/>
    </row>
    <row r="562" spans="11:31" x14ac:dyDescent="0.2">
      <c r="K562" s="40"/>
      <c r="L562" s="40"/>
      <c r="M562" s="40"/>
      <c r="AE562" s="3"/>
    </row>
    <row r="563" spans="11:31" x14ac:dyDescent="0.2">
      <c r="K563" s="40"/>
      <c r="L563" s="40"/>
      <c r="M563" s="40"/>
      <c r="AE563" s="3"/>
    </row>
    <row r="564" spans="11:31" x14ac:dyDescent="0.2">
      <c r="K564" s="40"/>
      <c r="L564" s="40"/>
      <c r="M564" s="40"/>
      <c r="AE564" s="3"/>
    </row>
    <row r="565" spans="11:31" x14ac:dyDescent="0.2">
      <c r="K565" s="40"/>
      <c r="L565" s="40"/>
      <c r="M565" s="40"/>
      <c r="AE565" s="3"/>
    </row>
    <row r="566" spans="11:31" x14ac:dyDescent="0.2">
      <c r="M566" s="3"/>
      <c r="AE566" s="3"/>
    </row>
    <row r="567" spans="11:31" x14ac:dyDescent="0.2">
      <c r="M567" s="3"/>
      <c r="R567" s="59"/>
      <c r="AE567" s="3"/>
    </row>
    <row r="568" spans="11:31" x14ac:dyDescent="0.2">
      <c r="M568" s="3"/>
      <c r="AE568" s="3"/>
    </row>
    <row r="569" spans="11:31" x14ac:dyDescent="0.2">
      <c r="M569" s="3"/>
      <c r="AE569" s="3"/>
    </row>
    <row r="570" spans="11:31" x14ac:dyDescent="0.2">
      <c r="M570" s="3"/>
      <c r="AE570" s="3"/>
    </row>
    <row r="571" spans="11:31" x14ac:dyDescent="0.2">
      <c r="M571" s="3"/>
      <c r="AE571" s="3"/>
    </row>
    <row r="572" spans="11:31" x14ac:dyDescent="0.2">
      <c r="M572" s="3"/>
      <c r="AE572" s="3"/>
    </row>
    <row r="573" spans="11:31" x14ac:dyDescent="0.2">
      <c r="M573" s="3"/>
      <c r="AE573" s="3"/>
    </row>
    <row r="574" spans="11:31" x14ac:dyDescent="0.2">
      <c r="M574" s="3"/>
      <c r="AE574" s="3"/>
    </row>
    <row r="575" spans="11:31" x14ac:dyDescent="0.2">
      <c r="M575" s="3"/>
      <c r="AE575" s="3"/>
    </row>
    <row r="576" spans="11:31" x14ac:dyDescent="0.2">
      <c r="M576" s="3"/>
      <c r="R576" s="59"/>
      <c r="AE576" s="3"/>
    </row>
    <row r="577" spans="11:31" x14ac:dyDescent="0.2">
      <c r="M577" s="3"/>
      <c r="AE577" s="3"/>
    </row>
    <row r="578" spans="11:31" x14ac:dyDescent="0.2">
      <c r="M578" s="3"/>
      <c r="AE578" s="3"/>
    </row>
    <row r="579" spans="11:31" x14ac:dyDescent="0.2">
      <c r="K579" s="40"/>
      <c r="L579" s="40"/>
      <c r="M579" s="40"/>
      <c r="AE579" s="3"/>
    </row>
    <row r="580" spans="11:31" x14ac:dyDescent="0.2">
      <c r="M580" s="3"/>
      <c r="AE580" s="3"/>
    </row>
    <row r="581" spans="11:31" x14ac:dyDescent="0.2">
      <c r="M581" s="3"/>
      <c r="AE581" s="3"/>
    </row>
    <row r="582" spans="11:31" x14ac:dyDescent="0.2">
      <c r="M582" s="3"/>
      <c r="AE582" s="3"/>
    </row>
    <row r="583" spans="11:31" x14ac:dyDescent="0.2">
      <c r="M583" s="3"/>
      <c r="AE583" s="3"/>
    </row>
    <row r="584" spans="11:31" x14ac:dyDescent="0.2">
      <c r="K584" s="40"/>
      <c r="L584" s="40"/>
      <c r="M584" s="40"/>
      <c r="AE584" s="3"/>
    </row>
    <row r="585" spans="11:31" x14ac:dyDescent="0.2">
      <c r="K585" s="40"/>
      <c r="R585" s="59"/>
      <c r="AE585" s="3"/>
    </row>
    <row r="586" spans="11:31" x14ac:dyDescent="0.2">
      <c r="K586" s="40"/>
      <c r="L586" s="40"/>
      <c r="M586" s="40"/>
      <c r="AE586" s="3"/>
    </row>
    <row r="587" spans="11:31" x14ac:dyDescent="0.2">
      <c r="K587" s="40"/>
      <c r="AE587" s="3"/>
    </row>
    <row r="588" spans="11:31" x14ac:dyDescent="0.2">
      <c r="M588" s="3"/>
      <c r="AE588" s="3"/>
    </row>
    <row r="589" spans="11:31" x14ac:dyDescent="0.2">
      <c r="K589" s="40"/>
      <c r="AE589" s="3"/>
    </row>
    <row r="590" spans="11:31" x14ac:dyDescent="0.2">
      <c r="K590" s="40"/>
      <c r="AE590" s="3"/>
    </row>
    <row r="591" spans="11:31" x14ac:dyDescent="0.2">
      <c r="K591" s="40"/>
      <c r="AE591" s="3"/>
    </row>
    <row r="592" spans="11:31" x14ac:dyDescent="0.2">
      <c r="K592" s="40"/>
      <c r="AE592" s="3"/>
    </row>
    <row r="593" spans="11:31" x14ac:dyDescent="0.2">
      <c r="M593" s="3"/>
      <c r="AE593" s="3"/>
    </row>
    <row r="594" spans="11:31" x14ac:dyDescent="0.2">
      <c r="M594" s="3"/>
      <c r="R594" s="59"/>
      <c r="AE594" s="3"/>
    </row>
    <row r="595" spans="11:31" x14ac:dyDescent="0.2">
      <c r="M595" s="3"/>
      <c r="AE595" s="3"/>
    </row>
    <row r="596" spans="11:31" x14ac:dyDescent="0.2">
      <c r="AE596" s="3"/>
    </row>
    <row r="597" spans="11:31" x14ac:dyDescent="0.2">
      <c r="K597" s="40"/>
      <c r="M597" s="3"/>
      <c r="AE597" s="3"/>
    </row>
    <row r="598" spans="11:31" x14ac:dyDescent="0.2">
      <c r="K598" s="40"/>
      <c r="AE598" s="3"/>
    </row>
    <row r="599" spans="11:31" x14ac:dyDescent="0.2">
      <c r="AE599" s="3"/>
    </row>
    <row r="600" spans="11:31" x14ac:dyDescent="0.2">
      <c r="K600" s="40"/>
      <c r="M600" s="3"/>
      <c r="AE600" s="3"/>
    </row>
    <row r="601" spans="11:31" x14ac:dyDescent="0.2">
      <c r="K601" s="40"/>
      <c r="AE601" s="3"/>
    </row>
    <row r="602" spans="11:31" x14ac:dyDescent="0.2">
      <c r="K602" s="40"/>
      <c r="M602" s="3"/>
      <c r="AE602" s="3"/>
    </row>
    <row r="603" spans="11:31" x14ac:dyDescent="0.2">
      <c r="M603" s="3"/>
      <c r="R603" s="59"/>
      <c r="AE603" s="3"/>
    </row>
    <row r="604" spans="11:31" x14ac:dyDescent="0.2">
      <c r="M604" s="3"/>
      <c r="AE604" s="3"/>
    </row>
    <row r="605" spans="11:31" x14ac:dyDescent="0.2">
      <c r="K605" s="40"/>
      <c r="M605" s="3"/>
      <c r="AE605" s="3"/>
    </row>
    <row r="606" spans="11:31" x14ac:dyDescent="0.2">
      <c r="M606" s="3"/>
      <c r="AE606" s="3"/>
    </row>
    <row r="607" spans="11:31" x14ac:dyDescent="0.2">
      <c r="K607" s="40"/>
      <c r="M607" s="3"/>
      <c r="AE607" s="3"/>
    </row>
    <row r="608" spans="11:31" x14ac:dyDescent="0.2">
      <c r="K608" s="40"/>
      <c r="M608" s="3"/>
      <c r="AE608" s="3"/>
    </row>
    <row r="609" spans="7:31" x14ac:dyDescent="0.2">
      <c r="K609" s="40"/>
      <c r="M609" s="3"/>
      <c r="AE609" s="3"/>
    </row>
    <row r="610" spans="7:31" x14ac:dyDescent="0.2">
      <c r="K610" s="40"/>
      <c r="M610" s="3"/>
      <c r="AE610" s="3"/>
    </row>
    <row r="611" spans="7:31" x14ac:dyDescent="0.2">
      <c r="K611" s="40"/>
      <c r="M611" s="3"/>
      <c r="AE611" s="3"/>
    </row>
    <row r="612" spans="7:31" x14ac:dyDescent="0.2">
      <c r="M612" s="3"/>
      <c r="R612" s="59"/>
      <c r="AE612" s="3"/>
    </row>
    <row r="613" spans="7:31" x14ac:dyDescent="0.2">
      <c r="M613" s="3"/>
      <c r="AE613" s="3"/>
    </row>
    <row r="614" spans="7:31" x14ac:dyDescent="0.2">
      <c r="K614" s="40"/>
      <c r="AE614" s="3"/>
    </row>
    <row r="615" spans="7:31" x14ac:dyDescent="0.2">
      <c r="K615" s="40"/>
      <c r="M615" s="3"/>
      <c r="AE615" s="3"/>
    </row>
    <row r="616" spans="7:31" x14ac:dyDescent="0.2">
      <c r="K616" s="40"/>
      <c r="M616" s="3"/>
      <c r="AE616" s="3"/>
    </row>
    <row r="617" spans="7:31" x14ac:dyDescent="0.2">
      <c r="K617" s="40"/>
      <c r="L617" s="40"/>
      <c r="M617" s="40"/>
      <c r="AE617" s="3"/>
    </row>
    <row r="618" spans="7:31" x14ac:dyDescent="0.2">
      <c r="K618" s="40"/>
      <c r="L618" s="40"/>
      <c r="M618" s="40"/>
      <c r="AE618" s="3"/>
    </row>
    <row r="619" spans="7:31" x14ac:dyDescent="0.2">
      <c r="K619" s="40"/>
      <c r="L619" s="40"/>
      <c r="M619" s="40"/>
      <c r="AE619" s="3"/>
    </row>
    <row r="620" spans="7:31" x14ac:dyDescent="0.2">
      <c r="G620" s="66"/>
      <c r="M620" s="3"/>
      <c r="R620" s="59"/>
      <c r="AE620" s="3"/>
    </row>
    <row r="621" spans="7:31" x14ac:dyDescent="0.2">
      <c r="K621" s="40"/>
      <c r="R621" s="59"/>
      <c r="AE621" s="3"/>
    </row>
    <row r="622" spans="7:31" x14ac:dyDescent="0.2">
      <c r="M622" s="3"/>
      <c r="AE622" s="3"/>
    </row>
    <row r="623" spans="7:31" x14ac:dyDescent="0.2">
      <c r="M623" s="3"/>
      <c r="AE623" s="3"/>
    </row>
    <row r="624" spans="7:31" x14ac:dyDescent="0.2">
      <c r="K624" s="40"/>
      <c r="L624" s="40"/>
      <c r="M624" s="40"/>
      <c r="AE624" s="3"/>
    </row>
    <row r="625" spans="11:31" x14ac:dyDescent="0.2">
      <c r="M625" s="3"/>
      <c r="AE625" s="3"/>
    </row>
    <row r="626" spans="11:31" x14ac:dyDescent="0.2">
      <c r="M626" s="3"/>
      <c r="AE626" s="3"/>
    </row>
    <row r="627" spans="11:31" x14ac:dyDescent="0.2">
      <c r="K627" s="40"/>
      <c r="AE627" s="3"/>
    </row>
    <row r="628" spans="11:31" x14ac:dyDescent="0.2">
      <c r="M628" s="3"/>
      <c r="AE628" s="3"/>
    </row>
    <row r="629" spans="11:31" x14ac:dyDescent="0.2">
      <c r="K629" s="40"/>
      <c r="L629" s="40"/>
      <c r="M629" s="40"/>
      <c r="AE629" s="3"/>
    </row>
    <row r="630" spans="11:31" x14ac:dyDescent="0.2">
      <c r="M630" s="3"/>
      <c r="R630" s="59"/>
      <c r="AE630" s="3"/>
    </row>
    <row r="631" spans="11:31" x14ac:dyDescent="0.2">
      <c r="K631" s="40"/>
      <c r="L631" s="40"/>
      <c r="M631" s="40"/>
      <c r="AE631" s="3"/>
    </row>
    <row r="632" spans="11:31" x14ac:dyDescent="0.2">
      <c r="M632" s="3"/>
      <c r="AE632" s="3"/>
    </row>
    <row r="633" spans="11:31" x14ac:dyDescent="0.2">
      <c r="K633" s="40"/>
      <c r="M633" s="3"/>
      <c r="AE633" s="3"/>
    </row>
    <row r="634" spans="11:31" x14ac:dyDescent="0.2">
      <c r="M634" s="3"/>
      <c r="AE634" s="3"/>
    </row>
    <row r="635" spans="11:31" x14ac:dyDescent="0.2">
      <c r="K635" s="40"/>
      <c r="M635" s="3"/>
      <c r="AE635" s="3"/>
    </row>
    <row r="636" spans="11:31" x14ac:dyDescent="0.2">
      <c r="AE636" s="3"/>
    </row>
    <row r="637" spans="11:31" x14ac:dyDescent="0.2">
      <c r="K637" s="40"/>
      <c r="M637" s="3"/>
      <c r="AE637" s="3"/>
    </row>
    <row r="638" spans="11:31" x14ac:dyDescent="0.2">
      <c r="K638" s="40"/>
      <c r="AE638" s="3"/>
    </row>
    <row r="639" spans="11:31" x14ac:dyDescent="0.2">
      <c r="M639" s="3"/>
      <c r="R639" s="59"/>
      <c r="AE639" s="3"/>
    </row>
    <row r="640" spans="11:31" x14ac:dyDescent="0.2">
      <c r="K640" s="40"/>
      <c r="AE640" s="3"/>
    </row>
    <row r="641" spans="11:31" x14ac:dyDescent="0.2">
      <c r="M641" s="3"/>
      <c r="AE641" s="3"/>
    </row>
    <row r="642" spans="11:31" x14ac:dyDescent="0.2">
      <c r="M642" s="3"/>
      <c r="AE642" s="3"/>
    </row>
    <row r="643" spans="11:31" x14ac:dyDescent="0.2">
      <c r="M643" s="3"/>
      <c r="AE643" s="3"/>
    </row>
    <row r="644" spans="11:31" x14ac:dyDescent="0.2">
      <c r="M644" s="3"/>
      <c r="AE644" s="3"/>
    </row>
    <row r="645" spans="11:31" x14ac:dyDescent="0.2">
      <c r="M645" s="3"/>
      <c r="AE645" s="3"/>
    </row>
    <row r="646" spans="11:31" x14ac:dyDescent="0.2">
      <c r="M646" s="3"/>
      <c r="AE646" s="3"/>
    </row>
    <row r="647" spans="11:31" x14ac:dyDescent="0.2">
      <c r="M647" s="3"/>
      <c r="AE647" s="3"/>
    </row>
    <row r="648" spans="11:31" x14ac:dyDescent="0.2">
      <c r="M648" s="3"/>
      <c r="R648" s="59"/>
      <c r="AE648" s="3"/>
    </row>
    <row r="649" spans="11:31" x14ac:dyDescent="0.2">
      <c r="M649" s="3"/>
      <c r="AE649" s="3"/>
    </row>
    <row r="650" spans="11:31" x14ac:dyDescent="0.2">
      <c r="AE650" s="3"/>
    </row>
    <row r="651" spans="11:31" x14ac:dyDescent="0.2">
      <c r="K651" s="40"/>
      <c r="L651" s="40"/>
      <c r="M651" s="40"/>
      <c r="AE651" s="3"/>
    </row>
    <row r="652" spans="11:31" x14ac:dyDescent="0.2">
      <c r="AE652" s="3"/>
    </row>
    <row r="653" spans="11:31" x14ac:dyDescent="0.2">
      <c r="R653" s="59"/>
      <c r="AE653" s="3"/>
    </row>
    <row r="654" spans="11:31" x14ac:dyDescent="0.2">
      <c r="K654" s="40"/>
      <c r="L654" s="40"/>
      <c r="M654" s="40"/>
      <c r="R654" s="59"/>
      <c r="AE654" s="3"/>
    </row>
    <row r="655" spans="11:31" x14ac:dyDescent="0.2">
      <c r="R655" s="59"/>
      <c r="AE655" s="3"/>
    </row>
    <row r="656" spans="11:31" x14ac:dyDescent="0.2">
      <c r="K656" s="40"/>
      <c r="M656" s="3"/>
      <c r="R656" s="59"/>
      <c r="AE656" s="3"/>
    </row>
    <row r="657" spans="11:31" x14ac:dyDescent="0.2">
      <c r="K657" s="40"/>
      <c r="R657" s="59"/>
      <c r="AE657" s="3"/>
    </row>
    <row r="658" spans="11:31" x14ac:dyDescent="0.2">
      <c r="K658" s="40"/>
      <c r="M658" s="3"/>
      <c r="AE658" s="3"/>
    </row>
    <row r="659" spans="11:31" x14ac:dyDescent="0.2">
      <c r="K659" s="40"/>
      <c r="L659" s="40"/>
      <c r="M659" s="40"/>
      <c r="AE659" s="3"/>
    </row>
    <row r="660" spans="11:31" x14ac:dyDescent="0.2">
      <c r="M660" s="3"/>
      <c r="AE660" s="3"/>
    </row>
    <row r="661" spans="11:31" x14ac:dyDescent="0.2">
      <c r="K661" s="40"/>
      <c r="L661" s="40"/>
      <c r="M661" s="40"/>
      <c r="AE661" s="3"/>
    </row>
    <row r="662" spans="11:31" x14ac:dyDescent="0.2">
      <c r="K662" s="40"/>
      <c r="L662" s="40"/>
      <c r="M662" s="40"/>
      <c r="R662" s="59"/>
      <c r="AE662" s="3"/>
    </row>
    <row r="663" spans="11:31" x14ac:dyDescent="0.2">
      <c r="K663" s="40"/>
      <c r="L663" s="40"/>
      <c r="M663" s="40"/>
      <c r="R663" s="59"/>
      <c r="AE663" s="3"/>
    </row>
    <row r="664" spans="11:31" x14ac:dyDescent="0.2">
      <c r="K664" s="40"/>
      <c r="L664" s="40"/>
      <c r="M664" s="40"/>
      <c r="R664" s="59"/>
      <c r="AE664" s="3"/>
    </row>
    <row r="665" spans="11:31" x14ac:dyDescent="0.2">
      <c r="M665" s="3"/>
      <c r="AE665" s="3"/>
    </row>
    <row r="666" spans="11:31" x14ac:dyDescent="0.2">
      <c r="M666" s="3"/>
      <c r="R666" s="59"/>
      <c r="AE666" s="3"/>
    </row>
    <row r="667" spans="11:31" x14ac:dyDescent="0.2">
      <c r="M667" s="3"/>
      <c r="R667" s="59"/>
      <c r="AE667" s="3"/>
    </row>
    <row r="668" spans="11:31" x14ac:dyDescent="0.2">
      <c r="AE668" s="3"/>
    </row>
    <row r="669" spans="11:31" x14ac:dyDescent="0.2">
      <c r="K669" s="40"/>
      <c r="L669" s="40"/>
      <c r="M669" s="40"/>
      <c r="AE669" s="3"/>
    </row>
    <row r="670" spans="11:31" x14ac:dyDescent="0.2">
      <c r="K670" s="40"/>
      <c r="L670" s="40"/>
      <c r="M670" s="40"/>
      <c r="AE670" s="3"/>
    </row>
    <row r="671" spans="11:31" x14ac:dyDescent="0.2">
      <c r="M671" s="3"/>
      <c r="R671" s="59"/>
      <c r="AE671" s="3"/>
    </row>
    <row r="672" spans="11:31" x14ac:dyDescent="0.2">
      <c r="K672" s="40"/>
      <c r="L672" s="40"/>
      <c r="M672" s="40"/>
      <c r="R672" s="59"/>
      <c r="AE672" s="3"/>
    </row>
    <row r="673" spans="11:31" x14ac:dyDescent="0.2">
      <c r="K673" s="40"/>
      <c r="L673" s="40"/>
      <c r="M673" s="40"/>
      <c r="R673" s="59"/>
      <c r="AE673" s="3"/>
    </row>
    <row r="674" spans="11:31" x14ac:dyDescent="0.2">
      <c r="K674" s="40"/>
      <c r="L674" s="40"/>
      <c r="M674" s="40"/>
      <c r="R674" s="59"/>
      <c r="AE674" s="3"/>
    </row>
    <row r="675" spans="11:31" x14ac:dyDescent="0.2">
      <c r="M675" s="3"/>
      <c r="R675" s="59"/>
      <c r="AE675" s="3"/>
    </row>
    <row r="676" spans="11:31" x14ac:dyDescent="0.2">
      <c r="M676" s="3"/>
      <c r="R676" s="59"/>
      <c r="AE676" s="3"/>
    </row>
    <row r="677" spans="11:31" x14ac:dyDescent="0.2">
      <c r="K677" s="40"/>
      <c r="L677" s="40"/>
      <c r="M677" s="40"/>
      <c r="AE677" s="3"/>
    </row>
    <row r="678" spans="11:31" x14ac:dyDescent="0.2">
      <c r="M678" s="3"/>
      <c r="AE678" s="3"/>
    </row>
    <row r="679" spans="11:31" x14ac:dyDescent="0.2">
      <c r="K679" s="40"/>
      <c r="L679" s="40"/>
      <c r="M679" s="40"/>
      <c r="AE679" s="3"/>
    </row>
    <row r="680" spans="11:31" x14ac:dyDescent="0.2">
      <c r="K680" s="40"/>
      <c r="L680" s="40"/>
      <c r="M680" s="40"/>
      <c r="AE680" s="3"/>
    </row>
    <row r="681" spans="11:31" x14ac:dyDescent="0.2">
      <c r="K681" s="40"/>
      <c r="L681" s="40"/>
      <c r="M681" s="40"/>
      <c r="AE681" s="3"/>
    </row>
    <row r="682" spans="11:31" x14ac:dyDescent="0.2">
      <c r="K682" s="40"/>
      <c r="L682" s="40"/>
      <c r="M682" s="40"/>
      <c r="AE682" s="3"/>
    </row>
    <row r="683" spans="11:31" x14ac:dyDescent="0.2">
      <c r="K683" s="40"/>
      <c r="L683" s="40"/>
      <c r="M683" s="40"/>
      <c r="AE683" s="3"/>
    </row>
    <row r="684" spans="11:31" x14ac:dyDescent="0.2">
      <c r="M684" s="3"/>
      <c r="R684" s="59"/>
      <c r="AE684" s="3"/>
    </row>
    <row r="685" spans="11:31" x14ac:dyDescent="0.2">
      <c r="AE685" s="3"/>
    </row>
    <row r="686" spans="11:31" x14ac:dyDescent="0.2">
      <c r="K686" s="40"/>
      <c r="L686" s="40"/>
      <c r="M686" s="40"/>
      <c r="AE686" s="3"/>
    </row>
    <row r="687" spans="11:31" x14ac:dyDescent="0.2">
      <c r="K687" s="40"/>
      <c r="L687" s="40"/>
      <c r="M687" s="40"/>
      <c r="AE687" s="3"/>
    </row>
    <row r="688" spans="11:31" x14ac:dyDescent="0.2">
      <c r="K688" s="40"/>
      <c r="L688" s="40"/>
      <c r="M688" s="40"/>
      <c r="AE688" s="3"/>
    </row>
    <row r="689" spans="11:31" x14ac:dyDescent="0.2">
      <c r="K689" s="40"/>
      <c r="L689" s="40"/>
      <c r="M689" s="40"/>
      <c r="R689" s="59"/>
      <c r="AE689" s="3"/>
    </row>
    <row r="690" spans="11:31" x14ac:dyDescent="0.2">
      <c r="K690" s="40"/>
      <c r="M690" s="3"/>
      <c r="R690" s="59"/>
      <c r="AE690" s="3"/>
    </row>
    <row r="691" spans="11:31" x14ac:dyDescent="0.2">
      <c r="K691" s="40"/>
      <c r="M691" s="3"/>
      <c r="AE691" s="3"/>
    </row>
    <row r="692" spans="11:31" x14ac:dyDescent="0.2">
      <c r="M692" s="3"/>
      <c r="R692" s="59"/>
      <c r="AE692" s="3"/>
    </row>
    <row r="693" spans="11:31" x14ac:dyDescent="0.2">
      <c r="K693" s="40"/>
      <c r="R693" s="59"/>
      <c r="AE693" s="3"/>
    </row>
    <row r="694" spans="11:31" x14ac:dyDescent="0.2">
      <c r="M694" s="3"/>
      <c r="R694" s="59"/>
      <c r="AE694" s="3"/>
    </row>
    <row r="695" spans="11:31" x14ac:dyDescent="0.2">
      <c r="M695" s="3"/>
      <c r="R695" s="59"/>
      <c r="AE695" s="3"/>
    </row>
    <row r="696" spans="11:31" x14ac:dyDescent="0.2">
      <c r="K696" s="40"/>
      <c r="L696" s="40"/>
      <c r="M696" s="40"/>
      <c r="R696" s="59"/>
      <c r="AE696" s="3"/>
    </row>
    <row r="697" spans="11:31" x14ac:dyDescent="0.2">
      <c r="M697" s="3"/>
      <c r="R697" s="59"/>
      <c r="AE697" s="3"/>
    </row>
    <row r="698" spans="11:31" x14ac:dyDescent="0.2">
      <c r="M698" s="3"/>
      <c r="R698" s="59"/>
      <c r="AE698" s="3"/>
    </row>
    <row r="699" spans="11:31" x14ac:dyDescent="0.2">
      <c r="K699" s="40"/>
      <c r="L699" s="40"/>
      <c r="M699" s="40"/>
      <c r="AE699" s="3"/>
    </row>
    <row r="700" spans="11:31" x14ac:dyDescent="0.2">
      <c r="R700" s="59"/>
      <c r="AE700" s="3"/>
    </row>
    <row r="701" spans="11:31" x14ac:dyDescent="0.2">
      <c r="K701" s="40"/>
      <c r="L701" s="40"/>
      <c r="M701" s="40"/>
      <c r="AE701" s="3"/>
    </row>
    <row r="702" spans="11:31" x14ac:dyDescent="0.2">
      <c r="M702" s="3"/>
      <c r="R702" s="59"/>
      <c r="AE702" s="3"/>
    </row>
    <row r="703" spans="11:31" x14ac:dyDescent="0.2">
      <c r="K703" s="40"/>
      <c r="L703" s="40"/>
      <c r="M703" s="40"/>
      <c r="AE703" s="3"/>
    </row>
    <row r="704" spans="11:31" x14ac:dyDescent="0.2">
      <c r="AE704" s="3"/>
    </row>
    <row r="705" spans="11:31" x14ac:dyDescent="0.2">
      <c r="K705" s="40"/>
      <c r="L705" s="40"/>
      <c r="M705" s="40"/>
      <c r="AE705" s="3"/>
    </row>
    <row r="706" spans="11:31" x14ac:dyDescent="0.2">
      <c r="R706" s="59"/>
      <c r="AE706" s="3"/>
    </row>
    <row r="707" spans="11:31" x14ac:dyDescent="0.2">
      <c r="K707" s="40"/>
      <c r="L707" s="40"/>
      <c r="M707" s="40"/>
      <c r="AE707" s="3"/>
    </row>
    <row r="708" spans="11:31" x14ac:dyDescent="0.2">
      <c r="AE708" s="3"/>
    </row>
    <row r="709" spans="11:31" x14ac:dyDescent="0.2">
      <c r="K709" s="40"/>
      <c r="L709" s="40"/>
      <c r="M709" s="40"/>
      <c r="AE709" s="3"/>
    </row>
    <row r="710" spans="11:31" x14ac:dyDescent="0.2">
      <c r="K710" s="40"/>
      <c r="L710" s="40"/>
      <c r="M710" s="40"/>
      <c r="AE710" s="3"/>
    </row>
    <row r="711" spans="11:31" x14ac:dyDescent="0.2">
      <c r="M711" s="3"/>
      <c r="R711" s="59"/>
      <c r="AE711" s="3"/>
    </row>
    <row r="712" spans="11:31" x14ac:dyDescent="0.2">
      <c r="K712" s="40"/>
      <c r="L712" s="40"/>
      <c r="M712" s="40"/>
      <c r="AE712" s="3"/>
    </row>
    <row r="713" spans="11:31" x14ac:dyDescent="0.2">
      <c r="M713" s="3"/>
      <c r="AE713" s="3"/>
    </row>
    <row r="714" spans="11:31" x14ac:dyDescent="0.2">
      <c r="M714" s="3"/>
      <c r="AE714" s="3"/>
    </row>
    <row r="715" spans="11:31" x14ac:dyDescent="0.2">
      <c r="K715" s="40"/>
      <c r="L715" s="40"/>
      <c r="M715" s="40"/>
      <c r="AE715" s="3"/>
    </row>
    <row r="716" spans="11:31" x14ac:dyDescent="0.2">
      <c r="K716" s="40"/>
      <c r="L716" s="40"/>
      <c r="M716" s="40"/>
      <c r="AE716" s="3"/>
    </row>
    <row r="717" spans="11:31" x14ac:dyDescent="0.2">
      <c r="M717" s="3"/>
      <c r="AE717" s="3"/>
    </row>
    <row r="718" spans="11:31" x14ac:dyDescent="0.2">
      <c r="K718" s="40"/>
      <c r="L718" s="40"/>
      <c r="M718" s="40"/>
      <c r="AE718" s="3"/>
    </row>
    <row r="719" spans="11:31" x14ac:dyDescent="0.2">
      <c r="K719" s="40"/>
      <c r="L719" s="40"/>
      <c r="M719" s="40"/>
      <c r="AE719" s="3"/>
    </row>
    <row r="720" spans="11:31" x14ac:dyDescent="0.2">
      <c r="M720" s="3"/>
      <c r="R720" s="59"/>
      <c r="AE720" s="3"/>
    </row>
    <row r="721" spans="11:31" x14ac:dyDescent="0.2">
      <c r="K721" s="40"/>
      <c r="L721" s="40"/>
      <c r="M721" s="40"/>
      <c r="AE721" s="3"/>
    </row>
    <row r="722" spans="11:31" x14ac:dyDescent="0.2">
      <c r="M722" s="3"/>
      <c r="AE722" s="3"/>
    </row>
    <row r="723" spans="11:31" x14ac:dyDescent="0.2">
      <c r="K723" s="40"/>
      <c r="L723" s="40"/>
      <c r="M723" s="3"/>
      <c r="AE723" s="3"/>
    </row>
    <row r="724" spans="11:31" x14ac:dyDescent="0.2">
      <c r="M724" s="3"/>
      <c r="AE724" s="3"/>
    </row>
    <row r="725" spans="11:31" x14ac:dyDescent="0.2">
      <c r="K725" s="40"/>
      <c r="L725" s="40"/>
      <c r="M725" s="40"/>
      <c r="AE725" s="3"/>
    </row>
    <row r="726" spans="11:31" x14ac:dyDescent="0.2">
      <c r="K726" s="40"/>
      <c r="L726" s="40"/>
      <c r="M726" s="3"/>
      <c r="AE726" s="3"/>
    </row>
    <row r="727" spans="11:31" x14ac:dyDescent="0.2">
      <c r="M727" s="3"/>
      <c r="AE727" s="3"/>
    </row>
    <row r="728" spans="11:31" x14ac:dyDescent="0.2">
      <c r="K728" s="40"/>
      <c r="L728" s="40"/>
      <c r="M728" s="40"/>
      <c r="AE728" s="3"/>
    </row>
    <row r="729" spans="11:31" x14ac:dyDescent="0.2">
      <c r="K729" s="40"/>
      <c r="R729" s="59"/>
      <c r="AE729" s="3"/>
    </row>
    <row r="730" spans="11:31" x14ac:dyDescent="0.2">
      <c r="K730" s="40"/>
      <c r="L730" s="40"/>
      <c r="M730" s="3"/>
      <c r="AE730" s="3"/>
    </row>
    <row r="731" spans="11:31" x14ac:dyDescent="0.2">
      <c r="M731" s="3"/>
      <c r="AE731" s="3"/>
    </row>
    <row r="732" spans="11:31" x14ac:dyDescent="0.2">
      <c r="K732" s="40"/>
      <c r="L732" s="40"/>
      <c r="M732" s="40"/>
      <c r="AE732" s="3"/>
    </row>
    <row r="733" spans="11:31" x14ac:dyDescent="0.2">
      <c r="K733" s="40"/>
      <c r="L733" s="40"/>
      <c r="M733" s="40"/>
      <c r="AE733" s="3"/>
    </row>
    <row r="734" spans="11:31" x14ac:dyDescent="0.2">
      <c r="M734" s="3"/>
      <c r="AE734" s="3"/>
    </row>
    <row r="735" spans="11:31" x14ac:dyDescent="0.2">
      <c r="M735" s="3"/>
      <c r="AE735" s="3"/>
    </row>
    <row r="736" spans="11:31" x14ac:dyDescent="0.2">
      <c r="K736" s="40"/>
      <c r="L736" s="40"/>
      <c r="M736" s="40"/>
      <c r="AE736" s="3"/>
    </row>
    <row r="737" spans="11:31" x14ac:dyDescent="0.2">
      <c r="AE737" s="3"/>
    </row>
    <row r="738" spans="11:31" x14ac:dyDescent="0.2">
      <c r="M738" s="3"/>
      <c r="R738" s="59"/>
      <c r="AE738" s="3"/>
    </row>
    <row r="739" spans="11:31" x14ac:dyDescent="0.2">
      <c r="K739" s="40"/>
      <c r="L739" s="40"/>
      <c r="M739" s="40"/>
      <c r="AE739" s="3"/>
    </row>
    <row r="740" spans="11:31" x14ac:dyDescent="0.2">
      <c r="K740" s="40"/>
      <c r="L740" s="40"/>
      <c r="M740" s="40"/>
      <c r="AE740" s="3"/>
    </row>
    <row r="741" spans="11:31" x14ac:dyDescent="0.2">
      <c r="K741" s="40"/>
      <c r="L741" s="40"/>
      <c r="M741" s="40"/>
      <c r="AE741" s="3"/>
    </row>
    <row r="742" spans="11:31" x14ac:dyDescent="0.2">
      <c r="K742" s="40"/>
      <c r="L742" s="40"/>
      <c r="M742" s="40"/>
      <c r="AE742" s="3"/>
    </row>
    <row r="743" spans="11:31" x14ac:dyDescent="0.2">
      <c r="AE743" s="3"/>
    </row>
    <row r="744" spans="11:31" x14ac:dyDescent="0.2">
      <c r="K744" s="40"/>
      <c r="L744" s="40"/>
      <c r="M744" s="40"/>
      <c r="AE744" s="3"/>
    </row>
    <row r="745" spans="11:31" x14ac:dyDescent="0.2">
      <c r="M745" s="3"/>
      <c r="AE745" s="3"/>
    </row>
    <row r="746" spans="11:31" x14ac:dyDescent="0.2">
      <c r="K746" s="40"/>
      <c r="L746" s="40"/>
      <c r="M746" s="40"/>
      <c r="AE746" s="3"/>
    </row>
    <row r="747" spans="11:31" x14ac:dyDescent="0.2">
      <c r="M747" s="3"/>
      <c r="R747" s="59"/>
      <c r="AE747" s="3"/>
    </row>
    <row r="748" spans="11:31" x14ac:dyDescent="0.2">
      <c r="K748" s="40"/>
      <c r="L748" s="40"/>
      <c r="M748" s="40"/>
      <c r="AE748" s="3"/>
    </row>
    <row r="749" spans="11:31" x14ac:dyDescent="0.2">
      <c r="M749" s="3"/>
      <c r="AE749" s="3"/>
    </row>
    <row r="750" spans="11:31" x14ac:dyDescent="0.2">
      <c r="M750" s="3"/>
      <c r="AE750" s="3"/>
    </row>
    <row r="751" spans="11:31" x14ac:dyDescent="0.2">
      <c r="M751" s="3"/>
      <c r="AE751" s="3"/>
    </row>
    <row r="752" spans="11:31" x14ac:dyDescent="0.2">
      <c r="M752" s="3"/>
      <c r="AE752" s="3"/>
    </row>
    <row r="753" spans="11:31" x14ac:dyDescent="0.2">
      <c r="M753" s="3"/>
      <c r="AE753" s="3"/>
    </row>
    <row r="754" spans="11:31" x14ac:dyDescent="0.2">
      <c r="M754" s="3"/>
      <c r="AE754" s="3"/>
    </row>
    <row r="755" spans="11:31" x14ac:dyDescent="0.2">
      <c r="M755" s="3"/>
      <c r="AE755" s="3"/>
    </row>
    <row r="756" spans="11:31" x14ac:dyDescent="0.2">
      <c r="M756" s="3"/>
      <c r="R756" s="59"/>
      <c r="AE756" s="3"/>
    </row>
    <row r="757" spans="11:31" x14ac:dyDescent="0.2">
      <c r="M757" s="3"/>
      <c r="AE757" s="3"/>
    </row>
    <row r="758" spans="11:31" x14ac:dyDescent="0.2">
      <c r="K758" s="40"/>
      <c r="L758" s="40"/>
      <c r="M758" s="3"/>
      <c r="AE758" s="3"/>
    </row>
    <row r="759" spans="11:31" x14ac:dyDescent="0.2">
      <c r="K759" s="40"/>
      <c r="L759" s="40"/>
      <c r="M759" s="40"/>
      <c r="AE759" s="3"/>
    </row>
    <row r="760" spans="11:31" x14ac:dyDescent="0.2">
      <c r="M760" s="3"/>
      <c r="AE760" s="3"/>
    </row>
    <row r="761" spans="11:31" x14ac:dyDescent="0.2">
      <c r="K761" s="40"/>
      <c r="L761" s="40"/>
      <c r="M761" s="40"/>
      <c r="AE761" s="3"/>
    </row>
    <row r="762" spans="11:31" x14ac:dyDescent="0.2">
      <c r="M762" s="3"/>
      <c r="AE762" s="3"/>
    </row>
    <row r="763" spans="11:31" x14ac:dyDescent="0.2">
      <c r="AE763" s="3"/>
    </row>
    <row r="764" spans="11:31" x14ac:dyDescent="0.2">
      <c r="AE764" s="3"/>
    </row>
    <row r="765" spans="11:31" x14ac:dyDescent="0.2">
      <c r="K765" s="40"/>
      <c r="R765" s="59"/>
      <c r="AE765" s="3"/>
    </row>
    <row r="766" spans="11:31" x14ac:dyDescent="0.2">
      <c r="M766" s="3"/>
      <c r="AE766" s="3"/>
    </row>
    <row r="767" spans="11:31" x14ac:dyDescent="0.2">
      <c r="K767" s="40"/>
      <c r="L767" s="40"/>
      <c r="M767" s="40"/>
      <c r="AE767" s="3"/>
    </row>
    <row r="768" spans="11:31" x14ac:dyDescent="0.2">
      <c r="AE768" s="3"/>
    </row>
    <row r="769" spans="11:31" x14ac:dyDescent="0.2">
      <c r="K769" s="40"/>
      <c r="L769" s="40"/>
      <c r="M769" s="40"/>
      <c r="AE769" s="3"/>
    </row>
    <row r="770" spans="11:31" x14ac:dyDescent="0.2">
      <c r="M770" s="3"/>
      <c r="AE770" s="3"/>
    </row>
    <row r="771" spans="11:31" x14ac:dyDescent="0.2">
      <c r="K771" s="40"/>
      <c r="L771" s="40"/>
      <c r="M771" s="3"/>
      <c r="AE771" s="3"/>
    </row>
    <row r="772" spans="11:31" x14ac:dyDescent="0.2">
      <c r="M772" s="3"/>
      <c r="AE772" s="3"/>
    </row>
    <row r="773" spans="11:31" x14ac:dyDescent="0.2">
      <c r="K773" s="40"/>
      <c r="L773" s="40"/>
      <c r="M773" s="40"/>
      <c r="AE773" s="3"/>
    </row>
    <row r="774" spans="11:31" x14ac:dyDescent="0.2">
      <c r="M774" s="3"/>
      <c r="R774" s="59"/>
      <c r="AE774" s="3"/>
    </row>
    <row r="775" spans="11:31" x14ac:dyDescent="0.2">
      <c r="M775" s="3"/>
      <c r="AE775" s="3"/>
    </row>
    <row r="776" spans="11:31" x14ac:dyDescent="0.2">
      <c r="K776" s="40"/>
      <c r="L776" s="40"/>
      <c r="M776" s="40"/>
      <c r="AE776" s="3"/>
    </row>
    <row r="777" spans="11:31" x14ac:dyDescent="0.2">
      <c r="K777" s="40"/>
      <c r="L777" s="40"/>
      <c r="M777" s="3"/>
      <c r="AE777" s="3"/>
    </row>
    <row r="778" spans="11:31" x14ac:dyDescent="0.2">
      <c r="K778" s="40"/>
      <c r="L778" s="40"/>
      <c r="M778" s="40"/>
      <c r="AE778" s="3"/>
    </row>
    <row r="779" spans="11:31" x14ac:dyDescent="0.2">
      <c r="AE779" s="3"/>
    </row>
    <row r="780" spans="11:31" x14ac:dyDescent="0.2">
      <c r="AE780" s="3"/>
    </row>
    <row r="781" spans="11:31" x14ac:dyDescent="0.2">
      <c r="K781" s="40"/>
      <c r="L781" s="40"/>
      <c r="M781" s="40"/>
      <c r="AE781" s="3"/>
    </row>
    <row r="782" spans="11:31" x14ac:dyDescent="0.2">
      <c r="M782" s="3"/>
      <c r="AE782" s="3"/>
    </row>
    <row r="783" spans="11:31" x14ac:dyDescent="0.2">
      <c r="M783" s="3"/>
      <c r="R783" s="59"/>
      <c r="AE783" s="3"/>
    </row>
    <row r="784" spans="11:31" x14ac:dyDescent="0.2">
      <c r="K784" s="40"/>
      <c r="L784" s="40"/>
      <c r="M784" s="3"/>
      <c r="AE784" s="3"/>
    </row>
    <row r="785" spans="7:31" x14ac:dyDescent="0.2">
      <c r="AE785" s="3"/>
    </row>
    <row r="786" spans="7:31" x14ac:dyDescent="0.2">
      <c r="AE786" s="3"/>
    </row>
    <row r="787" spans="7:31" x14ac:dyDescent="0.2">
      <c r="AE787" s="3"/>
    </row>
    <row r="788" spans="7:31" x14ac:dyDescent="0.2">
      <c r="AE788" s="3"/>
    </row>
    <row r="789" spans="7:31" x14ac:dyDescent="0.2">
      <c r="AE789" s="3"/>
    </row>
    <row r="790" spans="7:31" x14ac:dyDescent="0.2">
      <c r="AE790" s="3"/>
    </row>
    <row r="791" spans="7:31" x14ac:dyDescent="0.2">
      <c r="M791" s="3"/>
      <c r="AE791" s="3"/>
    </row>
    <row r="792" spans="7:31" x14ac:dyDescent="0.2">
      <c r="M792" s="3"/>
      <c r="R792" s="59"/>
      <c r="AE792" s="3"/>
    </row>
    <row r="793" spans="7:31" x14ac:dyDescent="0.2">
      <c r="M793" s="3"/>
      <c r="AE793" s="3"/>
    </row>
    <row r="794" spans="7:31" x14ac:dyDescent="0.2">
      <c r="AE794" s="3"/>
    </row>
    <row r="795" spans="7:31" x14ac:dyDescent="0.2">
      <c r="K795" s="40"/>
      <c r="L795" s="40"/>
      <c r="M795" s="40"/>
      <c r="AE795" s="3"/>
    </row>
    <row r="796" spans="7:31" x14ac:dyDescent="0.2">
      <c r="K796" s="40"/>
      <c r="L796" s="40"/>
      <c r="M796" s="40"/>
      <c r="AE796" s="3"/>
    </row>
    <row r="797" spans="7:31" x14ac:dyDescent="0.2">
      <c r="K797" s="40"/>
      <c r="L797" s="40"/>
      <c r="M797" s="3"/>
      <c r="AE797" s="3"/>
    </row>
    <row r="798" spans="7:31" x14ac:dyDescent="0.2">
      <c r="K798" s="40"/>
      <c r="L798" s="40"/>
      <c r="M798" s="3"/>
      <c r="AE798" s="3"/>
    </row>
    <row r="799" spans="7:31" x14ac:dyDescent="0.2">
      <c r="K799" s="40"/>
      <c r="L799" s="40"/>
      <c r="M799" s="3"/>
      <c r="AE799" s="3"/>
    </row>
    <row r="800" spans="7:31" x14ac:dyDescent="0.2">
      <c r="G800" s="69"/>
      <c r="K800" s="40"/>
      <c r="L800" s="40"/>
      <c r="M800" s="3"/>
      <c r="AE800" s="3"/>
    </row>
    <row r="801" spans="7:31" x14ac:dyDescent="0.2">
      <c r="K801" s="40"/>
      <c r="R801" s="59"/>
      <c r="AE801" s="3"/>
    </row>
    <row r="802" spans="7:31" x14ac:dyDescent="0.2">
      <c r="M802" s="3"/>
      <c r="AE802" s="3"/>
    </row>
    <row r="803" spans="7:31" x14ac:dyDescent="0.2">
      <c r="G803" s="69"/>
      <c r="K803" s="40"/>
      <c r="L803" s="40"/>
      <c r="M803" s="3"/>
      <c r="AE803" s="3"/>
    </row>
    <row r="804" spans="7:31" x14ac:dyDescent="0.2">
      <c r="K804" s="40"/>
      <c r="L804" s="40"/>
      <c r="M804" s="3"/>
      <c r="AE804" s="3"/>
    </row>
    <row r="805" spans="7:31" x14ac:dyDescent="0.2">
      <c r="K805" s="40"/>
      <c r="L805" s="40"/>
      <c r="M805" s="40"/>
      <c r="AE805" s="3"/>
    </row>
    <row r="806" spans="7:31" x14ac:dyDescent="0.2">
      <c r="M806" s="3"/>
      <c r="AE806" s="3"/>
    </row>
    <row r="807" spans="7:31" x14ac:dyDescent="0.2">
      <c r="K807" s="40"/>
      <c r="L807" s="40"/>
      <c r="M807" s="40"/>
      <c r="AE807" s="3"/>
    </row>
    <row r="808" spans="7:31" x14ac:dyDescent="0.2">
      <c r="K808" s="40"/>
      <c r="L808" s="40"/>
      <c r="M808" s="40"/>
      <c r="AE808" s="3"/>
    </row>
    <row r="809" spans="7:31" x14ac:dyDescent="0.2">
      <c r="M809" s="3"/>
      <c r="AE809" s="3"/>
    </row>
    <row r="810" spans="7:31" x14ac:dyDescent="0.2">
      <c r="M810" s="3"/>
      <c r="R810" s="59"/>
      <c r="AE810" s="3"/>
    </row>
    <row r="811" spans="7:31" x14ac:dyDescent="0.2">
      <c r="K811" s="40"/>
      <c r="L811" s="40"/>
      <c r="M811" s="3"/>
      <c r="AE811" s="3"/>
    </row>
    <row r="812" spans="7:31" x14ac:dyDescent="0.2">
      <c r="G812" s="69"/>
      <c r="K812" s="40"/>
      <c r="L812" s="40"/>
      <c r="M812" s="3"/>
      <c r="AE812" s="3"/>
    </row>
    <row r="813" spans="7:31" x14ac:dyDescent="0.2">
      <c r="K813" s="40"/>
      <c r="L813" s="40"/>
      <c r="M813" s="3"/>
      <c r="AE813" s="3"/>
    </row>
    <row r="814" spans="7:31" x14ac:dyDescent="0.2">
      <c r="K814" s="40"/>
      <c r="L814" s="40"/>
      <c r="M814" s="40"/>
      <c r="AE814" s="3"/>
    </row>
    <row r="815" spans="7:31" x14ac:dyDescent="0.2">
      <c r="K815" s="40"/>
      <c r="L815" s="40"/>
      <c r="M815" s="40"/>
      <c r="AE815" s="3"/>
    </row>
    <row r="816" spans="7:31" x14ac:dyDescent="0.2">
      <c r="G816" s="69"/>
      <c r="M816" s="3"/>
      <c r="AE816" s="3"/>
    </row>
    <row r="817" spans="7:31" x14ac:dyDescent="0.2">
      <c r="G817" s="69"/>
      <c r="K817" s="40"/>
      <c r="L817" s="40"/>
      <c r="M817" s="3"/>
      <c r="AE817" s="3"/>
    </row>
    <row r="818" spans="7:31" x14ac:dyDescent="0.2">
      <c r="K818" s="40"/>
      <c r="L818" s="40"/>
      <c r="M818" s="40"/>
      <c r="AE818" s="3"/>
    </row>
    <row r="819" spans="7:31" x14ac:dyDescent="0.2">
      <c r="M819" s="3"/>
      <c r="R819" s="59"/>
      <c r="AE819" s="3"/>
    </row>
    <row r="820" spans="7:31" x14ac:dyDescent="0.2">
      <c r="K820" s="40"/>
      <c r="L820" s="40"/>
      <c r="M820" s="3"/>
      <c r="AE820" s="3"/>
    </row>
    <row r="821" spans="7:31" x14ac:dyDescent="0.2">
      <c r="K821" s="40"/>
      <c r="L821" s="40"/>
      <c r="M821" s="40"/>
      <c r="AE821" s="3"/>
    </row>
    <row r="822" spans="7:31" x14ac:dyDescent="0.2">
      <c r="K822" s="40"/>
      <c r="L822" s="40"/>
      <c r="M822" s="40"/>
      <c r="AE822" s="3"/>
    </row>
    <row r="823" spans="7:31" x14ac:dyDescent="0.2">
      <c r="K823" s="40"/>
      <c r="L823" s="40"/>
      <c r="M823" s="40"/>
      <c r="AE823" s="3"/>
    </row>
    <row r="824" spans="7:31" x14ac:dyDescent="0.2">
      <c r="K824" s="40"/>
      <c r="L824" s="40"/>
      <c r="M824" s="40"/>
      <c r="AE824" s="3"/>
    </row>
    <row r="825" spans="7:31" x14ac:dyDescent="0.2">
      <c r="K825" s="40"/>
      <c r="L825" s="40"/>
      <c r="M825" s="40"/>
      <c r="AE825" s="3"/>
    </row>
    <row r="826" spans="7:31" x14ac:dyDescent="0.2">
      <c r="K826" s="40"/>
      <c r="L826" s="40"/>
      <c r="M826" s="40"/>
      <c r="AE826" s="3"/>
    </row>
    <row r="827" spans="7:31" x14ac:dyDescent="0.2">
      <c r="M827" s="3"/>
      <c r="AE827" s="3"/>
    </row>
    <row r="828" spans="7:31" x14ac:dyDescent="0.2">
      <c r="M828" s="3"/>
      <c r="R828" s="59"/>
      <c r="AE828" s="3"/>
    </row>
    <row r="829" spans="7:31" x14ac:dyDescent="0.2">
      <c r="K829" s="40"/>
      <c r="L829" s="40"/>
      <c r="M829" s="40"/>
      <c r="AE829" s="3"/>
    </row>
    <row r="830" spans="7:31" x14ac:dyDescent="0.2">
      <c r="K830" s="40"/>
      <c r="L830" s="40"/>
      <c r="M830" s="3"/>
      <c r="AE830" s="3"/>
    </row>
    <row r="831" spans="7:31" x14ac:dyDescent="0.2">
      <c r="K831" s="40"/>
      <c r="L831" s="40"/>
      <c r="M831" s="3"/>
      <c r="AE831" s="3"/>
    </row>
    <row r="832" spans="7:31" x14ac:dyDescent="0.2">
      <c r="K832" s="40"/>
      <c r="L832" s="40"/>
      <c r="M832" s="3"/>
      <c r="AE832" s="3"/>
    </row>
    <row r="833" spans="7:31" x14ac:dyDescent="0.2">
      <c r="AE833" s="3"/>
    </row>
    <row r="834" spans="7:31" x14ac:dyDescent="0.2">
      <c r="M834" s="3"/>
      <c r="AE834" s="3"/>
    </row>
    <row r="835" spans="7:31" x14ac:dyDescent="0.2">
      <c r="K835" s="40"/>
      <c r="L835" s="40"/>
      <c r="M835" s="3"/>
      <c r="AE835" s="3"/>
    </row>
    <row r="836" spans="7:31" x14ac:dyDescent="0.2">
      <c r="G836" s="69"/>
      <c r="K836" s="40"/>
      <c r="L836" s="40"/>
      <c r="M836" s="3"/>
      <c r="AE836" s="3"/>
    </row>
    <row r="837" spans="7:31" x14ac:dyDescent="0.2">
      <c r="K837" s="40"/>
      <c r="R837" s="59"/>
      <c r="AE837" s="3"/>
    </row>
    <row r="838" spans="7:31" x14ac:dyDescent="0.2">
      <c r="G838" s="69"/>
      <c r="K838" s="40"/>
      <c r="L838" s="40"/>
      <c r="M838" s="3"/>
      <c r="AE838" s="3"/>
    </row>
    <row r="839" spans="7:31" x14ac:dyDescent="0.2">
      <c r="M839" s="3"/>
      <c r="AE839" s="3"/>
    </row>
    <row r="840" spans="7:31" x14ac:dyDescent="0.2">
      <c r="K840" s="40"/>
      <c r="L840" s="40"/>
      <c r="M840" s="3"/>
      <c r="AE840" s="3"/>
    </row>
    <row r="841" spans="7:31" x14ac:dyDescent="0.2">
      <c r="K841" s="40"/>
      <c r="L841" s="40"/>
      <c r="M841" s="40"/>
      <c r="AE841" s="3"/>
    </row>
    <row r="842" spans="7:31" x14ac:dyDescent="0.2">
      <c r="K842" s="40"/>
      <c r="L842" s="40"/>
      <c r="M842" s="3"/>
      <c r="AE842" s="3"/>
    </row>
    <row r="843" spans="7:31" x14ac:dyDescent="0.2">
      <c r="K843" s="40"/>
      <c r="L843" s="40"/>
      <c r="M843" s="3"/>
      <c r="AE843" s="3"/>
    </row>
    <row r="844" spans="7:31" x14ac:dyDescent="0.2">
      <c r="G844" s="69"/>
      <c r="K844" s="40"/>
      <c r="L844" s="40"/>
      <c r="M844" s="3"/>
      <c r="AE844" s="3"/>
    </row>
    <row r="845" spans="7:31" x14ac:dyDescent="0.2">
      <c r="M845" s="3"/>
      <c r="AE845" s="3"/>
    </row>
    <row r="846" spans="7:31" x14ac:dyDescent="0.2">
      <c r="M846" s="3"/>
      <c r="R846" s="59"/>
      <c r="AE846" s="3"/>
    </row>
    <row r="847" spans="7:31" x14ac:dyDescent="0.2">
      <c r="M847" s="3"/>
      <c r="AE847" s="3"/>
    </row>
    <row r="848" spans="7:31" x14ac:dyDescent="0.2">
      <c r="G848" s="69"/>
      <c r="K848" s="40"/>
      <c r="L848" s="40"/>
      <c r="M848" s="3"/>
      <c r="AE848" s="3"/>
    </row>
    <row r="849" spans="7:31" x14ac:dyDescent="0.2">
      <c r="K849" s="40"/>
      <c r="L849" s="40"/>
      <c r="M849" s="40"/>
      <c r="AE849" s="3"/>
    </row>
    <row r="850" spans="7:31" x14ac:dyDescent="0.2">
      <c r="K850" s="40"/>
      <c r="L850" s="40"/>
      <c r="M850" s="40"/>
      <c r="AE850" s="3"/>
    </row>
    <row r="851" spans="7:31" x14ac:dyDescent="0.2">
      <c r="M851" s="3"/>
      <c r="AE851" s="3"/>
    </row>
    <row r="852" spans="7:31" x14ac:dyDescent="0.2">
      <c r="K852" s="40"/>
      <c r="L852" s="40"/>
      <c r="M852" s="3"/>
      <c r="AE852" s="3"/>
    </row>
    <row r="853" spans="7:31" x14ac:dyDescent="0.2">
      <c r="K853" s="40"/>
      <c r="L853" s="40"/>
      <c r="M853" s="3"/>
      <c r="AE853" s="3"/>
    </row>
    <row r="854" spans="7:31" x14ac:dyDescent="0.2">
      <c r="G854" s="69"/>
      <c r="M854" s="3"/>
      <c r="AE854" s="3"/>
    </row>
    <row r="855" spans="7:31" x14ac:dyDescent="0.2">
      <c r="M855" s="3"/>
      <c r="R855" s="59"/>
      <c r="AE855" s="3"/>
    </row>
    <row r="856" spans="7:31" x14ac:dyDescent="0.2">
      <c r="M856" s="3"/>
      <c r="AE856" s="3"/>
    </row>
    <row r="857" spans="7:31" x14ac:dyDescent="0.2">
      <c r="M857" s="3"/>
      <c r="AE857" s="3"/>
    </row>
    <row r="858" spans="7:31" x14ac:dyDescent="0.2">
      <c r="M858" s="3"/>
      <c r="AE858" s="3"/>
    </row>
    <row r="859" spans="7:31" x14ac:dyDescent="0.2">
      <c r="M859" s="3"/>
      <c r="AE859" s="3"/>
    </row>
    <row r="860" spans="7:31" x14ac:dyDescent="0.2">
      <c r="M860" s="3"/>
      <c r="AE860" s="3"/>
    </row>
    <row r="861" spans="7:31" x14ac:dyDescent="0.2">
      <c r="M861" s="3"/>
      <c r="AE861" s="3"/>
    </row>
    <row r="862" spans="7:31" x14ac:dyDescent="0.2">
      <c r="M862" s="3"/>
      <c r="AE862" s="3"/>
    </row>
    <row r="863" spans="7:31" x14ac:dyDescent="0.2">
      <c r="M863" s="3"/>
      <c r="AE863" s="3"/>
    </row>
    <row r="864" spans="7:31" x14ac:dyDescent="0.2">
      <c r="M864" s="3"/>
      <c r="R864" s="59"/>
      <c r="AE864" s="3"/>
    </row>
    <row r="865" spans="11:31" x14ac:dyDescent="0.2">
      <c r="M865" s="3"/>
      <c r="AE865" s="3"/>
    </row>
    <row r="866" spans="11:31" x14ac:dyDescent="0.2">
      <c r="M866" s="3"/>
      <c r="AE866" s="3"/>
    </row>
    <row r="867" spans="11:31" x14ac:dyDescent="0.2">
      <c r="K867" s="40"/>
      <c r="L867" s="40"/>
      <c r="M867" s="40"/>
      <c r="AE867" s="3"/>
    </row>
    <row r="868" spans="11:31" x14ac:dyDescent="0.2">
      <c r="M868" s="3"/>
      <c r="AE868" s="3"/>
    </row>
    <row r="869" spans="11:31" x14ac:dyDescent="0.2">
      <c r="K869" s="40"/>
      <c r="L869" s="40"/>
      <c r="M869" s="40"/>
      <c r="R869" s="59"/>
      <c r="AE869" s="3"/>
    </row>
    <row r="870" spans="11:31" x14ac:dyDescent="0.2">
      <c r="K870" s="40"/>
      <c r="L870" s="40"/>
      <c r="M870" s="40"/>
      <c r="AE870" s="3"/>
    </row>
    <row r="871" spans="11:31" x14ac:dyDescent="0.2">
      <c r="K871" s="40"/>
      <c r="L871" s="40"/>
      <c r="M871" s="40"/>
      <c r="AE871" s="3"/>
    </row>
    <row r="872" spans="11:31" x14ac:dyDescent="0.2">
      <c r="K872" s="40"/>
      <c r="L872" s="40"/>
      <c r="M872" s="40"/>
      <c r="AE872" s="3"/>
    </row>
    <row r="873" spans="11:31" x14ac:dyDescent="0.2">
      <c r="K873" s="40"/>
      <c r="R873" s="59"/>
      <c r="AE873" s="3"/>
    </row>
    <row r="874" spans="11:31" x14ac:dyDescent="0.2">
      <c r="K874" s="40"/>
      <c r="L874" s="40"/>
      <c r="M874" s="40"/>
      <c r="AE874" s="3"/>
    </row>
    <row r="875" spans="11:31" x14ac:dyDescent="0.2">
      <c r="K875" s="40"/>
      <c r="L875" s="40"/>
      <c r="M875" s="40"/>
      <c r="AE875" s="3"/>
    </row>
    <row r="876" spans="11:31" x14ac:dyDescent="0.2">
      <c r="K876" s="40"/>
      <c r="L876" s="40"/>
      <c r="M876" s="40"/>
      <c r="AE876" s="3"/>
    </row>
    <row r="877" spans="11:31" x14ac:dyDescent="0.2">
      <c r="K877" s="40"/>
      <c r="L877" s="40"/>
      <c r="M877" s="40"/>
      <c r="AE877" s="3"/>
    </row>
    <row r="878" spans="11:31" x14ac:dyDescent="0.2">
      <c r="M878" s="3"/>
      <c r="AE878" s="3"/>
    </row>
    <row r="879" spans="11:31" x14ac:dyDescent="0.2">
      <c r="K879" s="40"/>
      <c r="L879" s="40"/>
      <c r="M879" s="40"/>
      <c r="AE879" s="3"/>
    </row>
    <row r="880" spans="11:31" x14ac:dyDescent="0.2">
      <c r="M880" s="3"/>
      <c r="R880" s="59"/>
      <c r="AE880" s="3"/>
    </row>
    <row r="881" spans="11:31" x14ac:dyDescent="0.2">
      <c r="M881" s="3"/>
      <c r="AE881" s="3"/>
    </row>
    <row r="882" spans="11:31" x14ac:dyDescent="0.2">
      <c r="M882" s="3"/>
      <c r="R882" s="59"/>
      <c r="AE882" s="3"/>
    </row>
    <row r="883" spans="11:31" x14ac:dyDescent="0.2">
      <c r="M883" s="3"/>
      <c r="AE883" s="3"/>
    </row>
    <row r="884" spans="11:31" x14ac:dyDescent="0.2">
      <c r="K884" s="40"/>
      <c r="L884" s="40"/>
      <c r="M884" s="40"/>
      <c r="AE884" s="3"/>
    </row>
    <row r="885" spans="11:31" x14ac:dyDescent="0.2">
      <c r="K885" s="40"/>
      <c r="L885" s="40"/>
      <c r="M885" s="40"/>
      <c r="AE885" s="3"/>
    </row>
    <row r="886" spans="11:31" x14ac:dyDescent="0.2">
      <c r="K886" s="40"/>
      <c r="L886" s="40"/>
      <c r="M886" s="40"/>
      <c r="AE886" s="3"/>
    </row>
    <row r="887" spans="11:31" x14ac:dyDescent="0.2">
      <c r="K887" s="40"/>
      <c r="L887" s="40"/>
      <c r="M887" s="40"/>
      <c r="AE887" s="3"/>
    </row>
    <row r="888" spans="11:31" x14ac:dyDescent="0.2">
      <c r="M888" s="3"/>
      <c r="AE888" s="3"/>
    </row>
    <row r="889" spans="11:31" x14ac:dyDescent="0.2">
      <c r="M889" s="3"/>
      <c r="AE889" s="3"/>
    </row>
    <row r="890" spans="11:31" x14ac:dyDescent="0.2">
      <c r="M890" s="3"/>
      <c r="R890" s="59"/>
      <c r="AE890" s="3"/>
    </row>
    <row r="891" spans="11:31" x14ac:dyDescent="0.2">
      <c r="M891" s="3"/>
      <c r="R891" s="59"/>
      <c r="AE891" s="3"/>
    </row>
    <row r="892" spans="11:31" x14ac:dyDescent="0.2">
      <c r="K892" s="40"/>
      <c r="L892" s="40"/>
      <c r="M892" s="40"/>
      <c r="AE892" s="3"/>
    </row>
    <row r="893" spans="11:31" x14ac:dyDescent="0.2">
      <c r="M893" s="3"/>
      <c r="AE893" s="3"/>
    </row>
    <row r="894" spans="11:31" x14ac:dyDescent="0.2">
      <c r="M894" s="3"/>
      <c r="AE894" s="3"/>
    </row>
    <row r="895" spans="11:31" x14ac:dyDescent="0.2">
      <c r="M895" s="3"/>
      <c r="AE895" s="3"/>
    </row>
    <row r="896" spans="11:31" x14ac:dyDescent="0.2">
      <c r="M896" s="3"/>
      <c r="AE896" s="3"/>
    </row>
    <row r="897" spans="11:31" x14ac:dyDescent="0.2">
      <c r="M897" s="3"/>
      <c r="AE897" s="3"/>
    </row>
    <row r="898" spans="11:31" x14ac:dyDescent="0.2">
      <c r="M898" s="3"/>
      <c r="AE898" s="3"/>
    </row>
    <row r="899" spans="11:31" x14ac:dyDescent="0.2">
      <c r="M899" s="3"/>
      <c r="AE899" s="3"/>
    </row>
    <row r="900" spans="11:31" x14ac:dyDescent="0.2">
      <c r="M900" s="3"/>
      <c r="R900" s="59"/>
      <c r="AE900" s="3"/>
    </row>
    <row r="901" spans="11:31" x14ac:dyDescent="0.2">
      <c r="M901" s="3"/>
      <c r="AE901" s="3"/>
    </row>
    <row r="902" spans="11:31" x14ac:dyDescent="0.2">
      <c r="M902" s="3"/>
      <c r="AE902" s="3"/>
    </row>
    <row r="903" spans="11:31" x14ac:dyDescent="0.2">
      <c r="K903" s="40"/>
      <c r="L903" s="40"/>
      <c r="M903" s="40"/>
      <c r="AE903" s="3"/>
    </row>
    <row r="904" spans="11:31" x14ac:dyDescent="0.2">
      <c r="M904" s="3"/>
      <c r="AE904" s="3"/>
    </row>
    <row r="905" spans="11:31" x14ac:dyDescent="0.2">
      <c r="K905" s="40"/>
      <c r="L905" s="40"/>
      <c r="M905" s="40"/>
      <c r="AE905" s="3"/>
    </row>
    <row r="906" spans="11:31" x14ac:dyDescent="0.2">
      <c r="M906" s="3"/>
      <c r="AE906" s="3"/>
    </row>
    <row r="907" spans="11:31" x14ac:dyDescent="0.2">
      <c r="K907" s="40"/>
      <c r="L907" s="40"/>
      <c r="M907" s="40"/>
      <c r="AE907" s="3"/>
    </row>
    <row r="908" spans="11:31" x14ac:dyDescent="0.2">
      <c r="M908" s="3"/>
      <c r="AE908" s="3"/>
    </row>
    <row r="909" spans="11:31" x14ac:dyDescent="0.2">
      <c r="K909" s="40"/>
      <c r="R909" s="59"/>
      <c r="AE909" s="3"/>
    </row>
    <row r="910" spans="11:31" x14ac:dyDescent="0.2">
      <c r="M910" s="3"/>
      <c r="AE910" s="3"/>
    </row>
    <row r="911" spans="11:31" x14ac:dyDescent="0.2">
      <c r="K911" s="40"/>
      <c r="L911" s="40"/>
      <c r="M911" s="40"/>
      <c r="AE911" s="3"/>
    </row>
    <row r="912" spans="11:31" x14ac:dyDescent="0.2">
      <c r="M912" s="3"/>
      <c r="AE912" s="3"/>
    </row>
    <row r="913" spans="11:31" x14ac:dyDescent="0.2">
      <c r="K913" s="40"/>
      <c r="L913" s="40"/>
      <c r="M913" s="40"/>
      <c r="AE913" s="3"/>
    </row>
    <row r="914" spans="11:31" x14ac:dyDescent="0.2">
      <c r="M914" s="3"/>
      <c r="AE914" s="3"/>
    </row>
    <row r="915" spans="11:31" x14ac:dyDescent="0.2">
      <c r="K915" s="40"/>
      <c r="L915" s="40"/>
      <c r="M915" s="40"/>
      <c r="R915" s="59"/>
      <c r="AE915" s="3"/>
    </row>
    <row r="916" spans="11:31" x14ac:dyDescent="0.2">
      <c r="M916" s="3"/>
      <c r="AE916" s="3"/>
    </row>
    <row r="917" spans="11:31" x14ac:dyDescent="0.2">
      <c r="M917" s="3"/>
      <c r="AE917" s="3"/>
    </row>
    <row r="918" spans="11:31" x14ac:dyDescent="0.2">
      <c r="M918" s="3"/>
      <c r="R918" s="59"/>
      <c r="AE918" s="3"/>
    </row>
    <row r="919" spans="11:31" x14ac:dyDescent="0.2">
      <c r="M919" s="3"/>
      <c r="R919" s="59"/>
      <c r="AE919" s="3"/>
    </row>
    <row r="920" spans="11:31" x14ac:dyDescent="0.2">
      <c r="M920" s="3"/>
      <c r="AE920" s="3"/>
    </row>
    <row r="921" spans="11:31" x14ac:dyDescent="0.2">
      <c r="K921" s="40"/>
      <c r="L921" s="40"/>
      <c r="M921" s="40"/>
      <c r="AE921" s="3"/>
    </row>
    <row r="922" spans="11:31" x14ac:dyDescent="0.2">
      <c r="M922" s="3"/>
      <c r="AE922" s="3"/>
    </row>
    <row r="923" spans="11:31" x14ac:dyDescent="0.2">
      <c r="K923" s="40"/>
      <c r="L923" s="40"/>
      <c r="M923" s="40"/>
      <c r="AE923" s="3"/>
    </row>
    <row r="924" spans="11:31" x14ac:dyDescent="0.2">
      <c r="M924" s="3"/>
      <c r="AE924" s="3"/>
    </row>
    <row r="925" spans="11:31" x14ac:dyDescent="0.2">
      <c r="K925" s="40"/>
      <c r="L925" s="40"/>
      <c r="M925" s="40"/>
      <c r="AE925" s="3"/>
    </row>
    <row r="926" spans="11:31" x14ac:dyDescent="0.2">
      <c r="M926" s="3"/>
      <c r="AE926" s="3"/>
    </row>
    <row r="927" spans="11:31" x14ac:dyDescent="0.2">
      <c r="M927" s="3"/>
      <c r="R927" s="59"/>
      <c r="AE927" s="3"/>
    </row>
    <row r="928" spans="11:31" x14ac:dyDescent="0.2">
      <c r="M928" s="3"/>
      <c r="R928" s="59"/>
      <c r="AE928" s="3"/>
    </row>
    <row r="929" spans="11:31" x14ac:dyDescent="0.2">
      <c r="M929" s="3"/>
      <c r="AE929" s="3"/>
    </row>
    <row r="930" spans="11:31" x14ac:dyDescent="0.2">
      <c r="M930" s="3"/>
      <c r="AE930" s="3"/>
    </row>
    <row r="931" spans="11:31" x14ac:dyDescent="0.2">
      <c r="M931" s="3"/>
      <c r="AE931" s="3"/>
    </row>
    <row r="932" spans="11:31" x14ac:dyDescent="0.2">
      <c r="M932" s="3"/>
      <c r="AE932" s="3"/>
    </row>
    <row r="933" spans="11:31" x14ac:dyDescent="0.2">
      <c r="M933" s="3"/>
      <c r="AE933" s="3"/>
    </row>
    <row r="934" spans="11:31" x14ac:dyDescent="0.2">
      <c r="M934" s="3"/>
      <c r="AE934" s="3"/>
    </row>
    <row r="935" spans="11:31" x14ac:dyDescent="0.2">
      <c r="M935" s="3"/>
      <c r="AE935" s="3"/>
    </row>
    <row r="936" spans="11:31" x14ac:dyDescent="0.2">
      <c r="M936" s="3"/>
      <c r="R936" s="59"/>
      <c r="AE936" s="3"/>
    </row>
    <row r="937" spans="11:31" x14ac:dyDescent="0.2">
      <c r="M937" s="3"/>
      <c r="AE937" s="3"/>
    </row>
    <row r="938" spans="11:31" x14ac:dyDescent="0.2">
      <c r="K938" s="40"/>
      <c r="L938" s="40"/>
      <c r="M938" s="40"/>
      <c r="AE938" s="3"/>
    </row>
    <row r="939" spans="11:31" x14ac:dyDescent="0.2">
      <c r="K939" s="40"/>
      <c r="L939" s="40"/>
      <c r="M939" s="40"/>
      <c r="AE939" s="3"/>
    </row>
    <row r="940" spans="11:31" x14ac:dyDescent="0.2">
      <c r="K940" s="40"/>
      <c r="L940" s="40"/>
      <c r="M940" s="40"/>
      <c r="AE940" s="3"/>
    </row>
    <row r="941" spans="11:31" x14ac:dyDescent="0.2">
      <c r="M941" s="40"/>
      <c r="R941" s="59"/>
      <c r="AE941" s="3"/>
    </row>
    <row r="942" spans="11:31" x14ac:dyDescent="0.2">
      <c r="K942" s="40"/>
      <c r="L942" s="40"/>
      <c r="M942" s="40"/>
      <c r="AE942" s="3"/>
    </row>
    <row r="943" spans="11:31" x14ac:dyDescent="0.2">
      <c r="M943" s="40"/>
      <c r="R943" s="59"/>
      <c r="AE943" s="3"/>
    </row>
    <row r="944" spans="11:31" x14ac:dyDescent="0.2">
      <c r="K944" s="40"/>
      <c r="L944" s="40"/>
      <c r="M944" s="40"/>
      <c r="AE944" s="3"/>
    </row>
    <row r="945" spans="11:31" x14ac:dyDescent="0.2">
      <c r="K945" s="40"/>
      <c r="R945" s="59"/>
      <c r="AE945" s="3"/>
    </row>
    <row r="946" spans="11:31" x14ac:dyDescent="0.2">
      <c r="M946" s="3"/>
      <c r="AE946" s="3"/>
    </row>
    <row r="947" spans="11:31" x14ac:dyDescent="0.2">
      <c r="K947" s="40"/>
      <c r="L947" s="40"/>
      <c r="M947" s="40"/>
      <c r="R947" s="59"/>
      <c r="AE947" s="3"/>
    </row>
    <row r="948" spans="11:31" x14ac:dyDescent="0.2">
      <c r="K948" s="40"/>
      <c r="L948" s="40"/>
      <c r="M948" s="40"/>
      <c r="R948" s="59"/>
      <c r="AE948" s="3"/>
    </row>
    <row r="949" spans="11:31" x14ac:dyDescent="0.2">
      <c r="K949" s="40"/>
      <c r="L949" s="40"/>
      <c r="M949" s="40"/>
      <c r="R949" s="59"/>
      <c r="AE949" s="3"/>
    </row>
    <row r="950" spans="11:31" x14ac:dyDescent="0.2">
      <c r="M950" s="40"/>
      <c r="R950" s="59"/>
      <c r="AE950" s="3"/>
    </row>
    <row r="951" spans="11:31" x14ac:dyDescent="0.2">
      <c r="K951" s="40"/>
      <c r="L951" s="40"/>
      <c r="M951" s="40"/>
      <c r="R951" s="59"/>
      <c r="AE951" s="3"/>
    </row>
    <row r="952" spans="11:31" x14ac:dyDescent="0.2">
      <c r="K952" s="40"/>
      <c r="L952" s="40"/>
      <c r="M952" s="40"/>
      <c r="R952" s="59"/>
      <c r="AE952" s="3"/>
    </row>
    <row r="953" spans="11:31" x14ac:dyDescent="0.2">
      <c r="M953" s="3"/>
      <c r="AE953" s="3"/>
    </row>
    <row r="954" spans="11:31" x14ac:dyDescent="0.2">
      <c r="M954" s="3"/>
      <c r="R954" s="59"/>
      <c r="AE954" s="3"/>
    </row>
    <row r="955" spans="11:31" x14ac:dyDescent="0.2">
      <c r="K955" s="40"/>
      <c r="L955" s="40"/>
      <c r="M955" s="40"/>
      <c r="AE955" s="3"/>
    </row>
    <row r="956" spans="11:31" x14ac:dyDescent="0.2">
      <c r="K956" s="40"/>
      <c r="L956" s="40"/>
      <c r="M956" s="40"/>
      <c r="AE956" s="3"/>
    </row>
    <row r="957" spans="11:31" x14ac:dyDescent="0.2">
      <c r="K957" s="40"/>
      <c r="L957" s="40"/>
      <c r="M957" s="40"/>
      <c r="AE957" s="3"/>
    </row>
    <row r="958" spans="11:31" x14ac:dyDescent="0.2">
      <c r="K958" s="40"/>
      <c r="L958" s="40"/>
      <c r="M958" s="40"/>
      <c r="AE958" s="3"/>
    </row>
    <row r="959" spans="11:31" x14ac:dyDescent="0.2">
      <c r="K959" s="40"/>
      <c r="L959" s="40"/>
      <c r="M959" s="40"/>
      <c r="AE959" s="3"/>
    </row>
    <row r="960" spans="11:31" x14ac:dyDescent="0.2">
      <c r="K960" s="40"/>
      <c r="L960" s="40"/>
      <c r="M960" s="40"/>
      <c r="AE960" s="3"/>
    </row>
    <row r="961" spans="11:31" x14ac:dyDescent="0.2">
      <c r="K961" s="40"/>
      <c r="L961" s="40"/>
      <c r="M961" s="40"/>
      <c r="AE961" s="3"/>
    </row>
    <row r="962" spans="11:31" x14ac:dyDescent="0.2">
      <c r="M962" s="3"/>
      <c r="AE962" s="3"/>
    </row>
    <row r="963" spans="11:31" x14ac:dyDescent="0.2">
      <c r="M963" s="3"/>
      <c r="R963" s="59"/>
      <c r="AE963" s="3"/>
    </row>
    <row r="964" spans="11:31" x14ac:dyDescent="0.2">
      <c r="M964" s="3"/>
      <c r="AE964" s="3"/>
    </row>
    <row r="965" spans="11:31" x14ac:dyDescent="0.2">
      <c r="M965" s="3"/>
      <c r="AE965" s="3"/>
    </row>
    <row r="966" spans="11:31" x14ac:dyDescent="0.2">
      <c r="M966" s="3"/>
      <c r="AE966" s="3"/>
    </row>
    <row r="967" spans="11:31" x14ac:dyDescent="0.2">
      <c r="M967" s="3"/>
      <c r="AE967" s="3"/>
    </row>
    <row r="968" spans="11:31" x14ac:dyDescent="0.2">
      <c r="M968" s="3"/>
      <c r="AE968" s="3"/>
    </row>
    <row r="969" spans="11:31" x14ac:dyDescent="0.2">
      <c r="M969" s="3"/>
      <c r="AE969" s="3"/>
    </row>
    <row r="970" spans="11:31" x14ac:dyDescent="0.2">
      <c r="M970" s="3"/>
      <c r="AE970" s="3"/>
    </row>
    <row r="971" spans="11:31" x14ac:dyDescent="0.2">
      <c r="M971" s="3"/>
      <c r="AE971" s="3"/>
    </row>
    <row r="972" spans="11:31" x14ac:dyDescent="0.2">
      <c r="M972" s="3"/>
      <c r="R972" s="59"/>
      <c r="AE972" s="3"/>
    </row>
    <row r="973" spans="11:31" x14ac:dyDescent="0.2">
      <c r="M973" s="3"/>
      <c r="AE973" s="3"/>
    </row>
    <row r="974" spans="11:31" x14ac:dyDescent="0.2">
      <c r="M974" s="3"/>
      <c r="AE974" s="3"/>
    </row>
    <row r="975" spans="11:31" x14ac:dyDescent="0.2">
      <c r="K975" s="40"/>
      <c r="L975" s="40"/>
      <c r="M975" s="40"/>
      <c r="AE975" s="3"/>
    </row>
    <row r="976" spans="11:31" x14ac:dyDescent="0.2">
      <c r="M976" s="3"/>
      <c r="AE976" s="3"/>
    </row>
    <row r="977" spans="7:31" x14ac:dyDescent="0.2">
      <c r="K977" s="40"/>
      <c r="L977" s="40"/>
      <c r="M977" s="40"/>
      <c r="R977" s="59"/>
      <c r="AE977" s="3"/>
    </row>
    <row r="978" spans="7:31" x14ac:dyDescent="0.2">
      <c r="K978" s="40"/>
      <c r="L978" s="40"/>
      <c r="M978" s="40"/>
      <c r="R978" s="59"/>
      <c r="AE978" s="3"/>
    </row>
    <row r="979" spans="7:31" x14ac:dyDescent="0.2">
      <c r="K979" s="40"/>
      <c r="L979" s="40"/>
      <c r="M979" s="40"/>
      <c r="R979" s="59"/>
      <c r="AE979" s="3"/>
    </row>
    <row r="980" spans="7:31" x14ac:dyDescent="0.2">
      <c r="G980" s="69"/>
      <c r="M980" s="3"/>
      <c r="AE980" s="3"/>
    </row>
    <row r="981" spans="7:31" x14ac:dyDescent="0.2">
      <c r="K981" s="40"/>
      <c r="R981" s="59"/>
      <c r="AE981" s="3"/>
    </row>
    <row r="982" spans="7:31" x14ac:dyDescent="0.2">
      <c r="G982" s="69"/>
      <c r="K982" s="40"/>
      <c r="L982" s="40"/>
      <c r="M982" s="40"/>
      <c r="AE982" s="3"/>
    </row>
    <row r="983" spans="7:31" x14ac:dyDescent="0.2">
      <c r="M983" s="3"/>
      <c r="AE983" s="3"/>
    </row>
    <row r="984" spans="7:31" x14ac:dyDescent="0.2">
      <c r="M984" s="3"/>
      <c r="AE984" s="3"/>
    </row>
    <row r="985" spans="7:31" x14ac:dyDescent="0.2">
      <c r="M985" s="3"/>
      <c r="AE985" s="3"/>
    </row>
    <row r="986" spans="7:31" x14ac:dyDescent="0.2">
      <c r="G986" s="69"/>
      <c r="K986" s="40"/>
      <c r="L986" s="40"/>
      <c r="M986" s="40"/>
      <c r="R986" s="59"/>
      <c r="AE986" s="3"/>
    </row>
    <row r="987" spans="7:31" x14ac:dyDescent="0.2">
      <c r="G987" s="69"/>
      <c r="K987" s="40"/>
      <c r="L987" s="40"/>
      <c r="M987" s="40"/>
      <c r="AE987" s="3"/>
    </row>
    <row r="988" spans="7:31" x14ac:dyDescent="0.2">
      <c r="K988" s="40"/>
      <c r="L988" s="40"/>
      <c r="M988" s="40"/>
      <c r="AE988" s="3"/>
    </row>
    <row r="989" spans="7:31" x14ac:dyDescent="0.2">
      <c r="K989" s="40"/>
      <c r="L989" s="40"/>
      <c r="M989" s="40"/>
      <c r="R989" s="59"/>
      <c r="AE989" s="3"/>
    </row>
    <row r="990" spans="7:31" x14ac:dyDescent="0.2">
      <c r="M990" s="3"/>
      <c r="R990" s="59"/>
      <c r="AE990" s="3"/>
    </row>
    <row r="991" spans="7:31" x14ac:dyDescent="0.2">
      <c r="M991" s="3"/>
      <c r="R991" s="59"/>
      <c r="AE991" s="3"/>
    </row>
    <row r="992" spans="7:31" x14ac:dyDescent="0.2">
      <c r="K992" s="40"/>
      <c r="L992" s="40"/>
      <c r="M992" s="40"/>
      <c r="R992" s="59"/>
      <c r="AE992" s="3"/>
    </row>
    <row r="993" spans="7:31" x14ac:dyDescent="0.2">
      <c r="K993" s="40"/>
      <c r="L993" s="40"/>
      <c r="M993" s="40"/>
      <c r="R993" s="59"/>
      <c r="AE993" s="3"/>
    </row>
    <row r="994" spans="7:31" x14ac:dyDescent="0.2">
      <c r="K994" s="40"/>
      <c r="L994" s="40"/>
      <c r="M994" s="40"/>
      <c r="R994" s="59"/>
      <c r="AE994" s="3"/>
    </row>
    <row r="995" spans="7:31" x14ac:dyDescent="0.2">
      <c r="M995" s="3"/>
      <c r="R995" s="59"/>
      <c r="AE995" s="3"/>
    </row>
    <row r="996" spans="7:31" x14ac:dyDescent="0.2">
      <c r="M996" s="3"/>
      <c r="R996" s="59"/>
      <c r="AE996" s="3"/>
    </row>
    <row r="997" spans="7:31" x14ac:dyDescent="0.2">
      <c r="G997" s="69"/>
      <c r="M997" s="3"/>
      <c r="R997" s="59"/>
      <c r="AE997" s="3"/>
    </row>
    <row r="998" spans="7:31" x14ac:dyDescent="0.2">
      <c r="G998" s="69"/>
      <c r="K998" s="40"/>
      <c r="L998" s="40"/>
      <c r="M998" s="40"/>
      <c r="R998" s="59"/>
      <c r="AE998" s="3"/>
    </row>
    <row r="999" spans="7:31" x14ac:dyDescent="0.2">
      <c r="M999" s="3"/>
      <c r="R999" s="59"/>
      <c r="AE999" s="3"/>
    </row>
    <row r="1000" spans="7:31" x14ac:dyDescent="0.2">
      <c r="K1000" s="40"/>
      <c r="L1000" s="40"/>
      <c r="M1000" s="40"/>
      <c r="AE1000" s="3"/>
    </row>
    <row r="1001" spans="7:31" x14ac:dyDescent="0.2">
      <c r="M1001" s="3"/>
      <c r="AE1001" s="3"/>
    </row>
    <row r="1002" spans="7:31" x14ac:dyDescent="0.2">
      <c r="M1002" s="3"/>
      <c r="AE1002" s="3"/>
    </row>
    <row r="1003" spans="7:31" x14ac:dyDescent="0.2">
      <c r="M1003" s="3"/>
      <c r="AE1003" s="3"/>
    </row>
    <row r="1004" spans="7:31" x14ac:dyDescent="0.2">
      <c r="M1004" s="3"/>
      <c r="AE1004" s="3"/>
    </row>
    <row r="1005" spans="7:31" x14ac:dyDescent="0.2">
      <c r="M1005" s="3"/>
      <c r="AE1005" s="3"/>
    </row>
    <row r="1006" spans="7:31" x14ac:dyDescent="0.2">
      <c r="M1006" s="3"/>
      <c r="AE1006" s="3"/>
    </row>
    <row r="1007" spans="7:31" x14ac:dyDescent="0.2">
      <c r="M1007" s="3"/>
      <c r="AE1007" s="3"/>
    </row>
    <row r="1008" spans="7:31" x14ac:dyDescent="0.2">
      <c r="M1008" s="3"/>
      <c r="R1008" s="59"/>
      <c r="AE1008" s="3"/>
    </row>
    <row r="1009" spans="11:31" x14ac:dyDescent="0.2">
      <c r="M1009" s="3"/>
      <c r="AE1009" s="3"/>
    </row>
    <row r="1010" spans="11:31" x14ac:dyDescent="0.2">
      <c r="K1010" s="40"/>
      <c r="L1010" s="40"/>
      <c r="M1010" s="40"/>
      <c r="AE1010" s="3"/>
    </row>
    <row r="1011" spans="11:31" x14ac:dyDescent="0.2">
      <c r="K1011" s="40"/>
      <c r="L1011" s="40"/>
      <c r="M1011" s="40"/>
      <c r="AE1011" s="3"/>
    </row>
    <row r="1012" spans="11:31" x14ac:dyDescent="0.2">
      <c r="K1012" s="40"/>
      <c r="L1012" s="40"/>
      <c r="M1012" s="40"/>
      <c r="AE1012" s="3"/>
    </row>
    <row r="1013" spans="11:31" x14ac:dyDescent="0.2">
      <c r="K1013" s="40"/>
      <c r="L1013" s="40"/>
      <c r="M1013" s="40"/>
      <c r="R1013" s="59"/>
      <c r="AE1013" s="3"/>
    </row>
    <row r="1014" spans="11:31" x14ac:dyDescent="0.2">
      <c r="K1014" s="40"/>
      <c r="L1014" s="40"/>
      <c r="M1014" s="40"/>
      <c r="R1014" s="59"/>
      <c r="AE1014" s="3"/>
    </row>
    <row r="1015" spans="11:31" x14ac:dyDescent="0.2">
      <c r="K1015" s="40"/>
      <c r="L1015" s="40"/>
      <c r="M1015" s="40"/>
      <c r="R1015" s="59"/>
      <c r="AE1015" s="3"/>
    </row>
    <row r="1016" spans="11:31" x14ac:dyDescent="0.2">
      <c r="K1016" s="40"/>
      <c r="L1016" s="40"/>
      <c r="M1016" s="40"/>
      <c r="AE1016" s="3"/>
    </row>
    <row r="1017" spans="11:31" x14ac:dyDescent="0.2">
      <c r="K1017" s="40"/>
      <c r="R1017" s="59"/>
      <c r="AE1017" s="3"/>
    </row>
    <row r="1018" spans="11:31" x14ac:dyDescent="0.2">
      <c r="K1018" s="40"/>
      <c r="L1018" s="40"/>
      <c r="M1018" s="40"/>
      <c r="AE1018" s="3"/>
    </row>
    <row r="1019" spans="11:31" x14ac:dyDescent="0.2">
      <c r="K1019" s="40"/>
      <c r="L1019" s="40"/>
      <c r="M1019" s="40"/>
      <c r="AE1019" s="3"/>
    </row>
    <row r="1020" spans="11:31" x14ac:dyDescent="0.2">
      <c r="K1020" s="40"/>
      <c r="L1020" s="40"/>
      <c r="M1020" s="40"/>
      <c r="AE1020" s="3"/>
    </row>
    <row r="1021" spans="11:31" x14ac:dyDescent="0.2">
      <c r="K1021" s="40"/>
      <c r="L1021" s="40"/>
      <c r="M1021" s="40"/>
      <c r="AE1021" s="3"/>
    </row>
    <row r="1022" spans="11:31" x14ac:dyDescent="0.2">
      <c r="K1022" s="40"/>
      <c r="L1022" s="40"/>
      <c r="M1022" s="40"/>
      <c r="R1022" s="59"/>
      <c r="AE1022" s="3"/>
    </row>
    <row r="1023" spans="11:31" x14ac:dyDescent="0.2">
      <c r="K1023" s="40"/>
      <c r="L1023" s="40"/>
      <c r="M1023" s="40"/>
      <c r="R1023" s="59"/>
      <c r="AE1023" s="3"/>
    </row>
    <row r="1024" spans="11:31" x14ac:dyDescent="0.2">
      <c r="K1024" s="40"/>
      <c r="L1024" s="40"/>
      <c r="M1024" s="40"/>
      <c r="R1024" s="59"/>
      <c r="AE1024" s="3"/>
    </row>
    <row r="1025" spans="11:31" x14ac:dyDescent="0.2">
      <c r="K1025" s="40"/>
      <c r="L1025" s="40"/>
      <c r="M1025" s="40"/>
      <c r="AE1025" s="3"/>
    </row>
    <row r="1026" spans="11:31" x14ac:dyDescent="0.2">
      <c r="M1026" s="3"/>
      <c r="R1026" s="59"/>
      <c r="AE1026" s="3"/>
    </row>
    <row r="1027" spans="11:31" x14ac:dyDescent="0.2">
      <c r="K1027" s="40"/>
      <c r="L1027" s="40"/>
      <c r="M1027" s="40"/>
      <c r="AE1027" s="3"/>
    </row>
    <row r="1028" spans="11:31" x14ac:dyDescent="0.2">
      <c r="K1028" s="40"/>
      <c r="L1028" s="40"/>
      <c r="M1028" s="40"/>
      <c r="AE1028" s="3"/>
    </row>
    <row r="1029" spans="11:31" x14ac:dyDescent="0.2">
      <c r="K1029" s="40"/>
      <c r="L1029" s="40"/>
      <c r="M1029" s="40"/>
      <c r="AE1029" s="3"/>
    </row>
    <row r="1030" spans="11:31" x14ac:dyDescent="0.2">
      <c r="K1030" s="40"/>
      <c r="L1030" s="40"/>
      <c r="M1030" s="40"/>
      <c r="AE1030" s="3"/>
    </row>
    <row r="1031" spans="11:31" x14ac:dyDescent="0.2">
      <c r="K1031" s="40"/>
      <c r="L1031" s="40"/>
      <c r="M1031" s="40"/>
      <c r="AE1031" s="3"/>
    </row>
    <row r="1032" spans="11:31" x14ac:dyDescent="0.2">
      <c r="K1032" s="40"/>
      <c r="L1032" s="40"/>
      <c r="M1032" s="40"/>
      <c r="AE1032" s="3"/>
    </row>
    <row r="1033" spans="11:31" x14ac:dyDescent="0.2">
      <c r="K1033" s="40"/>
      <c r="L1033" s="40"/>
      <c r="M1033" s="40"/>
      <c r="AE1033" s="3"/>
    </row>
    <row r="1034" spans="11:31" x14ac:dyDescent="0.2">
      <c r="K1034" s="40"/>
      <c r="L1034" s="40"/>
      <c r="M1034" s="40"/>
      <c r="AE1034" s="3"/>
    </row>
    <row r="1035" spans="11:31" x14ac:dyDescent="0.2">
      <c r="M1035" s="3"/>
      <c r="R1035" s="59"/>
      <c r="AE1035" s="3"/>
    </row>
    <row r="1036" spans="11:31" x14ac:dyDescent="0.2">
      <c r="K1036" s="40"/>
      <c r="L1036" s="40"/>
      <c r="M1036" s="40"/>
      <c r="AE1036" s="3"/>
    </row>
    <row r="1037" spans="11:31" x14ac:dyDescent="0.2">
      <c r="M1037" s="3"/>
      <c r="AE1037" s="3"/>
    </row>
    <row r="1038" spans="11:31" x14ac:dyDescent="0.2">
      <c r="M1038" s="3"/>
      <c r="AE1038" s="3"/>
    </row>
    <row r="1039" spans="11:31" x14ac:dyDescent="0.2">
      <c r="M1039" s="3"/>
      <c r="AE1039" s="3"/>
    </row>
    <row r="1040" spans="11:31" x14ac:dyDescent="0.2">
      <c r="M1040" s="3"/>
      <c r="AE1040" s="3"/>
    </row>
    <row r="1041" spans="11:31" x14ac:dyDescent="0.2">
      <c r="M1041" s="3"/>
      <c r="AE1041" s="3"/>
    </row>
    <row r="1042" spans="11:31" x14ac:dyDescent="0.2">
      <c r="M1042" s="3"/>
      <c r="AE1042" s="3"/>
    </row>
    <row r="1043" spans="11:31" x14ac:dyDescent="0.2">
      <c r="M1043" s="3"/>
      <c r="AE1043" s="3"/>
    </row>
    <row r="1044" spans="11:31" x14ac:dyDescent="0.2">
      <c r="M1044" s="3"/>
      <c r="R1044" s="59"/>
      <c r="AE1044" s="3"/>
    </row>
    <row r="1045" spans="11:31" x14ac:dyDescent="0.2">
      <c r="M1045" s="3"/>
      <c r="AE1045" s="3"/>
    </row>
    <row r="1046" spans="11:31" x14ac:dyDescent="0.2">
      <c r="K1046" s="40"/>
      <c r="L1046" s="40"/>
      <c r="M1046" s="40"/>
      <c r="R1046" s="59"/>
      <c r="AE1046" s="3"/>
    </row>
    <row r="1047" spans="11:31" x14ac:dyDescent="0.2">
      <c r="K1047" s="40"/>
      <c r="L1047" s="40"/>
      <c r="M1047" s="40"/>
      <c r="R1047" s="59"/>
      <c r="AE1047" s="3"/>
    </row>
    <row r="1048" spans="11:31" x14ac:dyDescent="0.2">
      <c r="K1048" s="40"/>
      <c r="L1048" s="40"/>
      <c r="M1048" s="40"/>
      <c r="R1048" s="59"/>
      <c r="AE1048" s="3"/>
    </row>
    <row r="1049" spans="11:31" x14ac:dyDescent="0.2">
      <c r="K1049" s="40"/>
      <c r="L1049" s="40"/>
      <c r="M1049" s="40"/>
      <c r="R1049" s="59"/>
      <c r="AE1049" s="3"/>
    </row>
    <row r="1050" spans="11:31" x14ac:dyDescent="0.2">
      <c r="K1050" s="40"/>
      <c r="L1050" s="40"/>
      <c r="M1050" s="40"/>
      <c r="R1050" s="59"/>
      <c r="AE1050" s="3"/>
    </row>
    <row r="1051" spans="11:31" x14ac:dyDescent="0.2">
      <c r="K1051" s="40"/>
      <c r="L1051" s="40"/>
      <c r="M1051" s="40"/>
      <c r="R1051" s="59"/>
      <c r="AE1051" s="3"/>
    </row>
    <row r="1052" spans="11:31" x14ac:dyDescent="0.2">
      <c r="K1052" s="40"/>
      <c r="L1052" s="40"/>
      <c r="M1052" s="40"/>
      <c r="AE1052" s="3"/>
    </row>
    <row r="1053" spans="11:31" x14ac:dyDescent="0.2">
      <c r="K1053" s="40"/>
      <c r="R1053" s="59"/>
      <c r="AE1053" s="3"/>
    </row>
    <row r="1054" spans="11:31" x14ac:dyDescent="0.2">
      <c r="K1054" s="40"/>
      <c r="L1054" s="40"/>
      <c r="M1054" s="40"/>
      <c r="AE1054" s="3"/>
    </row>
    <row r="1055" spans="11:31" x14ac:dyDescent="0.2">
      <c r="K1055" s="40"/>
      <c r="L1055" s="40"/>
      <c r="M1055" s="40"/>
      <c r="AE1055" s="3"/>
    </row>
    <row r="1056" spans="11:31" x14ac:dyDescent="0.2">
      <c r="K1056" s="40"/>
      <c r="L1056" s="40"/>
      <c r="M1056" s="40"/>
      <c r="AE1056" s="3"/>
    </row>
    <row r="1057" spans="11:31" x14ac:dyDescent="0.2">
      <c r="K1057" s="40"/>
      <c r="L1057" s="40"/>
      <c r="M1057" s="40"/>
      <c r="AE1057" s="3"/>
    </row>
    <row r="1058" spans="11:31" x14ac:dyDescent="0.2">
      <c r="K1058" s="40"/>
      <c r="L1058" s="40"/>
      <c r="M1058" s="40"/>
      <c r="AE1058" s="3"/>
    </row>
    <row r="1059" spans="11:31" x14ac:dyDescent="0.2">
      <c r="K1059" s="40"/>
      <c r="L1059" s="40"/>
      <c r="M1059" s="40"/>
      <c r="AE1059" s="3"/>
    </row>
    <row r="1060" spans="11:31" x14ac:dyDescent="0.2">
      <c r="K1060" s="40"/>
      <c r="L1060" s="40"/>
      <c r="M1060" s="40"/>
      <c r="AE1060" s="3"/>
    </row>
    <row r="1061" spans="11:31" x14ac:dyDescent="0.2">
      <c r="K1061" s="40"/>
      <c r="L1061" s="40"/>
      <c r="M1061" s="40"/>
      <c r="AE1061" s="3"/>
    </row>
    <row r="1062" spans="11:31" x14ac:dyDescent="0.2">
      <c r="M1062" s="3"/>
      <c r="R1062" s="59"/>
      <c r="AE1062" s="3"/>
    </row>
    <row r="1063" spans="11:31" x14ac:dyDescent="0.2">
      <c r="K1063" s="40"/>
      <c r="L1063" s="40"/>
      <c r="M1063" s="40"/>
      <c r="AE1063" s="3"/>
    </row>
    <row r="1064" spans="11:31" x14ac:dyDescent="0.2">
      <c r="K1064" s="40"/>
      <c r="L1064" s="40"/>
      <c r="M1064" s="40"/>
      <c r="AE1064" s="3"/>
    </row>
    <row r="1065" spans="11:31" x14ac:dyDescent="0.2">
      <c r="K1065" s="40"/>
      <c r="L1065" s="40"/>
      <c r="M1065" s="40"/>
      <c r="AE1065" s="3"/>
    </row>
    <row r="1066" spans="11:31" x14ac:dyDescent="0.2">
      <c r="K1066" s="40"/>
      <c r="L1066" s="40"/>
      <c r="M1066" s="40"/>
      <c r="AE1066" s="3"/>
    </row>
    <row r="1067" spans="11:31" x14ac:dyDescent="0.2">
      <c r="K1067" s="40"/>
      <c r="L1067" s="40"/>
      <c r="M1067" s="40"/>
      <c r="AE1067" s="3"/>
    </row>
    <row r="1068" spans="11:31" x14ac:dyDescent="0.2">
      <c r="K1068" s="40"/>
      <c r="L1068" s="40"/>
      <c r="M1068" s="40"/>
      <c r="AE1068" s="3"/>
    </row>
    <row r="1069" spans="11:31" x14ac:dyDescent="0.2">
      <c r="K1069" s="40"/>
      <c r="L1069" s="40"/>
      <c r="M1069" s="40"/>
      <c r="AE1069" s="3"/>
    </row>
    <row r="1070" spans="11:31" x14ac:dyDescent="0.2">
      <c r="K1070" s="40"/>
      <c r="L1070" s="40"/>
      <c r="M1070" s="40"/>
      <c r="AE1070" s="3"/>
    </row>
    <row r="1071" spans="11:31" x14ac:dyDescent="0.2">
      <c r="M1071" s="3"/>
      <c r="R1071" s="59"/>
      <c r="AE1071" s="3"/>
    </row>
    <row r="1072" spans="11:31" x14ac:dyDescent="0.2">
      <c r="K1072" s="40"/>
      <c r="L1072" s="40"/>
      <c r="M1072" s="40"/>
      <c r="AE1072" s="3"/>
    </row>
    <row r="1073" spans="11:31" x14ac:dyDescent="0.2">
      <c r="M1073" s="3"/>
      <c r="AE1073" s="3"/>
    </row>
    <row r="1074" spans="11:31" x14ac:dyDescent="0.2">
      <c r="M1074" s="3"/>
      <c r="AE1074" s="3"/>
    </row>
    <row r="1075" spans="11:31" x14ac:dyDescent="0.2">
      <c r="M1075" s="3"/>
      <c r="AE1075" s="3"/>
    </row>
    <row r="1076" spans="11:31" x14ac:dyDescent="0.2">
      <c r="M1076" s="3"/>
      <c r="AE1076" s="3"/>
    </row>
    <row r="1077" spans="11:31" x14ac:dyDescent="0.2">
      <c r="M1077" s="3"/>
      <c r="AE1077" s="3"/>
    </row>
    <row r="1078" spans="11:31" x14ac:dyDescent="0.2">
      <c r="M1078" s="3"/>
      <c r="AE1078" s="3"/>
    </row>
    <row r="1079" spans="11:31" x14ac:dyDescent="0.2">
      <c r="M1079" s="3"/>
      <c r="AE1079" s="3"/>
    </row>
    <row r="1080" spans="11:31" x14ac:dyDescent="0.2">
      <c r="M1080" s="3"/>
      <c r="R1080" s="59"/>
      <c r="AE1080" s="3"/>
    </row>
    <row r="1081" spans="11:31" x14ac:dyDescent="0.2">
      <c r="M1081" s="3"/>
      <c r="AE1081" s="3"/>
    </row>
    <row r="1082" spans="11:31" x14ac:dyDescent="0.2">
      <c r="K1082" s="40"/>
      <c r="L1082" s="40"/>
      <c r="M1082" s="40"/>
      <c r="AE1082" s="3"/>
    </row>
    <row r="1083" spans="11:31" x14ac:dyDescent="0.2">
      <c r="K1083" s="40"/>
      <c r="L1083" s="40"/>
      <c r="M1083" s="40"/>
      <c r="AE1083" s="3"/>
    </row>
    <row r="1084" spans="11:31" x14ac:dyDescent="0.2">
      <c r="K1084" s="40"/>
      <c r="L1084" s="40"/>
      <c r="M1084" s="40"/>
      <c r="AE1084" s="3"/>
    </row>
    <row r="1085" spans="11:31" x14ac:dyDescent="0.2">
      <c r="K1085" s="40"/>
      <c r="L1085" s="40"/>
      <c r="M1085" s="40"/>
      <c r="AE1085" s="3"/>
    </row>
    <row r="1086" spans="11:31" x14ac:dyDescent="0.2">
      <c r="K1086" s="40"/>
      <c r="L1086" s="40"/>
      <c r="M1086" s="40"/>
      <c r="AE1086" s="3"/>
    </row>
    <row r="1087" spans="11:31" x14ac:dyDescent="0.2">
      <c r="K1087" s="40"/>
      <c r="L1087" s="40"/>
      <c r="M1087" s="40"/>
      <c r="AE1087" s="3"/>
    </row>
    <row r="1088" spans="11:31" x14ac:dyDescent="0.2">
      <c r="K1088" s="40"/>
      <c r="L1088" s="40"/>
      <c r="M1088" s="40"/>
      <c r="AE1088" s="3"/>
    </row>
    <row r="1089" spans="11:31" x14ac:dyDescent="0.2">
      <c r="K1089" s="40"/>
      <c r="R1089" s="59"/>
      <c r="AE1089" s="3"/>
    </row>
    <row r="1090" spans="11:31" x14ac:dyDescent="0.2">
      <c r="K1090" s="40"/>
      <c r="L1090" s="40"/>
      <c r="M1090" s="40"/>
      <c r="AE1090" s="3"/>
    </row>
    <row r="1091" spans="11:31" x14ac:dyDescent="0.2">
      <c r="K1091" s="40"/>
      <c r="L1091" s="40"/>
      <c r="M1091" s="40"/>
      <c r="AE1091" s="3"/>
    </row>
    <row r="1092" spans="11:31" x14ac:dyDescent="0.2">
      <c r="K1092" s="40"/>
      <c r="L1092" s="40"/>
      <c r="M1092" s="40"/>
      <c r="AE1092" s="3"/>
    </row>
    <row r="1093" spans="11:31" x14ac:dyDescent="0.2">
      <c r="K1093" s="40"/>
      <c r="L1093" s="40"/>
      <c r="M1093" s="40"/>
      <c r="AE1093" s="3"/>
    </row>
    <row r="1094" spans="11:31" x14ac:dyDescent="0.2">
      <c r="K1094" s="40"/>
      <c r="L1094" s="40"/>
      <c r="M1094" s="40"/>
      <c r="AE1094" s="3"/>
    </row>
    <row r="1095" spans="11:31" x14ac:dyDescent="0.2">
      <c r="K1095" s="40"/>
      <c r="L1095" s="40"/>
      <c r="M1095" s="40"/>
      <c r="AE1095" s="3"/>
    </row>
    <row r="1096" spans="11:31" x14ac:dyDescent="0.2">
      <c r="K1096" s="40"/>
      <c r="L1096" s="40"/>
      <c r="M1096" s="40"/>
      <c r="AE1096" s="3"/>
    </row>
    <row r="1097" spans="11:31" x14ac:dyDescent="0.2">
      <c r="K1097" s="40"/>
      <c r="L1097" s="40"/>
      <c r="M1097" s="40"/>
      <c r="AE1097" s="3"/>
    </row>
    <row r="1098" spans="11:31" x14ac:dyDescent="0.2">
      <c r="M1098" s="3"/>
      <c r="R1098" s="59"/>
      <c r="AE1098" s="3"/>
    </row>
    <row r="1099" spans="11:31" x14ac:dyDescent="0.2">
      <c r="K1099" s="40"/>
      <c r="L1099" s="40"/>
      <c r="M1099" s="40"/>
      <c r="AE1099" s="3"/>
    </row>
    <row r="1100" spans="11:31" x14ac:dyDescent="0.2">
      <c r="K1100" s="40"/>
      <c r="L1100" s="40"/>
      <c r="M1100" s="40"/>
      <c r="AE1100" s="3"/>
    </row>
    <row r="1101" spans="11:31" x14ac:dyDescent="0.2">
      <c r="K1101" s="40"/>
      <c r="L1101" s="40"/>
      <c r="M1101" s="40"/>
      <c r="AE1101" s="3"/>
    </row>
    <row r="1102" spans="11:31" x14ac:dyDescent="0.2">
      <c r="K1102" s="40"/>
      <c r="L1102" s="40"/>
      <c r="M1102" s="40"/>
      <c r="AE1102" s="3"/>
    </row>
    <row r="1103" spans="11:31" x14ac:dyDescent="0.2">
      <c r="K1103" s="40"/>
      <c r="L1103" s="40"/>
      <c r="M1103" s="40"/>
      <c r="AE1103" s="3"/>
    </row>
    <row r="1104" spans="11:31" x14ac:dyDescent="0.2">
      <c r="K1104" s="40"/>
      <c r="L1104" s="40"/>
      <c r="M1104" s="40"/>
      <c r="AE1104" s="3"/>
    </row>
    <row r="1105" spans="11:31" x14ac:dyDescent="0.2">
      <c r="K1105" s="40"/>
      <c r="L1105" s="40"/>
      <c r="M1105" s="40"/>
      <c r="AE1105" s="3"/>
    </row>
    <row r="1106" spans="11:31" x14ac:dyDescent="0.2">
      <c r="K1106" s="40"/>
      <c r="L1106" s="40"/>
      <c r="M1106" s="40"/>
      <c r="AE1106" s="3"/>
    </row>
    <row r="1107" spans="11:31" x14ac:dyDescent="0.2">
      <c r="M1107" s="3"/>
      <c r="R1107" s="59"/>
      <c r="AE1107" s="3"/>
    </row>
    <row r="1108" spans="11:31" x14ac:dyDescent="0.2">
      <c r="K1108" s="40"/>
      <c r="L1108" s="40"/>
      <c r="M1108" s="40"/>
      <c r="AE1108" s="3"/>
    </row>
    <row r="1109" spans="11:31" x14ac:dyDescent="0.2">
      <c r="M1109" s="3"/>
      <c r="AE1109" s="3"/>
    </row>
    <row r="1110" spans="11:31" x14ac:dyDescent="0.2">
      <c r="M1110" s="3"/>
      <c r="AE1110" s="3"/>
    </row>
    <row r="1111" spans="11:31" x14ac:dyDescent="0.2">
      <c r="M1111" s="3"/>
      <c r="AE1111" s="3"/>
    </row>
    <row r="1112" spans="11:31" x14ac:dyDescent="0.2">
      <c r="M1112" s="3"/>
      <c r="AE1112" s="3"/>
    </row>
    <row r="1113" spans="11:31" x14ac:dyDescent="0.2">
      <c r="M1113" s="3"/>
      <c r="AE1113" s="3"/>
    </row>
    <row r="1114" spans="11:31" x14ac:dyDescent="0.2">
      <c r="M1114" s="3"/>
      <c r="AE1114" s="3"/>
    </row>
    <row r="1115" spans="11:31" x14ac:dyDescent="0.2">
      <c r="M1115" s="3"/>
      <c r="AE1115" s="3"/>
    </row>
    <row r="1116" spans="11:31" x14ac:dyDescent="0.2">
      <c r="M1116" s="3"/>
      <c r="R1116" s="59"/>
      <c r="AE1116" s="3"/>
    </row>
    <row r="1117" spans="11:31" x14ac:dyDescent="0.2">
      <c r="M1117" s="3"/>
      <c r="AE1117" s="3"/>
    </row>
    <row r="1118" spans="11:31" x14ac:dyDescent="0.2">
      <c r="K1118" s="40"/>
      <c r="L1118" s="40"/>
      <c r="M1118" s="40"/>
      <c r="AE1118" s="3"/>
    </row>
    <row r="1119" spans="11:31" x14ac:dyDescent="0.2">
      <c r="K1119" s="40"/>
      <c r="L1119" s="40"/>
      <c r="M1119" s="40"/>
      <c r="AE1119" s="3"/>
    </row>
    <row r="1120" spans="11:31" x14ac:dyDescent="0.2">
      <c r="K1120" s="40"/>
      <c r="L1120" s="40"/>
      <c r="M1120" s="40"/>
      <c r="AE1120" s="3"/>
    </row>
    <row r="1121" spans="11:31" x14ac:dyDescent="0.2">
      <c r="K1121" s="40"/>
      <c r="L1121" s="40"/>
      <c r="M1121" s="40"/>
      <c r="Q1121" s="67"/>
      <c r="AE1121" s="3"/>
    </row>
    <row r="1122" spans="11:31" x14ac:dyDescent="0.2">
      <c r="K1122" s="40"/>
      <c r="L1122" s="40"/>
      <c r="M1122" s="40"/>
      <c r="AE1122" s="3"/>
    </row>
    <row r="1123" spans="11:31" x14ac:dyDescent="0.2">
      <c r="K1123" s="40"/>
      <c r="L1123" s="40"/>
      <c r="M1123" s="40"/>
      <c r="Q1123" s="67"/>
      <c r="AE1123" s="3"/>
    </row>
    <row r="1124" spans="11:31" x14ac:dyDescent="0.2">
      <c r="K1124" s="40"/>
      <c r="L1124" s="40"/>
      <c r="M1124" s="40"/>
      <c r="AE1124" s="3"/>
    </row>
    <row r="1125" spans="11:31" x14ac:dyDescent="0.2">
      <c r="K1125" s="40"/>
      <c r="R1125" s="59"/>
      <c r="AE1125" s="3"/>
    </row>
    <row r="1126" spans="11:31" x14ac:dyDescent="0.2">
      <c r="K1126" s="40"/>
      <c r="L1126" s="40"/>
      <c r="M1126" s="40"/>
      <c r="AE1126" s="3"/>
    </row>
    <row r="1127" spans="11:31" x14ac:dyDescent="0.2">
      <c r="K1127" s="40"/>
      <c r="L1127" s="40"/>
      <c r="M1127" s="40"/>
      <c r="AE1127" s="3"/>
    </row>
    <row r="1128" spans="11:31" x14ac:dyDescent="0.2">
      <c r="K1128" s="40"/>
      <c r="L1128" s="40"/>
      <c r="M1128" s="40"/>
      <c r="AE1128" s="3"/>
    </row>
    <row r="1129" spans="11:31" x14ac:dyDescent="0.2">
      <c r="K1129" s="40"/>
      <c r="L1129" s="40"/>
      <c r="M1129" s="40"/>
      <c r="AE1129" s="3"/>
    </row>
    <row r="1130" spans="11:31" x14ac:dyDescent="0.2">
      <c r="K1130" s="40"/>
      <c r="L1130" s="40"/>
      <c r="M1130" s="40"/>
      <c r="AE1130" s="3"/>
    </row>
    <row r="1131" spans="11:31" x14ac:dyDescent="0.2">
      <c r="K1131" s="40"/>
      <c r="L1131" s="40"/>
      <c r="M1131" s="40"/>
      <c r="AE1131" s="3"/>
    </row>
    <row r="1132" spans="11:31" x14ac:dyDescent="0.2">
      <c r="K1132" s="40"/>
      <c r="L1132" s="40"/>
      <c r="M1132" s="40"/>
      <c r="AE1132" s="3"/>
    </row>
    <row r="1133" spans="11:31" x14ac:dyDescent="0.2">
      <c r="K1133" s="40"/>
      <c r="L1133" s="40"/>
      <c r="M1133" s="40"/>
      <c r="AE1133" s="3"/>
    </row>
    <row r="1134" spans="11:31" x14ac:dyDescent="0.2">
      <c r="M1134" s="3"/>
      <c r="R1134" s="59"/>
      <c r="AE1134" s="3"/>
    </row>
    <row r="1135" spans="11:31" x14ac:dyDescent="0.2">
      <c r="K1135" s="40"/>
      <c r="L1135" s="40"/>
      <c r="M1135" s="40"/>
      <c r="AE1135" s="3"/>
    </row>
    <row r="1136" spans="11:31" x14ac:dyDescent="0.2">
      <c r="K1136" s="40"/>
      <c r="L1136" s="40"/>
      <c r="M1136" s="40"/>
      <c r="AE1136" s="3"/>
    </row>
    <row r="1137" spans="11:31" x14ac:dyDescent="0.2">
      <c r="K1137" s="40"/>
      <c r="L1137" s="40"/>
      <c r="M1137" s="40"/>
      <c r="AE1137" s="3"/>
    </row>
    <row r="1138" spans="11:31" x14ac:dyDescent="0.2">
      <c r="K1138" s="40"/>
      <c r="L1138" s="40"/>
      <c r="M1138" s="40"/>
      <c r="AE1138" s="3"/>
    </row>
    <row r="1139" spans="11:31" x14ac:dyDescent="0.2">
      <c r="K1139" s="40"/>
      <c r="L1139" s="40"/>
      <c r="M1139" s="40"/>
      <c r="AE1139" s="3"/>
    </row>
    <row r="1140" spans="11:31" x14ac:dyDescent="0.2">
      <c r="K1140" s="40"/>
      <c r="L1140" s="40"/>
      <c r="M1140" s="40"/>
      <c r="AE1140" s="3"/>
    </row>
    <row r="1141" spans="11:31" x14ac:dyDescent="0.2">
      <c r="K1141" s="40"/>
      <c r="L1141" s="40"/>
      <c r="M1141" s="40"/>
      <c r="AE1141" s="3"/>
    </row>
    <row r="1142" spans="11:31" x14ac:dyDescent="0.2">
      <c r="M1142" s="3"/>
      <c r="AE1142" s="3"/>
    </row>
    <row r="1143" spans="11:31" x14ac:dyDescent="0.2">
      <c r="M1143" s="3"/>
      <c r="R1143" s="59"/>
      <c r="AE1143" s="3"/>
    </row>
    <row r="1144" spans="11:31" x14ac:dyDescent="0.2">
      <c r="M1144" s="3"/>
      <c r="AE1144" s="3"/>
    </row>
    <row r="1145" spans="11:31" x14ac:dyDescent="0.2">
      <c r="M1145" s="3"/>
      <c r="AE1145" s="3"/>
    </row>
    <row r="1146" spans="11:31" x14ac:dyDescent="0.2">
      <c r="M1146" s="3"/>
      <c r="AE1146" s="3"/>
    </row>
    <row r="1147" spans="11:31" x14ac:dyDescent="0.2">
      <c r="M1147" s="3"/>
      <c r="AE1147" s="3"/>
    </row>
    <row r="1148" spans="11:31" x14ac:dyDescent="0.2">
      <c r="M1148" s="3"/>
      <c r="AE1148" s="3"/>
    </row>
    <row r="1149" spans="11:31" x14ac:dyDescent="0.2">
      <c r="M1149" s="3"/>
      <c r="AE1149" s="3"/>
    </row>
    <row r="1150" spans="11:31" x14ac:dyDescent="0.2">
      <c r="M1150" s="3"/>
      <c r="AE1150" s="3"/>
    </row>
    <row r="1151" spans="11:31" x14ac:dyDescent="0.2">
      <c r="M1151" s="3"/>
      <c r="AE1151" s="3"/>
    </row>
    <row r="1152" spans="11:31" x14ac:dyDescent="0.2">
      <c r="M1152" s="3"/>
      <c r="R1152" s="59"/>
      <c r="AE1152" s="3"/>
    </row>
    <row r="1153" spans="13:31" x14ac:dyDescent="0.2">
      <c r="M1153" s="3"/>
      <c r="AE1153" s="3"/>
    </row>
    <row r="1154" spans="13:31" x14ac:dyDescent="0.2">
      <c r="M1154" s="3"/>
      <c r="AE1154" s="3"/>
    </row>
    <row r="1155" spans="13:31" x14ac:dyDescent="0.2">
      <c r="M1155" s="3"/>
      <c r="AE1155" s="3"/>
    </row>
    <row r="1156" spans="13:31" x14ac:dyDescent="0.2">
      <c r="M1156" s="3"/>
      <c r="AE1156" s="3"/>
    </row>
    <row r="1157" spans="13:31" x14ac:dyDescent="0.2">
      <c r="M1157" s="3"/>
      <c r="AE1157" s="3"/>
    </row>
    <row r="1158" spans="13:31" x14ac:dyDescent="0.2">
      <c r="M1158" s="3"/>
      <c r="AE1158" s="3"/>
    </row>
    <row r="1159" spans="13:31" x14ac:dyDescent="0.2">
      <c r="M1159" s="3"/>
      <c r="AE1159" s="3"/>
    </row>
    <row r="1160" spans="13:31" x14ac:dyDescent="0.2">
      <c r="M1160" s="3"/>
      <c r="AE1160" s="3"/>
    </row>
    <row r="1161" spans="13:31" x14ac:dyDescent="0.2">
      <c r="R1161" s="59"/>
      <c r="AE1161" s="3"/>
    </row>
    <row r="1162" spans="13:31" x14ac:dyDescent="0.2">
      <c r="M1162" s="3"/>
      <c r="AE1162" s="3"/>
    </row>
    <row r="1163" spans="13:31" x14ac:dyDescent="0.2">
      <c r="M1163" s="3"/>
      <c r="AE1163" s="3"/>
    </row>
    <row r="1164" spans="13:31" x14ac:dyDescent="0.2">
      <c r="M1164" s="3"/>
      <c r="AE1164" s="3"/>
    </row>
    <row r="1165" spans="13:31" x14ac:dyDescent="0.2">
      <c r="M1165" s="3"/>
      <c r="AE1165" s="3"/>
    </row>
    <row r="1166" spans="13:31" x14ac:dyDescent="0.2">
      <c r="M1166" s="3"/>
      <c r="AE1166" s="3"/>
    </row>
    <row r="1167" spans="13:31" x14ac:dyDescent="0.2">
      <c r="M1167" s="3"/>
      <c r="AE1167" s="3"/>
    </row>
    <row r="1168" spans="13:31" x14ac:dyDescent="0.2">
      <c r="M1168" s="3"/>
      <c r="AE1168" s="3"/>
    </row>
    <row r="1169" spans="13:31" x14ac:dyDescent="0.2">
      <c r="M1169" s="3"/>
      <c r="AE1169" s="3"/>
    </row>
    <row r="1170" spans="13:31" x14ac:dyDescent="0.2">
      <c r="R1170" s="59"/>
      <c r="AE1170" s="3"/>
    </row>
    <row r="1171" spans="13:31" x14ac:dyDescent="0.2">
      <c r="M1171" s="3"/>
      <c r="AE1171" s="3"/>
    </row>
    <row r="1172" spans="13:31" x14ac:dyDescent="0.2">
      <c r="M1172" s="3"/>
      <c r="AE1172" s="3"/>
    </row>
    <row r="1173" spans="13:31" x14ac:dyDescent="0.2">
      <c r="M1173" s="3"/>
      <c r="AE1173" s="3"/>
    </row>
    <row r="1174" spans="13:31" x14ac:dyDescent="0.2">
      <c r="M1174" s="3"/>
      <c r="AE1174" s="3"/>
    </row>
    <row r="1175" spans="13:31" x14ac:dyDescent="0.2">
      <c r="M1175" s="3"/>
      <c r="AE1175" s="3"/>
    </row>
    <row r="1176" spans="13:31" x14ac:dyDescent="0.2">
      <c r="M1176" s="3"/>
      <c r="AE1176" s="3"/>
    </row>
    <row r="1177" spans="13:31" x14ac:dyDescent="0.2">
      <c r="M1177" s="3"/>
      <c r="AE1177" s="3"/>
    </row>
    <row r="1178" spans="13:31" x14ac:dyDescent="0.2">
      <c r="M1178" s="3"/>
      <c r="AE1178" s="3"/>
    </row>
    <row r="1179" spans="13:31" x14ac:dyDescent="0.2">
      <c r="M1179" s="3"/>
      <c r="R1179" s="59"/>
      <c r="AE1179" s="3"/>
    </row>
    <row r="1180" spans="13:31" x14ac:dyDescent="0.2">
      <c r="M1180" s="3"/>
      <c r="AE1180" s="3"/>
    </row>
    <row r="1181" spans="13:31" x14ac:dyDescent="0.2">
      <c r="M1181" s="3"/>
      <c r="AE1181" s="3"/>
    </row>
    <row r="1182" spans="13:31" x14ac:dyDescent="0.2">
      <c r="M1182" s="3"/>
      <c r="AE1182" s="3"/>
    </row>
    <row r="1183" spans="13:31" x14ac:dyDescent="0.2">
      <c r="M1183" s="3"/>
      <c r="AE1183" s="3"/>
    </row>
    <row r="1184" spans="13:31" x14ac:dyDescent="0.2">
      <c r="M1184" s="3"/>
      <c r="AE1184" s="3"/>
    </row>
    <row r="1185" spans="13:31" x14ac:dyDescent="0.2">
      <c r="M1185" s="3"/>
      <c r="AE1185" s="3"/>
    </row>
    <row r="1186" spans="13:31" x14ac:dyDescent="0.2">
      <c r="M1186" s="3"/>
      <c r="AE1186" s="3"/>
    </row>
    <row r="1187" spans="13:31" x14ac:dyDescent="0.2">
      <c r="M1187" s="3"/>
      <c r="AE1187" s="3"/>
    </row>
    <row r="1188" spans="13:31" x14ac:dyDescent="0.2">
      <c r="M1188" s="3"/>
      <c r="R1188" s="59"/>
      <c r="AE1188" s="3"/>
    </row>
    <row r="1189" spans="13:31" x14ac:dyDescent="0.2">
      <c r="M1189" s="3"/>
      <c r="AE1189" s="3"/>
    </row>
    <row r="1190" spans="13:31" x14ac:dyDescent="0.2">
      <c r="M1190" s="3"/>
      <c r="AE1190" s="3"/>
    </row>
    <row r="1191" spans="13:31" x14ac:dyDescent="0.2">
      <c r="M1191" s="3"/>
      <c r="AE1191" s="3"/>
    </row>
    <row r="1192" spans="13:31" x14ac:dyDescent="0.2">
      <c r="M1192" s="3"/>
      <c r="AE1192" s="3"/>
    </row>
    <row r="1193" spans="13:31" x14ac:dyDescent="0.2">
      <c r="M1193" s="3"/>
      <c r="AE1193" s="3"/>
    </row>
    <row r="1194" spans="13:31" x14ac:dyDescent="0.2">
      <c r="M1194" s="3"/>
      <c r="AE1194" s="3"/>
    </row>
    <row r="1195" spans="13:31" x14ac:dyDescent="0.2">
      <c r="M1195" s="3"/>
      <c r="AE1195" s="3"/>
    </row>
    <row r="1196" spans="13:31" x14ac:dyDescent="0.2">
      <c r="M1196" s="3"/>
      <c r="AE1196" s="3"/>
    </row>
    <row r="1197" spans="13:31" x14ac:dyDescent="0.2">
      <c r="R1197" s="59"/>
      <c r="AE1197" s="3"/>
    </row>
    <row r="1198" spans="13:31" x14ac:dyDescent="0.2">
      <c r="M1198" s="3"/>
      <c r="AE1198" s="3"/>
    </row>
    <row r="1199" spans="13:31" x14ac:dyDescent="0.2">
      <c r="M1199" s="3"/>
      <c r="AE1199" s="3"/>
    </row>
    <row r="1200" spans="13:31" x14ac:dyDescent="0.2">
      <c r="M1200" s="3"/>
      <c r="AE1200" s="3"/>
    </row>
    <row r="1201" spans="13:31" x14ac:dyDescent="0.2">
      <c r="M1201" s="3"/>
      <c r="AE1201" s="3"/>
    </row>
    <row r="1202" spans="13:31" x14ac:dyDescent="0.2">
      <c r="M1202" s="3"/>
      <c r="AE1202" s="3"/>
    </row>
    <row r="1203" spans="13:31" x14ac:dyDescent="0.2">
      <c r="M1203" s="3"/>
      <c r="AE1203" s="3"/>
    </row>
    <row r="1204" spans="13:31" x14ac:dyDescent="0.2">
      <c r="M1204" s="3"/>
      <c r="AE1204" s="3"/>
    </row>
    <row r="1205" spans="13:31" x14ac:dyDescent="0.2">
      <c r="M1205" s="3"/>
      <c r="AE1205" s="3"/>
    </row>
    <row r="1206" spans="13:31" x14ac:dyDescent="0.2">
      <c r="R1206" s="59"/>
      <c r="AE1206" s="3"/>
    </row>
    <row r="1207" spans="13:31" x14ac:dyDescent="0.2">
      <c r="M1207" s="3"/>
      <c r="AE1207" s="3"/>
    </row>
    <row r="1208" spans="13:31" x14ac:dyDescent="0.2">
      <c r="M1208" s="3"/>
      <c r="AE1208" s="3"/>
    </row>
    <row r="1209" spans="13:31" x14ac:dyDescent="0.2">
      <c r="M1209" s="3"/>
      <c r="AE1209" s="3"/>
    </row>
    <row r="1210" spans="13:31" x14ac:dyDescent="0.2">
      <c r="M1210" s="3"/>
      <c r="AE1210" s="3"/>
    </row>
    <row r="1211" spans="13:31" x14ac:dyDescent="0.2">
      <c r="M1211" s="3"/>
      <c r="AE1211" s="3"/>
    </row>
    <row r="1212" spans="13:31" x14ac:dyDescent="0.2">
      <c r="M1212" s="3"/>
      <c r="AE1212" s="3"/>
    </row>
    <row r="1213" spans="13:31" x14ac:dyDescent="0.2">
      <c r="M1213" s="3"/>
      <c r="AE1213" s="3"/>
    </row>
    <row r="1214" spans="13:31" x14ac:dyDescent="0.2">
      <c r="M1214" s="3"/>
      <c r="AE1214" s="3"/>
    </row>
    <row r="1215" spans="13:31" x14ac:dyDescent="0.2">
      <c r="M1215" s="3"/>
      <c r="R1215" s="59"/>
      <c r="AE1215" s="3"/>
    </row>
    <row r="1216" spans="13:31" x14ac:dyDescent="0.2">
      <c r="M1216" s="3"/>
      <c r="AE1216" s="3"/>
    </row>
    <row r="1217" spans="13:31" x14ac:dyDescent="0.2">
      <c r="M1217" s="3"/>
      <c r="AE1217" s="3"/>
    </row>
    <row r="1218" spans="13:31" x14ac:dyDescent="0.2">
      <c r="M1218" s="3"/>
      <c r="AE1218" s="3"/>
    </row>
    <row r="1219" spans="13:31" x14ac:dyDescent="0.2">
      <c r="M1219" s="3"/>
      <c r="AE1219" s="3"/>
    </row>
    <row r="1220" spans="13:31" x14ac:dyDescent="0.2">
      <c r="M1220" s="3"/>
      <c r="AE1220" s="3"/>
    </row>
    <row r="1221" spans="13:31" x14ac:dyDescent="0.2">
      <c r="M1221" s="3"/>
      <c r="AE1221" s="3"/>
    </row>
    <row r="1222" spans="13:31" x14ac:dyDescent="0.2">
      <c r="M1222" s="3"/>
      <c r="AE1222" s="3"/>
    </row>
    <row r="1223" spans="13:31" x14ac:dyDescent="0.2">
      <c r="M1223" s="3"/>
      <c r="AE1223" s="3"/>
    </row>
    <row r="1224" spans="13:31" x14ac:dyDescent="0.2">
      <c r="M1224" s="3"/>
      <c r="R1224" s="59"/>
      <c r="AE1224" s="3"/>
    </row>
    <row r="1225" spans="13:31" x14ac:dyDescent="0.2">
      <c r="M1225" s="3"/>
      <c r="AE1225" s="3"/>
    </row>
    <row r="1226" spans="13:31" x14ac:dyDescent="0.2">
      <c r="M1226" s="3"/>
      <c r="AE1226" s="3"/>
    </row>
    <row r="1227" spans="13:31" x14ac:dyDescent="0.2">
      <c r="M1227" s="3"/>
      <c r="AE1227" s="3"/>
    </row>
    <row r="1228" spans="13:31" x14ac:dyDescent="0.2">
      <c r="M1228" s="3"/>
      <c r="AE1228" s="3"/>
    </row>
    <row r="1229" spans="13:31" x14ac:dyDescent="0.2">
      <c r="M1229" s="3"/>
      <c r="AE1229" s="3"/>
    </row>
    <row r="1230" spans="13:31" x14ac:dyDescent="0.2">
      <c r="M1230" s="3"/>
      <c r="AE1230" s="3"/>
    </row>
    <row r="1231" spans="13:31" x14ac:dyDescent="0.2">
      <c r="M1231" s="3"/>
      <c r="AE1231" s="3"/>
    </row>
    <row r="1232" spans="13:31" x14ac:dyDescent="0.2">
      <c r="M1232" s="3"/>
      <c r="AE1232" s="3"/>
    </row>
    <row r="1233" spans="13:31" x14ac:dyDescent="0.2">
      <c r="R1233" s="59"/>
      <c r="AE1233" s="3"/>
    </row>
    <row r="1234" spans="13:31" x14ac:dyDescent="0.2">
      <c r="M1234" s="3"/>
      <c r="AE1234" s="3"/>
    </row>
    <row r="1235" spans="13:31" x14ac:dyDescent="0.2">
      <c r="M1235" s="3"/>
      <c r="AE1235" s="3"/>
    </row>
    <row r="1236" spans="13:31" x14ac:dyDescent="0.2">
      <c r="M1236" s="3"/>
      <c r="AE1236" s="3"/>
    </row>
    <row r="1237" spans="13:31" x14ac:dyDescent="0.2">
      <c r="M1237" s="3"/>
      <c r="AE1237" s="3"/>
    </row>
    <row r="1238" spans="13:31" x14ac:dyDescent="0.2">
      <c r="M1238" s="3"/>
      <c r="AE1238" s="3"/>
    </row>
    <row r="1239" spans="13:31" x14ac:dyDescent="0.2">
      <c r="M1239" s="3"/>
      <c r="AE1239" s="3"/>
    </row>
    <row r="1240" spans="13:31" x14ac:dyDescent="0.2">
      <c r="M1240" s="3"/>
      <c r="AE1240" s="3"/>
    </row>
    <row r="1241" spans="13:31" x14ac:dyDescent="0.2">
      <c r="M1241" s="3"/>
      <c r="AE1241" s="3"/>
    </row>
    <row r="1242" spans="13:31" x14ac:dyDescent="0.2">
      <c r="M1242" s="3"/>
      <c r="R1242" s="59"/>
      <c r="AE1242" s="3"/>
    </row>
    <row r="1243" spans="13:31" x14ac:dyDescent="0.2">
      <c r="M1243" s="3"/>
      <c r="AE1243" s="3"/>
    </row>
    <row r="1244" spans="13:31" x14ac:dyDescent="0.2">
      <c r="M1244" s="3"/>
      <c r="AE1244" s="3"/>
    </row>
    <row r="1245" spans="13:31" x14ac:dyDescent="0.2">
      <c r="M1245" s="3"/>
      <c r="AE1245" s="3"/>
    </row>
    <row r="1246" spans="13:31" x14ac:dyDescent="0.2">
      <c r="M1246" s="3"/>
      <c r="AE1246" s="3"/>
    </row>
    <row r="1247" spans="13:31" x14ac:dyDescent="0.2">
      <c r="M1247" s="3"/>
      <c r="AE1247" s="3"/>
    </row>
    <row r="1248" spans="13:31" x14ac:dyDescent="0.2">
      <c r="M1248" s="3"/>
      <c r="AE1248" s="3"/>
    </row>
    <row r="1249" spans="1:31" x14ac:dyDescent="0.2">
      <c r="M1249" s="3"/>
      <c r="AE1249" s="3"/>
    </row>
    <row r="1250" spans="1:31" x14ac:dyDescent="0.2">
      <c r="M1250" s="3"/>
      <c r="AE1250" s="3"/>
    </row>
    <row r="1251" spans="1:31" x14ac:dyDescent="0.2">
      <c r="M1251" s="3"/>
      <c r="R1251" s="59"/>
      <c r="AE1251" s="3"/>
    </row>
    <row r="1252" spans="1:31" x14ac:dyDescent="0.2">
      <c r="M1252" s="3"/>
      <c r="AE1252" s="3"/>
    </row>
    <row r="1253" spans="1:31" x14ac:dyDescent="0.2">
      <c r="M1253" s="3"/>
      <c r="AE1253" s="3"/>
    </row>
    <row r="1254" spans="1:31" x14ac:dyDescent="0.2">
      <c r="M1254" s="3"/>
      <c r="AE1254" s="3"/>
    </row>
    <row r="1255" spans="1:31" x14ac:dyDescent="0.2">
      <c r="M1255" s="3"/>
      <c r="AE1255" s="3"/>
    </row>
    <row r="1256" spans="1:31" x14ac:dyDescent="0.2">
      <c r="M1256" s="3"/>
      <c r="AE1256" s="3"/>
    </row>
    <row r="1257" spans="1:31" x14ac:dyDescent="0.2">
      <c r="M1257" s="3"/>
      <c r="AE1257" s="3"/>
    </row>
    <row r="1258" spans="1:31" x14ac:dyDescent="0.2">
      <c r="M1258" s="3"/>
      <c r="AE1258" s="3"/>
    </row>
    <row r="1259" spans="1:31" x14ac:dyDescent="0.2">
      <c r="M1259" s="3"/>
      <c r="AE1259" s="3"/>
    </row>
    <row r="1260" spans="1:31" x14ac:dyDescent="0.2">
      <c r="M1260" s="3"/>
      <c r="R1260" s="59"/>
      <c r="AE1260" s="3"/>
    </row>
    <row r="1261" spans="1:31" x14ac:dyDescent="0.2">
      <c r="A1261" s="3" t="s">
        <v>1457</v>
      </c>
      <c r="B1261" s="3" t="str">
        <f t="shared" ref="B1219:B1282" si="16">"P"&amp;IF(INT((ROW()+34)/36)&gt;=10,INT((ROW()+34)/36),"0"&amp;INT((ROW()+34)/36))</f>
        <v>P35</v>
      </c>
      <c r="C1261" s="3" t="s">
        <v>541</v>
      </c>
      <c r="D1261" s="3" t="s">
        <v>544</v>
      </c>
      <c r="E1261" t="str">
        <f t="shared" ref="E1218:E1281" si="17">A1261&amp;B1261&amp;C1261&amp;D1261</f>
        <v>M22P35U04N09</v>
      </c>
      <c r="F1261" s="26">
        <f ca="1">IFERROR(VLOOKUP(G1261,模型表!C:U,19,0),0)</f>
        <v>0</v>
      </c>
      <c r="H1261" s="26" t="str">
        <f ca="1">IFERROR(IF($F1261=0,"",(VLOOKUP(RIGHT(A1261,2)+0,难度表!B:F,3,FALSE)*K1261+N1261)),0)</f>
        <v/>
      </c>
      <c r="I1261" s="26" t="str">
        <f ca="1">IFERROR(IF($F1261=0,"",(VLOOKUP(RIGHT(B1261,2)+0,难度表!B:F,4,FALSE)*L1261+O1261)),0)</f>
        <v/>
      </c>
      <c r="J1261" s="26" t="str">
        <f ca="1">IFERROR(IF($F1261=0,"",(VLOOKUP(RIGHT(B1261,2)+0,难度表!B:F,5,FALSE)*M1261+P1261)),0)</f>
        <v/>
      </c>
      <c r="K1261" s="26" t="s">
        <v>1081</v>
      </c>
      <c r="L1261" s="26" t="s">
        <v>1081</v>
      </c>
      <c r="M1261" s="3" t="s">
        <v>1081</v>
      </c>
      <c r="N1261" s="26">
        <v>0</v>
      </c>
      <c r="O1261" s="26">
        <v>0</v>
      </c>
      <c r="P1261" s="26">
        <v>0</v>
      </c>
      <c r="Q1261" s="26">
        <v>0</v>
      </c>
      <c r="R1261" s="58" t="s">
        <v>545</v>
      </c>
      <c r="S1261" s="26">
        <v>1</v>
      </c>
      <c r="T1261" s="26">
        <v>0</v>
      </c>
      <c r="U1261" s="26">
        <f ca="1">IFERROR(VLOOKUP(G1261,模型表!$C:$T,18,FALSE),0)</f>
        <v>0</v>
      </c>
      <c r="V1261" s="26">
        <f>IFERROR(VLOOKUP(G1261,模型表!$C:$J,8,FALSE),0)</f>
        <v>0</v>
      </c>
      <c r="W1261" s="26" t="s">
        <v>1081</v>
      </c>
      <c r="X1261" s="26">
        <v>12</v>
      </c>
      <c r="Y1261" s="26" t="str" cm="1">
        <f t="array" aca="1" ref="Y1261" ca="1">INDEX(E:E,SMALL(IF($F$2:$F$3000,ROW($2:$3000),4^8),ROW(A1260)))&amp;""</f>
        <v/>
      </c>
      <c r="Z1261" s="26" t="str">
        <f t="shared" ref="Z1219:Z1282" ca="1" si="18">IF(Y1261="","",IF(RIGHT(Y1261,2)="08",1,0))</f>
        <v/>
      </c>
      <c r="AA1261" s="26" t="str">
        <f t="shared" ref="AA1219:AA1282" ca="1" si="19">IFERROR(RIGHT(Y1261,1)*1,"")</f>
        <v/>
      </c>
      <c r="AC1261" s="26" t="str">
        <f ca="1">IFERROR(IFERROR(VLOOKUP($V1261,索引表!$L$7:$O$13,2,FALSE)*VLOOKUP(VLOOKUP($G1261,索引表!$R:$U,4,FALSE),索引表!$I$18:$L$30,2,FALSE)*VLOOKUP($U1261,索引表!E:F,2,FALSE),IF($U1261="小怪",0.738,"")),0)</f>
        <v/>
      </c>
      <c r="AD1261" s="26" t="str">
        <f ca="1">IFERROR(IFERROR(VLOOKUP($V1261,索引表!$L$7:$O$13,3,FALSE)*VLOOKUP(VLOOKUP($G1261,索引表!$R:$U,4,FALSE),索引表!$I$18:$L$30,3,FALSE)*VLOOKUP($U1261,索引表!G:H,2,FALSE)*0.3,IF($U1261="小怪",0.2,"")),0)</f>
        <v/>
      </c>
      <c r="AE1261" s="3" t="str">
        <f ca="1">IFERROR(IF(D1261="N08",IF(F1261&lt;&gt;0,50,""),IFERROR(VLOOKUP($V1261,索引表!$L$7:$O$13,4,FALSE)*VLOOKUP(VLOOKUP($G1261,索引表!$R:$U,4,FALSE),索引表!$I$18:$L$30,4,FALSE)*VLOOKUP($U1261,索引表!I:J,2,FALSE)*4,IF($U1261="小怪",1*3.45*0.9*0.9,""))),0)</f>
        <v/>
      </c>
    </row>
    <row r="1262" spans="1:31" x14ac:dyDescent="0.2">
      <c r="A1262" s="3" t="s">
        <v>1457</v>
      </c>
      <c r="B1262" s="3" t="str">
        <f t="shared" si="16"/>
        <v>P36</v>
      </c>
      <c r="C1262" s="3" t="s">
        <v>532</v>
      </c>
      <c r="D1262" s="3" t="s">
        <v>533</v>
      </c>
      <c r="E1262" t="str">
        <f t="shared" si="17"/>
        <v>M22P36U01N01</v>
      </c>
      <c r="F1262" s="26">
        <f ca="1">IFERROR(VLOOKUP(G1262,模型表!C:U,19,0),0)</f>
        <v>0</v>
      </c>
      <c r="H1262" s="26" t="str">
        <f ca="1">IFERROR(IF($F1262=0,"",(VLOOKUP(RIGHT(A1262,2)+0,难度表!B:F,3,FALSE)*K1262+N1262)),0)</f>
        <v/>
      </c>
      <c r="I1262" s="26" t="str">
        <f ca="1">IFERROR(IF($F1262=0,"",(VLOOKUP(RIGHT(B1262,2)+0,难度表!B:F,4,FALSE)*L1262+O1262)),0)</f>
        <v/>
      </c>
      <c r="J1262" s="26" t="str">
        <f ca="1">IFERROR(IF($F1262=0,"",(VLOOKUP(RIGHT(B1262,2)+0,难度表!B:F,5,FALSE)*M1262+P1262)),0)</f>
        <v/>
      </c>
      <c r="K1262" s="26" t="s">
        <v>1081</v>
      </c>
      <c r="L1262" s="26" t="s">
        <v>1081</v>
      </c>
      <c r="M1262" s="3" t="s">
        <v>1081</v>
      </c>
      <c r="N1262" s="26">
        <v>0</v>
      </c>
      <c r="O1262" s="26">
        <v>0</v>
      </c>
      <c r="P1262" s="26">
        <v>0</v>
      </c>
      <c r="Q1262" s="26">
        <v>0</v>
      </c>
      <c r="R1262" s="58" t="s">
        <v>545</v>
      </c>
      <c r="S1262" s="26">
        <v>1</v>
      </c>
      <c r="T1262" s="26">
        <v>0</v>
      </c>
      <c r="U1262" s="26">
        <f ca="1">IFERROR(VLOOKUP(G1262,模型表!$C:$T,18,FALSE),0)</f>
        <v>0</v>
      </c>
      <c r="V1262" s="26">
        <f>IFERROR(VLOOKUP(G1262,模型表!$C:$J,8,FALSE),0)</f>
        <v>0</v>
      </c>
      <c r="W1262" s="26" t="s">
        <v>1081</v>
      </c>
      <c r="X1262" s="26" t="s">
        <v>1097</v>
      </c>
      <c r="Y1262" s="26" t="str" cm="1">
        <f t="array" aca="1" ref="Y1262" ca="1">INDEX(E:E,SMALL(IF($F$2:$F$3000,ROW($2:$3000),4^8),ROW(A1261)))&amp;""</f>
        <v/>
      </c>
      <c r="Z1262" s="26" t="str">
        <f t="shared" ca="1" si="18"/>
        <v/>
      </c>
      <c r="AA1262" s="26" t="str">
        <f t="shared" ca="1" si="19"/>
        <v/>
      </c>
      <c r="AC1262" s="26" t="str">
        <f ca="1">IFERROR(IFERROR(VLOOKUP($V1262,索引表!$L$7:$O$13,2,FALSE)*VLOOKUP(VLOOKUP($G1262,索引表!$R:$U,4,FALSE),索引表!$I$18:$L$30,2,FALSE)*VLOOKUP($U1262,索引表!E:F,2,FALSE),IF($U1262="小怪",0.738,"")),0)</f>
        <v/>
      </c>
      <c r="AD1262" s="26" t="str">
        <f ca="1">IFERROR(IFERROR(VLOOKUP($V1262,索引表!$L$7:$O$13,3,FALSE)*VLOOKUP(VLOOKUP($G1262,索引表!$R:$U,4,FALSE),索引表!$I$18:$L$30,3,FALSE)*VLOOKUP($U1262,索引表!G:H,2,FALSE)*0.3,IF($U1262="小怪",0.2,"")),0)</f>
        <v/>
      </c>
      <c r="AE1262" s="3" t="str">
        <f ca="1">IFERROR(IF(D1262="N08",IF(F1262&lt;&gt;0,50,""),IFERROR(VLOOKUP($V1262,索引表!$L$7:$O$13,4,FALSE)*VLOOKUP(VLOOKUP($G1262,索引表!$R:$U,4,FALSE),索引表!$I$18:$L$30,4,FALSE)*VLOOKUP($U1262,索引表!I:J,2,FALSE)*4,IF($U1262="小怪",1*3.45*0.9*0.9,""))),0)</f>
        <v/>
      </c>
    </row>
    <row r="1263" spans="1:31" x14ac:dyDescent="0.2">
      <c r="A1263" s="3" t="s">
        <v>1457</v>
      </c>
      <c r="B1263" s="3" t="str">
        <f t="shared" si="16"/>
        <v>P36</v>
      </c>
      <c r="C1263" s="3" t="s">
        <v>532</v>
      </c>
      <c r="D1263" s="3" t="s">
        <v>534</v>
      </c>
      <c r="E1263" t="str">
        <f t="shared" si="17"/>
        <v>M22P36U01N02</v>
      </c>
      <c r="F1263" s="26">
        <f ca="1">IFERROR(VLOOKUP(G1263,模型表!C:U,19,0),0)</f>
        <v>0</v>
      </c>
      <c r="H1263" s="26" t="str">
        <f ca="1">IFERROR(IF($F1263=0,"",(VLOOKUP(RIGHT(A1263,2)+0,难度表!B:F,3,FALSE)*K1263+N1263)),0)</f>
        <v/>
      </c>
      <c r="I1263" s="26" t="str">
        <f ca="1">IFERROR(IF($F1263=0,"",(VLOOKUP(RIGHT(B1263,2)+0,难度表!B:F,4,FALSE)*L1263+O1263)),0)</f>
        <v/>
      </c>
      <c r="J1263" s="26" t="str">
        <f ca="1">IFERROR(IF($F1263=0,"",(VLOOKUP(RIGHT(B1263,2)+0,难度表!B:F,5,FALSE)*M1263+P1263)),0)</f>
        <v/>
      </c>
      <c r="K1263" s="26" t="s">
        <v>1081</v>
      </c>
      <c r="L1263" s="26" t="s">
        <v>1081</v>
      </c>
      <c r="M1263" s="3" t="s">
        <v>1081</v>
      </c>
      <c r="N1263" s="26">
        <v>0</v>
      </c>
      <c r="O1263" s="26">
        <v>0</v>
      </c>
      <c r="P1263" s="26">
        <v>0</v>
      </c>
      <c r="Q1263" s="26">
        <v>0</v>
      </c>
      <c r="R1263" s="58" t="s">
        <v>545</v>
      </c>
      <c r="S1263" s="26">
        <v>1</v>
      </c>
      <c r="T1263" s="26">
        <v>0</v>
      </c>
      <c r="U1263" s="26">
        <f ca="1">IFERROR(VLOOKUP(G1263,模型表!$C:$T,18,FALSE),0)</f>
        <v>0</v>
      </c>
      <c r="V1263" s="26">
        <f>IFERROR(VLOOKUP(G1263,模型表!$C:$J,8,FALSE),0)</f>
        <v>0</v>
      </c>
      <c r="W1263" s="26" t="s">
        <v>1081</v>
      </c>
      <c r="X1263" s="26" t="s">
        <v>1097</v>
      </c>
      <c r="Y1263" s="26" t="str" cm="1">
        <f t="array" aca="1" ref="Y1263" ca="1">INDEX(E:E,SMALL(IF($F$2:$F$3000,ROW($2:$3000),4^8),ROW(A1262)))&amp;""</f>
        <v/>
      </c>
      <c r="Z1263" s="26" t="str">
        <f t="shared" ca="1" si="18"/>
        <v/>
      </c>
      <c r="AA1263" s="26" t="str">
        <f t="shared" ca="1" si="19"/>
        <v/>
      </c>
      <c r="AC1263" s="26" t="str">
        <f ca="1">IFERROR(IFERROR(VLOOKUP($V1263,索引表!$L$7:$O$13,2,FALSE)*VLOOKUP(VLOOKUP($G1263,索引表!$R:$U,4,FALSE),索引表!$I$18:$L$30,2,FALSE)*VLOOKUP($U1263,索引表!E:F,2,FALSE),IF($U1263="小怪",0.738,"")),0)</f>
        <v/>
      </c>
      <c r="AD1263" s="26" t="str">
        <f ca="1">IFERROR(IFERROR(VLOOKUP($V1263,索引表!$L$7:$O$13,3,FALSE)*VLOOKUP(VLOOKUP($G1263,索引表!$R:$U,4,FALSE),索引表!$I$18:$L$30,3,FALSE)*VLOOKUP($U1263,索引表!G:H,2,FALSE)*0.3,IF($U1263="小怪",0.2,"")),0)</f>
        <v/>
      </c>
      <c r="AE1263" s="3" t="str">
        <f ca="1">IFERROR(IF(D1263="N08",IF(F1263&lt;&gt;0,50,""),IFERROR(VLOOKUP($V1263,索引表!$L$7:$O$13,4,FALSE)*VLOOKUP(VLOOKUP($G1263,索引表!$R:$U,4,FALSE),索引表!$I$18:$L$30,4,FALSE)*VLOOKUP($U1263,索引表!I:J,2,FALSE)*4,IF($U1263="小怪",1*3.45*0.9*0.9,""))),0)</f>
        <v/>
      </c>
    </row>
    <row r="1264" spans="1:31" x14ac:dyDescent="0.2">
      <c r="A1264" s="3" t="s">
        <v>1457</v>
      </c>
      <c r="B1264" s="3" t="str">
        <f t="shared" si="16"/>
        <v>P36</v>
      </c>
      <c r="C1264" s="3" t="s">
        <v>532</v>
      </c>
      <c r="D1264" s="3" t="s">
        <v>535</v>
      </c>
      <c r="E1264" t="str">
        <f t="shared" si="17"/>
        <v>M22P36U01N03</v>
      </c>
      <c r="F1264" s="26">
        <f ca="1">IFERROR(VLOOKUP(G1264,模型表!C:U,19,0),0)</f>
        <v>0</v>
      </c>
      <c r="H1264" s="26" t="str">
        <f ca="1">IFERROR(IF($F1264=0,"",(VLOOKUP(RIGHT(A1264,2)+0,难度表!B:F,3,FALSE)*K1264+N1264)),0)</f>
        <v/>
      </c>
      <c r="I1264" s="26" t="str">
        <f ca="1">IFERROR(IF($F1264=0,"",(VLOOKUP(RIGHT(B1264,2)+0,难度表!B:F,4,FALSE)*L1264+O1264)),0)</f>
        <v/>
      </c>
      <c r="J1264" s="26" t="str">
        <f ca="1">IFERROR(IF($F1264=0,"",(VLOOKUP(RIGHT(B1264,2)+0,难度表!B:F,5,FALSE)*M1264+P1264)),0)</f>
        <v/>
      </c>
      <c r="K1264" s="26" t="s">
        <v>1081</v>
      </c>
      <c r="L1264" s="26" t="s">
        <v>1081</v>
      </c>
      <c r="M1264" s="3" t="s">
        <v>1081</v>
      </c>
      <c r="N1264" s="26">
        <v>0</v>
      </c>
      <c r="O1264" s="26">
        <v>0</v>
      </c>
      <c r="P1264" s="26">
        <v>0</v>
      </c>
      <c r="Q1264" s="26">
        <v>0</v>
      </c>
      <c r="R1264" s="58" t="s">
        <v>545</v>
      </c>
      <c r="S1264" s="26">
        <v>1</v>
      </c>
      <c r="T1264" s="26">
        <v>0</v>
      </c>
      <c r="U1264" s="26">
        <f ca="1">IFERROR(VLOOKUP(G1264,模型表!$C:$T,18,FALSE),0)</f>
        <v>0</v>
      </c>
      <c r="V1264" s="26">
        <f>IFERROR(VLOOKUP(G1264,模型表!$C:$J,8,FALSE),0)</f>
        <v>0</v>
      </c>
      <c r="W1264" s="26" t="s">
        <v>1081</v>
      </c>
      <c r="X1264" s="26" t="s">
        <v>1097</v>
      </c>
      <c r="Y1264" s="26" t="str" cm="1">
        <f t="array" aca="1" ref="Y1264" ca="1">INDEX(E:E,SMALL(IF($F$2:$F$3000,ROW($2:$3000),4^8),ROW(A1263)))&amp;""</f>
        <v/>
      </c>
      <c r="Z1264" s="26" t="str">
        <f t="shared" ca="1" si="18"/>
        <v/>
      </c>
      <c r="AA1264" s="26" t="str">
        <f t="shared" ca="1" si="19"/>
        <v/>
      </c>
      <c r="AC1264" s="26" t="str">
        <f ca="1">IFERROR(IFERROR(VLOOKUP($V1264,索引表!$L$7:$O$13,2,FALSE)*VLOOKUP(VLOOKUP($G1264,索引表!$R:$U,4,FALSE),索引表!$I$18:$L$30,2,FALSE)*VLOOKUP($U1264,索引表!E:F,2,FALSE),IF($U1264="小怪",0.738,"")),0)</f>
        <v/>
      </c>
      <c r="AD1264" s="26" t="str">
        <f ca="1">IFERROR(IFERROR(VLOOKUP($V1264,索引表!$L$7:$O$13,3,FALSE)*VLOOKUP(VLOOKUP($G1264,索引表!$R:$U,4,FALSE),索引表!$I$18:$L$30,3,FALSE)*VLOOKUP($U1264,索引表!G:H,2,FALSE)*0.3,IF($U1264="小怪",0.2,"")),0)</f>
        <v/>
      </c>
      <c r="AE1264" s="3" t="str">
        <f ca="1">IFERROR(IF(D1264="N08",IF(F1264&lt;&gt;0,50,""),IFERROR(VLOOKUP($V1264,索引表!$L$7:$O$13,4,FALSE)*VLOOKUP(VLOOKUP($G1264,索引表!$R:$U,4,FALSE),索引表!$I$18:$L$30,4,FALSE)*VLOOKUP($U1264,索引表!I:J,2,FALSE)*4,IF($U1264="小怪",1*3.45*0.9*0.9,""))),0)</f>
        <v/>
      </c>
    </row>
    <row r="1265" spans="1:31" x14ac:dyDescent="0.2">
      <c r="A1265" s="3" t="s">
        <v>1457</v>
      </c>
      <c r="B1265" s="3" t="str">
        <f t="shared" si="16"/>
        <v>P36</v>
      </c>
      <c r="C1265" s="3" t="s">
        <v>532</v>
      </c>
      <c r="D1265" s="3" t="s">
        <v>536</v>
      </c>
      <c r="E1265" t="str">
        <f t="shared" si="17"/>
        <v>M22P36U01N04</v>
      </c>
      <c r="F1265" s="26">
        <f ca="1">IFERROR(VLOOKUP(G1265,模型表!C:U,19,0),0)</f>
        <v>0</v>
      </c>
      <c r="H1265" s="26" t="str">
        <f ca="1">IFERROR(IF($F1265=0,"",(VLOOKUP(RIGHT(A1265,2)+0,难度表!B:F,3,FALSE)*K1265+N1265)),0)</f>
        <v/>
      </c>
      <c r="I1265" s="26" t="str">
        <f ca="1">IFERROR(IF($F1265=0,"",(VLOOKUP(RIGHT(B1265,2)+0,难度表!B:F,4,FALSE)*L1265+O1265)),0)</f>
        <v/>
      </c>
      <c r="J1265" s="26" t="str">
        <f ca="1">IFERROR(IF($F1265=0,"",(VLOOKUP(RIGHT(B1265,2)+0,难度表!B:F,5,FALSE)*M1265+P1265)),0)</f>
        <v/>
      </c>
      <c r="K1265" s="26" t="s">
        <v>1081</v>
      </c>
      <c r="L1265" s="26" t="s">
        <v>1081</v>
      </c>
      <c r="M1265" s="3" t="s">
        <v>1081</v>
      </c>
      <c r="N1265" s="26">
        <v>0</v>
      </c>
      <c r="O1265" s="26">
        <v>0</v>
      </c>
      <c r="P1265" s="26">
        <v>0</v>
      </c>
      <c r="Q1265" s="26">
        <v>0</v>
      </c>
      <c r="R1265" s="58" t="s">
        <v>545</v>
      </c>
      <c r="S1265" s="26">
        <v>1</v>
      </c>
      <c r="T1265" s="26">
        <v>0</v>
      </c>
      <c r="U1265" s="26">
        <f ca="1">IFERROR(VLOOKUP(G1265,模型表!$C:$T,18,FALSE),0)</f>
        <v>0</v>
      </c>
      <c r="V1265" s="26">
        <f>IFERROR(VLOOKUP(G1265,模型表!$C:$J,8,FALSE),0)</f>
        <v>0</v>
      </c>
      <c r="W1265" s="26" t="s">
        <v>1081</v>
      </c>
      <c r="X1265" s="26" t="s">
        <v>1097</v>
      </c>
      <c r="Y1265" s="26" t="str" cm="1">
        <f t="array" aca="1" ref="Y1265" ca="1">INDEX(E:E,SMALL(IF($F$2:$F$3000,ROW($2:$3000),4^8),ROW(A1264)))&amp;""</f>
        <v/>
      </c>
      <c r="Z1265" s="26" t="str">
        <f t="shared" ca="1" si="18"/>
        <v/>
      </c>
      <c r="AA1265" s="26" t="str">
        <f t="shared" ca="1" si="19"/>
        <v/>
      </c>
      <c r="AC1265" s="26" t="str">
        <f ca="1">IFERROR(IFERROR(VLOOKUP($V1265,索引表!$L$7:$O$13,2,FALSE)*VLOOKUP(VLOOKUP($G1265,索引表!$R:$U,4,FALSE),索引表!$I$18:$L$30,2,FALSE)*VLOOKUP($U1265,索引表!E:F,2,FALSE),IF($U1265="小怪",0.738,"")),0)</f>
        <v/>
      </c>
      <c r="AD1265" s="26" t="str">
        <f ca="1">IFERROR(IFERROR(VLOOKUP($V1265,索引表!$L$7:$O$13,3,FALSE)*VLOOKUP(VLOOKUP($G1265,索引表!$R:$U,4,FALSE),索引表!$I$18:$L$30,3,FALSE)*VLOOKUP($U1265,索引表!G:H,2,FALSE)*0.3,IF($U1265="小怪",0.2,"")),0)</f>
        <v/>
      </c>
      <c r="AE1265" s="3" t="str">
        <f ca="1">IFERROR(IF(D1265="N08",IF(F1265&lt;&gt;0,50,""),IFERROR(VLOOKUP($V1265,索引表!$L$7:$O$13,4,FALSE)*VLOOKUP(VLOOKUP($G1265,索引表!$R:$U,4,FALSE),索引表!$I$18:$L$30,4,FALSE)*VLOOKUP($U1265,索引表!I:J,2,FALSE)*4,IF($U1265="小怪",1*3.45*0.9*0.9,""))),0)</f>
        <v/>
      </c>
    </row>
    <row r="1266" spans="1:31" x14ac:dyDescent="0.2">
      <c r="A1266" s="3" t="s">
        <v>1457</v>
      </c>
      <c r="B1266" s="3" t="str">
        <f t="shared" si="16"/>
        <v>P36</v>
      </c>
      <c r="C1266" s="3" t="s">
        <v>532</v>
      </c>
      <c r="D1266" s="3" t="s">
        <v>537</v>
      </c>
      <c r="E1266" t="str">
        <f t="shared" si="17"/>
        <v>M22P36U01N05</v>
      </c>
      <c r="F1266" s="26">
        <f ca="1">IFERROR(VLOOKUP(G1266,模型表!C:U,19,0),0)</f>
        <v>0</v>
      </c>
      <c r="H1266" s="26" t="str">
        <f ca="1">IFERROR(IF($F1266=0,"",(VLOOKUP(RIGHT(A1266,2)+0,难度表!B:F,3,FALSE)*K1266+N1266)),0)</f>
        <v/>
      </c>
      <c r="I1266" s="26" t="str">
        <f ca="1">IFERROR(IF($F1266=0,"",(VLOOKUP(RIGHT(B1266,2)+0,难度表!B:F,4,FALSE)*L1266+O1266)),0)</f>
        <v/>
      </c>
      <c r="J1266" s="26" t="str">
        <f ca="1">IFERROR(IF($F1266=0,"",(VLOOKUP(RIGHT(B1266,2)+0,难度表!B:F,5,FALSE)*M1266+P1266)),0)</f>
        <v/>
      </c>
      <c r="K1266" s="26" t="s">
        <v>1081</v>
      </c>
      <c r="L1266" s="26" t="s">
        <v>1081</v>
      </c>
      <c r="M1266" s="3" t="s">
        <v>1081</v>
      </c>
      <c r="N1266" s="26">
        <v>0</v>
      </c>
      <c r="O1266" s="26">
        <v>0</v>
      </c>
      <c r="P1266" s="26">
        <v>0</v>
      </c>
      <c r="Q1266" s="26">
        <v>0</v>
      </c>
      <c r="R1266" s="58" t="s">
        <v>545</v>
      </c>
      <c r="S1266" s="26">
        <v>1</v>
      </c>
      <c r="T1266" s="26">
        <v>0</v>
      </c>
      <c r="U1266" s="26">
        <f ca="1">IFERROR(VLOOKUP(G1266,模型表!$C:$T,18,FALSE),0)</f>
        <v>0</v>
      </c>
      <c r="V1266" s="26">
        <f>IFERROR(VLOOKUP(G1266,模型表!$C:$J,8,FALSE),0)</f>
        <v>0</v>
      </c>
      <c r="W1266" s="26" t="s">
        <v>1081</v>
      </c>
      <c r="X1266" s="26" t="s">
        <v>1097</v>
      </c>
      <c r="Y1266" s="26" t="str" cm="1">
        <f t="array" aca="1" ref="Y1266" ca="1">INDEX(E:E,SMALL(IF($F$2:$F$3000,ROW($2:$3000),4^8),ROW(A1265)))&amp;""</f>
        <v/>
      </c>
      <c r="Z1266" s="26" t="str">
        <f t="shared" ca="1" si="18"/>
        <v/>
      </c>
      <c r="AA1266" s="26" t="str">
        <f t="shared" ca="1" si="19"/>
        <v/>
      </c>
      <c r="AC1266" s="26" t="str">
        <f ca="1">IFERROR(IFERROR(VLOOKUP($V1266,索引表!$L$7:$O$13,2,FALSE)*VLOOKUP(VLOOKUP($G1266,索引表!$R:$U,4,FALSE),索引表!$I$18:$L$30,2,FALSE)*VLOOKUP($U1266,索引表!E:F,2,FALSE),IF($U1266="小怪",0.738,"")),0)</f>
        <v/>
      </c>
      <c r="AD1266" s="26" t="str">
        <f ca="1">IFERROR(IFERROR(VLOOKUP($V1266,索引表!$L$7:$O$13,3,FALSE)*VLOOKUP(VLOOKUP($G1266,索引表!$R:$U,4,FALSE),索引表!$I$18:$L$30,3,FALSE)*VLOOKUP($U1266,索引表!G:H,2,FALSE)*0.3,IF($U1266="小怪",0.2,"")),0)</f>
        <v/>
      </c>
      <c r="AE1266" s="3" t="str">
        <f ca="1">IFERROR(IF(D1266="N08",IF(F1266&lt;&gt;0,50,""),IFERROR(VLOOKUP($V1266,索引表!$L$7:$O$13,4,FALSE)*VLOOKUP(VLOOKUP($G1266,索引表!$R:$U,4,FALSE),索引表!$I$18:$L$30,4,FALSE)*VLOOKUP($U1266,索引表!I:J,2,FALSE)*4,IF($U1266="小怪",1*3.45*0.9*0.9,""))),0)</f>
        <v/>
      </c>
    </row>
    <row r="1267" spans="1:31" x14ac:dyDescent="0.2">
      <c r="A1267" s="3" t="s">
        <v>1457</v>
      </c>
      <c r="B1267" s="3" t="str">
        <f t="shared" si="16"/>
        <v>P36</v>
      </c>
      <c r="C1267" s="3" t="s">
        <v>532</v>
      </c>
      <c r="D1267" s="3" t="s">
        <v>538</v>
      </c>
      <c r="E1267" t="str">
        <f t="shared" si="17"/>
        <v>M22P36U01N06</v>
      </c>
      <c r="F1267" s="26">
        <f ca="1">IFERROR(VLOOKUP(G1267,模型表!C:U,19,0),0)</f>
        <v>0</v>
      </c>
      <c r="H1267" s="26" t="str">
        <f ca="1">IFERROR(IF($F1267=0,"",(VLOOKUP(RIGHT(A1267,2)+0,难度表!B:F,3,FALSE)*K1267+N1267)),0)</f>
        <v/>
      </c>
      <c r="I1267" s="26" t="str">
        <f ca="1">IFERROR(IF($F1267=0,"",(VLOOKUP(RIGHT(B1267,2)+0,难度表!B:F,4,FALSE)*L1267+O1267)),0)</f>
        <v/>
      </c>
      <c r="J1267" s="26" t="str">
        <f ca="1">IFERROR(IF($F1267=0,"",(VLOOKUP(RIGHT(B1267,2)+0,难度表!B:F,5,FALSE)*M1267+P1267)),0)</f>
        <v/>
      </c>
      <c r="K1267" s="26" t="s">
        <v>1081</v>
      </c>
      <c r="L1267" s="26" t="s">
        <v>1081</v>
      </c>
      <c r="M1267" s="3" t="s">
        <v>1081</v>
      </c>
      <c r="N1267" s="26">
        <v>0</v>
      </c>
      <c r="O1267" s="26">
        <v>0</v>
      </c>
      <c r="P1267" s="26">
        <v>0</v>
      </c>
      <c r="Q1267" s="26">
        <v>0</v>
      </c>
      <c r="R1267" s="58" t="s">
        <v>545</v>
      </c>
      <c r="S1267" s="26">
        <v>1</v>
      </c>
      <c r="T1267" s="26">
        <v>0</v>
      </c>
      <c r="U1267" s="26">
        <f ca="1">IFERROR(VLOOKUP(G1267,模型表!$C:$T,18,FALSE),0)</f>
        <v>0</v>
      </c>
      <c r="V1267" s="26">
        <f>IFERROR(VLOOKUP(G1267,模型表!$C:$J,8,FALSE),0)</f>
        <v>0</v>
      </c>
      <c r="W1267" s="26" t="s">
        <v>1081</v>
      </c>
      <c r="X1267" s="26" t="s">
        <v>1097</v>
      </c>
      <c r="Y1267" s="26" t="str" cm="1">
        <f t="array" aca="1" ref="Y1267" ca="1">INDEX(E:E,SMALL(IF($F$2:$F$3000,ROW($2:$3000),4^8),ROW(A1266)))&amp;""</f>
        <v/>
      </c>
      <c r="Z1267" s="26" t="str">
        <f t="shared" ca="1" si="18"/>
        <v/>
      </c>
      <c r="AA1267" s="26" t="str">
        <f t="shared" ca="1" si="19"/>
        <v/>
      </c>
      <c r="AC1267" s="26" t="str">
        <f ca="1">IFERROR(IFERROR(VLOOKUP($V1267,索引表!$L$7:$O$13,2,FALSE)*VLOOKUP(VLOOKUP($G1267,索引表!$R:$U,4,FALSE),索引表!$I$18:$L$30,2,FALSE)*VLOOKUP($U1267,索引表!E:F,2,FALSE),IF($U1267="小怪",0.738,"")),0)</f>
        <v/>
      </c>
      <c r="AD1267" s="26" t="str">
        <f ca="1">IFERROR(IFERROR(VLOOKUP($V1267,索引表!$L$7:$O$13,3,FALSE)*VLOOKUP(VLOOKUP($G1267,索引表!$R:$U,4,FALSE),索引表!$I$18:$L$30,3,FALSE)*VLOOKUP($U1267,索引表!G:H,2,FALSE)*0.3,IF($U1267="小怪",0.2,"")),0)</f>
        <v/>
      </c>
      <c r="AE1267" s="3" t="str">
        <f ca="1">IFERROR(IF(D1267="N08",IF(F1267&lt;&gt;0,50,""),IFERROR(VLOOKUP($V1267,索引表!$L$7:$O$13,4,FALSE)*VLOOKUP(VLOOKUP($G1267,索引表!$R:$U,4,FALSE),索引表!$I$18:$L$30,4,FALSE)*VLOOKUP($U1267,索引表!I:J,2,FALSE)*4,IF($U1267="小怪",1*3.45*0.9*0.9,""))),0)</f>
        <v/>
      </c>
    </row>
    <row r="1268" spans="1:31" x14ac:dyDescent="0.2">
      <c r="A1268" s="3" t="s">
        <v>1457</v>
      </c>
      <c r="B1268" s="3" t="str">
        <f t="shared" si="16"/>
        <v>P36</v>
      </c>
      <c r="C1268" s="3" t="s">
        <v>532</v>
      </c>
      <c r="D1268" s="3" t="s">
        <v>542</v>
      </c>
      <c r="E1268" t="str">
        <f t="shared" si="17"/>
        <v>M22P36U01N07</v>
      </c>
      <c r="F1268" s="26">
        <f ca="1">IFERROR(VLOOKUP(G1268,模型表!C:U,19,0),0)</f>
        <v>0</v>
      </c>
      <c r="H1268" s="26" t="str">
        <f ca="1">IFERROR(IF($F1268=0,"",(VLOOKUP(RIGHT(A1268,2)+0,难度表!B:F,3,FALSE)*K1268+N1268)),0)</f>
        <v/>
      </c>
      <c r="I1268" s="26" t="str">
        <f ca="1">IFERROR(IF($F1268=0,"",(VLOOKUP(RIGHT(B1268,2)+0,难度表!B:F,4,FALSE)*L1268+O1268)),0)</f>
        <v/>
      </c>
      <c r="J1268" s="26" t="str">
        <f ca="1">IFERROR(IF($F1268=0,"",(VLOOKUP(RIGHT(B1268,2)+0,难度表!B:F,5,FALSE)*M1268+P1268)),0)</f>
        <v/>
      </c>
      <c r="K1268" s="26" t="s">
        <v>1081</v>
      </c>
      <c r="L1268" s="26" t="s">
        <v>1081</v>
      </c>
      <c r="M1268" s="3" t="s">
        <v>1081</v>
      </c>
      <c r="N1268" s="26">
        <v>0</v>
      </c>
      <c r="O1268" s="26">
        <v>0</v>
      </c>
      <c r="P1268" s="26">
        <v>0</v>
      </c>
      <c r="Q1268" s="26">
        <v>0</v>
      </c>
      <c r="R1268" s="58" t="s">
        <v>545</v>
      </c>
      <c r="S1268" s="26">
        <v>1</v>
      </c>
      <c r="T1268" s="26">
        <v>0</v>
      </c>
      <c r="U1268" s="26">
        <f ca="1">IFERROR(VLOOKUP(G1268,模型表!$C:$T,18,FALSE),0)</f>
        <v>0</v>
      </c>
      <c r="V1268" s="26">
        <f>IFERROR(VLOOKUP(G1268,模型表!$C:$J,8,FALSE),0)</f>
        <v>0</v>
      </c>
      <c r="W1268" s="26" t="s">
        <v>1081</v>
      </c>
      <c r="X1268" s="26" t="s">
        <v>1097</v>
      </c>
      <c r="Y1268" s="26" t="str" cm="1">
        <f t="array" aca="1" ref="Y1268" ca="1">INDEX(E:E,SMALL(IF($F$2:$F$3000,ROW($2:$3000),4^8),ROW(A1267)))&amp;""</f>
        <v/>
      </c>
      <c r="Z1268" s="26" t="str">
        <f t="shared" ca="1" si="18"/>
        <v/>
      </c>
      <c r="AA1268" s="26" t="str">
        <f t="shared" ca="1" si="19"/>
        <v/>
      </c>
      <c r="AC1268" s="26" t="str">
        <f ca="1">IFERROR(IFERROR(VLOOKUP($V1268,索引表!$L$7:$O$13,2,FALSE)*VLOOKUP(VLOOKUP($G1268,索引表!$R:$U,4,FALSE),索引表!$I$18:$L$30,2,FALSE)*VLOOKUP($U1268,索引表!E:F,2,FALSE),IF($U1268="小怪",0.738,"")),0)</f>
        <v/>
      </c>
      <c r="AD1268" s="26" t="str">
        <f ca="1">IFERROR(IFERROR(VLOOKUP($V1268,索引表!$L$7:$O$13,3,FALSE)*VLOOKUP(VLOOKUP($G1268,索引表!$R:$U,4,FALSE),索引表!$I$18:$L$30,3,FALSE)*VLOOKUP($U1268,索引表!G:H,2,FALSE)*0.3,IF($U1268="小怪",0.2,"")),0)</f>
        <v/>
      </c>
      <c r="AE1268" s="3" t="str">
        <f ca="1">IFERROR(IF(D1268="N08",IF(F1268&lt;&gt;0,50,""),IFERROR(VLOOKUP($V1268,索引表!$L$7:$O$13,4,FALSE)*VLOOKUP(VLOOKUP($G1268,索引表!$R:$U,4,FALSE),索引表!$I$18:$L$30,4,FALSE)*VLOOKUP($U1268,索引表!I:J,2,FALSE)*4,IF($U1268="小怪",1*3.45*0.9*0.9,""))),0)</f>
        <v/>
      </c>
    </row>
    <row r="1269" spans="1:31" x14ac:dyDescent="0.2">
      <c r="A1269" s="3" t="s">
        <v>1457</v>
      </c>
      <c r="B1269" s="3" t="str">
        <f t="shared" si="16"/>
        <v>P36</v>
      </c>
      <c r="C1269" s="3" t="s">
        <v>532</v>
      </c>
      <c r="D1269" s="3" t="s">
        <v>543</v>
      </c>
      <c r="E1269" t="str">
        <f t="shared" si="17"/>
        <v>M22P36U01N08</v>
      </c>
      <c r="F1269" s="26">
        <f ca="1">IFERROR(VLOOKUP(G1269,模型表!C:U,19,0),0)</f>
        <v>0</v>
      </c>
      <c r="H1269" s="26" t="str">
        <f ca="1">IFERROR(IF($F1269=0,"",(VLOOKUP(RIGHT(A1269,2)+0,难度表!B:F,3,FALSE)*K1269+N1269)),0)</f>
        <v/>
      </c>
      <c r="I1269" s="26" t="str">
        <f ca="1">IFERROR(IF($F1269=0,"",(VLOOKUP(RIGHT(B1269,2)+0,难度表!B:F,4,FALSE)*L1269+O1269)),0)</f>
        <v/>
      </c>
      <c r="J1269" s="26" t="str">
        <f ca="1">IFERROR(IF($F1269=0,"",(VLOOKUP(RIGHT(B1269,2)+0,难度表!B:F,5,FALSE)*M1269+P1269)),0)</f>
        <v/>
      </c>
      <c r="K1269" s="26" t="s">
        <v>1081</v>
      </c>
      <c r="L1269" s="26" t="s">
        <v>1081</v>
      </c>
      <c r="M1269" s="3" t="s">
        <v>1081</v>
      </c>
      <c r="N1269" s="26">
        <v>0</v>
      </c>
      <c r="O1269" s="26">
        <v>0</v>
      </c>
      <c r="P1269" s="26">
        <v>0</v>
      </c>
      <c r="Q1269" s="26">
        <v>0</v>
      </c>
      <c r="R1269" s="59" t="s">
        <v>845</v>
      </c>
      <c r="S1269" s="26">
        <v>1</v>
      </c>
      <c r="T1269" s="26">
        <v>0</v>
      </c>
      <c r="U1269" s="26">
        <f ca="1">IFERROR(VLOOKUP(G1269,模型表!$C:$T,18,FALSE),0)</f>
        <v>0</v>
      </c>
      <c r="V1269" s="26">
        <f>IFERROR(VLOOKUP(G1269,模型表!$C:$J,8,FALSE),0)</f>
        <v>0</v>
      </c>
      <c r="W1269" s="26" t="s">
        <v>1081</v>
      </c>
      <c r="X1269" s="26">
        <v>12</v>
      </c>
      <c r="Y1269" s="26" t="str" cm="1">
        <f t="array" aca="1" ref="Y1269" ca="1">INDEX(E:E,SMALL(IF($F$2:$F$3000,ROW($2:$3000),4^8),ROW(A1268)))&amp;""</f>
        <v/>
      </c>
      <c r="Z1269" s="26" t="str">
        <f t="shared" ca="1" si="18"/>
        <v/>
      </c>
      <c r="AA1269" s="26" t="str">
        <f t="shared" ca="1" si="19"/>
        <v/>
      </c>
      <c r="AC1269" s="26" t="str">
        <f ca="1">IFERROR(IFERROR(VLOOKUP($V1269,索引表!$L$7:$O$13,2,FALSE)*VLOOKUP(VLOOKUP($G1269,索引表!$R:$U,4,FALSE),索引表!$I$18:$L$30,2,FALSE)*VLOOKUP($U1269,索引表!E:F,2,FALSE),IF($U1269="小怪",0.738,"")),0)</f>
        <v/>
      </c>
      <c r="AD1269" s="26" t="str">
        <f ca="1">IFERROR(IFERROR(VLOOKUP($V1269,索引表!$L$7:$O$13,3,FALSE)*VLOOKUP(VLOOKUP($G1269,索引表!$R:$U,4,FALSE),索引表!$I$18:$L$30,3,FALSE)*VLOOKUP($U1269,索引表!G:H,2,FALSE)*0.3,IF($U1269="小怪",0.2,"")),0)</f>
        <v/>
      </c>
      <c r="AE1269" s="3" t="str">
        <f ca="1">IFERROR(IF(D1269="N08",IF(F1269&lt;&gt;0,50,""),IFERROR(VLOOKUP($V1269,索引表!$L$7:$O$13,4,FALSE)*VLOOKUP(VLOOKUP($G1269,索引表!$R:$U,4,FALSE),索引表!$I$18:$L$30,4,FALSE)*VLOOKUP($U1269,索引表!I:J,2,FALSE)*4,IF($U1269="小怪",1*3.45*0.9*0.9,""))),0)</f>
        <v/>
      </c>
    </row>
    <row r="1270" spans="1:31" x14ac:dyDescent="0.2">
      <c r="A1270" s="3" t="s">
        <v>1457</v>
      </c>
      <c r="B1270" s="3" t="str">
        <f t="shared" si="16"/>
        <v>P36</v>
      </c>
      <c r="C1270" s="3" t="s">
        <v>532</v>
      </c>
      <c r="D1270" s="3" t="s">
        <v>544</v>
      </c>
      <c r="E1270" t="str">
        <f t="shared" si="17"/>
        <v>M22P36U01N09</v>
      </c>
      <c r="F1270" s="26">
        <f ca="1">IFERROR(VLOOKUP(G1270,模型表!C:U,19,0),0)</f>
        <v>0</v>
      </c>
      <c r="H1270" s="26" t="str">
        <f ca="1">IFERROR(IF($F1270=0,"",(VLOOKUP(RIGHT(A1270,2)+0,难度表!B:F,3,FALSE)*K1270+N1270)),0)</f>
        <v/>
      </c>
      <c r="I1270" s="26" t="str">
        <f ca="1">IFERROR(IF($F1270=0,"",(VLOOKUP(RIGHT(B1270,2)+0,难度表!B:F,4,FALSE)*L1270+O1270)),0)</f>
        <v/>
      </c>
      <c r="J1270" s="26" t="str">
        <f ca="1">IFERROR(IF($F1270=0,"",(VLOOKUP(RIGHT(B1270,2)+0,难度表!B:F,5,FALSE)*M1270+P1270)),0)</f>
        <v/>
      </c>
      <c r="K1270" s="26" t="s">
        <v>1081</v>
      </c>
      <c r="L1270" s="26" t="s">
        <v>1081</v>
      </c>
      <c r="M1270" s="3" t="s">
        <v>1081</v>
      </c>
      <c r="N1270" s="26">
        <v>0</v>
      </c>
      <c r="O1270" s="26">
        <v>0</v>
      </c>
      <c r="P1270" s="26">
        <v>0</v>
      </c>
      <c r="Q1270" s="26">
        <v>0</v>
      </c>
      <c r="R1270" s="58" t="s">
        <v>545</v>
      </c>
      <c r="S1270" s="26">
        <v>1</v>
      </c>
      <c r="T1270" s="26">
        <v>0</v>
      </c>
      <c r="U1270" s="26">
        <f ca="1">IFERROR(VLOOKUP(G1270,模型表!$C:$T,18,FALSE),0)</f>
        <v>0</v>
      </c>
      <c r="V1270" s="26">
        <f>IFERROR(VLOOKUP(G1270,模型表!$C:$J,8,FALSE),0)</f>
        <v>0</v>
      </c>
      <c r="W1270" s="26" t="s">
        <v>1081</v>
      </c>
      <c r="X1270" s="26" t="s">
        <v>1097</v>
      </c>
      <c r="Y1270" s="26" t="str" cm="1">
        <f t="array" aca="1" ref="Y1270" ca="1">INDEX(E:E,SMALL(IF($F$2:$F$3000,ROW($2:$3000),4^8),ROW(A1269)))&amp;""</f>
        <v/>
      </c>
      <c r="Z1270" s="26" t="str">
        <f t="shared" ca="1" si="18"/>
        <v/>
      </c>
      <c r="AA1270" s="26" t="str">
        <f t="shared" ca="1" si="19"/>
        <v/>
      </c>
      <c r="AC1270" s="26" t="str">
        <f ca="1">IFERROR(IFERROR(VLOOKUP($V1270,索引表!$L$7:$O$13,2,FALSE)*VLOOKUP(VLOOKUP($G1270,索引表!$R:$U,4,FALSE),索引表!$I$18:$L$30,2,FALSE)*VLOOKUP($U1270,索引表!E:F,2,FALSE),IF($U1270="小怪",0.738,"")),0)</f>
        <v/>
      </c>
      <c r="AD1270" s="26" t="str">
        <f ca="1">IFERROR(IFERROR(VLOOKUP($V1270,索引表!$L$7:$O$13,3,FALSE)*VLOOKUP(VLOOKUP($G1270,索引表!$R:$U,4,FALSE),索引表!$I$18:$L$30,3,FALSE)*VLOOKUP($U1270,索引表!G:H,2,FALSE)*0.3,IF($U1270="小怪",0.2,"")),0)</f>
        <v/>
      </c>
      <c r="AE1270" s="3" t="str">
        <f ca="1">IFERROR(IF(D1270="N08",IF(F1270&lt;&gt;0,50,""),IFERROR(VLOOKUP($V1270,索引表!$L$7:$O$13,4,FALSE)*VLOOKUP(VLOOKUP($G1270,索引表!$R:$U,4,FALSE),索引表!$I$18:$L$30,4,FALSE)*VLOOKUP($U1270,索引表!I:J,2,FALSE)*4,IF($U1270="小怪",1*3.45*0.9*0.9,""))),0)</f>
        <v/>
      </c>
    </row>
    <row r="1271" spans="1:31" x14ac:dyDescent="0.2">
      <c r="A1271" s="3" t="s">
        <v>1457</v>
      </c>
      <c r="B1271" s="3" t="str">
        <f t="shared" si="16"/>
        <v>P36</v>
      </c>
      <c r="C1271" s="3" t="s">
        <v>539</v>
      </c>
      <c r="D1271" s="3" t="s">
        <v>533</v>
      </c>
      <c r="E1271" t="str">
        <f t="shared" si="17"/>
        <v>M22P36U02N01</v>
      </c>
      <c r="F1271" s="26">
        <f ca="1">IFERROR(VLOOKUP(G1271,模型表!C:U,19,0),0)</f>
        <v>0</v>
      </c>
      <c r="H1271" s="26" t="str">
        <f ca="1">IFERROR(IF($F1271=0,"",(VLOOKUP(RIGHT(A1271,2)+0,难度表!B:F,3,FALSE)*K1271+N1271)),0)</f>
        <v/>
      </c>
      <c r="I1271" s="26" t="str">
        <f ca="1">IFERROR(IF($F1271=0,"",(VLOOKUP(RIGHT(B1271,2)+0,难度表!B:F,4,FALSE)*L1271+O1271)),0)</f>
        <v/>
      </c>
      <c r="J1271" s="26" t="str">
        <f ca="1">IFERROR(IF($F1271=0,"",(VLOOKUP(RIGHT(B1271,2)+0,难度表!B:F,5,FALSE)*M1271+P1271)),0)</f>
        <v/>
      </c>
      <c r="K1271" s="26" t="s">
        <v>1081</v>
      </c>
      <c r="L1271" s="26" t="s">
        <v>1081</v>
      </c>
      <c r="M1271" s="3" t="s">
        <v>1081</v>
      </c>
      <c r="N1271" s="26">
        <v>0</v>
      </c>
      <c r="O1271" s="26">
        <v>0</v>
      </c>
      <c r="P1271" s="26">
        <v>0</v>
      </c>
      <c r="Q1271" s="26">
        <v>0</v>
      </c>
      <c r="R1271" s="58" t="s">
        <v>545</v>
      </c>
      <c r="S1271" s="26">
        <v>1</v>
      </c>
      <c r="T1271" s="26">
        <v>0</v>
      </c>
      <c r="U1271" s="26">
        <f ca="1">IFERROR(VLOOKUP(G1271,模型表!$C:$T,18,FALSE),0)</f>
        <v>0</v>
      </c>
      <c r="V1271" s="26">
        <f>IFERROR(VLOOKUP(G1271,模型表!$C:$J,8,FALSE),0)</f>
        <v>0</v>
      </c>
      <c r="W1271" s="26" t="s">
        <v>1081</v>
      </c>
      <c r="X1271" s="26" t="s">
        <v>1097</v>
      </c>
      <c r="Y1271" s="26" t="str" cm="1">
        <f t="array" aca="1" ref="Y1271" ca="1">INDEX(E:E,SMALL(IF($F$2:$F$3000,ROW($2:$3000),4^8),ROW(A1270)))&amp;""</f>
        <v/>
      </c>
      <c r="Z1271" s="26" t="str">
        <f t="shared" ca="1" si="18"/>
        <v/>
      </c>
      <c r="AA1271" s="26" t="str">
        <f t="shared" ca="1" si="19"/>
        <v/>
      </c>
      <c r="AC1271" s="26" t="str">
        <f ca="1">IFERROR(IFERROR(VLOOKUP($V1271,索引表!$L$7:$O$13,2,FALSE)*VLOOKUP(VLOOKUP($G1271,索引表!$R:$U,4,FALSE),索引表!$I$18:$L$30,2,FALSE)*VLOOKUP($U1271,索引表!E:F,2,FALSE),IF($U1271="小怪",0.738,"")),0)</f>
        <v/>
      </c>
      <c r="AD1271" s="26" t="str">
        <f ca="1">IFERROR(IFERROR(VLOOKUP($V1271,索引表!$L$7:$O$13,3,FALSE)*VLOOKUP(VLOOKUP($G1271,索引表!$R:$U,4,FALSE),索引表!$I$18:$L$30,3,FALSE)*VLOOKUP($U1271,索引表!G:H,2,FALSE)*0.3,IF($U1271="小怪",0.2,"")),0)</f>
        <v/>
      </c>
      <c r="AE1271" s="3" t="str">
        <f ca="1">IFERROR(IF(D1271="N08",IF(F1271&lt;&gt;0,50,""),IFERROR(VLOOKUP($V1271,索引表!$L$7:$O$13,4,FALSE)*VLOOKUP(VLOOKUP($G1271,索引表!$R:$U,4,FALSE),索引表!$I$18:$L$30,4,FALSE)*VLOOKUP($U1271,索引表!I:J,2,FALSE)*4,IF($U1271="小怪",1*3.45*0.9*0.9,""))),0)</f>
        <v/>
      </c>
    </row>
    <row r="1272" spans="1:31" x14ac:dyDescent="0.2">
      <c r="A1272" s="3" t="s">
        <v>1457</v>
      </c>
      <c r="B1272" s="3" t="str">
        <f t="shared" si="16"/>
        <v>P36</v>
      </c>
      <c r="C1272" s="3" t="s">
        <v>539</v>
      </c>
      <c r="D1272" s="3" t="s">
        <v>534</v>
      </c>
      <c r="E1272" t="str">
        <f t="shared" si="17"/>
        <v>M22P36U02N02</v>
      </c>
      <c r="F1272" s="26">
        <f ca="1">IFERROR(VLOOKUP(G1272,模型表!C:U,19,0),0)</f>
        <v>0</v>
      </c>
      <c r="H1272" s="26" t="str">
        <f ca="1">IFERROR(IF($F1272=0,"",(VLOOKUP(RIGHT(A1272,2)+0,难度表!B:F,3,FALSE)*K1272+N1272)),0)</f>
        <v/>
      </c>
      <c r="I1272" s="26" t="str">
        <f ca="1">IFERROR(IF($F1272=0,"",(VLOOKUP(RIGHT(B1272,2)+0,难度表!B:F,4,FALSE)*L1272+O1272)),0)</f>
        <v/>
      </c>
      <c r="J1272" s="26" t="str">
        <f ca="1">IFERROR(IF($F1272=0,"",(VLOOKUP(RIGHT(B1272,2)+0,难度表!B:F,5,FALSE)*M1272+P1272)),0)</f>
        <v/>
      </c>
      <c r="K1272" s="26" t="s">
        <v>1081</v>
      </c>
      <c r="L1272" s="26" t="s">
        <v>1081</v>
      </c>
      <c r="M1272" s="3" t="s">
        <v>1081</v>
      </c>
      <c r="N1272" s="26">
        <v>0</v>
      </c>
      <c r="O1272" s="26">
        <v>0</v>
      </c>
      <c r="P1272" s="26">
        <v>0</v>
      </c>
      <c r="Q1272" s="26">
        <v>0</v>
      </c>
      <c r="R1272" s="58" t="s">
        <v>545</v>
      </c>
      <c r="S1272" s="26">
        <v>1</v>
      </c>
      <c r="T1272" s="26">
        <v>0</v>
      </c>
      <c r="U1272" s="26">
        <f ca="1">IFERROR(VLOOKUP(G1272,模型表!$C:$T,18,FALSE),0)</f>
        <v>0</v>
      </c>
      <c r="V1272" s="26">
        <f>IFERROR(VLOOKUP(G1272,模型表!$C:$J,8,FALSE),0)</f>
        <v>0</v>
      </c>
      <c r="W1272" s="26" t="s">
        <v>1081</v>
      </c>
      <c r="X1272" s="26" t="s">
        <v>1097</v>
      </c>
      <c r="Y1272" s="26" t="str" cm="1">
        <f t="array" aca="1" ref="Y1272" ca="1">INDEX(E:E,SMALL(IF($F$2:$F$3000,ROW($2:$3000),4^8),ROW(A1271)))&amp;""</f>
        <v/>
      </c>
      <c r="Z1272" s="26" t="str">
        <f t="shared" ca="1" si="18"/>
        <v/>
      </c>
      <c r="AA1272" s="26" t="str">
        <f t="shared" ca="1" si="19"/>
        <v/>
      </c>
      <c r="AC1272" s="26" t="str">
        <f ca="1">IFERROR(IFERROR(VLOOKUP($V1272,索引表!$L$7:$O$13,2,FALSE)*VLOOKUP(VLOOKUP($G1272,索引表!$R:$U,4,FALSE),索引表!$I$18:$L$30,2,FALSE)*VLOOKUP($U1272,索引表!E:F,2,FALSE),IF($U1272="小怪",0.738,"")),0)</f>
        <v/>
      </c>
      <c r="AD1272" s="26" t="str">
        <f ca="1">IFERROR(IFERROR(VLOOKUP($V1272,索引表!$L$7:$O$13,3,FALSE)*VLOOKUP(VLOOKUP($G1272,索引表!$R:$U,4,FALSE),索引表!$I$18:$L$30,3,FALSE)*VLOOKUP($U1272,索引表!G:H,2,FALSE)*0.3,IF($U1272="小怪",0.2,"")),0)</f>
        <v/>
      </c>
      <c r="AE1272" s="3" t="str">
        <f ca="1">IFERROR(IF(D1272="N08",IF(F1272&lt;&gt;0,50,""),IFERROR(VLOOKUP($V1272,索引表!$L$7:$O$13,4,FALSE)*VLOOKUP(VLOOKUP($G1272,索引表!$R:$U,4,FALSE),索引表!$I$18:$L$30,4,FALSE)*VLOOKUP($U1272,索引表!I:J,2,FALSE)*4,IF($U1272="小怪",1*3.45*0.9*0.9,""))),0)</f>
        <v/>
      </c>
    </row>
    <row r="1273" spans="1:31" x14ac:dyDescent="0.2">
      <c r="A1273" s="3" t="s">
        <v>1457</v>
      </c>
      <c r="B1273" s="3" t="str">
        <f t="shared" si="16"/>
        <v>P36</v>
      </c>
      <c r="C1273" s="3" t="s">
        <v>539</v>
      </c>
      <c r="D1273" s="3" t="s">
        <v>535</v>
      </c>
      <c r="E1273" t="str">
        <f t="shared" si="17"/>
        <v>M22P36U02N03</v>
      </c>
      <c r="F1273" s="26">
        <f ca="1">IFERROR(VLOOKUP(G1273,模型表!C:U,19,0),0)</f>
        <v>0</v>
      </c>
      <c r="H1273" s="26" t="str">
        <f ca="1">IFERROR(IF($F1273=0,"",(VLOOKUP(RIGHT(A1273,2)+0,难度表!B:F,3,FALSE)*K1273+N1273)),0)</f>
        <v/>
      </c>
      <c r="I1273" s="26" t="str">
        <f ca="1">IFERROR(IF($F1273=0,"",(VLOOKUP(RIGHT(B1273,2)+0,难度表!B:F,4,FALSE)*L1273+O1273)),0)</f>
        <v/>
      </c>
      <c r="J1273" s="26" t="str">
        <f ca="1">IFERROR(IF($F1273=0,"",(VLOOKUP(RIGHT(B1273,2)+0,难度表!B:F,5,FALSE)*M1273+P1273)),0)</f>
        <v/>
      </c>
      <c r="K1273" s="26" t="s">
        <v>1081</v>
      </c>
      <c r="L1273" s="26" t="s">
        <v>1081</v>
      </c>
      <c r="M1273" s="3" t="s">
        <v>1081</v>
      </c>
      <c r="N1273" s="26">
        <v>0</v>
      </c>
      <c r="O1273" s="26">
        <v>0</v>
      </c>
      <c r="P1273" s="26">
        <v>0</v>
      </c>
      <c r="Q1273" s="26">
        <v>0</v>
      </c>
      <c r="R1273" s="58" t="s">
        <v>545</v>
      </c>
      <c r="S1273" s="26">
        <v>1</v>
      </c>
      <c r="T1273" s="26">
        <v>0</v>
      </c>
      <c r="U1273" s="26">
        <f ca="1">IFERROR(VLOOKUP(G1273,模型表!$C:$T,18,FALSE),0)</f>
        <v>0</v>
      </c>
      <c r="V1273" s="26">
        <f>IFERROR(VLOOKUP(G1273,模型表!$C:$J,8,FALSE),0)</f>
        <v>0</v>
      </c>
      <c r="W1273" s="26" t="s">
        <v>1081</v>
      </c>
      <c r="X1273" s="26" t="s">
        <v>1097</v>
      </c>
      <c r="Y1273" s="26" t="str" cm="1">
        <f t="array" aca="1" ref="Y1273" ca="1">INDEX(E:E,SMALL(IF($F$2:$F$3000,ROW($2:$3000),4^8),ROW(A1272)))&amp;""</f>
        <v/>
      </c>
      <c r="Z1273" s="26" t="str">
        <f t="shared" ca="1" si="18"/>
        <v/>
      </c>
      <c r="AA1273" s="26" t="str">
        <f t="shared" ca="1" si="19"/>
        <v/>
      </c>
      <c r="AC1273" s="26" t="str">
        <f ca="1">IFERROR(IFERROR(VLOOKUP($V1273,索引表!$L$7:$O$13,2,FALSE)*VLOOKUP(VLOOKUP($G1273,索引表!$R:$U,4,FALSE),索引表!$I$18:$L$30,2,FALSE)*VLOOKUP($U1273,索引表!E:F,2,FALSE),IF($U1273="小怪",0.738,"")),0)</f>
        <v/>
      </c>
      <c r="AD1273" s="26" t="str">
        <f ca="1">IFERROR(IFERROR(VLOOKUP($V1273,索引表!$L$7:$O$13,3,FALSE)*VLOOKUP(VLOOKUP($G1273,索引表!$R:$U,4,FALSE),索引表!$I$18:$L$30,3,FALSE)*VLOOKUP($U1273,索引表!G:H,2,FALSE)*0.3,IF($U1273="小怪",0.2,"")),0)</f>
        <v/>
      </c>
      <c r="AE1273" s="3" t="str">
        <f ca="1">IFERROR(IF(D1273="N08",IF(F1273&lt;&gt;0,50,""),IFERROR(VLOOKUP($V1273,索引表!$L$7:$O$13,4,FALSE)*VLOOKUP(VLOOKUP($G1273,索引表!$R:$U,4,FALSE),索引表!$I$18:$L$30,4,FALSE)*VLOOKUP($U1273,索引表!I:J,2,FALSE)*4,IF($U1273="小怪",1*3.45*0.9*0.9,""))),0)</f>
        <v/>
      </c>
    </row>
    <row r="1274" spans="1:31" x14ac:dyDescent="0.2">
      <c r="A1274" s="3" t="s">
        <v>1457</v>
      </c>
      <c r="B1274" s="3" t="str">
        <f t="shared" si="16"/>
        <v>P36</v>
      </c>
      <c r="C1274" s="3" t="s">
        <v>539</v>
      </c>
      <c r="D1274" s="3" t="s">
        <v>536</v>
      </c>
      <c r="E1274" t="str">
        <f t="shared" si="17"/>
        <v>M22P36U02N04</v>
      </c>
      <c r="F1274" s="26">
        <f ca="1">IFERROR(VLOOKUP(G1274,模型表!C:U,19,0),0)</f>
        <v>0</v>
      </c>
      <c r="H1274" s="26" t="str">
        <f ca="1">IFERROR(IF($F1274=0,"",(VLOOKUP(RIGHT(A1274,2)+0,难度表!B:F,3,FALSE)*K1274+N1274)),0)</f>
        <v/>
      </c>
      <c r="I1274" s="26" t="str">
        <f ca="1">IFERROR(IF($F1274=0,"",(VLOOKUP(RIGHT(B1274,2)+0,难度表!B:F,4,FALSE)*L1274+O1274)),0)</f>
        <v/>
      </c>
      <c r="J1274" s="26" t="str">
        <f ca="1">IFERROR(IF($F1274=0,"",(VLOOKUP(RIGHT(B1274,2)+0,难度表!B:F,5,FALSE)*M1274+P1274)),0)</f>
        <v/>
      </c>
      <c r="K1274" s="26" t="s">
        <v>1081</v>
      </c>
      <c r="L1274" s="26" t="s">
        <v>1081</v>
      </c>
      <c r="M1274" s="3" t="s">
        <v>1081</v>
      </c>
      <c r="N1274" s="26">
        <v>0</v>
      </c>
      <c r="O1274" s="26">
        <v>0</v>
      </c>
      <c r="P1274" s="26">
        <v>0</v>
      </c>
      <c r="Q1274" s="26">
        <v>0</v>
      </c>
      <c r="R1274" s="58" t="s">
        <v>545</v>
      </c>
      <c r="S1274" s="26">
        <v>1</v>
      </c>
      <c r="T1274" s="26">
        <v>0</v>
      </c>
      <c r="U1274" s="26">
        <f ca="1">IFERROR(VLOOKUP(G1274,模型表!$C:$T,18,FALSE),0)</f>
        <v>0</v>
      </c>
      <c r="V1274" s="26">
        <f>IFERROR(VLOOKUP(G1274,模型表!$C:$J,8,FALSE),0)</f>
        <v>0</v>
      </c>
      <c r="W1274" s="26" t="s">
        <v>1081</v>
      </c>
      <c r="X1274" s="26" t="s">
        <v>1097</v>
      </c>
      <c r="Y1274" s="26" t="str" cm="1">
        <f t="array" aca="1" ref="Y1274" ca="1">INDEX(E:E,SMALL(IF($F$2:$F$3000,ROW($2:$3000),4^8),ROW(A1273)))&amp;""</f>
        <v/>
      </c>
      <c r="Z1274" s="26" t="str">
        <f t="shared" ca="1" si="18"/>
        <v/>
      </c>
      <c r="AA1274" s="26" t="str">
        <f t="shared" ca="1" si="19"/>
        <v/>
      </c>
      <c r="AC1274" s="26" t="str">
        <f ca="1">IFERROR(IFERROR(VLOOKUP($V1274,索引表!$L$7:$O$13,2,FALSE)*VLOOKUP(VLOOKUP($G1274,索引表!$R:$U,4,FALSE),索引表!$I$18:$L$30,2,FALSE)*VLOOKUP($U1274,索引表!E:F,2,FALSE),IF($U1274="小怪",0.738,"")),0)</f>
        <v/>
      </c>
      <c r="AD1274" s="26" t="str">
        <f ca="1">IFERROR(IFERROR(VLOOKUP($V1274,索引表!$L$7:$O$13,3,FALSE)*VLOOKUP(VLOOKUP($G1274,索引表!$R:$U,4,FALSE),索引表!$I$18:$L$30,3,FALSE)*VLOOKUP($U1274,索引表!G:H,2,FALSE)*0.3,IF($U1274="小怪",0.2,"")),0)</f>
        <v/>
      </c>
      <c r="AE1274" s="3" t="str">
        <f ca="1">IFERROR(IF(D1274="N08",IF(F1274&lt;&gt;0,50,""),IFERROR(VLOOKUP($V1274,索引表!$L$7:$O$13,4,FALSE)*VLOOKUP(VLOOKUP($G1274,索引表!$R:$U,4,FALSE),索引表!$I$18:$L$30,4,FALSE)*VLOOKUP($U1274,索引表!I:J,2,FALSE)*4,IF($U1274="小怪",1*3.45*0.9*0.9,""))),0)</f>
        <v/>
      </c>
    </row>
    <row r="1275" spans="1:31" x14ac:dyDescent="0.2">
      <c r="A1275" s="3" t="s">
        <v>1457</v>
      </c>
      <c r="B1275" s="3" t="str">
        <f t="shared" si="16"/>
        <v>P36</v>
      </c>
      <c r="C1275" s="3" t="s">
        <v>539</v>
      </c>
      <c r="D1275" s="3" t="s">
        <v>537</v>
      </c>
      <c r="E1275" t="str">
        <f t="shared" si="17"/>
        <v>M22P36U02N05</v>
      </c>
      <c r="F1275" s="26">
        <f ca="1">IFERROR(VLOOKUP(G1275,模型表!C:U,19,0),0)</f>
        <v>0</v>
      </c>
      <c r="H1275" s="26" t="str">
        <f ca="1">IFERROR(IF($F1275=0,"",(VLOOKUP(RIGHT(A1275,2)+0,难度表!B:F,3,FALSE)*K1275+N1275)),0)</f>
        <v/>
      </c>
      <c r="I1275" s="26" t="str">
        <f ca="1">IFERROR(IF($F1275=0,"",(VLOOKUP(RIGHT(B1275,2)+0,难度表!B:F,4,FALSE)*L1275+O1275)),0)</f>
        <v/>
      </c>
      <c r="J1275" s="26" t="str">
        <f ca="1">IFERROR(IF($F1275=0,"",(VLOOKUP(RIGHT(B1275,2)+0,难度表!B:F,5,FALSE)*M1275+P1275)),0)</f>
        <v/>
      </c>
      <c r="K1275" s="26" t="s">
        <v>1081</v>
      </c>
      <c r="L1275" s="26" t="s">
        <v>1081</v>
      </c>
      <c r="M1275" s="3" t="s">
        <v>1081</v>
      </c>
      <c r="N1275" s="26">
        <v>0</v>
      </c>
      <c r="O1275" s="26">
        <v>0</v>
      </c>
      <c r="P1275" s="26">
        <v>0</v>
      </c>
      <c r="Q1275" s="26">
        <v>0</v>
      </c>
      <c r="R1275" s="58" t="s">
        <v>545</v>
      </c>
      <c r="S1275" s="26">
        <v>1</v>
      </c>
      <c r="T1275" s="26">
        <v>0</v>
      </c>
      <c r="U1275" s="26">
        <f ca="1">IFERROR(VLOOKUP(G1275,模型表!$C:$T,18,FALSE),0)</f>
        <v>0</v>
      </c>
      <c r="V1275" s="26">
        <f>IFERROR(VLOOKUP(G1275,模型表!$C:$J,8,FALSE),0)</f>
        <v>0</v>
      </c>
      <c r="W1275" s="26" t="s">
        <v>1081</v>
      </c>
      <c r="X1275" s="26" t="s">
        <v>1097</v>
      </c>
      <c r="Y1275" s="26" t="str" cm="1">
        <f t="array" aca="1" ref="Y1275" ca="1">INDEX(E:E,SMALL(IF($F$2:$F$3000,ROW($2:$3000),4^8),ROW(A1274)))&amp;""</f>
        <v/>
      </c>
      <c r="Z1275" s="26" t="str">
        <f t="shared" ca="1" si="18"/>
        <v/>
      </c>
      <c r="AA1275" s="26" t="str">
        <f t="shared" ca="1" si="19"/>
        <v/>
      </c>
      <c r="AC1275" s="26" t="str">
        <f ca="1">IFERROR(IFERROR(VLOOKUP($V1275,索引表!$L$7:$O$13,2,FALSE)*VLOOKUP(VLOOKUP($G1275,索引表!$R:$U,4,FALSE),索引表!$I$18:$L$30,2,FALSE)*VLOOKUP($U1275,索引表!E:F,2,FALSE),IF($U1275="小怪",0.738,"")),0)</f>
        <v/>
      </c>
      <c r="AD1275" s="26" t="str">
        <f ca="1">IFERROR(IFERROR(VLOOKUP($V1275,索引表!$L$7:$O$13,3,FALSE)*VLOOKUP(VLOOKUP($G1275,索引表!$R:$U,4,FALSE),索引表!$I$18:$L$30,3,FALSE)*VLOOKUP($U1275,索引表!G:H,2,FALSE)*0.3,IF($U1275="小怪",0.2,"")),0)</f>
        <v/>
      </c>
      <c r="AE1275" s="3" t="str">
        <f ca="1">IFERROR(IF(D1275="N08",IF(F1275&lt;&gt;0,50,""),IFERROR(VLOOKUP($V1275,索引表!$L$7:$O$13,4,FALSE)*VLOOKUP(VLOOKUP($G1275,索引表!$R:$U,4,FALSE),索引表!$I$18:$L$30,4,FALSE)*VLOOKUP($U1275,索引表!I:J,2,FALSE)*4,IF($U1275="小怪",1*3.45*0.9*0.9,""))),0)</f>
        <v/>
      </c>
    </row>
    <row r="1276" spans="1:31" x14ac:dyDescent="0.2">
      <c r="A1276" s="3" t="s">
        <v>1457</v>
      </c>
      <c r="B1276" s="3" t="str">
        <f t="shared" si="16"/>
        <v>P36</v>
      </c>
      <c r="C1276" s="3" t="s">
        <v>539</v>
      </c>
      <c r="D1276" s="3" t="s">
        <v>538</v>
      </c>
      <c r="E1276" t="str">
        <f t="shared" si="17"/>
        <v>M22P36U02N06</v>
      </c>
      <c r="F1276" s="26">
        <f ca="1">IFERROR(VLOOKUP(G1276,模型表!C:U,19,0),0)</f>
        <v>0</v>
      </c>
      <c r="H1276" s="26" t="str">
        <f ca="1">IFERROR(IF($F1276=0,"",(VLOOKUP(RIGHT(A1276,2)+0,难度表!B:F,3,FALSE)*K1276+N1276)),0)</f>
        <v/>
      </c>
      <c r="I1276" s="26" t="str">
        <f ca="1">IFERROR(IF($F1276=0,"",(VLOOKUP(RIGHT(B1276,2)+0,难度表!B:F,4,FALSE)*L1276+O1276)),0)</f>
        <v/>
      </c>
      <c r="J1276" s="26" t="str">
        <f ca="1">IFERROR(IF($F1276=0,"",(VLOOKUP(RIGHT(B1276,2)+0,难度表!B:F,5,FALSE)*M1276+P1276)),0)</f>
        <v/>
      </c>
      <c r="K1276" s="26" t="s">
        <v>1081</v>
      </c>
      <c r="L1276" s="26" t="s">
        <v>1081</v>
      </c>
      <c r="M1276" s="3" t="s">
        <v>1081</v>
      </c>
      <c r="N1276" s="26">
        <v>0</v>
      </c>
      <c r="O1276" s="26">
        <v>0</v>
      </c>
      <c r="P1276" s="26">
        <v>0</v>
      </c>
      <c r="Q1276" s="26">
        <v>0</v>
      </c>
      <c r="R1276" s="58" t="s">
        <v>545</v>
      </c>
      <c r="S1276" s="26">
        <v>1</v>
      </c>
      <c r="T1276" s="26">
        <v>0</v>
      </c>
      <c r="U1276" s="26">
        <f ca="1">IFERROR(VLOOKUP(G1276,模型表!$C:$T,18,FALSE),0)</f>
        <v>0</v>
      </c>
      <c r="V1276" s="26">
        <f>IFERROR(VLOOKUP(G1276,模型表!$C:$J,8,FALSE),0)</f>
        <v>0</v>
      </c>
      <c r="W1276" s="26" t="s">
        <v>1081</v>
      </c>
      <c r="X1276" s="26" t="s">
        <v>1097</v>
      </c>
      <c r="Y1276" s="26" t="str" cm="1">
        <f t="array" aca="1" ref="Y1276" ca="1">INDEX(E:E,SMALL(IF($F$2:$F$3000,ROW($2:$3000),4^8),ROW(A1275)))&amp;""</f>
        <v/>
      </c>
      <c r="Z1276" s="26" t="str">
        <f t="shared" ca="1" si="18"/>
        <v/>
      </c>
      <c r="AA1276" s="26" t="str">
        <f t="shared" ca="1" si="19"/>
        <v/>
      </c>
      <c r="AC1276" s="26" t="str">
        <f ca="1">IFERROR(IFERROR(VLOOKUP($V1276,索引表!$L$7:$O$13,2,FALSE)*VLOOKUP(VLOOKUP($G1276,索引表!$R:$U,4,FALSE),索引表!$I$18:$L$30,2,FALSE)*VLOOKUP($U1276,索引表!E:F,2,FALSE),IF($U1276="小怪",0.738,"")),0)</f>
        <v/>
      </c>
      <c r="AD1276" s="26" t="str">
        <f ca="1">IFERROR(IFERROR(VLOOKUP($V1276,索引表!$L$7:$O$13,3,FALSE)*VLOOKUP(VLOOKUP($G1276,索引表!$R:$U,4,FALSE),索引表!$I$18:$L$30,3,FALSE)*VLOOKUP($U1276,索引表!G:H,2,FALSE)*0.3,IF($U1276="小怪",0.2,"")),0)</f>
        <v/>
      </c>
      <c r="AE1276" s="3" t="str">
        <f ca="1">IFERROR(IF(D1276="N08",IF(F1276&lt;&gt;0,50,""),IFERROR(VLOOKUP($V1276,索引表!$L$7:$O$13,4,FALSE)*VLOOKUP(VLOOKUP($G1276,索引表!$R:$U,4,FALSE),索引表!$I$18:$L$30,4,FALSE)*VLOOKUP($U1276,索引表!I:J,2,FALSE)*4,IF($U1276="小怪",1*3.45*0.9*0.9,""))),0)</f>
        <v/>
      </c>
    </row>
    <row r="1277" spans="1:31" x14ac:dyDescent="0.2">
      <c r="A1277" s="3" t="s">
        <v>1457</v>
      </c>
      <c r="B1277" s="3" t="str">
        <f t="shared" si="16"/>
        <v>P36</v>
      </c>
      <c r="C1277" s="3" t="s">
        <v>539</v>
      </c>
      <c r="D1277" s="3" t="s">
        <v>542</v>
      </c>
      <c r="E1277" t="str">
        <f t="shared" si="17"/>
        <v>M22P36U02N07</v>
      </c>
      <c r="F1277" s="26">
        <f ca="1">IFERROR(VLOOKUP(G1277,模型表!C:U,19,0),0)</f>
        <v>0</v>
      </c>
      <c r="H1277" s="26" t="str">
        <f ca="1">IFERROR(IF($F1277=0,"",(VLOOKUP(RIGHT(A1277,2)+0,难度表!B:F,3,FALSE)*K1277+N1277)),0)</f>
        <v/>
      </c>
      <c r="I1277" s="26" t="str">
        <f ca="1">IFERROR(IF($F1277=0,"",(VLOOKUP(RIGHT(B1277,2)+0,难度表!B:F,4,FALSE)*L1277+O1277)),0)</f>
        <v/>
      </c>
      <c r="J1277" s="26" t="str">
        <f ca="1">IFERROR(IF($F1277=0,"",(VLOOKUP(RIGHT(B1277,2)+0,难度表!B:F,5,FALSE)*M1277+P1277)),0)</f>
        <v/>
      </c>
      <c r="K1277" s="26" t="s">
        <v>1081</v>
      </c>
      <c r="L1277" s="26" t="s">
        <v>1081</v>
      </c>
      <c r="M1277" s="3" t="s">
        <v>1081</v>
      </c>
      <c r="N1277" s="26">
        <v>0</v>
      </c>
      <c r="O1277" s="26">
        <v>0</v>
      </c>
      <c r="P1277" s="26">
        <v>0</v>
      </c>
      <c r="Q1277" s="26">
        <v>0</v>
      </c>
      <c r="R1277" s="58" t="s">
        <v>545</v>
      </c>
      <c r="S1277" s="26">
        <v>1</v>
      </c>
      <c r="T1277" s="26">
        <v>0</v>
      </c>
      <c r="U1277" s="26">
        <f ca="1">IFERROR(VLOOKUP(G1277,模型表!$C:$T,18,FALSE),0)</f>
        <v>0</v>
      </c>
      <c r="V1277" s="26">
        <f>IFERROR(VLOOKUP(G1277,模型表!$C:$J,8,FALSE),0)</f>
        <v>0</v>
      </c>
      <c r="W1277" s="26" t="s">
        <v>1081</v>
      </c>
      <c r="X1277" s="26" t="s">
        <v>1097</v>
      </c>
      <c r="Y1277" s="26" t="str" cm="1">
        <f t="array" aca="1" ref="Y1277" ca="1">INDEX(E:E,SMALL(IF($F$2:$F$3000,ROW($2:$3000),4^8),ROW(A1276)))&amp;""</f>
        <v/>
      </c>
      <c r="Z1277" s="26" t="str">
        <f t="shared" ca="1" si="18"/>
        <v/>
      </c>
      <c r="AA1277" s="26" t="str">
        <f t="shared" ca="1" si="19"/>
        <v/>
      </c>
      <c r="AC1277" s="26" t="str">
        <f ca="1">IFERROR(IFERROR(VLOOKUP($V1277,索引表!$L$7:$O$13,2,FALSE)*VLOOKUP(VLOOKUP($G1277,索引表!$R:$U,4,FALSE),索引表!$I$18:$L$30,2,FALSE)*VLOOKUP($U1277,索引表!E:F,2,FALSE),IF($U1277="小怪",0.738,"")),0)</f>
        <v/>
      </c>
      <c r="AD1277" s="26" t="str">
        <f ca="1">IFERROR(IFERROR(VLOOKUP($V1277,索引表!$L$7:$O$13,3,FALSE)*VLOOKUP(VLOOKUP($G1277,索引表!$R:$U,4,FALSE),索引表!$I$18:$L$30,3,FALSE)*VLOOKUP($U1277,索引表!G:H,2,FALSE)*0.3,IF($U1277="小怪",0.2,"")),0)</f>
        <v/>
      </c>
      <c r="AE1277" s="3" t="str">
        <f ca="1">IFERROR(IF(D1277="N08",IF(F1277&lt;&gt;0,50,""),IFERROR(VLOOKUP($V1277,索引表!$L$7:$O$13,4,FALSE)*VLOOKUP(VLOOKUP($G1277,索引表!$R:$U,4,FALSE),索引表!$I$18:$L$30,4,FALSE)*VLOOKUP($U1277,索引表!I:J,2,FALSE)*4,IF($U1277="小怪",1*3.45*0.9*0.9,""))),0)</f>
        <v/>
      </c>
    </row>
    <row r="1278" spans="1:31" x14ac:dyDescent="0.2">
      <c r="A1278" s="3" t="s">
        <v>1457</v>
      </c>
      <c r="B1278" s="3" t="str">
        <f t="shared" si="16"/>
        <v>P36</v>
      </c>
      <c r="C1278" s="3" t="s">
        <v>539</v>
      </c>
      <c r="D1278" s="3" t="s">
        <v>543</v>
      </c>
      <c r="E1278" t="str">
        <f t="shared" si="17"/>
        <v>M22P36U02N08</v>
      </c>
      <c r="F1278" s="26">
        <f ca="1">IFERROR(VLOOKUP(G1278,模型表!C:U,19,0),0)</f>
        <v>0</v>
      </c>
      <c r="H1278" s="26" t="str">
        <f ca="1">IFERROR(IF($F1278=0,"",(VLOOKUP(RIGHT(A1278,2)+0,难度表!B:F,3,FALSE)*K1278+N1278)),0)</f>
        <v/>
      </c>
      <c r="I1278" s="26" t="str">
        <f ca="1">IFERROR(IF($F1278=0,"",(VLOOKUP(RIGHT(B1278,2)+0,难度表!B:F,4,FALSE)*L1278+O1278)),0)</f>
        <v/>
      </c>
      <c r="J1278" s="26" t="str">
        <f ca="1">IFERROR(IF($F1278=0,"",(VLOOKUP(RIGHT(B1278,2)+0,难度表!B:F,5,FALSE)*M1278+P1278)),0)</f>
        <v/>
      </c>
      <c r="K1278" s="26" t="s">
        <v>1081</v>
      </c>
      <c r="L1278" s="26" t="s">
        <v>1081</v>
      </c>
      <c r="M1278" s="3" t="s">
        <v>1081</v>
      </c>
      <c r="N1278" s="26">
        <v>0</v>
      </c>
      <c r="O1278" s="26">
        <v>0</v>
      </c>
      <c r="P1278" s="26">
        <v>0</v>
      </c>
      <c r="Q1278" s="26">
        <v>0</v>
      </c>
      <c r="R1278" s="59" t="s">
        <v>845</v>
      </c>
      <c r="S1278" s="26">
        <v>1</v>
      </c>
      <c r="T1278" s="26">
        <v>0</v>
      </c>
      <c r="U1278" s="26">
        <f ca="1">IFERROR(VLOOKUP(G1278,模型表!$C:$T,18,FALSE),0)</f>
        <v>0</v>
      </c>
      <c r="V1278" s="26">
        <f>IFERROR(VLOOKUP(G1278,模型表!$C:$J,8,FALSE),0)</f>
        <v>0</v>
      </c>
      <c r="W1278" s="26" t="s">
        <v>1081</v>
      </c>
      <c r="X1278" s="26" t="s">
        <v>1097</v>
      </c>
      <c r="Y1278" s="26" t="str" cm="1">
        <f t="array" aca="1" ref="Y1278" ca="1">INDEX(E:E,SMALL(IF($F$2:$F$3000,ROW($2:$3000),4^8),ROW(A1277)))&amp;""</f>
        <v/>
      </c>
      <c r="Z1278" s="26" t="str">
        <f t="shared" ca="1" si="18"/>
        <v/>
      </c>
      <c r="AA1278" s="26" t="str">
        <f t="shared" ca="1" si="19"/>
        <v/>
      </c>
      <c r="AC1278" s="26" t="str">
        <f ca="1">IFERROR(IFERROR(VLOOKUP($V1278,索引表!$L$7:$O$13,2,FALSE)*VLOOKUP(VLOOKUP($G1278,索引表!$R:$U,4,FALSE),索引表!$I$18:$L$30,2,FALSE)*VLOOKUP($U1278,索引表!E:F,2,FALSE),IF($U1278="小怪",0.738,"")),0)</f>
        <v/>
      </c>
      <c r="AD1278" s="26" t="str">
        <f ca="1">IFERROR(IFERROR(VLOOKUP($V1278,索引表!$L$7:$O$13,3,FALSE)*VLOOKUP(VLOOKUP($G1278,索引表!$R:$U,4,FALSE),索引表!$I$18:$L$30,3,FALSE)*VLOOKUP($U1278,索引表!G:H,2,FALSE)*0.3,IF($U1278="小怪",0.2,"")),0)</f>
        <v/>
      </c>
      <c r="AE1278" s="3" t="str">
        <f ca="1">IFERROR(IF(D1278="N08",IF(F1278&lt;&gt;0,50,""),IFERROR(VLOOKUP($V1278,索引表!$L$7:$O$13,4,FALSE)*VLOOKUP(VLOOKUP($G1278,索引表!$R:$U,4,FALSE),索引表!$I$18:$L$30,4,FALSE)*VLOOKUP($U1278,索引表!I:J,2,FALSE)*4,IF($U1278="小怪",1*3.45*0.9*0.9,""))),0)</f>
        <v/>
      </c>
    </row>
    <row r="1279" spans="1:31" x14ac:dyDescent="0.2">
      <c r="A1279" s="3" t="s">
        <v>1457</v>
      </c>
      <c r="B1279" s="3" t="str">
        <f t="shared" si="16"/>
        <v>P36</v>
      </c>
      <c r="C1279" s="3" t="s">
        <v>539</v>
      </c>
      <c r="D1279" s="3" t="s">
        <v>544</v>
      </c>
      <c r="E1279" t="str">
        <f t="shared" si="17"/>
        <v>M22P36U02N09</v>
      </c>
      <c r="F1279" s="26">
        <f ca="1">IFERROR(VLOOKUP(G1279,模型表!C:U,19,0),0)</f>
        <v>0</v>
      </c>
      <c r="H1279" s="26" t="str">
        <f ca="1">IFERROR(IF($F1279=0,"",(VLOOKUP(RIGHT(A1279,2)+0,难度表!B:F,3,FALSE)*K1279+N1279)),0)</f>
        <v/>
      </c>
      <c r="I1279" s="26" t="str">
        <f ca="1">IFERROR(IF($F1279=0,"",(VLOOKUP(RIGHT(B1279,2)+0,难度表!B:F,4,FALSE)*L1279+O1279)),0)</f>
        <v/>
      </c>
      <c r="J1279" s="26" t="str">
        <f ca="1">IFERROR(IF($F1279=0,"",(VLOOKUP(RIGHT(B1279,2)+0,难度表!B:F,5,FALSE)*M1279+P1279)),0)</f>
        <v/>
      </c>
      <c r="K1279" s="26" t="s">
        <v>1081</v>
      </c>
      <c r="L1279" s="26" t="s">
        <v>1081</v>
      </c>
      <c r="M1279" s="3" t="s">
        <v>1081</v>
      </c>
      <c r="N1279" s="26">
        <v>0</v>
      </c>
      <c r="O1279" s="26">
        <v>0</v>
      </c>
      <c r="P1279" s="26">
        <v>0</v>
      </c>
      <c r="Q1279" s="26">
        <v>0</v>
      </c>
      <c r="R1279" s="58" t="s">
        <v>545</v>
      </c>
      <c r="S1279" s="26">
        <v>1</v>
      </c>
      <c r="T1279" s="26">
        <v>0</v>
      </c>
      <c r="U1279" s="26">
        <f ca="1">IFERROR(VLOOKUP(G1279,模型表!$C:$T,18,FALSE),0)</f>
        <v>0</v>
      </c>
      <c r="V1279" s="26">
        <f>IFERROR(VLOOKUP(G1279,模型表!$C:$J,8,FALSE),0)</f>
        <v>0</v>
      </c>
      <c r="W1279" s="26" t="s">
        <v>1081</v>
      </c>
      <c r="X1279" s="26" t="s">
        <v>1097</v>
      </c>
      <c r="Y1279" s="26" t="str" cm="1">
        <f t="array" aca="1" ref="Y1279" ca="1">INDEX(E:E,SMALL(IF($F$2:$F$3000,ROW($2:$3000),4^8),ROW(A1278)))&amp;""</f>
        <v/>
      </c>
      <c r="Z1279" s="26" t="str">
        <f t="shared" ca="1" si="18"/>
        <v/>
      </c>
      <c r="AA1279" s="26" t="str">
        <f t="shared" ca="1" si="19"/>
        <v/>
      </c>
      <c r="AC1279" s="26" t="str">
        <f ca="1">IFERROR(IFERROR(VLOOKUP($V1279,索引表!$L$7:$O$13,2,FALSE)*VLOOKUP(VLOOKUP($G1279,索引表!$R:$U,4,FALSE),索引表!$I$18:$L$30,2,FALSE)*VLOOKUP($U1279,索引表!E:F,2,FALSE),IF($U1279="小怪",0.738,"")),0)</f>
        <v/>
      </c>
      <c r="AD1279" s="26" t="str">
        <f ca="1">IFERROR(IFERROR(VLOOKUP($V1279,索引表!$L$7:$O$13,3,FALSE)*VLOOKUP(VLOOKUP($G1279,索引表!$R:$U,4,FALSE),索引表!$I$18:$L$30,3,FALSE)*VLOOKUP($U1279,索引表!G:H,2,FALSE)*0.3,IF($U1279="小怪",0.2,"")),0)</f>
        <v/>
      </c>
      <c r="AE1279" s="3" t="str">
        <f ca="1">IFERROR(IF(D1279="N08",IF(F1279&lt;&gt;0,50,""),IFERROR(VLOOKUP($V1279,索引表!$L$7:$O$13,4,FALSE)*VLOOKUP(VLOOKUP($G1279,索引表!$R:$U,4,FALSE),索引表!$I$18:$L$30,4,FALSE)*VLOOKUP($U1279,索引表!I:J,2,FALSE)*4,IF($U1279="小怪",1*3.45*0.9*0.9,""))),0)</f>
        <v/>
      </c>
    </row>
    <row r="1280" spans="1:31" x14ac:dyDescent="0.2">
      <c r="A1280" s="3" t="s">
        <v>1457</v>
      </c>
      <c r="B1280" s="3" t="str">
        <f t="shared" si="16"/>
        <v>P36</v>
      </c>
      <c r="C1280" s="3" t="s">
        <v>540</v>
      </c>
      <c r="D1280" s="3" t="s">
        <v>533</v>
      </c>
      <c r="E1280" t="str">
        <f t="shared" si="17"/>
        <v>M22P36U03N01</v>
      </c>
      <c r="F1280" s="26">
        <f ca="1">IFERROR(VLOOKUP(G1280,模型表!C:U,19,0),0)</f>
        <v>0</v>
      </c>
      <c r="H1280" s="26" t="str">
        <f ca="1">IFERROR(IF($F1280=0,"",(VLOOKUP(RIGHT(A1280,2)+0,难度表!B:F,3,FALSE)*K1280+N1280)),0)</f>
        <v/>
      </c>
      <c r="I1280" s="26" t="str">
        <f ca="1">IFERROR(IF($F1280=0,"",(VLOOKUP(RIGHT(B1280,2)+0,难度表!B:F,4,FALSE)*L1280+O1280)),0)</f>
        <v/>
      </c>
      <c r="J1280" s="26" t="str">
        <f ca="1">IFERROR(IF($F1280=0,"",(VLOOKUP(RIGHT(B1280,2)+0,难度表!B:F,5,FALSE)*M1280+P1280)),0)</f>
        <v/>
      </c>
      <c r="K1280" s="26" t="s">
        <v>1081</v>
      </c>
      <c r="L1280" s="26" t="s">
        <v>1081</v>
      </c>
      <c r="M1280" s="3" t="s">
        <v>1081</v>
      </c>
      <c r="N1280" s="26">
        <v>0</v>
      </c>
      <c r="O1280" s="26">
        <v>0</v>
      </c>
      <c r="P1280" s="26">
        <v>0</v>
      </c>
      <c r="Q1280" s="26">
        <v>0</v>
      </c>
      <c r="R1280" s="58" t="s">
        <v>545</v>
      </c>
      <c r="S1280" s="26">
        <v>1</v>
      </c>
      <c r="T1280" s="26">
        <v>0</v>
      </c>
      <c r="U1280" s="26">
        <f ca="1">IFERROR(VLOOKUP(G1280,模型表!$C:$T,18,FALSE),0)</f>
        <v>0</v>
      </c>
      <c r="V1280" s="26">
        <f>IFERROR(VLOOKUP(G1280,模型表!$C:$J,8,FALSE),0)</f>
        <v>0</v>
      </c>
      <c r="W1280" s="26" t="s">
        <v>1081</v>
      </c>
      <c r="X1280" s="26" t="s">
        <v>1097</v>
      </c>
      <c r="Y1280" s="26" t="str" cm="1">
        <f t="array" aca="1" ref="Y1280" ca="1">INDEX(E:E,SMALL(IF($F$2:$F$3000,ROW($2:$3000),4^8),ROW(A1279)))&amp;""</f>
        <v/>
      </c>
      <c r="Z1280" s="26" t="str">
        <f t="shared" ca="1" si="18"/>
        <v/>
      </c>
      <c r="AA1280" s="26" t="str">
        <f t="shared" ca="1" si="19"/>
        <v/>
      </c>
      <c r="AC1280" s="26" t="str">
        <f ca="1">IFERROR(IFERROR(VLOOKUP($V1280,索引表!$L$7:$O$13,2,FALSE)*VLOOKUP(VLOOKUP($G1280,索引表!$R:$U,4,FALSE),索引表!$I$18:$L$30,2,FALSE)*VLOOKUP($U1280,索引表!E:F,2,FALSE),IF($U1280="小怪",0.738,"")),0)</f>
        <v/>
      </c>
      <c r="AD1280" s="26" t="str">
        <f ca="1">IFERROR(IFERROR(VLOOKUP($V1280,索引表!$L$7:$O$13,3,FALSE)*VLOOKUP(VLOOKUP($G1280,索引表!$R:$U,4,FALSE),索引表!$I$18:$L$30,3,FALSE)*VLOOKUP($U1280,索引表!G:H,2,FALSE)*0.3,IF($U1280="小怪",0.2,"")),0)</f>
        <v/>
      </c>
      <c r="AE1280" s="3" t="str">
        <f ca="1">IFERROR(IF(D1280="N08",IF(F1280&lt;&gt;0,50,""),IFERROR(VLOOKUP($V1280,索引表!$L$7:$O$13,4,FALSE)*VLOOKUP(VLOOKUP($G1280,索引表!$R:$U,4,FALSE),索引表!$I$18:$L$30,4,FALSE)*VLOOKUP($U1280,索引表!I:J,2,FALSE)*4,IF($U1280="小怪",1*3.45*0.9*0.9,""))),0)</f>
        <v/>
      </c>
    </row>
    <row r="1281" spans="1:31" x14ac:dyDescent="0.2">
      <c r="A1281" s="3" t="s">
        <v>1457</v>
      </c>
      <c r="B1281" s="3" t="str">
        <f t="shared" si="16"/>
        <v>P36</v>
      </c>
      <c r="C1281" s="3" t="s">
        <v>540</v>
      </c>
      <c r="D1281" s="3" t="s">
        <v>534</v>
      </c>
      <c r="E1281" t="str">
        <f t="shared" si="17"/>
        <v>M22P36U03N02</v>
      </c>
      <c r="F1281" s="26">
        <f ca="1">IFERROR(VLOOKUP(G1281,模型表!C:U,19,0),0)</f>
        <v>0</v>
      </c>
      <c r="H1281" s="26" t="str">
        <f ca="1">IFERROR(IF($F1281=0,"",(VLOOKUP(RIGHT(A1281,2)+0,难度表!B:F,3,FALSE)*K1281+N1281)),0)</f>
        <v/>
      </c>
      <c r="I1281" s="26" t="str">
        <f ca="1">IFERROR(IF($F1281=0,"",(VLOOKUP(RIGHT(B1281,2)+0,难度表!B:F,4,FALSE)*L1281+O1281)),0)</f>
        <v/>
      </c>
      <c r="J1281" s="26" t="str">
        <f ca="1">IFERROR(IF($F1281=0,"",(VLOOKUP(RIGHT(B1281,2)+0,难度表!B:F,5,FALSE)*M1281+P1281)),0)</f>
        <v/>
      </c>
      <c r="K1281" s="26" t="s">
        <v>1081</v>
      </c>
      <c r="L1281" s="26" t="s">
        <v>1081</v>
      </c>
      <c r="M1281" s="3" t="s">
        <v>1081</v>
      </c>
      <c r="N1281" s="26">
        <v>0</v>
      </c>
      <c r="O1281" s="26">
        <v>0</v>
      </c>
      <c r="P1281" s="26">
        <v>0</v>
      </c>
      <c r="Q1281" s="26">
        <v>0</v>
      </c>
      <c r="R1281" s="58" t="s">
        <v>545</v>
      </c>
      <c r="S1281" s="26">
        <v>1</v>
      </c>
      <c r="T1281" s="26">
        <v>0</v>
      </c>
      <c r="U1281" s="26">
        <f ca="1">IFERROR(VLOOKUP(G1281,模型表!$C:$T,18,FALSE),0)</f>
        <v>0</v>
      </c>
      <c r="V1281" s="26">
        <f>IFERROR(VLOOKUP(G1281,模型表!$C:$J,8,FALSE),0)</f>
        <v>0</v>
      </c>
      <c r="W1281" s="26" t="s">
        <v>1081</v>
      </c>
      <c r="X1281" s="26" t="s">
        <v>1097</v>
      </c>
      <c r="Y1281" s="26" t="str" cm="1">
        <f t="array" aca="1" ref="Y1281" ca="1">INDEX(E:E,SMALL(IF($F$2:$F$3000,ROW($2:$3000),4^8),ROW(A1280)))&amp;""</f>
        <v/>
      </c>
      <c r="Z1281" s="26" t="str">
        <f t="shared" ca="1" si="18"/>
        <v/>
      </c>
      <c r="AA1281" s="26" t="str">
        <f t="shared" ca="1" si="19"/>
        <v/>
      </c>
      <c r="AC1281" s="26" t="str">
        <f ca="1">IFERROR(IFERROR(VLOOKUP($V1281,索引表!$L$7:$O$13,2,FALSE)*VLOOKUP(VLOOKUP($G1281,索引表!$R:$U,4,FALSE),索引表!$I$18:$L$30,2,FALSE)*VLOOKUP($U1281,索引表!E:F,2,FALSE),IF($U1281="小怪",0.738,"")),0)</f>
        <v/>
      </c>
      <c r="AD1281" s="26" t="str">
        <f ca="1">IFERROR(IFERROR(VLOOKUP($V1281,索引表!$L$7:$O$13,3,FALSE)*VLOOKUP(VLOOKUP($G1281,索引表!$R:$U,4,FALSE),索引表!$I$18:$L$30,3,FALSE)*VLOOKUP($U1281,索引表!G:H,2,FALSE)*0.3,IF($U1281="小怪",0.2,"")),0)</f>
        <v/>
      </c>
      <c r="AE1281" s="3" t="str">
        <f ca="1">IFERROR(IF(D1281="N08",IF(F1281&lt;&gt;0,50,""),IFERROR(VLOOKUP($V1281,索引表!$L$7:$O$13,4,FALSE)*VLOOKUP(VLOOKUP($G1281,索引表!$R:$U,4,FALSE),索引表!$I$18:$L$30,4,FALSE)*VLOOKUP($U1281,索引表!I:J,2,FALSE)*4,IF($U1281="小怪",1*3.45*0.9*0.9,""))),0)</f>
        <v/>
      </c>
    </row>
    <row r="1282" spans="1:31" x14ac:dyDescent="0.2">
      <c r="A1282" s="3" t="s">
        <v>1457</v>
      </c>
      <c r="B1282" s="3" t="str">
        <f t="shared" si="16"/>
        <v>P36</v>
      </c>
      <c r="C1282" s="3" t="s">
        <v>540</v>
      </c>
      <c r="D1282" s="3" t="s">
        <v>535</v>
      </c>
      <c r="E1282" t="str">
        <f t="shared" ref="E1282:E1345" si="20">A1282&amp;B1282&amp;C1282&amp;D1282</f>
        <v>M22P36U03N03</v>
      </c>
      <c r="F1282" s="26">
        <f ca="1">IFERROR(VLOOKUP(G1282,模型表!C:U,19,0),0)</f>
        <v>0</v>
      </c>
      <c r="H1282" s="26" t="str">
        <f ca="1">IFERROR(IF($F1282=0,"",(VLOOKUP(RIGHT(A1282,2)+0,难度表!B:F,3,FALSE)*K1282+N1282)),0)</f>
        <v/>
      </c>
      <c r="I1282" s="26" t="str">
        <f ca="1">IFERROR(IF($F1282=0,"",(VLOOKUP(RIGHT(B1282,2)+0,难度表!B:F,4,FALSE)*L1282+O1282)),0)</f>
        <v/>
      </c>
      <c r="J1282" s="26" t="str">
        <f ca="1">IFERROR(IF($F1282=0,"",(VLOOKUP(RIGHT(B1282,2)+0,难度表!B:F,5,FALSE)*M1282+P1282)),0)</f>
        <v/>
      </c>
      <c r="K1282" s="26" t="s">
        <v>1081</v>
      </c>
      <c r="L1282" s="26" t="s">
        <v>1081</v>
      </c>
      <c r="M1282" s="3" t="s">
        <v>1081</v>
      </c>
      <c r="N1282" s="26">
        <v>0</v>
      </c>
      <c r="O1282" s="26">
        <v>0</v>
      </c>
      <c r="P1282" s="26">
        <v>0</v>
      </c>
      <c r="Q1282" s="26">
        <v>0</v>
      </c>
      <c r="R1282" s="58" t="s">
        <v>545</v>
      </c>
      <c r="S1282" s="26">
        <v>1</v>
      </c>
      <c r="T1282" s="26">
        <v>0</v>
      </c>
      <c r="U1282" s="26">
        <f ca="1">IFERROR(VLOOKUP(G1282,模型表!$C:$T,18,FALSE),0)</f>
        <v>0</v>
      </c>
      <c r="V1282" s="26">
        <f>IFERROR(VLOOKUP(G1282,模型表!$C:$J,8,FALSE),0)</f>
        <v>0</v>
      </c>
      <c r="W1282" s="26" t="s">
        <v>1081</v>
      </c>
      <c r="X1282" s="26" t="s">
        <v>1097</v>
      </c>
      <c r="Y1282" s="26" t="str" cm="1">
        <f t="array" aca="1" ref="Y1282" ca="1">INDEX(E:E,SMALL(IF($F$2:$F$3000,ROW($2:$3000),4^8),ROW(A1281)))&amp;""</f>
        <v/>
      </c>
      <c r="Z1282" s="26" t="str">
        <f t="shared" ca="1" si="18"/>
        <v/>
      </c>
      <c r="AA1282" s="26" t="str">
        <f t="shared" ca="1" si="19"/>
        <v/>
      </c>
      <c r="AC1282" s="26" t="str">
        <f ca="1">IFERROR(IFERROR(VLOOKUP($V1282,索引表!$L$7:$O$13,2,FALSE)*VLOOKUP(VLOOKUP($G1282,索引表!$R:$U,4,FALSE),索引表!$I$18:$L$30,2,FALSE)*VLOOKUP($U1282,索引表!E:F,2,FALSE),IF($U1282="小怪",0.738,"")),0)</f>
        <v/>
      </c>
      <c r="AD1282" s="26" t="str">
        <f ca="1">IFERROR(IFERROR(VLOOKUP($V1282,索引表!$L$7:$O$13,3,FALSE)*VLOOKUP(VLOOKUP($G1282,索引表!$R:$U,4,FALSE),索引表!$I$18:$L$30,3,FALSE)*VLOOKUP($U1282,索引表!G:H,2,FALSE)*0.3,IF($U1282="小怪",0.2,"")),0)</f>
        <v/>
      </c>
      <c r="AE1282" s="3" t="str">
        <f ca="1">IFERROR(IF(D1282="N08",IF(F1282&lt;&gt;0,50,""),IFERROR(VLOOKUP($V1282,索引表!$L$7:$O$13,4,FALSE)*VLOOKUP(VLOOKUP($G1282,索引表!$R:$U,4,FALSE),索引表!$I$18:$L$30,4,FALSE)*VLOOKUP($U1282,索引表!I:J,2,FALSE)*4,IF($U1282="小怪",1*3.45*0.9*0.9,""))),0)</f>
        <v/>
      </c>
    </row>
    <row r="1283" spans="1:31" x14ac:dyDescent="0.2">
      <c r="A1283" s="3" t="s">
        <v>1457</v>
      </c>
      <c r="B1283" s="3" t="str">
        <f t="shared" ref="B1283:B1346" si="21">"P"&amp;IF(INT((ROW()+34)/36)&gt;=10,INT((ROW()+34)/36),"0"&amp;INT((ROW()+34)/36))</f>
        <v>P36</v>
      </c>
      <c r="C1283" s="3" t="s">
        <v>540</v>
      </c>
      <c r="D1283" s="3" t="s">
        <v>536</v>
      </c>
      <c r="E1283" t="str">
        <f t="shared" si="20"/>
        <v>M22P36U03N04</v>
      </c>
      <c r="F1283" s="26">
        <f ca="1">IFERROR(VLOOKUP(G1283,模型表!C:U,19,0),0)</f>
        <v>0</v>
      </c>
      <c r="H1283" s="26" t="str">
        <f ca="1">IFERROR(IF($F1283=0,"",(VLOOKUP(RIGHT(A1283,2)+0,难度表!B:F,3,FALSE)*K1283+N1283)),0)</f>
        <v/>
      </c>
      <c r="I1283" s="26" t="str">
        <f ca="1">IFERROR(IF($F1283=0,"",(VLOOKUP(RIGHT(B1283,2)+0,难度表!B:F,4,FALSE)*L1283+O1283)),0)</f>
        <v/>
      </c>
      <c r="J1283" s="26" t="str">
        <f ca="1">IFERROR(IF($F1283=0,"",(VLOOKUP(RIGHT(B1283,2)+0,难度表!B:F,5,FALSE)*M1283+P1283)),0)</f>
        <v/>
      </c>
      <c r="K1283" s="26" t="s">
        <v>1081</v>
      </c>
      <c r="L1283" s="26" t="s">
        <v>1081</v>
      </c>
      <c r="M1283" s="3" t="s">
        <v>1081</v>
      </c>
      <c r="N1283" s="26">
        <v>0</v>
      </c>
      <c r="O1283" s="26">
        <v>0</v>
      </c>
      <c r="P1283" s="26">
        <v>0</v>
      </c>
      <c r="Q1283" s="26">
        <v>0</v>
      </c>
      <c r="R1283" s="58" t="s">
        <v>545</v>
      </c>
      <c r="S1283" s="26">
        <v>1</v>
      </c>
      <c r="T1283" s="26">
        <v>0</v>
      </c>
      <c r="U1283" s="26">
        <f ca="1">IFERROR(VLOOKUP(G1283,模型表!$C:$T,18,FALSE),0)</f>
        <v>0</v>
      </c>
      <c r="V1283" s="26">
        <f>IFERROR(VLOOKUP(G1283,模型表!$C:$J,8,FALSE),0)</f>
        <v>0</v>
      </c>
      <c r="W1283" s="26" t="s">
        <v>1081</v>
      </c>
      <c r="X1283" s="26" t="s">
        <v>1097</v>
      </c>
      <c r="Y1283" s="26" t="str" cm="1">
        <f t="array" aca="1" ref="Y1283" ca="1">INDEX(E:E,SMALL(IF($F$2:$F$3000,ROW($2:$3000),4^8),ROW(A1282)))&amp;""</f>
        <v/>
      </c>
      <c r="Z1283" s="26" t="str">
        <f t="shared" ref="Z1283:Z1346" ca="1" si="22">IF(Y1283="","",IF(RIGHT(Y1283,2)="08",1,0))</f>
        <v/>
      </c>
      <c r="AA1283" s="26" t="str">
        <f t="shared" ref="AA1283:AA1346" ca="1" si="23">IFERROR(RIGHT(Y1283,1)*1,"")</f>
        <v/>
      </c>
      <c r="AC1283" s="26" t="str">
        <f ca="1">IFERROR(IFERROR(VLOOKUP($V1283,索引表!$L$7:$O$13,2,FALSE)*VLOOKUP(VLOOKUP($G1283,索引表!$R:$U,4,FALSE),索引表!$I$18:$L$30,2,FALSE)*VLOOKUP($U1283,索引表!E:F,2,FALSE),IF($U1283="小怪",0.738,"")),0)</f>
        <v/>
      </c>
      <c r="AD1283" s="26" t="str">
        <f ca="1">IFERROR(IFERROR(VLOOKUP($V1283,索引表!$L$7:$O$13,3,FALSE)*VLOOKUP(VLOOKUP($G1283,索引表!$R:$U,4,FALSE),索引表!$I$18:$L$30,3,FALSE)*VLOOKUP($U1283,索引表!G:H,2,FALSE)*0.3,IF($U1283="小怪",0.2,"")),0)</f>
        <v/>
      </c>
      <c r="AE1283" s="3" t="str">
        <f ca="1">IFERROR(IF(D1283="N08",IF(F1283&lt;&gt;0,50,""),IFERROR(VLOOKUP($V1283,索引表!$L$7:$O$13,4,FALSE)*VLOOKUP(VLOOKUP($G1283,索引表!$R:$U,4,FALSE),索引表!$I$18:$L$30,4,FALSE)*VLOOKUP($U1283,索引表!I:J,2,FALSE)*4,IF($U1283="小怪",1*3.45*0.9*0.9,""))),0)</f>
        <v/>
      </c>
    </row>
    <row r="1284" spans="1:31" x14ac:dyDescent="0.2">
      <c r="A1284" s="3" t="s">
        <v>1457</v>
      </c>
      <c r="B1284" s="3" t="str">
        <f t="shared" si="21"/>
        <v>P36</v>
      </c>
      <c r="C1284" s="3" t="s">
        <v>540</v>
      </c>
      <c r="D1284" s="3" t="s">
        <v>537</v>
      </c>
      <c r="E1284" t="str">
        <f t="shared" si="20"/>
        <v>M22P36U03N05</v>
      </c>
      <c r="F1284" s="26">
        <f ca="1">IFERROR(VLOOKUP(G1284,模型表!C:U,19,0),0)</f>
        <v>0</v>
      </c>
      <c r="H1284" s="26" t="str">
        <f ca="1">IFERROR(IF($F1284=0,"",(VLOOKUP(RIGHT(A1284,2)+0,难度表!B:F,3,FALSE)*K1284+N1284)),0)</f>
        <v/>
      </c>
      <c r="I1284" s="26" t="str">
        <f ca="1">IFERROR(IF($F1284=0,"",(VLOOKUP(RIGHT(B1284,2)+0,难度表!B:F,4,FALSE)*L1284+O1284)),0)</f>
        <v/>
      </c>
      <c r="J1284" s="26" t="str">
        <f ca="1">IFERROR(IF($F1284=0,"",(VLOOKUP(RIGHT(B1284,2)+0,难度表!B:F,5,FALSE)*M1284+P1284)),0)</f>
        <v/>
      </c>
      <c r="K1284" s="26" t="s">
        <v>1081</v>
      </c>
      <c r="L1284" s="26" t="s">
        <v>1081</v>
      </c>
      <c r="M1284" s="3" t="s">
        <v>1081</v>
      </c>
      <c r="N1284" s="26">
        <v>0</v>
      </c>
      <c r="O1284" s="26">
        <v>0</v>
      </c>
      <c r="P1284" s="26">
        <v>0</v>
      </c>
      <c r="Q1284" s="26">
        <v>0</v>
      </c>
      <c r="R1284" s="58" t="s">
        <v>545</v>
      </c>
      <c r="S1284" s="26">
        <v>1</v>
      </c>
      <c r="T1284" s="26">
        <v>0</v>
      </c>
      <c r="U1284" s="26">
        <f ca="1">IFERROR(VLOOKUP(G1284,模型表!$C:$T,18,FALSE),0)</f>
        <v>0</v>
      </c>
      <c r="V1284" s="26">
        <f>IFERROR(VLOOKUP(G1284,模型表!$C:$J,8,FALSE),0)</f>
        <v>0</v>
      </c>
      <c r="W1284" s="26" t="s">
        <v>1081</v>
      </c>
      <c r="X1284" s="26" t="s">
        <v>1097</v>
      </c>
      <c r="Y1284" s="26" t="str" cm="1">
        <f t="array" aca="1" ref="Y1284" ca="1">INDEX(E:E,SMALL(IF($F$2:$F$3000,ROW($2:$3000),4^8),ROW(A1283)))&amp;""</f>
        <v/>
      </c>
      <c r="Z1284" s="26" t="str">
        <f t="shared" ca="1" si="22"/>
        <v/>
      </c>
      <c r="AA1284" s="26" t="str">
        <f t="shared" ca="1" si="23"/>
        <v/>
      </c>
      <c r="AC1284" s="26" t="str">
        <f ca="1">IFERROR(IFERROR(VLOOKUP($V1284,索引表!$L$7:$O$13,2,FALSE)*VLOOKUP(VLOOKUP($G1284,索引表!$R:$U,4,FALSE),索引表!$I$18:$L$30,2,FALSE)*VLOOKUP($U1284,索引表!E:F,2,FALSE),IF($U1284="小怪",0.738,"")),0)</f>
        <v/>
      </c>
      <c r="AD1284" s="26" t="str">
        <f ca="1">IFERROR(IFERROR(VLOOKUP($V1284,索引表!$L$7:$O$13,3,FALSE)*VLOOKUP(VLOOKUP($G1284,索引表!$R:$U,4,FALSE),索引表!$I$18:$L$30,3,FALSE)*VLOOKUP($U1284,索引表!G:H,2,FALSE)*0.3,IF($U1284="小怪",0.2,"")),0)</f>
        <v/>
      </c>
      <c r="AE1284" s="3" t="str">
        <f ca="1">IFERROR(IF(D1284="N08",IF(F1284&lt;&gt;0,50,""),IFERROR(VLOOKUP($V1284,索引表!$L$7:$O$13,4,FALSE)*VLOOKUP(VLOOKUP($G1284,索引表!$R:$U,4,FALSE),索引表!$I$18:$L$30,4,FALSE)*VLOOKUP($U1284,索引表!I:J,2,FALSE)*4,IF($U1284="小怪",1*3.45*0.9*0.9,""))),0)</f>
        <v/>
      </c>
    </row>
    <row r="1285" spans="1:31" x14ac:dyDescent="0.2">
      <c r="A1285" s="3" t="s">
        <v>1457</v>
      </c>
      <c r="B1285" s="3" t="str">
        <f t="shared" si="21"/>
        <v>P36</v>
      </c>
      <c r="C1285" s="3" t="s">
        <v>540</v>
      </c>
      <c r="D1285" s="3" t="s">
        <v>538</v>
      </c>
      <c r="E1285" t="str">
        <f t="shared" si="20"/>
        <v>M22P36U03N06</v>
      </c>
      <c r="F1285" s="26">
        <f ca="1">IFERROR(VLOOKUP(G1285,模型表!C:U,19,0),0)</f>
        <v>0</v>
      </c>
      <c r="H1285" s="26" t="str">
        <f ca="1">IFERROR(IF($F1285=0,"",(VLOOKUP(RIGHT(A1285,2)+0,难度表!B:F,3,FALSE)*K1285+N1285)),0)</f>
        <v/>
      </c>
      <c r="I1285" s="26" t="str">
        <f ca="1">IFERROR(IF($F1285=0,"",(VLOOKUP(RIGHT(B1285,2)+0,难度表!B:F,4,FALSE)*L1285+O1285)),0)</f>
        <v/>
      </c>
      <c r="J1285" s="26" t="str">
        <f ca="1">IFERROR(IF($F1285=0,"",(VLOOKUP(RIGHT(B1285,2)+0,难度表!B:F,5,FALSE)*M1285+P1285)),0)</f>
        <v/>
      </c>
      <c r="K1285" s="26" t="s">
        <v>1081</v>
      </c>
      <c r="L1285" s="26" t="s">
        <v>1081</v>
      </c>
      <c r="M1285" s="3" t="s">
        <v>1081</v>
      </c>
      <c r="N1285" s="26">
        <v>0</v>
      </c>
      <c r="O1285" s="26">
        <v>0</v>
      </c>
      <c r="P1285" s="26">
        <v>0</v>
      </c>
      <c r="Q1285" s="26">
        <v>0</v>
      </c>
      <c r="R1285" s="58" t="s">
        <v>545</v>
      </c>
      <c r="S1285" s="26">
        <v>1</v>
      </c>
      <c r="T1285" s="26">
        <v>0</v>
      </c>
      <c r="U1285" s="26">
        <f ca="1">IFERROR(VLOOKUP(G1285,模型表!$C:$T,18,FALSE),0)</f>
        <v>0</v>
      </c>
      <c r="V1285" s="26">
        <f>IFERROR(VLOOKUP(G1285,模型表!$C:$J,8,FALSE),0)</f>
        <v>0</v>
      </c>
      <c r="W1285" s="26" t="s">
        <v>1081</v>
      </c>
      <c r="X1285" s="26" t="s">
        <v>1097</v>
      </c>
      <c r="Y1285" s="26" t="str" cm="1">
        <f t="array" aca="1" ref="Y1285" ca="1">INDEX(E:E,SMALL(IF($F$2:$F$3000,ROW($2:$3000),4^8),ROW(A1284)))&amp;""</f>
        <v/>
      </c>
      <c r="Z1285" s="26" t="str">
        <f t="shared" ca="1" si="22"/>
        <v/>
      </c>
      <c r="AA1285" s="26" t="str">
        <f t="shared" ca="1" si="23"/>
        <v/>
      </c>
      <c r="AC1285" s="26" t="str">
        <f ca="1">IFERROR(IFERROR(VLOOKUP($V1285,索引表!$L$7:$O$13,2,FALSE)*VLOOKUP(VLOOKUP($G1285,索引表!$R:$U,4,FALSE),索引表!$I$18:$L$30,2,FALSE)*VLOOKUP($U1285,索引表!E:F,2,FALSE),IF($U1285="小怪",0.738,"")),0)</f>
        <v/>
      </c>
      <c r="AD1285" s="26" t="str">
        <f ca="1">IFERROR(IFERROR(VLOOKUP($V1285,索引表!$L$7:$O$13,3,FALSE)*VLOOKUP(VLOOKUP($G1285,索引表!$R:$U,4,FALSE),索引表!$I$18:$L$30,3,FALSE)*VLOOKUP($U1285,索引表!G:H,2,FALSE)*0.3,IF($U1285="小怪",0.2,"")),0)</f>
        <v/>
      </c>
      <c r="AE1285" s="3" t="str">
        <f ca="1">IFERROR(IF(D1285="N08",IF(F1285&lt;&gt;0,50,""),IFERROR(VLOOKUP($V1285,索引表!$L$7:$O$13,4,FALSE)*VLOOKUP(VLOOKUP($G1285,索引表!$R:$U,4,FALSE),索引表!$I$18:$L$30,4,FALSE)*VLOOKUP($U1285,索引表!I:J,2,FALSE)*4,IF($U1285="小怪",1*3.45*0.9*0.9,""))),0)</f>
        <v/>
      </c>
    </row>
    <row r="1286" spans="1:31" x14ac:dyDescent="0.2">
      <c r="A1286" s="3" t="s">
        <v>1457</v>
      </c>
      <c r="B1286" s="3" t="str">
        <f t="shared" si="21"/>
        <v>P36</v>
      </c>
      <c r="C1286" s="3" t="s">
        <v>540</v>
      </c>
      <c r="D1286" s="3" t="s">
        <v>542</v>
      </c>
      <c r="E1286" t="str">
        <f t="shared" si="20"/>
        <v>M22P36U03N07</v>
      </c>
      <c r="F1286" s="26">
        <f ca="1">IFERROR(VLOOKUP(G1286,模型表!C:U,19,0),0)</f>
        <v>0</v>
      </c>
      <c r="H1286" s="26" t="str">
        <f ca="1">IFERROR(IF($F1286=0,"",(VLOOKUP(RIGHT(A1286,2)+0,难度表!B:F,3,FALSE)*K1286+N1286)),0)</f>
        <v/>
      </c>
      <c r="I1286" s="26" t="str">
        <f ca="1">IFERROR(IF($F1286=0,"",(VLOOKUP(RIGHT(B1286,2)+0,难度表!B:F,4,FALSE)*L1286+O1286)),0)</f>
        <v/>
      </c>
      <c r="J1286" s="26" t="str">
        <f ca="1">IFERROR(IF($F1286=0,"",(VLOOKUP(RIGHT(B1286,2)+0,难度表!B:F,5,FALSE)*M1286+P1286)),0)</f>
        <v/>
      </c>
      <c r="K1286" s="26" t="s">
        <v>1081</v>
      </c>
      <c r="L1286" s="26" t="s">
        <v>1081</v>
      </c>
      <c r="M1286" s="3" t="s">
        <v>1081</v>
      </c>
      <c r="N1286" s="26">
        <v>0</v>
      </c>
      <c r="O1286" s="26">
        <v>0</v>
      </c>
      <c r="P1286" s="26">
        <v>0</v>
      </c>
      <c r="Q1286" s="26">
        <v>0</v>
      </c>
      <c r="R1286" s="58" t="s">
        <v>545</v>
      </c>
      <c r="S1286" s="26">
        <v>1</v>
      </c>
      <c r="T1286" s="26">
        <v>0</v>
      </c>
      <c r="U1286" s="26">
        <f ca="1">IFERROR(VLOOKUP(G1286,模型表!$C:$T,18,FALSE),0)</f>
        <v>0</v>
      </c>
      <c r="V1286" s="26">
        <f>IFERROR(VLOOKUP(G1286,模型表!$C:$J,8,FALSE),0)</f>
        <v>0</v>
      </c>
      <c r="W1286" s="26" t="s">
        <v>1081</v>
      </c>
      <c r="X1286" s="26" t="s">
        <v>1097</v>
      </c>
      <c r="Y1286" s="26" t="str" cm="1">
        <f t="array" aca="1" ref="Y1286" ca="1">INDEX(E:E,SMALL(IF($F$2:$F$3000,ROW($2:$3000),4^8),ROW(A1285)))&amp;""</f>
        <v/>
      </c>
      <c r="Z1286" s="26" t="str">
        <f t="shared" ca="1" si="22"/>
        <v/>
      </c>
      <c r="AA1286" s="26" t="str">
        <f t="shared" ca="1" si="23"/>
        <v/>
      </c>
      <c r="AC1286" s="26" t="str">
        <f ca="1">IFERROR(IFERROR(VLOOKUP($V1286,索引表!$L$7:$O$13,2,FALSE)*VLOOKUP(VLOOKUP($G1286,索引表!$R:$U,4,FALSE),索引表!$I$18:$L$30,2,FALSE)*VLOOKUP($U1286,索引表!E:F,2,FALSE),IF($U1286="小怪",0.738,"")),0)</f>
        <v/>
      </c>
      <c r="AD1286" s="26" t="str">
        <f ca="1">IFERROR(IFERROR(VLOOKUP($V1286,索引表!$L$7:$O$13,3,FALSE)*VLOOKUP(VLOOKUP($G1286,索引表!$R:$U,4,FALSE),索引表!$I$18:$L$30,3,FALSE)*VLOOKUP($U1286,索引表!G:H,2,FALSE)*0.3,IF($U1286="小怪",0.2,"")),0)</f>
        <v/>
      </c>
      <c r="AE1286" s="3" t="str">
        <f ca="1">IFERROR(IF(D1286="N08",IF(F1286&lt;&gt;0,50,""),IFERROR(VLOOKUP($V1286,索引表!$L$7:$O$13,4,FALSE)*VLOOKUP(VLOOKUP($G1286,索引表!$R:$U,4,FALSE),索引表!$I$18:$L$30,4,FALSE)*VLOOKUP($U1286,索引表!I:J,2,FALSE)*4,IF($U1286="小怪",1*3.45*0.9*0.9,""))),0)</f>
        <v/>
      </c>
    </row>
    <row r="1287" spans="1:31" x14ac:dyDescent="0.2">
      <c r="A1287" s="3" t="s">
        <v>1457</v>
      </c>
      <c r="B1287" s="3" t="str">
        <f t="shared" si="21"/>
        <v>P36</v>
      </c>
      <c r="C1287" s="3" t="s">
        <v>540</v>
      </c>
      <c r="D1287" s="3" t="s">
        <v>543</v>
      </c>
      <c r="E1287" t="str">
        <f t="shared" si="20"/>
        <v>M22P36U03N08</v>
      </c>
      <c r="F1287" s="26">
        <f ca="1">IFERROR(VLOOKUP(G1287,模型表!C:U,19,0),0)</f>
        <v>0</v>
      </c>
      <c r="H1287" s="26" t="str">
        <f ca="1">IFERROR(IF($F1287=0,"",(VLOOKUP(RIGHT(A1287,2)+0,难度表!B:F,3,FALSE)*K1287+N1287)),0)</f>
        <v/>
      </c>
      <c r="I1287" s="26" t="str">
        <f ca="1">IFERROR(IF($F1287=0,"",(VLOOKUP(RIGHT(B1287,2)+0,难度表!B:F,4,FALSE)*L1287+O1287)),0)</f>
        <v/>
      </c>
      <c r="J1287" s="26" t="str">
        <f ca="1">IFERROR(IF($F1287=0,"",(VLOOKUP(RIGHT(B1287,2)+0,难度表!B:F,5,FALSE)*M1287+P1287)),0)</f>
        <v/>
      </c>
      <c r="K1287" s="26" t="s">
        <v>1081</v>
      </c>
      <c r="L1287" s="26" t="s">
        <v>1081</v>
      </c>
      <c r="M1287" s="3" t="s">
        <v>1081</v>
      </c>
      <c r="N1287" s="26">
        <v>0</v>
      </c>
      <c r="O1287" s="26">
        <v>0</v>
      </c>
      <c r="P1287" s="26">
        <v>0</v>
      </c>
      <c r="Q1287" s="26">
        <v>0</v>
      </c>
      <c r="R1287" s="59" t="s">
        <v>845</v>
      </c>
      <c r="S1287" s="26">
        <v>1</v>
      </c>
      <c r="T1287" s="26">
        <v>0</v>
      </c>
      <c r="U1287" s="26">
        <f ca="1">IFERROR(VLOOKUP(G1287,模型表!$C:$T,18,FALSE),0)</f>
        <v>0</v>
      </c>
      <c r="V1287" s="26">
        <f>IFERROR(VLOOKUP(G1287,模型表!$C:$J,8,FALSE),0)</f>
        <v>0</v>
      </c>
      <c r="W1287" s="26" t="s">
        <v>1081</v>
      </c>
      <c r="X1287" s="26" t="s">
        <v>1097</v>
      </c>
      <c r="Y1287" s="26" t="str" cm="1">
        <f t="array" aca="1" ref="Y1287" ca="1">INDEX(E:E,SMALL(IF($F$2:$F$3000,ROW($2:$3000),4^8),ROW(A1286)))&amp;""</f>
        <v/>
      </c>
      <c r="Z1287" s="26" t="str">
        <f t="shared" ca="1" si="22"/>
        <v/>
      </c>
      <c r="AA1287" s="26" t="str">
        <f t="shared" ca="1" si="23"/>
        <v/>
      </c>
      <c r="AC1287" s="26" t="str">
        <f ca="1">IFERROR(IFERROR(VLOOKUP($V1287,索引表!$L$7:$O$13,2,FALSE)*VLOOKUP(VLOOKUP($G1287,索引表!$R:$U,4,FALSE),索引表!$I$18:$L$30,2,FALSE)*VLOOKUP($U1287,索引表!E:F,2,FALSE),IF($U1287="小怪",0.738,"")),0)</f>
        <v/>
      </c>
      <c r="AD1287" s="26" t="str">
        <f ca="1">IFERROR(IFERROR(VLOOKUP($V1287,索引表!$L$7:$O$13,3,FALSE)*VLOOKUP(VLOOKUP($G1287,索引表!$R:$U,4,FALSE),索引表!$I$18:$L$30,3,FALSE)*VLOOKUP($U1287,索引表!G:H,2,FALSE)*0.3,IF($U1287="小怪",0.2,"")),0)</f>
        <v/>
      </c>
      <c r="AE1287" s="3" t="str">
        <f ca="1">IFERROR(IF(D1287="N08",IF(F1287&lt;&gt;0,50,""),IFERROR(VLOOKUP($V1287,索引表!$L$7:$O$13,4,FALSE)*VLOOKUP(VLOOKUP($G1287,索引表!$R:$U,4,FALSE),索引表!$I$18:$L$30,4,FALSE)*VLOOKUP($U1287,索引表!I:J,2,FALSE)*4,IF($U1287="小怪",1*3.45*0.9*0.9,""))),0)</f>
        <v/>
      </c>
    </row>
    <row r="1288" spans="1:31" x14ac:dyDescent="0.2">
      <c r="A1288" s="3" t="s">
        <v>1457</v>
      </c>
      <c r="B1288" s="3" t="str">
        <f t="shared" si="21"/>
        <v>P36</v>
      </c>
      <c r="C1288" s="3" t="s">
        <v>540</v>
      </c>
      <c r="D1288" s="3" t="s">
        <v>544</v>
      </c>
      <c r="E1288" t="str">
        <f t="shared" si="20"/>
        <v>M22P36U03N09</v>
      </c>
      <c r="F1288" s="26">
        <f ca="1">IFERROR(VLOOKUP(G1288,模型表!C:U,19,0),0)</f>
        <v>0</v>
      </c>
      <c r="H1288" s="26" t="str">
        <f ca="1">IFERROR(IF($F1288=0,"",(VLOOKUP(RIGHT(A1288,2)+0,难度表!B:F,3,FALSE)*K1288+N1288)),0)</f>
        <v/>
      </c>
      <c r="I1288" s="26" t="str">
        <f ca="1">IFERROR(IF($F1288=0,"",(VLOOKUP(RIGHT(B1288,2)+0,难度表!B:F,4,FALSE)*L1288+O1288)),0)</f>
        <v/>
      </c>
      <c r="J1288" s="26" t="str">
        <f ca="1">IFERROR(IF($F1288=0,"",(VLOOKUP(RIGHT(B1288,2)+0,难度表!B:F,5,FALSE)*M1288+P1288)),0)</f>
        <v/>
      </c>
      <c r="K1288" s="26" t="s">
        <v>1081</v>
      </c>
      <c r="L1288" s="26" t="s">
        <v>1081</v>
      </c>
      <c r="M1288" s="3" t="s">
        <v>1081</v>
      </c>
      <c r="N1288" s="26">
        <v>0</v>
      </c>
      <c r="O1288" s="26">
        <v>0</v>
      </c>
      <c r="P1288" s="26">
        <v>0</v>
      </c>
      <c r="Q1288" s="26">
        <v>0</v>
      </c>
      <c r="R1288" s="58" t="s">
        <v>545</v>
      </c>
      <c r="S1288" s="26">
        <v>1</v>
      </c>
      <c r="T1288" s="26">
        <v>0</v>
      </c>
      <c r="U1288" s="26">
        <f ca="1">IFERROR(VLOOKUP(G1288,模型表!$C:$T,18,FALSE),0)</f>
        <v>0</v>
      </c>
      <c r="V1288" s="26">
        <f>IFERROR(VLOOKUP(G1288,模型表!$C:$J,8,FALSE),0)</f>
        <v>0</v>
      </c>
      <c r="W1288" s="26" t="s">
        <v>1081</v>
      </c>
      <c r="X1288" s="26" t="s">
        <v>1097</v>
      </c>
      <c r="Y1288" s="26" t="str" cm="1">
        <f t="array" aca="1" ref="Y1288" ca="1">INDEX(E:E,SMALL(IF($F$2:$F$3000,ROW($2:$3000),4^8),ROW(A1287)))&amp;""</f>
        <v/>
      </c>
      <c r="Z1288" s="26" t="str">
        <f t="shared" ca="1" si="22"/>
        <v/>
      </c>
      <c r="AA1288" s="26" t="str">
        <f t="shared" ca="1" si="23"/>
        <v/>
      </c>
      <c r="AC1288" s="26" t="str">
        <f ca="1">IFERROR(IFERROR(VLOOKUP($V1288,索引表!$L$7:$O$13,2,FALSE)*VLOOKUP(VLOOKUP($G1288,索引表!$R:$U,4,FALSE),索引表!$I$18:$L$30,2,FALSE)*VLOOKUP($U1288,索引表!E:F,2,FALSE),IF($U1288="小怪",0.738,"")),0)</f>
        <v/>
      </c>
      <c r="AD1288" s="26" t="str">
        <f ca="1">IFERROR(IFERROR(VLOOKUP($V1288,索引表!$L$7:$O$13,3,FALSE)*VLOOKUP(VLOOKUP($G1288,索引表!$R:$U,4,FALSE),索引表!$I$18:$L$30,3,FALSE)*VLOOKUP($U1288,索引表!G:H,2,FALSE)*0.3,IF($U1288="小怪",0.2,"")),0)</f>
        <v/>
      </c>
      <c r="AE1288" s="3" t="str">
        <f ca="1">IFERROR(IF(D1288="N08",IF(F1288&lt;&gt;0,50,""),IFERROR(VLOOKUP($V1288,索引表!$L$7:$O$13,4,FALSE)*VLOOKUP(VLOOKUP($G1288,索引表!$R:$U,4,FALSE),索引表!$I$18:$L$30,4,FALSE)*VLOOKUP($U1288,索引表!I:J,2,FALSE)*4,IF($U1288="小怪",1*3.45*0.9*0.9,""))),0)</f>
        <v/>
      </c>
    </row>
    <row r="1289" spans="1:31" x14ac:dyDescent="0.2">
      <c r="A1289" s="3" t="s">
        <v>1457</v>
      </c>
      <c r="B1289" s="3" t="str">
        <f t="shared" si="21"/>
        <v>P36</v>
      </c>
      <c r="C1289" s="3" t="s">
        <v>541</v>
      </c>
      <c r="D1289" s="3" t="s">
        <v>533</v>
      </c>
      <c r="E1289" t="str">
        <f t="shared" si="20"/>
        <v>M22P36U04N01</v>
      </c>
      <c r="F1289" s="26">
        <f ca="1">IFERROR(VLOOKUP(G1289,模型表!C:U,19,0),0)</f>
        <v>0</v>
      </c>
      <c r="H1289" s="26" t="str">
        <f ca="1">IFERROR(IF($F1289=0,"",(VLOOKUP(RIGHT(A1289,2)+0,难度表!B:F,3,FALSE)*K1289+N1289)),0)</f>
        <v/>
      </c>
      <c r="I1289" s="26" t="str">
        <f ca="1">IFERROR(IF($F1289=0,"",(VLOOKUP(RIGHT(B1289,2)+0,难度表!B:F,4,FALSE)*L1289+O1289)),0)</f>
        <v/>
      </c>
      <c r="J1289" s="26" t="str">
        <f ca="1">IFERROR(IF($F1289=0,"",(VLOOKUP(RIGHT(B1289,2)+0,难度表!B:F,5,FALSE)*M1289+P1289)),0)</f>
        <v/>
      </c>
      <c r="K1289" s="26" t="s">
        <v>1081</v>
      </c>
      <c r="L1289" s="26" t="s">
        <v>1081</v>
      </c>
      <c r="M1289" s="3" t="s">
        <v>1081</v>
      </c>
      <c r="N1289" s="26">
        <v>0</v>
      </c>
      <c r="O1289" s="26">
        <v>0</v>
      </c>
      <c r="P1289" s="26">
        <v>0</v>
      </c>
      <c r="Q1289" s="26">
        <v>0</v>
      </c>
      <c r="R1289" s="58" t="s">
        <v>545</v>
      </c>
      <c r="S1289" s="26">
        <v>1</v>
      </c>
      <c r="T1289" s="26">
        <v>0</v>
      </c>
      <c r="U1289" s="26">
        <f ca="1">IFERROR(VLOOKUP(G1289,模型表!$C:$T,18,FALSE),0)</f>
        <v>0</v>
      </c>
      <c r="V1289" s="26">
        <f>IFERROR(VLOOKUP(G1289,模型表!$C:$J,8,FALSE),0)</f>
        <v>0</v>
      </c>
      <c r="W1289" s="26" t="s">
        <v>1081</v>
      </c>
      <c r="X1289" s="26" t="s">
        <v>1097</v>
      </c>
      <c r="Y1289" s="26" t="str" cm="1">
        <f t="array" aca="1" ref="Y1289" ca="1">INDEX(E:E,SMALL(IF($F$2:$F$3000,ROW($2:$3000),4^8),ROW(A1288)))&amp;""</f>
        <v/>
      </c>
      <c r="Z1289" s="26" t="str">
        <f t="shared" ca="1" si="22"/>
        <v/>
      </c>
      <c r="AA1289" s="26" t="str">
        <f t="shared" ca="1" si="23"/>
        <v/>
      </c>
      <c r="AC1289" s="26" t="str">
        <f ca="1">IFERROR(IFERROR(VLOOKUP($V1289,索引表!$L$7:$O$13,2,FALSE)*VLOOKUP(VLOOKUP($G1289,索引表!$R:$U,4,FALSE),索引表!$I$18:$L$30,2,FALSE)*VLOOKUP($U1289,索引表!E:F,2,FALSE),IF($U1289="小怪",0.738,"")),0)</f>
        <v/>
      </c>
      <c r="AD1289" s="26" t="str">
        <f ca="1">IFERROR(IFERROR(VLOOKUP($V1289,索引表!$L$7:$O$13,3,FALSE)*VLOOKUP(VLOOKUP($G1289,索引表!$R:$U,4,FALSE),索引表!$I$18:$L$30,3,FALSE)*VLOOKUP($U1289,索引表!G:H,2,FALSE)*0.3,IF($U1289="小怪",0.2,"")),0)</f>
        <v/>
      </c>
      <c r="AE1289" s="3" t="str">
        <f ca="1">IFERROR(IF(D1289="N08",IF(F1289&lt;&gt;0,50,""),IFERROR(VLOOKUP($V1289,索引表!$L$7:$O$13,4,FALSE)*VLOOKUP(VLOOKUP($G1289,索引表!$R:$U,4,FALSE),索引表!$I$18:$L$30,4,FALSE)*VLOOKUP($U1289,索引表!I:J,2,FALSE)*4,IF($U1289="小怪",1*3.45*0.9*0.9,""))),0)</f>
        <v/>
      </c>
    </row>
    <row r="1290" spans="1:31" x14ac:dyDescent="0.2">
      <c r="A1290" s="3" t="s">
        <v>1457</v>
      </c>
      <c r="B1290" s="3" t="str">
        <f t="shared" si="21"/>
        <v>P36</v>
      </c>
      <c r="C1290" s="3" t="s">
        <v>541</v>
      </c>
      <c r="D1290" s="3" t="s">
        <v>534</v>
      </c>
      <c r="E1290" t="str">
        <f t="shared" si="20"/>
        <v>M22P36U04N02</v>
      </c>
      <c r="F1290" s="26">
        <f ca="1">IFERROR(VLOOKUP(G1290,模型表!C:U,19,0),0)</f>
        <v>0</v>
      </c>
      <c r="H1290" s="26" t="str">
        <f ca="1">IFERROR(IF($F1290=0,"",(VLOOKUP(RIGHT(A1290,2)+0,难度表!B:F,3,FALSE)*K1290+N1290)),0)</f>
        <v/>
      </c>
      <c r="I1290" s="26" t="str">
        <f ca="1">IFERROR(IF($F1290=0,"",(VLOOKUP(RIGHT(B1290,2)+0,难度表!B:F,4,FALSE)*L1290+O1290)),0)</f>
        <v/>
      </c>
      <c r="J1290" s="26" t="str">
        <f ca="1">IFERROR(IF($F1290=0,"",(VLOOKUP(RIGHT(B1290,2)+0,难度表!B:F,5,FALSE)*M1290+P1290)),0)</f>
        <v/>
      </c>
      <c r="K1290" s="26" t="s">
        <v>1081</v>
      </c>
      <c r="L1290" s="26" t="s">
        <v>1081</v>
      </c>
      <c r="M1290" s="3" t="s">
        <v>1081</v>
      </c>
      <c r="N1290" s="26">
        <v>0</v>
      </c>
      <c r="O1290" s="26">
        <v>0</v>
      </c>
      <c r="P1290" s="26">
        <v>0</v>
      </c>
      <c r="Q1290" s="26">
        <v>0</v>
      </c>
      <c r="R1290" s="58" t="s">
        <v>545</v>
      </c>
      <c r="S1290" s="26">
        <v>1</v>
      </c>
      <c r="T1290" s="26">
        <v>0</v>
      </c>
      <c r="U1290" s="26">
        <f ca="1">IFERROR(VLOOKUP(G1290,模型表!$C:$T,18,FALSE),0)</f>
        <v>0</v>
      </c>
      <c r="V1290" s="26">
        <f>IFERROR(VLOOKUP(G1290,模型表!$C:$J,8,FALSE),0)</f>
        <v>0</v>
      </c>
      <c r="W1290" s="26" t="s">
        <v>1081</v>
      </c>
      <c r="X1290" s="26" t="s">
        <v>1097</v>
      </c>
      <c r="Y1290" s="26" t="str" cm="1">
        <f t="array" aca="1" ref="Y1290" ca="1">INDEX(E:E,SMALL(IF($F$2:$F$3000,ROW($2:$3000),4^8),ROW(A1289)))&amp;""</f>
        <v/>
      </c>
      <c r="Z1290" s="26" t="str">
        <f t="shared" ca="1" si="22"/>
        <v/>
      </c>
      <c r="AA1290" s="26" t="str">
        <f t="shared" ca="1" si="23"/>
        <v/>
      </c>
      <c r="AC1290" s="26" t="str">
        <f ca="1">IFERROR(IFERROR(VLOOKUP($V1290,索引表!$L$7:$O$13,2,FALSE)*VLOOKUP(VLOOKUP($G1290,索引表!$R:$U,4,FALSE),索引表!$I$18:$L$30,2,FALSE)*VLOOKUP($U1290,索引表!E:F,2,FALSE),IF($U1290="小怪",0.738,"")),0)</f>
        <v/>
      </c>
      <c r="AD1290" s="26" t="str">
        <f ca="1">IFERROR(IFERROR(VLOOKUP($V1290,索引表!$L$7:$O$13,3,FALSE)*VLOOKUP(VLOOKUP($G1290,索引表!$R:$U,4,FALSE),索引表!$I$18:$L$30,3,FALSE)*VLOOKUP($U1290,索引表!G:H,2,FALSE)*0.3,IF($U1290="小怪",0.2,"")),0)</f>
        <v/>
      </c>
      <c r="AE1290" s="3" t="str">
        <f ca="1">IFERROR(IF(D1290="N08",IF(F1290&lt;&gt;0,50,""),IFERROR(VLOOKUP($V1290,索引表!$L$7:$O$13,4,FALSE)*VLOOKUP(VLOOKUP($G1290,索引表!$R:$U,4,FALSE),索引表!$I$18:$L$30,4,FALSE)*VLOOKUP($U1290,索引表!I:J,2,FALSE)*4,IF($U1290="小怪",1*3.45*0.9*0.9,""))),0)</f>
        <v/>
      </c>
    </row>
    <row r="1291" spans="1:31" x14ac:dyDescent="0.2">
      <c r="A1291" s="3" t="s">
        <v>1457</v>
      </c>
      <c r="B1291" s="3" t="str">
        <f t="shared" si="21"/>
        <v>P36</v>
      </c>
      <c r="C1291" s="3" t="s">
        <v>541</v>
      </c>
      <c r="D1291" s="3" t="s">
        <v>535</v>
      </c>
      <c r="E1291" t="str">
        <f t="shared" si="20"/>
        <v>M22P36U04N03</v>
      </c>
      <c r="F1291" s="26">
        <f ca="1">IFERROR(VLOOKUP(G1291,模型表!C:U,19,0),0)</f>
        <v>0</v>
      </c>
      <c r="H1291" s="26" t="str">
        <f ca="1">IFERROR(IF($F1291=0,"",(VLOOKUP(RIGHT(A1291,2)+0,难度表!B:F,3,FALSE)*K1291+N1291)),0)</f>
        <v/>
      </c>
      <c r="I1291" s="26" t="str">
        <f ca="1">IFERROR(IF($F1291=0,"",(VLOOKUP(RIGHT(B1291,2)+0,难度表!B:F,4,FALSE)*L1291+O1291)),0)</f>
        <v/>
      </c>
      <c r="J1291" s="26" t="str">
        <f ca="1">IFERROR(IF($F1291=0,"",(VLOOKUP(RIGHT(B1291,2)+0,难度表!B:F,5,FALSE)*M1291+P1291)),0)</f>
        <v/>
      </c>
      <c r="K1291" s="26" t="s">
        <v>1081</v>
      </c>
      <c r="L1291" s="26" t="s">
        <v>1081</v>
      </c>
      <c r="M1291" s="3" t="s">
        <v>1081</v>
      </c>
      <c r="N1291" s="26">
        <v>0</v>
      </c>
      <c r="O1291" s="26">
        <v>0</v>
      </c>
      <c r="P1291" s="26">
        <v>0</v>
      </c>
      <c r="Q1291" s="26">
        <v>0</v>
      </c>
      <c r="R1291" s="58" t="s">
        <v>545</v>
      </c>
      <c r="S1291" s="26">
        <v>1</v>
      </c>
      <c r="T1291" s="26">
        <v>0</v>
      </c>
      <c r="U1291" s="26">
        <f ca="1">IFERROR(VLOOKUP(G1291,模型表!$C:$T,18,FALSE),0)</f>
        <v>0</v>
      </c>
      <c r="V1291" s="26">
        <f>IFERROR(VLOOKUP(G1291,模型表!$C:$J,8,FALSE),0)</f>
        <v>0</v>
      </c>
      <c r="W1291" s="26" t="s">
        <v>1081</v>
      </c>
      <c r="X1291" s="26" t="s">
        <v>1097</v>
      </c>
      <c r="Y1291" s="26" t="str" cm="1">
        <f t="array" aca="1" ref="Y1291" ca="1">INDEX(E:E,SMALL(IF($F$2:$F$3000,ROW($2:$3000),4^8),ROW(A1290)))&amp;""</f>
        <v/>
      </c>
      <c r="Z1291" s="26" t="str">
        <f t="shared" ca="1" si="22"/>
        <v/>
      </c>
      <c r="AA1291" s="26" t="str">
        <f t="shared" ca="1" si="23"/>
        <v/>
      </c>
      <c r="AC1291" s="26" t="str">
        <f ca="1">IFERROR(IFERROR(VLOOKUP($V1291,索引表!$L$7:$O$13,2,FALSE)*VLOOKUP(VLOOKUP($G1291,索引表!$R:$U,4,FALSE),索引表!$I$18:$L$30,2,FALSE)*VLOOKUP($U1291,索引表!E:F,2,FALSE),IF($U1291="小怪",0.738,"")),0)</f>
        <v/>
      </c>
      <c r="AD1291" s="26" t="str">
        <f ca="1">IFERROR(IFERROR(VLOOKUP($V1291,索引表!$L$7:$O$13,3,FALSE)*VLOOKUP(VLOOKUP($G1291,索引表!$R:$U,4,FALSE),索引表!$I$18:$L$30,3,FALSE)*VLOOKUP($U1291,索引表!G:H,2,FALSE)*0.3,IF($U1291="小怪",0.2,"")),0)</f>
        <v/>
      </c>
      <c r="AE1291" s="3" t="str">
        <f ca="1">IFERROR(IF(D1291="N08",IF(F1291&lt;&gt;0,50,""),IFERROR(VLOOKUP($V1291,索引表!$L$7:$O$13,4,FALSE)*VLOOKUP(VLOOKUP($G1291,索引表!$R:$U,4,FALSE),索引表!$I$18:$L$30,4,FALSE)*VLOOKUP($U1291,索引表!I:J,2,FALSE)*4,IF($U1291="小怪",1*3.45*0.9*0.9,""))),0)</f>
        <v/>
      </c>
    </row>
    <row r="1292" spans="1:31" x14ac:dyDescent="0.2">
      <c r="A1292" s="3" t="s">
        <v>1457</v>
      </c>
      <c r="B1292" s="3" t="str">
        <f t="shared" si="21"/>
        <v>P36</v>
      </c>
      <c r="C1292" s="3" t="s">
        <v>1454</v>
      </c>
      <c r="D1292" s="3" t="s">
        <v>536</v>
      </c>
      <c r="E1292" t="str">
        <f t="shared" si="20"/>
        <v>M22P36U04N04</v>
      </c>
      <c r="F1292" s="26">
        <f ca="1">IFERROR(VLOOKUP(G1292,模型表!C:U,19,0),0)</f>
        <v>0</v>
      </c>
      <c r="H1292" s="26" t="str">
        <f ca="1">IFERROR(IF($F1292=0,"",(VLOOKUP(RIGHT(A1292,2)+0,难度表!B:F,3,FALSE)*K1292+N1292)),0)</f>
        <v/>
      </c>
      <c r="I1292" s="26" t="str">
        <f ca="1">IFERROR(IF($F1292=0,"",(VLOOKUP(RIGHT(B1292,2)+0,难度表!B:F,4,FALSE)*L1292+O1292)),0)</f>
        <v/>
      </c>
      <c r="J1292" s="26" t="str">
        <f ca="1">IFERROR(IF($F1292=0,"",(VLOOKUP(RIGHT(B1292,2)+0,难度表!B:F,5,FALSE)*M1292+P1292)),0)</f>
        <v/>
      </c>
      <c r="K1292" s="26" t="s">
        <v>1081</v>
      </c>
      <c r="L1292" s="26" t="s">
        <v>1081</v>
      </c>
      <c r="M1292" s="3" t="s">
        <v>1081</v>
      </c>
      <c r="N1292" s="26">
        <v>0</v>
      </c>
      <c r="O1292" s="26">
        <v>0</v>
      </c>
      <c r="P1292" s="26">
        <v>0</v>
      </c>
      <c r="Q1292" s="26">
        <v>0</v>
      </c>
      <c r="R1292" s="58" t="s">
        <v>545</v>
      </c>
      <c r="S1292" s="26">
        <v>1</v>
      </c>
      <c r="T1292" s="26">
        <v>0</v>
      </c>
      <c r="U1292" s="26">
        <f ca="1">IFERROR(VLOOKUP(G1292,模型表!$C:$T,18,FALSE),0)</f>
        <v>0</v>
      </c>
      <c r="V1292" s="26">
        <f>IFERROR(VLOOKUP(G1292,模型表!$C:$J,8,FALSE),0)</f>
        <v>0</v>
      </c>
      <c r="W1292" s="26" t="s">
        <v>1081</v>
      </c>
      <c r="X1292" s="26" t="s">
        <v>1097</v>
      </c>
      <c r="Y1292" s="26" t="str" cm="1">
        <f t="array" aca="1" ref="Y1292" ca="1">INDEX(E:E,SMALL(IF($F$2:$F$3000,ROW($2:$3000),4^8),ROW(A1291)))&amp;""</f>
        <v/>
      </c>
      <c r="Z1292" s="26" t="str">
        <f t="shared" ca="1" si="22"/>
        <v/>
      </c>
      <c r="AA1292" s="26" t="str">
        <f t="shared" ca="1" si="23"/>
        <v/>
      </c>
      <c r="AC1292" s="26" t="str">
        <f ca="1">IFERROR(IFERROR(VLOOKUP($V1292,索引表!$L$7:$O$13,2,FALSE)*VLOOKUP(VLOOKUP($G1292,索引表!$R:$U,4,FALSE),索引表!$I$18:$L$30,2,FALSE)*VLOOKUP($U1292,索引表!E:F,2,FALSE),IF($U1292="小怪",0.738,"")),0)</f>
        <v/>
      </c>
      <c r="AD1292" s="26" t="str">
        <f ca="1">IFERROR(IFERROR(VLOOKUP($V1292,索引表!$L$7:$O$13,3,FALSE)*VLOOKUP(VLOOKUP($G1292,索引表!$R:$U,4,FALSE),索引表!$I$18:$L$30,3,FALSE)*VLOOKUP($U1292,索引表!G:H,2,FALSE)*0.3,IF($U1292="小怪",0.2,"")),0)</f>
        <v/>
      </c>
      <c r="AE1292" s="3" t="str">
        <f ca="1">IFERROR(IF(D1292="N08",IF(F1292&lt;&gt;0,50,""),IFERROR(VLOOKUP($V1292,索引表!$L$7:$O$13,4,FALSE)*VLOOKUP(VLOOKUP($G1292,索引表!$R:$U,4,FALSE),索引表!$I$18:$L$30,4,FALSE)*VLOOKUP($U1292,索引表!I:J,2,FALSE)*4,IF($U1292="小怪",1*3.45*0.9*0.9,""))),0)</f>
        <v/>
      </c>
    </row>
    <row r="1293" spans="1:31" x14ac:dyDescent="0.2">
      <c r="A1293" s="3" t="s">
        <v>1457</v>
      </c>
      <c r="B1293" s="3" t="str">
        <f t="shared" si="21"/>
        <v>P36</v>
      </c>
      <c r="C1293" s="3" t="s">
        <v>1454</v>
      </c>
      <c r="D1293" s="3" t="s">
        <v>537</v>
      </c>
      <c r="E1293" t="str">
        <f t="shared" si="20"/>
        <v>M22P36U04N05</v>
      </c>
      <c r="F1293" s="26">
        <f ca="1">IFERROR(VLOOKUP(G1293,模型表!C:U,19,0),0)</f>
        <v>0</v>
      </c>
      <c r="H1293" s="26" t="str">
        <f ca="1">IFERROR(IF($F1293=0,"",(VLOOKUP(RIGHT(A1293,2)+0,难度表!B:F,3,FALSE)*K1293+N1293)),0)</f>
        <v/>
      </c>
      <c r="I1293" s="26" t="str">
        <f ca="1">IFERROR(IF($F1293=0,"",(VLOOKUP(RIGHT(B1293,2)+0,难度表!B:F,4,FALSE)*L1293+O1293)),0)</f>
        <v/>
      </c>
      <c r="J1293" s="26" t="str">
        <f ca="1">IFERROR(IF($F1293=0,"",(VLOOKUP(RIGHT(B1293,2)+0,难度表!B:F,5,FALSE)*M1293+P1293)),0)</f>
        <v/>
      </c>
      <c r="K1293" s="26" t="s">
        <v>1081</v>
      </c>
      <c r="L1293" s="26" t="s">
        <v>1081</v>
      </c>
      <c r="M1293" s="3" t="s">
        <v>1081</v>
      </c>
      <c r="N1293" s="26">
        <v>0</v>
      </c>
      <c r="O1293" s="26">
        <v>0</v>
      </c>
      <c r="P1293" s="26">
        <v>0</v>
      </c>
      <c r="Q1293" s="26">
        <v>0</v>
      </c>
      <c r="R1293" s="58" t="s">
        <v>545</v>
      </c>
      <c r="S1293" s="26">
        <v>1</v>
      </c>
      <c r="T1293" s="26">
        <v>0</v>
      </c>
      <c r="U1293" s="26">
        <f ca="1">IFERROR(VLOOKUP(G1293,模型表!$C:$T,18,FALSE),0)</f>
        <v>0</v>
      </c>
      <c r="V1293" s="26">
        <f>IFERROR(VLOOKUP(G1293,模型表!$C:$J,8,FALSE),0)</f>
        <v>0</v>
      </c>
      <c r="W1293" s="26" t="s">
        <v>1081</v>
      </c>
      <c r="X1293" s="26" t="s">
        <v>1097</v>
      </c>
      <c r="Y1293" s="26" t="str" cm="1">
        <f t="array" aca="1" ref="Y1293" ca="1">INDEX(E:E,SMALL(IF($F$2:$F$3000,ROW($2:$3000),4^8),ROW(A1292)))&amp;""</f>
        <v/>
      </c>
      <c r="Z1293" s="26" t="str">
        <f t="shared" ca="1" si="22"/>
        <v/>
      </c>
      <c r="AA1293" s="26" t="str">
        <f t="shared" ca="1" si="23"/>
        <v/>
      </c>
      <c r="AC1293" s="26" t="str">
        <f ca="1">IFERROR(IFERROR(VLOOKUP($V1293,索引表!$L$7:$O$13,2,FALSE)*VLOOKUP(VLOOKUP($G1293,索引表!$R:$U,4,FALSE),索引表!$I$18:$L$30,2,FALSE)*VLOOKUP($U1293,索引表!E:F,2,FALSE),IF($U1293="小怪",0.738,"")),0)</f>
        <v/>
      </c>
      <c r="AD1293" s="26" t="str">
        <f ca="1">IFERROR(IFERROR(VLOOKUP($V1293,索引表!$L$7:$O$13,3,FALSE)*VLOOKUP(VLOOKUP($G1293,索引表!$R:$U,4,FALSE),索引表!$I$18:$L$30,3,FALSE)*VLOOKUP($U1293,索引表!G:H,2,FALSE)*0.3,IF($U1293="小怪",0.2,"")),0)</f>
        <v/>
      </c>
      <c r="AE1293" s="3" t="str">
        <f ca="1">IFERROR(IF(D1293="N08",IF(F1293&lt;&gt;0,50,""),IFERROR(VLOOKUP($V1293,索引表!$L$7:$O$13,4,FALSE)*VLOOKUP(VLOOKUP($G1293,索引表!$R:$U,4,FALSE),索引表!$I$18:$L$30,4,FALSE)*VLOOKUP($U1293,索引表!I:J,2,FALSE)*4,IF($U1293="小怪",1*3.45*0.9*0.9,""))),0)</f>
        <v/>
      </c>
    </row>
    <row r="1294" spans="1:31" x14ac:dyDescent="0.2">
      <c r="A1294" s="3" t="s">
        <v>1457</v>
      </c>
      <c r="B1294" s="3" t="str">
        <f t="shared" si="21"/>
        <v>P36</v>
      </c>
      <c r="C1294" s="3" t="s">
        <v>1454</v>
      </c>
      <c r="D1294" s="3" t="s">
        <v>538</v>
      </c>
      <c r="E1294" t="str">
        <f t="shared" si="20"/>
        <v>M22P36U04N06</v>
      </c>
      <c r="F1294" s="26">
        <f ca="1">IFERROR(VLOOKUP(G1294,模型表!C:U,19,0),0)</f>
        <v>0</v>
      </c>
      <c r="H1294" s="26" t="str">
        <f ca="1">IFERROR(IF($F1294=0,"",(VLOOKUP(RIGHT(A1294,2)+0,难度表!B:F,3,FALSE)*K1294+N1294)),0)</f>
        <v/>
      </c>
      <c r="I1294" s="26" t="str">
        <f ca="1">IFERROR(IF($F1294=0,"",(VLOOKUP(RIGHT(B1294,2)+0,难度表!B:F,4,FALSE)*L1294+O1294)),0)</f>
        <v/>
      </c>
      <c r="J1294" s="26" t="str">
        <f ca="1">IFERROR(IF($F1294=0,"",(VLOOKUP(RIGHT(B1294,2)+0,难度表!B:F,5,FALSE)*M1294+P1294)),0)</f>
        <v/>
      </c>
      <c r="K1294" s="26" t="s">
        <v>1081</v>
      </c>
      <c r="L1294" s="26" t="s">
        <v>1081</v>
      </c>
      <c r="M1294" s="3" t="s">
        <v>1081</v>
      </c>
      <c r="N1294" s="26">
        <v>0</v>
      </c>
      <c r="O1294" s="26">
        <v>0</v>
      </c>
      <c r="P1294" s="26">
        <v>0</v>
      </c>
      <c r="Q1294" s="26">
        <v>0</v>
      </c>
      <c r="R1294" s="58" t="s">
        <v>545</v>
      </c>
      <c r="S1294" s="26">
        <v>1</v>
      </c>
      <c r="T1294" s="26">
        <v>0</v>
      </c>
      <c r="U1294" s="26">
        <f ca="1">IFERROR(VLOOKUP(G1294,模型表!$C:$T,18,FALSE),0)</f>
        <v>0</v>
      </c>
      <c r="V1294" s="26">
        <f>IFERROR(VLOOKUP(G1294,模型表!$C:$J,8,FALSE),0)</f>
        <v>0</v>
      </c>
      <c r="W1294" s="26" t="s">
        <v>1081</v>
      </c>
      <c r="X1294" s="26" t="s">
        <v>1097</v>
      </c>
      <c r="Y1294" s="26" t="str" cm="1">
        <f t="array" aca="1" ref="Y1294" ca="1">INDEX(E:E,SMALL(IF($F$2:$F$3000,ROW($2:$3000),4^8),ROW(A1293)))&amp;""</f>
        <v/>
      </c>
      <c r="Z1294" s="26" t="str">
        <f t="shared" ca="1" si="22"/>
        <v/>
      </c>
      <c r="AA1294" s="26" t="str">
        <f t="shared" ca="1" si="23"/>
        <v/>
      </c>
      <c r="AC1294" s="26" t="str">
        <f ca="1">IFERROR(IFERROR(VLOOKUP($V1294,索引表!$L$7:$O$13,2,FALSE)*VLOOKUP(VLOOKUP($G1294,索引表!$R:$U,4,FALSE),索引表!$I$18:$L$30,2,FALSE)*VLOOKUP($U1294,索引表!E:F,2,FALSE),IF($U1294="小怪",0.738,"")),0)</f>
        <v/>
      </c>
      <c r="AD1294" s="26" t="str">
        <f ca="1">IFERROR(IFERROR(VLOOKUP($V1294,索引表!$L$7:$O$13,3,FALSE)*VLOOKUP(VLOOKUP($G1294,索引表!$R:$U,4,FALSE),索引表!$I$18:$L$30,3,FALSE)*VLOOKUP($U1294,索引表!G:H,2,FALSE)*0.3,IF($U1294="小怪",0.2,"")),0)</f>
        <v/>
      </c>
      <c r="AE1294" s="3" t="str">
        <f ca="1">IFERROR(IF(D1294="N08",IF(F1294&lt;&gt;0,50,""),IFERROR(VLOOKUP($V1294,索引表!$L$7:$O$13,4,FALSE)*VLOOKUP(VLOOKUP($G1294,索引表!$R:$U,4,FALSE),索引表!$I$18:$L$30,4,FALSE)*VLOOKUP($U1294,索引表!I:J,2,FALSE)*4,IF($U1294="小怪",1*3.45*0.9*0.9,""))),0)</f>
        <v/>
      </c>
    </row>
    <row r="1295" spans="1:31" x14ac:dyDescent="0.2">
      <c r="A1295" s="3" t="s">
        <v>1457</v>
      </c>
      <c r="B1295" s="3" t="str">
        <f t="shared" si="21"/>
        <v>P36</v>
      </c>
      <c r="C1295" s="3" t="s">
        <v>1454</v>
      </c>
      <c r="D1295" s="3" t="s">
        <v>542</v>
      </c>
      <c r="E1295" t="str">
        <f t="shared" si="20"/>
        <v>M22P36U04N07</v>
      </c>
      <c r="F1295" s="26">
        <f ca="1">IFERROR(VLOOKUP(G1295,模型表!C:U,19,0),0)</f>
        <v>0</v>
      </c>
      <c r="H1295" s="26" t="str">
        <f ca="1">IFERROR(IF($F1295=0,"",(VLOOKUP(RIGHT(A1295,2)+0,难度表!B:F,3,FALSE)*K1295+N1295)),0)</f>
        <v/>
      </c>
      <c r="I1295" s="26" t="str">
        <f ca="1">IFERROR(IF($F1295=0,"",(VLOOKUP(RIGHT(B1295,2)+0,难度表!B:F,4,FALSE)*L1295+O1295)),0)</f>
        <v/>
      </c>
      <c r="J1295" s="26" t="str">
        <f ca="1">IFERROR(IF($F1295=0,"",(VLOOKUP(RIGHT(B1295,2)+0,难度表!B:F,5,FALSE)*M1295+P1295)),0)</f>
        <v/>
      </c>
      <c r="K1295" s="26" t="s">
        <v>1081</v>
      </c>
      <c r="L1295" s="26" t="s">
        <v>1081</v>
      </c>
      <c r="M1295" s="3" t="s">
        <v>1081</v>
      </c>
      <c r="N1295" s="26">
        <v>0</v>
      </c>
      <c r="O1295" s="26">
        <v>0</v>
      </c>
      <c r="P1295" s="26">
        <v>0</v>
      </c>
      <c r="Q1295" s="26">
        <v>0</v>
      </c>
      <c r="R1295" s="58" t="s">
        <v>545</v>
      </c>
      <c r="S1295" s="26">
        <v>1</v>
      </c>
      <c r="T1295" s="26">
        <v>0</v>
      </c>
      <c r="U1295" s="26">
        <f ca="1">IFERROR(VLOOKUP(G1295,模型表!$C:$T,18,FALSE),0)</f>
        <v>0</v>
      </c>
      <c r="V1295" s="26">
        <f>IFERROR(VLOOKUP(G1295,模型表!$C:$J,8,FALSE),0)</f>
        <v>0</v>
      </c>
      <c r="W1295" s="26" t="s">
        <v>1081</v>
      </c>
      <c r="X1295" s="26" t="s">
        <v>1097</v>
      </c>
      <c r="Y1295" s="26" t="str" cm="1">
        <f t="array" aca="1" ref="Y1295" ca="1">INDEX(E:E,SMALL(IF($F$2:$F$3000,ROW($2:$3000),4^8),ROW(A1294)))&amp;""</f>
        <v/>
      </c>
      <c r="Z1295" s="26" t="str">
        <f t="shared" ca="1" si="22"/>
        <v/>
      </c>
      <c r="AA1295" s="26" t="str">
        <f t="shared" ca="1" si="23"/>
        <v/>
      </c>
      <c r="AC1295" s="26" t="str">
        <f ca="1">IFERROR(IFERROR(VLOOKUP($V1295,索引表!$L$7:$O$13,2,FALSE)*VLOOKUP(VLOOKUP($G1295,索引表!$R:$U,4,FALSE),索引表!$I$18:$L$30,2,FALSE)*VLOOKUP($U1295,索引表!E:F,2,FALSE),IF($U1295="小怪",0.738,"")),0)</f>
        <v/>
      </c>
      <c r="AD1295" s="26" t="str">
        <f ca="1">IFERROR(IFERROR(VLOOKUP($V1295,索引表!$L$7:$O$13,3,FALSE)*VLOOKUP(VLOOKUP($G1295,索引表!$R:$U,4,FALSE),索引表!$I$18:$L$30,3,FALSE)*VLOOKUP($U1295,索引表!G:H,2,FALSE)*0.3,IF($U1295="小怪",0.2,"")),0)</f>
        <v/>
      </c>
      <c r="AE1295" s="3" t="str">
        <f ca="1">IFERROR(IF(D1295="N08",IF(F1295&lt;&gt;0,50,""),IFERROR(VLOOKUP($V1295,索引表!$L$7:$O$13,4,FALSE)*VLOOKUP(VLOOKUP($G1295,索引表!$R:$U,4,FALSE),索引表!$I$18:$L$30,4,FALSE)*VLOOKUP($U1295,索引表!I:J,2,FALSE)*4,IF($U1295="小怪",1*3.45*0.9*0.9,""))),0)</f>
        <v/>
      </c>
    </row>
    <row r="1296" spans="1:31" x14ac:dyDescent="0.2">
      <c r="A1296" s="3" t="s">
        <v>1457</v>
      </c>
      <c r="B1296" s="3" t="str">
        <f t="shared" si="21"/>
        <v>P36</v>
      </c>
      <c r="C1296" s="3" t="s">
        <v>1454</v>
      </c>
      <c r="D1296" s="3" t="s">
        <v>543</v>
      </c>
      <c r="E1296" t="str">
        <f t="shared" si="20"/>
        <v>M22P36U04N08</v>
      </c>
      <c r="F1296" s="26">
        <f ca="1">IFERROR(VLOOKUP(G1296,模型表!C:U,19,0),0)</f>
        <v>0</v>
      </c>
      <c r="H1296" s="26" t="str">
        <f ca="1">IFERROR(IF($F1296=0,"",(VLOOKUP(RIGHT(A1296,2)+0,难度表!B:F,3,FALSE)*K1296+N1296)),0)</f>
        <v/>
      </c>
      <c r="I1296" s="26" t="str">
        <f ca="1">IFERROR(IF($F1296=0,"",(VLOOKUP(RIGHT(B1296,2)+0,难度表!B:F,4,FALSE)*L1296+O1296)),0)</f>
        <v/>
      </c>
      <c r="J1296" s="26" t="str">
        <f ca="1">IFERROR(IF($F1296=0,"",(VLOOKUP(RIGHT(B1296,2)+0,难度表!B:F,5,FALSE)*M1296+P1296)),0)</f>
        <v/>
      </c>
      <c r="K1296" s="26" t="s">
        <v>1081</v>
      </c>
      <c r="L1296" s="26" t="s">
        <v>1081</v>
      </c>
      <c r="M1296" s="3" t="s">
        <v>1081</v>
      </c>
      <c r="N1296" s="26">
        <v>0</v>
      </c>
      <c r="O1296" s="26">
        <v>0</v>
      </c>
      <c r="P1296" s="26">
        <v>0</v>
      </c>
      <c r="Q1296" s="26">
        <v>0</v>
      </c>
      <c r="R1296" s="59" t="s">
        <v>845</v>
      </c>
      <c r="S1296" s="26">
        <v>1</v>
      </c>
      <c r="T1296" s="26">
        <v>0</v>
      </c>
      <c r="U1296" s="26">
        <f ca="1">IFERROR(VLOOKUP(G1296,模型表!$C:$T,18,FALSE),0)</f>
        <v>0</v>
      </c>
      <c r="V1296" s="26">
        <f>IFERROR(VLOOKUP(G1296,模型表!$C:$J,8,FALSE),0)</f>
        <v>0</v>
      </c>
      <c r="W1296" s="26" t="s">
        <v>1081</v>
      </c>
      <c r="X1296" s="26" t="s">
        <v>1097</v>
      </c>
      <c r="Y1296" s="26" t="str" cm="1">
        <f t="array" aca="1" ref="Y1296" ca="1">INDEX(E:E,SMALL(IF($F$2:$F$3000,ROW($2:$3000),4^8),ROW(A1295)))&amp;""</f>
        <v/>
      </c>
      <c r="Z1296" s="26" t="str">
        <f t="shared" ca="1" si="22"/>
        <v/>
      </c>
      <c r="AA1296" s="26" t="str">
        <f t="shared" ca="1" si="23"/>
        <v/>
      </c>
      <c r="AC1296" s="26" t="str">
        <f ca="1">IFERROR(IFERROR(VLOOKUP($V1296,索引表!$L$7:$O$13,2,FALSE)*VLOOKUP(VLOOKUP($G1296,索引表!$R:$U,4,FALSE),索引表!$I$18:$L$30,2,FALSE)*VLOOKUP($U1296,索引表!E:F,2,FALSE),IF($U1296="小怪",0.738,"")),0)</f>
        <v/>
      </c>
      <c r="AD1296" s="26" t="str">
        <f ca="1">IFERROR(IFERROR(VLOOKUP($V1296,索引表!$L$7:$O$13,3,FALSE)*VLOOKUP(VLOOKUP($G1296,索引表!$R:$U,4,FALSE),索引表!$I$18:$L$30,3,FALSE)*VLOOKUP($U1296,索引表!G:H,2,FALSE)*0.3,IF($U1296="小怪",0.2,"")),0)</f>
        <v/>
      </c>
      <c r="AE1296" s="3" t="str">
        <f ca="1">IFERROR(IF(D1296="N08",IF(F1296&lt;&gt;0,50,""),IFERROR(VLOOKUP($V1296,索引表!$L$7:$O$13,4,FALSE)*VLOOKUP(VLOOKUP($G1296,索引表!$R:$U,4,FALSE),索引表!$I$18:$L$30,4,FALSE)*VLOOKUP($U1296,索引表!I:J,2,FALSE)*4,IF($U1296="小怪",1*3.45*0.9*0.9,""))),0)</f>
        <v/>
      </c>
    </row>
    <row r="1297" spans="1:31" x14ac:dyDescent="0.2">
      <c r="A1297" s="3" t="s">
        <v>1457</v>
      </c>
      <c r="B1297" s="3" t="str">
        <f t="shared" si="21"/>
        <v>P36</v>
      </c>
      <c r="C1297" s="3" t="s">
        <v>541</v>
      </c>
      <c r="D1297" s="3" t="s">
        <v>544</v>
      </c>
      <c r="E1297" t="str">
        <f t="shared" si="20"/>
        <v>M22P36U04N09</v>
      </c>
      <c r="F1297" s="26">
        <f ca="1">IFERROR(VLOOKUP(G1297,模型表!C:U,19,0),0)</f>
        <v>0</v>
      </c>
      <c r="H1297" s="26" t="str">
        <f ca="1">IFERROR(IF($F1297=0,"",(VLOOKUP(RIGHT(A1297,2)+0,难度表!B:F,3,FALSE)*K1297+N1297)),0)</f>
        <v/>
      </c>
      <c r="I1297" s="26" t="str">
        <f ca="1">IFERROR(IF($F1297=0,"",(VLOOKUP(RIGHT(B1297,2)+0,难度表!B:F,4,FALSE)*L1297+O1297)),0)</f>
        <v/>
      </c>
      <c r="J1297" s="26" t="str">
        <f ca="1">IFERROR(IF($F1297=0,"",(VLOOKUP(RIGHT(B1297,2)+0,难度表!B:F,5,FALSE)*M1297+P1297)),0)</f>
        <v/>
      </c>
      <c r="K1297" s="26" t="s">
        <v>1081</v>
      </c>
      <c r="L1297" s="26" t="s">
        <v>1081</v>
      </c>
      <c r="M1297" s="3" t="s">
        <v>1081</v>
      </c>
      <c r="N1297" s="26">
        <v>0</v>
      </c>
      <c r="O1297" s="26">
        <v>0</v>
      </c>
      <c r="P1297" s="26">
        <v>0</v>
      </c>
      <c r="Q1297" s="26">
        <v>0</v>
      </c>
      <c r="R1297" s="58" t="s">
        <v>545</v>
      </c>
      <c r="S1297" s="26">
        <v>1</v>
      </c>
      <c r="T1297" s="26">
        <v>0</v>
      </c>
      <c r="U1297" s="26">
        <f ca="1">IFERROR(VLOOKUP(G1297,模型表!$C:$T,18,FALSE),0)</f>
        <v>0</v>
      </c>
      <c r="V1297" s="26">
        <f>IFERROR(VLOOKUP(G1297,模型表!$C:$J,8,FALSE),0)</f>
        <v>0</v>
      </c>
      <c r="W1297" s="26" t="s">
        <v>1081</v>
      </c>
      <c r="X1297" s="26" t="s">
        <v>1097</v>
      </c>
      <c r="Y1297" s="26" t="str" cm="1">
        <f t="array" aca="1" ref="Y1297" ca="1">INDEX(E:E,SMALL(IF($F$2:$F$3000,ROW($2:$3000),4^8),ROW(A1296)))&amp;""</f>
        <v/>
      </c>
      <c r="Z1297" s="26" t="str">
        <f t="shared" ca="1" si="22"/>
        <v/>
      </c>
      <c r="AA1297" s="26" t="str">
        <f t="shared" ca="1" si="23"/>
        <v/>
      </c>
      <c r="AC1297" s="26" t="str">
        <f ca="1">IFERROR(IFERROR(VLOOKUP($V1297,索引表!$L$7:$O$13,2,FALSE)*VLOOKUP(VLOOKUP($G1297,索引表!$R:$U,4,FALSE),索引表!$I$18:$L$30,2,FALSE)*VLOOKUP($U1297,索引表!E:F,2,FALSE),IF($U1297="小怪",0.738,"")),0)</f>
        <v/>
      </c>
      <c r="AD1297" s="26" t="str">
        <f ca="1">IFERROR(IFERROR(VLOOKUP($V1297,索引表!$L$7:$O$13,3,FALSE)*VLOOKUP(VLOOKUP($G1297,索引表!$R:$U,4,FALSE),索引表!$I$18:$L$30,3,FALSE)*VLOOKUP($U1297,索引表!G:H,2,FALSE)*0.3,IF($U1297="小怪",0.2,"")),0)</f>
        <v/>
      </c>
      <c r="AE1297" s="3" t="str">
        <f ca="1">IFERROR(IF(D1297="N08",IF(F1297&lt;&gt;0,50,""),IFERROR(VLOOKUP($V1297,索引表!$L$7:$O$13,4,FALSE)*VLOOKUP(VLOOKUP($G1297,索引表!$R:$U,4,FALSE),索引表!$I$18:$L$30,4,FALSE)*VLOOKUP($U1297,索引表!I:J,2,FALSE)*4,IF($U1297="小怪",1*3.45*0.9*0.9,""))),0)</f>
        <v/>
      </c>
    </row>
    <row r="1298" spans="1:31" x14ac:dyDescent="0.2">
      <c r="A1298" s="3" t="s">
        <v>1457</v>
      </c>
      <c r="B1298" s="3" t="str">
        <f t="shared" si="21"/>
        <v>P37</v>
      </c>
      <c r="C1298" s="3" t="s">
        <v>532</v>
      </c>
      <c r="D1298" s="3" t="s">
        <v>533</v>
      </c>
      <c r="E1298" t="str">
        <f t="shared" si="20"/>
        <v>M22P37U01N01</v>
      </c>
      <c r="F1298" s="26">
        <f ca="1">IFERROR(VLOOKUP(G1298,模型表!C:U,19,0),0)</f>
        <v>0</v>
      </c>
      <c r="H1298" s="26" t="str">
        <f ca="1">IFERROR(IF($F1298=0,"",(VLOOKUP(RIGHT(A1298,2)+0,难度表!B:F,3,FALSE)*K1298+N1298)),0)</f>
        <v/>
      </c>
      <c r="I1298" s="26" t="str">
        <f ca="1">IFERROR(IF($F1298=0,"",(VLOOKUP(RIGHT(B1298,2)+0,难度表!B:F,4,FALSE)*L1298+O1298)),0)</f>
        <v/>
      </c>
      <c r="J1298" s="26" t="str">
        <f ca="1">IFERROR(IF($F1298=0,"",(VLOOKUP(RIGHT(B1298,2)+0,难度表!B:F,5,FALSE)*M1298+P1298)),0)</f>
        <v/>
      </c>
      <c r="K1298" s="26" t="s">
        <v>1081</v>
      </c>
      <c r="L1298" s="26" t="s">
        <v>1081</v>
      </c>
      <c r="M1298" s="3" t="s">
        <v>1081</v>
      </c>
      <c r="N1298" s="26">
        <v>0</v>
      </c>
      <c r="O1298" s="26">
        <v>0</v>
      </c>
      <c r="P1298" s="26">
        <v>0</v>
      </c>
      <c r="Q1298" s="26">
        <v>0</v>
      </c>
      <c r="R1298" s="58" t="s">
        <v>545</v>
      </c>
      <c r="S1298" s="26">
        <v>1</v>
      </c>
      <c r="T1298" s="26">
        <v>0</v>
      </c>
      <c r="U1298" s="26">
        <f ca="1">IFERROR(VLOOKUP(G1298,模型表!$C:$T,18,FALSE),0)</f>
        <v>0</v>
      </c>
      <c r="V1298" s="26">
        <f>IFERROR(VLOOKUP(G1298,模型表!$C:$J,8,FALSE),0)</f>
        <v>0</v>
      </c>
      <c r="W1298" s="26" t="s">
        <v>1081</v>
      </c>
      <c r="X1298" s="26" t="s">
        <v>1097</v>
      </c>
      <c r="Y1298" s="26" t="str" cm="1">
        <f t="array" aca="1" ref="Y1298" ca="1">INDEX(E:E,SMALL(IF($F$2:$F$3000,ROW($2:$3000),4^8),ROW(A1297)))&amp;""</f>
        <v/>
      </c>
      <c r="Z1298" s="26" t="str">
        <f t="shared" ca="1" si="22"/>
        <v/>
      </c>
      <c r="AA1298" s="26" t="str">
        <f t="shared" ca="1" si="23"/>
        <v/>
      </c>
      <c r="AC1298" s="26" t="str">
        <f ca="1">IFERROR(IFERROR(VLOOKUP($V1298,索引表!$L$7:$O$13,2,FALSE)*VLOOKUP(VLOOKUP($G1298,索引表!$R:$U,4,FALSE),索引表!$I$18:$L$30,2,FALSE)*VLOOKUP($U1298,索引表!E:F,2,FALSE),IF($U1298="小怪",0.738,"")),0)</f>
        <v/>
      </c>
      <c r="AD1298" s="26" t="str">
        <f ca="1">IFERROR(IFERROR(VLOOKUP($V1298,索引表!$L$7:$O$13,3,FALSE)*VLOOKUP(VLOOKUP($G1298,索引表!$R:$U,4,FALSE),索引表!$I$18:$L$30,3,FALSE)*VLOOKUP($U1298,索引表!G:H,2,FALSE)*0.3,IF($U1298="小怪",0.2,"")),0)</f>
        <v/>
      </c>
      <c r="AE1298" s="3" t="str">
        <f ca="1">IFERROR(IF(D1298="N08",IF(F1298&lt;&gt;0,50,""),IFERROR(VLOOKUP($V1298,索引表!$L$7:$O$13,4,FALSE)*VLOOKUP(VLOOKUP($G1298,索引表!$R:$U,4,FALSE),索引表!$I$18:$L$30,4,FALSE)*VLOOKUP($U1298,索引表!I:J,2,FALSE)*4,IF($U1298="小怪",1*3.45*0.9*0.9,""))),0)</f>
        <v/>
      </c>
    </row>
    <row r="1299" spans="1:31" x14ac:dyDescent="0.2">
      <c r="A1299" s="3" t="s">
        <v>1457</v>
      </c>
      <c r="B1299" s="3" t="str">
        <f t="shared" si="21"/>
        <v>P37</v>
      </c>
      <c r="C1299" s="3" t="s">
        <v>532</v>
      </c>
      <c r="D1299" s="3" t="s">
        <v>534</v>
      </c>
      <c r="E1299" t="str">
        <f t="shared" si="20"/>
        <v>M22P37U01N02</v>
      </c>
      <c r="F1299" s="26">
        <f ca="1">IFERROR(VLOOKUP(G1299,模型表!C:U,19,0),0)</f>
        <v>0</v>
      </c>
      <c r="H1299" s="26" t="str">
        <f ca="1">IFERROR(IF($F1299=0,"",(VLOOKUP(RIGHT(A1299,2)+0,难度表!B:F,3,FALSE)*K1299+N1299)),0)</f>
        <v/>
      </c>
      <c r="I1299" s="26" t="str">
        <f ca="1">IFERROR(IF($F1299=0,"",(VLOOKUP(RIGHT(B1299,2)+0,难度表!B:F,4,FALSE)*L1299+O1299)),0)</f>
        <v/>
      </c>
      <c r="J1299" s="26" t="str">
        <f ca="1">IFERROR(IF($F1299=0,"",(VLOOKUP(RIGHT(B1299,2)+0,难度表!B:F,5,FALSE)*M1299+P1299)),0)</f>
        <v/>
      </c>
      <c r="K1299" s="26" t="s">
        <v>1081</v>
      </c>
      <c r="L1299" s="26" t="s">
        <v>1081</v>
      </c>
      <c r="M1299" s="3" t="s">
        <v>1081</v>
      </c>
      <c r="N1299" s="26">
        <v>0</v>
      </c>
      <c r="O1299" s="26">
        <v>0</v>
      </c>
      <c r="P1299" s="26">
        <v>0</v>
      </c>
      <c r="Q1299" s="26">
        <v>0</v>
      </c>
      <c r="R1299" s="58" t="s">
        <v>545</v>
      </c>
      <c r="S1299" s="26">
        <v>1</v>
      </c>
      <c r="T1299" s="26">
        <v>0</v>
      </c>
      <c r="U1299" s="26">
        <f ca="1">IFERROR(VLOOKUP(G1299,模型表!$C:$T,18,FALSE),0)</f>
        <v>0</v>
      </c>
      <c r="V1299" s="26">
        <f>IFERROR(VLOOKUP(G1299,模型表!$C:$J,8,FALSE),0)</f>
        <v>0</v>
      </c>
      <c r="W1299" s="26" t="s">
        <v>1081</v>
      </c>
      <c r="X1299" s="26" t="s">
        <v>1097</v>
      </c>
      <c r="Y1299" s="26" t="str" cm="1">
        <f t="array" aca="1" ref="Y1299" ca="1">INDEX(E:E,SMALL(IF($F$2:$F$3000,ROW($2:$3000),4^8),ROW(A1298)))&amp;""</f>
        <v/>
      </c>
      <c r="Z1299" s="26" t="str">
        <f t="shared" ca="1" si="22"/>
        <v/>
      </c>
      <c r="AA1299" s="26" t="str">
        <f t="shared" ca="1" si="23"/>
        <v/>
      </c>
      <c r="AC1299" s="26" t="str">
        <f ca="1">IFERROR(IFERROR(VLOOKUP($V1299,索引表!$L$7:$O$13,2,FALSE)*VLOOKUP(VLOOKUP($G1299,索引表!$R:$U,4,FALSE),索引表!$I$18:$L$30,2,FALSE)*VLOOKUP($U1299,索引表!E:F,2,FALSE),IF($U1299="小怪",0.738,"")),0)</f>
        <v/>
      </c>
      <c r="AD1299" s="26" t="str">
        <f ca="1">IFERROR(IFERROR(VLOOKUP($V1299,索引表!$L$7:$O$13,3,FALSE)*VLOOKUP(VLOOKUP($G1299,索引表!$R:$U,4,FALSE),索引表!$I$18:$L$30,3,FALSE)*VLOOKUP($U1299,索引表!G:H,2,FALSE)*0.3,IF($U1299="小怪",0.2,"")),0)</f>
        <v/>
      </c>
      <c r="AE1299" s="3" t="str">
        <f ca="1">IFERROR(IF(D1299="N08",IF(F1299&lt;&gt;0,50,""),IFERROR(VLOOKUP($V1299,索引表!$L$7:$O$13,4,FALSE)*VLOOKUP(VLOOKUP($G1299,索引表!$R:$U,4,FALSE),索引表!$I$18:$L$30,4,FALSE)*VLOOKUP($U1299,索引表!I:J,2,FALSE)*4,IF($U1299="小怪",1*3.45*0.9*0.9,""))),0)</f>
        <v/>
      </c>
    </row>
    <row r="1300" spans="1:31" x14ac:dyDescent="0.2">
      <c r="A1300" s="3" t="s">
        <v>1457</v>
      </c>
      <c r="B1300" s="3" t="str">
        <f t="shared" si="21"/>
        <v>P37</v>
      </c>
      <c r="C1300" s="3" t="s">
        <v>532</v>
      </c>
      <c r="D1300" s="3" t="s">
        <v>535</v>
      </c>
      <c r="E1300" t="str">
        <f t="shared" si="20"/>
        <v>M22P37U01N03</v>
      </c>
      <c r="F1300" s="26">
        <f ca="1">IFERROR(VLOOKUP(G1300,模型表!C:U,19,0),0)</f>
        <v>0</v>
      </c>
      <c r="H1300" s="26" t="str">
        <f ca="1">IFERROR(IF($F1300=0,"",(VLOOKUP(RIGHT(A1300,2)+0,难度表!B:F,3,FALSE)*K1300+N1300)),0)</f>
        <v/>
      </c>
      <c r="I1300" s="26" t="str">
        <f ca="1">IFERROR(IF($F1300=0,"",(VLOOKUP(RIGHT(B1300,2)+0,难度表!B:F,4,FALSE)*L1300+O1300)),0)</f>
        <v/>
      </c>
      <c r="J1300" s="26" t="str">
        <f ca="1">IFERROR(IF($F1300=0,"",(VLOOKUP(RIGHT(B1300,2)+0,难度表!B:F,5,FALSE)*M1300+P1300)),0)</f>
        <v/>
      </c>
      <c r="K1300" s="26" t="s">
        <v>1081</v>
      </c>
      <c r="L1300" s="26" t="s">
        <v>1081</v>
      </c>
      <c r="M1300" s="3" t="s">
        <v>1081</v>
      </c>
      <c r="N1300" s="26">
        <v>0</v>
      </c>
      <c r="O1300" s="26">
        <v>0</v>
      </c>
      <c r="P1300" s="26">
        <v>0</v>
      </c>
      <c r="Q1300" s="26">
        <v>0</v>
      </c>
      <c r="R1300" s="58" t="s">
        <v>545</v>
      </c>
      <c r="S1300" s="26">
        <v>1</v>
      </c>
      <c r="T1300" s="26">
        <v>0</v>
      </c>
      <c r="U1300" s="26">
        <f ca="1">IFERROR(VLOOKUP(G1300,模型表!$C:$T,18,FALSE),0)</f>
        <v>0</v>
      </c>
      <c r="V1300" s="26">
        <f>IFERROR(VLOOKUP(G1300,模型表!$C:$J,8,FALSE),0)</f>
        <v>0</v>
      </c>
      <c r="W1300" s="26" t="s">
        <v>1081</v>
      </c>
      <c r="X1300" s="26" t="s">
        <v>1097</v>
      </c>
      <c r="Y1300" s="26" t="str" cm="1">
        <f t="array" aca="1" ref="Y1300" ca="1">INDEX(E:E,SMALL(IF($F$2:$F$3000,ROW($2:$3000),4^8),ROW(A1299)))&amp;""</f>
        <v/>
      </c>
      <c r="Z1300" s="26" t="str">
        <f t="shared" ca="1" si="22"/>
        <v/>
      </c>
      <c r="AA1300" s="26" t="str">
        <f t="shared" ca="1" si="23"/>
        <v/>
      </c>
      <c r="AC1300" s="26" t="str">
        <f ca="1">IFERROR(IFERROR(VLOOKUP($V1300,索引表!$L$7:$O$13,2,FALSE)*VLOOKUP(VLOOKUP($G1300,索引表!$R:$U,4,FALSE),索引表!$I$18:$L$30,2,FALSE)*VLOOKUP($U1300,索引表!E:F,2,FALSE),IF($U1300="小怪",0.738,"")),0)</f>
        <v/>
      </c>
      <c r="AD1300" s="26" t="str">
        <f ca="1">IFERROR(IFERROR(VLOOKUP($V1300,索引表!$L$7:$O$13,3,FALSE)*VLOOKUP(VLOOKUP($G1300,索引表!$R:$U,4,FALSE),索引表!$I$18:$L$30,3,FALSE)*VLOOKUP($U1300,索引表!G:H,2,FALSE)*0.3,IF($U1300="小怪",0.2,"")),0)</f>
        <v/>
      </c>
      <c r="AE1300" s="3" t="str">
        <f ca="1">IFERROR(IF(D1300="N08",IF(F1300&lt;&gt;0,50,""),IFERROR(VLOOKUP($V1300,索引表!$L$7:$O$13,4,FALSE)*VLOOKUP(VLOOKUP($G1300,索引表!$R:$U,4,FALSE),索引表!$I$18:$L$30,4,FALSE)*VLOOKUP($U1300,索引表!I:J,2,FALSE)*4,IF($U1300="小怪",1*3.45*0.9*0.9,""))),0)</f>
        <v/>
      </c>
    </row>
    <row r="1301" spans="1:31" x14ac:dyDescent="0.2">
      <c r="A1301" s="3" t="s">
        <v>1457</v>
      </c>
      <c r="B1301" s="3" t="str">
        <f t="shared" si="21"/>
        <v>P37</v>
      </c>
      <c r="C1301" s="3" t="s">
        <v>532</v>
      </c>
      <c r="D1301" s="3" t="s">
        <v>536</v>
      </c>
      <c r="E1301" t="str">
        <f t="shared" si="20"/>
        <v>M22P37U01N04</v>
      </c>
      <c r="F1301" s="26">
        <f ca="1">IFERROR(VLOOKUP(G1301,模型表!C:U,19,0),0)</f>
        <v>0</v>
      </c>
      <c r="H1301" s="26" t="str">
        <f ca="1">IFERROR(IF($F1301=0,"",(VLOOKUP(RIGHT(A1301,2)+0,难度表!B:F,3,FALSE)*K1301+N1301)),0)</f>
        <v/>
      </c>
      <c r="I1301" s="26" t="str">
        <f ca="1">IFERROR(IF($F1301=0,"",(VLOOKUP(RIGHT(B1301,2)+0,难度表!B:F,4,FALSE)*L1301+O1301)),0)</f>
        <v/>
      </c>
      <c r="J1301" s="26" t="str">
        <f ca="1">IFERROR(IF($F1301=0,"",(VLOOKUP(RIGHT(B1301,2)+0,难度表!B:F,5,FALSE)*M1301+P1301)),0)</f>
        <v/>
      </c>
      <c r="K1301" s="26" t="s">
        <v>1081</v>
      </c>
      <c r="L1301" s="26" t="s">
        <v>1081</v>
      </c>
      <c r="M1301" s="3" t="s">
        <v>1081</v>
      </c>
      <c r="N1301" s="26">
        <v>0</v>
      </c>
      <c r="O1301" s="26">
        <v>0</v>
      </c>
      <c r="P1301" s="26">
        <v>0</v>
      </c>
      <c r="Q1301" s="26">
        <v>0</v>
      </c>
      <c r="R1301" s="58" t="s">
        <v>545</v>
      </c>
      <c r="S1301" s="26">
        <v>1</v>
      </c>
      <c r="T1301" s="26">
        <v>0</v>
      </c>
      <c r="U1301" s="26">
        <f ca="1">IFERROR(VLOOKUP(G1301,模型表!$C:$T,18,FALSE),0)</f>
        <v>0</v>
      </c>
      <c r="V1301" s="26">
        <f>IFERROR(VLOOKUP(G1301,模型表!$C:$J,8,FALSE),0)</f>
        <v>0</v>
      </c>
      <c r="W1301" s="26" t="s">
        <v>1081</v>
      </c>
      <c r="X1301" s="26" t="s">
        <v>1097</v>
      </c>
      <c r="Y1301" s="26" t="str" cm="1">
        <f t="array" aca="1" ref="Y1301" ca="1">INDEX(E:E,SMALL(IF($F$2:$F$3000,ROW($2:$3000),4^8),ROW(A1300)))&amp;""</f>
        <v/>
      </c>
      <c r="Z1301" s="26" t="str">
        <f t="shared" ca="1" si="22"/>
        <v/>
      </c>
      <c r="AA1301" s="26" t="str">
        <f t="shared" ca="1" si="23"/>
        <v/>
      </c>
      <c r="AC1301" s="26" t="str">
        <f ca="1">IFERROR(IFERROR(VLOOKUP($V1301,索引表!$L$7:$O$13,2,FALSE)*VLOOKUP(VLOOKUP($G1301,索引表!$R:$U,4,FALSE),索引表!$I$18:$L$30,2,FALSE)*VLOOKUP($U1301,索引表!E:F,2,FALSE),IF($U1301="小怪",0.738,"")),0)</f>
        <v/>
      </c>
      <c r="AD1301" s="26" t="str">
        <f ca="1">IFERROR(IFERROR(VLOOKUP($V1301,索引表!$L$7:$O$13,3,FALSE)*VLOOKUP(VLOOKUP($G1301,索引表!$R:$U,4,FALSE),索引表!$I$18:$L$30,3,FALSE)*VLOOKUP($U1301,索引表!G:H,2,FALSE)*0.3,IF($U1301="小怪",0.2,"")),0)</f>
        <v/>
      </c>
      <c r="AE1301" s="3" t="str">
        <f ca="1">IFERROR(IF(D1301="N08",IF(F1301&lt;&gt;0,50,""),IFERROR(VLOOKUP($V1301,索引表!$L$7:$O$13,4,FALSE)*VLOOKUP(VLOOKUP($G1301,索引表!$R:$U,4,FALSE),索引表!$I$18:$L$30,4,FALSE)*VLOOKUP($U1301,索引表!I:J,2,FALSE)*4,IF($U1301="小怪",1*3.45*0.9*0.9,""))),0)</f>
        <v/>
      </c>
    </row>
    <row r="1302" spans="1:31" x14ac:dyDescent="0.2">
      <c r="A1302" s="3" t="s">
        <v>1457</v>
      </c>
      <c r="B1302" s="3" t="str">
        <f t="shared" si="21"/>
        <v>P37</v>
      </c>
      <c r="C1302" s="3" t="s">
        <v>532</v>
      </c>
      <c r="D1302" s="3" t="s">
        <v>537</v>
      </c>
      <c r="E1302" t="str">
        <f t="shared" si="20"/>
        <v>M22P37U01N05</v>
      </c>
      <c r="F1302" s="26">
        <f ca="1">IFERROR(VLOOKUP(G1302,模型表!C:U,19,0),0)</f>
        <v>0</v>
      </c>
      <c r="H1302" s="26" t="str">
        <f ca="1">IFERROR(IF($F1302=0,"",(VLOOKUP(RIGHT(A1302,2)+0,难度表!B:F,3,FALSE)*K1302+N1302)),0)</f>
        <v/>
      </c>
      <c r="I1302" s="26" t="str">
        <f ca="1">IFERROR(IF($F1302=0,"",(VLOOKUP(RIGHT(B1302,2)+0,难度表!B:F,4,FALSE)*L1302+O1302)),0)</f>
        <v/>
      </c>
      <c r="J1302" s="26" t="str">
        <f ca="1">IFERROR(IF($F1302=0,"",(VLOOKUP(RIGHT(B1302,2)+0,难度表!B:F,5,FALSE)*M1302+P1302)),0)</f>
        <v/>
      </c>
      <c r="K1302" s="26" t="s">
        <v>1081</v>
      </c>
      <c r="L1302" s="26" t="s">
        <v>1081</v>
      </c>
      <c r="M1302" s="3" t="s">
        <v>1081</v>
      </c>
      <c r="N1302" s="26">
        <v>0</v>
      </c>
      <c r="O1302" s="26">
        <v>0</v>
      </c>
      <c r="P1302" s="26">
        <v>0</v>
      </c>
      <c r="Q1302" s="26">
        <v>0</v>
      </c>
      <c r="R1302" s="58" t="s">
        <v>545</v>
      </c>
      <c r="S1302" s="26">
        <v>1</v>
      </c>
      <c r="T1302" s="26">
        <v>0</v>
      </c>
      <c r="U1302" s="26">
        <f ca="1">IFERROR(VLOOKUP(G1302,模型表!$C:$T,18,FALSE),0)</f>
        <v>0</v>
      </c>
      <c r="V1302" s="26">
        <f>IFERROR(VLOOKUP(G1302,模型表!$C:$J,8,FALSE),0)</f>
        <v>0</v>
      </c>
      <c r="W1302" s="26" t="s">
        <v>1081</v>
      </c>
      <c r="X1302" s="26" t="s">
        <v>1097</v>
      </c>
      <c r="Y1302" s="26" t="str" cm="1">
        <f t="array" aca="1" ref="Y1302" ca="1">INDEX(E:E,SMALL(IF($F$2:$F$3000,ROW($2:$3000),4^8),ROW(A1301)))&amp;""</f>
        <v/>
      </c>
      <c r="Z1302" s="26" t="str">
        <f t="shared" ca="1" si="22"/>
        <v/>
      </c>
      <c r="AA1302" s="26" t="str">
        <f t="shared" ca="1" si="23"/>
        <v/>
      </c>
      <c r="AC1302" s="26" t="str">
        <f ca="1">IFERROR(IFERROR(VLOOKUP($V1302,索引表!$L$7:$O$13,2,FALSE)*VLOOKUP(VLOOKUP($G1302,索引表!$R:$U,4,FALSE),索引表!$I$18:$L$30,2,FALSE)*VLOOKUP($U1302,索引表!E:F,2,FALSE),IF($U1302="小怪",0.738,"")),0)</f>
        <v/>
      </c>
      <c r="AD1302" s="26" t="str">
        <f ca="1">IFERROR(IFERROR(VLOOKUP($V1302,索引表!$L$7:$O$13,3,FALSE)*VLOOKUP(VLOOKUP($G1302,索引表!$R:$U,4,FALSE),索引表!$I$18:$L$30,3,FALSE)*VLOOKUP($U1302,索引表!G:H,2,FALSE)*0.3,IF($U1302="小怪",0.2,"")),0)</f>
        <v/>
      </c>
      <c r="AE1302" s="3" t="str">
        <f ca="1">IFERROR(IF(D1302="N08",IF(F1302&lt;&gt;0,50,""),IFERROR(VLOOKUP($V1302,索引表!$L$7:$O$13,4,FALSE)*VLOOKUP(VLOOKUP($G1302,索引表!$R:$U,4,FALSE),索引表!$I$18:$L$30,4,FALSE)*VLOOKUP($U1302,索引表!I:J,2,FALSE)*4,IF($U1302="小怪",1*3.45*0.9*0.9,""))),0)</f>
        <v/>
      </c>
    </row>
    <row r="1303" spans="1:31" x14ac:dyDescent="0.2">
      <c r="A1303" s="3" t="s">
        <v>1457</v>
      </c>
      <c r="B1303" s="3" t="str">
        <f t="shared" si="21"/>
        <v>P37</v>
      </c>
      <c r="C1303" s="3" t="s">
        <v>532</v>
      </c>
      <c r="D1303" s="3" t="s">
        <v>538</v>
      </c>
      <c r="E1303" t="str">
        <f t="shared" si="20"/>
        <v>M22P37U01N06</v>
      </c>
      <c r="F1303" s="26">
        <f ca="1">IFERROR(VLOOKUP(G1303,模型表!C:U,19,0),0)</f>
        <v>0</v>
      </c>
      <c r="H1303" s="26" t="str">
        <f ca="1">IFERROR(IF($F1303=0,"",(VLOOKUP(RIGHT(A1303,2)+0,难度表!B:F,3,FALSE)*K1303+N1303)),0)</f>
        <v/>
      </c>
      <c r="I1303" s="26" t="str">
        <f ca="1">IFERROR(IF($F1303=0,"",(VLOOKUP(RIGHT(B1303,2)+0,难度表!B:F,4,FALSE)*L1303+O1303)),0)</f>
        <v/>
      </c>
      <c r="J1303" s="26" t="str">
        <f ca="1">IFERROR(IF($F1303=0,"",(VLOOKUP(RIGHT(B1303,2)+0,难度表!B:F,5,FALSE)*M1303+P1303)),0)</f>
        <v/>
      </c>
      <c r="K1303" s="26" t="s">
        <v>1081</v>
      </c>
      <c r="L1303" s="26" t="s">
        <v>1081</v>
      </c>
      <c r="M1303" s="3" t="s">
        <v>1081</v>
      </c>
      <c r="N1303" s="26">
        <v>0</v>
      </c>
      <c r="O1303" s="26">
        <v>0</v>
      </c>
      <c r="P1303" s="26">
        <v>0</v>
      </c>
      <c r="Q1303" s="26">
        <v>0</v>
      </c>
      <c r="R1303" s="58" t="s">
        <v>545</v>
      </c>
      <c r="S1303" s="26">
        <v>1</v>
      </c>
      <c r="T1303" s="26">
        <v>0</v>
      </c>
      <c r="U1303" s="26">
        <f ca="1">IFERROR(VLOOKUP(G1303,模型表!$C:$T,18,FALSE),0)</f>
        <v>0</v>
      </c>
      <c r="V1303" s="26">
        <f>IFERROR(VLOOKUP(G1303,模型表!$C:$J,8,FALSE),0)</f>
        <v>0</v>
      </c>
      <c r="W1303" s="26" t="s">
        <v>1081</v>
      </c>
      <c r="X1303" s="26" t="s">
        <v>1097</v>
      </c>
      <c r="Y1303" s="26" t="str" cm="1">
        <f t="array" aca="1" ref="Y1303" ca="1">INDEX(E:E,SMALL(IF($F$2:$F$3000,ROW($2:$3000),4^8),ROW(A1302)))&amp;""</f>
        <v/>
      </c>
      <c r="Z1303" s="26" t="str">
        <f t="shared" ca="1" si="22"/>
        <v/>
      </c>
      <c r="AA1303" s="26" t="str">
        <f t="shared" ca="1" si="23"/>
        <v/>
      </c>
      <c r="AC1303" s="26" t="str">
        <f ca="1">IFERROR(IFERROR(VLOOKUP($V1303,索引表!$L$7:$O$13,2,FALSE)*VLOOKUP(VLOOKUP($G1303,索引表!$R:$U,4,FALSE),索引表!$I$18:$L$30,2,FALSE)*VLOOKUP($U1303,索引表!E:F,2,FALSE),IF($U1303="小怪",0.738,"")),0)</f>
        <v/>
      </c>
      <c r="AD1303" s="26" t="str">
        <f ca="1">IFERROR(IFERROR(VLOOKUP($V1303,索引表!$L$7:$O$13,3,FALSE)*VLOOKUP(VLOOKUP($G1303,索引表!$R:$U,4,FALSE),索引表!$I$18:$L$30,3,FALSE)*VLOOKUP($U1303,索引表!G:H,2,FALSE)*0.3,IF($U1303="小怪",0.2,"")),0)</f>
        <v/>
      </c>
      <c r="AE1303" s="3" t="str">
        <f ca="1">IFERROR(IF(D1303="N08",IF(F1303&lt;&gt;0,50,""),IFERROR(VLOOKUP($V1303,索引表!$L$7:$O$13,4,FALSE)*VLOOKUP(VLOOKUP($G1303,索引表!$R:$U,4,FALSE),索引表!$I$18:$L$30,4,FALSE)*VLOOKUP($U1303,索引表!I:J,2,FALSE)*4,IF($U1303="小怪",1*3.45*0.9*0.9,""))),0)</f>
        <v/>
      </c>
    </row>
    <row r="1304" spans="1:31" x14ac:dyDescent="0.2">
      <c r="A1304" s="3" t="s">
        <v>1457</v>
      </c>
      <c r="B1304" s="3" t="str">
        <f t="shared" si="21"/>
        <v>P37</v>
      </c>
      <c r="C1304" s="3" t="s">
        <v>532</v>
      </c>
      <c r="D1304" s="3" t="s">
        <v>542</v>
      </c>
      <c r="E1304" t="str">
        <f t="shared" si="20"/>
        <v>M22P37U01N07</v>
      </c>
      <c r="F1304" s="26">
        <f ca="1">IFERROR(VLOOKUP(G1304,模型表!C:U,19,0),0)</f>
        <v>0</v>
      </c>
      <c r="H1304" s="26" t="str">
        <f ca="1">IFERROR(IF($F1304=0,"",(VLOOKUP(RIGHT(A1304,2)+0,难度表!B:F,3,FALSE)*K1304+N1304)),0)</f>
        <v/>
      </c>
      <c r="I1304" s="26" t="str">
        <f ca="1">IFERROR(IF($F1304=0,"",(VLOOKUP(RIGHT(B1304,2)+0,难度表!B:F,4,FALSE)*L1304+O1304)),0)</f>
        <v/>
      </c>
      <c r="J1304" s="26" t="str">
        <f ca="1">IFERROR(IF($F1304=0,"",(VLOOKUP(RIGHT(B1304,2)+0,难度表!B:F,5,FALSE)*M1304+P1304)),0)</f>
        <v/>
      </c>
      <c r="K1304" s="26" t="s">
        <v>1081</v>
      </c>
      <c r="L1304" s="26" t="s">
        <v>1081</v>
      </c>
      <c r="M1304" s="3" t="s">
        <v>1081</v>
      </c>
      <c r="N1304" s="26">
        <v>0</v>
      </c>
      <c r="O1304" s="26">
        <v>0</v>
      </c>
      <c r="P1304" s="26">
        <v>0</v>
      </c>
      <c r="Q1304" s="26">
        <v>0</v>
      </c>
      <c r="R1304" s="58" t="s">
        <v>545</v>
      </c>
      <c r="S1304" s="26">
        <v>1</v>
      </c>
      <c r="T1304" s="26">
        <v>0</v>
      </c>
      <c r="U1304" s="26">
        <f ca="1">IFERROR(VLOOKUP(G1304,模型表!$C:$T,18,FALSE),0)</f>
        <v>0</v>
      </c>
      <c r="V1304" s="26">
        <f>IFERROR(VLOOKUP(G1304,模型表!$C:$J,8,FALSE),0)</f>
        <v>0</v>
      </c>
      <c r="W1304" s="26" t="s">
        <v>1081</v>
      </c>
      <c r="X1304" s="26" t="s">
        <v>1097</v>
      </c>
      <c r="Y1304" s="26" t="str" cm="1">
        <f t="array" aca="1" ref="Y1304" ca="1">INDEX(E:E,SMALL(IF($F$2:$F$3000,ROW($2:$3000),4^8),ROW(A1303)))&amp;""</f>
        <v/>
      </c>
      <c r="Z1304" s="26" t="str">
        <f t="shared" ca="1" si="22"/>
        <v/>
      </c>
      <c r="AA1304" s="26" t="str">
        <f t="shared" ca="1" si="23"/>
        <v/>
      </c>
      <c r="AC1304" s="26" t="str">
        <f ca="1">IFERROR(IFERROR(VLOOKUP($V1304,索引表!$L$7:$O$13,2,FALSE)*VLOOKUP(VLOOKUP($G1304,索引表!$R:$U,4,FALSE),索引表!$I$18:$L$30,2,FALSE)*VLOOKUP($U1304,索引表!E:F,2,FALSE),IF($U1304="小怪",0.738,"")),0)</f>
        <v/>
      </c>
      <c r="AD1304" s="26" t="str">
        <f ca="1">IFERROR(IFERROR(VLOOKUP($V1304,索引表!$L$7:$O$13,3,FALSE)*VLOOKUP(VLOOKUP($G1304,索引表!$R:$U,4,FALSE),索引表!$I$18:$L$30,3,FALSE)*VLOOKUP($U1304,索引表!G:H,2,FALSE)*0.3,IF($U1304="小怪",0.2,"")),0)</f>
        <v/>
      </c>
      <c r="AE1304" s="3" t="str">
        <f ca="1">IFERROR(IF(D1304="N08",IF(F1304&lt;&gt;0,50,""),IFERROR(VLOOKUP($V1304,索引表!$L$7:$O$13,4,FALSE)*VLOOKUP(VLOOKUP($G1304,索引表!$R:$U,4,FALSE),索引表!$I$18:$L$30,4,FALSE)*VLOOKUP($U1304,索引表!I:J,2,FALSE)*4,IF($U1304="小怪",1*3.45*0.9*0.9,""))),0)</f>
        <v/>
      </c>
    </row>
    <row r="1305" spans="1:31" x14ac:dyDescent="0.2">
      <c r="A1305" s="3" t="s">
        <v>1457</v>
      </c>
      <c r="B1305" s="3" t="str">
        <f t="shared" si="21"/>
        <v>P37</v>
      </c>
      <c r="C1305" s="3" t="s">
        <v>532</v>
      </c>
      <c r="D1305" s="3" t="s">
        <v>543</v>
      </c>
      <c r="E1305" t="str">
        <f t="shared" si="20"/>
        <v>M22P37U01N08</v>
      </c>
      <c r="F1305" s="26">
        <f ca="1">IFERROR(VLOOKUP(G1305,模型表!C:U,19,0),0)</f>
        <v>0</v>
      </c>
      <c r="H1305" s="26" t="str">
        <f ca="1">IFERROR(IF($F1305=0,"",(VLOOKUP(RIGHT(A1305,2)+0,难度表!B:F,3,FALSE)*K1305+N1305)),0)</f>
        <v/>
      </c>
      <c r="I1305" s="26" t="str">
        <f ca="1">IFERROR(IF($F1305=0,"",(VLOOKUP(RIGHT(B1305,2)+0,难度表!B:F,4,FALSE)*L1305+O1305)),0)</f>
        <v/>
      </c>
      <c r="J1305" s="26" t="str">
        <f ca="1">IFERROR(IF($F1305=0,"",(VLOOKUP(RIGHT(B1305,2)+0,难度表!B:F,5,FALSE)*M1305+P1305)),0)</f>
        <v/>
      </c>
      <c r="K1305" s="26" t="s">
        <v>1081</v>
      </c>
      <c r="L1305" s="26" t="s">
        <v>1081</v>
      </c>
      <c r="M1305" s="3"/>
      <c r="N1305" s="26">
        <v>0</v>
      </c>
      <c r="O1305" s="26">
        <v>0</v>
      </c>
      <c r="P1305" s="26">
        <v>0</v>
      </c>
      <c r="Q1305" s="26">
        <v>0</v>
      </c>
      <c r="R1305" s="59" t="s">
        <v>845</v>
      </c>
      <c r="S1305" s="26">
        <v>1</v>
      </c>
      <c r="T1305" s="26">
        <v>0</v>
      </c>
      <c r="U1305" s="26">
        <f ca="1">IFERROR(VLOOKUP(G1305,模型表!$C:$T,18,FALSE),0)</f>
        <v>0</v>
      </c>
      <c r="V1305" s="26">
        <f>IFERROR(VLOOKUP(G1305,模型表!$C:$J,8,FALSE),0)</f>
        <v>0</v>
      </c>
      <c r="W1305" s="26" t="s">
        <v>1081</v>
      </c>
      <c r="X1305" s="26" t="s">
        <v>1097</v>
      </c>
      <c r="Y1305" s="26" t="str" cm="1">
        <f t="array" aca="1" ref="Y1305" ca="1">INDEX(E:E,SMALL(IF($F$2:$F$3000,ROW($2:$3000),4^8),ROW(A1304)))&amp;""</f>
        <v/>
      </c>
      <c r="Z1305" s="26" t="str">
        <f t="shared" ca="1" si="22"/>
        <v/>
      </c>
      <c r="AA1305" s="26" t="str">
        <f t="shared" ca="1" si="23"/>
        <v/>
      </c>
      <c r="AC1305" s="26" t="str">
        <f ca="1">IFERROR(IFERROR(VLOOKUP($V1305,索引表!$L$7:$O$13,2,FALSE)*VLOOKUP(VLOOKUP($G1305,索引表!$R:$U,4,FALSE),索引表!$I$18:$L$30,2,FALSE)*VLOOKUP($U1305,索引表!E:F,2,FALSE),IF($U1305="小怪",0.738,"")),0)</f>
        <v/>
      </c>
      <c r="AD1305" s="26" t="str">
        <f ca="1">IFERROR(IFERROR(VLOOKUP($V1305,索引表!$L$7:$O$13,3,FALSE)*VLOOKUP(VLOOKUP($G1305,索引表!$R:$U,4,FALSE),索引表!$I$18:$L$30,3,FALSE)*VLOOKUP($U1305,索引表!G:H,2,FALSE)*0.3,IF($U1305="小怪",0.2,"")),0)</f>
        <v/>
      </c>
      <c r="AE1305" s="3"/>
    </row>
    <row r="1306" spans="1:31" x14ac:dyDescent="0.2">
      <c r="A1306" s="3" t="s">
        <v>1457</v>
      </c>
      <c r="B1306" s="3" t="str">
        <f t="shared" si="21"/>
        <v>P37</v>
      </c>
      <c r="C1306" s="3" t="s">
        <v>532</v>
      </c>
      <c r="D1306" s="3" t="s">
        <v>544</v>
      </c>
      <c r="E1306" t="str">
        <f t="shared" si="20"/>
        <v>M22P37U01N09</v>
      </c>
      <c r="F1306" s="26">
        <f ca="1">IFERROR(VLOOKUP(G1306,模型表!C:U,19,0),0)</f>
        <v>0</v>
      </c>
      <c r="H1306" s="26" t="str">
        <f ca="1">IFERROR(IF($F1306=0,"",(VLOOKUP(RIGHT(A1306,2)+0,难度表!B:F,3,FALSE)*K1306+N1306)),0)</f>
        <v/>
      </c>
      <c r="I1306" s="26" t="str">
        <f ca="1">IFERROR(IF($F1306=0,"",(VLOOKUP(RIGHT(B1306,2)+0,难度表!B:F,4,FALSE)*L1306+O1306)),0)</f>
        <v/>
      </c>
      <c r="J1306" s="26" t="str">
        <f ca="1">IFERROR(IF($F1306=0,"",(VLOOKUP(RIGHT(B1306,2)+0,难度表!B:F,5,FALSE)*M1306+P1306)),0)</f>
        <v/>
      </c>
      <c r="K1306" s="26" t="s">
        <v>1081</v>
      </c>
      <c r="L1306" s="26" t="s">
        <v>1081</v>
      </c>
      <c r="M1306" s="3" t="s">
        <v>1081</v>
      </c>
      <c r="N1306" s="26">
        <v>0</v>
      </c>
      <c r="O1306" s="26">
        <v>0</v>
      </c>
      <c r="P1306" s="26">
        <v>0</v>
      </c>
      <c r="Q1306" s="26">
        <v>0</v>
      </c>
      <c r="R1306" s="58" t="s">
        <v>545</v>
      </c>
      <c r="S1306" s="26">
        <v>1</v>
      </c>
      <c r="T1306" s="26">
        <v>0</v>
      </c>
      <c r="U1306" s="26">
        <f ca="1">IFERROR(VLOOKUP(G1306,模型表!$C:$T,18,FALSE),0)</f>
        <v>0</v>
      </c>
      <c r="V1306" s="26">
        <f>IFERROR(VLOOKUP(G1306,模型表!$C:$J,8,FALSE),0)</f>
        <v>0</v>
      </c>
      <c r="W1306" s="26" t="s">
        <v>1081</v>
      </c>
      <c r="X1306" s="26" t="s">
        <v>1097</v>
      </c>
      <c r="Y1306" s="26" t="str" cm="1">
        <f t="array" aca="1" ref="Y1306" ca="1">INDEX(E:E,SMALL(IF($F$2:$F$3000,ROW($2:$3000),4^8),ROW(A1305)))&amp;""</f>
        <v/>
      </c>
      <c r="Z1306" s="26" t="str">
        <f t="shared" ca="1" si="22"/>
        <v/>
      </c>
      <c r="AA1306" s="26" t="str">
        <f t="shared" ca="1" si="23"/>
        <v/>
      </c>
      <c r="AC1306" s="26" t="str">
        <f ca="1">IFERROR(IFERROR(VLOOKUP($V1306,索引表!$L$7:$O$13,2,FALSE)*VLOOKUP(VLOOKUP($G1306,索引表!$R:$U,4,FALSE),索引表!$I$18:$L$30,2,FALSE)*VLOOKUP($U1306,索引表!E:F,2,FALSE),IF($U1306="小怪",0.738,"")),0)</f>
        <v/>
      </c>
      <c r="AD1306" s="26" t="str">
        <f ca="1">IFERROR(IFERROR(VLOOKUP($V1306,索引表!$L$7:$O$13,3,FALSE)*VLOOKUP(VLOOKUP($G1306,索引表!$R:$U,4,FALSE),索引表!$I$18:$L$30,3,FALSE)*VLOOKUP($U1306,索引表!G:H,2,FALSE)*0.3,IF($U1306="小怪",0.2,"")),0)</f>
        <v/>
      </c>
      <c r="AE1306" s="3" t="str">
        <f ca="1">IF(V1306="N08",索引表!$D$12,IFERROR(VLOOKUP(AM1306,索引表!$I$3:$J$5,2,FALSE)*VLOOKUP(AN1306,索引表!$L$7:$O$13,4,FALSE)*VLOOKUP(VLOOKUP(Y1306,索引表!$R:$U,4,FALSE),索引表!$I$18:$L$30,4,FALSE),IF(AN1306="小怪",1*3.45*0.9*0.9,"")))</f>
        <v/>
      </c>
    </row>
    <row r="1307" spans="1:31" x14ac:dyDescent="0.2">
      <c r="A1307" s="3" t="s">
        <v>1457</v>
      </c>
      <c r="B1307" s="3" t="str">
        <f t="shared" si="21"/>
        <v>P37</v>
      </c>
      <c r="C1307" s="3" t="s">
        <v>539</v>
      </c>
      <c r="D1307" s="3" t="s">
        <v>533</v>
      </c>
      <c r="E1307" t="str">
        <f t="shared" si="20"/>
        <v>M22P37U02N01</v>
      </c>
      <c r="F1307" s="26">
        <f ca="1">IFERROR(VLOOKUP(G1307,模型表!C:U,19,0),0)</f>
        <v>0</v>
      </c>
      <c r="H1307" s="26" t="str">
        <f ca="1">IFERROR(IF($F1307=0,"",(VLOOKUP(RIGHT(A1307,2)+0,难度表!B:F,3,FALSE)*K1307+N1307)),0)</f>
        <v/>
      </c>
      <c r="I1307" s="26" t="str">
        <f ca="1">IFERROR(IF($F1307=0,"",(VLOOKUP(RIGHT(B1307,2)+0,难度表!B:F,4,FALSE)*L1307+O1307)),0)</f>
        <v/>
      </c>
      <c r="J1307" s="26" t="str">
        <f ca="1">IFERROR(IF($F1307=0,"",(VLOOKUP(RIGHT(B1307,2)+0,难度表!B:F,5,FALSE)*M1307+P1307)),0)</f>
        <v/>
      </c>
      <c r="K1307" s="26" t="s">
        <v>1081</v>
      </c>
      <c r="L1307" s="26" t="s">
        <v>1081</v>
      </c>
      <c r="M1307" s="3" t="s">
        <v>1081</v>
      </c>
      <c r="N1307" s="26">
        <v>0</v>
      </c>
      <c r="O1307" s="26">
        <v>0</v>
      </c>
      <c r="P1307" s="26">
        <v>0</v>
      </c>
      <c r="Q1307" s="26">
        <v>0</v>
      </c>
      <c r="R1307" s="58" t="s">
        <v>545</v>
      </c>
      <c r="S1307" s="26">
        <v>1</v>
      </c>
      <c r="T1307" s="26">
        <v>0</v>
      </c>
      <c r="U1307" s="26">
        <f ca="1">IFERROR(VLOOKUP(G1307,模型表!$C:$T,18,FALSE),0)</f>
        <v>0</v>
      </c>
      <c r="V1307" s="26">
        <f>IFERROR(VLOOKUP(G1307,模型表!$C:$J,8,FALSE),0)</f>
        <v>0</v>
      </c>
      <c r="W1307" s="26" t="s">
        <v>1081</v>
      </c>
      <c r="X1307" s="26" t="s">
        <v>1097</v>
      </c>
      <c r="Y1307" s="26" t="str" cm="1">
        <f t="array" aca="1" ref="Y1307" ca="1">INDEX(E:E,SMALL(IF($F$2:$F$3000,ROW($2:$3000),4^8),ROW(A1306)))&amp;""</f>
        <v/>
      </c>
      <c r="Z1307" s="26" t="str">
        <f t="shared" ca="1" si="22"/>
        <v/>
      </c>
      <c r="AA1307" s="26" t="str">
        <f t="shared" ca="1" si="23"/>
        <v/>
      </c>
      <c r="AC1307" s="26" t="str">
        <f ca="1">IFERROR(IFERROR(VLOOKUP($V1307,索引表!$L$7:$O$13,2,FALSE)*VLOOKUP(VLOOKUP($G1307,索引表!$R:$U,4,FALSE),索引表!$I$18:$L$30,2,FALSE)*VLOOKUP($U1307,索引表!E:F,2,FALSE),IF($U1307="小怪",0.738,"")),0)</f>
        <v/>
      </c>
      <c r="AD1307" s="26" t="str">
        <f ca="1">IFERROR(IFERROR(VLOOKUP($V1307,索引表!$L$7:$O$13,3,FALSE)*VLOOKUP(VLOOKUP($G1307,索引表!$R:$U,4,FALSE),索引表!$I$18:$L$30,3,FALSE)*VLOOKUP($U1307,索引表!G:H,2,FALSE)*0.3,IF($U1307="小怪",0.2,"")),0)</f>
        <v/>
      </c>
      <c r="AE1307" s="3" t="str">
        <f ca="1">IF(V1307="N08",索引表!$D$12,IFERROR(VLOOKUP(AM1307,索引表!$I$3:$J$5,2,FALSE)*VLOOKUP(AN1307,索引表!$L$7:$O$13,4,FALSE)*VLOOKUP(VLOOKUP(Y1307,索引表!$R:$U,4,FALSE),索引表!$I$18:$L$30,4,FALSE),IF(AN1307="小怪",1*3.45*0.9*0.9,"")))</f>
        <v/>
      </c>
    </row>
    <row r="1308" spans="1:31" x14ac:dyDescent="0.2">
      <c r="A1308" s="3" t="s">
        <v>1457</v>
      </c>
      <c r="B1308" s="3" t="str">
        <f t="shared" si="21"/>
        <v>P37</v>
      </c>
      <c r="C1308" s="3" t="s">
        <v>539</v>
      </c>
      <c r="D1308" s="3" t="s">
        <v>534</v>
      </c>
      <c r="E1308" t="str">
        <f t="shared" si="20"/>
        <v>M22P37U02N02</v>
      </c>
      <c r="F1308" s="26">
        <f ca="1">IFERROR(VLOOKUP(G1308,模型表!C:U,19,0),0)</f>
        <v>0</v>
      </c>
      <c r="H1308" s="26" t="str">
        <f ca="1">IFERROR(IF($F1308=0,"",(VLOOKUP(RIGHT(A1308,2)+0,难度表!B:F,3,FALSE)*K1308+N1308)),0)</f>
        <v/>
      </c>
      <c r="I1308" s="26" t="str">
        <f ca="1">IFERROR(IF($F1308=0,"",(VLOOKUP(RIGHT(B1308,2)+0,难度表!B:F,4,FALSE)*L1308+O1308)),0)</f>
        <v/>
      </c>
      <c r="J1308" s="26" t="str">
        <f ca="1">IFERROR(IF($F1308=0,"",(VLOOKUP(RIGHT(B1308,2)+0,难度表!B:F,5,FALSE)*M1308+P1308)),0)</f>
        <v/>
      </c>
      <c r="K1308" s="26" t="s">
        <v>1081</v>
      </c>
      <c r="L1308" s="26" t="s">
        <v>1081</v>
      </c>
      <c r="M1308" s="3" t="s">
        <v>1081</v>
      </c>
      <c r="N1308" s="26">
        <v>0</v>
      </c>
      <c r="O1308" s="26">
        <v>0</v>
      </c>
      <c r="P1308" s="26">
        <v>0</v>
      </c>
      <c r="Q1308" s="26">
        <v>0</v>
      </c>
      <c r="R1308" s="58" t="s">
        <v>545</v>
      </c>
      <c r="S1308" s="26">
        <v>1</v>
      </c>
      <c r="T1308" s="26">
        <v>0</v>
      </c>
      <c r="U1308" s="26">
        <f ca="1">IFERROR(VLOOKUP(G1308,模型表!$C:$T,18,FALSE),0)</f>
        <v>0</v>
      </c>
      <c r="V1308" s="26">
        <f>IFERROR(VLOOKUP(G1308,模型表!$C:$J,8,FALSE),0)</f>
        <v>0</v>
      </c>
      <c r="W1308" s="26" t="s">
        <v>1081</v>
      </c>
      <c r="X1308" s="26" t="s">
        <v>1097</v>
      </c>
      <c r="Y1308" s="26" t="str" cm="1">
        <f t="array" aca="1" ref="Y1308" ca="1">INDEX(E:E,SMALL(IF($F$2:$F$3000,ROW($2:$3000),4^8),ROW(A1307)))&amp;""</f>
        <v/>
      </c>
      <c r="Z1308" s="26" t="str">
        <f t="shared" ca="1" si="22"/>
        <v/>
      </c>
      <c r="AA1308" s="26" t="str">
        <f t="shared" ca="1" si="23"/>
        <v/>
      </c>
      <c r="AC1308" s="26" t="str">
        <f ca="1">IFERROR(IFERROR(VLOOKUP($V1308,索引表!$L$7:$O$13,2,FALSE)*VLOOKUP(VLOOKUP($G1308,索引表!$R:$U,4,FALSE),索引表!$I$18:$L$30,2,FALSE)*VLOOKUP($U1308,索引表!E:F,2,FALSE),IF($U1308="小怪",0.738,"")),0)</f>
        <v/>
      </c>
      <c r="AD1308" s="26" t="str">
        <f ca="1">IFERROR(IFERROR(VLOOKUP($V1308,索引表!$L$7:$O$13,3,FALSE)*VLOOKUP(VLOOKUP($G1308,索引表!$R:$U,4,FALSE),索引表!$I$18:$L$30,3,FALSE)*VLOOKUP($U1308,索引表!G:H,2,FALSE)*0.3,IF($U1308="小怪",0.2,"")),0)</f>
        <v/>
      </c>
      <c r="AE1308" s="3" t="str">
        <f ca="1">IF(V1308="N08",索引表!$D$12,IFERROR(VLOOKUP(AM1308,索引表!$I$3:$J$5,2,FALSE)*VLOOKUP(AN1308,索引表!$L$7:$O$13,4,FALSE)*VLOOKUP(VLOOKUP(Y1308,索引表!$R:$U,4,FALSE),索引表!$I$18:$L$30,4,FALSE),IF(AN1308="小怪",1*3.45*0.9*0.9,"")))</f>
        <v/>
      </c>
    </row>
    <row r="1309" spans="1:31" x14ac:dyDescent="0.2">
      <c r="A1309" s="3" t="s">
        <v>1457</v>
      </c>
      <c r="B1309" s="3" t="str">
        <f t="shared" si="21"/>
        <v>P37</v>
      </c>
      <c r="C1309" s="3" t="s">
        <v>539</v>
      </c>
      <c r="D1309" s="3" t="s">
        <v>535</v>
      </c>
      <c r="E1309" t="str">
        <f t="shared" si="20"/>
        <v>M22P37U02N03</v>
      </c>
      <c r="F1309" s="26">
        <f ca="1">IFERROR(VLOOKUP(G1309,模型表!C:U,19,0),0)</f>
        <v>0</v>
      </c>
      <c r="H1309" s="26" t="str">
        <f ca="1">IFERROR(IF($F1309=0,"",(VLOOKUP(RIGHT(A1309,2)+0,难度表!B:F,3,FALSE)*K1309+N1309)),0)</f>
        <v/>
      </c>
      <c r="I1309" s="26" t="str">
        <f ca="1">IFERROR(IF($F1309=0,"",(VLOOKUP(RIGHT(B1309,2)+0,难度表!B:F,4,FALSE)*L1309+O1309)),0)</f>
        <v/>
      </c>
      <c r="J1309" s="26" t="str">
        <f ca="1">IFERROR(IF($F1309=0,"",(VLOOKUP(RIGHT(B1309,2)+0,难度表!B:F,5,FALSE)*M1309+P1309)),0)</f>
        <v/>
      </c>
      <c r="K1309" s="26" t="s">
        <v>1081</v>
      </c>
      <c r="L1309" s="26" t="s">
        <v>1081</v>
      </c>
      <c r="M1309" s="3" t="s">
        <v>1081</v>
      </c>
      <c r="N1309" s="26">
        <v>0</v>
      </c>
      <c r="O1309" s="26">
        <v>0</v>
      </c>
      <c r="P1309" s="26">
        <v>0</v>
      </c>
      <c r="Q1309" s="26">
        <v>0</v>
      </c>
      <c r="R1309" s="58" t="s">
        <v>545</v>
      </c>
      <c r="S1309" s="26">
        <v>1</v>
      </c>
      <c r="T1309" s="26">
        <v>0</v>
      </c>
      <c r="U1309" s="26">
        <f ca="1">IFERROR(VLOOKUP(G1309,模型表!$C:$T,18,FALSE),0)</f>
        <v>0</v>
      </c>
      <c r="V1309" s="26">
        <f>IFERROR(VLOOKUP(G1309,模型表!$C:$J,8,FALSE),0)</f>
        <v>0</v>
      </c>
      <c r="W1309" s="26" t="s">
        <v>1081</v>
      </c>
      <c r="X1309" s="26" t="s">
        <v>1097</v>
      </c>
      <c r="Y1309" s="26" t="str" cm="1">
        <f t="array" aca="1" ref="Y1309" ca="1">INDEX(E:E,SMALL(IF($F$2:$F$3000,ROW($2:$3000),4^8),ROW(A1308)))&amp;""</f>
        <v/>
      </c>
      <c r="Z1309" s="26" t="str">
        <f t="shared" ca="1" si="22"/>
        <v/>
      </c>
      <c r="AA1309" s="26" t="str">
        <f t="shared" ca="1" si="23"/>
        <v/>
      </c>
      <c r="AC1309" s="26" t="str">
        <f ca="1">IFERROR(IFERROR(VLOOKUP($V1309,索引表!$L$7:$O$13,2,FALSE)*VLOOKUP(VLOOKUP($G1309,索引表!$R:$U,4,FALSE),索引表!$I$18:$L$30,2,FALSE)*VLOOKUP($U1309,索引表!E:F,2,FALSE),IF($U1309="小怪",0.738,"")),0)</f>
        <v/>
      </c>
      <c r="AD1309" s="26" t="str">
        <f ca="1">IFERROR(IFERROR(VLOOKUP($V1309,索引表!$L$7:$O$13,3,FALSE)*VLOOKUP(VLOOKUP($G1309,索引表!$R:$U,4,FALSE),索引表!$I$18:$L$30,3,FALSE)*VLOOKUP($U1309,索引表!G:H,2,FALSE)*0.3,IF($U1309="小怪",0.2,"")),0)</f>
        <v/>
      </c>
      <c r="AE1309" s="3" t="str">
        <f ca="1">IF(V1309="N08",索引表!$D$12,IFERROR(VLOOKUP(AM1309,索引表!$I$3:$J$5,2,FALSE)*VLOOKUP(AN1309,索引表!$L$7:$O$13,4,FALSE)*VLOOKUP(VLOOKUP(Y1309,索引表!$R:$U,4,FALSE),索引表!$I$18:$L$30,4,FALSE),IF(AN1309="小怪",1*3.45*0.9*0.9,"")))</f>
        <v/>
      </c>
    </row>
    <row r="1310" spans="1:31" x14ac:dyDescent="0.2">
      <c r="A1310" s="3" t="s">
        <v>1457</v>
      </c>
      <c r="B1310" s="3" t="str">
        <f t="shared" si="21"/>
        <v>P37</v>
      </c>
      <c r="C1310" s="3" t="s">
        <v>539</v>
      </c>
      <c r="D1310" s="3" t="s">
        <v>536</v>
      </c>
      <c r="E1310" t="str">
        <f t="shared" si="20"/>
        <v>M22P37U02N04</v>
      </c>
      <c r="F1310" s="26">
        <f ca="1">IFERROR(VLOOKUP(G1310,模型表!C:U,19,0),0)</f>
        <v>0</v>
      </c>
      <c r="H1310" s="26" t="str">
        <f ca="1">IFERROR(IF($F1310=0,"",(VLOOKUP(RIGHT(A1310,2)+0,难度表!B:F,3,FALSE)*K1310+N1310)),0)</f>
        <v/>
      </c>
      <c r="I1310" s="26" t="str">
        <f ca="1">IFERROR(IF($F1310=0,"",(VLOOKUP(RIGHT(B1310,2)+0,难度表!B:F,4,FALSE)*L1310+O1310)),0)</f>
        <v/>
      </c>
      <c r="J1310" s="26" t="str">
        <f ca="1">IFERROR(IF($F1310=0,"",(VLOOKUP(RIGHT(B1310,2)+0,难度表!B:F,5,FALSE)*M1310+P1310)),0)</f>
        <v/>
      </c>
      <c r="K1310" s="26" t="s">
        <v>1081</v>
      </c>
      <c r="L1310" s="26" t="s">
        <v>1081</v>
      </c>
      <c r="M1310" s="3" t="s">
        <v>1081</v>
      </c>
      <c r="N1310" s="26">
        <v>0</v>
      </c>
      <c r="O1310" s="26">
        <v>0</v>
      </c>
      <c r="P1310" s="26">
        <v>0</v>
      </c>
      <c r="Q1310" s="26">
        <v>0</v>
      </c>
      <c r="R1310" s="58" t="s">
        <v>545</v>
      </c>
      <c r="S1310" s="26">
        <v>1</v>
      </c>
      <c r="T1310" s="26">
        <v>0</v>
      </c>
      <c r="U1310" s="26">
        <f ca="1">IFERROR(VLOOKUP(G1310,模型表!$C:$T,18,FALSE),0)</f>
        <v>0</v>
      </c>
      <c r="V1310" s="26">
        <f>IFERROR(VLOOKUP(G1310,模型表!$C:$J,8,FALSE),0)</f>
        <v>0</v>
      </c>
      <c r="W1310" s="26" t="s">
        <v>1081</v>
      </c>
      <c r="X1310" s="26" t="s">
        <v>1097</v>
      </c>
      <c r="Y1310" s="26" t="str" cm="1">
        <f t="array" aca="1" ref="Y1310" ca="1">INDEX(E:E,SMALL(IF($F$2:$F$3000,ROW($2:$3000),4^8),ROW(A1309)))&amp;""</f>
        <v/>
      </c>
      <c r="Z1310" s="26" t="str">
        <f t="shared" ca="1" si="22"/>
        <v/>
      </c>
      <c r="AA1310" s="26" t="str">
        <f t="shared" ca="1" si="23"/>
        <v/>
      </c>
      <c r="AC1310" s="26" t="str">
        <f ca="1">IFERROR(IFERROR(VLOOKUP($V1310,索引表!$L$7:$O$13,2,FALSE)*VLOOKUP(VLOOKUP($G1310,索引表!$R:$U,4,FALSE),索引表!$I$18:$L$30,2,FALSE)*VLOOKUP($U1310,索引表!E:F,2,FALSE),IF($U1310="小怪",0.738,"")),0)</f>
        <v/>
      </c>
      <c r="AD1310" s="26" t="str">
        <f ca="1">IFERROR(IFERROR(VLOOKUP($V1310,索引表!$L$7:$O$13,3,FALSE)*VLOOKUP(VLOOKUP($G1310,索引表!$R:$U,4,FALSE),索引表!$I$18:$L$30,3,FALSE)*VLOOKUP($U1310,索引表!G:H,2,FALSE)*0.3,IF($U1310="小怪",0.2,"")),0)</f>
        <v/>
      </c>
      <c r="AE1310" s="3" t="str">
        <f ca="1">IF(V1310="N08",索引表!$D$12,IFERROR(VLOOKUP(AM1310,索引表!$I$3:$J$5,2,FALSE)*VLOOKUP(AN1310,索引表!$L$7:$O$13,4,FALSE)*VLOOKUP(VLOOKUP(Y1310,索引表!$R:$U,4,FALSE),索引表!$I$18:$L$30,4,FALSE),IF(AN1310="小怪",1*3.45*0.9*0.9,"")))</f>
        <v/>
      </c>
    </row>
    <row r="1311" spans="1:31" x14ac:dyDescent="0.2">
      <c r="A1311" s="3" t="s">
        <v>1457</v>
      </c>
      <c r="B1311" s="3" t="str">
        <f t="shared" si="21"/>
        <v>P37</v>
      </c>
      <c r="C1311" s="3" t="s">
        <v>539</v>
      </c>
      <c r="D1311" s="3" t="s">
        <v>537</v>
      </c>
      <c r="E1311" t="str">
        <f t="shared" si="20"/>
        <v>M22P37U02N05</v>
      </c>
      <c r="F1311" s="26">
        <f ca="1">IFERROR(VLOOKUP(G1311,模型表!C:U,19,0),0)</f>
        <v>0</v>
      </c>
      <c r="H1311" s="26" t="str">
        <f ca="1">IFERROR(IF($F1311=0,"",(VLOOKUP(RIGHT(A1311,2)+0,难度表!B:F,3,FALSE)*K1311+N1311)),0)</f>
        <v/>
      </c>
      <c r="I1311" s="26" t="str">
        <f ca="1">IFERROR(IF($F1311=0,"",(VLOOKUP(RIGHT(B1311,2)+0,难度表!B:F,4,FALSE)*L1311+O1311)),0)</f>
        <v/>
      </c>
      <c r="J1311" s="26" t="str">
        <f ca="1">IFERROR(IF($F1311=0,"",(VLOOKUP(RIGHT(B1311,2)+0,难度表!B:F,5,FALSE)*M1311+P1311)),0)</f>
        <v/>
      </c>
      <c r="K1311" s="26" t="s">
        <v>1081</v>
      </c>
      <c r="L1311" s="26" t="s">
        <v>1081</v>
      </c>
      <c r="M1311" s="3" t="s">
        <v>1081</v>
      </c>
      <c r="N1311" s="26">
        <v>0</v>
      </c>
      <c r="O1311" s="26">
        <v>0</v>
      </c>
      <c r="P1311" s="26">
        <v>0</v>
      </c>
      <c r="Q1311" s="26">
        <v>0</v>
      </c>
      <c r="R1311" s="58" t="s">
        <v>545</v>
      </c>
      <c r="S1311" s="26">
        <v>1</v>
      </c>
      <c r="T1311" s="26">
        <v>0</v>
      </c>
      <c r="U1311" s="26">
        <f ca="1">IFERROR(VLOOKUP(G1311,模型表!$C:$T,18,FALSE),0)</f>
        <v>0</v>
      </c>
      <c r="V1311" s="26">
        <f>IFERROR(VLOOKUP(G1311,模型表!$C:$J,8,FALSE),0)</f>
        <v>0</v>
      </c>
      <c r="W1311" s="26" t="s">
        <v>1081</v>
      </c>
      <c r="X1311" s="26" t="s">
        <v>1097</v>
      </c>
      <c r="Y1311" s="26" t="str" cm="1">
        <f t="array" aca="1" ref="Y1311" ca="1">INDEX(E:E,SMALL(IF($F$2:$F$3000,ROW($2:$3000),4^8),ROW(A1310)))&amp;""</f>
        <v/>
      </c>
      <c r="Z1311" s="26" t="str">
        <f t="shared" ca="1" si="22"/>
        <v/>
      </c>
      <c r="AA1311" s="26" t="str">
        <f t="shared" ca="1" si="23"/>
        <v/>
      </c>
      <c r="AC1311" s="26" t="str">
        <f ca="1">IFERROR(IFERROR(VLOOKUP($V1311,索引表!$L$7:$O$13,2,FALSE)*VLOOKUP(VLOOKUP($G1311,索引表!$R:$U,4,FALSE),索引表!$I$18:$L$30,2,FALSE)*VLOOKUP($U1311,索引表!E:F,2,FALSE),IF($U1311="小怪",0.738,"")),0)</f>
        <v/>
      </c>
      <c r="AD1311" s="26" t="str">
        <f ca="1">IFERROR(IFERROR(VLOOKUP($V1311,索引表!$L$7:$O$13,3,FALSE)*VLOOKUP(VLOOKUP($G1311,索引表!$R:$U,4,FALSE),索引表!$I$18:$L$30,3,FALSE)*VLOOKUP($U1311,索引表!G:H,2,FALSE)*0.3,IF($U1311="小怪",0.2,"")),0)</f>
        <v/>
      </c>
      <c r="AE1311" s="3" t="str">
        <f ca="1">IF(V1311="N08",索引表!$D$12,IFERROR(VLOOKUP(AM1311,索引表!$I$3:$J$5,2,FALSE)*VLOOKUP(AN1311,索引表!$L$7:$O$13,4,FALSE)*VLOOKUP(VLOOKUP(Y1311,索引表!$R:$U,4,FALSE),索引表!$I$18:$L$30,4,FALSE),IF(AN1311="小怪",1*3.45*0.9*0.9,"")))</f>
        <v/>
      </c>
    </row>
    <row r="1312" spans="1:31" x14ac:dyDescent="0.2">
      <c r="A1312" s="3" t="s">
        <v>1457</v>
      </c>
      <c r="B1312" s="3" t="str">
        <f t="shared" si="21"/>
        <v>P37</v>
      </c>
      <c r="C1312" s="3" t="s">
        <v>539</v>
      </c>
      <c r="D1312" s="3" t="s">
        <v>538</v>
      </c>
      <c r="E1312" t="str">
        <f t="shared" si="20"/>
        <v>M22P37U02N06</v>
      </c>
      <c r="F1312" s="26">
        <f ca="1">IFERROR(VLOOKUP(G1312,模型表!C:U,19,0),0)</f>
        <v>0</v>
      </c>
      <c r="H1312" s="26" t="str">
        <f ca="1">IFERROR(IF($F1312=0,"",(VLOOKUP(RIGHT(A1312,2)+0,难度表!B:F,3,FALSE)*K1312+N1312)),0)</f>
        <v/>
      </c>
      <c r="I1312" s="26" t="str">
        <f ca="1">IFERROR(IF($F1312=0,"",(VLOOKUP(RIGHT(B1312,2)+0,难度表!B:F,4,FALSE)*L1312+O1312)),0)</f>
        <v/>
      </c>
      <c r="J1312" s="26" t="str">
        <f ca="1">IFERROR(IF($F1312=0,"",(VLOOKUP(RIGHT(B1312,2)+0,难度表!B:F,5,FALSE)*M1312+P1312)),0)</f>
        <v/>
      </c>
      <c r="K1312" s="26" t="s">
        <v>1081</v>
      </c>
      <c r="L1312" s="26" t="s">
        <v>1081</v>
      </c>
      <c r="M1312" s="3" t="s">
        <v>1081</v>
      </c>
      <c r="N1312" s="26">
        <v>0</v>
      </c>
      <c r="O1312" s="26">
        <v>0</v>
      </c>
      <c r="P1312" s="26">
        <v>0</v>
      </c>
      <c r="Q1312" s="26">
        <v>0</v>
      </c>
      <c r="R1312" s="58" t="s">
        <v>545</v>
      </c>
      <c r="S1312" s="26">
        <v>1</v>
      </c>
      <c r="T1312" s="26">
        <v>0</v>
      </c>
      <c r="U1312" s="26">
        <f ca="1">IFERROR(VLOOKUP(G1312,模型表!$C:$T,18,FALSE),0)</f>
        <v>0</v>
      </c>
      <c r="V1312" s="26">
        <f>IFERROR(VLOOKUP(G1312,模型表!$C:$J,8,FALSE),0)</f>
        <v>0</v>
      </c>
      <c r="W1312" s="26" t="s">
        <v>1081</v>
      </c>
      <c r="X1312" s="26" t="s">
        <v>1097</v>
      </c>
      <c r="Y1312" s="26" t="str" cm="1">
        <f t="array" aca="1" ref="Y1312" ca="1">INDEX(E:E,SMALL(IF($F$2:$F$3000,ROW($2:$3000),4^8),ROW(A1311)))&amp;""</f>
        <v/>
      </c>
      <c r="Z1312" s="26" t="str">
        <f t="shared" ca="1" si="22"/>
        <v/>
      </c>
      <c r="AA1312" s="26" t="str">
        <f t="shared" ca="1" si="23"/>
        <v/>
      </c>
      <c r="AC1312" s="26" t="str">
        <f ca="1">IFERROR(IFERROR(VLOOKUP($V1312,索引表!$L$7:$O$13,2,FALSE)*VLOOKUP(VLOOKUP($G1312,索引表!$R:$U,4,FALSE),索引表!$I$18:$L$30,2,FALSE)*VLOOKUP($U1312,索引表!E:F,2,FALSE),IF($U1312="小怪",0.738,"")),0)</f>
        <v/>
      </c>
      <c r="AD1312" s="26" t="str">
        <f ca="1">IFERROR(IFERROR(VLOOKUP($V1312,索引表!$L$7:$O$13,3,FALSE)*VLOOKUP(VLOOKUP($G1312,索引表!$R:$U,4,FALSE),索引表!$I$18:$L$30,3,FALSE)*VLOOKUP($U1312,索引表!G:H,2,FALSE)*0.3,IF($U1312="小怪",0.2,"")),0)</f>
        <v/>
      </c>
      <c r="AE1312" s="3" t="str">
        <f ca="1">IF(V1312="N08",索引表!$D$12,IFERROR(VLOOKUP(AM1312,索引表!$I$3:$J$5,2,FALSE)*VLOOKUP(AN1312,索引表!$L$7:$O$13,4,FALSE)*VLOOKUP(VLOOKUP(Y1312,索引表!$R:$U,4,FALSE),索引表!$I$18:$L$30,4,FALSE),IF(AN1312="小怪",1*3.45*0.9*0.9,"")))</f>
        <v/>
      </c>
    </row>
    <row r="1313" spans="1:31" x14ac:dyDescent="0.2">
      <c r="A1313" s="3" t="s">
        <v>1457</v>
      </c>
      <c r="B1313" s="3" t="str">
        <f t="shared" si="21"/>
        <v>P37</v>
      </c>
      <c r="C1313" s="3" t="s">
        <v>539</v>
      </c>
      <c r="D1313" s="3" t="s">
        <v>542</v>
      </c>
      <c r="E1313" t="str">
        <f t="shared" si="20"/>
        <v>M22P37U02N07</v>
      </c>
      <c r="F1313" s="26">
        <f ca="1">IFERROR(VLOOKUP(G1313,模型表!C:U,19,0),0)</f>
        <v>0</v>
      </c>
      <c r="H1313" s="26" t="str">
        <f ca="1">IFERROR(IF($F1313=0,"",(VLOOKUP(RIGHT(A1313,2)+0,难度表!B:F,3,FALSE)*K1313+N1313)),0)</f>
        <v/>
      </c>
      <c r="I1313" s="26" t="str">
        <f ca="1">IFERROR(IF($F1313=0,"",(VLOOKUP(RIGHT(B1313,2)+0,难度表!B:F,4,FALSE)*L1313+O1313)),0)</f>
        <v/>
      </c>
      <c r="J1313" s="26" t="str">
        <f ca="1">IFERROR(IF($F1313=0,"",(VLOOKUP(RIGHT(B1313,2)+0,难度表!B:F,5,FALSE)*M1313+P1313)),0)</f>
        <v/>
      </c>
      <c r="K1313" s="26" t="s">
        <v>1081</v>
      </c>
      <c r="L1313" s="26" t="s">
        <v>1081</v>
      </c>
      <c r="M1313" s="3" t="s">
        <v>1081</v>
      </c>
      <c r="N1313" s="26">
        <v>0</v>
      </c>
      <c r="O1313" s="26">
        <v>0</v>
      </c>
      <c r="P1313" s="26">
        <v>0</v>
      </c>
      <c r="Q1313" s="26">
        <v>0</v>
      </c>
      <c r="R1313" s="58" t="s">
        <v>545</v>
      </c>
      <c r="S1313" s="26">
        <v>1</v>
      </c>
      <c r="T1313" s="26">
        <v>0</v>
      </c>
      <c r="U1313" s="26">
        <f ca="1">IFERROR(VLOOKUP(G1313,模型表!$C:$T,18,FALSE),0)</f>
        <v>0</v>
      </c>
      <c r="V1313" s="26">
        <f>IFERROR(VLOOKUP(G1313,模型表!$C:$J,8,FALSE),0)</f>
        <v>0</v>
      </c>
      <c r="W1313" s="26" t="s">
        <v>1081</v>
      </c>
      <c r="X1313" s="26" t="s">
        <v>1097</v>
      </c>
      <c r="Y1313" s="26" t="str" cm="1">
        <f t="array" aca="1" ref="Y1313" ca="1">INDEX(E:E,SMALL(IF($F$2:$F$3000,ROW($2:$3000),4^8),ROW(A1312)))&amp;""</f>
        <v/>
      </c>
      <c r="Z1313" s="26" t="str">
        <f t="shared" ca="1" si="22"/>
        <v/>
      </c>
      <c r="AA1313" s="26" t="str">
        <f t="shared" ca="1" si="23"/>
        <v/>
      </c>
      <c r="AC1313" s="26" t="str">
        <f ca="1">IFERROR(IFERROR(VLOOKUP($V1313,索引表!$L$7:$O$13,2,FALSE)*VLOOKUP(VLOOKUP($G1313,索引表!$R:$U,4,FALSE),索引表!$I$18:$L$30,2,FALSE)*VLOOKUP($U1313,索引表!E:F,2,FALSE),IF($U1313="小怪",0.738,"")),0)</f>
        <v/>
      </c>
      <c r="AD1313" s="26" t="str">
        <f ca="1">IFERROR(IFERROR(VLOOKUP($V1313,索引表!$L$7:$O$13,3,FALSE)*VLOOKUP(VLOOKUP($G1313,索引表!$R:$U,4,FALSE),索引表!$I$18:$L$30,3,FALSE)*VLOOKUP($U1313,索引表!G:H,2,FALSE)*0.3,IF($U1313="小怪",0.2,"")),0)</f>
        <v/>
      </c>
      <c r="AE1313" s="3" t="str">
        <f ca="1">IF(V1313="N08",索引表!$D$12,IFERROR(VLOOKUP(AM1313,索引表!$I$3:$J$5,2,FALSE)*VLOOKUP(AN1313,索引表!$L$7:$O$13,4,FALSE)*VLOOKUP(VLOOKUP(Y1313,索引表!$R:$U,4,FALSE),索引表!$I$18:$L$30,4,FALSE),IF(AN1313="小怪",1*3.45*0.9*0.9,"")))</f>
        <v/>
      </c>
    </row>
    <row r="1314" spans="1:31" x14ac:dyDescent="0.2">
      <c r="A1314" s="3" t="s">
        <v>1457</v>
      </c>
      <c r="B1314" s="3" t="str">
        <f t="shared" si="21"/>
        <v>P37</v>
      </c>
      <c r="C1314" s="3" t="s">
        <v>539</v>
      </c>
      <c r="D1314" s="3" t="s">
        <v>543</v>
      </c>
      <c r="E1314" t="str">
        <f t="shared" si="20"/>
        <v>M22P37U02N08</v>
      </c>
      <c r="F1314" s="26">
        <f ca="1">IFERROR(VLOOKUP(G1314,模型表!C:U,19,0),0)</f>
        <v>0</v>
      </c>
      <c r="H1314" s="26" t="str">
        <f ca="1">IFERROR(IF($F1314=0,"",(VLOOKUP(RIGHT(A1314,2)+0,难度表!B:F,3,FALSE)*K1314+N1314)),0)</f>
        <v/>
      </c>
      <c r="I1314" s="26" t="str">
        <f ca="1">IFERROR(IF($F1314=0,"",(VLOOKUP(RIGHT(B1314,2)+0,难度表!B:F,4,FALSE)*L1314+O1314)),0)</f>
        <v/>
      </c>
      <c r="J1314" s="26" t="str">
        <f ca="1">IFERROR(IF($F1314=0,"",(VLOOKUP(RIGHT(B1314,2)+0,难度表!B:F,5,FALSE)*M1314+P1314)),0)</f>
        <v/>
      </c>
      <c r="K1314" s="26" t="s">
        <v>1081</v>
      </c>
      <c r="L1314" s="26" t="s">
        <v>1081</v>
      </c>
      <c r="M1314" s="3"/>
      <c r="N1314" s="26">
        <v>0</v>
      </c>
      <c r="O1314" s="26">
        <v>0</v>
      </c>
      <c r="P1314" s="26">
        <v>0</v>
      </c>
      <c r="Q1314" s="26">
        <v>0</v>
      </c>
      <c r="R1314" s="59" t="s">
        <v>845</v>
      </c>
      <c r="S1314" s="26">
        <v>1</v>
      </c>
      <c r="T1314" s="26">
        <v>0</v>
      </c>
      <c r="U1314" s="26">
        <f ca="1">IFERROR(VLOOKUP(G1314,模型表!$C:$T,18,FALSE),0)</f>
        <v>0</v>
      </c>
      <c r="V1314" s="26">
        <f>IFERROR(VLOOKUP(G1314,模型表!$C:$J,8,FALSE),0)</f>
        <v>0</v>
      </c>
      <c r="W1314" s="26" t="s">
        <v>1081</v>
      </c>
      <c r="X1314" s="26" t="s">
        <v>1097</v>
      </c>
      <c r="Y1314" s="26" t="str" cm="1">
        <f t="array" aca="1" ref="Y1314" ca="1">INDEX(E:E,SMALL(IF($F$2:$F$3000,ROW($2:$3000),4^8),ROW(A1313)))&amp;""</f>
        <v/>
      </c>
      <c r="Z1314" s="26" t="str">
        <f t="shared" ca="1" si="22"/>
        <v/>
      </c>
      <c r="AA1314" s="26" t="str">
        <f t="shared" ca="1" si="23"/>
        <v/>
      </c>
      <c r="AC1314" s="26" t="str">
        <f ca="1">IFERROR(IFERROR(VLOOKUP($V1314,索引表!$L$7:$O$13,2,FALSE)*VLOOKUP(VLOOKUP($G1314,索引表!$R:$U,4,FALSE),索引表!$I$18:$L$30,2,FALSE)*VLOOKUP($U1314,索引表!E:F,2,FALSE),IF($U1314="小怪",0.738,"")),0)</f>
        <v/>
      </c>
      <c r="AD1314" s="26" t="str">
        <f ca="1">IFERROR(IFERROR(VLOOKUP($V1314,索引表!$L$7:$O$13,3,FALSE)*VLOOKUP(VLOOKUP($G1314,索引表!$R:$U,4,FALSE),索引表!$I$18:$L$30,3,FALSE)*VLOOKUP($U1314,索引表!G:H,2,FALSE)*0.3,IF($U1314="小怪",0.2,"")),0)</f>
        <v/>
      </c>
      <c r="AE1314" s="3"/>
    </row>
    <row r="1315" spans="1:31" x14ac:dyDescent="0.2">
      <c r="A1315" s="3" t="s">
        <v>1457</v>
      </c>
      <c r="B1315" s="3" t="str">
        <f t="shared" si="21"/>
        <v>P37</v>
      </c>
      <c r="C1315" s="3" t="s">
        <v>539</v>
      </c>
      <c r="D1315" s="3" t="s">
        <v>544</v>
      </c>
      <c r="E1315" t="str">
        <f t="shared" si="20"/>
        <v>M22P37U02N09</v>
      </c>
      <c r="F1315" s="26">
        <f ca="1">IFERROR(VLOOKUP(G1315,模型表!C:U,19,0),0)</f>
        <v>0</v>
      </c>
      <c r="H1315" s="26" t="str">
        <f ca="1">IFERROR(IF($F1315=0,"",(VLOOKUP(RIGHT(A1315,2)+0,难度表!B:F,3,FALSE)*K1315+N1315)),0)</f>
        <v/>
      </c>
      <c r="I1315" s="26" t="str">
        <f ca="1">IFERROR(IF($F1315=0,"",(VLOOKUP(RIGHT(B1315,2)+0,难度表!B:F,4,FALSE)*L1315+O1315)),0)</f>
        <v/>
      </c>
      <c r="J1315" s="26" t="str">
        <f ca="1">IFERROR(IF($F1315=0,"",(VLOOKUP(RIGHT(B1315,2)+0,难度表!B:F,5,FALSE)*M1315+P1315)),0)</f>
        <v/>
      </c>
      <c r="K1315" s="26" t="s">
        <v>1081</v>
      </c>
      <c r="L1315" s="26" t="s">
        <v>1081</v>
      </c>
      <c r="M1315" s="3" t="s">
        <v>1081</v>
      </c>
      <c r="N1315" s="26">
        <v>0</v>
      </c>
      <c r="O1315" s="26">
        <v>0</v>
      </c>
      <c r="P1315" s="26">
        <v>0</v>
      </c>
      <c r="Q1315" s="26">
        <v>0</v>
      </c>
      <c r="R1315" s="58" t="s">
        <v>545</v>
      </c>
      <c r="S1315" s="26">
        <v>1</v>
      </c>
      <c r="T1315" s="26">
        <v>0</v>
      </c>
      <c r="U1315" s="26">
        <f ca="1">IFERROR(VLOOKUP(G1315,模型表!$C:$T,18,FALSE),0)</f>
        <v>0</v>
      </c>
      <c r="V1315" s="26">
        <f>IFERROR(VLOOKUP(G1315,模型表!$C:$J,8,FALSE),0)</f>
        <v>0</v>
      </c>
      <c r="W1315" s="26" t="s">
        <v>1081</v>
      </c>
      <c r="X1315" s="26" t="s">
        <v>1097</v>
      </c>
      <c r="Y1315" s="26" t="str" cm="1">
        <f t="array" aca="1" ref="Y1315" ca="1">INDEX(E:E,SMALL(IF($F$2:$F$3000,ROW($2:$3000),4^8),ROW(A1314)))&amp;""</f>
        <v/>
      </c>
      <c r="Z1315" s="26" t="str">
        <f t="shared" ca="1" si="22"/>
        <v/>
      </c>
      <c r="AA1315" s="26" t="str">
        <f t="shared" ca="1" si="23"/>
        <v/>
      </c>
      <c r="AC1315" s="26" t="str">
        <f ca="1">IFERROR(IFERROR(VLOOKUP($V1315,索引表!$L$7:$O$13,2,FALSE)*VLOOKUP(VLOOKUP($G1315,索引表!$R:$U,4,FALSE),索引表!$I$18:$L$30,2,FALSE)*VLOOKUP($U1315,索引表!E:F,2,FALSE),IF($U1315="小怪",0.738,"")),0)</f>
        <v/>
      </c>
      <c r="AD1315" s="26" t="str">
        <f ca="1">IFERROR(IFERROR(VLOOKUP($V1315,索引表!$L$7:$O$13,3,FALSE)*VLOOKUP(VLOOKUP($G1315,索引表!$R:$U,4,FALSE),索引表!$I$18:$L$30,3,FALSE)*VLOOKUP($U1315,索引表!G:H,2,FALSE)*0.3,IF($U1315="小怪",0.2,"")),0)</f>
        <v/>
      </c>
      <c r="AE1315" s="3" t="str">
        <f ca="1">IF(V1315="N08",索引表!$D$12,IFERROR(VLOOKUP(AM1315,索引表!$I$3:$J$5,2,FALSE)*VLOOKUP(AN1315,索引表!$L$7:$O$13,4,FALSE)*VLOOKUP(VLOOKUP(Y1315,索引表!$R:$U,4,FALSE),索引表!$I$18:$L$30,4,FALSE),IF(AN1315="小怪",1*3.45*0.9*0.9,"")))</f>
        <v/>
      </c>
    </row>
    <row r="1316" spans="1:31" x14ac:dyDescent="0.2">
      <c r="A1316" s="3" t="s">
        <v>1457</v>
      </c>
      <c r="B1316" s="3" t="str">
        <f t="shared" si="21"/>
        <v>P37</v>
      </c>
      <c r="C1316" s="3" t="s">
        <v>540</v>
      </c>
      <c r="D1316" s="3" t="s">
        <v>533</v>
      </c>
      <c r="E1316" t="str">
        <f t="shared" si="20"/>
        <v>M22P37U03N01</v>
      </c>
      <c r="F1316" s="26">
        <f ca="1">IFERROR(VLOOKUP(G1316,模型表!C:U,19,0),0)</f>
        <v>0</v>
      </c>
      <c r="H1316" s="26" t="str">
        <f ca="1">IFERROR(IF($F1316=0,"",(VLOOKUP(RIGHT(A1316,2)+0,难度表!B:F,3,FALSE)*K1316+N1316)),0)</f>
        <v/>
      </c>
      <c r="I1316" s="26" t="str">
        <f ca="1">IFERROR(IF($F1316=0,"",(VLOOKUP(RIGHT(B1316,2)+0,难度表!B:F,4,FALSE)*L1316+O1316)),0)</f>
        <v/>
      </c>
      <c r="J1316" s="26" t="str">
        <f ca="1">IFERROR(IF($F1316=0,"",(VLOOKUP(RIGHT(B1316,2)+0,难度表!B:F,5,FALSE)*M1316+P1316)),0)</f>
        <v/>
      </c>
      <c r="K1316" s="26" t="s">
        <v>1081</v>
      </c>
      <c r="L1316" s="26" t="s">
        <v>1081</v>
      </c>
      <c r="M1316" s="3" t="s">
        <v>1081</v>
      </c>
      <c r="N1316" s="26">
        <v>0</v>
      </c>
      <c r="O1316" s="26">
        <v>0</v>
      </c>
      <c r="P1316" s="26">
        <v>0</v>
      </c>
      <c r="Q1316" s="26">
        <v>0</v>
      </c>
      <c r="R1316" s="58" t="s">
        <v>545</v>
      </c>
      <c r="S1316" s="26">
        <v>1</v>
      </c>
      <c r="T1316" s="26">
        <v>0</v>
      </c>
      <c r="U1316" s="26">
        <f ca="1">IFERROR(VLOOKUP(G1316,模型表!$C:$T,18,FALSE),0)</f>
        <v>0</v>
      </c>
      <c r="V1316" s="26">
        <f>IFERROR(VLOOKUP(G1316,模型表!$C:$J,8,FALSE),0)</f>
        <v>0</v>
      </c>
      <c r="W1316" s="26" t="s">
        <v>1081</v>
      </c>
      <c r="X1316" s="26" t="s">
        <v>1097</v>
      </c>
      <c r="Y1316" s="26" t="str" cm="1">
        <f t="array" aca="1" ref="Y1316" ca="1">INDEX(E:E,SMALL(IF($F$2:$F$3000,ROW($2:$3000),4^8),ROW(A1315)))&amp;""</f>
        <v/>
      </c>
      <c r="Z1316" s="26" t="str">
        <f t="shared" ca="1" si="22"/>
        <v/>
      </c>
      <c r="AA1316" s="26" t="str">
        <f t="shared" ca="1" si="23"/>
        <v/>
      </c>
      <c r="AC1316" s="26" t="str">
        <f ca="1">IFERROR(IFERROR(VLOOKUP($V1316,索引表!$L$7:$O$13,2,FALSE)*VLOOKUP(VLOOKUP($G1316,索引表!$R:$U,4,FALSE),索引表!$I$18:$L$30,2,FALSE)*VLOOKUP($U1316,索引表!E:F,2,FALSE),IF($U1316="小怪",0.738,"")),0)</f>
        <v/>
      </c>
      <c r="AD1316" s="26" t="str">
        <f ca="1">IFERROR(IFERROR(VLOOKUP($V1316,索引表!$L$7:$O$13,3,FALSE)*VLOOKUP(VLOOKUP($G1316,索引表!$R:$U,4,FALSE),索引表!$I$18:$L$30,3,FALSE)*VLOOKUP($U1316,索引表!G:H,2,FALSE)*0.3,IF($U1316="小怪",0.2,"")),0)</f>
        <v/>
      </c>
      <c r="AE1316" s="3" t="str">
        <f ca="1">IF(V1316="N08",索引表!$D$12,IFERROR(VLOOKUP(AM1316,索引表!$I$3:$J$5,2,FALSE)*VLOOKUP(AN1316,索引表!$L$7:$O$13,4,FALSE)*VLOOKUP(VLOOKUP(Y1316,索引表!$R:$U,4,FALSE),索引表!$I$18:$L$30,4,FALSE),IF(AN1316="小怪",1*3.45*0.9*0.9,"")))</f>
        <v/>
      </c>
    </row>
    <row r="1317" spans="1:31" x14ac:dyDescent="0.2">
      <c r="A1317" s="3" t="s">
        <v>1457</v>
      </c>
      <c r="B1317" s="3" t="str">
        <f t="shared" si="21"/>
        <v>P37</v>
      </c>
      <c r="C1317" s="3" t="s">
        <v>540</v>
      </c>
      <c r="D1317" s="3" t="s">
        <v>534</v>
      </c>
      <c r="E1317" t="str">
        <f t="shared" si="20"/>
        <v>M22P37U03N02</v>
      </c>
      <c r="F1317" s="26">
        <f ca="1">IFERROR(VLOOKUP(G1317,模型表!C:U,19,0),0)</f>
        <v>0</v>
      </c>
      <c r="H1317" s="26" t="str">
        <f ca="1">IFERROR(IF($F1317=0,"",(VLOOKUP(RIGHT(A1317,2)+0,难度表!B:F,3,FALSE)*K1317+N1317)),0)</f>
        <v/>
      </c>
      <c r="I1317" s="26" t="str">
        <f ca="1">IFERROR(IF($F1317=0,"",(VLOOKUP(RIGHT(B1317,2)+0,难度表!B:F,4,FALSE)*L1317+O1317)),0)</f>
        <v/>
      </c>
      <c r="J1317" s="26" t="str">
        <f ca="1">IFERROR(IF($F1317=0,"",(VLOOKUP(RIGHT(B1317,2)+0,难度表!B:F,5,FALSE)*M1317+P1317)),0)</f>
        <v/>
      </c>
      <c r="K1317" s="26" t="s">
        <v>1081</v>
      </c>
      <c r="L1317" s="26" t="s">
        <v>1081</v>
      </c>
      <c r="M1317" s="3" t="s">
        <v>1081</v>
      </c>
      <c r="N1317" s="26">
        <v>0</v>
      </c>
      <c r="O1317" s="26">
        <v>0</v>
      </c>
      <c r="P1317" s="26">
        <v>0</v>
      </c>
      <c r="Q1317" s="26">
        <v>0</v>
      </c>
      <c r="R1317" s="58" t="s">
        <v>545</v>
      </c>
      <c r="S1317" s="26">
        <v>1</v>
      </c>
      <c r="T1317" s="26">
        <v>0</v>
      </c>
      <c r="U1317" s="26">
        <f ca="1">IFERROR(VLOOKUP(G1317,模型表!$C:$T,18,FALSE),0)</f>
        <v>0</v>
      </c>
      <c r="V1317" s="26">
        <f>IFERROR(VLOOKUP(G1317,模型表!$C:$J,8,FALSE),0)</f>
        <v>0</v>
      </c>
      <c r="W1317" s="26" t="s">
        <v>1081</v>
      </c>
      <c r="X1317" s="26" t="s">
        <v>1097</v>
      </c>
      <c r="Y1317" s="26" t="str" cm="1">
        <f t="array" aca="1" ref="Y1317" ca="1">INDEX(E:E,SMALL(IF($F$2:$F$3000,ROW($2:$3000),4^8),ROW(A1316)))&amp;""</f>
        <v/>
      </c>
      <c r="Z1317" s="26" t="str">
        <f t="shared" ca="1" si="22"/>
        <v/>
      </c>
      <c r="AA1317" s="26" t="str">
        <f t="shared" ca="1" si="23"/>
        <v/>
      </c>
      <c r="AC1317" s="26" t="str">
        <f ca="1">IFERROR(IFERROR(VLOOKUP($V1317,索引表!$L$7:$O$13,2,FALSE)*VLOOKUP(VLOOKUP($G1317,索引表!$R:$U,4,FALSE),索引表!$I$18:$L$30,2,FALSE)*VLOOKUP($U1317,索引表!E:F,2,FALSE),IF($U1317="小怪",0.738,"")),0)</f>
        <v/>
      </c>
      <c r="AD1317" s="26" t="str">
        <f ca="1">IFERROR(IFERROR(VLOOKUP($V1317,索引表!$L$7:$O$13,3,FALSE)*VLOOKUP(VLOOKUP($G1317,索引表!$R:$U,4,FALSE),索引表!$I$18:$L$30,3,FALSE)*VLOOKUP($U1317,索引表!G:H,2,FALSE)*0.3,IF($U1317="小怪",0.2,"")),0)</f>
        <v/>
      </c>
      <c r="AE1317" s="3" t="str">
        <f ca="1">IF(V1317="N08",索引表!$D$12,IFERROR(VLOOKUP(AM1317,索引表!$I$3:$J$5,2,FALSE)*VLOOKUP(AN1317,索引表!$L$7:$O$13,4,FALSE)*VLOOKUP(VLOOKUP(Y1317,索引表!$R:$U,4,FALSE),索引表!$I$18:$L$30,4,FALSE),IF(AN1317="小怪",1*3.45*0.9*0.9,"")))</f>
        <v/>
      </c>
    </row>
    <row r="1318" spans="1:31" x14ac:dyDescent="0.2">
      <c r="A1318" s="3" t="s">
        <v>1457</v>
      </c>
      <c r="B1318" s="3" t="str">
        <f t="shared" si="21"/>
        <v>P37</v>
      </c>
      <c r="C1318" s="3" t="s">
        <v>540</v>
      </c>
      <c r="D1318" s="3" t="s">
        <v>535</v>
      </c>
      <c r="E1318" t="str">
        <f t="shared" si="20"/>
        <v>M22P37U03N03</v>
      </c>
      <c r="F1318" s="26">
        <f ca="1">IFERROR(VLOOKUP(G1318,模型表!C:U,19,0),0)</f>
        <v>0</v>
      </c>
      <c r="H1318" s="26" t="str">
        <f ca="1">IFERROR(IF($F1318=0,"",(VLOOKUP(RIGHT(A1318,2)+0,难度表!B:F,3,FALSE)*K1318+N1318)),0)</f>
        <v/>
      </c>
      <c r="I1318" s="26" t="str">
        <f ca="1">IFERROR(IF($F1318=0,"",(VLOOKUP(RIGHT(B1318,2)+0,难度表!B:F,4,FALSE)*L1318+O1318)),0)</f>
        <v/>
      </c>
      <c r="J1318" s="26" t="str">
        <f ca="1">IFERROR(IF($F1318=0,"",(VLOOKUP(RIGHT(B1318,2)+0,难度表!B:F,5,FALSE)*M1318+P1318)),0)</f>
        <v/>
      </c>
      <c r="K1318" s="26" t="s">
        <v>1081</v>
      </c>
      <c r="L1318" s="26" t="s">
        <v>1081</v>
      </c>
      <c r="M1318" s="3" t="s">
        <v>1081</v>
      </c>
      <c r="N1318" s="26">
        <v>0</v>
      </c>
      <c r="O1318" s="26">
        <v>0</v>
      </c>
      <c r="P1318" s="26">
        <v>0</v>
      </c>
      <c r="Q1318" s="26">
        <v>0</v>
      </c>
      <c r="R1318" s="58" t="s">
        <v>545</v>
      </c>
      <c r="S1318" s="26">
        <v>1</v>
      </c>
      <c r="T1318" s="26">
        <v>0</v>
      </c>
      <c r="U1318" s="26">
        <f ca="1">IFERROR(VLOOKUP(G1318,模型表!$C:$T,18,FALSE),0)</f>
        <v>0</v>
      </c>
      <c r="V1318" s="26">
        <f>IFERROR(VLOOKUP(G1318,模型表!$C:$J,8,FALSE),0)</f>
        <v>0</v>
      </c>
      <c r="W1318" s="26" t="s">
        <v>1081</v>
      </c>
      <c r="X1318" s="26" t="s">
        <v>1097</v>
      </c>
      <c r="Y1318" s="26" t="str" cm="1">
        <f t="array" aca="1" ref="Y1318" ca="1">INDEX(E:E,SMALL(IF($F$2:$F$3000,ROW($2:$3000),4^8),ROW(A1317)))&amp;""</f>
        <v/>
      </c>
      <c r="Z1318" s="26" t="str">
        <f t="shared" ca="1" si="22"/>
        <v/>
      </c>
      <c r="AA1318" s="26" t="str">
        <f t="shared" ca="1" si="23"/>
        <v/>
      </c>
      <c r="AC1318" s="26" t="str">
        <f ca="1">IFERROR(IFERROR(VLOOKUP($V1318,索引表!$L$7:$O$13,2,FALSE)*VLOOKUP(VLOOKUP($G1318,索引表!$R:$U,4,FALSE),索引表!$I$18:$L$30,2,FALSE)*VLOOKUP($U1318,索引表!E:F,2,FALSE),IF($U1318="小怪",0.738,"")),0)</f>
        <v/>
      </c>
      <c r="AD1318" s="26" t="str">
        <f ca="1">IFERROR(IFERROR(VLOOKUP($V1318,索引表!$L$7:$O$13,3,FALSE)*VLOOKUP(VLOOKUP($G1318,索引表!$R:$U,4,FALSE),索引表!$I$18:$L$30,3,FALSE)*VLOOKUP($U1318,索引表!G:H,2,FALSE)*0.3,IF($U1318="小怪",0.2,"")),0)</f>
        <v/>
      </c>
      <c r="AE1318" s="3" t="str">
        <f ca="1">IF(V1318="N08",索引表!$D$12,IFERROR(VLOOKUP(AM1318,索引表!$I$3:$J$5,2,FALSE)*VLOOKUP(AN1318,索引表!$L$7:$O$13,4,FALSE)*VLOOKUP(VLOOKUP(Y1318,索引表!$R:$U,4,FALSE),索引表!$I$18:$L$30,4,FALSE),IF(AN1318="小怪",1*3.45*0.9*0.9,"")))</f>
        <v/>
      </c>
    </row>
    <row r="1319" spans="1:31" x14ac:dyDescent="0.2">
      <c r="A1319" s="3" t="s">
        <v>1457</v>
      </c>
      <c r="B1319" s="3" t="str">
        <f t="shared" si="21"/>
        <v>P37</v>
      </c>
      <c r="C1319" s="3" t="s">
        <v>540</v>
      </c>
      <c r="D1319" s="3" t="s">
        <v>536</v>
      </c>
      <c r="E1319" t="str">
        <f t="shared" si="20"/>
        <v>M22P37U03N04</v>
      </c>
      <c r="F1319" s="26">
        <f ca="1">IFERROR(VLOOKUP(G1319,模型表!C:U,19,0),0)</f>
        <v>0</v>
      </c>
      <c r="H1319" s="26" t="str">
        <f ca="1">IFERROR(IF($F1319=0,"",(VLOOKUP(RIGHT(A1319,2)+0,难度表!B:F,3,FALSE)*K1319+N1319)),0)</f>
        <v/>
      </c>
      <c r="I1319" s="26" t="str">
        <f ca="1">IFERROR(IF($F1319=0,"",(VLOOKUP(RIGHT(B1319,2)+0,难度表!B:F,4,FALSE)*L1319+O1319)),0)</f>
        <v/>
      </c>
      <c r="J1319" s="26" t="str">
        <f ca="1">IFERROR(IF($F1319=0,"",(VLOOKUP(RIGHT(B1319,2)+0,难度表!B:F,5,FALSE)*M1319+P1319)),0)</f>
        <v/>
      </c>
      <c r="K1319" s="26" t="s">
        <v>1081</v>
      </c>
      <c r="L1319" s="26" t="s">
        <v>1081</v>
      </c>
      <c r="M1319" s="3" t="s">
        <v>1081</v>
      </c>
      <c r="N1319" s="26">
        <v>0</v>
      </c>
      <c r="O1319" s="26">
        <v>0</v>
      </c>
      <c r="P1319" s="26">
        <v>0</v>
      </c>
      <c r="Q1319" s="26">
        <v>0</v>
      </c>
      <c r="R1319" s="58" t="s">
        <v>545</v>
      </c>
      <c r="S1319" s="26">
        <v>1</v>
      </c>
      <c r="T1319" s="26">
        <v>0</v>
      </c>
      <c r="U1319" s="26">
        <f ca="1">IFERROR(VLOOKUP(G1319,模型表!$C:$T,18,FALSE),0)</f>
        <v>0</v>
      </c>
      <c r="V1319" s="26">
        <f>IFERROR(VLOOKUP(G1319,模型表!$C:$J,8,FALSE),0)</f>
        <v>0</v>
      </c>
      <c r="W1319" s="26" t="s">
        <v>1081</v>
      </c>
      <c r="X1319" s="26" t="s">
        <v>1097</v>
      </c>
      <c r="Y1319" s="26" t="str" cm="1">
        <f t="array" aca="1" ref="Y1319" ca="1">INDEX(E:E,SMALL(IF($F$2:$F$3000,ROW($2:$3000),4^8),ROW(A1318)))&amp;""</f>
        <v/>
      </c>
      <c r="Z1319" s="26" t="str">
        <f t="shared" ca="1" si="22"/>
        <v/>
      </c>
      <c r="AA1319" s="26" t="str">
        <f t="shared" ca="1" si="23"/>
        <v/>
      </c>
      <c r="AC1319" s="26" t="str">
        <f ca="1">IFERROR(IFERROR(VLOOKUP($V1319,索引表!$L$7:$O$13,2,FALSE)*VLOOKUP(VLOOKUP($G1319,索引表!$R:$U,4,FALSE),索引表!$I$18:$L$30,2,FALSE)*VLOOKUP($U1319,索引表!E:F,2,FALSE),IF($U1319="小怪",0.738,"")),0)</f>
        <v/>
      </c>
      <c r="AD1319" s="26" t="str">
        <f ca="1">IFERROR(IFERROR(VLOOKUP($V1319,索引表!$L$7:$O$13,3,FALSE)*VLOOKUP(VLOOKUP($G1319,索引表!$R:$U,4,FALSE),索引表!$I$18:$L$30,3,FALSE)*VLOOKUP($U1319,索引表!G:H,2,FALSE)*0.3,IF($U1319="小怪",0.2,"")),0)</f>
        <v/>
      </c>
      <c r="AE1319" s="3" t="str">
        <f ca="1">IF(V1319="N08",索引表!$D$12,IFERROR(VLOOKUP(AM1319,索引表!$I$3:$J$5,2,FALSE)*VLOOKUP(AN1319,索引表!$L$7:$O$13,4,FALSE)*VLOOKUP(VLOOKUP(Y1319,索引表!$R:$U,4,FALSE),索引表!$I$18:$L$30,4,FALSE),IF(AN1319="小怪",1*3.45*0.9*0.9,"")))</f>
        <v/>
      </c>
    </row>
    <row r="1320" spans="1:31" x14ac:dyDescent="0.2">
      <c r="A1320" s="3" t="s">
        <v>1457</v>
      </c>
      <c r="B1320" s="3" t="str">
        <f t="shared" si="21"/>
        <v>P37</v>
      </c>
      <c r="C1320" s="3" t="s">
        <v>540</v>
      </c>
      <c r="D1320" s="3" t="s">
        <v>537</v>
      </c>
      <c r="E1320" t="str">
        <f t="shared" si="20"/>
        <v>M22P37U03N05</v>
      </c>
      <c r="F1320" s="26">
        <f ca="1">IFERROR(VLOOKUP(G1320,模型表!C:U,19,0),0)</f>
        <v>0</v>
      </c>
      <c r="H1320" s="26" t="str">
        <f ca="1">IFERROR(IF($F1320=0,"",(VLOOKUP(RIGHT(A1320,2)+0,难度表!B:F,3,FALSE)*K1320+N1320)),0)</f>
        <v/>
      </c>
      <c r="I1320" s="26" t="str">
        <f ca="1">IFERROR(IF($F1320=0,"",(VLOOKUP(RIGHT(B1320,2)+0,难度表!B:F,4,FALSE)*L1320+O1320)),0)</f>
        <v/>
      </c>
      <c r="J1320" s="26" t="str">
        <f ca="1">IFERROR(IF($F1320=0,"",(VLOOKUP(RIGHT(B1320,2)+0,难度表!B:F,5,FALSE)*M1320+P1320)),0)</f>
        <v/>
      </c>
      <c r="K1320" s="26" t="s">
        <v>1081</v>
      </c>
      <c r="L1320" s="26" t="s">
        <v>1081</v>
      </c>
      <c r="M1320" s="3" t="s">
        <v>1081</v>
      </c>
      <c r="N1320" s="26">
        <v>0</v>
      </c>
      <c r="O1320" s="26">
        <v>0</v>
      </c>
      <c r="P1320" s="26">
        <v>0</v>
      </c>
      <c r="Q1320" s="26">
        <v>0</v>
      </c>
      <c r="R1320" s="58" t="s">
        <v>545</v>
      </c>
      <c r="S1320" s="26">
        <v>1</v>
      </c>
      <c r="T1320" s="26">
        <v>0</v>
      </c>
      <c r="U1320" s="26">
        <f ca="1">IFERROR(VLOOKUP(G1320,模型表!$C:$T,18,FALSE),0)</f>
        <v>0</v>
      </c>
      <c r="V1320" s="26">
        <f>IFERROR(VLOOKUP(G1320,模型表!$C:$J,8,FALSE),0)</f>
        <v>0</v>
      </c>
      <c r="W1320" s="26" t="s">
        <v>1081</v>
      </c>
      <c r="X1320" s="26" t="s">
        <v>1097</v>
      </c>
      <c r="Y1320" s="26" t="str" cm="1">
        <f t="array" aca="1" ref="Y1320" ca="1">INDEX(E:E,SMALL(IF($F$2:$F$3000,ROW($2:$3000),4^8),ROW(A1319)))&amp;""</f>
        <v/>
      </c>
      <c r="Z1320" s="26" t="str">
        <f t="shared" ca="1" si="22"/>
        <v/>
      </c>
      <c r="AA1320" s="26" t="str">
        <f t="shared" ca="1" si="23"/>
        <v/>
      </c>
      <c r="AC1320" s="26" t="str">
        <f ca="1">IFERROR(IFERROR(VLOOKUP($V1320,索引表!$L$7:$O$13,2,FALSE)*VLOOKUP(VLOOKUP($G1320,索引表!$R:$U,4,FALSE),索引表!$I$18:$L$30,2,FALSE)*VLOOKUP($U1320,索引表!E:F,2,FALSE),IF($U1320="小怪",0.738,"")),0)</f>
        <v/>
      </c>
      <c r="AD1320" s="26" t="str">
        <f ca="1">IFERROR(IFERROR(VLOOKUP($V1320,索引表!$L$7:$O$13,3,FALSE)*VLOOKUP(VLOOKUP($G1320,索引表!$R:$U,4,FALSE),索引表!$I$18:$L$30,3,FALSE)*VLOOKUP($U1320,索引表!G:H,2,FALSE)*0.3,IF($U1320="小怪",0.2,"")),0)</f>
        <v/>
      </c>
      <c r="AE1320" s="3" t="str">
        <f ca="1">IF(V1320="N08",索引表!$D$12,IFERROR(VLOOKUP(AM1320,索引表!$I$3:$J$5,2,FALSE)*VLOOKUP(AN1320,索引表!$L$7:$O$13,4,FALSE)*VLOOKUP(VLOOKUP(Y1320,索引表!$R:$U,4,FALSE),索引表!$I$18:$L$30,4,FALSE),IF(AN1320="小怪",1*3.45*0.9*0.9,"")))</f>
        <v/>
      </c>
    </row>
    <row r="1321" spans="1:31" x14ac:dyDescent="0.2">
      <c r="A1321" s="3" t="s">
        <v>1457</v>
      </c>
      <c r="B1321" s="3" t="str">
        <f t="shared" si="21"/>
        <v>P37</v>
      </c>
      <c r="C1321" s="3" t="s">
        <v>540</v>
      </c>
      <c r="D1321" s="3" t="s">
        <v>538</v>
      </c>
      <c r="E1321" t="str">
        <f t="shared" si="20"/>
        <v>M22P37U03N06</v>
      </c>
      <c r="F1321" s="26">
        <f ca="1">IFERROR(VLOOKUP(G1321,模型表!C:U,19,0),0)</f>
        <v>0</v>
      </c>
      <c r="H1321" s="26" t="str">
        <f ca="1">IFERROR(IF($F1321=0,"",(VLOOKUP(RIGHT(A1321,2)+0,难度表!B:F,3,FALSE)*K1321+N1321)),0)</f>
        <v/>
      </c>
      <c r="I1321" s="26" t="str">
        <f ca="1">IFERROR(IF($F1321=0,"",(VLOOKUP(RIGHT(B1321,2)+0,难度表!B:F,4,FALSE)*L1321+O1321)),0)</f>
        <v/>
      </c>
      <c r="J1321" s="26" t="str">
        <f ca="1">IFERROR(IF($F1321=0,"",(VLOOKUP(RIGHT(B1321,2)+0,难度表!B:F,5,FALSE)*M1321+P1321)),0)</f>
        <v/>
      </c>
      <c r="K1321" s="26" t="s">
        <v>1081</v>
      </c>
      <c r="L1321" s="26" t="s">
        <v>1081</v>
      </c>
      <c r="M1321" s="3" t="s">
        <v>1081</v>
      </c>
      <c r="N1321" s="26">
        <v>0</v>
      </c>
      <c r="O1321" s="26">
        <v>0</v>
      </c>
      <c r="P1321" s="26">
        <v>0</v>
      </c>
      <c r="Q1321" s="26">
        <v>0</v>
      </c>
      <c r="R1321" s="58" t="s">
        <v>545</v>
      </c>
      <c r="S1321" s="26">
        <v>1</v>
      </c>
      <c r="T1321" s="26">
        <v>0</v>
      </c>
      <c r="U1321" s="26">
        <f ca="1">IFERROR(VLOOKUP(G1321,模型表!$C:$T,18,FALSE),0)</f>
        <v>0</v>
      </c>
      <c r="V1321" s="26">
        <f>IFERROR(VLOOKUP(G1321,模型表!$C:$J,8,FALSE),0)</f>
        <v>0</v>
      </c>
      <c r="W1321" s="26" t="s">
        <v>1081</v>
      </c>
      <c r="X1321" s="26" t="s">
        <v>1097</v>
      </c>
      <c r="Y1321" s="26" t="str" cm="1">
        <f t="array" aca="1" ref="Y1321" ca="1">INDEX(E:E,SMALL(IF($F$2:$F$3000,ROW($2:$3000),4^8),ROW(A1320)))&amp;""</f>
        <v/>
      </c>
      <c r="Z1321" s="26" t="str">
        <f t="shared" ca="1" si="22"/>
        <v/>
      </c>
      <c r="AA1321" s="26" t="str">
        <f t="shared" ca="1" si="23"/>
        <v/>
      </c>
      <c r="AC1321" s="26" t="str">
        <f ca="1">IFERROR(IFERROR(VLOOKUP($V1321,索引表!$L$7:$O$13,2,FALSE)*VLOOKUP(VLOOKUP($G1321,索引表!$R:$U,4,FALSE),索引表!$I$18:$L$30,2,FALSE)*VLOOKUP($U1321,索引表!E:F,2,FALSE),IF($U1321="小怪",0.738,"")),0)</f>
        <v/>
      </c>
      <c r="AD1321" s="26" t="str">
        <f ca="1">IFERROR(IFERROR(VLOOKUP($V1321,索引表!$L$7:$O$13,3,FALSE)*VLOOKUP(VLOOKUP($G1321,索引表!$R:$U,4,FALSE),索引表!$I$18:$L$30,3,FALSE)*VLOOKUP($U1321,索引表!G:H,2,FALSE)*0.3,IF($U1321="小怪",0.2,"")),0)</f>
        <v/>
      </c>
      <c r="AE1321" s="3" t="str">
        <f ca="1">IF(V1321="N08",索引表!$D$12,IFERROR(VLOOKUP(AM1321,索引表!$I$3:$J$5,2,FALSE)*VLOOKUP(AN1321,索引表!$L$7:$O$13,4,FALSE)*VLOOKUP(VLOOKUP(Y1321,索引表!$R:$U,4,FALSE),索引表!$I$18:$L$30,4,FALSE),IF(AN1321="小怪",1*3.45*0.9*0.9,"")))</f>
        <v/>
      </c>
    </row>
    <row r="1322" spans="1:31" x14ac:dyDescent="0.2">
      <c r="A1322" s="3" t="s">
        <v>1457</v>
      </c>
      <c r="B1322" s="3" t="str">
        <f t="shared" si="21"/>
        <v>P37</v>
      </c>
      <c r="C1322" s="3" t="s">
        <v>540</v>
      </c>
      <c r="D1322" s="3" t="s">
        <v>542</v>
      </c>
      <c r="E1322" t="str">
        <f t="shared" si="20"/>
        <v>M22P37U03N07</v>
      </c>
      <c r="F1322" s="26">
        <f ca="1">IFERROR(VLOOKUP(G1322,模型表!C:U,19,0),0)</f>
        <v>0</v>
      </c>
      <c r="H1322" s="26" t="str">
        <f ca="1">IFERROR(IF($F1322=0,"",(VLOOKUP(RIGHT(A1322,2)+0,难度表!B:F,3,FALSE)*K1322+N1322)),0)</f>
        <v/>
      </c>
      <c r="I1322" s="26" t="str">
        <f ca="1">IFERROR(IF($F1322=0,"",(VLOOKUP(RIGHT(B1322,2)+0,难度表!B:F,4,FALSE)*L1322+O1322)),0)</f>
        <v/>
      </c>
      <c r="J1322" s="26" t="str">
        <f ca="1">IFERROR(IF($F1322=0,"",(VLOOKUP(RIGHT(B1322,2)+0,难度表!B:F,5,FALSE)*M1322+P1322)),0)</f>
        <v/>
      </c>
      <c r="K1322" s="26" t="s">
        <v>1081</v>
      </c>
      <c r="L1322" s="26" t="s">
        <v>1081</v>
      </c>
      <c r="M1322" s="3" t="s">
        <v>1081</v>
      </c>
      <c r="N1322" s="26">
        <v>0</v>
      </c>
      <c r="O1322" s="26">
        <v>0</v>
      </c>
      <c r="P1322" s="26">
        <v>0</v>
      </c>
      <c r="Q1322" s="26">
        <v>0</v>
      </c>
      <c r="R1322" s="58" t="s">
        <v>545</v>
      </c>
      <c r="S1322" s="26">
        <v>1</v>
      </c>
      <c r="T1322" s="26">
        <v>0</v>
      </c>
      <c r="U1322" s="26">
        <f ca="1">IFERROR(VLOOKUP(G1322,模型表!$C:$T,18,FALSE),0)</f>
        <v>0</v>
      </c>
      <c r="V1322" s="26">
        <f>IFERROR(VLOOKUP(G1322,模型表!$C:$J,8,FALSE),0)</f>
        <v>0</v>
      </c>
      <c r="W1322" s="26" t="s">
        <v>1081</v>
      </c>
      <c r="X1322" s="26" t="s">
        <v>1097</v>
      </c>
      <c r="Y1322" s="26" t="str" cm="1">
        <f t="array" aca="1" ref="Y1322" ca="1">INDEX(E:E,SMALL(IF($F$2:$F$3000,ROW($2:$3000),4^8),ROW(A1321)))&amp;""</f>
        <v/>
      </c>
      <c r="Z1322" s="26" t="str">
        <f t="shared" ca="1" si="22"/>
        <v/>
      </c>
      <c r="AA1322" s="26" t="str">
        <f t="shared" ca="1" si="23"/>
        <v/>
      </c>
      <c r="AC1322" s="26" t="str">
        <f ca="1">IFERROR(IFERROR(VLOOKUP($V1322,索引表!$L$7:$O$13,2,FALSE)*VLOOKUP(VLOOKUP($G1322,索引表!$R:$U,4,FALSE),索引表!$I$18:$L$30,2,FALSE)*VLOOKUP($U1322,索引表!E:F,2,FALSE),IF($U1322="小怪",0.738,"")),0)</f>
        <v/>
      </c>
      <c r="AD1322" s="26" t="str">
        <f ca="1">IFERROR(IFERROR(VLOOKUP($V1322,索引表!$L$7:$O$13,3,FALSE)*VLOOKUP(VLOOKUP($G1322,索引表!$R:$U,4,FALSE),索引表!$I$18:$L$30,3,FALSE)*VLOOKUP($U1322,索引表!G:H,2,FALSE)*0.3,IF($U1322="小怪",0.2,"")),0)</f>
        <v/>
      </c>
      <c r="AE1322" s="3" t="str">
        <f ca="1">IF(V1322="N08",索引表!$D$12,IFERROR(VLOOKUP(AM1322,索引表!$I$3:$J$5,2,FALSE)*VLOOKUP(AN1322,索引表!$L$7:$O$13,4,FALSE)*VLOOKUP(VLOOKUP(Y1322,索引表!$R:$U,4,FALSE),索引表!$I$18:$L$30,4,FALSE),IF(AN1322="小怪",1*3.45*0.9*0.9,"")))</f>
        <v/>
      </c>
    </row>
    <row r="1323" spans="1:31" x14ac:dyDescent="0.2">
      <c r="A1323" s="3" t="s">
        <v>1457</v>
      </c>
      <c r="B1323" s="3" t="str">
        <f t="shared" si="21"/>
        <v>P37</v>
      </c>
      <c r="C1323" s="3" t="s">
        <v>540</v>
      </c>
      <c r="D1323" s="3" t="s">
        <v>543</v>
      </c>
      <c r="E1323" t="str">
        <f t="shared" si="20"/>
        <v>M22P37U03N08</v>
      </c>
      <c r="F1323" s="26">
        <f ca="1">IFERROR(VLOOKUP(G1323,模型表!C:U,19,0),0)</f>
        <v>0</v>
      </c>
      <c r="H1323" s="26" t="str">
        <f ca="1">IFERROR(IF($F1323=0,"",(VLOOKUP(RIGHT(A1323,2)+0,难度表!B:F,3,FALSE)*K1323+N1323)),0)</f>
        <v/>
      </c>
      <c r="I1323" s="26" t="str">
        <f ca="1">IFERROR(IF($F1323=0,"",(VLOOKUP(RIGHT(B1323,2)+0,难度表!B:F,4,FALSE)*L1323+O1323)),0)</f>
        <v/>
      </c>
      <c r="J1323" s="26" t="str">
        <f ca="1">IFERROR(IF($F1323=0,"",(VLOOKUP(RIGHT(B1323,2)+0,难度表!B:F,5,FALSE)*M1323+P1323)),0)</f>
        <v/>
      </c>
      <c r="K1323" s="26" t="s">
        <v>1081</v>
      </c>
      <c r="L1323" s="26" t="s">
        <v>1081</v>
      </c>
      <c r="M1323" s="3"/>
      <c r="N1323" s="26">
        <v>0</v>
      </c>
      <c r="O1323" s="26">
        <v>0</v>
      </c>
      <c r="P1323" s="26">
        <v>0</v>
      </c>
      <c r="Q1323" s="26">
        <v>0</v>
      </c>
      <c r="R1323" s="59" t="s">
        <v>845</v>
      </c>
      <c r="S1323" s="26">
        <v>1</v>
      </c>
      <c r="T1323" s="26">
        <v>0</v>
      </c>
      <c r="U1323" s="26">
        <f ca="1">IFERROR(VLOOKUP(G1323,模型表!$C:$T,18,FALSE),0)</f>
        <v>0</v>
      </c>
      <c r="V1323" s="26">
        <f>IFERROR(VLOOKUP(G1323,模型表!$C:$J,8,FALSE),0)</f>
        <v>0</v>
      </c>
      <c r="W1323" s="26" t="s">
        <v>1081</v>
      </c>
      <c r="X1323" s="26" t="s">
        <v>1097</v>
      </c>
      <c r="Y1323" s="26" t="str" cm="1">
        <f t="array" aca="1" ref="Y1323" ca="1">INDEX(E:E,SMALL(IF($F$2:$F$3000,ROW($2:$3000),4^8),ROW(A1322)))&amp;""</f>
        <v/>
      </c>
      <c r="Z1323" s="26" t="str">
        <f t="shared" ca="1" si="22"/>
        <v/>
      </c>
      <c r="AA1323" s="26" t="str">
        <f t="shared" ca="1" si="23"/>
        <v/>
      </c>
      <c r="AC1323" s="26" t="str">
        <f ca="1">IFERROR(IFERROR(VLOOKUP($V1323,索引表!$L$7:$O$13,2,FALSE)*VLOOKUP(VLOOKUP($G1323,索引表!$R:$U,4,FALSE),索引表!$I$18:$L$30,2,FALSE)*VLOOKUP($U1323,索引表!E:F,2,FALSE),IF($U1323="小怪",0.738,"")),0)</f>
        <v/>
      </c>
      <c r="AD1323" s="26" t="str">
        <f ca="1">IFERROR(IFERROR(VLOOKUP($V1323,索引表!$L$7:$O$13,3,FALSE)*VLOOKUP(VLOOKUP($G1323,索引表!$R:$U,4,FALSE),索引表!$I$18:$L$30,3,FALSE)*VLOOKUP($U1323,索引表!G:H,2,FALSE)*0.3,IF($U1323="小怪",0.2,"")),0)</f>
        <v/>
      </c>
      <c r="AE1323" s="3"/>
    </row>
    <row r="1324" spans="1:31" x14ac:dyDescent="0.2">
      <c r="A1324" s="3" t="s">
        <v>1457</v>
      </c>
      <c r="B1324" s="3" t="str">
        <f t="shared" si="21"/>
        <v>P37</v>
      </c>
      <c r="C1324" s="3" t="s">
        <v>540</v>
      </c>
      <c r="D1324" s="3" t="s">
        <v>544</v>
      </c>
      <c r="E1324" t="str">
        <f t="shared" si="20"/>
        <v>M22P37U03N09</v>
      </c>
      <c r="F1324" s="26">
        <f ca="1">IFERROR(VLOOKUP(G1324,模型表!C:U,19,0),0)</f>
        <v>0</v>
      </c>
      <c r="H1324" s="26" t="str">
        <f ca="1">IFERROR(IF($F1324=0,"",(VLOOKUP(RIGHT(A1324,2)+0,难度表!B:F,3,FALSE)*K1324+N1324)),0)</f>
        <v/>
      </c>
      <c r="I1324" s="26" t="str">
        <f ca="1">IFERROR(IF($F1324=0,"",(VLOOKUP(RIGHT(B1324,2)+0,难度表!B:F,4,FALSE)*L1324+O1324)),0)</f>
        <v/>
      </c>
      <c r="J1324" s="26" t="str">
        <f ca="1">IFERROR(IF($F1324=0,"",(VLOOKUP(RIGHT(B1324,2)+0,难度表!B:F,5,FALSE)*M1324+P1324)),0)</f>
        <v/>
      </c>
      <c r="K1324" s="26" t="s">
        <v>1081</v>
      </c>
      <c r="L1324" s="26" t="s">
        <v>1081</v>
      </c>
      <c r="M1324" s="3" t="s">
        <v>1081</v>
      </c>
      <c r="N1324" s="26">
        <v>0</v>
      </c>
      <c r="O1324" s="26">
        <v>0</v>
      </c>
      <c r="P1324" s="26">
        <v>0</v>
      </c>
      <c r="Q1324" s="26">
        <v>0</v>
      </c>
      <c r="R1324" s="58" t="s">
        <v>545</v>
      </c>
      <c r="S1324" s="26">
        <v>1</v>
      </c>
      <c r="T1324" s="26">
        <v>0</v>
      </c>
      <c r="U1324" s="26">
        <f ca="1">IFERROR(VLOOKUP(G1324,模型表!$C:$T,18,FALSE),0)</f>
        <v>0</v>
      </c>
      <c r="V1324" s="26">
        <f>IFERROR(VLOOKUP(G1324,模型表!$C:$J,8,FALSE),0)</f>
        <v>0</v>
      </c>
      <c r="W1324" s="26" t="s">
        <v>1081</v>
      </c>
      <c r="X1324" s="26" t="s">
        <v>1097</v>
      </c>
      <c r="Y1324" s="26" t="str" cm="1">
        <f t="array" aca="1" ref="Y1324" ca="1">INDEX(E:E,SMALL(IF($F$2:$F$3000,ROW($2:$3000),4^8),ROW(A1323)))&amp;""</f>
        <v/>
      </c>
      <c r="Z1324" s="26" t="str">
        <f t="shared" ca="1" si="22"/>
        <v/>
      </c>
      <c r="AA1324" s="26" t="str">
        <f t="shared" ca="1" si="23"/>
        <v/>
      </c>
      <c r="AC1324" s="26" t="str">
        <f ca="1">IFERROR(IFERROR(VLOOKUP($V1324,索引表!$L$7:$O$13,2,FALSE)*VLOOKUP(VLOOKUP($G1324,索引表!$R:$U,4,FALSE),索引表!$I$18:$L$30,2,FALSE)*VLOOKUP($U1324,索引表!E:F,2,FALSE),IF($U1324="小怪",0.738,"")),0)</f>
        <v/>
      </c>
      <c r="AD1324" s="26" t="str">
        <f ca="1">IFERROR(IFERROR(VLOOKUP($V1324,索引表!$L$7:$O$13,3,FALSE)*VLOOKUP(VLOOKUP($G1324,索引表!$R:$U,4,FALSE),索引表!$I$18:$L$30,3,FALSE)*VLOOKUP($U1324,索引表!G:H,2,FALSE)*0.3,IF($U1324="小怪",0.2,"")),0)</f>
        <v/>
      </c>
      <c r="AE1324" s="3" t="str">
        <f ca="1">IF(V1324="N08",索引表!$D$12,IFERROR(VLOOKUP(AM1324,索引表!$I$3:$J$5,2,FALSE)*VLOOKUP(AN1324,索引表!$L$7:$O$13,4,FALSE)*VLOOKUP(VLOOKUP(Y1324,索引表!$R:$U,4,FALSE),索引表!$I$18:$L$30,4,FALSE),IF(AN1324="小怪",1*3.45*0.9*0.9,"")))</f>
        <v/>
      </c>
    </row>
    <row r="1325" spans="1:31" x14ac:dyDescent="0.2">
      <c r="A1325" s="3" t="s">
        <v>1457</v>
      </c>
      <c r="B1325" s="3" t="str">
        <f t="shared" si="21"/>
        <v>P37</v>
      </c>
      <c r="C1325" s="3" t="s">
        <v>541</v>
      </c>
      <c r="D1325" s="3" t="s">
        <v>533</v>
      </c>
      <c r="E1325" t="str">
        <f t="shared" si="20"/>
        <v>M22P37U04N01</v>
      </c>
      <c r="F1325" s="26">
        <f ca="1">IFERROR(VLOOKUP(G1325,模型表!C:U,19,0),0)</f>
        <v>0</v>
      </c>
      <c r="H1325" s="26" t="str">
        <f ca="1">IFERROR(IF($F1325=0,"",(VLOOKUP(RIGHT(A1325,2)+0,难度表!B:F,3,FALSE)*K1325+N1325)),0)</f>
        <v/>
      </c>
      <c r="I1325" s="26" t="str">
        <f ca="1">IFERROR(IF($F1325=0,"",(VLOOKUP(RIGHT(B1325,2)+0,难度表!B:F,4,FALSE)*L1325+O1325)),0)</f>
        <v/>
      </c>
      <c r="J1325" s="26" t="str">
        <f ca="1">IFERROR(IF($F1325=0,"",(VLOOKUP(RIGHT(B1325,2)+0,难度表!B:F,5,FALSE)*M1325+P1325)),0)</f>
        <v/>
      </c>
      <c r="K1325" s="26" t="s">
        <v>1081</v>
      </c>
      <c r="L1325" s="26" t="s">
        <v>1081</v>
      </c>
      <c r="M1325" s="3" t="s">
        <v>1081</v>
      </c>
      <c r="N1325" s="26">
        <v>0</v>
      </c>
      <c r="O1325" s="26">
        <v>0</v>
      </c>
      <c r="P1325" s="26">
        <v>0</v>
      </c>
      <c r="Q1325" s="26">
        <v>0</v>
      </c>
      <c r="R1325" s="58" t="s">
        <v>545</v>
      </c>
      <c r="S1325" s="26">
        <v>1</v>
      </c>
      <c r="T1325" s="26">
        <v>0</v>
      </c>
      <c r="U1325" s="26">
        <f ca="1">IFERROR(VLOOKUP(G1325,模型表!$C:$T,18,FALSE),0)</f>
        <v>0</v>
      </c>
      <c r="V1325" s="26">
        <f>IFERROR(VLOOKUP(G1325,模型表!$C:$J,8,FALSE),0)</f>
        <v>0</v>
      </c>
      <c r="W1325" s="26" t="s">
        <v>1081</v>
      </c>
      <c r="X1325" s="26" t="s">
        <v>1097</v>
      </c>
      <c r="Y1325" s="26" t="str" cm="1">
        <f t="array" aca="1" ref="Y1325" ca="1">INDEX(E:E,SMALL(IF($F$2:$F$3000,ROW($2:$3000),4^8),ROW(A1324)))&amp;""</f>
        <v/>
      </c>
      <c r="Z1325" s="26" t="str">
        <f t="shared" ca="1" si="22"/>
        <v/>
      </c>
      <c r="AA1325" s="26" t="str">
        <f t="shared" ca="1" si="23"/>
        <v/>
      </c>
      <c r="AC1325" s="26" t="str">
        <f ca="1">IFERROR(IFERROR(VLOOKUP($V1325,索引表!$L$7:$O$13,2,FALSE)*VLOOKUP(VLOOKUP($G1325,索引表!$R:$U,4,FALSE),索引表!$I$18:$L$30,2,FALSE)*VLOOKUP($U1325,索引表!E:F,2,FALSE),IF($U1325="小怪",0.738,"")),0)</f>
        <v/>
      </c>
      <c r="AD1325" s="26" t="str">
        <f ca="1">IFERROR(IFERROR(VLOOKUP($V1325,索引表!$L$7:$O$13,3,FALSE)*VLOOKUP(VLOOKUP($G1325,索引表!$R:$U,4,FALSE),索引表!$I$18:$L$30,3,FALSE)*VLOOKUP($U1325,索引表!G:H,2,FALSE)*0.3,IF($U1325="小怪",0.2,"")),0)</f>
        <v/>
      </c>
      <c r="AE1325" s="3" t="str">
        <f ca="1">IF(V1325="N08",索引表!$D$12,IFERROR(VLOOKUP(AM1325,索引表!$I$3:$J$5,2,FALSE)*VLOOKUP(AN1325,索引表!$L$7:$O$13,4,FALSE)*VLOOKUP(VLOOKUP(Y1325,索引表!$R:$U,4,FALSE),索引表!$I$18:$L$30,4,FALSE),IF(AN1325="小怪",1*3.45*0.9*0.9,"")))</f>
        <v/>
      </c>
    </row>
    <row r="1326" spans="1:31" x14ac:dyDescent="0.2">
      <c r="A1326" s="3" t="s">
        <v>1457</v>
      </c>
      <c r="B1326" s="3" t="str">
        <f t="shared" si="21"/>
        <v>P37</v>
      </c>
      <c r="C1326" s="3" t="s">
        <v>541</v>
      </c>
      <c r="D1326" s="3" t="s">
        <v>534</v>
      </c>
      <c r="E1326" t="str">
        <f t="shared" si="20"/>
        <v>M22P37U04N02</v>
      </c>
      <c r="F1326" s="26">
        <f ca="1">IFERROR(VLOOKUP(G1326,模型表!C:U,19,0),0)</f>
        <v>0</v>
      </c>
      <c r="H1326" s="26" t="str">
        <f ca="1">IFERROR(IF($F1326=0,"",(VLOOKUP(RIGHT(A1326,2)+0,难度表!B:F,3,FALSE)*K1326+N1326)),0)</f>
        <v/>
      </c>
      <c r="I1326" s="26" t="str">
        <f ca="1">IFERROR(IF($F1326=0,"",(VLOOKUP(RIGHT(B1326,2)+0,难度表!B:F,4,FALSE)*L1326+O1326)),0)</f>
        <v/>
      </c>
      <c r="J1326" s="26" t="str">
        <f ca="1">IFERROR(IF($F1326=0,"",(VLOOKUP(RIGHT(B1326,2)+0,难度表!B:F,5,FALSE)*M1326+P1326)),0)</f>
        <v/>
      </c>
      <c r="K1326" s="26" t="s">
        <v>1081</v>
      </c>
      <c r="L1326" s="26" t="s">
        <v>1081</v>
      </c>
      <c r="M1326" s="3" t="s">
        <v>1081</v>
      </c>
      <c r="N1326" s="26">
        <v>0</v>
      </c>
      <c r="O1326" s="26">
        <v>0</v>
      </c>
      <c r="P1326" s="26">
        <v>0</v>
      </c>
      <c r="Q1326" s="26">
        <v>0</v>
      </c>
      <c r="R1326" s="58" t="s">
        <v>545</v>
      </c>
      <c r="S1326" s="26">
        <v>1</v>
      </c>
      <c r="T1326" s="26">
        <v>0</v>
      </c>
      <c r="U1326" s="26">
        <f ca="1">IFERROR(VLOOKUP(G1326,模型表!$C:$T,18,FALSE),0)</f>
        <v>0</v>
      </c>
      <c r="V1326" s="26">
        <f>IFERROR(VLOOKUP(G1326,模型表!$C:$J,8,FALSE),0)</f>
        <v>0</v>
      </c>
      <c r="W1326" s="26" t="s">
        <v>1081</v>
      </c>
      <c r="X1326" s="26" t="s">
        <v>1097</v>
      </c>
      <c r="Y1326" s="26" t="str" cm="1">
        <f t="array" aca="1" ref="Y1326" ca="1">INDEX(E:E,SMALL(IF($F$2:$F$3000,ROW($2:$3000),4^8),ROW(A1325)))&amp;""</f>
        <v/>
      </c>
      <c r="Z1326" s="26" t="str">
        <f t="shared" ca="1" si="22"/>
        <v/>
      </c>
      <c r="AA1326" s="26" t="str">
        <f t="shared" ca="1" si="23"/>
        <v/>
      </c>
      <c r="AC1326" s="26" t="str">
        <f ca="1">IFERROR(IFERROR(VLOOKUP($V1326,索引表!$L$7:$O$13,2,FALSE)*VLOOKUP(VLOOKUP($G1326,索引表!$R:$U,4,FALSE),索引表!$I$18:$L$30,2,FALSE)*VLOOKUP($U1326,索引表!E:F,2,FALSE),IF($U1326="小怪",0.738,"")),0)</f>
        <v/>
      </c>
      <c r="AD1326" s="26" t="str">
        <f ca="1">IFERROR(IFERROR(VLOOKUP($V1326,索引表!$L$7:$O$13,3,FALSE)*VLOOKUP(VLOOKUP($G1326,索引表!$R:$U,4,FALSE),索引表!$I$18:$L$30,3,FALSE)*VLOOKUP($U1326,索引表!G:H,2,FALSE)*0.3,IF($U1326="小怪",0.2,"")),0)</f>
        <v/>
      </c>
      <c r="AE1326" s="3" t="str">
        <f ca="1">IF(V1326="N08",索引表!$D$12,IFERROR(VLOOKUP(AM1326,索引表!$I$3:$J$5,2,FALSE)*VLOOKUP(AN1326,索引表!$L$7:$O$13,4,FALSE)*VLOOKUP(VLOOKUP(Y1326,索引表!$R:$U,4,FALSE),索引表!$I$18:$L$30,4,FALSE),IF(AN1326="小怪",1*3.45*0.9*0.9,"")))</f>
        <v/>
      </c>
    </row>
    <row r="1327" spans="1:31" x14ac:dyDescent="0.2">
      <c r="A1327" s="3" t="s">
        <v>1457</v>
      </c>
      <c r="B1327" s="3" t="str">
        <f t="shared" si="21"/>
        <v>P37</v>
      </c>
      <c r="C1327" s="3" t="s">
        <v>541</v>
      </c>
      <c r="D1327" s="3" t="s">
        <v>535</v>
      </c>
      <c r="E1327" t="str">
        <f t="shared" si="20"/>
        <v>M22P37U04N03</v>
      </c>
      <c r="F1327" s="26">
        <f ca="1">IFERROR(VLOOKUP(G1327,模型表!C:U,19,0),0)</f>
        <v>0</v>
      </c>
      <c r="H1327" s="26" t="str">
        <f ca="1">IFERROR(IF($F1327=0,"",(VLOOKUP(RIGHT(A1327,2)+0,难度表!B:F,3,FALSE)*K1327+N1327)),0)</f>
        <v/>
      </c>
      <c r="I1327" s="26" t="str">
        <f ca="1">IFERROR(IF($F1327=0,"",(VLOOKUP(RIGHT(B1327,2)+0,难度表!B:F,4,FALSE)*L1327+O1327)),0)</f>
        <v/>
      </c>
      <c r="J1327" s="26" t="str">
        <f ca="1">IFERROR(IF($F1327=0,"",(VLOOKUP(RIGHT(B1327,2)+0,难度表!B:F,5,FALSE)*M1327+P1327)),0)</f>
        <v/>
      </c>
      <c r="K1327" s="26" t="s">
        <v>1081</v>
      </c>
      <c r="L1327" s="26" t="s">
        <v>1081</v>
      </c>
      <c r="M1327" s="3" t="s">
        <v>1081</v>
      </c>
      <c r="N1327" s="26">
        <v>0</v>
      </c>
      <c r="O1327" s="26">
        <v>0</v>
      </c>
      <c r="P1327" s="26">
        <v>0</v>
      </c>
      <c r="Q1327" s="26">
        <v>0</v>
      </c>
      <c r="R1327" s="58" t="s">
        <v>545</v>
      </c>
      <c r="S1327" s="26">
        <v>1</v>
      </c>
      <c r="T1327" s="26">
        <v>0</v>
      </c>
      <c r="U1327" s="26">
        <f ca="1">IFERROR(VLOOKUP(G1327,模型表!$C:$T,18,FALSE),0)</f>
        <v>0</v>
      </c>
      <c r="V1327" s="26">
        <f>IFERROR(VLOOKUP(G1327,模型表!$C:$J,8,FALSE),0)</f>
        <v>0</v>
      </c>
      <c r="W1327" s="26" t="s">
        <v>1081</v>
      </c>
      <c r="X1327" s="26" t="s">
        <v>1097</v>
      </c>
      <c r="Y1327" s="26" t="str" cm="1">
        <f t="array" aca="1" ref="Y1327" ca="1">INDEX(E:E,SMALL(IF($F$2:$F$3000,ROW($2:$3000),4^8),ROW(A1326)))&amp;""</f>
        <v/>
      </c>
      <c r="Z1327" s="26" t="str">
        <f t="shared" ca="1" si="22"/>
        <v/>
      </c>
      <c r="AA1327" s="26" t="str">
        <f t="shared" ca="1" si="23"/>
        <v/>
      </c>
      <c r="AC1327" s="26" t="str">
        <f ca="1">IFERROR(IFERROR(VLOOKUP($V1327,索引表!$L$7:$O$13,2,FALSE)*VLOOKUP(VLOOKUP($G1327,索引表!$R:$U,4,FALSE),索引表!$I$18:$L$30,2,FALSE)*VLOOKUP($U1327,索引表!E:F,2,FALSE),IF($U1327="小怪",0.738,"")),0)</f>
        <v/>
      </c>
      <c r="AD1327" s="26" t="str">
        <f ca="1">IFERROR(IFERROR(VLOOKUP($V1327,索引表!$L$7:$O$13,3,FALSE)*VLOOKUP(VLOOKUP($G1327,索引表!$R:$U,4,FALSE),索引表!$I$18:$L$30,3,FALSE)*VLOOKUP($U1327,索引表!G:H,2,FALSE)*0.3,IF($U1327="小怪",0.2,"")),0)</f>
        <v/>
      </c>
      <c r="AE1327" s="3" t="str">
        <f ca="1">IF(V1327="N08",索引表!$D$12,IFERROR(VLOOKUP(AM1327,索引表!$I$3:$J$5,2,FALSE)*VLOOKUP(AN1327,索引表!$L$7:$O$13,4,FALSE)*VLOOKUP(VLOOKUP(Y1327,索引表!$R:$U,4,FALSE),索引表!$I$18:$L$30,4,FALSE),IF(AN1327="小怪",1*3.45*0.9*0.9,"")))</f>
        <v/>
      </c>
    </row>
    <row r="1328" spans="1:31" x14ac:dyDescent="0.2">
      <c r="A1328" s="3" t="s">
        <v>1457</v>
      </c>
      <c r="B1328" s="3" t="str">
        <f t="shared" si="21"/>
        <v>P37</v>
      </c>
      <c r="C1328" s="3" t="s">
        <v>1454</v>
      </c>
      <c r="D1328" s="3" t="s">
        <v>536</v>
      </c>
      <c r="E1328" t="str">
        <f t="shared" si="20"/>
        <v>M22P37U04N04</v>
      </c>
      <c r="F1328" s="26">
        <f ca="1">IFERROR(VLOOKUP(G1328,模型表!C:U,19,0),0)</f>
        <v>0</v>
      </c>
      <c r="H1328" s="26" t="str">
        <f ca="1">IFERROR(IF($F1328=0,"",(VLOOKUP(RIGHT(A1328,2)+0,难度表!B:F,3,FALSE)*K1328+N1328)),0)</f>
        <v/>
      </c>
      <c r="I1328" s="26" t="str">
        <f ca="1">IFERROR(IF($F1328=0,"",(VLOOKUP(RIGHT(B1328,2)+0,难度表!B:F,4,FALSE)*L1328+O1328)),0)</f>
        <v/>
      </c>
      <c r="J1328" s="26" t="str">
        <f ca="1">IFERROR(IF($F1328=0,"",(VLOOKUP(RIGHT(B1328,2)+0,难度表!B:F,5,FALSE)*M1328+P1328)),0)</f>
        <v/>
      </c>
      <c r="K1328" s="26" t="s">
        <v>1081</v>
      </c>
      <c r="L1328" s="26" t="s">
        <v>1081</v>
      </c>
      <c r="M1328" s="3" t="s">
        <v>1081</v>
      </c>
      <c r="N1328" s="26">
        <v>0</v>
      </c>
      <c r="O1328" s="26">
        <v>0</v>
      </c>
      <c r="P1328" s="26">
        <v>0</v>
      </c>
      <c r="Q1328" s="26">
        <v>0</v>
      </c>
      <c r="R1328" s="58" t="s">
        <v>545</v>
      </c>
      <c r="S1328" s="26">
        <v>1</v>
      </c>
      <c r="T1328" s="26">
        <v>0</v>
      </c>
      <c r="U1328" s="26">
        <f ca="1">IFERROR(VLOOKUP(G1328,模型表!$C:$T,18,FALSE),0)</f>
        <v>0</v>
      </c>
      <c r="V1328" s="26">
        <f>IFERROR(VLOOKUP(G1328,模型表!$C:$J,8,FALSE),0)</f>
        <v>0</v>
      </c>
      <c r="W1328" s="26" t="s">
        <v>1081</v>
      </c>
      <c r="X1328" s="26" t="s">
        <v>1097</v>
      </c>
      <c r="Y1328" s="26" t="str" cm="1">
        <f t="array" aca="1" ref="Y1328" ca="1">INDEX(E:E,SMALL(IF($F$2:$F$3000,ROW($2:$3000),4^8),ROW(A1327)))&amp;""</f>
        <v/>
      </c>
      <c r="Z1328" s="26" t="str">
        <f t="shared" ca="1" si="22"/>
        <v/>
      </c>
      <c r="AA1328" s="26" t="str">
        <f t="shared" ca="1" si="23"/>
        <v/>
      </c>
      <c r="AC1328" s="26" t="str">
        <f ca="1">IFERROR(IFERROR(VLOOKUP($V1328,索引表!$L$7:$O$13,2,FALSE)*VLOOKUP(VLOOKUP($G1328,索引表!$R:$U,4,FALSE),索引表!$I$18:$L$30,2,FALSE)*VLOOKUP($U1328,索引表!E:F,2,FALSE),IF($U1328="小怪",0.738,"")),0)</f>
        <v/>
      </c>
      <c r="AD1328" s="26" t="str">
        <f ca="1">IFERROR(IFERROR(VLOOKUP($V1328,索引表!$L$7:$O$13,3,FALSE)*VLOOKUP(VLOOKUP($G1328,索引表!$R:$U,4,FALSE),索引表!$I$18:$L$30,3,FALSE)*VLOOKUP($U1328,索引表!G:H,2,FALSE)*0.3,IF($U1328="小怪",0.2,"")),0)</f>
        <v/>
      </c>
      <c r="AE1328" s="3" t="str">
        <f ca="1">IF(V1328="N08",索引表!$D$12,IFERROR(VLOOKUP(AM1328,索引表!$I$3:$J$5,2,FALSE)*VLOOKUP(AN1328,索引表!$L$7:$O$13,4,FALSE)*VLOOKUP(VLOOKUP(Y1328,索引表!$R:$U,4,FALSE),索引表!$I$18:$L$30,4,FALSE),IF(AN1328="小怪",1*3.45*0.9*0.9,"")))</f>
        <v/>
      </c>
    </row>
    <row r="1329" spans="1:31" x14ac:dyDescent="0.2">
      <c r="A1329" s="3" t="s">
        <v>1457</v>
      </c>
      <c r="B1329" s="3" t="str">
        <f t="shared" si="21"/>
        <v>P37</v>
      </c>
      <c r="C1329" s="3" t="s">
        <v>1454</v>
      </c>
      <c r="D1329" s="3" t="s">
        <v>537</v>
      </c>
      <c r="E1329" t="str">
        <f t="shared" si="20"/>
        <v>M22P37U04N05</v>
      </c>
      <c r="F1329" s="26">
        <f ca="1">IFERROR(VLOOKUP(G1329,模型表!C:U,19,0),0)</f>
        <v>0</v>
      </c>
      <c r="H1329" s="26" t="str">
        <f ca="1">IFERROR(IF($F1329=0,"",(VLOOKUP(RIGHT(A1329,2)+0,难度表!B:F,3,FALSE)*K1329+N1329)),0)</f>
        <v/>
      </c>
      <c r="I1329" s="26" t="str">
        <f ca="1">IFERROR(IF($F1329=0,"",(VLOOKUP(RIGHT(B1329,2)+0,难度表!B:F,4,FALSE)*L1329+O1329)),0)</f>
        <v/>
      </c>
      <c r="J1329" s="26" t="str">
        <f ca="1">IFERROR(IF($F1329=0,"",(VLOOKUP(RIGHT(B1329,2)+0,难度表!B:F,5,FALSE)*M1329+P1329)),0)</f>
        <v/>
      </c>
      <c r="K1329" s="26" t="s">
        <v>1081</v>
      </c>
      <c r="L1329" s="26" t="s">
        <v>1081</v>
      </c>
      <c r="M1329" s="3" t="s">
        <v>1081</v>
      </c>
      <c r="N1329" s="26">
        <v>0</v>
      </c>
      <c r="O1329" s="26">
        <v>0</v>
      </c>
      <c r="P1329" s="26">
        <v>0</v>
      </c>
      <c r="Q1329" s="26">
        <v>0</v>
      </c>
      <c r="R1329" s="58" t="s">
        <v>545</v>
      </c>
      <c r="S1329" s="26">
        <v>1</v>
      </c>
      <c r="T1329" s="26">
        <v>0</v>
      </c>
      <c r="U1329" s="26">
        <f ca="1">IFERROR(VLOOKUP(G1329,模型表!$C:$T,18,FALSE),0)</f>
        <v>0</v>
      </c>
      <c r="V1329" s="26">
        <f>IFERROR(VLOOKUP(G1329,模型表!$C:$J,8,FALSE),0)</f>
        <v>0</v>
      </c>
      <c r="W1329" s="26" t="s">
        <v>1081</v>
      </c>
      <c r="X1329" s="26" t="s">
        <v>1097</v>
      </c>
      <c r="Y1329" s="26" t="str" cm="1">
        <f t="array" aca="1" ref="Y1329" ca="1">INDEX(E:E,SMALL(IF($F$2:$F$3000,ROW($2:$3000),4^8),ROW(A1328)))&amp;""</f>
        <v/>
      </c>
      <c r="Z1329" s="26" t="str">
        <f t="shared" ca="1" si="22"/>
        <v/>
      </c>
      <c r="AA1329" s="26" t="str">
        <f t="shared" ca="1" si="23"/>
        <v/>
      </c>
      <c r="AC1329" s="26" t="str">
        <f ca="1">IFERROR(IFERROR(VLOOKUP($V1329,索引表!$L$7:$O$13,2,FALSE)*VLOOKUP(VLOOKUP($G1329,索引表!$R:$U,4,FALSE),索引表!$I$18:$L$30,2,FALSE)*VLOOKUP($U1329,索引表!E:F,2,FALSE),IF($U1329="小怪",0.738,"")),0)</f>
        <v/>
      </c>
      <c r="AD1329" s="26" t="str">
        <f ca="1">IFERROR(IFERROR(VLOOKUP($V1329,索引表!$L$7:$O$13,3,FALSE)*VLOOKUP(VLOOKUP($G1329,索引表!$R:$U,4,FALSE),索引表!$I$18:$L$30,3,FALSE)*VLOOKUP($U1329,索引表!G:H,2,FALSE)*0.3,IF($U1329="小怪",0.2,"")),0)</f>
        <v/>
      </c>
      <c r="AE1329" s="3" t="str">
        <f ca="1">IF(V1329="N08",索引表!$D$12,IFERROR(VLOOKUP(AM1329,索引表!$I$3:$J$5,2,FALSE)*VLOOKUP(AN1329,索引表!$L$7:$O$13,4,FALSE)*VLOOKUP(VLOOKUP(Y1329,索引表!$R:$U,4,FALSE),索引表!$I$18:$L$30,4,FALSE),IF(AN1329="小怪",1*3.45*0.9*0.9,"")))</f>
        <v/>
      </c>
    </row>
    <row r="1330" spans="1:31" x14ac:dyDescent="0.2">
      <c r="A1330" s="3" t="s">
        <v>1457</v>
      </c>
      <c r="B1330" s="3" t="str">
        <f t="shared" si="21"/>
        <v>P37</v>
      </c>
      <c r="C1330" s="3" t="s">
        <v>1454</v>
      </c>
      <c r="D1330" s="3" t="s">
        <v>538</v>
      </c>
      <c r="E1330" t="str">
        <f t="shared" si="20"/>
        <v>M22P37U04N06</v>
      </c>
      <c r="F1330" s="26">
        <f ca="1">IFERROR(VLOOKUP(G1330,模型表!C:U,19,0),0)</f>
        <v>0</v>
      </c>
      <c r="H1330" s="26" t="str">
        <f ca="1">IFERROR(IF($F1330=0,"",(VLOOKUP(RIGHT(A1330,2)+0,难度表!B:F,3,FALSE)*K1330+N1330)),0)</f>
        <v/>
      </c>
      <c r="I1330" s="26" t="str">
        <f ca="1">IFERROR(IF($F1330=0,"",(VLOOKUP(RIGHT(B1330,2)+0,难度表!B:F,4,FALSE)*L1330+O1330)),0)</f>
        <v/>
      </c>
      <c r="J1330" s="26" t="str">
        <f ca="1">IFERROR(IF($F1330=0,"",(VLOOKUP(RIGHT(B1330,2)+0,难度表!B:F,5,FALSE)*M1330+P1330)),0)</f>
        <v/>
      </c>
      <c r="K1330" s="26" t="s">
        <v>1081</v>
      </c>
      <c r="L1330" s="26" t="s">
        <v>1081</v>
      </c>
      <c r="M1330" s="3" t="s">
        <v>1081</v>
      </c>
      <c r="N1330" s="26">
        <v>0</v>
      </c>
      <c r="O1330" s="26">
        <v>0</v>
      </c>
      <c r="P1330" s="26">
        <v>0</v>
      </c>
      <c r="Q1330" s="26">
        <v>0</v>
      </c>
      <c r="R1330" s="58" t="s">
        <v>545</v>
      </c>
      <c r="S1330" s="26">
        <v>1</v>
      </c>
      <c r="T1330" s="26">
        <v>0</v>
      </c>
      <c r="U1330" s="26">
        <f ca="1">IFERROR(VLOOKUP(G1330,模型表!$C:$T,18,FALSE),0)</f>
        <v>0</v>
      </c>
      <c r="V1330" s="26">
        <f>IFERROR(VLOOKUP(G1330,模型表!$C:$J,8,FALSE),0)</f>
        <v>0</v>
      </c>
      <c r="W1330" s="26" t="s">
        <v>1081</v>
      </c>
      <c r="X1330" s="26" t="s">
        <v>1097</v>
      </c>
      <c r="Y1330" s="26" t="str" cm="1">
        <f t="array" aca="1" ref="Y1330" ca="1">INDEX(E:E,SMALL(IF($F$2:$F$3000,ROW($2:$3000),4^8),ROW(A1329)))&amp;""</f>
        <v/>
      </c>
      <c r="Z1330" s="26" t="str">
        <f t="shared" ca="1" si="22"/>
        <v/>
      </c>
      <c r="AA1330" s="26" t="str">
        <f t="shared" ca="1" si="23"/>
        <v/>
      </c>
      <c r="AC1330" s="26" t="str">
        <f ca="1">IFERROR(IFERROR(VLOOKUP($V1330,索引表!$L$7:$O$13,2,FALSE)*VLOOKUP(VLOOKUP($G1330,索引表!$R:$U,4,FALSE),索引表!$I$18:$L$30,2,FALSE)*VLOOKUP($U1330,索引表!E:F,2,FALSE),IF($U1330="小怪",0.738,"")),0)</f>
        <v/>
      </c>
      <c r="AD1330" s="26" t="str">
        <f ca="1">IFERROR(IFERROR(VLOOKUP($V1330,索引表!$L$7:$O$13,3,FALSE)*VLOOKUP(VLOOKUP($G1330,索引表!$R:$U,4,FALSE),索引表!$I$18:$L$30,3,FALSE)*VLOOKUP($U1330,索引表!G:H,2,FALSE)*0.3,IF($U1330="小怪",0.2,"")),0)</f>
        <v/>
      </c>
      <c r="AE1330" s="3" t="str">
        <f ca="1">IF(V1330="N08",索引表!$D$12,IFERROR(VLOOKUP(AM1330,索引表!$I$3:$J$5,2,FALSE)*VLOOKUP(AN1330,索引表!$L$7:$O$13,4,FALSE)*VLOOKUP(VLOOKUP(Y1330,索引表!$R:$U,4,FALSE),索引表!$I$18:$L$30,4,FALSE),IF(AN1330="小怪",1*3.45*0.9*0.9,"")))</f>
        <v/>
      </c>
    </row>
    <row r="1331" spans="1:31" x14ac:dyDescent="0.2">
      <c r="A1331" s="3" t="s">
        <v>1457</v>
      </c>
      <c r="B1331" s="3" t="str">
        <f t="shared" si="21"/>
        <v>P37</v>
      </c>
      <c r="C1331" s="3" t="s">
        <v>1454</v>
      </c>
      <c r="D1331" s="3" t="s">
        <v>542</v>
      </c>
      <c r="E1331" t="str">
        <f t="shared" si="20"/>
        <v>M22P37U04N07</v>
      </c>
      <c r="F1331" s="26">
        <f ca="1">IFERROR(VLOOKUP(G1331,模型表!C:U,19,0),0)</f>
        <v>0</v>
      </c>
      <c r="H1331" s="26" t="str">
        <f ca="1">IFERROR(IF($F1331=0,"",(VLOOKUP(RIGHT(A1331,2)+0,难度表!B:F,3,FALSE)*K1331+N1331)),0)</f>
        <v/>
      </c>
      <c r="I1331" s="26" t="str">
        <f ca="1">IFERROR(IF($F1331=0,"",(VLOOKUP(RIGHT(B1331,2)+0,难度表!B:F,4,FALSE)*L1331+O1331)),0)</f>
        <v/>
      </c>
      <c r="J1331" s="26" t="str">
        <f ca="1">IFERROR(IF($F1331=0,"",(VLOOKUP(RIGHT(B1331,2)+0,难度表!B:F,5,FALSE)*M1331+P1331)),0)</f>
        <v/>
      </c>
      <c r="K1331" s="26" t="s">
        <v>1081</v>
      </c>
      <c r="L1331" s="26" t="s">
        <v>1081</v>
      </c>
      <c r="M1331" s="3" t="s">
        <v>1081</v>
      </c>
      <c r="N1331" s="26">
        <v>0</v>
      </c>
      <c r="O1331" s="26">
        <v>0</v>
      </c>
      <c r="P1331" s="26">
        <v>0</v>
      </c>
      <c r="Q1331" s="26">
        <v>0</v>
      </c>
      <c r="R1331" s="58" t="s">
        <v>545</v>
      </c>
      <c r="S1331" s="26">
        <v>1</v>
      </c>
      <c r="T1331" s="26">
        <v>0</v>
      </c>
      <c r="U1331" s="26">
        <f ca="1">IFERROR(VLOOKUP(G1331,模型表!$C:$T,18,FALSE),0)</f>
        <v>0</v>
      </c>
      <c r="V1331" s="26">
        <f>IFERROR(VLOOKUP(G1331,模型表!$C:$J,8,FALSE),0)</f>
        <v>0</v>
      </c>
      <c r="W1331" s="26" t="s">
        <v>1081</v>
      </c>
      <c r="X1331" s="26" t="s">
        <v>1097</v>
      </c>
      <c r="Y1331" s="26" t="str" cm="1">
        <f t="array" aca="1" ref="Y1331" ca="1">INDEX(E:E,SMALL(IF($F$2:$F$3000,ROW($2:$3000),4^8),ROW(A1330)))&amp;""</f>
        <v/>
      </c>
      <c r="Z1331" s="26" t="str">
        <f t="shared" ca="1" si="22"/>
        <v/>
      </c>
      <c r="AA1331" s="26" t="str">
        <f t="shared" ca="1" si="23"/>
        <v/>
      </c>
      <c r="AC1331" s="26" t="str">
        <f ca="1">IFERROR(IFERROR(VLOOKUP($V1331,索引表!$L$7:$O$13,2,FALSE)*VLOOKUP(VLOOKUP($G1331,索引表!$R:$U,4,FALSE),索引表!$I$18:$L$30,2,FALSE)*VLOOKUP($U1331,索引表!E:F,2,FALSE),IF($U1331="小怪",0.738,"")),0)</f>
        <v/>
      </c>
      <c r="AD1331" s="26" t="str">
        <f ca="1">IFERROR(IFERROR(VLOOKUP($V1331,索引表!$L$7:$O$13,3,FALSE)*VLOOKUP(VLOOKUP($G1331,索引表!$R:$U,4,FALSE),索引表!$I$18:$L$30,3,FALSE)*VLOOKUP($U1331,索引表!G:H,2,FALSE)*0.3,IF($U1331="小怪",0.2,"")),0)</f>
        <v/>
      </c>
      <c r="AE1331" s="3" t="str">
        <f ca="1">IF(V1331="N08",索引表!$D$12,IFERROR(VLOOKUP(AM1331,索引表!$I$3:$J$5,2,FALSE)*VLOOKUP(AN1331,索引表!$L$7:$O$13,4,FALSE)*VLOOKUP(VLOOKUP(Y1331,索引表!$R:$U,4,FALSE),索引表!$I$18:$L$30,4,FALSE),IF(AN1331="小怪",1*3.45*0.9*0.9,"")))</f>
        <v/>
      </c>
    </row>
    <row r="1332" spans="1:31" x14ac:dyDescent="0.2">
      <c r="A1332" s="3" t="s">
        <v>1457</v>
      </c>
      <c r="B1332" s="3" t="str">
        <f t="shared" si="21"/>
        <v>P37</v>
      </c>
      <c r="C1332" s="3" t="s">
        <v>1454</v>
      </c>
      <c r="D1332" s="3" t="s">
        <v>543</v>
      </c>
      <c r="E1332" t="str">
        <f t="shared" si="20"/>
        <v>M22P37U04N08</v>
      </c>
      <c r="F1332" s="26">
        <f ca="1">IFERROR(VLOOKUP(G1332,模型表!C:U,19,0),0)</f>
        <v>0</v>
      </c>
      <c r="H1332" s="26" t="str">
        <f ca="1">IFERROR(IF($F1332=0,"",(VLOOKUP(RIGHT(A1332,2)+0,难度表!B:F,3,FALSE)*K1332+N1332)),0)</f>
        <v/>
      </c>
      <c r="I1332" s="26" t="str">
        <f ca="1">IFERROR(IF($F1332=0,"",(VLOOKUP(RIGHT(B1332,2)+0,难度表!B:F,4,FALSE)*L1332+O1332)),0)</f>
        <v/>
      </c>
      <c r="J1332" s="26" t="str">
        <f ca="1">IFERROR(IF($F1332=0,"",(VLOOKUP(RIGHT(B1332,2)+0,难度表!B:F,5,FALSE)*M1332+P1332)),0)</f>
        <v/>
      </c>
      <c r="K1332" s="26" t="s">
        <v>1081</v>
      </c>
      <c r="L1332" s="26" t="s">
        <v>1081</v>
      </c>
      <c r="M1332" s="3"/>
      <c r="N1332" s="26">
        <v>0</v>
      </c>
      <c r="O1332" s="26">
        <v>0</v>
      </c>
      <c r="P1332" s="26">
        <v>0</v>
      </c>
      <c r="Q1332" s="26">
        <v>0</v>
      </c>
      <c r="R1332" s="59" t="s">
        <v>845</v>
      </c>
      <c r="S1332" s="26">
        <v>1</v>
      </c>
      <c r="T1332" s="26">
        <v>0</v>
      </c>
      <c r="U1332" s="26">
        <f ca="1">IFERROR(VLOOKUP(G1332,模型表!$C:$T,18,FALSE),0)</f>
        <v>0</v>
      </c>
      <c r="V1332" s="26">
        <f>IFERROR(VLOOKUP(G1332,模型表!$C:$J,8,FALSE),0)</f>
        <v>0</v>
      </c>
      <c r="W1332" s="26" t="s">
        <v>1081</v>
      </c>
      <c r="X1332" s="26" t="s">
        <v>1097</v>
      </c>
      <c r="Y1332" s="26" t="str" cm="1">
        <f t="array" aca="1" ref="Y1332" ca="1">INDEX(E:E,SMALL(IF($F$2:$F$3000,ROW($2:$3000),4^8),ROW(A1331)))&amp;""</f>
        <v/>
      </c>
      <c r="Z1332" s="26" t="str">
        <f t="shared" ca="1" si="22"/>
        <v/>
      </c>
      <c r="AA1332" s="26" t="str">
        <f t="shared" ca="1" si="23"/>
        <v/>
      </c>
      <c r="AC1332" s="26" t="str">
        <f ca="1">IFERROR(IFERROR(VLOOKUP($V1332,索引表!$L$7:$O$13,2,FALSE)*VLOOKUP(VLOOKUP($G1332,索引表!$R:$U,4,FALSE),索引表!$I$18:$L$30,2,FALSE)*VLOOKUP($U1332,索引表!E:F,2,FALSE),IF($U1332="小怪",0.738,"")),0)</f>
        <v/>
      </c>
      <c r="AD1332" s="26" t="str">
        <f ca="1">IFERROR(IFERROR(VLOOKUP($V1332,索引表!$L$7:$O$13,3,FALSE)*VLOOKUP(VLOOKUP($G1332,索引表!$R:$U,4,FALSE),索引表!$I$18:$L$30,3,FALSE)*VLOOKUP($U1332,索引表!G:H,2,FALSE)*0.3,IF($U1332="小怪",0.2,"")),0)</f>
        <v/>
      </c>
      <c r="AE1332" s="3"/>
    </row>
    <row r="1333" spans="1:31" x14ac:dyDescent="0.2">
      <c r="A1333" s="3" t="s">
        <v>1457</v>
      </c>
      <c r="B1333" s="3" t="str">
        <f t="shared" si="21"/>
        <v>P37</v>
      </c>
      <c r="C1333" s="3" t="s">
        <v>541</v>
      </c>
      <c r="D1333" s="3" t="s">
        <v>544</v>
      </c>
      <c r="E1333" t="str">
        <f t="shared" si="20"/>
        <v>M22P37U04N09</v>
      </c>
      <c r="F1333" s="26">
        <f ca="1">IFERROR(VLOOKUP(G1333,模型表!C:U,19,0),0)</f>
        <v>0</v>
      </c>
      <c r="H1333" s="26" t="str">
        <f ca="1">IFERROR(IF($F1333=0,"",(VLOOKUP(RIGHT(A1333,2)+0,难度表!B:F,3,FALSE)*K1333+N1333)),0)</f>
        <v/>
      </c>
      <c r="I1333" s="26" t="str">
        <f ca="1">IFERROR(IF($F1333=0,"",(VLOOKUP(RIGHT(B1333,2)+0,难度表!B:F,4,FALSE)*L1333+O1333)),0)</f>
        <v/>
      </c>
      <c r="J1333" s="26" t="str">
        <f ca="1">IFERROR(IF($F1333=0,"",(VLOOKUP(RIGHT(B1333,2)+0,难度表!B:F,5,FALSE)*M1333+P1333)),0)</f>
        <v/>
      </c>
      <c r="K1333" s="26" t="s">
        <v>1081</v>
      </c>
      <c r="L1333" s="26" t="s">
        <v>1081</v>
      </c>
      <c r="M1333" s="3" t="s">
        <v>1081</v>
      </c>
      <c r="N1333" s="26">
        <v>0</v>
      </c>
      <c r="O1333" s="26">
        <v>0</v>
      </c>
      <c r="P1333" s="26">
        <v>0</v>
      </c>
      <c r="Q1333" s="26">
        <v>0</v>
      </c>
      <c r="R1333" s="58" t="s">
        <v>545</v>
      </c>
      <c r="S1333" s="26">
        <v>1</v>
      </c>
      <c r="T1333" s="26">
        <v>0</v>
      </c>
      <c r="U1333" s="26">
        <f ca="1">IFERROR(VLOOKUP(G1333,模型表!$C:$T,18,FALSE),0)</f>
        <v>0</v>
      </c>
      <c r="V1333" s="26">
        <f>IFERROR(VLOOKUP(G1333,模型表!$C:$J,8,FALSE),0)</f>
        <v>0</v>
      </c>
      <c r="W1333" s="26" t="s">
        <v>1081</v>
      </c>
      <c r="X1333" s="26" t="s">
        <v>1097</v>
      </c>
      <c r="Y1333" s="26" t="str" cm="1">
        <f t="array" aca="1" ref="Y1333" ca="1">INDEX(E:E,SMALL(IF($F$2:$F$3000,ROW($2:$3000),4^8),ROW(A1332)))&amp;""</f>
        <v/>
      </c>
      <c r="Z1333" s="26" t="str">
        <f t="shared" ca="1" si="22"/>
        <v/>
      </c>
      <c r="AA1333" s="26" t="str">
        <f t="shared" ca="1" si="23"/>
        <v/>
      </c>
      <c r="AC1333" s="26" t="str">
        <f ca="1">IFERROR(IFERROR(VLOOKUP($V1333,索引表!$L$7:$O$13,2,FALSE)*VLOOKUP(VLOOKUP($G1333,索引表!$R:$U,4,FALSE),索引表!$I$18:$L$30,2,FALSE)*VLOOKUP($U1333,索引表!E:F,2,FALSE),IF($U1333="小怪",0.738,"")),0)</f>
        <v/>
      </c>
      <c r="AD1333" s="26" t="str">
        <f ca="1">IFERROR(IFERROR(VLOOKUP($V1333,索引表!$L$7:$O$13,3,FALSE)*VLOOKUP(VLOOKUP($G1333,索引表!$R:$U,4,FALSE),索引表!$I$18:$L$30,3,FALSE)*VLOOKUP($U1333,索引表!G:H,2,FALSE)*0.3,IF($U1333="小怪",0.2,"")),0)</f>
        <v/>
      </c>
      <c r="AE1333" s="3" t="str">
        <f ca="1">IF(V1333="N08",索引表!$D$12,IFERROR(VLOOKUP(AM1333,索引表!$I$3:$J$5,2,FALSE)*VLOOKUP(AN1333,索引表!$L$7:$O$13,4,FALSE)*VLOOKUP(VLOOKUP(Y1333,索引表!$R:$U,4,FALSE),索引表!$I$18:$L$30,4,FALSE),IF(AN1333="小怪",1*3.45*0.9*0.9,"")))</f>
        <v/>
      </c>
    </row>
    <row r="1334" spans="1:31" x14ac:dyDescent="0.2">
      <c r="A1334" s="3" t="s">
        <v>1457</v>
      </c>
      <c r="B1334" s="3" t="str">
        <f t="shared" si="21"/>
        <v>P38</v>
      </c>
      <c r="C1334" s="3" t="s">
        <v>532</v>
      </c>
      <c r="D1334" s="3" t="s">
        <v>533</v>
      </c>
      <c r="E1334" t="str">
        <f t="shared" si="20"/>
        <v>M22P38U01N01</v>
      </c>
      <c r="F1334" s="26">
        <f ca="1">IFERROR(VLOOKUP(G1334,模型表!C:U,19,0),0)</f>
        <v>0</v>
      </c>
      <c r="H1334" s="26" t="str">
        <f ca="1">IFERROR(IF($F1334=0,"",(VLOOKUP(RIGHT(A1334,2)+0,难度表!B:F,3,FALSE)*K1334+N1334)),0)</f>
        <v/>
      </c>
      <c r="I1334" s="26" t="str">
        <f ca="1">IFERROR(IF($F1334=0,"",(VLOOKUP(RIGHT(B1334,2)+0,难度表!B:F,4,FALSE)*L1334+O1334)),0)</f>
        <v/>
      </c>
      <c r="J1334" s="26" t="str">
        <f ca="1">IFERROR(IF($F1334=0,"",(VLOOKUP(RIGHT(B1334,2)+0,难度表!B:F,5,FALSE)*M1334+P1334)),0)</f>
        <v/>
      </c>
      <c r="K1334" s="26" t="s">
        <v>1081</v>
      </c>
      <c r="L1334" s="26" t="s">
        <v>1081</v>
      </c>
      <c r="M1334" s="3" t="s">
        <v>1081</v>
      </c>
      <c r="N1334" s="26">
        <v>0</v>
      </c>
      <c r="O1334" s="26">
        <v>0</v>
      </c>
      <c r="P1334" s="26">
        <v>0</v>
      </c>
      <c r="Q1334" s="26">
        <v>0</v>
      </c>
      <c r="R1334" s="58" t="s">
        <v>545</v>
      </c>
      <c r="S1334" s="26">
        <v>1</v>
      </c>
      <c r="T1334" s="26">
        <v>0</v>
      </c>
      <c r="U1334" s="26">
        <f ca="1">IFERROR(VLOOKUP(G1334,模型表!$C:$T,18,FALSE),0)</f>
        <v>0</v>
      </c>
      <c r="V1334" s="26">
        <f>IFERROR(VLOOKUP(G1334,模型表!$C:$J,8,FALSE),0)</f>
        <v>0</v>
      </c>
      <c r="W1334" s="26" t="s">
        <v>1081</v>
      </c>
      <c r="X1334" s="26" t="s">
        <v>1097</v>
      </c>
      <c r="Y1334" s="26" t="str" cm="1">
        <f t="array" aca="1" ref="Y1334" ca="1">INDEX(E:E,SMALL(IF($F$2:$F$3000,ROW($2:$3000),4^8),ROW(A1333)))&amp;""</f>
        <v/>
      </c>
      <c r="Z1334" s="26" t="str">
        <f t="shared" ca="1" si="22"/>
        <v/>
      </c>
      <c r="AA1334" s="26" t="str">
        <f t="shared" ca="1" si="23"/>
        <v/>
      </c>
      <c r="AC1334" s="26" t="str">
        <f ca="1">IFERROR(IFERROR(VLOOKUP($V1334,索引表!$L$7:$O$13,2,FALSE)*VLOOKUP(VLOOKUP($G1334,索引表!$R:$U,4,FALSE),索引表!$I$18:$L$30,2,FALSE)*VLOOKUP($U1334,索引表!E:F,2,FALSE),IF($U1334="小怪",0.738,"")),0)</f>
        <v/>
      </c>
      <c r="AD1334" s="26" t="str">
        <f ca="1">IFERROR(IFERROR(VLOOKUP($V1334,索引表!$L$7:$O$13,3,FALSE)*VLOOKUP(VLOOKUP($G1334,索引表!$R:$U,4,FALSE),索引表!$I$18:$L$30,3,FALSE)*VLOOKUP($U1334,索引表!G:H,2,FALSE)*0.3,IF($U1334="小怪",0.2,"")),0)</f>
        <v/>
      </c>
      <c r="AE1334" s="3" t="str">
        <f ca="1">IF(V1334="N08",索引表!$D$12,IFERROR(VLOOKUP(AM1334,索引表!$I$3:$J$5,2,FALSE)*VLOOKUP(AN1334,索引表!$L$7:$O$13,4,FALSE)*VLOOKUP(VLOOKUP(Y1334,索引表!$R:$U,4,FALSE),索引表!$I$18:$L$30,4,FALSE),IF(AN1334="小怪",1*3.45*0.9*0.9,"")))</f>
        <v/>
      </c>
    </row>
    <row r="1335" spans="1:31" x14ac:dyDescent="0.2">
      <c r="A1335" s="3" t="s">
        <v>1457</v>
      </c>
      <c r="B1335" s="3" t="str">
        <f t="shared" si="21"/>
        <v>P38</v>
      </c>
      <c r="C1335" s="3" t="s">
        <v>532</v>
      </c>
      <c r="D1335" s="3" t="s">
        <v>534</v>
      </c>
      <c r="E1335" t="str">
        <f t="shared" si="20"/>
        <v>M22P38U01N02</v>
      </c>
      <c r="F1335" s="26">
        <f ca="1">IFERROR(VLOOKUP(G1335,模型表!C:U,19,0),0)</f>
        <v>0</v>
      </c>
      <c r="H1335" s="26" t="str">
        <f ca="1">IFERROR(IF($F1335=0,"",(VLOOKUP(RIGHT(A1335,2)+0,难度表!B:F,3,FALSE)*K1335+N1335)),0)</f>
        <v/>
      </c>
      <c r="I1335" s="26" t="str">
        <f ca="1">IFERROR(IF($F1335=0,"",(VLOOKUP(RIGHT(B1335,2)+0,难度表!B:F,4,FALSE)*L1335+O1335)),0)</f>
        <v/>
      </c>
      <c r="J1335" s="26" t="str">
        <f ca="1">IFERROR(IF($F1335=0,"",(VLOOKUP(RIGHT(B1335,2)+0,难度表!B:F,5,FALSE)*M1335+P1335)),0)</f>
        <v/>
      </c>
      <c r="K1335" s="26" t="s">
        <v>1081</v>
      </c>
      <c r="L1335" s="26" t="s">
        <v>1081</v>
      </c>
      <c r="M1335" s="3" t="s">
        <v>1081</v>
      </c>
      <c r="N1335" s="26">
        <v>0</v>
      </c>
      <c r="O1335" s="26">
        <v>0</v>
      </c>
      <c r="P1335" s="26">
        <v>0</v>
      </c>
      <c r="Q1335" s="26">
        <v>0</v>
      </c>
      <c r="R1335" s="58" t="s">
        <v>545</v>
      </c>
      <c r="S1335" s="26">
        <v>1</v>
      </c>
      <c r="T1335" s="26">
        <v>0</v>
      </c>
      <c r="U1335" s="26">
        <f ca="1">IFERROR(VLOOKUP(G1335,模型表!$C:$T,18,FALSE),0)</f>
        <v>0</v>
      </c>
      <c r="V1335" s="26">
        <f>IFERROR(VLOOKUP(G1335,模型表!$C:$J,8,FALSE),0)</f>
        <v>0</v>
      </c>
      <c r="W1335" s="26" t="s">
        <v>1081</v>
      </c>
      <c r="X1335" s="26" t="s">
        <v>1097</v>
      </c>
      <c r="Y1335" s="26" t="str" cm="1">
        <f t="array" aca="1" ref="Y1335" ca="1">INDEX(E:E,SMALL(IF($F$2:$F$3000,ROW($2:$3000),4^8),ROW(A1334)))&amp;""</f>
        <v/>
      </c>
      <c r="Z1335" s="26" t="str">
        <f t="shared" ca="1" si="22"/>
        <v/>
      </c>
      <c r="AA1335" s="26" t="str">
        <f t="shared" ca="1" si="23"/>
        <v/>
      </c>
      <c r="AC1335" s="26" t="str">
        <f ca="1">IFERROR(IFERROR(VLOOKUP($V1335,索引表!$L$7:$O$13,2,FALSE)*VLOOKUP(VLOOKUP($G1335,索引表!$R:$U,4,FALSE),索引表!$I$18:$L$30,2,FALSE)*VLOOKUP($U1335,索引表!E:F,2,FALSE),IF($U1335="小怪",0.738,"")),0)</f>
        <v/>
      </c>
      <c r="AD1335" s="26" t="str">
        <f ca="1">IFERROR(IFERROR(VLOOKUP($V1335,索引表!$L$7:$O$13,3,FALSE)*VLOOKUP(VLOOKUP($G1335,索引表!$R:$U,4,FALSE),索引表!$I$18:$L$30,3,FALSE)*VLOOKUP($U1335,索引表!G:H,2,FALSE)*0.3,IF($U1335="小怪",0.2,"")),0)</f>
        <v/>
      </c>
      <c r="AE1335" s="3" t="str">
        <f ca="1">IF(V1335="N08",索引表!$D$12,IFERROR(VLOOKUP(AM1335,索引表!$I$3:$J$5,2,FALSE)*VLOOKUP(AN1335,索引表!$L$7:$O$13,4,FALSE)*VLOOKUP(VLOOKUP(Y1335,索引表!$R:$U,4,FALSE),索引表!$I$18:$L$30,4,FALSE),IF(AN1335="小怪",1*3.45*0.9*0.9,"")))</f>
        <v/>
      </c>
    </row>
    <row r="1336" spans="1:31" x14ac:dyDescent="0.2">
      <c r="A1336" s="3" t="s">
        <v>1457</v>
      </c>
      <c r="B1336" s="3" t="str">
        <f t="shared" si="21"/>
        <v>P38</v>
      </c>
      <c r="C1336" s="3" t="s">
        <v>532</v>
      </c>
      <c r="D1336" s="3" t="s">
        <v>535</v>
      </c>
      <c r="E1336" t="str">
        <f t="shared" si="20"/>
        <v>M22P38U01N03</v>
      </c>
      <c r="F1336" s="26">
        <f ca="1">IFERROR(VLOOKUP(G1336,模型表!C:U,19,0),0)</f>
        <v>0</v>
      </c>
      <c r="H1336" s="26" t="str">
        <f ca="1">IFERROR(IF($F1336=0,"",(VLOOKUP(RIGHT(A1336,2)+0,难度表!B:F,3,FALSE)*K1336+N1336)),0)</f>
        <v/>
      </c>
      <c r="I1336" s="26" t="str">
        <f ca="1">IFERROR(IF($F1336=0,"",(VLOOKUP(RIGHT(B1336,2)+0,难度表!B:F,4,FALSE)*L1336+O1336)),0)</f>
        <v/>
      </c>
      <c r="J1336" s="26" t="str">
        <f ca="1">IFERROR(IF($F1336=0,"",(VLOOKUP(RIGHT(B1336,2)+0,难度表!B:F,5,FALSE)*M1336+P1336)),0)</f>
        <v/>
      </c>
      <c r="K1336" s="26" t="s">
        <v>1081</v>
      </c>
      <c r="L1336" s="26" t="s">
        <v>1081</v>
      </c>
      <c r="M1336" s="3" t="s">
        <v>1081</v>
      </c>
      <c r="N1336" s="26">
        <v>0</v>
      </c>
      <c r="O1336" s="26">
        <v>0</v>
      </c>
      <c r="P1336" s="26">
        <v>0</v>
      </c>
      <c r="Q1336" s="26">
        <v>0</v>
      </c>
      <c r="R1336" s="58" t="s">
        <v>545</v>
      </c>
      <c r="S1336" s="26">
        <v>1</v>
      </c>
      <c r="T1336" s="26">
        <v>0</v>
      </c>
      <c r="U1336" s="26">
        <f ca="1">IFERROR(VLOOKUP(G1336,模型表!$C:$T,18,FALSE),0)</f>
        <v>0</v>
      </c>
      <c r="V1336" s="26">
        <f>IFERROR(VLOOKUP(G1336,模型表!$C:$J,8,FALSE),0)</f>
        <v>0</v>
      </c>
      <c r="W1336" s="26" t="s">
        <v>1081</v>
      </c>
      <c r="X1336" s="26" t="s">
        <v>1097</v>
      </c>
      <c r="Y1336" s="26" t="str" cm="1">
        <f t="array" aca="1" ref="Y1336" ca="1">INDEX(E:E,SMALL(IF($F$2:$F$3000,ROW($2:$3000),4^8),ROW(A1335)))&amp;""</f>
        <v/>
      </c>
      <c r="Z1336" s="26" t="str">
        <f t="shared" ca="1" si="22"/>
        <v/>
      </c>
      <c r="AA1336" s="26" t="str">
        <f t="shared" ca="1" si="23"/>
        <v/>
      </c>
      <c r="AC1336" s="26" t="str">
        <f ca="1">IFERROR(IFERROR(VLOOKUP($V1336,索引表!$L$7:$O$13,2,FALSE)*VLOOKUP(VLOOKUP($G1336,索引表!$R:$U,4,FALSE),索引表!$I$18:$L$30,2,FALSE)*VLOOKUP($U1336,索引表!E:F,2,FALSE),IF($U1336="小怪",0.738,"")),0)</f>
        <v/>
      </c>
      <c r="AD1336" s="26" t="str">
        <f ca="1">IFERROR(IFERROR(VLOOKUP($V1336,索引表!$L$7:$O$13,3,FALSE)*VLOOKUP(VLOOKUP($G1336,索引表!$R:$U,4,FALSE),索引表!$I$18:$L$30,3,FALSE)*VLOOKUP($U1336,索引表!G:H,2,FALSE)*0.3,IF($U1336="小怪",0.2,"")),0)</f>
        <v/>
      </c>
      <c r="AE1336" s="3" t="str">
        <f ca="1">IF(V1336="N08",索引表!$D$12,IFERROR(VLOOKUP(AM1336,索引表!$I$3:$J$5,2,FALSE)*VLOOKUP(AN1336,索引表!$L$7:$O$13,4,FALSE)*VLOOKUP(VLOOKUP(Y1336,索引表!$R:$U,4,FALSE),索引表!$I$18:$L$30,4,FALSE),IF(AN1336="小怪",1*3.45*0.9*0.9,"")))</f>
        <v/>
      </c>
    </row>
    <row r="1337" spans="1:31" x14ac:dyDescent="0.2">
      <c r="A1337" s="3" t="s">
        <v>1457</v>
      </c>
      <c r="B1337" s="3" t="str">
        <f t="shared" si="21"/>
        <v>P38</v>
      </c>
      <c r="C1337" s="3" t="s">
        <v>532</v>
      </c>
      <c r="D1337" s="3" t="s">
        <v>536</v>
      </c>
      <c r="E1337" t="str">
        <f t="shared" si="20"/>
        <v>M22P38U01N04</v>
      </c>
      <c r="F1337" s="26">
        <f ca="1">IFERROR(VLOOKUP(G1337,模型表!C:U,19,0),0)</f>
        <v>0</v>
      </c>
      <c r="H1337" s="26" t="str">
        <f ca="1">IFERROR(IF($F1337=0,"",(VLOOKUP(RIGHT(A1337,2)+0,难度表!B:F,3,FALSE)*K1337+N1337)),0)</f>
        <v/>
      </c>
      <c r="I1337" s="26" t="str">
        <f ca="1">IFERROR(IF($F1337=0,"",(VLOOKUP(RIGHT(B1337,2)+0,难度表!B:F,4,FALSE)*L1337+O1337)),0)</f>
        <v/>
      </c>
      <c r="J1337" s="26" t="str">
        <f ca="1">IFERROR(IF($F1337=0,"",(VLOOKUP(RIGHT(B1337,2)+0,难度表!B:F,5,FALSE)*M1337+P1337)),0)</f>
        <v/>
      </c>
      <c r="K1337" s="26" t="s">
        <v>1081</v>
      </c>
      <c r="L1337" s="26" t="s">
        <v>1081</v>
      </c>
      <c r="M1337" s="3" t="s">
        <v>1081</v>
      </c>
      <c r="N1337" s="26">
        <v>0</v>
      </c>
      <c r="O1337" s="26">
        <v>0</v>
      </c>
      <c r="P1337" s="26">
        <v>0</v>
      </c>
      <c r="Q1337" s="26">
        <v>0</v>
      </c>
      <c r="R1337" s="58" t="s">
        <v>545</v>
      </c>
      <c r="S1337" s="26">
        <v>1</v>
      </c>
      <c r="T1337" s="26">
        <v>0</v>
      </c>
      <c r="U1337" s="26">
        <f ca="1">IFERROR(VLOOKUP(G1337,模型表!$C:$T,18,FALSE),0)</f>
        <v>0</v>
      </c>
      <c r="V1337" s="26">
        <f>IFERROR(VLOOKUP(G1337,模型表!$C:$J,8,FALSE),0)</f>
        <v>0</v>
      </c>
      <c r="W1337" s="26" t="s">
        <v>1081</v>
      </c>
      <c r="X1337" s="26" t="s">
        <v>1097</v>
      </c>
      <c r="Y1337" s="26" t="str" cm="1">
        <f t="array" aca="1" ref="Y1337" ca="1">INDEX(E:E,SMALL(IF($F$2:$F$3000,ROW($2:$3000),4^8),ROW(A1336)))&amp;""</f>
        <v/>
      </c>
      <c r="Z1337" s="26" t="str">
        <f t="shared" ca="1" si="22"/>
        <v/>
      </c>
      <c r="AA1337" s="26" t="str">
        <f t="shared" ca="1" si="23"/>
        <v/>
      </c>
      <c r="AC1337" s="26" t="str">
        <f ca="1">IFERROR(IFERROR(VLOOKUP($V1337,索引表!$L$7:$O$13,2,FALSE)*VLOOKUP(VLOOKUP($G1337,索引表!$R:$U,4,FALSE),索引表!$I$18:$L$30,2,FALSE)*VLOOKUP($U1337,索引表!E:F,2,FALSE),IF($U1337="小怪",0.738,"")),0)</f>
        <v/>
      </c>
      <c r="AD1337" s="26" t="str">
        <f ca="1">IFERROR(IFERROR(VLOOKUP($V1337,索引表!$L$7:$O$13,3,FALSE)*VLOOKUP(VLOOKUP($G1337,索引表!$R:$U,4,FALSE),索引表!$I$18:$L$30,3,FALSE)*VLOOKUP($U1337,索引表!G:H,2,FALSE)*0.3,IF($U1337="小怪",0.2,"")),0)</f>
        <v/>
      </c>
      <c r="AE1337" s="3" t="str">
        <f ca="1">IF(V1337="N08",索引表!$D$12,IFERROR(VLOOKUP(AM1337,索引表!$I$3:$J$5,2,FALSE)*VLOOKUP(AN1337,索引表!$L$7:$O$13,4,FALSE)*VLOOKUP(VLOOKUP(Y1337,索引表!$R:$U,4,FALSE),索引表!$I$18:$L$30,4,FALSE),IF(AN1337="小怪",1*3.45*0.9*0.9,"")))</f>
        <v/>
      </c>
    </row>
    <row r="1338" spans="1:31" x14ac:dyDescent="0.2">
      <c r="A1338" s="3" t="s">
        <v>1457</v>
      </c>
      <c r="B1338" s="3" t="str">
        <f t="shared" si="21"/>
        <v>P38</v>
      </c>
      <c r="C1338" s="3" t="s">
        <v>532</v>
      </c>
      <c r="D1338" s="3" t="s">
        <v>537</v>
      </c>
      <c r="E1338" t="str">
        <f t="shared" si="20"/>
        <v>M22P38U01N05</v>
      </c>
      <c r="F1338" s="26">
        <f ca="1">IFERROR(VLOOKUP(G1338,模型表!C:U,19,0),0)</f>
        <v>0</v>
      </c>
      <c r="H1338" s="26" t="str">
        <f ca="1">IFERROR(IF($F1338=0,"",(VLOOKUP(RIGHT(A1338,2)+0,难度表!B:F,3,FALSE)*K1338+N1338)),0)</f>
        <v/>
      </c>
      <c r="I1338" s="26" t="str">
        <f ca="1">IFERROR(IF($F1338=0,"",(VLOOKUP(RIGHT(B1338,2)+0,难度表!B:F,4,FALSE)*L1338+O1338)),0)</f>
        <v/>
      </c>
      <c r="J1338" s="26" t="str">
        <f ca="1">IFERROR(IF($F1338=0,"",(VLOOKUP(RIGHT(B1338,2)+0,难度表!B:F,5,FALSE)*M1338+P1338)),0)</f>
        <v/>
      </c>
      <c r="K1338" s="26" t="s">
        <v>1081</v>
      </c>
      <c r="L1338" s="26" t="s">
        <v>1081</v>
      </c>
      <c r="M1338" s="3" t="s">
        <v>1081</v>
      </c>
      <c r="N1338" s="26">
        <v>0</v>
      </c>
      <c r="O1338" s="26">
        <v>0</v>
      </c>
      <c r="P1338" s="26">
        <v>0</v>
      </c>
      <c r="Q1338" s="26">
        <v>0</v>
      </c>
      <c r="R1338" s="58" t="s">
        <v>545</v>
      </c>
      <c r="S1338" s="26">
        <v>1</v>
      </c>
      <c r="T1338" s="26">
        <v>0</v>
      </c>
      <c r="U1338" s="26">
        <f ca="1">IFERROR(VLOOKUP(G1338,模型表!$C:$T,18,FALSE),0)</f>
        <v>0</v>
      </c>
      <c r="V1338" s="26">
        <f>IFERROR(VLOOKUP(G1338,模型表!$C:$J,8,FALSE),0)</f>
        <v>0</v>
      </c>
      <c r="W1338" s="26" t="s">
        <v>1081</v>
      </c>
      <c r="X1338" s="26" t="s">
        <v>1097</v>
      </c>
      <c r="Y1338" s="26" t="str" cm="1">
        <f t="array" aca="1" ref="Y1338" ca="1">INDEX(E:E,SMALL(IF($F$2:$F$3000,ROW($2:$3000),4^8),ROW(A1337)))&amp;""</f>
        <v/>
      </c>
      <c r="Z1338" s="26" t="str">
        <f t="shared" ca="1" si="22"/>
        <v/>
      </c>
      <c r="AA1338" s="26" t="str">
        <f t="shared" ca="1" si="23"/>
        <v/>
      </c>
      <c r="AC1338" s="26" t="str">
        <f ca="1">IFERROR(IFERROR(VLOOKUP($V1338,索引表!$L$7:$O$13,2,FALSE)*VLOOKUP(VLOOKUP($G1338,索引表!$R:$U,4,FALSE),索引表!$I$18:$L$30,2,FALSE)*VLOOKUP($U1338,索引表!E:F,2,FALSE),IF($U1338="小怪",0.738,"")),0)</f>
        <v/>
      </c>
      <c r="AD1338" s="26" t="str">
        <f ca="1">IFERROR(IFERROR(VLOOKUP($V1338,索引表!$L$7:$O$13,3,FALSE)*VLOOKUP(VLOOKUP($G1338,索引表!$R:$U,4,FALSE),索引表!$I$18:$L$30,3,FALSE)*VLOOKUP($U1338,索引表!G:H,2,FALSE)*0.3,IF($U1338="小怪",0.2,"")),0)</f>
        <v/>
      </c>
      <c r="AE1338" s="3" t="str">
        <f ca="1">IF(V1338="N08",索引表!$D$12,IFERROR(VLOOKUP(AM1338,索引表!$I$3:$J$5,2,FALSE)*VLOOKUP(AN1338,索引表!$L$7:$O$13,4,FALSE)*VLOOKUP(VLOOKUP(Y1338,索引表!$R:$U,4,FALSE),索引表!$I$18:$L$30,4,FALSE),IF(AN1338="小怪",1*3.45*0.9*0.9,"")))</f>
        <v/>
      </c>
    </row>
    <row r="1339" spans="1:31" x14ac:dyDescent="0.2">
      <c r="A1339" s="3" t="s">
        <v>1457</v>
      </c>
      <c r="B1339" s="3" t="str">
        <f t="shared" si="21"/>
        <v>P38</v>
      </c>
      <c r="C1339" s="3" t="s">
        <v>532</v>
      </c>
      <c r="D1339" s="3" t="s">
        <v>538</v>
      </c>
      <c r="E1339" t="str">
        <f t="shared" si="20"/>
        <v>M22P38U01N06</v>
      </c>
      <c r="F1339" s="26">
        <f ca="1">IFERROR(VLOOKUP(G1339,模型表!C:U,19,0),0)</f>
        <v>0</v>
      </c>
      <c r="H1339" s="26" t="str">
        <f ca="1">IFERROR(IF($F1339=0,"",(VLOOKUP(RIGHT(A1339,2)+0,难度表!B:F,3,FALSE)*K1339+N1339)),0)</f>
        <v/>
      </c>
      <c r="I1339" s="26" t="str">
        <f ca="1">IFERROR(IF($F1339=0,"",(VLOOKUP(RIGHT(B1339,2)+0,难度表!B:F,4,FALSE)*L1339+O1339)),0)</f>
        <v/>
      </c>
      <c r="J1339" s="26" t="str">
        <f ca="1">IFERROR(IF($F1339=0,"",(VLOOKUP(RIGHT(B1339,2)+0,难度表!B:F,5,FALSE)*M1339+P1339)),0)</f>
        <v/>
      </c>
      <c r="K1339" s="26" t="s">
        <v>1081</v>
      </c>
      <c r="L1339" s="26" t="s">
        <v>1081</v>
      </c>
      <c r="M1339" s="3" t="s">
        <v>1081</v>
      </c>
      <c r="N1339" s="26">
        <v>0</v>
      </c>
      <c r="O1339" s="26">
        <v>0</v>
      </c>
      <c r="P1339" s="26">
        <v>0</v>
      </c>
      <c r="Q1339" s="26">
        <v>0</v>
      </c>
      <c r="R1339" s="58" t="s">
        <v>545</v>
      </c>
      <c r="S1339" s="26">
        <v>1</v>
      </c>
      <c r="T1339" s="26">
        <v>0</v>
      </c>
      <c r="U1339" s="26">
        <f ca="1">IFERROR(VLOOKUP(G1339,模型表!$C:$T,18,FALSE),0)</f>
        <v>0</v>
      </c>
      <c r="V1339" s="26">
        <f>IFERROR(VLOOKUP(G1339,模型表!$C:$J,8,FALSE),0)</f>
        <v>0</v>
      </c>
      <c r="W1339" s="26" t="s">
        <v>1081</v>
      </c>
      <c r="X1339" s="26" t="s">
        <v>1097</v>
      </c>
      <c r="Y1339" s="26" t="str" cm="1">
        <f t="array" aca="1" ref="Y1339" ca="1">INDEX(E:E,SMALL(IF($F$2:$F$3000,ROW($2:$3000),4^8),ROW(A1338)))&amp;""</f>
        <v/>
      </c>
      <c r="Z1339" s="26" t="str">
        <f t="shared" ca="1" si="22"/>
        <v/>
      </c>
      <c r="AA1339" s="26" t="str">
        <f t="shared" ca="1" si="23"/>
        <v/>
      </c>
      <c r="AC1339" s="26" t="str">
        <f ca="1">IFERROR(IFERROR(VLOOKUP($V1339,索引表!$L$7:$O$13,2,FALSE)*VLOOKUP(VLOOKUP($G1339,索引表!$R:$U,4,FALSE),索引表!$I$18:$L$30,2,FALSE)*VLOOKUP($U1339,索引表!E:F,2,FALSE),IF($U1339="小怪",0.738,"")),0)</f>
        <v/>
      </c>
      <c r="AD1339" s="26" t="str">
        <f ca="1">IFERROR(IFERROR(VLOOKUP($V1339,索引表!$L$7:$O$13,3,FALSE)*VLOOKUP(VLOOKUP($G1339,索引表!$R:$U,4,FALSE),索引表!$I$18:$L$30,3,FALSE)*VLOOKUP($U1339,索引表!G:H,2,FALSE)*0.3,IF($U1339="小怪",0.2,"")),0)</f>
        <v/>
      </c>
      <c r="AE1339" s="3" t="str">
        <f ca="1">IF(V1339="N08",索引表!$D$12,IFERROR(VLOOKUP(AM1339,索引表!$I$3:$J$5,2,FALSE)*VLOOKUP(AN1339,索引表!$L$7:$O$13,4,FALSE)*VLOOKUP(VLOOKUP(Y1339,索引表!$R:$U,4,FALSE),索引表!$I$18:$L$30,4,FALSE),IF(AN1339="小怪",1*3.45*0.9*0.9,"")))</f>
        <v/>
      </c>
    </row>
    <row r="1340" spans="1:31" x14ac:dyDescent="0.2">
      <c r="A1340" s="3" t="s">
        <v>1457</v>
      </c>
      <c r="B1340" s="3" t="str">
        <f t="shared" si="21"/>
        <v>P38</v>
      </c>
      <c r="C1340" s="3" t="s">
        <v>532</v>
      </c>
      <c r="D1340" s="3" t="s">
        <v>542</v>
      </c>
      <c r="E1340" t="str">
        <f t="shared" si="20"/>
        <v>M22P38U01N07</v>
      </c>
      <c r="F1340" s="26">
        <f ca="1">IFERROR(VLOOKUP(G1340,模型表!C:U,19,0),0)</f>
        <v>0</v>
      </c>
      <c r="H1340" s="26" t="str">
        <f ca="1">IFERROR(IF($F1340=0,"",(VLOOKUP(RIGHT(A1340,2)+0,难度表!B:F,3,FALSE)*K1340+N1340)),0)</f>
        <v/>
      </c>
      <c r="I1340" s="26" t="str">
        <f ca="1">IFERROR(IF($F1340=0,"",(VLOOKUP(RIGHT(B1340,2)+0,难度表!B:F,4,FALSE)*L1340+O1340)),0)</f>
        <v/>
      </c>
      <c r="J1340" s="26" t="str">
        <f ca="1">IFERROR(IF($F1340=0,"",(VLOOKUP(RIGHT(B1340,2)+0,难度表!B:F,5,FALSE)*M1340+P1340)),0)</f>
        <v/>
      </c>
      <c r="K1340" s="26" t="s">
        <v>1081</v>
      </c>
      <c r="L1340" s="26" t="s">
        <v>1081</v>
      </c>
      <c r="M1340" s="3" t="s">
        <v>1081</v>
      </c>
      <c r="N1340" s="26">
        <v>0</v>
      </c>
      <c r="O1340" s="26">
        <v>0</v>
      </c>
      <c r="P1340" s="26">
        <v>0</v>
      </c>
      <c r="Q1340" s="26">
        <v>0</v>
      </c>
      <c r="R1340" s="58" t="s">
        <v>545</v>
      </c>
      <c r="S1340" s="26">
        <v>1</v>
      </c>
      <c r="T1340" s="26">
        <v>0</v>
      </c>
      <c r="U1340" s="26">
        <f ca="1">IFERROR(VLOOKUP(G1340,模型表!$C:$T,18,FALSE),0)</f>
        <v>0</v>
      </c>
      <c r="V1340" s="26">
        <f>IFERROR(VLOOKUP(G1340,模型表!$C:$J,8,FALSE),0)</f>
        <v>0</v>
      </c>
      <c r="W1340" s="26" t="s">
        <v>1081</v>
      </c>
      <c r="X1340" s="26" t="s">
        <v>1097</v>
      </c>
      <c r="Y1340" s="26" t="str" cm="1">
        <f t="array" aca="1" ref="Y1340" ca="1">INDEX(E:E,SMALL(IF($F$2:$F$3000,ROW($2:$3000),4^8),ROW(A1339)))&amp;""</f>
        <v/>
      </c>
      <c r="Z1340" s="26" t="str">
        <f t="shared" ca="1" si="22"/>
        <v/>
      </c>
      <c r="AA1340" s="26" t="str">
        <f t="shared" ca="1" si="23"/>
        <v/>
      </c>
      <c r="AC1340" s="26" t="str">
        <f ca="1">IFERROR(IFERROR(VLOOKUP($V1340,索引表!$L$7:$O$13,2,FALSE)*VLOOKUP(VLOOKUP($G1340,索引表!$R:$U,4,FALSE),索引表!$I$18:$L$30,2,FALSE)*VLOOKUP($U1340,索引表!E:F,2,FALSE),IF($U1340="小怪",0.738,"")),0)</f>
        <v/>
      </c>
      <c r="AD1340" s="26" t="str">
        <f ca="1">IFERROR(IFERROR(VLOOKUP($V1340,索引表!$L$7:$O$13,3,FALSE)*VLOOKUP(VLOOKUP($G1340,索引表!$R:$U,4,FALSE),索引表!$I$18:$L$30,3,FALSE)*VLOOKUP($U1340,索引表!G:H,2,FALSE)*0.3,IF($U1340="小怪",0.2,"")),0)</f>
        <v/>
      </c>
      <c r="AE1340" s="3" t="str">
        <f ca="1">IF(V1340="N08",索引表!$D$12,IFERROR(VLOOKUP(AM1340,索引表!$I$3:$J$5,2,FALSE)*VLOOKUP(AN1340,索引表!$L$7:$O$13,4,FALSE)*VLOOKUP(VLOOKUP(Y1340,索引表!$R:$U,4,FALSE),索引表!$I$18:$L$30,4,FALSE),IF(AN1340="小怪",1*3.45*0.9*0.9,"")))</f>
        <v/>
      </c>
    </row>
    <row r="1341" spans="1:31" x14ac:dyDescent="0.2">
      <c r="A1341" s="3" t="s">
        <v>1457</v>
      </c>
      <c r="B1341" s="3" t="str">
        <f t="shared" si="21"/>
        <v>P38</v>
      </c>
      <c r="C1341" s="3" t="s">
        <v>532</v>
      </c>
      <c r="D1341" s="3" t="s">
        <v>543</v>
      </c>
      <c r="E1341" t="str">
        <f t="shared" si="20"/>
        <v>M22P38U01N08</v>
      </c>
      <c r="F1341" s="26">
        <f ca="1">IFERROR(VLOOKUP(G1341,模型表!C:U,19,0),0)</f>
        <v>0</v>
      </c>
      <c r="H1341" s="26" t="str">
        <f ca="1">IFERROR(IF($F1341=0,"",(VLOOKUP(RIGHT(A1341,2)+0,难度表!B:F,3,FALSE)*K1341+N1341)),0)</f>
        <v/>
      </c>
      <c r="I1341" s="26" t="str">
        <f ca="1">IFERROR(IF($F1341=0,"",(VLOOKUP(RIGHT(B1341,2)+0,难度表!B:F,4,FALSE)*L1341+O1341)),0)</f>
        <v/>
      </c>
      <c r="J1341" s="26" t="str">
        <f ca="1">IFERROR(IF($F1341=0,"",(VLOOKUP(RIGHT(B1341,2)+0,难度表!B:F,5,FALSE)*M1341+P1341)),0)</f>
        <v/>
      </c>
      <c r="K1341" s="26" t="s">
        <v>1081</v>
      </c>
      <c r="L1341" s="26" t="s">
        <v>1081</v>
      </c>
      <c r="M1341" s="3"/>
      <c r="N1341" s="26">
        <v>0</v>
      </c>
      <c r="O1341" s="26">
        <v>0</v>
      </c>
      <c r="P1341" s="26">
        <v>0</v>
      </c>
      <c r="Q1341" s="26">
        <v>0</v>
      </c>
      <c r="R1341" s="59" t="s">
        <v>845</v>
      </c>
      <c r="S1341" s="26">
        <v>1</v>
      </c>
      <c r="T1341" s="26">
        <v>0</v>
      </c>
      <c r="U1341" s="26">
        <f ca="1">IFERROR(VLOOKUP(G1341,模型表!$C:$T,18,FALSE),0)</f>
        <v>0</v>
      </c>
      <c r="V1341" s="26">
        <f>IFERROR(VLOOKUP(G1341,模型表!$C:$J,8,FALSE),0)</f>
        <v>0</v>
      </c>
      <c r="W1341" s="26" t="s">
        <v>1081</v>
      </c>
      <c r="X1341" s="26" t="s">
        <v>1097</v>
      </c>
      <c r="Y1341" s="26" t="str" cm="1">
        <f t="array" aca="1" ref="Y1341" ca="1">INDEX(E:E,SMALL(IF($F$2:$F$3000,ROW($2:$3000),4^8),ROW(A1340)))&amp;""</f>
        <v/>
      </c>
      <c r="Z1341" s="26" t="str">
        <f t="shared" ca="1" si="22"/>
        <v/>
      </c>
      <c r="AA1341" s="26" t="str">
        <f t="shared" ca="1" si="23"/>
        <v/>
      </c>
      <c r="AC1341" s="26" t="str">
        <f ca="1">IFERROR(IFERROR(VLOOKUP($V1341,索引表!$L$7:$O$13,2,FALSE)*VLOOKUP(VLOOKUP($G1341,索引表!$R:$U,4,FALSE),索引表!$I$18:$L$30,2,FALSE)*VLOOKUP($U1341,索引表!E:F,2,FALSE),IF($U1341="小怪",0.738,"")),0)</f>
        <v/>
      </c>
      <c r="AD1341" s="26" t="str">
        <f ca="1">IFERROR(IFERROR(VLOOKUP($V1341,索引表!$L$7:$O$13,3,FALSE)*VLOOKUP(VLOOKUP($G1341,索引表!$R:$U,4,FALSE),索引表!$I$18:$L$30,3,FALSE)*VLOOKUP($U1341,索引表!G:H,2,FALSE)*0.3,IF($U1341="小怪",0.2,"")),0)</f>
        <v/>
      </c>
      <c r="AE1341" s="3"/>
    </row>
    <row r="1342" spans="1:31" x14ac:dyDescent="0.2">
      <c r="A1342" s="3" t="s">
        <v>1457</v>
      </c>
      <c r="B1342" s="3" t="str">
        <f t="shared" si="21"/>
        <v>P38</v>
      </c>
      <c r="C1342" s="3" t="s">
        <v>532</v>
      </c>
      <c r="D1342" s="3" t="s">
        <v>544</v>
      </c>
      <c r="E1342" t="str">
        <f t="shared" si="20"/>
        <v>M22P38U01N09</v>
      </c>
      <c r="F1342" s="26">
        <f ca="1">IFERROR(VLOOKUP(G1342,模型表!C:U,19,0),0)</f>
        <v>0</v>
      </c>
      <c r="H1342" s="26" t="str">
        <f ca="1">IFERROR(IF($F1342=0,"",(VLOOKUP(RIGHT(A1342,2)+0,难度表!B:F,3,FALSE)*K1342+N1342)),0)</f>
        <v/>
      </c>
      <c r="I1342" s="26" t="str">
        <f ca="1">IFERROR(IF($F1342=0,"",(VLOOKUP(RIGHT(B1342,2)+0,难度表!B:F,4,FALSE)*L1342+O1342)),0)</f>
        <v/>
      </c>
      <c r="J1342" s="26" t="str">
        <f ca="1">IFERROR(IF($F1342=0,"",(VLOOKUP(RIGHT(B1342,2)+0,难度表!B:F,5,FALSE)*M1342+P1342)),0)</f>
        <v/>
      </c>
      <c r="K1342" s="26" t="s">
        <v>1081</v>
      </c>
      <c r="L1342" s="26" t="s">
        <v>1081</v>
      </c>
      <c r="M1342" s="3" t="s">
        <v>1081</v>
      </c>
      <c r="N1342" s="26">
        <v>0</v>
      </c>
      <c r="O1342" s="26">
        <v>0</v>
      </c>
      <c r="P1342" s="26">
        <v>0</v>
      </c>
      <c r="Q1342" s="26">
        <v>0</v>
      </c>
      <c r="R1342" s="58" t="s">
        <v>545</v>
      </c>
      <c r="S1342" s="26">
        <v>1</v>
      </c>
      <c r="T1342" s="26">
        <v>0</v>
      </c>
      <c r="U1342" s="26">
        <f ca="1">IFERROR(VLOOKUP(G1342,模型表!$C:$T,18,FALSE),0)</f>
        <v>0</v>
      </c>
      <c r="V1342" s="26">
        <f>IFERROR(VLOOKUP(G1342,模型表!$C:$J,8,FALSE),0)</f>
        <v>0</v>
      </c>
      <c r="W1342" s="26" t="s">
        <v>1081</v>
      </c>
      <c r="X1342" s="26" t="s">
        <v>1097</v>
      </c>
      <c r="Y1342" s="26" t="str" cm="1">
        <f t="array" aca="1" ref="Y1342" ca="1">INDEX(E:E,SMALL(IF($F$2:$F$3000,ROW($2:$3000),4^8),ROW(A1341)))&amp;""</f>
        <v/>
      </c>
      <c r="Z1342" s="26" t="str">
        <f t="shared" ca="1" si="22"/>
        <v/>
      </c>
      <c r="AA1342" s="26" t="str">
        <f t="shared" ca="1" si="23"/>
        <v/>
      </c>
      <c r="AC1342" s="26" t="str">
        <f ca="1">IFERROR(IFERROR(VLOOKUP($V1342,索引表!$L$7:$O$13,2,FALSE)*VLOOKUP(VLOOKUP($G1342,索引表!$R:$U,4,FALSE),索引表!$I$18:$L$30,2,FALSE)*VLOOKUP($U1342,索引表!E:F,2,FALSE),IF($U1342="小怪",0.738,"")),0)</f>
        <v/>
      </c>
      <c r="AD1342" s="26" t="str">
        <f ca="1">IFERROR(IFERROR(VLOOKUP($V1342,索引表!$L$7:$O$13,3,FALSE)*VLOOKUP(VLOOKUP($G1342,索引表!$R:$U,4,FALSE),索引表!$I$18:$L$30,3,FALSE)*VLOOKUP($U1342,索引表!G:H,2,FALSE)*0.3,IF($U1342="小怪",0.2,"")),0)</f>
        <v/>
      </c>
      <c r="AE1342" s="3" t="str">
        <f ca="1">IF(V1342="N08",索引表!$D$12,IFERROR(VLOOKUP(AM1342,索引表!$I$3:$J$5,2,FALSE)*VLOOKUP(AN1342,索引表!$L$7:$O$13,4,FALSE)*VLOOKUP(VLOOKUP(Y1342,索引表!$R:$U,4,FALSE),索引表!$I$18:$L$30,4,FALSE),IF(AN1342="小怪",1*3.45*0.9*0.9,"")))</f>
        <v/>
      </c>
    </row>
    <row r="1343" spans="1:31" x14ac:dyDescent="0.2">
      <c r="A1343" s="3" t="s">
        <v>1457</v>
      </c>
      <c r="B1343" s="3" t="str">
        <f t="shared" si="21"/>
        <v>P38</v>
      </c>
      <c r="C1343" s="3" t="s">
        <v>539</v>
      </c>
      <c r="D1343" s="3" t="s">
        <v>533</v>
      </c>
      <c r="E1343" t="str">
        <f t="shared" si="20"/>
        <v>M22P38U02N01</v>
      </c>
      <c r="F1343" s="26">
        <f ca="1">IFERROR(VLOOKUP(G1343,模型表!C:U,19,0),0)</f>
        <v>0</v>
      </c>
      <c r="H1343" s="26" t="str">
        <f ca="1">IFERROR(IF($F1343=0,"",(VLOOKUP(RIGHT(A1343,2)+0,难度表!B:F,3,FALSE)*K1343+N1343)),0)</f>
        <v/>
      </c>
      <c r="I1343" s="26" t="str">
        <f ca="1">IFERROR(IF($F1343=0,"",(VLOOKUP(RIGHT(B1343,2)+0,难度表!B:F,4,FALSE)*L1343+O1343)),0)</f>
        <v/>
      </c>
      <c r="J1343" s="26" t="str">
        <f ca="1">IFERROR(IF($F1343=0,"",(VLOOKUP(RIGHT(B1343,2)+0,难度表!B:F,5,FALSE)*M1343+P1343)),0)</f>
        <v/>
      </c>
      <c r="K1343" s="26" t="s">
        <v>1081</v>
      </c>
      <c r="L1343" s="26" t="s">
        <v>1081</v>
      </c>
      <c r="M1343" s="3" t="s">
        <v>1081</v>
      </c>
      <c r="N1343" s="26">
        <v>0</v>
      </c>
      <c r="O1343" s="26">
        <v>0</v>
      </c>
      <c r="P1343" s="26">
        <v>0</v>
      </c>
      <c r="Q1343" s="26">
        <v>0</v>
      </c>
      <c r="R1343" s="58" t="s">
        <v>545</v>
      </c>
      <c r="S1343" s="26">
        <v>1</v>
      </c>
      <c r="T1343" s="26">
        <v>0</v>
      </c>
      <c r="U1343" s="26">
        <f ca="1">IFERROR(VLOOKUP(G1343,模型表!$C:$T,18,FALSE),0)</f>
        <v>0</v>
      </c>
      <c r="V1343" s="26">
        <f>IFERROR(VLOOKUP(G1343,模型表!$C:$J,8,FALSE),0)</f>
        <v>0</v>
      </c>
      <c r="W1343" s="26" t="s">
        <v>1081</v>
      </c>
      <c r="X1343" s="26" t="s">
        <v>1097</v>
      </c>
      <c r="Y1343" s="26" t="str" cm="1">
        <f t="array" aca="1" ref="Y1343" ca="1">INDEX(E:E,SMALL(IF($F$2:$F$3000,ROW($2:$3000),4^8),ROW(A1342)))&amp;""</f>
        <v/>
      </c>
      <c r="Z1343" s="26" t="str">
        <f t="shared" ca="1" si="22"/>
        <v/>
      </c>
      <c r="AA1343" s="26" t="str">
        <f t="shared" ca="1" si="23"/>
        <v/>
      </c>
      <c r="AC1343" s="26" t="str">
        <f ca="1">IFERROR(IFERROR(VLOOKUP($V1343,索引表!$L$7:$O$13,2,FALSE)*VLOOKUP(VLOOKUP($G1343,索引表!$R:$U,4,FALSE),索引表!$I$18:$L$30,2,FALSE)*VLOOKUP($U1343,索引表!E:F,2,FALSE),IF($U1343="小怪",0.738,"")),0)</f>
        <v/>
      </c>
      <c r="AD1343" s="26" t="str">
        <f ca="1">IFERROR(IFERROR(VLOOKUP($V1343,索引表!$L$7:$O$13,3,FALSE)*VLOOKUP(VLOOKUP($G1343,索引表!$R:$U,4,FALSE),索引表!$I$18:$L$30,3,FALSE)*VLOOKUP($U1343,索引表!G:H,2,FALSE)*0.3,IF($U1343="小怪",0.2,"")),0)</f>
        <v/>
      </c>
      <c r="AE1343" s="3" t="str">
        <f ca="1">IF(V1343="N08",索引表!$D$12,IFERROR(VLOOKUP(AM1343,索引表!$I$3:$J$5,2,FALSE)*VLOOKUP(AN1343,索引表!$L$7:$O$13,4,FALSE)*VLOOKUP(VLOOKUP(Y1343,索引表!$R:$U,4,FALSE),索引表!$I$18:$L$30,4,FALSE),IF(AN1343="小怪",1*3.45*0.9*0.9,"")))</f>
        <v/>
      </c>
    </row>
    <row r="1344" spans="1:31" x14ac:dyDescent="0.2">
      <c r="A1344" s="3" t="s">
        <v>1457</v>
      </c>
      <c r="B1344" s="3" t="str">
        <f t="shared" si="21"/>
        <v>P38</v>
      </c>
      <c r="C1344" s="3" t="s">
        <v>539</v>
      </c>
      <c r="D1344" s="3" t="s">
        <v>534</v>
      </c>
      <c r="E1344" t="str">
        <f t="shared" si="20"/>
        <v>M22P38U02N02</v>
      </c>
      <c r="F1344" s="26">
        <f ca="1">IFERROR(VLOOKUP(G1344,模型表!C:U,19,0),0)</f>
        <v>0</v>
      </c>
      <c r="H1344" s="26" t="str">
        <f ca="1">IFERROR(IF($F1344=0,"",(VLOOKUP(RIGHT(A1344,2)+0,难度表!B:F,3,FALSE)*K1344+N1344)),0)</f>
        <v/>
      </c>
      <c r="I1344" s="26" t="str">
        <f ca="1">IFERROR(IF($F1344=0,"",(VLOOKUP(RIGHT(B1344,2)+0,难度表!B:F,4,FALSE)*L1344+O1344)),0)</f>
        <v/>
      </c>
      <c r="J1344" s="26" t="str">
        <f ca="1">IFERROR(IF($F1344=0,"",(VLOOKUP(RIGHT(B1344,2)+0,难度表!B:F,5,FALSE)*M1344+P1344)),0)</f>
        <v/>
      </c>
      <c r="K1344" s="26" t="s">
        <v>1081</v>
      </c>
      <c r="L1344" s="26" t="s">
        <v>1081</v>
      </c>
      <c r="M1344" s="3" t="s">
        <v>1081</v>
      </c>
      <c r="N1344" s="26">
        <v>0</v>
      </c>
      <c r="O1344" s="26">
        <v>0</v>
      </c>
      <c r="P1344" s="26">
        <v>0</v>
      </c>
      <c r="Q1344" s="26">
        <v>0</v>
      </c>
      <c r="R1344" s="58" t="s">
        <v>545</v>
      </c>
      <c r="S1344" s="26">
        <v>1</v>
      </c>
      <c r="T1344" s="26">
        <v>0</v>
      </c>
      <c r="U1344" s="26">
        <f ca="1">IFERROR(VLOOKUP(G1344,模型表!$C:$T,18,FALSE),0)</f>
        <v>0</v>
      </c>
      <c r="V1344" s="26">
        <f>IFERROR(VLOOKUP(G1344,模型表!$C:$J,8,FALSE),0)</f>
        <v>0</v>
      </c>
      <c r="W1344" s="26" t="s">
        <v>1081</v>
      </c>
      <c r="X1344" s="26" t="s">
        <v>1097</v>
      </c>
      <c r="Y1344" s="26" t="str" cm="1">
        <f t="array" aca="1" ref="Y1344" ca="1">INDEX(E:E,SMALL(IF($F$2:$F$3000,ROW($2:$3000),4^8),ROW(A1343)))&amp;""</f>
        <v/>
      </c>
      <c r="Z1344" s="26" t="str">
        <f t="shared" ca="1" si="22"/>
        <v/>
      </c>
      <c r="AA1344" s="26" t="str">
        <f t="shared" ca="1" si="23"/>
        <v/>
      </c>
      <c r="AC1344" s="26" t="str">
        <f ca="1">IFERROR(IFERROR(VLOOKUP($V1344,索引表!$L$7:$O$13,2,FALSE)*VLOOKUP(VLOOKUP($G1344,索引表!$R:$U,4,FALSE),索引表!$I$18:$L$30,2,FALSE)*VLOOKUP($U1344,索引表!E:F,2,FALSE),IF($U1344="小怪",0.738,"")),0)</f>
        <v/>
      </c>
      <c r="AD1344" s="26" t="str">
        <f ca="1">IFERROR(IFERROR(VLOOKUP($V1344,索引表!$L$7:$O$13,3,FALSE)*VLOOKUP(VLOOKUP($G1344,索引表!$R:$U,4,FALSE),索引表!$I$18:$L$30,3,FALSE)*VLOOKUP($U1344,索引表!G:H,2,FALSE)*0.3,IF($U1344="小怪",0.2,"")),0)</f>
        <v/>
      </c>
      <c r="AE1344" s="3" t="str">
        <f ca="1">IF(V1344="N08",索引表!$D$12,IFERROR(VLOOKUP(AM1344,索引表!$I$3:$J$5,2,FALSE)*VLOOKUP(AN1344,索引表!$L$7:$O$13,4,FALSE)*VLOOKUP(VLOOKUP(Y1344,索引表!$R:$U,4,FALSE),索引表!$I$18:$L$30,4,FALSE),IF(AN1344="小怪",1*3.45*0.9*0.9,"")))</f>
        <v/>
      </c>
    </row>
    <row r="1345" spans="1:31" x14ac:dyDescent="0.2">
      <c r="A1345" s="3" t="s">
        <v>1457</v>
      </c>
      <c r="B1345" s="3" t="str">
        <f t="shared" si="21"/>
        <v>P38</v>
      </c>
      <c r="C1345" s="3" t="s">
        <v>539</v>
      </c>
      <c r="D1345" s="3" t="s">
        <v>535</v>
      </c>
      <c r="E1345" t="str">
        <f t="shared" si="20"/>
        <v>M22P38U02N03</v>
      </c>
      <c r="F1345" s="26">
        <f ca="1">IFERROR(VLOOKUP(G1345,模型表!C:U,19,0),0)</f>
        <v>0</v>
      </c>
      <c r="H1345" s="26" t="str">
        <f ca="1">IFERROR(IF($F1345=0,"",(VLOOKUP(RIGHT(A1345,2)+0,难度表!B:F,3,FALSE)*K1345+N1345)),0)</f>
        <v/>
      </c>
      <c r="I1345" s="26" t="str">
        <f ca="1">IFERROR(IF($F1345=0,"",(VLOOKUP(RIGHT(B1345,2)+0,难度表!B:F,4,FALSE)*L1345+O1345)),0)</f>
        <v/>
      </c>
      <c r="J1345" s="26" t="str">
        <f ca="1">IFERROR(IF($F1345=0,"",(VLOOKUP(RIGHT(B1345,2)+0,难度表!B:F,5,FALSE)*M1345+P1345)),0)</f>
        <v/>
      </c>
      <c r="K1345" s="26" t="s">
        <v>1081</v>
      </c>
      <c r="L1345" s="26" t="s">
        <v>1081</v>
      </c>
      <c r="M1345" s="3" t="s">
        <v>1081</v>
      </c>
      <c r="N1345" s="26">
        <v>0</v>
      </c>
      <c r="O1345" s="26">
        <v>0</v>
      </c>
      <c r="P1345" s="26">
        <v>0</v>
      </c>
      <c r="Q1345" s="26">
        <v>0</v>
      </c>
      <c r="R1345" s="58" t="s">
        <v>545</v>
      </c>
      <c r="S1345" s="26">
        <v>1</v>
      </c>
      <c r="T1345" s="26">
        <v>0</v>
      </c>
      <c r="U1345" s="26">
        <f ca="1">IFERROR(VLOOKUP(G1345,模型表!$C:$T,18,FALSE),0)</f>
        <v>0</v>
      </c>
      <c r="V1345" s="26">
        <f>IFERROR(VLOOKUP(G1345,模型表!$C:$J,8,FALSE),0)</f>
        <v>0</v>
      </c>
      <c r="W1345" s="26" t="s">
        <v>1081</v>
      </c>
      <c r="X1345" s="26" t="s">
        <v>1097</v>
      </c>
      <c r="Y1345" s="26" t="str" cm="1">
        <f t="array" aca="1" ref="Y1345" ca="1">INDEX(E:E,SMALL(IF($F$2:$F$3000,ROW($2:$3000),4^8),ROW(A1344)))&amp;""</f>
        <v/>
      </c>
      <c r="Z1345" s="26" t="str">
        <f t="shared" ca="1" si="22"/>
        <v/>
      </c>
      <c r="AA1345" s="26" t="str">
        <f t="shared" ca="1" si="23"/>
        <v/>
      </c>
      <c r="AC1345" s="26" t="str">
        <f ca="1">IFERROR(IFERROR(VLOOKUP($V1345,索引表!$L$7:$O$13,2,FALSE)*VLOOKUP(VLOOKUP($G1345,索引表!$R:$U,4,FALSE),索引表!$I$18:$L$30,2,FALSE)*VLOOKUP($U1345,索引表!E:F,2,FALSE),IF($U1345="小怪",0.738,"")),0)</f>
        <v/>
      </c>
      <c r="AD1345" s="26" t="str">
        <f ca="1">IFERROR(IFERROR(VLOOKUP($V1345,索引表!$L$7:$O$13,3,FALSE)*VLOOKUP(VLOOKUP($G1345,索引表!$R:$U,4,FALSE),索引表!$I$18:$L$30,3,FALSE)*VLOOKUP($U1345,索引表!G:H,2,FALSE)*0.3,IF($U1345="小怪",0.2,"")),0)</f>
        <v/>
      </c>
      <c r="AE1345" s="3" t="str">
        <f ca="1">IF(V1345="N08",索引表!$D$12,IFERROR(VLOOKUP(AM1345,索引表!$I$3:$J$5,2,FALSE)*VLOOKUP(AN1345,索引表!$L$7:$O$13,4,FALSE)*VLOOKUP(VLOOKUP(Y1345,索引表!$R:$U,4,FALSE),索引表!$I$18:$L$30,4,FALSE),IF(AN1345="小怪",1*3.45*0.9*0.9,"")))</f>
        <v/>
      </c>
    </row>
    <row r="1346" spans="1:31" x14ac:dyDescent="0.2">
      <c r="A1346" s="3" t="s">
        <v>1457</v>
      </c>
      <c r="B1346" s="3" t="str">
        <f t="shared" si="21"/>
        <v>P38</v>
      </c>
      <c r="C1346" s="3" t="s">
        <v>539</v>
      </c>
      <c r="D1346" s="3" t="s">
        <v>536</v>
      </c>
      <c r="E1346" t="str">
        <f t="shared" ref="E1346:E1409" si="24">A1346&amp;B1346&amp;C1346&amp;D1346</f>
        <v>M22P38U02N04</v>
      </c>
      <c r="F1346" s="26">
        <f ca="1">IFERROR(VLOOKUP(G1346,模型表!C:U,19,0),0)</f>
        <v>0</v>
      </c>
      <c r="H1346" s="26" t="str">
        <f ca="1">IFERROR(IF($F1346=0,"",(VLOOKUP(RIGHT(A1346,2)+0,难度表!B:F,3,FALSE)*K1346+N1346)),0)</f>
        <v/>
      </c>
      <c r="I1346" s="26" t="str">
        <f ca="1">IFERROR(IF($F1346=0,"",(VLOOKUP(RIGHT(B1346,2)+0,难度表!B:F,4,FALSE)*L1346+O1346)),0)</f>
        <v/>
      </c>
      <c r="J1346" s="26" t="str">
        <f ca="1">IFERROR(IF($F1346=0,"",(VLOOKUP(RIGHT(B1346,2)+0,难度表!B:F,5,FALSE)*M1346+P1346)),0)</f>
        <v/>
      </c>
      <c r="K1346" s="26" t="s">
        <v>1081</v>
      </c>
      <c r="L1346" s="26" t="s">
        <v>1081</v>
      </c>
      <c r="M1346" s="3" t="s">
        <v>1081</v>
      </c>
      <c r="N1346" s="26">
        <v>0</v>
      </c>
      <c r="O1346" s="26">
        <v>0</v>
      </c>
      <c r="P1346" s="26">
        <v>0</v>
      </c>
      <c r="Q1346" s="26">
        <v>0</v>
      </c>
      <c r="R1346" s="58" t="s">
        <v>545</v>
      </c>
      <c r="S1346" s="26">
        <v>1</v>
      </c>
      <c r="T1346" s="26">
        <v>0</v>
      </c>
      <c r="U1346" s="26">
        <f ca="1">IFERROR(VLOOKUP(G1346,模型表!$C:$T,18,FALSE),0)</f>
        <v>0</v>
      </c>
      <c r="V1346" s="26">
        <f>IFERROR(VLOOKUP(G1346,模型表!$C:$J,8,FALSE),0)</f>
        <v>0</v>
      </c>
      <c r="W1346" s="26" t="s">
        <v>1081</v>
      </c>
      <c r="X1346" s="26" t="s">
        <v>1097</v>
      </c>
      <c r="Y1346" s="26" t="str" cm="1">
        <f t="array" aca="1" ref="Y1346" ca="1">INDEX(E:E,SMALL(IF($F$2:$F$3000,ROW($2:$3000),4^8),ROW(A1345)))&amp;""</f>
        <v/>
      </c>
      <c r="Z1346" s="26" t="str">
        <f t="shared" ca="1" si="22"/>
        <v/>
      </c>
      <c r="AA1346" s="26" t="str">
        <f t="shared" ca="1" si="23"/>
        <v/>
      </c>
      <c r="AC1346" s="26" t="str">
        <f ca="1">IFERROR(IFERROR(VLOOKUP($V1346,索引表!$L$7:$O$13,2,FALSE)*VLOOKUP(VLOOKUP($G1346,索引表!$R:$U,4,FALSE),索引表!$I$18:$L$30,2,FALSE)*VLOOKUP($U1346,索引表!E:F,2,FALSE),IF($U1346="小怪",0.738,"")),0)</f>
        <v/>
      </c>
      <c r="AD1346" s="26" t="str">
        <f ca="1">IFERROR(IFERROR(VLOOKUP($V1346,索引表!$L$7:$O$13,3,FALSE)*VLOOKUP(VLOOKUP($G1346,索引表!$R:$U,4,FALSE),索引表!$I$18:$L$30,3,FALSE)*VLOOKUP($U1346,索引表!G:H,2,FALSE)*0.3,IF($U1346="小怪",0.2,"")),0)</f>
        <v/>
      </c>
      <c r="AE1346" s="3" t="str">
        <f ca="1">IF(V1346="N08",索引表!$D$12,IFERROR(VLOOKUP(AM1346,索引表!$I$3:$J$5,2,FALSE)*VLOOKUP(AN1346,索引表!$L$7:$O$13,4,FALSE)*VLOOKUP(VLOOKUP(Y1346,索引表!$R:$U,4,FALSE),索引表!$I$18:$L$30,4,FALSE),IF(AN1346="小怪",1*3.45*0.9*0.9,"")))</f>
        <v/>
      </c>
    </row>
    <row r="1347" spans="1:31" x14ac:dyDescent="0.2">
      <c r="A1347" s="3" t="s">
        <v>1457</v>
      </c>
      <c r="B1347" s="3" t="str">
        <f t="shared" ref="B1347:B1410" si="25">"P"&amp;IF(INT((ROW()+34)/36)&gt;=10,INT((ROW()+34)/36),"0"&amp;INT((ROW()+34)/36))</f>
        <v>P38</v>
      </c>
      <c r="C1347" s="3" t="s">
        <v>539</v>
      </c>
      <c r="D1347" s="3" t="s">
        <v>537</v>
      </c>
      <c r="E1347" t="str">
        <f t="shared" si="24"/>
        <v>M22P38U02N05</v>
      </c>
      <c r="F1347" s="26">
        <f ca="1">IFERROR(VLOOKUP(G1347,模型表!C:U,19,0),0)</f>
        <v>0</v>
      </c>
      <c r="H1347" s="26" t="str">
        <f ca="1">IFERROR(IF($F1347=0,"",(VLOOKUP(RIGHT(A1347,2)+0,难度表!B:F,3,FALSE)*K1347+N1347)),0)</f>
        <v/>
      </c>
      <c r="I1347" s="26" t="str">
        <f ca="1">IFERROR(IF($F1347=0,"",(VLOOKUP(RIGHT(B1347,2)+0,难度表!B:F,4,FALSE)*L1347+O1347)),0)</f>
        <v/>
      </c>
      <c r="J1347" s="26" t="str">
        <f ca="1">IFERROR(IF($F1347=0,"",(VLOOKUP(RIGHT(B1347,2)+0,难度表!B:F,5,FALSE)*M1347+P1347)),0)</f>
        <v/>
      </c>
      <c r="K1347" s="26" t="s">
        <v>1081</v>
      </c>
      <c r="L1347" s="26" t="s">
        <v>1081</v>
      </c>
      <c r="M1347" s="3" t="s">
        <v>1081</v>
      </c>
      <c r="N1347" s="26">
        <v>0</v>
      </c>
      <c r="O1347" s="26">
        <v>0</v>
      </c>
      <c r="P1347" s="26">
        <v>0</v>
      </c>
      <c r="Q1347" s="26">
        <v>0</v>
      </c>
      <c r="R1347" s="58" t="s">
        <v>545</v>
      </c>
      <c r="S1347" s="26">
        <v>1</v>
      </c>
      <c r="T1347" s="26">
        <v>0</v>
      </c>
      <c r="U1347" s="26">
        <f ca="1">IFERROR(VLOOKUP(G1347,模型表!$C:$T,18,FALSE),0)</f>
        <v>0</v>
      </c>
      <c r="V1347" s="26">
        <f>IFERROR(VLOOKUP(G1347,模型表!$C:$J,8,FALSE),0)</f>
        <v>0</v>
      </c>
      <c r="W1347" s="26" t="s">
        <v>1081</v>
      </c>
      <c r="X1347" s="26" t="s">
        <v>1097</v>
      </c>
      <c r="Y1347" s="26" t="str" cm="1">
        <f t="array" aca="1" ref="Y1347" ca="1">INDEX(E:E,SMALL(IF($F$2:$F$3000,ROW($2:$3000),4^8),ROW(A1346)))&amp;""</f>
        <v/>
      </c>
      <c r="Z1347" s="26" t="str">
        <f t="shared" ref="Z1347:Z1410" ca="1" si="26">IF(Y1347="","",IF(RIGHT(Y1347,2)="08",1,0))</f>
        <v/>
      </c>
      <c r="AA1347" s="26" t="str">
        <f t="shared" ref="AA1347:AA1410" ca="1" si="27">IFERROR(RIGHT(Y1347,1)*1,"")</f>
        <v/>
      </c>
      <c r="AC1347" s="26" t="str">
        <f ca="1">IFERROR(IFERROR(VLOOKUP($V1347,索引表!$L$7:$O$13,2,FALSE)*VLOOKUP(VLOOKUP($G1347,索引表!$R:$U,4,FALSE),索引表!$I$18:$L$30,2,FALSE)*VLOOKUP($U1347,索引表!E:F,2,FALSE),IF($U1347="小怪",0.738,"")),0)</f>
        <v/>
      </c>
      <c r="AD1347" s="26" t="str">
        <f ca="1">IFERROR(IFERROR(VLOOKUP($V1347,索引表!$L$7:$O$13,3,FALSE)*VLOOKUP(VLOOKUP($G1347,索引表!$R:$U,4,FALSE),索引表!$I$18:$L$30,3,FALSE)*VLOOKUP($U1347,索引表!G:H,2,FALSE)*0.3,IF($U1347="小怪",0.2,"")),0)</f>
        <v/>
      </c>
      <c r="AE1347" s="3" t="str">
        <f ca="1">IF(V1347="N08",索引表!$D$12,IFERROR(VLOOKUP(AM1347,索引表!$I$3:$J$5,2,FALSE)*VLOOKUP(AN1347,索引表!$L$7:$O$13,4,FALSE)*VLOOKUP(VLOOKUP(Y1347,索引表!$R:$U,4,FALSE),索引表!$I$18:$L$30,4,FALSE),IF(AN1347="小怪",1*3.45*0.9*0.9,"")))</f>
        <v/>
      </c>
    </row>
    <row r="1348" spans="1:31" x14ac:dyDescent="0.2">
      <c r="A1348" s="3" t="s">
        <v>1457</v>
      </c>
      <c r="B1348" s="3" t="str">
        <f t="shared" si="25"/>
        <v>P38</v>
      </c>
      <c r="C1348" s="3" t="s">
        <v>539</v>
      </c>
      <c r="D1348" s="3" t="s">
        <v>538</v>
      </c>
      <c r="E1348" t="str">
        <f t="shared" si="24"/>
        <v>M22P38U02N06</v>
      </c>
      <c r="F1348" s="26">
        <f ca="1">IFERROR(VLOOKUP(G1348,模型表!C:U,19,0),0)</f>
        <v>0</v>
      </c>
      <c r="H1348" s="26" t="str">
        <f ca="1">IFERROR(IF($F1348=0,"",(VLOOKUP(RIGHT(A1348,2)+0,难度表!B:F,3,FALSE)*K1348+N1348)),0)</f>
        <v/>
      </c>
      <c r="I1348" s="26" t="str">
        <f ca="1">IFERROR(IF($F1348=0,"",(VLOOKUP(RIGHT(B1348,2)+0,难度表!B:F,4,FALSE)*L1348+O1348)),0)</f>
        <v/>
      </c>
      <c r="J1348" s="26" t="str">
        <f ca="1">IFERROR(IF($F1348=0,"",(VLOOKUP(RIGHT(B1348,2)+0,难度表!B:F,5,FALSE)*M1348+P1348)),0)</f>
        <v/>
      </c>
      <c r="K1348" s="26" t="s">
        <v>1081</v>
      </c>
      <c r="L1348" s="26" t="s">
        <v>1081</v>
      </c>
      <c r="M1348" s="3" t="s">
        <v>1081</v>
      </c>
      <c r="N1348" s="26">
        <v>0</v>
      </c>
      <c r="O1348" s="26">
        <v>0</v>
      </c>
      <c r="P1348" s="26">
        <v>0</v>
      </c>
      <c r="Q1348" s="26">
        <v>0</v>
      </c>
      <c r="R1348" s="58" t="s">
        <v>545</v>
      </c>
      <c r="S1348" s="26">
        <v>1</v>
      </c>
      <c r="T1348" s="26">
        <v>0</v>
      </c>
      <c r="U1348" s="26">
        <f ca="1">IFERROR(VLOOKUP(G1348,模型表!$C:$T,18,FALSE),0)</f>
        <v>0</v>
      </c>
      <c r="V1348" s="26">
        <f>IFERROR(VLOOKUP(G1348,模型表!$C:$J,8,FALSE),0)</f>
        <v>0</v>
      </c>
      <c r="W1348" s="26" t="s">
        <v>1081</v>
      </c>
      <c r="X1348" s="26" t="s">
        <v>1097</v>
      </c>
      <c r="Y1348" s="26" t="str" cm="1">
        <f t="array" aca="1" ref="Y1348" ca="1">INDEX(E:E,SMALL(IF($F$2:$F$3000,ROW($2:$3000),4^8),ROW(A1347)))&amp;""</f>
        <v/>
      </c>
      <c r="Z1348" s="26" t="str">
        <f t="shared" ca="1" si="26"/>
        <v/>
      </c>
      <c r="AA1348" s="26" t="str">
        <f t="shared" ca="1" si="27"/>
        <v/>
      </c>
      <c r="AC1348" s="26" t="str">
        <f ca="1">IFERROR(IFERROR(VLOOKUP($V1348,索引表!$L$7:$O$13,2,FALSE)*VLOOKUP(VLOOKUP($G1348,索引表!$R:$U,4,FALSE),索引表!$I$18:$L$30,2,FALSE)*VLOOKUP($U1348,索引表!E:F,2,FALSE),IF($U1348="小怪",0.738,"")),0)</f>
        <v/>
      </c>
      <c r="AD1348" s="26" t="str">
        <f ca="1">IFERROR(IFERROR(VLOOKUP($V1348,索引表!$L$7:$O$13,3,FALSE)*VLOOKUP(VLOOKUP($G1348,索引表!$R:$U,4,FALSE),索引表!$I$18:$L$30,3,FALSE)*VLOOKUP($U1348,索引表!G:H,2,FALSE)*0.3,IF($U1348="小怪",0.2,"")),0)</f>
        <v/>
      </c>
      <c r="AE1348" s="3" t="str">
        <f ca="1">IF(V1348="N08",索引表!$D$12,IFERROR(VLOOKUP(AM1348,索引表!$I$3:$J$5,2,FALSE)*VLOOKUP(AN1348,索引表!$L$7:$O$13,4,FALSE)*VLOOKUP(VLOOKUP(Y1348,索引表!$R:$U,4,FALSE),索引表!$I$18:$L$30,4,FALSE),IF(AN1348="小怪",1*3.45*0.9*0.9,"")))</f>
        <v/>
      </c>
    </row>
    <row r="1349" spans="1:31" x14ac:dyDescent="0.2">
      <c r="A1349" s="3" t="s">
        <v>1457</v>
      </c>
      <c r="B1349" s="3" t="str">
        <f t="shared" si="25"/>
        <v>P38</v>
      </c>
      <c r="C1349" s="3" t="s">
        <v>539</v>
      </c>
      <c r="D1349" s="3" t="s">
        <v>542</v>
      </c>
      <c r="E1349" t="str">
        <f t="shared" si="24"/>
        <v>M22P38U02N07</v>
      </c>
      <c r="F1349" s="26">
        <f ca="1">IFERROR(VLOOKUP(G1349,模型表!C:U,19,0),0)</f>
        <v>0</v>
      </c>
      <c r="H1349" s="26" t="str">
        <f ca="1">IFERROR(IF($F1349=0,"",(VLOOKUP(RIGHT(A1349,2)+0,难度表!B:F,3,FALSE)*K1349+N1349)),0)</f>
        <v/>
      </c>
      <c r="I1349" s="26" t="str">
        <f ca="1">IFERROR(IF($F1349=0,"",(VLOOKUP(RIGHT(B1349,2)+0,难度表!B:F,4,FALSE)*L1349+O1349)),0)</f>
        <v/>
      </c>
      <c r="J1349" s="26" t="str">
        <f ca="1">IFERROR(IF($F1349=0,"",(VLOOKUP(RIGHT(B1349,2)+0,难度表!B:F,5,FALSE)*M1349+P1349)),0)</f>
        <v/>
      </c>
      <c r="K1349" s="26" t="s">
        <v>1081</v>
      </c>
      <c r="L1349" s="26" t="s">
        <v>1081</v>
      </c>
      <c r="M1349" s="3" t="s">
        <v>1081</v>
      </c>
      <c r="N1349" s="26">
        <v>0</v>
      </c>
      <c r="O1349" s="26">
        <v>0</v>
      </c>
      <c r="P1349" s="26">
        <v>0</v>
      </c>
      <c r="Q1349" s="26">
        <v>0</v>
      </c>
      <c r="R1349" s="58" t="s">
        <v>545</v>
      </c>
      <c r="S1349" s="26">
        <v>1</v>
      </c>
      <c r="T1349" s="26">
        <v>0</v>
      </c>
      <c r="U1349" s="26">
        <f ca="1">IFERROR(VLOOKUP(G1349,模型表!$C:$T,18,FALSE),0)</f>
        <v>0</v>
      </c>
      <c r="V1349" s="26">
        <f>IFERROR(VLOOKUP(G1349,模型表!$C:$J,8,FALSE),0)</f>
        <v>0</v>
      </c>
      <c r="W1349" s="26" t="s">
        <v>1081</v>
      </c>
      <c r="X1349" s="26" t="s">
        <v>1097</v>
      </c>
      <c r="Y1349" s="26" t="str" cm="1">
        <f t="array" aca="1" ref="Y1349" ca="1">INDEX(E:E,SMALL(IF($F$2:$F$3000,ROW($2:$3000),4^8),ROW(A1348)))&amp;""</f>
        <v/>
      </c>
      <c r="Z1349" s="26" t="str">
        <f t="shared" ca="1" si="26"/>
        <v/>
      </c>
      <c r="AA1349" s="26" t="str">
        <f t="shared" ca="1" si="27"/>
        <v/>
      </c>
      <c r="AC1349" s="26" t="str">
        <f ca="1">IFERROR(IFERROR(VLOOKUP($V1349,索引表!$L$7:$O$13,2,FALSE)*VLOOKUP(VLOOKUP($G1349,索引表!$R:$U,4,FALSE),索引表!$I$18:$L$30,2,FALSE)*VLOOKUP($U1349,索引表!E:F,2,FALSE),IF($U1349="小怪",0.738,"")),0)</f>
        <v/>
      </c>
      <c r="AD1349" s="26" t="str">
        <f ca="1">IFERROR(IFERROR(VLOOKUP($V1349,索引表!$L$7:$O$13,3,FALSE)*VLOOKUP(VLOOKUP($G1349,索引表!$R:$U,4,FALSE),索引表!$I$18:$L$30,3,FALSE)*VLOOKUP($U1349,索引表!G:H,2,FALSE)*0.3,IF($U1349="小怪",0.2,"")),0)</f>
        <v/>
      </c>
      <c r="AE1349" s="3" t="str">
        <f ca="1">IF(V1349="N08",索引表!$D$12,IFERROR(VLOOKUP(AM1349,索引表!$I$3:$J$5,2,FALSE)*VLOOKUP(AN1349,索引表!$L$7:$O$13,4,FALSE)*VLOOKUP(VLOOKUP(Y1349,索引表!$R:$U,4,FALSE),索引表!$I$18:$L$30,4,FALSE),IF(AN1349="小怪",1*3.45*0.9*0.9,"")))</f>
        <v/>
      </c>
    </row>
    <row r="1350" spans="1:31" x14ac:dyDescent="0.2">
      <c r="A1350" s="3" t="s">
        <v>1457</v>
      </c>
      <c r="B1350" s="3" t="str">
        <f t="shared" si="25"/>
        <v>P38</v>
      </c>
      <c r="C1350" s="3" t="s">
        <v>539</v>
      </c>
      <c r="D1350" s="3" t="s">
        <v>543</v>
      </c>
      <c r="E1350" t="str">
        <f t="shared" si="24"/>
        <v>M22P38U02N08</v>
      </c>
      <c r="F1350" s="26">
        <f ca="1">IFERROR(VLOOKUP(G1350,模型表!C:U,19,0),0)</f>
        <v>0</v>
      </c>
      <c r="H1350" s="26" t="str">
        <f ca="1">IFERROR(IF($F1350=0,"",(VLOOKUP(RIGHT(A1350,2)+0,难度表!B:F,3,FALSE)*K1350+N1350)),0)</f>
        <v/>
      </c>
      <c r="I1350" s="26" t="str">
        <f ca="1">IFERROR(IF($F1350=0,"",(VLOOKUP(RIGHT(B1350,2)+0,难度表!B:F,4,FALSE)*L1350+O1350)),0)</f>
        <v/>
      </c>
      <c r="J1350" s="26" t="str">
        <f ca="1">IFERROR(IF($F1350=0,"",(VLOOKUP(RIGHT(B1350,2)+0,难度表!B:F,5,FALSE)*M1350+P1350)),0)</f>
        <v/>
      </c>
      <c r="K1350" s="26" t="s">
        <v>1081</v>
      </c>
      <c r="L1350" s="26" t="s">
        <v>1081</v>
      </c>
      <c r="M1350" s="3"/>
      <c r="N1350" s="26">
        <v>0</v>
      </c>
      <c r="O1350" s="26">
        <v>0</v>
      </c>
      <c r="P1350" s="26">
        <v>0</v>
      </c>
      <c r="Q1350" s="26">
        <v>0</v>
      </c>
      <c r="R1350" s="59" t="s">
        <v>845</v>
      </c>
      <c r="S1350" s="26">
        <v>1</v>
      </c>
      <c r="T1350" s="26">
        <v>0</v>
      </c>
      <c r="U1350" s="26">
        <f ca="1">IFERROR(VLOOKUP(G1350,模型表!$C:$T,18,FALSE),0)</f>
        <v>0</v>
      </c>
      <c r="V1350" s="26">
        <f>IFERROR(VLOOKUP(G1350,模型表!$C:$J,8,FALSE),0)</f>
        <v>0</v>
      </c>
      <c r="W1350" s="26" t="s">
        <v>1081</v>
      </c>
      <c r="X1350" s="26" t="s">
        <v>1097</v>
      </c>
      <c r="Y1350" s="26" t="str" cm="1">
        <f t="array" aca="1" ref="Y1350" ca="1">INDEX(E:E,SMALL(IF($F$2:$F$3000,ROW($2:$3000),4^8),ROW(A1349)))&amp;""</f>
        <v/>
      </c>
      <c r="Z1350" s="26" t="str">
        <f t="shared" ca="1" si="26"/>
        <v/>
      </c>
      <c r="AA1350" s="26" t="str">
        <f t="shared" ca="1" si="27"/>
        <v/>
      </c>
      <c r="AC1350" s="26" t="str">
        <f ca="1">IFERROR(IFERROR(VLOOKUP($V1350,索引表!$L$7:$O$13,2,FALSE)*VLOOKUP(VLOOKUP($G1350,索引表!$R:$U,4,FALSE),索引表!$I$18:$L$30,2,FALSE)*VLOOKUP($U1350,索引表!E:F,2,FALSE),IF($U1350="小怪",0.738,"")),0)</f>
        <v/>
      </c>
      <c r="AD1350" s="26" t="str">
        <f ca="1">IFERROR(IFERROR(VLOOKUP($V1350,索引表!$L$7:$O$13,3,FALSE)*VLOOKUP(VLOOKUP($G1350,索引表!$R:$U,4,FALSE),索引表!$I$18:$L$30,3,FALSE)*VLOOKUP($U1350,索引表!G:H,2,FALSE)*0.3,IF($U1350="小怪",0.2,"")),0)</f>
        <v/>
      </c>
      <c r="AE1350" s="3"/>
    </row>
    <row r="1351" spans="1:31" x14ac:dyDescent="0.2">
      <c r="A1351" s="3" t="s">
        <v>1457</v>
      </c>
      <c r="B1351" s="3" t="str">
        <f t="shared" si="25"/>
        <v>P38</v>
      </c>
      <c r="C1351" s="3" t="s">
        <v>539</v>
      </c>
      <c r="D1351" s="3" t="s">
        <v>544</v>
      </c>
      <c r="E1351" t="str">
        <f t="shared" si="24"/>
        <v>M22P38U02N09</v>
      </c>
      <c r="F1351" s="26">
        <f ca="1">IFERROR(VLOOKUP(G1351,模型表!C:U,19,0),0)</f>
        <v>0</v>
      </c>
      <c r="H1351" s="26" t="str">
        <f ca="1">IFERROR(IF($F1351=0,"",(VLOOKUP(RIGHT(A1351,2)+0,难度表!B:F,3,FALSE)*K1351+N1351)),0)</f>
        <v/>
      </c>
      <c r="I1351" s="26" t="str">
        <f ca="1">IFERROR(IF($F1351=0,"",(VLOOKUP(RIGHT(B1351,2)+0,难度表!B:F,4,FALSE)*L1351+O1351)),0)</f>
        <v/>
      </c>
      <c r="J1351" s="26" t="str">
        <f ca="1">IFERROR(IF($F1351=0,"",(VLOOKUP(RIGHT(B1351,2)+0,难度表!B:F,5,FALSE)*M1351+P1351)),0)</f>
        <v/>
      </c>
      <c r="K1351" s="26" t="s">
        <v>1081</v>
      </c>
      <c r="L1351" s="26" t="s">
        <v>1081</v>
      </c>
      <c r="M1351" s="3" t="s">
        <v>1081</v>
      </c>
      <c r="N1351" s="26">
        <v>0</v>
      </c>
      <c r="O1351" s="26">
        <v>0</v>
      </c>
      <c r="P1351" s="26">
        <v>0</v>
      </c>
      <c r="Q1351" s="26">
        <v>0</v>
      </c>
      <c r="R1351" s="58" t="s">
        <v>545</v>
      </c>
      <c r="S1351" s="26">
        <v>1</v>
      </c>
      <c r="T1351" s="26">
        <v>0</v>
      </c>
      <c r="U1351" s="26">
        <f ca="1">IFERROR(VLOOKUP(G1351,模型表!$C:$T,18,FALSE),0)</f>
        <v>0</v>
      </c>
      <c r="V1351" s="26">
        <f>IFERROR(VLOOKUP(G1351,模型表!$C:$J,8,FALSE),0)</f>
        <v>0</v>
      </c>
      <c r="W1351" s="26" t="s">
        <v>1081</v>
      </c>
      <c r="X1351" s="26" t="s">
        <v>1097</v>
      </c>
      <c r="Y1351" s="26" t="str" cm="1">
        <f t="array" aca="1" ref="Y1351" ca="1">INDEX(E:E,SMALL(IF($F$2:$F$3000,ROW($2:$3000),4^8),ROW(A1350)))&amp;""</f>
        <v/>
      </c>
      <c r="Z1351" s="26" t="str">
        <f t="shared" ca="1" si="26"/>
        <v/>
      </c>
      <c r="AA1351" s="26" t="str">
        <f t="shared" ca="1" si="27"/>
        <v/>
      </c>
      <c r="AC1351" s="26" t="str">
        <f ca="1">IFERROR(IFERROR(VLOOKUP($V1351,索引表!$L$7:$O$13,2,FALSE)*VLOOKUP(VLOOKUP($G1351,索引表!$R:$U,4,FALSE),索引表!$I$18:$L$30,2,FALSE)*VLOOKUP($U1351,索引表!E:F,2,FALSE),IF($U1351="小怪",0.738,"")),0)</f>
        <v/>
      </c>
      <c r="AD1351" s="26" t="str">
        <f ca="1">IFERROR(IFERROR(VLOOKUP($V1351,索引表!$L$7:$O$13,3,FALSE)*VLOOKUP(VLOOKUP($G1351,索引表!$R:$U,4,FALSE),索引表!$I$18:$L$30,3,FALSE)*VLOOKUP($U1351,索引表!G:H,2,FALSE)*0.3,IF($U1351="小怪",0.2,"")),0)</f>
        <v/>
      </c>
      <c r="AE1351" s="3" t="str">
        <f ca="1">IF(V1351="N08",索引表!$D$12,IFERROR(VLOOKUP(AM1351,索引表!$I$3:$J$5,2,FALSE)*VLOOKUP(AN1351,索引表!$L$7:$O$13,4,FALSE)*VLOOKUP(VLOOKUP(Y1351,索引表!$R:$U,4,FALSE),索引表!$I$18:$L$30,4,FALSE),IF(AN1351="小怪",1*3.45*0.9*0.9,"")))</f>
        <v/>
      </c>
    </row>
    <row r="1352" spans="1:31" x14ac:dyDescent="0.2">
      <c r="A1352" s="3" t="s">
        <v>1457</v>
      </c>
      <c r="B1352" s="3" t="str">
        <f t="shared" si="25"/>
        <v>P38</v>
      </c>
      <c r="C1352" s="3" t="s">
        <v>540</v>
      </c>
      <c r="D1352" s="3" t="s">
        <v>533</v>
      </c>
      <c r="E1352" t="str">
        <f t="shared" si="24"/>
        <v>M22P38U03N01</v>
      </c>
      <c r="F1352" s="26">
        <f ca="1">IFERROR(VLOOKUP(G1352,模型表!C:U,19,0),0)</f>
        <v>0</v>
      </c>
      <c r="H1352" s="26" t="str">
        <f ca="1">IFERROR(IF($F1352=0,"",(VLOOKUP(RIGHT(A1352,2)+0,难度表!B:F,3,FALSE)*K1352+N1352)),0)</f>
        <v/>
      </c>
      <c r="I1352" s="26" t="str">
        <f ca="1">IFERROR(IF($F1352=0,"",(VLOOKUP(RIGHT(B1352,2)+0,难度表!B:F,4,FALSE)*L1352+O1352)),0)</f>
        <v/>
      </c>
      <c r="J1352" s="26" t="str">
        <f ca="1">IFERROR(IF($F1352=0,"",(VLOOKUP(RIGHT(B1352,2)+0,难度表!B:F,5,FALSE)*M1352+P1352)),0)</f>
        <v/>
      </c>
      <c r="K1352" s="26" t="s">
        <v>1081</v>
      </c>
      <c r="L1352" s="26" t="s">
        <v>1081</v>
      </c>
      <c r="M1352" s="3" t="s">
        <v>1081</v>
      </c>
      <c r="N1352" s="26">
        <v>0</v>
      </c>
      <c r="O1352" s="26">
        <v>0</v>
      </c>
      <c r="P1352" s="26">
        <v>0</v>
      </c>
      <c r="Q1352" s="26">
        <v>0</v>
      </c>
      <c r="R1352" s="58" t="s">
        <v>545</v>
      </c>
      <c r="S1352" s="26">
        <v>1</v>
      </c>
      <c r="T1352" s="26">
        <v>0</v>
      </c>
      <c r="U1352" s="26">
        <f ca="1">IFERROR(VLOOKUP(G1352,模型表!$C:$T,18,FALSE),0)</f>
        <v>0</v>
      </c>
      <c r="V1352" s="26">
        <f>IFERROR(VLOOKUP(G1352,模型表!$C:$J,8,FALSE),0)</f>
        <v>0</v>
      </c>
      <c r="W1352" s="26" t="s">
        <v>1081</v>
      </c>
      <c r="X1352" s="26" t="s">
        <v>1097</v>
      </c>
      <c r="Y1352" s="26" t="str" cm="1">
        <f t="array" aca="1" ref="Y1352" ca="1">INDEX(E:E,SMALL(IF($F$2:$F$3000,ROW($2:$3000),4^8),ROW(A1351)))&amp;""</f>
        <v/>
      </c>
      <c r="Z1352" s="26" t="str">
        <f t="shared" ca="1" si="26"/>
        <v/>
      </c>
      <c r="AA1352" s="26" t="str">
        <f t="shared" ca="1" si="27"/>
        <v/>
      </c>
      <c r="AC1352" s="26" t="str">
        <f ca="1">IFERROR(IFERROR(VLOOKUP($V1352,索引表!$L$7:$O$13,2,FALSE)*VLOOKUP(VLOOKUP($G1352,索引表!$R:$U,4,FALSE),索引表!$I$18:$L$30,2,FALSE)*VLOOKUP($U1352,索引表!E:F,2,FALSE),IF($U1352="小怪",0.738,"")),0)</f>
        <v/>
      </c>
      <c r="AD1352" s="26" t="str">
        <f ca="1">IFERROR(IFERROR(VLOOKUP($V1352,索引表!$L$7:$O$13,3,FALSE)*VLOOKUP(VLOOKUP($G1352,索引表!$R:$U,4,FALSE),索引表!$I$18:$L$30,3,FALSE)*VLOOKUP($U1352,索引表!G:H,2,FALSE)*0.3,IF($U1352="小怪",0.2,"")),0)</f>
        <v/>
      </c>
      <c r="AE1352" s="3" t="str">
        <f ca="1">IF(V1352="N08",索引表!$D$12,IFERROR(VLOOKUP(AM1352,索引表!$I$3:$J$5,2,FALSE)*VLOOKUP(AN1352,索引表!$L$7:$O$13,4,FALSE)*VLOOKUP(VLOOKUP(Y1352,索引表!$R:$U,4,FALSE),索引表!$I$18:$L$30,4,FALSE),IF(AN1352="小怪",1*3.45*0.9*0.9,"")))</f>
        <v/>
      </c>
    </row>
    <row r="1353" spans="1:31" x14ac:dyDescent="0.2">
      <c r="A1353" s="3" t="s">
        <v>1457</v>
      </c>
      <c r="B1353" s="3" t="str">
        <f t="shared" si="25"/>
        <v>P38</v>
      </c>
      <c r="C1353" s="3" t="s">
        <v>540</v>
      </c>
      <c r="D1353" s="3" t="s">
        <v>534</v>
      </c>
      <c r="E1353" t="str">
        <f t="shared" si="24"/>
        <v>M22P38U03N02</v>
      </c>
      <c r="F1353" s="26">
        <f ca="1">IFERROR(VLOOKUP(G1353,模型表!C:U,19,0),0)</f>
        <v>0</v>
      </c>
      <c r="H1353" s="26" t="str">
        <f ca="1">IFERROR(IF($F1353=0,"",(VLOOKUP(RIGHT(A1353,2)+0,难度表!B:F,3,FALSE)*K1353+N1353)),0)</f>
        <v/>
      </c>
      <c r="I1353" s="26" t="str">
        <f ca="1">IFERROR(IF($F1353=0,"",(VLOOKUP(RIGHT(B1353,2)+0,难度表!B:F,4,FALSE)*L1353+O1353)),0)</f>
        <v/>
      </c>
      <c r="J1353" s="26" t="str">
        <f ca="1">IFERROR(IF($F1353=0,"",(VLOOKUP(RIGHT(B1353,2)+0,难度表!B:F,5,FALSE)*M1353+P1353)),0)</f>
        <v/>
      </c>
      <c r="K1353" s="26" t="s">
        <v>1081</v>
      </c>
      <c r="L1353" s="26" t="s">
        <v>1081</v>
      </c>
      <c r="M1353" s="3" t="s">
        <v>1081</v>
      </c>
      <c r="N1353" s="26">
        <v>0</v>
      </c>
      <c r="O1353" s="26">
        <v>0</v>
      </c>
      <c r="P1353" s="26">
        <v>0</v>
      </c>
      <c r="Q1353" s="26">
        <v>0</v>
      </c>
      <c r="R1353" s="58" t="s">
        <v>545</v>
      </c>
      <c r="S1353" s="26">
        <v>1</v>
      </c>
      <c r="T1353" s="26">
        <v>0</v>
      </c>
      <c r="U1353" s="26">
        <f ca="1">IFERROR(VLOOKUP(G1353,模型表!$C:$T,18,FALSE),0)</f>
        <v>0</v>
      </c>
      <c r="V1353" s="26">
        <f>IFERROR(VLOOKUP(G1353,模型表!$C:$J,8,FALSE),0)</f>
        <v>0</v>
      </c>
      <c r="W1353" s="26" t="s">
        <v>1081</v>
      </c>
      <c r="X1353" s="26" t="s">
        <v>1097</v>
      </c>
      <c r="Y1353" s="26" t="str" cm="1">
        <f t="array" aca="1" ref="Y1353" ca="1">INDEX(E:E,SMALL(IF($F$2:$F$3000,ROW($2:$3000),4^8),ROW(A1352)))&amp;""</f>
        <v/>
      </c>
      <c r="Z1353" s="26" t="str">
        <f t="shared" ca="1" si="26"/>
        <v/>
      </c>
      <c r="AA1353" s="26" t="str">
        <f t="shared" ca="1" si="27"/>
        <v/>
      </c>
      <c r="AC1353" s="26" t="str">
        <f ca="1">IFERROR(IFERROR(VLOOKUP($V1353,索引表!$L$7:$O$13,2,FALSE)*VLOOKUP(VLOOKUP($G1353,索引表!$R:$U,4,FALSE),索引表!$I$18:$L$30,2,FALSE)*VLOOKUP($U1353,索引表!E:F,2,FALSE),IF($U1353="小怪",0.738,"")),0)</f>
        <v/>
      </c>
      <c r="AD1353" s="26" t="str">
        <f ca="1">IFERROR(IFERROR(VLOOKUP($V1353,索引表!$L$7:$O$13,3,FALSE)*VLOOKUP(VLOOKUP($G1353,索引表!$R:$U,4,FALSE),索引表!$I$18:$L$30,3,FALSE)*VLOOKUP($U1353,索引表!G:H,2,FALSE)*0.3,IF($U1353="小怪",0.2,"")),0)</f>
        <v/>
      </c>
      <c r="AE1353" s="3" t="str">
        <f ca="1">IF(V1353="N08",索引表!$D$12,IFERROR(VLOOKUP(AM1353,索引表!$I$3:$J$5,2,FALSE)*VLOOKUP(AN1353,索引表!$L$7:$O$13,4,FALSE)*VLOOKUP(VLOOKUP(Y1353,索引表!$R:$U,4,FALSE),索引表!$I$18:$L$30,4,FALSE),IF(AN1353="小怪",1*3.45*0.9*0.9,"")))</f>
        <v/>
      </c>
    </row>
    <row r="1354" spans="1:31" x14ac:dyDescent="0.2">
      <c r="A1354" s="3" t="s">
        <v>1457</v>
      </c>
      <c r="B1354" s="3" t="str">
        <f t="shared" si="25"/>
        <v>P38</v>
      </c>
      <c r="C1354" s="3" t="s">
        <v>540</v>
      </c>
      <c r="D1354" s="3" t="s">
        <v>535</v>
      </c>
      <c r="E1354" t="str">
        <f t="shared" si="24"/>
        <v>M22P38U03N03</v>
      </c>
      <c r="F1354" s="26">
        <f ca="1">IFERROR(VLOOKUP(G1354,模型表!C:U,19,0),0)</f>
        <v>0</v>
      </c>
      <c r="H1354" s="26" t="str">
        <f ca="1">IFERROR(IF($F1354=0,"",(VLOOKUP(RIGHT(A1354,2)+0,难度表!B:F,3,FALSE)*K1354+N1354)),0)</f>
        <v/>
      </c>
      <c r="I1354" s="26" t="str">
        <f ca="1">IFERROR(IF($F1354=0,"",(VLOOKUP(RIGHT(B1354,2)+0,难度表!B:F,4,FALSE)*L1354+O1354)),0)</f>
        <v/>
      </c>
      <c r="J1354" s="26" t="str">
        <f ca="1">IFERROR(IF($F1354=0,"",(VLOOKUP(RIGHT(B1354,2)+0,难度表!B:F,5,FALSE)*M1354+P1354)),0)</f>
        <v/>
      </c>
      <c r="K1354" s="26" t="s">
        <v>1081</v>
      </c>
      <c r="L1354" s="26" t="s">
        <v>1081</v>
      </c>
      <c r="M1354" s="3" t="s">
        <v>1081</v>
      </c>
      <c r="N1354" s="26">
        <v>0</v>
      </c>
      <c r="O1354" s="26">
        <v>0</v>
      </c>
      <c r="P1354" s="26">
        <v>0</v>
      </c>
      <c r="Q1354" s="26">
        <v>0</v>
      </c>
      <c r="R1354" s="58" t="s">
        <v>545</v>
      </c>
      <c r="S1354" s="26">
        <v>1</v>
      </c>
      <c r="T1354" s="26">
        <v>0</v>
      </c>
      <c r="U1354" s="26">
        <f ca="1">IFERROR(VLOOKUP(G1354,模型表!$C:$T,18,FALSE),0)</f>
        <v>0</v>
      </c>
      <c r="V1354" s="26">
        <f>IFERROR(VLOOKUP(G1354,模型表!$C:$J,8,FALSE),0)</f>
        <v>0</v>
      </c>
      <c r="W1354" s="26" t="s">
        <v>1081</v>
      </c>
      <c r="X1354" s="26" t="s">
        <v>1097</v>
      </c>
      <c r="Y1354" s="26" t="str" cm="1">
        <f t="array" aca="1" ref="Y1354" ca="1">INDEX(E:E,SMALL(IF($F$2:$F$3000,ROW($2:$3000),4^8),ROW(A1353)))&amp;""</f>
        <v/>
      </c>
      <c r="Z1354" s="26" t="str">
        <f t="shared" ca="1" si="26"/>
        <v/>
      </c>
      <c r="AA1354" s="26" t="str">
        <f t="shared" ca="1" si="27"/>
        <v/>
      </c>
      <c r="AC1354" s="26" t="str">
        <f ca="1">IFERROR(IFERROR(VLOOKUP($V1354,索引表!$L$7:$O$13,2,FALSE)*VLOOKUP(VLOOKUP($G1354,索引表!$R:$U,4,FALSE),索引表!$I$18:$L$30,2,FALSE)*VLOOKUP($U1354,索引表!E:F,2,FALSE),IF($U1354="小怪",0.738,"")),0)</f>
        <v/>
      </c>
      <c r="AD1354" s="26" t="str">
        <f ca="1">IFERROR(IFERROR(VLOOKUP($V1354,索引表!$L$7:$O$13,3,FALSE)*VLOOKUP(VLOOKUP($G1354,索引表!$R:$U,4,FALSE),索引表!$I$18:$L$30,3,FALSE)*VLOOKUP($U1354,索引表!G:H,2,FALSE)*0.3,IF($U1354="小怪",0.2,"")),0)</f>
        <v/>
      </c>
      <c r="AE1354" s="3" t="str">
        <f ca="1">IF(V1354="N08",索引表!$D$12,IFERROR(VLOOKUP(AM1354,索引表!$I$3:$J$5,2,FALSE)*VLOOKUP(AN1354,索引表!$L$7:$O$13,4,FALSE)*VLOOKUP(VLOOKUP(Y1354,索引表!$R:$U,4,FALSE),索引表!$I$18:$L$30,4,FALSE),IF(AN1354="小怪",1*3.45*0.9*0.9,"")))</f>
        <v/>
      </c>
    </row>
    <row r="1355" spans="1:31" x14ac:dyDescent="0.2">
      <c r="A1355" s="3" t="s">
        <v>1457</v>
      </c>
      <c r="B1355" s="3" t="str">
        <f t="shared" si="25"/>
        <v>P38</v>
      </c>
      <c r="C1355" s="3" t="s">
        <v>540</v>
      </c>
      <c r="D1355" s="3" t="s">
        <v>536</v>
      </c>
      <c r="E1355" t="str">
        <f t="shared" si="24"/>
        <v>M22P38U03N04</v>
      </c>
      <c r="F1355" s="26">
        <f ca="1">IFERROR(VLOOKUP(G1355,模型表!C:U,19,0),0)</f>
        <v>0</v>
      </c>
      <c r="H1355" s="26" t="str">
        <f ca="1">IFERROR(IF($F1355=0,"",(VLOOKUP(RIGHT(A1355,2)+0,难度表!B:F,3,FALSE)*K1355+N1355)),0)</f>
        <v/>
      </c>
      <c r="I1355" s="26" t="str">
        <f ca="1">IFERROR(IF($F1355=0,"",(VLOOKUP(RIGHT(B1355,2)+0,难度表!B:F,4,FALSE)*L1355+O1355)),0)</f>
        <v/>
      </c>
      <c r="J1355" s="26" t="str">
        <f ca="1">IFERROR(IF($F1355=0,"",(VLOOKUP(RIGHT(B1355,2)+0,难度表!B:F,5,FALSE)*M1355+P1355)),0)</f>
        <v/>
      </c>
      <c r="K1355" s="26" t="s">
        <v>1081</v>
      </c>
      <c r="L1355" s="26" t="s">
        <v>1081</v>
      </c>
      <c r="M1355" s="3" t="s">
        <v>1081</v>
      </c>
      <c r="N1355" s="26">
        <v>0</v>
      </c>
      <c r="O1355" s="26">
        <v>0</v>
      </c>
      <c r="P1355" s="26">
        <v>0</v>
      </c>
      <c r="Q1355" s="26">
        <v>0</v>
      </c>
      <c r="R1355" s="58" t="s">
        <v>545</v>
      </c>
      <c r="S1355" s="26">
        <v>1</v>
      </c>
      <c r="T1355" s="26">
        <v>0</v>
      </c>
      <c r="U1355" s="26">
        <f ca="1">IFERROR(VLOOKUP(G1355,模型表!$C:$T,18,FALSE),0)</f>
        <v>0</v>
      </c>
      <c r="V1355" s="26">
        <f>IFERROR(VLOOKUP(G1355,模型表!$C:$J,8,FALSE),0)</f>
        <v>0</v>
      </c>
      <c r="W1355" s="26" t="s">
        <v>1081</v>
      </c>
      <c r="X1355" s="26" t="s">
        <v>1097</v>
      </c>
      <c r="Y1355" s="26" t="str" cm="1">
        <f t="array" aca="1" ref="Y1355" ca="1">INDEX(E:E,SMALL(IF($F$2:$F$3000,ROW($2:$3000),4^8),ROW(A1354)))&amp;""</f>
        <v/>
      </c>
      <c r="Z1355" s="26" t="str">
        <f t="shared" ca="1" si="26"/>
        <v/>
      </c>
      <c r="AA1355" s="26" t="str">
        <f t="shared" ca="1" si="27"/>
        <v/>
      </c>
      <c r="AC1355" s="26" t="str">
        <f ca="1">IFERROR(IFERROR(VLOOKUP($V1355,索引表!$L$7:$O$13,2,FALSE)*VLOOKUP(VLOOKUP($G1355,索引表!$R:$U,4,FALSE),索引表!$I$18:$L$30,2,FALSE)*VLOOKUP($U1355,索引表!E:F,2,FALSE),IF($U1355="小怪",0.738,"")),0)</f>
        <v/>
      </c>
      <c r="AD1355" s="26" t="str">
        <f ca="1">IFERROR(IFERROR(VLOOKUP($V1355,索引表!$L$7:$O$13,3,FALSE)*VLOOKUP(VLOOKUP($G1355,索引表!$R:$U,4,FALSE),索引表!$I$18:$L$30,3,FALSE)*VLOOKUP($U1355,索引表!G:H,2,FALSE)*0.3,IF($U1355="小怪",0.2,"")),0)</f>
        <v/>
      </c>
      <c r="AE1355" s="3" t="str">
        <f ca="1">IF(V1355="N08",索引表!$D$12,IFERROR(VLOOKUP(AM1355,索引表!$I$3:$J$5,2,FALSE)*VLOOKUP(AN1355,索引表!$L$7:$O$13,4,FALSE)*VLOOKUP(VLOOKUP(Y1355,索引表!$R:$U,4,FALSE),索引表!$I$18:$L$30,4,FALSE),IF(AN1355="小怪",1*3.45*0.9*0.9,"")))</f>
        <v/>
      </c>
    </row>
    <row r="1356" spans="1:31" x14ac:dyDescent="0.2">
      <c r="A1356" s="3" t="s">
        <v>1457</v>
      </c>
      <c r="B1356" s="3" t="str">
        <f t="shared" si="25"/>
        <v>P38</v>
      </c>
      <c r="C1356" s="3" t="s">
        <v>540</v>
      </c>
      <c r="D1356" s="3" t="s">
        <v>537</v>
      </c>
      <c r="E1356" t="str">
        <f t="shared" si="24"/>
        <v>M22P38U03N05</v>
      </c>
      <c r="F1356" s="26">
        <f ca="1">IFERROR(VLOOKUP(G1356,模型表!C:U,19,0),0)</f>
        <v>0</v>
      </c>
      <c r="H1356" s="26" t="str">
        <f ca="1">IFERROR(IF($F1356=0,"",(VLOOKUP(RIGHT(A1356,2)+0,难度表!B:F,3,FALSE)*K1356+N1356)),0)</f>
        <v/>
      </c>
      <c r="I1356" s="26" t="str">
        <f ca="1">IFERROR(IF($F1356=0,"",(VLOOKUP(RIGHT(B1356,2)+0,难度表!B:F,4,FALSE)*L1356+O1356)),0)</f>
        <v/>
      </c>
      <c r="J1356" s="26" t="str">
        <f ca="1">IFERROR(IF($F1356=0,"",(VLOOKUP(RIGHT(B1356,2)+0,难度表!B:F,5,FALSE)*M1356+P1356)),0)</f>
        <v/>
      </c>
      <c r="K1356" s="26" t="s">
        <v>1081</v>
      </c>
      <c r="L1356" s="26" t="s">
        <v>1081</v>
      </c>
      <c r="M1356" s="3" t="s">
        <v>1081</v>
      </c>
      <c r="N1356" s="26">
        <v>0</v>
      </c>
      <c r="O1356" s="26">
        <v>0</v>
      </c>
      <c r="P1356" s="26">
        <v>0</v>
      </c>
      <c r="Q1356" s="26">
        <v>0</v>
      </c>
      <c r="R1356" s="58" t="s">
        <v>545</v>
      </c>
      <c r="S1356" s="26">
        <v>1</v>
      </c>
      <c r="T1356" s="26">
        <v>0</v>
      </c>
      <c r="U1356" s="26">
        <f ca="1">IFERROR(VLOOKUP(G1356,模型表!$C:$T,18,FALSE),0)</f>
        <v>0</v>
      </c>
      <c r="V1356" s="26">
        <f>IFERROR(VLOOKUP(G1356,模型表!$C:$J,8,FALSE),0)</f>
        <v>0</v>
      </c>
      <c r="W1356" s="26" t="s">
        <v>1081</v>
      </c>
      <c r="X1356" s="26" t="s">
        <v>1097</v>
      </c>
      <c r="Y1356" s="26" t="str" cm="1">
        <f t="array" aca="1" ref="Y1356" ca="1">INDEX(E:E,SMALL(IF($F$2:$F$3000,ROW($2:$3000),4^8),ROW(A1355)))&amp;""</f>
        <v/>
      </c>
      <c r="Z1356" s="26" t="str">
        <f t="shared" ca="1" si="26"/>
        <v/>
      </c>
      <c r="AA1356" s="26" t="str">
        <f t="shared" ca="1" si="27"/>
        <v/>
      </c>
      <c r="AC1356" s="26" t="str">
        <f ca="1">IFERROR(IFERROR(VLOOKUP($V1356,索引表!$L$7:$O$13,2,FALSE)*VLOOKUP(VLOOKUP($G1356,索引表!$R:$U,4,FALSE),索引表!$I$18:$L$30,2,FALSE)*VLOOKUP($U1356,索引表!E:F,2,FALSE),IF($U1356="小怪",0.738,"")),0)</f>
        <v/>
      </c>
      <c r="AD1356" s="26" t="str">
        <f ca="1">IFERROR(IFERROR(VLOOKUP($V1356,索引表!$L$7:$O$13,3,FALSE)*VLOOKUP(VLOOKUP($G1356,索引表!$R:$U,4,FALSE),索引表!$I$18:$L$30,3,FALSE)*VLOOKUP($U1356,索引表!G:H,2,FALSE)*0.3,IF($U1356="小怪",0.2,"")),0)</f>
        <v/>
      </c>
      <c r="AE1356" s="3" t="str">
        <f ca="1">IF(V1356="N08",索引表!$D$12,IFERROR(VLOOKUP(AM1356,索引表!$I$3:$J$5,2,FALSE)*VLOOKUP(AN1356,索引表!$L$7:$O$13,4,FALSE)*VLOOKUP(VLOOKUP(Y1356,索引表!$R:$U,4,FALSE),索引表!$I$18:$L$30,4,FALSE),IF(AN1356="小怪",1*3.45*0.9*0.9,"")))</f>
        <v/>
      </c>
    </row>
    <row r="1357" spans="1:31" x14ac:dyDescent="0.2">
      <c r="A1357" s="3" t="s">
        <v>1457</v>
      </c>
      <c r="B1357" s="3" t="str">
        <f t="shared" si="25"/>
        <v>P38</v>
      </c>
      <c r="C1357" s="3" t="s">
        <v>540</v>
      </c>
      <c r="D1357" s="3" t="s">
        <v>538</v>
      </c>
      <c r="E1357" t="str">
        <f t="shared" si="24"/>
        <v>M22P38U03N06</v>
      </c>
      <c r="F1357" s="26">
        <f ca="1">IFERROR(VLOOKUP(G1357,模型表!C:U,19,0),0)</f>
        <v>0</v>
      </c>
      <c r="H1357" s="26" t="str">
        <f ca="1">IFERROR(IF($F1357=0,"",(VLOOKUP(RIGHT(A1357,2)+0,难度表!B:F,3,FALSE)*K1357+N1357)),0)</f>
        <v/>
      </c>
      <c r="I1357" s="26" t="str">
        <f ca="1">IFERROR(IF($F1357=0,"",(VLOOKUP(RIGHT(B1357,2)+0,难度表!B:F,4,FALSE)*L1357+O1357)),0)</f>
        <v/>
      </c>
      <c r="J1357" s="26" t="str">
        <f ca="1">IFERROR(IF($F1357=0,"",(VLOOKUP(RIGHT(B1357,2)+0,难度表!B:F,5,FALSE)*M1357+P1357)),0)</f>
        <v/>
      </c>
      <c r="K1357" s="26" t="s">
        <v>1081</v>
      </c>
      <c r="L1357" s="26" t="s">
        <v>1081</v>
      </c>
      <c r="M1357" s="3" t="s">
        <v>1081</v>
      </c>
      <c r="N1357" s="26">
        <v>0</v>
      </c>
      <c r="O1357" s="26">
        <v>0</v>
      </c>
      <c r="P1357" s="26">
        <v>0</v>
      </c>
      <c r="Q1357" s="26">
        <v>0</v>
      </c>
      <c r="R1357" s="58" t="s">
        <v>545</v>
      </c>
      <c r="S1357" s="26">
        <v>1</v>
      </c>
      <c r="T1357" s="26">
        <v>0</v>
      </c>
      <c r="U1357" s="26">
        <f ca="1">IFERROR(VLOOKUP(G1357,模型表!$C:$T,18,FALSE),0)</f>
        <v>0</v>
      </c>
      <c r="V1357" s="26">
        <f>IFERROR(VLOOKUP(G1357,模型表!$C:$J,8,FALSE),0)</f>
        <v>0</v>
      </c>
      <c r="W1357" s="26" t="s">
        <v>1081</v>
      </c>
      <c r="X1357" s="26" t="s">
        <v>1097</v>
      </c>
      <c r="Y1357" s="26" t="str" cm="1">
        <f t="array" aca="1" ref="Y1357" ca="1">INDEX(E:E,SMALL(IF($F$2:$F$3000,ROW($2:$3000),4^8),ROW(A1356)))&amp;""</f>
        <v/>
      </c>
      <c r="Z1357" s="26" t="str">
        <f t="shared" ca="1" si="26"/>
        <v/>
      </c>
      <c r="AA1357" s="26" t="str">
        <f t="shared" ca="1" si="27"/>
        <v/>
      </c>
      <c r="AC1357" s="26" t="str">
        <f ca="1">IFERROR(IFERROR(VLOOKUP($V1357,索引表!$L$7:$O$13,2,FALSE)*VLOOKUP(VLOOKUP($G1357,索引表!$R:$U,4,FALSE),索引表!$I$18:$L$30,2,FALSE)*VLOOKUP($U1357,索引表!E:F,2,FALSE),IF($U1357="小怪",0.738,"")),0)</f>
        <v/>
      </c>
      <c r="AD1357" s="26" t="str">
        <f ca="1">IFERROR(IFERROR(VLOOKUP($V1357,索引表!$L$7:$O$13,3,FALSE)*VLOOKUP(VLOOKUP($G1357,索引表!$R:$U,4,FALSE),索引表!$I$18:$L$30,3,FALSE)*VLOOKUP($U1357,索引表!G:H,2,FALSE)*0.3,IF($U1357="小怪",0.2,"")),0)</f>
        <v/>
      </c>
      <c r="AE1357" s="3" t="str">
        <f ca="1">IF(V1357="N08",索引表!$D$12,IFERROR(VLOOKUP(AM1357,索引表!$I$3:$J$5,2,FALSE)*VLOOKUP(AN1357,索引表!$L$7:$O$13,4,FALSE)*VLOOKUP(VLOOKUP(Y1357,索引表!$R:$U,4,FALSE),索引表!$I$18:$L$30,4,FALSE),IF(AN1357="小怪",1*3.45*0.9*0.9,"")))</f>
        <v/>
      </c>
    </row>
    <row r="1358" spans="1:31" x14ac:dyDescent="0.2">
      <c r="A1358" s="3" t="s">
        <v>1457</v>
      </c>
      <c r="B1358" s="3" t="str">
        <f t="shared" si="25"/>
        <v>P38</v>
      </c>
      <c r="C1358" s="3" t="s">
        <v>540</v>
      </c>
      <c r="D1358" s="3" t="s">
        <v>542</v>
      </c>
      <c r="E1358" t="str">
        <f t="shared" si="24"/>
        <v>M22P38U03N07</v>
      </c>
      <c r="F1358" s="26">
        <f ca="1">IFERROR(VLOOKUP(G1358,模型表!C:U,19,0),0)</f>
        <v>0</v>
      </c>
      <c r="H1358" s="26" t="str">
        <f ca="1">IFERROR(IF($F1358=0,"",(VLOOKUP(RIGHT(A1358,2)+0,难度表!B:F,3,FALSE)*K1358+N1358)),0)</f>
        <v/>
      </c>
      <c r="I1358" s="26" t="str">
        <f ca="1">IFERROR(IF($F1358=0,"",(VLOOKUP(RIGHT(B1358,2)+0,难度表!B:F,4,FALSE)*L1358+O1358)),0)</f>
        <v/>
      </c>
      <c r="J1358" s="26" t="str">
        <f ca="1">IFERROR(IF($F1358=0,"",(VLOOKUP(RIGHT(B1358,2)+0,难度表!B:F,5,FALSE)*M1358+P1358)),0)</f>
        <v/>
      </c>
      <c r="K1358" s="26" t="s">
        <v>1081</v>
      </c>
      <c r="L1358" s="26" t="s">
        <v>1081</v>
      </c>
      <c r="M1358" s="3" t="s">
        <v>1081</v>
      </c>
      <c r="N1358" s="26">
        <v>0</v>
      </c>
      <c r="O1358" s="26">
        <v>0</v>
      </c>
      <c r="P1358" s="26">
        <v>0</v>
      </c>
      <c r="Q1358" s="26">
        <v>0</v>
      </c>
      <c r="R1358" s="58" t="s">
        <v>545</v>
      </c>
      <c r="S1358" s="26">
        <v>1</v>
      </c>
      <c r="T1358" s="26">
        <v>0</v>
      </c>
      <c r="U1358" s="26">
        <f ca="1">IFERROR(VLOOKUP(G1358,模型表!$C:$T,18,FALSE),0)</f>
        <v>0</v>
      </c>
      <c r="V1358" s="26">
        <f>IFERROR(VLOOKUP(G1358,模型表!$C:$J,8,FALSE),0)</f>
        <v>0</v>
      </c>
      <c r="W1358" s="26" t="s">
        <v>1081</v>
      </c>
      <c r="X1358" s="26" t="s">
        <v>1097</v>
      </c>
      <c r="Y1358" s="26" t="str" cm="1">
        <f t="array" aca="1" ref="Y1358" ca="1">INDEX(E:E,SMALL(IF($F$2:$F$3000,ROW($2:$3000),4^8),ROW(A1357)))&amp;""</f>
        <v/>
      </c>
      <c r="Z1358" s="26" t="str">
        <f t="shared" ca="1" si="26"/>
        <v/>
      </c>
      <c r="AA1358" s="26" t="str">
        <f t="shared" ca="1" si="27"/>
        <v/>
      </c>
      <c r="AC1358" s="26" t="str">
        <f ca="1">IFERROR(IFERROR(VLOOKUP($V1358,索引表!$L$7:$O$13,2,FALSE)*VLOOKUP(VLOOKUP($G1358,索引表!$R:$U,4,FALSE),索引表!$I$18:$L$30,2,FALSE)*VLOOKUP($U1358,索引表!E:F,2,FALSE),IF($U1358="小怪",0.738,"")),0)</f>
        <v/>
      </c>
      <c r="AD1358" s="26" t="str">
        <f ca="1">IFERROR(IFERROR(VLOOKUP($V1358,索引表!$L$7:$O$13,3,FALSE)*VLOOKUP(VLOOKUP($G1358,索引表!$R:$U,4,FALSE),索引表!$I$18:$L$30,3,FALSE)*VLOOKUP($U1358,索引表!G:H,2,FALSE)*0.3,IF($U1358="小怪",0.2,"")),0)</f>
        <v/>
      </c>
      <c r="AE1358" s="3" t="str">
        <f ca="1">IF(V1358="N08",索引表!$D$12,IFERROR(VLOOKUP(AM1358,索引表!$I$3:$J$5,2,FALSE)*VLOOKUP(AN1358,索引表!$L$7:$O$13,4,FALSE)*VLOOKUP(VLOOKUP(Y1358,索引表!$R:$U,4,FALSE),索引表!$I$18:$L$30,4,FALSE),IF(AN1358="小怪",1*3.45*0.9*0.9,"")))</f>
        <v/>
      </c>
    </row>
    <row r="1359" spans="1:31" x14ac:dyDescent="0.2">
      <c r="A1359" s="3" t="s">
        <v>1457</v>
      </c>
      <c r="B1359" s="3" t="str">
        <f t="shared" si="25"/>
        <v>P38</v>
      </c>
      <c r="C1359" s="3" t="s">
        <v>540</v>
      </c>
      <c r="D1359" s="3" t="s">
        <v>543</v>
      </c>
      <c r="E1359" t="str">
        <f t="shared" si="24"/>
        <v>M22P38U03N08</v>
      </c>
      <c r="F1359" s="26">
        <f ca="1">IFERROR(VLOOKUP(G1359,模型表!C:U,19,0),0)</f>
        <v>0</v>
      </c>
      <c r="H1359" s="26" t="str">
        <f ca="1">IFERROR(IF($F1359=0,"",(VLOOKUP(RIGHT(A1359,2)+0,难度表!B:F,3,FALSE)*K1359+N1359)),0)</f>
        <v/>
      </c>
      <c r="I1359" s="26" t="str">
        <f ca="1">IFERROR(IF($F1359=0,"",(VLOOKUP(RIGHT(B1359,2)+0,难度表!B:F,4,FALSE)*L1359+O1359)),0)</f>
        <v/>
      </c>
      <c r="J1359" s="26" t="str">
        <f ca="1">IFERROR(IF($F1359=0,"",(VLOOKUP(RIGHT(B1359,2)+0,难度表!B:F,5,FALSE)*M1359+P1359)),0)</f>
        <v/>
      </c>
      <c r="K1359" s="26" t="s">
        <v>1081</v>
      </c>
      <c r="L1359" s="26" t="s">
        <v>1081</v>
      </c>
      <c r="M1359" s="3"/>
      <c r="N1359" s="26">
        <v>0</v>
      </c>
      <c r="O1359" s="26">
        <v>0</v>
      </c>
      <c r="P1359" s="26">
        <v>0</v>
      </c>
      <c r="Q1359" s="26">
        <v>0</v>
      </c>
      <c r="R1359" s="59" t="s">
        <v>845</v>
      </c>
      <c r="S1359" s="26">
        <v>1</v>
      </c>
      <c r="T1359" s="26">
        <v>0</v>
      </c>
      <c r="U1359" s="26">
        <f ca="1">IFERROR(VLOOKUP(G1359,模型表!$C:$T,18,FALSE),0)</f>
        <v>0</v>
      </c>
      <c r="V1359" s="26">
        <f>IFERROR(VLOOKUP(G1359,模型表!$C:$J,8,FALSE),0)</f>
        <v>0</v>
      </c>
      <c r="W1359" s="26" t="s">
        <v>1081</v>
      </c>
      <c r="X1359" s="26" t="s">
        <v>1097</v>
      </c>
      <c r="Y1359" s="26" t="str" cm="1">
        <f t="array" aca="1" ref="Y1359" ca="1">INDEX(E:E,SMALL(IF($F$2:$F$3000,ROW($2:$3000),4^8),ROW(A1358)))&amp;""</f>
        <v/>
      </c>
      <c r="Z1359" s="26" t="str">
        <f t="shared" ca="1" si="26"/>
        <v/>
      </c>
      <c r="AA1359" s="26" t="str">
        <f t="shared" ca="1" si="27"/>
        <v/>
      </c>
      <c r="AC1359" s="26" t="str">
        <f ca="1">IFERROR(IFERROR(VLOOKUP($V1359,索引表!$L$7:$O$13,2,FALSE)*VLOOKUP(VLOOKUP($G1359,索引表!$R:$U,4,FALSE),索引表!$I$18:$L$30,2,FALSE)*VLOOKUP($U1359,索引表!E:F,2,FALSE),IF($U1359="小怪",0.738,"")),0)</f>
        <v/>
      </c>
      <c r="AD1359" s="26" t="str">
        <f ca="1">IFERROR(IFERROR(VLOOKUP($V1359,索引表!$L$7:$O$13,3,FALSE)*VLOOKUP(VLOOKUP($G1359,索引表!$R:$U,4,FALSE),索引表!$I$18:$L$30,3,FALSE)*VLOOKUP($U1359,索引表!G:H,2,FALSE)*0.3,IF($U1359="小怪",0.2,"")),0)</f>
        <v/>
      </c>
      <c r="AE1359" s="3"/>
    </row>
    <row r="1360" spans="1:31" x14ac:dyDescent="0.2">
      <c r="A1360" s="3" t="s">
        <v>1457</v>
      </c>
      <c r="B1360" s="3" t="str">
        <f t="shared" si="25"/>
        <v>P38</v>
      </c>
      <c r="C1360" s="3" t="s">
        <v>540</v>
      </c>
      <c r="D1360" s="3" t="s">
        <v>544</v>
      </c>
      <c r="E1360" t="str">
        <f t="shared" si="24"/>
        <v>M22P38U03N09</v>
      </c>
      <c r="F1360" s="26">
        <f ca="1">IFERROR(VLOOKUP(G1360,模型表!C:U,19,0),0)</f>
        <v>0</v>
      </c>
      <c r="H1360" s="26" t="str">
        <f ca="1">IFERROR(IF($F1360=0,"",(VLOOKUP(RIGHT(A1360,2)+0,难度表!B:F,3,FALSE)*K1360+N1360)),0)</f>
        <v/>
      </c>
      <c r="I1360" s="26" t="str">
        <f ca="1">IFERROR(IF($F1360=0,"",(VLOOKUP(RIGHT(B1360,2)+0,难度表!B:F,4,FALSE)*L1360+O1360)),0)</f>
        <v/>
      </c>
      <c r="J1360" s="26" t="str">
        <f ca="1">IFERROR(IF($F1360=0,"",(VLOOKUP(RIGHT(B1360,2)+0,难度表!B:F,5,FALSE)*M1360+P1360)),0)</f>
        <v/>
      </c>
      <c r="K1360" s="26" t="s">
        <v>1081</v>
      </c>
      <c r="L1360" s="26" t="s">
        <v>1081</v>
      </c>
      <c r="M1360" s="3" t="s">
        <v>1081</v>
      </c>
      <c r="N1360" s="26">
        <v>0</v>
      </c>
      <c r="O1360" s="26">
        <v>0</v>
      </c>
      <c r="P1360" s="26">
        <v>0</v>
      </c>
      <c r="Q1360" s="26">
        <v>0</v>
      </c>
      <c r="R1360" s="58" t="s">
        <v>545</v>
      </c>
      <c r="S1360" s="26">
        <v>1</v>
      </c>
      <c r="T1360" s="26">
        <v>0</v>
      </c>
      <c r="U1360" s="26">
        <f ca="1">IFERROR(VLOOKUP(G1360,模型表!$C:$T,18,FALSE),0)</f>
        <v>0</v>
      </c>
      <c r="V1360" s="26">
        <f>IFERROR(VLOOKUP(G1360,模型表!$C:$J,8,FALSE),0)</f>
        <v>0</v>
      </c>
      <c r="W1360" s="26" t="s">
        <v>1081</v>
      </c>
      <c r="X1360" s="26" t="s">
        <v>1097</v>
      </c>
      <c r="Y1360" s="26" t="str" cm="1">
        <f t="array" aca="1" ref="Y1360" ca="1">INDEX(E:E,SMALL(IF($F$2:$F$3000,ROW($2:$3000),4^8),ROW(A1359)))&amp;""</f>
        <v/>
      </c>
      <c r="Z1360" s="26" t="str">
        <f t="shared" ca="1" si="26"/>
        <v/>
      </c>
      <c r="AA1360" s="26" t="str">
        <f t="shared" ca="1" si="27"/>
        <v/>
      </c>
      <c r="AC1360" s="26" t="str">
        <f ca="1">IFERROR(IFERROR(VLOOKUP($V1360,索引表!$L$7:$O$13,2,FALSE)*VLOOKUP(VLOOKUP($G1360,索引表!$R:$U,4,FALSE),索引表!$I$18:$L$30,2,FALSE)*VLOOKUP($U1360,索引表!E:F,2,FALSE),IF($U1360="小怪",0.738,"")),0)</f>
        <v/>
      </c>
      <c r="AD1360" s="26" t="str">
        <f ca="1">IFERROR(IFERROR(VLOOKUP($V1360,索引表!$L$7:$O$13,3,FALSE)*VLOOKUP(VLOOKUP($G1360,索引表!$R:$U,4,FALSE),索引表!$I$18:$L$30,3,FALSE)*VLOOKUP($U1360,索引表!G:H,2,FALSE)*0.3,IF($U1360="小怪",0.2,"")),0)</f>
        <v/>
      </c>
      <c r="AE1360" s="3" t="str">
        <f ca="1">IF(V1360="N08",索引表!$D$12,IFERROR(VLOOKUP(AM1360,索引表!$I$3:$J$5,2,FALSE)*VLOOKUP(AN1360,索引表!$L$7:$O$13,4,FALSE)*VLOOKUP(VLOOKUP(Y1360,索引表!$R:$U,4,FALSE),索引表!$I$18:$L$30,4,FALSE),IF(AN1360="小怪",1*3.45*0.9*0.9,"")))</f>
        <v/>
      </c>
    </row>
    <row r="1361" spans="1:31" x14ac:dyDescent="0.2">
      <c r="A1361" s="3" t="s">
        <v>1457</v>
      </c>
      <c r="B1361" s="3" t="str">
        <f t="shared" si="25"/>
        <v>P38</v>
      </c>
      <c r="C1361" s="3" t="s">
        <v>541</v>
      </c>
      <c r="D1361" s="3" t="s">
        <v>533</v>
      </c>
      <c r="E1361" t="str">
        <f t="shared" si="24"/>
        <v>M22P38U04N01</v>
      </c>
      <c r="F1361" s="26">
        <f ca="1">IFERROR(VLOOKUP(G1361,模型表!C:U,19,0),0)</f>
        <v>0</v>
      </c>
      <c r="H1361" s="26" t="str">
        <f ca="1">IFERROR(IF($F1361=0,"",(VLOOKUP(RIGHT(A1361,2)+0,难度表!B:F,3,FALSE)*K1361+N1361)),0)</f>
        <v/>
      </c>
      <c r="I1361" s="26" t="str">
        <f ca="1">IFERROR(IF($F1361=0,"",(VLOOKUP(RIGHT(B1361,2)+0,难度表!B:F,4,FALSE)*L1361+O1361)),0)</f>
        <v/>
      </c>
      <c r="J1361" s="26" t="str">
        <f ca="1">IFERROR(IF($F1361=0,"",(VLOOKUP(RIGHT(B1361,2)+0,难度表!B:F,5,FALSE)*M1361+P1361)),0)</f>
        <v/>
      </c>
      <c r="K1361" s="26" t="s">
        <v>1081</v>
      </c>
      <c r="L1361" s="26" t="s">
        <v>1081</v>
      </c>
      <c r="M1361" s="3" t="s">
        <v>1081</v>
      </c>
      <c r="N1361" s="26">
        <v>0</v>
      </c>
      <c r="O1361" s="26">
        <v>0</v>
      </c>
      <c r="P1361" s="26">
        <v>0</v>
      </c>
      <c r="Q1361" s="26">
        <v>0</v>
      </c>
      <c r="R1361" s="58" t="s">
        <v>545</v>
      </c>
      <c r="S1361" s="26">
        <v>1</v>
      </c>
      <c r="T1361" s="26">
        <v>0</v>
      </c>
      <c r="U1361" s="26">
        <f ca="1">IFERROR(VLOOKUP(G1361,模型表!$C:$T,18,FALSE),0)</f>
        <v>0</v>
      </c>
      <c r="V1361" s="26">
        <f>IFERROR(VLOOKUP(G1361,模型表!$C:$J,8,FALSE),0)</f>
        <v>0</v>
      </c>
      <c r="W1361" s="26" t="s">
        <v>1081</v>
      </c>
      <c r="X1361" s="26" t="s">
        <v>1097</v>
      </c>
      <c r="Y1361" s="26" t="str" cm="1">
        <f t="array" aca="1" ref="Y1361" ca="1">INDEX(E:E,SMALL(IF($F$2:$F$3000,ROW($2:$3000),4^8),ROW(A1360)))&amp;""</f>
        <v/>
      </c>
      <c r="Z1361" s="26" t="str">
        <f t="shared" ca="1" si="26"/>
        <v/>
      </c>
      <c r="AA1361" s="26" t="str">
        <f t="shared" ca="1" si="27"/>
        <v/>
      </c>
      <c r="AC1361" s="26" t="str">
        <f ca="1">IFERROR(IFERROR(VLOOKUP($V1361,索引表!$L$7:$O$13,2,FALSE)*VLOOKUP(VLOOKUP($G1361,索引表!$R:$U,4,FALSE),索引表!$I$18:$L$30,2,FALSE)*VLOOKUP($U1361,索引表!E:F,2,FALSE),IF($U1361="小怪",0.738,"")),0)</f>
        <v/>
      </c>
      <c r="AD1361" s="26" t="str">
        <f ca="1">IFERROR(IFERROR(VLOOKUP($V1361,索引表!$L$7:$O$13,3,FALSE)*VLOOKUP(VLOOKUP($G1361,索引表!$R:$U,4,FALSE),索引表!$I$18:$L$30,3,FALSE)*VLOOKUP($U1361,索引表!G:H,2,FALSE)*0.3,IF($U1361="小怪",0.2,"")),0)</f>
        <v/>
      </c>
      <c r="AE1361" s="3" t="str">
        <f ca="1">IF(V1361="N08",索引表!$D$12,IFERROR(VLOOKUP(AM1361,索引表!$I$3:$J$5,2,FALSE)*VLOOKUP(AN1361,索引表!$L$7:$O$13,4,FALSE)*VLOOKUP(VLOOKUP(Y1361,索引表!$R:$U,4,FALSE),索引表!$I$18:$L$30,4,FALSE),IF(AN1361="小怪",1*3.45*0.9*0.9,"")))</f>
        <v/>
      </c>
    </row>
    <row r="1362" spans="1:31" x14ac:dyDescent="0.2">
      <c r="A1362" s="3" t="s">
        <v>1457</v>
      </c>
      <c r="B1362" s="3" t="str">
        <f t="shared" si="25"/>
        <v>P38</v>
      </c>
      <c r="C1362" s="3" t="s">
        <v>541</v>
      </c>
      <c r="D1362" s="3" t="s">
        <v>534</v>
      </c>
      <c r="E1362" t="str">
        <f t="shared" si="24"/>
        <v>M22P38U04N02</v>
      </c>
      <c r="F1362" s="26">
        <f ca="1">IFERROR(VLOOKUP(G1362,模型表!C:U,19,0),0)</f>
        <v>0</v>
      </c>
      <c r="H1362" s="26" t="str">
        <f ca="1">IFERROR(IF($F1362=0,"",(VLOOKUP(RIGHT(A1362,2)+0,难度表!B:F,3,FALSE)*K1362+N1362)),0)</f>
        <v/>
      </c>
      <c r="I1362" s="26" t="str">
        <f ca="1">IFERROR(IF($F1362=0,"",(VLOOKUP(RIGHT(B1362,2)+0,难度表!B:F,4,FALSE)*L1362+O1362)),0)</f>
        <v/>
      </c>
      <c r="J1362" s="26" t="str">
        <f ca="1">IFERROR(IF($F1362=0,"",(VLOOKUP(RIGHT(B1362,2)+0,难度表!B:F,5,FALSE)*M1362+P1362)),0)</f>
        <v/>
      </c>
      <c r="K1362" s="26" t="s">
        <v>1081</v>
      </c>
      <c r="L1362" s="26" t="s">
        <v>1081</v>
      </c>
      <c r="M1362" s="3" t="s">
        <v>1081</v>
      </c>
      <c r="N1362" s="26">
        <v>0</v>
      </c>
      <c r="O1362" s="26">
        <v>0</v>
      </c>
      <c r="P1362" s="26">
        <v>0</v>
      </c>
      <c r="Q1362" s="26">
        <v>0</v>
      </c>
      <c r="R1362" s="58" t="s">
        <v>545</v>
      </c>
      <c r="S1362" s="26">
        <v>1</v>
      </c>
      <c r="T1362" s="26">
        <v>0</v>
      </c>
      <c r="U1362" s="26">
        <f ca="1">IFERROR(VLOOKUP(G1362,模型表!$C:$T,18,FALSE),0)</f>
        <v>0</v>
      </c>
      <c r="V1362" s="26">
        <f>IFERROR(VLOOKUP(G1362,模型表!$C:$J,8,FALSE),0)</f>
        <v>0</v>
      </c>
      <c r="W1362" s="26" t="s">
        <v>1081</v>
      </c>
      <c r="X1362" s="26" t="s">
        <v>1097</v>
      </c>
      <c r="Y1362" s="26" t="str" cm="1">
        <f t="array" aca="1" ref="Y1362" ca="1">INDEX(E:E,SMALL(IF($F$2:$F$3000,ROW($2:$3000),4^8),ROW(A1361)))&amp;""</f>
        <v/>
      </c>
      <c r="Z1362" s="26" t="str">
        <f t="shared" ca="1" si="26"/>
        <v/>
      </c>
      <c r="AA1362" s="26" t="str">
        <f t="shared" ca="1" si="27"/>
        <v/>
      </c>
      <c r="AC1362" s="26" t="str">
        <f ca="1">IFERROR(IFERROR(VLOOKUP($V1362,索引表!$L$7:$O$13,2,FALSE)*VLOOKUP(VLOOKUP($G1362,索引表!$R:$U,4,FALSE),索引表!$I$18:$L$30,2,FALSE)*VLOOKUP($U1362,索引表!E:F,2,FALSE),IF($U1362="小怪",0.738,"")),0)</f>
        <v/>
      </c>
      <c r="AD1362" s="26" t="str">
        <f ca="1">IFERROR(IFERROR(VLOOKUP($V1362,索引表!$L$7:$O$13,3,FALSE)*VLOOKUP(VLOOKUP($G1362,索引表!$R:$U,4,FALSE),索引表!$I$18:$L$30,3,FALSE)*VLOOKUP($U1362,索引表!G:H,2,FALSE)*0.3,IF($U1362="小怪",0.2,"")),0)</f>
        <v/>
      </c>
      <c r="AE1362" s="3" t="str">
        <f ca="1">IF(V1362="N08",索引表!$D$12,IFERROR(VLOOKUP(AM1362,索引表!$I$3:$J$5,2,FALSE)*VLOOKUP(AN1362,索引表!$L$7:$O$13,4,FALSE)*VLOOKUP(VLOOKUP(Y1362,索引表!$R:$U,4,FALSE),索引表!$I$18:$L$30,4,FALSE),IF(AN1362="小怪",1*3.45*0.9*0.9,"")))</f>
        <v/>
      </c>
    </row>
    <row r="1363" spans="1:31" x14ac:dyDescent="0.2">
      <c r="A1363" s="3" t="s">
        <v>1457</v>
      </c>
      <c r="B1363" s="3" t="str">
        <f t="shared" si="25"/>
        <v>P38</v>
      </c>
      <c r="C1363" s="3" t="s">
        <v>541</v>
      </c>
      <c r="D1363" s="3" t="s">
        <v>535</v>
      </c>
      <c r="E1363" t="str">
        <f t="shared" si="24"/>
        <v>M22P38U04N03</v>
      </c>
      <c r="F1363" s="26">
        <f ca="1">IFERROR(VLOOKUP(G1363,模型表!C:U,19,0),0)</f>
        <v>0</v>
      </c>
      <c r="H1363" s="26" t="str">
        <f ca="1">IFERROR(IF($F1363=0,"",(VLOOKUP(RIGHT(A1363,2)+0,难度表!B:F,3,FALSE)*K1363+N1363)),0)</f>
        <v/>
      </c>
      <c r="I1363" s="26" t="str">
        <f ca="1">IFERROR(IF($F1363=0,"",(VLOOKUP(RIGHT(B1363,2)+0,难度表!B:F,4,FALSE)*L1363+O1363)),0)</f>
        <v/>
      </c>
      <c r="J1363" s="26" t="str">
        <f ca="1">IFERROR(IF($F1363=0,"",(VLOOKUP(RIGHT(B1363,2)+0,难度表!B:F,5,FALSE)*M1363+P1363)),0)</f>
        <v/>
      </c>
      <c r="K1363" s="26" t="s">
        <v>1081</v>
      </c>
      <c r="L1363" s="26" t="s">
        <v>1081</v>
      </c>
      <c r="M1363" s="3" t="s">
        <v>1081</v>
      </c>
      <c r="N1363" s="26">
        <v>0</v>
      </c>
      <c r="O1363" s="26">
        <v>0</v>
      </c>
      <c r="P1363" s="26">
        <v>0</v>
      </c>
      <c r="Q1363" s="26">
        <v>0</v>
      </c>
      <c r="R1363" s="58" t="s">
        <v>545</v>
      </c>
      <c r="S1363" s="26">
        <v>1</v>
      </c>
      <c r="T1363" s="26">
        <v>0</v>
      </c>
      <c r="U1363" s="26">
        <f ca="1">IFERROR(VLOOKUP(G1363,模型表!$C:$T,18,FALSE),0)</f>
        <v>0</v>
      </c>
      <c r="V1363" s="26">
        <f>IFERROR(VLOOKUP(G1363,模型表!$C:$J,8,FALSE),0)</f>
        <v>0</v>
      </c>
      <c r="W1363" s="26" t="s">
        <v>1081</v>
      </c>
      <c r="X1363" s="26" t="s">
        <v>1097</v>
      </c>
      <c r="Y1363" s="26" t="str" cm="1">
        <f t="array" aca="1" ref="Y1363" ca="1">INDEX(E:E,SMALL(IF($F$2:$F$3000,ROW($2:$3000),4^8),ROW(A1362)))&amp;""</f>
        <v/>
      </c>
      <c r="Z1363" s="26" t="str">
        <f t="shared" ca="1" si="26"/>
        <v/>
      </c>
      <c r="AA1363" s="26" t="str">
        <f t="shared" ca="1" si="27"/>
        <v/>
      </c>
      <c r="AC1363" s="26" t="str">
        <f ca="1">IFERROR(IFERROR(VLOOKUP($V1363,索引表!$L$7:$O$13,2,FALSE)*VLOOKUP(VLOOKUP($G1363,索引表!$R:$U,4,FALSE),索引表!$I$18:$L$30,2,FALSE)*VLOOKUP($U1363,索引表!E:F,2,FALSE),IF($U1363="小怪",0.738,"")),0)</f>
        <v/>
      </c>
      <c r="AD1363" s="26" t="str">
        <f ca="1">IFERROR(IFERROR(VLOOKUP($V1363,索引表!$L$7:$O$13,3,FALSE)*VLOOKUP(VLOOKUP($G1363,索引表!$R:$U,4,FALSE),索引表!$I$18:$L$30,3,FALSE)*VLOOKUP($U1363,索引表!G:H,2,FALSE)*0.3,IF($U1363="小怪",0.2,"")),0)</f>
        <v/>
      </c>
      <c r="AE1363" s="3" t="str">
        <f ca="1">IF(V1363="N08",索引表!$D$12,IFERROR(VLOOKUP(AM1363,索引表!$I$3:$J$5,2,FALSE)*VLOOKUP(AN1363,索引表!$L$7:$O$13,4,FALSE)*VLOOKUP(VLOOKUP(Y1363,索引表!$R:$U,4,FALSE),索引表!$I$18:$L$30,4,FALSE),IF(AN1363="小怪",1*3.45*0.9*0.9,"")))</f>
        <v/>
      </c>
    </row>
    <row r="1364" spans="1:31" x14ac:dyDescent="0.2">
      <c r="A1364" s="3" t="s">
        <v>1457</v>
      </c>
      <c r="B1364" s="3" t="str">
        <f t="shared" si="25"/>
        <v>P38</v>
      </c>
      <c r="C1364" s="3" t="s">
        <v>1454</v>
      </c>
      <c r="D1364" s="3" t="s">
        <v>536</v>
      </c>
      <c r="E1364" t="str">
        <f t="shared" si="24"/>
        <v>M22P38U04N04</v>
      </c>
      <c r="F1364" s="26">
        <f ca="1">IFERROR(VLOOKUP(G1364,模型表!C:U,19,0),0)</f>
        <v>0</v>
      </c>
      <c r="H1364" s="26" t="str">
        <f ca="1">IFERROR(IF($F1364=0,"",(VLOOKUP(RIGHT(A1364,2)+0,难度表!B:F,3,FALSE)*K1364+N1364)),0)</f>
        <v/>
      </c>
      <c r="I1364" s="26" t="str">
        <f ca="1">IFERROR(IF($F1364=0,"",(VLOOKUP(RIGHT(B1364,2)+0,难度表!B:F,4,FALSE)*L1364+O1364)),0)</f>
        <v/>
      </c>
      <c r="J1364" s="26" t="str">
        <f ca="1">IFERROR(IF($F1364=0,"",(VLOOKUP(RIGHT(B1364,2)+0,难度表!B:F,5,FALSE)*M1364+P1364)),0)</f>
        <v/>
      </c>
      <c r="K1364" s="26" t="s">
        <v>1081</v>
      </c>
      <c r="L1364" s="26" t="s">
        <v>1081</v>
      </c>
      <c r="M1364" s="3" t="s">
        <v>1081</v>
      </c>
      <c r="N1364" s="26">
        <v>0</v>
      </c>
      <c r="O1364" s="26">
        <v>0</v>
      </c>
      <c r="P1364" s="26">
        <v>0</v>
      </c>
      <c r="Q1364" s="26">
        <v>0</v>
      </c>
      <c r="R1364" s="58" t="s">
        <v>545</v>
      </c>
      <c r="S1364" s="26">
        <v>1</v>
      </c>
      <c r="T1364" s="26">
        <v>0</v>
      </c>
      <c r="U1364" s="26">
        <f ca="1">IFERROR(VLOOKUP(G1364,模型表!$C:$T,18,FALSE),0)</f>
        <v>0</v>
      </c>
      <c r="V1364" s="26">
        <f>IFERROR(VLOOKUP(G1364,模型表!$C:$J,8,FALSE),0)</f>
        <v>0</v>
      </c>
      <c r="W1364" s="26" t="s">
        <v>1081</v>
      </c>
      <c r="X1364" s="26" t="s">
        <v>1097</v>
      </c>
      <c r="Y1364" s="26" t="str" cm="1">
        <f t="array" aca="1" ref="Y1364" ca="1">INDEX(E:E,SMALL(IF($F$2:$F$3000,ROW($2:$3000),4^8),ROW(A1363)))&amp;""</f>
        <v/>
      </c>
      <c r="Z1364" s="26" t="str">
        <f t="shared" ca="1" si="26"/>
        <v/>
      </c>
      <c r="AA1364" s="26" t="str">
        <f t="shared" ca="1" si="27"/>
        <v/>
      </c>
      <c r="AC1364" s="26" t="str">
        <f ca="1">IFERROR(IFERROR(VLOOKUP($V1364,索引表!$L$7:$O$13,2,FALSE)*VLOOKUP(VLOOKUP($G1364,索引表!$R:$U,4,FALSE),索引表!$I$18:$L$30,2,FALSE)*VLOOKUP($U1364,索引表!E:F,2,FALSE),IF($U1364="小怪",0.738,"")),0)</f>
        <v/>
      </c>
      <c r="AD1364" s="26" t="str">
        <f ca="1">IFERROR(IFERROR(VLOOKUP($V1364,索引表!$L$7:$O$13,3,FALSE)*VLOOKUP(VLOOKUP($G1364,索引表!$R:$U,4,FALSE),索引表!$I$18:$L$30,3,FALSE)*VLOOKUP($U1364,索引表!G:H,2,FALSE)*0.3,IF($U1364="小怪",0.2,"")),0)</f>
        <v/>
      </c>
      <c r="AE1364" s="3" t="str">
        <f ca="1">IF(V1364="N08",索引表!$D$12,IFERROR(VLOOKUP(AM1364,索引表!$I$3:$J$5,2,FALSE)*VLOOKUP(AN1364,索引表!$L$7:$O$13,4,FALSE)*VLOOKUP(VLOOKUP(Y1364,索引表!$R:$U,4,FALSE),索引表!$I$18:$L$30,4,FALSE),IF(AN1364="小怪",1*3.45*0.9*0.9,"")))</f>
        <v/>
      </c>
    </row>
    <row r="1365" spans="1:31" x14ac:dyDescent="0.2">
      <c r="A1365" s="3" t="s">
        <v>1457</v>
      </c>
      <c r="B1365" s="3" t="str">
        <f t="shared" si="25"/>
        <v>P38</v>
      </c>
      <c r="C1365" s="3" t="s">
        <v>1454</v>
      </c>
      <c r="D1365" s="3" t="s">
        <v>537</v>
      </c>
      <c r="E1365" t="str">
        <f t="shared" si="24"/>
        <v>M22P38U04N05</v>
      </c>
      <c r="F1365" s="26">
        <f ca="1">IFERROR(VLOOKUP(G1365,模型表!C:U,19,0),0)</f>
        <v>0</v>
      </c>
      <c r="H1365" s="26" t="str">
        <f ca="1">IFERROR(IF($F1365=0,"",(VLOOKUP(RIGHT(A1365,2)+0,难度表!B:F,3,FALSE)*K1365+N1365)),0)</f>
        <v/>
      </c>
      <c r="I1365" s="26" t="str">
        <f ca="1">IFERROR(IF($F1365=0,"",(VLOOKUP(RIGHT(B1365,2)+0,难度表!B:F,4,FALSE)*L1365+O1365)),0)</f>
        <v/>
      </c>
      <c r="J1365" s="26" t="str">
        <f ca="1">IFERROR(IF($F1365=0,"",(VLOOKUP(RIGHT(B1365,2)+0,难度表!B:F,5,FALSE)*M1365+P1365)),0)</f>
        <v/>
      </c>
      <c r="K1365" s="26" t="s">
        <v>1081</v>
      </c>
      <c r="L1365" s="26" t="s">
        <v>1081</v>
      </c>
      <c r="M1365" s="3" t="s">
        <v>1081</v>
      </c>
      <c r="N1365" s="26">
        <v>0</v>
      </c>
      <c r="O1365" s="26">
        <v>0</v>
      </c>
      <c r="P1365" s="26">
        <v>0</v>
      </c>
      <c r="Q1365" s="26">
        <v>0</v>
      </c>
      <c r="R1365" s="58" t="s">
        <v>545</v>
      </c>
      <c r="S1365" s="26">
        <v>1</v>
      </c>
      <c r="T1365" s="26">
        <v>0</v>
      </c>
      <c r="U1365" s="26">
        <f ca="1">IFERROR(VLOOKUP(G1365,模型表!$C:$T,18,FALSE),0)</f>
        <v>0</v>
      </c>
      <c r="V1365" s="26">
        <f>IFERROR(VLOOKUP(G1365,模型表!$C:$J,8,FALSE),0)</f>
        <v>0</v>
      </c>
      <c r="W1365" s="26" t="s">
        <v>1081</v>
      </c>
      <c r="X1365" s="26" t="s">
        <v>1097</v>
      </c>
      <c r="Y1365" s="26" t="str" cm="1">
        <f t="array" aca="1" ref="Y1365" ca="1">INDEX(E:E,SMALL(IF($F$2:$F$3000,ROW($2:$3000),4^8),ROW(A1364)))&amp;""</f>
        <v/>
      </c>
      <c r="Z1365" s="26" t="str">
        <f t="shared" ca="1" si="26"/>
        <v/>
      </c>
      <c r="AA1365" s="26" t="str">
        <f t="shared" ca="1" si="27"/>
        <v/>
      </c>
      <c r="AC1365" s="26" t="str">
        <f ca="1">IFERROR(IFERROR(VLOOKUP($V1365,索引表!$L$7:$O$13,2,FALSE)*VLOOKUP(VLOOKUP($G1365,索引表!$R:$U,4,FALSE),索引表!$I$18:$L$30,2,FALSE)*VLOOKUP($U1365,索引表!E:F,2,FALSE),IF($U1365="小怪",0.738,"")),0)</f>
        <v/>
      </c>
      <c r="AD1365" s="26" t="str">
        <f ca="1">IFERROR(IFERROR(VLOOKUP($V1365,索引表!$L$7:$O$13,3,FALSE)*VLOOKUP(VLOOKUP($G1365,索引表!$R:$U,4,FALSE),索引表!$I$18:$L$30,3,FALSE)*VLOOKUP($U1365,索引表!G:H,2,FALSE)*0.3,IF($U1365="小怪",0.2,"")),0)</f>
        <v/>
      </c>
      <c r="AE1365" s="3" t="str">
        <f ca="1">IF(V1365="N08",索引表!$D$12,IFERROR(VLOOKUP(AM1365,索引表!$I$3:$J$5,2,FALSE)*VLOOKUP(AN1365,索引表!$L$7:$O$13,4,FALSE)*VLOOKUP(VLOOKUP(Y1365,索引表!$R:$U,4,FALSE),索引表!$I$18:$L$30,4,FALSE),IF(AN1365="小怪",1*3.45*0.9*0.9,"")))</f>
        <v/>
      </c>
    </row>
    <row r="1366" spans="1:31" x14ac:dyDescent="0.2">
      <c r="A1366" s="3" t="s">
        <v>1457</v>
      </c>
      <c r="B1366" s="3" t="str">
        <f t="shared" si="25"/>
        <v>P38</v>
      </c>
      <c r="C1366" s="3" t="s">
        <v>1454</v>
      </c>
      <c r="D1366" s="3" t="s">
        <v>538</v>
      </c>
      <c r="E1366" t="str">
        <f t="shared" si="24"/>
        <v>M22P38U04N06</v>
      </c>
      <c r="F1366" s="26">
        <f ca="1">IFERROR(VLOOKUP(G1366,模型表!C:U,19,0),0)</f>
        <v>0</v>
      </c>
      <c r="H1366" s="26" t="str">
        <f ca="1">IFERROR(IF($F1366=0,"",(VLOOKUP(RIGHT(A1366,2)+0,难度表!B:F,3,FALSE)*K1366+N1366)),0)</f>
        <v/>
      </c>
      <c r="I1366" s="26" t="str">
        <f ca="1">IFERROR(IF($F1366=0,"",(VLOOKUP(RIGHT(B1366,2)+0,难度表!B:F,4,FALSE)*L1366+O1366)),0)</f>
        <v/>
      </c>
      <c r="J1366" s="26" t="str">
        <f ca="1">IFERROR(IF($F1366=0,"",(VLOOKUP(RIGHT(B1366,2)+0,难度表!B:F,5,FALSE)*M1366+P1366)),0)</f>
        <v/>
      </c>
      <c r="K1366" s="26" t="s">
        <v>1081</v>
      </c>
      <c r="L1366" s="26" t="s">
        <v>1081</v>
      </c>
      <c r="M1366" s="3" t="s">
        <v>1081</v>
      </c>
      <c r="N1366" s="26">
        <v>0</v>
      </c>
      <c r="O1366" s="26">
        <v>0</v>
      </c>
      <c r="P1366" s="26">
        <v>0</v>
      </c>
      <c r="Q1366" s="26">
        <v>0</v>
      </c>
      <c r="R1366" s="58" t="s">
        <v>545</v>
      </c>
      <c r="S1366" s="26">
        <v>1</v>
      </c>
      <c r="T1366" s="26">
        <v>0</v>
      </c>
      <c r="U1366" s="26">
        <f ca="1">IFERROR(VLOOKUP(G1366,模型表!$C:$T,18,FALSE),0)</f>
        <v>0</v>
      </c>
      <c r="V1366" s="26">
        <f>IFERROR(VLOOKUP(G1366,模型表!$C:$J,8,FALSE),0)</f>
        <v>0</v>
      </c>
      <c r="W1366" s="26" t="s">
        <v>1081</v>
      </c>
      <c r="X1366" s="26" t="s">
        <v>1097</v>
      </c>
      <c r="Y1366" s="26" t="str" cm="1">
        <f t="array" aca="1" ref="Y1366" ca="1">INDEX(E:E,SMALL(IF($F$2:$F$3000,ROW($2:$3000),4^8),ROW(A1365)))&amp;""</f>
        <v/>
      </c>
      <c r="Z1366" s="26" t="str">
        <f t="shared" ca="1" si="26"/>
        <v/>
      </c>
      <c r="AA1366" s="26" t="str">
        <f t="shared" ca="1" si="27"/>
        <v/>
      </c>
      <c r="AC1366" s="26" t="str">
        <f ca="1">IFERROR(IFERROR(VLOOKUP($V1366,索引表!$L$7:$O$13,2,FALSE)*VLOOKUP(VLOOKUP($G1366,索引表!$R:$U,4,FALSE),索引表!$I$18:$L$30,2,FALSE)*VLOOKUP($U1366,索引表!E:F,2,FALSE),IF($U1366="小怪",0.738,"")),0)</f>
        <v/>
      </c>
      <c r="AD1366" s="26" t="str">
        <f ca="1">IFERROR(IFERROR(VLOOKUP($V1366,索引表!$L$7:$O$13,3,FALSE)*VLOOKUP(VLOOKUP($G1366,索引表!$R:$U,4,FALSE),索引表!$I$18:$L$30,3,FALSE)*VLOOKUP($U1366,索引表!G:H,2,FALSE)*0.3,IF($U1366="小怪",0.2,"")),0)</f>
        <v/>
      </c>
      <c r="AE1366" s="3" t="str">
        <f ca="1">IF(V1366="N08",索引表!$D$12,IFERROR(VLOOKUP(AM1366,索引表!$I$3:$J$5,2,FALSE)*VLOOKUP(AN1366,索引表!$L$7:$O$13,4,FALSE)*VLOOKUP(VLOOKUP(Y1366,索引表!$R:$U,4,FALSE),索引表!$I$18:$L$30,4,FALSE),IF(AN1366="小怪",1*3.45*0.9*0.9,"")))</f>
        <v/>
      </c>
    </row>
    <row r="1367" spans="1:31" x14ac:dyDescent="0.2">
      <c r="A1367" s="3" t="s">
        <v>1457</v>
      </c>
      <c r="B1367" s="3" t="str">
        <f t="shared" si="25"/>
        <v>P38</v>
      </c>
      <c r="C1367" s="3" t="s">
        <v>1454</v>
      </c>
      <c r="D1367" s="3" t="s">
        <v>542</v>
      </c>
      <c r="E1367" t="str">
        <f t="shared" si="24"/>
        <v>M22P38U04N07</v>
      </c>
      <c r="F1367" s="26">
        <f ca="1">IFERROR(VLOOKUP(G1367,模型表!C:U,19,0),0)</f>
        <v>0</v>
      </c>
      <c r="H1367" s="26" t="str">
        <f ca="1">IFERROR(IF($F1367=0,"",(VLOOKUP(RIGHT(A1367,2)+0,难度表!B:F,3,FALSE)*K1367+N1367)),0)</f>
        <v/>
      </c>
      <c r="I1367" s="26" t="str">
        <f ca="1">IFERROR(IF($F1367=0,"",(VLOOKUP(RIGHT(B1367,2)+0,难度表!B:F,4,FALSE)*L1367+O1367)),0)</f>
        <v/>
      </c>
      <c r="J1367" s="26" t="str">
        <f ca="1">IFERROR(IF($F1367=0,"",(VLOOKUP(RIGHT(B1367,2)+0,难度表!B:F,5,FALSE)*M1367+P1367)),0)</f>
        <v/>
      </c>
      <c r="K1367" s="26" t="s">
        <v>1081</v>
      </c>
      <c r="L1367" s="26" t="s">
        <v>1081</v>
      </c>
      <c r="M1367" s="3" t="s">
        <v>1081</v>
      </c>
      <c r="N1367" s="26">
        <v>0</v>
      </c>
      <c r="O1367" s="26">
        <v>0</v>
      </c>
      <c r="P1367" s="26">
        <v>0</v>
      </c>
      <c r="Q1367" s="26">
        <v>0</v>
      </c>
      <c r="R1367" s="58" t="s">
        <v>545</v>
      </c>
      <c r="S1367" s="26">
        <v>1</v>
      </c>
      <c r="T1367" s="26">
        <v>0</v>
      </c>
      <c r="U1367" s="26">
        <f ca="1">IFERROR(VLOOKUP(G1367,模型表!$C:$T,18,FALSE),0)</f>
        <v>0</v>
      </c>
      <c r="V1367" s="26">
        <f>IFERROR(VLOOKUP(G1367,模型表!$C:$J,8,FALSE),0)</f>
        <v>0</v>
      </c>
      <c r="W1367" s="26" t="s">
        <v>1081</v>
      </c>
      <c r="X1367" s="26" t="s">
        <v>1097</v>
      </c>
      <c r="Y1367" s="26" t="str" cm="1">
        <f t="array" aca="1" ref="Y1367" ca="1">INDEX(E:E,SMALL(IF($F$2:$F$3000,ROW($2:$3000),4^8),ROW(A1366)))&amp;""</f>
        <v/>
      </c>
      <c r="Z1367" s="26" t="str">
        <f t="shared" ca="1" si="26"/>
        <v/>
      </c>
      <c r="AA1367" s="26" t="str">
        <f t="shared" ca="1" si="27"/>
        <v/>
      </c>
      <c r="AC1367" s="26" t="str">
        <f ca="1">IFERROR(IFERROR(VLOOKUP($V1367,索引表!$L$7:$O$13,2,FALSE)*VLOOKUP(VLOOKUP($G1367,索引表!$R:$U,4,FALSE),索引表!$I$18:$L$30,2,FALSE)*VLOOKUP($U1367,索引表!E:F,2,FALSE),IF($U1367="小怪",0.738,"")),0)</f>
        <v/>
      </c>
      <c r="AD1367" s="26" t="str">
        <f ca="1">IFERROR(IFERROR(VLOOKUP($V1367,索引表!$L$7:$O$13,3,FALSE)*VLOOKUP(VLOOKUP($G1367,索引表!$R:$U,4,FALSE),索引表!$I$18:$L$30,3,FALSE)*VLOOKUP($U1367,索引表!G:H,2,FALSE)*0.3,IF($U1367="小怪",0.2,"")),0)</f>
        <v/>
      </c>
      <c r="AE1367" s="3" t="str">
        <f ca="1">IF(V1367="N08",索引表!$D$12,IFERROR(VLOOKUP(AM1367,索引表!$I$3:$J$5,2,FALSE)*VLOOKUP(AN1367,索引表!$L$7:$O$13,4,FALSE)*VLOOKUP(VLOOKUP(Y1367,索引表!$R:$U,4,FALSE),索引表!$I$18:$L$30,4,FALSE),IF(AN1367="小怪",1*3.45*0.9*0.9,"")))</f>
        <v/>
      </c>
    </row>
    <row r="1368" spans="1:31" x14ac:dyDescent="0.2">
      <c r="A1368" s="3" t="s">
        <v>1457</v>
      </c>
      <c r="B1368" s="3" t="str">
        <f t="shared" si="25"/>
        <v>P38</v>
      </c>
      <c r="C1368" s="3" t="s">
        <v>1454</v>
      </c>
      <c r="D1368" s="3" t="s">
        <v>543</v>
      </c>
      <c r="E1368" t="str">
        <f t="shared" si="24"/>
        <v>M22P38U04N08</v>
      </c>
      <c r="F1368" s="26">
        <f ca="1">IFERROR(VLOOKUP(G1368,模型表!C:U,19,0),0)</f>
        <v>0</v>
      </c>
      <c r="H1368" s="26" t="str">
        <f ca="1">IFERROR(IF($F1368=0,"",(VLOOKUP(RIGHT(A1368,2)+0,难度表!B:F,3,FALSE)*K1368+N1368)),0)</f>
        <v/>
      </c>
      <c r="I1368" s="26" t="str">
        <f ca="1">IFERROR(IF($F1368=0,"",(VLOOKUP(RIGHT(B1368,2)+0,难度表!B:F,4,FALSE)*L1368+O1368)),0)</f>
        <v/>
      </c>
      <c r="J1368" s="26" t="str">
        <f ca="1">IFERROR(IF($F1368=0,"",(VLOOKUP(RIGHT(B1368,2)+0,难度表!B:F,5,FALSE)*M1368+P1368)),0)</f>
        <v/>
      </c>
      <c r="K1368" s="26" t="s">
        <v>1081</v>
      </c>
      <c r="L1368" s="26" t="s">
        <v>1081</v>
      </c>
      <c r="M1368" s="3"/>
      <c r="N1368" s="26">
        <v>0</v>
      </c>
      <c r="O1368" s="26">
        <v>0</v>
      </c>
      <c r="P1368" s="26">
        <v>0</v>
      </c>
      <c r="Q1368" s="26">
        <v>0</v>
      </c>
      <c r="R1368" s="59" t="s">
        <v>845</v>
      </c>
      <c r="S1368" s="26">
        <v>1</v>
      </c>
      <c r="T1368" s="26">
        <v>0</v>
      </c>
      <c r="U1368" s="26">
        <f ca="1">IFERROR(VLOOKUP(G1368,模型表!$C:$T,18,FALSE),0)</f>
        <v>0</v>
      </c>
      <c r="V1368" s="26">
        <f>IFERROR(VLOOKUP(G1368,模型表!$C:$J,8,FALSE),0)</f>
        <v>0</v>
      </c>
      <c r="W1368" s="26" t="s">
        <v>1081</v>
      </c>
      <c r="X1368" s="26" t="s">
        <v>1097</v>
      </c>
      <c r="Y1368" s="26" t="str" cm="1">
        <f t="array" aca="1" ref="Y1368" ca="1">INDEX(E:E,SMALL(IF($F$2:$F$3000,ROW($2:$3000),4^8),ROW(A1367)))&amp;""</f>
        <v/>
      </c>
      <c r="Z1368" s="26" t="str">
        <f t="shared" ca="1" si="26"/>
        <v/>
      </c>
      <c r="AA1368" s="26" t="str">
        <f t="shared" ca="1" si="27"/>
        <v/>
      </c>
      <c r="AC1368" s="26" t="str">
        <f ca="1">IFERROR(IFERROR(VLOOKUP($V1368,索引表!$L$7:$O$13,2,FALSE)*VLOOKUP(VLOOKUP($G1368,索引表!$R:$U,4,FALSE),索引表!$I$18:$L$30,2,FALSE)*VLOOKUP($U1368,索引表!E:F,2,FALSE),IF($U1368="小怪",0.738,"")),0)</f>
        <v/>
      </c>
      <c r="AD1368" s="26" t="str">
        <f ca="1">IFERROR(IFERROR(VLOOKUP($V1368,索引表!$L$7:$O$13,3,FALSE)*VLOOKUP(VLOOKUP($G1368,索引表!$R:$U,4,FALSE),索引表!$I$18:$L$30,3,FALSE)*VLOOKUP($U1368,索引表!G:H,2,FALSE)*0.3,IF($U1368="小怪",0.2,"")),0)</f>
        <v/>
      </c>
      <c r="AE1368" s="3"/>
    </row>
    <row r="1369" spans="1:31" x14ac:dyDescent="0.2">
      <c r="A1369" s="3" t="s">
        <v>1457</v>
      </c>
      <c r="B1369" s="3" t="str">
        <f t="shared" si="25"/>
        <v>P38</v>
      </c>
      <c r="C1369" s="3" t="s">
        <v>541</v>
      </c>
      <c r="D1369" s="3" t="s">
        <v>544</v>
      </c>
      <c r="E1369" t="str">
        <f t="shared" si="24"/>
        <v>M22P38U04N09</v>
      </c>
      <c r="F1369" s="26">
        <f ca="1">IFERROR(VLOOKUP(G1369,模型表!C:U,19,0),0)</f>
        <v>0</v>
      </c>
      <c r="H1369" s="26" t="str">
        <f ca="1">IFERROR(IF($F1369=0,"",(VLOOKUP(RIGHT(A1369,2)+0,难度表!B:F,3,FALSE)*K1369+N1369)),0)</f>
        <v/>
      </c>
      <c r="I1369" s="26" t="str">
        <f ca="1">IFERROR(IF($F1369=0,"",(VLOOKUP(RIGHT(B1369,2)+0,难度表!B:F,4,FALSE)*L1369+O1369)),0)</f>
        <v/>
      </c>
      <c r="J1369" s="26" t="str">
        <f ca="1">IFERROR(IF($F1369=0,"",(VLOOKUP(RIGHT(B1369,2)+0,难度表!B:F,5,FALSE)*M1369+P1369)),0)</f>
        <v/>
      </c>
      <c r="K1369" s="26" t="s">
        <v>1081</v>
      </c>
      <c r="L1369" s="26" t="s">
        <v>1081</v>
      </c>
      <c r="M1369" s="3" t="s">
        <v>1081</v>
      </c>
      <c r="N1369" s="26">
        <v>0</v>
      </c>
      <c r="O1369" s="26">
        <v>0</v>
      </c>
      <c r="P1369" s="26">
        <v>0</v>
      </c>
      <c r="Q1369" s="26">
        <v>0</v>
      </c>
      <c r="R1369" s="58" t="s">
        <v>545</v>
      </c>
      <c r="S1369" s="26">
        <v>1</v>
      </c>
      <c r="T1369" s="26">
        <v>0</v>
      </c>
      <c r="U1369" s="26">
        <f ca="1">IFERROR(VLOOKUP(G1369,模型表!$C:$T,18,FALSE),0)</f>
        <v>0</v>
      </c>
      <c r="V1369" s="26">
        <f>IFERROR(VLOOKUP(G1369,模型表!$C:$J,8,FALSE),0)</f>
        <v>0</v>
      </c>
      <c r="W1369" s="26" t="s">
        <v>1081</v>
      </c>
      <c r="X1369" s="26" t="s">
        <v>1097</v>
      </c>
      <c r="Y1369" s="26" t="str" cm="1">
        <f t="array" aca="1" ref="Y1369" ca="1">INDEX(E:E,SMALL(IF($F$2:$F$3000,ROW($2:$3000),4^8),ROW(A1368)))&amp;""</f>
        <v/>
      </c>
      <c r="Z1369" s="26" t="str">
        <f t="shared" ca="1" si="26"/>
        <v/>
      </c>
      <c r="AA1369" s="26" t="str">
        <f t="shared" ca="1" si="27"/>
        <v/>
      </c>
      <c r="AC1369" s="26" t="str">
        <f ca="1">IFERROR(IFERROR(VLOOKUP($V1369,索引表!$L$7:$O$13,2,FALSE)*VLOOKUP(VLOOKUP($G1369,索引表!$R:$U,4,FALSE),索引表!$I$18:$L$30,2,FALSE)*VLOOKUP($U1369,索引表!E:F,2,FALSE),IF($U1369="小怪",0.738,"")),0)</f>
        <v/>
      </c>
      <c r="AD1369" s="26" t="str">
        <f ca="1">IFERROR(IFERROR(VLOOKUP($V1369,索引表!$L$7:$O$13,3,FALSE)*VLOOKUP(VLOOKUP($G1369,索引表!$R:$U,4,FALSE),索引表!$I$18:$L$30,3,FALSE)*VLOOKUP($U1369,索引表!G:H,2,FALSE)*0.3,IF($U1369="小怪",0.2,"")),0)</f>
        <v/>
      </c>
      <c r="AE1369" s="3" t="str">
        <f ca="1">IF(V1369="N08",索引表!$D$12,IFERROR(VLOOKUP(AM1369,索引表!$I$3:$J$5,2,FALSE)*VLOOKUP(AN1369,索引表!$L$7:$O$13,4,FALSE)*VLOOKUP(VLOOKUP(Y1369,索引表!$R:$U,4,FALSE),索引表!$I$18:$L$30,4,FALSE),IF(AN1369="小怪",1*3.45*0.9*0.9,"")))</f>
        <v/>
      </c>
    </row>
    <row r="1370" spans="1:31" x14ac:dyDescent="0.2">
      <c r="A1370" s="3" t="s">
        <v>1457</v>
      </c>
      <c r="B1370" s="3" t="str">
        <f t="shared" si="25"/>
        <v>P39</v>
      </c>
      <c r="C1370" s="3" t="s">
        <v>532</v>
      </c>
      <c r="D1370" s="3" t="s">
        <v>533</v>
      </c>
      <c r="E1370" t="str">
        <f t="shared" si="24"/>
        <v>M22P39U01N01</v>
      </c>
      <c r="F1370" s="26">
        <f ca="1">IFERROR(VLOOKUP(G1370,模型表!C:U,19,0),0)</f>
        <v>0</v>
      </c>
      <c r="H1370" s="26" t="str">
        <f ca="1">IFERROR(IF($F1370=0,"",(VLOOKUP(RIGHT(A1370,2)+0,难度表!B:F,3,FALSE)*K1370+N1370)),0)</f>
        <v/>
      </c>
      <c r="I1370" s="26" t="str">
        <f ca="1">IFERROR(IF($F1370=0,"",(VLOOKUP(RIGHT(B1370,2)+0,难度表!B:F,4,FALSE)*L1370+O1370)),0)</f>
        <v/>
      </c>
      <c r="J1370" s="26" t="str">
        <f ca="1">IFERROR(IF($F1370=0,"",(VLOOKUP(RIGHT(B1370,2)+0,难度表!B:F,5,FALSE)*M1370+P1370)),0)</f>
        <v/>
      </c>
      <c r="K1370" s="26" t="s">
        <v>1081</v>
      </c>
      <c r="L1370" s="26" t="s">
        <v>1081</v>
      </c>
      <c r="M1370" s="3" t="s">
        <v>1081</v>
      </c>
      <c r="N1370" s="26">
        <v>0</v>
      </c>
      <c r="O1370" s="26">
        <v>0</v>
      </c>
      <c r="P1370" s="26">
        <v>0</v>
      </c>
      <c r="Q1370" s="26">
        <v>0</v>
      </c>
      <c r="R1370" s="58" t="s">
        <v>545</v>
      </c>
      <c r="S1370" s="26">
        <v>1</v>
      </c>
      <c r="T1370" s="26">
        <v>0</v>
      </c>
      <c r="U1370" s="26">
        <f ca="1">IFERROR(VLOOKUP(G1370,模型表!$C:$T,18,FALSE),0)</f>
        <v>0</v>
      </c>
      <c r="V1370" s="26">
        <f>IFERROR(VLOOKUP(G1370,模型表!$C:$J,8,FALSE),0)</f>
        <v>0</v>
      </c>
      <c r="W1370" s="26" t="s">
        <v>1081</v>
      </c>
      <c r="X1370" s="26" t="s">
        <v>1097</v>
      </c>
      <c r="Y1370" s="26" t="str" cm="1">
        <f t="array" aca="1" ref="Y1370" ca="1">INDEX(E:E,SMALL(IF($F$2:$F$3000,ROW($2:$3000),4^8),ROW(A1369)))&amp;""</f>
        <v/>
      </c>
      <c r="Z1370" s="26" t="str">
        <f t="shared" ca="1" si="26"/>
        <v/>
      </c>
      <c r="AA1370" s="26" t="str">
        <f t="shared" ca="1" si="27"/>
        <v/>
      </c>
      <c r="AC1370" s="26" t="str">
        <f ca="1">IFERROR(IFERROR(VLOOKUP($V1370,索引表!$L$7:$O$13,2,FALSE)*VLOOKUP(VLOOKUP($G1370,索引表!$R:$U,4,FALSE),索引表!$I$18:$L$30,2,FALSE)*VLOOKUP($U1370,索引表!E:F,2,FALSE),IF($U1370="小怪",0.738,"")),0)</f>
        <v/>
      </c>
      <c r="AD1370" s="26" t="str">
        <f ca="1">IFERROR(IFERROR(VLOOKUP($V1370,索引表!$L$7:$O$13,3,FALSE)*VLOOKUP(VLOOKUP($G1370,索引表!$R:$U,4,FALSE),索引表!$I$18:$L$30,3,FALSE)*VLOOKUP($U1370,索引表!G:H,2,FALSE)*0.3,IF($U1370="小怪",0.2,"")),0)</f>
        <v/>
      </c>
      <c r="AE1370" s="3" t="str">
        <f ca="1">IF(V1370="N08",索引表!$D$12,IFERROR(VLOOKUP(AM1370,索引表!$I$3:$J$5,2,FALSE)*VLOOKUP(AN1370,索引表!$L$7:$O$13,4,FALSE)*VLOOKUP(VLOOKUP(Y1370,索引表!$R:$U,4,FALSE),索引表!$I$18:$L$30,4,FALSE),IF(AN1370="小怪",1*3.45*0.9*0.9,"")))</f>
        <v/>
      </c>
    </row>
    <row r="1371" spans="1:31" x14ac:dyDescent="0.2">
      <c r="A1371" s="3" t="s">
        <v>1457</v>
      </c>
      <c r="B1371" s="3" t="str">
        <f t="shared" si="25"/>
        <v>P39</v>
      </c>
      <c r="C1371" s="3" t="s">
        <v>532</v>
      </c>
      <c r="D1371" s="3" t="s">
        <v>534</v>
      </c>
      <c r="E1371" t="str">
        <f t="shared" si="24"/>
        <v>M22P39U01N02</v>
      </c>
      <c r="F1371" s="26">
        <f ca="1">IFERROR(VLOOKUP(G1371,模型表!C:U,19,0),0)</f>
        <v>0</v>
      </c>
      <c r="H1371" s="26" t="str">
        <f ca="1">IFERROR(IF($F1371=0,"",(VLOOKUP(RIGHT(A1371,2)+0,难度表!B:F,3,FALSE)*K1371+N1371)),0)</f>
        <v/>
      </c>
      <c r="I1371" s="26" t="str">
        <f ca="1">IFERROR(IF($F1371=0,"",(VLOOKUP(RIGHT(B1371,2)+0,难度表!B:F,4,FALSE)*L1371+O1371)),0)</f>
        <v/>
      </c>
      <c r="J1371" s="26" t="str">
        <f ca="1">IFERROR(IF($F1371=0,"",(VLOOKUP(RIGHT(B1371,2)+0,难度表!B:F,5,FALSE)*M1371+P1371)),0)</f>
        <v/>
      </c>
      <c r="K1371" s="26" t="s">
        <v>1081</v>
      </c>
      <c r="L1371" s="26" t="s">
        <v>1081</v>
      </c>
      <c r="M1371" s="3" t="s">
        <v>1081</v>
      </c>
      <c r="N1371" s="26">
        <v>0</v>
      </c>
      <c r="O1371" s="26">
        <v>0</v>
      </c>
      <c r="P1371" s="26">
        <v>0</v>
      </c>
      <c r="Q1371" s="26">
        <v>0</v>
      </c>
      <c r="R1371" s="58" t="s">
        <v>545</v>
      </c>
      <c r="S1371" s="26">
        <v>1</v>
      </c>
      <c r="T1371" s="26">
        <v>0</v>
      </c>
      <c r="U1371" s="26">
        <f ca="1">IFERROR(VLOOKUP(G1371,模型表!$C:$T,18,FALSE),0)</f>
        <v>0</v>
      </c>
      <c r="V1371" s="26">
        <f>IFERROR(VLOOKUP(G1371,模型表!$C:$J,8,FALSE),0)</f>
        <v>0</v>
      </c>
      <c r="W1371" s="26" t="s">
        <v>1081</v>
      </c>
      <c r="X1371" s="26" t="s">
        <v>1097</v>
      </c>
      <c r="Y1371" s="26" t="str" cm="1">
        <f t="array" aca="1" ref="Y1371" ca="1">INDEX(E:E,SMALL(IF($F$2:$F$3000,ROW($2:$3000),4^8),ROW(A1370)))&amp;""</f>
        <v/>
      </c>
      <c r="Z1371" s="26" t="str">
        <f t="shared" ca="1" si="26"/>
        <v/>
      </c>
      <c r="AA1371" s="26" t="str">
        <f t="shared" ca="1" si="27"/>
        <v/>
      </c>
      <c r="AC1371" s="26" t="str">
        <f ca="1">IFERROR(IFERROR(VLOOKUP($V1371,索引表!$L$7:$O$13,2,FALSE)*VLOOKUP(VLOOKUP($G1371,索引表!$R:$U,4,FALSE),索引表!$I$18:$L$30,2,FALSE)*VLOOKUP($U1371,索引表!E:F,2,FALSE),IF($U1371="小怪",0.738,"")),0)</f>
        <v/>
      </c>
      <c r="AD1371" s="26" t="str">
        <f ca="1">IFERROR(IFERROR(VLOOKUP($V1371,索引表!$L$7:$O$13,3,FALSE)*VLOOKUP(VLOOKUP($G1371,索引表!$R:$U,4,FALSE),索引表!$I$18:$L$30,3,FALSE)*VLOOKUP($U1371,索引表!G:H,2,FALSE)*0.3,IF($U1371="小怪",0.2,"")),0)</f>
        <v/>
      </c>
      <c r="AE1371" s="3" t="str">
        <f ca="1">IF(V1371="N08",索引表!$D$12,IFERROR(VLOOKUP(AM1371,索引表!$I$3:$J$5,2,FALSE)*VLOOKUP(AN1371,索引表!$L$7:$O$13,4,FALSE)*VLOOKUP(VLOOKUP(Y1371,索引表!$R:$U,4,FALSE),索引表!$I$18:$L$30,4,FALSE),IF(AN1371="小怪",1*3.45*0.9*0.9,"")))</f>
        <v/>
      </c>
    </row>
    <row r="1372" spans="1:31" x14ac:dyDescent="0.2">
      <c r="A1372" s="3" t="s">
        <v>1457</v>
      </c>
      <c r="B1372" s="3" t="str">
        <f t="shared" si="25"/>
        <v>P39</v>
      </c>
      <c r="C1372" s="3" t="s">
        <v>532</v>
      </c>
      <c r="D1372" s="3" t="s">
        <v>535</v>
      </c>
      <c r="E1372" t="str">
        <f t="shared" si="24"/>
        <v>M22P39U01N03</v>
      </c>
      <c r="F1372" s="26">
        <f ca="1">IFERROR(VLOOKUP(G1372,模型表!C:U,19,0),0)</f>
        <v>0</v>
      </c>
      <c r="H1372" s="26" t="str">
        <f ca="1">IFERROR(IF($F1372=0,"",(VLOOKUP(RIGHT(A1372,2)+0,难度表!B:F,3,FALSE)*K1372+N1372)),0)</f>
        <v/>
      </c>
      <c r="I1372" s="26" t="str">
        <f ca="1">IFERROR(IF($F1372=0,"",(VLOOKUP(RIGHT(B1372,2)+0,难度表!B:F,4,FALSE)*L1372+O1372)),0)</f>
        <v/>
      </c>
      <c r="J1372" s="26" t="str">
        <f ca="1">IFERROR(IF($F1372=0,"",(VLOOKUP(RIGHT(B1372,2)+0,难度表!B:F,5,FALSE)*M1372+P1372)),0)</f>
        <v/>
      </c>
      <c r="K1372" s="26" t="s">
        <v>1081</v>
      </c>
      <c r="L1372" s="26" t="s">
        <v>1081</v>
      </c>
      <c r="M1372" s="3" t="s">
        <v>1081</v>
      </c>
      <c r="N1372" s="26">
        <v>0</v>
      </c>
      <c r="O1372" s="26">
        <v>0</v>
      </c>
      <c r="P1372" s="26">
        <v>0</v>
      </c>
      <c r="Q1372" s="26">
        <v>0</v>
      </c>
      <c r="R1372" s="58" t="s">
        <v>545</v>
      </c>
      <c r="S1372" s="26">
        <v>1</v>
      </c>
      <c r="T1372" s="26">
        <v>0</v>
      </c>
      <c r="U1372" s="26">
        <f ca="1">IFERROR(VLOOKUP(G1372,模型表!$C:$T,18,FALSE),0)</f>
        <v>0</v>
      </c>
      <c r="V1372" s="26">
        <f>IFERROR(VLOOKUP(G1372,模型表!$C:$J,8,FALSE),0)</f>
        <v>0</v>
      </c>
      <c r="W1372" s="26" t="s">
        <v>1081</v>
      </c>
      <c r="X1372" s="26" t="s">
        <v>1097</v>
      </c>
      <c r="Y1372" s="26" t="str" cm="1">
        <f t="array" aca="1" ref="Y1372" ca="1">INDEX(E:E,SMALL(IF($F$2:$F$3000,ROW($2:$3000),4^8),ROW(A1371)))&amp;""</f>
        <v/>
      </c>
      <c r="Z1372" s="26" t="str">
        <f t="shared" ca="1" si="26"/>
        <v/>
      </c>
      <c r="AA1372" s="26" t="str">
        <f t="shared" ca="1" si="27"/>
        <v/>
      </c>
      <c r="AC1372" s="26" t="str">
        <f ca="1">IFERROR(IFERROR(VLOOKUP($V1372,索引表!$L$7:$O$13,2,FALSE)*VLOOKUP(VLOOKUP($G1372,索引表!$R:$U,4,FALSE),索引表!$I$18:$L$30,2,FALSE)*VLOOKUP($U1372,索引表!E:F,2,FALSE),IF($U1372="小怪",0.738,"")),0)</f>
        <v/>
      </c>
      <c r="AD1372" s="26" t="str">
        <f ca="1">IFERROR(IFERROR(VLOOKUP($V1372,索引表!$L$7:$O$13,3,FALSE)*VLOOKUP(VLOOKUP($G1372,索引表!$R:$U,4,FALSE),索引表!$I$18:$L$30,3,FALSE)*VLOOKUP($U1372,索引表!G:H,2,FALSE)*0.3,IF($U1372="小怪",0.2,"")),0)</f>
        <v/>
      </c>
      <c r="AE1372" s="3" t="str">
        <f ca="1">IF(V1372="N08",索引表!$D$12,IFERROR(VLOOKUP(AM1372,索引表!$I$3:$J$5,2,FALSE)*VLOOKUP(AN1372,索引表!$L$7:$O$13,4,FALSE)*VLOOKUP(VLOOKUP(Y1372,索引表!$R:$U,4,FALSE),索引表!$I$18:$L$30,4,FALSE),IF(AN1372="小怪",1*3.45*0.9*0.9,"")))</f>
        <v/>
      </c>
    </row>
    <row r="1373" spans="1:31" x14ac:dyDescent="0.2">
      <c r="A1373" s="3" t="s">
        <v>1457</v>
      </c>
      <c r="B1373" s="3" t="str">
        <f t="shared" si="25"/>
        <v>P39</v>
      </c>
      <c r="C1373" s="3" t="s">
        <v>532</v>
      </c>
      <c r="D1373" s="3" t="s">
        <v>536</v>
      </c>
      <c r="E1373" t="str">
        <f t="shared" si="24"/>
        <v>M22P39U01N04</v>
      </c>
      <c r="F1373" s="26">
        <f ca="1">IFERROR(VLOOKUP(G1373,模型表!C:U,19,0),0)</f>
        <v>0</v>
      </c>
      <c r="H1373" s="26" t="str">
        <f ca="1">IFERROR(IF($F1373=0,"",(VLOOKUP(RIGHT(A1373,2)+0,难度表!B:F,3,FALSE)*K1373+N1373)),0)</f>
        <v/>
      </c>
      <c r="I1373" s="26" t="str">
        <f ca="1">IFERROR(IF($F1373=0,"",(VLOOKUP(RIGHT(B1373,2)+0,难度表!B:F,4,FALSE)*L1373+O1373)),0)</f>
        <v/>
      </c>
      <c r="J1373" s="26" t="str">
        <f ca="1">IFERROR(IF($F1373=0,"",(VLOOKUP(RIGHT(B1373,2)+0,难度表!B:F,5,FALSE)*M1373+P1373)),0)</f>
        <v/>
      </c>
      <c r="K1373" s="26" t="s">
        <v>1081</v>
      </c>
      <c r="L1373" s="26" t="s">
        <v>1081</v>
      </c>
      <c r="M1373" s="3" t="s">
        <v>1081</v>
      </c>
      <c r="N1373" s="26">
        <v>0</v>
      </c>
      <c r="O1373" s="26">
        <v>0</v>
      </c>
      <c r="P1373" s="26">
        <v>0</v>
      </c>
      <c r="Q1373" s="26">
        <v>0</v>
      </c>
      <c r="R1373" s="58" t="s">
        <v>545</v>
      </c>
      <c r="S1373" s="26">
        <v>1</v>
      </c>
      <c r="T1373" s="26">
        <v>0</v>
      </c>
      <c r="U1373" s="26">
        <f ca="1">IFERROR(VLOOKUP(G1373,模型表!$C:$T,18,FALSE),0)</f>
        <v>0</v>
      </c>
      <c r="V1373" s="26">
        <f>IFERROR(VLOOKUP(G1373,模型表!$C:$J,8,FALSE),0)</f>
        <v>0</v>
      </c>
      <c r="W1373" s="26" t="s">
        <v>1081</v>
      </c>
      <c r="X1373" s="26" t="s">
        <v>1097</v>
      </c>
      <c r="Y1373" s="26" t="str" cm="1">
        <f t="array" aca="1" ref="Y1373" ca="1">INDEX(E:E,SMALL(IF($F$2:$F$3000,ROW($2:$3000),4^8),ROW(A1372)))&amp;""</f>
        <v/>
      </c>
      <c r="Z1373" s="26" t="str">
        <f t="shared" ca="1" si="26"/>
        <v/>
      </c>
      <c r="AA1373" s="26" t="str">
        <f t="shared" ca="1" si="27"/>
        <v/>
      </c>
      <c r="AC1373" s="26" t="str">
        <f ca="1">IFERROR(IFERROR(VLOOKUP($V1373,索引表!$L$7:$O$13,2,FALSE)*VLOOKUP(VLOOKUP($G1373,索引表!$R:$U,4,FALSE),索引表!$I$18:$L$30,2,FALSE)*VLOOKUP($U1373,索引表!E:F,2,FALSE),IF($U1373="小怪",0.738,"")),0)</f>
        <v/>
      </c>
      <c r="AD1373" s="26" t="str">
        <f ca="1">IFERROR(IFERROR(VLOOKUP($V1373,索引表!$L$7:$O$13,3,FALSE)*VLOOKUP(VLOOKUP($G1373,索引表!$R:$U,4,FALSE),索引表!$I$18:$L$30,3,FALSE)*VLOOKUP($U1373,索引表!G:H,2,FALSE)*0.3,IF($U1373="小怪",0.2,"")),0)</f>
        <v/>
      </c>
      <c r="AE1373" s="3" t="str">
        <f ca="1">IF(V1373="N08",索引表!$D$12,IFERROR(VLOOKUP(AM1373,索引表!$I$3:$J$5,2,FALSE)*VLOOKUP(AN1373,索引表!$L$7:$O$13,4,FALSE)*VLOOKUP(VLOOKUP(Y1373,索引表!$R:$U,4,FALSE),索引表!$I$18:$L$30,4,FALSE),IF(AN1373="小怪",1*3.45*0.9*0.9,"")))</f>
        <v/>
      </c>
    </row>
    <row r="1374" spans="1:31" x14ac:dyDescent="0.2">
      <c r="A1374" s="3" t="s">
        <v>1457</v>
      </c>
      <c r="B1374" s="3" t="str">
        <f t="shared" si="25"/>
        <v>P39</v>
      </c>
      <c r="C1374" s="3" t="s">
        <v>532</v>
      </c>
      <c r="D1374" s="3" t="s">
        <v>537</v>
      </c>
      <c r="E1374" t="str">
        <f t="shared" si="24"/>
        <v>M22P39U01N05</v>
      </c>
      <c r="F1374" s="26">
        <f ca="1">IFERROR(VLOOKUP(G1374,模型表!C:U,19,0),0)</f>
        <v>0</v>
      </c>
      <c r="H1374" s="26" t="str">
        <f ca="1">IFERROR(IF($F1374=0,"",(VLOOKUP(RIGHT(A1374,2)+0,难度表!B:F,3,FALSE)*K1374+N1374)),0)</f>
        <v/>
      </c>
      <c r="I1374" s="26" t="str">
        <f ca="1">IFERROR(IF($F1374=0,"",(VLOOKUP(RIGHT(B1374,2)+0,难度表!B:F,4,FALSE)*L1374+O1374)),0)</f>
        <v/>
      </c>
      <c r="J1374" s="26" t="str">
        <f ca="1">IFERROR(IF($F1374=0,"",(VLOOKUP(RIGHT(B1374,2)+0,难度表!B:F,5,FALSE)*M1374+P1374)),0)</f>
        <v/>
      </c>
      <c r="K1374" s="26" t="s">
        <v>1081</v>
      </c>
      <c r="L1374" s="26" t="s">
        <v>1081</v>
      </c>
      <c r="M1374" s="3" t="s">
        <v>1081</v>
      </c>
      <c r="N1374" s="26">
        <v>0</v>
      </c>
      <c r="O1374" s="26">
        <v>0</v>
      </c>
      <c r="P1374" s="26">
        <v>0</v>
      </c>
      <c r="Q1374" s="26">
        <v>0</v>
      </c>
      <c r="R1374" s="58" t="s">
        <v>545</v>
      </c>
      <c r="S1374" s="26">
        <v>1</v>
      </c>
      <c r="T1374" s="26">
        <v>0</v>
      </c>
      <c r="U1374" s="26">
        <f ca="1">IFERROR(VLOOKUP(G1374,模型表!$C:$T,18,FALSE),0)</f>
        <v>0</v>
      </c>
      <c r="V1374" s="26">
        <f>IFERROR(VLOOKUP(G1374,模型表!$C:$J,8,FALSE),0)</f>
        <v>0</v>
      </c>
      <c r="W1374" s="26" t="s">
        <v>1081</v>
      </c>
      <c r="X1374" s="26" t="s">
        <v>1097</v>
      </c>
      <c r="Y1374" s="26" t="str" cm="1">
        <f t="array" aca="1" ref="Y1374" ca="1">INDEX(E:E,SMALL(IF($F$2:$F$3000,ROW($2:$3000),4^8),ROW(A1373)))&amp;""</f>
        <v/>
      </c>
      <c r="Z1374" s="26" t="str">
        <f t="shared" ca="1" si="26"/>
        <v/>
      </c>
      <c r="AA1374" s="26" t="str">
        <f t="shared" ca="1" si="27"/>
        <v/>
      </c>
      <c r="AC1374" s="26" t="str">
        <f ca="1">IFERROR(IFERROR(VLOOKUP($V1374,索引表!$L$7:$O$13,2,FALSE)*VLOOKUP(VLOOKUP($G1374,索引表!$R:$U,4,FALSE),索引表!$I$18:$L$30,2,FALSE)*VLOOKUP($U1374,索引表!E:F,2,FALSE),IF($U1374="小怪",0.738,"")),0)</f>
        <v/>
      </c>
      <c r="AD1374" s="26" t="str">
        <f ca="1">IFERROR(IFERROR(VLOOKUP($V1374,索引表!$L$7:$O$13,3,FALSE)*VLOOKUP(VLOOKUP($G1374,索引表!$R:$U,4,FALSE),索引表!$I$18:$L$30,3,FALSE)*VLOOKUP($U1374,索引表!G:H,2,FALSE)*0.3,IF($U1374="小怪",0.2,"")),0)</f>
        <v/>
      </c>
      <c r="AE1374" s="3" t="str">
        <f ca="1">IF(V1374="N08",索引表!$D$12,IFERROR(VLOOKUP(AM1374,索引表!$I$3:$J$5,2,FALSE)*VLOOKUP(AN1374,索引表!$L$7:$O$13,4,FALSE)*VLOOKUP(VLOOKUP(Y1374,索引表!$R:$U,4,FALSE),索引表!$I$18:$L$30,4,FALSE),IF(AN1374="小怪",1*3.45*0.9*0.9,"")))</f>
        <v/>
      </c>
    </row>
    <row r="1375" spans="1:31" x14ac:dyDescent="0.2">
      <c r="A1375" s="3" t="s">
        <v>1457</v>
      </c>
      <c r="B1375" s="3" t="str">
        <f t="shared" si="25"/>
        <v>P39</v>
      </c>
      <c r="C1375" s="3" t="s">
        <v>532</v>
      </c>
      <c r="D1375" s="3" t="s">
        <v>538</v>
      </c>
      <c r="E1375" t="str">
        <f t="shared" si="24"/>
        <v>M22P39U01N06</v>
      </c>
      <c r="F1375" s="26">
        <f ca="1">IFERROR(VLOOKUP(G1375,模型表!C:U,19,0),0)</f>
        <v>0</v>
      </c>
      <c r="H1375" s="26" t="str">
        <f ca="1">IFERROR(IF($F1375=0,"",(VLOOKUP(RIGHT(A1375,2)+0,难度表!B:F,3,FALSE)*K1375+N1375)),0)</f>
        <v/>
      </c>
      <c r="I1375" s="26" t="str">
        <f ca="1">IFERROR(IF($F1375=0,"",(VLOOKUP(RIGHT(B1375,2)+0,难度表!B:F,4,FALSE)*L1375+O1375)),0)</f>
        <v/>
      </c>
      <c r="J1375" s="26" t="str">
        <f ca="1">IFERROR(IF($F1375=0,"",(VLOOKUP(RIGHT(B1375,2)+0,难度表!B:F,5,FALSE)*M1375+P1375)),0)</f>
        <v/>
      </c>
      <c r="K1375" s="26" t="s">
        <v>1081</v>
      </c>
      <c r="L1375" s="26" t="s">
        <v>1081</v>
      </c>
      <c r="M1375" s="3" t="s">
        <v>1081</v>
      </c>
      <c r="N1375" s="26">
        <v>0</v>
      </c>
      <c r="O1375" s="26">
        <v>0</v>
      </c>
      <c r="P1375" s="26">
        <v>0</v>
      </c>
      <c r="Q1375" s="26">
        <v>0</v>
      </c>
      <c r="R1375" s="58" t="s">
        <v>545</v>
      </c>
      <c r="S1375" s="26">
        <v>1</v>
      </c>
      <c r="T1375" s="26">
        <v>0</v>
      </c>
      <c r="U1375" s="26">
        <f ca="1">IFERROR(VLOOKUP(G1375,模型表!$C:$T,18,FALSE),0)</f>
        <v>0</v>
      </c>
      <c r="V1375" s="26">
        <f>IFERROR(VLOOKUP(G1375,模型表!$C:$J,8,FALSE),0)</f>
        <v>0</v>
      </c>
      <c r="W1375" s="26" t="s">
        <v>1081</v>
      </c>
      <c r="X1375" s="26" t="s">
        <v>1097</v>
      </c>
      <c r="Y1375" s="26" t="str" cm="1">
        <f t="array" aca="1" ref="Y1375" ca="1">INDEX(E:E,SMALL(IF($F$2:$F$3000,ROW($2:$3000),4^8),ROW(A1374)))&amp;""</f>
        <v/>
      </c>
      <c r="Z1375" s="26" t="str">
        <f t="shared" ca="1" si="26"/>
        <v/>
      </c>
      <c r="AA1375" s="26" t="str">
        <f t="shared" ca="1" si="27"/>
        <v/>
      </c>
      <c r="AC1375" s="26" t="str">
        <f ca="1">IFERROR(IFERROR(VLOOKUP($V1375,索引表!$L$7:$O$13,2,FALSE)*VLOOKUP(VLOOKUP($G1375,索引表!$R:$U,4,FALSE),索引表!$I$18:$L$30,2,FALSE)*VLOOKUP($U1375,索引表!E:F,2,FALSE),IF($U1375="小怪",0.738,"")),0)</f>
        <v/>
      </c>
      <c r="AD1375" s="26" t="str">
        <f ca="1">IFERROR(IFERROR(VLOOKUP($V1375,索引表!$L$7:$O$13,3,FALSE)*VLOOKUP(VLOOKUP($G1375,索引表!$R:$U,4,FALSE),索引表!$I$18:$L$30,3,FALSE)*VLOOKUP($U1375,索引表!G:H,2,FALSE)*0.3,IF($U1375="小怪",0.2,"")),0)</f>
        <v/>
      </c>
      <c r="AE1375" s="3" t="str">
        <f ca="1">IF(V1375="N08",索引表!$D$12,IFERROR(VLOOKUP(AM1375,索引表!$I$3:$J$5,2,FALSE)*VLOOKUP(AN1375,索引表!$L$7:$O$13,4,FALSE)*VLOOKUP(VLOOKUP(Y1375,索引表!$R:$U,4,FALSE),索引表!$I$18:$L$30,4,FALSE),IF(AN1375="小怪",1*3.45*0.9*0.9,"")))</f>
        <v/>
      </c>
    </row>
    <row r="1376" spans="1:31" x14ac:dyDescent="0.2">
      <c r="A1376" s="3" t="s">
        <v>1457</v>
      </c>
      <c r="B1376" s="3" t="str">
        <f t="shared" si="25"/>
        <v>P39</v>
      </c>
      <c r="C1376" s="3" t="s">
        <v>532</v>
      </c>
      <c r="D1376" s="3" t="s">
        <v>542</v>
      </c>
      <c r="E1376" t="str">
        <f t="shared" si="24"/>
        <v>M22P39U01N07</v>
      </c>
      <c r="F1376" s="26">
        <f ca="1">IFERROR(VLOOKUP(G1376,模型表!C:U,19,0),0)</f>
        <v>0</v>
      </c>
      <c r="H1376" s="26" t="str">
        <f ca="1">IFERROR(IF($F1376=0,"",(VLOOKUP(RIGHT(A1376,2)+0,难度表!B:F,3,FALSE)*K1376+N1376)),0)</f>
        <v/>
      </c>
      <c r="I1376" s="26" t="str">
        <f ca="1">IFERROR(IF($F1376=0,"",(VLOOKUP(RIGHT(B1376,2)+0,难度表!B:F,4,FALSE)*L1376+O1376)),0)</f>
        <v/>
      </c>
      <c r="J1376" s="26" t="str">
        <f ca="1">IFERROR(IF($F1376=0,"",(VLOOKUP(RIGHT(B1376,2)+0,难度表!B:F,5,FALSE)*M1376+P1376)),0)</f>
        <v/>
      </c>
      <c r="K1376" s="26" t="s">
        <v>1081</v>
      </c>
      <c r="L1376" s="26" t="s">
        <v>1081</v>
      </c>
      <c r="M1376" s="3" t="s">
        <v>1081</v>
      </c>
      <c r="N1376" s="26">
        <v>0</v>
      </c>
      <c r="O1376" s="26">
        <v>0</v>
      </c>
      <c r="P1376" s="26">
        <v>0</v>
      </c>
      <c r="Q1376" s="26">
        <v>0</v>
      </c>
      <c r="R1376" s="58" t="s">
        <v>545</v>
      </c>
      <c r="S1376" s="26">
        <v>1</v>
      </c>
      <c r="T1376" s="26">
        <v>0</v>
      </c>
      <c r="U1376" s="26">
        <f ca="1">IFERROR(VLOOKUP(G1376,模型表!$C:$T,18,FALSE),0)</f>
        <v>0</v>
      </c>
      <c r="V1376" s="26">
        <f>IFERROR(VLOOKUP(G1376,模型表!$C:$J,8,FALSE),0)</f>
        <v>0</v>
      </c>
      <c r="W1376" s="26" t="s">
        <v>1081</v>
      </c>
      <c r="X1376" s="26" t="s">
        <v>1097</v>
      </c>
      <c r="Y1376" s="26" t="str" cm="1">
        <f t="array" aca="1" ref="Y1376" ca="1">INDEX(E:E,SMALL(IF($F$2:$F$3000,ROW($2:$3000),4^8),ROW(A1375)))&amp;""</f>
        <v/>
      </c>
      <c r="Z1376" s="26" t="str">
        <f t="shared" ca="1" si="26"/>
        <v/>
      </c>
      <c r="AA1376" s="26" t="str">
        <f t="shared" ca="1" si="27"/>
        <v/>
      </c>
      <c r="AC1376" s="26" t="str">
        <f ca="1">IFERROR(IFERROR(VLOOKUP($V1376,索引表!$L$7:$O$13,2,FALSE)*VLOOKUP(VLOOKUP($G1376,索引表!$R:$U,4,FALSE),索引表!$I$18:$L$30,2,FALSE)*VLOOKUP($U1376,索引表!E:F,2,FALSE),IF($U1376="小怪",0.738,"")),0)</f>
        <v/>
      </c>
      <c r="AD1376" s="26" t="str">
        <f ca="1">IFERROR(IFERROR(VLOOKUP($V1376,索引表!$L$7:$O$13,3,FALSE)*VLOOKUP(VLOOKUP($G1376,索引表!$R:$U,4,FALSE),索引表!$I$18:$L$30,3,FALSE)*VLOOKUP($U1376,索引表!G:H,2,FALSE)*0.3,IF($U1376="小怪",0.2,"")),0)</f>
        <v/>
      </c>
      <c r="AE1376" s="3" t="str">
        <f ca="1">IF(V1376="N08",索引表!$D$12,IFERROR(VLOOKUP(AM1376,索引表!$I$3:$J$5,2,FALSE)*VLOOKUP(AN1376,索引表!$L$7:$O$13,4,FALSE)*VLOOKUP(VLOOKUP(Y1376,索引表!$R:$U,4,FALSE),索引表!$I$18:$L$30,4,FALSE),IF(AN1376="小怪",1*3.45*0.9*0.9,"")))</f>
        <v/>
      </c>
    </row>
    <row r="1377" spans="1:31" x14ac:dyDescent="0.2">
      <c r="A1377" s="3" t="s">
        <v>1457</v>
      </c>
      <c r="B1377" s="3" t="str">
        <f t="shared" si="25"/>
        <v>P39</v>
      </c>
      <c r="C1377" s="3" t="s">
        <v>532</v>
      </c>
      <c r="D1377" s="3" t="s">
        <v>543</v>
      </c>
      <c r="E1377" t="str">
        <f t="shared" si="24"/>
        <v>M22P39U01N08</v>
      </c>
      <c r="F1377" s="26">
        <f ca="1">IFERROR(VLOOKUP(G1377,模型表!C:U,19,0),0)</f>
        <v>0</v>
      </c>
      <c r="H1377" s="26" t="str">
        <f ca="1">IFERROR(IF($F1377=0,"",(VLOOKUP(RIGHT(A1377,2)+0,难度表!B:F,3,FALSE)*K1377+N1377)),0)</f>
        <v/>
      </c>
      <c r="I1377" s="26" t="str">
        <f ca="1">IFERROR(IF($F1377=0,"",(VLOOKUP(RIGHT(B1377,2)+0,难度表!B:F,4,FALSE)*L1377+O1377)),0)</f>
        <v/>
      </c>
      <c r="J1377" s="26" t="str">
        <f ca="1">IFERROR(IF($F1377=0,"",(VLOOKUP(RIGHT(B1377,2)+0,难度表!B:F,5,FALSE)*M1377+P1377)),0)</f>
        <v/>
      </c>
      <c r="K1377" s="26" t="s">
        <v>1081</v>
      </c>
      <c r="L1377" s="26" t="s">
        <v>1081</v>
      </c>
      <c r="M1377" s="3"/>
      <c r="N1377" s="26">
        <v>0</v>
      </c>
      <c r="O1377" s="26">
        <v>0</v>
      </c>
      <c r="P1377" s="26">
        <v>0</v>
      </c>
      <c r="Q1377" s="26">
        <v>0</v>
      </c>
      <c r="R1377" s="59" t="s">
        <v>845</v>
      </c>
      <c r="S1377" s="26">
        <v>1</v>
      </c>
      <c r="T1377" s="26">
        <v>0</v>
      </c>
      <c r="U1377" s="26">
        <f ca="1">IFERROR(VLOOKUP(G1377,模型表!$C:$T,18,FALSE),0)</f>
        <v>0</v>
      </c>
      <c r="V1377" s="26">
        <f>IFERROR(VLOOKUP(G1377,模型表!$C:$J,8,FALSE),0)</f>
        <v>0</v>
      </c>
      <c r="W1377" s="26" t="s">
        <v>1081</v>
      </c>
      <c r="X1377" s="26" t="s">
        <v>1097</v>
      </c>
      <c r="Y1377" s="26" t="str" cm="1">
        <f t="array" aca="1" ref="Y1377" ca="1">INDEX(E:E,SMALL(IF($F$2:$F$3000,ROW($2:$3000),4^8),ROW(A1376)))&amp;""</f>
        <v/>
      </c>
      <c r="Z1377" s="26" t="str">
        <f t="shared" ca="1" si="26"/>
        <v/>
      </c>
      <c r="AA1377" s="26" t="str">
        <f t="shared" ca="1" si="27"/>
        <v/>
      </c>
      <c r="AC1377" s="26" t="str">
        <f ca="1">IFERROR(IFERROR(VLOOKUP($V1377,索引表!$L$7:$O$13,2,FALSE)*VLOOKUP(VLOOKUP($G1377,索引表!$R:$U,4,FALSE),索引表!$I$18:$L$30,2,FALSE)*VLOOKUP($U1377,索引表!E:F,2,FALSE),IF($U1377="小怪",0.738,"")),0)</f>
        <v/>
      </c>
      <c r="AD1377" s="26" t="str">
        <f ca="1">IFERROR(IFERROR(VLOOKUP($V1377,索引表!$L$7:$O$13,3,FALSE)*VLOOKUP(VLOOKUP($G1377,索引表!$R:$U,4,FALSE),索引表!$I$18:$L$30,3,FALSE)*VLOOKUP($U1377,索引表!G:H,2,FALSE)*0.3,IF($U1377="小怪",0.2,"")),0)</f>
        <v/>
      </c>
      <c r="AE1377" s="3"/>
    </row>
    <row r="1378" spans="1:31" x14ac:dyDescent="0.2">
      <c r="A1378" s="3" t="s">
        <v>1457</v>
      </c>
      <c r="B1378" s="3" t="str">
        <f t="shared" si="25"/>
        <v>P39</v>
      </c>
      <c r="C1378" s="3" t="s">
        <v>532</v>
      </c>
      <c r="D1378" s="3" t="s">
        <v>544</v>
      </c>
      <c r="E1378" t="str">
        <f t="shared" si="24"/>
        <v>M22P39U01N09</v>
      </c>
      <c r="F1378" s="26">
        <f ca="1">IFERROR(VLOOKUP(G1378,模型表!C:U,19,0),0)</f>
        <v>0</v>
      </c>
      <c r="H1378" s="26" t="str">
        <f ca="1">IFERROR(IF($F1378=0,"",(VLOOKUP(RIGHT(A1378,2)+0,难度表!B:F,3,FALSE)*K1378+N1378)),0)</f>
        <v/>
      </c>
      <c r="I1378" s="26" t="str">
        <f ca="1">IFERROR(IF($F1378=0,"",(VLOOKUP(RIGHT(B1378,2)+0,难度表!B:F,4,FALSE)*L1378+O1378)),0)</f>
        <v/>
      </c>
      <c r="J1378" s="26" t="str">
        <f ca="1">IFERROR(IF($F1378=0,"",(VLOOKUP(RIGHT(B1378,2)+0,难度表!B:F,5,FALSE)*M1378+P1378)),0)</f>
        <v/>
      </c>
      <c r="K1378" s="26" t="s">
        <v>1081</v>
      </c>
      <c r="L1378" s="26" t="s">
        <v>1081</v>
      </c>
      <c r="M1378" s="3" t="s">
        <v>1081</v>
      </c>
      <c r="N1378" s="26">
        <v>0</v>
      </c>
      <c r="O1378" s="26">
        <v>0</v>
      </c>
      <c r="P1378" s="26">
        <v>0</v>
      </c>
      <c r="Q1378" s="26">
        <v>0</v>
      </c>
      <c r="R1378" s="58" t="s">
        <v>545</v>
      </c>
      <c r="S1378" s="26">
        <v>1</v>
      </c>
      <c r="T1378" s="26">
        <v>0</v>
      </c>
      <c r="U1378" s="26">
        <f ca="1">IFERROR(VLOOKUP(G1378,模型表!$C:$T,18,FALSE),0)</f>
        <v>0</v>
      </c>
      <c r="V1378" s="26">
        <f>IFERROR(VLOOKUP(G1378,模型表!$C:$J,8,FALSE),0)</f>
        <v>0</v>
      </c>
      <c r="W1378" s="26" t="s">
        <v>1081</v>
      </c>
      <c r="X1378" s="26" t="s">
        <v>1097</v>
      </c>
      <c r="Y1378" s="26" t="str" cm="1">
        <f t="array" aca="1" ref="Y1378" ca="1">INDEX(E:E,SMALL(IF($F$2:$F$3000,ROW($2:$3000),4^8),ROW(A1377)))&amp;""</f>
        <v/>
      </c>
      <c r="Z1378" s="26" t="str">
        <f t="shared" ca="1" si="26"/>
        <v/>
      </c>
      <c r="AA1378" s="26" t="str">
        <f t="shared" ca="1" si="27"/>
        <v/>
      </c>
      <c r="AC1378" s="26" t="str">
        <f ca="1">IFERROR(IFERROR(VLOOKUP($V1378,索引表!$L$7:$O$13,2,FALSE)*VLOOKUP(VLOOKUP($G1378,索引表!$R:$U,4,FALSE),索引表!$I$18:$L$30,2,FALSE)*VLOOKUP($U1378,索引表!E:F,2,FALSE),IF($U1378="小怪",0.738,"")),0)</f>
        <v/>
      </c>
      <c r="AD1378" s="26" t="str">
        <f ca="1">IFERROR(IFERROR(VLOOKUP($V1378,索引表!$L$7:$O$13,3,FALSE)*VLOOKUP(VLOOKUP($G1378,索引表!$R:$U,4,FALSE),索引表!$I$18:$L$30,3,FALSE)*VLOOKUP($U1378,索引表!G:H,2,FALSE)*0.3,IF($U1378="小怪",0.2,"")),0)</f>
        <v/>
      </c>
      <c r="AE1378" s="3" t="str">
        <f ca="1">IF(V1378="N08",索引表!$D$12,IFERROR(VLOOKUP(AM1378,索引表!$I$3:$J$5,2,FALSE)*VLOOKUP(AN1378,索引表!$L$7:$O$13,4,FALSE)*VLOOKUP(VLOOKUP(Y1378,索引表!$R:$U,4,FALSE),索引表!$I$18:$L$30,4,FALSE),IF(AN1378="小怪",1*3.45*0.9*0.9,"")))</f>
        <v/>
      </c>
    </row>
    <row r="1379" spans="1:31" x14ac:dyDescent="0.2">
      <c r="A1379" s="3" t="s">
        <v>1457</v>
      </c>
      <c r="B1379" s="3" t="str">
        <f t="shared" si="25"/>
        <v>P39</v>
      </c>
      <c r="C1379" s="3" t="s">
        <v>539</v>
      </c>
      <c r="D1379" s="3" t="s">
        <v>533</v>
      </c>
      <c r="E1379" t="str">
        <f t="shared" si="24"/>
        <v>M22P39U02N01</v>
      </c>
      <c r="F1379" s="26">
        <f ca="1">IFERROR(VLOOKUP(G1379,模型表!C:U,19,0),0)</f>
        <v>0</v>
      </c>
      <c r="H1379" s="26" t="str">
        <f ca="1">IFERROR(IF($F1379=0,"",(VLOOKUP(RIGHT(A1379,2)+0,难度表!B:F,3,FALSE)*K1379+N1379)),0)</f>
        <v/>
      </c>
      <c r="I1379" s="26" t="str">
        <f ca="1">IFERROR(IF($F1379=0,"",(VLOOKUP(RIGHT(B1379,2)+0,难度表!B:F,4,FALSE)*L1379+O1379)),0)</f>
        <v/>
      </c>
      <c r="J1379" s="26" t="str">
        <f ca="1">IFERROR(IF($F1379=0,"",(VLOOKUP(RIGHT(B1379,2)+0,难度表!B:F,5,FALSE)*M1379+P1379)),0)</f>
        <v/>
      </c>
      <c r="K1379" s="26" t="s">
        <v>1081</v>
      </c>
      <c r="L1379" s="26" t="s">
        <v>1081</v>
      </c>
      <c r="M1379" s="3" t="s">
        <v>1081</v>
      </c>
      <c r="N1379" s="26">
        <v>0</v>
      </c>
      <c r="O1379" s="26">
        <v>0</v>
      </c>
      <c r="P1379" s="26">
        <v>0</v>
      </c>
      <c r="Q1379" s="26">
        <v>0</v>
      </c>
      <c r="R1379" s="58" t="s">
        <v>545</v>
      </c>
      <c r="S1379" s="26">
        <v>1</v>
      </c>
      <c r="T1379" s="26">
        <v>0</v>
      </c>
      <c r="U1379" s="26">
        <f ca="1">IFERROR(VLOOKUP(G1379,模型表!$C:$T,18,FALSE),0)</f>
        <v>0</v>
      </c>
      <c r="V1379" s="26">
        <f>IFERROR(VLOOKUP(G1379,模型表!$C:$J,8,FALSE),0)</f>
        <v>0</v>
      </c>
      <c r="W1379" s="26" t="s">
        <v>1081</v>
      </c>
      <c r="X1379" s="26" t="s">
        <v>1097</v>
      </c>
      <c r="Y1379" s="26" t="str" cm="1">
        <f t="array" aca="1" ref="Y1379" ca="1">INDEX(E:E,SMALL(IF($F$2:$F$3000,ROW($2:$3000),4^8),ROW(A1378)))&amp;""</f>
        <v/>
      </c>
      <c r="Z1379" s="26" t="str">
        <f t="shared" ca="1" si="26"/>
        <v/>
      </c>
      <c r="AA1379" s="26" t="str">
        <f t="shared" ca="1" si="27"/>
        <v/>
      </c>
      <c r="AC1379" s="26" t="str">
        <f ca="1">IFERROR(IFERROR(VLOOKUP($V1379,索引表!$L$7:$O$13,2,FALSE)*VLOOKUP(VLOOKUP($G1379,索引表!$R:$U,4,FALSE),索引表!$I$18:$L$30,2,FALSE)*VLOOKUP($U1379,索引表!E:F,2,FALSE),IF($U1379="小怪",0.738,"")),0)</f>
        <v/>
      </c>
      <c r="AD1379" s="26" t="str">
        <f ca="1">IFERROR(IFERROR(VLOOKUP($V1379,索引表!$L$7:$O$13,3,FALSE)*VLOOKUP(VLOOKUP($G1379,索引表!$R:$U,4,FALSE),索引表!$I$18:$L$30,3,FALSE)*VLOOKUP($U1379,索引表!G:H,2,FALSE)*0.3,IF($U1379="小怪",0.2,"")),0)</f>
        <v/>
      </c>
      <c r="AE1379" s="3" t="str">
        <f ca="1">IF(V1379="N08",索引表!$D$12,IFERROR(VLOOKUP(AM1379,索引表!$I$3:$J$5,2,FALSE)*VLOOKUP(AN1379,索引表!$L$7:$O$13,4,FALSE)*VLOOKUP(VLOOKUP(Y1379,索引表!$R:$U,4,FALSE),索引表!$I$18:$L$30,4,FALSE),IF(AN1379="小怪",1*3.45*0.9*0.9,"")))</f>
        <v/>
      </c>
    </row>
    <row r="1380" spans="1:31" x14ac:dyDescent="0.2">
      <c r="A1380" s="3" t="s">
        <v>1457</v>
      </c>
      <c r="B1380" s="3" t="str">
        <f t="shared" si="25"/>
        <v>P39</v>
      </c>
      <c r="C1380" s="3" t="s">
        <v>539</v>
      </c>
      <c r="D1380" s="3" t="s">
        <v>534</v>
      </c>
      <c r="E1380" t="str">
        <f t="shared" si="24"/>
        <v>M22P39U02N02</v>
      </c>
      <c r="F1380" s="26">
        <f ca="1">IFERROR(VLOOKUP(G1380,模型表!C:U,19,0),0)</f>
        <v>0</v>
      </c>
      <c r="H1380" s="26" t="str">
        <f ca="1">IFERROR(IF($F1380=0,"",(VLOOKUP(RIGHT(A1380,2)+0,难度表!B:F,3,FALSE)*K1380+N1380)),0)</f>
        <v/>
      </c>
      <c r="I1380" s="26" t="str">
        <f ca="1">IFERROR(IF($F1380=0,"",(VLOOKUP(RIGHT(B1380,2)+0,难度表!B:F,4,FALSE)*L1380+O1380)),0)</f>
        <v/>
      </c>
      <c r="J1380" s="26" t="str">
        <f ca="1">IFERROR(IF($F1380=0,"",(VLOOKUP(RIGHT(B1380,2)+0,难度表!B:F,5,FALSE)*M1380+P1380)),0)</f>
        <v/>
      </c>
      <c r="K1380" s="26" t="s">
        <v>1081</v>
      </c>
      <c r="L1380" s="26" t="s">
        <v>1081</v>
      </c>
      <c r="M1380" s="3" t="s">
        <v>1081</v>
      </c>
      <c r="N1380" s="26">
        <v>0</v>
      </c>
      <c r="O1380" s="26">
        <v>0</v>
      </c>
      <c r="P1380" s="26">
        <v>0</v>
      </c>
      <c r="Q1380" s="26">
        <v>0</v>
      </c>
      <c r="R1380" s="58" t="s">
        <v>545</v>
      </c>
      <c r="S1380" s="26">
        <v>1</v>
      </c>
      <c r="T1380" s="26">
        <v>0</v>
      </c>
      <c r="U1380" s="26">
        <f ca="1">IFERROR(VLOOKUP(G1380,模型表!$C:$T,18,FALSE),0)</f>
        <v>0</v>
      </c>
      <c r="V1380" s="26">
        <f>IFERROR(VLOOKUP(G1380,模型表!$C:$J,8,FALSE),0)</f>
        <v>0</v>
      </c>
      <c r="W1380" s="26" t="s">
        <v>1081</v>
      </c>
      <c r="X1380" s="26" t="s">
        <v>1097</v>
      </c>
      <c r="Y1380" s="26" t="str" cm="1">
        <f t="array" aca="1" ref="Y1380" ca="1">INDEX(E:E,SMALL(IF($F$2:$F$3000,ROW($2:$3000),4^8),ROW(A1379)))&amp;""</f>
        <v/>
      </c>
      <c r="Z1380" s="26" t="str">
        <f t="shared" ca="1" si="26"/>
        <v/>
      </c>
      <c r="AA1380" s="26" t="str">
        <f t="shared" ca="1" si="27"/>
        <v/>
      </c>
      <c r="AC1380" s="26" t="str">
        <f ca="1">IFERROR(IFERROR(VLOOKUP($V1380,索引表!$L$7:$O$13,2,FALSE)*VLOOKUP(VLOOKUP($G1380,索引表!$R:$U,4,FALSE),索引表!$I$18:$L$30,2,FALSE)*VLOOKUP($U1380,索引表!E:F,2,FALSE),IF($U1380="小怪",0.738,"")),0)</f>
        <v/>
      </c>
      <c r="AD1380" s="26" t="str">
        <f ca="1">IFERROR(IFERROR(VLOOKUP($V1380,索引表!$L$7:$O$13,3,FALSE)*VLOOKUP(VLOOKUP($G1380,索引表!$R:$U,4,FALSE),索引表!$I$18:$L$30,3,FALSE)*VLOOKUP($U1380,索引表!G:H,2,FALSE)*0.3,IF($U1380="小怪",0.2,"")),0)</f>
        <v/>
      </c>
      <c r="AE1380" s="3" t="str">
        <f ca="1">IF(V1380="N08",索引表!$D$12,IFERROR(VLOOKUP(AM1380,索引表!$I$3:$J$5,2,FALSE)*VLOOKUP(AN1380,索引表!$L$7:$O$13,4,FALSE)*VLOOKUP(VLOOKUP(Y1380,索引表!$R:$U,4,FALSE),索引表!$I$18:$L$30,4,FALSE),IF(AN1380="小怪",1*3.45*0.9*0.9,"")))</f>
        <v/>
      </c>
    </row>
    <row r="1381" spans="1:31" x14ac:dyDescent="0.2">
      <c r="A1381" s="3" t="s">
        <v>1457</v>
      </c>
      <c r="B1381" s="3" t="str">
        <f t="shared" si="25"/>
        <v>P39</v>
      </c>
      <c r="C1381" s="3" t="s">
        <v>539</v>
      </c>
      <c r="D1381" s="3" t="s">
        <v>535</v>
      </c>
      <c r="E1381" t="str">
        <f t="shared" si="24"/>
        <v>M22P39U02N03</v>
      </c>
      <c r="F1381" s="26">
        <f ca="1">IFERROR(VLOOKUP(G1381,模型表!C:U,19,0),0)</f>
        <v>0</v>
      </c>
      <c r="H1381" s="26" t="str">
        <f ca="1">IFERROR(IF($F1381=0,"",(VLOOKUP(RIGHT(A1381,2)+0,难度表!B:F,3,FALSE)*K1381+N1381)),0)</f>
        <v/>
      </c>
      <c r="I1381" s="26" t="str">
        <f ca="1">IFERROR(IF($F1381=0,"",(VLOOKUP(RIGHT(B1381,2)+0,难度表!B:F,4,FALSE)*L1381+O1381)),0)</f>
        <v/>
      </c>
      <c r="J1381" s="26" t="str">
        <f ca="1">IFERROR(IF($F1381=0,"",(VLOOKUP(RIGHT(B1381,2)+0,难度表!B:F,5,FALSE)*M1381+P1381)),0)</f>
        <v/>
      </c>
      <c r="K1381" s="26" t="s">
        <v>1081</v>
      </c>
      <c r="L1381" s="26" t="s">
        <v>1081</v>
      </c>
      <c r="M1381" s="3" t="s">
        <v>1081</v>
      </c>
      <c r="N1381" s="26">
        <v>0</v>
      </c>
      <c r="O1381" s="26">
        <v>0</v>
      </c>
      <c r="P1381" s="26">
        <v>0</v>
      </c>
      <c r="Q1381" s="26">
        <v>0</v>
      </c>
      <c r="R1381" s="58" t="s">
        <v>545</v>
      </c>
      <c r="S1381" s="26">
        <v>1</v>
      </c>
      <c r="T1381" s="26">
        <v>0</v>
      </c>
      <c r="U1381" s="26">
        <f ca="1">IFERROR(VLOOKUP(G1381,模型表!$C:$T,18,FALSE),0)</f>
        <v>0</v>
      </c>
      <c r="V1381" s="26">
        <f>IFERROR(VLOOKUP(G1381,模型表!$C:$J,8,FALSE),0)</f>
        <v>0</v>
      </c>
      <c r="W1381" s="26" t="s">
        <v>1081</v>
      </c>
      <c r="X1381" s="26" t="s">
        <v>1097</v>
      </c>
      <c r="Y1381" s="26" t="str" cm="1">
        <f t="array" aca="1" ref="Y1381" ca="1">INDEX(E:E,SMALL(IF($F$2:$F$3000,ROW($2:$3000),4^8),ROW(A1380)))&amp;""</f>
        <v/>
      </c>
      <c r="Z1381" s="26" t="str">
        <f t="shared" ca="1" si="26"/>
        <v/>
      </c>
      <c r="AA1381" s="26" t="str">
        <f t="shared" ca="1" si="27"/>
        <v/>
      </c>
      <c r="AC1381" s="26" t="str">
        <f ca="1">IFERROR(IFERROR(VLOOKUP($V1381,索引表!$L$7:$O$13,2,FALSE)*VLOOKUP(VLOOKUP($G1381,索引表!$R:$U,4,FALSE),索引表!$I$18:$L$30,2,FALSE)*VLOOKUP($U1381,索引表!E:F,2,FALSE),IF($U1381="小怪",0.738,"")),0)</f>
        <v/>
      </c>
      <c r="AD1381" s="26" t="str">
        <f ca="1">IFERROR(IFERROR(VLOOKUP($V1381,索引表!$L$7:$O$13,3,FALSE)*VLOOKUP(VLOOKUP($G1381,索引表!$R:$U,4,FALSE),索引表!$I$18:$L$30,3,FALSE)*VLOOKUP($U1381,索引表!G:H,2,FALSE)*0.3,IF($U1381="小怪",0.2,"")),0)</f>
        <v/>
      </c>
      <c r="AE1381" s="3" t="str">
        <f ca="1">IF(V1381="N08",索引表!$D$12,IFERROR(VLOOKUP(AM1381,索引表!$I$3:$J$5,2,FALSE)*VLOOKUP(AN1381,索引表!$L$7:$O$13,4,FALSE)*VLOOKUP(VLOOKUP(Y1381,索引表!$R:$U,4,FALSE),索引表!$I$18:$L$30,4,FALSE),IF(AN1381="小怪",1*3.45*0.9*0.9,"")))</f>
        <v/>
      </c>
    </row>
    <row r="1382" spans="1:31" x14ac:dyDescent="0.2">
      <c r="A1382" s="3" t="s">
        <v>1457</v>
      </c>
      <c r="B1382" s="3" t="str">
        <f t="shared" si="25"/>
        <v>P39</v>
      </c>
      <c r="C1382" s="3" t="s">
        <v>539</v>
      </c>
      <c r="D1382" s="3" t="s">
        <v>536</v>
      </c>
      <c r="E1382" t="str">
        <f t="shared" si="24"/>
        <v>M22P39U02N04</v>
      </c>
      <c r="F1382" s="26">
        <f ca="1">IFERROR(VLOOKUP(G1382,模型表!C:U,19,0),0)</f>
        <v>0</v>
      </c>
      <c r="H1382" s="26" t="str">
        <f ca="1">IFERROR(IF($F1382=0,"",(VLOOKUP(RIGHT(A1382,2)+0,难度表!B:F,3,FALSE)*K1382+N1382)),0)</f>
        <v/>
      </c>
      <c r="I1382" s="26" t="str">
        <f ca="1">IFERROR(IF($F1382=0,"",(VLOOKUP(RIGHT(B1382,2)+0,难度表!B:F,4,FALSE)*L1382+O1382)),0)</f>
        <v/>
      </c>
      <c r="J1382" s="26" t="str">
        <f ca="1">IFERROR(IF($F1382=0,"",(VLOOKUP(RIGHT(B1382,2)+0,难度表!B:F,5,FALSE)*M1382+P1382)),0)</f>
        <v/>
      </c>
      <c r="K1382" s="26" t="s">
        <v>1081</v>
      </c>
      <c r="L1382" s="26" t="s">
        <v>1081</v>
      </c>
      <c r="M1382" s="3" t="s">
        <v>1081</v>
      </c>
      <c r="N1382" s="26">
        <v>0</v>
      </c>
      <c r="O1382" s="26">
        <v>0</v>
      </c>
      <c r="P1382" s="26">
        <v>0</v>
      </c>
      <c r="Q1382" s="26">
        <v>0</v>
      </c>
      <c r="R1382" s="58" t="s">
        <v>545</v>
      </c>
      <c r="S1382" s="26">
        <v>1</v>
      </c>
      <c r="T1382" s="26">
        <v>0</v>
      </c>
      <c r="U1382" s="26">
        <f ca="1">IFERROR(VLOOKUP(G1382,模型表!$C:$T,18,FALSE),0)</f>
        <v>0</v>
      </c>
      <c r="V1382" s="26">
        <f>IFERROR(VLOOKUP(G1382,模型表!$C:$J,8,FALSE),0)</f>
        <v>0</v>
      </c>
      <c r="W1382" s="26" t="s">
        <v>1081</v>
      </c>
      <c r="X1382" s="26" t="s">
        <v>1097</v>
      </c>
      <c r="Y1382" s="26" t="str" cm="1">
        <f t="array" aca="1" ref="Y1382" ca="1">INDEX(E:E,SMALL(IF($F$2:$F$3000,ROW($2:$3000),4^8),ROW(A1381)))&amp;""</f>
        <v/>
      </c>
      <c r="Z1382" s="26" t="str">
        <f t="shared" ca="1" si="26"/>
        <v/>
      </c>
      <c r="AA1382" s="26" t="str">
        <f t="shared" ca="1" si="27"/>
        <v/>
      </c>
      <c r="AC1382" s="26" t="str">
        <f ca="1">IFERROR(IFERROR(VLOOKUP($V1382,索引表!$L$7:$O$13,2,FALSE)*VLOOKUP(VLOOKUP($G1382,索引表!$R:$U,4,FALSE),索引表!$I$18:$L$30,2,FALSE)*VLOOKUP($U1382,索引表!E:F,2,FALSE),IF($U1382="小怪",0.738,"")),0)</f>
        <v/>
      </c>
      <c r="AD1382" s="26" t="str">
        <f ca="1">IFERROR(IFERROR(VLOOKUP($V1382,索引表!$L$7:$O$13,3,FALSE)*VLOOKUP(VLOOKUP($G1382,索引表!$R:$U,4,FALSE),索引表!$I$18:$L$30,3,FALSE)*VLOOKUP($U1382,索引表!G:H,2,FALSE)*0.3,IF($U1382="小怪",0.2,"")),0)</f>
        <v/>
      </c>
      <c r="AE1382" s="3" t="str">
        <f ca="1">IF(V1382="N08",索引表!$D$12,IFERROR(VLOOKUP(AM1382,索引表!$I$3:$J$5,2,FALSE)*VLOOKUP(AN1382,索引表!$L$7:$O$13,4,FALSE)*VLOOKUP(VLOOKUP(Y1382,索引表!$R:$U,4,FALSE),索引表!$I$18:$L$30,4,FALSE),IF(AN1382="小怪",1*3.45*0.9*0.9,"")))</f>
        <v/>
      </c>
    </row>
    <row r="1383" spans="1:31" x14ac:dyDescent="0.2">
      <c r="A1383" s="3" t="s">
        <v>1457</v>
      </c>
      <c r="B1383" s="3" t="str">
        <f t="shared" si="25"/>
        <v>P39</v>
      </c>
      <c r="C1383" s="3" t="s">
        <v>539</v>
      </c>
      <c r="D1383" s="3" t="s">
        <v>537</v>
      </c>
      <c r="E1383" t="str">
        <f t="shared" si="24"/>
        <v>M22P39U02N05</v>
      </c>
      <c r="F1383" s="26">
        <f ca="1">IFERROR(VLOOKUP(G1383,模型表!C:U,19,0),0)</f>
        <v>0</v>
      </c>
      <c r="H1383" s="26" t="str">
        <f ca="1">IFERROR(IF($F1383=0,"",(VLOOKUP(RIGHT(A1383,2)+0,难度表!B:F,3,FALSE)*K1383+N1383)),0)</f>
        <v/>
      </c>
      <c r="I1383" s="26" t="str">
        <f ca="1">IFERROR(IF($F1383=0,"",(VLOOKUP(RIGHT(B1383,2)+0,难度表!B:F,4,FALSE)*L1383+O1383)),0)</f>
        <v/>
      </c>
      <c r="J1383" s="26" t="str">
        <f ca="1">IFERROR(IF($F1383=0,"",(VLOOKUP(RIGHT(B1383,2)+0,难度表!B:F,5,FALSE)*M1383+P1383)),0)</f>
        <v/>
      </c>
      <c r="K1383" s="26" t="s">
        <v>1081</v>
      </c>
      <c r="L1383" s="26" t="s">
        <v>1081</v>
      </c>
      <c r="M1383" s="3" t="s">
        <v>1081</v>
      </c>
      <c r="N1383" s="26">
        <v>0</v>
      </c>
      <c r="O1383" s="26">
        <v>0</v>
      </c>
      <c r="P1383" s="26">
        <v>0</v>
      </c>
      <c r="Q1383" s="26">
        <v>0</v>
      </c>
      <c r="R1383" s="58" t="s">
        <v>545</v>
      </c>
      <c r="S1383" s="26">
        <v>1</v>
      </c>
      <c r="T1383" s="26">
        <v>0</v>
      </c>
      <c r="U1383" s="26">
        <f ca="1">IFERROR(VLOOKUP(G1383,模型表!$C:$T,18,FALSE),0)</f>
        <v>0</v>
      </c>
      <c r="V1383" s="26">
        <f>IFERROR(VLOOKUP(G1383,模型表!$C:$J,8,FALSE),0)</f>
        <v>0</v>
      </c>
      <c r="W1383" s="26" t="s">
        <v>1081</v>
      </c>
      <c r="X1383" s="26" t="s">
        <v>1097</v>
      </c>
      <c r="Y1383" s="26" t="str" cm="1">
        <f t="array" aca="1" ref="Y1383" ca="1">INDEX(E:E,SMALL(IF($F$2:$F$3000,ROW($2:$3000),4^8),ROW(A1382)))&amp;""</f>
        <v/>
      </c>
      <c r="Z1383" s="26" t="str">
        <f t="shared" ca="1" si="26"/>
        <v/>
      </c>
      <c r="AA1383" s="26" t="str">
        <f t="shared" ca="1" si="27"/>
        <v/>
      </c>
      <c r="AC1383" s="26" t="str">
        <f ca="1">IFERROR(IFERROR(VLOOKUP($V1383,索引表!$L$7:$O$13,2,FALSE)*VLOOKUP(VLOOKUP($G1383,索引表!$R:$U,4,FALSE),索引表!$I$18:$L$30,2,FALSE)*VLOOKUP($U1383,索引表!E:F,2,FALSE),IF($U1383="小怪",0.738,"")),0)</f>
        <v/>
      </c>
      <c r="AD1383" s="26" t="str">
        <f ca="1">IFERROR(IFERROR(VLOOKUP($V1383,索引表!$L$7:$O$13,3,FALSE)*VLOOKUP(VLOOKUP($G1383,索引表!$R:$U,4,FALSE),索引表!$I$18:$L$30,3,FALSE)*VLOOKUP($U1383,索引表!G:H,2,FALSE)*0.3,IF($U1383="小怪",0.2,"")),0)</f>
        <v/>
      </c>
      <c r="AE1383" s="3" t="str">
        <f ca="1">IF(V1383="N08",索引表!$D$12,IFERROR(VLOOKUP(AM1383,索引表!$I$3:$J$5,2,FALSE)*VLOOKUP(AN1383,索引表!$L$7:$O$13,4,FALSE)*VLOOKUP(VLOOKUP(Y1383,索引表!$R:$U,4,FALSE),索引表!$I$18:$L$30,4,FALSE),IF(AN1383="小怪",1*3.45*0.9*0.9,"")))</f>
        <v/>
      </c>
    </row>
    <row r="1384" spans="1:31" x14ac:dyDescent="0.2">
      <c r="A1384" s="3" t="s">
        <v>1457</v>
      </c>
      <c r="B1384" s="3" t="str">
        <f t="shared" si="25"/>
        <v>P39</v>
      </c>
      <c r="C1384" s="3" t="s">
        <v>539</v>
      </c>
      <c r="D1384" s="3" t="s">
        <v>538</v>
      </c>
      <c r="E1384" t="str">
        <f t="shared" si="24"/>
        <v>M22P39U02N06</v>
      </c>
      <c r="F1384" s="26">
        <f ca="1">IFERROR(VLOOKUP(G1384,模型表!C:U,19,0),0)</f>
        <v>0</v>
      </c>
      <c r="H1384" s="26" t="str">
        <f ca="1">IFERROR(IF($F1384=0,"",(VLOOKUP(RIGHT(A1384,2)+0,难度表!B:F,3,FALSE)*K1384+N1384)),0)</f>
        <v/>
      </c>
      <c r="I1384" s="26" t="str">
        <f ca="1">IFERROR(IF($F1384=0,"",(VLOOKUP(RIGHT(B1384,2)+0,难度表!B:F,4,FALSE)*L1384+O1384)),0)</f>
        <v/>
      </c>
      <c r="J1384" s="26" t="str">
        <f ca="1">IFERROR(IF($F1384=0,"",(VLOOKUP(RIGHT(B1384,2)+0,难度表!B:F,5,FALSE)*M1384+P1384)),0)</f>
        <v/>
      </c>
      <c r="K1384" s="26" t="s">
        <v>1081</v>
      </c>
      <c r="L1384" s="26" t="s">
        <v>1081</v>
      </c>
      <c r="M1384" s="3" t="s">
        <v>1081</v>
      </c>
      <c r="N1384" s="26">
        <v>0</v>
      </c>
      <c r="O1384" s="26">
        <v>0</v>
      </c>
      <c r="P1384" s="26">
        <v>0</v>
      </c>
      <c r="Q1384" s="26">
        <v>0</v>
      </c>
      <c r="R1384" s="58" t="s">
        <v>545</v>
      </c>
      <c r="S1384" s="26">
        <v>1</v>
      </c>
      <c r="T1384" s="26">
        <v>0</v>
      </c>
      <c r="U1384" s="26">
        <f ca="1">IFERROR(VLOOKUP(G1384,模型表!$C:$T,18,FALSE),0)</f>
        <v>0</v>
      </c>
      <c r="V1384" s="26">
        <f>IFERROR(VLOOKUP(G1384,模型表!$C:$J,8,FALSE),0)</f>
        <v>0</v>
      </c>
      <c r="W1384" s="26" t="s">
        <v>1081</v>
      </c>
      <c r="X1384" s="26" t="s">
        <v>1097</v>
      </c>
      <c r="Y1384" s="26" t="str" cm="1">
        <f t="array" aca="1" ref="Y1384" ca="1">INDEX(E:E,SMALL(IF($F$2:$F$3000,ROW($2:$3000),4^8),ROW(A1383)))&amp;""</f>
        <v/>
      </c>
      <c r="Z1384" s="26" t="str">
        <f t="shared" ca="1" si="26"/>
        <v/>
      </c>
      <c r="AA1384" s="26" t="str">
        <f t="shared" ca="1" si="27"/>
        <v/>
      </c>
      <c r="AC1384" s="26" t="str">
        <f ca="1">IFERROR(IFERROR(VLOOKUP($V1384,索引表!$L$7:$O$13,2,FALSE)*VLOOKUP(VLOOKUP($G1384,索引表!$R:$U,4,FALSE),索引表!$I$18:$L$30,2,FALSE)*VLOOKUP($U1384,索引表!E:F,2,FALSE),IF($U1384="小怪",0.738,"")),0)</f>
        <v/>
      </c>
      <c r="AD1384" s="26" t="str">
        <f ca="1">IFERROR(IFERROR(VLOOKUP($V1384,索引表!$L$7:$O$13,3,FALSE)*VLOOKUP(VLOOKUP($G1384,索引表!$R:$U,4,FALSE),索引表!$I$18:$L$30,3,FALSE)*VLOOKUP($U1384,索引表!G:H,2,FALSE)*0.3,IF($U1384="小怪",0.2,"")),0)</f>
        <v/>
      </c>
      <c r="AE1384" s="3" t="str">
        <f ca="1">IF(V1384="N08",索引表!$D$12,IFERROR(VLOOKUP(AM1384,索引表!$I$3:$J$5,2,FALSE)*VLOOKUP(AN1384,索引表!$L$7:$O$13,4,FALSE)*VLOOKUP(VLOOKUP(Y1384,索引表!$R:$U,4,FALSE),索引表!$I$18:$L$30,4,FALSE),IF(AN1384="小怪",1*3.45*0.9*0.9,"")))</f>
        <v/>
      </c>
    </row>
    <row r="1385" spans="1:31" x14ac:dyDescent="0.2">
      <c r="A1385" s="3" t="s">
        <v>1457</v>
      </c>
      <c r="B1385" s="3" t="str">
        <f t="shared" si="25"/>
        <v>P39</v>
      </c>
      <c r="C1385" s="3" t="s">
        <v>539</v>
      </c>
      <c r="D1385" s="3" t="s">
        <v>542</v>
      </c>
      <c r="E1385" t="str">
        <f t="shared" si="24"/>
        <v>M22P39U02N07</v>
      </c>
      <c r="F1385" s="26">
        <f ca="1">IFERROR(VLOOKUP(G1385,模型表!C:U,19,0),0)</f>
        <v>0</v>
      </c>
      <c r="H1385" s="26" t="str">
        <f ca="1">IFERROR(IF($F1385=0,"",(VLOOKUP(RIGHT(A1385,2)+0,难度表!B:F,3,FALSE)*K1385+N1385)),0)</f>
        <v/>
      </c>
      <c r="I1385" s="26" t="str">
        <f ca="1">IFERROR(IF($F1385=0,"",(VLOOKUP(RIGHT(B1385,2)+0,难度表!B:F,4,FALSE)*L1385+O1385)),0)</f>
        <v/>
      </c>
      <c r="J1385" s="26" t="str">
        <f ca="1">IFERROR(IF($F1385=0,"",(VLOOKUP(RIGHT(B1385,2)+0,难度表!B:F,5,FALSE)*M1385+P1385)),0)</f>
        <v/>
      </c>
      <c r="K1385" s="26" t="s">
        <v>1081</v>
      </c>
      <c r="L1385" s="26" t="s">
        <v>1081</v>
      </c>
      <c r="M1385" s="3" t="s">
        <v>1081</v>
      </c>
      <c r="N1385" s="26">
        <v>0</v>
      </c>
      <c r="O1385" s="26">
        <v>0</v>
      </c>
      <c r="P1385" s="26">
        <v>0</v>
      </c>
      <c r="Q1385" s="26">
        <v>0</v>
      </c>
      <c r="R1385" s="58" t="s">
        <v>545</v>
      </c>
      <c r="S1385" s="26">
        <v>1</v>
      </c>
      <c r="T1385" s="26">
        <v>0</v>
      </c>
      <c r="U1385" s="26">
        <f ca="1">IFERROR(VLOOKUP(G1385,模型表!$C:$T,18,FALSE),0)</f>
        <v>0</v>
      </c>
      <c r="V1385" s="26">
        <f>IFERROR(VLOOKUP(G1385,模型表!$C:$J,8,FALSE),0)</f>
        <v>0</v>
      </c>
      <c r="W1385" s="26" t="s">
        <v>1081</v>
      </c>
      <c r="X1385" s="26" t="s">
        <v>1097</v>
      </c>
      <c r="Y1385" s="26" t="str" cm="1">
        <f t="array" aca="1" ref="Y1385" ca="1">INDEX(E:E,SMALL(IF($F$2:$F$3000,ROW($2:$3000),4^8),ROW(A1384)))&amp;""</f>
        <v/>
      </c>
      <c r="Z1385" s="26" t="str">
        <f t="shared" ca="1" si="26"/>
        <v/>
      </c>
      <c r="AA1385" s="26" t="str">
        <f t="shared" ca="1" si="27"/>
        <v/>
      </c>
      <c r="AC1385" s="26" t="str">
        <f ca="1">IFERROR(IFERROR(VLOOKUP($V1385,索引表!$L$7:$O$13,2,FALSE)*VLOOKUP(VLOOKUP($G1385,索引表!$R:$U,4,FALSE),索引表!$I$18:$L$30,2,FALSE)*VLOOKUP($U1385,索引表!E:F,2,FALSE),IF($U1385="小怪",0.738,"")),0)</f>
        <v/>
      </c>
      <c r="AD1385" s="26" t="str">
        <f ca="1">IFERROR(IFERROR(VLOOKUP($V1385,索引表!$L$7:$O$13,3,FALSE)*VLOOKUP(VLOOKUP($G1385,索引表!$R:$U,4,FALSE),索引表!$I$18:$L$30,3,FALSE)*VLOOKUP($U1385,索引表!G:H,2,FALSE)*0.3,IF($U1385="小怪",0.2,"")),0)</f>
        <v/>
      </c>
      <c r="AE1385" s="3" t="str">
        <f ca="1">IF(V1385="N08",索引表!$D$12,IFERROR(VLOOKUP(AM1385,索引表!$I$3:$J$5,2,FALSE)*VLOOKUP(AN1385,索引表!$L$7:$O$13,4,FALSE)*VLOOKUP(VLOOKUP(Y1385,索引表!$R:$U,4,FALSE),索引表!$I$18:$L$30,4,FALSE),IF(AN1385="小怪",1*3.45*0.9*0.9,"")))</f>
        <v/>
      </c>
    </row>
    <row r="1386" spans="1:31" x14ac:dyDescent="0.2">
      <c r="A1386" s="3" t="s">
        <v>1457</v>
      </c>
      <c r="B1386" s="3" t="str">
        <f t="shared" si="25"/>
        <v>P39</v>
      </c>
      <c r="C1386" s="3" t="s">
        <v>539</v>
      </c>
      <c r="D1386" s="3" t="s">
        <v>543</v>
      </c>
      <c r="E1386" t="str">
        <f t="shared" si="24"/>
        <v>M22P39U02N08</v>
      </c>
      <c r="F1386" s="26">
        <f ca="1">IFERROR(VLOOKUP(G1386,模型表!C:U,19,0),0)</f>
        <v>0</v>
      </c>
      <c r="H1386" s="26" t="str">
        <f ca="1">IFERROR(IF($F1386=0,"",(VLOOKUP(RIGHT(A1386,2)+0,难度表!B:F,3,FALSE)*K1386+N1386)),0)</f>
        <v/>
      </c>
      <c r="I1386" s="26" t="str">
        <f ca="1">IFERROR(IF($F1386=0,"",(VLOOKUP(RIGHT(B1386,2)+0,难度表!B:F,4,FALSE)*L1386+O1386)),0)</f>
        <v/>
      </c>
      <c r="J1386" s="26" t="str">
        <f ca="1">IFERROR(IF($F1386=0,"",(VLOOKUP(RIGHT(B1386,2)+0,难度表!B:F,5,FALSE)*M1386+P1386)),0)</f>
        <v/>
      </c>
      <c r="K1386" s="26" t="s">
        <v>1081</v>
      </c>
      <c r="L1386" s="26" t="s">
        <v>1081</v>
      </c>
      <c r="M1386" s="3"/>
      <c r="N1386" s="26">
        <v>0</v>
      </c>
      <c r="O1386" s="26">
        <v>0</v>
      </c>
      <c r="P1386" s="26">
        <v>0</v>
      </c>
      <c r="Q1386" s="26">
        <v>0</v>
      </c>
      <c r="R1386" s="59" t="s">
        <v>845</v>
      </c>
      <c r="S1386" s="26">
        <v>1</v>
      </c>
      <c r="T1386" s="26">
        <v>0</v>
      </c>
      <c r="U1386" s="26">
        <f ca="1">IFERROR(VLOOKUP(G1386,模型表!$C:$T,18,FALSE),0)</f>
        <v>0</v>
      </c>
      <c r="V1386" s="26">
        <f>IFERROR(VLOOKUP(G1386,模型表!$C:$J,8,FALSE),0)</f>
        <v>0</v>
      </c>
      <c r="W1386" s="26" t="s">
        <v>1081</v>
      </c>
      <c r="X1386" s="26" t="s">
        <v>1097</v>
      </c>
      <c r="Y1386" s="26" t="str" cm="1">
        <f t="array" aca="1" ref="Y1386" ca="1">INDEX(E:E,SMALL(IF($F$2:$F$3000,ROW($2:$3000),4^8),ROW(A1385)))&amp;""</f>
        <v/>
      </c>
      <c r="Z1386" s="26" t="str">
        <f t="shared" ca="1" si="26"/>
        <v/>
      </c>
      <c r="AA1386" s="26" t="str">
        <f t="shared" ca="1" si="27"/>
        <v/>
      </c>
      <c r="AC1386" s="26" t="str">
        <f ca="1">IFERROR(IFERROR(VLOOKUP($V1386,索引表!$L$7:$O$13,2,FALSE)*VLOOKUP(VLOOKUP($G1386,索引表!$R:$U,4,FALSE),索引表!$I$18:$L$30,2,FALSE)*VLOOKUP($U1386,索引表!E:F,2,FALSE),IF($U1386="小怪",0.738,"")),0)</f>
        <v/>
      </c>
      <c r="AD1386" s="26" t="str">
        <f ca="1">IFERROR(IFERROR(VLOOKUP($V1386,索引表!$L$7:$O$13,3,FALSE)*VLOOKUP(VLOOKUP($G1386,索引表!$R:$U,4,FALSE),索引表!$I$18:$L$30,3,FALSE)*VLOOKUP($U1386,索引表!G:H,2,FALSE)*0.3,IF($U1386="小怪",0.2,"")),0)</f>
        <v/>
      </c>
      <c r="AE1386" s="3"/>
    </row>
    <row r="1387" spans="1:31" x14ac:dyDescent="0.2">
      <c r="A1387" s="3" t="s">
        <v>1457</v>
      </c>
      <c r="B1387" s="3" t="str">
        <f t="shared" si="25"/>
        <v>P39</v>
      </c>
      <c r="C1387" s="3" t="s">
        <v>539</v>
      </c>
      <c r="D1387" s="3" t="s">
        <v>544</v>
      </c>
      <c r="E1387" t="str">
        <f t="shared" si="24"/>
        <v>M22P39U02N09</v>
      </c>
      <c r="F1387" s="26">
        <f ca="1">IFERROR(VLOOKUP(G1387,模型表!C:U,19,0),0)</f>
        <v>0</v>
      </c>
      <c r="H1387" s="26" t="str">
        <f ca="1">IFERROR(IF($F1387=0,"",(VLOOKUP(RIGHT(A1387,2)+0,难度表!B:F,3,FALSE)*K1387+N1387)),0)</f>
        <v/>
      </c>
      <c r="I1387" s="26" t="str">
        <f ca="1">IFERROR(IF($F1387=0,"",(VLOOKUP(RIGHT(B1387,2)+0,难度表!B:F,4,FALSE)*L1387+O1387)),0)</f>
        <v/>
      </c>
      <c r="J1387" s="26" t="str">
        <f ca="1">IFERROR(IF($F1387=0,"",(VLOOKUP(RIGHT(B1387,2)+0,难度表!B:F,5,FALSE)*M1387+P1387)),0)</f>
        <v/>
      </c>
      <c r="K1387" s="26" t="s">
        <v>1081</v>
      </c>
      <c r="L1387" s="26" t="s">
        <v>1081</v>
      </c>
      <c r="M1387" s="3" t="s">
        <v>1081</v>
      </c>
      <c r="N1387" s="26">
        <v>0</v>
      </c>
      <c r="O1387" s="26">
        <v>0</v>
      </c>
      <c r="P1387" s="26">
        <v>0</v>
      </c>
      <c r="Q1387" s="26">
        <v>0</v>
      </c>
      <c r="R1387" s="58" t="s">
        <v>545</v>
      </c>
      <c r="S1387" s="26">
        <v>1</v>
      </c>
      <c r="T1387" s="26">
        <v>0</v>
      </c>
      <c r="U1387" s="26">
        <f ca="1">IFERROR(VLOOKUP(G1387,模型表!$C:$T,18,FALSE),0)</f>
        <v>0</v>
      </c>
      <c r="V1387" s="26">
        <f>IFERROR(VLOOKUP(G1387,模型表!$C:$J,8,FALSE),0)</f>
        <v>0</v>
      </c>
      <c r="W1387" s="26" t="s">
        <v>1081</v>
      </c>
      <c r="X1387" s="26" t="s">
        <v>1097</v>
      </c>
      <c r="Y1387" s="26" t="str" cm="1">
        <f t="array" aca="1" ref="Y1387" ca="1">INDEX(E:E,SMALL(IF($F$2:$F$3000,ROW($2:$3000),4^8),ROW(A1386)))&amp;""</f>
        <v/>
      </c>
      <c r="Z1387" s="26" t="str">
        <f t="shared" ca="1" si="26"/>
        <v/>
      </c>
      <c r="AA1387" s="26" t="str">
        <f t="shared" ca="1" si="27"/>
        <v/>
      </c>
      <c r="AC1387" s="26" t="str">
        <f ca="1">IFERROR(IFERROR(VLOOKUP($V1387,索引表!$L$7:$O$13,2,FALSE)*VLOOKUP(VLOOKUP($G1387,索引表!$R:$U,4,FALSE),索引表!$I$18:$L$30,2,FALSE)*VLOOKUP($U1387,索引表!E:F,2,FALSE),IF($U1387="小怪",0.738,"")),0)</f>
        <v/>
      </c>
      <c r="AD1387" s="26" t="str">
        <f ca="1">IFERROR(IFERROR(VLOOKUP($V1387,索引表!$L$7:$O$13,3,FALSE)*VLOOKUP(VLOOKUP($G1387,索引表!$R:$U,4,FALSE),索引表!$I$18:$L$30,3,FALSE)*VLOOKUP($U1387,索引表!G:H,2,FALSE)*0.3,IF($U1387="小怪",0.2,"")),0)</f>
        <v/>
      </c>
      <c r="AE1387" s="3" t="str">
        <f ca="1">IF(V1387="N08",索引表!$D$12,IFERROR(VLOOKUP(AM1387,索引表!$I$3:$J$5,2,FALSE)*VLOOKUP(AN1387,索引表!$L$7:$O$13,4,FALSE)*VLOOKUP(VLOOKUP(Y1387,索引表!$R:$U,4,FALSE),索引表!$I$18:$L$30,4,FALSE),IF(AN1387="小怪",1*3.45*0.9*0.9,"")))</f>
        <v/>
      </c>
    </row>
    <row r="1388" spans="1:31" x14ac:dyDescent="0.2">
      <c r="A1388" s="3" t="s">
        <v>1457</v>
      </c>
      <c r="B1388" s="3" t="str">
        <f t="shared" si="25"/>
        <v>P39</v>
      </c>
      <c r="C1388" s="3" t="s">
        <v>540</v>
      </c>
      <c r="D1388" s="3" t="s">
        <v>533</v>
      </c>
      <c r="E1388" t="str">
        <f t="shared" si="24"/>
        <v>M22P39U03N01</v>
      </c>
      <c r="F1388" s="26">
        <f ca="1">IFERROR(VLOOKUP(G1388,模型表!C:U,19,0),0)</f>
        <v>0</v>
      </c>
      <c r="H1388" s="26" t="str">
        <f ca="1">IFERROR(IF($F1388=0,"",(VLOOKUP(RIGHT(A1388,2)+0,难度表!B:F,3,FALSE)*K1388+N1388)),0)</f>
        <v/>
      </c>
      <c r="I1388" s="26" t="str">
        <f ca="1">IFERROR(IF($F1388=0,"",(VLOOKUP(RIGHT(B1388,2)+0,难度表!B:F,4,FALSE)*L1388+O1388)),0)</f>
        <v/>
      </c>
      <c r="J1388" s="26" t="str">
        <f ca="1">IFERROR(IF($F1388=0,"",(VLOOKUP(RIGHT(B1388,2)+0,难度表!B:F,5,FALSE)*M1388+P1388)),0)</f>
        <v/>
      </c>
      <c r="K1388" s="26" t="s">
        <v>1081</v>
      </c>
      <c r="L1388" s="26" t="s">
        <v>1081</v>
      </c>
      <c r="M1388" s="3" t="s">
        <v>1081</v>
      </c>
      <c r="N1388" s="26">
        <v>0</v>
      </c>
      <c r="O1388" s="26">
        <v>0</v>
      </c>
      <c r="P1388" s="26">
        <v>0</v>
      </c>
      <c r="Q1388" s="26">
        <v>0</v>
      </c>
      <c r="R1388" s="58" t="s">
        <v>545</v>
      </c>
      <c r="S1388" s="26">
        <v>1</v>
      </c>
      <c r="T1388" s="26">
        <v>0</v>
      </c>
      <c r="U1388" s="26">
        <f ca="1">IFERROR(VLOOKUP(G1388,模型表!$C:$T,18,FALSE),0)</f>
        <v>0</v>
      </c>
      <c r="V1388" s="26">
        <f>IFERROR(VLOOKUP(G1388,模型表!$C:$J,8,FALSE),0)</f>
        <v>0</v>
      </c>
      <c r="W1388" s="26" t="s">
        <v>1081</v>
      </c>
      <c r="X1388" s="26" t="s">
        <v>1097</v>
      </c>
      <c r="Y1388" s="26" t="str" cm="1">
        <f t="array" aca="1" ref="Y1388" ca="1">INDEX(E:E,SMALL(IF($F$2:$F$3000,ROW($2:$3000),4^8),ROW(A1387)))&amp;""</f>
        <v/>
      </c>
      <c r="Z1388" s="26" t="str">
        <f t="shared" ca="1" si="26"/>
        <v/>
      </c>
      <c r="AA1388" s="26" t="str">
        <f t="shared" ca="1" si="27"/>
        <v/>
      </c>
      <c r="AC1388" s="26" t="str">
        <f ca="1">IFERROR(IFERROR(VLOOKUP($V1388,索引表!$L$7:$O$13,2,FALSE)*VLOOKUP(VLOOKUP($G1388,索引表!$R:$U,4,FALSE),索引表!$I$18:$L$30,2,FALSE)*VLOOKUP($U1388,索引表!E:F,2,FALSE),IF($U1388="小怪",0.738,"")),0)</f>
        <v/>
      </c>
      <c r="AD1388" s="26" t="str">
        <f ca="1">IFERROR(IFERROR(VLOOKUP($V1388,索引表!$L$7:$O$13,3,FALSE)*VLOOKUP(VLOOKUP($G1388,索引表!$R:$U,4,FALSE),索引表!$I$18:$L$30,3,FALSE)*VLOOKUP($U1388,索引表!G:H,2,FALSE)*0.3,IF($U1388="小怪",0.2,"")),0)</f>
        <v/>
      </c>
      <c r="AE1388" s="3" t="str">
        <f ca="1">IF(V1388="N08",索引表!$D$12,IFERROR(VLOOKUP(AM1388,索引表!$I$3:$J$5,2,FALSE)*VLOOKUP(AN1388,索引表!$L$7:$O$13,4,FALSE)*VLOOKUP(VLOOKUP(Y1388,索引表!$R:$U,4,FALSE),索引表!$I$18:$L$30,4,FALSE),IF(AN1388="小怪",1*3.45*0.9*0.9,"")))</f>
        <v/>
      </c>
    </row>
    <row r="1389" spans="1:31" x14ac:dyDescent="0.2">
      <c r="A1389" s="3" t="s">
        <v>1457</v>
      </c>
      <c r="B1389" s="3" t="str">
        <f t="shared" si="25"/>
        <v>P39</v>
      </c>
      <c r="C1389" s="3" t="s">
        <v>540</v>
      </c>
      <c r="D1389" s="3" t="s">
        <v>534</v>
      </c>
      <c r="E1389" t="str">
        <f t="shared" si="24"/>
        <v>M22P39U03N02</v>
      </c>
      <c r="F1389" s="26">
        <f ca="1">IFERROR(VLOOKUP(G1389,模型表!C:U,19,0),0)</f>
        <v>0</v>
      </c>
      <c r="H1389" s="26" t="str">
        <f ca="1">IFERROR(IF($F1389=0,"",(VLOOKUP(RIGHT(A1389,2)+0,难度表!B:F,3,FALSE)*K1389+N1389)),0)</f>
        <v/>
      </c>
      <c r="I1389" s="26" t="str">
        <f ca="1">IFERROR(IF($F1389=0,"",(VLOOKUP(RIGHT(B1389,2)+0,难度表!B:F,4,FALSE)*L1389+O1389)),0)</f>
        <v/>
      </c>
      <c r="J1389" s="26" t="str">
        <f ca="1">IFERROR(IF($F1389=0,"",(VLOOKUP(RIGHT(B1389,2)+0,难度表!B:F,5,FALSE)*M1389+P1389)),0)</f>
        <v/>
      </c>
      <c r="K1389" s="26" t="s">
        <v>1081</v>
      </c>
      <c r="L1389" s="26" t="s">
        <v>1081</v>
      </c>
      <c r="M1389" s="3" t="s">
        <v>1081</v>
      </c>
      <c r="N1389" s="26">
        <v>0</v>
      </c>
      <c r="O1389" s="26">
        <v>0</v>
      </c>
      <c r="P1389" s="26">
        <v>0</v>
      </c>
      <c r="Q1389" s="26">
        <v>0</v>
      </c>
      <c r="R1389" s="58" t="s">
        <v>545</v>
      </c>
      <c r="S1389" s="26">
        <v>1</v>
      </c>
      <c r="T1389" s="26">
        <v>0</v>
      </c>
      <c r="U1389" s="26">
        <f ca="1">IFERROR(VLOOKUP(G1389,模型表!$C:$T,18,FALSE),0)</f>
        <v>0</v>
      </c>
      <c r="V1389" s="26">
        <f>IFERROR(VLOOKUP(G1389,模型表!$C:$J,8,FALSE),0)</f>
        <v>0</v>
      </c>
      <c r="W1389" s="26" t="s">
        <v>1081</v>
      </c>
      <c r="X1389" s="26" t="s">
        <v>1097</v>
      </c>
      <c r="Y1389" s="26" t="str" cm="1">
        <f t="array" aca="1" ref="Y1389" ca="1">INDEX(E:E,SMALL(IF($F$2:$F$3000,ROW($2:$3000),4^8),ROW(A1388)))&amp;""</f>
        <v/>
      </c>
      <c r="Z1389" s="26" t="str">
        <f t="shared" ca="1" si="26"/>
        <v/>
      </c>
      <c r="AA1389" s="26" t="str">
        <f t="shared" ca="1" si="27"/>
        <v/>
      </c>
      <c r="AC1389" s="26" t="str">
        <f ca="1">IFERROR(IFERROR(VLOOKUP($V1389,索引表!$L$7:$O$13,2,FALSE)*VLOOKUP(VLOOKUP($G1389,索引表!$R:$U,4,FALSE),索引表!$I$18:$L$30,2,FALSE)*VLOOKUP($U1389,索引表!E:F,2,FALSE),IF($U1389="小怪",0.738,"")),0)</f>
        <v/>
      </c>
      <c r="AD1389" s="26" t="str">
        <f ca="1">IFERROR(IFERROR(VLOOKUP($V1389,索引表!$L$7:$O$13,3,FALSE)*VLOOKUP(VLOOKUP($G1389,索引表!$R:$U,4,FALSE),索引表!$I$18:$L$30,3,FALSE)*VLOOKUP($U1389,索引表!G:H,2,FALSE)*0.3,IF($U1389="小怪",0.2,"")),0)</f>
        <v/>
      </c>
      <c r="AE1389" s="3" t="str">
        <f ca="1">IF(V1389="N08",索引表!$D$12,IFERROR(VLOOKUP(AM1389,索引表!$I$3:$J$5,2,FALSE)*VLOOKUP(AN1389,索引表!$L$7:$O$13,4,FALSE)*VLOOKUP(VLOOKUP(Y1389,索引表!$R:$U,4,FALSE),索引表!$I$18:$L$30,4,FALSE),IF(AN1389="小怪",1*3.45*0.9*0.9,"")))</f>
        <v/>
      </c>
    </row>
    <row r="1390" spans="1:31" x14ac:dyDescent="0.2">
      <c r="A1390" s="3" t="s">
        <v>1457</v>
      </c>
      <c r="B1390" s="3" t="str">
        <f t="shared" si="25"/>
        <v>P39</v>
      </c>
      <c r="C1390" s="3" t="s">
        <v>540</v>
      </c>
      <c r="D1390" s="3" t="s">
        <v>535</v>
      </c>
      <c r="E1390" t="str">
        <f t="shared" si="24"/>
        <v>M22P39U03N03</v>
      </c>
      <c r="F1390" s="26">
        <f ca="1">IFERROR(VLOOKUP(G1390,模型表!C:U,19,0),0)</f>
        <v>0</v>
      </c>
      <c r="H1390" s="26" t="str">
        <f ca="1">IFERROR(IF($F1390=0,"",(VLOOKUP(RIGHT(A1390,2)+0,难度表!B:F,3,FALSE)*K1390+N1390)),0)</f>
        <v/>
      </c>
      <c r="I1390" s="26" t="str">
        <f ca="1">IFERROR(IF($F1390=0,"",(VLOOKUP(RIGHT(B1390,2)+0,难度表!B:F,4,FALSE)*L1390+O1390)),0)</f>
        <v/>
      </c>
      <c r="J1390" s="26" t="str">
        <f ca="1">IFERROR(IF($F1390=0,"",(VLOOKUP(RIGHT(B1390,2)+0,难度表!B:F,5,FALSE)*M1390+P1390)),0)</f>
        <v/>
      </c>
      <c r="K1390" s="26" t="s">
        <v>1081</v>
      </c>
      <c r="L1390" s="26" t="s">
        <v>1081</v>
      </c>
      <c r="M1390" s="3" t="s">
        <v>1081</v>
      </c>
      <c r="N1390" s="26">
        <v>0</v>
      </c>
      <c r="O1390" s="26">
        <v>0</v>
      </c>
      <c r="P1390" s="26">
        <v>0</v>
      </c>
      <c r="Q1390" s="26">
        <v>0</v>
      </c>
      <c r="R1390" s="58" t="s">
        <v>545</v>
      </c>
      <c r="S1390" s="26">
        <v>1</v>
      </c>
      <c r="T1390" s="26">
        <v>0</v>
      </c>
      <c r="U1390" s="26">
        <f ca="1">IFERROR(VLOOKUP(G1390,模型表!$C:$T,18,FALSE),0)</f>
        <v>0</v>
      </c>
      <c r="V1390" s="26">
        <f>IFERROR(VLOOKUP(G1390,模型表!$C:$J,8,FALSE),0)</f>
        <v>0</v>
      </c>
      <c r="W1390" s="26" t="s">
        <v>1081</v>
      </c>
      <c r="X1390" s="26" t="s">
        <v>1097</v>
      </c>
      <c r="Y1390" s="26" t="str" cm="1">
        <f t="array" aca="1" ref="Y1390" ca="1">INDEX(E:E,SMALL(IF($F$2:$F$3000,ROW($2:$3000),4^8),ROW(A1389)))&amp;""</f>
        <v/>
      </c>
      <c r="Z1390" s="26" t="str">
        <f t="shared" ca="1" si="26"/>
        <v/>
      </c>
      <c r="AA1390" s="26" t="str">
        <f t="shared" ca="1" si="27"/>
        <v/>
      </c>
      <c r="AC1390" s="26" t="str">
        <f ca="1">IFERROR(IFERROR(VLOOKUP($V1390,索引表!$L$7:$O$13,2,FALSE)*VLOOKUP(VLOOKUP($G1390,索引表!$R:$U,4,FALSE),索引表!$I$18:$L$30,2,FALSE)*VLOOKUP($U1390,索引表!E:F,2,FALSE),IF($U1390="小怪",0.738,"")),0)</f>
        <v/>
      </c>
      <c r="AD1390" s="26" t="str">
        <f ca="1">IFERROR(IFERROR(VLOOKUP($V1390,索引表!$L$7:$O$13,3,FALSE)*VLOOKUP(VLOOKUP($G1390,索引表!$R:$U,4,FALSE),索引表!$I$18:$L$30,3,FALSE)*VLOOKUP($U1390,索引表!G:H,2,FALSE)*0.3,IF($U1390="小怪",0.2,"")),0)</f>
        <v/>
      </c>
      <c r="AE1390" s="3" t="str">
        <f ca="1">IF(V1390="N08",索引表!$D$12,IFERROR(VLOOKUP(AM1390,索引表!$I$3:$J$5,2,FALSE)*VLOOKUP(AN1390,索引表!$L$7:$O$13,4,FALSE)*VLOOKUP(VLOOKUP(Y1390,索引表!$R:$U,4,FALSE),索引表!$I$18:$L$30,4,FALSE),IF(AN1390="小怪",1*3.45*0.9*0.9,"")))</f>
        <v/>
      </c>
    </row>
    <row r="1391" spans="1:31" x14ac:dyDescent="0.2">
      <c r="A1391" s="3" t="s">
        <v>1457</v>
      </c>
      <c r="B1391" s="3" t="str">
        <f t="shared" si="25"/>
        <v>P39</v>
      </c>
      <c r="C1391" s="3" t="s">
        <v>540</v>
      </c>
      <c r="D1391" s="3" t="s">
        <v>536</v>
      </c>
      <c r="E1391" t="str">
        <f t="shared" si="24"/>
        <v>M22P39U03N04</v>
      </c>
      <c r="F1391" s="26">
        <f ca="1">IFERROR(VLOOKUP(G1391,模型表!C:U,19,0),0)</f>
        <v>0</v>
      </c>
      <c r="H1391" s="26" t="str">
        <f ca="1">IFERROR(IF($F1391=0,"",(VLOOKUP(RIGHT(A1391,2)+0,难度表!B:F,3,FALSE)*K1391+N1391)),0)</f>
        <v/>
      </c>
      <c r="I1391" s="26" t="str">
        <f ca="1">IFERROR(IF($F1391=0,"",(VLOOKUP(RIGHT(B1391,2)+0,难度表!B:F,4,FALSE)*L1391+O1391)),0)</f>
        <v/>
      </c>
      <c r="J1391" s="26" t="str">
        <f ca="1">IFERROR(IF($F1391=0,"",(VLOOKUP(RIGHT(B1391,2)+0,难度表!B:F,5,FALSE)*M1391+P1391)),0)</f>
        <v/>
      </c>
      <c r="K1391" s="26" t="s">
        <v>1081</v>
      </c>
      <c r="L1391" s="26" t="s">
        <v>1081</v>
      </c>
      <c r="M1391" s="3" t="s">
        <v>1081</v>
      </c>
      <c r="N1391" s="26">
        <v>0</v>
      </c>
      <c r="O1391" s="26">
        <v>0</v>
      </c>
      <c r="P1391" s="26">
        <v>0</v>
      </c>
      <c r="Q1391" s="26">
        <v>0</v>
      </c>
      <c r="R1391" s="58" t="s">
        <v>545</v>
      </c>
      <c r="S1391" s="26">
        <v>1</v>
      </c>
      <c r="T1391" s="26">
        <v>0</v>
      </c>
      <c r="U1391" s="26">
        <f ca="1">IFERROR(VLOOKUP(G1391,模型表!$C:$T,18,FALSE),0)</f>
        <v>0</v>
      </c>
      <c r="V1391" s="26">
        <f>IFERROR(VLOOKUP(G1391,模型表!$C:$J,8,FALSE),0)</f>
        <v>0</v>
      </c>
      <c r="W1391" s="26" t="s">
        <v>1081</v>
      </c>
      <c r="X1391" s="26" t="s">
        <v>1097</v>
      </c>
      <c r="Y1391" s="26" t="str" cm="1">
        <f t="array" aca="1" ref="Y1391" ca="1">INDEX(E:E,SMALL(IF($F$2:$F$3000,ROW($2:$3000),4^8),ROW(A1390)))&amp;""</f>
        <v/>
      </c>
      <c r="Z1391" s="26" t="str">
        <f t="shared" ca="1" si="26"/>
        <v/>
      </c>
      <c r="AA1391" s="26" t="str">
        <f t="shared" ca="1" si="27"/>
        <v/>
      </c>
      <c r="AC1391" s="26" t="str">
        <f ca="1">IFERROR(IFERROR(VLOOKUP($V1391,索引表!$L$7:$O$13,2,FALSE)*VLOOKUP(VLOOKUP($G1391,索引表!$R:$U,4,FALSE),索引表!$I$18:$L$30,2,FALSE)*VLOOKUP($U1391,索引表!E:F,2,FALSE),IF($U1391="小怪",0.738,"")),0)</f>
        <v/>
      </c>
      <c r="AD1391" s="26" t="str">
        <f ca="1">IFERROR(IFERROR(VLOOKUP($V1391,索引表!$L$7:$O$13,3,FALSE)*VLOOKUP(VLOOKUP($G1391,索引表!$R:$U,4,FALSE),索引表!$I$18:$L$30,3,FALSE)*VLOOKUP($U1391,索引表!G:H,2,FALSE)*0.3,IF($U1391="小怪",0.2,"")),0)</f>
        <v/>
      </c>
      <c r="AE1391" s="3" t="str">
        <f ca="1">IF(V1391="N08",索引表!$D$12,IFERROR(VLOOKUP(AM1391,索引表!$I$3:$J$5,2,FALSE)*VLOOKUP(AN1391,索引表!$L$7:$O$13,4,FALSE)*VLOOKUP(VLOOKUP(Y1391,索引表!$R:$U,4,FALSE),索引表!$I$18:$L$30,4,FALSE),IF(AN1391="小怪",1*3.45*0.9*0.9,"")))</f>
        <v/>
      </c>
    </row>
    <row r="1392" spans="1:31" x14ac:dyDescent="0.2">
      <c r="A1392" s="3" t="s">
        <v>1457</v>
      </c>
      <c r="B1392" s="3" t="str">
        <f t="shared" si="25"/>
        <v>P39</v>
      </c>
      <c r="C1392" s="3" t="s">
        <v>540</v>
      </c>
      <c r="D1392" s="3" t="s">
        <v>537</v>
      </c>
      <c r="E1392" t="str">
        <f t="shared" si="24"/>
        <v>M22P39U03N05</v>
      </c>
      <c r="F1392" s="26">
        <f ca="1">IFERROR(VLOOKUP(G1392,模型表!C:U,19,0),0)</f>
        <v>0</v>
      </c>
      <c r="H1392" s="26" t="str">
        <f ca="1">IFERROR(IF($F1392=0,"",(VLOOKUP(RIGHT(A1392,2)+0,难度表!B:F,3,FALSE)*K1392+N1392)),0)</f>
        <v/>
      </c>
      <c r="I1392" s="26" t="str">
        <f ca="1">IFERROR(IF($F1392=0,"",(VLOOKUP(RIGHT(B1392,2)+0,难度表!B:F,4,FALSE)*L1392+O1392)),0)</f>
        <v/>
      </c>
      <c r="J1392" s="26" t="str">
        <f ca="1">IFERROR(IF($F1392=0,"",(VLOOKUP(RIGHT(B1392,2)+0,难度表!B:F,5,FALSE)*M1392+P1392)),0)</f>
        <v/>
      </c>
      <c r="K1392" s="26" t="s">
        <v>1081</v>
      </c>
      <c r="L1392" s="26" t="s">
        <v>1081</v>
      </c>
      <c r="M1392" s="3" t="s">
        <v>1081</v>
      </c>
      <c r="N1392" s="26">
        <v>0</v>
      </c>
      <c r="O1392" s="26">
        <v>0</v>
      </c>
      <c r="P1392" s="26">
        <v>0</v>
      </c>
      <c r="Q1392" s="26">
        <v>0</v>
      </c>
      <c r="R1392" s="58" t="s">
        <v>545</v>
      </c>
      <c r="S1392" s="26">
        <v>1</v>
      </c>
      <c r="T1392" s="26">
        <v>0</v>
      </c>
      <c r="U1392" s="26">
        <f ca="1">IFERROR(VLOOKUP(G1392,模型表!$C:$T,18,FALSE),0)</f>
        <v>0</v>
      </c>
      <c r="V1392" s="26">
        <f>IFERROR(VLOOKUP(G1392,模型表!$C:$J,8,FALSE),0)</f>
        <v>0</v>
      </c>
      <c r="W1392" s="26" t="s">
        <v>1081</v>
      </c>
      <c r="X1392" s="26" t="s">
        <v>1097</v>
      </c>
      <c r="Y1392" s="26" t="str" cm="1">
        <f t="array" aca="1" ref="Y1392" ca="1">INDEX(E:E,SMALL(IF($F$2:$F$3000,ROW($2:$3000),4^8),ROW(A1391)))&amp;""</f>
        <v/>
      </c>
      <c r="Z1392" s="26" t="str">
        <f t="shared" ca="1" si="26"/>
        <v/>
      </c>
      <c r="AA1392" s="26" t="str">
        <f t="shared" ca="1" si="27"/>
        <v/>
      </c>
      <c r="AC1392" s="26" t="str">
        <f ca="1">IFERROR(IFERROR(VLOOKUP($V1392,索引表!$L$7:$O$13,2,FALSE)*VLOOKUP(VLOOKUP($G1392,索引表!$R:$U,4,FALSE),索引表!$I$18:$L$30,2,FALSE)*VLOOKUP($U1392,索引表!E:F,2,FALSE),IF($U1392="小怪",0.738,"")),0)</f>
        <v/>
      </c>
      <c r="AD1392" s="26" t="str">
        <f ca="1">IFERROR(IFERROR(VLOOKUP($V1392,索引表!$L$7:$O$13,3,FALSE)*VLOOKUP(VLOOKUP($G1392,索引表!$R:$U,4,FALSE),索引表!$I$18:$L$30,3,FALSE)*VLOOKUP($U1392,索引表!G:H,2,FALSE)*0.3,IF($U1392="小怪",0.2,"")),0)</f>
        <v/>
      </c>
      <c r="AE1392" s="3" t="str">
        <f ca="1">IF(V1392="N08",索引表!$D$12,IFERROR(VLOOKUP(AM1392,索引表!$I$3:$J$5,2,FALSE)*VLOOKUP(AN1392,索引表!$L$7:$O$13,4,FALSE)*VLOOKUP(VLOOKUP(Y1392,索引表!$R:$U,4,FALSE),索引表!$I$18:$L$30,4,FALSE),IF(AN1392="小怪",1*3.45*0.9*0.9,"")))</f>
        <v/>
      </c>
    </row>
    <row r="1393" spans="1:31" x14ac:dyDescent="0.2">
      <c r="A1393" s="3" t="s">
        <v>1457</v>
      </c>
      <c r="B1393" s="3" t="str">
        <f t="shared" si="25"/>
        <v>P39</v>
      </c>
      <c r="C1393" s="3" t="s">
        <v>540</v>
      </c>
      <c r="D1393" s="3" t="s">
        <v>538</v>
      </c>
      <c r="E1393" t="str">
        <f t="shared" si="24"/>
        <v>M22P39U03N06</v>
      </c>
      <c r="F1393" s="26">
        <f ca="1">IFERROR(VLOOKUP(G1393,模型表!C:U,19,0),0)</f>
        <v>0</v>
      </c>
      <c r="H1393" s="26" t="str">
        <f ca="1">IFERROR(IF($F1393=0,"",(VLOOKUP(RIGHT(A1393,2)+0,难度表!B:F,3,FALSE)*K1393+N1393)),0)</f>
        <v/>
      </c>
      <c r="I1393" s="26" t="str">
        <f ca="1">IFERROR(IF($F1393=0,"",(VLOOKUP(RIGHT(B1393,2)+0,难度表!B:F,4,FALSE)*L1393+O1393)),0)</f>
        <v/>
      </c>
      <c r="J1393" s="26" t="str">
        <f ca="1">IFERROR(IF($F1393=0,"",(VLOOKUP(RIGHT(B1393,2)+0,难度表!B:F,5,FALSE)*M1393+P1393)),0)</f>
        <v/>
      </c>
      <c r="K1393" s="26" t="s">
        <v>1081</v>
      </c>
      <c r="L1393" s="26" t="s">
        <v>1081</v>
      </c>
      <c r="M1393" s="3" t="s">
        <v>1081</v>
      </c>
      <c r="N1393" s="26">
        <v>0</v>
      </c>
      <c r="O1393" s="26">
        <v>0</v>
      </c>
      <c r="P1393" s="26">
        <v>0</v>
      </c>
      <c r="Q1393" s="26">
        <v>0</v>
      </c>
      <c r="R1393" s="58" t="s">
        <v>545</v>
      </c>
      <c r="S1393" s="26">
        <v>1</v>
      </c>
      <c r="T1393" s="26">
        <v>0</v>
      </c>
      <c r="U1393" s="26">
        <f ca="1">IFERROR(VLOOKUP(G1393,模型表!$C:$T,18,FALSE),0)</f>
        <v>0</v>
      </c>
      <c r="V1393" s="26">
        <f>IFERROR(VLOOKUP(G1393,模型表!$C:$J,8,FALSE),0)</f>
        <v>0</v>
      </c>
      <c r="W1393" s="26" t="s">
        <v>1081</v>
      </c>
      <c r="X1393" s="26" t="s">
        <v>1097</v>
      </c>
      <c r="Y1393" s="26" t="str" cm="1">
        <f t="array" aca="1" ref="Y1393" ca="1">INDEX(E:E,SMALL(IF($F$2:$F$3000,ROW($2:$3000),4^8),ROW(A1392)))&amp;""</f>
        <v/>
      </c>
      <c r="Z1393" s="26" t="str">
        <f t="shared" ca="1" si="26"/>
        <v/>
      </c>
      <c r="AA1393" s="26" t="str">
        <f t="shared" ca="1" si="27"/>
        <v/>
      </c>
      <c r="AC1393" s="26" t="str">
        <f ca="1">IFERROR(IFERROR(VLOOKUP($V1393,索引表!$L$7:$O$13,2,FALSE)*VLOOKUP(VLOOKUP($G1393,索引表!$R:$U,4,FALSE),索引表!$I$18:$L$30,2,FALSE)*VLOOKUP($U1393,索引表!E:F,2,FALSE),IF($U1393="小怪",0.738,"")),0)</f>
        <v/>
      </c>
      <c r="AD1393" s="26" t="str">
        <f ca="1">IFERROR(IFERROR(VLOOKUP($V1393,索引表!$L$7:$O$13,3,FALSE)*VLOOKUP(VLOOKUP($G1393,索引表!$R:$U,4,FALSE),索引表!$I$18:$L$30,3,FALSE)*VLOOKUP($U1393,索引表!G:H,2,FALSE)*0.3,IF($U1393="小怪",0.2,"")),0)</f>
        <v/>
      </c>
      <c r="AE1393" s="3" t="str">
        <f ca="1">IF(V1393="N08",索引表!$D$12,IFERROR(VLOOKUP(AM1393,索引表!$I$3:$J$5,2,FALSE)*VLOOKUP(AN1393,索引表!$L$7:$O$13,4,FALSE)*VLOOKUP(VLOOKUP(Y1393,索引表!$R:$U,4,FALSE),索引表!$I$18:$L$30,4,FALSE),IF(AN1393="小怪",1*3.45*0.9*0.9,"")))</f>
        <v/>
      </c>
    </row>
    <row r="1394" spans="1:31" x14ac:dyDescent="0.2">
      <c r="A1394" s="3" t="s">
        <v>1457</v>
      </c>
      <c r="B1394" s="3" t="str">
        <f t="shared" si="25"/>
        <v>P39</v>
      </c>
      <c r="C1394" s="3" t="s">
        <v>540</v>
      </c>
      <c r="D1394" s="3" t="s">
        <v>542</v>
      </c>
      <c r="E1394" t="str">
        <f t="shared" si="24"/>
        <v>M22P39U03N07</v>
      </c>
      <c r="F1394" s="26">
        <f ca="1">IFERROR(VLOOKUP(G1394,模型表!C:U,19,0),0)</f>
        <v>0</v>
      </c>
      <c r="H1394" s="26" t="str">
        <f ca="1">IFERROR(IF($F1394=0,"",(VLOOKUP(RIGHT(A1394,2)+0,难度表!B:F,3,FALSE)*K1394+N1394)),0)</f>
        <v/>
      </c>
      <c r="I1394" s="26" t="str">
        <f ca="1">IFERROR(IF($F1394=0,"",(VLOOKUP(RIGHT(B1394,2)+0,难度表!B:F,4,FALSE)*L1394+O1394)),0)</f>
        <v/>
      </c>
      <c r="J1394" s="26" t="str">
        <f ca="1">IFERROR(IF($F1394=0,"",(VLOOKUP(RIGHT(B1394,2)+0,难度表!B:F,5,FALSE)*M1394+P1394)),0)</f>
        <v/>
      </c>
      <c r="K1394" s="26" t="s">
        <v>1081</v>
      </c>
      <c r="L1394" s="26" t="s">
        <v>1081</v>
      </c>
      <c r="M1394" s="3" t="s">
        <v>1081</v>
      </c>
      <c r="N1394" s="26">
        <v>0</v>
      </c>
      <c r="O1394" s="26">
        <v>0</v>
      </c>
      <c r="P1394" s="26">
        <v>0</v>
      </c>
      <c r="Q1394" s="26">
        <v>0</v>
      </c>
      <c r="R1394" s="58" t="s">
        <v>545</v>
      </c>
      <c r="S1394" s="26">
        <v>1</v>
      </c>
      <c r="T1394" s="26">
        <v>0</v>
      </c>
      <c r="U1394" s="26">
        <f ca="1">IFERROR(VLOOKUP(G1394,模型表!$C:$T,18,FALSE),0)</f>
        <v>0</v>
      </c>
      <c r="V1394" s="26">
        <f>IFERROR(VLOOKUP(G1394,模型表!$C:$J,8,FALSE),0)</f>
        <v>0</v>
      </c>
      <c r="W1394" s="26" t="s">
        <v>1081</v>
      </c>
      <c r="X1394" s="26" t="s">
        <v>1097</v>
      </c>
      <c r="Y1394" s="26" t="str" cm="1">
        <f t="array" aca="1" ref="Y1394" ca="1">INDEX(E:E,SMALL(IF($F$2:$F$3000,ROW($2:$3000),4^8),ROW(A1393)))&amp;""</f>
        <v/>
      </c>
      <c r="Z1394" s="26" t="str">
        <f t="shared" ca="1" si="26"/>
        <v/>
      </c>
      <c r="AA1394" s="26" t="str">
        <f t="shared" ca="1" si="27"/>
        <v/>
      </c>
      <c r="AC1394" s="26" t="str">
        <f ca="1">IFERROR(IFERROR(VLOOKUP($V1394,索引表!$L$7:$O$13,2,FALSE)*VLOOKUP(VLOOKUP($G1394,索引表!$R:$U,4,FALSE),索引表!$I$18:$L$30,2,FALSE)*VLOOKUP($U1394,索引表!E:F,2,FALSE),IF($U1394="小怪",0.738,"")),0)</f>
        <v/>
      </c>
      <c r="AD1394" s="26" t="str">
        <f ca="1">IFERROR(IFERROR(VLOOKUP($V1394,索引表!$L$7:$O$13,3,FALSE)*VLOOKUP(VLOOKUP($G1394,索引表!$R:$U,4,FALSE),索引表!$I$18:$L$30,3,FALSE)*VLOOKUP($U1394,索引表!G:H,2,FALSE)*0.3,IF($U1394="小怪",0.2,"")),0)</f>
        <v/>
      </c>
      <c r="AE1394" s="3" t="str">
        <f ca="1">IF(V1394="N08",索引表!$D$12,IFERROR(VLOOKUP(AM1394,索引表!$I$3:$J$5,2,FALSE)*VLOOKUP(AN1394,索引表!$L$7:$O$13,4,FALSE)*VLOOKUP(VLOOKUP(Y1394,索引表!$R:$U,4,FALSE),索引表!$I$18:$L$30,4,FALSE),IF(AN1394="小怪",1*3.45*0.9*0.9,"")))</f>
        <v/>
      </c>
    </row>
    <row r="1395" spans="1:31" x14ac:dyDescent="0.2">
      <c r="A1395" s="3" t="s">
        <v>1457</v>
      </c>
      <c r="B1395" s="3" t="str">
        <f t="shared" si="25"/>
        <v>P39</v>
      </c>
      <c r="C1395" s="3" t="s">
        <v>540</v>
      </c>
      <c r="D1395" s="3" t="s">
        <v>543</v>
      </c>
      <c r="E1395" t="str">
        <f t="shared" si="24"/>
        <v>M22P39U03N08</v>
      </c>
      <c r="F1395" s="26">
        <f ca="1">IFERROR(VLOOKUP(G1395,模型表!C:U,19,0),0)</f>
        <v>0</v>
      </c>
      <c r="H1395" s="26" t="str">
        <f ca="1">IFERROR(IF($F1395=0,"",(VLOOKUP(RIGHT(A1395,2)+0,难度表!B:F,3,FALSE)*K1395+N1395)),0)</f>
        <v/>
      </c>
      <c r="I1395" s="26" t="str">
        <f ca="1">IFERROR(IF($F1395=0,"",(VLOOKUP(RIGHT(B1395,2)+0,难度表!B:F,4,FALSE)*L1395+O1395)),0)</f>
        <v/>
      </c>
      <c r="J1395" s="26" t="str">
        <f ca="1">IFERROR(IF($F1395=0,"",(VLOOKUP(RIGHT(B1395,2)+0,难度表!B:F,5,FALSE)*M1395+P1395)),0)</f>
        <v/>
      </c>
      <c r="K1395" s="26" t="s">
        <v>1081</v>
      </c>
      <c r="L1395" s="26" t="s">
        <v>1081</v>
      </c>
      <c r="M1395" s="3"/>
      <c r="N1395" s="26">
        <v>0</v>
      </c>
      <c r="O1395" s="26">
        <v>0</v>
      </c>
      <c r="P1395" s="26">
        <v>0</v>
      </c>
      <c r="Q1395" s="26">
        <v>0</v>
      </c>
      <c r="R1395" s="59" t="s">
        <v>845</v>
      </c>
      <c r="S1395" s="26">
        <v>1</v>
      </c>
      <c r="T1395" s="26">
        <v>0</v>
      </c>
      <c r="U1395" s="26">
        <f ca="1">IFERROR(VLOOKUP(G1395,模型表!$C:$T,18,FALSE),0)</f>
        <v>0</v>
      </c>
      <c r="V1395" s="26">
        <f>IFERROR(VLOOKUP(G1395,模型表!$C:$J,8,FALSE),0)</f>
        <v>0</v>
      </c>
      <c r="W1395" s="26" t="s">
        <v>1081</v>
      </c>
      <c r="X1395" s="26" t="s">
        <v>1097</v>
      </c>
      <c r="Y1395" s="26" t="str" cm="1">
        <f t="array" aca="1" ref="Y1395" ca="1">INDEX(E:E,SMALL(IF($F$2:$F$3000,ROW($2:$3000),4^8),ROW(A1394)))&amp;""</f>
        <v/>
      </c>
      <c r="Z1395" s="26" t="str">
        <f t="shared" ca="1" si="26"/>
        <v/>
      </c>
      <c r="AA1395" s="26" t="str">
        <f t="shared" ca="1" si="27"/>
        <v/>
      </c>
      <c r="AC1395" s="26" t="str">
        <f ca="1">IFERROR(IFERROR(VLOOKUP($V1395,索引表!$L$7:$O$13,2,FALSE)*VLOOKUP(VLOOKUP($G1395,索引表!$R:$U,4,FALSE),索引表!$I$18:$L$30,2,FALSE)*VLOOKUP($U1395,索引表!E:F,2,FALSE),IF($U1395="小怪",0.738,"")),0)</f>
        <v/>
      </c>
      <c r="AD1395" s="26" t="str">
        <f ca="1">IFERROR(IFERROR(VLOOKUP($V1395,索引表!$L$7:$O$13,3,FALSE)*VLOOKUP(VLOOKUP($G1395,索引表!$R:$U,4,FALSE),索引表!$I$18:$L$30,3,FALSE)*VLOOKUP($U1395,索引表!G:H,2,FALSE)*0.3,IF($U1395="小怪",0.2,"")),0)</f>
        <v/>
      </c>
      <c r="AE1395" s="3"/>
    </row>
    <row r="1396" spans="1:31" x14ac:dyDescent="0.2">
      <c r="A1396" s="3" t="s">
        <v>1457</v>
      </c>
      <c r="B1396" s="3" t="str">
        <f t="shared" si="25"/>
        <v>P39</v>
      </c>
      <c r="C1396" s="3" t="s">
        <v>540</v>
      </c>
      <c r="D1396" s="3" t="s">
        <v>544</v>
      </c>
      <c r="E1396" t="str">
        <f t="shared" si="24"/>
        <v>M22P39U03N09</v>
      </c>
      <c r="F1396" s="26">
        <f ca="1">IFERROR(VLOOKUP(G1396,模型表!C:U,19,0),0)</f>
        <v>0</v>
      </c>
      <c r="H1396" s="26" t="str">
        <f ca="1">IFERROR(IF($F1396=0,"",(VLOOKUP(RIGHT(A1396,2)+0,难度表!B:F,3,FALSE)*K1396+N1396)),0)</f>
        <v/>
      </c>
      <c r="I1396" s="26" t="str">
        <f ca="1">IFERROR(IF($F1396=0,"",(VLOOKUP(RIGHT(B1396,2)+0,难度表!B:F,4,FALSE)*L1396+O1396)),0)</f>
        <v/>
      </c>
      <c r="J1396" s="26" t="str">
        <f ca="1">IFERROR(IF($F1396=0,"",(VLOOKUP(RIGHT(B1396,2)+0,难度表!B:F,5,FALSE)*M1396+P1396)),0)</f>
        <v/>
      </c>
      <c r="K1396" s="26" t="s">
        <v>1081</v>
      </c>
      <c r="L1396" s="26" t="s">
        <v>1081</v>
      </c>
      <c r="M1396" s="3" t="s">
        <v>1081</v>
      </c>
      <c r="N1396" s="26">
        <v>0</v>
      </c>
      <c r="O1396" s="26">
        <v>0</v>
      </c>
      <c r="P1396" s="26">
        <v>0</v>
      </c>
      <c r="Q1396" s="26">
        <v>0</v>
      </c>
      <c r="R1396" s="58" t="s">
        <v>545</v>
      </c>
      <c r="S1396" s="26">
        <v>1</v>
      </c>
      <c r="T1396" s="26">
        <v>0</v>
      </c>
      <c r="U1396" s="26">
        <f ca="1">IFERROR(VLOOKUP(G1396,模型表!$C:$T,18,FALSE),0)</f>
        <v>0</v>
      </c>
      <c r="V1396" s="26">
        <f>IFERROR(VLOOKUP(G1396,模型表!$C:$J,8,FALSE),0)</f>
        <v>0</v>
      </c>
      <c r="W1396" s="26" t="s">
        <v>1081</v>
      </c>
      <c r="X1396" s="26" t="s">
        <v>1097</v>
      </c>
      <c r="Y1396" s="26" t="str" cm="1">
        <f t="array" aca="1" ref="Y1396" ca="1">INDEX(E:E,SMALL(IF($F$2:$F$3000,ROW($2:$3000),4^8),ROW(A1395)))&amp;""</f>
        <v/>
      </c>
      <c r="Z1396" s="26" t="str">
        <f t="shared" ca="1" si="26"/>
        <v/>
      </c>
      <c r="AA1396" s="26" t="str">
        <f t="shared" ca="1" si="27"/>
        <v/>
      </c>
      <c r="AC1396" s="26" t="str">
        <f ca="1">IFERROR(IFERROR(VLOOKUP($V1396,索引表!$L$7:$O$13,2,FALSE)*VLOOKUP(VLOOKUP($G1396,索引表!$R:$U,4,FALSE),索引表!$I$18:$L$30,2,FALSE)*VLOOKUP($U1396,索引表!E:F,2,FALSE),IF($U1396="小怪",0.738,"")),0)</f>
        <v/>
      </c>
      <c r="AD1396" s="26" t="str">
        <f ca="1">IFERROR(IFERROR(VLOOKUP($V1396,索引表!$L$7:$O$13,3,FALSE)*VLOOKUP(VLOOKUP($G1396,索引表!$R:$U,4,FALSE),索引表!$I$18:$L$30,3,FALSE)*VLOOKUP($U1396,索引表!G:H,2,FALSE)*0.3,IF($U1396="小怪",0.2,"")),0)</f>
        <v/>
      </c>
      <c r="AE1396" s="3" t="str">
        <f ca="1">IF(V1396="N08",索引表!$D$12,IFERROR(VLOOKUP(AM1396,索引表!$I$3:$J$5,2,FALSE)*VLOOKUP(AN1396,索引表!$L$7:$O$13,4,FALSE)*VLOOKUP(VLOOKUP(Y1396,索引表!$R:$U,4,FALSE),索引表!$I$18:$L$30,4,FALSE),IF(AN1396="小怪",1*3.45*0.9*0.9,"")))</f>
        <v/>
      </c>
    </row>
    <row r="1397" spans="1:31" x14ac:dyDescent="0.2">
      <c r="A1397" s="3" t="s">
        <v>1457</v>
      </c>
      <c r="B1397" s="3" t="str">
        <f t="shared" si="25"/>
        <v>P39</v>
      </c>
      <c r="C1397" s="3" t="s">
        <v>541</v>
      </c>
      <c r="D1397" s="3" t="s">
        <v>533</v>
      </c>
      <c r="E1397" t="str">
        <f t="shared" si="24"/>
        <v>M22P39U04N01</v>
      </c>
      <c r="F1397" s="26">
        <f ca="1">IFERROR(VLOOKUP(G1397,模型表!C:U,19,0),0)</f>
        <v>0</v>
      </c>
      <c r="H1397" s="26" t="str">
        <f ca="1">IFERROR(IF($F1397=0,"",(VLOOKUP(RIGHT(A1397,2)+0,难度表!B:F,3,FALSE)*K1397+N1397)),0)</f>
        <v/>
      </c>
      <c r="I1397" s="26" t="str">
        <f ca="1">IFERROR(IF($F1397=0,"",(VLOOKUP(RIGHT(B1397,2)+0,难度表!B:F,4,FALSE)*L1397+O1397)),0)</f>
        <v/>
      </c>
      <c r="J1397" s="26" t="str">
        <f ca="1">IFERROR(IF($F1397=0,"",(VLOOKUP(RIGHT(B1397,2)+0,难度表!B:F,5,FALSE)*M1397+P1397)),0)</f>
        <v/>
      </c>
      <c r="K1397" s="26" t="s">
        <v>1081</v>
      </c>
      <c r="L1397" s="26" t="s">
        <v>1081</v>
      </c>
      <c r="M1397" s="3" t="s">
        <v>1081</v>
      </c>
      <c r="N1397" s="26">
        <v>0</v>
      </c>
      <c r="O1397" s="26">
        <v>0</v>
      </c>
      <c r="P1397" s="26">
        <v>0</v>
      </c>
      <c r="Q1397" s="26">
        <v>0</v>
      </c>
      <c r="R1397" s="58" t="s">
        <v>545</v>
      </c>
      <c r="S1397" s="26">
        <v>1</v>
      </c>
      <c r="T1397" s="26">
        <v>0</v>
      </c>
      <c r="U1397" s="26">
        <f ca="1">IFERROR(VLOOKUP(G1397,模型表!$C:$T,18,FALSE),0)</f>
        <v>0</v>
      </c>
      <c r="V1397" s="26">
        <f>IFERROR(VLOOKUP(G1397,模型表!$C:$J,8,FALSE),0)</f>
        <v>0</v>
      </c>
      <c r="W1397" s="26" t="s">
        <v>1081</v>
      </c>
      <c r="X1397" s="26" t="s">
        <v>1097</v>
      </c>
      <c r="Y1397" s="26" t="str" cm="1">
        <f t="array" aca="1" ref="Y1397" ca="1">INDEX(E:E,SMALL(IF($F$2:$F$3000,ROW($2:$3000),4^8),ROW(A1396)))&amp;""</f>
        <v/>
      </c>
      <c r="Z1397" s="26" t="str">
        <f t="shared" ca="1" si="26"/>
        <v/>
      </c>
      <c r="AA1397" s="26" t="str">
        <f t="shared" ca="1" si="27"/>
        <v/>
      </c>
      <c r="AC1397" s="26" t="str">
        <f ca="1">IFERROR(IFERROR(VLOOKUP($V1397,索引表!$L$7:$O$13,2,FALSE)*VLOOKUP(VLOOKUP($G1397,索引表!$R:$U,4,FALSE),索引表!$I$18:$L$30,2,FALSE)*VLOOKUP($U1397,索引表!E:F,2,FALSE),IF($U1397="小怪",0.738,"")),0)</f>
        <v/>
      </c>
      <c r="AD1397" s="26" t="str">
        <f ca="1">IFERROR(IFERROR(VLOOKUP($V1397,索引表!$L$7:$O$13,3,FALSE)*VLOOKUP(VLOOKUP($G1397,索引表!$R:$U,4,FALSE),索引表!$I$18:$L$30,3,FALSE)*VLOOKUP($U1397,索引表!G:H,2,FALSE)*0.3,IF($U1397="小怪",0.2,"")),0)</f>
        <v/>
      </c>
      <c r="AE1397" s="3" t="str">
        <f ca="1">IF(V1397="N08",索引表!$D$12,IFERROR(VLOOKUP(AM1397,索引表!$I$3:$J$5,2,FALSE)*VLOOKUP(AN1397,索引表!$L$7:$O$13,4,FALSE)*VLOOKUP(VLOOKUP(Y1397,索引表!$R:$U,4,FALSE),索引表!$I$18:$L$30,4,FALSE),IF(AN1397="小怪",1*3.45*0.9*0.9,"")))</f>
        <v/>
      </c>
    </row>
    <row r="1398" spans="1:31" x14ac:dyDescent="0.2">
      <c r="A1398" s="3" t="s">
        <v>1457</v>
      </c>
      <c r="B1398" s="3" t="str">
        <f t="shared" si="25"/>
        <v>P39</v>
      </c>
      <c r="C1398" s="3" t="s">
        <v>541</v>
      </c>
      <c r="D1398" s="3" t="s">
        <v>534</v>
      </c>
      <c r="E1398" t="str">
        <f t="shared" si="24"/>
        <v>M22P39U04N02</v>
      </c>
      <c r="F1398" s="26">
        <f ca="1">IFERROR(VLOOKUP(G1398,模型表!C:U,19,0),0)</f>
        <v>0</v>
      </c>
      <c r="H1398" s="26" t="str">
        <f ca="1">IFERROR(IF($F1398=0,"",(VLOOKUP(RIGHT(A1398,2)+0,难度表!B:F,3,FALSE)*K1398+N1398)),0)</f>
        <v/>
      </c>
      <c r="I1398" s="26" t="str">
        <f ca="1">IFERROR(IF($F1398=0,"",(VLOOKUP(RIGHT(B1398,2)+0,难度表!B:F,4,FALSE)*L1398+O1398)),0)</f>
        <v/>
      </c>
      <c r="J1398" s="26" t="str">
        <f ca="1">IFERROR(IF($F1398=0,"",(VLOOKUP(RIGHT(B1398,2)+0,难度表!B:F,5,FALSE)*M1398+P1398)),0)</f>
        <v/>
      </c>
      <c r="K1398" s="26" t="s">
        <v>1081</v>
      </c>
      <c r="L1398" s="26" t="s">
        <v>1081</v>
      </c>
      <c r="M1398" s="3" t="s">
        <v>1081</v>
      </c>
      <c r="N1398" s="26">
        <v>0</v>
      </c>
      <c r="O1398" s="26">
        <v>0</v>
      </c>
      <c r="P1398" s="26">
        <v>0</v>
      </c>
      <c r="Q1398" s="26">
        <v>0</v>
      </c>
      <c r="R1398" s="58" t="s">
        <v>545</v>
      </c>
      <c r="S1398" s="26">
        <v>1</v>
      </c>
      <c r="T1398" s="26">
        <v>0</v>
      </c>
      <c r="U1398" s="26">
        <f ca="1">IFERROR(VLOOKUP(G1398,模型表!$C:$T,18,FALSE),0)</f>
        <v>0</v>
      </c>
      <c r="V1398" s="26">
        <f>IFERROR(VLOOKUP(G1398,模型表!$C:$J,8,FALSE),0)</f>
        <v>0</v>
      </c>
      <c r="W1398" s="26" t="s">
        <v>1081</v>
      </c>
      <c r="X1398" s="26" t="s">
        <v>1097</v>
      </c>
      <c r="Y1398" s="26" t="str" cm="1">
        <f t="array" aca="1" ref="Y1398" ca="1">INDEX(E:E,SMALL(IF($F$2:$F$3000,ROW($2:$3000),4^8),ROW(A1397)))&amp;""</f>
        <v/>
      </c>
      <c r="Z1398" s="26" t="str">
        <f t="shared" ca="1" si="26"/>
        <v/>
      </c>
      <c r="AA1398" s="26" t="str">
        <f t="shared" ca="1" si="27"/>
        <v/>
      </c>
      <c r="AC1398" s="26" t="str">
        <f ca="1">IFERROR(IFERROR(VLOOKUP($V1398,索引表!$L$7:$O$13,2,FALSE)*VLOOKUP(VLOOKUP($G1398,索引表!$R:$U,4,FALSE),索引表!$I$18:$L$30,2,FALSE)*VLOOKUP($U1398,索引表!E:F,2,FALSE),IF($U1398="小怪",0.738,"")),0)</f>
        <v/>
      </c>
      <c r="AD1398" s="26" t="str">
        <f ca="1">IFERROR(IFERROR(VLOOKUP($V1398,索引表!$L$7:$O$13,3,FALSE)*VLOOKUP(VLOOKUP($G1398,索引表!$R:$U,4,FALSE),索引表!$I$18:$L$30,3,FALSE)*VLOOKUP($U1398,索引表!G:H,2,FALSE)*0.3,IF($U1398="小怪",0.2,"")),0)</f>
        <v/>
      </c>
      <c r="AE1398" s="3" t="str">
        <f ca="1">IF(V1398="N08",索引表!$D$12,IFERROR(VLOOKUP(AM1398,索引表!$I$3:$J$5,2,FALSE)*VLOOKUP(AN1398,索引表!$L$7:$O$13,4,FALSE)*VLOOKUP(VLOOKUP(Y1398,索引表!$R:$U,4,FALSE),索引表!$I$18:$L$30,4,FALSE),IF(AN1398="小怪",1*3.45*0.9*0.9,"")))</f>
        <v/>
      </c>
    </row>
    <row r="1399" spans="1:31" x14ac:dyDescent="0.2">
      <c r="A1399" s="3" t="s">
        <v>1457</v>
      </c>
      <c r="B1399" s="3" t="str">
        <f t="shared" si="25"/>
        <v>P39</v>
      </c>
      <c r="C1399" s="3" t="s">
        <v>541</v>
      </c>
      <c r="D1399" s="3" t="s">
        <v>535</v>
      </c>
      <c r="E1399" t="str">
        <f t="shared" si="24"/>
        <v>M22P39U04N03</v>
      </c>
      <c r="F1399" s="26">
        <f ca="1">IFERROR(VLOOKUP(G1399,模型表!C:U,19,0),0)</f>
        <v>0</v>
      </c>
      <c r="H1399" s="26" t="str">
        <f ca="1">IFERROR(IF($F1399=0,"",(VLOOKUP(RIGHT(A1399,2)+0,难度表!B:F,3,FALSE)*K1399+N1399)),0)</f>
        <v/>
      </c>
      <c r="I1399" s="26" t="str">
        <f ca="1">IFERROR(IF($F1399=0,"",(VLOOKUP(RIGHT(B1399,2)+0,难度表!B:F,4,FALSE)*L1399+O1399)),0)</f>
        <v/>
      </c>
      <c r="J1399" s="26" t="str">
        <f ca="1">IFERROR(IF($F1399=0,"",(VLOOKUP(RIGHT(B1399,2)+0,难度表!B:F,5,FALSE)*M1399+P1399)),0)</f>
        <v/>
      </c>
      <c r="K1399" s="26" t="s">
        <v>1081</v>
      </c>
      <c r="L1399" s="26" t="s">
        <v>1081</v>
      </c>
      <c r="M1399" s="3" t="s">
        <v>1081</v>
      </c>
      <c r="N1399" s="26">
        <v>0</v>
      </c>
      <c r="O1399" s="26">
        <v>0</v>
      </c>
      <c r="P1399" s="26">
        <v>0</v>
      </c>
      <c r="Q1399" s="26">
        <v>0</v>
      </c>
      <c r="R1399" s="58" t="s">
        <v>545</v>
      </c>
      <c r="S1399" s="26">
        <v>1</v>
      </c>
      <c r="T1399" s="26">
        <v>0</v>
      </c>
      <c r="U1399" s="26">
        <f ca="1">IFERROR(VLOOKUP(G1399,模型表!$C:$T,18,FALSE),0)</f>
        <v>0</v>
      </c>
      <c r="V1399" s="26">
        <f>IFERROR(VLOOKUP(G1399,模型表!$C:$J,8,FALSE),0)</f>
        <v>0</v>
      </c>
      <c r="W1399" s="26" t="s">
        <v>1081</v>
      </c>
      <c r="X1399" s="26" t="s">
        <v>1097</v>
      </c>
      <c r="Y1399" s="26" t="str" cm="1">
        <f t="array" aca="1" ref="Y1399" ca="1">INDEX(E:E,SMALL(IF($F$2:$F$3000,ROW($2:$3000),4^8),ROW(A1398)))&amp;""</f>
        <v/>
      </c>
      <c r="Z1399" s="26" t="str">
        <f t="shared" ca="1" si="26"/>
        <v/>
      </c>
      <c r="AA1399" s="26" t="str">
        <f t="shared" ca="1" si="27"/>
        <v/>
      </c>
      <c r="AC1399" s="26" t="str">
        <f ca="1">IFERROR(IFERROR(VLOOKUP($V1399,索引表!$L$7:$O$13,2,FALSE)*VLOOKUP(VLOOKUP($G1399,索引表!$R:$U,4,FALSE),索引表!$I$18:$L$30,2,FALSE)*VLOOKUP($U1399,索引表!E:F,2,FALSE),IF($U1399="小怪",0.738,"")),0)</f>
        <v/>
      </c>
      <c r="AD1399" s="26" t="str">
        <f ca="1">IFERROR(IFERROR(VLOOKUP($V1399,索引表!$L$7:$O$13,3,FALSE)*VLOOKUP(VLOOKUP($G1399,索引表!$R:$U,4,FALSE),索引表!$I$18:$L$30,3,FALSE)*VLOOKUP($U1399,索引表!G:H,2,FALSE)*0.3,IF($U1399="小怪",0.2,"")),0)</f>
        <v/>
      </c>
      <c r="AE1399" s="3" t="str">
        <f ca="1">IF(V1399="N08",索引表!$D$12,IFERROR(VLOOKUP(AM1399,索引表!$I$3:$J$5,2,FALSE)*VLOOKUP(AN1399,索引表!$L$7:$O$13,4,FALSE)*VLOOKUP(VLOOKUP(Y1399,索引表!$R:$U,4,FALSE),索引表!$I$18:$L$30,4,FALSE),IF(AN1399="小怪",1*3.45*0.9*0.9,"")))</f>
        <v/>
      </c>
    </row>
    <row r="1400" spans="1:31" x14ac:dyDescent="0.2">
      <c r="A1400" s="3" t="s">
        <v>1457</v>
      </c>
      <c r="B1400" s="3" t="str">
        <f t="shared" si="25"/>
        <v>P39</v>
      </c>
      <c r="C1400" s="3" t="s">
        <v>1454</v>
      </c>
      <c r="D1400" s="3" t="s">
        <v>536</v>
      </c>
      <c r="E1400" t="str">
        <f t="shared" si="24"/>
        <v>M22P39U04N04</v>
      </c>
      <c r="F1400" s="26">
        <f ca="1">IFERROR(VLOOKUP(G1400,模型表!C:U,19,0),0)</f>
        <v>0</v>
      </c>
      <c r="H1400" s="26" t="str">
        <f ca="1">IFERROR(IF($F1400=0,"",(VLOOKUP(RIGHT(A1400,2)+0,难度表!B:F,3,FALSE)*K1400+N1400)),0)</f>
        <v/>
      </c>
      <c r="I1400" s="26" t="str">
        <f ca="1">IFERROR(IF($F1400=0,"",(VLOOKUP(RIGHT(B1400,2)+0,难度表!B:F,4,FALSE)*L1400+O1400)),0)</f>
        <v/>
      </c>
      <c r="J1400" s="26" t="str">
        <f ca="1">IFERROR(IF($F1400=0,"",(VLOOKUP(RIGHT(B1400,2)+0,难度表!B:F,5,FALSE)*M1400+P1400)),0)</f>
        <v/>
      </c>
      <c r="K1400" s="26" t="s">
        <v>1081</v>
      </c>
      <c r="L1400" s="26" t="s">
        <v>1081</v>
      </c>
      <c r="M1400" s="3" t="s">
        <v>1081</v>
      </c>
      <c r="N1400" s="26">
        <v>0</v>
      </c>
      <c r="O1400" s="26">
        <v>0</v>
      </c>
      <c r="P1400" s="26">
        <v>0</v>
      </c>
      <c r="Q1400" s="26">
        <v>0</v>
      </c>
      <c r="R1400" s="58" t="s">
        <v>545</v>
      </c>
      <c r="S1400" s="26">
        <v>1</v>
      </c>
      <c r="T1400" s="26">
        <v>0</v>
      </c>
      <c r="U1400" s="26">
        <f ca="1">IFERROR(VLOOKUP(G1400,模型表!$C:$T,18,FALSE),0)</f>
        <v>0</v>
      </c>
      <c r="V1400" s="26">
        <f>IFERROR(VLOOKUP(G1400,模型表!$C:$J,8,FALSE),0)</f>
        <v>0</v>
      </c>
      <c r="W1400" s="26" t="s">
        <v>1081</v>
      </c>
      <c r="X1400" s="26" t="s">
        <v>1097</v>
      </c>
      <c r="Y1400" s="26" t="str" cm="1">
        <f t="array" aca="1" ref="Y1400" ca="1">INDEX(E:E,SMALL(IF($F$2:$F$3000,ROW($2:$3000),4^8),ROW(A1399)))&amp;""</f>
        <v/>
      </c>
      <c r="Z1400" s="26" t="str">
        <f t="shared" ca="1" si="26"/>
        <v/>
      </c>
      <c r="AA1400" s="26" t="str">
        <f t="shared" ca="1" si="27"/>
        <v/>
      </c>
      <c r="AC1400" s="26" t="str">
        <f ca="1">IFERROR(IFERROR(VLOOKUP($V1400,索引表!$L$7:$O$13,2,FALSE)*VLOOKUP(VLOOKUP($G1400,索引表!$R:$U,4,FALSE),索引表!$I$18:$L$30,2,FALSE)*VLOOKUP($U1400,索引表!E:F,2,FALSE),IF($U1400="小怪",0.738,"")),0)</f>
        <v/>
      </c>
      <c r="AD1400" s="26" t="str">
        <f ca="1">IFERROR(IFERROR(VLOOKUP($V1400,索引表!$L$7:$O$13,3,FALSE)*VLOOKUP(VLOOKUP($G1400,索引表!$R:$U,4,FALSE),索引表!$I$18:$L$30,3,FALSE)*VLOOKUP($U1400,索引表!G:H,2,FALSE)*0.3,IF($U1400="小怪",0.2,"")),0)</f>
        <v/>
      </c>
      <c r="AE1400" s="3" t="str">
        <f ca="1">IF(V1400="N08",索引表!$D$12,IFERROR(VLOOKUP(AM1400,索引表!$I$3:$J$5,2,FALSE)*VLOOKUP(AN1400,索引表!$L$7:$O$13,4,FALSE)*VLOOKUP(VLOOKUP(Y1400,索引表!$R:$U,4,FALSE),索引表!$I$18:$L$30,4,FALSE),IF(AN1400="小怪",1*3.45*0.9*0.9,"")))</f>
        <v/>
      </c>
    </row>
    <row r="1401" spans="1:31" x14ac:dyDescent="0.2">
      <c r="A1401" s="3" t="s">
        <v>1457</v>
      </c>
      <c r="B1401" s="3" t="str">
        <f t="shared" si="25"/>
        <v>P39</v>
      </c>
      <c r="C1401" s="3" t="s">
        <v>1454</v>
      </c>
      <c r="D1401" s="3" t="s">
        <v>537</v>
      </c>
      <c r="E1401" t="str">
        <f t="shared" si="24"/>
        <v>M22P39U04N05</v>
      </c>
      <c r="F1401" s="26">
        <f ca="1">IFERROR(VLOOKUP(G1401,模型表!C:U,19,0),0)</f>
        <v>0</v>
      </c>
      <c r="H1401" s="26" t="str">
        <f ca="1">IFERROR(IF($F1401=0,"",(VLOOKUP(RIGHT(A1401,2)+0,难度表!B:F,3,FALSE)*K1401+N1401)),0)</f>
        <v/>
      </c>
      <c r="I1401" s="26" t="str">
        <f ca="1">IFERROR(IF($F1401=0,"",(VLOOKUP(RIGHT(B1401,2)+0,难度表!B:F,4,FALSE)*L1401+O1401)),0)</f>
        <v/>
      </c>
      <c r="J1401" s="26" t="str">
        <f ca="1">IFERROR(IF($F1401=0,"",(VLOOKUP(RIGHT(B1401,2)+0,难度表!B:F,5,FALSE)*M1401+P1401)),0)</f>
        <v/>
      </c>
      <c r="K1401" s="26" t="s">
        <v>1081</v>
      </c>
      <c r="L1401" s="26" t="s">
        <v>1081</v>
      </c>
      <c r="M1401" s="3" t="s">
        <v>1081</v>
      </c>
      <c r="N1401" s="26">
        <v>0</v>
      </c>
      <c r="O1401" s="26">
        <v>0</v>
      </c>
      <c r="P1401" s="26">
        <v>0</v>
      </c>
      <c r="Q1401" s="26">
        <v>0</v>
      </c>
      <c r="R1401" s="58" t="s">
        <v>545</v>
      </c>
      <c r="S1401" s="26">
        <v>1</v>
      </c>
      <c r="T1401" s="26">
        <v>0</v>
      </c>
      <c r="U1401" s="26">
        <f ca="1">IFERROR(VLOOKUP(G1401,模型表!$C:$T,18,FALSE),0)</f>
        <v>0</v>
      </c>
      <c r="V1401" s="26">
        <f>IFERROR(VLOOKUP(G1401,模型表!$C:$J,8,FALSE),0)</f>
        <v>0</v>
      </c>
      <c r="W1401" s="26" t="s">
        <v>1081</v>
      </c>
      <c r="X1401" s="26" t="s">
        <v>1097</v>
      </c>
      <c r="Y1401" s="26" t="str" cm="1">
        <f t="array" aca="1" ref="Y1401" ca="1">INDEX(E:E,SMALL(IF($F$2:$F$3000,ROW($2:$3000),4^8),ROW(A1400)))&amp;""</f>
        <v/>
      </c>
      <c r="Z1401" s="26" t="str">
        <f t="shared" ca="1" si="26"/>
        <v/>
      </c>
      <c r="AA1401" s="26" t="str">
        <f t="shared" ca="1" si="27"/>
        <v/>
      </c>
      <c r="AC1401" s="26" t="str">
        <f ca="1">IFERROR(IFERROR(VLOOKUP($V1401,索引表!$L$7:$O$13,2,FALSE)*VLOOKUP(VLOOKUP($G1401,索引表!$R:$U,4,FALSE),索引表!$I$18:$L$30,2,FALSE)*VLOOKUP($U1401,索引表!E:F,2,FALSE),IF($U1401="小怪",0.738,"")),0)</f>
        <v/>
      </c>
      <c r="AD1401" s="26" t="str">
        <f ca="1">IFERROR(IFERROR(VLOOKUP($V1401,索引表!$L$7:$O$13,3,FALSE)*VLOOKUP(VLOOKUP($G1401,索引表!$R:$U,4,FALSE),索引表!$I$18:$L$30,3,FALSE)*VLOOKUP($U1401,索引表!G:H,2,FALSE)*0.3,IF($U1401="小怪",0.2,"")),0)</f>
        <v/>
      </c>
      <c r="AE1401" s="3" t="str">
        <f ca="1">IF(V1401="N08",索引表!$D$12,IFERROR(VLOOKUP(AM1401,索引表!$I$3:$J$5,2,FALSE)*VLOOKUP(AN1401,索引表!$L$7:$O$13,4,FALSE)*VLOOKUP(VLOOKUP(Y1401,索引表!$R:$U,4,FALSE),索引表!$I$18:$L$30,4,FALSE),IF(AN1401="小怪",1*3.45*0.9*0.9,"")))</f>
        <v/>
      </c>
    </row>
    <row r="1402" spans="1:31" x14ac:dyDescent="0.2">
      <c r="A1402" s="3" t="s">
        <v>1457</v>
      </c>
      <c r="B1402" s="3" t="str">
        <f t="shared" si="25"/>
        <v>P39</v>
      </c>
      <c r="C1402" s="3" t="s">
        <v>1454</v>
      </c>
      <c r="D1402" s="3" t="s">
        <v>538</v>
      </c>
      <c r="E1402" t="str">
        <f t="shared" si="24"/>
        <v>M22P39U04N06</v>
      </c>
      <c r="F1402" s="26">
        <f ca="1">IFERROR(VLOOKUP(G1402,模型表!C:U,19,0),0)</f>
        <v>0</v>
      </c>
      <c r="H1402" s="26" t="str">
        <f ca="1">IFERROR(IF($F1402=0,"",(VLOOKUP(RIGHT(A1402,2)+0,难度表!B:F,3,FALSE)*K1402+N1402)),0)</f>
        <v/>
      </c>
      <c r="I1402" s="26" t="str">
        <f ca="1">IFERROR(IF($F1402=0,"",(VLOOKUP(RIGHT(B1402,2)+0,难度表!B:F,4,FALSE)*L1402+O1402)),0)</f>
        <v/>
      </c>
      <c r="J1402" s="26" t="str">
        <f ca="1">IFERROR(IF($F1402=0,"",(VLOOKUP(RIGHT(B1402,2)+0,难度表!B:F,5,FALSE)*M1402+P1402)),0)</f>
        <v/>
      </c>
      <c r="K1402" s="26" t="s">
        <v>1081</v>
      </c>
      <c r="L1402" s="26" t="s">
        <v>1081</v>
      </c>
      <c r="M1402" s="3" t="s">
        <v>1081</v>
      </c>
      <c r="N1402" s="26">
        <v>0</v>
      </c>
      <c r="O1402" s="26">
        <v>0</v>
      </c>
      <c r="P1402" s="26">
        <v>0</v>
      </c>
      <c r="Q1402" s="26">
        <v>0</v>
      </c>
      <c r="R1402" s="58" t="s">
        <v>545</v>
      </c>
      <c r="S1402" s="26">
        <v>1</v>
      </c>
      <c r="T1402" s="26">
        <v>0</v>
      </c>
      <c r="U1402" s="26">
        <f ca="1">IFERROR(VLOOKUP(G1402,模型表!$C:$T,18,FALSE),0)</f>
        <v>0</v>
      </c>
      <c r="V1402" s="26">
        <f>IFERROR(VLOOKUP(G1402,模型表!$C:$J,8,FALSE),0)</f>
        <v>0</v>
      </c>
      <c r="W1402" s="26" t="s">
        <v>1081</v>
      </c>
      <c r="X1402" s="26" t="s">
        <v>1097</v>
      </c>
      <c r="Y1402" s="26" t="str" cm="1">
        <f t="array" aca="1" ref="Y1402" ca="1">INDEX(E:E,SMALL(IF($F$2:$F$3000,ROW($2:$3000),4^8),ROW(A1401)))&amp;""</f>
        <v/>
      </c>
      <c r="Z1402" s="26" t="str">
        <f t="shared" ca="1" si="26"/>
        <v/>
      </c>
      <c r="AA1402" s="26" t="str">
        <f t="shared" ca="1" si="27"/>
        <v/>
      </c>
      <c r="AC1402" s="26" t="str">
        <f ca="1">IFERROR(IFERROR(VLOOKUP($V1402,索引表!$L$7:$O$13,2,FALSE)*VLOOKUP(VLOOKUP($G1402,索引表!$R:$U,4,FALSE),索引表!$I$18:$L$30,2,FALSE)*VLOOKUP($U1402,索引表!E:F,2,FALSE),IF($U1402="小怪",0.738,"")),0)</f>
        <v/>
      </c>
      <c r="AD1402" s="26" t="str">
        <f ca="1">IFERROR(IFERROR(VLOOKUP($V1402,索引表!$L$7:$O$13,3,FALSE)*VLOOKUP(VLOOKUP($G1402,索引表!$R:$U,4,FALSE),索引表!$I$18:$L$30,3,FALSE)*VLOOKUP($U1402,索引表!G:H,2,FALSE)*0.3,IF($U1402="小怪",0.2,"")),0)</f>
        <v/>
      </c>
      <c r="AE1402" s="3" t="str">
        <f ca="1">IF(V1402="N08",索引表!$D$12,IFERROR(VLOOKUP(AM1402,索引表!$I$3:$J$5,2,FALSE)*VLOOKUP(AN1402,索引表!$L$7:$O$13,4,FALSE)*VLOOKUP(VLOOKUP(Y1402,索引表!$R:$U,4,FALSE),索引表!$I$18:$L$30,4,FALSE),IF(AN1402="小怪",1*3.45*0.9*0.9,"")))</f>
        <v/>
      </c>
    </row>
    <row r="1403" spans="1:31" x14ac:dyDescent="0.2">
      <c r="A1403" s="3" t="s">
        <v>1457</v>
      </c>
      <c r="B1403" s="3" t="str">
        <f t="shared" si="25"/>
        <v>P39</v>
      </c>
      <c r="C1403" s="3" t="s">
        <v>1454</v>
      </c>
      <c r="D1403" s="3" t="s">
        <v>542</v>
      </c>
      <c r="E1403" t="str">
        <f t="shared" si="24"/>
        <v>M22P39U04N07</v>
      </c>
      <c r="F1403" s="26">
        <f ca="1">IFERROR(VLOOKUP(G1403,模型表!C:U,19,0),0)</f>
        <v>0</v>
      </c>
      <c r="H1403" s="26" t="str">
        <f ca="1">IFERROR(IF($F1403=0,"",(VLOOKUP(RIGHT(A1403,2)+0,难度表!B:F,3,FALSE)*K1403+N1403)),0)</f>
        <v/>
      </c>
      <c r="I1403" s="26" t="str">
        <f ca="1">IFERROR(IF($F1403=0,"",(VLOOKUP(RIGHT(B1403,2)+0,难度表!B:F,4,FALSE)*L1403+O1403)),0)</f>
        <v/>
      </c>
      <c r="J1403" s="26" t="str">
        <f ca="1">IFERROR(IF($F1403=0,"",(VLOOKUP(RIGHT(B1403,2)+0,难度表!B:F,5,FALSE)*M1403+P1403)),0)</f>
        <v/>
      </c>
      <c r="K1403" s="26" t="s">
        <v>1081</v>
      </c>
      <c r="L1403" s="26" t="s">
        <v>1081</v>
      </c>
      <c r="M1403" s="3" t="s">
        <v>1081</v>
      </c>
      <c r="N1403" s="26">
        <v>0</v>
      </c>
      <c r="O1403" s="26">
        <v>0</v>
      </c>
      <c r="P1403" s="26">
        <v>0</v>
      </c>
      <c r="Q1403" s="26">
        <v>0</v>
      </c>
      <c r="R1403" s="58" t="s">
        <v>545</v>
      </c>
      <c r="S1403" s="26">
        <v>1</v>
      </c>
      <c r="T1403" s="26">
        <v>0</v>
      </c>
      <c r="U1403" s="26">
        <f ca="1">IFERROR(VLOOKUP(G1403,模型表!$C:$T,18,FALSE),0)</f>
        <v>0</v>
      </c>
      <c r="V1403" s="26">
        <f>IFERROR(VLOOKUP(G1403,模型表!$C:$J,8,FALSE),0)</f>
        <v>0</v>
      </c>
      <c r="W1403" s="26" t="s">
        <v>1081</v>
      </c>
      <c r="X1403" s="26" t="s">
        <v>1097</v>
      </c>
      <c r="Y1403" s="26" t="str" cm="1">
        <f t="array" aca="1" ref="Y1403" ca="1">INDEX(E:E,SMALL(IF($F$2:$F$3000,ROW($2:$3000),4^8),ROW(A1402)))&amp;""</f>
        <v/>
      </c>
      <c r="Z1403" s="26" t="str">
        <f t="shared" ca="1" si="26"/>
        <v/>
      </c>
      <c r="AA1403" s="26" t="str">
        <f t="shared" ca="1" si="27"/>
        <v/>
      </c>
      <c r="AC1403" s="26" t="str">
        <f ca="1">IFERROR(IFERROR(VLOOKUP($V1403,索引表!$L$7:$O$13,2,FALSE)*VLOOKUP(VLOOKUP($G1403,索引表!$R:$U,4,FALSE),索引表!$I$18:$L$30,2,FALSE)*VLOOKUP($U1403,索引表!E:F,2,FALSE),IF($U1403="小怪",0.738,"")),0)</f>
        <v/>
      </c>
      <c r="AD1403" s="26" t="str">
        <f ca="1">IFERROR(IFERROR(VLOOKUP($V1403,索引表!$L$7:$O$13,3,FALSE)*VLOOKUP(VLOOKUP($G1403,索引表!$R:$U,4,FALSE),索引表!$I$18:$L$30,3,FALSE)*VLOOKUP($U1403,索引表!G:H,2,FALSE)*0.3,IF($U1403="小怪",0.2,"")),0)</f>
        <v/>
      </c>
      <c r="AE1403" s="3" t="str">
        <f ca="1">IF(V1403="N08",索引表!$D$12,IFERROR(VLOOKUP(AM1403,索引表!$I$3:$J$5,2,FALSE)*VLOOKUP(AN1403,索引表!$L$7:$O$13,4,FALSE)*VLOOKUP(VLOOKUP(Y1403,索引表!$R:$U,4,FALSE),索引表!$I$18:$L$30,4,FALSE),IF(AN1403="小怪",1*3.45*0.9*0.9,"")))</f>
        <v/>
      </c>
    </row>
    <row r="1404" spans="1:31" x14ac:dyDescent="0.2">
      <c r="A1404" s="3" t="s">
        <v>1457</v>
      </c>
      <c r="B1404" s="3" t="str">
        <f t="shared" si="25"/>
        <v>P39</v>
      </c>
      <c r="C1404" s="3" t="s">
        <v>1454</v>
      </c>
      <c r="D1404" s="3" t="s">
        <v>543</v>
      </c>
      <c r="E1404" t="str">
        <f t="shared" si="24"/>
        <v>M22P39U04N08</v>
      </c>
      <c r="F1404" s="26">
        <f ca="1">IFERROR(VLOOKUP(G1404,模型表!C:U,19,0),0)</f>
        <v>0</v>
      </c>
      <c r="H1404" s="26" t="str">
        <f ca="1">IFERROR(IF($F1404=0,"",(VLOOKUP(RIGHT(A1404,2)+0,难度表!B:F,3,FALSE)*K1404+N1404)),0)</f>
        <v/>
      </c>
      <c r="I1404" s="26" t="str">
        <f ca="1">IFERROR(IF($F1404=0,"",(VLOOKUP(RIGHT(B1404,2)+0,难度表!B:F,4,FALSE)*L1404+O1404)),0)</f>
        <v/>
      </c>
      <c r="J1404" s="26" t="str">
        <f ca="1">IFERROR(IF($F1404=0,"",(VLOOKUP(RIGHT(B1404,2)+0,难度表!B:F,5,FALSE)*M1404+P1404)),0)</f>
        <v/>
      </c>
      <c r="K1404" s="26" t="s">
        <v>1081</v>
      </c>
      <c r="L1404" s="26" t="s">
        <v>1081</v>
      </c>
      <c r="M1404" s="3"/>
      <c r="N1404" s="26">
        <v>0</v>
      </c>
      <c r="O1404" s="26">
        <v>0</v>
      </c>
      <c r="P1404" s="26">
        <v>0</v>
      </c>
      <c r="Q1404" s="26">
        <v>0</v>
      </c>
      <c r="R1404" s="59" t="s">
        <v>845</v>
      </c>
      <c r="S1404" s="26">
        <v>1</v>
      </c>
      <c r="T1404" s="26">
        <v>0</v>
      </c>
      <c r="U1404" s="26">
        <f ca="1">IFERROR(VLOOKUP(G1404,模型表!$C:$T,18,FALSE),0)</f>
        <v>0</v>
      </c>
      <c r="V1404" s="26">
        <f>IFERROR(VLOOKUP(G1404,模型表!$C:$J,8,FALSE),0)</f>
        <v>0</v>
      </c>
      <c r="W1404" s="26" t="s">
        <v>1081</v>
      </c>
      <c r="X1404" s="26" t="s">
        <v>1097</v>
      </c>
      <c r="Y1404" s="26" t="str" cm="1">
        <f t="array" aca="1" ref="Y1404" ca="1">INDEX(E:E,SMALL(IF($F$2:$F$3000,ROW($2:$3000),4^8),ROW(A1403)))&amp;""</f>
        <v/>
      </c>
      <c r="Z1404" s="26" t="str">
        <f t="shared" ca="1" si="26"/>
        <v/>
      </c>
      <c r="AA1404" s="26" t="str">
        <f t="shared" ca="1" si="27"/>
        <v/>
      </c>
      <c r="AC1404" s="26" t="str">
        <f ca="1">IFERROR(IFERROR(VLOOKUP($V1404,索引表!$L$7:$O$13,2,FALSE)*VLOOKUP(VLOOKUP($G1404,索引表!$R:$U,4,FALSE),索引表!$I$18:$L$30,2,FALSE)*VLOOKUP($U1404,索引表!E:F,2,FALSE),IF($U1404="小怪",0.738,"")),0)</f>
        <v/>
      </c>
      <c r="AD1404" s="26" t="str">
        <f ca="1">IFERROR(IFERROR(VLOOKUP($V1404,索引表!$L$7:$O$13,3,FALSE)*VLOOKUP(VLOOKUP($G1404,索引表!$R:$U,4,FALSE),索引表!$I$18:$L$30,3,FALSE)*VLOOKUP($U1404,索引表!G:H,2,FALSE)*0.3,IF($U1404="小怪",0.2,"")),0)</f>
        <v/>
      </c>
      <c r="AE1404" s="3"/>
    </row>
    <row r="1405" spans="1:31" x14ac:dyDescent="0.2">
      <c r="A1405" s="3" t="s">
        <v>1457</v>
      </c>
      <c r="B1405" s="3" t="str">
        <f t="shared" si="25"/>
        <v>P39</v>
      </c>
      <c r="C1405" s="3" t="s">
        <v>541</v>
      </c>
      <c r="D1405" s="3" t="s">
        <v>544</v>
      </c>
      <c r="E1405" t="str">
        <f t="shared" si="24"/>
        <v>M22P39U04N09</v>
      </c>
      <c r="F1405" s="26">
        <f ca="1">IFERROR(VLOOKUP(G1405,模型表!C:U,19,0),0)</f>
        <v>0</v>
      </c>
      <c r="H1405" s="26" t="str">
        <f ca="1">IFERROR(IF($F1405=0,"",(VLOOKUP(RIGHT(A1405,2)+0,难度表!B:F,3,FALSE)*K1405+N1405)),0)</f>
        <v/>
      </c>
      <c r="I1405" s="26" t="str">
        <f ca="1">IFERROR(IF($F1405=0,"",(VLOOKUP(RIGHT(B1405,2)+0,难度表!B:F,4,FALSE)*L1405+O1405)),0)</f>
        <v/>
      </c>
      <c r="J1405" s="26" t="str">
        <f ca="1">IFERROR(IF($F1405=0,"",(VLOOKUP(RIGHT(B1405,2)+0,难度表!B:F,5,FALSE)*M1405+P1405)),0)</f>
        <v/>
      </c>
      <c r="K1405" s="26" t="s">
        <v>1081</v>
      </c>
      <c r="L1405" s="26" t="s">
        <v>1081</v>
      </c>
      <c r="M1405" s="3" t="s">
        <v>1081</v>
      </c>
      <c r="N1405" s="26">
        <v>0</v>
      </c>
      <c r="O1405" s="26">
        <v>0</v>
      </c>
      <c r="P1405" s="26">
        <v>0</v>
      </c>
      <c r="Q1405" s="26">
        <v>0</v>
      </c>
      <c r="R1405" s="58" t="s">
        <v>545</v>
      </c>
      <c r="S1405" s="26">
        <v>1</v>
      </c>
      <c r="T1405" s="26">
        <v>0</v>
      </c>
      <c r="U1405" s="26">
        <f ca="1">IFERROR(VLOOKUP(G1405,模型表!$C:$T,18,FALSE),0)</f>
        <v>0</v>
      </c>
      <c r="V1405" s="26">
        <f>IFERROR(VLOOKUP(G1405,模型表!$C:$J,8,FALSE),0)</f>
        <v>0</v>
      </c>
      <c r="W1405" s="26" t="s">
        <v>1081</v>
      </c>
      <c r="X1405" s="26" t="s">
        <v>1097</v>
      </c>
      <c r="Y1405" s="26" t="str" cm="1">
        <f t="array" aca="1" ref="Y1405" ca="1">INDEX(E:E,SMALL(IF($F$2:$F$3000,ROW($2:$3000),4^8),ROW(A1404)))&amp;""</f>
        <v/>
      </c>
      <c r="Z1405" s="26" t="str">
        <f t="shared" ca="1" si="26"/>
        <v/>
      </c>
      <c r="AA1405" s="26" t="str">
        <f t="shared" ca="1" si="27"/>
        <v/>
      </c>
      <c r="AC1405" s="26" t="str">
        <f ca="1">IFERROR(IFERROR(VLOOKUP($V1405,索引表!$L$7:$O$13,2,FALSE)*VLOOKUP(VLOOKUP($G1405,索引表!$R:$U,4,FALSE),索引表!$I$18:$L$30,2,FALSE)*VLOOKUP($U1405,索引表!E:F,2,FALSE),IF($U1405="小怪",0.738,"")),0)</f>
        <v/>
      </c>
      <c r="AD1405" s="26" t="str">
        <f ca="1">IFERROR(IFERROR(VLOOKUP($V1405,索引表!$L$7:$O$13,3,FALSE)*VLOOKUP(VLOOKUP($G1405,索引表!$R:$U,4,FALSE),索引表!$I$18:$L$30,3,FALSE)*VLOOKUP($U1405,索引表!G:H,2,FALSE)*0.3,IF($U1405="小怪",0.2,"")),0)</f>
        <v/>
      </c>
      <c r="AE1405" s="3" t="str">
        <f ca="1">IF(V1405="N08",索引表!$D$12,IFERROR(VLOOKUP(AM1405,索引表!$I$3:$J$5,2,FALSE)*VLOOKUP(AN1405,索引表!$L$7:$O$13,4,FALSE)*VLOOKUP(VLOOKUP(Y1405,索引表!$R:$U,4,FALSE),索引表!$I$18:$L$30,4,FALSE),IF(AN1405="小怪",1*3.45*0.9*0.9,"")))</f>
        <v/>
      </c>
    </row>
    <row r="1406" spans="1:31" x14ac:dyDescent="0.2">
      <c r="A1406" s="3" t="s">
        <v>1457</v>
      </c>
      <c r="B1406" s="3" t="str">
        <f t="shared" si="25"/>
        <v>P40</v>
      </c>
      <c r="C1406" s="3" t="s">
        <v>532</v>
      </c>
      <c r="D1406" s="3" t="s">
        <v>533</v>
      </c>
      <c r="E1406" t="str">
        <f t="shared" si="24"/>
        <v>M22P40U01N01</v>
      </c>
      <c r="F1406" s="26">
        <f ca="1">IFERROR(VLOOKUP(G1406,模型表!C:U,19,0),0)</f>
        <v>0</v>
      </c>
      <c r="H1406" s="26" t="str">
        <f ca="1">IFERROR(IF($F1406=0,"",(VLOOKUP(RIGHT(A1406,2)+0,难度表!B:F,3,FALSE)*K1406+N1406)),0)</f>
        <v/>
      </c>
      <c r="I1406" s="26" t="str">
        <f ca="1">IFERROR(IF($F1406=0,"",(VLOOKUP(RIGHT(B1406,2)+0,难度表!B:F,4,FALSE)*L1406+O1406)),0)</f>
        <v/>
      </c>
      <c r="J1406" s="26" t="str">
        <f ca="1">IFERROR(IF($F1406=0,"",(VLOOKUP(RIGHT(B1406,2)+0,难度表!B:F,5,FALSE)*M1406+P1406)),0)</f>
        <v/>
      </c>
      <c r="K1406" s="26" t="s">
        <v>1081</v>
      </c>
      <c r="L1406" s="26" t="s">
        <v>1081</v>
      </c>
      <c r="M1406" s="3" t="s">
        <v>1081</v>
      </c>
      <c r="N1406" s="26">
        <v>0</v>
      </c>
      <c r="O1406" s="26">
        <v>0</v>
      </c>
      <c r="P1406" s="26">
        <v>0</v>
      </c>
      <c r="Q1406" s="26">
        <v>0</v>
      </c>
      <c r="R1406" s="58" t="s">
        <v>545</v>
      </c>
      <c r="S1406" s="26">
        <v>1</v>
      </c>
      <c r="T1406" s="26">
        <v>0</v>
      </c>
      <c r="U1406" s="26">
        <f ca="1">IFERROR(VLOOKUP(G1406,模型表!$C:$T,18,FALSE),0)</f>
        <v>0</v>
      </c>
      <c r="V1406" s="26">
        <f>IFERROR(VLOOKUP(G1406,模型表!$C:$J,8,FALSE),0)</f>
        <v>0</v>
      </c>
      <c r="W1406" s="26" t="s">
        <v>1081</v>
      </c>
      <c r="X1406" s="26" t="s">
        <v>1097</v>
      </c>
      <c r="Y1406" s="26" t="str" cm="1">
        <f t="array" aca="1" ref="Y1406" ca="1">INDEX(E:E,SMALL(IF($F$2:$F$3000,ROW($2:$3000),4^8),ROW(A1405)))&amp;""</f>
        <v/>
      </c>
      <c r="Z1406" s="26" t="str">
        <f t="shared" ca="1" si="26"/>
        <v/>
      </c>
      <c r="AA1406" s="26" t="str">
        <f t="shared" ca="1" si="27"/>
        <v/>
      </c>
      <c r="AC1406" s="26" t="str">
        <f ca="1">IFERROR(IFERROR(VLOOKUP($V1406,索引表!$L$7:$O$13,2,FALSE)*VLOOKUP(VLOOKUP($G1406,索引表!$R:$U,4,FALSE),索引表!$I$18:$L$30,2,FALSE)*VLOOKUP($U1406,索引表!E:F,2,FALSE),IF($U1406="小怪",0.738,"")),0)</f>
        <v/>
      </c>
      <c r="AD1406" s="26" t="str">
        <f ca="1">IFERROR(IFERROR(VLOOKUP($V1406,索引表!$L$7:$O$13,3,FALSE)*VLOOKUP(VLOOKUP($G1406,索引表!$R:$U,4,FALSE),索引表!$I$18:$L$30,3,FALSE)*VLOOKUP($U1406,索引表!G:H,2,FALSE)*0.3,IF($U1406="小怪",0.2,"")),0)</f>
        <v/>
      </c>
      <c r="AE1406" s="3" t="str">
        <f ca="1">IF(V1406="N08",索引表!$D$12,IFERROR(VLOOKUP(AM1406,索引表!$I$3:$J$5,2,FALSE)*VLOOKUP(AN1406,索引表!$L$7:$O$13,4,FALSE)*VLOOKUP(VLOOKUP(Y1406,索引表!$R:$U,4,FALSE),索引表!$I$18:$L$30,4,FALSE),IF(AN1406="小怪",1*3.45*0.9*0.9,"")))</f>
        <v/>
      </c>
    </row>
    <row r="1407" spans="1:31" x14ac:dyDescent="0.2">
      <c r="A1407" s="3" t="s">
        <v>1457</v>
      </c>
      <c r="B1407" s="3" t="str">
        <f t="shared" si="25"/>
        <v>P40</v>
      </c>
      <c r="C1407" s="3" t="s">
        <v>532</v>
      </c>
      <c r="D1407" s="3" t="s">
        <v>534</v>
      </c>
      <c r="E1407" t="str">
        <f t="shared" si="24"/>
        <v>M22P40U01N02</v>
      </c>
      <c r="F1407" s="26">
        <f ca="1">IFERROR(VLOOKUP(G1407,模型表!C:U,19,0),0)</f>
        <v>0</v>
      </c>
      <c r="H1407" s="26" t="str">
        <f ca="1">IFERROR(IF($F1407=0,"",(VLOOKUP(RIGHT(A1407,2)+0,难度表!B:F,3,FALSE)*K1407+N1407)),0)</f>
        <v/>
      </c>
      <c r="I1407" s="26" t="str">
        <f ca="1">IFERROR(IF($F1407=0,"",(VLOOKUP(RIGHT(B1407,2)+0,难度表!B:F,4,FALSE)*L1407+O1407)),0)</f>
        <v/>
      </c>
      <c r="J1407" s="26" t="str">
        <f ca="1">IFERROR(IF($F1407=0,"",(VLOOKUP(RIGHT(B1407,2)+0,难度表!B:F,5,FALSE)*M1407+P1407)),0)</f>
        <v/>
      </c>
      <c r="K1407" s="26" t="s">
        <v>1081</v>
      </c>
      <c r="L1407" s="26" t="s">
        <v>1081</v>
      </c>
      <c r="M1407" s="3" t="s">
        <v>1081</v>
      </c>
      <c r="N1407" s="26">
        <v>0</v>
      </c>
      <c r="O1407" s="26">
        <v>0</v>
      </c>
      <c r="P1407" s="26">
        <v>0</v>
      </c>
      <c r="Q1407" s="26">
        <v>0</v>
      </c>
      <c r="R1407" s="58" t="s">
        <v>545</v>
      </c>
      <c r="S1407" s="26">
        <v>1</v>
      </c>
      <c r="T1407" s="26">
        <v>0</v>
      </c>
      <c r="U1407" s="26">
        <f ca="1">IFERROR(VLOOKUP(G1407,模型表!$C:$T,18,FALSE),0)</f>
        <v>0</v>
      </c>
      <c r="V1407" s="26">
        <f>IFERROR(VLOOKUP(G1407,模型表!$C:$J,8,FALSE),0)</f>
        <v>0</v>
      </c>
      <c r="W1407" s="26" t="s">
        <v>1081</v>
      </c>
      <c r="X1407" s="26" t="s">
        <v>1097</v>
      </c>
      <c r="Y1407" s="26" t="str" cm="1">
        <f t="array" aca="1" ref="Y1407" ca="1">INDEX(E:E,SMALL(IF($F$2:$F$3000,ROW($2:$3000),4^8),ROW(A1406)))&amp;""</f>
        <v/>
      </c>
      <c r="Z1407" s="26" t="str">
        <f t="shared" ca="1" si="26"/>
        <v/>
      </c>
      <c r="AA1407" s="26" t="str">
        <f t="shared" ca="1" si="27"/>
        <v/>
      </c>
      <c r="AC1407" s="26" t="str">
        <f ca="1">IFERROR(IFERROR(VLOOKUP($V1407,索引表!$L$7:$O$13,2,FALSE)*VLOOKUP(VLOOKUP($G1407,索引表!$R:$U,4,FALSE),索引表!$I$18:$L$30,2,FALSE)*VLOOKUP($U1407,索引表!E:F,2,FALSE),IF($U1407="小怪",0.738,"")),0)</f>
        <v/>
      </c>
      <c r="AD1407" s="26" t="str">
        <f ca="1">IFERROR(IFERROR(VLOOKUP($V1407,索引表!$L$7:$O$13,3,FALSE)*VLOOKUP(VLOOKUP($G1407,索引表!$R:$U,4,FALSE),索引表!$I$18:$L$30,3,FALSE)*VLOOKUP($U1407,索引表!G:H,2,FALSE)*0.3,IF($U1407="小怪",0.2,"")),0)</f>
        <v/>
      </c>
      <c r="AE1407" s="3" t="str">
        <f ca="1">IF(V1407="N08",索引表!$D$12,IFERROR(VLOOKUP(AM1407,索引表!$I$3:$J$5,2,FALSE)*VLOOKUP(AN1407,索引表!$L$7:$O$13,4,FALSE)*VLOOKUP(VLOOKUP(Y1407,索引表!$R:$U,4,FALSE),索引表!$I$18:$L$30,4,FALSE),IF(AN1407="小怪",1*3.45*0.9*0.9,"")))</f>
        <v/>
      </c>
    </row>
    <row r="1408" spans="1:31" x14ac:dyDescent="0.2">
      <c r="A1408" s="3" t="s">
        <v>1457</v>
      </c>
      <c r="B1408" s="3" t="str">
        <f t="shared" si="25"/>
        <v>P40</v>
      </c>
      <c r="C1408" s="3" t="s">
        <v>532</v>
      </c>
      <c r="D1408" s="3" t="s">
        <v>535</v>
      </c>
      <c r="E1408" t="str">
        <f t="shared" si="24"/>
        <v>M22P40U01N03</v>
      </c>
      <c r="F1408" s="26">
        <f ca="1">IFERROR(VLOOKUP(G1408,模型表!C:U,19,0),0)</f>
        <v>0</v>
      </c>
      <c r="H1408" s="26" t="str">
        <f ca="1">IFERROR(IF($F1408=0,"",(VLOOKUP(RIGHT(A1408,2)+0,难度表!B:F,3,FALSE)*K1408+N1408)),0)</f>
        <v/>
      </c>
      <c r="I1408" s="26" t="str">
        <f ca="1">IFERROR(IF($F1408=0,"",(VLOOKUP(RIGHT(B1408,2)+0,难度表!B:F,4,FALSE)*L1408+O1408)),0)</f>
        <v/>
      </c>
      <c r="J1408" s="26" t="str">
        <f ca="1">IFERROR(IF($F1408=0,"",(VLOOKUP(RIGHT(B1408,2)+0,难度表!B:F,5,FALSE)*M1408+P1408)),0)</f>
        <v/>
      </c>
      <c r="K1408" s="26" t="s">
        <v>1081</v>
      </c>
      <c r="L1408" s="26" t="s">
        <v>1081</v>
      </c>
      <c r="M1408" s="3" t="s">
        <v>1081</v>
      </c>
      <c r="N1408" s="26">
        <v>0</v>
      </c>
      <c r="O1408" s="26">
        <v>0</v>
      </c>
      <c r="P1408" s="26">
        <v>0</v>
      </c>
      <c r="Q1408" s="26">
        <v>0</v>
      </c>
      <c r="R1408" s="58" t="s">
        <v>545</v>
      </c>
      <c r="S1408" s="26">
        <v>1</v>
      </c>
      <c r="T1408" s="26">
        <v>0</v>
      </c>
      <c r="U1408" s="26">
        <f ca="1">IFERROR(VLOOKUP(G1408,模型表!$C:$T,18,FALSE),0)</f>
        <v>0</v>
      </c>
      <c r="V1408" s="26">
        <f>IFERROR(VLOOKUP(G1408,模型表!$C:$J,8,FALSE),0)</f>
        <v>0</v>
      </c>
      <c r="W1408" s="26" t="s">
        <v>1081</v>
      </c>
      <c r="X1408" s="26" t="s">
        <v>1097</v>
      </c>
      <c r="Y1408" s="26" t="str" cm="1">
        <f t="array" aca="1" ref="Y1408" ca="1">INDEX(E:E,SMALL(IF($F$2:$F$3000,ROW($2:$3000),4^8),ROW(A1407)))&amp;""</f>
        <v/>
      </c>
      <c r="Z1408" s="26" t="str">
        <f t="shared" ca="1" si="26"/>
        <v/>
      </c>
      <c r="AA1408" s="26" t="str">
        <f t="shared" ca="1" si="27"/>
        <v/>
      </c>
      <c r="AC1408" s="26" t="str">
        <f ca="1">IFERROR(IFERROR(VLOOKUP($V1408,索引表!$L$7:$O$13,2,FALSE)*VLOOKUP(VLOOKUP($G1408,索引表!$R:$U,4,FALSE),索引表!$I$18:$L$30,2,FALSE)*VLOOKUP($U1408,索引表!E:F,2,FALSE),IF($U1408="小怪",0.738,"")),0)</f>
        <v/>
      </c>
      <c r="AD1408" s="26" t="str">
        <f ca="1">IFERROR(IFERROR(VLOOKUP($V1408,索引表!$L$7:$O$13,3,FALSE)*VLOOKUP(VLOOKUP($G1408,索引表!$R:$U,4,FALSE),索引表!$I$18:$L$30,3,FALSE)*VLOOKUP($U1408,索引表!G:H,2,FALSE)*0.3,IF($U1408="小怪",0.2,"")),0)</f>
        <v/>
      </c>
      <c r="AE1408" s="3" t="str">
        <f ca="1">IF(V1408="N08",索引表!$D$12,IFERROR(VLOOKUP(AM1408,索引表!$I$3:$J$5,2,FALSE)*VLOOKUP(AN1408,索引表!$L$7:$O$13,4,FALSE)*VLOOKUP(VLOOKUP(Y1408,索引表!$R:$U,4,FALSE),索引表!$I$18:$L$30,4,FALSE),IF(AN1408="小怪",1*3.45*0.9*0.9,"")))</f>
        <v/>
      </c>
    </row>
    <row r="1409" spans="1:31" x14ac:dyDescent="0.2">
      <c r="A1409" s="3" t="s">
        <v>1457</v>
      </c>
      <c r="B1409" s="3" t="str">
        <f t="shared" si="25"/>
        <v>P40</v>
      </c>
      <c r="C1409" s="3" t="s">
        <v>532</v>
      </c>
      <c r="D1409" s="3" t="s">
        <v>536</v>
      </c>
      <c r="E1409" t="str">
        <f t="shared" si="24"/>
        <v>M22P40U01N04</v>
      </c>
      <c r="F1409" s="26">
        <f ca="1">IFERROR(VLOOKUP(G1409,模型表!C:U,19,0),0)</f>
        <v>0</v>
      </c>
      <c r="H1409" s="26" t="str">
        <f ca="1">IFERROR(IF($F1409=0,"",(VLOOKUP(RIGHT(A1409,2)+0,难度表!B:F,3,FALSE)*K1409+N1409)),0)</f>
        <v/>
      </c>
      <c r="I1409" s="26" t="str">
        <f ca="1">IFERROR(IF($F1409=0,"",(VLOOKUP(RIGHT(B1409,2)+0,难度表!B:F,4,FALSE)*L1409+O1409)),0)</f>
        <v/>
      </c>
      <c r="J1409" s="26" t="str">
        <f ca="1">IFERROR(IF($F1409=0,"",(VLOOKUP(RIGHT(B1409,2)+0,难度表!B:F,5,FALSE)*M1409+P1409)),0)</f>
        <v/>
      </c>
      <c r="K1409" s="26" t="s">
        <v>1081</v>
      </c>
      <c r="L1409" s="26" t="s">
        <v>1081</v>
      </c>
      <c r="M1409" s="3" t="s">
        <v>1081</v>
      </c>
      <c r="N1409" s="26">
        <v>0</v>
      </c>
      <c r="O1409" s="26">
        <v>0</v>
      </c>
      <c r="P1409" s="26">
        <v>0</v>
      </c>
      <c r="Q1409" s="26">
        <v>0</v>
      </c>
      <c r="R1409" s="58" t="s">
        <v>545</v>
      </c>
      <c r="S1409" s="26">
        <v>1</v>
      </c>
      <c r="T1409" s="26">
        <v>0</v>
      </c>
      <c r="U1409" s="26">
        <f ca="1">IFERROR(VLOOKUP(G1409,模型表!$C:$T,18,FALSE),0)</f>
        <v>0</v>
      </c>
      <c r="V1409" s="26">
        <f>IFERROR(VLOOKUP(G1409,模型表!$C:$J,8,FALSE),0)</f>
        <v>0</v>
      </c>
      <c r="W1409" s="26" t="s">
        <v>1081</v>
      </c>
      <c r="X1409" s="26" t="s">
        <v>1097</v>
      </c>
      <c r="Y1409" s="26" t="str" cm="1">
        <f t="array" aca="1" ref="Y1409" ca="1">INDEX(E:E,SMALL(IF($F$2:$F$3000,ROW($2:$3000),4^8),ROW(A1408)))&amp;""</f>
        <v/>
      </c>
      <c r="Z1409" s="26" t="str">
        <f t="shared" ca="1" si="26"/>
        <v/>
      </c>
      <c r="AA1409" s="26" t="str">
        <f t="shared" ca="1" si="27"/>
        <v/>
      </c>
      <c r="AC1409" s="26" t="str">
        <f ca="1">IFERROR(IFERROR(VLOOKUP($V1409,索引表!$L$7:$O$13,2,FALSE)*VLOOKUP(VLOOKUP($G1409,索引表!$R:$U,4,FALSE),索引表!$I$18:$L$30,2,FALSE)*VLOOKUP($U1409,索引表!E:F,2,FALSE),IF($U1409="小怪",0.738,"")),0)</f>
        <v/>
      </c>
      <c r="AD1409" s="26" t="str">
        <f ca="1">IFERROR(IFERROR(VLOOKUP($V1409,索引表!$L$7:$O$13,3,FALSE)*VLOOKUP(VLOOKUP($G1409,索引表!$R:$U,4,FALSE),索引表!$I$18:$L$30,3,FALSE)*VLOOKUP($U1409,索引表!G:H,2,FALSE)*0.3,IF($U1409="小怪",0.2,"")),0)</f>
        <v/>
      </c>
      <c r="AE1409" s="3" t="str">
        <f ca="1">IF(V1409="N08",索引表!$D$12,IFERROR(VLOOKUP(AM1409,索引表!$I$3:$J$5,2,FALSE)*VLOOKUP(AN1409,索引表!$L$7:$O$13,4,FALSE)*VLOOKUP(VLOOKUP(Y1409,索引表!$R:$U,4,FALSE),索引表!$I$18:$L$30,4,FALSE),IF(AN1409="小怪",1*3.45*0.9*0.9,"")))</f>
        <v/>
      </c>
    </row>
    <row r="1410" spans="1:31" x14ac:dyDescent="0.2">
      <c r="A1410" s="3" t="s">
        <v>1457</v>
      </c>
      <c r="B1410" s="3" t="str">
        <f t="shared" si="25"/>
        <v>P40</v>
      </c>
      <c r="C1410" s="3" t="s">
        <v>532</v>
      </c>
      <c r="D1410" s="3" t="s">
        <v>537</v>
      </c>
      <c r="E1410" t="str">
        <f t="shared" ref="E1410:E1473" si="28">A1410&amp;B1410&amp;C1410&amp;D1410</f>
        <v>M22P40U01N05</v>
      </c>
      <c r="F1410" s="26">
        <f ca="1">IFERROR(VLOOKUP(G1410,模型表!C:U,19,0),0)</f>
        <v>0</v>
      </c>
      <c r="H1410" s="26" t="str">
        <f ca="1">IFERROR(IF($F1410=0,"",(VLOOKUP(RIGHT(A1410,2)+0,难度表!B:F,3,FALSE)*K1410+N1410)),0)</f>
        <v/>
      </c>
      <c r="I1410" s="26" t="str">
        <f ca="1">IFERROR(IF($F1410=0,"",(VLOOKUP(RIGHT(B1410,2)+0,难度表!B:F,4,FALSE)*L1410+O1410)),0)</f>
        <v/>
      </c>
      <c r="J1410" s="26" t="str">
        <f ca="1">IFERROR(IF($F1410=0,"",(VLOOKUP(RIGHT(B1410,2)+0,难度表!B:F,5,FALSE)*M1410+P1410)),0)</f>
        <v/>
      </c>
      <c r="K1410" s="26" t="s">
        <v>1081</v>
      </c>
      <c r="L1410" s="26" t="s">
        <v>1081</v>
      </c>
      <c r="M1410" s="3" t="s">
        <v>1081</v>
      </c>
      <c r="N1410" s="26">
        <v>0</v>
      </c>
      <c r="O1410" s="26">
        <v>0</v>
      </c>
      <c r="P1410" s="26">
        <v>0</v>
      </c>
      <c r="Q1410" s="26">
        <v>0</v>
      </c>
      <c r="R1410" s="58" t="s">
        <v>545</v>
      </c>
      <c r="S1410" s="26">
        <v>1</v>
      </c>
      <c r="T1410" s="26">
        <v>0</v>
      </c>
      <c r="U1410" s="26">
        <f ca="1">IFERROR(VLOOKUP(G1410,模型表!$C:$T,18,FALSE),0)</f>
        <v>0</v>
      </c>
      <c r="V1410" s="26">
        <f>IFERROR(VLOOKUP(G1410,模型表!$C:$J,8,FALSE),0)</f>
        <v>0</v>
      </c>
      <c r="W1410" s="26" t="s">
        <v>1081</v>
      </c>
      <c r="X1410" s="26" t="s">
        <v>1097</v>
      </c>
      <c r="Y1410" s="26" t="str" cm="1">
        <f t="array" aca="1" ref="Y1410" ca="1">INDEX(E:E,SMALL(IF($F$2:$F$3000,ROW($2:$3000),4^8),ROW(A1409)))&amp;""</f>
        <v/>
      </c>
      <c r="Z1410" s="26" t="str">
        <f t="shared" ca="1" si="26"/>
        <v/>
      </c>
      <c r="AA1410" s="26" t="str">
        <f t="shared" ca="1" si="27"/>
        <v/>
      </c>
      <c r="AC1410" s="26" t="str">
        <f ca="1">IFERROR(IFERROR(VLOOKUP($V1410,索引表!$L$7:$O$13,2,FALSE)*VLOOKUP(VLOOKUP($G1410,索引表!$R:$U,4,FALSE),索引表!$I$18:$L$30,2,FALSE)*VLOOKUP($U1410,索引表!E:F,2,FALSE),IF($U1410="小怪",0.738,"")),0)</f>
        <v/>
      </c>
      <c r="AD1410" s="26" t="str">
        <f ca="1">IFERROR(IFERROR(VLOOKUP($V1410,索引表!$L$7:$O$13,3,FALSE)*VLOOKUP(VLOOKUP($G1410,索引表!$R:$U,4,FALSE),索引表!$I$18:$L$30,3,FALSE)*VLOOKUP($U1410,索引表!G:H,2,FALSE)*0.3,IF($U1410="小怪",0.2,"")),0)</f>
        <v/>
      </c>
      <c r="AE1410" s="3" t="str">
        <f ca="1">IF(V1410="N08",索引表!$D$12,IFERROR(VLOOKUP(AM1410,索引表!$I$3:$J$5,2,FALSE)*VLOOKUP(AN1410,索引表!$L$7:$O$13,4,FALSE)*VLOOKUP(VLOOKUP(Y1410,索引表!$R:$U,4,FALSE),索引表!$I$18:$L$30,4,FALSE),IF(AN1410="小怪",1*3.45*0.9*0.9,"")))</f>
        <v/>
      </c>
    </row>
    <row r="1411" spans="1:31" x14ac:dyDescent="0.2">
      <c r="A1411" s="3" t="s">
        <v>1457</v>
      </c>
      <c r="B1411" s="3" t="str">
        <f t="shared" ref="B1411:B1474" si="29">"P"&amp;IF(INT((ROW()+34)/36)&gt;=10,INT((ROW()+34)/36),"0"&amp;INT((ROW()+34)/36))</f>
        <v>P40</v>
      </c>
      <c r="C1411" s="3" t="s">
        <v>532</v>
      </c>
      <c r="D1411" s="3" t="s">
        <v>538</v>
      </c>
      <c r="E1411" t="str">
        <f t="shared" si="28"/>
        <v>M22P40U01N06</v>
      </c>
      <c r="F1411" s="26">
        <f ca="1">IFERROR(VLOOKUP(G1411,模型表!C:U,19,0),0)</f>
        <v>0</v>
      </c>
      <c r="H1411" s="26" t="str">
        <f ca="1">IFERROR(IF($F1411=0,"",(VLOOKUP(RIGHT(A1411,2)+0,难度表!B:F,3,FALSE)*K1411+N1411)),0)</f>
        <v/>
      </c>
      <c r="I1411" s="26" t="str">
        <f ca="1">IFERROR(IF($F1411=0,"",(VLOOKUP(RIGHT(B1411,2)+0,难度表!B:F,4,FALSE)*L1411+O1411)),0)</f>
        <v/>
      </c>
      <c r="J1411" s="26" t="str">
        <f ca="1">IFERROR(IF($F1411=0,"",(VLOOKUP(RIGHT(B1411,2)+0,难度表!B:F,5,FALSE)*M1411+P1411)),0)</f>
        <v/>
      </c>
      <c r="K1411" s="26" t="s">
        <v>1081</v>
      </c>
      <c r="L1411" s="26" t="s">
        <v>1081</v>
      </c>
      <c r="M1411" s="3" t="s">
        <v>1081</v>
      </c>
      <c r="N1411" s="26">
        <v>0</v>
      </c>
      <c r="O1411" s="26">
        <v>0</v>
      </c>
      <c r="P1411" s="26">
        <v>0</v>
      </c>
      <c r="Q1411" s="26">
        <v>0</v>
      </c>
      <c r="R1411" s="58" t="s">
        <v>545</v>
      </c>
      <c r="S1411" s="26">
        <v>1</v>
      </c>
      <c r="T1411" s="26">
        <v>0</v>
      </c>
      <c r="U1411" s="26">
        <f ca="1">IFERROR(VLOOKUP(G1411,模型表!$C:$T,18,FALSE),0)</f>
        <v>0</v>
      </c>
      <c r="V1411" s="26">
        <f>IFERROR(VLOOKUP(G1411,模型表!$C:$J,8,FALSE),0)</f>
        <v>0</v>
      </c>
      <c r="W1411" s="26" t="s">
        <v>1081</v>
      </c>
      <c r="X1411" s="26" t="s">
        <v>1097</v>
      </c>
      <c r="Y1411" s="26" t="str" cm="1">
        <f t="array" aca="1" ref="Y1411" ca="1">INDEX(E:E,SMALL(IF($F$2:$F$3000,ROW($2:$3000),4^8),ROW(A1410)))&amp;""</f>
        <v/>
      </c>
      <c r="Z1411" s="26" t="str">
        <f t="shared" ref="Z1411:Z1474" ca="1" si="30">IF(Y1411="","",IF(RIGHT(Y1411,2)="08",1,0))</f>
        <v/>
      </c>
      <c r="AA1411" s="26" t="str">
        <f t="shared" ref="AA1411:AA1474" ca="1" si="31">IFERROR(RIGHT(Y1411,1)*1,"")</f>
        <v/>
      </c>
      <c r="AC1411" s="26" t="str">
        <f ca="1">IFERROR(IFERROR(VLOOKUP($V1411,索引表!$L$7:$O$13,2,FALSE)*VLOOKUP(VLOOKUP($G1411,索引表!$R:$U,4,FALSE),索引表!$I$18:$L$30,2,FALSE)*VLOOKUP($U1411,索引表!E:F,2,FALSE),IF($U1411="小怪",0.738,"")),0)</f>
        <v/>
      </c>
      <c r="AD1411" s="26" t="str">
        <f ca="1">IFERROR(IFERROR(VLOOKUP($V1411,索引表!$L$7:$O$13,3,FALSE)*VLOOKUP(VLOOKUP($G1411,索引表!$R:$U,4,FALSE),索引表!$I$18:$L$30,3,FALSE)*VLOOKUP($U1411,索引表!G:H,2,FALSE)*0.3,IF($U1411="小怪",0.2,"")),0)</f>
        <v/>
      </c>
      <c r="AE1411" s="3" t="str">
        <f ca="1">IF(V1411="N08",索引表!$D$12,IFERROR(VLOOKUP(AM1411,索引表!$I$3:$J$5,2,FALSE)*VLOOKUP(AN1411,索引表!$L$7:$O$13,4,FALSE)*VLOOKUP(VLOOKUP(Y1411,索引表!$R:$U,4,FALSE),索引表!$I$18:$L$30,4,FALSE),IF(AN1411="小怪",1*3.45*0.9*0.9,"")))</f>
        <v/>
      </c>
    </row>
    <row r="1412" spans="1:31" x14ac:dyDescent="0.2">
      <c r="A1412" s="3" t="s">
        <v>1457</v>
      </c>
      <c r="B1412" s="3" t="str">
        <f t="shared" si="29"/>
        <v>P40</v>
      </c>
      <c r="C1412" s="3" t="s">
        <v>532</v>
      </c>
      <c r="D1412" s="3" t="s">
        <v>542</v>
      </c>
      <c r="E1412" t="str">
        <f t="shared" si="28"/>
        <v>M22P40U01N07</v>
      </c>
      <c r="F1412" s="26">
        <f ca="1">IFERROR(VLOOKUP(G1412,模型表!C:U,19,0),0)</f>
        <v>0</v>
      </c>
      <c r="H1412" s="26" t="str">
        <f ca="1">IFERROR(IF($F1412=0,"",(VLOOKUP(RIGHT(A1412,2)+0,难度表!B:F,3,FALSE)*K1412+N1412)),0)</f>
        <v/>
      </c>
      <c r="I1412" s="26" t="str">
        <f ca="1">IFERROR(IF($F1412=0,"",(VLOOKUP(RIGHT(B1412,2)+0,难度表!B:F,4,FALSE)*L1412+O1412)),0)</f>
        <v/>
      </c>
      <c r="J1412" s="26" t="str">
        <f ca="1">IFERROR(IF($F1412=0,"",(VLOOKUP(RIGHT(B1412,2)+0,难度表!B:F,5,FALSE)*M1412+P1412)),0)</f>
        <v/>
      </c>
      <c r="K1412" s="26" t="s">
        <v>1081</v>
      </c>
      <c r="L1412" s="26" t="s">
        <v>1081</v>
      </c>
      <c r="M1412" s="3" t="s">
        <v>1081</v>
      </c>
      <c r="N1412" s="26">
        <v>0</v>
      </c>
      <c r="O1412" s="26">
        <v>0</v>
      </c>
      <c r="P1412" s="26">
        <v>0</v>
      </c>
      <c r="Q1412" s="26">
        <v>0</v>
      </c>
      <c r="R1412" s="58" t="s">
        <v>545</v>
      </c>
      <c r="S1412" s="26">
        <v>1</v>
      </c>
      <c r="T1412" s="26">
        <v>0</v>
      </c>
      <c r="U1412" s="26">
        <f ca="1">IFERROR(VLOOKUP(G1412,模型表!$C:$T,18,FALSE),0)</f>
        <v>0</v>
      </c>
      <c r="V1412" s="26">
        <f>IFERROR(VLOOKUP(G1412,模型表!$C:$J,8,FALSE),0)</f>
        <v>0</v>
      </c>
      <c r="W1412" s="26" t="s">
        <v>1081</v>
      </c>
      <c r="X1412" s="26" t="s">
        <v>1097</v>
      </c>
      <c r="Y1412" s="26" t="str" cm="1">
        <f t="array" aca="1" ref="Y1412" ca="1">INDEX(E:E,SMALL(IF($F$2:$F$3000,ROW($2:$3000),4^8),ROW(A1411)))&amp;""</f>
        <v/>
      </c>
      <c r="Z1412" s="26" t="str">
        <f t="shared" ca="1" si="30"/>
        <v/>
      </c>
      <c r="AA1412" s="26" t="str">
        <f t="shared" ca="1" si="31"/>
        <v/>
      </c>
      <c r="AC1412" s="26" t="str">
        <f ca="1">IFERROR(IFERROR(VLOOKUP($V1412,索引表!$L$7:$O$13,2,FALSE)*VLOOKUP(VLOOKUP($G1412,索引表!$R:$U,4,FALSE),索引表!$I$18:$L$30,2,FALSE)*VLOOKUP($U1412,索引表!E:F,2,FALSE),IF($U1412="小怪",0.738,"")),0)</f>
        <v/>
      </c>
      <c r="AD1412" s="26" t="str">
        <f ca="1">IFERROR(IFERROR(VLOOKUP($V1412,索引表!$L$7:$O$13,3,FALSE)*VLOOKUP(VLOOKUP($G1412,索引表!$R:$U,4,FALSE),索引表!$I$18:$L$30,3,FALSE)*VLOOKUP($U1412,索引表!G:H,2,FALSE)*0.3,IF($U1412="小怪",0.2,"")),0)</f>
        <v/>
      </c>
      <c r="AE1412" s="3" t="str">
        <f ca="1">IF(V1412="N08",索引表!$D$12,IFERROR(VLOOKUP(AM1412,索引表!$I$3:$J$5,2,FALSE)*VLOOKUP(AN1412,索引表!$L$7:$O$13,4,FALSE)*VLOOKUP(VLOOKUP(Y1412,索引表!$R:$U,4,FALSE),索引表!$I$18:$L$30,4,FALSE),IF(AN1412="小怪",1*3.45*0.9*0.9,"")))</f>
        <v/>
      </c>
    </row>
    <row r="1413" spans="1:31" x14ac:dyDescent="0.2">
      <c r="A1413" s="3" t="s">
        <v>1457</v>
      </c>
      <c r="B1413" s="3" t="str">
        <f t="shared" si="29"/>
        <v>P40</v>
      </c>
      <c r="C1413" s="3" t="s">
        <v>532</v>
      </c>
      <c r="D1413" s="3" t="s">
        <v>543</v>
      </c>
      <c r="E1413" t="str">
        <f t="shared" si="28"/>
        <v>M22P40U01N08</v>
      </c>
      <c r="F1413" s="26">
        <f ca="1">IFERROR(VLOOKUP(G1413,模型表!C:U,19,0),0)</f>
        <v>0</v>
      </c>
      <c r="H1413" s="26" t="str">
        <f ca="1">IFERROR(IF($F1413=0,"",(VLOOKUP(RIGHT(A1413,2)+0,难度表!B:F,3,FALSE)*K1413+N1413)),0)</f>
        <v/>
      </c>
      <c r="I1413" s="26" t="str">
        <f ca="1">IFERROR(IF($F1413=0,"",(VLOOKUP(RIGHT(B1413,2)+0,难度表!B:F,4,FALSE)*L1413+O1413)),0)</f>
        <v/>
      </c>
      <c r="J1413" s="26" t="str">
        <f ca="1">IFERROR(IF($F1413=0,"",(VLOOKUP(RIGHT(B1413,2)+0,难度表!B:F,5,FALSE)*M1413+P1413)),0)</f>
        <v/>
      </c>
      <c r="K1413" s="26" t="s">
        <v>1081</v>
      </c>
      <c r="L1413" s="26" t="s">
        <v>1081</v>
      </c>
      <c r="M1413" s="3"/>
      <c r="N1413" s="26">
        <v>0</v>
      </c>
      <c r="O1413" s="26">
        <v>0</v>
      </c>
      <c r="P1413" s="26">
        <v>0</v>
      </c>
      <c r="Q1413" s="26">
        <v>0</v>
      </c>
      <c r="R1413" s="59" t="s">
        <v>845</v>
      </c>
      <c r="S1413" s="26">
        <v>1</v>
      </c>
      <c r="T1413" s="26">
        <v>0</v>
      </c>
      <c r="U1413" s="26">
        <f ca="1">IFERROR(VLOOKUP(G1413,模型表!$C:$T,18,FALSE),0)</f>
        <v>0</v>
      </c>
      <c r="V1413" s="26">
        <f>IFERROR(VLOOKUP(G1413,模型表!$C:$J,8,FALSE),0)</f>
        <v>0</v>
      </c>
      <c r="W1413" s="26" t="s">
        <v>1081</v>
      </c>
      <c r="X1413" s="26" t="s">
        <v>1097</v>
      </c>
      <c r="Y1413" s="26" t="str" cm="1">
        <f t="array" aca="1" ref="Y1413" ca="1">INDEX(E:E,SMALL(IF($F$2:$F$3000,ROW($2:$3000),4^8),ROW(A1412)))&amp;""</f>
        <v/>
      </c>
      <c r="Z1413" s="26" t="str">
        <f t="shared" ca="1" si="30"/>
        <v/>
      </c>
      <c r="AA1413" s="26" t="str">
        <f t="shared" ca="1" si="31"/>
        <v/>
      </c>
      <c r="AC1413" s="26" t="str">
        <f ca="1">IFERROR(IFERROR(VLOOKUP($V1413,索引表!$L$7:$O$13,2,FALSE)*VLOOKUP(VLOOKUP($G1413,索引表!$R:$U,4,FALSE),索引表!$I$18:$L$30,2,FALSE)*VLOOKUP($U1413,索引表!E:F,2,FALSE),IF($U1413="小怪",0.738,"")),0)</f>
        <v/>
      </c>
      <c r="AD1413" s="26" t="str">
        <f ca="1">IFERROR(IFERROR(VLOOKUP($V1413,索引表!$L$7:$O$13,3,FALSE)*VLOOKUP(VLOOKUP($G1413,索引表!$R:$U,4,FALSE),索引表!$I$18:$L$30,3,FALSE)*VLOOKUP($U1413,索引表!G:H,2,FALSE)*0.3,IF($U1413="小怪",0.2,"")),0)</f>
        <v/>
      </c>
      <c r="AE1413" s="3"/>
    </row>
    <row r="1414" spans="1:31" x14ac:dyDescent="0.2">
      <c r="A1414" s="3" t="s">
        <v>1457</v>
      </c>
      <c r="B1414" s="3" t="str">
        <f t="shared" si="29"/>
        <v>P40</v>
      </c>
      <c r="C1414" s="3" t="s">
        <v>532</v>
      </c>
      <c r="D1414" s="3" t="s">
        <v>544</v>
      </c>
      <c r="E1414" t="str">
        <f t="shared" si="28"/>
        <v>M22P40U01N09</v>
      </c>
      <c r="F1414" s="26">
        <f ca="1">IFERROR(VLOOKUP(G1414,模型表!C:U,19,0),0)</f>
        <v>0</v>
      </c>
      <c r="H1414" s="26" t="str">
        <f ca="1">IFERROR(IF($F1414=0,"",(VLOOKUP(RIGHT(A1414,2)+0,难度表!B:F,3,FALSE)*K1414+N1414)),0)</f>
        <v/>
      </c>
      <c r="I1414" s="26" t="str">
        <f ca="1">IFERROR(IF($F1414=0,"",(VLOOKUP(RIGHT(B1414,2)+0,难度表!B:F,4,FALSE)*L1414+O1414)),0)</f>
        <v/>
      </c>
      <c r="J1414" s="26" t="str">
        <f ca="1">IFERROR(IF($F1414=0,"",(VLOOKUP(RIGHT(B1414,2)+0,难度表!B:F,5,FALSE)*M1414+P1414)),0)</f>
        <v/>
      </c>
      <c r="K1414" s="26" t="s">
        <v>1081</v>
      </c>
      <c r="L1414" s="26" t="s">
        <v>1081</v>
      </c>
      <c r="M1414" s="3" t="s">
        <v>1081</v>
      </c>
      <c r="N1414" s="26">
        <v>0</v>
      </c>
      <c r="O1414" s="26">
        <v>0</v>
      </c>
      <c r="P1414" s="26">
        <v>0</v>
      </c>
      <c r="Q1414" s="26">
        <v>0</v>
      </c>
      <c r="R1414" s="58" t="s">
        <v>545</v>
      </c>
      <c r="S1414" s="26">
        <v>1</v>
      </c>
      <c r="T1414" s="26">
        <v>0</v>
      </c>
      <c r="U1414" s="26">
        <f ca="1">IFERROR(VLOOKUP(G1414,模型表!$C:$T,18,FALSE),0)</f>
        <v>0</v>
      </c>
      <c r="V1414" s="26">
        <f>IFERROR(VLOOKUP(G1414,模型表!$C:$J,8,FALSE),0)</f>
        <v>0</v>
      </c>
      <c r="W1414" s="26" t="s">
        <v>1081</v>
      </c>
      <c r="X1414" s="26" t="s">
        <v>1097</v>
      </c>
      <c r="Y1414" s="26" t="str" cm="1">
        <f t="array" aca="1" ref="Y1414" ca="1">INDEX(E:E,SMALL(IF($F$2:$F$3000,ROW($2:$3000),4^8),ROW(A1413)))&amp;""</f>
        <v/>
      </c>
      <c r="Z1414" s="26" t="str">
        <f t="shared" ca="1" si="30"/>
        <v/>
      </c>
      <c r="AA1414" s="26" t="str">
        <f t="shared" ca="1" si="31"/>
        <v/>
      </c>
      <c r="AC1414" s="26" t="str">
        <f ca="1">IFERROR(IFERROR(VLOOKUP($V1414,索引表!$L$7:$O$13,2,FALSE)*VLOOKUP(VLOOKUP($G1414,索引表!$R:$U,4,FALSE),索引表!$I$18:$L$30,2,FALSE)*VLOOKUP($U1414,索引表!E:F,2,FALSE),IF($U1414="小怪",0.738,"")),0)</f>
        <v/>
      </c>
      <c r="AD1414" s="26" t="str">
        <f ca="1">IFERROR(IFERROR(VLOOKUP($V1414,索引表!$L$7:$O$13,3,FALSE)*VLOOKUP(VLOOKUP($G1414,索引表!$R:$U,4,FALSE),索引表!$I$18:$L$30,3,FALSE)*VLOOKUP($U1414,索引表!G:H,2,FALSE)*0.3,IF($U1414="小怪",0.2,"")),0)</f>
        <v/>
      </c>
      <c r="AE1414" s="3" t="str">
        <f ca="1">IF(V1414="N08",索引表!$D$12,IFERROR(VLOOKUP(AM1414,索引表!$I$3:$J$5,2,FALSE)*VLOOKUP(AN1414,索引表!$L$7:$O$13,4,FALSE)*VLOOKUP(VLOOKUP(Y1414,索引表!$R:$U,4,FALSE),索引表!$I$18:$L$30,4,FALSE),IF(AN1414="小怪",1*3.45*0.9*0.9,"")))</f>
        <v/>
      </c>
    </row>
    <row r="1415" spans="1:31" x14ac:dyDescent="0.2">
      <c r="A1415" s="3" t="s">
        <v>1457</v>
      </c>
      <c r="B1415" s="3" t="str">
        <f t="shared" si="29"/>
        <v>P40</v>
      </c>
      <c r="C1415" s="3" t="s">
        <v>539</v>
      </c>
      <c r="D1415" s="3" t="s">
        <v>533</v>
      </c>
      <c r="E1415" t="str">
        <f t="shared" si="28"/>
        <v>M22P40U02N01</v>
      </c>
      <c r="F1415" s="26">
        <f ca="1">IFERROR(VLOOKUP(G1415,模型表!C:U,19,0),0)</f>
        <v>0</v>
      </c>
      <c r="H1415" s="26" t="str">
        <f ca="1">IFERROR(IF($F1415=0,"",(VLOOKUP(RIGHT(A1415,2)+0,难度表!B:F,3,FALSE)*K1415+N1415)),0)</f>
        <v/>
      </c>
      <c r="I1415" s="26" t="str">
        <f ca="1">IFERROR(IF($F1415=0,"",(VLOOKUP(RIGHT(B1415,2)+0,难度表!B:F,4,FALSE)*L1415+O1415)),0)</f>
        <v/>
      </c>
      <c r="J1415" s="26" t="str">
        <f ca="1">IFERROR(IF($F1415=0,"",(VLOOKUP(RIGHT(B1415,2)+0,难度表!B:F,5,FALSE)*M1415+P1415)),0)</f>
        <v/>
      </c>
      <c r="K1415" s="26" t="s">
        <v>1081</v>
      </c>
      <c r="L1415" s="26" t="s">
        <v>1081</v>
      </c>
      <c r="M1415" s="3" t="s">
        <v>1081</v>
      </c>
      <c r="N1415" s="26">
        <v>0</v>
      </c>
      <c r="O1415" s="26">
        <v>0</v>
      </c>
      <c r="P1415" s="26">
        <v>0</v>
      </c>
      <c r="Q1415" s="26">
        <v>0</v>
      </c>
      <c r="R1415" s="58" t="s">
        <v>545</v>
      </c>
      <c r="S1415" s="26">
        <v>1</v>
      </c>
      <c r="T1415" s="26">
        <v>0</v>
      </c>
      <c r="U1415" s="26">
        <f ca="1">IFERROR(VLOOKUP(G1415,模型表!$C:$T,18,FALSE),0)</f>
        <v>0</v>
      </c>
      <c r="V1415" s="26">
        <f>IFERROR(VLOOKUP(G1415,模型表!$C:$J,8,FALSE),0)</f>
        <v>0</v>
      </c>
      <c r="W1415" s="26" t="s">
        <v>1081</v>
      </c>
      <c r="X1415" s="26" t="s">
        <v>1097</v>
      </c>
      <c r="Y1415" s="26" t="str" cm="1">
        <f t="array" aca="1" ref="Y1415" ca="1">INDEX(E:E,SMALL(IF($F$2:$F$3000,ROW($2:$3000),4^8),ROW(A1414)))&amp;""</f>
        <v/>
      </c>
      <c r="Z1415" s="26" t="str">
        <f t="shared" ca="1" si="30"/>
        <v/>
      </c>
      <c r="AA1415" s="26" t="str">
        <f t="shared" ca="1" si="31"/>
        <v/>
      </c>
      <c r="AC1415" s="26" t="str">
        <f ca="1">IFERROR(IFERROR(VLOOKUP($V1415,索引表!$L$7:$O$13,2,FALSE)*VLOOKUP(VLOOKUP($G1415,索引表!$R:$U,4,FALSE),索引表!$I$18:$L$30,2,FALSE)*VLOOKUP($U1415,索引表!E:F,2,FALSE),IF($U1415="小怪",0.738,"")),0)</f>
        <v/>
      </c>
      <c r="AD1415" s="26" t="str">
        <f ca="1">IFERROR(IFERROR(VLOOKUP($V1415,索引表!$L$7:$O$13,3,FALSE)*VLOOKUP(VLOOKUP($G1415,索引表!$R:$U,4,FALSE),索引表!$I$18:$L$30,3,FALSE)*VLOOKUP($U1415,索引表!G:H,2,FALSE)*0.3,IF($U1415="小怪",0.2,"")),0)</f>
        <v/>
      </c>
      <c r="AE1415" s="3" t="str">
        <f ca="1">IF(V1415="N08",索引表!$D$12,IFERROR(VLOOKUP(AM1415,索引表!$I$3:$J$5,2,FALSE)*VLOOKUP(AN1415,索引表!$L$7:$O$13,4,FALSE)*VLOOKUP(VLOOKUP(Y1415,索引表!$R:$U,4,FALSE),索引表!$I$18:$L$30,4,FALSE),IF(AN1415="小怪",1*3.45*0.9*0.9,"")))</f>
        <v/>
      </c>
    </row>
    <row r="1416" spans="1:31" x14ac:dyDescent="0.2">
      <c r="A1416" s="3" t="s">
        <v>1457</v>
      </c>
      <c r="B1416" s="3" t="str">
        <f t="shared" si="29"/>
        <v>P40</v>
      </c>
      <c r="C1416" s="3" t="s">
        <v>539</v>
      </c>
      <c r="D1416" s="3" t="s">
        <v>534</v>
      </c>
      <c r="E1416" t="str">
        <f t="shared" si="28"/>
        <v>M22P40U02N02</v>
      </c>
      <c r="F1416" s="26">
        <f ca="1">IFERROR(VLOOKUP(G1416,模型表!C:U,19,0),0)</f>
        <v>0</v>
      </c>
      <c r="H1416" s="26" t="str">
        <f ca="1">IFERROR(IF($F1416=0,"",(VLOOKUP(RIGHT(A1416,2)+0,难度表!B:F,3,FALSE)*K1416+N1416)),0)</f>
        <v/>
      </c>
      <c r="I1416" s="26" t="str">
        <f ca="1">IFERROR(IF($F1416=0,"",(VLOOKUP(RIGHT(B1416,2)+0,难度表!B:F,4,FALSE)*L1416+O1416)),0)</f>
        <v/>
      </c>
      <c r="J1416" s="26" t="str">
        <f ca="1">IFERROR(IF($F1416=0,"",(VLOOKUP(RIGHT(B1416,2)+0,难度表!B:F,5,FALSE)*M1416+P1416)),0)</f>
        <v/>
      </c>
      <c r="K1416" s="26" t="s">
        <v>1081</v>
      </c>
      <c r="L1416" s="26" t="s">
        <v>1081</v>
      </c>
      <c r="M1416" s="3" t="s">
        <v>1081</v>
      </c>
      <c r="N1416" s="26">
        <v>0</v>
      </c>
      <c r="O1416" s="26">
        <v>0</v>
      </c>
      <c r="P1416" s="26">
        <v>0</v>
      </c>
      <c r="Q1416" s="26">
        <v>0</v>
      </c>
      <c r="R1416" s="58" t="s">
        <v>545</v>
      </c>
      <c r="S1416" s="26">
        <v>1</v>
      </c>
      <c r="T1416" s="26">
        <v>0</v>
      </c>
      <c r="U1416" s="26">
        <f ca="1">IFERROR(VLOOKUP(G1416,模型表!$C:$T,18,FALSE),0)</f>
        <v>0</v>
      </c>
      <c r="V1416" s="26">
        <f>IFERROR(VLOOKUP(G1416,模型表!$C:$J,8,FALSE),0)</f>
        <v>0</v>
      </c>
      <c r="W1416" s="26" t="s">
        <v>1081</v>
      </c>
      <c r="X1416" s="26" t="s">
        <v>1097</v>
      </c>
      <c r="Y1416" s="26" t="str" cm="1">
        <f t="array" aca="1" ref="Y1416" ca="1">INDEX(E:E,SMALL(IF($F$2:$F$3000,ROW($2:$3000),4^8),ROW(A1415)))&amp;""</f>
        <v/>
      </c>
      <c r="Z1416" s="26" t="str">
        <f t="shared" ca="1" si="30"/>
        <v/>
      </c>
      <c r="AA1416" s="26" t="str">
        <f t="shared" ca="1" si="31"/>
        <v/>
      </c>
      <c r="AC1416" s="26" t="str">
        <f ca="1">IFERROR(IFERROR(VLOOKUP($V1416,索引表!$L$7:$O$13,2,FALSE)*VLOOKUP(VLOOKUP($G1416,索引表!$R:$U,4,FALSE),索引表!$I$18:$L$30,2,FALSE)*VLOOKUP($U1416,索引表!E:F,2,FALSE),IF($U1416="小怪",0.738,"")),0)</f>
        <v/>
      </c>
      <c r="AD1416" s="26" t="str">
        <f ca="1">IFERROR(IFERROR(VLOOKUP($V1416,索引表!$L$7:$O$13,3,FALSE)*VLOOKUP(VLOOKUP($G1416,索引表!$R:$U,4,FALSE),索引表!$I$18:$L$30,3,FALSE)*VLOOKUP($U1416,索引表!G:H,2,FALSE)*0.3,IF($U1416="小怪",0.2,"")),0)</f>
        <v/>
      </c>
      <c r="AE1416" s="3" t="str">
        <f ca="1">IF(V1416="N08",索引表!$D$12,IFERROR(VLOOKUP(AM1416,索引表!$I$3:$J$5,2,FALSE)*VLOOKUP(AN1416,索引表!$L$7:$O$13,4,FALSE)*VLOOKUP(VLOOKUP(Y1416,索引表!$R:$U,4,FALSE),索引表!$I$18:$L$30,4,FALSE),IF(AN1416="小怪",1*3.45*0.9*0.9,"")))</f>
        <v/>
      </c>
    </row>
    <row r="1417" spans="1:31" x14ac:dyDescent="0.2">
      <c r="A1417" s="3" t="s">
        <v>1457</v>
      </c>
      <c r="B1417" s="3" t="str">
        <f t="shared" si="29"/>
        <v>P40</v>
      </c>
      <c r="C1417" s="3" t="s">
        <v>539</v>
      </c>
      <c r="D1417" s="3" t="s">
        <v>535</v>
      </c>
      <c r="E1417" t="str">
        <f t="shared" si="28"/>
        <v>M22P40U02N03</v>
      </c>
      <c r="F1417" s="26">
        <f ca="1">IFERROR(VLOOKUP(G1417,模型表!C:U,19,0),0)</f>
        <v>0</v>
      </c>
      <c r="H1417" s="26" t="str">
        <f ca="1">IFERROR(IF($F1417=0,"",(VLOOKUP(RIGHT(A1417,2)+0,难度表!B:F,3,FALSE)*K1417+N1417)),0)</f>
        <v/>
      </c>
      <c r="I1417" s="26" t="str">
        <f ca="1">IFERROR(IF($F1417=0,"",(VLOOKUP(RIGHT(B1417,2)+0,难度表!B:F,4,FALSE)*L1417+O1417)),0)</f>
        <v/>
      </c>
      <c r="J1417" s="26" t="str">
        <f ca="1">IFERROR(IF($F1417=0,"",(VLOOKUP(RIGHT(B1417,2)+0,难度表!B:F,5,FALSE)*M1417+P1417)),0)</f>
        <v/>
      </c>
      <c r="K1417" s="26" t="s">
        <v>1081</v>
      </c>
      <c r="L1417" s="26" t="s">
        <v>1081</v>
      </c>
      <c r="M1417" s="3" t="s">
        <v>1081</v>
      </c>
      <c r="N1417" s="26">
        <v>0</v>
      </c>
      <c r="O1417" s="26">
        <v>0</v>
      </c>
      <c r="P1417" s="26">
        <v>0</v>
      </c>
      <c r="Q1417" s="26">
        <v>0</v>
      </c>
      <c r="R1417" s="58" t="s">
        <v>545</v>
      </c>
      <c r="S1417" s="26">
        <v>1</v>
      </c>
      <c r="T1417" s="26">
        <v>0</v>
      </c>
      <c r="U1417" s="26">
        <f ca="1">IFERROR(VLOOKUP(G1417,模型表!$C:$T,18,FALSE),0)</f>
        <v>0</v>
      </c>
      <c r="V1417" s="26">
        <f>IFERROR(VLOOKUP(G1417,模型表!$C:$J,8,FALSE),0)</f>
        <v>0</v>
      </c>
      <c r="W1417" s="26" t="s">
        <v>1081</v>
      </c>
      <c r="X1417" s="26" t="s">
        <v>1097</v>
      </c>
      <c r="Y1417" s="26" t="str" cm="1">
        <f t="array" aca="1" ref="Y1417" ca="1">INDEX(E:E,SMALL(IF($F$2:$F$3000,ROW($2:$3000),4^8),ROW(A1416)))&amp;""</f>
        <v/>
      </c>
      <c r="Z1417" s="26" t="str">
        <f t="shared" ca="1" si="30"/>
        <v/>
      </c>
      <c r="AA1417" s="26" t="str">
        <f t="shared" ca="1" si="31"/>
        <v/>
      </c>
      <c r="AC1417" s="26" t="str">
        <f ca="1">IFERROR(IFERROR(VLOOKUP($V1417,索引表!$L$7:$O$13,2,FALSE)*VLOOKUP(VLOOKUP($G1417,索引表!$R:$U,4,FALSE),索引表!$I$18:$L$30,2,FALSE)*VLOOKUP($U1417,索引表!E:F,2,FALSE),IF($U1417="小怪",0.738,"")),0)</f>
        <v/>
      </c>
      <c r="AD1417" s="26" t="str">
        <f ca="1">IFERROR(IFERROR(VLOOKUP($V1417,索引表!$L$7:$O$13,3,FALSE)*VLOOKUP(VLOOKUP($G1417,索引表!$R:$U,4,FALSE),索引表!$I$18:$L$30,3,FALSE)*VLOOKUP($U1417,索引表!G:H,2,FALSE)*0.3,IF($U1417="小怪",0.2,"")),0)</f>
        <v/>
      </c>
      <c r="AE1417" s="3" t="str">
        <f ca="1">IF(V1417="N08",索引表!$D$12,IFERROR(VLOOKUP(AM1417,索引表!$I$3:$J$5,2,FALSE)*VLOOKUP(AN1417,索引表!$L$7:$O$13,4,FALSE)*VLOOKUP(VLOOKUP(Y1417,索引表!$R:$U,4,FALSE),索引表!$I$18:$L$30,4,FALSE),IF(AN1417="小怪",1*3.45*0.9*0.9,"")))</f>
        <v/>
      </c>
    </row>
    <row r="1418" spans="1:31" x14ac:dyDescent="0.2">
      <c r="A1418" s="3" t="s">
        <v>1457</v>
      </c>
      <c r="B1418" s="3" t="str">
        <f t="shared" si="29"/>
        <v>P40</v>
      </c>
      <c r="C1418" s="3" t="s">
        <v>539</v>
      </c>
      <c r="D1418" s="3" t="s">
        <v>536</v>
      </c>
      <c r="E1418" t="str">
        <f t="shared" si="28"/>
        <v>M22P40U02N04</v>
      </c>
      <c r="F1418" s="26">
        <f ca="1">IFERROR(VLOOKUP(G1418,模型表!C:U,19,0),0)</f>
        <v>0</v>
      </c>
      <c r="H1418" s="26" t="str">
        <f ca="1">IFERROR(IF($F1418=0,"",(VLOOKUP(RIGHT(A1418,2)+0,难度表!B:F,3,FALSE)*K1418+N1418)),0)</f>
        <v/>
      </c>
      <c r="I1418" s="26" t="str">
        <f ca="1">IFERROR(IF($F1418=0,"",(VLOOKUP(RIGHT(B1418,2)+0,难度表!B:F,4,FALSE)*L1418+O1418)),0)</f>
        <v/>
      </c>
      <c r="J1418" s="26" t="str">
        <f ca="1">IFERROR(IF($F1418=0,"",(VLOOKUP(RIGHT(B1418,2)+0,难度表!B:F,5,FALSE)*M1418+P1418)),0)</f>
        <v/>
      </c>
      <c r="K1418" s="26" t="s">
        <v>1081</v>
      </c>
      <c r="L1418" s="26" t="s">
        <v>1081</v>
      </c>
      <c r="M1418" s="3" t="s">
        <v>1081</v>
      </c>
      <c r="N1418" s="26">
        <v>0</v>
      </c>
      <c r="O1418" s="26">
        <v>0</v>
      </c>
      <c r="P1418" s="26">
        <v>0</v>
      </c>
      <c r="Q1418" s="26">
        <v>0</v>
      </c>
      <c r="R1418" s="58" t="s">
        <v>545</v>
      </c>
      <c r="S1418" s="26">
        <v>1</v>
      </c>
      <c r="T1418" s="26">
        <v>0</v>
      </c>
      <c r="U1418" s="26">
        <f ca="1">IFERROR(VLOOKUP(G1418,模型表!$C:$T,18,FALSE),0)</f>
        <v>0</v>
      </c>
      <c r="V1418" s="26">
        <f>IFERROR(VLOOKUP(G1418,模型表!$C:$J,8,FALSE),0)</f>
        <v>0</v>
      </c>
      <c r="W1418" s="26" t="s">
        <v>1081</v>
      </c>
      <c r="X1418" s="26" t="s">
        <v>1097</v>
      </c>
      <c r="Y1418" s="26" t="str" cm="1">
        <f t="array" aca="1" ref="Y1418" ca="1">INDEX(E:E,SMALL(IF($F$2:$F$3000,ROW($2:$3000),4^8),ROW(A1417)))&amp;""</f>
        <v/>
      </c>
      <c r="Z1418" s="26" t="str">
        <f t="shared" ca="1" si="30"/>
        <v/>
      </c>
      <c r="AA1418" s="26" t="str">
        <f t="shared" ca="1" si="31"/>
        <v/>
      </c>
      <c r="AC1418" s="26" t="str">
        <f ca="1">IFERROR(IFERROR(VLOOKUP($V1418,索引表!$L$7:$O$13,2,FALSE)*VLOOKUP(VLOOKUP($G1418,索引表!$R:$U,4,FALSE),索引表!$I$18:$L$30,2,FALSE)*VLOOKUP($U1418,索引表!E:F,2,FALSE),IF($U1418="小怪",0.738,"")),0)</f>
        <v/>
      </c>
      <c r="AD1418" s="26" t="str">
        <f ca="1">IFERROR(IFERROR(VLOOKUP($V1418,索引表!$L$7:$O$13,3,FALSE)*VLOOKUP(VLOOKUP($G1418,索引表!$R:$U,4,FALSE),索引表!$I$18:$L$30,3,FALSE)*VLOOKUP($U1418,索引表!G:H,2,FALSE)*0.3,IF($U1418="小怪",0.2,"")),0)</f>
        <v/>
      </c>
      <c r="AE1418" s="3" t="str">
        <f ca="1">IF(V1418="N08",索引表!$D$12,IFERROR(VLOOKUP(AM1418,索引表!$I$3:$J$5,2,FALSE)*VLOOKUP(AN1418,索引表!$L$7:$O$13,4,FALSE)*VLOOKUP(VLOOKUP(Y1418,索引表!$R:$U,4,FALSE),索引表!$I$18:$L$30,4,FALSE),IF(AN1418="小怪",1*3.45*0.9*0.9,"")))</f>
        <v/>
      </c>
    </row>
    <row r="1419" spans="1:31" x14ac:dyDescent="0.2">
      <c r="A1419" s="3" t="s">
        <v>1457</v>
      </c>
      <c r="B1419" s="3" t="str">
        <f t="shared" si="29"/>
        <v>P40</v>
      </c>
      <c r="C1419" s="3" t="s">
        <v>539</v>
      </c>
      <c r="D1419" s="3" t="s">
        <v>537</v>
      </c>
      <c r="E1419" t="str">
        <f t="shared" si="28"/>
        <v>M22P40U02N05</v>
      </c>
      <c r="F1419" s="26">
        <f ca="1">IFERROR(VLOOKUP(G1419,模型表!C:U,19,0),0)</f>
        <v>0</v>
      </c>
      <c r="H1419" s="26" t="str">
        <f ca="1">IFERROR(IF($F1419=0,"",(VLOOKUP(RIGHT(A1419,2)+0,难度表!B:F,3,FALSE)*K1419+N1419)),0)</f>
        <v/>
      </c>
      <c r="I1419" s="26" t="str">
        <f ca="1">IFERROR(IF($F1419=0,"",(VLOOKUP(RIGHT(B1419,2)+0,难度表!B:F,4,FALSE)*L1419+O1419)),0)</f>
        <v/>
      </c>
      <c r="J1419" s="26" t="str">
        <f ca="1">IFERROR(IF($F1419=0,"",(VLOOKUP(RIGHT(B1419,2)+0,难度表!B:F,5,FALSE)*M1419+P1419)),0)</f>
        <v/>
      </c>
      <c r="K1419" s="26" t="s">
        <v>1081</v>
      </c>
      <c r="L1419" s="26" t="s">
        <v>1081</v>
      </c>
      <c r="M1419" s="3" t="s">
        <v>1081</v>
      </c>
      <c r="N1419" s="26">
        <v>0</v>
      </c>
      <c r="O1419" s="26">
        <v>0</v>
      </c>
      <c r="P1419" s="26">
        <v>0</v>
      </c>
      <c r="Q1419" s="26">
        <v>0</v>
      </c>
      <c r="R1419" s="58" t="s">
        <v>545</v>
      </c>
      <c r="S1419" s="26">
        <v>1</v>
      </c>
      <c r="T1419" s="26">
        <v>0</v>
      </c>
      <c r="U1419" s="26">
        <f ca="1">IFERROR(VLOOKUP(G1419,模型表!$C:$T,18,FALSE),0)</f>
        <v>0</v>
      </c>
      <c r="V1419" s="26">
        <f>IFERROR(VLOOKUP(G1419,模型表!$C:$J,8,FALSE),0)</f>
        <v>0</v>
      </c>
      <c r="W1419" s="26" t="s">
        <v>1081</v>
      </c>
      <c r="X1419" s="26" t="s">
        <v>1097</v>
      </c>
      <c r="Y1419" s="26" t="str" cm="1">
        <f t="array" aca="1" ref="Y1419" ca="1">INDEX(E:E,SMALL(IF($F$2:$F$3000,ROW($2:$3000),4^8),ROW(A1418)))&amp;""</f>
        <v/>
      </c>
      <c r="Z1419" s="26" t="str">
        <f t="shared" ca="1" si="30"/>
        <v/>
      </c>
      <c r="AA1419" s="26" t="str">
        <f t="shared" ca="1" si="31"/>
        <v/>
      </c>
      <c r="AC1419" s="26" t="str">
        <f ca="1">IFERROR(IFERROR(VLOOKUP($V1419,索引表!$L$7:$O$13,2,FALSE)*VLOOKUP(VLOOKUP($G1419,索引表!$R:$U,4,FALSE),索引表!$I$18:$L$30,2,FALSE)*VLOOKUP($U1419,索引表!E:F,2,FALSE),IF($U1419="小怪",0.738,"")),0)</f>
        <v/>
      </c>
      <c r="AD1419" s="26" t="str">
        <f ca="1">IFERROR(IFERROR(VLOOKUP($V1419,索引表!$L$7:$O$13,3,FALSE)*VLOOKUP(VLOOKUP($G1419,索引表!$R:$U,4,FALSE),索引表!$I$18:$L$30,3,FALSE)*VLOOKUP($U1419,索引表!G:H,2,FALSE)*0.3,IF($U1419="小怪",0.2,"")),0)</f>
        <v/>
      </c>
      <c r="AE1419" s="3" t="str">
        <f ca="1">IF(V1419="N08",索引表!$D$12,IFERROR(VLOOKUP(AM1419,索引表!$I$3:$J$5,2,FALSE)*VLOOKUP(AN1419,索引表!$L$7:$O$13,4,FALSE)*VLOOKUP(VLOOKUP(Y1419,索引表!$R:$U,4,FALSE),索引表!$I$18:$L$30,4,FALSE),IF(AN1419="小怪",1*3.45*0.9*0.9,"")))</f>
        <v/>
      </c>
    </row>
    <row r="1420" spans="1:31" x14ac:dyDescent="0.2">
      <c r="A1420" s="3" t="s">
        <v>1457</v>
      </c>
      <c r="B1420" s="3" t="str">
        <f t="shared" si="29"/>
        <v>P40</v>
      </c>
      <c r="C1420" s="3" t="s">
        <v>539</v>
      </c>
      <c r="D1420" s="3" t="s">
        <v>538</v>
      </c>
      <c r="E1420" t="str">
        <f t="shared" si="28"/>
        <v>M22P40U02N06</v>
      </c>
      <c r="F1420" s="26">
        <f ca="1">IFERROR(VLOOKUP(G1420,模型表!C:U,19,0),0)</f>
        <v>0</v>
      </c>
      <c r="H1420" s="26" t="str">
        <f ca="1">IFERROR(IF($F1420=0,"",(VLOOKUP(RIGHT(A1420,2)+0,难度表!B:F,3,FALSE)*K1420+N1420)),0)</f>
        <v/>
      </c>
      <c r="I1420" s="26" t="str">
        <f ca="1">IFERROR(IF($F1420=0,"",(VLOOKUP(RIGHT(B1420,2)+0,难度表!B:F,4,FALSE)*L1420+O1420)),0)</f>
        <v/>
      </c>
      <c r="J1420" s="26" t="str">
        <f ca="1">IFERROR(IF($F1420=0,"",(VLOOKUP(RIGHT(B1420,2)+0,难度表!B:F,5,FALSE)*M1420+P1420)),0)</f>
        <v/>
      </c>
      <c r="K1420" s="26" t="s">
        <v>1081</v>
      </c>
      <c r="L1420" s="26" t="s">
        <v>1081</v>
      </c>
      <c r="M1420" s="3" t="s">
        <v>1081</v>
      </c>
      <c r="N1420" s="26">
        <v>0</v>
      </c>
      <c r="O1420" s="26">
        <v>0</v>
      </c>
      <c r="P1420" s="26">
        <v>0</v>
      </c>
      <c r="Q1420" s="26">
        <v>0</v>
      </c>
      <c r="R1420" s="58" t="s">
        <v>545</v>
      </c>
      <c r="S1420" s="26">
        <v>1</v>
      </c>
      <c r="T1420" s="26">
        <v>0</v>
      </c>
      <c r="U1420" s="26">
        <f ca="1">IFERROR(VLOOKUP(G1420,模型表!$C:$T,18,FALSE),0)</f>
        <v>0</v>
      </c>
      <c r="V1420" s="26">
        <f>IFERROR(VLOOKUP(G1420,模型表!$C:$J,8,FALSE),0)</f>
        <v>0</v>
      </c>
      <c r="W1420" s="26" t="s">
        <v>1081</v>
      </c>
      <c r="X1420" s="26" t="s">
        <v>1097</v>
      </c>
      <c r="Y1420" s="26" t="str" cm="1">
        <f t="array" aca="1" ref="Y1420" ca="1">INDEX(E:E,SMALL(IF($F$2:$F$3000,ROW($2:$3000),4^8),ROW(A1419)))&amp;""</f>
        <v/>
      </c>
      <c r="Z1420" s="26" t="str">
        <f t="shared" ca="1" si="30"/>
        <v/>
      </c>
      <c r="AA1420" s="26" t="str">
        <f t="shared" ca="1" si="31"/>
        <v/>
      </c>
      <c r="AC1420" s="26" t="str">
        <f ca="1">IFERROR(IFERROR(VLOOKUP($V1420,索引表!$L$7:$O$13,2,FALSE)*VLOOKUP(VLOOKUP($G1420,索引表!$R:$U,4,FALSE),索引表!$I$18:$L$30,2,FALSE)*VLOOKUP($U1420,索引表!E:F,2,FALSE),IF($U1420="小怪",0.738,"")),0)</f>
        <v/>
      </c>
      <c r="AD1420" s="26" t="str">
        <f ca="1">IFERROR(IFERROR(VLOOKUP($V1420,索引表!$L$7:$O$13,3,FALSE)*VLOOKUP(VLOOKUP($G1420,索引表!$R:$U,4,FALSE),索引表!$I$18:$L$30,3,FALSE)*VLOOKUP($U1420,索引表!G:H,2,FALSE)*0.3,IF($U1420="小怪",0.2,"")),0)</f>
        <v/>
      </c>
      <c r="AE1420" s="3" t="str">
        <f ca="1">IF(V1420="N08",索引表!$D$12,IFERROR(VLOOKUP(AM1420,索引表!$I$3:$J$5,2,FALSE)*VLOOKUP(AN1420,索引表!$L$7:$O$13,4,FALSE)*VLOOKUP(VLOOKUP(Y1420,索引表!$R:$U,4,FALSE),索引表!$I$18:$L$30,4,FALSE),IF(AN1420="小怪",1*3.45*0.9*0.9,"")))</f>
        <v/>
      </c>
    </row>
    <row r="1421" spans="1:31" x14ac:dyDescent="0.2">
      <c r="A1421" s="3" t="s">
        <v>1457</v>
      </c>
      <c r="B1421" s="3" t="str">
        <f t="shared" si="29"/>
        <v>P40</v>
      </c>
      <c r="C1421" s="3" t="s">
        <v>539</v>
      </c>
      <c r="D1421" s="3" t="s">
        <v>542</v>
      </c>
      <c r="E1421" t="str">
        <f t="shared" si="28"/>
        <v>M22P40U02N07</v>
      </c>
      <c r="F1421" s="26">
        <f ca="1">IFERROR(VLOOKUP(G1421,模型表!C:U,19,0),0)</f>
        <v>0</v>
      </c>
      <c r="H1421" s="26" t="str">
        <f ca="1">IFERROR(IF($F1421=0,"",(VLOOKUP(RIGHT(A1421,2)+0,难度表!B:F,3,FALSE)*K1421+N1421)),0)</f>
        <v/>
      </c>
      <c r="I1421" s="26" t="str">
        <f ca="1">IFERROR(IF($F1421=0,"",(VLOOKUP(RIGHT(B1421,2)+0,难度表!B:F,4,FALSE)*L1421+O1421)),0)</f>
        <v/>
      </c>
      <c r="J1421" s="26" t="str">
        <f ca="1">IFERROR(IF($F1421=0,"",(VLOOKUP(RIGHT(B1421,2)+0,难度表!B:F,5,FALSE)*M1421+P1421)),0)</f>
        <v/>
      </c>
      <c r="K1421" s="26" t="s">
        <v>1081</v>
      </c>
      <c r="L1421" s="26" t="s">
        <v>1081</v>
      </c>
      <c r="M1421" s="3" t="s">
        <v>1081</v>
      </c>
      <c r="N1421" s="26">
        <v>0</v>
      </c>
      <c r="O1421" s="26">
        <v>0</v>
      </c>
      <c r="P1421" s="26">
        <v>0</v>
      </c>
      <c r="Q1421" s="26">
        <v>0</v>
      </c>
      <c r="R1421" s="58" t="s">
        <v>545</v>
      </c>
      <c r="S1421" s="26">
        <v>1</v>
      </c>
      <c r="T1421" s="26">
        <v>0</v>
      </c>
      <c r="U1421" s="26">
        <f ca="1">IFERROR(VLOOKUP(G1421,模型表!$C:$T,18,FALSE),0)</f>
        <v>0</v>
      </c>
      <c r="V1421" s="26">
        <f>IFERROR(VLOOKUP(G1421,模型表!$C:$J,8,FALSE),0)</f>
        <v>0</v>
      </c>
      <c r="W1421" s="26" t="s">
        <v>1081</v>
      </c>
      <c r="X1421" s="26" t="s">
        <v>1097</v>
      </c>
      <c r="Y1421" s="26" t="str" cm="1">
        <f t="array" aca="1" ref="Y1421" ca="1">INDEX(E:E,SMALL(IF($F$2:$F$3000,ROW($2:$3000),4^8),ROW(A1420)))&amp;""</f>
        <v/>
      </c>
      <c r="Z1421" s="26" t="str">
        <f t="shared" ca="1" si="30"/>
        <v/>
      </c>
      <c r="AA1421" s="26" t="str">
        <f t="shared" ca="1" si="31"/>
        <v/>
      </c>
      <c r="AC1421" s="26" t="str">
        <f ca="1">IFERROR(IFERROR(VLOOKUP($V1421,索引表!$L$7:$O$13,2,FALSE)*VLOOKUP(VLOOKUP($G1421,索引表!$R:$U,4,FALSE),索引表!$I$18:$L$30,2,FALSE)*VLOOKUP($U1421,索引表!E:F,2,FALSE),IF($U1421="小怪",0.738,"")),0)</f>
        <v/>
      </c>
      <c r="AD1421" s="26" t="str">
        <f ca="1">IFERROR(IFERROR(VLOOKUP($V1421,索引表!$L$7:$O$13,3,FALSE)*VLOOKUP(VLOOKUP($G1421,索引表!$R:$U,4,FALSE),索引表!$I$18:$L$30,3,FALSE)*VLOOKUP($U1421,索引表!G:H,2,FALSE)*0.3,IF($U1421="小怪",0.2,"")),0)</f>
        <v/>
      </c>
      <c r="AE1421" s="3" t="str">
        <f ca="1">IF(V1421="N08",索引表!$D$12,IFERROR(VLOOKUP(AM1421,索引表!$I$3:$J$5,2,FALSE)*VLOOKUP(AN1421,索引表!$L$7:$O$13,4,FALSE)*VLOOKUP(VLOOKUP(Y1421,索引表!$R:$U,4,FALSE),索引表!$I$18:$L$30,4,FALSE),IF(AN1421="小怪",1*3.45*0.9*0.9,"")))</f>
        <v/>
      </c>
    </row>
    <row r="1422" spans="1:31" x14ac:dyDescent="0.2">
      <c r="A1422" s="3" t="s">
        <v>1457</v>
      </c>
      <c r="B1422" s="3" t="str">
        <f t="shared" si="29"/>
        <v>P40</v>
      </c>
      <c r="C1422" s="3" t="s">
        <v>539</v>
      </c>
      <c r="D1422" s="3" t="s">
        <v>543</v>
      </c>
      <c r="E1422" t="str">
        <f t="shared" si="28"/>
        <v>M22P40U02N08</v>
      </c>
      <c r="F1422" s="26">
        <f ca="1">IFERROR(VLOOKUP(G1422,模型表!C:U,19,0),0)</f>
        <v>0</v>
      </c>
      <c r="H1422" s="26" t="str">
        <f ca="1">IFERROR(IF($F1422=0,"",(VLOOKUP(RIGHT(A1422,2)+0,难度表!B:F,3,FALSE)*K1422+N1422)),0)</f>
        <v/>
      </c>
      <c r="I1422" s="26" t="str">
        <f ca="1">IFERROR(IF($F1422=0,"",(VLOOKUP(RIGHT(B1422,2)+0,难度表!B:F,4,FALSE)*L1422+O1422)),0)</f>
        <v/>
      </c>
      <c r="J1422" s="26" t="str">
        <f ca="1">IFERROR(IF($F1422=0,"",(VLOOKUP(RIGHT(B1422,2)+0,难度表!B:F,5,FALSE)*M1422+P1422)),0)</f>
        <v/>
      </c>
      <c r="K1422" s="26" t="s">
        <v>1081</v>
      </c>
      <c r="L1422" s="26" t="s">
        <v>1081</v>
      </c>
      <c r="M1422" s="3"/>
      <c r="N1422" s="26">
        <v>0</v>
      </c>
      <c r="O1422" s="26">
        <v>0</v>
      </c>
      <c r="P1422" s="26">
        <v>0</v>
      </c>
      <c r="Q1422" s="26">
        <v>0</v>
      </c>
      <c r="R1422" s="59" t="s">
        <v>845</v>
      </c>
      <c r="S1422" s="26">
        <v>1</v>
      </c>
      <c r="T1422" s="26">
        <v>0</v>
      </c>
      <c r="U1422" s="26">
        <f ca="1">IFERROR(VLOOKUP(G1422,模型表!$C:$T,18,FALSE),0)</f>
        <v>0</v>
      </c>
      <c r="V1422" s="26">
        <f>IFERROR(VLOOKUP(G1422,模型表!$C:$J,8,FALSE),0)</f>
        <v>0</v>
      </c>
      <c r="W1422" s="26" t="s">
        <v>1081</v>
      </c>
      <c r="X1422" s="26" t="s">
        <v>1097</v>
      </c>
      <c r="Y1422" s="26" t="str" cm="1">
        <f t="array" aca="1" ref="Y1422" ca="1">INDEX(E:E,SMALL(IF($F$2:$F$3000,ROW($2:$3000),4^8),ROW(A1421)))&amp;""</f>
        <v/>
      </c>
      <c r="Z1422" s="26" t="str">
        <f t="shared" ca="1" si="30"/>
        <v/>
      </c>
      <c r="AA1422" s="26" t="str">
        <f t="shared" ca="1" si="31"/>
        <v/>
      </c>
      <c r="AC1422" s="26" t="str">
        <f ca="1">IFERROR(IFERROR(VLOOKUP($V1422,索引表!$L$7:$O$13,2,FALSE)*VLOOKUP(VLOOKUP($G1422,索引表!$R:$U,4,FALSE),索引表!$I$18:$L$30,2,FALSE)*VLOOKUP($U1422,索引表!E:F,2,FALSE),IF($U1422="小怪",0.738,"")),0)</f>
        <v/>
      </c>
      <c r="AD1422" s="26" t="str">
        <f ca="1">IFERROR(IFERROR(VLOOKUP($V1422,索引表!$L$7:$O$13,3,FALSE)*VLOOKUP(VLOOKUP($G1422,索引表!$R:$U,4,FALSE),索引表!$I$18:$L$30,3,FALSE)*VLOOKUP($U1422,索引表!G:H,2,FALSE)*0.3,IF($U1422="小怪",0.2,"")),0)</f>
        <v/>
      </c>
      <c r="AE1422" s="3"/>
    </row>
    <row r="1423" spans="1:31" x14ac:dyDescent="0.2">
      <c r="A1423" s="3" t="s">
        <v>1457</v>
      </c>
      <c r="B1423" s="3" t="str">
        <f t="shared" si="29"/>
        <v>P40</v>
      </c>
      <c r="C1423" s="3" t="s">
        <v>539</v>
      </c>
      <c r="D1423" s="3" t="s">
        <v>544</v>
      </c>
      <c r="E1423" t="str">
        <f t="shared" si="28"/>
        <v>M22P40U02N09</v>
      </c>
      <c r="F1423" s="26">
        <f ca="1">IFERROR(VLOOKUP(G1423,模型表!C:U,19,0),0)</f>
        <v>0</v>
      </c>
      <c r="H1423" s="26" t="str">
        <f ca="1">IFERROR(IF($F1423=0,"",(VLOOKUP(RIGHT(A1423,2)+0,难度表!B:F,3,FALSE)*K1423+N1423)),0)</f>
        <v/>
      </c>
      <c r="I1423" s="26" t="str">
        <f ca="1">IFERROR(IF($F1423=0,"",(VLOOKUP(RIGHT(B1423,2)+0,难度表!B:F,4,FALSE)*L1423+O1423)),0)</f>
        <v/>
      </c>
      <c r="J1423" s="26" t="str">
        <f ca="1">IFERROR(IF($F1423=0,"",(VLOOKUP(RIGHT(B1423,2)+0,难度表!B:F,5,FALSE)*M1423+P1423)),0)</f>
        <v/>
      </c>
      <c r="K1423" s="26" t="s">
        <v>1081</v>
      </c>
      <c r="L1423" s="26" t="s">
        <v>1081</v>
      </c>
      <c r="M1423" s="3" t="s">
        <v>1081</v>
      </c>
      <c r="N1423" s="26">
        <v>0</v>
      </c>
      <c r="O1423" s="26">
        <v>0</v>
      </c>
      <c r="P1423" s="26">
        <v>0</v>
      </c>
      <c r="Q1423" s="26">
        <v>0</v>
      </c>
      <c r="R1423" s="58" t="s">
        <v>545</v>
      </c>
      <c r="S1423" s="26">
        <v>1</v>
      </c>
      <c r="T1423" s="26">
        <v>0</v>
      </c>
      <c r="U1423" s="26">
        <f ca="1">IFERROR(VLOOKUP(G1423,模型表!$C:$T,18,FALSE),0)</f>
        <v>0</v>
      </c>
      <c r="V1423" s="26">
        <f>IFERROR(VLOOKUP(G1423,模型表!$C:$J,8,FALSE),0)</f>
        <v>0</v>
      </c>
      <c r="W1423" s="26" t="s">
        <v>1081</v>
      </c>
      <c r="X1423" s="26" t="s">
        <v>1097</v>
      </c>
      <c r="Y1423" s="26" t="str" cm="1">
        <f t="array" aca="1" ref="Y1423" ca="1">INDEX(E:E,SMALL(IF($F$2:$F$3000,ROW($2:$3000),4^8),ROW(A1422)))&amp;""</f>
        <v/>
      </c>
      <c r="Z1423" s="26" t="str">
        <f t="shared" ca="1" si="30"/>
        <v/>
      </c>
      <c r="AA1423" s="26" t="str">
        <f t="shared" ca="1" si="31"/>
        <v/>
      </c>
      <c r="AC1423" s="26" t="str">
        <f ca="1">IFERROR(IFERROR(VLOOKUP($V1423,索引表!$L$7:$O$13,2,FALSE)*VLOOKUP(VLOOKUP($G1423,索引表!$R:$U,4,FALSE),索引表!$I$18:$L$30,2,FALSE)*VLOOKUP($U1423,索引表!E:F,2,FALSE),IF($U1423="小怪",0.738,"")),0)</f>
        <v/>
      </c>
      <c r="AD1423" s="26" t="str">
        <f ca="1">IFERROR(IFERROR(VLOOKUP($V1423,索引表!$L$7:$O$13,3,FALSE)*VLOOKUP(VLOOKUP($G1423,索引表!$R:$U,4,FALSE),索引表!$I$18:$L$30,3,FALSE)*VLOOKUP($U1423,索引表!G:H,2,FALSE)*0.3,IF($U1423="小怪",0.2,"")),0)</f>
        <v/>
      </c>
      <c r="AE1423" s="3" t="str">
        <f ca="1">IF(V1423="N08",索引表!$D$12,IFERROR(VLOOKUP(AM1423,索引表!$I$3:$J$5,2,FALSE)*VLOOKUP(AN1423,索引表!$L$7:$O$13,4,FALSE)*VLOOKUP(VLOOKUP(Y1423,索引表!$R:$U,4,FALSE),索引表!$I$18:$L$30,4,FALSE),IF(AN1423="小怪",1*3.45*0.9*0.9,"")))</f>
        <v/>
      </c>
    </row>
    <row r="1424" spans="1:31" x14ac:dyDescent="0.2">
      <c r="A1424" s="3" t="s">
        <v>1457</v>
      </c>
      <c r="B1424" s="3" t="str">
        <f t="shared" si="29"/>
        <v>P40</v>
      </c>
      <c r="C1424" s="3" t="s">
        <v>540</v>
      </c>
      <c r="D1424" s="3" t="s">
        <v>533</v>
      </c>
      <c r="E1424" t="str">
        <f t="shared" si="28"/>
        <v>M22P40U03N01</v>
      </c>
      <c r="F1424" s="26">
        <f ca="1">IFERROR(VLOOKUP(G1424,模型表!C:U,19,0),0)</f>
        <v>0</v>
      </c>
      <c r="H1424" s="26" t="str">
        <f ca="1">IFERROR(IF($F1424=0,"",(VLOOKUP(RIGHT(A1424,2)+0,难度表!B:F,3,FALSE)*K1424+N1424)),0)</f>
        <v/>
      </c>
      <c r="I1424" s="26" t="str">
        <f ca="1">IFERROR(IF($F1424=0,"",(VLOOKUP(RIGHT(B1424,2)+0,难度表!B:F,4,FALSE)*L1424+O1424)),0)</f>
        <v/>
      </c>
      <c r="J1424" s="26" t="str">
        <f ca="1">IFERROR(IF($F1424=0,"",(VLOOKUP(RIGHT(B1424,2)+0,难度表!B:F,5,FALSE)*M1424+P1424)),0)</f>
        <v/>
      </c>
      <c r="K1424" s="26" t="s">
        <v>1081</v>
      </c>
      <c r="L1424" s="26" t="s">
        <v>1081</v>
      </c>
      <c r="M1424" s="3" t="s">
        <v>1081</v>
      </c>
      <c r="N1424" s="26">
        <v>0</v>
      </c>
      <c r="O1424" s="26">
        <v>0</v>
      </c>
      <c r="P1424" s="26">
        <v>0</v>
      </c>
      <c r="Q1424" s="26">
        <v>0</v>
      </c>
      <c r="R1424" s="58" t="s">
        <v>545</v>
      </c>
      <c r="S1424" s="26">
        <v>1</v>
      </c>
      <c r="T1424" s="26">
        <v>0</v>
      </c>
      <c r="U1424" s="26">
        <f ca="1">IFERROR(VLOOKUP(G1424,模型表!$C:$T,18,FALSE),0)</f>
        <v>0</v>
      </c>
      <c r="V1424" s="26">
        <f>IFERROR(VLOOKUP(G1424,模型表!$C:$J,8,FALSE),0)</f>
        <v>0</v>
      </c>
      <c r="W1424" s="26" t="s">
        <v>1081</v>
      </c>
      <c r="X1424" s="26" t="s">
        <v>1097</v>
      </c>
      <c r="Y1424" s="26" t="str" cm="1">
        <f t="array" aca="1" ref="Y1424" ca="1">INDEX(E:E,SMALL(IF($F$2:$F$3000,ROW($2:$3000),4^8),ROW(A1423)))&amp;""</f>
        <v/>
      </c>
      <c r="Z1424" s="26" t="str">
        <f t="shared" ca="1" si="30"/>
        <v/>
      </c>
      <c r="AA1424" s="26" t="str">
        <f t="shared" ca="1" si="31"/>
        <v/>
      </c>
      <c r="AC1424" s="26" t="str">
        <f ca="1">IFERROR(IFERROR(VLOOKUP($V1424,索引表!$L$7:$O$13,2,FALSE)*VLOOKUP(VLOOKUP($G1424,索引表!$R:$U,4,FALSE),索引表!$I$18:$L$30,2,FALSE)*VLOOKUP($U1424,索引表!E:F,2,FALSE),IF($U1424="小怪",0.738,"")),0)</f>
        <v/>
      </c>
      <c r="AD1424" s="26" t="str">
        <f ca="1">IFERROR(IFERROR(VLOOKUP($V1424,索引表!$L$7:$O$13,3,FALSE)*VLOOKUP(VLOOKUP($G1424,索引表!$R:$U,4,FALSE),索引表!$I$18:$L$30,3,FALSE)*VLOOKUP($U1424,索引表!G:H,2,FALSE)*0.3,IF($U1424="小怪",0.2,"")),0)</f>
        <v/>
      </c>
      <c r="AE1424" s="3" t="str">
        <f ca="1">IF(V1424="N08",索引表!$D$12,IFERROR(VLOOKUP(AM1424,索引表!$I$3:$J$5,2,FALSE)*VLOOKUP(AN1424,索引表!$L$7:$O$13,4,FALSE)*VLOOKUP(VLOOKUP(Y1424,索引表!$R:$U,4,FALSE),索引表!$I$18:$L$30,4,FALSE),IF(AN1424="小怪",1*3.45*0.9*0.9,"")))</f>
        <v/>
      </c>
    </row>
    <row r="1425" spans="1:31" x14ac:dyDescent="0.2">
      <c r="A1425" s="3" t="s">
        <v>1457</v>
      </c>
      <c r="B1425" s="3" t="str">
        <f t="shared" si="29"/>
        <v>P40</v>
      </c>
      <c r="C1425" s="3" t="s">
        <v>540</v>
      </c>
      <c r="D1425" s="3" t="s">
        <v>534</v>
      </c>
      <c r="E1425" t="str">
        <f t="shared" si="28"/>
        <v>M22P40U03N02</v>
      </c>
      <c r="F1425" s="26">
        <f ca="1">IFERROR(VLOOKUP(G1425,模型表!C:U,19,0),0)</f>
        <v>0</v>
      </c>
      <c r="H1425" s="26" t="str">
        <f ca="1">IFERROR(IF($F1425=0,"",(VLOOKUP(RIGHT(A1425,2)+0,难度表!B:F,3,FALSE)*K1425+N1425)),0)</f>
        <v/>
      </c>
      <c r="I1425" s="26" t="str">
        <f ca="1">IFERROR(IF($F1425=0,"",(VLOOKUP(RIGHT(B1425,2)+0,难度表!B:F,4,FALSE)*L1425+O1425)),0)</f>
        <v/>
      </c>
      <c r="J1425" s="26" t="str">
        <f ca="1">IFERROR(IF($F1425=0,"",(VLOOKUP(RIGHT(B1425,2)+0,难度表!B:F,5,FALSE)*M1425+P1425)),0)</f>
        <v/>
      </c>
      <c r="K1425" s="26" t="s">
        <v>1081</v>
      </c>
      <c r="L1425" s="26" t="s">
        <v>1081</v>
      </c>
      <c r="M1425" s="3" t="s">
        <v>1081</v>
      </c>
      <c r="N1425" s="26">
        <v>0</v>
      </c>
      <c r="O1425" s="26">
        <v>0</v>
      </c>
      <c r="P1425" s="26">
        <v>0</v>
      </c>
      <c r="Q1425" s="26">
        <v>0</v>
      </c>
      <c r="R1425" s="58" t="s">
        <v>545</v>
      </c>
      <c r="S1425" s="26">
        <v>1</v>
      </c>
      <c r="T1425" s="26">
        <v>0</v>
      </c>
      <c r="U1425" s="26">
        <f ca="1">IFERROR(VLOOKUP(G1425,模型表!$C:$T,18,FALSE),0)</f>
        <v>0</v>
      </c>
      <c r="V1425" s="26">
        <f>IFERROR(VLOOKUP(G1425,模型表!$C:$J,8,FALSE),0)</f>
        <v>0</v>
      </c>
      <c r="W1425" s="26" t="s">
        <v>1081</v>
      </c>
      <c r="X1425" s="26" t="s">
        <v>1097</v>
      </c>
      <c r="Y1425" s="26" t="str" cm="1">
        <f t="array" aca="1" ref="Y1425" ca="1">INDEX(E:E,SMALL(IF($F$2:$F$3000,ROW($2:$3000),4^8),ROW(A1424)))&amp;""</f>
        <v/>
      </c>
      <c r="Z1425" s="26" t="str">
        <f t="shared" ca="1" si="30"/>
        <v/>
      </c>
      <c r="AA1425" s="26" t="str">
        <f t="shared" ca="1" si="31"/>
        <v/>
      </c>
      <c r="AC1425" s="26" t="str">
        <f ca="1">IFERROR(IFERROR(VLOOKUP($V1425,索引表!$L$7:$O$13,2,FALSE)*VLOOKUP(VLOOKUP($G1425,索引表!$R:$U,4,FALSE),索引表!$I$18:$L$30,2,FALSE)*VLOOKUP($U1425,索引表!E:F,2,FALSE),IF($U1425="小怪",0.738,"")),0)</f>
        <v/>
      </c>
      <c r="AD1425" s="26" t="str">
        <f ca="1">IFERROR(IFERROR(VLOOKUP($V1425,索引表!$L$7:$O$13,3,FALSE)*VLOOKUP(VLOOKUP($G1425,索引表!$R:$U,4,FALSE),索引表!$I$18:$L$30,3,FALSE)*VLOOKUP($U1425,索引表!G:H,2,FALSE)*0.3,IF($U1425="小怪",0.2,"")),0)</f>
        <v/>
      </c>
      <c r="AE1425" s="3" t="str">
        <f ca="1">IF(V1425="N08",索引表!$D$12,IFERROR(VLOOKUP(AM1425,索引表!$I$3:$J$5,2,FALSE)*VLOOKUP(AN1425,索引表!$L$7:$O$13,4,FALSE)*VLOOKUP(VLOOKUP(Y1425,索引表!$R:$U,4,FALSE),索引表!$I$18:$L$30,4,FALSE),IF(AN1425="小怪",1*3.45*0.9*0.9,"")))</f>
        <v/>
      </c>
    </row>
    <row r="1426" spans="1:31" x14ac:dyDescent="0.2">
      <c r="A1426" s="3" t="s">
        <v>1457</v>
      </c>
      <c r="B1426" s="3" t="str">
        <f t="shared" si="29"/>
        <v>P40</v>
      </c>
      <c r="C1426" s="3" t="s">
        <v>540</v>
      </c>
      <c r="D1426" s="3" t="s">
        <v>535</v>
      </c>
      <c r="E1426" t="str">
        <f t="shared" si="28"/>
        <v>M22P40U03N03</v>
      </c>
      <c r="F1426" s="26">
        <f ca="1">IFERROR(VLOOKUP(G1426,模型表!C:U,19,0),0)</f>
        <v>0</v>
      </c>
      <c r="H1426" s="26" t="str">
        <f ca="1">IFERROR(IF($F1426=0,"",(VLOOKUP(RIGHT(A1426,2)+0,难度表!B:F,3,FALSE)*K1426+N1426)),0)</f>
        <v/>
      </c>
      <c r="I1426" s="26" t="str">
        <f ca="1">IFERROR(IF($F1426=0,"",(VLOOKUP(RIGHT(B1426,2)+0,难度表!B:F,4,FALSE)*L1426+O1426)),0)</f>
        <v/>
      </c>
      <c r="J1426" s="26" t="str">
        <f ca="1">IFERROR(IF($F1426=0,"",(VLOOKUP(RIGHT(B1426,2)+0,难度表!B:F,5,FALSE)*M1426+P1426)),0)</f>
        <v/>
      </c>
      <c r="K1426" s="26" t="s">
        <v>1081</v>
      </c>
      <c r="L1426" s="26" t="s">
        <v>1081</v>
      </c>
      <c r="M1426" s="3" t="s">
        <v>1081</v>
      </c>
      <c r="N1426" s="26">
        <v>0</v>
      </c>
      <c r="O1426" s="26">
        <v>0</v>
      </c>
      <c r="P1426" s="26">
        <v>0</v>
      </c>
      <c r="Q1426" s="26">
        <v>0</v>
      </c>
      <c r="R1426" s="58" t="s">
        <v>545</v>
      </c>
      <c r="S1426" s="26">
        <v>1</v>
      </c>
      <c r="T1426" s="26">
        <v>0</v>
      </c>
      <c r="U1426" s="26">
        <f ca="1">IFERROR(VLOOKUP(G1426,模型表!$C:$T,18,FALSE),0)</f>
        <v>0</v>
      </c>
      <c r="V1426" s="26">
        <f>IFERROR(VLOOKUP(G1426,模型表!$C:$J,8,FALSE),0)</f>
        <v>0</v>
      </c>
      <c r="W1426" s="26" t="s">
        <v>1081</v>
      </c>
      <c r="X1426" s="26" t="s">
        <v>1097</v>
      </c>
      <c r="Y1426" s="26" t="str" cm="1">
        <f t="array" aca="1" ref="Y1426" ca="1">INDEX(E:E,SMALL(IF($F$2:$F$3000,ROW($2:$3000),4^8),ROW(A1425)))&amp;""</f>
        <v/>
      </c>
      <c r="Z1426" s="26" t="str">
        <f t="shared" ca="1" si="30"/>
        <v/>
      </c>
      <c r="AA1426" s="26" t="str">
        <f t="shared" ca="1" si="31"/>
        <v/>
      </c>
      <c r="AC1426" s="26" t="str">
        <f ca="1">IFERROR(IFERROR(VLOOKUP($V1426,索引表!$L$7:$O$13,2,FALSE)*VLOOKUP(VLOOKUP($G1426,索引表!$R:$U,4,FALSE),索引表!$I$18:$L$30,2,FALSE)*VLOOKUP($U1426,索引表!E:F,2,FALSE),IF($U1426="小怪",0.738,"")),0)</f>
        <v/>
      </c>
      <c r="AD1426" s="26" t="str">
        <f ca="1">IFERROR(IFERROR(VLOOKUP($V1426,索引表!$L$7:$O$13,3,FALSE)*VLOOKUP(VLOOKUP($G1426,索引表!$R:$U,4,FALSE),索引表!$I$18:$L$30,3,FALSE)*VLOOKUP($U1426,索引表!G:H,2,FALSE)*0.3,IF($U1426="小怪",0.2,"")),0)</f>
        <v/>
      </c>
      <c r="AE1426" s="3" t="str">
        <f ca="1">IF(V1426="N08",索引表!$D$12,IFERROR(VLOOKUP(AM1426,索引表!$I$3:$J$5,2,FALSE)*VLOOKUP(AN1426,索引表!$L$7:$O$13,4,FALSE)*VLOOKUP(VLOOKUP(Y1426,索引表!$R:$U,4,FALSE),索引表!$I$18:$L$30,4,FALSE),IF(AN1426="小怪",1*3.45*0.9*0.9,"")))</f>
        <v/>
      </c>
    </row>
    <row r="1427" spans="1:31" x14ac:dyDescent="0.2">
      <c r="A1427" s="3" t="s">
        <v>1457</v>
      </c>
      <c r="B1427" s="3" t="str">
        <f t="shared" si="29"/>
        <v>P40</v>
      </c>
      <c r="C1427" s="3" t="s">
        <v>540</v>
      </c>
      <c r="D1427" s="3" t="s">
        <v>536</v>
      </c>
      <c r="E1427" t="str">
        <f t="shared" si="28"/>
        <v>M22P40U03N04</v>
      </c>
      <c r="F1427" s="26">
        <f ca="1">IFERROR(VLOOKUP(G1427,模型表!C:U,19,0),0)</f>
        <v>0</v>
      </c>
      <c r="H1427" s="26" t="str">
        <f ca="1">IFERROR(IF($F1427=0,"",(VLOOKUP(RIGHT(A1427,2)+0,难度表!B:F,3,FALSE)*K1427+N1427)),0)</f>
        <v/>
      </c>
      <c r="I1427" s="26" t="str">
        <f ca="1">IFERROR(IF($F1427=0,"",(VLOOKUP(RIGHT(B1427,2)+0,难度表!B:F,4,FALSE)*L1427+O1427)),0)</f>
        <v/>
      </c>
      <c r="J1427" s="26" t="str">
        <f ca="1">IFERROR(IF($F1427=0,"",(VLOOKUP(RIGHT(B1427,2)+0,难度表!B:F,5,FALSE)*M1427+P1427)),0)</f>
        <v/>
      </c>
      <c r="K1427" s="26" t="s">
        <v>1081</v>
      </c>
      <c r="L1427" s="26" t="s">
        <v>1081</v>
      </c>
      <c r="M1427" s="3" t="s">
        <v>1081</v>
      </c>
      <c r="N1427" s="26">
        <v>0</v>
      </c>
      <c r="O1427" s="26">
        <v>0</v>
      </c>
      <c r="P1427" s="26">
        <v>0</v>
      </c>
      <c r="Q1427" s="26">
        <v>0</v>
      </c>
      <c r="R1427" s="58" t="s">
        <v>545</v>
      </c>
      <c r="S1427" s="26">
        <v>1</v>
      </c>
      <c r="T1427" s="26">
        <v>0</v>
      </c>
      <c r="U1427" s="26">
        <f ca="1">IFERROR(VLOOKUP(G1427,模型表!$C:$T,18,FALSE),0)</f>
        <v>0</v>
      </c>
      <c r="V1427" s="26">
        <f>IFERROR(VLOOKUP(G1427,模型表!$C:$J,8,FALSE),0)</f>
        <v>0</v>
      </c>
      <c r="W1427" s="26" t="s">
        <v>1081</v>
      </c>
      <c r="X1427" s="26" t="s">
        <v>1097</v>
      </c>
      <c r="Y1427" s="26" t="str" cm="1">
        <f t="array" aca="1" ref="Y1427" ca="1">INDEX(E:E,SMALL(IF($F$2:$F$3000,ROW($2:$3000),4^8),ROW(A1426)))&amp;""</f>
        <v/>
      </c>
      <c r="Z1427" s="26" t="str">
        <f t="shared" ca="1" si="30"/>
        <v/>
      </c>
      <c r="AA1427" s="26" t="str">
        <f t="shared" ca="1" si="31"/>
        <v/>
      </c>
      <c r="AC1427" s="26" t="str">
        <f ca="1">IFERROR(IFERROR(VLOOKUP($V1427,索引表!$L$7:$O$13,2,FALSE)*VLOOKUP(VLOOKUP($G1427,索引表!$R:$U,4,FALSE),索引表!$I$18:$L$30,2,FALSE)*VLOOKUP($U1427,索引表!E:F,2,FALSE),IF($U1427="小怪",0.738,"")),0)</f>
        <v/>
      </c>
      <c r="AD1427" s="26" t="str">
        <f ca="1">IFERROR(IFERROR(VLOOKUP($V1427,索引表!$L$7:$O$13,3,FALSE)*VLOOKUP(VLOOKUP($G1427,索引表!$R:$U,4,FALSE),索引表!$I$18:$L$30,3,FALSE)*VLOOKUP($U1427,索引表!G:H,2,FALSE)*0.3,IF($U1427="小怪",0.2,"")),0)</f>
        <v/>
      </c>
      <c r="AE1427" s="3" t="str">
        <f ca="1">IF(V1427="N08",索引表!$D$12,IFERROR(VLOOKUP(AM1427,索引表!$I$3:$J$5,2,FALSE)*VLOOKUP(AN1427,索引表!$L$7:$O$13,4,FALSE)*VLOOKUP(VLOOKUP(Y1427,索引表!$R:$U,4,FALSE),索引表!$I$18:$L$30,4,FALSE),IF(AN1427="小怪",1*3.45*0.9*0.9,"")))</f>
        <v/>
      </c>
    </row>
    <row r="1428" spans="1:31" x14ac:dyDescent="0.2">
      <c r="A1428" s="3" t="s">
        <v>1457</v>
      </c>
      <c r="B1428" s="3" t="str">
        <f t="shared" si="29"/>
        <v>P40</v>
      </c>
      <c r="C1428" s="3" t="s">
        <v>540</v>
      </c>
      <c r="D1428" s="3" t="s">
        <v>537</v>
      </c>
      <c r="E1428" t="str">
        <f t="shared" si="28"/>
        <v>M22P40U03N05</v>
      </c>
      <c r="F1428" s="26">
        <f ca="1">IFERROR(VLOOKUP(G1428,模型表!C:U,19,0),0)</f>
        <v>0</v>
      </c>
      <c r="H1428" s="26" t="str">
        <f ca="1">IFERROR(IF($F1428=0,"",(VLOOKUP(RIGHT(A1428,2)+0,难度表!B:F,3,FALSE)*K1428+N1428)),0)</f>
        <v/>
      </c>
      <c r="I1428" s="26" t="str">
        <f ca="1">IFERROR(IF($F1428=0,"",(VLOOKUP(RIGHT(B1428,2)+0,难度表!B:F,4,FALSE)*L1428+O1428)),0)</f>
        <v/>
      </c>
      <c r="J1428" s="26" t="str">
        <f ca="1">IFERROR(IF($F1428=0,"",(VLOOKUP(RIGHT(B1428,2)+0,难度表!B:F,5,FALSE)*M1428+P1428)),0)</f>
        <v/>
      </c>
      <c r="K1428" s="26" t="s">
        <v>1081</v>
      </c>
      <c r="L1428" s="26" t="s">
        <v>1081</v>
      </c>
      <c r="M1428" s="3" t="s">
        <v>1081</v>
      </c>
      <c r="N1428" s="26">
        <v>0</v>
      </c>
      <c r="O1428" s="26">
        <v>0</v>
      </c>
      <c r="P1428" s="26">
        <v>0</v>
      </c>
      <c r="Q1428" s="26">
        <v>0</v>
      </c>
      <c r="R1428" s="58" t="s">
        <v>545</v>
      </c>
      <c r="S1428" s="26">
        <v>1</v>
      </c>
      <c r="T1428" s="26">
        <v>0</v>
      </c>
      <c r="U1428" s="26">
        <f ca="1">IFERROR(VLOOKUP(G1428,模型表!$C:$T,18,FALSE),0)</f>
        <v>0</v>
      </c>
      <c r="V1428" s="26">
        <f>IFERROR(VLOOKUP(G1428,模型表!$C:$J,8,FALSE),0)</f>
        <v>0</v>
      </c>
      <c r="W1428" s="26" t="s">
        <v>1081</v>
      </c>
      <c r="X1428" s="26" t="s">
        <v>1097</v>
      </c>
      <c r="Y1428" s="26" t="str" cm="1">
        <f t="array" aca="1" ref="Y1428" ca="1">INDEX(E:E,SMALL(IF($F$2:$F$3000,ROW($2:$3000),4^8),ROW(A1427)))&amp;""</f>
        <v/>
      </c>
      <c r="Z1428" s="26" t="str">
        <f t="shared" ca="1" si="30"/>
        <v/>
      </c>
      <c r="AA1428" s="26" t="str">
        <f t="shared" ca="1" si="31"/>
        <v/>
      </c>
      <c r="AC1428" s="26" t="str">
        <f ca="1">IFERROR(IFERROR(VLOOKUP($V1428,索引表!$L$7:$O$13,2,FALSE)*VLOOKUP(VLOOKUP($G1428,索引表!$R:$U,4,FALSE),索引表!$I$18:$L$30,2,FALSE)*VLOOKUP($U1428,索引表!E:F,2,FALSE),IF($U1428="小怪",0.738,"")),0)</f>
        <v/>
      </c>
      <c r="AD1428" s="26" t="str">
        <f ca="1">IFERROR(IFERROR(VLOOKUP($V1428,索引表!$L$7:$O$13,3,FALSE)*VLOOKUP(VLOOKUP($G1428,索引表!$R:$U,4,FALSE),索引表!$I$18:$L$30,3,FALSE)*VLOOKUP($U1428,索引表!G:H,2,FALSE)*0.3,IF($U1428="小怪",0.2,"")),0)</f>
        <v/>
      </c>
      <c r="AE1428" s="3" t="str">
        <f ca="1">IF(V1428="N08",索引表!$D$12,IFERROR(VLOOKUP(AM1428,索引表!$I$3:$J$5,2,FALSE)*VLOOKUP(AN1428,索引表!$L$7:$O$13,4,FALSE)*VLOOKUP(VLOOKUP(Y1428,索引表!$R:$U,4,FALSE),索引表!$I$18:$L$30,4,FALSE),IF(AN1428="小怪",1*3.45*0.9*0.9,"")))</f>
        <v/>
      </c>
    </row>
    <row r="1429" spans="1:31" x14ac:dyDescent="0.2">
      <c r="A1429" s="3" t="s">
        <v>1457</v>
      </c>
      <c r="B1429" s="3" t="str">
        <f t="shared" si="29"/>
        <v>P40</v>
      </c>
      <c r="C1429" s="3" t="s">
        <v>540</v>
      </c>
      <c r="D1429" s="3" t="s">
        <v>538</v>
      </c>
      <c r="E1429" t="str">
        <f t="shared" si="28"/>
        <v>M22P40U03N06</v>
      </c>
      <c r="F1429" s="26">
        <f ca="1">IFERROR(VLOOKUP(G1429,模型表!C:U,19,0),0)</f>
        <v>0</v>
      </c>
      <c r="H1429" s="26" t="str">
        <f ca="1">IFERROR(IF($F1429=0,"",(VLOOKUP(RIGHT(A1429,2)+0,难度表!B:F,3,FALSE)*K1429+N1429)),0)</f>
        <v/>
      </c>
      <c r="I1429" s="26" t="str">
        <f ca="1">IFERROR(IF($F1429=0,"",(VLOOKUP(RIGHT(B1429,2)+0,难度表!B:F,4,FALSE)*L1429+O1429)),0)</f>
        <v/>
      </c>
      <c r="J1429" s="26" t="str">
        <f ca="1">IFERROR(IF($F1429=0,"",(VLOOKUP(RIGHT(B1429,2)+0,难度表!B:F,5,FALSE)*M1429+P1429)),0)</f>
        <v/>
      </c>
      <c r="K1429" s="26" t="s">
        <v>1081</v>
      </c>
      <c r="L1429" s="26" t="s">
        <v>1081</v>
      </c>
      <c r="M1429" s="3" t="s">
        <v>1081</v>
      </c>
      <c r="N1429" s="26">
        <v>0</v>
      </c>
      <c r="O1429" s="26">
        <v>0</v>
      </c>
      <c r="P1429" s="26">
        <v>0</v>
      </c>
      <c r="Q1429" s="26">
        <v>0</v>
      </c>
      <c r="R1429" s="58" t="s">
        <v>545</v>
      </c>
      <c r="S1429" s="26">
        <v>1</v>
      </c>
      <c r="T1429" s="26">
        <v>0</v>
      </c>
      <c r="U1429" s="26">
        <f ca="1">IFERROR(VLOOKUP(G1429,模型表!$C:$T,18,FALSE),0)</f>
        <v>0</v>
      </c>
      <c r="V1429" s="26">
        <f>IFERROR(VLOOKUP(G1429,模型表!$C:$J,8,FALSE),0)</f>
        <v>0</v>
      </c>
      <c r="W1429" s="26" t="s">
        <v>1081</v>
      </c>
      <c r="X1429" s="26" t="s">
        <v>1097</v>
      </c>
      <c r="Y1429" s="26" t="str" cm="1">
        <f t="array" aca="1" ref="Y1429" ca="1">INDEX(E:E,SMALL(IF($F$2:$F$3000,ROW($2:$3000),4^8),ROW(A1428)))&amp;""</f>
        <v/>
      </c>
      <c r="Z1429" s="26" t="str">
        <f t="shared" ca="1" si="30"/>
        <v/>
      </c>
      <c r="AA1429" s="26" t="str">
        <f t="shared" ca="1" si="31"/>
        <v/>
      </c>
      <c r="AC1429" s="26" t="str">
        <f ca="1">IFERROR(IFERROR(VLOOKUP($V1429,索引表!$L$7:$O$13,2,FALSE)*VLOOKUP(VLOOKUP($G1429,索引表!$R:$U,4,FALSE),索引表!$I$18:$L$30,2,FALSE)*VLOOKUP($U1429,索引表!E:F,2,FALSE),IF($U1429="小怪",0.738,"")),0)</f>
        <v/>
      </c>
      <c r="AD1429" s="26" t="str">
        <f ca="1">IFERROR(IFERROR(VLOOKUP($V1429,索引表!$L$7:$O$13,3,FALSE)*VLOOKUP(VLOOKUP($G1429,索引表!$R:$U,4,FALSE),索引表!$I$18:$L$30,3,FALSE)*VLOOKUP($U1429,索引表!G:H,2,FALSE)*0.3,IF($U1429="小怪",0.2,"")),0)</f>
        <v/>
      </c>
      <c r="AE1429" s="3" t="str">
        <f ca="1">IF(V1429="N08",索引表!$D$12,IFERROR(VLOOKUP(AM1429,索引表!$I$3:$J$5,2,FALSE)*VLOOKUP(AN1429,索引表!$L$7:$O$13,4,FALSE)*VLOOKUP(VLOOKUP(Y1429,索引表!$R:$U,4,FALSE),索引表!$I$18:$L$30,4,FALSE),IF(AN1429="小怪",1*3.45*0.9*0.9,"")))</f>
        <v/>
      </c>
    </row>
    <row r="1430" spans="1:31" x14ac:dyDescent="0.2">
      <c r="A1430" s="3" t="s">
        <v>1457</v>
      </c>
      <c r="B1430" s="3" t="str">
        <f t="shared" si="29"/>
        <v>P40</v>
      </c>
      <c r="C1430" s="3" t="s">
        <v>540</v>
      </c>
      <c r="D1430" s="3" t="s">
        <v>542</v>
      </c>
      <c r="E1430" t="str">
        <f t="shared" si="28"/>
        <v>M22P40U03N07</v>
      </c>
      <c r="F1430" s="26">
        <f ca="1">IFERROR(VLOOKUP(G1430,模型表!C:U,19,0),0)</f>
        <v>0</v>
      </c>
      <c r="H1430" s="26" t="str">
        <f ca="1">IFERROR(IF($F1430=0,"",(VLOOKUP(RIGHT(A1430,2)+0,难度表!B:F,3,FALSE)*K1430+N1430)),0)</f>
        <v/>
      </c>
      <c r="I1430" s="26" t="str">
        <f ca="1">IFERROR(IF($F1430=0,"",(VLOOKUP(RIGHT(B1430,2)+0,难度表!B:F,4,FALSE)*L1430+O1430)),0)</f>
        <v/>
      </c>
      <c r="J1430" s="26" t="str">
        <f ca="1">IFERROR(IF($F1430=0,"",(VLOOKUP(RIGHT(B1430,2)+0,难度表!B:F,5,FALSE)*M1430+P1430)),0)</f>
        <v/>
      </c>
      <c r="K1430" s="26" t="s">
        <v>1081</v>
      </c>
      <c r="L1430" s="26" t="s">
        <v>1081</v>
      </c>
      <c r="M1430" s="3" t="s">
        <v>1081</v>
      </c>
      <c r="N1430" s="26">
        <v>0</v>
      </c>
      <c r="O1430" s="26">
        <v>0</v>
      </c>
      <c r="P1430" s="26">
        <v>0</v>
      </c>
      <c r="Q1430" s="26">
        <v>0</v>
      </c>
      <c r="R1430" s="58" t="s">
        <v>545</v>
      </c>
      <c r="S1430" s="26">
        <v>1</v>
      </c>
      <c r="T1430" s="26">
        <v>0</v>
      </c>
      <c r="U1430" s="26">
        <f ca="1">IFERROR(VLOOKUP(G1430,模型表!$C:$T,18,FALSE),0)</f>
        <v>0</v>
      </c>
      <c r="V1430" s="26">
        <f>IFERROR(VLOOKUP(G1430,模型表!$C:$J,8,FALSE),0)</f>
        <v>0</v>
      </c>
      <c r="W1430" s="26" t="s">
        <v>1081</v>
      </c>
      <c r="X1430" s="26" t="s">
        <v>1097</v>
      </c>
      <c r="Y1430" s="26" t="str" cm="1">
        <f t="array" aca="1" ref="Y1430" ca="1">INDEX(E:E,SMALL(IF($F$2:$F$3000,ROW($2:$3000),4^8),ROW(A1429)))&amp;""</f>
        <v/>
      </c>
      <c r="Z1430" s="26" t="str">
        <f t="shared" ca="1" si="30"/>
        <v/>
      </c>
      <c r="AA1430" s="26" t="str">
        <f t="shared" ca="1" si="31"/>
        <v/>
      </c>
      <c r="AC1430" s="26" t="str">
        <f ca="1">IFERROR(IFERROR(VLOOKUP($V1430,索引表!$L$7:$O$13,2,FALSE)*VLOOKUP(VLOOKUP($G1430,索引表!$R:$U,4,FALSE),索引表!$I$18:$L$30,2,FALSE)*VLOOKUP($U1430,索引表!E:F,2,FALSE),IF($U1430="小怪",0.738,"")),0)</f>
        <v/>
      </c>
      <c r="AD1430" s="26" t="str">
        <f ca="1">IFERROR(IFERROR(VLOOKUP($V1430,索引表!$L$7:$O$13,3,FALSE)*VLOOKUP(VLOOKUP($G1430,索引表!$R:$U,4,FALSE),索引表!$I$18:$L$30,3,FALSE)*VLOOKUP($U1430,索引表!G:H,2,FALSE)*0.3,IF($U1430="小怪",0.2,"")),0)</f>
        <v/>
      </c>
      <c r="AE1430" s="3" t="str">
        <f ca="1">IF(V1430="N08",索引表!$D$12,IFERROR(VLOOKUP(AM1430,索引表!$I$3:$J$5,2,FALSE)*VLOOKUP(AN1430,索引表!$L$7:$O$13,4,FALSE)*VLOOKUP(VLOOKUP(Y1430,索引表!$R:$U,4,FALSE),索引表!$I$18:$L$30,4,FALSE),IF(AN1430="小怪",1*3.45*0.9*0.9,"")))</f>
        <v/>
      </c>
    </row>
    <row r="1431" spans="1:31" x14ac:dyDescent="0.2">
      <c r="A1431" s="3" t="s">
        <v>1457</v>
      </c>
      <c r="B1431" s="3" t="str">
        <f t="shared" si="29"/>
        <v>P40</v>
      </c>
      <c r="C1431" s="3" t="s">
        <v>540</v>
      </c>
      <c r="D1431" s="3" t="s">
        <v>543</v>
      </c>
      <c r="E1431" t="str">
        <f t="shared" si="28"/>
        <v>M22P40U03N08</v>
      </c>
      <c r="F1431" s="26">
        <f ca="1">IFERROR(VLOOKUP(G1431,模型表!C:U,19,0),0)</f>
        <v>0</v>
      </c>
      <c r="H1431" s="26" t="str">
        <f ca="1">IFERROR(IF($F1431=0,"",(VLOOKUP(RIGHT(A1431,2)+0,难度表!B:F,3,FALSE)*K1431+N1431)),0)</f>
        <v/>
      </c>
      <c r="I1431" s="26" t="str">
        <f ca="1">IFERROR(IF($F1431=0,"",(VLOOKUP(RIGHT(B1431,2)+0,难度表!B:F,4,FALSE)*L1431+O1431)),0)</f>
        <v/>
      </c>
      <c r="J1431" s="26" t="str">
        <f ca="1">IFERROR(IF($F1431=0,"",(VLOOKUP(RIGHT(B1431,2)+0,难度表!B:F,5,FALSE)*M1431+P1431)),0)</f>
        <v/>
      </c>
      <c r="K1431" s="26" t="s">
        <v>1081</v>
      </c>
      <c r="L1431" s="26" t="s">
        <v>1081</v>
      </c>
      <c r="M1431" s="3"/>
      <c r="N1431" s="26">
        <v>0</v>
      </c>
      <c r="O1431" s="26">
        <v>0</v>
      </c>
      <c r="P1431" s="26">
        <v>0</v>
      </c>
      <c r="Q1431" s="26">
        <v>0</v>
      </c>
      <c r="R1431" s="59" t="s">
        <v>845</v>
      </c>
      <c r="S1431" s="26">
        <v>1</v>
      </c>
      <c r="T1431" s="26">
        <v>0</v>
      </c>
      <c r="U1431" s="26">
        <f ca="1">IFERROR(VLOOKUP(G1431,模型表!$C:$T,18,FALSE),0)</f>
        <v>0</v>
      </c>
      <c r="V1431" s="26">
        <f>IFERROR(VLOOKUP(G1431,模型表!$C:$J,8,FALSE),0)</f>
        <v>0</v>
      </c>
      <c r="W1431" s="26" t="s">
        <v>1081</v>
      </c>
      <c r="X1431" s="26" t="s">
        <v>1097</v>
      </c>
      <c r="Y1431" s="26" t="str" cm="1">
        <f t="array" aca="1" ref="Y1431" ca="1">INDEX(E:E,SMALL(IF($F$2:$F$3000,ROW($2:$3000),4^8),ROW(A1430)))&amp;""</f>
        <v/>
      </c>
      <c r="Z1431" s="26" t="str">
        <f t="shared" ca="1" si="30"/>
        <v/>
      </c>
      <c r="AA1431" s="26" t="str">
        <f t="shared" ca="1" si="31"/>
        <v/>
      </c>
      <c r="AC1431" s="26" t="str">
        <f ca="1">IFERROR(IFERROR(VLOOKUP($V1431,索引表!$L$7:$O$13,2,FALSE)*VLOOKUP(VLOOKUP($G1431,索引表!$R:$U,4,FALSE),索引表!$I$18:$L$30,2,FALSE)*VLOOKUP($U1431,索引表!E:F,2,FALSE),IF($U1431="小怪",0.738,"")),0)</f>
        <v/>
      </c>
      <c r="AD1431" s="26" t="str">
        <f ca="1">IFERROR(IFERROR(VLOOKUP($V1431,索引表!$L$7:$O$13,3,FALSE)*VLOOKUP(VLOOKUP($G1431,索引表!$R:$U,4,FALSE),索引表!$I$18:$L$30,3,FALSE)*VLOOKUP($U1431,索引表!G:H,2,FALSE)*0.3,IF($U1431="小怪",0.2,"")),0)</f>
        <v/>
      </c>
      <c r="AE1431" s="3"/>
    </row>
    <row r="1432" spans="1:31" x14ac:dyDescent="0.2">
      <c r="A1432" s="3" t="s">
        <v>1457</v>
      </c>
      <c r="B1432" s="3" t="str">
        <f t="shared" si="29"/>
        <v>P40</v>
      </c>
      <c r="C1432" s="3" t="s">
        <v>540</v>
      </c>
      <c r="D1432" s="3" t="s">
        <v>544</v>
      </c>
      <c r="E1432" t="str">
        <f t="shared" si="28"/>
        <v>M22P40U03N09</v>
      </c>
      <c r="F1432" s="26">
        <f ca="1">IFERROR(VLOOKUP(G1432,模型表!C:U,19,0),0)</f>
        <v>0</v>
      </c>
      <c r="H1432" s="26" t="str">
        <f ca="1">IFERROR(IF($F1432=0,"",(VLOOKUP(RIGHT(A1432,2)+0,难度表!B:F,3,FALSE)*K1432+N1432)),0)</f>
        <v/>
      </c>
      <c r="I1432" s="26" t="str">
        <f ca="1">IFERROR(IF($F1432=0,"",(VLOOKUP(RIGHT(B1432,2)+0,难度表!B:F,4,FALSE)*L1432+O1432)),0)</f>
        <v/>
      </c>
      <c r="J1432" s="26" t="str">
        <f ca="1">IFERROR(IF($F1432=0,"",(VLOOKUP(RIGHT(B1432,2)+0,难度表!B:F,5,FALSE)*M1432+P1432)),0)</f>
        <v/>
      </c>
      <c r="K1432" s="26" t="s">
        <v>1081</v>
      </c>
      <c r="L1432" s="26" t="s">
        <v>1081</v>
      </c>
      <c r="M1432" s="3" t="s">
        <v>1081</v>
      </c>
      <c r="N1432" s="26">
        <v>0</v>
      </c>
      <c r="O1432" s="26">
        <v>0</v>
      </c>
      <c r="P1432" s="26">
        <v>0</v>
      </c>
      <c r="Q1432" s="26">
        <v>0</v>
      </c>
      <c r="R1432" s="58" t="s">
        <v>545</v>
      </c>
      <c r="S1432" s="26">
        <v>1</v>
      </c>
      <c r="T1432" s="26">
        <v>0</v>
      </c>
      <c r="U1432" s="26">
        <f ca="1">IFERROR(VLOOKUP(G1432,模型表!$C:$T,18,FALSE),0)</f>
        <v>0</v>
      </c>
      <c r="V1432" s="26">
        <f>IFERROR(VLOOKUP(G1432,模型表!$C:$J,8,FALSE),0)</f>
        <v>0</v>
      </c>
      <c r="W1432" s="26" t="s">
        <v>1081</v>
      </c>
      <c r="X1432" s="26" t="s">
        <v>1097</v>
      </c>
      <c r="Y1432" s="26" t="str" cm="1">
        <f t="array" aca="1" ref="Y1432" ca="1">INDEX(E:E,SMALL(IF($F$2:$F$3000,ROW($2:$3000),4^8),ROW(A1431)))&amp;""</f>
        <v/>
      </c>
      <c r="Z1432" s="26" t="str">
        <f t="shared" ca="1" si="30"/>
        <v/>
      </c>
      <c r="AA1432" s="26" t="str">
        <f t="shared" ca="1" si="31"/>
        <v/>
      </c>
      <c r="AC1432" s="26" t="str">
        <f ca="1">IFERROR(IFERROR(VLOOKUP($V1432,索引表!$L$7:$O$13,2,FALSE)*VLOOKUP(VLOOKUP($G1432,索引表!$R:$U,4,FALSE),索引表!$I$18:$L$30,2,FALSE)*VLOOKUP($U1432,索引表!E:F,2,FALSE),IF($U1432="小怪",0.738,"")),0)</f>
        <v/>
      </c>
      <c r="AD1432" s="26" t="str">
        <f ca="1">IFERROR(IFERROR(VLOOKUP($V1432,索引表!$L$7:$O$13,3,FALSE)*VLOOKUP(VLOOKUP($G1432,索引表!$R:$U,4,FALSE),索引表!$I$18:$L$30,3,FALSE)*VLOOKUP($U1432,索引表!G:H,2,FALSE)*0.3,IF($U1432="小怪",0.2,"")),0)</f>
        <v/>
      </c>
      <c r="AE1432" s="3" t="str">
        <f ca="1">IF(V1432="N08",索引表!$D$12,IFERROR(VLOOKUP(AM1432,索引表!$I$3:$J$5,2,FALSE)*VLOOKUP(AN1432,索引表!$L$7:$O$13,4,FALSE)*VLOOKUP(VLOOKUP(Y1432,索引表!$R:$U,4,FALSE),索引表!$I$18:$L$30,4,FALSE),IF(AN1432="小怪",1*3.45*0.9*0.9,"")))</f>
        <v/>
      </c>
    </row>
    <row r="1433" spans="1:31" x14ac:dyDescent="0.2">
      <c r="A1433" s="3" t="s">
        <v>1457</v>
      </c>
      <c r="B1433" s="3" t="str">
        <f t="shared" si="29"/>
        <v>P40</v>
      </c>
      <c r="C1433" s="3" t="s">
        <v>541</v>
      </c>
      <c r="D1433" s="3" t="s">
        <v>533</v>
      </c>
      <c r="E1433" t="str">
        <f t="shared" si="28"/>
        <v>M22P40U04N01</v>
      </c>
      <c r="F1433" s="26">
        <f ca="1">IFERROR(VLOOKUP(G1433,模型表!C:U,19,0),0)</f>
        <v>0</v>
      </c>
      <c r="H1433" s="26" t="str">
        <f ca="1">IFERROR(IF($F1433=0,"",(VLOOKUP(RIGHT(A1433,2)+0,难度表!B:F,3,FALSE)*K1433+N1433)),0)</f>
        <v/>
      </c>
      <c r="I1433" s="26" t="str">
        <f ca="1">IFERROR(IF($F1433=0,"",(VLOOKUP(RIGHT(B1433,2)+0,难度表!B:F,4,FALSE)*L1433+O1433)),0)</f>
        <v/>
      </c>
      <c r="J1433" s="26" t="str">
        <f ca="1">IFERROR(IF($F1433=0,"",(VLOOKUP(RIGHT(B1433,2)+0,难度表!B:F,5,FALSE)*M1433+P1433)),0)</f>
        <v/>
      </c>
      <c r="K1433" s="26" t="s">
        <v>1081</v>
      </c>
      <c r="L1433" s="26" t="s">
        <v>1081</v>
      </c>
      <c r="M1433" s="3" t="s">
        <v>1081</v>
      </c>
      <c r="N1433" s="26">
        <v>0</v>
      </c>
      <c r="O1433" s="26">
        <v>0</v>
      </c>
      <c r="P1433" s="26">
        <v>0</v>
      </c>
      <c r="Q1433" s="26">
        <v>0</v>
      </c>
      <c r="R1433" s="58" t="s">
        <v>545</v>
      </c>
      <c r="S1433" s="26">
        <v>1</v>
      </c>
      <c r="T1433" s="26">
        <v>0</v>
      </c>
      <c r="U1433" s="26">
        <f ca="1">IFERROR(VLOOKUP(G1433,模型表!$C:$T,18,FALSE),0)</f>
        <v>0</v>
      </c>
      <c r="V1433" s="26">
        <f>IFERROR(VLOOKUP(G1433,模型表!$C:$J,8,FALSE),0)</f>
        <v>0</v>
      </c>
      <c r="W1433" s="26" t="s">
        <v>1081</v>
      </c>
      <c r="X1433" s="26" t="s">
        <v>1097</v>
      </c>
      <c r="Y1433" s="26" t="str" cm="1">
        <f t="array" aca="1" ref="Y1433" ca="1">INDEX(E:E,SMALL(IF($F$2:$F$3000,ROW($2:$3000),4^8),ROW(A1432)))&amp;""</f>
        <v/>
      </c>
      <c r="Z1433" s="26" t="str">
        <f t="shared" ca="1" si="30"/>
        <v/>
      </c>
      <c r="AA1433" s="26" t="str">
        <f t="shared" ca="1" si="31"/>
        <v/>
      </c>
      <c r="AC1433" s="26" t="str">
        <f ca="1">IFERROR(IFERROR(VLOOKUP($V1433,索引表!$L$7:$O$13,2,FALSE)*VLOOKUP(VLOOKUP($G1433,索引表!$R:$U,4,FALSE),索引表!$I$18:$L$30,2,FALSE)*VLOOKUP($U1433,索引表!E:F,2,FALSE),IF($U1433="小怪",0.738,"")),0)</f>
        <v/>
      </c>
      <c r="AD1433" s="26" t="str">
        <f ca="1">IFERROR(IFERROR(VLOOKUP($V1433,索引表!$L$7:$O$13,3,FALSE)*VLOOKUP(VLOOKUP($G1433,索引表!$R:$U,4,FALSE),索引表!$I$18:$L$30,3,FALSE)*VLOOKUP($U1433,索引表!G:H,2,FALSE)*0.3,IF($U1433="小怪",0.2,"")),0)</f>
        <v/>
      </c>
      <c r="AE1433" s="3" t="str">
        <f ca="1">IF(V1433="N08",索引表!$D$12,IFERROR(VLOOKUP(AM1433,索引表!$I$3:$J$5,2,FALSE)*VLOOKUP(AN1433,索引表!$L$7:$O$13,4,FALSE)*VLOOKUP(VLOOKUP(Y1433,索引表!$R:$U,4,FALSE),索引表!$I$18:$L$30,4,FALSE),IF(AN1433="小怪",1*3.45*0.9*0.9,"")))</f>
        <v/>
      </c>
    </row>
    <row r="1434" spans="1:31" x14ac:dyDescent="0.2">
      <c r="A1434" s="3" t="s">
        <v>1457</v>
      </c>
      <c r="B1434" s="3" t="str">
        <f t="shared" si="29"/>
        <v>P40</v>
      </c>
      <c r="C1434" s="3" t="s">
        <v>541</v>
      </c>
      <c r="D1434" s="3" t="s">
        <v>534</v>
      </c>
      <c r="E1434" t="str">
        <f t="shared" si="28"/>
        <v>M22P40U04N02</v>
      </c>
      <c r="F1434" s="26">
        <f ca="1">IFERROR(VLOOKUP(G1434,模型表!C:U,19,0),0)</f>
        <v>0</v>
      </c>
      <c r="H1434" s="26" t="str">
        <f ca="1">IFERROR(IF($F1434=0,"",(VLOOKUP(RIGHT(A1434,2)+0,难度表!B:F,3,FALSE)*K1434+N1434)),0)</f>
        <v/>
      </c>
      <c r="I1434" s="26" t="str">
        <f ca="1">IFERROR(IF($F1434=0,"",(VLOOKUP(RIGHT(B1434,2)+0,难度表!B:F,4,FALSE)*L1434+O1434)),0)</f>
        <v/>
      </c>
      <c r="J1434" s="26" t="str">
        <f ca="1">IFERROR(IF($F1434=0,"",(VLOOKUP(RIGHT(B1434,2)+0,难度表!B:F,5,FALSE)*M1434+P1434)),0)</f>
        <v/>
      </c>
      <c r="K1434" s="26" t="s">
        <v>1081</v>
      </c>
      <c r="L1434" s="26" t="s">
        <v>1081</v>
      </c>
      <c r="M1434" s="3" t="s">
        <v>1081</v>
      </c>
      <c r="N1434" s="26">
        <v>0</v>
      </c>
      <c r="O1434" s="26">
        <v>0</v>
      </c>
      <c r="P1434" s="26">
        <v>0</v>
      </c>
      <c r="Q1434" s="26">
        <v>0</v>
      </c>
      <c r="R1434" s="58" t="s">
        <v>545</v>
      </c>
      <c r="S1434" s="26">
        <v>1</v>
      </c>
      <c r="T1434" s="26">
        <v>0</v>
      </c>
      <c r="U1434" s="26">
        <f ca="1">IFERROR(VLOOKUP(G1434,模型表!$C:$T,18,FALSE),0)</f>
        <v>0</v>
      </c>
      <c r="V1434" s="26">
        <f>IFERROR(VLOOKUP(G1434,模型表!$C:$J,8,FALSE),0)</f>
        <v>0</v>
      </c>
      <c r="W1434" s="26" t="s">
        <v>1081</v>
      </c>
      <c r="X1434" s="26" t="s">
        <v>1097</v>
      </c>
      <c r="Y1434" s="26" t="str" cm="1">
        <f t="array" aca="1" ref="Y1434" ca="1">INDEX(E:E,SMALL(IF($F$2:$F$3000,ROW($2:$3000),4^8),ROW(A1433)))&amp;""</f>
        <v/>
      </c>
      <c r="Z1434" s="26" t="str">
        <f t="shared" ca="1" si="30"/>
        <v/>
      </c>
      <c r="AA1434" s="26" t="str">
        <f t="shared" ca="1" si="31"/>
        <v/>
      </c>
      <c r="AC1434" s="26" t="str">
        <f ca="1">IFERROR(IFERROR(VLOOKUP($V1434,索引表!$L$7:$O$13,2,FALSE)*VLOOKUP(VLOOKUP($G1434,索引表!$R:$U,4,FALSE),索引表!$I$18:$L$30,2,FALSE)*VLOOKUP($U1434,索引表!E:F,2,FALSE),IF($U1434="小怪",0.738,"")),0)</f>
        <v/>
      </c>
      <c r="AD1434" s="26" t="str">
        <f ca="1">IFERROR(IFERROR(VLOOKUP($V1434,索引表!$L$7:$O$13,3,FALSE)*VLOOKUP(VLOOKUP($G1434,索引表!$R:$U,4,FALSE),索引表!$I$18:$L$30,3,FALSE)*VLOOKUP($U1434,索引表!G:H,2,FALSE)*0.3,IF($U1434="小怪",0.2,"")),0)</f>
        <v/>
      </c>
      <c r="AE1434" s="3" t="str">
        <f ca="1">IF(V1434="N08",索引表!$D$12,IFERROR(VLOOKUP(AM1434,索引表!$I$3:$J$5,2,FALSE)*VLOOKUP(AN1434,索引表!$L$7:$O$13,4,FALSE)*VLOOKUP(VLOOKUP(Y1434,索引表!$R:$U,4,FALSE),索引表!$I$18:$L$30,4,FALSE),IF(AN1434="小怪",1*3.45*0.9*0.9,"")))</f>
        <v/>
      </c>
    </row>
    <row r="1435" spans="1:31" x14ac:dyDescent="0.2">
      <c r="A1435" s="3" t="s">
        <v>1457</v>
      </c>
      <c r="B1435" s="3" t="str">
        <f t="shared" si="29"/>
        <v>P40</v>
      </c>
      <c r="C1435" s="3" t="s">
        <v>541</v>
      </c>
      <c r="D1435" s="3" t="s">
        <v>535</v>
      </c>
      <c r="E1435" t="str">
        <f t="shared" si="28"/>
        <v>M22P40U04N03</v>
      </c>
      <c r="F1435" s="26">
        <f ca="1">IFERROR(VLOOKUP(G1435,模型表!C:U,19,0),0)</f>
        <v>0</v>
      </c>
      <c r="H1435" s="26" t="str">
        <f ca="1">IFERROR(IF($F1435=0,"",(VLOOKUP(RIGHT(A1435,2)+0,难度表!B:F,3,FALSE)*K1435+N1435)),0)</f>
        <v/>
      </c>
      <c r="I1435" s="26" t="str">
        <f ca="1">IFERROR(IF($F1435=0,"",(VLOOKUP(RIGHT(B1435,2)+0,难度表!B:F,4,FALSE)*L1435+O1435)),0)</f>
        <v/>
      </c>
      <c r="J1435" s="26" t="str">
        <f ca="1">IFERROR(IF($F1435=0,"",(VLOOKUP(RIGHT(B1435,2)+0,难度表!B:F,5,FALSE)*M1435+P1435)),0)</f>
        <v/>
      </c>
      <c r="K1435" s="26" t="s">
        <v>1081</v>
      </c>
      <c r="L1435" s="26" t="s">
        <v>1081</v>
      </c>
      <c r="M1435" s="3" t="s">
        <v>1081</v>
      </c>
      <c r="N1435" s="26">
        <v>0</v>
      </c>
      <c r="O1435" s="26">
        <v>0</v>
      </c>
      <c r="P1435" s="26">
        <v>0</v>
      </c>
      <c r="Q1435" s="26">
        <v>0</v>
      </c>
      <c r="R1435" s="58" t="s">
        <v>545</v>
      </c>
      <c r="S1435" s="26">
        <v>1</v>
      </c>
      <c r="T1435" s="26">
        <v>0</v>
      </c>
      <c r="U1435" s="26">
        <f ca="1">IFERROR(VLOOKUP(G1435,模型表!$C:$T,18,FALSE),0)</f>
        <v>0</v>
      </c>
      <c r="V1435" s="26">
        <f>IFERROR(VLOOKUP(G1435,模型表!$C:$J,8,FALSE),0)</f>
        <v>0</v>
      </c>
      <c r="W1435" s="26" t="s">
        <v>1081</v>
      </c>
      <c r="X1435" s="26" t="s">
        <v>1097</v>
      </c>
      <c r="Y1435" s="26" t="str" cm="1">
        <f t="array" aca="1" ref="Y1435" ca="1">INDEX(E:E,SMALL(IF($F$2:$F$3000,ROW($2:$3000),4^8),ROW(A1434)))&amp;""</f>
        <v/>
      </c>
      <c r="Z1435" s="26" t="str">
        <f t="shared" ca="1" si="30"/>
        <v/>
      </c>
      <c r="AA1435" s="26" t="str">
        <f t="shared" ca="1" si="31"/>
        <v/>
      </c>
      <c r="AC1435" s="26" t="str">
        <f ca="1">IFERROR(IFERROR(VLOOKUP($V1435,索引表!$L$7:$O$13,2,FALSE)*VLOOKUP(VLOOKUP($G1435,索引表!$R:$U,4,FALSE),索引表!$I$18:$L$30,2,FALSE)*VLOOKUP($U1435,索引表!E:F,2,FALSE),IF($U1435="小怪",0.738,"")),0)</f>
        <v/>
      </c>
      <c r="AD1435" s="26" t="str">
        <f ca="1">IFERROR(IFERROR(VLOOKUP($V1435,索引表!$L$7:$O$13,3,FALSE)*VLOOKUP(VLOOKUP($G1435,索引表!$R:$U,4,FALSE),索引表!$I$18:$L$30,3,FALSE)*VLOOKUP($U1435,索引表!G:H,2,FALSE)*0.3,IF($U1435="小怪",0.2,"")),0)</f>
        <v/>
      </c>
      <c r="AE1435" s="3" t="str">
        <f ca="1">IF(V1435="N08",索引表!$D$12,IFERROR(VLOOKUP(AM1435,索引表!$I$3:$J$5,2,FALSE)*VLOOKUP(AN1435,索引表!$L$7:$O$13,4,FALSE)*VLOOKUP(VLOOKUP(Y1435,索引表!$R:$U,4,FALSE),索引表!$I$18:$L$30,4,FALSE),IF(AN1435="小怪",1*3.45*0.9*0.9,"")))</f>
        <v/>
      </c>
    </row>
    <row r="1436" spans="1:31" x14ac:dyDescent="0.2">
      <c r="A1436" s="3" t="s">
        <v>1457</v>
      </c>
      <c r="B1436" s="3" t="str">
        <f t="shared" si="29"/>
        <v>P40</v>
      </c>
      <c r="C1436" s="3" t="s">
        <v>1454</v>
      </c>
      <c r="D1436" s="3" t="s">
        <v>536</v>
      </c>
      <c r="E1436" t="str">
        <f t="shared" si="28"/>
        <v>M22P40U04N04</v>
      </c>
      <c r="F1436" s="26">
        <f ca="1">IFERROR(VLOOKUP(G1436,模型表!C:U,19,0),0)</f>
        <v>0</v>
      </c>
      <c r="H1436" s="26" t="str">
        <f ca="1">IFERROR(IF($F1436=0,"",(VLOOKUP(RIGHT(A1436,2)+0,难度表!B:F,3,FALSE)*K1436+N1436)),0)</f>
        <v/>
      </c>
      <c r="I1436" s="26" t="str">
        <f ca="1">IFERROR(IF($F1436=0,"",(VLOOKUP(RIGHT(B1436,2)+0,难度表!B:F,4,FALSE)*L1436+O1436)),0)</f>
        <v/>
      </c>
      <c r="J1436" s="26" t="str">
        <f ca="1">IFERROR(IF($F1436=0,"",(VLOOKUP(RIGHT(B1436,2)+0,难度表!B:F,5,FALSE)*M1436+P1436)),0)</f>
        <v/>
      </c>
      <c r="K1436" s="26" t="s">
        <v>1081</v>
      </c>
      <c r="L1436" s="26" t="s">
        <v>1081</v>
      </c>
      <c r="M1436" s="3" t="s">
        <v>1081</v>
      </c>
      <c r="N1436" s="26">
        <v>0</v>
      </c>
      <c r="O1436" s="26">
        <v>0</v>
      </c>
      <c r="P1436" s="26">
        <v>0</v>
      </c>
      <c r="Q1436" s="26">
        <v>0</v>
      </c>
      <c r="R1436" s="58" t="s">
        <v>545</v>
      </c>
      <c r="S1436" s="26">
        <v>1</v>
      </c>
      <c r="T1436" s="26">
        <v>0</v>
      </c>
      <c r="U1436" s="26">
        <f ca="1">IFERROR(VLOOKUP(G1436,模型表!$C:$T,18,FALSE),0)</f>
        <v>0</v>
      </c>
      <c r="V1436" s="26">
        <f>IFERROR(VLOOKUP(G1436,模型表!$C:$J,8,FALSE),0)</f>
        <v>0</v>
      </c>
      <c r="W1436" s="26" t="s">
        <v>1081</v>
      </c>
      <c r="X1436" s="26" t="s">
        <v>1097</v>
      </c>
      <c r="Y1436" s="26" t="str" cm="1">
        <f t="array" aca="1" ref="Y1436" ca="1">INDEX(E:E,SMALL(IF($F$2:$F$3000,ROW($2:$3000),4^8),ROW(A1435)))&amp;""</f>
        <v/>
      </c>
      <c r="Z1436" s="26" t="str">
        <f t="shared" ca="1" si="30"/>
        <v/>
      </c>
      <c r="AA1436" s="26" t="str">
        <f t="shared" ca="1" si="31"/>
        <v/>
      </c>
      <c r="AC1436" s="26" t="str">
        <f ca="1">IFERROR(IFERROR(VLOOKUP($V1436,索引表!$L$7:$O$13,2,FALSE)*VLOOKUP(VLOOKUP($G1436,索引表!$R:$U,4,FALSE),索引表!$I$18:$L$30,2,FALSE)*VLOOKUP($U1436,索引表!E:F,2,FALSE),IF($U1436="小怪",0.738,"")),0)</f>
        <v/>
      </c>
      <c r="AD1436" s="26" t="str">
        <f ca="1">IFERROR(IFERROR(VLOOKUP($V1436,索引表!$L$7:$O$13,3,FALSE)*VLOOKUP(VLOOKUP($G1436,索引表!$R:$U,4,FALSE),索引表!$I$18:$L$30,3,FALSE)*VLOOKUP($U1436,索引表!G:H,2,FALSE)*0.3,IF($U1436="小怪",0.2,"")),0)</f>
        <v/>
      </c>
      <c r="AE1436" s="3" t="str">
        <f ca="1">IF(V1436="N08",索引表!$D$12,IFERROR(VLOOKUP(AM1436,索引表!$I$3:$J$5,2,FALSE)*VLOOKUP(AN1436,索引表!$L$7:$O$13,4,FALSE)*VLOOKUP(VLOOKUP(Y1436,索引表!$R:$U,4,FALSE),索引表!$I$18:$L$30,4,FALSE),IF(AN1436="小怪",1*3.45*0.9*0.9,"")))</f>
        <v/>
      </c>
    </row>
    <row r="1437" spans="1:31" x14ac:dyDescent="0.2">
      <c r="A1437" s="3" t="s">
        <v>1457</v>
      </c>
      <c r="B1437" s="3" t="str">
        <f t="shared" si="29"/>
        <v>P40</v>
      </c>
      <c r="C1437" s="3" t="s">
        <v>1454</v>
      </c>
      <c r="D1437" s="3" t="s">
        <v>537</v>
      </c>
      <c r="E1437" t="str">
        <f t="shared" si="28"/>
        <v>M22P40U04N05</v>
      </c>
      <c r="F1437" s="26">
        <f ca="1">IFERROR(VLOOKUP(G1437,模型表!C:U,19,0),0)</f>
        <v>0</v>
      </c>
      <c r="H1437" s="26" t="str">
        <f ca="1">IFERROR(IF($F1437=0,"",(VLOOKUP(RIGHT(A1437,2)+0,难度表!B:F,3,FALSE)*K1437+N1437)),0)</f>
        <v/>
      </c>
      <c r="I1437" s="26" t="str">
        <f ca="1">IFERROR(IF($F1437=0,"",(VLOOKUP(RIGHT(B1437,2)+0,难度表!B:F,4,FALSE)*L1437+O1437)),0)</f>
        <v/>
      </c>
      <c r="J1437" s="26" t="str">
        <f ca="1">IFERROR(IF($F1437=0,"",(VLOOKUP(RIGHT(B1437,2)+0,难度表!B:F,5,FALSE)*M1437+P1437)),0)</f>
        <v/>
      </c>
      <c r="K1437" s="26" t="s">
        <v>1081</v>
      </c>
      <c r="L1437" s="26" t="s">
        <v>1081</v>
      </c>
      <c r="M1437" s="3" t="s">
        <v>1081</v>
      </c>
      <c r="N1437" s="26">
        <v>0</v>
      </c>
      <c r="O1437" s="26">
        <v>0</v>
      </c>
      <c r="P1437" s="26">
        <v>0</v>
      </c>
      <c r="Q1437" s="26">
        <v>0</v>
      </c>
      <c r="R1437" s="58" t="s">
        <v>545</v>
      </c>
      <c r="S1437" s="26">
        <v>1</v>
      </c>
      <c r="T1437" s="26">
        <v>0</v>
      </c>
      <c r="U1437" s="26">
        <f ca="1">IFERROR(VLOOKUP(G1437,模型表!$C:$T,18,FALSE),0)</f>
        <v>0</v>
      </c>
      <c r="V1437" s="26">
        <f>IFERROR(VLOOKUP(G1437,模型表!$C:$J,8,FALSE),0)</f>
        <v>0</v>
      </c>
      <c r="W1437" s="26" t="s">
        <v>1081</v>
      </c>
      <c r="X1437" s="26" t="s">
        <v>1097</v>
      </c>
      <c r="Y1437" s="26" t="str" cm="1">
        <f t="array" aca="1" ref="Y1437" ca="1">INDEX(E:E,SMALL(IF($F$2:$F$3000,ROW($2:$3000),4^8),ROW(A1436)))&amp;""</f>
        <v/>
      </c>
      <c r="Z1437" s="26" t="str">
        <f t="shared" ca="1" si="30"/>
        <v/>
      </c>
      <c r="AA1437" s="26" t="str">
        <f t="shared" ca="1" si="31"/>
        <v/>
      </c>
      <c r="AC1437" s="26" t="str">
        <f ca="1">IFERROR(IFERROR(VLOOKUP($V1437,索引表!$L$7:$O$13,2,FALSE)*VLOOKUP(VLOOKUP($G1437,索引表!$R:$U,4,FALSE),索引表!$I$18:$L$30,2,FALSE)*VLOOKUP($U1437,索引表!E:F,2,FALSE),IF($U1437="小怪",0.738,"")),0)</f>
        <v/>
      </c>
      <c r="AD1437" s="26" t="str">
        <f ca="1">IFERROR(IFERROR(VLOOKUP($V1437,索引表!$L$7:$O$13,3,FALSE)*VLOOKUP(VLOOKUP($G1437,索引表!$R:$U,4,FALSE),索引表!$I$18:$L$30,3,FALSE)*VLOOKUP($U1437,索引表!G:H,2,FALSE)*0.3,IF($U1437="小怪",0.2,"")),0)</f>
        <v/>
      </c>
      <c r="AE1437" s="3" t="str">
        <f ca="1">IF(V1437="N08",索引表!$D$12,IFERROR(VLOOKUP(AM1437,索引表!$I$3:$J$5,2,FALSE)*VLOOKUP(AN1437,索引表!$L$7:$O$13,4,FALSE)*VLOOKUP(VLOOKUP(Y1437,索引表!$R:$U,4,FALSE),索引表!$I$18:$L$30,4,FALSE),IF(AN1437="小怪",1*3.45*0.9*0.9,"")))</f>
        <v/>
      </c>
    </row>
    <row r="1438" spans="1:31" x14ac:dyDescent="0.2">
      <c r="A1438" s="3" t="s">
        <v>1457</v>
      </c>
      <c r="B1438" s="3" t="str">
        <f t="shared" si="29"/>
        <v>P40</v>
      </c>
      <c r="C1438" s="3" t="s">
        <v>1454</v>
      </c>
      <c r="D1438" s="3" t="s">
        <v>538</v>
      </c>
      <c r="E1438" t="str">
        <f t="shared" si="28"/>
        <v>M22P40U04N06</v>
      </c>
      <c r="F1438" s="26">
        <f ca="1">IFERROR(VLOOKUP(G1438,模型表!C:U,19,0),0)</f>
        <v>0</v>
      </c>
      <c r="H1438" s="26" t="str">
        <f ca="1">IFERROR(IF($F1438=0,"",(VLOOKUP(RIGHT(A1438,2)+0,难度表!B:F,3,FALSE)*K1438+N1438)),0)</f>
        <v/>
      </c>
      <c r="I1438" s="26" t="str">
        <f ca="1">IFERROR(IF($F1438=0,"",(VLOOKUP(RIGHT(B1438,2)+0,难度表!B:F,4,FALSE)*L1438+O1438)),0)</f>
        <v/>
      </c>
      <c r="J1438" s="26" t="str">
        <f ca="1">IFERROR(IF($F1438=0,"",(VLOOKUP(RIGHT(B1438,2)+0,难度表!B:F,5,FALSE)*M1438+P1438)),0)</f>
        <v/>
      </c>
      <c r="K1438" s="26" t="s">
        <v>1081</v>
      </c>
      <c r="L1438" s="26" t="s">
        <v>1081</v>
      </c>
      <c r="M1438" s="3" t="s">
        <v>1081</v>
      </c>
      <c r="N1438" s="26">
        <v>0</v>
      </c>
      <c r="O1438" s="26">
        <v>0</v>
      </c>
      <c r="P1438" s="26">
        <v>0</v>
      </c>
      <c r="Q1438" s="26">
        <v>0</v>
      </c>
      <c r="R1438" s="58" t="s">
        <v>545</v>
      </c>
      <c r="S1438" s="26">
        <v>1</v>
      </c>
      <c r="T1438" s="26">
        <v>0</v>
      </c>
      <c r="U1438" s="26">
        <f ca="1">IFERROR(VLOOKUP(G1438,模型表!$C:$T,18,FALSE),0)</f>
        <v>0</v>
      </c>
      <c r="V1438" s="26">
        <f>IFERROR(VLOOKUP(G1438,模型表!$C:$J,8,FALSE),0)</f>
        <v>0</v>
      </c>
      <c r="W1438" s="26" t="s">
        <v>1081</v>
      </c>
      <c r="X1438" s="26" t="s">
        <v>1097</v>
      </c>
      <c r="Y1438" s="26" t="str" cm="1">
        <f t="array" aca="1" ref="Y1438" ca="1">INDEX(E:E,SMALL(IF($F$2:$F$3000,ROW($2:$3000),4^8),ROW(A1437)))&amp;""</f>
        <v/>
      </c>
      <c r="Z1438" s="26" t="str">
        <f t="shared" ca="1" si="30"/>
        <v/>
      </c>
      <c r="AA1438" s="26" t="str">
        <f t="shared" ca="1" si="31"/>
        <v/>
      </c>
      <c r="AC1438" s="26" t="str">
        <f ca="1">IFERROR(IFERROR(VLOOKUP($V1438,索引表!$L$7:$O$13,2,FALSE)*VLOOKUP(VLOOKUP($G1438,索引表!$R:$U,4,FALSE),索引表!$I$18:$L$30,2,FALSE)*VLOOKUP($U1438,索引表!E:F,2,FALSE),IF($U1438="小怪",0.738,"")),0)</f>
        <v/>
      </c>
      <c r="AD1438" s="26" t="str">
        <f ca="1">IFERROR(IFERROR(VLOOKUP($V1438,索引表!$L$7:$O$13,3,FALSE)*VLOOKUP(VLOOKUP($G1438,索引表!$R:$U,4,FALSE),索引表!$I$18:$L$30,3,FALSE)*VLOOKUP($U1438,索引表!G:H,2,FALSE)*0.3,IF($U1438="小怪",0.2,"")),0)</f>
        <v/>
      </c>
      <c r="AE1438" s="3" t="str">
        <f ca="1">IF(V1438="N08",索引表!$D$12,IFERROR(VLOOKUP(AM1438,索引表!$I$3:$J$5,2,FALSE)*VLOOKUP(AN1438,索引表!$L$7:$O$13,4,FALSE)*VLOOKUP(VLOOKUP(Y1438,索引表!$R:$U,4,FALSE),索引表!$I$18:$L$30,4,FALSE),IF(AN1438="小怪",1*3.45*0.9*0.9,"")))</f>
        <v/>
      </c>
    </row>
    <row r="1439" spans="1:31" x14ac:dyDescent="0.2">
      <c r="A1439" s="3" t="s">
        <v>1457</v>
      </c>
      <c r="B1439" s="3" t="str">
        <f t="shared" si="29"/>
        <v>P40</v>
      </c>
      <c r="C1439" s="3" t="s">
        <v>1454</v>
      </c>
      <c r="D1439" s="3" t="s">
        <v>542</v>
      </c>
      <c r="E1439" t="str">
        <f t="shared" si="28"/>
        <v>M22P40U04N07</v>
      </c>
      <c r="F1439" s="26">
        <f ca="1">IFERROR(VLOOKUP(G1439,模型表!C:U,19,0),0)</f>
        <v>0</v>
      </c>
      <c r="H1439" s="26" t="str">
        <f ca="1">IFERROR(IF($F1439=0,"",(VLOOKUP(RIGHT(A1439,2)+0,难度表!B:F,3,FALSE)*K1439+N1439)),0)</f>
        <v/>
      </c>
      <c r="I1439" s="26" t="str">
        <f ca="1">IFERROR(IF($F1439=0,"",(VLOOKUP(RIGHT(B1439,2)+0,难度表!B:F,4,FALSE)*L1439+O1439)),0)</f>
        <v/>
      </c>
      <c r="J1439" s="26" t="str">
        <f ca="1">IFERROR(IF($F1439=0,"",(VLOOKUP(RIGHT(B1439,2)+0,难度表!B:F,5,FALSE)*M1439+P1439)),0)</f>
        <v/>
      </c>
      <c r="K1439" s="26" t="s">
        <v>1081</v>
      </c>
      <c r="L1439" s="26" t="s">
        <v>1081</v>
      </c>
      <c r="M1439" s="3" t="s">
        <v>1081</v>
      </c>
      <c r="N1439" s="26">
        <v>0</v>
      </c>
      <c r="O1439" s="26">
        <v>0</v>
      </c>
      <c r="P1439" s="26">
        <v>0</v>
      </c>
      <c r="Q1439" s="26">
        <v>0</v>
      </c>
      <c r="R1439" s="58" t="s">
        <v>545</v>
      </c>
      <c r="S1439" s="26">
        <v>1</v>
      </c>
      <c r="T1439" s="26">
        <v>0</v>
      </c>
      <c r="U1439" s="26">
        <f ca="1">IFERROR(VLOOKUP(G1439,模型表!$C:$T,18,FALSE),0)</f>
        <v>0</v>
      </c>
      <c r="V1439" s="26">
        <f>IFERROR(VLOOKUP(G1439,模型表!$C:$J,8,FALSE),0)</f>
        <v>0</v>
      </c>
      <c r="W1439" s="26" t="s">
        <v>1081</v>
      </c>
      <c r="X1439" s="26" t="s">
        <v>1097</v>
      </c>
      <c r="Y1439" s="26" t="str" cm="1">
        <f t="array" aca="1" ref="Y1439" ca="1">INDEX(E:E,SMALL(IF($F$2:$F$3000,ROW($2:$3000),4^8),ROW(A1438)))&amp;""</f>
        <v/>
      </c>
      <c r="Z1439" s="26" t="str">
        <f t="shared" ca="1" si="30"/>
        <v/>
      </c>
      <c r="AA1439" s="26" t="str">
        <f t="shared" ca="1" si="31"/>
        <v/>
      </c>
      <c r="AC1439" s="26" t="str">
        <f ca="1">IFERROR(IFERROR(VLOOKUP($V1439,索引表!$L$7:$O$13,2,FALSE)*VLOOKUP(VLOOKUP($G1439,索引表!$R:$U,4,FALSE),索引表!$I$18:$L$30,2,FALSE)*VLOOKUP($U1439,索引表!E:F,2,FALSE),IF($U1439="小怪",0.738,"")),0)</f>
        <v/>
      </c>
      <c r="AD1439" s="26" t="str">
        <f ca="1">IFERROR(IFERROR(VLOOKUP($V1439,索引表!$L$7:$O$13,3,FALSE)*VLOOKUP(VLOOKUP($G1439,索引表!$R:$U,4,FALSE),索引表!$I$18:$L$30,3,FALSE)*VLOOKUP($U1439,索引表!G:H,2,FALSE)*0.3,IF($U1439="小怪",0.2,"")),0)</f>
        <v/>
      </c>
      <c r="AE1439" s="3" t="str">
        <f ca="1">IF(V1439="N08",索引表!$D$12,IFERROR(VLOOKUP(AM1439,索引表!$I$3:$J$5,2,FALSE)*VLOOKUP(AN1439,索引表!$L$7:$O$13,4,FALSE)*VLOOKUP(VLOOKUP(Y1439,索引表!$R:$U,4,FALSE),索引表!$I$18:$L$30,4,FALSE),IF(AN1439="小怪",1*3.45*0.9*0.9,"")))</f>
        <v/>
      </c>
    </row>
    <row r="1440" spans="1:31" x14ac:dyDescent="0.2">
      <c r="A1440" s="3" t="s">
        <v>1457</v>
      </c>
      <c r="B1440" s="3" t="str">
        <f t="shared" si="29"/>
        <v>P40</v>
      </c>
      <c r="C1440" s="3" t="s">
        <v>1454</v>
      </c>
      <c r="D1440" s="3" t="s">
        <v>543</v>
      </c>
      <c r="E1440" t="str">
        <f t="shared" si="28"/>
        <v>M22P40U04N08</v>
      </c>
      <c r="F1440" s="26">
        <f ca="1">IFERROR(VLOOKUP(G1440,模型表!C:U,19,0),0)</f>
        <v>0</v>
      </c>
      <c r="H1440" s="26" t="str">
        <f ca="1">IFERROR(IF($F1440=0,"",(VLOOKUP(RIGHT(A1440,2)+0,难度表!B:F,3,FALSE)*K1440+N1440)),0)</f>
        <v/>
      </c>
      <c r="I1440" s="26" t="str">
        <f ca="1">IFERROR(IF($F1440=0,"",(VLOOKUP(RIGHT(B1440,2)+0,难度表!B:F,4,FALSE)*L1440+O1440)),0)</f>
        <v/>
      </c>
      <c r="J1440" s="26" t="str">
        <f ca="1">IFERROR(IF($F1440=0,"",(VLOOKUP(RIGHT(B1440,2)+0,难度表!B:F,5,FALSE)*M1440+P1440)),0)</f>
        <v/>
      </c>
      <c r="K1440" s="26" t="s">
        <v>1081</v>
      </c>
      <c r="L1440" s="26" t="s">
        <v>1081</v>
      </c>
      <c r="M1440" s="3"/>
      <c r="N1440" s="26">
        <v>0</v>
      </c>
      <c r="O1440" s="26">
        <v>0</v>
      </c>
      <c r="P1440" s="26">
        <v>0</v>
      </c>
      <c r="Q1440" s="26">
        <v>0</v>
      </c>
      <c r="R1440" s="59" t="s">
        <v>845</v>
      </c>
      <c r="S1440" s="26">
        <v>1</v>
      </c>
      <c r="T1440" s="26">
        <v>0</v>
      </c>
      <c r="U1440" s="26">
        <f ca="1">IFERROR(VLOOKUP(G1440,模型表!$C:$T,18,FALSE),0)</f>
        <v>0</v>
      </c>
      <c r="V1440" s="26">
        <f>IFERROR(VLOOKUP(G1440,模型表!$C:$J,8,FALSE),0)</f>
        <v>0</v>
      </c>
      <c r="W1440" s="26" t="s">
        <v>1081</v>
      </c>
      <c r="X1440" s="26" t="s">
        <v>1097</v>
      </c>
      <c r="Y1440" s="26" t="str" cm="1">
        <f t="array" aca="1" ref="Y1440" ca="1">INDEX(E:E,SMALL(IF($F$2:$F$3000,ROW($2:$3000),4^8),ROW(A1439)))&amp;""</f>
        <v/>
      </c>
      <c r="Z1440" s="26" t="str">
        <f t="shared" ca="1" si="30"/>
        <v/>
      </c>
      <c r="AA1440" s="26" t="str">
        <f t="shared" ca="1" si="31"/>
        <v/>
      </c>
      <c r="AC1440" s="26" t="str">
        <f ca="1">IFERROR(IFERROR(VLOOKUP($V1440,索引表!$L$7:$O$13,2,FALSE)*VLOOKUP(VLOOKUP($G1440,索引表!$R:$U,4,FALSE),索引表!$I$18:$L$30,2,FALSE)*VLOOKUP($U1440,索引表!E:F,2,FALSE),IF($U1440="小怪",0.738,"")),0)</f>
        <v/>
      </c>
      <c r="AD1440" s="26" t="str">
        <f ca="1">IFERROR(IFERROR(VLOOKUP($V1440,索引表!$L$7:$O$13,3,FALSE)*VLOOKUP(VLOOKUP($G1440,索引表!$R:$U,4,FALSE),索引表!$I$18:$L$30,3,FALSE)*VLOOKUP($U1440,索引表!G:H,2,FALSE)*0.3,IF($U1440="小怪",0.2,"")),0)</f>
        <v/>
      </c>
      <c r="AE1440" s="3"/>
    </row>
    <row r="1441" spans="1:31" x14ac:dyDescent="0.2">
      <c r="A1441" s="3" t="s">
        <v>1457</v>
      </c>
      <c r="B1441" s="3" t="str">
        <f t="shared" si="29"/>
        <v>P40</v>
      </c>
      <c r="C1441" s="3" t="s">
        <v>541</v>
      </c>
      <c r="D1441" s="3" t="s">
        <v>544</v>
      </c>
      <c r="E1441" t="str">
        <f t="shared" si="28"/>
        <v>M22P40U04N09</v>
      </c>
      <c r="F1441" s="26">
        <f ca="1">IFERROR(VLOOKUP(G1441,模型表!C:U,19,0),0)</f>
        <v>0</v>
      </c>
      <c r="H1441" s="26" t="str">
        <f ca="1">IFERROR(IF($F1441=0,"",(VLOOKUP(RIGHT(A1441,2)+0,难度表!B:F,3,FALSE)*K1441+N1441)),0)</f>
        <v/>
      </c>
      <c r="I1441" s="26" t="str">
        <f ca="1">IFERROR(IF($F1441=0,"",(VLOOKUP(RIGHT(B1441,2)+0,难度表!B:F,4,FALSE)*L1441+O1441)),0)</f>
        <v/>
      </c>
      <c r="J1441" s="26" t="str">
        <f ca="1">IFERROR(IF($F1441=0,"",(VLOOKUP(RIGHT(B1441,2)+0,难度表!B:F,5,FALSE)*M1441+P1441)),0)</f>
        <v/>
      </c>
      <c r="K1441" s="26" t="s">
        <v>1081</v>
      </c>
      <c r="L1441" s="26" t="s">
        <v>1081</v>
      </c>
      <c r="M1441" s="3" t="s">
        <v>1081</v>
      </c>
      <c r="N1441" s="26">
        <v>0</v>
      </c>
      <c r="O1441" s="26">
        <v>0</v>
      </c>
      <c r="P1441" s="26">
        <v>0</v>
      </c>
      <c r="Q1441" s="26">
        <v>0</v>
      </c>
      <c r="R1441" s="58" t="s">
        <v>545</v>
      </c>
      <c r="S1441" s="26">
        <v>1</v>
      </c>
      <c r="T1441" s="26">
        <v>0</v>
      </c>
      <c r="U1441" s="26">
        <f ca="1">IFERROR(VLOOKUP(G1441,模型表!$C:$T,18,FALSE),0)</f>
        <v>0</v>
      </c>
      <c r="V1441" s="26">
        <f>IFERROR(VLOOKUP(G1441,模型表!$C:$J,8,FALSE),0)</f>
        <v>0</v>
      </c>
      <c r="W1441" s="26" t="s">
        <v>1081</v>
      </c>
      <c r="X1441" s="26" t="s">
        <v>1097</v>
      </c>
      <c r="Y1441" s="26" t="str" cm="1">
        <f t="array" aca="1" ref="Y1441" ca="1">INDEX(E:E,SMALL(IF($F$2:$F$3000,ROW($2:$3000),4^8),ROW(A1440)))&amp;""</f>
        <v/>
      </c>
      <c r="Z1441" s="26" t="str">
        <f t="shared" ca="1" si="30"/>
        <v/>
      </c>
      <c r="AA1441" s="26" t="str">
        <f t="shared" ca="1" si="31"/>
        <v/>
      </c>
      <c r="AC1441" s="26" t="str">
        <f ca="1">IFERROR(IFERROR(VLOOKUP($V1441,索引表!$L$7:$O$13,2,FALSE)*VLOOKUP(VLOOKUP($G1441,索引表!$R:$U,4,FALSE),索引表!$I$18:$L$30,2,FALSE)*VLOOKUP($U1441,索引表!E:F,2,FALSE),IF($U1441="小怪",0.738,"")),0)</f>
        <v/>
      </c>
      <c r="AD1441" s="26" t="str">
        <f ca="1">IFERROR(IFERROR(VLOOKUP($V1441,索引表!$L$7:$O$13,3,FALSE)*VLOOKUP(VLOOKUP($G1441,索引表!$R:$U,4,FALSE),索引表!$I$18:$L$30,3,FALSE)*VLOOKUP($U1441,索引表!G:H,2,FALSE)*0.3,IF($U1441="小怪",0.2,"")),0)</f>
        <v/>
      </c>
      <c r="AE1441" s="3" t="str">
        <f ca="1">IF(V1441="N08",索引表!$D$12,IFERROR(VLOOKUP(AM1441,索引表!$I$3:$J$5,2,FALSE)*VLOOKUP(AN1441,索引表!$L$7:$O$13,4,FALSE)*VLOOKUP(VLOOKUP(Y1441,索引表!$R:$U,4,FALSE),索引表!$I$18:$L$30,4,FALSE),IF(AN1441="小怪",1*3.45*0.9*0.9,"")))</f>
        <v/>
      </c>
    </row>
    <row r="1442" spans="1:31" x14ac:dyDescent="0.2">
      <c r="A1442" s="3" t="s">
        <v>1457</v>
      </c>
      <c r="B1442" s="3" t="str">
        <f t="shared" si="29"/>
        <v>P41</v>
      </c>
      <c r="C1442" s="3" t="s">
        <v>532</v>
      </c>
      <c r="D1442" s="3" t="s">
        <v>533</v>
      </c>
      <c r="E1442" t="str">
        <f t="shared" si="28"/>
        <v>M22P41U01N01</v>
      </c>
      <c r="F1442" s="26">
        <f ca="1">IFERROR(VLOOKUP(G1442,模型表!C:U,19,0),0)</f>
        <v>0</v>
      </c>
      <c r="H1442" s="26" t="str">
        <f ca="1">IFERROR(IF($F1442=0,"",(VLOOKUP(RIGHT(A1442,2)+0,难度表!B:F,3,FALSE)*K1442+N1442)),0)</f>
        <v/>
      </c>
      <c r="I1442" s="26" t="str">
        <f ca="1">IFERROR(IF($F1442=0,"",(VLOOKUP(RIGHT(B1442,2)+0,难度表!B:F,4,FALSE)*L1442+O1442)),0)</f>
        <v/>
      </c>
      <c r="J1442" s="26" t="str">
        <f ca="1">IFERROR(IF($F1442=0,"",(VLOOKUP(RIGHT(B1442,2)+0,难度表!B:F,5,FALSE)*M1442+P1442)),0)</f>
        <v/>
      </c>
      <c r="K1442" s="26" t="s">
        <v>1081</v>
      </c>
      <c r="L1442" s="26" t="s">
        <v>1081</v>
      </c>
      <c r="M1442" s="3" t="s">
        <v>1081</v>
      </c>
      <c r="N1442" s="26">
        <v>0</v>
      </c>
      <c r="O1442" s="26">
        <v>0</v>
      </c>
      <c r="P1442" s="26">
        <v>0</v>
      </c>
      <c r="Q1442" s="26">
        <v>0</v>
      </c>
      <c r="R1442" s="58" t="s">
        <v>545</v>
      </c>
      <c r="S1442" s="26">
        <v>1</v>
      </c>
      <c r="T1442" s="26">
        <v>0</v>
      </c>
      <c r="U1442" s="26">
        <f ca="1">IFERROR(VLOOKUP(G1442,模型表!$C:$T,18,FALSE),0)</f>
        <v>0</v>
      </c>
      <c r="V1442" s="26">
        <f>IFERROR(VLOOKUP(G1442,模型表!$C:$J,8,FALSE),0)</f>
        <v>0</v>
      </c>
      <c r="W1442" s="26" t="s">
        <v>1081</v>
      </c>
      <c r="X1442" s="26" t="s">
        <v>1097</v>
      </c>
      <c r="Y1442" s="26" t="str" cm="1">
        <f t="array" aca="1" ref="Y1442" ca="1">INDEX(E:E,SMALL(IF($F$2:$F$3000,ROW($2:$3000),4^8),ROW(A1441)))&amp;""</f>
        <v/>
      </c>
      <c r="Z1442" s="26" t="str">
        <f t="shared" ca="1" si="30"/>
        <v/>
      </c>
      <c r="AA1442" s="26" t="str">
        <f t="shared" ca="1" si="31"/>
        <v/>
      </c>
      <c r="AC1442" s="26" t="str">
        <f ca="1">IFERROR(IFERROR(VLOOKUP($V1442,索引表!$L$7:$O$13,2,FALSE)*VLOOKUP(VLOOKUP($G1442,索引表!$R:$U,4,FALSE),索引表!$I$18:$L$30,2,FALSE)*VLOOKUP($U1442,索引表!E:F,2,FALSE),IF($U1442="小怪",0.738,"")),0)</f>
        <v/>
      </c>
      <c r="AD1442" s="26" t="str">
        <f ca="1">IFERROR(IFERROR(VLOOKUP($V1442,索引表!$L$7:$O$13,3,FALSE)*VLOOKUP(VLOOKUP($G1442,索引表!$R:$U,4,FALSE),索引表!$I$18:$L$30,3,FALSE)*VLOOKUP($U1442,索引表!G:H,2,FALSE)*0.3,IF($U1442="小怪",0.2,"")),0)</f>
        <v/>
      </c>
      <c r="AE1442" s="3" t="str">
        <f ca="1">IF(V1442="N08",索引表!$D$12,IFERROR(VLOOKUP(AM1442,索引表!$I$3:$J$5,2,FALSE)*VLOOKUP(AN1442,索引表!$L$7:$O$13,4,FALSE)*VLOOKUP(VLOOKUP(Y1442,索引表!$R:$U,4,FALSE),索引表!$I$18:$L$30,4,FALSE),IF(AN1442="小怪",1*3.45*0.9*0.9,"")))</f>
        <v/>
      </c>
    </row>
    <row r="1443" spans="1:31" x14ac:dyDescent="0.2">
      <c r="A1443" s="3" t="s">
        <v>1457</v>
      </c>
      <c r="B1443" s="3" t="str">
        <f t="shared" si="29"/>
        <v>P41</v>
      </c>
      <c r="C1443" s="3" t="s">
        <v>532</v>
      </c>
      <c r="D1443" s="3" t="s">
        <v>534</v>
      </c>
      <c r="E1443" t="str">
        <f t="shared" si="28"/>
        <v>M22P41U01N02</v>
      </c>
      <c r="F1443" s="26">
        <f ca="1">IFERROR(VLOOKUP(G1443,模型表!C:U,19,0),0)</f>
        <v>0</v>
      </c>
      <c r="H1443" s="26" t="str">
        <f ca="1">IFERROR(IF($F1443=0,"",(VLOOKUP(RIGHT(A1443,2)+0,难度表!B:F,3,FALSE)*K1443+N1443)),0)</f>
        <v/>
      </c>
      <c r="I1443" s="26" t="str">
        <f ca="1">IFERROR(IF($F1443=0,"",(VLOOKUP(RIGHT(B1443,2)+0,难度表!B:F,4,FALSE)*L1443+O1443)),0)</f>
        <v/>
      </c>
      <c r="J1443" s="26" t="str">
        <f ca="1">IFERROR(IF($F1443=0,"",(VLOOKUP(RIGHT(B1443,2)+0,难度表!B:F,5,FALSE)*M1443+P1443)),0)</f>
        <v/>
      </c>
      <c r="K1443" s="26" t="s">
        <v>1081</v>
      </c>
      <c r="L1443" s="26" t="s">
        <v>1081</v>
      </c>
      <c r="M1443" s="3" t="s">
        <v>1081</v>
      </c>
      <c r="N1443" s="26">
        <v>0</v>
      </c>
      <c r="O1443" s="26">
        <v>0</v>
      </c>
      <c r="P1443" s="26">
        <v>0</v>
      </c>
      <c r="Q1443" s="26">
        <v>0</v>
      </c>
      <c r="R1443" s="58" t="s">
        <v>545</v>
      </c>
      <c r="S1443" s="26">
        <v>1</v>
      </c>
      <c r="T1443" s="26">
        <v>0</v>
      </c>
      <c r="U1443" s="26">
        <f ca="1">IFERROR(VLOOKUP(G1443,模型表!$C:$T,18,FALSE),0)</f>
        <v>0</v>
      </c>
      <c r="V1443" s="26">
        <f>IFERROR(VLOOKUP(G1443,模型表!$C:$J,8,FALSE),0)</f>
        <v>0</v>
      </c>
      <c r="W1443" s="26" t="s">
        <v>1081</v>
      </c>
      <c r="X1443" s="26" t="s">
        <v>1097</v>
      </c>
      <c r="Y1443" s="26" t="str" cm="1">
        <f t="array" aca="1" ref="Y1443" ca="1">INDEX(E:E,SMALL(IF($F$2:$F$3000,ROW($2:$3000),4^8),ROW(A1442)))&amp;""</f>
        <v/>
      </c>
      <c r="Z1443" s="26" t="str">
        <f t="shared" ca="1" si="30"/>
        <v/>
      </c>
      <c r="AA1443" s="26" t="str">
        <f t="shared" ca="1" si="31"/>
        <v/>
      </c>
      <c r="AC1443" s="26" t="str">
        <f ca="1">IFERROR(IFERROR(VLOOKUP($V1443,索引表!$L$7:$O$13,2,FALSE)*VLOOKUP(VLOOKUP($G1443,索引表!$R:$U,4,FALSE),索引表!$I$18:$L$30,2,FALSE)*VLOOKUP($U1443,索引表!E:F,2,FALSE),IF($U1443="小怪",0.738,"")),0)</f>
        <v/>
      </c>
      <c r="AD1443" s="26" t="str">
        <f ca="1">IFERROR(IFERROR(VLOOKUP($V1443,索引表!$L$7:$O$13,3,FALSE)*VLOOKUP(VLOOKUP($G1443,索引表!$R:$U,4,FALSE),索引表!$I$18:$L$30,3,FALSE)*VLOOKUP($U1443,索引表!G:H,2,FALSE)*0.3,IF($U1443="小怪",0.2,"")),0)</f>
        <v/>
      </c>
      <c r="AE1443" s="3" t="str">
        <f ca="1">IF(V1443="N08",索引表!$D$12,IFERROR(VLOOKUP(AM1443,索引表!$I$3:$J$5,2,FALSE)*VLOOKUP(AN1443,索引表!$L$7:$O$13,4,FALSE)*VLOOKUP(VLOOKUP(Y1443,索引表!$R:$U,4,FALSE),索引表!$I$18:$L$30,4,FALSE),IF(AN1443="小怪",1*3.45*0.9*0.9,"")))</f>
        <v/>
      </c>
    </row>
    <row r="1444" spans="1:31" x14ac:dyDescent="0.2">
      <c r="A1444" s="3" t="s">
        <v>1457</v>
      </c>
      <c r="B1444" s="3" t="str">
        <f t="shared" si="29"/>
        <v>P41</v>
      </c>
      <c r="C1444" s="3" t="s">
        <v>532</v>
      </c>
      <c r="D1444" s="3" t="s">
        <v>535</v>
      </c>
      <c r="E1444" t="str">
        <f t="shared" si="28"/>
        <v>M22P41U01N03</v>
      </c>
      <c r="F1444" s="26">
        <f ca="1">IFERROR(VLOOKUP(G1444,模型表!C:U,19,0),0)</f>
        <v>0</v>
      </c>
      <c r="H1444" s="26" t="str">
        <f ca="1">IFERROR(IF($F1444=0,"",(VLOOKUP(RIGHT(A1444,2)+0,难度表!B:F,3,FALSE)*K1444+N1444)),0)</f>
        <v/>
      </c>
      <c r="I1444" s="26" t="str">
        <f ca="1">IFERROR(IF($F1444=0,"",(VLOOKUP(RIGHT(B1444,2)+0,难度表!B:F,4,FALSE)*L1444+O1444)),0)</f>
        <v/>
      </c>
      <c r="J1444" s="26" t="str">
        <f ca="1">IFERROR(IF($F1444=0,"",(VLOOKUP(RIGHT(B1444,2)+0,难度表!B:F,5,FALSE)*M1444+P1444)),0)</f>
        <v/>
      </c>
      <c r="K1444" s="26" t="s">
        <v>1081</v>
      </c>
      <c r="L1444" s="26" t="s">
        <v>1081</v>
      </c>
      <c r="M1444" s="3" t="s">
        <v>1081</v>
      </c>
      <c r="N1444" s="26">
        <v>0</v>
      </c>
      <c r="O1444" s="26">
        <v>0</v>
      </c>
      <c r="P1444" s="26">
        <v>0</v>
      </c>
      <c r="Q1444" s="26">
        <v>0</v>
      </c>
      <c r="R1444" s="58" t="s">
        <v>545</v>
      </c>
      <c r="S1444" s="26">
        <v>1</v>
      </c>
      <c r="T1444" s="26">
        <v>0</v>
      </c>
      <c r="U1444" s="26">
        <f ca="1">IFERROR(VLOOKUP(G1444,模型表!$C:$T,18,FALSE),0)</f>
        <v>0</v>
      </c>
      <c r="V1444" s="26">
        <f>IFERROR(VLOOKUP(G1444,模型表!$C:$J,8,FALSE),0)</f>
        <v>0</v>
      </c>
      <c r="W1444" s="26" t="s">
        <v>1081</v>
      </c>
      <c r="X1444" s="26" t="s">
        <v>1097</v>
      </c>
      <c r="Y1444" s="26" t="str" cm="1">
        <f t="array" aca="1" ref="Y1444" ca="1">INDEX(E:E,SMALL(IF($F$2:$F$3000,ROW($2:$3000),4^8),ROW(A1443)))&amp;""</f>
        <v/>
      </c>
      <c r="Z1444" s="26" t="str">
        <f t="shared" ca="1" si="30"/>
        <v/>
      </c>
      <c r="AA1444" s="26" t="str">
        <f t="shared" ca="1" si="31"/>
        <v/>
      </c>
      <c r="AC1444" s="26" t="str">
        <f ca="1">IFERROR(IFERROR(VLOOKUP($V1444,索引表!$L$7:$O$13,2,FALSE)*VLOOKUP(VLOOKUP($G1444,索引表!$R:$U,4,FALSE),索引表!$I$18:$L$30,2,FALSE)*VLOOKUP($U1444,索引表!E:F,2,FALSE),IF($U1444="小怪",0.738,"")),0)</f>
        <v/>
      </c>
      <c r="AD1444" s="26" t="str">
        <f ca="1">IFERROR(IFERROR(VLOOKUP($V1444,索引表!$L$7:$O$13,3,FALSE)*VLOOKUP(VLOOKUP($G1444,索引表!$R:$U,4,FALSE),索引表!$I$18:$L$30,3,FALSE)*VLOOKUP($U1444,索引表!G:H,2,FALSE)*0.3,IF($U1444="小怪",0.2,"")),0)</f>
        <v/>
      </c>
      <c r="AE1444" s="3" t="str">
        <f ca="1">IF(V1444="N08",索引表!$D$12,IFERROR(VLOOKUP(AM1444,索引表!$I$3:$J$5,2,FALSE)*VLOOKUP(AN1444,索引表!$L$7:$O$13,4,FALSE)*VLOOKUP(VLOOKUP(Y1444,索引表!$R:$U,4,FALSE),索引表!$I$18:$L$30,4,FALSE),IF(AN1444="小怪",1*3.45*0.9*0.9,"")))</f>
        <v/>
      </c>
    </row>
    <row r="1445" spans="1:31" x14ac:dyDescent="0.2">
      <c r="A1445" s="3" t="s">
        <v>1457</v>
      </c>
      <c r="B1445" s="3" t="str">
        <f t="shared" si="29"/>
        <v>P41</v>
      </c>
      <c r="C1445" s="3" t="s">
        <v>532</v>
      </c>
      <c r="D1445" s="3" t="s">
        <v>536</v>
      </c>
      <c r="E1445" t="str">
        <f t="shared" si="28"/>
        <v>M22P41U01N04</v>
      </c>
      <c r="F1445" s="26">
        <f ca="1">IFERROR(VLOOKUP(G1445,模型表!C:U,19,0),0)</f>
        <v>0</v>
      </c>
      <c r="H1445" s="26" t="str">
        <f ca="1">IFERROR(IF($F1445=0,"",(VLOOKUP(RIGHT(A1445,2)+0,难度表!B:F,3,FALSE)*K1445+N1445)),0)</f>
        <v/>
      </c>
      <c r="I1445" s="26" t="str">
        <f ca="1">IFERROR(IF($F1445=0,"",(VLOOKUP(RIGHT(B1445,2)+0,难度表!B:F,4,FALSE)*L1445+O1445)),0)</f>
        <v/>
      </c>
      <c r="J1445" s="26" t="str">
        <f ca="1">IFERROR(IF($F1445=0,"",(VLOOKUP(RIGHT(B1445,2)+0,难度表!B:F,5,FALSE)*M1445+P1445)),0)</f>
        <v/>
      </c>
      <c r="K1445" s="26" t="s">
        <v>1081</v>
      </c>
      <c r="L1445" s="26" t="s">
        <v>1081</v>
      </c>
      <c r="M1445" s="3" t="s">
        <v>1081</v>
      </c>
      <c r="N1445" s="26">
        <v>0</v>
      </c>
      <c r="O1445" s="26">
        <v>0</v>
      </c>
      <c r="P1445" s="26">
        <v>0</v>
      </c>
      <c r="Q1445" s="26">
        <v>0</v>
      </c>
      <c r="R1445" s="58" t="s">
        <v>545</v>
      </c>
      <c r="S1445" s="26">
        <v>1</v>
      </c>
      <c r="T1445" s="26">
        <v>0</v>
      </c>
      <c r="U1445" s="26">
        <f ca="1">IFERROR(VLOOKUP(G1445,模型表!$C:$T,18,FALSE),0)</f>
        <v>0</v>
      </c>
      <c r="V1445" s="26">
        <f>IFERROR(VLOOKUP(G1445,模型表!$C:$J,8,FALSE),0)</f>
        <v>0</v>
      </c>
      <c r="W1445" s="26" t="s">
        <v>1081</v>
      </c>
      <c r="X1445" s="26" t="s">
        <v>1097</v>
      </c>
      <c r="Y1445" s="26" t="str" cm="1">
        <f t="array" aca="1" ref="Y1445" ca="1">INDEX(E:E,SMALL(IF($F$2:$F$3000,ROW($2:$3000),4^8),ROW(A1444)))&amp;""</f>
        <v/>
      </c>
      <c r="Z1445" s="26" t="str">
        <f t="shared" ca="1" si="30"/>
        <v/>
      </c>
      <c r="AA1445" s="26" t="str">
        <f t="shared" ca="1" si="31"/>
        <v/>
      </c>
      <c r="AC1445" s="26" t="str">
        <f ca="1">IFERROR(IFERROR(VLOOKUP($V1445,索引表!$L$7:$O$13,2,FALSE)*VLOOKUP(VLOOKUP($G1445,索引表!$R:$U,4,FALSE),索引表!$I$18:$L$30,2,FALSE)*VLOOKUP($U1445,索引表!E:F,2,FALSE),IF($U1445="小怪",0.738,"")),0)</f>
        <v/>
      </c>
      <c r="AD1445" s="26" t="str">
        <f ca="1">IFERROR(IFERROR(VLOOKUP($V1445,索引表!$L$7:$O$13,3,FALSE)*VLOOKUP(VLOOKUP($G1445,索引表!$R:$U,4,FALSE),索引表!$I$18:$L$30,3,FALSE)*VLOOKUP($U1445,索引表!G:H,2,FALSE)*0.3,IF($U1445="小怪",0.2,"")),0)</f>
        <v/>
      </c>
      <c r="AE1445" s="3" t="str">
        <f ca="1">IF(V1445="N08",索引表!$D$12,IFERROR(VLOOKUP(AM1445,索引表!$I$3:$J$5,2,FALSE)*VLOOKUP(AN1445,索引表!$L$7:$O$13,4,FALSE)*VLOOKUP(VLOOKUP(Y1445,索引表!$R:$U,4,FALSE),索引表!$I$18:$L$30,4,FALSE),IF(AN1445="小怪",1*3.45*0.9*0.9,"")))</f>
        <v/>
      </c>
    </row>
    <row r="1446" spans="1:31" x14ac:dyDescent="0.2">
      <c r="A1446" s="3" t="s">
        <v>1457</v>
      </c>
      <c r="B1446" s="3" t="str">
        <f t="shared" si="29"/>
        <v>P41</v>
      </c>
      <c r="C1446" s="3" t="s">
        <v>532</v>
      </c>
      <c r="D1446" s="3" t="s">
        <v>537</v>
      </c>
      <c r="E1446" t="str">
        <f t="shared" si="28"/>
        <v>M22P41U01N05</v>
      </c>
      <c r="F1446" s="26">
        <f ca="1">IFERROR(VLOOKUP(G1446,模型表!C:U,19,0),0)</f>
        <v>0</v>
      </c>
      <c r="H1446" s="26" t="str">
        <f ca="1">IFERROR(IF($F1446=0,"",(VLOOKUP(RIGHT(A1446,2)+0,难度表!B:F,3,FALSE)*K1446+N1446)),0)</f>
        <v/>
      </c>
      <c r="I1446" s="26" t="str">
        <f ca="1">IFERROR(IF($F1446=0,"",(VLOOKUP(RIGHT(B1446,2)+0,难度表!B:F,4,FALSE)*L1446+O1446)),0)</f>
        <v/>
      </c>
      <c r="J1446" s="26" t="str">
        <f ca="1">IFERROR(IF($F1446=0,"",(VLOOKUP(RIGHT(B1446,2)+0,难度表!B:F,5,FALSE)*M1446+P1446)),0)</f>
        <v/>
      </c>
      <c r="K1446" s="26" t="s">
        <v>1081</v>
      </c>
      <c r="L1446" s="26" t="s">
        <v>1081</v>
      </c>
      <c r="M1446" s="3" t="s">
        <v>1081</v>
      </c>
      <c r="N1446" s="26">
        <v>0</v>
      </c>
      <c r="O1446" s="26">
        <v>0</v>
      </c>
      <c r="P1446" s="26">
        <v>0</v>
      </c>
      <c r="Q1446" s="26">
        <v>0</v>
      </c>
      <c r="R1446" s="58" t="s">
        <v>545</v>
      </c>
      <c r="S1446" s="26">
        <v>1</v>
      </c>
      <c r="T1446" s="26">
        <v>0</v>
      </c>
      <c r="U1446" s="26">
        <f ca="1">IFERROR(VLOOKUP(G1446,模型表!$C:$T,18,FALSE),0)</f>
        <v>0</v>
      </c>
      <c r="V1446" s="26">
        <f>IFERROR(VLOOKUP(G1446,模型表!$C:$J,8,FALSE),0)</f>
        <v>0</v>
      </c>
      <c r="W1446" s="26" t="s">
        <v>1081</v>
      </c>
      <c r="X1446" s="26" t="s">
        <v>1097</v>
      </c>
      <c r="Y1446" s="26" t="str" cm="1">
        <f t="array" aca="1" ref="Y1446" ca="1">INDEX(E:E,SMALL(IF($F$2:$F$3000,ROW($2:$3000),4^8),ROW(A1445)))&amp;""</f>
        <v/>
      </c>
      <c r="Z1446" s="26" t="str">
        <f t="shared" ca="1" si="30"/>
        <v/>
      </c>
      <c r="AA1446" s="26" t="str">
        <f t="shared" ca="1" si="31"/>
        <v/>
      </c>
      <c r="AC1446" s="26" t="str">
        <f ca="1">IFERROR(IFERROR(VLOOKUP($V1446,索引表!$L$7:$O$13,2,FALSE)*VLOOKUP(VLOOKUP($G1446,索引表!$R:$U,4,FALSE),索引表!$I$18:$L$30,2,FALSE)*VLOOKUP($U1446,索引表!E:F,2,FALSE),IF($U1446="小怪",0.738,"")),0)</f>
        <v/>
      </c>
      <c r="AD1446" s="26" t="str">
        <f ca="1">IFERROR(IFERROR(VLOOKUP($V1446,索引表!$L$7:$O$13,3,FALSE)*VLOOKUP(VLOOKUP($G1446,索引表!$R:$U,4,FALSE),索引表!$I$18:$L$30,3,FALSE)*VLOOKUP($U1446,索引表!G:H,2,FALSE)*0.3,IF($U1446="小怪",0.2,"")),0)</f>
        <v/>
      </c>
      <c r="AE1446" s="3" t="str">
        <f ca="1">IF(V1446="N08",索引表!$D$12,IFERROR(VLOOKUP(AM1446,索引表!$I$3:$J$5,2,FALSE)*VLOOKUP(AN1446,索引表!$L$7:$O$13,4,FALSE)*VLOOKUP(VLOOKUP(Y1446,索引表!$R:$U,4,FALSE),索引表!$I$18:$L$30,4,FALSE),IF(AN1446="小怪",1*3.45*0.9*0.9,"")))</f>
        <v/>
      </c>
    </row>
    <row r="1447" spans="1:31" x14ac:dyDescent="0.2">
      <c r="A1447" s="3" t="s">
        <v>1457</v>
      </c>
      <c r="B1447" s="3" t="str">
        <f t="shared" si="29"/>
        <v>P41</v>
      </c>
      <c r="C1447" s="3" t="s">
        <v>532</v>
      </c>
      <c r="D1447" s="3" t="s">
        <v>538</v>
      </c>
      <c r="E1447" t="str">
        <f t="shared" si="28"/>
        <v>M22P41U01N06</v>
      </c>
      <c r="F1447" s="26">
        <f ca="1">IFERROR(VLOOKUP(G1447,模型表!C:U,19,0),0)</f>
        <v>0</v>
      </c>
      <c r="H1447" s="26" t="str">
        <f ca="1">IFERROR(IF($F1447=0,"",(VLOOKUP(RIGHT(A1447,2)+0,难度表!B:F,3,FALSE)*K1447+N1447)),0)</f>
        <v/>
      </c>
      <c r="I1447" s="26" t="str">
        <f ca="1">IFERROR(IF($F1447=0,"",(VLOOKUP(RIGHT(B1447,2)+0,难度表!B:F,4,FALSE)*L1447+O1447)),0)</f>
        <v/>
      </c>
      <c r="J1447" s="26" t="str">
        <f ca="1">IFERROR(IF($F1447=0,"",(VLOOKUP(RIGHT(B1447,2)+0,难度表!B:F,5,FALSE)*M1447+P1447)),0)</f>
        <v/>
      </c>
      <c r="K1447" s="26" t="s">
        <v>1081</v>
      </c>
      <c r="L1447" s="26" t="s">
        <v>1081</v>
      </c>
      <c r="M1447" s="3" t="s">
        <v>1081</v>
      </c>
      <c r="N1447" s="26">
        <v>0</v>
      </c>
      <c r="O1447" s="26">
        <v>0</v>
      </c>
      <c r="P1447" s="26">
        <v>0</v>
      </c>
      <c r="Q1447" s="26">
        <v>0</v>
      </c>
      <c r="R1447" s="58" t="s">
        <v>545</v>
      </c>
      <c r="S1447" s="26">
        <v>1</v>
      </c>
      <c r="T1447" s="26">
        <v>0</v>
      </c>
      <c r="U1447" s="26">
        <f ca="1">IFERROR(VLOOKUP(G1447,模型表!$C:$T,18,FALSE),0)</f>
        <v>0</v>
      </c>
      <c r="V1447" s="26">
        <f>IFERROR(VLOOKUP(G1447,模型表!$C:$J,8,FALSE),0)</f>
        <v>0</v>
      </c>
      <c r="W1447" s="26" t="s">
        <v>1081</v>
      </c>
      <c r="X1447" s="26" t="s">
        <v>1097</v>
      </c>
      <c r="Y1447" s="26" t="str" cm="1">
        <f t="array" aca="1" ref="Y1447" ca="1">INDEX(E:E,SMALL(IF($F$2:$F$3000,ROW($2:$3000),4^8),ROW(A1446)))&amp;""</f>
        <v/>
      </c>
      <c r="Z1447" s="26" t="str">
        <f t="shared" ca="1" si="30"/>
        <v/>
      </c>
      <c r="AA1447" s="26" t="str">
        <f t="shared" ca="1" si="31"/>
        <v/>
      </c>
      <c r="AC1447" s="26" t="str">
        <f ca="1">IFERROR(IFERROR(VLOOKUP($V1447,索引表!$L$7:$O$13,2,FALSE)*VLOOKUP(VLOOKUP($G1447,索引表!$R:$U,4,FALSE),索引表!$I$18:$L$30,2,FALSE)*VLOOKUP($U1447,索引表!E:F,2,FALSE),IF($U1447="小怪",0.738,"")),0)</f>
        <v/>
      </c>
      <c r="AD1447" s="26" t="str">
        <f ca="1">IFERROR(IFERROR(VLOOKUP($V1447,索引表!$L$7:$O$13,3,FALSE)*VLOOKUP(VLOOKUP($G1447,索引表!$R:$U,4,FALSE),索引表!$I$18:$L$30,3,FALSE)*VLOOKUP($U1447,索引表!G:H,2,FALSE)*0.3,IF($U1447="小怪",0.2,"")),0)</f>
        <v/>
      </c>
      <c r="AE1447" s="3" t="str">
        <f ca="1">IF(V1447="N08",索引表!$D$12,IFERROR(VLOOKUP(AM1447,索引表!$I$3:$J$5,2,FALSE)*VLOOKUP(AN1447,索引表!$L$7:$O$13,4,FALSE)*VLOOKUP(VLOOKUP(Y1447,索引表!$R:$U,4,FALSE),索引表!$I$18:$L$30,4,FALSE),IF(AN1447="小怪",1*3.45*0.9*0.9,"")))</f>
        <v/>
      </c>
    </row>
    <row r="1448" spans="1:31" x14ac:dyDescent="0.2">
      <c r="A1448" s="3" t="s">
        <v>1457</v>
      </c>
      <c r="B1448" s="3" t="str">
        <f t="shared" si="29"/>
        <v>P41</v>
      </c>
      <c r="C1448" s="3" t="s">
        <v>532</v>
      </c>
      <c r="D1448" s="3" t="s">
        <v>542</v>
      </c>
      <c r="E1448" t="str">
        <f t="shared" si="28"/>
        <v>M22P41U01N07</v>
      </c>
      <c r="F1448" s="26">
        <f ca="1">IFERROR(VLOOKUP(G1448,模型表!C:U,19,0),0)</f>
        <v>0</v>
      </c>
      <c r="H1448" s="26" t="str">
        <f ca="1">IFERROR(IF($F1448=0,"",(VLOOKUP(RIGHT(A1448,2)+0,难度表!B:F,3,FALSE)*K1448+N1448)),0)</f>
        <v/>
      </c>
      <c r="I1448" s="26" t="str">
        <f ca="1">IFERROR(IF($F1448=0,"",(VLOOKUP(RIGHT(B1448,2)+0,难度表!B:F,4,FALSE)*L1448+O1448)),0)</f>
        <v/>
      </c>
      <c r="J1448" s="26" t="str">
        <f ca="1">IFERROR(IF($F1448=0,"",(VLOOKUP(RIGHT(B1448,2)+0,难度表!B:F,5,FALSE)*M1448+P1448)),0)</f>
        <v/>
      </c>
      <c r="K1448" s="26" t="s">
        <v>1081</v>
      </c>
      <c r="L1448" s="26" t="s">
        <v>1081</v>
      </c>
      <c r="M1448" s="3" t="s">
        <v>1081</v>
      </c>
      <c r="N1448" s="26">
        <v>0</v>
      </c>
      <c r="O1448" s="26">
        <v>0</v>
      </c>
      <c r="P1448" s="26">
        <v>0</v>
      </c>
      <c r="Q1448" s="26">
        <v>0</v>
      </c>
      <c r="R1448" s="58" t="s">
        <v>545</v>
      </c>
      <c r="S1448" s="26">
        <v>1</v>
      </c>
      <c r="T1448" s="26">
        <v>0</v>
      </c>
      <c r="U1448" s="26">
        <f ca="1">IFERROR(VLOOKUP(G1448,模型表!$C:$T,18,FALSE),0)</f>
        <v>0</v>
      </c>
      <c r="V1448" s="26">
        <f>IFERROR(VLOOKUP(G1448,模型表!$C:$J,8,FALSE),0)</f>
        <v>0</v>
      </c>
      <c r="W1448" s="26" t="s">
        <v>1081</v>
      </c>
      <c r="X1448" s="26" t="s">
        <v>1097</v>
      </c>
      <c r="Y1448" s="26" t="str" cm="1">
        <f t="array" aca="1" ref="Y1448" ca="1">INDEX(E:E,SMALL(IF($F$2:$F$3000,ROW($2:$3000),4^8),ROW(A1447)))&amp;""</f>
        <v/>
      </c>
      <c r="Z1448" s="26" t="str">
        <f t="shared" ca="1" si="30"/>
        <v/>
      </c>
      <c r="AA1448" s="26" t="str">
        <f t="shared" ca="1" si="31"/>
        <v/>
      </c>
      <c r="AC1448" s="26" t="str">
        <f ca="1">IFERROR(IFERROR(VLOOKUP($V1448,索引表!$L$7:$O$13,2,FALSE)*VLOOKUP(VLOOKUP($G1448,索引表!$R:$U,4,FALSE),索引表!$I$18:$L$30,2,FALSE)*VLOOKUP($U1448,索引表!E:F,2,FALSE),IF($U1448="小怪",0.738,"")),0)</f>
        <v/>
      </c>
      <c r="AD1448" s="26" t="str">
        <f ca="1">IFERROR(IFERROR(VLOOKUP($V1448,索引表!$L$7:$O$13,3,FALSE)*VLOOKUP(VLOOKUP($G1448,索引表!$R:$U,4,FALSE),索引表!$I$18:$L$30,3,FALSE)*VLOOKUP($U1448,索引表!G:H,2,FALSE)*0.3,IF($U1448="小怪",0.2,"")),0)</f>
        <v/>
      </c>
      <c r="AE1448" s="3" t="str">
        <f ca="1">IF(V1448="N08",索引表!$D$12,IFERROR(VLOOKUP(AM1448,索引表!$I$3:$J$5,2,FALSE)*VLOOKUP(AN1448,索引表!$L$7:$O$13,4,FALSE)*VLOOKUP(VLOOKUP(Y1448,索引表!$R:$U,4,FALSE),索引表!$I$18:$L$30,4,FALSE),IF(AN1448="小怪",1*3.45*0.9*0.9,"")))</f>
        <v/>
      </c>
    </row>
    <row r="1449" spans="1:31" x14ac:dyDescent="0.2">
      <c r="A1449" s="3" t="s">
        <v>1457</v>
      </c>
      <c r="B1449" s="3" t="str">
        <f t="shared" si="29"/>
        <v>P41</v>
      </c>
      <c r="C1449" s="3" t="s">
        <v>532</v>
      </c>
      <c r="D1449" s="3" t="s">
        <v>543</v>
      </c>
      <c r="E1449" t="str">
        <f t="shared" si="28"/>
        <v>M22P41U01N08</v>
      </c>
      <c r="F1449" s="26">
        <f ca="1">IFERROR(VLOOKUP(G1449,模型表!C:U,19,0),0)</f>
        <v>0</v>
      </c>
      <c r="H1449" s="26" t="str">
        <f ca="1">IFERROR(IF($F1449=0,"",(VLOOKUP(RIGHT(A1449,2)+0,难度表!B:F,3,FALSE)*K1449+N1449)),0)</f>
        <v/>
      </c>
      <c r="I1449" s="26" t="str">
        <f ca="1">IFERROR(IF($F1449=0,"",(VLOOKUP(RIGHT(B1449,2)+0,难度表!B:F,4,FALSE)*L1449+O1449)),0)</f>
        <v/>
      </c>
      <c r="J1449" s="26" t="str">
        <f ca="1">IFERROR(IF($F1449=0,"",(VLOOKUP(RIGHT(B1449,2)+0,难度表!B:F,5,FALSE)*M1449+P1449)),0)</f>
        <v/>
      </c>
      <c r="K1449" s="26" t="s">
        <v>1081</v>
      </c>
      <c r="L1449" s="26" t="s">
        <v>1081</v>
      </c>
      <c r="M1449" s="3"/>
      <c r="N1449" s="26">
        <v>0</v>
      </c>
      <c r="O1449" s="26">
        <v>0</v>
      </c>
      <c r="P1449" s="26">
        <v>0</v>
      </c>
      <c r="Q1449" s="26">
        <v>0</v>
      </c>
      <c r="R1449" s="59" t="s">
        <v>845</v>
      </c>
      <c r="S1449" s="26">
        <v>1</v>
      </c>
      <c r="T1449" s="26">
        <v>0</v>
      </c>
      <c r="U1449" s="26">
        <f ca="1">IFERROR(VLOOKUP(G1449,模型表!$C:$T,18,FALSE),0)</f>
        <v>0</v>
      </c>
      <c r="V1449" s="26">
        <f>IFERROR(VLOOKUP(G1449,模型表!$C:$J,8,FALSE),0)</f>
        <v>0</v>
      </c>
      <c r="W1449" s="26" t="s">
        <v>1081</v>
      </c>
      <c r="X1449" s="26" t="s">
        <v>1097</v>
      </c>
      <c r="Y1449" s="26" t="str" cm="1">
        <f t="array" aca="1" ref="Y1449" ca="1">INDEX(E:E,SMALL(IF($F$2:$F$3000,ROW($2:$3000),4^8),ROW(A1448)))&amp;""</f>
        <v/>
      </c>
      <c r="Z1449" s="26" t="str">
        <f t="shared" ca="1" si="30"/>
        <v/>
      </c>
      <c r="AA1449" s="26" t="str">
        <f t="shared" ca="1" si="31"/>
        <v/>
      </c>
      <c r="AC1449" s="26" t="str">
        <f ca="1">IFERROR(IFERROR(VLOOKUP($V1449,索引表!$L$7:$O$13,2,FALSE)*VLOOKUP(VLOOKUP($G1449,索引表!$R:$U,4,FALSE),索引表!$I$18:$L$30,2,FALSE)*VLOOKUP($U1449,索引表!E:F,2,FALSE),IF($U1449="小怪",0.738,"")),0)</f>
        <v/>
      </c>
      <c r="AD1449" s="26" t="str">
        <f ca="1">IFERROR(IFERROR(VLOOKUP($V1449,索引表!$L$7:$O$13,3,FALSE)*VLOOKUP(VLOOKUP($G1449,索引表!$R:$U,4,FALSE),索引表!$I$18:$L$30,3,FALSE)*VLOOKUP($U1449,索引表!G:H,2,FALSE)*0.3,IF($U1449="小怪",0.2,"")),0)</f>
        <v/>
      </c>
      <c r="AE1449" s="3"/>
    </row>
    <row r="1450" spans="1:31" x14ac:dyDescent="0.2">
      <c r="A1450" s="3" t="s">
        <v>1457</v>
      </c>
      <c r="B1450" s="3" t="str">
        <f t="shared" si="29"/>
        <v>P41</v>
      </c>
      <c r="C1450" s="3" t="s">
        <v>532</v>
      </c>
      <c r="D1450" s="3" t="s">
        <v>544</v>
      </c>
      <c r="E1450" t="str">
        <f t="shared" si="28"/>
        <v>M22P41U01N09</v>
      </c>
      <c r="F1450" s="26">
        <f ca="1">IFERROR(VLOOKUP(G1450,模型表!C:U,19,0),0)</f>
        <v>0</v>
      </c>
      <c r="H1450" s="26" t="str">
        <f ca="1">IFERROR(IF($F1450=0,"",(VLOOKUP(RIGHT(A1450,2)+0,难度表!B:F,3,FALSE)*K1450+N1450)),0)</f>
        <v/>
      </c>
      <c r="I1450" s="26" t="str">
        <f ca="1">IFERROR(IF($F1450=0,"",(VLOOKUP(RIGHT(B1450,2)+0,难度表!B:F,4,FALSE)*L1450+O1450)),0)</f>
        <v/>
      </c>
      <c r="J1450" s="26" t="str">
        <f ca="1">IFERROR(IF($F1450=0,"",(VLOOKUP(RIGHT(B1450,2)+0,难度表!B:F,5,FALSE)*M1450+P1450)),0)</f>
        <v/>
      </c>
      <c r="K1450" s="26" t="s">
        <v>1081</v>
      </c>
      <c r="L1450" s="26" t="s">
        <v>1081</v>
      </c>
      <c r="M1450" s="3" t="s">
        <v>1081</v>
      </c>
      <c r="N1450" s="26">
        <v>0</v>
      </c>
      <c r="O1450" s="26">
        <v>0</v>
      </c>
      <c r="P1450" s="26">
        <v>0</v>
      </c>
      <c r="Q1450" s="26">
        <v>0</v>
      </c>
      <c r="R1450" s="58" t="s">
        <v>545</v>
      </c>
      <c r="S1450" s="26">
        <v>1</v>
      </c>
      <c r="T1450" s="26">
        <v>0</v>
      </c>
      <c r="U1450" s="26">
        <f ca="1">IFERROR(VLOOKUP(G1450,模型表!$C:$T,18,FALSE),0)</f>
        <v>0</v>
      </c>
      <c r="V1450" s="26">
        <f>IFERROR(VLOOKUP(G1450,模型表!$C:$J,8,FALSE),0)</f>
        <v>0</v>
      </c>
      <c r="W1450" s="26" t="s">
        <v>1081</v>
      </c>
      <c r="X1450" s="26" t="s">
        <v>1097</v>
      </c>
      <c r="Y1450" s="26" t="str" cm="1">
        <f t="array" aca="1" ref="Y1450" ca="1">INDEX(E:E,SMALL(IF($F$2:$F$3000,ROW($2:$3000),4^8),ROW(A1449)))&amp;""</f>
        <v/>
      </c>
      <c r="Z1450" s="26" t="str">
        <f t="shared" ca="1" si="30"/>
        <v/>
      </c>
      <c r="AA1450" s="26" t="str">
        <f t="shared" ca="1" si="31"/>
        <v/>
      </c>
      <c r="AC1450" s="26" t="str">
        <f ca="1">IFERROR(IFERROR(VLOOKUP($V1450,索引表!$L$7:$O$13,2,FALSE)*VLOOKUP(VLOOKUP($G1450,索引表!$R:$U,4,FALSE),索引表!$I$18:$L$30,2,FALSE)*VLOOKUP($U1450,索引表!E:F,2,FALSE),IF($U1450="小怪",0.738,"")),0)</f>
        <v/>
      </c>
      <c r="AD1450" s="26" t="str">
        <f ca="1">IFERROR(IFERROR(VLOOKUP($V1450,索引表!$L$7:$O$13,3,FALSE)*VLOOKUP(VLOOKUP($G1450,索引表!$R:$U,4,FALSE),索引表!$I$18:$L$30,3,FALSE)*VLOOKUP($U1450,索引表!G:H,2,FALSE)*0.3,IF($U1450="小怪",0.2,"")),0)</f>
        <v/>
      </c>
      <c r="AE1450" s="3" t="str">
        <f ca="1">IF(V1450="N08",索引表!$D$12,IFERROR(VLOOKUP(AM1450,索引表!$I$3:$J$5,2,FALSE)*VLOOKUP(AN1450,索引表!$L$7:$O$13,4,FALSE)*VLOOKUP(VLOOKUP(Y1450,索引表!$R:$U,4,FALSE),索引表!$I$18:$L$30,4,FALSE),IF(AN1450="小怪",1*3.45*0.9*0.9,"")))</f>
        <v/>
      </c>
    </row>
    <row r="1451" spans="1:31" x14ac:dyDescent="0.2">
      <c r="A1451" s="3" t="s">
        <v>1457</v>
      </c>
      <c r="B1451" s="3" t="str">
        <f t="shared" si="29"/>
        <v>P41</v>
      </c>
      <c r="C1451" s="3" t="s">
        <v>539</v>
      </c>
      <c r="D1451" s="3" t="s">
        <v>533</v>
      </c>
      <c r="E1451" t="str">
        <f t="shared" si="28"/>
        <v>M22P41U02N01</v>
      </c>
      <c r="F1451" s="26">
        <f ca="1">IFERROR(VLOOKUP(G1451,模型表!C:U,19,0),0)</f>
        <v>0</v>
      </c>
      <c r="H1451" s="26" t="str">
        <f ca="1">IFERROR(IF($F1451=0,"",(VLOOKUP(RIGHT(A1451,2)+0,难度表!B:F,3,FALSE)*K1451+N1451)),0)</f>
        <v/>
      </c>
      <c r="I1451" s="26" t="str">
        <f ca="1">IFERROR(IF($F1451=0,"",(VLOOKUP(RIGHT(B1451,2)+0,难度表!B:F,4,FALSE)*L1451+O1451)),0)</f>
        <v/>
      </c>
      <c r="J1451" s="26" t="str">
        <f ca="1">IFERROR(IF($F1451=0,"",(VLOOKUP(RIGHT(B1451,2)+0,难度表!B:F,5,FALSE)*M1451+P1451)),0)</f>
        <v/>
      </c>
      <c r="K1451" s="26" t="s">
        <v>1081</v>
      </c>
      <c r="L1451" s="26" t="s">
        <v>1081</v>
      </c>
      <c r="M1451" s="3" t="s">
        <v>1081</v>
      </c>
      <c r="N1451" s="26">
        <v>0</v>
      </c>
      <c r="O1451" s="26">
        <v>0</v>
      </c>
      <c r="P1451" s="26">
        <v>0</v>
      </c>
      <c r="Q1451" s="26">
        <v>0</v>
      </c>
      <c r="R1451" s="58" t="s">
        <v>545</v>
      </c>
      <c r="S1451" s="26">
        <v>1</v>
      </c>
      <c r="T1451" s="26">
        <v>0</v>
      </c>
      <c r="U1451" s="26">
        <f ca="1">IFERROR(VLOOKUP(G1451,模型表!$C:$T,18,FALSE),0)</f>
        <v>0</v>
      </c>
      <c r="V1451" s="26">
        <f>IFERROR(VLOOKUP(G1451,模型表!$C:$J,8,FALSE),0)</f>
        <v>0</v>
      </c>
      <c r="W1451" s="26" t="s">
        <v>1081</v>
      </c>
      <c r="X1451" s="26" t="s">
        <v>1097</v>
      </c>
      <c r="Y1451" s="26" t="str" cm="1">
        <f t="array" aca="1" ref="Y1451" ca="1">INDEX(E:E,SMALL(IF($F$2:$F$3000,ROW($2:$3000),4^8),ROW(A1450)))&amp;""</f>
        <v/>
      </c>
      <c r="Z1451" s="26" t="str">
        <f t="shared" ca="1" si="30"/>
        <v/>
      </c>
      <c r="AA1451" s="26" t="str">
        <f t="shared" ca="1" si="31"/>
        <v/>
      </c>
      <c r="AC1451" s="26" t="str">
        <f ca="1">IFERROR(IFERROR(VLOOKUP($V1451,索引表!$L$7:$O$13,2,FALSE)*VLOOKUP(VLOOKUP($G1451,索引表!$R:$U,4,FALSE),索引表!$I$18:$L$30,2,FALSE)*VLOOKUP($U1451,索引表!E:F,2,FALSE),IF($U1451="小怪",0.738,"")),0)</f>
        <v/>
      </c>
      <c r="AD1451" s="26" t="str">
        <f ca="1">IFERROR(IFERROR(VLOOKUP($V1451,索引表!$L$7:$O$13,3,FALSE)*VLOOKUP(VLOOKUP($G1451,索引表!$R:$U,4,FALSE),索引表!$I$18:$L$30,3,FALSE)*VLOOKUP($U1451,索引表!G:H,2,FALSE)*0.3,IF($U1451="小怪",0.2,"")),0)</f>
        <v/>
      </c>
      <c r="AE1451" s="3" t="str">
        <f ca="1">IF(V1451="N08",索引表!$D$12,IFERROR(VLOOKUP(AM1451,索引表!$I$3:$J$5,2,FALSE)*VLOOKUP(AN1451,索引表!$L$7:$O$13,4,FALSE)*VLOOKUP(VLOOKUP(Y1451,索引表!$R:$U,4,FALSE),索引表!$I$18:$L$30,4,FALSE),IF(AN1451="小怪",1*3.45*0.9*0.9,"")))</f>
        <v/>
      </c>
    </row>
    <row r="1452" spans="1:31" x14ac:dyDescent="0.2">
      <c r="A1452" s="3" t="s">
        <v>1457</v>
      </c>
      <c r="B1452" s="3" t="str">
        <f t="shared" si="29"/>
        <v>P41</v>
      </c>
      <c r="C1452" s="3" t="s">
        <v>539</v>
      </c>
      <c r="D1452" s="3" t="s">
        <v>534</v>
      </c>
      <c r="E1452" t="str">
        <f t="shared" si="28"/>
        <v>M22P41U02N02</v>
      </c>
      <c r="F1452" s="26">
        <f ca="1">IFERROR(VLOOKUP(G1452,模型表!C:U,19,0),0)</f>
        <v>0</v>
      </c>
      <c r="H1452" s="26" t="str">
        <f ca="1">IFERROR(IF($F1452=0,"",(VLOOKUP(RIGHT(A1452,2)+0,难度表!B:F,3,FALSE)*K1452+N1452)),0)</f>
        <v/>
      </c>
      <c r="I1452" s="26" t="str">
        <f ca="1">IFERROR(IF($F1452=0,"",(VLOOKUP(RIGHT(B1452,2)+0,难度表!B:F,4,FALSE)*L1452+O1452)),0)</f>
        <v/>
      </c>
      <c r="J1452" s="26" t="str">
        <f ca="1">IFERROR(IF($F1452=0,"",(VLOOKUP(RIGHT(B1452,2)+0,难度表!B:F,5,FALSE)*M1452+P1452)),0)</f>
        <v/>
      </c>
      <c r="K1452" s="26" t="s">
        <v>1081</v>
      </c>
      <c r="L1452" s="26" t="s">
        <v>1081</v>
      </c>
      <c r="M1452" s="3" t="s">
        <v>1081</v>
      </c>
      <c r="N1452" s="26">
        <v>0</v>
      </c>
      <c r="O1452" s="26">
        <v>0</v>
      </c>
      <c r="P1452" s="26">
        <v>0</v>
      </c>
      <c r="Q1452" s="26">
        <v>0</v>
      </c>
      <c r="R1452" s="58" t="s">
        <v>545</v>
      </c>
      <c r="S1452" s="26">
        <v>1</v>
      </c>
      <c r="T1452" s="26">
        <v>0</v>
      </c>
      <c r="U1452" s="26">
        <f ca="1">IFERROR(VLOOKUP(G1452,模型表!$C:$T,18,FALSE),0)</f>
        <v>0</v>
      </c>
      <c r="V1452" s="26">
        <f>IFERROR(VLOOKUP(G1452,模型表!$C:$J,8,FALSE),0)</f>
        <v>0</v>
      </c>
      <c r="W1452" s="26" t="s">
        <v>1081</v>
      </c>
      <c r="X1452" s="26" t="s">
        <v>1097</v>
      </c>
      <c r="Y1452" s="26" t="str" cm="1">
        <f t="array" aca="1" ref="Y1452" ca="1">INDEX(E:E,SMALL(IF($F$2:$F$3000,ROW($2:$3000),4^8),ROW(A1451)))&amp;""</f>
        <v/>
      </c>
      <c r="Z1452" s="26" t="str">
        <f t="shared" ca="1" si="30"/>
        <v/>
      </c>
      <c r="AA1452" s="26" t="str">
        <f t="shared" ca="1" si="31"/>
        <v/>
      </c>
      <c r="AC1452" s="26" t="str">
        <f ca="1">IFERROR(IFERROR(VLOOKUP($V1452,索引表!$L$7:$O$13,2,FALSE)*VLOOKUP(VLOOKUP($G1452,索引表!$R:$U,4,FALSE),索引表!$I$18:$L$30,2,FALSE)*VLOOKUP($U1452,索引表!E:F,2,FALSE),IF($U1452="小怪",0.738,"")),0)</f>
        <v/>
      </c>
      <c r="AD1452" s="26" t="str">
        <f ca="1">IFERROR(IFERROR(VLOOKUP($V1452,索引表!$L$7:$O$13,3,FALSE)*VLOOKUP(VLOOKUP($G1452,索引表!$R:$U,4,FALSE),索引表!$I$18:$L$30,3,FALSE)*VLOOKUP($U1452,索引表!G:H,2,FALSE)*0.3,IF($U1452="小怪",0.2,"")),0)</f>
        <v/>
      </c>
      <c r="AE1452" s="3" t="str">
        <f ca="1">IF(V1452="N08",索引表!$D$12,IFERROR(VLOOKUP(AM1452,索引表!$I$3:$J$5,2,FALSE)*VLOOKUP(AN1452,索引表!$L$7:$O$13,4,FALSE)*VLOOKUP(VLOOKUP(Y1452,索引表!$R:$U,4,FALSE),索引表!$I$18:$L$30,4,FALSE),IF(AN1452="小怪",1*3.45*0.9*0.9,"")))</f>
        <v/>
      </c>
    </row>
    <row r="1453" spans="1:31" x14ac:dyDescent="0.2">
      <c r="A1453" s="3" t="s">
        <v>1457</v>
      </c>
      <c r="B1453" s="3" t="str">
        <f t="shared" si="29"/>
        <v>P41</v>
      </c>
      <c r="C1453" s="3" t="s">
        <v>539</v>
      </c>
      <c r="D1453" s="3" t="s">
        <v>535</v>
      </c>
      <c r="E1453" t="str">
        <f t="shared" si="28"/>
        <v>M22P41U02N03</v>
      </c>
      <c r="F1453" s="26">
        <f ca="1">IFERROR(VLOOKUP(G1453,模型表!C:U,19,0),0)</f>
        <v>0</v>
      </c>
      <c r="H1453" s="26" t="str">
        <f ca="1">IFERROR(IF($F1453=0,"",(VLOOKUP(RIGHT(A1453,2)+0,难度表!B:F,3,FALSE)*K1453+N1453)),0)</f>
        <v/>
      </c>
      <c r="I1453" s="26" t="str">
        <f ca="1">IFERROR(IF($F1453=0,"",(VLOOKUP(RIGHT(B1453,2)+0,难度表!B:F,4,FALSE)*L1453+O1453)),0)</f>
        <v/>
      </c>
      <c r="J1453" s="26" t="str">
        <f ca="1">IFERROR(IF($F1453=0,"",(VLOOKUP(RIGHT(B1453,2)+0,难度表!B:F,5,FALSE)*M1453+P1453)),0)</f>
        <v/>
      </c>
      <c r="K1453" s="26" t="s">
        <v>1081</v>
      </c>
      <c r="L1453" s="26" t="s">
        <v>1081</v>
      </c>
      <c r="M1453" s="3" t="s">
        <v>1081</v>
      </c>
      <c r="N1453" s="26">
        <v>0</v>
      </c>
      <c r="O1453" s="26">
        <v>0</v>
      </c>
      <c r="P1453" s="26">
        <v>0</v>
      </c>
      <c r="Q1453" s="26">
        <v>0</v>
      </c>
      <c r="R1453" s="58" t="s">
        <v>545</v>
      </c>
      <c r="S1453" s="26">
        <v>1</v>
      </c>
      <c r="T1453" s="26">
        <v>0</v>
      </c>
      <c r="U1453" s="26">
        <f ca="1">IFERROR(VLOOKUP(G1453,模型表!$C:$T,18,FALSE),0)</f>
        <v>0</v>
      </c>
      <c r="V1453" s="26">
        <f>IFERROR(VLOOKUP(G1453,模型表!$C:$J,8,FALSE),0)</f>
        <v>0</v>
      </c>
      <c r="W1453" s="26" t="s">
        <v>1081</v>
      </c>
      <c r="X1453" s="26" t="s">
        <v>1097</v>
      </c>
      <c r="Y1453" s="26" t="str" cm="1">
        <f t="array" aca="1" ref="Y1453" ca="1">INDEX(E:E,SMALL(IF($F$2:$F$3000,ROW($2:$3000),4^8),ROW(A1452)))&amp;""</f>
        <v/>
      </c>
      <c r="Z1453" s="26" t="str">
        <f t="shared" ca="1" si="30"/>
        <v/>
      </c>
      <c r="AA1453" s="26" t="str">
        <f t="shared" ca="1" si="31"/>
        <v/>
      </c>
      <c r="AC1453" s="26" t="str">
        <f ca="1">IFERROR(IFERROR(VLOOKUP($V1453,索引表!$L$7:$O$13,2,FALSE)*VLOOKUP(VLOOKUP($G1453,索引表!$R:$U,4,FALSE),索引表!$I$18:$L$30,2,FALSE)*VLOOKUP($U1453,索引表!E:F,2,FALSE),IF($U1453="小怪",0.738,"")),0)</f>
        <v/>
      </c>
      <c r="AD1453" s="26" t="str">
        <f ca="1">IFERROR(IFERROR(VLOOKUP($V1453,索引表!$L$7:$O$13,3,FALSE)*VLOOKUP(VLOOKUP($G1453,索引表!$R:$U,4,FALSE),索引表!$I$18:$L$30,3,FALSE)*VLOOKUP($U1453,索引表!G:H,2,FALSE)*0.3,IF($U1453="小怪",0.2,"")),0)</f>
        <v/>
      </c>
      <c r="AE1453" s="3" t="str">
        <f ca="1">IF(V1453="N08",索引表!$D$12,IFERROR(VLOOKUP(AM1453,索引表!$I$3:$J$5,2,FALSE)*VLOOKUP(AN1453,索引表!$L$7:$O$13,4,FALSE)*VLOOKUP(VLOOKUP(Y1453,索引表!$R:$U,4,FALSE),索引表!$I$18:$L$30,4,FALSE),IF(AN1453="小怪",1*3.45*0.9*0.9,"")))</f>
        <v/>
      </c>
    </row>
    <row r="1454" spans="1:31" x14ac:dyDescent="0.2">
      <c r="A1454" s="3" t="s">
        <v>1457</v>
      </c>
      <c r="B1454" s="3" t="str">
        <f t="shared" si="29"/>
        <v>P41</v>
      </c>
      <c r="C1454" s="3" t="s">
        <v>539</v>
      </c>
      <c r="D1454" s="3" t="s">
        <v>536</v>
      </c>
      <c r="E1454" t="str">
        <f t="shared" si="28"/>
        <v>M22P41U02N04</v>
      </c>
      <c r="F1454" s="26">
        <f ca="1">IFERROR(VLOOKUP(G1454,模型表!C:U,19,0),0)</f>
        <v>0</v>
      </c>
      <c r="H1454" s="26" t="str">
        <f ca="1">IFERROR(IF($F1454=0,"",(VLOOKUP(RIGHT(A1454,2)+0,难度表!B:F,3,FALSE)*K1454+N1454)),0)</f>
        <v/>
      </c>
      <c r="I1454" s="26" t="str">
        <f ca="1">IFERROR(IF($F1454=0,"",(VLOOKUP(RIGHT(B1454,2)+0,难度表!B:F,4,FALSE)*L1454+O1454)),0)</f>
        <v/>
      </c>
      <c r="J1454" s="26" t="str">
        <f ca="1">IFERROR(IF($F1454=0,"",(VLOOKUP(RIGHT(B1454,2)+0,难度表!B:F,5,FALSE)*M1454+P1454)),0)</f>
        <v/>
      </c>
      <c r="K1454" s="26" t="s">
        <v>1081</v>
      </c>
      <c r="L1454" s="26" t="s">
        <v>1081</v>
      </c>
      <c r="M1454" s="3" t="s">
        <v>1081</v>
      </c>
      <c r="N1454" s="26">
        <v>0</v>
      </c>
      <c r="O1454" s="26">
        <v>0</v>
      </c>
      <c r="P1454" s="26">
        <v>0</v>
      </c>
      <c r="Q1454" s="26">
        <v>0</v>
      </c>
      <c r="R1454" s="58" t="s">
        <v>545</v>
      </c>
      <c r="S1454" s="26">
        <v>1</v>
      </c>
      <c r="T1454" s="26">
        <v>0</v>
      </c>
      <c r="U1454" s="26">
        <f ca="1">IFERROR(VLOOKUP(G1454,模型表!$C:$T,18,FALSE),0)</f>
        <v>0</v>
      </c>
      <c r="V1454" s="26">
        <f>IFERROR(VLOOKUP(G1454,模型表!$C:$J,8,FALSE),0)</f>
        <v>0</v>
      </c>
      <c r="W1454" s="26" t="s">
        <v>1081</v>
      </c>
      <c r="X1454" s="26" t="s">
        <v>1097</v>
      </c>
      <c r="Y1454" s="26" t="str" cm="1">
        <f t="array" aca="1" ref="Y1454" ca="1">INDEX(E:E,SMALL(IF($F$2:$F$3000,ROW($2:$3000),4^8),ROW(A1453)))&amp;""</f>
        <v/>
      </c>
      <c r="Z1454" s="26" t="str">
        <f t="shared" ca="1" si="30"/>
        <v/>
      </c>
      <c r="AA1454" s="26" t="str">
        <f t="shared" ca="1" si="31"/>
        <v/>
      </c>
      <c r="AC1454" s="26" t="str">
        <f ca="1">IFERROR(IFERROR(VLOOKUP($V1454,索引表!$L$7:$O$13,2,FALSE)*VLOOKUP(VLOOKUP($G1454,索引表!$R:$U,4,FALSE),索引表!$I$18:$L$30,2,FALSE)*VLOOKUP($U1454,索引表!E:F,2,FALSE),IF($U1454="小怪",0.738,"")),0)</f>
        <v/>
      </c>
      <c r="AD1454" s="26" t="str">
        <f ca="1">IFERROR(IFERROR(VLOOKUP($V1454,索引表!$L$7:$O$13,3,FALSE)*VLOOKUP(VLOOKUP($G1454,索引表!$R:$U,4,FALSE),索引表!$I$18:$L$30,3,FALSE)*VLOOKUP($U1454,索引表!G:H,2,FALSE)*0.3,IF($U1454="小怪",0.2,"")),0)</f>
        <v/>
      </c>
      <c r="AE1454" s="3" t="str">
        <f ca="1">IF(V1454="N08",索引表!$D$12,IFERROR(VLOOKUP(AM1454,索引表!$I$3:$J$5,2,FALSE)*VLOOKUP(AN1454,索引表!$L$7:$O$13,4,FALSE)*VLOOKUP(VLOOKUP(Y1454,索引表!$R:$U,4,FALSE),索引表!$I$18:$L$30,4,FALSE),IF(AN1454="小怪",1*3.45*0.9*0.9,"")))</f>
        <v/>
      </c>
    </row>
    <row r="1455" spans="1:31" x14ac:dyDescent="0.2">
      <c r="A1455" s="3" t="s">
        <v>1457</v>
      </c>
      <c r="B1455" s="3" t="str">
        <f t="shared" si="29"/>
        <v>P41</v>
      </c>
      <c r="C1455" s="3" t="s">
        <v>539</v>
      </c>
      <c r="D1455" s="3" t="s">
        <v>537</v>
      </c>
      <c r="E1455" t="str">
        <f t="shared" si="28"/>
        <v>M22P41U02N05</v>
      </c>
      <c r="F1455" s="26">
        <f ca="1">IFERROR(VLOOKUP(G1455,模型表!C:U,19,0),0)</f>
        <v>0</v>
      </c>
      <c r="H1455" s="26" t="str">
        <f ca="1">IFERROR(IF($F1455=0,"",(VLOOKUP(RIGHT(A1455,2)+0,难度表!B:F,3,FALSE)*K1455+N1455)),0)</f>
        <v/>
      </c>
      <c r="I1455" s="26" t="str">
        <f ca="1">IFERROR(IF($F1455=0,"",(VLOOKUP(RIGHT(B1455,2)+0,难度表!B:F,4,FALSE)*L1455+O1455)),0)</f>
        <v/>
      </c>
      <c r="J1455" s="26" t="str">
        <f ca="1">IFERROR(IF($F1455=0,"",(VLOOKUP(RIGHT(B1455,2)+0,难度表!B:F,5,FALSE)*M1455+P1455)),0)</f>
        <v/>
      </c>
      <c r="K1455" s="26" t="s">
        <v>1081</v>
      </c>
      <c r="L1455" s="26" t="s">
        <v>1081</v>
      </c>
      <c r="M1455" s="3" t="s">
        <v>1081</v>
      </c>
      <c r="N1455" s="26">
        <v>0</v>
      </c>
      <c r="O1455" s="26">
        <v>0</v>
      </c>
      <c r="P1455" s="26">
        <v>0</v>
      </c>
      <c r="Q1455" s="26">
        <v>0</v>
      </c>
      <c r="R1455" s="58" t="s">
        <v>545</v>
      </c>
      <c r="S1455" s="26">
        <v>1</v>
      </c>
      <c r="T1455" s="26">
        <v>0</v>
      </c>
      <c r="U1455" s="26">
        <f ca="1">IFERROR(VLOOKUP(G1455,模型表!$C:$T,18,FALSE),0)</f>
        <v>0</v>
      </c>
      <c r="V1455" s="26">
        <f>IFERROR(VLOOKUP(G1455,模型表!$C:$J,8,FALSE),0)</f>
        <v>0</v>
      </c>
      <c r="W1455" s="26" t="s">
        <v>1081</v>
      </c>
      <c r="X1455" s="26" t="s">
        <v>1097</v>
      </c>
      <c r="Y1455" s="26" t="str" cm="1">
        <f t="array" aca="1" ref="Y1455" ca="1">INDEX(E:E,SMALL(IF($F$2:$F$3000,ROW($2:$3000),4^8),ROW(A1454)))&amp;""</f>
        <v/>
      </c>
      <c r="Z1455" s="26" t="str">
        <f t="shared" ca="1" si="30"/>
        <v/>
      </c>
      <c r="AA1455" s="26" t="str">
        <f t="shared" ca="1" si="31"/>
        <v/>
      </c>
      <c r="AC1455" s="26" t="str">
        <f ca="1">IFERROR(IFERROR(VLOOKUP($V1455,索引表!$L$7:$O$13,2,FALSE)*VLOOKUP(VLOOKUP($G1455,索引表!$R:$U,4,FALSE),索引表!$I$18:$L$30,2,FALSE)*VLOOKUP($U1455,索引表!E:F,2,FALSE),IF($U1455="小怪",0.738,"")),0)</f>
        <v/>
      </c>
      <c r="AD1455" s="26" t="str">
        <f ca="1">IFERROR(IFERROR(VLOOKUP($V1455,索引表!$L$7:$O$13,3,FALSE)*VLOOKUP(VLOOKUP($G1455,索引表!$R:$U,4,FALSE),索引表!$I$18:$L$30,3,FALSE)*VLOOKUP($U1455,索引表!G:H,2,FALSE)*0.3,IF($U1455="小怪",0.2,"")),0)</f>
        <v/>
      </c>
      <c r="AE1455" s="3" t="str">
        <f ca="1">IF(V1455="N08",索引表!$D$12,IFERROR(VLOOKUP(AM1455,索引表!$I$3:$J$5,2,FALSE)*VLOOKUP(AN1455,索引表!$L$7:$O$13,4,FALSE)*VLOOKUP(VLOOKUP(Y1455,索引表!$R:$U,4,FALSE),索引表!$I$18:$L$30,4,FALSE),IF(AN1455="小怪",1*3.45*0.9*0.9,"")))</f>
        <v/>
      </c>
    </row>
    <row r="1456" spans="1:31" x14ac:dyDescent="0.2">
      <c r="A1456" s="3" t="s">
        <v>1457</v>
      </c>
      <c r="B1456" s="3" t="str">
        <f t="shared" si="29"/>
        <v>P41</v>
      </c>
      <c r="C1456" s="3" t="s">
        <v>539</v>
      </c>
      <c r="D1456" s="3" t="s">
        <v>538</v>
      </c>
      <c r="E1456" t="str">
        <f t="shared" si="28"/>
        <v>M22P41U02N06</v>
      </c>
      <c r="F1456" s="26">
        <f ca="1">IFERROR(VLOOKUP(G1456,模型表!C:U,19,0),0)</f>
        <v>0</v>
      </c>
      <c r="H1456" s="26" t="str">
        <f ca="1">IFERROR(IF($F1456=0,"",(VLOOKUP(RIGHT(A1456,2)+0,难度表!B:F,3,FALSE)*K1456+N1456)),0)</f>
        <v/>
      </c>
      <c r="I1456" s="26" t="str">
        <f ca="1">IFERROR(IF($F1456=0,"",(VLOOKUP(RIGHT(B1456,2)+0,难度表!B:F,4,FALSE)*L1456+O1456)),0)</f>
        <v/>
      </c>
      <c r="J1456" s="26" t="str">
        <f ca="1">IFERROR(IF($F1456=0,"",(VLOOKUP(RIGHT(B1456,2)+0,难度表!B:F,5,FALSE)*M1456+P1456)),0)</f>
        <v/>
      </c>
      <c r="K1456" s="26" t="s">
        <v>1081</v>
      </c>
      <c r="L1456" s="26" t="s">
        <v>1081</v>
      </c>
      <c r="M1456" s="3" t="s">
        <v>1081</v>
      </c>
      <c r="N1456" s="26">
        <v>0</v>
      </c>
      <c r="O1456" s="26">
        <v>0</v>
      </c>
      <c r="P1456" s="26">
        <v>0</v>
      </c>
      <c r="Q1456" s="26">
        <v>0</v>
      </c>
      <c r="R1456" s="58" t="s">
        <v>545</v>
      </c>
      <c r="S1456" s="26">
        <v>1</v>
      </c>
      <c r="T1456" s="26">
        <v>0</v>
      </c>
      <c r="U1456" s="26">
        <f ca="1">IFERROR(VLOOKUP(G1456,模型表!$C:$T,18,FALSE),0)</f>
        <v>0</v>
      </c>
      <c r="V1456" s="26">
        <f>IFERROR(VLOOKUP(G1456,模型表!$C:$J,8,FALSE),0)</f>
        <v>0</v>
      </c>
      <c r="W1456" s="26" t="s">
        <v>1081</v>
      </c>
      <c r="X1456" s="26" t="s">
        <v>1097</v>
      </c>
      <c r="Y1456" s="26" t="str" cm="1">
        <f t="array" aca="1" ref="Y1456" ca="1">INDEX(E:E,SMALL(IF($F$2:$F$3000,ROW($2:$3000),4^8),ROW(A1455)))&amp;""</f>
        <v/>
      </c>
      <c r="Z1456" s="26" t="str">
        <f t="shared" ca="1" si="30"/>
        <v/>
      </c>
      <c r="AA1456" s="26" t="str">
        <f t="shared" ca="1" si="31"/>
        <v/>
      </c>
      <c r="AC1456" s="26" t="str">
        <f ca="1">IFERROR(IFERROR(VLOOKUP($V1456,索引表!$L$7:$O$13,2,FALSE)*VLOOKUP(VLOOKUP($G1456,索引表!$R:$U,4,FALSE),索引表!$I$18:$L$30,2,FALSE)*VLOOKUP($U1456,索引表!E:F,2,FALSE),IF($U1456="小怪",0.738,"")),0)</f>
        <v/>
      </c>
      <c r="AD1456" s="26" t="str">
        <f ca="1">IFERROR(IFERROR(VLOOKUP($V1456,索引表!$L$7:$O$13,3,FALSE)*VLOOKUP(VLOOKUP($G1456,索引表!$R:$U,4,FALSE),索引表!$I$18:$L$30,3,FALSE)*VLOOKUP($U1456,索引表!G:H,2,FALSE)*0.3,IF($U1456="小怪",0.2,"")),0)</f>
        <v/>
      </c>
      <c r="AE1456" s="3" t="str">
        <f ca="1">IF(V1456="N08",索引表!$D$12,IFERROR(VLOOKUP(AM1456,索引表!$I$3:$J$5,2,FALSE)*VLOOKUP(AN1456,索引表!$L$7:$O$13,4,FALSE)*VLOOKUP(VLOOKUP(Y1456,索引表!$R:$U,4,FALSE),索引表!$I$18:$L$30,4,FALSE),IF(AN1456="小怪",1*3.45*0.9*0.9,"")))</f>
        <v/>
      </c>
    </row>
    <row r="1457" spans="1:31" x14ac:dyDescent="0.2">
      <c r="A1457" s="3" t="s">
        <v>1457</v>
      </c>
      <c r="B1457" s="3" t="str">
        <f t="shared" si="29"/>
        <v>P41</v>
      </c>
      <c r="C1457" s="3" t="s">
        <v>539</v>
      </c>
      <c r="D1457" s="3" t="s">
        <v>542</v>
      </c>
      <c r="E1457" t="str">
        <f t="shared" si="28"/>
        <v>M22P41U02N07</v>
      </c>
      <c r="F1457" s="26">
        <f ca="1">IFERROR(VLOOKUP(G1457,模型表!C:U,19,0),0)</f>
        <v>0</v>
      </c>
      <c r="H1457" s="26" t="str">
        <f ca="1">IFERROR(IF($F1457=0,"",(VLOOKUP(RIGHT(A1457,2)+0,难度表!B:F,3,FALSE)*K1457+N1457)),0)</f>
        <v/>
      </c>
      <c r="I1457" s="26" t="str">
        <f ca="1">IFERROR(IF($F1457=0,"",(VLOOKUP(RIGHT(B1457,2)+0,难度表!B:F,4,FALSE)*L1457+O1457)),0)</f>
        <v/>
      </c>
      <c r="J1457" s="26" t="str">
        <f ca="1">IFERROR(IF($F1457=0,"",(VLOOKUP(RIGHT(B1457,2)+0,难度表!B:F,5,FALSE)*M1457+P1457)),0)</f>
        <v/>
      </c>
      <c r="K1457" s="26" t="s">
        <v>1081</v>
      </c>
      <c r="L1457" s="26" t="s">
        <v>1081</v>
      </c>
      <c r="M1457" s="3" t="s">
        <v>1081</v>
      </c>
      <c r="N1457" s="26">
        <v>0</v>
      </c>
      <c r="O1457" s="26">
        <v>0</v>
      </c>
      <c r="P1457" s="26">
        <v>0</v>
      </c>
      <c r="Q1457" s="26">
        <v>0</v>
      </c>
      <c r="R1457" s="58" t="s">
        <v>545</v>
      </c>
      <c r="S1457" s="26">
        <v>1</v>
      </c>
      <c r="T1457" s="26">
        <v>0</v>
      </c>
      <c r="U1457" s="26">
        <f ca="1">IFERROR(VLOOKUP(G1457,模型表!$C:$T,18,FALSE),0)</f>
        <v>0</v>
      </c>
      <c r="V1457" s="26">
        <f>IFERROR(VLOOKUP(G1457,模型表!$C:$J,8,FALSE),0)</f>
        <v>0</v>
      </c>
      <c r="W1457" s="26" t="s">
        <v>1081</v>
      </c>
      <c r="X1457" s="26" t="s">
        <v>1097</v>
      </c>
      <c r="Y1457" s="26" t="str" cm="1">
        <f t="array" aca="1" ref="Y1457" ca="1">INDEX(E:E,SMALL(IF($F$2:$F$3000,ROW($2:$3000),4^8),ROW(A1456)))&amp;""</f>
        <v/>
      </c>
      <c r="Z1457" s="26" t="str">
        <f t="shared" ca="1" si="30"/>
        <v/>
      </c>
      <c r="AA1457" s="26" t="str">
        <f t="shared" ca="1" si="31"/>
        <v/>
      </c>
      <c r="AC1457" s="26" t="str">
        <f ca="1">IFERROR(IFERROR(VLOOKUP($V1457,索引表!$L$7:$O$13,2,FALSE)*VLOOKUP(VLOOKUP($G1457,索引表!$R:$U,4,FALSE),索引表!$I$18:$L$30,2,FALSE)*VLOOKUP($U1457,索引表!E:F,2,FALSE),IF($U1457="小怪",0.738,"")),0)</f>
        <v/>
      </c>
      <c r="AD1457" s="26" t="str">
        <f ca="1">IFERROR(IFERROR(VLOOKUP($V1457,索引表!$L$7:$O$13,3,FALSE)*VLOOKUP(VLOOKUP($G1457,索引表!$R:$U,4,FALSE),索引表!$I$18:$L$30,3,FALSE)*VLOOKUP($U1457,索引表!G:H,2,FALSE)*0.3,IF($U1457="小怪",0.2,"")),0)</f>
        <v/>
      </c>
      <c r="AE1457" s="3" t="str">
        <f ca="1">IF(V1457="N08",索引表!$D$12,IFERROR(VLOOKUP(AM1457,索引表!$I$3:$J$5,2,FALSE)*VLOOKUP(AN1457,索引表!$L$7:$O$13,4,FALSE)*VLOOKUP(VLOOKUP(Y1457,索引表!$R:$U,4,FALSE),索引表!$I$18:$L$30,4,FALSE),IF(AN1457="小怪",1*3.45*0.9*0.9,"")))</f>
        <v/>
      </c>
    </row>
    <row r="1458" spans="1:31" x14ac:dyDescent="0.2">
      <c r="A1458" s="3" t="s">
        <v>1457</v>
      </c>
      <c r="B1458" s="3" t="str">
        <f t="shared" si="29"/>
        <v>P41</v>
      </c>
      <c r="C1458" s="3" t="s">
        <v>539</v>
      </c>
      <c r="D1458" s="3" t="s">
        <v>543</v>
      </c>
      <c r="E1458" t="str">
        <f t="shared" si="28"/>
        <v>M22P41U02N08</v>
      </c>
      <c r="F1458" s="26">
        <f ca="1">IFERROR(VLOOKUP(G1458,模型表!C:U,19,0),0)</f>
        <v>0</v>
      </c>
      <c r="H1458" s="26" t="str">
        <f ca="1">IFERROR(IF($F1458=0,"",(VLOOKUP(RIGHT(A1458,2)+0,难度表!B:F,3,FALSE)*K1458+N1458)),0)</f>
        <v/>
      </c>
      <c r="I1458" s="26" t="str">
        <f ca="1">IFERROR(IF($F1458=0,"",(VLOOKUP(RIGHT(B1458,2)+0,难度表!B:F,4,FALSE)*L1458+O1458)),0)</f>
        <v/>
      </c>
      <c r="J1458" s="26" t="str">
        <f ca="1">IFERROR(IF($F1458=0,"",(VLOOKUP(RIGHT(B1458,2)+0,难度表!B:F,5,FALSE)*M1458+P1458)),0)</f>
        <v/>
      </c>
      <c r="K1458" s="26" t="s">
        <v>1081</v>
      </c>
      <c r="L1458" s="26" t="s">
        <v>1081</v>
      </c>
      <c r="M1458" s="3"/>
      <c r="N1458" s="26">
        <v>0</v>
      </c>
      <c r="O1458" s="26">
        <v>0</v>
      </c>
      <c r="P1458" s="26">
        <v>0</v>
      </c>
      <c r="Q1458" s="26">
        <v>0</v>
      </c>
      <c r="R1458" s="59" t="s">
        <v>845</v>
      </c>
      <c r="S1458" s="26">
        <v>1</v>
      </c>
      <c r="T1458" s="26">
        <v>0</v>
      </c>
      <c r="U1458" s="26">
        <f ca="1">IFERROR(VLOOKUP(G1458,模型表!$C:$T,18,FALSE),0)</f>
        <v>0</v>
      </c>
      <c r="V1458" s="26">
        <f>IFERROR(VLOOKUP(G1458,模型表!$C:$J,8,FALSE),0)</f>
        <v>0</v>
      </c>
      <c r="W1458" s="26" t="s">
        <v>1081</v>
      </c>
      <c r="X1458" s="26" t="s">
        <v>1097</v>
      </c>
      <c r="Y1458" s="26" t="str" cm="1">
        <f t="array" aca="1" ref="Y1458" ca="1">INDEX(E:E,SMALL(IF($F$2:$F$3000,ROW($2:$3000),4^8),ROW(A1457)))&amp;""</f>
        <v/>
      </c>
      <c r="Z1458" s="26" t="str">
        <f t="shared" ca="1" si="30"/>
        <v/>
      </c>
      <c r="AA1458" s="26" t="str">
        <f t="shared" ca="1" si="31"/>
        <v/>
      </c>
      <c r="AC1458" s="26" t="str">
        <f ca="1">IFERROR(IFERROR(VLOOKUP($V1458,索引表!$L$7:$O$13,2,FALSE)*VLOOKUP(VLOOKUP($G1458,索引表!$R:$U,4,FALSE),索引表!$I$18:$L$30,2,FALSE)*VLOOKUP($U1458,索引表!E:F,2,FALSE),IF($U1458="小怪",0.738,"")),0)</f>
        <v/>
      </c>
      <c r="AD1458" s="26" t="str">
        <f ca="1">IFERROR(IFERROR(VLOOKUP($V1458,索引表!$L$7:$O$13,3,FALSE)*VLOOKUP(VLOOKUP($G1458,索引表!$R:$U,4,FALSE),索引表!$I$18:$L$30,3,FALSE)*VLOOKUP($U1458,索引表!G:H,2,FALSE)*0.3,IF($U1458="小怪",0.2,"")),0)</f>
        <v/>
      </c>
      <c r="AE1458" s="3"/>
    </row>
    <row r="1459" spans="1:31" x14ac:dyDescent="0.2">
      <c r="A1459" s="3" t="s">
        <v>1457</v>
      </c>
      <c r="B1459" s="3" t="str">
        <f t="shared" si="29"/>
        <v>P41</v>
      </c>
      <c r="C1459" s="3" t="s">
        <v>539</v>
      </c>
      <c r="D1459" s="3" t="s">
        <v>544</v>
      </c>
      <c r="E1459" t="str">
        <f t="shared" si="28"/>
        <v>M22P41U02N09</v>
      </c>
      <c r="F1459" s="26">
        <f ca="1">IFERROR(VLOOKUP(G1459,模型表!C:U,19,0),0)</f>
        <v>0</v>
      </c>
      <c r="H1459" s="26" t="str">
        <f ca="1">IFERROR(IF($F1459=0,"",(VLOOKUP(RIGHT(A1459,2)+0,难度表!B:F,3,FALSE)*K1459+N1459)),0)</f>
        <v/>
      </c>
      <c r="I1459" s="26" t="str">
        <f ca="1">IFERROR(IF($F1459=0,"",(VLOOKUP(RIGHT(B1459,2)+0,难度表!B:F,4,FALSE)*L1459+O1459)),0)</f>
        <v/>
      </c>
      <c r="J1459" s="26" t="str">
        <f ca="1">IFERROR(IF($F1459=0,"",(VLOOKUP(RIGHT(B1459,2)+0,难度表!B:F,5,FALSE)*M1459+P1459)),0)</f>
        <v/>
      </c>
      <c r="K1459" s="26" t="s">
        <v>1081</v>
      </c>
      <c r="L1459" s="26" t="s">
        <v>1081</v>
      </c>
      <c r="M1459" s="3" t="s">
        <v>1081</v>
      </c>
      <c r="N1459" s="26">
        <v>0</v>
      </c>
      <c r="O1459" s="26">
        <v>0</v>
      </c>
      <c r="P1459" s="26">
        <v>0</v>
      </c>
      <c r="Q1459" s="26">
        <v>0</v>
      </c>
      <c r="R1459" s="58" t="s">
        <v>545</v>
      </c>
      <c r="S1459" s="26">
        <v>1</v>
      </c>
      <c r="T1459" s="26">
        <v>0</v>
      </c>
      <c r="U1459" s="26">
        <f ca="1">IFERROR(VLOOKUP(G1459,模型表!$C:$T,18,FALSE),0)</f>
        <v>0</v>
      </c>
      <c r="V1459" s="26">
        <f>IFERROR(VLOOKUP(G1459,模型表!$C:$J,8,FALSE),0)</f>
        <v>0</v>
      </c>
      <c r="W1459" s="26" t="s">
        <v>1081</v>
      </c>
      <c r="X1459" s="26" t="s">
        <v>1097</v>
      </c>
      <c r="Y1459" s="26" t="str" cm="1">
        <f t="array" aca="1" ref="Y1459" ca="1">INDEX(E:E,SMALL(IF($F$2:$F$3000,ROW($2:$3000),4^8),ROW(A1458)))&amp;""</f>
        <v/>
      </c>
      <c r="Z1459" s="26" t="str">
        <f t="shared" ca="1" si="30"/>
        <v/>
      </c>
      <c r="AA1459" s="26" t="str">
        <f t="shared" ca="1" si="31"/>
        <v/>
      </c>
      <c r="AC1459" s="26" t="str">
        <f ca="1">IFERROR(IFERROR(VLOOKUP($V1459,索引表!$L$7:$O$13,2,FALSE)*VLOOKUP(VLOOKUP($G1459,索引表!$R:$U,4,FALSE),索引表!$I$18:$L$30,2,FALSE)*VLOOKUP($U1459,索引表!E:F,2,FALSE),IF($U1459="小怪",0.738,"")),0)</f>
        <v/>
      </c>
      <c r="AD1459" s="26" t="str">
        <f ca="1">IFERROR(IFERROR(VLOOKUP($V1459,索引表!$L$7:$O$13,3,FALSE)*VLOOKUP(VLOOKUP($G1459,索引表!$R:$U,4,FALSE),索引表!$I$18:$L$30,3,FALSE)*VLOOKUP($U1459,索引表!G:H,2,FALSE)*0.3,IF($U1459="小怪",0.2,"")),0)</f>
        <v/>
      </c>
      <c r="AE1459" s="3" t="str">
        <f ca="1">IF(V1459="N08",索引表!$D$12,IFERROR(VLOOKUP(AM1459,索引表!$I$3:$J$5,2,FALSE)*VLOOKUP(AN1459,索引表!$L$7:$O$13,4,FALSE)*VLOOKUP(VLOOKUP(Y1459,索引表!$R:$U,4,FALSE),索引表!$I$18:$L$30,4,FALSE),IF(AN1459="小怪",1*3.45*0.9*0.9,"")))</f>
        <v/>
      </c>
    </row>
    <row r="1460" spans="1:31" x14ac:dyDescent="0.2">
      <c r="A1460" s="3" t="s">
        <v>1457</v>
      </c>
      <c r="B1460" s="3" t="str">
        <f t="shared" si="29"/>
        <v>P41</v>
      </c>
      <c r="C1460" s="3" t="s">
        <v>540</v>
      </c>
      <c r="D1460" s="3" t="s">
        <v>533</v>
      </c>
      <c r="E1460" t="str">
        <f t="shared" si="28"/>
        <v>M22P41U03N01</v>
      </c>
      <c r="F1460" s="26">
        <f ca="1">IFERROR(VLOOKUP(G1460,模型表!C:U,19,0),0)</f>
        <v>0</v>
      </c>
      <c r="H1460" s="26" t="str">
        <f ca="1">IFERROR(IF($F1460=0,"",(VLOOKUP(RIGHT(A1460,2)+0,难度表!B:F,3,FALSE)*K1460+N1460)),0)</f>
        <v/>
      </c>
      <c r="I1460" s="26" t="str">
        <f ca="1">IFERROR(IF($F1460=0,"",(VLOOKUP(RIGHT(B1460,2)+0,难度表!B:F,4,FALSE)*L1460+O1460)),0)</f>
        <v/>
      </c>
      <c r="J1460" s="26" t="str">
        <f ca="1">IFERROR(IF($F1460=0,"",(VLOOKUP(RIGHT(B1460,2)+0,难度表!B:F,5,FALSE)*M1460+P1460)),0)</f>
        <v/>
      </c>
      <c r="K1460" s="26" t="s">
        <v>1081</v>
      </c>
      <c r="L1460" s="26" t="s">
        <v>1081</v>
      </c>
      <c r="M1460" s="3" t="s">
        <v>1081</v>
      </c>
      <c r="N1460" s="26">
        <v>0</v>
      </c>
      <c r="O1460" s="26">
        <v>0</v>
      </c>
      <c r="P1460" s="26">
        <v>0</v>
      </c>
      <c r="Q1460" s="26">
        <v>0</v>
      </c>
      <c r="R1460" s="58" t="s">
        <v>545</v>
      </c>
      <c r="S1460" s="26">
        <v>1</v>
      </c>
      <c r="T1460" s="26">
        <v>0</v>
      </c>
      <c r="U1460" s="26">
        <f ca="1">IFERROR(VLOOKUP(G1460,模型表!$C:$T,18,FALSE),0)</f>
        <v>0</v>
      </c>
      <c r="V1460" s="26">
        <f>IFERROR(VLOOKUP(G1460,模型表!$C:$J,8,FALSE),0)</f>
        <v>0</v>
      </c>
      <c r="W1460" s="26" t="s">
        <v>1081</v>
      </c>
      <c r="X1460" s="26" t="s">
        <v>1097</v>
      </c>
      <c r="Y1460" s="26" t="str" cm="1">
        <f t="array" aca="1" ref="Y1460" ca="1">INDEX(E:E,SMALL(IF($F$2:$F$3000,ROW($2:$3000),4^8),ROW(A1459)))&amp;""</f>
        <v/>
      </c>
      <c r="Z1460" s="26" t="str">
        <f t="shared" ca="1" si="30"/>
        <v/>
      </c>
      <c r="AA1460" s="26" t="str">
        <f t="shared" ca="1" si="31"/>
        <v/>
      </c>
      <c r="AC1460" s="26" t="str">
        <f ca="1">IFERROR(IFERROR(VLOOKUP($V1460,索引表!$L$7:$O$13,2,FALSE)*VLOOKUP(VLOOKUP($G1460,索引表!$R:$U,4,FALSE),索引表!$I$18:$L$30,2,FALSE)*VLOOKUP($U1460,索引表!E:F,2,FALSE),IF($U1460="小怪",0.738,"")),0)</f>
        <v/>
      </c>
      <c r="AD1460" s="26" t="str">
        <f ca="1">IFERROR(IFERROR(VLOOKUP($V1460,索引表!$L$7:$O$13,3,FALSE)*VLOOKUP(VLOOKUP($G1460,索引表!$R:$U,4,FALSE),索引表!$I$18:$L$30,3,FALSE)*VLOOKUP($U1460,索引表!G:H,2,FALSE)*0.3,IF($U1460="小怪",0.2,"")),0)</f>
        <v/>
      </c>
      <c r="AE1460" s="3" t="str">
        <f ca="1">IF(V1460="N08",索引表!$D$12,IFERROR(VLOOKUP(AM1460,索引表!$I$3:$J$5,2,FALSE)*VLOOKUP(AN1460,索引表!$L$7:$O$13,4,FALSE)*VLOOKUP(VLOOKUP(Y1460,索引表!$R:$U,4,FALSE),索引表!$I$18:$L$30,4,FALSE),IF(AN1460="小怪",1*3.45*0.9*0.9,"")))</f>
        <v/>
      </c>
    </row>
    <row r="1461" spans="1:31" x14ac:dyDescent="0.2">
      <c r="A1461" s="3" t="s">
        <v>1457</v>
      </c>
      <c r="B1461" s="3" t="str">
        <f t="shared" si="29"/>
        <v>P41</v>
      </c>
      <c r="C1461" s="3" t="s">
        <v>540</v>
      </c>
      <c r="D1461" s="3" t="s">
        <v>534</v>
      </c>
      <c r="E1461" t="str">
        <f t="shared" si="28"/>
        <v>M22P41U03N02</v>
      </c>
      <c r="F1461" s="26">
        <f ca="1">IFERROR(VLOOKUP(G1461,模型表!C:U,19,0),0)</f>
        <v>0</v>
      </c>
      <c r="H1461" s="26" t="str">
        <f ca="1">IFERROR(IF($F1461=0,"",(VLOOKUP(RIGHT(A1461,2)+0,难度表!B:F,3,FALSE)*K1461+N1461)),0)</f>
        <v/>
      </c>
      <c r="I1461" s="26" t="str">
        <f ca="1">IFERROR(IF($F1461=0,"",(VLOOKUP(RIGHT(B1461,2)+0,难度表!B:F,4,FALSE)*L1461+O1461)),0)</f>
        <v/>
      </c>
      <c r="J1461" s="26" t="str">
        <f ca="1">IFERROR(IF($F1461=0,"",(VLOOKUP(RIGHT(B1461,2)+0,难度表!B:F,5,FALSE)*M1461+P1461)),0)</f>
        <v/>
      </c>
      <c r="K1461" s="26" t="s">
        <v>1081</v>
      </c>
      <c r="L1461" s="26" t="s">
        <v>1081</v>
      </c>
      <c r="M1461" s="3" t="s">
        <v>1081</v>
      </c>
      <c r="N1461" s="26">
        <v>0</v>
      </c>
      <c r="O1461" s="26">
        <v>0</v>
      </c>
      <c r="P1461" s="26">
        <v>0</v>
      </c>
      <c r="Q1461" s="26">
        <v>0</v>
      </c>
      <c r="R1461" s="58" t="s">
        <v>545</v>
      </c>
      <c r="S1461" s="26">
        <v>1</v>
      </c>
      <c r="T1461" s="26">
        <v>0</v>
      </c>
      <c r="U1461" s="26">
        <f ca="1">IFERROR(VLOOKUP(G1461,模型表!$C:$T,18,FALSE),0)</f>
        <v>0</v>
      </c>
      <c r="V1461" s="26">
        <f>IFERROR(VLOOKUP(G1461,模型表!$C:$J,8,FALSE),0)</f>
        <v>0</v>
      </c>
      <c r="W1461" s="26" t="s">
        <v>1081</v>
      </c>
      <c r="X1461" s="26" t="s">
        <v>1097</v>
      </c>
      <c r="Y1461" s="26" t="str" cm="1">
        <f t="array" aca="1" ref="Y1461" ca="1">INDEX(E:E,SMALL(IF($F$2:$F$3000,ROW($2:$3000),4^8),ROW(A1460)))&amp;""</f>
        <v/>
      </c>
      <c r="Z1461" s="26" t="str">
        <f t="shared" ca="1" si="30"/>
        <v/>
      </c>
      <c r="AA1461" s="26" t="str">
        <f t="shared" ca="1" si="31"/>
        <v/>
      </c>
      <c r="AC1461" s="26" t="str">
        <f ca="1">IFERROR(IFERROR(VLOOKUP($V1461,索引表!$L$7:$O$13,2,FALSE)*VLOOKUP(VLOOKUP($G1461,索引表!$R:$U,4,FALSE),索引表!$I$18:$L$30,2,FALSE)*VLOOKUP($U1461,索引表!E:F,2,FALSE),IF($U1461="小怪",0.738,"")),0)</f>
        <v/>
      </c>
      <c r="AD1461" s="26" t="str">
        <f ca="1">IFERROR(IFERROR(VLOOKUP($V1461,索引表!$L$7:$O$13,3,FALSE)*VLOOKUP(VLOOKUP($G1461,索引表!$R:$U,4,FALSE),索引表!$I$18:$L$30,3,FALSE)*VLOOKUP($U1461,索引表!G:H,2,FALSE)*0.3,IF($U1461="小怪",0.2,"")),0)</f>
        <v/>
      </c>
      <c r="AE1461" s="3" t="str">
        <f ca="1">IF(V1461="N08",索引表!$D$12,IFERROR(VLOOKUP(AM1461,索引表!$I$3:$J$5,2,FALSE)*VLOOKUP(AN1461,索引表!$L$7:$O$13,4,FALSE)*VLOOKUP(VLOOKUP(Y1461,索引表!$R:$U,4,FALSE),索引表!$I$18:$L$30,4,FALSE),IF(AN1461="小怪",1*3.45*0.9*0.9,"")))</f>
        <v/>
      </c>
    </row>
    <row r="1462" spans="1:31" x14ac:dyDescent="0.2">
      <c r="A1462" s="3" t="s">
        <v>1457</v>
      </c>
      <c r="B1462" s="3" t="str">
        <f t="shared" si="29"/>
        <v>P41</v>
      </c>
      <c r="C1462" s="3" t="s">
        <v>540</v>
      </c>
      <c r="D1462" s="3" t="s">
        <v>535</v>
      </c>
      <c r="E1462" t="str">
        <f t="shared" si="28"/>
        <v>M22P41U03N03</v>
      </c>
      <c r="F1462" s="26">
        <f ca="1">IFERROR(VLOOKUP(G1462,模型表!C:U,19,0),0)</f>
        <v>0</v>
      </c>
      <c r="H1462" s="26" t="str">
        <f ca="1">IFERROR(IF($F1462=0,"",(VLOOKUP(RIGHT(A1462,2)+0,难度表!B:F,3,FALSE)*K1462+N1462)),0)</f>
        <v/>
      </c>
      <c r="I1462" s="26" t="str">
        <f ca="1">IFERROR(IF($F1462=0,"",(VLOOKUP(RIGHT(B1462,2)+0,难度表!B:F,4,FALSE)*L1462+O1462)),0)</f>
        <v/>
      </c>
      <c r="J1462" s="26" t="str">
        <f ca="1">IFERROR(IF($F1462=0,"",(VLOOKUP(RIGHT(B1462,2)+0,难度表!B:F,5,FALSE)*M1462+P1462)),0)</f>
        <v/>
      </c>
      <c r="K1462" s="26" t="s">
        <v>1081</v>
      </c>
      <c r="L1462" s="26" t="s">
        <v>1081</v>
      </c>
      <c r="M1462" s="3" t="s">
        <v>1081</v>
      </c>
      <c r="N1462" s="26">
        <v>0</v>
      </c>
      <c r="O1462" s="26">
        <v>0</v>
      </c>
      <c r="P1462" s="26">
        <v>0</v>
      </c>
      <c r="Q1462" s="26">
        <v>0</v>
      </c>
      <c r="R1462" s="58" t="s">
        <v>545</v>
      </c>
      <c r="S1462" s="26">
        <v>1</v>
      </c>
      <c r="T1462" s="26">
        <v>0</v>
      </c>
      <c r="U1462" s="26">
        <f ca="1">IFERROR(VLOOKUP(G1462,模型表!$C:$T,18,FALSE),0)</f>
        <v>0</v>
      </c>
      <c r="V1462" s="26">
        <f>IFERROR(VLOOKUP(G1462,模型表!$C:$J,8,FALSE),0)</f>
        <v>0</v>
      </c>
      <c r="W1462" s="26" t="s">
        <v>1081</v>
      </c>
      <c r="X1462" s="26" t="s">
        <v>1097</v>
      </c>
      <c r="Y1462" s="26" t="str" cm="1">
        <f t="array" aca="1" ref="Y1462" ca="1">INDEX(E:E,SMALL(IF($F$2:$F$3000,ROW($2:$3000),4^8),ROW(A1461)))&amp;""</f>
        <v/>
      </c>
      <c r="Z1462" s="26" t="str">
        <f t="shared" ca="1" si="30"/>
        <v/>
      </c>
      <c r="AA1462" s="26" t="str">
        <f t="shared" ca="1" si="31"/>
        <v/>
      </c>
      <c r="AC1462" s="26" t="str">
        <f ca="1">IFERROR(IFERROR(VLOOKUP($V1462,索引表!$L$7:$O$13,2,FALSE)*VLOOKUP(VLOOKUP($G1462,索引表!$R:$U,4,FALSE),索引表!$I$18:$L$30,2,FALSE)*VLOOKUP($U1462,索引表!E:F,2,FALSE),IF($U1462="小怪",0.738,"")),0)</f>
        <v/>
      </c>
      <c r="AD1462" s="26" t="str">
        <f ca="1">IFERROR(IFERROR(VLOOKUP($V1462,索引表!$L$7:$O$13,3,FALSE)*VLOOKUP(VLOOKUP($G1462,索引表!$R:$U,4,FALSE),索引表!$I$18:$L$30,3,FALSE)*VLOOKUP($U1462,索引表!G:H,2,FALSE)*0.3,IF($U1462="小怪",0.2,"")),0)</f>
        <v/>
      </c>
      <c r="AE1462" s="3" t="str">
        <f ca="1">IF(V1462="N08",索引表!$D$12,IFERROR(VLOOKUP(AM1462,索引表!$I$3:$J$5,2,FALSE)*VLOOKUP(AN1462,索引表!$L$7:$O$13,4,FALSE)*VLOOKUP(VLOOKUP(Y1462,索引表!$R:$U,4,FALSE),索引表!$I$18:$L$30,4,FALSE),IF(AN1462="小怪",1*3.45*0.9*0.9,"")))</f>
        <v/>
      </c>
    </row>
    <row r="1463" spans="1:31" x14ac:dyDescent="0.2">
      <c r="A1463" s="3" t="s">
        <v>1457</v>
      </c>
      <c r="B1463" s="3" t="str">
        <f t="shared" si="29"/>
        <v>P41</v>
      </c>
      <c r="C1463" s="3" t="s">
        <v>540</v>
      </c>
      <c r="D1463" s="3" t="s">
        <v>536</v>
      </c>
      <c r="E1463" t="str">
        <f t="shared" si="28"/>
        <v>M22P41U03N04</v>
      </c>
      <c r="F1463" s="26">
        <f ca="1">IFERROR(VLOOKUP(G1463,模型表!C:U,19,0),0)</f>
        <v>0</v>
      </c>
      <c r="H1463" s="26" t="str">
        <f ca="1">IFERROR(IF($F1463=0,"",(VLOOKUP(RIGHT(A1463,2)+0,难度表!B:F,3,FALSE)*K1463+N1463)),0)</f>
        <v/>
      </c>
      <c r="I1463" s="26" t="str">
        <f ca="1">IFERROR(IF($F1463=0,"",(VLOOKUP(RIGHT(B1463,2)+0,难度表!B:F,4,FALSE)*L1463+O1463)),0)</f>
        <v/>
      </c>
      <c r="J1463" s="26" t="str">
        <f ca="1">IFERROR(IF($F1463=0,"",(VLOOKUP(RIGHT(B1463,2)+0,难度表!B:F,5,FALSE)*M1463+P1463)),0)</f>
        <v/>
      </c>
      <c r="K1463" s="26" t="s">
        <v>1081</v>
      </c>
      <c r="L1463" s="26" t="s">
        <v>1081</v>
      </c>
      <c r="M1463" s="3" t="s">
        <v>1081</v>
      </c>
      <c r="N1463" s="26">
        <v>0</v>
      </c>
      <c r="O1463" s="26">
        <v>0</v>
      </c>
      <c r="P1463" s="26">
        <v>0</v>
      </c>
      <c r="Q1463" s="26">
        <v>0</v>
      </c>
      <c r="R1463" s="58" t="s">
        <v>545</v>
      </c>
      <c r="S1463" s="26">
        <v>1</v>
      </c>
      <c r="T1463" s="26">
        <v>0</v>
      </c>
      <c r="U1463" s="26">
        <f ca="1">IFERROR(VLOOKUP(G1463,模型表!$C:$T,18,FALSE),0)</f>
        <v>0</v>
      </c>
      <c r="V1463" s="26">
        <f>IFERROR(VLOOKUP(G1463,模型表!$C:$J,8,FALSE),0)</f>
        <v>0</v>
      </c>
      <c r="W1463" s="26" t="s">
        <v>1081</v>
      </c>
      <c r="X1463" s="26" t="s">
        <v>1097</v>
      </c>
      <c r="Y1463" s="26" t="str" cm="1">
        <f t="array" aca="1" ref="Y1463" ca="1">INDEX(E:E,SMALL(IF($F$2:$F$3000,ROW($2:$3000),4^8),ROW(A1462)))&amp;""</f>
        <v/>
      </c>
      <c r="Z1463" s="26" t="str">
        <f t="shared" ca="1" si="30"/>
        <v/>
      </c>
      <c r="AA1463" s="26" t="str">
        <f t="shared" ca="1" si="31"/>
        <v/>
      </c>
      <c r="AC1463" s="26" t="str">
        <f ca="1">IFERROR(IFERROR(VLOOKUP($V1463,索引表!$L$7:$O$13,2,FALSE)*VLOOKUP(VLOOKUP($G1463,索引表!$R:$U,4,FALSE),索引表!$I$18:$L$30,2,FALSE)*VLOOKUP($U1463,索引表!E:F,2,FALSE),IF($U1463="小怪",0.738,"")),0)</f>
        <v/>
      </c>
      <c r="AD1463" s="26" t="str">
        <f ca="1">IFERROR(IFERROR(VLOOKUP($V1463,索引表!$L$7:$O$13,3,FALSE)*VLOOKUP(VLOOKUP($G1463,索引表!$R:$U,4,FALSE),索引表!$I$18:$L$30,3,FALSE)*VLOOKUP($U1463,索引表!G:H,2,FALSE)*0.3,IF($U1463="小怪",0.2,"")),0)</f>
        <v/>
      </c>
      <c r="AE1463" s="3" t="str">
        <f ca="1">IF(V1463="N08",索引表!$D$12,IFERROR(VLOOKUP(AM1463,索引表!$I$3:$J$5,2,FALSE)*VLOOKUP(AN1463,索引表!$L$7:$O$13,4,FALSE)*VLOOKUP(VLOOKUP(Y1463,索引表!$R:$U,4,FALSE),索引表!$I$18:$L$30,4,FALSE),IF(AN1463="小怪",1*3.45*0.9*0.9,"")))</f>
        <v/>
      </c>
    </row>
    <row r="1464" spans="1:31" x14ac:dyDescent="0.2">
      <c r="A1464" s="3" t="s">
        <v>1457</v>
      </c>
      <c r="B1464" s="3" t="str">
        <f t="shared" si="29"/>
        <v>P41</v>
      </c>
      <c r="C1464" s="3" t="s">
        <v>540</v>
      </c>
      <c r="D1464" s="3" t="s">
        <v>537</v>
      </c>
      <c r="E1464" t="str">
        <f t="shared" si="28"/>
        <v>M22P41U03N05</v>
      </c>
      <c r="F1464" s="26">
        <f ca="1">IFERROR(VLOOKUP(G1464,模型表!C:U,19,0),0)</f>
        <v>0</v>
      </c>
      <c r="H1464" s="26" t="str">
        <f ca="1">IFERROR(IF($F1464=0,"",(VLOOKUP(RIGHT(A1464,2)+0,难度表!B:F,3,FALSE)*K1464+N1464)),0)</f>
        <v/>
      </c>
      <c r="I1464" s="26" t="str">
        <f ca="1">IFERROR(IF($F1464=0,"",(VLOOKUP(RIGHT(B1464,2)+0,难度表!B:F,4,FALSE)*L1464+O1464)),0)</f>
        <v/>
      </c>
      <c r="J1464" s="26" t="str">
        <f ca="1">IFERROR(IF($F1464=0,"",(VLOOKUP(RIGHT(B1464,2)+0,难度表!B:F,5,FALSE)*M1464+P1464)),0)</f>
        <v/>
      </c>
      <c r="K1464" s="26" t="s">
        <v>1081</v>
      </c>
      <c r="L1464" s="26" t="s">
        <v>1081</v>
      </c>
      <c r="M1464" s="3" t="s">
        <v>1081</v>
      </c>
      <c r="N1464" s="26">
        <v>0</v>
      </c>
      <c r="O1464" s="26">
        <v>0</v>
      </c>
      <c r="P1464" s="26">
        <v>0</v>
      </c>
      <c r="Q1464" s="26">
        <v>0</v>
      </c>
      <c r="R1464" s="58" t="s">
        <v>545</v>
      </c>
      <c r="S1464" s="26">
        <v>1</v>
      </c>
      <c r="T1464" s="26">
        <v>0</v>
      </c>
      <c r="U1464" s="26">
        <f ca="1">IFERROR(VLOOKUP(G1464,模型表!$C:$T,18,FALSE),0)</f>
        <v>0</v>
      </c>
      <c r="V1464" s="26">
        <f>IFERROR(VLOOKUP(G1464,模型表!$C:$J,8,FALSE),0)</f>
        <v>0</v>
      </c>
      <c r="W1464" s="26" t="s">
        <v>1081</v>
      </c>
      <c r="X1464" s="26" t="s">
        <v>1097</v>
      </c>
      <c r="Y1464" s="26" t="str" cm="1">
        <f t="array" aca="1" ref="Y1464" ca="1">INDEX(E:E,SMALL(IF($F$2:$F$3000,ROW($2:$3000),4^8),ROW(A1463)))&amp;""</f>
        <v/>
      </c>
      <c r="Z1464" s="26" t="str">
        <f t="shared" ca="1" si="30"/>
        <v/>
      </c>
      <c r="AA1464" s="26" t="str">
        <f t="shared" ca="1" si="31"/>
        <v/>
      </c>
      <c r="AC1464" s="26" t="str">
        <f ca="1">IFERROR(IFERROR(VLOOKUP($V1464,索引表!$L$7:$O$13,2,FALSE)*VLOOKUP(VLOOKUP($G1464,索引表!$R:$U,4,FALSE),索引表!$I$18:$L$30,2,FALSE)*VLOOKUP($U1464,索引表!E:F,2,FALSE),IF($U1464="小怪",0.738,"")),0)</f>
        <v/>
      </c>
      <c r="AD1464" s="26" t="str">
        <f ca="1">IFERROR(IFERROR(VLOOKUP($V1464,索引表!$L$7:$O$13,3,FALSE)*VLOOKUP(VLOOKUP($G1464,索引表!$R:$U,4,FALSE),索引表!$I$18:$L$30,3,FALSE)*VLOOKUP($U1464,索引表!G:H,2,FALSE)*0.3,IF($U1464="小怪",0.2,"")),0)</f>
        <v/>
      </c>
      <c r="AE1464" s="3" t="str">
        <f ca="1">IF(V1464="N08",索引表!$D$12,IFERROR(VLOOKUP(AM1464,索引表!$I$3:$J$5,2,FALSE)*VLOOKUP(AN1464,索引表!$L$7:$O$13,4,FALSE)*VLOOKUP(VLOOKUP(Y1464,索引表!$R:$U,4,FALSE),索引表!$I$18:$L$30,4,FALSE),IF(AN1464="小怪",1*3.45*0.9*0.9,"")))</f>
        <v/>
      </c>
    </row>
    <row r="1465" spans="1:31" x14ac:dyDescent="0.2">
      <c r="A1465" s="3" t="s">
        <v>1457</v>
      </c>
      <c r="B1465" s="3" t="str">
        <f t="shared" si="29"/>
        <v>P41</v>
      </c>
      <c r="C1465" s="3" t="s">
        <v>540</v>
      </c>
      <c r="D1465" s="3" t="s">
        <v>538</v>
      </c>
      <c r="E1465" t="str">
        <f t="shared" si="28"/>
        <v>M22P41U03N06</v>
      </c>
      <c r="F1465" s="26">
        <f ca="1">IFERROR(VLOOKUP(G1465,模型表!C:U,19,0),0)</f>
        <v>0</v>
      </c>
      <c r="H1465" s="26" t="str">
        <f ca="1">IFERROR(IF($F1465=0,"",(VLOOKUP(RIGHT(A1465,2)+0,难度表!B:F,3,FALSE)*K1465+N1465)),0)</f>
        <v/>
      </c>
      <c r="I1465" s="26" t="str">
        <f ca="1">IFERROR(IF($F1465=0,"",(VLOOKUP(RIGHT(B1465,2)+0,难度表!B:F,4,FALSE)*L1465+O1465)),0)</f>
        <v/>
      </c>
      <c r="J1465" s="26" t="str">
        <f ca="1">IFERROR(IF($F1465=0,"",(VLOOKUP(RIGHT(B1465,2)+0,难度表!B:F,5,FALSE)*M1465+P1465)),0)</f>
        <v/>
      </c>
      <c r="K1465" s="26" t="s">
        <v>1081</v>
      </c>
      <c r="L1465" s="26" t="s">
        <v>1081</v>
      </c>
      <c r="M1465" s="3" t="s">
        <v>1081</v>
      </c>
      <c r="N1465" s="26">
        <v>0</v>
      </c>
      <c r="O1465" s="26">
        <v>0</v>
      </c>
      <c r="P1465" s="26">
        <v>0</v>
      </c>
      <c r="Q1465" s="26">
        <v>0</v>
      </c>
      <c r="R1465" s="58" t="s">
        <v>545</v>
      </c>
      <c r="S1465" s="26">
        <v>1</v>
      </c>
      <c r="T1465" s="26">
        <v>0</v>
      </c>
      <c r="U1465" s="26">
        <f ca="1">IFERROR(VLOOKUP(G1465,模型表!$C:$T,18,FALSE),0)</f>
        <v>0</v>
      </c>
      <c r="V1465" s="26">
        <f>IFERROR(VLOOKUP(G1465,模型表!$C:$J,8,FALSE),0)</f>
        <v>0</v>
      </c>
      <c r="W1465" s="26" t="s">
        <v>1081</v>
      </c>
      <c r="X1465" s="26" t="s">
        <v>1097</v>
      </c>
      <c r="Y1465" s="26" t="str" cm="1">
        <f t="array" aca="1" ref="Y1465" ca="1">INDEX(E:E,SMALL(IF($F$2:$F$3000,ROW($2:$3000),4^8),ROW(A1464)))&amp;""</f>
        <v/>
      </c>
      <c r="Z1465" s="26" t="str">
        <f t="shared" ca="1" si="30"/>
        <v/>
      </c>
      <c r="AA1465" s="26" t="str">
        <f t="shared" ca="1" si="31"/>
        <v/>
      </c>
      <c r="AC1465" s="26" t="str">
        <f ca="1">IFERROR(IFERROR(VLOOKUP($V1465,索引表!$L$7:$O$13,2,FALSE)*VLOOKUP(VLOOKUP($G1465,索引表!$R:$U,4,FALSE),索引表!$I$18:$L$30,2,FALSE)*VLOOKUP($U1465,索引表!E:F,2,FALSE),IF($U1465="小怪",0.738,"")),0)</f>
        <v/>
      </c>
      <c r="AD1465" s="26" t="str">
        <f ca="1">IFERROR(IFERROR(VLOOKUP($V1465,索引表!$L$7:$O$13,3,FALSE)*VLOOKUP(VLOOKUP($G1465,索引表!$R:$U,4,FALSE),索引表!$I$18:$L$30,3,FALSE)*VLOOKUP($U1465,索引表!G:H,2,FALSE)*0.3,IF($U1465="小怪",0.2,"")),0)</f>
        <v/>
      </c>
      <c r="AE1465" s="3" t="str">
        <f ca="1">IF(V1465="N08",索引表!$D$12,IFERROR(VLOOKUP(AM1465,索引表!$I$3:$J$5,2,FALSE)*VLOOKUP(AN1465,索引表!$L$7:$O$13,4,FALSE)*VLOOKUP(VLOOKUP(Y1465,索引表!$R:$U,4,FALSE),索引表!$I$18:$L$30,4,FALSE),IF(AN1465="小怪",1*3.45*0.9*0.9,"")))</f>
        <v/>
      </c>
    </row>
    <row r="1466" spans="1:31" x14ac:dyDescent="0.2">
      <c r="A1466" s="3" t="s">
        <v>1457</v>
      </c>
      <c r="B1466" s="3" t="str">
        <f t="shared" si="29"/>
        <v>P41</v>
      </c>
      <c r="C1466" s="3" t="s">
        <v>540</v>
      </c>
      <c r="D1466" s="3" t="s">
        <v>542</v>
      </c>
      <c r="E1466" t="str">
        <f t="shared" si="28"/>
        <v>M22P41U03N07</v>
      </c>
      <c r="F1466" s="26">
        <f ca="1">IFERROR(VLOOKUP(G1466,模型表!C:U,19,0),0)</f>
        <v>0</v>
      </c>
      <c r="H1466" s="26" t="str">
        <f ca="1">IFERROR(IF($F1466=0,"",(VLOOKUP(RIGHT(A1466,2)+0,难度表!B:F,3,FALSE)*K1466+N1466)),0)</f>
        <v/>
      </c>
      <c r="I1466" s="26" t="str">
        <f ca="1">IFERROR(IF($F1466=0,"",(VLOOKUP(RIGHT(B1466,2)+0,难度表!B:F,4,FALSE)*L1466+O1466)),0)</f>
        <v/>
      </c>
      <c r="J1466" s="26" t="str">
        <f ca="1">IFERROR(IF($F1466=0,"",(VLOOKUP(RIGHT(B1466,2)+0,难度表!B:F,5,FALSE)*M1466+P1466)),0)</f>
        <v/>
      </c>
      <c r="K1466" s="26" t="s">
        <v>1081</v>
      </c>
      <c r="L1466" s="26" t="s">
        <v>1081</v>
      </c>
      <c r="M1466" s="3" t="s">
        <v>1081</v>
      </c>
      <c r="N1466" s="26">
        <v>0</v>
      </c>
      <c r="O1466" s="26">
        <v>0</v>
      </c>
      <c r="P1466" s="26">
        <v>0</v>
      </c>
      <c r="Q1466" s="26">
        <v>0</v>
      </c>
      <c r="R1466" s="58" t="s">
        <v>545</v>
      </c>
      <c r="S1466" s="26">
        <v>1</v>
      </c>
      <c r="T1466" s="26">
        <v>0</v>
      </c>
      <c r="U1466" s="26">
        <f ca="1">IFERROR(VLOOKUP(G1466,模型表!$C:$T,18,FALSE),0)</f>
        <v>0</v>
      </c>
      <c r="V1466" s="26">
        <f>IFERROR(VLOOKUP(G1466,模型表!$C:$J,8,FALSE),0)</f>
        <v>0</v>
      </c>
      <c r="W1466" s="26" t="s">
        <v>1081</v>
      </c>
      <c r="X1466" s="26" t="s">
        <v>1097</v>
      </c>
      <c r="Y1466" s="26" t="str" cm="1">
        <f t="array" aca="1" ref="Y1466" ca="1">INDEX(E:E,SMALL(IF($F$2:$F$3000,ROW($2:$3000),4^8),ROW(A1465)))&amp;""</f>
        <v/>
      </c>
      <c r="Z1466" s="26" t="str">
        <f t="shared" ca="1" si="30"/>
        <v/>
      </c>
      <c r="AA1466" s="26" t="str">
        <f t="shared" ca="1" si="31"/>
        <v/>
      </c>
      <c r="AC1466" s="26" t="str">
        <f ca="1">IFERROR(IFERROR(VLOOKUP($V1466,索引表!$L$7:$O$13,2,FALSE)*VLOOKUP(VLOOKUP($G1466,索引表!$R:$U,4,FALSE),索引表!$I$18:$L$30,2,FALSE)*VLOOKUP($U1466,索引表!E:F,2,FALSE),IF($U1466="小怪",0.738,"")),0)</f>
        <v/>
      </c>
      <c r="AD1466" s="26" t="str">
        <f ca="1">IFERROR(IFERROR(VLOOKUP($V1466,索引表!$L$7:$O$13,3,FALSE)*VLOOKUP(VLOOKUP($G1466,索引表!$R:$U,4,FALSE),索引表!$I$18:$L$30,3,FALSE)*VLOOKUP($U1466,索引表!G:H,2,FALSE)*0.3,IF($U1466="小怪",0.2,"")),0)</f>
        <v/>
      </c>
      <c r="AE1466" s="3" t="str">
        <f ca="1">IF(V1466="N08",索引表!$D$12,IFERROR(VLOOKUP(AM1466,索引表!$I$3:$J$5,2,FALSE)*VLOOKUP(AN1466,索引表!$L$7:$O$13,4,FALSE)*VLOOKUP(VLOOKUP(Y1466,索引表!$R:$U,4,FALSE),索引表!$I$18:$L$30,4,FALSE),IF(AN1466="小怪",1*3.45*0.9*0.9,"")))</f>
        <v/>
      </c>
    </row>
    <row r="1467" spans="1:31" x14ac:dyDescent="0.2">
      <c r="A1467" s="3" t="s">
        <v>1457</v>
      </c>
      <c r="B1467" s="3" t="str">
        <f t="shared" si="29"/>
        <v>P41</v>
      </c>
      <c r="C1467" s="3" t="s">
        <v>540</v>
      </c>
      <c r="D1467" s="3" t="s">
        <v>543</v>
      </c>
      <c r="E1467" t="str">
        <f t="shared" si="28"/>
        <v>M22P41U03N08</v>
      </c>
      <c r="F1467" s="26">
        <f ca="1">IFERROR(VLOOKUP(G1467,模型表!C:U,19,0),0)</f>
        <v>0</v>
      </c>
      <c r="H1467" s="26" t="str">
        <f ca="1">IFERROR(IF($F1467=0,"",(VLOOKUP(RIGHT(A1467,2)+0,难度表!B:F,3,FALSE)*K1467+N1467)),0)</f>
        <v/>
      </c>
      <c r="I1467" s="26" t="str">
        <f ca="1">IFERROR(IF($F1467=0,"",(VLOOKUP(RIGHT(B1467,2)+0,难度表!B:F,4,FALSE)*L1467+O1467)),0)</f>
        <v/>
      </c>
      <c r="J1467" s="26" t="str">
        <f ca="1">IFERROR(IF($F1467=0,"",(VLOOKUP(RIGHT(B1467,2)+0,难度表!B:F,5,FALSE)*M1467+P1467)),0)</f>
        <v/>
      </c>
      <c r="K1467" s="26" t="s">
        <v>1081</v>
      </c>
      <c r="L1467" s="26" t="s">
        <v>1081</v>
      </c>
      <c r="M1467" s="3"/>
      <c r="N1467" s="26">
        <v>0</v>
      </c>
      <c r="O1467" s="26">
        <v>0</v>
      </c>
      <c r="P1467" s="26">
        <v>0</v>
      </c>
      <c r="Q1467" s="26">
        <v>0</v>
      </c>
      <c r="R1467" s="59" t="s">
        <v>845</v>
      </c>
      <c r="S1467" s="26">
        <v>1</v>
      </c>
      <c r="T1467" s="26">
        <v>0</v>
      </c>
      <c r="U1467" s="26">
        <f ca="1">IFERROR(VLOOKUP(G1467,模型表!$C:$T,18,FALSE),0)</f>
        <v>0</v>
      </c>
      <c r="V1467" s="26">
        <f>IFERROR(VLOOKUP(G1467,模型表!$C:$J,8,FALSE),0)</f>
        <v>0</v>
      </c>
      <c r="W1467" s="26" t="s">
        <v>1081</v>
      </c>
      <c r="X1467" s="26" t="s">
        <v>1097</v>
      </c>
      <c r="Y1467" s="26" t="str" cm="1">
        <f t="array" aca="1" ref="Y1467" ca="1">INDEX(E:E,SMALL(IF($F$2:$F$3000,ROW($2:$3000),4^8),ROW(A1466)))&amp;""</f>
        <v/>
      </c>
      <c r="Z1467" s="26" t="str">
        <f t="shared" ca="1" si="30"/>
        <v/>
      </c>
      <c r="AA1467" s="26" t="str">
        <f t="shared" ca="1" si="31"/>
        <v/>
      </c>
      <c r="AC1467" s="26" t="str">
        <f ca="1">IFERROR(IFERROR(VLOOKUP($V1467,索引表!$L$7:$O$13,2,FALSE)*VLOOKUP(VLOOKUP($G1467,索引表!$R:$U,4,FALSE),索引表!$I$18:$L$30,2,FALSE)*VLOOKUP($U1467,索引表!E:F,2,FALSE),IF($U1467="小怪",0.738,"")),0)</f>
        <v/>
      </c>
      <c r="AD1467" s="26" t="str">
        <f ca="1">IFERROR(IFERROR(VLOOKUP($V1467,索引表!$L$7:$O$13,3,FALSE)*VLOOKUP(VLOOKUP($G1467,索引表!$R:$U,4,FALSE),索引表!$I$18:$L$30,3,FALSE)*VLOOKUP($U1467,索引表!G:H,2,FALSE)*0.3,IF($U1467="小怪",0.2,"")),0)</f>
        <v/>
      </c>
      <c r="AE1467" s="3"/>
    </row>
    <row r="1468" spans="1:31" x14ac:dyDescent="0.2">
      <c r="A1468" s="3" t="s">
        <v>1457</v>
      </c>
      <c r="B1468" s="3" t="str">
        <f t="shared" si="29"/>
        <v>P41</v>
      </c>
      <c r="C1468" s="3" t="s">
        <v>540</v>
      </c>
      <c r="D1468" s="3" t="s">
        <v>544</v>
      </c>
      <c r="E1468" t="str">
        <f t="shared" si="28"/>
        <v>M22P41U03N09</v>
      </c>
      <c r="F1468" s="26">
        <f ca="1">IFERROR(VLOOKUP(G1468,模型表!C:U,19,0),0)</f>
        <v>0</v>
      </c>
      <c r="H1468" s="26" t="str">
        <f ca="1">IFERROR(IF($F1468=0,"",(VLOOKUP(RIGHT(A1468,2)+0,难度表!B:F,3,FALSE)*K1468+N1468)),0)</f>
        <v/>
      </c>
      <c r="I1468" s="26" t="str">
        <f ca="1">IFERROR(IF($F1468=0,"",(VLOOKUP(RIGHT(B1468,2)+0,难度表!B:F,4,FALSE)*L1468+O1468)),0)</f>
        <v/>
      </c>
      <c r="J1468" s="26" t="str">
        <f ca="1">IFERROR(IF($F1468=0,"",(VLOOKUP(RIGHT(B1468,2)+0,难度表!B:F,5,FALSE)*M1468+P1468)),0)</f>
        <v/>
      </c>
      <c r="K1468" s="26" t="s">
        <v>1081</v>
      </c>
      <c r="L1468" s="26" t="s">
        <v>1081</v>
      </c>
      <c r="M1468" s="3" t="s">
        <v>1081</v>
      </c>
      <c r="N1468" s="26">
        <v>0</v>
      </c>
      <c r="O1468" s="26">
        <v>0</v>
      </c>
      <c r="P1468" s="26">
        <v>0</v>
      </c>
      <c r="Q1468" s="26">
        <v>0</v>
      </c>
      <c r="R1468" s="58" t="s">
        <v>545</v>
      </c>
      <c r="S1468" s="26">
        <v>1</v>
      </c>
      <c r="T1468" s="26">
        <v>0</v>
      </c>
      <c r="U1468" s="26">
        <f ca="1">IFERROR(VLOOKUP(G1468,模型表!$C:$T,18,FALSE),0)</f>
        <v>0</v>
      </c>
      <c r="V1468" s="26">
        <f>IFERROR(VLOOKUP(G1468,模型表!$C:$J,8,FALSE),0)</f>
        <v>0</v>
      </c>
      <c r="W1468" s="26" t="s">
        <v>1081</v>
      </c>
      <c r="X1468" s="26" t="s">
        <v>1097</v>
      </c>
      <c r="Y1468" s="26" t="str" cm="1">
        <f t="array" aca="1" ref="Y1468" ca="1">INDEX(E:E,SMALL(IF($F$2:$F$3000,ROW($2:$3000),4^8),ROW(A1467)))&amp;""</f>
        <v/>
      </c>
      <c r="Z1468" s="26" t="str">
        <f t="shared" ca="1" si="30"/>
        <v/>
      </c>
      <c r="AA1468" s="26" t="str">
        <f t="shared" ca="1" si="31"/>
        <v/>
      </c>
      <c r="AC1468" s="26" t="str">
        <f ca="1">IFERROR(IFERROR(VLOOKUP($V1468,索引表!$L$7:$O$13,2,FALSE)*VLOOKUP(VLOOKUP($G1468,索引表!$R:$U,4,FALSE),索引表!$I$18:$L$30,2,FALSE)*VLOOKUP($U1468,索引表!E:F,2,FALSE),IF($U1468="小怪",0.738,"")),0)</f>
        <v/>
      </c>
      <c r="AD1468" s="26" t="str">
        <f ca="1">IFERROR(IFERROR(VLOOKUP($V1468,索引表!$L$7:$O$13,3,FALSE)*VLOOKUP(VLOOKUP($G1468,索引表!$R:$U,4,FALSE),索引表!$I$18:$L$30,3,FALSE)*VLOOKUP($U1468,索引表!G:H,2,FALSE)*0.3,IF($U1468="小怪",0.2,"")),0)</f>
        <v/>
      </c>
      <c r="AE1468" s="3" t="str">
        <f ca="1">IF(V1468="N08",索引表!$D$12,IFERROR(VLOOKUP(AM1468,索引表!$I$3:$J$5,2,FALSE)*VLOOKUP(AN1468,索引表!$L$7:$O$13,4,FALSE)*VLOOKUP(VLOOKUP(Y1468,索引表!$R:$U,4,FALSE),索引表!$I$18:$L$30,4,FALSE),IF(AN1468="小怪",1*3.45*0.9*0.9,"")))</f>
        <v/>
      </c>
    </row>
    <row r="1469" spans="1:31" x14ac:dyDescent="0.2">
      <c r="A1469" s="3" t="s">
        <v>1457</v>
      </c>
      <c r="B1469" s="3" t="str">
        <f t="shared" si="29"/>
        <v>P41</v>
      </c>
      <c r="C1469" s="3" t="s">
        <v>541</v>
      </c>
      <c r="D1469" s="3" t="s">
        <v>533</v>
      </c>
      <c r="E1469" t="str">
        <f t="shared" si="28"/>
        <v>M22P41U04N01</v>
      </c>
      <c r="F1469" s="26">
        <f ca="1">IFERROR(VLOOKUP(G1469,模型表!C:U,19,0),0)</f>
        <v>0</v>
      </c>
      <c r="H1469" s="26" t="str">
        <f ca="1">IFERROR(IF($F1469=0,"",(VLOOKUP(RIGHT(A1469,2)+0,难度表!B:F,3,FALSE)*K1469+N1469)),0)</f>
        <v/>
      </c>
      <c r="I1469" s="26" t="str">
        <f ca="1">IFERROR(IF($F1469=0,"",(VLOOKUP(RIGHT(B1469,2)+0,难度表!B:F,4,FALSE)*L1469+O1469)),0)</f>
        <v/>
      </c>
      <c r="J1469" s="26" t="str">
        <f ca="1">IFERROR(IF($F1469=0,"",(VLOOKUP(RIGHT(B1469,2)+0,难度表!B:F,5,FALSE)*M1469+P1469)),0)</f>
        <v/>
      </c>
      <c r="K1469" s="26" t="s">
        <v>1081</v>
      </c>
      <c r="L1469" s="26" t="s">
        <v>1081</v>
      </c>
      <c r="M1469" s="3" t="s">
        <v>1081</v>
      </c>
      <c r="N1469" s="26">
        <v>0</v>
      </c>
      <c r="O1469" s="26">
        <v>0</v>
      </c>
      <c r="P1469" s="26">
        <v>0</v>
      </c>
      <c r="Q1469" s="26">
        <v>0</v>
      </c>
      <c r="R1469" s="58" t="s">
        <v>545</v>
      </c>
      <c r="S1469" s="26">
        <v>1</v>
      </c>
      <c r="T1469" s="26">
        <v>0</v>
      </c>
      <c r="U1469" s="26">
        <f ca="1">IFERROR(VLOOKUP(G1469,模型表!$C:$T,18,FALSE),0)</f>
        <v>0</v>
      </c>
      <c r="V1469" s="26">
        <f>IFERROR(VLOOKUP(G1469,模型表!$C:$J,8,FALSE),0)</f>
        <v>0</v>
      </c>
      <c r="W1469" s="26" t="s">
        <v>1081</v>
      </c>
      <c r="X1469" s="26" t="s">
        <v>1097</v>
      </c>
      <c r="Y1469" s="26" t="str" cm="1">
        <f t="array" aca="1" ref="Y1469" ca="1">INDEX(E:E,SMALL(IF($F$2:$F$3000,ROW($2:$3000),4^8),ROW(A1468)))&amp;""</f>
        <v/>
      </c>
      <c r="Z1469" s="26" t="str">
        <f t="shared" ca="1" si="30"/>
        <v/>
      </c>
      <c r="AA1469" s="26" t="str">
        <f t="shared" ca="1" si="31"/>
        <v/>
      </c>
      <c r="AC1469" s="26" t="str">
        <f ca="1">IFERROR(IFERROR(VLOOKUP($V1469,索引表!$L$7:$O$13,2,FALSE)*VLOOKUP(VLOOKUP($G1469,索引表!$R:$U,4,FALSE),索引表!$I$18:$L$30,2,FALSE)*VLOOKUP($U1469,索引表!E:F,2,FALSE),IF($U1469="小怪",0.738,"")),0)</f>
        <v/>
      </c>
      <c r="AD1469" s="26" t="str">
        <f ca="1">IFERROR(IFERROR(VLOOKUP($V1469,索引表!$L$7:$O$13,3,FALSE)*VLOOKUP(VLOOKUP($G1469,索引表!$R:$U,4,FALSE),索引表!$I$18:$L$30,3,FALSE)*VLOOKUP($U1469,索引表!G:H,2,FALSE)*0.3,IF($U1469="小怪",0.2,"")),0)</f>
        <v/>
      </c>
      <c r="AE1469" s="3" t="str">
        <f ca="1">IF(V1469="N08",索引表!$D$12,IFERROR(VLOOKUP(AM1469,索引表!$I$3:$J$5,2,FALSE)*VLOOKUP(AN1469,索引表!$L$7:$O$13,4,FALSE)*VLOOKUP(VLOOKUP(Y1469,索引表!$R:$U,4,FALSE),索引表!$I$18:$L$30,4,FALSE),IF(AN1469="小怪",1*3.45*0.9*0.9,"")))</f>
        <v/>
      </c>
    </row>
    <row r="1470" spans="1:31" x14ac:dyDescent="0.2">
      <c r="A1470" s="3" t="s">
        <v>1457</v>
      </c>
      <c r="B1470" s="3" t="str">
        <f t="shared" si="29"/>
        <v>P41</v>
      </c>
      <c r="C1470" s="3" t="s">
        <v>541</v>
      </c>
      <c r="D1470" s="3" t="s">
        <v>534</v>
      </c>
      <c r="E1470" t="str">
        <f t="shared" si="28"/>
        <v>M22P41U04N02</v>
      </c>
      <c r="F1470" s="26">
        <f ca="1">IFERROR(VLOOKUP(G1470,模型表!C:U,19,0),0)</f>
        <v>0</v>
      </c>
      <c r="H1470" s="26" t="str">
        <f ca="1">IFERROR(IF($F1470=0,"",(VLOOKUP(RIGHT(A1470,2)+0,难度表!B:F,3,FALSE)*K1470+N1470)),0)</f>
        <v/>
      </c>
      <c r="I1470" s="26" t="str">
        <f ca="1">IFERROR(IF($F1470=0,"",(VLOOKUP(RIGHT(B1470,2)+0,难度表!B:F,4,FALSE)*L1470+O1470)),0)</f>
        <v/>
      </c>
      <c r="J1470" s="26" t="str">
        <f ca="1">IFERROR(IF($F1470=0,"",(VLOOKUP(RIGHT(B1470,2)+0,难度表!B:F,5,FALSE)*M1470+P1470)),0)</f>
        <v/>
      </c>
      <c r="K1470" s="26" t="s">
        <v>1081</v>
      </c>
      <c r="L1470" s="26" t="s">
        <v>1081</v>
      </c>
      <c r="M1470" s="3" t="s">
        <v>1081</v>
      </c>
      <c r="N1470" s="26">
        <v>0</v>
      </c>
      <c r="O1470" s="26">
        <v>0</v>
      </c>
      <c r="P1470" s="26">
        <v>0</v>
      </c>
      <c r="Q1470" s="26">
        <v>0</v>
      </c>
      <c r="R1470" s="58" t="s">
        <v>545</v>
      </c>
      <c r="S1470" s="26">
        <v>1</v>
      </c>
      <c r="T1470" s="26">
        <v>0</v>
      </c>
      <c r="U1470" s="26">
        <f ca="1">IFERROR(VLOOKUP(G1470,模型表!$C:$T,18,FALSE),0)</f>
        <v>0</v>
      </c>
      <c r="V1470" s="26">
        <f>IFERROR(VLOOKUP(G1470,模型表!$C:$J,8,FALSE),0)</f>
        <v>0</v>
      </c>
      <c r="W1470" s="26" t="s">
        <v>1081</v>
      </c>
      <c r="X1470" s="26" t="s">
        <v>1097</v>
      </c>
      <c r="Y1470" s="26" t="str" cm="1">
        <f t="array" aca="1" ref="Y1470" ca="1">INDEX(E:E,SMALL(IF($F$2:$F$3000,ROW($2:$3000),4^8),ROW(A1469)))&amp;""</f>
        <v/>
      </c>
      <c r="Z1470" s="26" t="str">
        <f t="shared" ca="1" si="30"/>
        <v/>
      </c>
      <c r="AA1470" s="26" t="str">
        <f t="shared" ca="1" si="31"/>
        <v/>
      </c>
      <c r="AC1470" s="26" t="str">
        <f ca="1">IFERROR(IFERROR(VLOOKUP($V1470,索引表!$L$7:$O$13,2,FALSE)*VLOOKUP(VLOOKUP($G1470,索引表!$R:$U,4,FALSE),索引表!$I$18:$L$30,2,FALSE)*VLOOKUP($U1470,索引表!E:F,2,FALSE),IF($U1470="小怪",0.738,"")),0)</f>
        <v/>
      </c>
      <c r="AD1470" s="26" t="str">
        <f ca="1">IFERROR(IFERROR(VLOOKUP($V1470,索引表!$L$7:$O$13,3,FALSE)*VLOOKUP(VLOOKUP($G1470,索引表!$R:$U,4,FALSE),索引表!$I$18:$L$30,3,FALSE)*VLOOKUP($U1470,索引表!G:H,2,FALSE)*0.3,IF($U1470="小怪",0.2,"")),0)</f>
        <v/>
      </c>
      <c r="AE1470" s="3" t="str">
        <f ca="1">IF(V1470="N08",索引表!$D$12,IFERROR(VLOOKUP(AM1470,索引表!$I$3:$J$5,2,FALSE)*VLOOKUP(AN1470,索引表!$L$7:$O$13,4,FALSE)*VLOOKUP(VLOOKUP(Y1470,索引表!$R:$U,4,FALSE),索引表!$I$18:$L$30,4,FALSE),IF(AN1470="小怪",1*3.45*0.9*0.9,"")))</f>
        <v/>
      </c>
    </row>
    <row r="1471" spans="1:31" x14ac:dyDescent="0.2">
      <c r="A1471" s="3" t="s">
        <v>1457</v>
      </c>
      <c r="B1471" s="3" t="str">
        <f t="shared" si="29"/>
        <v>P41</v>
      </c>
      <c r="C1471" s="3" t="s">
        <v>541</v>
      </c>
      <c r="D1471" s="3" t="s">
        <v>535</v>
      </c>
      <c r="E1471" t="str">
        <f t="shared" si="28"/>
        <v>M22P41U04N03</v>
      </c>
      <c r="F1471" s="26">
        <f ca="1">IFERROR(VLOOKUP(G1471,模型表!C:U,19,0),0)</f>
        <v>0</v>
      </c>
      <c r="H1471" s="26" t="str">
        <f ca="1">IFERROR(IF($F1471=0,"",(VLOOKUP(RIGHT(A1471,2)+0,难度表!B:F,3,FALSE)*K1471+N1471)),0)</f>
        <v/>
      </c>
      <c r="I1471" s="26" t="str">
        <f ca="1">IFERROR(IF($F1471=0,"",(VLOOKUP(RIGHT(B1471,2)+0,难度表!B:F,4,FALSE)*L1471+O1471)),0)</f>
        <v/>
      </c>
      <c r="J1471" s="26" t="str">
        <f ca="1">IFERROR(IF($F1471=0,"",(VLOOKUP(RIGHT(B1471,2)+0,难度表!B:F,5,FALSE)*M1471+P1471)),0)</f>
        <v/>
      </c>
      <c r="K1471" s="26" t="s">
        <v>1081</v>
      </c>
      <c r="L1471" s="26" t="s">
        <v>1081</v>
      </c>
      <c r="M1471" s="3" t="s">
        <v>1081</v>
      </c>
      <c r="N1471" s="26">
        <v>0</v>
      </c>
      <c r="O1471" s="26">
        <v>0</v>
      </c>
      <c r="P1471" s="26">
        <v>0</v>
      </c>
      <c r="Q1471" s="26">
        <v>0</v>
      </c>
      <c r="R1471" s="58" t="s">
        <v>545</v>
      </c>
      <c r="S1471" s="26">
        <v>1</v>
      </c>
      <c r="T1471" s="26">
        <v>0</v>
      </c>
      <c r="U1471" s="26">
        <f ca="1">IFERROR(VLOOKUP(G1471,模型表!$C:$T,18,FALSE),0)</f>
        <v>0</v>
      </c>
      <c r="V1471" s="26">
        <f>IFERROR(VLOOKUP(G1471,模型表!$C:$J,8,FALSE),0)</f>
        <v>0</v>
      </c>
      <c r="W1471" s="26" t="s">
        <v>1081</v>
      </c>
      <c r="X1471" s="26" t="s">
        <v>1097</v>
      </c>
      <c r="Y1471" s="26" t="str" cm="1">
        <f t="array" aca="1" ref="Y1471" ca="1">INDEX(E:E,SMALL(IF($F$2:$F$3000,ROW($2:$3000),4^8),ROW(A1470)))&amp;""</f>
        <v/>
      </c>
      <c r="Z1471" s="26" t="str">
        <f t="shared" ca="1" si="30"/>
        <v/>
      </c>
      <c r="AA1471" s="26" t="str">
        <f t="shared" ca="1" si="31"/>
        <v/>
      </c>
      <c r="AC1471" s="26" t="str">
        <f ca="1">IFERROR(IFERROR(VLOOKUP($V1471,索引表!$L$7:$O$13,2,FALSE)*VLOOKUP(VLOOKUP($G1471,索引表!$R:$U,4,FALSE),索引表!$I$18:$L$30,2,FALSE)*VLOOKUP($U1471,索引表!E:F,2,FALSE),IF($U1471="小怪",0.738,"")),0)</f>
        <v/>
      </c>
      <c r="AD1471" s="26" t="str">
        <f ca="1">IFERROR(IFERROR(VLOOKUP($V1471,索引表!$L$7:$O$13,3,FALSE)*VLOOKUP(VLOOKUP($G1471,索引表!$R:$U,4,FALSE),索引表!$I$18:$L$30,3,FALSE)*VLOOKUP($U1471,索引表!G:H,2,FALSE)*0.3,IF($U1471="小怪",0.2,"")),0)</f>
        <v/>
      </c>
      <c r="AE1471" s="3" t="str">
        <f ca="1">IF(V1471="N08",索引表!$D$12,IFERROR(VLOOKUP(AM1471,索引表!$I$3:$J$5,2,FALSE)*VLOOKUP(AN1471,索引表!$L$7:$O$13,4,FALSE)*VLOOKUP(VLOOKUP(Y1471,索引表!$R:$U,4,FALSE),索引表!$I$18:$L$30,4,FALSE),IF(AN1471="小怪",1*3.45*0.9*0.9,"")))</f>
        <v/>
      </c>
    </row>
    <row r="1472" spans="1:31" x14ac:dyDescent="0.2">
      <c r="A1472" s="3" t="s">
        <v>1457</v>
      </c>
      <c r="B1472" s="3" t="str">
        <f t="shared" si="29"/>
        <v>P41</v>
      </c>
      <c r="C1472" s="3" t="s">
        <v>1454</v>
      </c>
      <c r="D1472" s="3" t="s">
        <v>536</v>
      </c>
      <c r="E1472" t="str">
        <f t="shared" si="28"/>
        <v>M22P41U04N04</v>
      </c>
      <c r="F1472" s="26">
        <f ca="1">IFERROR(VLOOKUP(G1472,模型表!C:U,19,0),0)</f>
        <v>0</v>
      </c>
      <c r="H1472" s="26" t="str">
        <f ca="1">IFERROR(IF($F1472=0,"",(VLOOKUP(RIGHT(A1472,2)+0,难度表!B:F,3,FALSE)*K1472+N1472)),0)</f>
        <v/>
      </c>
      <c r="I1472" s="26" t="str">
        <f ca="1">IFERROR(IF($F1472=0,"",(VLOOKUP(RIGHT(B1472,2)+0,难度表!B:F,4,FALSE)*L1472+O1472)),0)</f>
        <v/>
      </c>
      <c r="J1472" s="26" t="str">
        <f ca="1">IFERROR(IF($F1472=0,"",(VLOOKUP(RIGHT(B1472,2)+0,难度表!B:F,5,FALSE)*M1472+P1472)),0)</f>
        <v/>
      </c>
      <c r="K1472" s="26" t="s">
        <v>1081</v>
      </c>
      <c r="L1472" s="26" t="s">
        <v>1081</v>
      </c>
      <c r="M1472" s="3" t="s">
        <v>1081</v>
      </c>
      <c r="N1472" s="26">
        <v>0</v>
      </c>
      <c r="O1472" s="26">
        <v>0</v>
      </c>
      <c r="P1472" s="26">
        <v>0</v>
      </c>
      <c r="Q1472" s="26">
        <v>0</v>
      </c>
      <c r="R1472" s="58" t="s">
        <v>545</v>
      </c>
      <c r="S1472" s="26">
        <v>1</v>
      </c>
      <c r="T1472" s="26">
        <v>0</v>
      </c>
      <c r="U1472" s="26">
        <f ca="1">IFERROR(VLOOKUP(G1472,模型表!$C:$T,18,FALSE),0)</f>
        <v>0</v>
      </c>
      <c r="V1472" s="26">
        <f>IFERROR(VLOOKUP(G1472,模型表!$C:$J,8,FALSE),0)</f>
        <v>0</v>
      </c>
      <c r="W1472" s="26" t="s">
        <v>1081</v>
      </c>
      <c r="X1472" s="26" t="s">
        <v>1097</v>
      </c>
      <c r="Y1472" s="26" t="str" cm="1">
        <f t="array" aca="1" ref="Y1472" ca="1">INDEX(E:E,SMALL(IF($F$2:$F$3000,ROW($2:$3000),4^8),ROW(A1471)))&amp;""</f>
        <v/>
      </c>
      <c r="Z1472" s="26" t="str">
        <f t="shared" ca="1" si="30"/>
        <v/>
      </c>
      <c r="AA1472" s="26" t="str">
        <f t="shared" ca="1" si="31"/>
        <v/>
      </c>
      <c r="AC1472" s="26" t="str">
        <f ca="1">IFERROR(IFERROR(VLOOKUP($V1472,索引表!$L$7:$O$13,2,FALSE)*VLOOKUP(VLOOKUP($G1472,索引表!$R:$U,4,FALSE),索引表!$I$18:$L$30,2,FALSE)*VLOOKUP($U1472,索引表!E:F,2,FALSE),IF($U1472="小怪",0.738,"")),0)</f>
        <v/>
      </c>
      <c r="AD1472" s="26" t="str">
        <f ca="1">IFERROR(IFERROR(VLOOKUP($V1472,索引表!$L$7:$O$13,3,FALSE)*VLOOKUP(VLOOKUP($G1472,索引表!$R:$U,4,FALSE),索引表!$I$18:$L$30,3,FALSE)*VLOOKUP($U1472,索引表!G:H,2,FALSE)*0.3,IF($U1472="小怪",0.2,"")),0)</f>
        <v/>
      </c>
      <c r="AE1472" s="3" t="str">
        <f ca="1">IF(V1472="N08",索引表!$D$12,IFERROR(VLOOKUP(AM1472,索引表!$I$3:$J$5,2,FALSE)*VLOOKUP(AN1472,索引表!$L$7:$O$13,4,FALSE)*VLOOKUP(VLOOKUP(Y1472,索引表!$R:$U,4,FALSE),索引表!$I$18:$L$30,4,FALSE),IF(AN1472="小怪",1*3.45*0.9*0.9,"")))</f>
        <v/>
      </c>
    </row>
    <row r="1473" spans="1:31" x14ac:dyDescent="0.2">
      <c r="A1473" s="3" t="s">
        <v>1457</v>
      </c>
      <c r="B1473" s="3" t="str">
        <f t="shared" si="29"/>
        <v>P41</v>
      </c>
      <c r="C1473" s="3" t="s">
        <v>1454</v>
      </c>
      <c r="D1473" s="3" t="s">
        <v>537</v>
      </c>
      <c r="E1473" t="str">
        <f t="shared" si="28"/>
        <v>M22P41U04N05</v>
      </c>
      <c r="F1473" s="26">
        <f ca="1">IFERROR(VLOOKUP(G1473,模型表!C:U,19,0),0)</f>
        <v>0</v>
      </c>
      <c r="H1473" s="26" t="str">
        <f ca="1">IFERROR(IF($F1473=0,"",(VLOOKUP(RIGHT(A1473,2)+0,难度表!B:F,3,FALSE)*K1473+N1473)),0)</f>
        <v/>
      </c>
      <c r="I1473" s="26" t="str">
        <f ca="1">IFERROR(IF($F1473=0,"",(VLOOKUP(RIGHT(B1473,2)+0,难度表!B:F,4,FALSE)*L1473+O1473)),0)</f>
        <v/>
      </c>
      <c r="J1473" s="26" t="str">
        <f ca="1">IFERROR(IF($F1473=0,"",(VLOOKUP(RIGHT(B1473,2)+0,难度表!B:F,5,FALSE)*M1473+P1473)),0)</f>
        <v/>
      </c>
      <c r="K1473" s="26" t="s">
        <v>1081</v>
      </c>
      <c r="L1473" s="26" t="s">
        <v>1081</v>
      </c>
      <c r="M1473" s="3" t="s">
        <v>1081</v>
      </c>
      <c r="N1473" s="26">
        <v>0</v>
      </c>
      <c r="O1473" s="26">
        <v>0</v>
      </c>
      <c r="P1473" s="26">
        <v>0</v>
      </c>
      <c r="Q1473" s="26">
        <v>0</v>
      </c>
      <c r="R1473" s="58" t="s">
        <v>545</v>
      </c>
      <c r="S1473" s="26">
        <v>1</v>
      </c>
      <c r="T1473" s="26">
        <v>0</v>
      </c>
      <c r="U1473" s="26">
        <f ca="1">IFERROR(VLOOKUP(G1473,模型表!$C:$T,18,FALSE),0)</f>
        <v>0</v>
      </c>
      <c r="V1473" s="26">
        <f>IFERROR(VLOOKUP(G1473,模型表!$C:$J,8,FALSE),0)</f>
        <v>0</v>
      </c>
      <c r="W1473" s="26" t="s">
        <v>1081</v>
      </c>
      <c r="X1473" s="26" t="s">
        <v>1097</v>
      </c>
      <c r="Y1473" s="26" t="str" cm="1">
        <f t="array" aca="1" ref="Y1473" ca="1">INDEX(E:E,SMALL(IF($F$2:$F$3000,ROW($2:$3000),4^8),ROW(A1472)))&amp;""</f>
        <v/>
      </c>
      <c r="Z1473" s="26" t="str">
        <f t="shared" ca="1" si="30"/>
        <v/>
      </c>
      <c r="AA1473" s="26" t="str">
        <f t="shared" ca="1" si="31"/>
        <v/>
      </c>
      <c r="AC1473" s="26" t="str">
        <f ca="1">IFERROR(IFERROR(VLOOKUP($V1473,索引表!$L$7:$O$13,2,FALSE)*VLOOKUP(VLOOKUP($G1473,索引表!$R:$U,4,FALSE),索引表!$I$18:$L$30,2,FALSE)*VLOOKUP($U1473,索引表!E:F,2,FALSE),IF($U1473="小怪",0.738,"")),0)</f>
        <v/>
      </c>
      <c r="AD1473" s="26" t="str">
        <f ca="1">IFERROR(IFERROR(VLOOKUP($V1473,索引表!$L$7:$O$13,3,FALSE)*VLOOKUP(VLOOKUP($G1473,索引表!$R:$U,4,FALSE),索引表!$I$18:$L$30,3,FALSE)*VLOOKUP($U1473,索引表!G:H,2,FALSE)*0.3,IF($U1473="小怪",0.2,"")),0)</f>
        <v/>
      </c>
      <c r="AE1473" s="3" t="str">
        <f ca="1">IF(V1473="N08",索引表!$D$12,IFERROR(VLOOKUP(AM1473,索引表!$I$3:$J$5,2,FALSE)*VLOOKUP(AN1473,索引表!$L$7:$O$13,4,FALSE)*VLOOKUP(VLOOKUP(Y1473,索引表!$R:$U,4,FALSE),索引表!$I$18:$L$30,4,FALSE),IF(AN1473="小怪",1*3.45*0.9*0.9,"")))</f>
        <v/>
      </c>
    </row>
    <row r="1474" spans="1:31" x14ac:dyDescent="0.2">
      <c r="A1474" s="3" t="s">
        <v>1457</v>
      </c>
      <c r="B1474" s="3" t="str">
        <f t="shared" si="29"/>
        <v>P41</v>
      </c>
      <c r="C1474" s="3" t="s">
        <v>1454</v>
      </c>
      <c r="D1474" s="3" t="s">
        <v>538</v>
      </c>
      <c r="E1474" t="str">
        <f t="shared" ref="E1474:E1537" si="32">A1474&amp;B1474&amp;C1474&amp;D1474</f>
        <v>M22P41U04N06</v>
      </c>
      <c r="F1474" s="26">
        <f ca="1">IFERROR(VLOOKUP(G1474,模型表!C:U,19,0),0)</f>
        <v>0</v>
      </c>
      <c r="H1474" s="26" t="str">
        <f ca="1">IFERROR(IF($F1474=0,"",(VLOOKUP(RIGHT(A1474,2)+0,难度表!B:F,3,FALSE)*K1474+N1474)),0)</f>
        <v/>
      </c>
      <c r="I1474" s="26" t="str">
        <f ca="1">IFERROR(IF($F1474=0,"",(VLOOKUP(RIGHT(B1474,2)+0,难度表!B:F,4,FALSE)*L1474+O1474)),0)</f>
        <v/>
      </c>
      <c r="J1474" s="26" t="str">
        <f ca="1">IFERROR(IF($F1474=0,"",(VLOOKUP(RIGHT(B1474,2)+0,难度表!B:F,5,FALSE)*M1474+P1474)),0)</f>
        <v/>
      </c>
      <c r="K1474" s="26" t="s">
        <v>1081</v>
      </c>
      <c r="L1474" s="26" t="s">
        <v>1081</v>
      </c>
      <c r="M1474" s="3" t="s">
        <v>1081</v>
      </c>
      <c r="N1474" s="26">
        <v>0</v>
      </c>
      <c r="O1474" s="26">
        <v>0</v>
      </c>
      <c r="P1474" s="26">
        <v>0</v>
      </c>
      <c r="Q1474" s="26">
        <v>0</v>
      </c>
      <c r="R1474" s="58" t="s">
        <v>545</v>
      </c>
      <c r="S1474" s="26">
        <v>1</v>
      </c>
      <c r="T1474" s="26">
        <v>0</v>
      </c>
      <c r="U1474" s="26">
        <f ca="1">IFERROR(VLOOKUP(G1474,模型表!$C:$T,18,FALSE),0)</f>
        <v>0</v>
      </c>
      <c r="V1474" s="26">
        <f>IFERROR(VLOOKUP(G1474,模型表!$C:$J,8,FALSE),0)</f>
        <v>0</v>
      </c>
      <c r="W1474" s="26" t="s">
        <v>1081</v>
      </c>
      <c r="X1474" s="26" t="s">
        <v>1097</v>
      </c>
      <c r="Y1474" s="26" t="str" cm="1">
        <f t="array" aca="1" ref="Y1474" ca="1">INDEX(E:E,SMALL(IF($F$2:$F$3000,ROW($2:$3000),4^8),ROW(A1473)))&amp;""</f>
        <v/>
      </c>
      <c r="Z1474" s="26" t="str">
        <f t="shared" ca="1" si="30"/>
        <v/>
      </c>
      <c r="AA1474" s="26" t="str">
        <f t="shared" ca="1" si="31"/>
        <v/>
      </c>
      <c r="AC1474" s="26" t="str">
        <f ca="1">IFERROR(IFERROR(VLOOKUP($V1474,索引表!$L$7:$O$13,2,FALSE)*VLOOKUP(VLOOKUP($G1474,索引表!$R:$U,4,FALSE),索引表!$I$18:$L$30,2,FALSE)*VLOOKUP($U1474,索引表!E:F,2,FALSE),IF($U1474="小怪",0.738,"")),0)</f>
        <v/>
      </c>
      <c r="AD1474" s="26" t="str">
        <f ca="1">IFERROR(IFERROR(VLOOKUP($V1474,索引表!$L$7:$O$13,3,FALSE)*VLOOKUP(VLOOKUP($G1474,索引表!$R:$U,4,FALSE),索引表!$I$18:$L$30,3,FALSE)*VLOOKUP($U1474,索引表!G:H,2,FALSE)*0.3,IF($U1474="小怪",0.2,"")),0)</f>
        <v/>
      </c>
      <c r="AE1474" s="3" t="str">
        <f ca="1">IF(V1474="N08",索引表!$D$12,IFERROR(VLOOKUP(AM1474,索引表!$I$3:$J$5,2,FALSE)*VLOOKUP(AN1474,索引表!$L$7:$O$13,4,FALSE)*VLOOKUP(VLOOKUP(Y1474,索引表!$R:$U,4,FALSE),索引表!$I$18:$L$30,4,FALSE),IF(AN1474="小怪",1*3.45*0.9*0.9,"")))</f>
        <v/>
      </c>
    </row>
    <row r="1475" spans="1:31" x14ac:dyDescent="0.2">
      <c r="A1475" s="3" t="s">
        <v>1457</v>
      </c>
      <c r="B1475" s="3" t="str">
        <f t="shared" ref="B1475:B1538" si="33">"P"&amp;IF(INT((ROW()+34)/36)&gt;=10,INT((ROW()+34)/36),"0"&amp;INT((ROW()+34)/36))</f>
        <v>P41</v>
      </c>
      <c r="C1475" s="3" t="s">
        <v>1454</v>
      </c>
      <c r="D1475" s="3" t="s">
        <v>542</v>
      </c>
      <c r="E1475" t="str">
        <f t="shared" si="32"/>
        <v>M22P41U04N07</v>
      </c>
      <c r="F1475" s="26">
        <f ca="1">IFERROR(VLOOKUP(G1475,模型表!C:U,19,0),0)</f>
        <v>0</v>
      </c>
      <c r="H1475" s="26" t="str">
        <f ca="1">IFERROR(IF($F1475=0,"",(VLOOKUP(RIGHT(A1475,2)+0,难度表!B:F,3,FALSE)*K1475+N1475)),0)</f>
        <v/>
      </c>
      <c r="I1475" s="26" t="str">
        <f ca="1">IFERROR(IF($F1475=0,"",(VLOOKUP(RIGHT(B1475,2)+0,难度表!B:F,4,FALSE)*L1475+O1475)),0)</f>
        <v/>
      </c>
      <c r="J1475" s="26" t="str">
        <f ca="1">IFERROR(IF($F1475=0,"",(VLOOKUP(RIGHT(B1475,2)+0,难度表!B:F,5,FALSE)*M1475+P1475)),0)</f>
        <v/>
      </c>
      <c r="K1475" s="26" t="s">
        <v>1081</v>
      </c>
      <c r="L1475" s="26" t="s">
        <v>1081</v>
      </c>
      <c r="M1475" s="3" t="s">
        <v>1081</v>
      </c>
      <c r="N1475" s="26">
        <v>0</v>
      </c>
      <c r="O1475" s="26">
        <v>0</v>
      </c>
      <c r="P1475" s="26">
        <v>0</v>
      </c>
      <c r="Q1475" s="26">
        <v>0</v>
      </c>
      <c r="R1475" s="58" t="s">
        <v>545</v>
      </c>
      <c r="S1475" s="26">
        <v>1</v>
      </c>
      <c r="T1475" s="26">
        <v>0</v>
      </c>
      <c r="U1475" s="26">
        <f ca="1">IFERROR(VLOOKUP(G1475,模型表!$C:$T,18,FALSE),0)</f>
        <v>0</v>
      </c>
      <c r="V1475" s="26">
        <f>IFERROR(VLOOKUP(G1475,模型表!$C:$J,8,FALSE),0)</f>
        <v>0</v>
      </c>
      <c r="W1475" s="26" t="s">
        <v>1081</v>
      </c>
      <c r="X1475" s="26" t="s">
        <v>1097</v>
      </c>
      <c r="Y1475" s="26" t="str" cm="1">
        <f t="array" aca="1" ref="Y1475" ca="1">INDEX(E:E,SMALL(IF($F$2:$F$3000,ROW($2:$3000),4^8),ROW(A1474)))&amp;""</f>
        <v/>
      </c>
      <c r="Z1475" s="26" t="str">
        <f t="shared" ref="Z1475:Z1538" ca="1" si="34">IF(Y1475="","",IF(RIGHT(Y1475,2)="08",1,0))</f>
        <v/>
      </c>
      <c r="AA1475" s="26" t="str">
        <f t="shared" ref="AA1475:AA1538" ca="1" si="35">IFERROR(RIGHT(Y1475,1)*1,"")</f>
        <v/>
      </c>
      <c r="AC1475" s="26" t="str">
        <f ca="1">IFERROR(IFERROR(VLOOKUP($V1475,索引表!$L$7:$O$13,2,FALSE)*VLOOKUP(VLOOKUP($G1475,索引表!$R:$U,4,FALSE),索引表!$I$18:$L$30,2,FALSE)*VLOOKUP($U1475,索引表!E:F,2,FALSE),IF($U1475="小怪",0.738,"")),0)</f>
        <v/>
      </c>
      <c r="AD1475" s="26" t="str">
        <f ca="1">IFERROR(IFERROR(VLOOKUP($V1475,索引表!$L$7:$O$13,3,FALSE)*VLOOKUP(VLOOKUP($G1475,索引表!$R:$U,4,FALSE),索引表!$I$18:$L$30,3,FALSE)*VLOOKUP($U1475,索引表!G:H,2,FALSE)*0.3,IF($U1475="小怪",0.2,"")),0)</f>
        <v/>
      </c>
      <c r="AE1475" s="3" t="str">
        <f ca="1">IF(V1475="N08",索引表!$D$12,IFERROR(VLOOKUP(AM1475,索引表!$I$3:$J$5,2,FALSE)*VLOOKUP(AN1475,索引表!$L$7:$O$13,4,FALSE)*VLOOKUP(VLOOKUP(Y1475,索引表!$R:$U,4,FALSE),索引表!$I$18:$L$30,4,FALSE),IF(AN1475="小怪",1*3.45*0.9*0.9,"")))</f>
        <v/>
      </c>
    </row>
    <row r="1476" spans="1:31" x14ac:dyDescent="0.2">
      <c r="A1476" s="3" t="s">
        <v>1457</v>
      </c>
      <c r="B1476" s="3" t="str">
        <f t="shared" si="33"/>
        <v>P41</v>
      </c>
      <c r="C1476" s="3" t="s">
        <v>1454</v>
      </c>
      <c r="D1476" s="3" t="s">
        <v>543</v>
      </c>
      <c r="E1476" t="str">
        <f t="shared" si="32"/>
        <v>M22P41U04N08</v>
      </c>
      <c r="F1476" s="26">
        <f ca="1">IFERROR(VLOOKUP(G1476,模型表!C:U,19,0),0)</f>
        <v>0</v>
      </c>
      <c r="H1476" s="26" t="str">
        <f ca="1">IFERROR(IF($F1476=0,"",(VLOOKUP(RIGHT(A1476,2)+0,难度表!B:F,3,FALSE)*K1476+N1476)),0)</f>
        <v/>
      </c>
      <c r="I1476" s="26" t="str">
        <f ca="1">IFERROR(IF($F1476=0,"",(VLOOKUP(RIGHT(B1476,2)+0,难度表!B:F,4,FALSE)*L1476+O1476)),0)</f>
        <v/>
      </c>
      <c r="J1476" s="26" t="str">
        <f ca="1">IFERROR(IF($F1476=0,"",(VLOOKUP(RIGHT(B1476,2)+0,难度表!B:F,5,FALSE)*M1476+P1476)),0)</f>
        <v/>
      </c>
      <c r="K1476" s="26" t="s">
        <v>1081</v>
      </c>
      <c r="L1476" s="26" t="s">
        <v>1081</v>
      </c>
      <c r="M1476" s="3"/>
      <c r="N1476" s="26">
        <v>0</v>
      </c>
      <c r="O1476" s="26">
        <v>0</v>
      </c>
      <c r="P1476" s="26">
        <v>0</v>
      </c>
      <c r="Q1476" s="26">
        <v>0</v>
      </c>
      <c r="R1476" s="59" t="s">
        <v>845</v>
      </c>
      <c r="S1476" s="26">
        <v>1</v>
      </c>
      <c r="T1476" s="26">
        <v>0</v>
      </c>
      <c r="U1476" s="26">
        <f ca="1">IFERROR(VLOOKUP(G1476,模型表!$C:$T,18,FALSE),0)</f>
        <v>0</v>
      </c>
      <c r="V1476" s="26">
        <f>IFERROR(VLOOKUP(G1476,模型表!$C:$J,8,FALSE),0)</f>
        <v>0</v>
      </c>
      <c r="W1476" s="26" t="s">
        <v>1081</v>
      </c>
      <c r="X1476" s="26" t="s">
        <v>1097</v>
      </c>
      <c r="Y1476" s="26" t="str" cm="1">
        <f t="array" aca="1" ref="Y1476" ca="1">INDEX(E:E,SMALL(IF($F$2:$F$3000,ROW($2:$3000),4^8),ROW(A1475)))&amp;""</f>
        <v/>
      </c>
      <c r="Z1476" s="26" t="str">
        <f t="shared" ca="1" si="34"/>
        <v/>
      </c>
      <c r="AA1476" s="26" t="str">
        <f t="shared" ca="1" si="35"/>
        <v/>
      </c>
      <c r="AC1476" s="26" t="str">
        <f ca="1">IFERROR(IFERROR(VLOOKUP($V1476,索引表!$L$7:$O$13,2,FALSE)*VLOOKUP(VLOOKUP($G1476,索引表!$R:$U,4,FALSE),索引表!$I$18:$L$30,2,FALSE)*VLOOKUP($U1476,索引表!E:F,2,FALSE),IF($U1476="小怪",0.738,"")),0)</f>
        <v/>
      </c>
      <c r="AD1476" s="26" t="str">
        <f ca="1">IFERROR(IFERROR(VLOOKUP($V1476,索引表!$L$7:$O$13,3,FALSE)*VLOOKUP(VLOOKUP($G1476,索引表!$R:$U,4,FALSE),索引表!$I$18:$L$30,3,FALSE)*VLOOKUP($U1476,索引表!G:H,2,FALSE)*0.3,IF($U1476="小怪",0.2,"")),0)</f>
        <v/>
      </c>
      <c r="AE1476" s="3"/>
    </row>
    <row r="1477" spans="1:31" x14ac:dyDescent="0.2">
      <c r="A1477" s="3" t="s">
        <v>1457</v>
      </c>
      <c r="B1477" s="3" t="str">
        <f t="shared" si="33"/>
        <v>P41</v>
      </c>
      <c r="C1477" s="3" t="s">
        <v>541</v>
      </c>
      <c r="D1477" s="3" t="s">
        <v>544</v>
      </c>
      <c r="E1477" t="str">
        <f t="shared" si="32"/>
        <v>M22P41U04N09</v>
      </c>
      <c r="F1477" s="26">
        <f ca="1">IFERROR(VLOOKUP(G1477,模型表!C:U,19,0),0)</f>
        <v>0</v>
      </c>
      <c r="H1477" s="26" t="str">
        <f ca="1">IFERROR(IF($F1477=0,"",(VLOOKUP(RIGHT(A1477,2)+0,难度表!B:F,3,FALSE)*K1477+N1477)),0)</f>
        <v/>
      </c>
      <c r="I1477" s="26" t="str">
        <f ca="1">IFERROR(IF($F1477=0,"",(VLOOKUP(RIGHT(B1477,2)+0,难度表!B:F,4,FALSE)*L1477+O1477)),0)</f>
        <v/>
      </c>
      <c r="J1477" s="26" t="str">
        <f ca="1">IFERROR(IF($F1477=0,"",(VLOOKUP(RIGHT(B1477,2)+0,难度表!B:F,5,FALSE)*M1477+P1477)),0)</f>
        <v/>
      </c>
      <c r="K1477" s="26" t="s">
        <v>1081</v>
      </c>
      <c r="L1477" s="26" t="s">
        <v>1081</v>
      </c>
      <c r="M1477" s="3" t="s">
        <v>1081</v>
      </c>
      <c r="N1477" s="26">
        <v>0</v>
      </c>
      <c r="O1477" s="26">
        <v>0</v>
      </c>
      <c r="P1477" s="26">
        <v>0</v>
      </c>
      <c r="Q1477" s="26">
        <v>0</v>
      </c>
      <c r="R1477" s="58" t="s">
        <v>545</v>
      </c>
      <c r="S1477" s="26">
        <v>1</v>
      </c>
      <c r="T1477" s="26">
        <v>0</v>
      </c>
      <c r="U1477" s="26">
        <f ca="1">IFERROR(VLOOKUP(G1477,模型表!$C:$T,18,FALSE),0)</f>
        <v>0</v>
      </c>
      <c r="V1477" s="26">
        <f>IFERROR(VLOOKUP(G1477,模型表!$C:$J,8,FALSE),0)</f>
        <v>0</v>
      </c>
      <c r="W1477" s="26" t="s">
        <v>1081</v>
      </c>
      <c r="X1477" s="26" t="s">
        <v>1097</v>
      </c>
      <c r="Y1477" s="26" t="str" cm="1">
        <f t="array" aca="1" ref="Y1477" ca="1">INDEX(E:E,SMALL(IF($F$2:$F$3000,ROW($2:$3000),4^8),ROW(A1476)))&amp;""</f>
        <v/>
      </c>
      <c r="Z1477" s="26" t="str">
        <f t="shared" ca="1" si="34"/>
        <v/>
      </c>
      <c r="AA1477" s="26" t="str">
        <f t="shared" ca="1" si="35"/>
        <v/>
      </c>
      <c r="AC1477" s="26" t="str">
        <f ca="1">IFERROR(IFERROR(VLOOKUP($V1477,索引表!$L$7:$O$13,2,FALSE)*VLOOKUP(VLOOKUP($G1477,索引表!$R:$U,4,FALSE),索引表!$I$18:$L$30,2,FALSE)*VLOOKUP($U1477,索引表!E:F,2,FALSE),IF($U1477="小怪",0.738,"")),0)</f>
        <v/>
      </c>
      <c r="AD1477" s="26" t="str">
        <f ca="1">IFERROR(IFERROR(VLOOKUP($V1477,索引表!$L$7:$O$13,3,FALSE)*VLOOKUP(VLOOKUP($G1477,索引表!$R:$U,4,FALSE),索引表!$I$18:$L$30,3,FALSE)*VLOOKUP($U1477,索引表!G:H,2,FALSE)*0.3,IF($U1477="小怪",0.2,"")),0)</f>
        <v/>
      </c>
      <c r="AE1477" s="3" t="str">
        <f ca="1">IF(V1477="N08",索引表!$D$12,IFERROR(VLOOKUP(AM1477,索引表!$I$3:$J$5,2,FALSE)*VLOOKUP(AN1477,索引表!$L$7:$O$13,4,FALSE)*VLOOKUP(VLOOKUP(Y1477,索引表!$R:$U,4,FALSE),索引表!$I$18:$L$30,4,FALSE),IF(AN1477="小怪",1*3.45*0.9*0.9,"")))</f>
        <v/>
      </c>
    </row>
    <row r="1478" spans="1:31" x14ac:dyDescent="0.2">
      <c r="A1478" s="3" t="s">
        <v>1457</v>
      </c>
      <c r="B1478" s="3" t="str">
        <f t="shared" si="33"/>
        <v>P42</v>
      </c>
      <c r="C1478" s="3" t="s">
        <v>532</v>
      </c>
      <c r="D1478" s="3" t="s">
        <v>533</v>
      </c>
      <c r="E1478" t="str">
        <f t="shared" si="32"/>
        <v>M22P42U01N01</v>
      </c>
      <c r="F1478" s="26">
        <f ca="1">IFERROR(VLOOKUP(G1478,模型表!C:U,19,0),0)</f>
        <v>0</v>
      </c>
      <c r="H1478" s="26" t="str">
        <f ca="1">IFERROR(IF($F1478=0,"",(VLOOKUP(RIGHT(A1478,2)+0,难度表!B:F,3,FALSE)*K1478+N1478)),0)</f>
        <v/>
      </c>
      <c r="I1478" s="26" t="str">
        <f ca="1">IFERROR(IF($F1478=0,"",(VLOOKUP(RIGHT(B1478,2)+0,难度表!B:F,4,FALSE)*L1478+O1478)),0)</f>
        <v/>
      </c>
      <c r="J1478" s="26" t="str">
        <f ca="1">IFERROR(IF($F1478=0,"",(VLOOKUP(RIGHT(B1478,2)+0,难度表!B:F,5,FALSE)*M1478+P1478)),0)</f>
        <v/>
      </c>
      <c r="K1478" s="26" t="s">
        <v>1081</v>
      </c>
      <c r="L1478" s="26" t="s">
        <v>1081</v>
      </c>
      <c r="M1478" s="3" t="s">
        <v>1081</v>
      </c>
      <c r="N1478" s="26">
        <v>0</v>
      </c>
      <c r="O1478" s="26">
        <v>0</v>
      </c>
      <c r="P1478" s="26">
        <v>0</v>
      </c>
      <c r="Q1478" s="26">
        <v>0</v>
      </c>
      <c r="R1478" s="58" t="s">
        <v>545</v>
      </c>
      <c r="S1478" s="26">
        <v>1</v>
      </c>
      <c r="T1478" s="26">
        <v>0</v>
      </c>
      <c r="U1478" s="26">
        <f ca="1">IFERROR(VLOOKUP(G1478,模型表!$C:$T,18,FALSE),0)</f>
        <v>0</v>
      </c>
      <c r="V1478" s="26">
        <f>IFERROR(VLOOKUP(G1478,模型表!$C:$J,8,FALSE),0)</f>
        <v>0</v>
      </c>
      <c r="W1478" s="26" t="s">
        <v>1081</v>
      </c>
      <c r="X1478" s="26" t="s">
        <v>1097</v>
      </c>
      <c r="Y1478" s="26" t="str" cm="1">
        <f t="array" aca="1" ref="Y1478" ca="1">INDEX(E:E,SMALL(IF($F$2:$F$3000,ROW($2:$3000),4^8),ROW(A1477)))&amp;""</f>
        <v/>
      </c>
      <c r="Z1478" s="26" t="str">
        <f t="shared" ca="1" si="34"/>
        <v/>
      </c>
      <c r="AA1478" s="26" t="str">
        <f t="shared" ca="1" si="35"/>
        <v/>
      </c>
      <c r="AC1478" s="26" t="str">
        <f ca="1">IFERROR(IFERROR(VLOOKUP($V1478,索引表!$L$7:$O$13,2,FALSE)*VLOOKUP(VLOOKUP($G1478,索引表!$R:$U,4,FALSE),索引表!$I$18:$L$30,2,FALSE)*VLOOKUP($U1478,索引表!E:F,2,FALSE),IF($U1478="小怪",0.738,"")),0)</f>
        <v/>
      </c>
      <c r="AD1478" s="26" t="str">
        <f ca="1">IFERROR(IFERROR(VLOOKUP($V1478,索引表!$L$7:$O$13,3,FALSE)*VLOOKUP(VLOOKUP($G1478,索引表!$R:$U,4,FALSE),索引表!$I$18:$L$30,3,FALSE)*VLOOKUP($U1478,索引表!G:H,2,FALSE)*0.3,IF($U1478="小怪",0.2,"")),0)</f>
        <v/>
      </c>
      <c r="AE1478" s="3" t="str">
        <f ca="1">IF(V1478="N08",索引表!$D$12,IFERROR(VLOOKUP(AM1478,索引表!$I$3:$J$5,2,FALSE)*VLOOKUP(AN1478,索引表!$L$7:$O$13,4,FALSE)*VLOOKUP(VLOOKUP(Y1478,索引表!$R:$U,4,FALSE),索引表!$I$18:$L$30,4,FALSE),IF(AN1478="小怪",1*3.45*0.9*0.9,"")))</f>
        <v/>
      </c>
    </row>
    <row r="1479" spans="1:31" x14ac:dyDescent="0.2">
      <c r="A1479" s="3" t="s">
        <v>1457</v>
      </c>
      <c r="B1479" s="3" t="str">
        <f t="shared" si="33"/>
        <v>P42</v>
      </c>
      <c r="C1479" s="3" t="s">
        <v>532</v>
      </c>
      <c r="D1479" s="3" t="s">
        <v>534</v>
      </c>
      <c r="E1479" t="str">
        <f t="shared" si="32"/>
        <v>M22P42U01N02</v>
      </c>
      <c r="F1479" s="26">
        <f ca="1">IFERROR(VLOOKUP(G1479,模型表!C:U,19,0),0)</f>
        <v>0</v>
      </c>
      <c r="H1479" s="26" t="str">
        <f ca="1">IFERROR(IF($F1479=0,"",(VLOOKUP(RIGHT(A1479,2)+0,难度表!B:F,3,FALSE)*K1479+N1479)),0)</f>
        <v/>
      </c>
      <c r="I1479" s="26" t="str">
        <f ca="1">IFERROR(IF($F1479=0,"",(VLOOKUP(RIGHT(B1479,2)+0,难度表!B:F,4,FALSE)*L1479+O1479)),0)</f>
        <v/>
      </c>
      <c r="J1479" s="26" t="str">
        <f ca="1">IFERROR(IF($F1479=0,"",(VLOOKUP(RIGHT(B1479,2)+0,难度表!B:F,5,FALSE)*M1479+P1479)),0)</f>
        <v/>
      </c>
      <c r="K1479" s="26" t="s">
        <v>1081</v>
      </c>
      <c r="L1479" s="26" t="s">
        <v>1081</v>
      </c>
      <c r="M1479" s="3" t="s">
        <v>1081</v>
      </c>
      <c r="N1479" s="26">
        <v>0</v>
      </c>
      <c r="O1479" s="26">
        <v>0</v>
      </c>
      <c r="P1479" s="26">
        <v>0</v>
      </c>
      <c r="Q1479" s="26">
        <v>0</v>
      </c>
      <c r="R1479" s="58" t="s">
        <v>545</v>
      </c>
      <c r="S1479" s="26">
        <v>1</v>
      </c>
      <c r="T1479" s="26">
        <v>0</v>
      </c>
      <c r="U1479" s="26">
        <f ca="1">IFERROR(VLOOKUP(G1479,模型表!$C:$T,18,FALSE),0)</f>
        <v>0</v>
      </c>
      <c r="V1479" s="26">
        <f>IFERROR(VLOOKUP(G1479,模型表!$C:$J,8,FALSE),0)</f>
        <v>0</v>
      </c>
      <c r="W1479" s="26" t="s">
        <v>1081</v>
      </c>
      <c r="X1479" s="26" t="s">
        <v>1097</v>
      </c>
      <c r="Y1479" s="26" t="str" cm="1">
        <f t="array" aca="1" ref="Y1479" ca="1">INDEX(E:E,SMALL(IF($F$2:$F$3000,ROW($2:$3000),4^8),ROW(A1478)))&amp;""</f>
        <v/>
      </c>
      <c r="Z1479" s="26" t="str">
        <f t="shared" ca="1" si="34"/>
        <v/>
      </c>
      <c r="AA1479" s="26" t="str">
        <f t="shared" ca="1" si="35"/>
        <v/>
      </c>
      <c r="AC1479" s="26" t="str">
        <f ca="1">IFERROR(IFERROR(VLOOKUP($V1479,索引表!$L$7:$O$13,2,FALSE)*VLOOKUP(VLOOKUP($G1479,索引表!$R:$U,4,FALSE),索引表!$I$18:$L$30,2,FALSE)*VLOOKUP($U1479,索引表!E:F,2,FALSE),IF($U1479="小怪",0.738,"")),0)</f>
        <v/>
      </c>
      <c r="AD1479" s="26" t="str">
        <f ca="1">IFERROR(IFERROR(VLOOKUP($V1479,索引表!$L$7:$O$13,3,FALSE)*VLOOKUP(VLOOKUP($G1479,索引表!$R:$U,4,FALSE),索引表!$I$18:$L$30,3,FALSE)*VLOOKUP($U1479,索引表!G:H,2,FALSE)*0.3,IF($U1479="小怪",0.2,"")),0)</f>
        <v/>
      </c>
      <c r="AE1479" s="3" t="str">
        <f ca="1">IF(V1479="N08",索引表!$D$12,IFERROR(VLOOKUP(AM1479,索引表!$I$3:$J$5,2,FALSE)*VLOOKUP(AN1479,索引表!$L$7:$O$13,4,FALSE)*VLOOKUP(VLOOKUP(Y1479,索引表!$R:$U,4,FALSE),索引表!$I$18:$L$30,4,FALSE),IF(AN1479="小怪",1*3.45*0.9*0.9,"")))</f>
        <v/>
      </c>
    </row>
    <row r="1480" spans="1:31" x14ac:dyDescent="0.2">
      <c r="A1480" s="3" t="s">
        <v>1457</v>
      </c>
      <c r="B1480" s="3" t="str">
        <f t="shared" si="33"/>
        <v>P42</v>
      </c>
      <c r="C1480" s="3" t="s">
        <v>532</v>
      </c>
      <c r="D1480" s="3" t="s">
        <v>535</v>
      </c>
      <c r="E1480" t="str">
        <f t="shared" si="32"/>
        <v>M22P42U01N03</v>
      </c>
      <c r="F1480" s="26">
        <f ca="1">IFERROR(VLOOKUP(G1480,模型表!C:U,19,0),0)</f>
        <v>0</v>
      </c>
      <c r="H1480" s="26" t="str">
        <f ca="1">IFERROR(IF($F1480=0,"",(VLOOKUP(RIGHT(A1480,2)+0,难度表!B:F,3,FALSE)*K1480+N1480)),0)</f>
        <v/>
      </c>
      <c r="I1480" s="26" t="str">
        <f ca="1">IFERROR(IF($F1480=0,"",(VLOOKUP(RIGHT(B1480,2)+0,难度表!B:F,4,FALSE)*L1480+O1480)),0)</f>
        <v/>
      </c>
      <c r="J1480" s="26" t="str">
        <f ca="1">IFERROR(IF($F1480=0,"",(VLOOKUP(RIGHT(B1480,2)+0,难度表!B:F,5,FALSE)*M1480+P1480)),0)</f>
        <v/>
      </c>
      <c r="K1480" s="26" t="s">
        <v>1081</v>
      </c>
      <c r="L1480" s="26" t="s">
        <v>1081</v>
      </c>
      <c r="M1480" s="3" t="s">
        <v>1081</v>
      </c>
      <c r="N1480" s="26">
        <v>0</v>
      </c>
      <c r="O1480" s="26">
        <v>0</v>
      </c>
      <c r="P1480" s="26">
        <v>0</v>
      </c>
      <c r="Q1480" s="26">
        <v>0</v>
      </c>
      <c r="R1480" s="58" t="s">
        <v>545</v>
      </c>
      <c r="S1480" s="26">
        <v>1</v>
      </c>
      <c r="T1480" s="26">
        <v>0</v>
      </c>
      <c r="U1480" s="26">
        <f ca="1">IFERROR(VLOOKUP(G1480,模型表!$C:$T,18,FALSE),0)</f>
        <v>0</v>
      </c>
      <c r="V1480" s="26">
        <f>IFERROR(VLOOKUP(G1480,模型表!$C:$J,8,FALSE),0)</f>
        <v>0</v>
      </c>
      <c r="W1480" s="26" t="s">
        <v>1081</v>
      </c>
      <c r="X1480" s="26" t="s">
        <v>1097</v>
      </c>
      <c r="Y1480" s="26" t="str" cm="1">
        <f t="array" aca="1" ref="Y1480" ca="1">INDEX(E:E,SMALL(IF($F$2:$F$3000,ROW($2:$3000),4^8),ROW(A1479)))&amp;""</f>
        <v/>
      </c>
      <c r="Z1480" s="26" t="str">
        <f t="shared" ca="1" si="34"/>
        <v/>
      </c>
      <c r="AA1480" s="26" t="str">
        <f t="shared" ca="1" si="35"/>
        <v/>
      </c>
      <c r="AC1480" s="26" t="str">
        <f ca="1">IFERROR(IFERROR(VLOOKUP($V1480,索引表!$L$7:$O$13,2,FALSE)*VLOOKUP(VLOOKUP($G1480,索引表!$R:$U,4,FALSE),索引表!$I$18:$L$30,2,FALSE)*VLOOKUP($U1480,索引表!E:F,2,FALSE),IF($U1480="小怪",0.738,"")),0)</f>
        <v/>
      </c>
      <c r="AD1480" s="26" t="str">
        <f ca="1">IFERROR(IFERROR(VLOOKUP($V1480,索引表!$L$7:$O$13,3,FALSE)*VLOOKUP(VLOOKUP($G1480,索引表!$R:$U,4,FALSE),索引表!$I$18:$L$30,3,FALSE)*VLOOKUP($U1480,索引表!G:H,2,FALSE)*0.3,IF($U1480="小怪",0.2,"")),0)</f>
        <v/>
      </c>
      <c r="AE1480" s="3" t="str">
        <f ca="1">IF(V1480="N08",索引表!$D$12,IFERROR(VLOOKUP(AM1480,索引表!$I$3:$J$5,2,FALSE)*VLOOKUP(AN1480,索引表!$L$7:$O$13,4,FALSE)*VLOOKUP(VLOOKUP(Y1480,索引表!$R:$U,4,FALSE),索引表!$I$18:$L$30,4,FALSE),IF(AN1480="小怪",1*3.45*0.9*0.9,"")))</f>
        <v/>
      </c>
    </row>
    <row r="1481" spans="1:31" x14ac:dyDescent="0.2">
      <c r="A1481" s="3" t="s">
        <v>1457</v>
      </c>
      <c r="B1481" s="3" t="str">
        <f t="shared" si="33"/>
        <v>P42</v>
      </c>
      <c r="C1481" s="3" t="s">
        <v>532</v>
      </c>
      <c r="D1481" s="3" t="s">
        <v>536</v>
      </c>
      <c r="E1481" t="str">
        <f t="shared" si="32"/>
        <v>M22P42U01N04</v>
      </c>
      <c r="F1481" s="26">
        <f ca="1">IFERROR(VLOOKUP(G1481,模型表!C:U,19,0),0)</f>
        <v>0</v>
      </c>
      <c r="H1481" s="26" t="str">
        <f ca="1">IFERROR(IF($F1481=0,"",(VLOOKUP(RIGHT(A1481,2)+0,难度表!B:F,3,FALSE)*K1481+N1481)),0)</f>
        <v/>
      </c>
      <c r="I1481" s="26" t="str">
        <f ca="1">IFERROR(IF($F1481=0,"",(VLOOKUP(RIGHT(B1481,2)+0,难度表!B:F,4,FALSE)*L1481+O1481)),0)</f>
        <v/>
      </c>
      <c r="J1481" s="26" t="str">
        <f ca="1">IFERROR(IF($F1481=0,"",(VLOOKUP(RIGHT(B1481,2)+0,难度表!B:F,5,FALSE)*M1481+P1481)),0)</f>
        <v/>
      </c>
      <c r="K1481" s="26" t="s">
        <v>1081</v>
      </c>
      <c r="L1481" s="26" t="s">
        <v>1081</v>
      </c>
      <c r="M1481" s="3" t="s">
        <v>1081</v>
      </c>
      <c r="N1481" s="26">
        <v>0</v>
      </c>
      <c r="O1481" s="26">
        <v>0</v>
      </c>
      <c r="P1481" s="26">
        <v>0</v>
      </c>
      <c r="Q1481" s="26">
        <v>0</v>
      </c>
      <c r="R1481" s="58" t="s">
        <v>545</v>
      </c>
      <c r="S1481" s="26">
        <v>1</v>
      </c>
      <c r="T1481" s="26">
        <v>0</v>
      </c>
      <c r="U1481" s="26">
        <f ca="1">IFERROR(VLOOKUP(G1481,模型表!$C:$T,18,FALSE),0)</f>
        <v>0</v>
      </c>
      <c r="V1481" s="26">
        <f>IFERROR(VLOOKUP(G1481,模型表!$C:$J,8,FALSE),0)</f>
        <v>0</v>
      </c>
      <c r="W1481" s="26" t="s">
        <v>1081</v>
      </c>
      <c r="X1481" s="26" t="s">
        <v>1097</v>
      </c>
      <c r="Y1481" s="26" t="str" cm="1">
        <f t="array" aca="1" ref="Y1481" ca="1">INDEX(E:E,SMALL(IF($F$2:$F$3000,ROW($2:$3000),4^8),ROW(A1480)))&amp;""</f>
        <v/>
      </c>
      <c r="Z1481" s="26" t="str">
        <f t="shared" ca="1" si="34"/>
        <v/>
      </c>
      <c r="AA1481" s="26" t="str">
        <f t="shared" ca="1" si="35"/>
        <v/>
      </c>
      <c r="AC1481" s="26" t="str">
        <f ca="1">IFERROR(IFERROR(VLOOKUP($V1481,索引表!$L$7:$O$13,2,FALSE)*VLOOKUP(VLOOKUP($G1481,索引表!$R:$U,4,FALSE),索引表!$I$18:$L$30,2,FALSE)*VLOOKUP($U1481,索引表!E:F,2,FALSE),IF($U1481="小怪",0.738,"")),0)</f>
        <v/>
      </c>
      <c r="AD1481" s="26" t="str">
        <f ca="1">IFERROR(IFERROR(VLOOKUP($V1481,索引表!$L$7:$O$13,3,FALSE)*VLOOKUP(VLOOKUP($G1481,索引表!$R:$U,4,FALSE),索引表!$I$18:$L$30,3,FALSE)*VLOOKUP($U1481,索引表!G:H,2,FALSE)*0.3,IF($U1481="小怪",0.2,"")),0)</f>
        <v/>
      </c>
      <c r="AE1481" s="3" t="str">
        <f ca="1">IF(V1481="N08",索引表!$D$12,IFERROR(VLOOKUP(AM1481,索引表!$I$3:$J$5,2,FALSE)*VLOOKUP(AN1481,索引表!$L$7:$O$13,4,FALSE)*VLOOKUP(VLOOKUP(Y1481,索引表!$R:$U,4,FALSE),索引表!$I$18:$L$30,4,FALSE),IF(AN1481="小怪",1*3.45*0.9*0.9,"")))</f>
        <v/>
      </c>
    </row>
    <row r="1482" spans="1:31" x14ac:dyDescent="0.2">
      <c r="A1482" s="3" t="s">
        <v>1457</v>
      </c>
      <c r="B1482" s="3" t="str">
        <f t="shared" si="33"/>
        <v>P42</v>
      </c>
      <c r="C1482" s="3" t="s">
        <v>532</v>
      </c>
      <c r="D1482" s="3" t="s">
        <v>537</v>
      </c>
      <c r="E1482" t="str">
        <f t="shared" si="32"/>
        <v>M22P42U01N05</v>
      </c>
      <c r="F1482" s="26">
        <f ca="1">IFERROR(VLOOKUP(G1482,模型表!C:U,19,0),0)</f>
        <v>0</v>
      </c>
      <c r="H1482" s="26" t="str">
        <f ca="1">IFERROR(IF($F1482=0,"",(VLOOKUP(RIGHT(A1482,2)+0,难度表!B:F,3,FALSE)*K1482+N1482)),0)</f>
        <v/>
      </c>
      <c r="I1482" s="26" t="str">
        <f ca="1">IFERROR(IF($F1482=0,"",(VLOOKUP(RIGHT(B1482,2)+0,难度表!B:F,4,FALSE)*L1482+O1482)),0)</f>
        <v/>
      </c>
      <c r="J1482" s="26" t="str">
        <f ca="1">IFERROR(IF($F1482=0,"",(VLOOKUP(RIGHT(B1482,2)+0,难度表!B:F,5,FALSE)*M1482+P1482)),0)</f>
        <v/>
      </c>
      <c r="K1482" s="26" t="s">
        <v>1081</v>
      </c>
      <c r="L1482" s="26" t="s">
        <v>1081</v>
      </c>
      <c r="M1482" s="3" t="s">
        <v>1081</v>
      </c>
      <c r="N1482" s="26">
        <v>0</v>
      </c>
      <c r="O1482" s="26">
        <v>0</v>
      </c>
      <c r="P1482" s="26">
        <v>0</v>
      </c>
      <c r="Q1482" s="26">
        <v>0</v>
      </c>
      <c r="R1482" s="58" t="s">
        <v>545</v>
      </c>
      <c r="S1482" s="26">
        <v>1</v>
      </c>
      <c r="T1482" s="26">
        <v>0</v>
      </c>
      <c r="U1482" s="26">
        <f ca="1">IFERROR(VLOOKUP(G1482,模型表!$C:$T,18,FALSE),0)</f>
        <v>0</v>
      </c>
      <c r="V1482" s="26">
        <f>IFERROR(VLOOKUP(G1482,模型表!$C:$J,8,FALSE),0)</f>
        <v>0</v>
      </c>
      <c r="W1482" s="26" t="s">
        <v>1081</v>
      </c>
      <c r="X1482" s="26" t="s">
        <v>1097</v>
      </c>
      <c r="Y1482" s="26" t="str" cm="1">
        <f t="array" aca="1" ref="Y1482" ca="1">INDEX(E:E,SMALL(IF($F$2:$F$3000,ROW($2:$3000),4^8),ROW(A1481)))&amp;""</f>
        <v/>
      </c>
      <c r="Z1482" s="26" t="str">
        <f t="shared" ca="1" si="34"/>
        <v/>
      </c>
      <c r="AA1482" s="26" t="str">
        <f t="shared" ca="1" si="35"/>
        <v/>
      </c>
      <c r="AC1482" s="26" t="str">
        <f ca="1">IFERROR(IFERROR(VLOOKUP($V1482,索引表!$L$7:$O$13,2,FALSE)*VLOOKUP(VLOOKUP($G1482,索引表!$R:$U,4,FALSE),索引表!$I$18:$L$30,2,FALSE)*VLOOKUP($U1482,索引表!E:F,2,FALSE),IF($U1482="小怪",0.738,"")),0)</f>
        <v/>
      </c>
      <c r="AD1482" s="26" t="str">
        <f ca="1">IFERROR(IFERROR(VLOOKUP($V1482,索引表!$L$7:$O$13,3,FALSE)*VLOOKUP(VLOOKUP($G1482,索引表!$R:$U,4,FALSE),索引表!$I$18:$L$30,3,FALSE)*VLOOKUP($U1482,索引表!G:H,2,FALSE)*0.3,IF($U1482="小怪",0.2,"")),0)</f>
        <v/>
      </c>
      <c r="AE1482" s="3" t="str">
        <f ca="1">IF(V1482="N08",索引表!$D$12,IFERROR(VLOOKUP(AM1482,索引表!$I$3:$J$5,2,FALSE)*VLOOKUP(AN1482,索引表!$L$7:$O$13,4,FALSE)*VLOOKUP(VLOOKUP(Y1482,索引表!$R:$U,4,FALSE),索引表!$I$18:$L$30,4,FALSE),IF(AN1482="小怪",1*3.45*0.9*0.9,"")))</f>
        <v/>
      </c>
    </row>
    <row r="1483" spans="1:31" x14ac:dyDescent="0.2">
      <c r="A1483" s="3" t="s">
        <v>1457</v>
      </c>
      <c r="B1483" s="3" t="str">
        <f t="shared" si="33"/>
        <v>P42</v>
      </c>
      <c r="C1483" s="3" t="s">
        <v>532</v>
      </c>
      <c r="D1483" s="3" t="s">
        <v>538</v>
      </c>
      <c r="E1483" t="str">
        <f t="shared" si="32"/>
        <v>M22P42U01N06</v>
      </c>
      <c r="F1483" s="26">
        <f ca="1">IFERROR(VLOOKUP(G1483,模型表!C:U,19,0),0)</f>
        <v>0</v>
      </c>
      <c r="H1483" s="26" t="str">
        <f ca="1">IFERROR(IF($F1483=0,"",(VLOOKUP(RIGHT(A1483,2)+0,难度表!B:F,3,FALSE)*K1483+N1483)),0)</f>
        <v/>
      </c>
      <c r="I1483" s="26" t="str">
        <f ca="1">IFERROR(IF($F1483=0,"",(VLOOKUP(RIGHT(B1483,2)+0,难度表!B:F,4,FALSE)*L1483+O1483)),0)</f>
        <v/>
      </c>
      <c r="J1483" s="26" t="str">
        <f ca="1">IFERROR(IF($F1483=0,"",(VLOOKUP(RIGHT(B1483,2)+0,难度表!B:F,5,FALSE)*M1483+P1483)),0)</f>
        <v/>
      </c>
      <c r="K1483" s="26" t="s">
        <v>1081</v>
      </c>
      <c r="L1483" s="26" t="s">
        <v>1081</v>
      </c>
      <c r="M1483" s="3" t="s">
        <v>1081</v>
      </c>
      <c r="N1483" s="26">
        <v>0</v>
      </c>
      <c r="O1483" s="26">
        <v>0</v>
      </c>
      <c r="P1483" s="26">
        <v>0</v>
      </c>
      <c r="Q1483" s="26">
        <v>0</v>
      </c>
      <c r="R1483" s="58" t="s">
        <v>545</v>
      </c>
      <c r="S1483" s="26">
        <v>1</v>
      </c>
      <c r="T1483" s="26">
        <v>0</v>
      </c>
      <c r="U1483" s="26">
        <f ca="1">IFERROR(VLOOKUP(G1483,模型表!$C:$T,18,FALSE),0)</f>
        <v>0</v>
      </c>
      <c r="V1483" s="26">
        <f>IFERROR(VLOOKUP(G1483,模型表!$C:$J,8,FALSE),0)</f>
        <v>0</v>
      </c>
      <c r="W1483" s="26" t="s">
        <v>1081</v>
      </c>
      <c r="X1483" s="26" t="s">
        <v>1097</v>
      </c>
      <c r="Y1483" s="26" t="str" cm="1">
        <f t="array" aca="1" ref="Y1483" ca="1">INDEX(E:E,SMALL(IF($F$2:$F$3000,ROW($2:$3000),4^8),ROW(A1482)))&amp;""</f>
        <v/>
      </c>
      <c r="Z1483" s="26" t="str">
        <f t="shared" ca="1" si="34"/>
        <v/>
      </c>
      <c r="AA1483" s="26" t="str">
        <f t="shared" ca="1" si="35"/>
        <v/>
      </c>
      <c r="AC1483" s="26" t="str">
        <f ca="1">IFERROR(IFERROR(VLOOKUP($V1483,索引表!$L$7:$O$13,2,FALSE)*VLOOKUP(VLOOKUP($G1483,索引表!$R:$U,4,FALSE),索引表!$I$18:$L$30,2,FALSE)*VLOOKUP($U1483,索引表!E:F,2,FALSE),IF($U1483="小怪",0.738,"")),0)</f>
        <v/>
      </c>
      <c r="AD1483" s="26" t="str">
        <f ca="1">IFERROR(IFERROR(VLOOKUP($V1483,索引表!$L$7:$O$13,3,FALSE)*VLOOKUP(VLOOKUP($G1483,索引表!$R:$U,4,FALSE),索引表!$I$18:$L$30,3,FALSE)*VLOOKUP($U1483,索引表!G:H,2,FALSE)*0.3,IF($U1483="小怪",0.2,"")),0)</f>
        <v/>
      </c>
      <c r="AE1483" s="3" t="str">
        <f ca="1">IF(V1483="N08",索引表!$D$12,IFERROR(VLOOKUP(AM1483,索引表!$I$3:$J$5,2,FALSE)*VLOOKUP(AN1483,索引表!$L$7:$O$13,4,FALSE)*VLOOKUP(VLOOKUP(Y1483,索引表!$R:$U,4,FALSE),索引表!$I$18:$L$30,4,FALSE),IF(AN1483="小怪",1*3.45*0.9*0.9,"")))</f>
        <v/>
      </c>
    </row>
    <row r="1484" spans="1:31" x14ac:dyDescent="0.2">
      <c r="A1484" s="3" t="s">
        <v>1457</v>
      </c>
      <c r="B1484" s="3" t="str">
        <f t="shared" si="33"/>
        <v>P42</v>
      </c>
      <c r="C1484" s="3" t="s">
        <v>532</v>
      </c>
      <c r="D1484" s="3" t="s">
        <v>542</v>
      </c>
      <c r="E1484" t="str">
        <f t="shared" si="32"/>
        <v>M22P42U01N07</v>
      </c>
      <c r="F1484" s="26">
        <f ca="1">IFERROR(VLOOKUP(G1484,模型表!C:U,19,0),0)</f>
        <v>0</v>
      </c>
      <c r="H1484" s="26" t="str">
        <f ca="1">IFERROR(IF($F1484=0,"",(VLOOKUP(RIGHT(A1484,2)+0,难度表!B:F,3,FALSE)*K1484+N1484)),0)</f>
        <v/>
      </c>
      <c r="I1484" s="26" t="str">
        <f ca="1">IFERROR(IF($F1484=0,"",(VLOOKUP(RIGHT(B1484,2)+0,难度表!B:F,4,FALSE)*L1484+O1484)),0)</f>
        <v/>
      </c>
      <c r="J1484" s="26" t="str">
        <f ca="1">IFERROR(IF($F1484=0,"",(VLOOKUP(RIGHT(B1484,2)+0,难度表!B:F,5,FALSE)*M1484+P1484)),0)</f>
        <v/>
      </c>
      <c r="K1484" s="26" t="s">
        <v>1081</v>
      </c>
      <c r="L1484" s="26" t="s">
        <v>1081</v>
      </c>
      <c r="M1484" s="3" t="s">
        <v>1081</v>
      </c>
      <c r="N1484" s="26">
        <v>0</v>
      </c>
      <c r="O1484" s="26">
        <v>0</v>
      </c>
      <c r="P1484" s="26">
        <v>0</v>
      </c>
      <c r="Q1484" s="26">
        <v>0</v>
      </c>
      <c r="R1484" s="58" t="s">
        <v>545</v>
      </c>
      <c r="S1484" s="26">
        <v>1</v>
      </c>
      <c r="T1484" s="26">
        <v>0</v>
      </c>
      <c r="U1484" s="26">
        <f ca="1">IFERROR(VLOOKUP(G1484,模型表!$C:$T,18,FALSE),0)</f>
        <v>0</v>
      </c>
      <c r="V1484" s="26">
        <f>IFERROR(VLOOKUP(G1484,模型表!$C:$J,8,FALSE),0)</f>
        <v>0</v>
      </c>
      <c r="W1484" s="26" t="s">
        <v>1081</v>
      </c>
      <c r="X1484" s="26" t="s">
        <v>1097</v>
      </c>
      <c r="Y1484" s="26" t="str" cm="1">
        <f t="array" aca="1" ref="Y1484" ca="1">INDEX(E:E,SMALL(IF($F$2:$F$3000,ROW($2:$3000),4^8),ROW(A1483)))&amp;""</f>
        <v/>
      </c>
      <c r="Z1484" s="26" t="str">
        <f t="shared" ca="1" si="34"/>
        <v/>
      </c>
      <c r="AA1484" s="26" t="str">
        <f t="shared" ca="1" si="35"/>
        <v/>
      </c>
      <c r="AC1484" s="26" t="str">
        <f ca="1">IFERROR(IFERROR(VLOOKUP($V1484,索引表!$L$7:$O$13,2,FALSE)*VLOOKUP(VLOOKUP($G1484,索引表!$R:$U,4,FALSE),索引表!$I$18:$L$30,2,FALSE)*VLOOKUP($U1484,索引表!E:F,2,FALSE),IF($U1484="小怪",0.738,"")),0)</f>
        <v/>
      </c>
      <c r="AD1484" s="26" t="str">
        <f ca="1">IFERROR(IFERROR(VLOOKUP($V1484,索引表!$L$7:$O$13,3,FALSE)*VLOOKUP(VLOOKUP($G1484,索引表!$R:$U,4,FALSE),索引表!$I$18:$L$30,3,FALSE)*VLOOKUP($U1484,索引表!G:H,2,FALSE)*0.3,IF($U1484="小怪",0.2,"")),0)</f>
        <v/>
      </c>
      <c r="AE1484" s="3" t="str">
        <f ca="1">IF(V1484="N08",索引表!$D$12,IFERROR(VLOOKUP(AM1484,索引表!$I$3:$J$5,2,FALSE)*VLOOKUP(AN1484,索引表!$L$7:$O$13,4,FALSE)*VLOOKUP(VLOOKUP(Y1484,索引表!$R:$U,4,FALSE),索引表!$I$18:$L$30,4,FALSE),IF(AN1484="小怪",1*3.45*0.9*0.9,"")))</f>
        <v/>
      </c>
    </row>
    <row r="1485" spans="1:31" x14ac:dyDescent="0.2">
      <c r="A1485" s="3" t="s">
        <v>1457</v>
      </c>
      <c r="B1485" s="3" t="str">
        <f t="shared" si="33"/>
        <v>P42</v>
      </c>
      <c r="C1485" s="3" t="s">
        <v>532</v>
      </c>
      <c r="D1485" s="3" t="s">
        <v>543</v>
      </c>
      <c r="E1485" t="str">
        <f t="shared" si="32"/>
        <v>M22P42U01N08</v>
      </c>
      <c r="F1485" s="26">
        <f ca="1">IFERROR(VLOOKUP(G1485,模型表!C:U,19,0),0)</f>
        <v>0</v>
      </c>
      <c r="H1485" s="26" t="str">
        <f ca="1">IFERROR(IF($F1485=0,"",(VLOOKUP(RIGHT(A1485,2)+0,难度表!B:F,3,FALSE)*K1485+N1485)),0)</f>
        <v/>
      </c>
      <c r="I1485" s="26" t="str">
        <f ca="1">IFERROR(IF($F1485=0,"",(VLOOKUP(RIGHT(B1485,2)+0,难度表!B:F,4,FALSE)*L1485+O1485)),0)</f>
        <v/>
      </c>
      <c r="J1485" s="26" t="str">
        <f ca="1">IFERROR(IF($F1485=0,"",(VLOOKUP(RIGHT(B1485,2)+0,难度表!B:F,5,FALSE)*M1485+P1485)),0)</f>
        <v/>
      </c>
      <c r="K1485" s="26" t="s">
        <v>1081</v>
      </c>
      <c r="L1485" s="26" t="s">
        <v>1081</v>
      </c>
      <c r="M1485" s="3"/>
      <c r="N1485" s="26">
        <v>0</v>
      </c>
      <c r="O1485" s="26">
        <v>0</v>
      </c>
      <c r="P1485" s="26">
        <v>0</v>
      </c>
      <c r="Q1485" s="26">
        <v>0</v>
      </c>
      <c r="R1485" s="59" t="s">
        <v>845</v>
      </c>
      <c r="S1485" s="26">
        <v>1</v>
      </c>
      <c r="T1485" s="26">
        <v>0</v>
      </c>
      <c r="U1485" s="26">
        <f ca="1">IFERROR(VLOOKUP(G1485,模型表!$C:$T,18,FALSE),0)</f>
        <v>0</v>
      </c>
      <c r="V1485" s="26">
        <f>IFERROR(VLOOKUP(G1485,模型表!$C:$J,8,FALSE),0)</f>
        <v>0</v>
      </c>
      <c r="W1485" s="26" t="s">
        <v>1081</v>
      </c>
      <c r="X1485" s="26" t="s">
        <v>1097</v>
      </c>
      <c r="Y1485" s="26" t="str" cm="1">
        <f t="array" aca="1" ref="Y1485" ca="1">INDEX(E:E,SMALL(IF($F$2:$F$3000,ROW($2:$3000),4^8),ROW(A1484)))&amp;""</f>
        <v/>
      </c>
      <c r="Z1485" s="26" t="str">
        <f t="shared" ca="1" si="34"/>
        <v/>
      </c>
      <c r="AA1485" s="26" t="str">
        <f t="shared" ca="1" si="35"/>
        <v/>
      </c>
      <c r="AC1485" s="26" t="str">
        <f ca="1">IFERROR(IFERROR(VLOOKUP($V1485,索引表!$L$7:$O$13,2,FALSE)*VLOOKUP(VLOOKUP($G1485,索引表!$R:$U,4,FALSE),索引表!$I$18:$L$30,2,FALSE)*VLOOKUP($U1485,索引表!E:F,2,FALSE),IF($U1485="小怪",0.738,"")),0)</f>
        <v/>
      </c>
      <c r="AD1485" s="26" t="str">
        <f ca="1">IFERROR(IFERROR(VLOOKUP($V1485,索引表!$L$7:$O$13,3,FALSE)*VLOOKUP(VLOOKUP($G1485,索引表!$R:$U,4,FALSE),索引表!$I$18:$L$30,3,FALSE)*VLOOKUP($U1485,索引表!G:H,2,FALSE)*0.3,IF($U1485="小怪",0.2,"")),0)</f>
        <v/>
      </c>
      <c r="AE1485" s="3"/>
    </row>
    <row r="1486" spans="1:31" x14ac:dyDescent="0.2">
      <c r="A1486" s="3" t="s">
        <v>1457</v>
      </c>
      <c r="B1486" s="3" t="str">
        <f t="shared" si="33"/>
        <v>P42</v>
      </c>
      <c r="C1486" s="3" t="s">
        <v>532</v>
      </c>
      <c r="D1486" s="3" t="s">
        <v>544</v>
      </c>
      <c r="E1486" t="str">
        <f t="shared" si="32"/>
        <v>M22P42U01N09</v>
      </c>
      <c r="F1486" s="26">
        <f ca="1">IFERROR(VLOOKUP(G1486,模型表!C:U,19,0),0)</f>
        <v>0</v>
      </c>
      <c r="H1486" s="26" t="str">
        <f ca="1">IFERROR(IF($F1486=0,"",(VLOOKUP(RIGHT(A1486,2)+0,难度表!B:F,3,FALSE)*K1486+N1486)),0)</f>
        <v/>
      </c>
      <c r="I1486" s="26" t="str">
        <f ca="1">IFERROR(IF($F1486=0,"",(VLOOKUP(RIGHT(B1486,2)+0,难度表!B:F,4,FALSE)*L1486+O1486)),0)</f>
        <v/>
      </c>
      <c r="J1486" s="26" t="str">
        <f ca="1">IFERROR(IF($F1486=0,"",(VLOOKUP(RIGHT(B1486,2)+0,难度表!B:F,5,FALSE)*M1486+P1486)),0)</f>
        <v/>
      </c>
      <c r="K1486" s="26" t="s">
        <v>1081</v>
      </c>
      <c r="L1486" s="26" t="s">
        <v>1081</v>
      </c>
      <c r="M1486" s="3" t="s">
        <v>1081</v>
      </c>
      <c r="N1486" s="26">
        <v>0</v>
      </c>
      <c r="O1486" s="26">
        <v>0</v>
      </c>
      <c r="P1486" s="26">
        <v>0</v>
      </c>
      <c r="Q1486" s="26">
        <v>0</v>
      </c>
      <c r="R1486" s="58" t="s">
        <v>545</v>
      </c>
      <c r="S1486" s="26">
        <v>1</v>
      </c>
      <c r="T1486" s="26">
        <v>0</v>
      </c>
      <c r="U1486" s="26">
        <f ca="1">IFERROR(VLOOKUP(G1486,模型表!$C:$T,18,FALSE),0)</f>
        <v>0</v>
      </c>
      <c r="V1486" s="26">
        <f>IFERROR(VLOOKUP(G1486,模型表!$C:$J,8,FALSE),0)</f>
        <v>0</v>
      </c>
      <c r="W1486" s="26" t="s">
        <v>1081</v>
      </c>
      <c r="X1486" s="26" t="s">
        <v>1097</v>
      </c>
      <c r="Y1486" s="26" t="str" cm="1">
        <f t="array" aca="1" ref="Y1486" ca="1">INDEX(E:E,SMALL(IF($F$2:$F$3000,ROW($2:$3000),4^8),ROW(A1485)))&amp;""</f>
        <v/>
      </c>
      <c r="Z1486" s="26" t="str">
        <f t="shared" ca="1" si="34"/>
        <v/>
      </c>
      <c r="AA1486" s="26" t="str">
        <f t="shared" ca="1" si="35"/>
        <v/>
      </c>
      <c r="AC1486" s="26" t="str">
        <f ca="1">IFERROR(IFERROR(VLOOKUP($V1486,索引表!$L$7:$O$13,2,FALSE)*VLOOKUP(VLOOKUP($G1486,索引表!$R:$U,4,FALSE),索引表!$I$18:$L$30,2,FALSE)*VLOOKUP($U1486,索引表!E:F,2,FALSE),IF($U1486="小怪",0.738,"")),0)</f>
        <v/>
      </c>
      <c r="AD1486" s="26" t="str">
        <f ca="1">IFERROR(IFERROR(VLOOKUP($V1486,索引表!$L$7:$O$13,3,FALSE)*VLOOKUP(VLOOKUP($G1486,索引表!$R:$U,4,FALSE),索引表!$I$18:$L$30,3,FALSE)*VLOOKUP($U1486,索引表!G:H,2,FALSE)*0.3,IF($U1486="小怪",0.2,"")),0)</f>
        <v/>
      </c>
      <c r="AE1486" s="3" t="str">
        <f ca="1">IF(V1486="N08",索引表!$D$12,IFERROR(VLOOKUP(AM1486,索引表!$I$3:$J$5,2,FALSE)*VLOOKUP(AN1486,索引表!$L$7:$O$13,4,FALSE)*VLOOKUP(VLOOKUP(Y1486,索引表!$R:$U,4,FALSE),索引表!$I$18:$L$30,4,FALSE),IF(AN1486="小怪",1*3.45*0.9*0.9,"")))</f>
        <v/>
      </c>
    </row>
    <row r="1487" spans="1:31" x14ac:dyDescent="0.2">
      <c r="A1487" s="3" t="s">
        <v>1457</v>
      </c>
      <c r="B1487" s="3" t="str">
        <f t="shared" si="33"/>
        <v>P42</v>
      </c>
      <c r="C1487" s="3" t="s">
        <v>539</v>
      </c>
      <c r="D1487" s="3" t="s">
        <v>533</v>
      </c>
      <c r="E1487" t="str">
        <f t="shared" si="32"/>
        <v>M22P42U02N01</v>
      </c>
      <c r="F1487" s="26">
        <f ca="1">IFERROR(VLOOKUP(G1487,模型表!C:U,19,0),0)</f>
        <v>0</v>
      </c>
      <c r="H1487" s="26" t="str">
        <f ca="1">IFERROR(IF($F1487=0,"",(VLOOKUP(RIGHT(A1487,2)+0,难度表!B:F,3,FALSE)*K1487+N1487)),0)</f>
        <v/>
      </c>
      <c r="I1487" s="26" t="str">
        <f ca="1">IFERROR(IF($F1487=0,"",(VLOOKUP(RIGHT(B1487,2)+0,难度表!B:F,4,FALSE)*L1487+O1487)),0)</f>
        <v/>
      </c>
      <c r="J1487" s="26" t="str">
        <f ca="1">IFERROR(IF($F1487=0,"",(VLOOKUP(RIGHT(B1487,2)+0,难度表!B:F,5,FALSE)*M1487+P1487)),0)</f>
        <v/>
      </c>
      <c r="K1487" s="26" t="s">
        <v>1081</v>
      </c>
      <c r="L1487" s="26" t="s">
        <v>1081</v>
      </c>
      <c r="M1487" s="3" t="s">
        <v>1081</v>
      </c>
      <c r="N1487" s="26">
        <v>0</v>
      </c>
      <c r="O1487" s="26">
        <v>0</v>
      </c>
      <c r="P1487" s="26">
        <v>0</v>
      </c>
      <c r="Q1487" s="26">
        <v>0</v>
      </c>
      <c r="R1487" s="58" t="s">
        <v>545</v>
      </c>
      <c r="S1487" s="26">
        <v>1</v>
      </c>
      <c r="T1487" s="26">
        <v>0</v>
      </c>
      <c r="U1487" s="26">
        <f ca="1">IFERROR(VLOOKUP(G1487,模型表!$C:$T,18,FALSE),0)</f>
        <v>0</v>
      </c>
      <c r="V1487" s="26">
        <f>IFERROR(VLOOKUP(G1487,模型表!$C:$J,8,FALSE),0)</f>
        <v>0</v>
      </c>
      <c r="W1487" s="26" t="s">
        <v>1081</v>
      </c>
      <c r="X1487" s="26" t="s">
        <v>1097</v>
      </c>
      <c r="Y1487" s="26" t="str" cm="1">
        <f t="array" aca="1" ref="Y1487" ca="1">INDEX(E:E,SMALL(IF($F$2:$F$3000,ROW($2:$3000),4^8),ROW(A1486)))&amp;""</f>
        <v/>
      </c>
      <c r="Z1487" s="26" t="str">
        <f t="shared" ca="1" si="34"/>
        <v/>
      </c>
      <c r="AA1487" s="26" t="str">
        <f t="shared" ca="1" si="35"/>
        <v/>
      </c>
      <c r="AC1487" s="26" t="str">
        <f ca="1">IFERROR(IFERROR(VLOOKUP($V1487,索引表!$L$7:$O$13,2,FALSE)*VLOOKUP(VLOOKUP($G1487,索引表!$R:$U,4,FALSE),索引表!$I$18:$L$30,2,FALSE)*VLOOKUP($U1487,索引表!E:F,2,FALSE),IF($U1487="小怪",0.738,"")),0)</f>
        <v/>
      </c>
      <c r="AD1487" s="26" t="str">
        <f ca="1">IFERROR(IFERROR(VLOOKUP($V1487,索引表!$L$7:$O$13,3,FALSE)*VLOOKUP(VLOOKUP($G1487,索引表!$R:$U,4,FALSE),索引表!$I$18:$L$30,3,FALSE)*VLOOKUP($U1487,索引表!G:H,2,FALSE)*0.3,IF($U1487="小怪",0.2,"")),0)</f>
        <v/>
      </c>
      <c r="AE1487" s="3" t="str">
        <f ca="1">IF(V1487="N08",索引表!$D$12,IFERROR(VLOOKUP(AM1487,索引表!$I$3:$J$5,2,FALSE)*VLOOKUP(AN1487,索引表!$L$7:$O$13,4,FALSE)*VLOOKUP(VLOOKUP(Y1487,索引表!$R:$U,4,FALSE),索引表!$I$18:$L$30,4,FALSE),IF(AN1487="小怪",1*3.45*0.9*0.9,"")))</f>
        <v/>
      </c>
    </row>
    <row r="1488" spans="1:31" x14ac:dyDescent="0.2">
      <c r="A1488" s="3" t="s">
        <v>1457</v>
      </c>
      <c r="B1488" s="3" t="str">
        <f t="shared" si="33"/>
        <v>P42</v>
      </c>
      <c r="C1488" s="3" t="s">
        <v>539</v>
      </c>
      <c r="D1488" s="3" t="s">
        <v>534</v>
      </c>
      <c r="E1488" t="str">
        <f t="shared" si="32"/>
        <v>M22P42U02N02</v>
      </c>
      <c r="F1488" s="26">
        <f ca="1">IFERROR(VLOOKUP(G1488,模型表!C:U,19,0),0)</f>
        <v>0</v>
      </c>
      <c r="H1488" s="26" t="str">
        <f ca="1">IFERROR(IF($F1488=0,"",(VLOOKUP(RIGHT(A1488,2)+0,难度表!B:F,3,FALSE)*K1488+N1488)),0)</f>
        <v/>
      </c>
      <c r="I1488" s="26" t="str">
        <f ca="1">IFERROR(IF($F1488=0,"",(VLOOKUP(RIGHT(B1488,2)+0,难度表!B:F,4,FALSE)*L1488+O1488)),0)</f>
        <v/>
      </c>
      <c r="J1488" s="26" t="str">
        <f ca="1">IFERROR(IF($F1488=0,"",(VLOOKUP(RIGHT(B1488,2)+0,难度表!B:F,5,FALSE)*M1488+P1488)),0)</f>
        <v/>
      </c>
      <c r="K1488" s="26" t="s">
        <v>1081</v>
      </c>
      <c r="L1488" s="26" t="s">
        <v>1081</v>
      </c>
      <c r="M1488" s="3" t="s">
        <v>1081</v>
      </c>
      <c r="N1488" s="26">
        <v>0</v>
      </c>
      <c r="O1488" s="26">
        <v>0</v>
      </c>
      <c r="P1488" s="26">
        <v>0</v>
      </c>
      <c r="Q1488" s="26">
        <v>0</v>
      </c>
      <c r="R1488" s="58" t="s">
        <v>545</v>
      </c>
      <c r="S1488" s="26">
        <v>1</v>
      </c>
      <c r="T1488" s="26">
        <v>0</v>
      </c>
      <c r="U1488" s="26">
        <f ca="1">IFERROR(VLOOKUP(G1488,模型表!$C:$T,18,FALSE),0)</f>
        <v>0</v>
      </c>
      <c r="V1488" s="26">
        <f>IFERROR(VLOOKUP(G1488,模型表!$C:$J,8,FALSE),0)</f>
        <v>0</v>
      </c>
      <c r="W1488" s="26" t="s">
        <v>1081</v>
      </c>
      <c r="X1488" s="26" t="s">
        <v>1097</v>
      </c>
      <c r="Y1488" s="26" t="str" cm="1">
        <f t="array" aca="1" ref="Y1488" ca="1">INDEX(E:E,SMALL(IF($F$2:$F$3000,ROW($2:$3000),4^8),ROW(A1487)))&amp;""</f>
        <v/>
      </c>
      <c r="Z1488" s="26" t="str">
        <f t="shared" ca="1" si="34"/>
        <v/>
      </c>
      <c r="AA1488" s="26" t="str">
        <f t="shared" ca="1" si="35"/>
        <v/>
      </c>
      <c r="AC1488" s="26" t="str">
        <f ca="1">IFERROR(IFERROR(VLOOKUP($V1488,索引表!$L$7:$O$13,2,FALSE)*VLOOKUP(VLOOKUP($G1488,索引表!$R:$U,4,FALSE),索引表!$I$18:$L$30,2,FALSE)*VLOOKUP($U1488,索引表!E:F,2,FALSE),IF($U1488="小怪",0.738,"")),0)</f>
        <v/>
      </c>
      <c r="AD1488" s="26" t="str">
        <f ca="1">IFERROR(IFERROR(VLOOKUP($V1488,索引表!$L$7:$O$13,3,FALSE)*VLOOKUP(VLOOKUP($G1488,索引表!$R:$U,4,FALSE),索引表!$I$18:$L$30,3,FALSE)*VLOOKUP($U1488,索引表!G:H,2,FALSE)*0.3,IF($U1488="小怪",0.2,"")),0)</f>
        <v/>
      </c>
      <c r="AE1488" s="3" t="str">
        <f ca="1">IF(V1488="N08",索引表!$D$12,IFERROR(VLOOKUP(AM1488,索引表!$I$3:$J$5,2,FALSE)*VLOOKUP(AN1488,索引表!$L$7:$O$13,4,FALSE)*VLOOKUP(VLOOKUP(Y1488,索引表!$R:$U,4,FALSE),索引表!$I$18:$L$30,4,FALSE),IF(AN1488="小怪",1*3.45*0.9*0.9,"")))</f>
        <v/>
      </c>
    </row>
    <row r="1489" spans="1:31" x14ac:dyDescent="0.2">
      <c r="A1489" s="3" t="s">
        <v>1457</v>
      </c>
      <c r="B1489" s="3" t="str">
        <f t="shared" si="33"/>
        <v>P42</v>
      </c>
      <c r="C1489" s="3" t="s">
        <v>539</v>
      </c>
      <c r="D1489" s="3" t="s">
        <v>535</v>
      </c>
      <c r="E1489" t="str">
        <f t="shared" si="32"/>
        <v>M22P42U02N03</v>
      </c>
      <c r="F1489" s="26">
        <f ca="1">IFERROR(VLOOKUP(G1489,模型表!C:U,19,0),0)</f>
        <v>0</v>
      </c>
      <c r="H1489" s="26" t="str">
        <f ca="1">IFERROR(IF($F1489=0,"",(VLOOKUP(RIGHT(A1489,2)+0,难度表!B:F,3,FALSE)*K1489+N1489)),0)</f>
        <v/>
      </c>
      <c r="I1489" s="26" t="str">
        <f ca="1">IFERROR(IF($F1489=0,"",(VLOOKUP(RIGHT(B1489,2)+0,难度表!B:F,4,FALSE)*L1489+O1489)),0)</f>
        <v/>
      </c>
      <c r="J1489" s="26" t="str">
        <f ca="1">IFERROR(IF($F1489=0,"",(VLOOKUP(RIGHT(B1489,2)+0,难度表!B:F,5,FALSE)*M1489+P1489)),0)</f>
        <v/>
      </c>
      <c r="K1489" s="26" t="s">
        <v>1081</v>
      </c>
      <c r="L1489" s="26" t="s">
        <v>1081</v>
      </c>
      <c r="M1489" s="3" t="s">
        <v>1081</v>
      </c>
      <c r="N1489" s="26">
        <v>0</v>
      </c>
      <c r="O1489" s="26">
        <v>0</v>
      </c>
      <c r="P1489" s="26">
        <v>0</v>
      </c>
      <c r="Q1489" s="26">
        <v>0</v>
      </c>
      <c r="R1489" s="58" t="s">
        <v>545</v>
      </c>
      <c r="S1489" s="26">
        <v>1</v>
      </c>
      <c r="T1489" s="26">
        <v>0</v>
      </c>
      <c r="U1489" s="26">
        <f ca="1">IFERROR(VLOOKUP(G1489,模型表!$C:$T,18,FALSE),0)</f>
        <v>0</v>
      </c>
      <c r="V1489" s="26">
        <f>IFERROR(VLOOKUP(G1489,模型表!$C:$J,8,FALSE),0)</f>
        <v>0</v>
      </c>
      <c r="W1489" s="26" t="s">
        <v>1081</v>
      </c>
      <c r="X1489" s="26" t="s">
        <v>1097</v>
      </c>
      <c r="Y1489" s="26" t="str" cm="1">
        <f t="array" aca="1" ref="Y1489" ca="1">INDEX(E:E,SMALL(IF($F$2:$F$3000,ROW($2:$3000),4^8),ROW(A1488)))&amp;""</f>
        <v/>
      </c>
      <c r="Z1489" s="26" t="str">
        <f t="shared" ca="1" si="34"/>
        <v/>
      </c>
      <c r="AA1489" s="26" t="str">
        <f t="shared" ca="1" si="35"/>
        <v/>
      </c>
      <c r="AC1489" s="26" t="str">
        <f ca="1">IFERROR(IFERROR(VLOOKUP($V1489,索引表!$L$7:$O$13,2,FALSE)*VLOOKUP(VLOOKUP($G1489,索引表!$R:$U,4,FALSE),索引表!$I$18:$L$30,2,FALSE)*VLOOKUP($U1489,索引表!E:F,2,FALSE),IF($U1489="小怪",0.738,"")),0)</f>
        <v/>
      </c>
      <c r="AD1489" s="26" t="str">
        <f ca="1">IFERROR(IFERROR(VLOOKUP($V1489,索引表!$L$7:$O$13,3,FALSE)*VLOOKUP(VLOOKUP($G1489,索引表!$R:$U,4,FALSE),索引表!$I$18:$L$30,3,FALSE)*VLOOKUP($U1489,索引表!G:H,2,FALSE)*0.3,IF($U1489="小怪",0.2,"")),0)</f>
        <v/>
      </c>
      <c r="AE1489" s="3" t="str">
        <f ca="1">IF(V1489="N08",索引表!$D$12,IFERROR(VLOOKUP(AM1489,索引表!$I$3:$J$5,2,FALSE)*VLOOKUP(AN1489,索引表!$L$7:$O$13,4,FALSE)*VLOOKUP(VLOOKUP(Y1489,索引表!$R:$U,4,FALSE),索引表!$I$18:$L$30,4,FALSE),IF(AN1489="小怪",1*3.45*0.9*0.9,"")))</f>
        <v/>
      </c>
    </row>
    <row r="1490" spans="1:31" x14ac:dyDescent="0.2">
      <c r="A1490" s="3" t="s">
        <v>1457</v>
      </c>
      <c r="B1490" s="3" t="str">
        <f t="shared" si="33"/>
        <v>P42</v>
      </c>
      <c r="C1490" s="3" t="s">
        <v>539</v>
      </c>
      <c r="D1490" s="3" t="s">
        <v>536</v>
      </c>
      <c r="E1490" t="str">
        <f t="shared" si="32"/>
        <v>M22P42U02N04</v>
      </c>
      <c r="F1490" s="26">
        <f ca="1">IFERROR(VLOOKUP(G1490,模型表!C:U,19,0),0)</f>
        <v>0</v>
      </c>
      <c r="H1490" s="26" t="str">
        <f ca="1">IFERROR(IF($F1490=0,"",(VLOOKUP(RIGHT(A1490,2)+0,难度表!B:F,3,FALSE)*K1490+N1490)),0)</f>
        <v/>
      </c>
      <c r="I1490" s="26" t="str">
        <f ca="1">IFERROR(IF($F1490=0,"",(VLOOKUP(RIGHT(B1490,2)+0,难度表!B:F,4,FALSE)*L1490+O1490)),0)</f>
        <v/>
      </c>
      <c r="J1490" s="26" t="str">
        <f ca="1">IFERROR(IF($F1490=0,"",(VLOOKUP(RIGHT(B1490,2)+0,难度表!B:F,5,FALSE)*M1490+P1490)),0)</f>
        <v/>
      </c>
      <c r="K1490" s="26" t="s">
        <v>1081</v>
      </c>
      <c r="L1490" s="26" t="s">
        <v>1081</v>
      </c>
      <c r="M1490" s="3" t="s">
        <v>1081</v>
      </c>
      <c r="N1490" s="26">
        <v>0</v>
      </c>
      <c r="O1490" s="26">
        <v>0</v>
      </c>
      <c r="P1490" s="26">
        <v>0</v>
      </c>
      <c r="Q1490" s="26">
        <v>0</v>
      </c>
      <c r="R1490" s="58" t="s">
        <v>545</v>
      </c>
      <c r="S1490" s="26">
        <v>1</v>
      </c>
      <c r="T1490" s="26">
        <v>0</v>
      </c>
      <c r="U1490" s="26">
        <f ca="1">IFERROR(VLOOKUP(G1490,模型表!$C:$T,18,FALSE),0)</f>
        <v>0</v>
      </c>
      <c r="V1490" s="26">
        <f>IFERROR(VLOOKUP(G1490,模型表!$C:$J,8,FALSE),0)</f>
        <v>0</v>
      </c>
      <c r="W1490" s="26" t="s">
        <v>1081</v>
      </c>
      <c r="X1490" s="26" t="s">
        <v>1097</v>
      </c>
      <c r="Y1490" s="26" t="str" cm="1">
        <f t="array" aca="1" ref="Y1490" ca="1">INDEX(E:E,SMALL(IF($F$2:$F$3000,ROW($2:$3000),4^8),ROW(A1489)))&amp;""</f>
        <v/>
      </c>
      <c r="Z1490" s="26" t="str">
        <f t="shared" ca="1" si="34"/>
        <v/>
      </c>
      <c r="AA1490" s="26" t="str">
        <f t="shared" ca="1" si="35"/>
        <v/>
      </c>
      <c r="AC1490" s="26" t="str">
        <f ca="1">IFERROR(IFERROR(VLOOKUP($V1490,索引表!$L$7:$O$13,2,FALSE)*VLOOKUP(VLOOKUP($G1490,索引表!$R:$U,4,FALSE),索引表!$I$18:$L$30,2,FALSE)*VLOOKUP($U1490,索引表!E:F,2,FALSE),IF($U1490="小怪",0.738,"")),0)</f>
        <v/>
      </c>
      <c r="AD1490" s="26" t="str">
        <f ca="1">IFERROR(IFERROR(VLOOKUP($V1490,索引表!$L$7:$O$13,3,FALSE)*VLOOKUP(VLOOKUP($G1490,索引表!$R:$U,4,FALSE),索引表!$I$18:$L$30,3,FALSE)*VLOOKUP($U1490,索引表!G:H,2,FALSE)*0.3,IF($U1490="小怪",0.2,"")),0)</f>
        <v/>
      </c>
      <c r="AE1490" s="3" t="str">
        <f ca="1">IF(V1490="N08",索引表!$D$12,IFERROR(VLOOKUP(AM1490,索引表!$I$3:$J$5,2,FALSE)*VLOOKUP(AN1490,索引表!$L$7:$O$13,4,FALSE)*VLOOKUP(VLOOKUP(Y1490,索引表!$R:$U,4,FALSE),索引表!$I$18:$L$30,4,FALSE),IF(AN1490="小怪",1*3.45*0.9*0.9,"")))</f>
        <v/>
      </c>
    </row>
    <row r="1491" spans="1:31" x14ac:dyDescent="0.2">
      <c r="A1491" s="3" t="s">
        <v>1457</v>
      </c>
      <c r="B1491" s="3" t="str">
        <f t="shared" si="33"/>
        <v>P42</v>
      </c>
      <c r="C1491" s="3" t="s">
        <v>539</v>
      </c>
      <c r="D1491" s="3" t="s">
        <v>537</v>
      </c>
      <c r="E1491" t="str">
        <f t="shared" si="32"/>
        <v>M22P42U02N05</v>
      </c>
      <c r="F1491" s="26">
        <f ca="1">IFERROR(VLOOKUP(G1491,模型表!C:U,19,0),0)</f>
        <v>0</v>
      </c>
      <c r="H1491" s="26" t="str">
        <f ca="1">IFERROR(IF($F1491=0,"",(VLOOKUP(RIGHT(A1491,2)+0,难度表!B:F,3,FALSE)*K1491+N1491)),0)</f>
        <v/>
      </c>
      <c r="I1491" s="26" t="str">
        <f ca="1">IFERROR(IF($F1491=0,"",(VLOOKUP(RIGHT(B1491,2)+0,难度表!B:F,4,FALSE)*L1491+O1491)),0)</f>
        <v/>
      </c>
      <c r="J1491" s="26" t="str">
        <f ca="1">IFERROR(IF($F1491=0,"",(VLOOKUP(RIGHT(B1491,2)+0,难度表!B:F,5,FALSE)*M1491+P1491)),0)</f>
        <v/>
      </c>
      <c r="K1491" s="26" t="s">
        <v>1081</v>
      </c>
      <c r="L1491" s="26" t="s">
        <v>1081</v>
      </c>
      <c r="M1491" s="3" t="s">
        <v>1081</v>
      </c>
      <c r="N1491" s="26">
        <v>0</v>
      </c>
      <c r="O1491" s="26">
        <v>0</v>
      </c>
      <c r="P1491" s="26">
        <v>0</v>
      </c>
      <c r="Q1491" s="26">
        <v>0</v>
      </c>
      <c r="R1491" s="58" t="s">
        <v>545</v>
      </c>
      <c r="S1491" s="26">
        <v>1</v>
      </c>
      <c r="T1491" s="26">
        <v>0</v>
      </c>
      <c r="U1491" s="26">
        <f ca="1">IFERROR(VLOOKUP(G1491,模型表!$C:$T,18,FALSE),0)</f>
        <v>0</v>
      </c>
      <c r="V1491" s="26">
        <f>IFERROR(VLOOKUP(G1491,模型表!$C:$J,8,FALSE),0)</f>
        <v>0</v>
      </c>
      <c r="W1491" s="26" t="s">
        <v>1081</v>
      </c>
      <c r="X1491" s="26" t="s">
        <v>1097</v>
      </c>
      <c r="Y1491" s="26" t="str" cm="1">
        <f t="array" aca="1" ref="Y1491" ca="1">INDEX(E:E,SMALL(IF($F$2:$F$3000,ROW($2:$3000),4^8),ROW(A1490)))&amp;""</f>
        <v/>
      </c>
      <c r="Z1491" s="26" t="str">
        <f t="shared" ca="1" si="34"/>
        <v/>
      </c>
      <c r="AA1491" s="26" t="str">
        <f t="shared" ca="1" si="35"/>
        <v/>
      </c>
      <c r="AC1491" s="26" t="str">
        <f ca="1">IFERROR(IFERROR(VLOOKUP($V1491,索引表!$L$7:$O$13,2,FALSE)*VLOOKUP(VLOOKUP($G1491,索引表!$R:$U,4,FALSE),索引表!$I$18:$L$30,2,FALSE)*VLOOKUP($U1491,索引表!E:F,2,FALSE),IF($U1491="小怪",0.738,"")),0)</f>
        <v/>
      </c>
      <c r="AD1491" s="26" t="str">
        <f ca="1">IFERROR(IFERROR(VLOOKUP($V1491,索引表!$L$7:$O$13,3,FALSE)*VLOOKUP(VLOOKUP($G1491,索引表!$R:$U,4,FALSE),索引表!$I$18:$L$30,3,FALSE)*VLOOKUP($U1491,索引表!G:H,2,FALSE)*0.3,IF($U1491="小怪",0.2,"")),0)</f>
        <v/>
      </c>
      <c r="AE1491" s="3" t="str">
        <f ca="1">IF(V1491="N08",索引表!$D$12,IFERROR(VLOOKUP(AM1491,索引表!$I$3:$J$5,2,FALSE)*VLOOKUP(AN1491,索引表!$L$7:$O$13,4,FALSE)*VLOOKUP(VLOOKUP(Y1491,索引表!$R:$U,4,FALSE),索引表!$I$18:$L$30,4,FALSE),IF(AN1491="小怪",1*3.45*0.9*0.9,"")))</f>
        <v/>
      </c>
    </row>
    <row r="1492" spans="1:31" x14ac:dyDescent="0.2">
      <c r="A1492" s="3" t="s">
        <v>1457</v>
      </c>
      <c r="B1492" s="3" t="str">
        <f t="shared" si="33"/>
        <v>P42</v>
      </c>
      <c r="C1492" s="3" t="s">
        <v>539</v>
      </c>
      <c r="D1492" s="3" t="s">
        <v>538</v>
      </c>
      <c r="E1492" t="str">
        <f t="shared" si="32"/>
        <v>M22P42U02N06</v>
      </c>
      <c r="F1492" s="26">
        <f ca="1">IFERROR(VLOOKUP(G1492,模型表!C:U,19,0),0)</f>
        <v>0</v>
      </c>
      <c r="H1492" s="26" t="str">
        <f ca="1">IFERROR(IF($F1492=0,"",(VLOOKUP(RIGHT(A1492,2)+0,难度表!B:F,3,FALSE)*K1492+N1492)),0)</f>
        <v/>
      </c>
      <c r="I1492" s="26" t="str">
        <f ca="1">IFERROR(IF($F1492=0,"",(VLOOKUP(RIGHT(B1492,2)+0,难度表!B:F,4,FALSE)*L1492+O1492)),0)</f>
        <v/>
      </c>
      <c r="J1492" s="26" t="str">
        <f ca="1">IFERROR(IF($F1492=0,"",(VLOOKUP(RIGHT(B1492,2)+0,难度表!B:F,5,FALSE)*M1492+P1492)),0)</f>
        <v/>
      </c>
      <c r="K1492" s="26" t="s">
        <v>1081</v>
      </c>
      <c r="L1492" s="26" t="s">
        <v>1081</v>
      </c>
      <c r="M1492" s="3" t="s">
        <v>1081</v>
      </c>
      <c r="N1492" s="26">
        <v>0</v>
      </c>
      <c r="O1492" s="26">
        <v>0</v>
      </c>
      <c r="P1492" s="26">
        <v>0</v>
      </c>
      <c r="Q1492" s="26">
        <v>0</v>
      </c>
      <c r="R1492" s="58" t="s">
        <v>545</v>
      </c>
      <c r="S1492" s="26">
        <v>1</v>
      </c>
      <c r="T1492" s="26">
        <v>0</v>
      </c>
      <c r="U1492" s="26">
        <f ca="1">IFERROR(VLOOKUP(G1492,模型表!$C:$T,18,FALSE),0)</f>
        <v>0</v>
      </c>
      <c r="V1492" s="26">
        <f>IFERROR(VLOOKUP(G1492,模型表!$C:$J,8,FALSE),0)</f>
        <v>0</v>
      </c>
      <c r="W1492" s="26" t="s">
        <v>1081</v>
      </c>
      <c r="X1492" s="26" t="s">
        <v>1097</v>
      </c>
      <c r="Y1492" s="26" t="str" cm="1">
        <f t="array" aca="1" ref="Y1492" ca="1">INDEX(E:E,SMALL(IF($F$2:$F$3000,ROW($2:$3000),4^8),ROW(A1491)))&amp;""</f>
        <v/>
      </c>
      <c r="Z1492" s="26" t="str">
        <f t="shared" ca="1" si="34"/>
        <v/>
      </c>
      <c r="AA1492" s="26" t="str">
        <f t="shared" ca="1" si="35"/>
        <v/>
      </c>
      <c r="AC1492" s="26" t="str">
        <f ca="1">IFERROR(IFERROR(VLOOKUP($V1492,索引表!$L$7:$O$13,2,FALSE)*VLOOKUP(VLOOKUP($G1492,索引表!$R:$U,4,FALSE),索引表!$I$18:$L$30,2,FALSE)*VLOOKUP($U1492,索引表!E:F,2,FALSE),IF($U1492="小怪",0.738,"")),0)</f>
        <v/>
      </c>
      <c r="AD1492" s="26" t="str">
        <f ca="1">IFERROR(IFERROR(VLOOKUP($V1492,索引表!$L$7:$O$13,3,FALSE)*VLOOKUP(VLOOKUP($G1492,索引表!$R:$U,4,FALSE),索引表!$I$18:$L$30,3,FALSE)*VLOOKUP($U1492,索引表!G:H,2,FALSE)*0.3,IF($U1492="小怪",0.2,"")),0)</f>
        <v/>
      </c>
      <c r="AE1492" s="3" t="str">
        <f ca="1">IF(V1492="N08",索引表!$D$12,IFERROR(VLOOKUP(AM1492,索引表!$I$3:$J$5,2,FALSE)*VLOOKUP(AN1492,索引表!$L$7:$O$13,4,FALSE)*VLOOKUP(VLOOKUP(Y1492,索引表!$R:$U,4,FALSE),索引表!$I$18:$L$30,4,FALSE),IF(AN1492="小怪",1*3.45*0.9*0.9,"")))</f>
        <v/>
      </c>
    </row>
    <row r="1493" spans="1:31" x14ac:dyDescent="0.2">
      <c r="A1493" s="3" t="s">
        <v>1457</v>
      </c>
      <c r="B1493" s="3" t="str">
        <f t="shared" si="33"/>
        <v>P42</v>
      </c>
      <c r="C1493" s="3" t="s">
        <v>539</v>
      </c>
      <c r="D1493" s="3" t="s">
        <v>542</v>
      </c>
      <c r="E1493" t="str">
        <f t="shared" si="32"/>
        <v>M22P42U02N07</v>
      </c>
      <c r="F1493" s="26">
        <f ca="1">IFERROR(VLOOKUP(G1493,模型表!C:U,19,0),0)</f>
        <v>0</v>
      </c>
      <c r="H1493" s="26" t="str">
        <f ca="1">IFERROR(IF($F1493=0,"",(VLOOKUP(RIGHT(A1493,2)+0,难度表!B:F,3,FALSE)*K1493+N1493)),0)</f>
        <v/>
      </c>
      <c r="I1493" s="26" t="str">
        <f ca="1">IFERROR(IF($F1493=0,"",(VLOOKUP(RIGHT(B1493,2)+0,难度表!B:F,4,FALSE)*L1493+O1493)),0)</f>
        <v/>
      </c>
      <c r="J1493" s="26" t="str">
        <f ca="1">IFERROR(IF($F1493=0,"",(VLOOKUP(RIGHT(B1493,2)+0,难度表!B:F,5,FALSE)*M1493+P1493)),0)</f>
        <v/>
      </c>
      <c r="K1493" s="26" t="s">
        <v>1081</v>
      </c>
      <c r="L1493" s="26" t="s">
        <v>1081</v>
      </c>
      <c r="M1493" s="3" t="s">
        <v>1081</v>
      </c>
      <c r="N1493" s="26">
        <v>0</v>
      </c>
      <c r="O1493" s="26">
        <v>0</v>
      </c>
      <c r="P1493" s="26">
        <v>0</v>
      </c>
      <c r="Q1493" s="26">
        <v>0</v>
      </c>
      <c r="R1493" s="58" t="s">
        <v>545</v>
      </c>
      <c r="S1493" s="26">
        <v>1</v>
      </c>
      <c r="T1493" s="26">
        <v>0</v>
      </c>
      <c r="U1493" s="26">
        <f ca="1">IFERROR(VLOOKUP(G1493,模型表!$C:$T,18,FALSE),0)</f>
        <v>0</v>
      </c>
      <c r="V1493" s="26">
        <f>IFERROR(VLOOKUP(G1493,模型表!$C:$J,8,FALSE),0)</f>
        <v>0</v>
      </c>
      <c r="W1493" s="26" t="s">
        <v>1081</v>
      </c>
      <c r="X1493" s="26" t="s">
        <v>1097</v>
      </c>
      <c r="Y1493" s="26" t="str" cm="1">
        <f t="array" aca="1" ref="Y1493" ca="1">INDEX(E:E,SMALL(IF($F$2:$F$3000,ROW($2:$3000),4^8),ROW(A1492)))&amp;""</f>
        <v/>
      </c>
      <c r="Z1493" s="26" t="str">
        <f t="shared" ca="1" si="34"/>
        <v/>
      </c>
      <c r="AA1493" s="26" t="str">
        <f t="shared" ca="1" si="35"/>
        <v/>
      </c>
      <c r="AC1493" s="26" t="str">
        <f ca="1">IFERROR(IFERROR(VLOOKUP($V1493,索引表!$L$7:$O$13,2,FALSE)*VLOOKUP(VLOOKUP($G1493,索引表!$R:$U,4,FALSE),索引表!$I$18:$L$30,2,FALSE)*VLOOKUP($U1493,索引表!E:F,2,FALSE),IF($U1493="小怪",0.738,"")),0)</f>
        <v/>
      </c>
      <c r="AD1493" s="26" t="str">
        <f ca="1">IFERROR(IFERROR(VLOOKUP($V1493,索引表!$L$7:$O$13,3,FALSE)*VLOOKUP(VLOOKUP($G1493,索引表!$R:$U,4,FALSE),索引表!$I$18:$L$30,3,FALSE)*VLOOKUP($U1493,索引表!G:H,2,FALSE)*0.3,IF($U1493="小怪",0.2,"")),0)</f>
        <v/>
      </c>
      <c r="AE1493" s="3" t="str">
        <f ca="1">IF(V1493="N08",索引表!$D$12,IFERROR(VLOOKUP(AM1493,索引表!$I$3:$J$5,2,FALSE)*VLOOKUP(AN1493,索引表!$L$7:$O$13,4,FALSE)*VLOOKUP(VLOOKUP(Y1493,索引表!$R:$U,4,FALSE),索引表!$I$18:$L$30,4,FALSE),IF(AN1493="小怪",1*3.45*0.9*0.9,"")))</f>
        <v/>
      </c>
    </row>
    <row r="1494" spans="1:31" x14ac:dyDescent="0.2">
      <c r="A1494" s="3" t="s">
        <v>1457</v>
      </c>
      <c r="B1494" s="3" t="str">
        <f t="shared" si="33"/>
        <v>P42</v>
      </c>
      <c r="C1494" s="3" t="s">
        <v>539</v>
      </c>
      <c r="D1494" s="3" t="s">
        <v>543</v>
      </c>
      <c r="E1494" t="str">
        <f t="shared" si="32"/>
        <v>M22P42U02N08</v>
      </c>
      <c r="F1494" s="26">
        <f ca="1">IFERROR(VLOOKUP(G1494,模型表!C:U,19,0),0)</f>
        <v>0</v>
      </c>
      <c r="H1494" s="26" t="str">
        <f ca="1">IFERROR(IF($F1494=0,"",(VLOOKUP(RIGHT(A1494,2)+0,难度表!B:F,3,FALSE)*K1494+N1494)),0)</f>
        <v/>
      </c>
      <c r="I1494" s="26" t="str">
        <f ca="1">IFERROR(IF($F1494=0,"",(VLOOKUP(RIGHT(B1494,2)+0,难度表!B:F,4,FALSE)*L1494+O1494)),0)</f>
        <v/>
      </c>
      <c r="J1494" s="26" t="str">
        <f ca="1">IFERROR(IF($F1494=0,"",(VLOOKUP(RIGHT(B1494,2)+0,难度表!B:F,5,FALSE)*M1494+P1494)),0)</f>
        <v/>
      </c>
      <c r="K1494" s="26" t="s">
        <v>1081</v>
      </c>
      <c r="L1494" s="26" t="s">
        <v>1081</v>
      </c>
      <c r="M1494" s="3"/>
      <c r="N1494" s="26">
        <v>0</v>
      </c>
      <c r="O1494" s="26">
        <v>0</v>
      </c>
      <c r="P1494" s="26">
        <v>0</v>
      </c>
      <c r="Q1494" s="26">
        <v>0</v>
      </c>
      <c r="R1494" s="59" t="s">
        <v>845</v>
      </c>
      <c r="S1494" s="26">
        <v>1</v>
      </c>
      <c r="T1494" s="26">
        <v>0</v>
      </c>
      <c r="U1494" s="26">
        <f ca="1">IFERROR(VLOOKUP(G1494,模型表!$C:$T,18,FALSE),0)</f>
        <v>0</v>
      </c>
      <c r="V1494" s="26">
        <f>IFERROR(VLOOKUP(G1494,模型表!$C:$J,8,FALSE),0)</f>
        <v>0</v>
      </c>
      <c r="W1494" s="26" t="s">
        <v>1081</v>
      </c>
      <c r="X1494" s="26" t="s">
        <v>1097</v>
      </c>
      <c r="Y1494" s="26" t="str" cm="1">
        <f t="array" aca="1" ref="Y1494" ca="1">INDEX(E:E,SMALL(IF($F$2:$F$3000,ROW($2:$3000),4^8),ROW(A1493)))&amp;""</f>
        <v/>
      </c>
      <c r="Z1494" s="26" t="str">
        <f t="shared" ca="1" si="34"/>
        <v/>
      </c>
      <c r="AA1494" s="26" t="str">
        <f t="shared" ca="1" si="35"/>
        <v/>
      </c>
      <c r="AC1494" s="26" t="str">
        <f ca="1">IFERROR(IFERROR(VLOOKUP($V1494,索引表!$L$7:$O$13,2,FALSE)*VLOOKUP(VLOOKUP($G1494,索引表!$R:$U,4,FALSE),索引表!$I$18:$L$30,2,FALSE)*VLOOKUP($U1494,索引表!E:F,2,FALSE),IF($U1494="小怪",0.738,"")),0)</f>
        <v/>
      </c>
      <c r="AD1494" s="26" t="str">
        <f ca="1">IFERROR(IFERROR(VLOOKUP($V1494,索引表!$L$7:$O$13,3,FALSE)*VLOOKUP(VLOOKUP($G1494,索引表!$R:$U,4,FALSE),索引表!$I$18:$L$30,3,FALSE)*VLOOKUP($U1494,索引表!G:H,2,FALSE)*0.3,IF($U1494="小怪",0.2,"")),0)</f>
        <v/>
      </c>
      <c r="AE1494" s="3"/>
    </row>
    <row r="1495" spans="1:31" x14ac:dyDescent="0.2">
      <c r="A1495" s="3" t="s">
        <v>1457</v>
      </c>
      <c r="B1495" s="3" t="str">
        <f t="shared" si="33"/>
        <v>P42</v>
      </c>
      <c r="C1495" s="3" t="s">
        <v>539</v>
      </c>
      <c r="D1495" s="3" t="s">
        <v>544</v>
      </c>
      <c r="E1495" t="str">
        <f t="shared" si="32"/>
        <v>M22P42U02N09</v>
      </c>
      <c r="F1495" s="26">
        <f ca="1">IFERROR(VLOOKUP(G1495,模型表!C:U,19,0),0)</f>
        <v>0</v>
      </c>
      <c r="H1495" s="26" t="str">
        <f ca="1">IFERROR(IF($F1495=0,"",(VLOOKUP(RIGHT(A1495,2)+0,难度表!B:F,3,FALSE)*K1495+N1495)),0)</f>
        <v/>
      </c>
      <c r="I1495" s="26" t="str">
        <f ca="1">IFERROR(IF($F1495=0,"",(VLOOKUP(RIGHT(B1495,2)+0,难度表!B:F,4,FALSE)*L1495+O1495)),0)</f>
        <v/>
      </c>
      <c r="J1495" s="26" t="str">
        <f ca="1">IFERROR(IF($F1495=0,"",(VLOOKUP(RIGHT(B1495,2)+0,难度表!B:F,5,FALSE)*M1495+P1495)),0)</f>
        <v/>
      </c>
      <c r="K1495" s="26" t="s">
        <v>1081</v>
      </c>
      <c r="L1495" s="26" t="s">
        <v>1081</v>
      </c>
      <c r="M1495" s="3" t="s">
        <v>1081</v>
      </c>
      <c r="N1495" s="26">
        <v>0</v>
      </c>
      <c r="O1495" s="26">
        <v>0</v>
      </c>
      <c r="P1495" s="26">
        <v>0</v>
      </c>
      <c r="Q1495" s="26">
        <v>0</v>
      </c>
      <c r="R1495" s="58" t="s">
        <v>545</v>
      </c>
      <c r="S1495" s="26">
        <v>1</v>
      </c>
      <c r="T1495" s="26">
        <v>0</v>
      </c>
      <c r="U1495" s="26">
        <f ca="1">IFERROR(VLOOKUP(G1495,模型表!$C:$T,18,FALSE),0)</f>
        <v>0</v>
      </c>
      <c r="V1495" s="26">
        <f>IFERROR(VLOOKUP(G1495,模型表!$C:$J,8,FALSE),0)</f>
        <v>0</v>
      </c>
      <c r="W1495" s="26" t="s">
        <v>1081</v>
      </c>
      <c r="X1495" s="26" t="s">
        <v>1097</v>
      </c>
      <c r="Y1495" s="26" t="str" cm="1">
        <f t="array" aca="1" ref="Y1495" ca="1">INDEX(E:E,SMALL(IF($F$2:$F$3000,ROW($2:$3000),4^8),ROW(A1494)))&amp;""</f>
        <v/>
      </c>
      <c r="Z1495" s="26" t="str">
        <f t="shared" ca="1" si="34"/>
        <v/>
      </c>
      <c r="AA1495" s="26" t="str">
        <f t="shared" ca="1" si="35"/>
        <v/>
      </c>
      <c r="AC1495" s="26" t="str">
        <f ca="1">IFERROR(IFERROR(VLOOKUP($V1495,索引表!$L$7:$O$13,2,FALSE)*VLOOKUP(VLOOKUP($G1495,索引表!$R:$U,4,FALSE),索引表!$I$18:$L$30,2,FALSE)*VLOOKUP($U1495,索引表!E:F,2,FALSE),IF($U1495="小怪",0.738,"")),0)</f>
        <v/>
      </c>
      <c r="AD1495" s="26" t="str">
        <f ca="1">IFERROR(IFERROR(VLOOKUP($V1495,索引表!$L$7:$O$13,3,FALSE)*VLOOKUP(VLOOKUP($G1495,索引表!$R:$U,4,FALSE),索引表!$I$18:$L$30,3,FALSE)*VLOOKUP($U1495,索引表!G:H,2,FALSE)*0.3,IF($U1495="小怪",0.2,"")),0)</f>
        <v/>
      </c>
      <c r="AE1495" s="3" t="str">
        <f ca="1">IF(V1495="N08",索引表!$D$12,IFERROR(VLOOKUP(AM1495,索引表!$I$3:$J$5,2,FALSE)*VLOOKUP(AN1495,索引表!$L$7:$O$13,4,FALSE)*VLOOKUP(VLOOKUP(Y1495,索引表!$R:$U,4,FALSE),索引表!$I$18:$L$30,4,FALSE),IF(AN1495="小怪",1*3.45*0.9*0.9,"")))</f>
        <v/>
      </c>
    </row>
    <row r="1496" spans="1:31" x14ac:dyDescent="0.2">
      <c r="A1496" s="3" t="s">
        <v>1457</v>
      </c>
      <c r="B1496" s="3" t="str">
        <f t="shared" si="33"/>
        <v>P42</v>
      </c>
      <c r="C1496" s="3" t="s">
        <v>540</v>
      </c>
      <c r="D1496" s="3" t="s">
        <v>533</v>
      </c>
      <c r="E1496" t="str">
        <f t="shared" si="32"/>
        <v>M22P42U03N01</v>
      </c>
      <c r="F1496" s="26">
        <f ca="1">IFERROR(VLOOKUP(G1496,模型表!C:U,19,0),0)</f>
        <v>0</v>
      </c>
      <c r="H1496" s="26" t="str">
        <f ca="1">IFERROR(IF($F1496=0,"",(VLOOKUP(RIGHT(A1496,2)+0,难度表!B:F,3,FALSE)*K1496+N1496)),0)</f>
        <v/>
      </c>
      <c r="I1496" s="26" t="str">
        <f ca="1">IFERROR(IF($F1496=0,"",(VLOOKUP(RIGHT(B1496,2)+0,难度表!B:F,4,FALSE)*L1496+O1496)),0)</f>
        <v/>
      </c>
      <c r="J1496" s="26" t="str">
        <f ca="1">IFERROR(IF($F1496=0,"",(VLOOKUP(RIGHT(B1496,2)+0,难度表!B:F,5,FALSE)*M1496+P1496)),0)</f>
        <v/>
      </c>
      <c r="K1496" s="26" t="s">
        <v>1081</v>
      </c>
      <c r="L1496" s="26" t="s">
        <v>1081</v>
      </c>
      <c r="M1496" s="3" t="s">
        <v>1081</v>
      </c>
      <c r="N1496" s="26">
        <v>0</v>
      </c>
      <c r="O1496" s="26">
        <v>0</v>
      </c>
      <c r="P1496" s="26">
        <v>0</v>
      </c>
      <c r="Q1496" s="26">
        <v>0</v>
      </c>
      <c r="R1496" s="58" t="s">
        <v>545</v>
      </c>
      <c r="S1496" s="26">
        <v>1</v>
      </c>
      <c r="T1496" s="26">
        <v>0</v>
      </c>
      <c r="U1496" s="26">
        <f ca="1">IFERROR(VLOOKUP(G1496,模型表!$C:$T,18,FALSE),0)</f>
        <v>0</v>
      </c>
      <c r="V1496" s="26">
        <f>IFERROR(VLOOKUP(G1496,模型表!$C:$J,8,FALSE),0)</f>
        <v>0</v>
      </c>
      <c r="W1496" s="26" t="s">
        <v>1081</v>
      </c>
      <c r="X1496" s="26" t="s">
        <v>1097</v>
      </c>
      <c r="Y1496" s="26" t="str" cm="1">
        <f t="array" aca="1" ref="Y1496" ca="1">INDEX(E:E,SMALL(IF($F$2:$F$3000,ROW($2:$3000),4^8),ROW(A1495)))&amp;""</f>
        <v/>
      </c>
      <c r="Z1496" s="26" t="str">
        <f t="shared" ca="1" si="34"/>
        <v/>
      </c>
      <c r="AA1496" s="26" t="str">
        <f t="shared" ca="1" si="35"/>
        <v/>
      </c>
      <c r="AC1496" s="26" t="str">
        <f ca="1">IFERROR(IFERROR(VLOOKUP($V1496,索引表!$L$7:$O$13,2,FALSE)*VLOOKUP(VLOOKUP($G1496,索引表!$R:$U,4,FALSE),索引表!$I$18:$L$30,2,FALSE)*VLOOKUP($U1496,索引表!E:F,2,FALSE),IF($U1496="小怪",0.738,"")),0)</f>
        <v/>
      </c>
      <c r="AD1496" s="26" t="str">
        <f ca="1">IFERROR(IFERROR(VLOOKUP($V1496,索引表!$L$7:$O$13,3,FALSE)*VLOOKUP(VLOOKUP($G1496,索引表!$R:$U,4,FALSE),索引表!$I$18:$L$30,3,FALSE)*VLOOKUP($U1496,索引表!G:H,2,FALSE)*0.3,IF($U1496="小怪",0.2,"")),0)</f>
        <v/>
      </c>
      <c r="AE1496" s="3" t="str">
        <f ca="1">IF(V1496="N08",索引表!$D$12,IFERROR(VLOOKUP(AM1496,索引表!$I$3:$J$5,2,FALSE)*VLOOKUP(AN1496,索引表!$L$7:$O$13,4,FALSE)*VLOOKUP(VLOOKUP(Y1496,索引表!$R:$U,4,FALSE),索引表!$I$18:$L$30,4,FALSE),IF(AN1496="小怪",1*3.45*0.9*0.9,"")))</f>
        <v/>
      </c>
    </row>
    <row r="1497" spans="1:31" x14ac:dyDescent="0.2">
      <c r="A1497" s="3" t="s">
        <v>1457</v>
      </c>
      <c r="B1497" s="3" t="str">
        <f t="shared" si="33"/>
        <v>P42</v>
      </c>
      <c r="C1497" s="3" t="s">
        <v>540</v>
      </c>
      <c r="D1497" s="3" t="s">
        <v>534</v>
      </c>
      <c r="E1497" t="str">
        <f t="shared" si="32"/>
        <v>M22P42U03N02</v>
      </c>
      <c r="F1497" s="26">
        <f ca="1">IFERROR(VLOOKUP(G1497,模型表!C:U,19,0),0)</f>
        <v>0</v>
      </c>
      <c r="H1497" s="26" t="str">
        <f ca="1">IFERROR(IF($F1497=0,"",(VLOOKUP(RIGHT(A1497,2)+0,难度表!B:F,3,FALSE)*K1497+N1497)),0)</f>
        <v/>
      </c>
      <c r="I1497" s="26" t="str">
        <f ca="1">IFERROR(IF($F1497=0,"",(VLOOKUP(RIGHT(B1497,2)+0,难度表!B:F,4,FALSE)*L1497+O1497)),0)</f>
        <v/>
      </c>
      <c r="J1497" s="26" t="str">
        <f ca="1">IFERROR(IF($F1497=0,"",(VLOOKUP(RIGHT(B1497,2)+0,难度表!B:F,5,FALSE)*M1497+P1497)),0)</f>
        <v/>
      </c>
      <c r="K1497" s="26" t="s">
        <v>1081</v>
      </c>
      <c r="L1497" s="26" t="s">
        <v>1081</v>
      </c>
      <c r="M1497" s="3" t="s">
        <v>1081</v>
      </c>
      <c r="N1497" s="26">
        <v>0</v>
      </c>
      <c r="O1497" s="26">
        <v>0</v>
      </c>
      <c r="P1497" s="26">
        <v>0</v>
      </c>
      <c r="Q1497" s="26">
        <v>0</v>
      </c>
      <c r="R1497" s="58" t="s">
        <v>545</v>
      </c>
      <c r="S1497" s="26">
        <v>1</v>
      </c>
      <c r="T1497" s="26">
        <v>0</v>
      </c>
      <c r="U1497" s="26">
        <f ca="1">IFERROR(VLOOKUP(G1497,模型表!$C:$T,18,FALSE),0)</f>
        <v>0</v>
      </c>
      <c r="V1497" s="26">
        <f>IFERROR(VLOOKUP(G1497,模型表!$C:$J,8,FALSE),0)</f>
        <v>0</v>
      </c>
      <c r="W1497" s="26" t="s">
        <v>1081</v>
      </c>
      <c r="X1497" s="26" t="s">
        <v>1097</v>
      </c>
      <c r="Y1497" s="26" t="str" cm="1">
        <f t="array" aca="1" ref="Y1497" ca="1">INDEX(E:E,SMALL(IF($F$2:$F$3000,ROW($2:$3000),4^8),ROW(A1496)))&amp;""</f>
        <v/>
      </c>
      <c r="Z1497" s="26" t="str">
        <f t="shared" ca="1" si="34"/>
        <v/>
      </c>
      <c r="AA1497" s="26" t="str">
        <f t="shared" ca="1" si="35"/>
        <v/>
      </c>
      <c r="AC1497" s="26" t="str">
        <f ca="1">IFERROR(IFERROR(VLOOKUP($V1497,索引表!$L$7:$O$13,2,FALSE)*VLOOKUP(VLOOKUP($G1497,索引表!$R:$U,4,FALSE),索引表!$I$18:$L$30,2,FALSE)*VLOOKUP($U1497,索引表!E:F,2,FALSE),IF($U1497="小怪",0.738,"")),0)</f>
        <v/>
      </c>
      <c r="AD1497" s="26" t="str">
        <f ca="1">IFERROR(IFERROR(VLOOKUP($V1497,索引表!$L$7:$O$13,3,FALSE)*VLOOKUP(VLOOKUP($G1497,索引表!$R:$U,4,FALSE),索引表!$I$18:$L$30,3,FALSE)*VLOOKUP($U1497,索引表!G:H,2,FALSE)*0.3,IF($U1497="小怪",0.2,"")),0)</f>
        <v/>
      </c>
      <c r="AE1497" s="3" t="str">
        <f ca="1">IF(V1497="N08",索引表!$D$12,IFERROR(VLOOKUP(AM1497,索引表!$I$3:$J$5,2,FALSE)*VLOOKUP(AN1497,索引表!$L$7:$O$13,4,FALSE)*VLOOKUP(VLOOKUP(Y1497,索引表!$R:$U,4,FALSE),索引表!$I$18:$L$30,4,FALSE),IF(AN1497="小怪",1*3.45*0.9*0.9,"")))</f>
        <v/>
      </c>
    </row>
    <row r="1498" spans="1:31" x14ac:dyDescent="0.2">
      <c r="A1498" s="3" t="s">
        <v>1457</v>
      </c>
      <c r="B1498" s="3" t="str">
        <f t="shared" si="33"/>
        <v>P42</v>
      </c>
      <c r="C1498" s="3" t="s">
        <v>540</v>
      </c>
      <c r="D1498" s="3" t="s">
        <v>535</v>
      </c>
      <c r="E1498" t="str">
        <f t="shared" si="32"/>
        <v>M22P42U03N03</v>
      </c>
      <c r="F1498" s="26">
        <f ca="1">IFERROR(VLOOKUP(G1498,模型表!C:U,19,0),0)</f>
        <v>0</v>
      </c>
      <c r="H1498" s="26" t="str">
        <f ca="1">IFERROR(IF($F1498=0,"",(VLOOKUP(RIGHT(A1498,2)+0,难度表!B:F,3,FALSE)*K1498+N1498)),0)</f>
        <v/>
      </c>
      <c r="I1498" s="26" t="str">
        <f ca="1">IFERROR(IF($F1498=0,"",(VLOOKUP(RIGHT(B1498,2)+0,难度表!B:F,4,FALSE)*L1498+O1498)),0)</f>
        <v/>
      </c>
      <c r="J1498" s="26" t="str">
        <f ca="1">IFERROR(IF($F1498=0,"",(VLOOKUP(RIGHT(B1498,2)+0,难度表!B:F,5,FALSE)*M1498+P1498)),0)</f>
        <v/>
      </c>
      <c r="K1498" s="26" t="s">
        <v>1081</v>
      </c>
      <c r="L1498" s="26" t="s">
        <v>1081</v>
      </c>
      <c r="M1498" s="3" t="s">
        <v>1081</v>
      </c>
      <c r="N1498" s="26">
        <v>0</v>
      </c>
      <c r="O1498" s="26">
        <v>0</v>
      </c>
      <c r="P1498" s="26">
        <v>0</v>
      </c>
      <c r="Q1498" s="26">
        <v>0</v>
      </c>
      <c r="R1498" s="58" t="s">
        <v>545</v>
      </c>
      <c r="S1498" s="26">
        <v>1</v>
      </c>
      <c r="T1498" s="26">
        <v>0</v>
      </c>
      <c r="U1498" s="26">
        <f ca="1">IFERROR(VLOOKUP(G1498,模型表!$C:$T,18,FALSE),0)</f>
        <v>0</v>
      </c>
      <c r="V1498" s="26">
        <f>IFERROR(VLOOKUP(G1498,模型表!$C:$J,8,FALSE),0)</f>
        <v>0</v>
      </c>
      <c r="W1498" s="26" t="s">
        <v>1081</v>
      </c>
      <c r="X1498" s="26" t="s">
        <v>1097</v>
      </c>
      <c r="Y1498" s="26" t="str" cm="1">
        <f t="array" aca="1" ref="Y1498" ca="1">INDEX(E:E,SMALL(IF($F$2:$F$3000,ROW($2:$3000),4^8),ROW(A1497)))&amp;""</f>
        <v/>
      </c>
      <c r="Z1498" s="26" t="str">
        <f t="shared" ca="1" si="34"/>
        <v/>
      </c>
      <c r="AA1498" s="26" t="str">
        <f t="shared" ca="1" si="35"/>
        <v/>
      </c>
      <c r="AC1498" s="26" t="str">
        <f ca="1">IFERROR(IFERROR(VLOOKUP($V1498,索引表!$L$7:$O$13,2,FALSE)*VLOOKUP(VLOOKUP($G1498,索引表!$R:$U,4,FALSE),索引表!$I$18:$L$30,2,FALSE)*VLOOKUP($U1498,索引表!E:F,2,FALSE),IF($U1498="小怪",0.738,"")),0)</f>
        <v/>
      </c>
      <c r="AD1498" s="26" t="str">
        <f ca="1">IFERROR(IFERROR(VLOOKUP($V1498,索引表!$L$7:$O$13,3,FALSE)*VLOOKUP(VLOOKUP($G1498,索引表!$R:$U,4,FALSE),索引表!$I$18:$L$30,3,FALSE)*VLOOKUP($U1498,索引表!G:H,2,FALSE)*0.3,IF($U1498="小怪",0.2,"")),0)</f>
        <v/>
      </c>
      <c r="AE1498" s="3" t="str">
        <f ca="1">IF(V1498="N08",索引表!$D$12,IFERROR(VLOOKUP(AM1498,索引表!$I$3:$J$5,2,FALSE)*VLOOKUP(AN1498,索引表!$L$7:$O$13,4,FALSE)*VLOOKUP(VLOOKUP(Y1498,索引表!$R:$U,4,FALSE),索引表!$I$18:$L$30,4,FALSE),IF(AN1498="小怪",1*3.45*0.9*0.9,"")))</f>
        <v/>
      </c>
    </row>
    <row r="1499" spans="1:31" x14ac:dyDescent="0.2">
      <c r="A1499" s="3" t="s">
        <v>1457</v>
      </c>
      <c r="B1499" s="3" t="str">
        <f t="shared" si="33"/>
        <v>P42</v>
      </c>
      <c r="C1499" s="3" t="s">
        <v>540</v>
      </c>
      <c r="D1499" s="3" t="s">
        <v>536</v>
      </c>
      <c r="E1499" t="str">
        <f t="shared" si="32"/>
        <v>M22P42U03N04</v>
      </c>
      <c r="F1499" s="26">
        <f ca="1">IFERROR(VLOOKUP(G1499,模型表!C:U,19,0),0)</f>
        <v>0</v>
      </c>
      <c r="H1499" s="26" t="str">
        <f ca="1">IFERROR(IF($F1499=0,"",(VLOOKUP(RIGHT(A1499,2)+0,难度表!B:F,3,FALSE)*K1499+N1499)),0)</f>
        <v/>
      </c>
      <c r="I1499" s="26" t="str">
        <f ca="1">IFERROR(IF($F1499=0,"",(VLOOKUP(RIGHT(B1499,2)+0,难度表!B:F,4,FALSE)*L1499+O1499)),0)</f>
        <v/>
      </c>
      <c r="J1499" s="26" t="str">
        <f ca="1">IFERROR(IF($F1499=0,"",(VLOOKUP(RIGHT(B1499,2)+0,难度表!B:F,5,FALSE)*M1499+P1499)),0)</f>
        <v/>
      </c>
      <c r="K1499" s="26" t="s">
        <v>1081</v>
      </c>
      <c r="L1499" s="26" t="s">
        <v>1081</v>
      </c>
      <c r="M1499" s="3" t="s">
        <v>1081</v>
      </c>
      <c r="N1499" s="26">
        <v>0</v>
      </c>
      <c r="O1499" s="26">
        <v>0</v>
      </c>
      <c r="P1499" s="26">
        <v>0</v>
      </c>
      <c r="Q1499" s="26">
        <v>0</v>
      </c>
      <c r="R1499" s="58" t="s">
        <v>545</v>
      </c>
      <c r="S1499" s="26">
        <v>1</v>
      </c>
      <c r="T1499" s="26">
        <v>0</v>
      </c>
      <c r="U1499" s="26">
        <f ca="1">IFERROR(VLOOKUP(G1499,模型表!$C:$T,18,FALSE),0)</f>
        <v>0</v>
      </c>
      <c r="V1499" s="26">
        <f>IFERROR(VLOOKUP(G1499,模型表!$C:$J,8,FALSE),0)</f>
        <v>0</v>
      </c>
      <c r="W1499" s="26" t="s">
        <v>1081</v>
      </c>
      <c r="X1499" s="26" t="s">
        <v>1097</v>
      </c>
      <c r="Y1499" s="26" t="str" cm="1">
        <f t="array" aca="1" ref="Y1499" ca="1">INDEX(E:E,SMALL(IF($F$2:$F$3000,ROW($2:$3000),4^8),ROW(A1498)))&amp;""</f>
        <v/>
      </c>
      <c r="Z1499" s="26" t="str">
        <f t="shared" ca="1" si="34"/>
        <v/>
      </c>
      <c r="AA1499" s="26" t="str">
        <f t="shared" ca="1" si="35"/>
        <v/>
      </c>
      <c r="AC1499" s="26" t="str">
        <f ca="1">IFERROR(IFERROR(VLOOKUP($V1499,索引表!$L$7:$O$13,2,FALSE)*VLOOKUP(VLOOKUP($G1499,索引表!$R:$U,4,FALSE),索引表!$I$18:$L$30,2,FALSE)*VLOOKUP($U1499,索引表!E:F,2,FALSE),IF($U1499="小怪",0.738,"")),0)</f>
        <v/>
      </c>
      <c r="AD1499" s="26" t="str">
        <f ca="1">IFERROR(IFERROR(VLOOKUP($V1499,索引表!$L$7:$O$13,3,FALSE)*VLOOKUP(VLOOKUP($G1499,索引表!$R:$U,4,FALSE),索引表!$I$18:$L$30,3,FALSE)*VLOOKUP($U1499,索引表!G:H,2,FALSE)*0.3,IF($U1499="小怪",0.2,"")),0)</f>
        <v/>
      </c>
      <c r="AE1499" s="3" t="str">
        <f ca="1">IF(V1499="N08",索引表!$D$12,IFERROR(VLOOKUP(AM1499,索引表!$I$3:$J$5,2,FALSE)*VLOOKUP(AN1499,索引表!$L$7:$O$13,4,FALSE)*VLOOKUP(VLOOKUP(Y1499,索引表!$R:$U,4,FALSE),索引表!$I$18:$L$30,4,FALSE),IF(AN1499="小怪",1*3.45*0.9*0.9,"")))</f>
        <v/>
      </c>
    </row>
    <row r="1500" spans="1:31" x14ac:dyDescent="0.2">
      <c r="A1500" s="3" t="s">
        <v>1457</v>
      </c>
      <c r="B1500" s="3" t="str">
        <f t="shared" si="33"/>
        <v>P42</v>
      </c>
      <c r="C1500" s="3" t="s">
        <v>540</v>
      </c>
      <c r="D1500" s="3" t="s">
        <v>537</v>
      </c>
      <c r="E1500" t="str">
        <f t="shared" si="32"/>
        <v>M22P42U03N05</v>
      </c>
      <c r="F1500" s="26">
        <f ca="1">IFERROR(VLOOKUP(G1500,模型表!C:U,19,0),0)</f>
        <v>0</v>
      </c>
      <c r="H1500" s="26" t="str">
        <f ca="1">IFERROR(IF($F1500=0,"",(VLOOKUP(RIGHT(A1500,2)+0,难度表!B:F,3,FALSE)*K1500+N1500)),0)</f>
        <v/>
      </c>
      <c r="I1500" s="26" t="str">
        <f ca="1">IFERROR(IF($F1500=0,"",(VLOOKUP(RIGHT(B1500,2)+0,难度表!B:F,4,FALSE)*L1500+O1500)),0)</f>
        <v/>
      </c>
      <c r="J1500" s="26" t="str">
        <f ca="1">IFERROR(IF($F1500=0,"",(VLOOKUP(RIGHT(B1500,2)+0,难度表!B:F,5,FALSE)*M1500+P1500)),0)</f>
        <v/>
      </c>
      <c r="K1500" s="26" t="s">
        <v>1081</v>
      </c>
      <c r="L1500" s="26" t="s">
        <v>1081</v>
      </c>
      <c r="M1500" s="3" t="s">
        <v>1081</v>
      </c>
      <c r="N1500" s="26">
        <v>0</v>
      </c>
      <c r="O1500" s="26">
        <v>0</v>
      </c>
      <c r="P1500" s="26">
        <v>0</v>
      </c>
      <c r="Q1500" s="26">
        <v>0</v>
      </c>
      <c r="R1500" s="58" t="s">
        <v>545</v>
      </c>
      <c r="S1500" s="26">
        <v>1</v>
      </c>
      <c r="T1500" s="26">
        <v>0</v>
      </c>
      <c r="U1500" s="26">
        <f ca="1">IFERROR(VLOOKUP(G1500,模型表!$C:$T,18,FALSE),0)</f>
        <v>0</v>
      </c>
      <c r="V1500" s="26">
        <f>IFERROR(VLOOKUP(G1500,模型表!$C:$J,8,FALSE),0)</f>
        <v>0</v>
      </c>
      <c r="W1500" s="26" t="s">
        <v>1081</v>
      </c>
      <c r="X1500" s="26" t="s">
        <v>1097</v>
      </c>
      <c r="Y1500" s="26" t="str" cm="1">
        <f t="array" aca="1" ref="Y1500" ca="1">INDEX(E:E,SMALL(IF($F$2:$F$3000,ROW($2:$3000),4^8),ROW(A1499)))&amp;""</f>
        <v/>
      </c>
      <c r="Z1500" s="26" t="str">
        <f t="shared" ca="1" si="34"/>
        <v/>
      </c>
      <c r="AA1500" s="26" t="str">
        <f t="shared" ca="1" si="35"/>
        <v/>
      </c>
      <c r="AC1500" s="26" t="str">
        <f ca="1">IFERROR(IFERROR(VLOOKUP($V1500,索引表!$L$7:$O$13,2,FALSE)*VLOOKUP(VLOOKUP($G1500,索引表!$R:$U,4,FALSE),索引表!$I$18:$L$30,2,FALSE)*VLOOKUP($U1500,索引表!E:F,2,FALSE),IF($U1500="小怪",0.738,"")),0)</f>
        <v/>
      </c>
      <c r="AD1500" s="26" t="str">
        <f ca="1">IFERROR(IFERROR(VLOOKUP($V1500,索引表!$L$7:$O$13,3,FALSE)*VLOOKUP(VLOOKUP($G1500,索引表!$R:$U,4,FALSE),索引表!$I$18:$L$30,3,FALSE)*VLOOKUP($U1500,索引表!G:H,2,FALSE)*0.3,IF($U1500="小怪",0.2,"")),0)</f>
        <v/>
      </c>
      <c r="AE1500" s="3" t="str">
        <f ca="1">IF(V1500="N08",索引表!$D$12,IFERROR(VLOOKUP(AM1500,索引表!$I$3:$J$5,2,FALSE)*VLOOKUP(AN1500,索引表!$L$7:$O$13,4,FALSE)*VLOOKUP(VLOOKUP(Y1500,索引表!$R:$U,4,FALSE),索引表!$I$18:$L$30,4,FALSE),IF(AN1500="小怪",1*3.45*0.9*0.9,"")))</f>
        <v/>
      </c>
    </row>
    <row r="1501" spans="1:31" x14ac:dyDescent="0.2">
      <c r="A1501" s="3" t="s">
        <v>1457</v>
      </c>
      <c r="B1501" s="3" t="str">
        <f t="shared" si="33"/>
        <v>P42</v>
      </c>
      <c r="C1501" s="3" t="s">
        <v>540</v>
      </c>
      <c r="D1501" s="3" t="s">
        <v>538</v>
      </c>
      <c r="E1501" t="str">
        <f t="shared" si="32"/>
        <v>M22P42U03N06</v>
      </c>
      <c r="F1501" s="26">
        <f ca="1">IFERROR(VLOOKUP(G1501,模型表!C:U,19,0),0)</f>
        <v>0</v>
      </c>
      <c r="H1501" s="26" t="str">
        <f ca="1">IFERROR(IF($F1501=0,"",(VLOOKUP(RIGHT(A1501,2)+0,难度表!B:F,3,FALSE)*K1501+N1501)),0)</f>
        <v/>
      </c>
      <c r="I1501" s="26" t="str">
        <f ca="1">IFERROR(IF($F1501=0,"",(VLOOKUP(RIGHT(B1501,2)+0,难度表!B:F,4,FALSE)*L1501+O1501)),0)</f>
        <v/>
      </c>
      <c r="J1501" s="26" t="str">
        <f ca="1">IFERROR(IF($F1501=0,"",(VLOOKUP(RIGHT(B1501,2)+0,难度表!B:F,5,FALSE)*M1501+P1501)),0)</f>
        <v/>
      </c>
      <c r="K1501" s="26" t="s">
        <v>1081</v>
      </c>
      <c r="L1501" s="26" t="s">
        <v>1081</v>
      </c>
      <c r="M1501" s="3" t="s">
        <v>1081</v>
      </c>
      <c r="N1501" s="26">
        <v>0</v>
      </c>
      <c r="O1501" s="26">
        <v>0</v>
      </c>
      <c r="P1501" s="26">
        <v>0</v>
      </c>
      <c r="Q1501" s="26">
        <v>0</v>
      </c>
      <c r="R1501" s="58" t="s">
        <v>545</v>
      </c>
      <c r="S1501" s="26">
        <v>1</v>
      </c>
      <c r="T1501" s="26">
        <v>0</v>
      </c>
      <c r="U1501" s="26">
        <f ca="1">IFERROR(VLOOKUP(G1501,模型表!$C:$T,18,FALSE),0)</f>
        <v>0</v>
      </c>
      <c r="V1501" s="26">
        <f>IFERROR(VLOOKUP(G1501,模型表!$C:$J,8,FALSE),0)</f>
        <v>0</v>
      </c>
      <c r="W1501" s="26" t="s">
        <v>1081</v>
      </c>
      <c r="X1501" s="26" t="s">
        <v>1097</v>
      </c>
      <c r="Y1501" s="26" t="str" cm="1">
        <f t="array" aca="1" ref="Y1501" ca="1">INDEX(E:E,SMALL(IF($F$2:$F$3000,ROW($2:$3000),4^8),ROW(A1500)))&amp;""</f>
        <v/>
      </c>
      <c r="Z1501" s="26" t="str">
        <f t="shared" ca="1" si="34"/>
        <v/>
      </c>
      <c r="AA1501" s="26" t="str">
        <f t="shared" ca="1" si="35"/>
        <v/>
      </c>
      <c r="AC1501" s="26" t="str">
        <f ca="1">IFERROR(IFERROR(VLOOKUP($V1501,索引表!$L$7:$O$13,2,FALSE)*VLOOKUP(VLOOKUP($G1501,索引表!$R:$U,4,FALSE),索引表!$I$18:$L$30,2,FALSE)*VLOOKUP($U1501,索引表!E:F,2,FALSE),IF($U1501="小怪",0.738,"")),0)</f>
        <v/>
      </c>
      <c r="AD1501" s="26" t="str">
        <f ca="1">IFERROR(IFERROR(VLOOKUP($V1501,索引表!$L$7:$O$13,3,FALSE)*VLOOKUP(VLOOKUP($G1501,索引表!$R:$U,4,FALSE),索引表!$I$18:$L$30,3,FALSE)*VLOOKUP($U1501,索引表!G:H,2,FALSE)*0.3,IF($U1501="小怪",0.2,"")),0)</f>
        <v/>
      </c>
      <c r="AE1501" s="3" t="str">
        <f ca="1">IF(V1501="N08",索引表!$D$12,IFERROR(VLOOKUP(AM1501,索引表!$I$3:$J$5,2,FALSE)*VLOOKUP(AN1501,索引表!$L$7:$O$13,4,FALSE)*VLOOKUP(VLOOKUP(Y1501,索引表!$R:$U,4,FALSE),索引表!$I$18:$L$30,4,FALSE),IF(AN1501="小怪",1*3.45*0.9*0.9,"")))</f>
        <v/>
      </c>
    </row>
    <row r="1502" spans="1:31" x14ac:dyDescent="0.2">
      <c r="A1502" s="3" t="s">
        <v>1457</v>
      </c>
      <c r="B1502" s="3" t="str">
        <f t="shared" si="33"/>
        <v>P42</v>
      </c>
      <c r="C1502" s="3" t="s">
        <v>540</v>
      </c>
      <c r="D1502" s="3" t="s">
        <v>542</v>
      </c>
      <c r="E1502" t="str">
        <f t="shared" si="32"/>
        <v>M22P42U03N07</v>
      </c>
      <c r="F1502" s="26">
        <f ca="1">IFERROR(VLOOKUP(G1502,模型表!C:U,19,0),0)</f>
        <v>0</v>
      </c>
      <c r="H1502" s="26" t="str">
        <f ca="1">IFERROR(IF($F1502=0,"",(VLOOKUP(RIGHT(A1502,2)+0,难度表!B:F,3,FALSE)*K1502+N1502)),0)</f>
        <v/>
      </c>
      <c r="I1502" s="26" t="str">
        <f ca="1">IFERROR(IF($F1502=0,"",(VLOOKUP(RIGHT(B1502,2)+0,难度表!B:F,4,FALSE)*L1502+O1502)),0)</f>
        <v/>
      </c>
      <c r="J1502" s="26" t="str">
        <f ca="1">IFERROR(IF($F1502=0,"",(VLOOKUP(RIGHT(B1502,2)+0,难度表!B:F,5,FALSE)*M1502+P1502)),0)</f>
        <v/>
      </c>
      <c r="K1502" s="26" t="s">
        <v>1081</v>
      </c>
      <c r="L1502" s="26" t="s">
        <v>1081</v>
      </c>
      <c r="M1502" s="3" t="s">
        <v>1081</v>
      </c>
      <c r="N1502" s="26">
        <v>0</v>
      </c>
      <c r="O1502" s="26">
        <v>0</v>
      </c>
      <c r="P1502" s="26">
        <v>0</v>
      </c>
      <c r="Q1502" s="26">
        <v>0</v>
      </c>
      <c r="R1502" s="58" t="s">
        <v>545</v>
      </c>
      <c r="S1502" s="26">
        <v>1</v>
      </c>
      <c r="T1502" s="26">
        <v>0</v>
      </c>
      <c r="U1502" s="26">
        <f ca="1">IFERROR(VLOOKUP(G1502,模型表!$C:$T,18,FALSE),0)</f>
        <v>0</v>
      </c>
      <c r="V1502" s="26">
        <f>IFERROR(VLOOKUP(G1502,模型表!$C:$J,8,FALSE),0)</f>
        <v>0</v>
      </c>
      <c r="W1502" s="26" t="s">
        <v>1081</v>
      </c>
      <c r="X1502" s="26" t="s">
        <v>1097</v>
      </c>
      <c r="Y1502" s="26" t="str" cm="1">
        <f t="array" aca="1" ref="Y1502" ca="1">INDEX(E:E,SMALL(IF($F$2:$F$3000,ROW($2:$3000),4^8),ROW(A1501)))&amp;""</f>
        <v/>
      </c>
      <c r="Z1502" s="26" t="str">
        <f t="shared" ca="1" si="34"/>
        <v/>
      </c>
      <c r="AA1502" s="26" t="str">
        <f t="shared" ca="1" si="35"/>
        <v/>
      </c>
      <c r="AC1502" s="26" t="str">
        <f ca="1">IFERROR(IFERROR(VLOOKUP($V1502,索引表!$L$7:$O$13,2,FALSE)*VLOOKUP(VLOOKUP($G1502,索引表!$R:$U,4,FALSE),索引表!$I$18:$L$30,2,FALSE)*VLOOKUP($U1502,索引表!E:F,2,FALSE),IF($U1502="小怪",0.738,"")),0)</f>
        <v/>
      </c>
      <c r="AD1502" s="26" t="str">
        <f ca="1">IFERROR(IFERROR(VLOOKUP($V1502,索引表!$L$7:$O$13,3,FALSE)*VLOOKUP(VLOOKUP($G1502,索引表!$R:$U,4,FALSE),索引表!$I$18:$L$30,3,FALSE)*VLOOKUP($U1502,索引表!G:H,2,FALSE)*0.3,IF($U1502="小怪",0.2,"")),0)</f>
        <v/>
      </c>
      <c r="AE1502" s="3" t="str">
        <f ca="1">IF(V1502="N08",索引表!$D$12,IFERROR(VLOOKUP(AM1502,索引表!$I$3:$J$5,2,FALSE)*VLOOKUP(AN1502,索引表!$L$7:$O$13,4,FALSE)*VLOOKUP(VLOOKUP(Y1502,索引表!$R:$U,4,FALSE),索引表!$I$18:$L$30,4,FALSE),IF(AN1502="小怪",1*3.45*0.9*0.9,"")))</f>
        <v/>
      </c>
    </row>
    <row r="1503" spans="1:31" x14ac:dyDescent="0.2">
      <c r="A1503" s="3" t="s">
        <v>1457</v>
      </c>
      <c r="B1503" s="3" t="str">
        <f t="shared" si="33"/>
        <v>P42</v>
      </c>
      <c r="C1503" s="3" t="s">
        <v>540</v>
      </c>
      <c r="D1503" s="3" t="s">
        <v>543</v>
      </c>
      <c r="E1503" t="str">
        <f t="shared" si="32"/>
        <v>M22P42U03N08</v>
      </c>
      <c r="F1503" s="26">
        <f ca="1">IFERROR(VLOOKUP(G1503,模型表!C:U,19,0),0)</f>
        <v>0</v>
      </c>
      <c r="H1503" s="26" t="str">
        <f ca="1">IFERROR(IF($F1503=0,"",(VLOOKUP(RIGHT(A1503,2)+0,难度表!B:F,3,FALSE)*K1503+N1503)),0)</f>
        <v/>
      </c>
      <c r="I1503" s="26" t="str">
        <f ca="1">IFERROR(IF($F1503=0,"",(VLOOKUP(RIGHT(B1503,2)+0,难度表!B:F,4,FALSE)*L1503+O1503)),0)</f>
        <v/>
      </c>
      <c r="J1503" s="26" t="str">
        <f ca="1">IFERROR(IF($F1503=0,"",(VLOOKUP(RIGHT(B1503,2)+0,难度表!B:F,5,FALSE)*M1503+P1503)),0)</f>
        <v/>
      </c>
      <c r="K1503" s="26" t="s">
        <v>1081</v>
      </c>
      <c r="L1503" s="26" t="s">
        <v>1081</v>
      </c>
      <c r="M1503" s="3"/>
      <c r="N1503" s="26">
        <v>0</v>
      </c>
      <c r="O1503" s="26">
        <v>0</v>
      </c>
      <c r="P1503" s="26">
        <v>0</v>
      </c>
      <c r="Q1503" s="26">
        <v>0</v>
      </c>
      <c r="R1503" s="59" t="s">
        <v>845</v>
      </c>
      <c r="S1503" s="26">
        <v>1</v>
      </c>
      <c r="T1503" s="26">
        <v>0</v>
      </c>
      <c r="U1503" s="26">
        <f ca="1">IFERROR(VLOOKUP(G1503,模型表!$C:$T,18,FALSE),0)</f>
        <v>0</v>
      </c>
      <c r="V1503" s="26">
        <f>IFERROR(VLOOKUP(G1503,模型表!$C:$J,8,FALSE),0)</f>
        <v>0</v>
      </c>
      <c r="W1503" s="26" t="s">
        <v>1081</v>
      </c>
      <c r="X1503" s="26" t="s">
        <v>1097</v>
      </c>
      <c r="Y1503" s="26" t="str" cm="1">
        <f t="array" aca="1" ref="Y1503" ca="1">INDEX(E:E,SMALL(IF($F$2:$F$3000,ROW($2:$3000),4^8),ROW(A1502)))&amp;""</f>
        <v/>
      </c>
      <c r="Z1503" s="26" t="str">
        <f t="shared" ca="1" si="34"/>
        <v/>
      </c>
      <c r="AA1503" s="26" t="str">
        <f t="shared" ca="1" si="35"/>
        <v/>
      </c>
      <c r="AC1503" s="26" t="str">
        <f ca="1">IFERROR(IFERROR(VLOOKUP($V1503,索引表!$L$7:$O$13,2,FALSE)*VLOOKUP(VLOOKUP($G1503,索引表!$R:$U,4,FALSE),索引表!$I$18:$L$30,2,FALSE)*VLOOKUP($U1503,索引表!E:F,2,FALSE),IF($U1503="小怪",0.738,"")),0)</f>
        <v/>
      </c>
      <c r="AD1503" s="26" t="str">
        <f ca="1">IFERROR(IFERROR(VLOOKUP($V1503,索引表!$L$7:$O$13,3,FALSE)*VLOOKUP(VLOOKUP($G1503,索引表!$R:$U,4,FALSE),索引表!$I$18:$L$30,3,FALSE)*VLOOKUP($U1503,索引表!G:H,2,FALSE)*0.3,IF($U1503="小怪",0.2,"")),0)</f>
        <v/>
      </c>
      <c r="AE1503" s="3"/>
    </row>
    <row r="1504" spans="1:31" x14ac:dyDescent="0.2">
      <c r="A1504" s="3" t="s">
        <v>1457</v>
      </c>
      <c r="B1504" s="3" t="str">
        <f t="shared" si="33"/>
        <v>P42</v>
      </c>
      <c r="C1504" s="3" t="s">
        <v>540</v>
      </c>
      <c r="D1504" s="3" t="s">
        <v>544</v>
      </c>
      <c r="E1504" t="str">
        <f t="shared" si="32"/>
        <v>M22P42U03N09</v>
      </c>
      <c r="F1504" s="26">
        <f ca="1">IFERROR(VLOOKUP(G1504,模型表!C:U,19,0),0)</f>
        <v>0</v>
      </c>
      <c r="H1504" s="26" t="str">
        <f ca="1">IFERROR(IF($F1504=0,"",(VLOOKUP(RIGHT(A1504,2)+0,难度表!B:F,3,FALSE)*K1504+N1504)),0)</f>
        <v/>
      </c>
      <c r="I1504" s="26" t="str">
        <f ca="1">IFERROR(IF($F1504=0,"",(VLOOKUP(RIGHT(B1504,2)+0,难度表!B:F,4,FALSE)*L1504+O1504)),0)</f>
        <v/>
      </c>
      <c r="J1504" s="26" t="str">
        <f ca="1">IFERROR(IF($F1504=0,"",(VLOOKUP(RIGHT(B1504,2)+0,难度表!B:F,5,FALSE)*M1504+P1504)),0)</f>
        <v/>
      </c>
      <c r="K1504" s="26" t="s">
        <v>1081</v>
      </c>
      <c r="L1504" s="26" t="s">
        <v>1081</v>
      </c>
      <c r="M1504" s="3" t="s">
        <v>1081</v>
      </c>
      <c r="N1504" s="26">
        <v>0</v>
      </c>
      <c r="O1504" s="26">
        <v>0</v>
      </c>
      <c r="P1504" s="26">
        <v>0</v>
      </c>
      <c r="Q1504" s="26">
        <v>0</v>
      </c>
      <c r="R1504" s="58" t="s">
        <v>545</v>
      </c>
      <c r="S1504" s="26">
        <v>1</v>
      </c>
      <c r="T1504" s="26">
        <v>0</v>
      </c>
      <c r="U1504" s="26">
        <f ca="1">IFERROR(VLOOKUP(G1504,模型表!$C:$T,18,FALSE),0)</f>
        <v>0</v>
      </c>
      <c r="V1504" s="26">
        <f>IFERROR(VLOOKUP(G1504,模型表!$C:$J,8,FALSE),0)</f>
        <v>0</v>
      </c>
      <c r="W1504" s="26" t="s">
        <v>1081</v>
      </c>
      <c r="X1504" s="26" t="s">
        <v>1097</v>
      </c>
      <c r="Y1504" s="26" t="str" cm="1">
        <f t="array" aca="1" ref="Y1504" ca="1">INDEX(E:E,SMALL(IF($F$2:$F$3000,ROW($2:$3000),4^8),ROW(A1503)))&amp;""</f>
        <v/>
      </c>
      <c r="Z1504" s="26" t="str">
        <f t="shared" ca="1" si="34"/>
        <v/>
      </c>
      <c r="AA1504" s="26" t="str">
        <f t="shared" ca="1" si="35"/>
        <v/>
      </c>
      <c r="AC1504" s="26" t="str">
        <f ca="1">IFERROR(IFERROR(VLOOKUP($V1504,索引表!$L$7:$O$13,2,FALSE)*VLOOKUP(VLOOKUP($G1504,索引表!$R:$U,4,FALSE),索引表!$I$18:$L$30,2,FALSE)*VLOOKUP($U1504,索引表!E:F,2,FALSE),IF($U1504="小怪",0.738,"")),0)</f>
        <v/>
      </c>
      <c r="AD1504" s="26" t="str">
        <f ca="1">IFERROR(IFERROR(VLOOKUP($V1504,索引表!$L$7:$O$13,3,FALSE)*VLOOKUP(VLOOKUP($G1504,索引表!$R:$U,4,FALSE),索引表!$I$18:$L$30,3,FALSE)*VLOOKUP($U1504,索引表!G:H,2,FALSE)*0.3,IF($U1504="小怪",0.2,"")),0)</f>
        <v/>
      </c>
      <c r="AE1504" s="3" t="str">
        <f ca="1">IF(V1504="N08",索引表!$D$12,IFERROR(VLOOKUP(AM1504,索引表!$I$3:$J$5,2,FALSE)*VLOOKUP(AN1504,索引表!$L$7:$O$13,4,FALSE)*VLOOKUP(VLOOKUP(Y1504,索引表!$R:$U,4,FALSE),索引表!$I$18:$L$30,4,FALSE),IF(AN1504="小怪",1*3.45*0.9*0.9,"")))</f>
        <v/>
      </c>
    </row>
    <row r="1505" spans="1:31" x14ac:dyDescent="0.2">
      <c r="A1505" s="3" t="s">
        <v>1457</v>
      </c>
      <c r="B1505" s="3" t="str">
        <f t="shared" si="33"/>
        <v>P42</v>
      </c>
      <c r="C1505" s="3" t="s">
        <v>541</v>
      </c>
      <c r="D1505" s="3" t="s">
        <v>533</v>
      </c>
      <c r="E1505" t="str">
        <f t="shared" si="32"/>
        <v>M22P42U04N01</v>
      </c>
      <c r="F1505" s="26">
        <f ca="1">IFERROR(VLOOKUP(G1505,模型表!C:U,19,0),0)</f>
        <v>0</v>
      </c>
      <c r="H1505" s="26" t="str">
        <f ca="1">IFERROR(IF($F1505=0,"",(VLOOKUP(RIGHT(A1505,2)+0,难度表!B:F,3,FALSE)*K1505+N1505)),0)</f>
        <v/>
      </c>
      <c r="I1505" s="26" t="str">
        <f ca="1">IFERROR(IF($F1505=0,"",(VLOOKUP(RIGHT(B1505,2)+0,难度表!B:F,4,FALSE)*L1505+O1505)),0)</f>
        <v/>
      </c>
      <c r="J1505" s="26" t="str">
        <f ca="1">IFERROR(IF($F1505=0,"",(VLOOKUP(RIGHT(B1505,2)+0,难度表!B:F,5,FALSE)*M1505+P1505)),0)</f>
        <v/>
      </c>
      <c r="K1505" s="26" t="s">
        <v>1081</v>
      </c>
      <c r="L1505" s="26" t="s">
        <v>1081</v>
      </c>
      <c r="M1505" s="3" t="s">
        <v>1081</v>
      </c>
      <c r="N1505" s="26">
        <v>0</v>
      </c>
      <c r="O1505" s="26">
        <v>0</v>
      </c>
      <c r="P1505" s="26">
        <v>0</v>
      </c>
      <c r="Q1505" s="26">
        <v>0</v>
      </c>
      <c r="R1505" s="58" t="s">
        <v>545</v>
      </c>
      <c r="S1505" s="26">
        <v>1</v>
      </c>
      <c r="T1505" s="26">
        <v>0</v>
      </c>
      <c r="U1505" s="26">
        <f ca="1">IFERROR(VLOOKUP(G1505,模型表!$C:$T,18,FALSE),0)</f>
        <v>0</v>
      </c>
      <c r="V1505" s="26">
        <f>IFERROR(VLOOKUP(G1505,模型表!$C:$J,8,FALSE),0)</f>
        <v>0</v>
      </c>
      <c r="W1505" s="26" t="s">
        <v>1081</v>
      </c>
      <c r="X1505" s="26" t="s">
        <v>1097</v>
      </c>
      <c r="Y1505" s="26" t="str" cm="1">
        <f t="array" aca="1" ref="Y1505" ca="1">INDEX(E:E,SMALL(IF($F$2:$F$3000,ROW($2:$3000),4^8),ROW(A1504)))&amp;""</f>
        <v/>
      </c>
      <c r="Z1505" s="26" t="str">
        <f t="shared" ca="1" si="34"/>
        <v/>
      </c>
      <c r="AA1505" s="26" t="str">
        <f t="shared" ca="1" si="35"/>
        <v/>
      </c>
      <c r="AC1505" s="26" t="str">
        <f ca="1">IFERROR(IFERROR(VLOOKUP($V1505,索引表!$L$7:$O$13,2,FALSE)*VLOOKUP(VLOOKUP($G1505,索引表!$R:$U,4,FALSE),索引表!$I$18:$L$30,2,FALSE)*VLOOKUP($U1505,索引表!E:F,2,FALSE),IF($U1505="小怪",0.738,"")),0)</f>
        <v/>
      </c>
      <c r="AD1505" s="26" t="str">
        <f ca="1">IFERROR(IFERROR(VLOOKUP($V1505,索引表!$L$7:$O$13,3,FALSE)*VLOOKUP(VLOOKUP($G1505,索引表!$R:$U,4,FALSE),索引表!$I$18:$L$30,3,FALSE)*VLOOKUP($U1505,索引表!G:H,2,FALSE)*0.3,IF($U1505="小怪",0.2,"")),0)</f>
        <v/>
      </c>
      <c r="AE1505" s="3" t="str">
        <f ca="1">IF(V1505="N08",索引表!$D$12,IFERROR(VLOOKUP(AM1505,索引表!$I$3:$J$5,2,FALSE)*VLOOKUP(AN1505,索引表!$L$7:$O$13,4,FALSE)*VLOOKUP(VLOOKUP(Y1505,索引表!$R:$U,4,FALSE),索引表!$I$18:$L$30,4,FALSE),IF(AN1505="小怪",1*3.45*0.9*0.9,"")))</f>
        <v/>
      </c>
    </row>
    <row r="1506" spans="1:31" x14ac:dyDescent="0.2">
      <c r="A1506" s="3" t="s">
        <v>1457</v>
      </c>
      <c r="B1506" s="3" t="str">
        <f t="shared" si="33"/>
        <v>P42</v>
      </c>
      <c r="C1506" s="3" t="s">
        <v>541</v>
      </c>
      <c r="D1506" s="3" t="s">
        <v>534</v>
      </c>
      <c r="E1506" t="str">
        <f t="shared" si="32"/>
        <v>M22P42U04N02</v>
      </c>
      <c r="F1506" s="26">
        <f ca="1">IFERROR(VLOOKUP(G1506,模型表!C:U,19,0),0)</f>
        <v>0</v>
      </c>
      <c r="H1506" s="26" t="str">
        <f ca="1">IFERROR(IF($F1506=0,"",(VLOOKUP(RIGHT(A1506,2)+0,难度表!B:F,3,FALSE)*K1506+N1506)),0)</f>
        <v/>
      </c>
      <c r="I1506" s="26" t="str">
        <f ca="1">IFERROR(IF($F1506=0,"",(VLOOKUP(RIGHT(B1506,2)+0,难度表!B:F,4,FALSE)*L1506+O1506)),0)</f>
        <v/>
      </c>
      <c r="J1506" s="26" t="str">
        <f ca="1">IFERROR(IF($F1506=0,"",(VLOOKUP(RIGHT(B1506,2)+0,难度表!B:F,5,FALSE)*M1506+P1506)),0)</f>
        <v/>
      </c>
      <c r="K1506" s="26" t="s">
        <v>1081</v>
      </c>
      <c r="L1506" s="26" t="s">
        <v>1081</v>
      </c>
      <c r="M1506" s="3" t="s">
        <v>1081</v>
      </c>
      <c r="N1506" s="26">
        <v>0</v>
      </c>
      <c r="O1506" s="26">
        <v>0</v>
      </c>
      <c r="P1506" s="26">
        <v>0</v>
      </c>
      <c r="Q1506" s="26">
        <v>0</v>
      </c>
      <c r="R1506" s="58" t="s">
        <v>545</v>
      </c>
      <c r="S1506" s="26">
        <v>1</v>
      </c>
      <c r="T1506" s="26">
        <v>0</v>
      </c>
      <c r="U1506" s="26">
        <f ca="1">IFERROR(VLOOKUP(G1506,模型表!$C:$T,18,FALSE),0)</f>
        <v>0</v>
      </c>
      <c r="V1506" s="26">
        <f>IFERROR(VLOOKUP(G1506,模型表!$C:$J,8,FALSE),0)</f>
        <v>0</v>
      </c>
      <c r="W1506" s="26" t="s">
        <v>1081</v>
      </c>
      <c r="X1506" s="26" t="s">
        <v>1097</v>
      </c>
      <c r="Y1506" s="26" t="str" cm="1">
        <f t="array" aca="1" ref="Y1506" ca="1">INDEX(E:E,SMALL(IF($F$2:$F$3000,ROW($2:$3000),4^8),ROW(A1505)))&amp;""</f>
        <v/>
      </c>
      <c r="Z1506" s="26" t="str">
        <f t="shared" ca="1" si="34"/>
        <v/>
      </c>
      <c r="AA1506" s="26" t="str">
        <f t="shared" ca="1" si="35"/>
        <v/>
      </c>
      <c r="AC1506" s="26" t="str">
        <f ca="1">IFERROR(IFERROR(VLOOKUP($V1506,索引表!$L$7:$O$13,2,FALSE)*VLOOKUP(VLOOKUP($G1506,索引表!$R:$U,4,FALSE),索引表!$I$18:$L$30,2,FALSE)*VLOOKUP($U1506,索引表!E:F,2,FALSE),IF($U1506="小怪",0.738,"")),0)</f>
        <v/>
      </c>
      <c r="AD1506" s="26" t="str">
        <f ca="1">IFERROR(IFERROR(VLOOKUP($V1506,索引表!$L$7:$O$13,3,FALSE)*VLOOKUP(VLOOKUP($G1506,索引表!$R:$U,4,FALSE),索引表!$I$18:$L$30,3,FALSE)*VLOOKUP($U1506,索引表!G:H,2,FALSE)*0.3,IF($U1506="小怪",0.2,"")),0)</f>
        <v/>
      </c>
      <c r="AE1506" s="3" t="str">
        <f ca="1">IF(V1506="N08",索引表!$D$12,IFERROR(VLOOKUP(AM1506,索引表!$I$3:$J$5,2,FALSE)*VLOOKUP(AN1506,索引表!$L$7:$O$13,4,FALSE)*VLOOKUP(VLOOKUP(Y1506,索引表!$R:$U,4,FALSE),索引表!$I$18:$L$30,4,FALSE),IF(AN1506="小怪",1*3.45*0.9*0.9,"")))</f>
        <v/>
      </c>
    </row>
    <row r="1507" spans="1:31" x14ac:dyDescent="0.2">
      <c r="A1507" s="3" t="s">
        <v>1457</v>
      </c>
      <c r="B1507" s="3" t="str">
        <f t="shared" si="33"/>
        <v>P42</v>
      </c>
      <c r="C1507" s="3" t="s">
        <v>541</v>
      </c>
      <c r="D1507" s="3" t="s">
        <v>535</v>
      </c>
      <c r="E1507" t="str">
        <f t="shared" si="32"/>
        <v>M22P42U04N03</v>
      </c>
      <c r="F1507" s="26">
        <f ca="1">IFERROR(VLOOKUP(G1507,模型表!C:U,19,0),0)</f>
        <v>0</v>
      </c>
      <c r="H1507" s="26" t="str">
        <f ca="1">IFERROR(IF($F1507=0,"",(VLOOKUP(RIGHT(A1507,2)+0,难度表!B:F,3,FALSE)*K1507+N1507)),0)</f>
        <v/>
      </c>
      <c r="I1507" s="26" t="str">
        <f ca="1">IFERROR(IF($F1507=0,"",(VLOOKUP(RIGHT(B1507,2)+0,难度表!B:F,4,FALSE)*L1507+O1507)),0)</f>
        <v/>
      </c>
      <c r="J1507" s="26" t="str">
        <f ca="1">IFERROR(IF($F1507=0,"",(VLOOKUP(RIGHT(B1507,2)+0,难度表!B:F,5,FALSE)*M1507+P1507)),0)</f>
        <v/>
      </c>
      <c r="K1507" s="26" t="s">
        <v>1081</v>
      </c>
      <c r="L1507" s="26" t="s">
        <v>1081</v>
      </c>
      <c r="M1507" s="3" t="s">
        <v>1081</v>
      </c>
      <c r="N1507" s="26">
        <v>0</v>
      </c>
      <c r="O1507" s="26">
        <v>0</v>
      </c>
      <c r="P1507" s="26">
        <v>0</v>
      </c>
      <c r="Q1507" s="26">
        <v>0</v>
      </c>
      <c r="R1507" s="58" t="s">
        <v>545</v>
      </c>
      <c r="S1507" s="26">
        <v>1</v>
      </c>
      <c r="T1507" s="26">
        <v>0</v>
      </c>
      <c r="U1507" s="26">
        <f ca="1">IFERROR(VLOOKUP(G1507,模型表!$C:$T,18,FALSE),0)</f>
        <v>0</v>
      </c>
      <c r="V1507" s="26">
        <f>IFERROR(VLOOKUP(G1507,模型表!$C:$J,8,FALSE),0)</f>
        <v>0</v>
      </c>
      <c r="W1507" s="26" t="s">
        <v>1081</v>
      </c>
      <c r="X1507" s="26" t="s">
        <v>1097</v>
      </c>
      <c r="Y1507" s="26" t="str" cm="1">
        <f t="array" aca="1" ref="Y1507" ca="1">INDEX(E:E,SMALL(IF($F$2:$F$3000,ROW($2:$3000),4^8),ROW(A1506)))&amp;""</f>
        <v/>
      </c>
      <c r="Z1507" s="26" t="str">
        <f t="shared" ca="1" si="34"/>
        <v/>
      </c>
      <c r="AA1507" s="26" t="str">
        <f t="shared" ca="1" si="35"/>
        <v/>
      </c>
      <c r="AC1507" s="26" t="str">
        <f ca="1">IFERROR(IFERROR(VLOOKUP($V1507,索引表!$L$7:$O$13,2,FALSE)*VLOOKUP(VLOOKUP($G1507,索引表!$R:$U,4,FALSE),索引表!$I$18:$L$30,2,FALSE)*VLOOKUP($U1507,索引表!E:F,2,FALSE),IF($U1507="小怪",0.738,"")),0)</f>
        <v/>
      </c>
      <c r="AD1507" s="26" t="str">
        <f ca="1">IFERROR(IFERROR(VLOOKUP($V1507,索引表!$L$7:$O$13,3,FALSE)*VLOOKUP(VLOOKUP($G1507,索引表!$R:$U,4,FALSE),索引表!$I$18:$L$30,3,FALSE)*VLOOKUP($U1507,索引表!G:H,2,FALSE)*0.3,IF($U1507="小怪",0.2,"")),0)</f>
        <v/>
      </c>
      <c r="AE1507" s="3" t="str">
        <f ca="1">IF(V1507="N08",索引表!$D$12,IFERROR(VLOOKUP(AM1507,索引表!$I$3:$J$5,2,FALSE)*VLOOKUP(AN1507,索引表!$L$7:$O$13,4,FALSE)*VLOOKUP(VLOOKUP(Y1507,索引表!$R:$U,4,FALSE),索引表!$I$18:$L$30,4,FALSE),IF(AN1507="小怪",1*3.45*0.9*0.9,"")))</f>
        <v/>
      </c>
    </row>
    <row r="1508" spans="1:31" x14ac:dyDescent="0.2">
      <c r="A1508" s="3" t="s">
        <v>1457</v>
      </c>
      <c r="B1508" s="3" t="str">
        <f t="shared" si="33"/>
        <v>P42</v>
      </c>
      <c r="C1508" s="3" t="s">
        <v>1454</v>
      </c>
      <c r="D1508" s="3" t="s">
        <v>536</v>
      </c>
      <c r="E1508" t="str">
        <f t="shared" si="32"/>
        <v>M22P42U04N04</v>
      </c>
      <c r="F1508" s="26">
        <f ca="1">IFERROR(VLOOKUP(G1508,模型表!C:U,19,0),0)</f>
        <v>0</v>
      </c>
      <c r="H1508" s="26" t="str">
        <f ca="1">IFERROR(IF($F1508=0,"",(VLOOKUP(RIGHT(A1508,2)+0,难度表!B:F,3,FALSE)*K1508+N1508)),0)</f>
        <v/>
      </c>
      <c r="I1508" s="26" t="str">
        <f ca="1">IFERROR(IF($F1508=0,"",(VLOOKUP(RIGHT(B1508,2)+0,难度表!B:F,4,FALSE)*L1508+O1508)),0)</f>
        <v/>
      </c>
      <c r="J1508" s="26" t="str">
        <f ca="1">IFERROR(IF($F1508=0,"",(VLOOKUP(RIGHT(B1508,2)+0,难度表!B:F,5,FALSE)*M1508+P1508)),0)</f>
        <v/>
      </c>
      <c r="K1508" s="26" t="s">
        <v>1081</v>
      </c>
      <c r="L1508" s="26" t="s">
        <v>1081</v>
      </c>
      <c r="M1508" s="3" t="s">
        <v>1081</v>
      </c>
      <c r="N1508" s="26">
        <v>0</v>
      </c>
      <c r="O1508" s="26">
        <v>0</v>
      </c>
      <c r="P1508" s="26">
        <v>0</v>
      </c>
      <c r="Q1508" s="26">
        <v>0</v>
      </c>
      <c r="R1508" s="58" t="s">
        <v>545</v>
      </c>
      <c r="S1508" s="26">
        <v>1</v>
      </c>
      <c r="T1508" s="26">
        <v>0</v>
      </c>
      <c r="U1508" s="26">
        <f ca="1">IFERROR(VLOOKUP(G1508,模型表!$C:$T,18,FALSE),0)</f>
        <v>0</v>
      </c>
      <c r="V1508" s="26">
        <f>IFERROR(VLOOKUP(G1508,模型表!$C:$J,8,FALSE),0)</f>
        <v>0</v>
      </c>
      <c r="W1508" s="26" t="s">
        <v>1081</v>
      </c>
      <c r="X1508" s="26" t="s">
        <v>1097</v>
      </c>
      <c r="Y1508" s="26" t="str" cm="1">
        <f t="array" aca="1" ref="Y1508" ca="1">INDEX(E:E,SMALL(IF($F$2:$F$3000,ROW($2:$3000),4^8),ROW(A1507)))&amp;""</f>
        <v/>
      </c>
      <c r="Z1508" s="26" t="str">
        <f t="shared" ca="1" si="34"/>
        <v/>
      </c>
      <c r="AA1508" s="26" t="str">
        <f t="shared" ca="1" si="35"/>
        <v/>
      </c>
      <c r="AC1508" s="26" t="str">
        <f ca="1">IFERROR(IFERROR(VLOOKUP($V1508,索引表!$L$7:$O$13,2,FALSE)*VLOOKUP(VLOOKUP($G1508,索引表!$R:$U,4,FALSE),索引表!$I$18:$L$30,2,FALSE)*VLOOKUP($U1508,索引表!E:F,2,FALSE),IF($U1508="小怪",0.738,"")),0)</f>
        <v/>
      </c>
      <c r="AD1508" s="26" t="str">
        <f ca="1">IFERROR(IFERROR(VLOOKUP($V1508,索引表!$L$7:$O$13,3,FALSE)*VLOOKUP(VLOOKUP($G1508,索引表!$R:$U,4,FALSE),索引表!$I$18:$L$30,3,FALSE)*VLOOKUP($U1508,索引表!G:H,2,FALSE)*0.3,IF($U1508="小怪",0.2,"")),0)</f>
        <v/>
      </c>
      <c r="AE1508" s="3" t="str">
        <f ca="1">IF(V1508="N08",索引表!$D$12,IFERROR(VLOOKUP(AM1508,索引表!$I$3:$J$5,2,FALSE)*VLOOKUP(AN1508,索引表!$L$7:$O$13,4,FALSE)*VLOOKUP(VLOOKUP(Y1508,索引表!$R:$U,4,FALSE),索引表!$I$18:$L$30,4,FALSE),IF(AN1508="小怪",1*3.45*0.9*0.9,"")))</f>
        <v/>
      </c>
    </row>
    <row r="1509" spans="1:31" x14ac:dyDescent="0.2">
      <c r="A1509" s="3" t="s">
        <v>1457</v>
      </c>
      <c r="B1509" s="3" t="str">
        <f t="shared" si="33"/>
        <v>P42</v>
      </c>
      <c r="C1509" s="3" t="s">
        <v>1454</v>
      </c>
      <c r="D1509" s="3" t="s">
        <v>537</v>
      </c>
      <c r="E1509" t="str">
        <f t="shared" si="32"/>
        <v>M22P42U04N05</v>
      </c>
      <c r="F1509" s="26">
        <f ca="1">IFERROR(VLOOKUP(G1509,模型表!C:U,19,0),0)</f>
        <v>0</v>
      </c>
      <c r="H1509" s="26" t="str">
        <f ca="1">IFERROR(IF($F1509=0,"",(VLOOKUP(RIGHT(A1509,2)+0,难度表!B:F,3,FALSE)*K1509+N1509)),0)</f>
        <v/>
      </c>
      <c r="I1509" s="26" t="str">
        <f ca="1">IFERROR(IF($F1509=0,"",(VLOOKUP(RIGHT(B1509,2)+0,难度表!B:F,4,FALSE)*L1509+O1509)),0)</f>
        <v/>
      </c>
      <c r="J1509" s="26" t="str">
        <f ca="1">IFERROR(IF($F1509=0,"",(VLOOKUP(RIGHT(B1509,2)+0,难度表!B:F,5,FALSE)*M1509+P1509)),0)</f>
        <v/>
      </c>
      <c r="K1509" s="26" t="s">
        <v>1081</v>
      </c>
      <c r="L1509" s="26" t="s">
        <v>1081</v>
      </c>
      <c r="M1509" s="3" t="s">
        <v>1081</v>
      </c>
      <c r="N1509" s="26">
        <v>0</v>
      </c>
      <c r="O1509" s="26">
        <v>0</v>
      </c>
      <c r="P1509" s="26">
        <v>0</v>
      </c>
      <c r="Q1509" s="26">
        <v>0</v>
      </c>
      <c r="R1509" s="58" t="s">
        <v>545</v>
      </c>
      <c r="S1509" s="26">
        <v>1</v>
      </c>
      <c r="T1509" s="26">
        <v>0</v>
      </c>
      <c r="U1509" s="26">
        <f ca="1">IFERROR(VLOOKUP(G1509,模型表!$C:$T,18,FALSE),0)</f>
        <v>0</v>
      </c>
      <c r="V1509" s="26">
        <f>IFERROR(VLOOKUP(G1509,模型表!$C:$J,8,FALSE),0)</f>
        <v>0</v>
      </c>
      <c r="W1509" s="26" t="s">
        <v>1081</v>
      </c>
      <c r="X1509" s="26" t="s">
        <v>1097</v>
      </c>
      <c r="Y1509" s="26" t="str" cm="1">
        <f t="array" aca="1" ref="Y1509" ca="1">INDEX(E:E,SMALL(IF($F$2:$F$3000,ROW($2:$3000),4^8),ROW(A1508)))&amp;""</f>
        <v/>
      </c>
      <c r="Z1509" s="26" t="str">
        <f t="shared" ca="1" si="34"/>
        <v/>
      </c>
      <c r="AA1509" s="26" t="str">
        <f t="shared" ca="1" si="35"/>
        <v/>
      </c>
      <c r="AC1509" s="26" t="str">
        <f ca="1">IFERROR(IFERROR(VLOOKUP($V1509,索引表!$L$7:$O$13,2,FALSE)*VLOOKUP(VLOOKUP($G1509,索引表!$R:$U,4,FALSE),索引表!$I$18:$L$30,2,FALSE)*VLOOKUP($U1509,索引表!E:F,2,FALSE),IF($U1509="小怪",0.738,"")),0)</f>
        <v/>
      </c>
      <c r="AD1509" s="26" t="str">
        <f ca="1">IFERROR(IFERROR(VLOOKUP($V1509,索引表!$L$7:$O$13,3,FALSE)*VLOOKUP(VLOOKUP($G1509,索引表!$R:$U,4,FALSE),索引表!$I$18:$L$30,3,FALSE)*VLOOKUP($U1509,索引表!G:H,2,FALSE)*0.3,IF($U1509="小怪",0.2,"")),0)</f>
        <v/>
      </c>
      <c r="AE1509" s="3" t="str">
        <f ca="1">IF(V1509="N08",索引表!$D$12,IFERROR(VLOOKUP(AM1509,索引表!$I$3:$J$5,2,FALSE)*VLOOKUP(AN1509,索引表!$L$7:$O$13,4,FALSE)*VLOOKUP(VLOOKUP(Y1509,索引表!$R:$U,4,FALSE),索引表!$I$18:$L$30,4,FALSE),IF(AN1509="小怪",1*3.45*0.9*0.9,"")))</f>
        <v/>
      </c>
    </row>
    <row r="1510" spans="1:31" x14ac:dyDescent="0.2">
      <c r="A1510" s="3" t="s">
        <v>1457</v>
      </c>
      <c r="B1510" s="3" t="str">
        <f t="shared" si="33"/>
        <v>P42</v>
      </c>
      <c r="C1510" s="3" t="s">
        <v>1454</v>
      </c>
      <c r="D1510" s="3" t="s">
        <v>538</v>
      </c>
      <c r="E1510" t="str">
        <f t="shared" si="32"/>
        <v>M22P42U04N06</v>
      </c>
      <c r="F1510" s="26">
        <f ca="1">IFERROR(VLOOKUP(G1510,模型表!C:U,19,0),0)</f>
        <v>0</v>
      </c>
      <c r="H1510" s="26" t="str">
        <f ca="1">IFERROR(IF($F1510=0,"",(VLOOKUP(RIGHT(A1510,2)+0,难度表!B:F,3,FALSE)*K1510+N1510)),0)</f>
        <v/>
      </c>
      <c r="I1510" s="26" t="str">
        <f ca="1">IFERROR(IF($F1510=0,"",(VLOOKUP(RIGHT(B1510,2)+0,难度表!B:F,4,FALSE)*L1510+O1510)),0)</f>
        <v/>
      </c>
      <c r="J1510" s="26" t="str">
        <f ca="1">IFERROR(IF($F1510=0,"",(VLOOKUP(RIGHT(B1510,2)+0,难度表!B:F,5,FALSE)*M1510+P1510)),0)</f>
        <v/>
      </c>
      <c r="K1510" s="26" t="s">
        <v>1081</v>
      </c>
      <c r="L1510" s="26" t="s">
        <v>1081</v>
      </c>
      <c r="M1510" s="3" t="s">
        <v>1081</v>
      </c>
      <c r="N1510" s="26">
        <v>0</v>
      </c>
      <c r="O1510" s="26">
        <v>0</v>
      </c>
      <c r="P1510" s="26">
        <v>0</v>
      </c>
      <c r="Q1510" s="26">
        <v>0</v>
      </c>
      <c r="R1510" s="58" t="s">
        <v>545</v>
      </c>
      <c r="S1510" s="26">
        <v>1</v>
      </c>
      <c r="T1510" s="26">
        <v>0</v>
      </c>
      <c r="U1510" s="26">
        <f ca="1">IFERROR(VLOOKUP(G1510,模型表!$C:$T,18,FALSE),0)</f>
        <v>0</v>
      </c>
      <c r="V1510" s="26">
        <f>IFERROR(VLOOKUP(G1510,模型表!$C:$J,8,FALSE),0)</f>
        <v>0</v>
      </c>
      <c r="W1510" s="26" t="s">
        <v>1081</v>
      </c>
      <c r="X1510" s="26" t="s">
        <v>1097</v>
      </c>
      <c r="Y1510" s="26" t="str" cm="1">
        <f t="array" aca="1" ref="Y1510" ca="1">INDEX(E:E,SMALL(IF($F$2:$F$3000,ROW($2:$3000),4^8),ROW(A1509)))&amp;""</f>
        <v/>
      </c>
      <c r="Z1510" s="26" t="str">
        <f t="shared" ca="1" si="34"/>
        <v/>
      </c>
      <c r="AA1510" s="26" t="str">
        <f t="shared" ca="1" si="35"/>
        <v/>
      </c>
      <c r="AC1510" s="26" t="str">
        <f ca="1">IFERROR(IFERROR(VLOOKUP($V1510,索引表!$L$7:$O$13,2,FALSE)*VLOOKUP(VLOOKUP($G1510,索引表!$R:$U,4,FALSE),索引表!$I$18:$L$30,2,FALSE)*VLOOKUP($U1510,索引表!E:F,2,FALSE),IF($U1510="小怪",0.738,"")),0)</f>
        <v/>
      </c>
      <c r="AD1510" s="26" t="str">
        <f ca="1">IFERROR(IFERROR(VLOOKUP($V1510,索引表!$L$7:$O$13,3,FALSE)*VLOOKUP(VLOOKUP($G1510,索引表!$R:$U,4,FALSE),索引表!$I$18:$L$30,3,FALSE)*VLOOKUP($U1510,索引表!G:H,2,FALSE)*0.3,IF($U1510="小怪",0.2,"")),0)</f>
        <v/>
      </c>
      <c r="AE1510" s="3" t="str">
        <f ca="1">IF(V1510="N08",索引表!$D$12,IFERROR(VLOOKUP(AM1510,索引表!$I$3:$J$5,2,FALSE)*VLOOKUP(AN1510,索引表!$L$7:$O$13,4,FALSE)*VLOOKUP(VLOOKUP(Y1510,索引表!$R:$U,4,FALSE),索引表!$I$18:$L$30,4,FALSE),IF(AN1510="小怪",1*3.45*0.9*0.9,"")))</f>
        <v/>
      </c>
    </row>
    <row r="1511" spans="1:31" x14ac:dyDescent="0.2">
      <c r="A1511" s="3" t="s">
        <v>1457</v>
      </c>
      <c r="B1511" s="3" t="str">
        <f t="shared" si="33"/>
        <v>P42</v>
      </c>
      <c r="C1511" s="3" t="s">
        <v>1454</v>
      </c>
      <c r="D1511" s="3" t="s">
        <v>542</v>
      </c>
      <c r="E1511" t="str">
        <f t="shared" si="32"/>
        <v>M22P42U04N07</v>
      </c>
      <c r="F1511" s="26">
        <f ca="1">IFERROR(VLOOKUP(G1511,模型表!C:U,19,0),0)</f>
        <v>0</v>
      </c>
      <c r="H1511" s="26" t="str">
        <f ca="1">IFERROR(IF($F1511=0,"",(VLOOKUP(RIGHT(A1511,2)+0,难度表!B:F,3,FALSE)*K1511+N1511)),0)</f>
        <v/>
      </c>
      <c r="I1511" s="26" t="str">
        <f ca="1">IFERROR(IF($F1511=0,"",(VLOOKUP(RIGHT(B1511,2)+0,难度表!B:F,4,FALSE)*L1511+O1511)),0)</f>
        <v/>
      </c>
      <c r="J1511" s="26" t="str">
        <f ca="1">IFERROR(IF($F1511=0,"",(VLOOKUP(RIGHT(B1511,2)+0,难度表!B:F,5,FALSE)*M1511+P1511)),0)</f>
        <v/>
      </c>
      <c r="K1511" s="26" t="s">
        <v>1081</v>
      </c>
      <c r="L1511" s="26" t="s">
        <v>1081</v>
      </c>
      <c r="M1511" s="3" t="s">
        <v>1081</v>
      </c>
      <c r="N1511" s="26">
        <v>0</v>
      </c>
      <c r="O1511" s="26">
        <v>0</v>
      </c>
      <c r="P1511" s="26">
        <v>0</v>
      </c>
      <c r="Q1511" s="26">
        <v>0</v>
      </c>
      <c r="R1511" s="58" t="s">
        <v>545</v>
      </c>
      <c r="S1511" s="26">
        <v>1</v>
      </c>
      <c r="T1511" s="26">
        <v>0</v>
      </c>
      <c r="U1511" s="26">
        <f ca="1">IFERROR(VLOOKUP(G1511,模型表!$C:$T,18,FALSE),0)</f>
        <v>0</v>
      </c>
      <c r="V1511" s="26">
        <f>IFERROR(VLOOKUP(G1511,模型表!$C:$J,8,FALSE),0)</f>
        <v>0</v>
      </c>
      <c r="W1511" s="26" t="s">
        <v>1081</v>
      </c>
      <c r="X1511" s="26" t="s">
        <v>1097</v>
      </c>
      <c r="Y1511" s="26" t="str" cm="1">
        <f t="array" aca="1" ref="Y1511" ca="1">INDEX(E:E,SMALL(IF($F$2:$F$3000,ROW($2:$3000),4^8),ROW(A1510)))&amp;""</f>
        <v/>
      </c>
      <c r="Z1511" s="26" t="str">
        <f t="shared" ca="1" si="34"/>
        <v/>
      </c>
      <c r="AA1511" s="26" t="str">
        <f t="shared" ca="1" si="35"/>
        <v/>
      </c>
      <c r="AC1511" s="26" t="str">
        <f ca="1">IFERROR(IFERROR(VLOOKUP($V1511,索引表!$L$7:$O$13,2,FALSE)*VLOOKUP(VLOOKUP($G1511,索引表!$R:$U,4,FALSE),索引表!$I$18:$L$30,2,FALSE)*VLOOKUP($U1511,索引表!E:F,2,FALSE),IF($U1511="小怪",0.738,"")),0)</f>
        <v/>
      </c>
      <c r="AD1511" s="26" t="str">
        <f ca="1">IFERROR(IFERROR(VLOOKUP($V1511,索引表!$L$7:$O$13,3,FALSE)*VLOOKUP(VLOOKUP($G1511,索引表!$R:$U,4,FALSE),索引表!$I$18:$L$30,3,FALSE)*VLOOKUP($U1511,索引表!G:H,2,FALSE)*0.3,IF($U1511="小怪",0.2,"")),0)</f>
        <v/>
      </c>
      <c r="AE1511" s="3" t="str">
        <f ca="1">IF(V1511="N08",索引表!$D$12,IFERROR(VLOOKUP(AM1511,索引表!$I$3:$J$5,2,FALSE)*VLOOKUP(AN1511,索引表!$L$7:$O$13,4,FALSE)*VLOOKUP(VLOOKUP(Y1511,索引表!$R:$U,4,FALSE),索引表!$I$18:$L$30,4,FALSE),IF(AN1511="小怪",1*3.45*0.9*0.9,"")))</f>
        <v/>
      </c>
    </row>
    <row r="1512" spans="1:31" x14ac:dyDescent="0.2">
      <c r="A1512" s="3" t="s">
        <v>1457</v>
      </c>
      <c r="B1512" s="3" t="str">
        <f t="shared" si="33"/>
        <v>P42</v>
      </c>
      <c r="C1512" s="3" t="s">
        <v>1454</v>
      </c>
      <c r="D1512" s="3" t="s">
        <v>543</v>
      </c>
      <c r="E1512" t="str">
        <f t="shared" si="32"/>
        <v>M22P42U04N08</v>
      </c>
      <c r="F1512" s="26">
        <f ca="1">IFERROR(VLOOKUP(G1512,模型表!C:U,19,0),0)</f>
        <v>0</v>
      </c>
      <c r="H1512" s="26" t="str">
        <f ca="1">IFERROR(IF($F1512=0,"",(VLOOKUP(RIGHT(A1512,2)+0,难度表!B:F,3,FALSE)*K1512+N1512)),0)</f>
        <v/>
      </c>
      <c r="I1512" s="26" t="str">
        <f ca="1">IFERROR(IF($F1512=0,"",(VLOOKUP(RIGHT(B1512,2)+0,难度表!B:F,4,FALSE)*L1512+O1512)),0)</f>
        <v/>
      </c>
      <c r="J1512" s="26" t="str">
        <f ca="1">IFERROR(IF($F1512=0,"",(VLOOKUP(RIGHT(B1512,2)+0,难度表!B:F,5,FALSE)*M1512+P1512)),0)</f>
        <v/>
      </c>
      <c r="K1512" s="26" t="s">
        <v>1081</v>
      </c>
      <c r="L1512" s="26" t="s">
        <v>1081</v>
      </c>
      <c r="M1512" s="3"/>
      <c r="N1512" s="26">
        <v>0</v>
      </c>
      <c r="O1512" s="26">
        <v>0</v>
      </c>
      <c r="P1512" s="26">
        <v>0</v>
      </c>
      <c r="Q1512" s="26">
        <v>0</v>
      </c>
      <c r="R1512" s="59" t="s">
        <v>845</v>
      </c>
      <c r="S1512" s="26">
        <v>1</v>
      </c>
      <c r="T1512" s="26">
        <v>0</v>
      </c>
      <c r="U1512" s="26">
        <f ca="1">IFERROR(VLOOKUP(G1512,模型表!$C:$T,18,FALSE),0)</f>
        <v>0</v>
      </c>
      <c r="V1512" s="26">
        <f>IFERROR(VLOOKUP(G1512,模型表!$C:$J,8,FALSE),0)</f>
        <v>0</v>
      </c>
      <c r="W1512" s="26" t="s">
        <v>1081</v>
      </c>
      <c r="X1512" s="26" t="s">
        <v>1097</v>
      </c>
      <c r="Y1512" s="26" t="str" cm="1">
        <f t="array" aca="1" ref="Y1512" ca="1">INDEX(E:E,SMALL(IF($F$2:$F$3000,ROW($2:$3000),4^8),ROW(A1511)))&amp;""</f>
        <v/>
      </c>
      <c r="Z1512" s="26" t="str">
        <f t="shared" ca="1" si="34"/>
        <v/>
      </c>
      <c r="AA1512" s="26" t="str">
        <f t="shared" ca="1" si="35"/>
        <v/>
      </c>
      <c r="AC1512" s="26" t="str">
        <f ca="1">IFERROR(IFERROR(VLOOKUP($V1512,索引表!$L$7:$O$13,2,FALSE)*VLOOKUP(VLOOKUP($G1512,索引表!$R:$U,4,FALSE),索引表!$I$18:$L$30,2,FALSE)*VLOOKUP($U1512,索引表!E:F,2,FALSE),IF($U1512="小怪",0.738,"")),0)</f>
        <v/>
      </c>
      <c r="AD1512" s="26" t="str">
        <f ca="1">IFERROR(IFERROR(VLOOKUP($V1512,索引表!$L$7:$O$13,3,FALSE)*VLOOKUP(VLOOKUP($G1512,索引表!$R:$U,4,FALSE),索引表!$I$18:$L$30,3,FALSE)*VLOOKUP($U1512,索引表!G:H,2,FALSE)*0.3,IF($U1512="小怪",0.2,"")),0)</f>
        <v/>
      </c>
      <c r="AE1512" s="3"/>
    </row>
    <row r="1513" spans="1:31" x14ac:dyDescent="0.2">
      <c r="A1513" s="3" t="s">
        <v>1457</v>
      </c>
      <c r="B1513" s="3" t="str">
        <f t="shared" si="33"/>
        <v>P42</v>
      </c>
      <c r="C1513" s="3" t="s">
        <v>541</v>
      </c>
      <c r="D1513" s="3" t="s">
        <v>544</v>
      </c>
      <c r="E1513" t="str">
        <f t="shared" si="32"/>
        <v>M22P42U04N09</v>
      </c>
      <c r="F1513" s="26">
        <f ca="1">IFERROR(VLOOKUP(G1513,模型表!C:U,19,0),0)</f>
        <v>0</v>
      </c>
      <c r="H1513" s="26" t="str">
        <f ca="1">IFERROR(IF($F1513=0,"",(VLOOKUP(RIGHT(A1513,2)+0,难度表!B:F,3,FALSE)*K1513+N1513)),0)</f>
        <v/>
      </c>
      <c r="I1513" s="26" t="str">
        <f ca="1">IFERROR(IF($F1513=0,"",(VLOOKUP(RIGHT(B1513,2)+0,难度表!B:F,4,FALSE)*L1513+O1513)),0)</f>
        <v/>
      </c>
      <c r="J1513" s="26" t="str">
        <f ca="1">IFERROR(IF($F1513=0,"",(VLOOKUP(RIGHT(B1513,2)+0,难度表!B:F,5,FALSE)*M1513+P1513)),0)</f>
        <v/>
      </c>
      <c r="K1513" s="26" t="s">
        <v>1081</v>
      </c>
      <c r="L1513" s="26" t="s">
        <v>1081</v>
      </c>
      <c r="M1513" s="3" t="s">
        <v>1081</v>
      </c>
      <c r="N1513" s="26">
        <v>0</v>
      </c>
      <c r="O1513" s="26">
        <v>0</v>
      </c>
      <c r="P1513" s="26">
        <v>0</v>
      </c>
      <c r="Q1513" s="26">
        <v>0</v>
      </c>
      <c r="R1513" s="58" t="s">
        <v>545</v>
      </c>
      <c r="S1513" s="26">
        <v>1</v>
      </c>
      <c r="T1513" s="26">
        <v>0</v>
      </c>
      <c r="U1513" s="26">
        <f ca="1">IFERROR(VLOOKUP(G1513,模型表!$C:$T,18,FALSE),0)</f>
        <v>0</v>
      </c>
      <c r="V1513" s="26">
        <f>IFERROR(VLOOKUP(G1513,模型表!$C:$J,8,FALSE),0)</f>
        <v>0</v>
      </c>
      <c r="W1513" s="26" t="s">
        <v>1081</v>
      </c>
      <c r="X1513" s="26" t="s">
        <v>1097</v>
      </c>
      <c r="Y1513" s="26" t="str" cm="1">
        <f t="array" aca="1" ref="Y1513" ca="1">INDEX(E:E,SMALL(IF($F$2:$F$3000,ROW($2:$3000),4^8),ROW(A1512)))&amp;""</f>
        <v/>
      </c>
      <c r="Z1513" s="26" t="str">
        <f t="shared" ca="1" si="34"/>
        <v/>
      </c>
      <c r="AA1513" s="26" t="str">
        <f t="shared" ca="1" si="35"/>
        <v/>
      </c>
      <c r="AC1513" s="26" t="str">
        <f ca="1">IFERROR(IFERROR(VLOOKUP($V1513,索引表!$L$7:$O$13,2,FALSE)*VLOOKUP(VLOOKUP($G1513,索引表!$R:$U,4,FALSE),索引表!$I$18:$L$30,2,FALSE)*VLOOKUP($U1513,索引表!E:F,2,FALSE),IF($U1513="小怪",0.738,"")),0)</f>
        <v/>
      </c>
      <c r="AD1513" s="26" t="str">
        <f ca="1">IFERROR(IFERROR(VLOOKUP($V1513,索引表!$L$7:$O$13,3,FALSE)*VLOOKUP(VLOOKUP($G1513,索引表!$R:$U,4,FALSE),索引表!$I$18:$L$30,3,FALSE)*VLOOKUP($U1513,索引表!G:H,2,FALSE)*0.3,IF($U1513="小怪",0.2,"")),0)</f>
        <v/>
      </c>
      <c r="AE1513" s="3" t="str">
        <f ca="1">IF(V1513="N08",索引表!$D$12,IFERROR(VLOOKUP(AM1513,索引表!$I$3:$J$5,2,FALSE)*VLOOKUP(AN1513,索引表!$L$7:$O$13,4,FALSE)*VLOOKUP(VLOOKUP(Y1513,索引表!$R:$U,4,FALSE),索引表!$I$18:$L$30,4,FALSE),IF(AN1513="小怪",1*3.45*0.9*0.9,"")))</f>
        <v/>
      </c>
    </row>
    <row r="1514" spans="1:31" x14ac:dyDescent="0.2">
      <c r="A1514" s="3" t="s">
        <v>1457</v>
      </c>
      <c r="B1514" s="3" t="str">
        <f t="shared" si="33"/>
        <v>P43</v>
      </c>
      <c r="C1514" s="3" t="s">
        <v>532</v>
      </c>
      <c r="D1514" s="3" t="s">
        <v>533</v>
      </c>
      <c r="E1514" t="str">
        <f t="shared" si="32"/>
        <v>M22P43U01N01</v>
      </c>
      <c r="F1514" s="26">
        <f ca="1">IFERROR(VLOOKUP(G1514,模型表!C:U,19,0),0)</f>
        <v>0</v>
      </c>
      <c r="H1514" s="26" t="str">
        <f ca="1">IFERROR(IF($F1514=0,"",(VLOOKUP(RIGHT(A1514,2)+0,难度表!B:F,3,FALSE)*K1514+N1514)),0)</f>
        <v/>
      </c>
      <c r="I1514" s="26" t="str">
        <f ca="1">IFERROR(IF($F1514=0,"",(VLOOKUP(RIGHT(B1514,2)+0,难度表!B:F,4,FALSE)*L1514+O1514)),0)</f>
        <v/>
      </c>
      <c r="J1514" s="26" t="str">
        <f ca="1">IFERROR(IF($F1514=0,"",(VLOOKUP(RIGHT(B1514,2)+0,难度表!B:F,5,FALSE)*M1514+P1514)),0)</f>
        <v/>
      </c>
      <c r="K1514" s="26" t="s">
        <v>1081</v>
      </c>
      <c r="L1514" s="26" t="s">
        <v>1081</v>
      </c>
      <c r="M1514" s="3" t="s">
        <v>1081</v>
      </c>
      <c r="N1514" s="26">
        <v>0</v>
      </c>
      <c r="O1514" s="26">
        <v>0</v>
      </c>
      <c r="P1514" s="26">
        <v>0</v>
      </c>
      <c r="Q1514" s="26">
        <v>0</v>
      </c>
      <c r="R1514" s="58" t="s">
        <v>545</v>
      </c>
      <c r="S1514" s="26">
        <v>1</v>
      </c>
      <c r="T1514" s="26">
        <v>0</v>
      </c>
      <c r="U1514" s="26">
        <f ca="1">IFERROR(VLOOKUP(G1514,模型表!$C:$T,18,FALSE),0)</f>
        <v>0</v>
      </c>
      <c r="V1514" s="26">
        <f>IFERROR(VLOOKUP(G1514,模型表!$C:$J,8,FALSE),0)</f>
        <v>0</v>
      </c>
      <c r="W1514" s="26" t="s">
        <v>1081</v>
      </c>
      <c r="X1514" s="26" t="s">
        <v>1097</v>
      </c>
      <c r="Y1514" s="26" t="str" cm="1">
        <f t="array" aca="1" ref="Y1514" ca="1">INDEX(E:E,SMALL(IF($F$2:$F$3000,ROW($2:$3000),4^8),ROW(A1513)))&amp;""</f>
        <v/>
      </c>
      <c r="Z1514" s="26" t="str">
        <f t="shared" ca="1" si="34"/>
        <v/>
      </c>
      <c r="AA1514" s="26" t="str">
        <f t="shared" ca="1" si="35"/>
        <v/>
      </c>
      <c r="AC1514" s="26" t="str">
        <f ca="1">IFERROR(IFERROR(VLOOKUP($V1514,索引表!$L$7:$O$13,2,FALSE)*VLOOKUP(VLOOKUP($G1514,索引表!$R:$U,4,FALSE),索引表!$I$18:$L$30,2,FALSE)*VLOOKUP($U1514,索引表!E:F,2,FALSE),IF($U1514="小怪",0.738,"")),0)</f>
        <v/>
      </c>
      <c r="AD1514" s="26" t="str">
        <f ca="1">IFERROR(IFERROR(VLOOKUP($V1514,索引表!$L$7:$O$13,3,FALSE)*VLOOKUP(VLOOKUP($G1514,索引表!$R:$U,4,FALSE),索引表!$I$18:$L$30,3,FALSE)*VLOOKUP($U1514,索引表!G:H,2,FALSE)*0.3,IF($U1514="小怪",0.2,"")),0)</f>
        <v/>
      </c>
      <c r="AE1514" s="3" t="str">
        <f ca="1">IF(V1514="N08",索引表!$D$12,IFERROR(VLOOKUP(AM1514,索引表!$I$3:$J$5,2,FALSE)*VLOOKUP(AN1514,索引表!$L$7:$O$13,4,FALSE)*VLOOKUP(VLOOKUP(Y1514,索引表!$R:$U,4,FALSE),索引表!$I$18:$L$30,4,FALSE),IF(AN1514="小怪",1*3.45*0.9*0.9,"")))</f>
        <v/>
      </c>
    </row>
    <row r="1515" spans="1:31" x14ac:dyDescent="0.2">
      <c r="A1515" s="3" t="s">
        <v>1457</v>
      </c>
      <c r="B1515" s="3" t="str">
        <f t="shared" si="33"/>
        <v>P43</v>
      </c>
      <c r="C1515" s="3" t="s">
        <v>532</v>
      </c>
      <c r="D1515" s="3" t="s">
        <v>534</v>
      </c>
      <c r="E1515" t="str">
        <f t="shared" si="32"/>
        <v>M22P43U01N02</v>
      </c>
      <c r="F1515" s="26">
        <f ca="1">IFERROR(VLOOKUP(G1515,模型表!C:U,19,0),0)</f>
        <v>0</v>
      </c>
      <c r="H1515" s="26" t="str">
        <f ca="1">IFERROR(IF($F1515=0,"",(VLOOKUP(RIGHT(A1515,2)+0,难度表!B:F,3,FALSE)*K1515+N1515)),0)</f>
        <v/>
      </c>
      <c r="I1515" s="26" t="str">
        <f ca="1">IFERROR(IF($F1515=0,"",(VLOOKUP(RIGHT(B1515,2)+0,难度表!B:F,4,FALSE)*L1515+O1515)),0)</f>
        <v/>
      </c>
      <c r="J1515" s="26" t="str">
        <f ca="1">IFERROR(IF($F1515=0,"",(VLOOKUP(RIGHT(B1515,2)+0,难度表!B:F,5,FALSE)*M1515+P1515)),0)</f>
        <v/>
      </c>
      <c r="K1515" s="26" t="s">
        <v>1081</v>
      </c>
      <c r="L1515" s="26" t="s">
        <v>1081</v>
      </c>
      <c r="M1515" s="3" t="s">
        <v>1081</v>
      </c>
      <c r="N1515" s="26">
        <v>0</v>
      </c>
      <c r="O1515" s="26">
        <v>0</v>
      </c>
      <c r="P1515" s="26">
        <v>0</v>
      </c>
      <c r="Q1515" s="26">
        <v>0</v>
      </c>
      <c r="R1515" s="58" t="s">
        <v>545</v>
      </c>
      <c r="S1515" s="26">
        <v>1</v>
      </c>
      <c r="T1515" s="26">
        <v>0</v>
      </c>
      <c r="U1515" s="26">
        <f ca="1">IFERROR(VLOOKUP(G1515,模型表!$C:$T,18,FALSE),0)</f>
        <v>0</v>
      </c>
      <c r="V1515" s="26">
        <f>IFERROR(VLOOKUP(G1515,模型表!$C:$J,8,FALSE),0)</f>
        <v>0</v>
      </c>
      <c r="W1515" s="26" t="s">
        <v>1081</v>
      </c>
      <c r="X1515" s="26" t="s">
        <v>1097</v>
      </c>
      <c r="Y1515" s="26" t="str" cm="1">
        <f t="array" aca="1" ref="Y1515" ca="1">INDEX(E:E,SMALL(IF($F$2:$F$3000,ROW($2:$3000),4^8),ROW(A1514)))&amp;""</f>
        <v/>
      </c>
      <c r="Z1515" s="26" t="str">
        <f t="shared" ca="1" si="34"/>
        <v/>
      </c>
      <c r="AA1515" s="26" t="str">
        <f t="shared" ca="1" si="35"/>
        <v/>
      </c>
      <c r="AC1515" s="26" t="str">
        <f ca="1">IFERROR(IFERROR(VLOOKUP($V1515,索引表!$L$7:$O$13,2,FALSE)*VLOOKUP(VLOOKUP($G1515,索引表!$R:$U,4,FALSE),索引表!$I$18:$L$30,2,FALSE)*VLOOKUP($U1515,索引表!E:F,2,FALSE),IF($U1515="小怪",0.738,"")),0)</f>
        <v/>
      </c>
      <c r="AD1515" s="26" t="str">
        <f ca="1">IFERROR(IFERROR(VLOOKUP($V1515,索引表!$L$7:$O$13,3,FALSE)*VLOOKUP(VLOOKUP($G1515,索引表!$R:$U,4,FALSE),索引表!$I$18:$L$30,3,FALSE)*VLOOKUP($U1515,索引表!G:H,2,FALSE)*0.3,IF($U1515="小怪",0.2,"")),0)</f>
        <v/>
      </c>
      <c r="AE1515" s="3" t="str">
        <f ca="1">IF(V1515="N08",索引表!$D$12,IFERROR(VLOOKUP(AM1515,索引表!$I$3:$J$5,2,FALSE)*VLOOKUP(AN1515,索引表!$L$7:$O$13,4,FALSE)*VLOOKUP(VLOOKUP(Y1515,索引表!$R:$U,4,FALSE),索引表!$I$18:$L$30,4,FALSE),IF(AN1515="小怪",1*3.45*0.9*0.9,"")))</f>
        <v/>
      </c>
    </row>
    <row r="1516" spans="1:31" x14ac:dyDescent="0.2">
      <c r="A1516" s="3" t="s">
        <v>1457</v>
      </c>
      <c r="B1516" s="3" t="str">
        <f t="shared" si="33"/>
        <v>P43</v>
      </c>
      <c r="C1516" s="3" t="s">
        <v>532</v>
      </c>
      <c r="D1516" s="3" t="s">
        <v>535</v>
      </c>
      <c r="E1516" t="str">
        <f t="shared" si="32"/>
        <v>M22P43U01N03</v>
      </c>
      <c r="F1516" s="26">
        <f ca="1">IFERROR(VLOOKUP(G1516,模型表!C:U,19,0),0)</f>
        <v>0</v>
      </c>
      <c r="H1516" s="26" t="str">
        <f ca="1">IFERROR(IF($F1516=0,"",(VLOOKUP(RIGHT(A1516,2)+0,难度表!B:F,3,FALSE)*K1516+N1516)),0)</f>
        <v/>
      </c>
      <c r="I1516" s="26" t="str">
        <f ca="1">IFERROR(IF($F1516=0,"",(VLOOKUP(RIGHT(B1516,2)+0,难度表!B:F,4,FALSE)*L1516+O1516)),0)</f>
        <v/>
      </c>
      <c r="J1516" s="26" t="str">
        <f ca="1">IFERROR(IF($F1516=0,"",(VLOOKUP(RIGHT(B1516,2)+0,难度表!B:F,5,FALSE)*M1516+P1516)),0)</f>
        <v/>
      </c>
      <c r="K1516" s="26" t="s">
        <v>1081</v>
      </c>
      <c r="L1516" s="26" t="s">
        <v>1081</v>
      </c>
      <c r="M1516" s="3" t="s">
        <v>1081</v>
      </c>
      <c r="N1516" s="26">
        <v>0</v>
      </c>
      <c r="O1516" s="26">
        <v>0</v>
      </c>
      <c r="P1516" s="26">
        <v>0</v>
      </c>
      <c r="Q1516" s="26">
        <v>0</v>
      </c>
      <c r="R1516" s="58" t="s">
        <v>545</v>
      </c>
      <c r="S1516" s="26">
        <v>1</v>
      </c>
      <c r="T1516" s="26">
        <v>0</v>
      </c>
      <c r="U1516" s="26">
        <f ca="1">IFERROR(VLOOKUP(G1516,模型表!$C:$T,18,FALSE),0)</f>
        <v>0</v>
      </c>
      <c r="V1516" s="26">
        <f>IFERROR(VLOOKUP(G1516,模型表!$C:$J,8,FALSE),0)</f>
        <v>0</v>
      </c>
      <c r="W1516" s="26" t="s">
        <v>1081</v>
      </c>
      <c r="X1516" s="26" t="s">
        <v>1097</v>
      </c>
      <c r="Y1516" s="26" t="str" cm="1">
        <f t="array" aca="1" ref="Y1516" ca="1">INDEX(E:E,SMALL(IF($F$2:$F$3000,ROW($2:$3000),4^8),ROW(A1515)))&amp;""</f>
        <v/>
      </c>
      <c r="Z1516" s="26" t="str">
        <f t="shared" ca="1" si="34"/>
        <v/>
      </c>
      <c r="AA1516" s="26" t="str">
        <f t="shared" ca="1" si="35"/>
        <v/>
      </c>
      <c r="AC1516" s="26" t="str">
        <f ca="1">IFERROR(IFERROR(VLOOKUP($V1516,索引表!$L$7:$O$13,2,FALSE)*VLOOKUP(VLOOKUP($G1516,索引表!$R:$U,4,FALSE),索引表!$I$18:$L$30,2,FALSE)*VLOOKUP($U1516,索引表!E:F,2,FALSE),IF($U1516="小怪",0.738,"")),0)</f>
        <v/>
      </c>
      <c r="AD1516" s="26" t="str">
        <f ca="1">IFERROR(IFERROR(VLOOKUP($V1516,索引表!$L$7:$O$13,3,FALSE)*VLOOKUP(VLOOKUP($G1516,索引表!$R:$U,4,FALSE),索引表!$I$18:$L$30,3,FALSE)*VLOOKUP($U1516,索引表!G:H,2,FALSE)*0.3,IF($U1516="小怪",0.2,"")),0)</f>
        <v/>
      </c>
      <c r="AE1516" s="3" t="str">
        <f ca="1">IF(V1516="N08",索引表!$D$12,IFERROR(VLOOKUP(AM1516,索引表!$I$3:$J$5,2,FALSE)*VLOOKUP(AN1516,索引表!$L$7:$O$13,4,FALSE)*VLOOKUP(VLOOKUP(Y1516,索引表!$R:$U,4,FALSE),索引表!$I$18:$L$30,4,FALSE),IF(AN1516="小怪",1*3.45*0.9*0.9,"")))</f>
        <v/>
      </c>
    </row>
    <row r="1517" spans="1:31" x14ac:dyDescent="0.2">
      <c r="A1517" s="3" t="s">
        <v>1457</v>
      </c>
      <c r="B1517" s="3" t="str">
        <f t="shared" si="33"/>
        <v>P43</v>
      </c>
      <c r="C1517" s="3" t="s">
        <v>532</v>
      </c>
      <c r="D1517" s="3" t="s">
        <v>536</v>
      </c>
      <c r="E1517" t="str">
        <f t="shared" si="32"/>
        <v>M22P43U01N04</v>
      </c>
      <c r="F1517" s="26">
        <f ca="1">IFERROR(VLOOKUP(G1517,模型表!C:U,19,0),0)</f>
        <v>0</v>
      </c>
      <c r="H1517" s="26" t="str">
        <f ca="1">IFERROR(IF($F1517=0,"",(VLOOKUP(RIGHT(A1517,2)+0,难度表!B:F,3,FALSE)*K1517+N1517)),0)</f>
        <v/>
      </c>
      <c r="I1517" s="26" t="str">
        <f ca="1">IFERROR(IF($F1517=0,"",(VLOOKUP(RIGHT(B1517,2)+0,难度表!B:F,4,FALSE)*L1517+O1517)),0)</f>
        <v/>
      </c>
      <c r="J1517" s="26" t="str">
        <f ca="1">IFERROR(IF($F1517=0,"",(VLOOKUP(RIGHT(B1517,2)+0,难度表!B:F,5,FALSE)*M1517+P1517)),0)</f>
        <v/>
      </c>
      <c r="K1517" s="26" t="s">
        <v>1081</v>
      </c>
      <c r="L1517" s="26" t="s">
        <v>1081</v>
      </c>
      <c r="M1517" s="3" t="s">
        <v>1081</v>
      </c>
      <c r="N1517" s="26">
        <v>0</v>
      </c>
      <c r="O1517" s="26">
        <v>0</v>
      </c>
      <c r="P1517" s="26">
        <v>0</v>
      </c>
      <c r="Q1517" s="26">
        <v>0</v>
      </c>
      <c r="R1517" s="58" t="s">
        <v>545</v>
      </c>
      <c r="S1517" s="26">
        <v>1</v>
      </c>
      <c r="T1517" s="26">
        <v>0</v>
      </c>
      <c r="U1517" s="26">
        <f ca="1">IFERROR(VLOOKUP(G1517,模型表!$C:$T,18,FALSE),0)</f>
        <v>0</v>
      </c>
      <c r="V1517" s="26">
        <f>IFERROR(VLOOKUP(G1517,模型表!$C:$J,8,FALSE),0)</f>
        <v>0</v>
      </c>
      <c r="W1517" s="26" t="s">
        <v>1081</v>
      </c>
      <c r="X1517" s="26" t="s">
        <v>1097</v>
      </c>
      <c r="Y1517" s="26" t="str" cm="1">
        <f t="array" aca="1" ref="Y1517" ca="1">INDEX(E:E,SMALL(IF($F$2:$F$3000,ROW($2:$3000),4^8),ROW(A1516)))&amp;""</f>
        <v/>
      </c>
      <c r="Z1517" s="26" t="str">
        <f t="shared" ca="1" si="34"/>
        <v/>
      </c>
      <c r="AA1517" s="26" t="str">
        <f t="shared" ca="1" si="35"/>
        <v/>
      </c>
      <c r="AC1517" s="26" t="str">
        <f ca="1">IFERROR(IFERROR(VLOOKUP($V1517,索引表!$L$7:$O$13,2,FALSE)*VLOOKUP(VLOOKUP($G1517,索引表!$R:$U,4,FALSE),索引表!$I$18:$L$30,2,FALSE)*VLOOKUP($U1517,索引表!E:F,2,FALSE),IF($U1517="小怪",0.738,"")),0)</f>
        <v/>
      </c>
      <c r="AD1517" s="26" t="str">
        <f ca="1">IFERROR(IFERROR(VLOOKUP($V1517,索引表!$L$7:$O$13,3,FALSE)*VLOOKUP(VLOOKUP($G1517,索引表!$R:$U,4,FALSE),索引表!$I$18:$L$30,3,FALSE)*VLOOKUP($U1517,索引表!G:H,2,FALSE)*0.3,IF($U1517="小怪",0.2,"")),0)</f>
        <v/>
      </c>
      <c r="AE1517" s="3" t="str">
        <f ca="1">IF(V1517="N08",索引表!$D$12,IFERROR(VLOOKUP(AM1517,索引表!$I$3:$J$5,2,FALSE)*VLOOKUP(AN1517,索引表!$L$7:$O$13,4,FALSE)*VLOOKUP(VLOOKUP(Y1517,索引表!$R:$U,4,FALSE),索引表!$I$18:$L$30,4,FALSE),IF(AN1517="小怪",1*3.45*0.9*0.9,"")))</f>
        <v/>
      </c>
    </row>
    <row r="1518" spans="1:31" x14ac:dyDescent="0.2">
      <c r="A1518" s="3" t="s">
        <v>1457</v>
      </c>
      <c r="B1518" s="3" t="str">
        <f t="shared" si="33"/>
        <v>P43</v>
      </c>
      <c r="C1518" s="3" t="s">
        <v>532</v>
      </c>
      <c r="D1518" s="3" t="s">
        <v>537</v>
      </c>
      <c r="E1518" t="str">
        <f t="shared" si="32"/>
        <v>M22P43U01N05</v>
      </c>
      <c r="F1518" s="26">
        <f ca="1">IFERROR(VLOOKUP(G1518,模型表!C:U,19,0),0)</f>
        <v>0</v>
      </c>
      <c r="H1518" s="26" t="str">
        <f ca="1">IFERROR(IF($F1518=0,"",(VLOOKUP(RIGHT(A1518,2)+0,难度表!B:F,3,FALSE)*K1518+N1518)),0)</f>
        <v/>
      </c>
      <c r="I1518" s="26" t="str">
        <f ca="1">IFERROR(IF($F1518=0,"",(VLOOKUP(RIGHT(B1518,2)+0,难度表!B:F,4,FALSE)*L1518+O1518)),0)</f>
        <v/>
      </c>
      <c r="J1518" s="26" t="str">
        <f ca="1">IFERROR(IF($F1518=0,"",(VLOOKUP(RIGHT(B1518,2)+0,难度表!B:F,5,FALSE)*M1518+P1518)),0)</f>
        <v/>
      </c>
      <c r="K1518" s="26" t="s">
        <v>1081</v>
      </c>
      <c r="L1518" s="26" t="s">
        <v>1081</v>
      </c>
      <c r="M1518" s="3" t="s">
        <v>1081</v>
      </c>
      <c r="N1518" s="26">
        <v>0</v>
      </c>
      <c r="O1518" s="26">
        <v>0</v>
      </c>
      <c r="P1518" s="26">
        <v>0</v>
      </c>
      <c r="Q1518" s="26">
        <v>0</v>
      </c>
      <c r="R1518" s="58" t="s">
        <v>545</v>
      </c>
      <c r="S1518" s="26">
        <v>1</v>
      </c>
      <c r="T1518" s="26">
        <v>0</v>
      </c>
      <c r="U1518" s="26">
        <f ca="1">IFERROR(VLOOKUP(G1518,模型表!$C:$T,18,FALSE),0)</f>
        <v>0</v>
      </c>
      <c r="V1518" s="26">
        <f>IFERROR(VLOOKUP(G1518,模型表!$C:$J,8,FALSE),0)</f>
        <v>0</v>
      </c>
      <c r="W1518" s="26" t="s">
        <v>1081</v>
      </c>
      <c r="X1518" s="26" t="s">
        <v>1097</v>
      </c>
      <c r="Y1518" s="26" t="str" cm="1">
        <f t="array" aca="1" ref="Y1518" ca="1">INDEX(E:E,SMALL(IF($F$2:$F$3000,ROW($2:$3000),4^8),ROW(A1517)))&amp;""</f>
        <v/>
      </c>
      <c r="Z1518" s="26" t="str">
        <f t="shared" ca="1" si="34"/>
        <v/>
      </c>
      <c r="AA1518" s="26" t="str">
        <f t="shared" ca="1" si="35"/>
        <v/>
      </c>
      <c r="AC1518" s="26" t="str">
        <f ca="1">IFERROR(IFERROR(VLOOKUP($V1518,索引表!$L$7:$O$13,2,FALSE)*VLOOKUP(VLOOKUP($G1518,索引表!$R:$U,4,FALSE),索引表!$I$18:$L$30,2,FALSE)*VLOOKUP($U1518,索引表!E:F,2,FALSE),IF($U1518="小怪",0.738,"")),0)</f>
        <v/>
      </c>
      <c r="AD1518" s="26" t="str">
        <f ca="1">IFERROR(IFERROR(VLOOKUP($V1518,索引表!$L$7:$O$13,3,FALSE)*VLOOKUP(VLOOKUP($G1518,索引表!$R:$U,4,FALSE),索引表!$I$18:$L$30,3,FALSE)*VLOOKUP($U1518,索引表!G:H,2,FALSE)*0.3,IF($U1518="小怪",0.2,"")),0)</f>
        <v/>
      </c>
      <c r="AE1518" s="3" t="str">
        <f ca="1">IF(V1518="N08",索引表!$D$12,IFERROR(VLOOKUP(AM1518,索引表!$I$3:$J$5,2,FALSE)*VLOOKUP(AN1518,索引表!$L$7:$O$13,4,FALSE)*VLOOKUP(VLOOKUP(Y1518,索引表!$R:$U,4,FALSE),索引表!$I$18:$L$30,4,FALSE),IF(AN1518="小怪",1*3.45*0.9*0.9,"")))</f>
        <v/>
      </c>
    </row>
    <row r="1519" spans="1:31" x14ac:dyDescent="0.2">
      <c r="A1519" s="3" t="s">
        <v>1457</v>
      </c>
      <c r="B1519" s="3" t="str">
        <f t="shared" si="33"/>
        <v>P43</v>
      </c>
      <c r="C1519" s="3" t="s">
        <v>532</v>
      </c>
      <c r="D1519" s="3" t="s">
        <v>538</v>
      </c>
      <c r="E1519" t="str">
        <f t="shared" si="32"/>
        <v>M22P43U01N06</v>
      </c>
      <c r="F1519" s="26">
        <f ca="1">IFERROR(VLOOKUP(G1519,模型表!C:U,19,0),0)</f>
        <v>0</v>
      </c>
      <c r="H1519" s="26" t="str">
        <f ca="1">IFERROR(IF($F1519=0,"",(VLOOKUP(RIGHT(A1519,2)+0,难度表!B:F,3,FALSE)*K1519+N1519)),0)</f>
        <v/>
      </c>
      <c r="I1519" s="26" t="str">
        <f ca="1">IFERROR(IF($F1519=0,"",(VLOOKUP(RIGHT(B1519,2)+0,难度表!B:F,4,FALSE)*L1519+O1519)),0)</f>
        <v/>
      </c>
      <c r="J1519" s="26" t="str">
        <f ca="1">IFERROR(IF($F1519=0,"",(VLOOKUP(RIGHT(B1519,2)+0,难度表!B:F,5,FALSE)*M1519+P1519)),0)</f>
        <v/>
      </c>
      <c r="K1519" s="26" t="s">
        <v>1081</v>
      </c>
      <c r="L1519" s="26" t="s">
        <v>1081</v>
      </c>
      <c r="M1519" s="3" t="s">
        <v>1081</v>
      </c>
      <c r="N1519" s="26">
        <v>0</v>
      </c>
      <c r="O1519" s="26">
        <v>0</v>
      </c>
      <c r="P1519" s="26">
        <v>0</v>
      </c>
      <c r="Q1519" s="26">
        <v>0</v>
      </c>
      <c r="R1519" s="58" t="s">
        <v>545</v>
      </c>
      <c r="S1519" s="26">
        <v>1</v>
      </c>
      <c r="T1519" s="26">
        <v>0</v>
      </c>
      <c r="U1519" s="26">
        <f ca="1">IFERROR(VLOOKUP(G1519,模型表!$C:$T,18,FALSE),0)</f>
        <v>0</v>
      </c>
      <c r="V1519" s="26">
        <f>IFERROR(VLOOKUP(G1519,模型表!$C:$J,8,FALSE),0)</f>
        <v>0</v>
      </c>
      <c r="W1519" s="26" t="s">
        <v>1081</v>
      </c>
      <c r="X1519" s="26" t="s">
        <v>1097</v>
      </c>
      <c r="Y1519" s="26" t="str" cm="1">
        <f t="array" aca="1" ref="Y1519" ca="1">INDEX(E:E,SMALL(IF($F$2:$F$3000,ROW($2:$3000),4^8),ROW(A1518)))&amp;""</f>
        <v/>
      </c>
      <c r="Z1519" s="26" t="str">
        <f t="shared" ca="1" si="34"/>
        <v/>
      </c>
      <c r="AA1519" s="26" t="str">
        <f t="shared" ca="1" si="35"/>
        <v/>
      </c>
      <c r="AC1519" s="26" t="str">
        <f ca="1">IFERROR(IFERROR(VLOOKUP($V1519,索引表!$L$7:$O$13,2,FALSE)*VLOOKUP(VLOOKUP($G1519,索引表!$R:$U,4,FALSE),索引表!$I$18:$L$30,2,FALSE)*VLOOKUP($U1519,索引表!E:F,2,FALSE),IF($U1519="小怪",0.738,"")),0)</f>
        <v/>
      </c>
      <c r="AD1519" s="26" t="str">
        <f ca="1">IFERROR(IFERROR(VLOOKUP($V1519,索引表!$L$7:$O$13,3,FALSE)*VLOOKUP(VLOOKUP($G1519,索引表!$R:$U,4,FALSE),索引表!$I$18:$L$30,3,FALSE)*VLOOKUP($U1519,索引表!G:H,2,FALSE)*0.3,IF($U1519="小怪",0.2,"")),0)</f>
        <v/>
      </c>
      <c r="AE1519" s="3" t="str">
        <f ca="1">IF(V1519="N08",索引表!$D$12,IFERROR(VLOOKUP(AM1519,索引表!$I$3:$J$5,2,FALSE)*VLOOKUP(AN1519,索引表!$L$7:$O$13,4,FALSE)*VLOOKUP(VLOOKUP(Y1519,索引表!$R:$U,4,FALSE),索引表!$I$18:$L$30,4,FALSE),IF(AN1519="小怪",1*3.45*0.9*0.9,"")))</f>
        <v/>
      </c>
    </row>
    <row r="1520" spans="1:31" x14ac:dyDescent="0.2">
      <c r="A1520" s="3" t="s">
        <v>1457</v>
      </c>
      <c r="B1520" s="3" t="str">
        <f t="shared" si="33"/>
        <v>P43</v>
      </c>
      <c r="C1520" s="3" t="s">
        <v>532</v>
      </c>
      <c r="D1520" s="3" t="s">
        <v>542</v>
      </c>
      <c r="E1520" t="str">
        <f t="shared" si="32"/>
        <v>M22P43U01N07</v>
      </c>
      <c r="F1520" s="26">
        <f ca="1">IFERROR(VLOOKUP(G1520,模型表!C:U,19,0),0)</f>
        <v>0</v>
      </c>
      <c r="H1520" s="26" t="str">
        <f ca="1">IFERROR(IF($F1520=0,"",(VLOOKUP(RIGHT(A1520,2)+0,难度表!B:F,3,FALSE)*K1520+N1520)),0)</f>
        <v/>
      </c>
      <c r="I1520" s="26" t="str">
        <f ca="1">IFERROR(IF($F1520=0,"",(VLOOKUP(RIGHT(B1520,2)+0,难度表!B:F,4,FALSE)*L1520+O1520)),0)</f>
        <v/>
      </c>
      <c r="J1520" s="26" t="str">
        <f ca="1">IFERROR(IF($F1520=0,"",(VLOOKUP(RIGHT(B1520,2)+0,难度表!B:F,5,FALSE)*M1520+P1520)),0)</f>
        <v/>
      </c>
      <c r="K1520" s="26" t="s">
        <v>1081</v>
      </c>
      <c r="L1520" s="26" t="s">
        <v>1081</v>
      </c>
      <c r="M1520" s="3" t="s">
        <v>1081</v>
      </c>
      <c r="N1520" s="26">
        <v>0</v>
      </c>
      <c r="O1520" s="26">
        <v>0</v>
      </c>
      <c r="P1520" s="26">
        <v>0</v>
      </c>
      <c r="Q1520" s="26">
        <v>0</v>
      </c>
      <c r="R1520" s="58" t="s">
        <v>545</v>
      </c>
      <c r="S1520" s="26">
        <v>1</v>
      </c>
      <c r="T1520" s="26">
        <v>0</v>
      </c>
      <c r="U1520" s="26">
        <f ca="1">IFERROR(VLOOKUP(G1520,模型表!$C:$T,18,FALSE),0)</f>
        <v>0</v>
      </c>
      <c r="V1520" s="26">
        <f>IFERROR(VLOOKUP(G1520,模型表!$C:$J,8,FALSE),0)</f>
        <v>0</v>
      </c>
      <c r="W1520" s="26" t="s">
        <v>1081</v>
      </c>
      <c r="X1520" s="26" t="s">
        <v>1097</v>
      </c>
      <c r="Y1520" s="26" t="str" cm="1">
        <f t="array" aca="1" ref="Y1520" ca="1">INDEX(E:E,SMALL(IF($F$2:$F$3000,ROW($2:$3000),4^8),ROW(A1519)))&amp;""</f>
        <v/>
      </c>
      <c r="Z1520" s="26" t="str">
        <f t="shared" ca="1" si="34"/>
        <v/>
      </c>
      <c r="AA1520" s="26" t="str">
        <f t="shared" ca="1" si="35"/>
        <v/>
      </c>
      <c r="AC1520" s="26" t="str">
        <f ca="1">IFERROR(IFERROR(VLOOKUP($V1520,索引表!$L$7:$O$13,2,FALSE)*VLOOKUP(VLOOKUP($G1520,索引表!$R:$U,4,FALSE),索引表!$I$18:$L$30,2,FALSE)*VLOOKUP($U1520,索引表!E:F,2,FALSE),IF($U1520="小怪",0.738,"")),0)</f>
        <v/>
      </c>
      <c r="AD1520" s="26" t="str">
        <f ca="1">IFERROR(IFERROR(VLOOKUP($V1520,索引表!$L$7:$O$13,3,FALSE)*VLOOKUP(VLOOKUP($G1520,索引表!$R:$U,4,FALSE),索引表!$I$18:$L$30,3,FALSE)*VLOOKUP($U1520,索引表!G:H,2,FALSE)*0.3,IF($U1520="小怪",0.2,"")),0)</f>
        <v/>
      </c>
      <c r="AE1520" s="3" t="str">
        <f ca="1">IF(V1520="N08",索引表!$D$12,IFERROR(VLOOKUP(AM1520,索引表!$I$3:$J$5,2,FALSE)*VLOOKUP(AN1520,索引表!$L$7:$O$13,4,FALSE)*VLOOKUP(VLOOKUP(Y1520,索引表!$R:$U,4,FALSE),索引表!$I$18:$L$30,4,FALSE),IF(AN1520="小怪",1*3.45*0.9*0.9,"")))</f>
        <v/>
      </c>
    </row>
    <row r="1521" spans="1:31" x14ac:dyDescent="0.2">
      <c r="A1521" s="3" t="s">
        <v>1457</v>
      </c>
      <c r="B1521" s="3" t="str">
        <f t="shared" si="33"/>
        <v>P43</v>
      </c>
      <c r="C1521" s="3" t="s">
        <v>532</v>
      </c>
      <c r="D1521" s="3" t="s">
        <v>543</v>
      </c>
      <c r="E1521" t="str">
        <f t="shared" si="32"/>
        <v>M22P43U01N08</v>
      </c>
      <c r="F1521" s="26">
        <f ca="1">IFERROR(VLOOKUP(G1521,模型表!C:U,19,0),0)</f>
        <v>0</v>
      </c>
      <c r="H1521" s="26" t="str">
        <f ca="1">IFERROR(IF($F1521=0,"",(VLOOKUP(RIGHT(A1521,2)+0,难度表!B:F,3,FALSE)*K1521+N1521)),0)</f>
        <v/>
      </c>
      <c r="I1521" s="26" t="str">
        <f ca="1">IFERROR(IF($F1521=0,"",(VLOOKUP(RIGHT(B1521,2)+0,难度表!B:F,4,FALSE)*L1521+O1521)),0)</f>
        <v/>
      </c>
      <c r="J1521" s="26" t="str">
        <f ca="1">IFERROR(IF($F1521=0,"",(VLOOKUP(RIGHT(B1521,2)+0,难度表!B:F,5,FALSE)*M1521+P1521)),0)</f>
        <v/>
      </c>
      <c r="K1521" s="26" t="s">
        <v>1081</v>
      </c>
      <c r="L1521" s="26" t="s">
        <v>1081</v>
      </c>
      <c r="M1521" s="3"/>
      <c r="N1521" s="26">
        <v>0</v>
      </c>
      <c r="O1521" s="26">
        <v>0</v>
      </c>
      <c r="P1521" s="26">
        <v>0</v>
      </c>
      <c r="Q1521" s="26">
        <v>0</v>
      </c>
      <c r="R1521" s="59" t="s">
        <v>845</v>
      </c>
      <c r="S1521" s="26">
        <v>1</v>
      </c>
      <c r="T1521" s="26">
        <v>0</v>
      </c>
      <c r="U1521" s="26">
        <f ca="1">IFERROR(VLOOKUP(G1521,模型表!$C:$T,18,FALSE),0)</f>
        <v>0</v>
      </c>
      <c r="V1521" s="26">
        <f>IFERROR(VLOOKUP(G1521,模型表!$C:$J,8,FALSE),0)</f>
        <v>0</v>
      </c>
      <c r="W1521" s="26" t="s">
        <v>1081</v>
      </c>
      <c r="X1521" s="26" t="s">
        <v>1097</v>
      </c>
      <c r="Y1521" s="26" t="str" cm="1">
        <f t="array" aca="1" ref="Y1521" ca="1">INDEX(E:E,SMALL(IF($F$2:$F$3000,ROW($2:$3000),4^8),ROW(A1520)))&amp;""</f>
        <v/>
      </c>
      <c r="Z1521" s="26" t="str">
        <f t="shared" ca="1" si="34"/>
        <v/>
      </c>
      <c r="AA1521" s="26" t="str">
        <f t="shared" ca="1" si="35"/>
        <v/>
      </c>
      <c r="AC1521" s="26" t="str">
        <f ca="1">IFERROR(IFERROR(VLOOKUP($V1521,索引表!$L$7:$O$13,2,FALSE)*VLOOKUP(VLOOKUP($G1521,索引表!$R:$U,4,FALSE),索引表!$I$18:$L$30,2,FALSE)*VLOOKUP($U1521,索引表!E:F,2,FALSE),IF($U1521="小怪",0.738,"")),0)</f>
        <v/>
      </c>
      <c r="AD1521" s="26" t="str">
        <f ca="1">IFERROR(IFERROR(VLOOKUP($V1521,索引表!$L$7:$O$13,3,FALSE)*VLOOKUP(VLOOKUP($G1521,索引表!$R:$U,4,FALSE),索引表!$I$18:$L$30,3,FALSE)*VLOOKUP($U1521,索引表!G:H,2,FALSE)*0.3,IF($U1521="小怪",0.2,"")),0)</f>
        <v/>
      </c>
      <c r="AE1521" s="3"/>
    </row>
    <row r="1522" spans="1:31" x14ac:dyDescent="0.2">
      <c r="A1522" s="3" t="s">
        <v>1457</v>
      </c>
      <c r="B1522" s="3" t="str">
        <f t="shared" si="33"/>
        <v>P43</v>
      </c>
      <c r="C1522" s="3" t="s">
        <v>532</v>
      </c>
      <c r="D1522" s="3" t="s">
        <v>544</v>
      </c>
      <c r="E1522" t="str">
        <f t="shared" si="32"/>
        <v>M22P43U01N09</v>
      </c>
      <c r="F1522" s="26">
        <f ca="1">IFERROR(VLOOKUP(G1522,模型表!C:U,19,0),0)</f>
        <v>0</v>
      </c>
      <c r="H1522" s="26" t="str">
        <f ca="1">IFERROR(IF($F1522=0,"",(VLOOKUP(RIGHT(A1522,2)+0,难度表!B:F,3,FALSE)*K1522+N1522)),0)</f>
        <v/>
      </c>
      <c r="I1522" s="26" t="str">
        <f ca="1">IFERROR(IF($F1522=0,"",(VLOOKUP(RIGHT(B1522,2)+0,难度表!B:F,4,FALSE)*L1522+O1522)),0)</f>
        <v/>
      </c>
      <c r="J1522" s="26" t="str">
        <f ca="1">IFERROR(IF($F1522=0,"",(VLOOKUP(RIGHT(B1522,2)+0,难度表!B:F,5,FALSE)*M1522+P1522)),0)</f>
        <v/>
      </c>
      <c r="K1522" s="26" t="s">
        <v>1081</v>
      </c>
      <c r="L1522" s="26" t="s">
        <v>1081</v>
      </c>
      <c r="M1522" s="3" t="s">
        <v>1081</v>
      </c>
      <c r="N1522" s="26">
        <v>0</v>
      </c>
      <c r="O1522" s="26">
        <v>0</v>
      </c>
      <c r="P1522" s="26">
        <v>0</v>
      </c>
      <c r="Q1522" s="26">
        <v>0</v>
      </c>
      <c r="R1522" s="58" t="s">
        <v>545</v>
      </c>
      <c r="S1522" s="26">
        <v>1</v>
      </c>
      <c r="T1522" s="26">
        <v>0</v>
      </c>
      <c r="U1522" s="26">
        <f ca="1">IFERROR(VLOOKUP(G1522,模型表!$C:$T,18,FALSE),0)</f>
        <v>0</v>
      </c>
      <c r="V1522" s="26">
        <f>IFERROR(VLOOKUP(G1522,模型表!$C:$J,8,FALSE),0)</f>
        <v>0</v>
      </c>
      <c r="W1522" s="26" t="s">
        <v>1081</v>
      </c>
      <c r="X1522" s="26" t="s">
        <v>1097</v>
      </c>
      <c r="Y1522" s="26" t="str" cm="1">
        <f t="array" aca="1" ref="Y1522" ca="1">INDEX(E:E,SMALL(IF($F$2:$F$3000,ROW($2:$3000),4^8),ROW(A1521)))&amp;""</f>
        <v/>
      </c>
      <c r="Z1522" s="26" t="str">
        <f t="shared" ca="1" si="34"/>
        <v/>
      </c>
      <c r="AA1522" s="26" t="str">
        <f t="shared" ca="1" si="35"/>
        <v/>
      </c>
      <c r="AC1522" s="26" t="str">
        <f ca="1">IFERROR(IFERROR(VLOOKUP($V1522,索引表!$L$7:$O$13,2,FALSE)*VLOOKUP(VLOOKUP($G1522,索引表!$R:$U,4,FALSE),索引表!$I$18:$L$30,2,FALSE)*VLOOKUP($U1522,索引表!E:F,2,FALSE),IF($U1522="小怪",0.738,"")),0)</f>
        <v/>
      </c>
      <c r="AD1522" s="26" t="str">
        <f ca="1">IFERROR(IFERROR(VLOOKUP($V1522,索引表!$L$7:$O$13,3,FALSE)*VLOOKUP(VLOOKUP($G1522,索引表!$R:$U,4,FALSE),索引表!$I$18:$L$30,3,FALSE)*VLOOKUP($U1522,索引表!G:H,2,FALSE)*0.3,IF($U1522="小怪",0.2,"")),0)</f>
        <v/>
      </c>
      <c r="AE1522" s="3" t="str">
        <f ca="1">IF(V1522="N08",索引表!$D$12,IFERROR(VLOOKUP(AM1522,索引表!$I$3:$J$5,2,FALSE)*VLOOKUP(AN1522,索引表!$L$7:$O$13,4,FALSE)*VLOOKUP(VLOOKUP(Y1522,索引表!$R:$U,4,FALSE),索引表!$I$18:$L$30,4,FALSE),IF(AN1522="小怪",1*3.45*0.9*0.9,"")))</f>
        <v/>
      </c>
    </row>
    <row r="1523" spans="1:31" x14ac:dyDescent="0.2">
      <c r="A1523" s="3" t="s">
        <v>1457</v>
      </c>
      <c r="B1523" s="3" t="str">
        <f t="shared" si="33"/>
        <v>P43</v>
      </c>
      <c r="C1523" s="3" t="s">
        <v>539</v>
      </c>
      <c r="D1523" s="3" t="s">
        <v>533</v>
      </c>
      <c r="E1523" t="str">
        <f t="shared" si="32"/>
        <v>M22P43U02N01</v>
      </c>
      <c r="F1523" s="26">
        <f ca="1">IFERROR(VLOOKUP(G1523,模型表!C:U,19,0),0)</f>
        <v>0</v>
      </c>
      <c r="H1523" s="26" t="str">
        <f ca="1">IFERROR(IF($F1523=0,"",(VLOOKUP(RIGHT(A1523,2)+0,难度表!B:F,3,FALSE)*K1523+N1523)),0)</f>
        <v/>
      </c>
      <c r="I1523" s="26" t="str">
        <f ca="1">IFERROR(IF($F1523=0,"",(VLOOKUP(RIGHT(B1523,2)+0,难度表!B:F,4,FALSE)*L1523+O1523)),0)</f>
        <v/>
      </c>
      <c r="J1523" s="26" t="str">
        <f ca="1">IFERROR(IF($F1523=0,"",(VLOOKUP(RIGHT(B1523,2)+0,难度表!B:F,5,FALSE)*M1523+P1523)),0)</f>
        <v/>
      </c>
      <c r="K1523" s="26" t="s">
        <v>1081</v>
      </c>
      <c r="L1523" s="26" t="s">
        <v>1081</v>
      </c>
      <c r="M1523" s="3" t="s">
        <v>1081</v>
      </c>
      <c r="N1523" s="26">
        <v>0</v>
      </c>
      <c r="O1523" s="26">
        <v>0</v>
      </c>
      <c r="P1523" s="26">
        <v>0</v>
      </c>
      <c r="Q1523" s="26">
        <v>0</v>
      </c>
      <c r="R1523" s="58" t="s">
        <v>545</v>
      </c>
      <c r="S1523" s="26">
        <v>1</v>
      </c>
      <c r="T1523" s="26">
        <v>0</v>
      </c>
      <c r="U1523" s="26">
        <f ca="1">IFERROR(VLOOKUP(G1523,模型表!$C:$T,18,FALSE),0)</f>
        <v>0</v>
      </c>
      <c r="V1523" s="26">
        <f>IFERROR(VLOOKUP(G1523,模型表!$C:$J,8,FALSE),0)</f>
        <v>0</v>
      </c>
      <c r="W1523" s="26" t="s">
        <v>1081</v>
      </c>
      <c r="X1523" s="26" t="s">
        <v>1097</v>
      </c>
      <c r="Y1523" s="26" t="str" cm="1">
        <f t="array" aca="1" ref="Y1523" ca="1">INDEX(E:E,SMALL(IF($F$2:$F$3000,ROW($2:$3000),4^8),ROW(A1522)))&amp;""</f>
        <v/>
      </c>
      <c r="Z1523" s="26" t="str">
        <f t="shared" ca="1" si="34"/>
        <v/>
      </c>
      <c r="AA1523" s="26" t="str">
        <f t="shared" ca="1" si="35"/>
        <v/>
      </c>
      <c r="AC1523" s="26" t="str">
        <f ca="1">IFERROR(IFERROR(VLOOKUP($V1523,索引表!$L$7:$O$13,2,FALSE)*VLOOKUP(VLOOKUP($G1523,索引表!$R:$U,4,FALSE),索引表!$I$18:$L$30,2,FALSE)*VLOOKUP($U1523,索引表!E:F,2,FALSE),IF($U1523="小怪",0.738,"")),0)</f>
        <v/>
      </c>
      <c r="AD1523" s="26" t="str">
        <f ca="1">IFERROR(IFERROR(VLOOKUP($V1523,索引表!$L$7:$O$13,3,FALSE)*VLOOKUP(VLOOKUP($G1523,索引表!$R:$U,4,FALSE),索引表!$I$18:$L$30,3,FALSE)*VLOOKUP($U1523,索引表!G:H,2,FALSE)*0.3,IF($U1523="小怪",0.2,"")),0)</f>
        <v/>
      </c>
      <c r="AE1523" s="3" t="str">
        <f ca="1">IF(V1523="N08",索引表!$D$12,IFERROR(VLOOKUP(AM1523,索引表!$I$3:$J$5,2,FALSE)*VLOOKUP(AN1523,索引表!$L$7:$O$13,4,FALSE)*VLOOKUP(VLOOKUP(Y1523,索引表!$R:$U,4,FALSE),索引表!$I$18:$L$30,4,FALSE),IF(AN1523="小怪",1*3.45*0.9*0.9,"")))</f>
        <v/>
      </c>
    </row>
    <row r="1524" spans="1:31" x14ac:dyDescent="0.2">
      <c r="A1524" s="3" t="s">
        <v>1457</v>
      </c>
      <c r="B1524" s="3" t="str">
        <f t="shared" si="33"/>
        <v>P43</v>
      </c>
      <c r="C1524" s="3" t="s">
        <v>539</v>
      </c>
      <c r="D1524" s="3" t="s">
        <v>534</v>
      </c>
      <c r="E1524" t="str">
        <f t="shared" si="32"/>
        <v>M22P43U02N02</v>
      </c>
      <c r="F1524" s="26">
        <f ca="1">IFERROR(VLOOKUP(G1524,模型表!C:U,19,0),0)</f>
        <v>0</v>
      </c>
      <c r="H1524" s="26" t="str">
        <f ca="1">IFERROR(IF($F1524=0,"",(VLOOKUP(RIGHT(A1524,2)+0,难度表!B:F,3,FALSE)*K1524+N1524)),0)</f>
        <v/>
      </c>
      <c r="I1524" s="26" t="str">
        <f ca="1">IFERROR(IF($F1524=0,"",(VLOOKUP(RIGHT(B1524,2)+0,难度表!B:F,4,FALSE)*L1524+O1524)),0)</f>
        <v/>
      </c>
      <c r="J1524" s="26" t="str">
        <f ca="1">IFERROR(IF($F1524=0,"",(VLOOKUP(RIGHT(B1524,2)+0,难度表!B:F,5,FALSE)*M1524+P1524)),0)</f>
        <v/>
      </c>
      <c r="K1524" s="26" t="s">
        <v>1081</v>
      </c>
      <c r="L1524" s="26" t="s">
        <v>1081</v>
      </c>
      <c r="M1524" s="3" t="s">
        <v>1081</v>
      </c>
      <c r="N1524" s="26">
        <v>0</v>
      </c>
      <c r="O1524" s="26">
        <v>0</v>
      </c>
      <c r="P1524" s="26">
        <v>0</v>
      </c>
      <c r="Q1524" s="26">
        <v>0</v>
      </c>
      <c r="R1524" s="58" t="s">
        <v>545</v>
      </c>
      <c r="S1524" s="26">
        <v>1</v>
      </c>
      <c r="T1524" s="26">
        <v>0</v>
      </c>
      <c r="U1524" s="26">
        <f ca="1">IFERROR(VLOOKUP(G1524,模型表!$C:$T,18,FALSE),0)</f>
        <v>0</v>
      </c>
      <c r="V1524" s="26">
        <f>IFERROR(VLOOKUP(G1524,模型表!$C:$J,8,FALSE),0)</f>
        <v>0</v>
      </c>
      <c r="W1524" s="26" t="s">
        <v>1081</v>
      </c>
      <c r="X1524" s="26" t="s">
        <v>1097</v>
      </c>
      <c r="Y1524" s="26" t="str" cm="1">
        <f t="array" aca="1" ref="Y1524" ca="1">INDEX(E:E,SMALL(IF($F$2:$F$3000,ROW($2:$3000),4^8),ROW(A1523)))&amp;""</f>
        <v/>
      </c>
      <c r="Z1524" s="26" t="str">
        <f t="shared" ca="1" si="34"/>
        <v/>
      </c>
      <c r="AA1524" s="26" t="str">
        <f t="shared" ca="1" si="35"/>
        <v/>
      </c>
      <c r="AC1524" s="26" t="str">
        <f ca="1">IFERROR(IFERROR(VLOOKUP($V1524,索引表!$L$7:$O$13,2,FALSE)*VLOOKUP(VLOOKUP($G1524,索引表!$R:$U,4,FALSE),索引表!$I$18:$L$30,2,FALSE)*VLOOKUP($U1524,索引表!E:F,2,FALSE),IF($U1524="小怪",0.738,"")),0)</f>
        <v/>
      </c>
      <c r="AD1524" s="26" t="str">
        <f ca="1">IFERROR(IFERROR(VLOOKUP($V1524,索引表!$L$7:$O$13,3,FALSE)*VLOOKUP(VLOOKUP($G1524,索引表!$R:$U,4,FALSE),索引表!$I$18:$L$30,3,FALSE)*VLOOKUP($U1524,索引表!G:H,2,FALSE)*0.3,IF($U1524="小怪",0.2,"")),0)</f>
        <v/>
      </c>
      <c r="AE1524" s="3" t="str">
        <f ca="1">IF(V1524="N08",索引表!$D$12,IFERROR(VLOOKUP(AM1524,索引表!$I$3:$J$5,2,FALSE)*VLOOKUP(AN1524,索引表!$L$7:$O$13,4,FALSE)*VLOOKUP(VLOOKUP(Y1524,索引表!$R:$U,4,FALSE),索引表!$I$18:$L$30,4,FALSE),IF(AN1524="小怪",1*3.45*0.9*0.9,"")))</f>
        <v/>
      </c>
    </row>
    <row r="1525" spans="1:31" x14ac:dyDescent="0.2">
      <c r="A1525" s="3" t="s">
        <v>1457</v>
      </c>
      <c r="B1525" s="3" t="str">
        <f t="shared" si="33"/>
        <v>P43</v>
      </c>
      <c r="C1525" s="3" t="s">
        <v>539</v>
      </c>
      <c r="D1525" s="3" t="s">
        <v>535</v>
      </c>
      <c r="E1525" t="str">
        <f t="shared" si="32"/>
        <v>M22P43U02N03</v>
      </c>
      <c r="F1525" s="26">
        <f ca="1">IFERROR(VLOOKUP(G1525,模型表!C:U,19,0),0)</f>
        <v>0</v>
      </c>
      <c r="H1525" s="26" t="str">
        <f ca="1">IFERROR(IF($F1525=0,"",(VLOOKUP(RIGHT(A1525,2)+0,难度表!B:F,3,FALSE)*K1525+N1525)),0)</f>
        <v/>
      </c>
      <c r="I1525" s="26" t="str">
        <f ca="1">IFERROR(IF($F1525=0,"",(VLOOKUP(RIGHT(B1525,2)+0,难度表!B:F,4,FALSE)*L1525+O1525)),0)</f>
        <v/>
      </c>
      <c r="J1525" s="26" t="str">
        <f ca="1">IFERROR(IF($F1525=0,"",(VLOOKUP(RIGHT(B1525,2)+0,难度表!B:F,5,FALSE)*M1525+P1525)),0)</f>
        <v/>
      </c>
      <c r="K1525" s="26" t="s">
        <v>1081</v>
      </c>
      <c r="L1525" s="26" t="s">
        <v>1081</v>
      </c>
      <c r="M1525" s="3" t="s">
        <v>1081</v>
      </c>
      <c r="N1525" s="26">
        <v>0</v>
      </c>
      <c r="O1525" s="26">
        <v>0</v>
      </c>
      <c r="P1525" s="26">
        <v>0</v>
      </c>
      <c r="Q1525" s="26">
        <v>0</v>
      </c>
      <c r="R1525" s="58" t="s">
        <v>545</v>
      </c>
      <c r="S1525" s="26">
        <v>1</v>
      </c>
      <c r="T1525" s="26">
        <v>0</v>
      </c>
      <c r="U1525" s="26">
        <f ca="1">IFERROR(VLOOKUP(G1525,模型表!$C:$T,18,FALSE),0)</f>
        <v>0</v>
      </c>
      <c r="V1525" s="26">
        <f>IFERROR(VLOOKUP(G1525,模型表!$C:$J,8,FALSE),0)</f>
        <v>0</v>
      </c>
      <c r="W1525" s="26" t="s">
        <v>1081</v>
      </c>
      <c r="X1525" s="26" t="s">
        <v>1097</v>
      </c>
      <c r="Y1525" s="26" t="str" cm="1">
        <f t="array" aca="1" ref="Y1525" ca="1">INDEX(E:E,SMALL(IF($F$2:$F$3000,ROW($2:$3000),4^8),ROW(A1524)))&amp;""</f>
        <v/>
      </c>
      <c r="Z1525" s="26" t="str">
        <f t="shared" ca="1" si="34"/>
        <v/>
      </c>
      <c r="AA1525" s="26" t="str">
        <f t="shared" ca="1" si="35"/>
        <v/>
      </c>
      <c r="AC1525" s="26" t="str">
        <f ca="1">IFERROR(IFERROR(VLOOKUP($V1525,索引表!$L$7:$O$13,2,FALSE)*VLOOKUP(VLOOKUP($G1525,索引表!$R:$U,4,FALSE),索引表!$I$18:$L$30,2,FALSE)*VLOOKUP($U1525,索引表!E:F,2,FALSE),IF($U1525="小怪",0.738,"")),0)</f>
        <v/>
      </c>
      <c r="AD1525" s="26" t="str">
        <f ca="1">IFERROR(IFERROR(VLOOKUP($V1525,索引表!$L$7:$O$13,3,FALSE)*VLOOKUP(VLOOKUP($G1525,索引表!$R:$U,4,FALSE),索引表!$I$18:$L$30,3,FALSE)*VLOOKUP($U1525,索引表!G:H,2,FALSE)*0.3,IF($U1525="小怪",0.2,"")),0)</f>
        <v/>
      </c>
      <c r="AE1525" s="3" t="str">
        <f ca="1">IF(V1525="N08",索引表!$D$12,IFERROR(VLOOKUP(AM1525,索引表!$I$3:$J$5,2,FALSE)*VLOOKUP(AN1525,索引表!$L$7:$O$13,4,FALSE)*VLOOKUP(VLOOKUP(Y1525,索引表!$R:$U,4,FALSE),索引表!$I$18:$L$30,4,FALSE),IF(AN1525="小怪",1*3.45*0.9*0.9,"")))</f>
        <v/>
      </c>
    </row>
    <row r="1526" spans="1:31" x14ac:dyDescent="0.2">
      <c r="A1526" s="3" t="s">
        <v>1457</v>
      </c>
      <c r="B1526" s="3" t="str">
        <f t="shared" si="33"/>
        <v>P43</v>
      </c>
      <c r="C1526" s="3" t="s">
        <v>539</v>
      </c>
      <c r="D1526" s="3" t="s">
        <v>536</v>
      </c>
      <c r="E1526" t="str">
        <f t="shared" si="32"/>
        <v>M22P43U02N04</v>
      </c>
      <c r="F1526" s="26">
        <f ca="1">IFERROR(VLOOKUP(G1526,模型表!C:U,19,0),0)</f>
        <v>0</v>
      </c>
      <c r="H1526" s="26" t="str">
        <f ca="1">IFERROR(IF($F1526=0,"",(VLOOKUP(RIGHT(A1526,2)+0,难度表!B:F,3,FALSE)*K1526+N1526)),0)</f>
        <v/>
      </c>
      <c r="I1526" s="26" t="str">
        <f ca="1">IFERROR(IF($F1526=0,"",(VLOOKUP(RIGHT(B1526,2)+0,难度表!B:F,4,FALSE)*L1526+O1526)),0)</f>
        <v/>
      </c>
      <c r="J1526" s="26" t="str">
        <f ca="1">IFERROR(IF($F1526=0,"",(VLOOKUP(RIGHT(B1526,2)+0,难度表!B:F,5,FALSE)*M1526+P1526)),0)</f>
        <v/>
      </c>
      <c r="K1526" s="26" t="s">
        <v>1081</v>
      </c>
      <c r="L1526" s="26" t="s">
        <v>1081</v>
      </c>
      <c r="M1526" s="3" t="s">
        <v>1081</v>
      </c>
      <c r="N1526" s="26">
        <v>0</v>
      </c>
      <c r="O1526" s="26">
        <v>0</v>
      </c>
      <c r="P1526" s="26">
        <v>0</v>
      </c>
      <c r="Q1526" s="26">
        <v>0</v>
      </c>
      <c r="R1526" s="58" t="s">
        <v>545</v>
      </c>
      <c r="S1526" s="26">
        <v>1</v>
      </c>
      <c r="T1526" s="26">
        <v>0</v>
      </c>
      <c r="U1526" s="26">
        <f ca="1">IFERROR(VLOOKUP(G1526,模型表!$C:$T,18,FALSE),0)</f>
        <v>0</v>
      </c>
      <c r="V1526" s="26">
        <f>IFERROR(VLOOKUP(G1526,模型表!$C:$J,8,FALSE),0)</f>
        <v>0</v>
      </c>
      <c r="W1526" s="26" t="s">
        <v>1081</v>
      </c>
      <c r="X1526" s="26" t="s">
        <v>1097</v>
      </c>
      <c r="Y1526" s="26" t="str" cm="1">
        <f t="array" aca="1" ref="Y1526" ca="1">INDEX(E:E,SMALL(IF($F$2:$F$3000,ROW($2:$3000),4^8),ROW(A1525)))&amp;""</f>
        <v/>
      </c>
      <c r="Z1526" s="26" t="str">
        <f t="shared" ca="1" si="34"/>
        <v/>
      </c>
      <c r="AA1526" s="26" t="str">
        <f t="shared" ca="1" si="35"/>
        <v/>
      </c>
      <c r="AC1526" s="26" t="str">
        <f ca="1">IFERROR(IFERROR(VLOOKUP($V1526,索引表!$L$7:$O$13,2,FALSE)*VLOOKUP(VLOOKUP($G1526,索引表!$R:$U,4,FALSE),索引表!$I$18:$L$30,2,FALSE)*VLOOKUP($U1526,索引表!E:F,2,FALSE),IF($U1526="小怪",0.738,"")),0)</f>
        <v/>
      </c>
      <c r="AD1526" s="26" t="str">
        <f ca="1">IFERROR(IFERROR(VLOOKUP($V1526,索引表!$L$7:$O$13,3,FALSE)*VLOOKUP(VLOOKUP($G1526,索引表!$R:$U,4,FALSE),索引表!$I$18:$L$30,3,FALSE)*VLOOKUP($U1526,索引表!G:H,2,FALSE)*0.3,IF($U1526="小怪",0.2,"")),0)</f>
        <v/>
      </c>
      <c r="AE1526" s="3" t="str">
        <f ca="1">IF(V1526="N08",索引表!$D$12,IFERROR(VLOOKUP(AM1526,索引表!$I$3:$J$5,2,FALSE)*VLOOKUP(AN1526,索引表!$L$7:$O$13,4,FALSE)*VLOOKUP(VLOOKUP(Y1526,索引表!$R:$U,4,FALSE),索引表!$I$18:$L$30,4,FALSE),IF(AN1526="小怪",1*3.45*0.9*0.9,"")))</f>
        <v/>
      </c>
    </row>
    <row r="1527" spans="1:31" x14ac:dyDescent="0.2">
      <c r="A1527" s="3" t="s">
        <v>1457</v>
      </c>
      <c r="B1527" s="3" t="str">
        <f t="shared" si="33"/>
        <v>P43</v>
      </c>
      <c r="C1527" s="3" t="s">
        <v>539</v>
      </c>
      <c r="D1527" s="3" t="s">
        <v>537</v>
      </c>
      <c r="E1527" t="str">
        <f t="shared" si="32"/>
        <v>M22P43U02N05</v>
      </c>
      <c r="F1527" s="26">
        <f ca="1">IFERROR(VLOOKUP(G1527,模型表!C:U,19,0),0)</f>
        <v>0</v>
      </c>
      <c r="H1527" s="26" t="str">
        <f ca="1">IFERROR(IF($F1527=0,"",(VLOOKUP(RIGHT(A1527,2)+0,难度表!B:F,3,FALSE)*K1527+N1527)),0)</f>
        <v/>
      </c>
      <c r="I1527" s="26" t="str">
        <f ca="1">IFERROR(IF($F1527=0,"",(VLOOKUP(RIGHT(B1527,2)+0,难度表!B:F,4,FALSE)*L1527+O1527)),0)</f>
        <v/>
      </c>
      <c r="J1527" s="26" t="str">
        <f ca="1">IFERROR(IF($F1527=0,"",(VLOOKUP(RIGHT(B1527,2)+0,难度表!B:F,5,FALSE)*M1527+P1527)),0)</f>
        <v/>
      </c>
      <c r="K1527" s="26" t="s">
        <v>1081</v>
      </c>
      <c r="L1527" s="26" t="s">
        <v>1081</v>
      </c>
      <c r="M1527" s="3" t="s">
        <v>1081</v>
      </c>
      <c r="N1527" s="26">
        <v>0</v>
      </c>
      <c r="O1527" s="26">
        <v>0</v>
      </c>
      <c r="P1527" s="26">
        <v>0</v>
      </c>
      <c r="Q1527" s="26">
        <v>0</v>
      </c>
      <c r="R1527" s="58" t="s">
        <v>545</v>
      </c>
      <c r="S1527" s="26">
        <v>1</v>
      </c>
      <c r="T1527" s="26">
        <v>0</v>
      </c>
      <c r="U1527" s="26">
        <f ca="1">IFERROR(VLOOKUP(G1527,模型表!$C:$T,18,FALSE),0)</f>
        <v>0</v>
      </c>
      <c r="V1527" s="26">
        <f>IFERROR(VLOOKUP(G1527,模型表!$C:$J,8,FALSE),0)</f>
        <v>0</v>
      </c>
      <c r="W1527" s="26" t="s">
        <v>1081</v>
      </c>
      <c r="X1527" s="26" t="s">
        <v>1097</v>
      </c>
      <c r="Y1527" s="26" t="str" cm="1">
        <f t="array" aca="1" ref="Y1527" ca="1">INDEX(E:E,SMALL(IF($F$2:$F$3000,ROW($2:$3000),4^8),ROW(A1526)))&amp;""</f>
        <v/>
      </c>
      <c r="Z1527" s="26" t="str">
        <f t="shared" ca="1" si="34"/>
        <v/>
      </c>
      <c r="AA1527" s="26" t="str">
        <f t="shared" ca="1" si="35"/>
        <v/>
      </c>
      <c r="AC1527" s="26" t="str">
        <f ca="1">IFERROR(IFERROR(VLOOKUP($V1527,索引表!$L$7:$O$13,2,FALSE)*VLOOKUP(VLOOKUP($G1527,索引表!$R:$U,4,FALSE),索引表!$I$18:$L$30,2,FALSE)*VLOOKUP($U1527,索引表!E:F,2,FALSE),IF($U1527="小怪",0.738,"")),0)</f>
        <v/>
      </c>
      <c r="AD1527" s="26" t="str">
        <f ca="1">IFERROR(IFERROR(VLOOKUP($V1527,索引表!$L$7:$O$13,3,FALSE)*VLOOKUP(VLOOKUP($G1527,索引表!$R:$U,4,FALSE),索引表!$I$18:$L$30,3,FALSE)*VLOOKUP($U1527,索引表!G:H,2,FALSE)*0.3,IF($U1527="小怪",0.2,"")),0)</f>
        <v/>
      </c>
      <c r="AE1527" s="3" t="str">
        <f ca="1">IF(V1527="N08",索引表!$D$12,IFERROR(VLOOKUP(AM1527,索引表!$I$3:$J$5,2,FALSE)*VLOOKUP(AN1527,索引表!$L$7:$O$13,4,FALSE)*VLOOKUP(VLOOKUP(Y1527,索引表!$R:$U,4,FALSE),索引表!$I$18:$L$30,4,FALSE),IF(AN1527="小怪",1*3.45*0.9*0.9,"")))</f>
        <v/>
      </c>
    </row>
    <row r="1528" spans="1:31" x14ac:dyDescent="0.2">
      <c r="A1528" s="3" t="s">
        <v>1457</v>
      </c>
      <c r="B1528" s="3" t="str">
        <f t="shared" si="33"/>
        <v>P43</v>
      </c>
      <c r="C1528" s="3" t="s">
        <v>539</v>
      </c>
      <c r="D1528" s="3" t="s">
        <v>538</v>
      </c>
      <c r="E1528" t="str">
        <f t="shared" si="32"/>
        <v>M22P43U02N06</v>
      </c>
      <c r="F1528" s="26">
        <f ca="1">IFERROR(VLOOKUP(G1528,模型表!C:U,19,0),0)</f>
        <v>0</v>
      </c>
      <c r="H1528" s="26" t="str">
        <f ca="1">IFERROR(IF($F1528=0,"",(VLOOKUP(RIGHT(A1528,2)+0,难度表!B:F,3,FALSE)*K1528+N1528)),0)</f>
        <v/>
      </c>
      <c r="I1528" s="26" t="str">
        <f ca="1">IFERROR(IF($F1528=0,"",(VLOOKUP(RIGHT(B1528,2)+0,难度表!B:F,4,FALSE)*L1528+O1528)),0)</f>
        <v/>
      </c>
      <c r="J1528" s="26" t="str">
        <f ca="1">IFERROR(IF($F1528=0,"",(VLOOKUP(RIGHT(B1528,2)+0,难度表!B:F,5,FALSE)*M1528+P1528)),0)</f>
        <v/>
      </c>
      <c r="K1528" s="26" t="s">
        <v>1081</v>
      </c>
      <c r="L1528" s="26" t="s">
        <v>1081</v>
      </c>
      <c r="M1528" s="3" t="s">
        <v>1081</v>
      </c>
      <c r="N1528" s="26">
        <v>0</v>
      </c>
      <c r="O1528" s="26">
        <v>0</v>
      </c>
      <c r="P1528" s="26">
        <v>0</v>
      </c>
      <c r="Q1528" s="26">
        <v>0</v>
      </c>
      <c r="R1528" s="58" t="s">
        <v>545</v>
      </c>
      <c r="S1528" s="26">
        <v>1</v>
      </c>
      <c r="T1528" s="26">
        <v>0</v>
      </c>
      <c r="U1528" s="26">
        <f ca="1">IFERROR(VLOOKUP(G1528,模型表!$C:$T,18,FALSE),0)</f>
        <v>0</v>
      </c>
      <c r="V1528" s="26">
        <f>IFERROR(VLOOKUP(G1528,模型表!$C:$J,8,FALSE),0)</f>
        <v>0</v>
      </c>
      <c r="W1528" s="26" t="s">
        <v>1081</v>
      </c>
      <c r="X1528" s="26" t="s">
        <v>1097</v>
      </c>
      <c r="Y1528" s="26" t="str" cm="1">
        <f t="array" aca="1" ref="Y1528" ca="1">INDEX(E:E,SMALL(IF($F$2:$F$3000,ROW($2:$3000),4^8),ROW(A1527)))&amp;""</f>
        <v/>
      </c>
      <c r="Z1528" s="26" t="str">
        <f t="shared" ca="1" si="34"/>
        <v/>
      </c>
      <c r="AA1528" s="26" t="str">
        <f t="shared" ca="1" si="35"/>
        <v/>
      </c>
      <c r="AC1528" s="26" t="str">
        <f ca="1">IFERROR(IFERROR(VLOOKUP($V1528,索引表!$L$7:$O$13,2,FALSE)*VLOOKUP(VLOOKUP($G1528,索引表!$R:$U,4,FALSE),索引表!$I$18:$L$30,2,FALSE)*VLOOKUP($U1528,索引表!E:F,2,FALSE),IF($U1528="小怪",0.738,"")),0)</f>
        <v/>
      </c>
      <c r="AD1528" s="26" t="str">
        <f ca="1">IFERROR(IFERROR(VLOOKUP($V1528,索引表!$L$7:$O$13,3,FALSE)*VLOOKUP(VLOOKUP($G1528,索引表!$R:$U,4,FALSE),索引表!$I$18:$L$30,3,FALSE)*VLOOKUP($U1528,索引表!G:H,2,FALSE)*0.3,IF($U1528="小怪",0.2,"")),0)</f>
        <v/>
      </c>
      <c r="AE1528" s="3" t="str">
        <f ca="1">IF(V1528="N08",索引表!$D$12,IFERROR(VLOOKUP(AM1528,索引表!$I$3:$J$5,2,FALSE)*VLOOKUP(AN1528,索引表!$L$7:$O$13,4,FALSE)*VLOOKUP(VLOOKUP(Y1528,索引表!$R:$U,4,FALSE),索引表!$I$18:$L$30,4,FALSE),IF(AN1528="小怪",1*3.45*0.9*0.9,"")))</f>
        <v/>
      </c>
    </row>
    <row r="1529" spans="1:31" x14ac:dyDescent="0.2">
      <c r="A1529" s="3" t="s">
        <v>1457</v>
      </c>
      <c r="B1529" s="3" t="str">
        <f t="shared" si="33"/>
        <v>P43</v>
      </c>
      <c r="C1529" s="3" t="s">
        <v>539</v>
      </c>
      <c r="D1529" s="3" t="s">
        <v>542</v>
      </c>
      <c r="E1529" t="str">
        <f t="shared" si="32"/>
        <v>M22P43U02N07</v>
      </c>
      <c r="F1529" s="26">
        <f ca="1">IFERROR(VLOOKUP(G1529,模型表!C:U,19,0),0)</f>
        <v>0</v>
      </c>
      <c r="H1529" s="26" t="str">
        <f ca="1">IFERROR(IF($F1529=0,"",(VLOOKUP(RIGHT(A1529,2)+0,难度表!B:F,3,FALSE)*K1529+N1529)),0)</f>
        <v/>
      </c>
      <c r="I1529" s="26" t="str">
        <f ca="1">IFERROR(IF($F1529=0,"",(VLOOKUP(RIGHT(B1529,2)+0,难度表!B:F,4,FALSE)*L1529+O1529)),0)</f>
        <v/>
      </c>
      <c r="J1529" s="26" t="str">
        <f ca="1">IFERROR(IF($F1529=0,"",(VLOOKUP(RIGHT(B1529,2)+0,难度表!B:F,5,FALSE)*M1529+P1529)),0)</f>
        <v/>
      </c>
      <c r="K1529" s="26" t="s">
        <v>1081</v>
      </c>
      <c r="L1529" s="26" t="s">
        <v>1081</v>
      </c>
      <c r="M1529" s="3" t="s">
        <v>1081</v>
      </c>
      <c r="N1529" s="26">
        <v>0</v>
      </c>
      <c r="O1529" s="26">
        <v>0</v>
      </c>
      <c r="P1529" s="26">
        <v>0</v>
      </c>
      <c r="Q1529" s="26">
        <v>0</v>
      </c>
      <c r="R1529" s="58" t="s">
        <v>545</v>
      </c>
      <c r="S1529" s="26">
        <v>1</v>
      </c>
      <c r="T1529" s="26">
        <v>0</v>
      </c>
      <c r="U1529" s="26">
        <f ca="1">IFERROR(VLOOKUP(G1529,模型表!$C:$T,18,FALSE),0)</f>
        <v>0</v>
      </c>
      <c r="V1529" s="26">
        <f>IFERROR(VLOOKUP(G1529,模型表!$C:$J,8,FALSE),0)</f>
        <v>0</v>
      </c>
      <c r="W1529" s="26" t="s">
        <v>1081</v>
      </c>
      <c r="X1529" s="26" t="s">
        <v>1097</v>
      </c>
      <c r="Y1529" s="26" t="str" cm="1">
        <f t="array" aca="1" ref="Y1529" ca="1">INDEX(E:E,SMALL(IF($F$2:$F$3000,ROW($2:$3000),4^8),ROW(A1528)))&amp;""</f>
        <v/>
      </c>
      <c r="Z1529" s="26" t="str">
        <f t="shared" ca="1" si="34"/>
        <v/>
      </c>
      <c r="AA1529" s="26" t="str">
        <f t="shared" ca="1" si="35"/>
        <v/>
      </c>
      <c r="AC1529" s="26" t="str">
        <f ca="1">IFERROR(IFERROR(VLOOKUP($V1529,索引表!$L$7:$O$13,2,FALSE)*VLOOKUP(VLOOKUP($G1529,索引表!$R:$U,4,FALSE),索引表!$I$18:$L$30,2,FALSE)*VLOOKUP($U1529,索引表!E:F,2,FALSE),IF($U1529="小怪",0.738,"")),0)</f>
        <v/>
      </c>
      <c r="AD1529" s="26" t="str">
        <f ca="1">IFERROR(IFERROR(VLOOKUP($V1529,索引表!$L$7:$O$13,3,FALSE)*VLOOKUP(VLOOKUP($G1529,索引表!$R:$U,4,FALSE),索引表!$I$18:$L$30,3,FALSE)*VLOOKUP($U1529,索引表!G:H,2,FALSE)*0.3,IF($U1529="小怪",0.2,"")),0)</f>
        <v/>
      </c>
      <c r="AE1529" s="3" t="str">
        <f ca="1">IF(V1529="N08",索引表!$D$12,IFERROR(VLOOKUP(AM1529,索引表!$I$3:$J$5,2,FALSE)*VLOOKUP(AN1529,索引表!$L$7:$O$13,4,FALSE)*VLOOKUP(VLOOKUP(Y1529,索引表!$R:$U,4,FALSE),索引表!$I$18:$L$30,4,FALSE),IF(AN1529="小怪",1*3.45*0.9*0.9,"")))</f>
        <v/>
      </c>
    </row>
    <row r="1530" spans="1:31" x14ac:dyDescent="0.2">
      <c r="A1530" s="3" t="s">
        <v>1457</v>
      </c>
      <c r="B1530" s="3" t="str">
        <f t="shared" si="33"/>
        <v>P43</v>
      </c>
      <c r="C1530" s="3" t="s">
        <v>539</v>
      </c>
      <c r="D1530" s="3" t="s">
        <v>543</v>
      </c>
      <c r="E1530" t="str">
        <f t="shared" si="32"/>
        <v>M22P43U02N08</v>
      </c>
      <c r="F1530" s="26">
        <f ca="1">IFERROR(VLOOKUP(G1530,模型表!C:U,19,0),0)</f>
        <v>0</v>
      </c>
      <c r="H1530" s="26" t="str">
        <f ca="1">IFERROR(IF($F1530=0,"",(VLOOKUP(RIGHT(A1530,2)+0,难度表!B:F,3,FALSE)*K1530+N1530)),0)</f>
        <v/>
      </c>
      <c r="I1530" s="26" t="str">
        <f ca="1">IFERROR(IF($F1530=0,"",(VLOOKUP(RIGHT(B1530,2)+0,难度表!B:F,4,FALSE)*L1530+O1530)),0)</f>
        <v/>
      </c>
      <c r="J1530" s="26" t="str">
        <f ca="1">IFERROR(IF($F1530=0,"",(VLOOKUP(RIGHT(B1530,2)+0,难度表!B:F,5,FALSE)*M1530+P1530)),0)</f>
        <v/>
      </c>
      <c r="K1530" s="26" t="s">
        <v>1081</v>
      </c>
      <c r="L1530" s="26" t="s">
        <v>1081</v>
      </c>
      <c r="M1530" s="3"/>
      <c r="N1530" s="26">
        <v>0</v>
      </c>
      <c r="O1530" s="26">
        <v>0</v>
      </c>
      <c r="P1530" s="26">
        <v>0</v>
      </c>
      <c r="Q1530" s="26">
        <v>0</v>
      </c>
      <c r="R1530" s="59" t="s">
        <v>845</v>
      </c>
      <c r="S1530" s="26">
        <v>1</v>
      </c>
      <c r="T1530" s="26">
        <v>0</v>
      </c>
      <c r="U1530" s="26">
        <f ca="1">IFERROR(VLOOKUP(G1530,模型表!$C:$T,18,FALSE),0)</f>
        <v>0</v>
      </c>
      <c r="V1530" s="26">
        <f>IFERROR(VLOOKUP(G1530,模型表!$C:$J,8,FALSE),0)</f>
        <v>0</v>
      </c>
      <c r="W1530" s="26" t="s">
        <v>1081</v>
      </c>
      <c r="X1530" s="26" t="s">
        <v>1097</v>
      </c>
      <c r="Y1530" s="26" t="str" cm="1">
        <f t="array" aca="1" ref="Y1530" ca="1">INDEX(E:E,SMALL(IF($F$2:$F$3000,ROW($2:$3000),4^8),ROW(A1529)))&amp;""</f>
        <v/>
      </c>
      <c r="Z1530" s="26" t="str">
        <f t="shared" ca="1" si="34"/>
        <v/>
      </c>
      <c r="AA1530" s="26" t="str">
        <f t="shared" ca="1" si="35"/>
        <v/>
      </c>
      <c r="AC1530" s="26" t="str">
        <f ca="1">IFERROR(IFERROR(VLOOKUP($V1530,索引表!$L$7:$O$13,2,FALSE)*VLOOKUP(VLOOKUP($G1530,索引表!$R:$U,4,FALSE),索引表!$I$18:$L$30,2,FALSE)*VLOOKUP($U1530,索引表!E:F,2,FALSE),IF($U1530="小怪",0.738,"")),0)</f>
        <v/>
      </c>
      <c r="AD1530" s="26" t="str">
        <f ca="1">IFERROR(IFERROR(VLOOKUP($V1530,索引表!$L$7:$O$13,3,FALSE)*VLOOKUP(VLOOKUP($G1530,索引表!$R:$U,4,FALSE),索引表!$I$18:$L$30,3,FALSE)*VLOOKUP($U1530,索引表!G:H,2,FALSE)*0.3,IF($U1530="小怪",0.2,"")),0)</f>
        <v/>
      </c>
      <c r="AE1530" s="3"/>
    </row>
    <row r="1531" spans="1:31" x14ac:dyDescent="0.2">
      <c r="A1531" s="3" t="s">
        <v>1457</v>
      </c>
      <c r="B1531" s="3" t="str">
        <f t="shared" si="33"/>
        <v>P43</v>
      </c>
      <c r="C1531" s="3" t="s">
        <v>539</v>
      </c>
      <c r="D1531" s="3" t="s">
        <v>544</v>
      </c>
      <c r="E1531" t="str">
        <f t="shared" si="32"/>
        <v>M22P43U02N09</v>
      </c>
      <c r="F1531" s="26">
        <f ca="1">IFERROR(VLOOKUP(G1531,模型表!C:U,19,0),0)</f>
        <v>0</v>
      </c>
      <c r="H1531" s="26" t="str">
        <f ca="1">IFERROR(IF($F1531=0,"",(VLOOKUP(RIGHT(A1531,2)+0,难度表!B:F,3,FALSE)*K1531+N1531)),0)</f>
        <v/>
      </c>
      <c r="I1531" s="26" t="str">
        <f ca="1">IFERROR(IF($F1531=0,"",(VLOOKUP(RIGHT(B1531,2)+0,难度表!B:F,4,FALSE)*L1531+O1531)),0)</f>
        <v/>
      </c>
      <c r="J1531" s="26" t="str">
        <f ca="1">IFERROR(IF($F1531=0,"",(VLOOKUP(RIGHT(B1531,2)+0,难度表!B:F,5,FALSE)*M1531+P1531)),0)</f>
        <v/>
      </c>
      <c r="K1531" s="26" t="s">
        <v>1081</v>
      </c>
      <c r="L1531" s="26" t="s">
        <v>1081</v>
      </c>
      <c r="M1531" s="3" t="s">
        <v>1081</v>
      </c>
      <c r="N1531" s="26">
        <v>0</v>
      </c>
      <c r="O1531" s="26">
        <v>0</v>
      </c>
      <c r="P1531" s="26">
        <v>0</v>
      </c>
      <c r="Q1531" s="26">
        <v>0</v>
      </c>
      <c r="R1531" s="58" t="s">
        <v>545</v>
      </c>
      <c r="S1531" s="26">
        <v>1</v>
      </c>
      <c r="T1531" s="26">
        <v>0</v>
      </c>
      <c r="U1531" s="26">
        <f ca="1">IFERROR(VLOOKUP(G1531,模型表!$C:$T,18,FALSE),0)</f>
        <v>0</v>
      </c>
      <c r="V1531" s="26">
        <f>IFERROR(VLOOKUP(G1531,模型表!$C:$J,8,FALSE),0)</f>
        <v>0</v>
      </c>
      <c r="W1531" s="26" t="s">
        <v>1081</v>
      </c>
      <c r="X1531" s="26" t="s">
        <v>1097</v>
      </c>
      <c r="Y1531" s="26" t="str" cm="1">
        <f t="array" aca="1" ref="Y1531" ca="1">INDEX(E:E,SMALL(IF($F$2:$F$3000,ROW($2:$3000),4^8),ROW(A1530)))&amp;""</f>
        <v/>
      </c>
      <c r="Z1531" s="26" t="str">
        <f t="shared" ca="1" si="34"/>
        <v/>
      </c>
      <c r="AA1531" s="26" t="str">
        <f t="shared" ca="1" si="35"/>
        <v/>
      </c>
      <c r="AC1531" s="26" t="str">
        <f ca="1">IFERROR(IFERROR(VLOOKUP($V1531,索引表!$L$7:$O$13,2,FALSE)*VLOOKUP(VLOOKUP($G1531,索引表!$R:$U,4,FALSE),索引表!$I$18:$L$30,2,FALSE)*VLOOKUP($U1531,索引表!E:F,2,FALSE),IF($U1531="小怪",0.738,"")),0)</f>
        <v/>
      </c>
      <c r="AD1531" s="26" t="str">
        <f ca="1">IFERROR(IFERROR(VLOOKUP($V1531,索引表!$L$7:$O$13,3,FALSE)*VLOOKUP(VLOOKUP($G1531,索引表!$R:$U,4,FALSE),索引表!$I$18:$L$30,3,FALSE)*VLOOKUP($U1531,索引表!G:H,2,FALSE)*0.3,IF($U1531="小怪",0.2,"")),0)</f>
        <v/>
      </c>
      <c r="AE1531" s="3" t="str">
        <f ca="1">IF(V1531="N08",索引表!$D$12,IFERROR(VLOOKUP(AM1531,索引表!$I$3:$J$5,2,FALSE)*VLOOKUP(AN1531,索引表!$L$7:$O$13,4,FALSE)*VLOOKUP(VLOOKUP(Y1531,索引表!$R:$U,4,FALSE),索引表!$I$18:$L$30,4,FALSE),IF(AN1531="小怪",1*3.45*0.9*0.9,"")))</f>
        <v/>
      </c>
    </row>
    <row r="1532" spans="1:31" x14ac:dyDescent="0.2">
      <c r="A1532" s="3" t="s">
        <v>1457</v>
      </c>
      <c r="B1532" s="3" t="str">
        <f t="shared" si="33"/>
        <v>P43</v>
      </c>
      <c r="C1532" s="3" t="s">
        <v>540</v>
      </c>
      <c r="D1532" s="3" t="s">
        <v>533</v>
      </c>
      <c r="E1532" t="str">
        <f t="shared" si="32"/>
        <v>M22P43U03N01</v>
      </c>
      <c r="F1532" s="26">
        <f ca="1">IFERROR(VLOOKUP(G1532,模型表!C:U,19,0),0)</f>
        <v>0</v>
      </c>
      <c r="H1532" s="26" t="str">
        <f ca="1">IFERROR(IF($F1532=0,"",(VLOOKUP(RIGHT(A1532,2)+0,难度表!B:F,3,FALSE)*K1532+N1532)),0)</f>
        <v/>
      </c>
      <c r="I1532" s="26" t="str">
        <f ca="1">IFERROR(IF($F1532=0,"",(VLOOKUP(RIGHT(B1532,2)+0,难度表!B:F,4,FALSE)*L1532+O1532)),0)</f>
        <v/>
      </c>
      <c r="J1532" s="26" t="str">
        <f ca="1">IFERROR(IF($F1532=0,"",(VLOOKUP(RIGHT(B1532,2)+0,难度表!B:F,5,FALSE)*M1532+P1532)),0)</f>
        <v/>
      </c>
      <c r="K1532" s="26" t="s">
        <v>1081</v>
      </c>
      <c r="L1532" s="26" t="s">
        <v>1081</v>
      </c>
      <c r="M1532" s="3" t="s">
        <v>1081</v>
      </c>
      <c r="N1532" s="26">
        <v>0</v>
      </c>
      <c r="O1532" s="26">
        <v>0</v>
      </c>
      <c r="P1532" s="26">
        <v>0</v>
      </c>
      <c r="Q1532" s="26">
        <v>0</v>
      </c>
      <c r="R1532" s="58" t="s">
        <v>545</v>
      </c>
      <c r="S1532" s="26">
        <v>1</v>
      </c>
      <c r="T1532" s="26">
        <v>0</v>
      </c>
      <c r="U1532" s="26">
        <f ca="1">IFERROR(VLOOKUP(G1532,模型表!$C:$T,18,FALSE),0)</f>
        <v>0</v>
      </c>
      <c r="V1532" s="26">
        <f>IFERROR(VLOOKUP(G1532,模型表!$C:$J,8,FALSE),0)</f>
        <v>0</v>
      </c>
      <c r="W1532" s="26" t="s">
        <v>1081</v>
      </c>
      <c r="X1532" s="26" t="s">
        <v>1097</v>
      </c>
      <c r="Y1532" s="26" t="str" cm="1">
        <f t="array" aca="1" ref="Y1532" ca="1">INDEX(E:E,SMALL(IF($F$2:$F$3000,ROW($2:$3000),4^8),ROW(A1531)))&amp;""</f>
        <v/>
      </c>
      <c r="Z1532" s="26" t="str">
        <f t="shared" ca="1" si="34"/>
        <v/>
      </c>
      <c r="AA1532" s="26" t="str">
        <f t="shared" ca="1" si="35"/>
        <v/>
      </c>
      <c r="AC1532" s="26" t="str">
        <f ca="1">IFERROR(IFERROR(VLOOKUP($V1532,索引表!$L$7:$O$13,2,FALSE)*VLOOKUP(VLOOKUP($G1532,索引表!$R:$U,4,FALSE),索引表!$I$18:$L$30,2,FALSE)*VLOOKUP($U1532,索引表!E:F,2,FALSE),IF($U1532="小怪",0.738,"")),0)</f>
        <v/>
      </c>
      <c r="AD1532" s="26" t="str">
        <f ca="1">IFERROR(IFERROR(VLOOKUP($V1532,索引表!$L$7:$O$13,3,FALSE)*VLOOKUP(VLOOKUP($G1532,索引表!$R:$U,4,FALSE),索引表!$I$18:$L$30,3,FALSE)*VLOOKUP($U1532,索引表!G:H,2,FALSE)*0.3,IF($U1532="小怪",0.2,"")),0)</f>
        <v/>
      </c>
      <c r="AE1532" s="3" t="str">
        <f ca="1">IF(V1532="N08",索引表!$D$12,IFERROR(VLOOKUP(AM1532,索引表!$I$3:$J$5,2,FALSE)*VLOOKUP(AN1532,索引表!$L$7:$O$13,4,FALSE)*VLOOKUP(VLOOKUP(Y1532,索引表!$R:$U,4,FALSE),索引表!$I$18:$L$30,4,FALSE),IF(AN1532="小怪",1*3.45*0.9*0.9,"")))</f>
        <v/>
      </c>
    </row>
    <row r="1533" spans="1:31" x14ac:dyDescent="0.2">
      <c r="A1533" s="3" t="s">
        <v>1457</v>
      </c>
      <c r="B1533" s="3" t="str">
        <f t="shared" si="33"/>
        <v>P43</v>
      </c>
      <c r="C1533" s="3" t="s">
        <v>540</v>
      </c>
      <c r="D1533" s="3" t="s">
        <v>534</v>
      </c>
      <c r="E1533" t="str">
        <f t="shared" si="32"/>
        <v>M22P43U03N02</v>
      </c>
      <c r="F1533" s="26">
        <f ca="1">IFERROR(VLOOKUP(G1533,模型表!C:U,19,0),0)</f>
        <v>0</v>
      </c>
      <c r="H1533" s="26" t="str">
        <f ca="1">IFERROR(IF($F1533=0,"",(VLOOKUP(RIGHT(A1533,2)+0,难度表!B:F,3,FALSE)*K1533+N1533)),0)</f>
        <v/>
      </c>
      <c r="I1533" s="26" t="str">
        <f ca="1">IFERROR(IF($F1533=0,"",(VLOOKUP(RIGHT(B1533,2)+0,难度表!B:F,4,FALSE)*L1533+O1533)),0)</f>
        <v/>
      </c>
      <c r="J1533" s="26" t="str">
        <f ca="1">IFERROR(IF($F1533=0,"",(VLOOKUP(RIGHT(B1533,2)+0,难度表!B:F,5,FALSE)*M1533+P1533)),0)</f>
        <v/>
      </c>
      <c r="K1533" s="26" t="s">
        <v>1081</v>
      </c>
      <c r="L1533" s="26" t="s">
        <v>1081</v>
      </c>
      <c r="M1533" s="3" t="s">
        <v>1081</v>
      </c>
      <c r="N1533" s="26">
        <v>0</v>
      </c>
      <c r="O1533" s="26">
        <v>0</v>
      </c>
      <c r="P1533" s="26">
        <v>0</v>
      </c>
      <c r="Q1533" s="26">
        <v>0</v>
      </c>
      <c r="R1533" s="58" t="s">
        <v>545</v>
      </c>
      <c r="S1533" s="26">
        <v>1</v>
      </c>
      <c r="T1533" s="26">
        <v>0</v>
      </c>
      <c r="U1533" s="26">
        <f ca="1">IFERROR(VLOOKUP(G1533,模型表!$C:$T,18,FALSE),0)</f>
        <v>0</v>
      </c>
      <c r="V1533" s="26">
        <f>IFERROR(VLOOKUP(G1533,模型表!$C:$J,8,FALSE),0)</f>
        <v>0</v>
      </c>
      <c r="W1533" s="26" t="s">
        <v>1081</v>
      </c>
      <c r="X1533" s="26" t="s">
        <v>1097</v>
      </c>
      <c r="Y1533" s="26" t="str" cm="1">
        <f t="array" aca="1" ref="Y1533" ca="1">INDEX(E:E,SMALL(IF($F$2:$F$3000,ROW($2:$3000),4^8),ROW(A1532)))&amp;""</f>
        <v/>
      </c>
      <c r="Z1533" s="26" t="str">
        <f t="shared" ca="1" si="34"/>
        <v/>
      </c>
      <c r="AA1533" s="26" t="str">
        <f t="shared" ca="1" si="35"/>
        <v/>
      </c>
      <c r="AC1533" s="26" t="str">
        <f ca="1">IFERROR(IFERROR(VLOOKUP($V1533,索引表!$L$7:$O$13,2,FALSE)*VLOOKUP(VLOOKUP($G1533,索引表!$R:$U,4,FALSE),索引表!$I$18:$L$30,2,FALSE)*VLOOKUP($U1533,索引表!E:F,2,FALSE),IF($U1533="小怪",0.738,"")),0)</f>
        <v/>
      </c>
      <c r="AD1533" s="26" t="str">
        <f ca="1">IFERROR(IFERROR(VLOOKUP($V1533,索引表!$L$7:$O$13,3,FALSE)*VLOOKUP(VLOOKUP($G1533,索引表!$R:$U,4,FALSE),索引表!$I$18:$L$30,3,FALSE)*VLOOKUP($U1533,索引表!G:H,2,FALSE)*0.3,IF($U1533="小怪",0.2,"")),0)</f>
        <v/>
      </c>
      <c r="AE1533" s="3" t="str">
        <f ca="1">IF(V1533="N08",索引表!$D$12,IFERROR(VLOOKUP(AM1533,索引表!$I$3:$J$5,2,FALSE)*VLOOKUP(AN1533,索引表!$L$7:$O$13,4,FALSE)*VLOOKUP(VLOOKUP(Y1533,索引表!$R:$U,4,FALSE),索引表!$I$18:$L$30,4,FALSE),IF(AN1533="小怪",1*3.45*0.9*0.9,"")))</f>
        <v/>
      </c>
    </row>
    <row r="1534" spans="1:31" x14ac:dyDescent="0.2">
      <c r="A1534" s="3" t="s">
        <v>1457</v>
      </c>
      <c r="B1534" s="3" t="str">
        <f t="shared" si="33"/>
        <v>P43</v>
      </c>
      <c r="C1534" s="3" t="s">
        <v>540</v>
      </c>
      <c r="D1534" s="3" t="s">
        <v>535</v>
      </c>
      <c r="E1534" t="str">
        <f t="shared" si="32"/>
        <v>M22P43U03N03</v>
      </c>
      <c r="F1534" s="26">
        <f ca="1">IFERROR(VLOOKUP(G1534,模型表!C:U,19,0),0)</f>
        <v>0</v>
      </c>
      <c r="H1534" s="26" t="str">
        <f ca="1">IFERROR(IF($F1534=0,"",(VLOOKUP(RIGHT(A1534,2)+0,难度表!B:F,3,FALSE)*K1534+N1534)),0)</f>
        <v/>
      </c>
      <c r="I1534" s="26" t="str">
        <f ca="1">IFERROR(IF($F1534=0,"",(VLOOKUP(RIGHT(B1534,2)+0,难度表!B:F,4,FALSE)*L1534+O1534)),0)</f>
        <v/>
      </c>
      <c r="J1534" s="26" t="str">
        <f ca="1">IFERROR(IF($F1534=0,"",(VLOOKUP(RIGHT(B1534,2)+0,难度表!B:F,5,FALSE)*M1534+P1534)),0)</f>
        <v/>
      </c>
      <c r="K1534" s="26" t="s">
        <v>1081</v>
      </c>
      <c r="L1534" s="26" t="s">
        <v>1081</v>
      </c>
      <c r="M1534" s="3" t="s">
        <v>1081</v>
      </c>
      <c r="N1534" s="26">
        <v>0</v>
      </c>
      <c r="O1534" s="26">
        <v>0</v>
      </c>
      <c r="P1534" s="26">
        <v>0</v>
      </c>
      <c r="Q1534" s="26">
        <v>0</v>
      </c>
      <c r="R1534" s="58" t="s">
        <v>545</v>
      </c>
      <c r="S1534" s="26">
        <v>1</v>
      </c>
      <c r="T1534" s="26">
        <v>0</v>
      </c>
      <c r="U1534" s="26">
        <f ca="1">IFERROR(VLOOKUP(G1534,模型表!$C:$T,18,FALSE),0)</f>
        <v>0</v>
      </c>
      <c r="V1534" s="26">
        <f>IFERROR(VLOOKUP(G1534,模型表!$C:$J,8,FALSE),0)</f>
        <v>0</v>
      </c>
      <c r="W1534" s="26" t="s">
        <v>1081</v>
      </c>
      <c r="X1534" s="26" t="s">
        <v>1097</v>
      </c>
      <c r="Y1534" s="26" t="str" cm="1">
        <f t="array" aca="1" ref="Y1534" ca="1">INDEX(E:E,SMALL(IF($F$2:$F$3000,ROW($2:$3000),4^8),ROW(A1533)))&amp;""</f>
        <v/>
      </c>
      <c r="Z1534" s="26" t="str">
        <f t="shared" ca="1" si="34"/>
        <v/>
      </c>
      <c r="AA1534" s="26" t="str">
        <f t="shared" ca="1" si="35"/>
        <v/>
      </c>
      <c r="AC1534" s="26" t="str">
        <f ca="1">IFERROR(IFERROR(VLOOKUP($V1534,索引表!$L$7:$O$13,2,FALSE)*VLOOKUP(VLOOKUP($G1534,索引表!$R:$U,4,FALSE),索引表!$I$18:$L$30,2,FALSE)*VLOOKUP($U1534,索引表!E:F,2,FALSE),IF($U1534="小怪",0.738,"")),0)</f>
        <v/>
      </c>
      <c r="AD1534" s="26" t="str">
        <f ca="1">IFERROR(IFERROR(VLOOKUP($V1534,索引表!$L$7:$O$13,3,FALSE)*VLOOKUP(VLOOKUP($G1534,索引表!$R:$U,4,FALSE),索引表!$I$18:$L$30,3,FALSE)*VLOOKUP($U1534,索引表!G:H,2,FALSE)*0.3,IF($U1534="小怪",0.2,"")),0)</f>
        <v/>
      </c>
      <c r="AE1534" s="3" t="str">
        <f ca="1">IF(V1534="N08",索引表!$D$12,IFERROR(VLOOKUP(AM1534,索引表!$I$3:$J$5,2,FALSE)*VLOOKUP(AN1534,索引表!$L$7:$O$13,4,FALSE)*VLOOKUP(VLOOKUP(Y1534,索引表!$R:$U,4,FALSE),索引表!$I$18:$L$30,4,FALSE),IF(AN1534="小怪",1*3.45*0.9*0.9,"")))</f>
        <v/>
      </c>
    </row>
    <row r="1535" spans="1:31" x14ac:dyDescent="0.2">
      <c r="A1535" s="3" t="s">
        <v>1457</v>
      </c>
      <c r="B1535" s="3" t="str">
        <f t="shared" si="33"/>
        <v>P43</v>
      </c>
      <c r="C1535" s="3" t="s">
        <v>540</v>
      </c>
      <c r="D1535" s="3" t="s">
        <v>536</v>
      </c>
      <c r="E1535" t="str">
        <f t="shared" si="32"/>
        <v>M22P43U03N04</v>
      </c>
      <c r="F1535" s="26">
        <f ca="1">IFERROR(VLOOKUP(G1535,模型表!C:U,19,0),0)</f>
        <v>0</v>
      </c>
      <c r="H1535" s="26" t="str">
        <f ca="1">IFERROR(IF($F1535=0,"",(VLOOKUP(RIGHT(A1535,2)+0,难度表!B:F,3,FALSE)*K1535+N1535)),0)</f>
        <v/>
      </c>
      <c r="I1535" s="26" t="str">
        <f ca="1">IFERROR(IF($F1535=0,"",(VLOOKUP(RIGHT(B1535,2)+0,难度表!B:F,4,FALSE)*L1535+O1535)),0)</f>
        <v/>
      </c>
      <c r="J1535" s="26" t="str">
        <f ca="1">IFERROR(IF($F1535=0,"",(VLOOKUP(RIGHT(B1535,2)+0,难度表!B:F,5,FALSE)*M1535+P1535)),0)</f>
        <v/>
      </c>
      <c r="K1535" s="26" t="s">
        <v>1081</v>
      </c>
      <c r="L1535" s="26" t="s">
        <v>1081</v>
      </c>
      <c r="M1535" s="3" t="s">
        <v>1081</v>
      </c>
      <c r="N1535" s="26">
        <v>0</v>
      </c>
      <c r="O1535" s="26">
        <v>0</v>
      </c>
      <c r="P1535" s="26">
        <v>0</v>
      </c>
      <c r="Q1535" s="26">
        <v>0</v>
      </c>
      <c r="R1535" s="58" t="s">
        <v>545</v>
      </c>
      <c r="S1535" s="26">
        <v>1</v>
      </c>
      <c r="T1535" s="26">
        <v>0</v>
      </c>
      <c r="U1535" s="26">
        <f ca="1">IFERROR(VLOOKUP(G1535,模型表!$C:$T,18,FALSE),0)</f>
        <v>0</v>
      </c>
      <c r="V1535" s="26">
        <f>IFERROR(VLOOKUP(G1535,模型表!$C:$J,8,FALSE),0)</f>
        <v>0</v>
      </c>
      <c r="W1535" s="26" t="s">
        <v>1081</v>
      </c>
      <c r="X1535" s="26" t="s">
        <v>1097</v>
      </c>
      <c r="Y1535" s="26" t="str" cm="1">
        <f t="array" aca="1" ref="Y1535" ca="1">INDEX(E:E,SMALL(IF($F$2:$F$3000,ROW($2:$3000),4^8),ROW(A1534)))&amp;""</f>
        <v/>
      </c>
      <c r="Z1535" s="26" t="str">
        <f t="shared" ca="1" si="34"/>
        <v/>
      </c>
      <c r="AA1535" s="26" t="str">
        <f t="shared" ca="1" si="35"/>
        <v/>
      </c>
      <c r="AC1535" s="26" t="str">
        <f ca="1">IFERROR(IFERROR(VLOOKUP($V1535,索引表!$L$7:$O$13,2,FALSE)*VLOOKUP(VLOOKUP($G1535,索引表!$R:$U,4,FALSE),索引表!$I$18:$L$30,2,FALSE)*VLOOKUP($U1535,索引表!E:F,2,FALSE),IF($U1535="小怪",0.738,"")),0)</f>
        <v/>
      </c>
      <c r="AD1535" s="26" t="str">
        <f ca="1">IFERROR(IFERROR(VLOOKUP($V1535,索引表!$L$7:$O$13,3,FALSE)*VLOOKUP(VLOOKUP($G1535,索引表!$R:$U,4,FALSE),索引表!$I$18:$L$30,3,FALSE)*VLOOKUP($U1535,索引表!G:H,2,FALSE)*0.3,IF($U1535="小怪",0.2,"")),0)</f>
        <v/>
      </c>
      <c r="AE1535" s="3" t="str">
        <f ca="1">IF(V1535="N08",索引表!$D$12,IFERROR(VLOOKUP(AM1535,索引表!$I$3:$J$5,2,FALSE)*VLOOKUP(AN1535,索引表!$L$7:$O$13,4,FALSE)*VLOOKUP(VLOOKUP(Y1535,索引表!$R:$U,4,FALSE),索引表!$I$18:$L$30,4,FALSE),IF(AN1535="小怪",1*3.45*0.9*0.9,"")))</f>
        <v/>
      </c>
    </row>
    <row r="1536" spans="1:31" x14ac:dyDescent="0.2">
      <c r="A1536" s="3" t="s">
        <v>1457</v>
      </c>
      <c r="B1536" s="3" t="str">
        <f t="shared" si="33"/>
        <v>P43</v>
      </c>
      <c r="C1536" s="3" t="s">
        <v>540</v>
      </c>
      <c r="D1536" s="3" t="s">
        <v>537</v>
      </c>
      <c r="E1536" t="str">
        <f t="shared" si="32"/>
        <v>M22P43U03N05</v>
      </c>
      <c r="F1536" s="26">
        <f ca="1">IFERROR(VLOOKUP(G1536,模型表!C:U,19,0),0)</f>
        <v>0</v>
      </c>
      <c r="H1536" s="26" t="str">
        <f ca="1">IFERROR(IF($F1536=0,"",(VLOOKUP(RIGHT(A1536,2)+0,难度表!B:F,3,FALSE)*K1536+N1536)),0)</f>
        <v/>
      </c>
      <c r="I1536" s="26" t="str">
        <f ca="1">IFERROR(IF($F1536=0,"",(VLOOKUP(RIGHT(B1536,2)+0,难度表!B:F,4,FALSE)*L1536+O1536)),0)</f>
        <v/>
      </c>
      <c r="J1536" s="26" t="str">
        <f ca="1">IFERROR(IF($F1536=0,"",(VLOOKUP(RIGHT(B1536,2)+0,难度表!B:F,5,FALSE)*M1536+P1536)),0)</f>
        <v/>
      </c>
      <c r="K1536" s="26" t="s">
        <v>1081</v>
      </c>
      <c r="L1536" s="26" t="s">
        <v>1081</v>
      </c>
      <c r="M1536" s="3" t="s">
        <v>1081</v>
      </c>
      <c r="N1536" s="26">
        <v>0</v>
      </c>
      <c r="O1536" s="26">
        <v>0</v>
      </c>
      <c r="P1536" s="26">
        <v>0</v>
      </c>
      <c r="Q1536" s="26">
        <v>0</v>
      </c>
      <c r="R1536" s="58" t="s">
        <v>545</v>
      </c>
      <c r="S1536" s="26">
        <v>1</v>
      </c>
      <c r="T1536" s="26">
        <v>0</v>
      </c>
      <c r="U1536" s="26">
        <f ca="1">IFERROR(VLOOKUP(G1536,模型表!$C:$T,18,FALSE),0)</f>
        <v>0</v>
      </c>
      <c r="V1536" s="26">
        <f>IFERROR(VLOOKUP(G1536,模型表!$C:$J,8,FALSE),0)</f>
        <v>0</v>
      </c>
      <c r="W1536" s="26" t="s">
        <v>1081</v>
      </c>
      <c r="X1536" s="26" t="s">
        <v>1097</v>
      </c>
      <c r="Y1536" s="26" t="str" cm="1">
        <f t="array" aca="1" ref="Y1536" ca="1">INDEX(E:E,SMALL(IF($F$2:$F$3000,ROW($2:$3000),4^8),ROW(A1535)))&amp;""</f>
        <v/>
      </c>
      <c r="Z1536" s="26" t="str">
        <f t="shared" ca="1" si="34"/>
        <v/>
      </c>
      <c r="AA1536" s="26" t="str">
        <f t="shared" ca="1" si="35"/>
        <v/>
      </c>
      <c r="AC1536" s="26" t="str">
        <f ca="1">IFERROR(IFERROR(VLOOKUP($V1536,索引表!$L$7:$O$13,2,FALSE)*VLOOKUP(VLOOKUP($G1536,索引表!$R:$U,4,FALSE),索引表!$I$18:$L$30,2,FALSE)*VLOOKUP($U1536,索引表!E:F,2,FALSE),IF($U1536="小怪",0.738,"")),0)</f>
        <v/>
      </c>
      <c r="AD1536" s="26" t="str">
        <f ca="1">IFERROR(IFERROR(VLOOKUP($V1536,索引表!$L$7:$O$13,3,FALSE)*VLOOKUP(VLOOKUP($G1536,索引表!$R:$U,4,FALSE),索引表!$I$18:$L$30,3,FALSE)*VLOOKUP($U1536,索引表!G:H,2,FALSE)*0.3,IF($U1536="小怪",0.2,"")),0)</f>
        <v/>
      </c>
      <c r="AE1536" s="3" t="str">
        <f ca="1">IF(V1536="N08",索引表!$D$12,IFERROR(VLOOKUP(AM1536,索引表!$I$3:$J$5,2,FALSE)*VLOOKUP(AN1536,索引表!$L$7:$O$13,4,FALSE)*VLOOKUP(VLOOKUP(Y1536,索引表!$R:$U,4,FALSE),索引表!$I$18:$L$30,4,FALSE),IF(AN1536="小怪",1*3.45*0.9*0.9,"")))</f>
        <v/>
      </c>
    </row>
    <row r="1537" spans="1:31" x14ac:dyDescent="0.2">
      <c r="A1537" s="3" t="s">
        <v>1457</v>
      </c>
      <c r="B1537" s="3" t="str">
        <f t="shared" si="33"/>
        <v>P43</v>
      </c>
      <c r="C1537" s="3" t="s">
        <v>540</v>
      </c>
      <c r="D1537" s="3" t="s">
        <v>538</v>
      </c>
      <c r="E1537" t="str">
        <f t="shared" si="32"/>
        <v>M22P43U03N06</v>
      </c>
      <c r="F1537" s="26">
        <f ca="1">IFERROR(VLOOKUP(G1537,模型表!C:U,19,0),0)</f>
        <v>0</v>
      </c>
      <c r="H1537" s="26" t="str">
        <f ca="1">IFERROR(IF($F1537=0,"",(VLOOKUP(RIGHT(A1537,2)+0,难度表!B:F,3,FALSE)*K1537+N1537)),0)</f>
        <v/>
      </c>
      <c r="I1537" s="26" t="str">
        <f ca="1">IFERROR(IF($F1537=0,"",(VLOOKUP(RIGHT(B1537,2)+0,难度表!B:F,4,FALSE)*L1537+O1537)),0)</f>
        <v/>
      </c>
      <c r="J1537" s="26" t="str">
        <f ca="1">IFERROR(IF($F1537=0,"",(VLOOKUP(RIGHT(B1537,2)+0,难度表!B:F,5,FALSE)*M1537+P1537)),0)</f>
        <v/>
      </c>
      <c r="K1537" s="26" t="s">
        <v>1081</v>
      </c>
      <c r="L1537" s="26" t="s">
        <v>1081</v>
      </c>
      <c r="M1537" s="3" t="s">
        <v>1081</v>
      </c>
      <c r="N1537" s="26">
        <v>0</v>
      </c>
      <c r="O1537" s="26">
        <v>0</v>
      </c>
      <c r="P1537" s="26">
        <v>0</v>
      </c>
      <c r="Q1537" s="26">
        <v>0</v>
      </c>
      <c r="R1537" s="58" t="s">
        <v>545</v>
      </c>
      <c r="S1537" s="26">
        <v>1</v>
      </c>
      <c r="T1537" s="26">
        <v>0</v>
      </c>
      <c r="U1537" s="26">
        <f ca="1">IFERROR(VLOOKUP(G1537,模型表!$C:$T,18,FALSE),0)</f>
        <v>0</v>
      </c>
      <c r="V1537" s="26">
        <f>IFERROR(VLOOKUP(G1537,模型表!$C:$J,8,FALSE),0)</f>
        <v>0</v>
      </c>
      <c r="W1537" s="26" t="s">
        <v>1081</v>
      </c>
      <c r="X1537" s="26" t="s">
        <v>1097</v>
      </c>
      <c r="Y1537" s="26" t="str" cm="1">
        <f t="array" aca="1" ref="Y1537" ca="1">INDEX(E:E,SMALL(IF($F$2:$F$3000,ROW($2:$3000),4^8),ROW(A1536)))&amp;""</f>
        <v/>
      </c>
      <c r="Z1537" s="26" t="str">
        <f t="shared" ca="1" si="34"/>
        <v/>
      </c>
      <c r="AA1537" s="26" t="str">
        <f t="shared" ca="1" si="35"/>
        <v/>
      </c>
      <c r="AC1537" s="26" t="str">
        <f ca="1">IFERROR(IFERROR(VLOOKUP($V1537,索引表!$L$7:$O$13,2,FALSE)*VLOOKUP(VLOOKUP($G1537,索引表!$R:$U,4,FALSE),索引表!$I$18:$L$30,2,FALSE)*VLOOKUP($U1537,索引表!E:F,2,FALSE),IF($U1537="小怪",0.738,"")),0)</f>
        <v/>
      </c>
      <c r="AD1537" s="26" t="str">
        <f ca="1">IFERROR(IFERROR(VLOOKUP($V1537,索引表!$L$7:$O$13,3,FALSE)*VLOOKUP(VLOOKUP($G1537,索引表!$R:$U,4,FALSE),索引表!$I$18:$L$30,3,FALSE)*VLOOKUP($U1537,索引表!G:H,2,FALSE)*0.3,IF($U1537="小怪",0.2,"")),0)</f>
        <v/>
      </c>
      <c r="AE1537" s="3" t="str">
        <f ca="1">IF(V1537="N08",索引表!$D$12,IFERROR(VLOOKUP(AM1537,索引表!$I$3:$J$5,2,FALSE)*VLOOKUP(AN1537,索引表!$L$7:$O$13,4,FALSE)*VLOOKUP(VLOOKUP(Y1537,索引表!$R:$U,4,FALSE),索引表!$I$18:$L$30,4,FALSE),IF(AN1537="小怪",1*3.45*0.9*0.9,"")))</f>
        <v/>
      </c>
    </row>
    <row r="1538" spans="1:31" x14ac:dyDescent="0.2">
      <c r="A1538" s="3" t="s">
        <v>1457</v>
      </c>
      <c r="B1538" s="3" t="str">
        <f t="shared" si="33"/>
        <v>P43</v>
      </c>
      <c r="C1538" s="3" t="s">
        <v>540</v>
      </c>
      <c r="D1538" s="3" t="s">
        <v>542</v>
      </c>
      <c r="E1538" t="str">
        <f t="shared" ref="E1538:E1601" si="36">A1538&amp;B1538&amp;C1538&amp;D1538</f>
        <v>M22P43U03N07</v>
      </c>
      <c r="F1538" s="26">
        <f ca="1">IFERROR(VLOOKUP(G1538,模型表!C:U,19,0),0)</f>
        <v>0</v>
      </c>
      <c r="H1538" s="26" t="str">
        <f ca="1">IFERROR(IF($F1538=0,"",(VLOOKUP(RIGHT(A1538,2)+0,难度表!B:F,3,FALSE)*K1538+N1538)),0)</f>
        <v/>
      </c>
      <c r="I1538" s="26" t="str">
        <f ca="1">IFERROR(IF($F1538=0,"",(VLOOKUP(RIGHT(B1538,2)+0,难度表!B:F,4,FALSE)*L1538+O1538)),0)</f>
        <v/>
      </c>
      <c r="J1538" s="26" t="str">
        <f ca="1">IFERROR(IF($F1538=0,"",(VLOOKUP(RIGHT(B1538,2)+0,难度表!B:F,5,FALSE)*M1538+P1538)),0)</f>
        <v/>
      </c>
      <c r="K1538" s="26" t="s">
        <v>1081</v>
      </c>
      <c r="L1538" s="26" t="s">
        <v>1081</v>
      </c>
      <c r="M1538" s="3" t="s">
        <v>1081</v>
      </c>
      <c r="N1538" s="26">
        <v>0</v>
      </c>
      <c r="O1538" s="26">
        <v>0</v>
      </c>
      <c r="P1538" s="26">
        <v>0</v>
      </c>
      <c r="Q1538" s="26">
        <v>0</v>
      </c>
      <c r="R1538" s="58" t="s">
        <v>545</v>
      </c>
      <c r="S1538" s="26">
        <v>1</v>
      </c>
      <c r="T1538" s="26">
        <v>0</v>
      </c>
      <c r="U1538" s="26">
        <f ca="1">IFERROR(VLOOKUP(G1538,模型表!$C:$T,18,FALSE),0)</f>
        <v>0</v>
      </c>
      <c r="V1538" s="26">
        <f>IFERROR(VLOOKUP(G1538,模型表!$C:$J,8,FALSE),0)</f>
        <v>0</v>
      </c>
      <c r="W1538" s="26" t="s">
        <v>1081</v>
      </c>
      <c r="X1538" s="26" t="s">
        <v>1097</v>
      </c>
      <c r="Y1538" s="26" t="str" cm="1">
        <f t="array" aca="1" ref="Y1538" ca="1">INDEX(E:E,SMALL(IF($F$2:$F$3000,ROW($2:$3000),4^8),ROW(A1537)))&amp;""</f>
        <v/>
      </c>
      <c r="Z1538" s="26" t="str">
        <f t="shared" ca="1" si="34"/>
        <v/>
      </c>
      <c r="AA1538" s="26" t="str">
        <f t="shared" ca="1" si="35"/>
        <v/>
      </c>
      <c r="AC1538" s="26" t="str">
        <f ca="1">IFERROR(IFERROR(VLOOKUP($V1538,索引表!$L$7:$O$13,2,FALSE)*VLOOKUP(VLOOKUP($G1538,索引表!$R:$U,4,FALSE),索引表!$I$18:$L$30,2,FALSE)*VLOOKUP($U1538,索引表!E:F,2,FALSE),IF($U1538="小怪",0.738,"")),0)</f>
        <v/>
      </c>
      <c r="AD1538" s="26" t="str">
        <f ca="1">IFERROR(IFERROR(VLOOKUP($V1538,索引表!$L$7:$O$13,3,FALSE)*VLOOKUP(VLOOKUP($G1538,索引表!$R:$U,4,FALSE),索引表!$I$18:$L$30,3,FALSE)*VLOOKUP($U1538,索引表!G:H,2,FALSE)*0.3,IF($U1538="小怪",0.2,"")),0)</f>
        <v/>
      </c>
      <c r="AE1538" s="3" t="str">
        <f ca="1">IF(V1538="N08",索引表!$D$12,IFERROR(VLOOKUP(AM1538,索引表!$I$3:$J$5,2,FALSE)*VLOOKUP(AN1538,索引表!$L$7:$O$13,4,FALSE)*VLOOKUP(VLOOKUP(Y1538,索引表!$R:$U,4,FALSE),索引表!$I$18:$L$30,4,FALSE),IF(AN1538="小怪",1*3.45*0.9*0.9,"")))</f>
        <v/>
      </c>
    </row>
    <row r="1539" spans="1:31" x14ac:dyDescent="0.2">
      <c r="A1539" s="3" t="s">
        <v>1457</v>
      </c>
      <c r="B1539" s="3" t="str">
        <f t="shared" ref="B1539:B1602" si="37">"P"&amp;IF(INT((ROW()+34)/36)&gt;=10,INT((ROW()+34)/36),"0"&amp;INT((ROW()+34)/36))</f>
        <v>P43</v>
      </c>
      <c r="C1539" s="3" t="s">
        <v>540</v>
      </c>
      <c r="D1539" s="3" t="s">
        <v>543</v>
      </c>
      <c r="E1539" t="str">
        <f t="shared" si="36"/>
        <v>M22P43U03N08</v>
      </c>
      <c r="F1539" s="26">
        <f ca="1">IFERROR(VLOOKUP(G1539,模型表!C:U,19,0),0)</f>
        <v>0</v>
      </c>
      <c r="H1539" s="26" t="str">
        <f ca="1">IFERROR(IF($F1539=0,"",(VLOOKUP(RIGHT(A1539,2)+0,难度表!B:F,3,FALSE)*K1539+N1539)),0)</f>
        <v/>
      </c>
      <c r="I1539" s="26" t="str">
        <f ca="1">IFERROR(IF($F1539=0,"",(VLOOKUP(RIGHT(B1539,2)+0,难度表!B:F,4,FALSE)*L1539+O1539)),0)</f>
        <v/>
      </c>
      <c r="J1539" s="26" t="str">
        <f ca="1">IFERROR(IF($F1539=0,"",(VLOOKUP(RIGHT(B1539,2)+0,难度表!B:F,5,FALSE)*M1539+P1539)),0)</f>
        <v/>
      </c>
      <c r="K1539" s="26" t="s">
        <v>1081</v>
      </c>
      <c r="L1539" s="26" t="s">
        <v>1081</v>
      </c>
      <c r="M1539" s="3"/>
      <c r="N1539" s="26">
        <v>0</v>
      </c>
      <c r="O1539" s="26">
        <v>0</v>
      </c>
      <c r="P1539" s="26">
        <v>0</v>
      </c>
      <c r="Q1539" s="26">
        <v>0</v>
      </c>
      <c r="R1539" s="59" t="s">
        <v>845</v>
      </c>
      <c r="S1539" s="26">
        <v>1</v>
      </c>
      <c r="T1539" s="26">
        <v>0</v>
      </c>
      <c r="U1539" s="26">
        <f ca="1">IFERROR(VLOOKUP(G1539,模型表!$C:$T,18,FALSE),0)</f>
        <v>0</v>
      </c>
      <c r="V1539" s="26">
        <f>IFERROR(VLOOKUP(G1539,模型表!$C:$J,8,FALSE),0)</f>
        <v>0</v>
      </c>
      <c r="W1539" s="26" t="s">
        <v>1081</v>
      </c>
      <c r="X1539" s="26" t="s">
        <v>1097</v>
      </c>
      <c r="Y1539" s="26" t="str" cm="1">
        <f t="array" aca="1" ref="Y1539" ca="1">INDEX(E:E,SMALL(IF($F$2:$F$3000,ROW($2:$3000),4^8),ROW(A1538)))&amp;""</f>
        <v/>
      </c>
      <c r="Z1539" s="26" t="str">
        <f t="shared" ref="Z1539:Z1602" ca="1" si="38">IF(Y1539="","",IF(RIGHT(Y1539,2)="08",1,0))</f>
        <v/>
      </c>
      <c r="AA1539" s="26" t="str">
        <f t="shared" ref="AA1539:AA1602" ca="1" si="39">IFERROR(RIGHT(Y1539,1)*1,"")</f>
        <v/>
      </c>
      <c r="AC1539" s="26" t="str">
        <f ca="1">IFERROR(IFERROR(VLOOKUP($V1539,索引表!$L$7:$O$13,2,FALSE)*VLOOKUP(VLOOKUP($G1539,索引表!$R:$U,4,FALSE),索引表!$I$18:$L$30,2,FALSE)*VLOOKUP($U1539,索引表!E:F,2,FALSE),IF($U1539="小怪",0.738,"")),0)</f>
        <v/>
      </c>
      <c r="AD1539" s="26" t="str">
        <f ca="1">IFERROR(IFERROR(VLOOKUP($V1539,索引表!$L$7:$O$13,3,FALSE)*VLOOKUP(VLOOKUP($G1539,索引表!$R:$U,4,FALSE),索引表!$I$18:$L$30,3,FALSE)*VLOOKUP($U1539,索引表!G:H,2,FALSE)*0.3,IF($U1539="小怪",0.2,"")),0)</f>
        <v/>
      </c>
      <c r="AE1539" s="3"/>
    </row>
    <row r="1540" spans="1:31" x14ac:dyDescent="0.2">
      <c r="A1540" s="3" t="s">
        <v>1457</v>
      </c>
      <c r="B1540" s="3" t="str">
        <f t="shared" si="37"/>
        <v>P43</v>
      </c>
      <c r="C1540" s="3" t="s">
        <v>540</v>
      </c>
      <c r="D1540" s="3" t="s">
        <v>544</v>
      </c>
      <c r="E1540" t="str">
        <f t="shared" si="36"/>
        <v>M22P43U03N09</v>
      </c>
      <c r="F1540" s="26">
        <f ca="1">IFERROR(VLOOKUP(G1540,模型表!C:U,19,0),0)</f>
        <v>0</v>
      </c>
      <c r="H1540" s="26" t="str">
        <f ca="1">IFERROR(IF($F1540=0,"",(VLOOKUP(RIGHT(A1540,2)+0,难度表!B:F,3,FALSE)*K1540+N1540)),0)</f>
        <v/>
      </c>
      <c r="I1540" s="26" t="str">
        <f ca="1">IFERROR(IF($F1540=0,"",(VLOOKUP(RIGHT(B1540,2)+0,难度表!B:F,4,FALSE)*L1540+O1540)),0)</f>
        <v/>
      </c>
      <c r="J1540" s="26" t="str">
        <f ca="1">IFERROR(IF($F1540=0,"",(VLOOKUP(RIGHT(B1540,2)+0,难度表!B:F,5,FALSE)*M1540+P1540)),0)</f>
        <v/>
      </c>
      <c r="K1540" s="26" t="s">
        <v>1081</v>
      </c>
      <c r="L1540" s="26" t="s">
        <v>1081</v>
      </c>
      <c r="M1540" s="3" t="s">
        <v>1081</v>
      </c>
      <c r="N1540" s="26">
        <v>0</v>
      </c>
      <c r="O1540" s="26">
        <v>0</v>
      </c>
      <c r="P1540" s="26">
        <v>0</v>
      </c>
      <c r="Q1540" s="26">
        <v>0</v>
      </c>
      <c r="R1540" s="58" t="s">
        <v>545</v>
      </c>
      <c r="S1540" s="26">
        <v>1</v>
      </c>
      <c r="T1540" s="26">
        <v>0</v>
      </c>
      <c r="U1540" s="26">
        <f ca="1">IFERROR(VLOOKUP(G1540,模型表!$C:$T,18,FALSE),0)</f>
        <v>0</v>
      </c>
      <c r="V1540" s="26">
        <f>IFERROR(VLOOKUP(G1540,模型表!$C:$J,8,FALSE),0)</f>
        <v>0</v>
      </c>
      <c r="W1540" s="26" t="s">
        <v>1081</v>
      </c>
      <c r="X1540" s="26" t="s">
        <v>1097</v>
      </c>
      <c r="Y1540" s="26" t="str" cm="1">
        <f t="array" aca="1" ref="Y1540" ca="1">INDEX(E:E,SMALL(IF($F$2:$F$3000,ROW($2:$3000),4^8),ROW(A1539)))&amp;""</f>
        <v/>
      </c>
      <c r="Z1540" s="26" t="str">
        <f t="shared" ca="1" si="38"/>
        <v/>
      </c>
      <c r="AA1540" s="26" t="str">
        <f t="shared" ca="1" si="39"/>
        <v/>
      </c>
      <c r="AC1540" s="26" t="str">
        <f ca="1">IFERROR(IFERROR(VLOOKUP($V1540,索引表!$L$7:$O$13,2,FALSE)*VLOOKUP(VLOOKUP($G1540,索引表!$R:$U,4,FALSE),索引表!$I$18:$L$30,2,FALSE)*VLOOKUP($U1540,索引表!E:F,2,FALSE),IF($U1540="小怪",0.738,"")),0)</f>
        <v/>
      </c>
      <c r="AD1540" s="26" t="str">
        <f ca="1">IFERROR(IFERROR(VLOOKUP($V1540,索引表!$L$7:$O$13,3,FALSE)*VLOOKUP(VLOOKUP($G1540,索引表!$R:$U,4,FALSE),索引表!$I$18:$L$30,3,FALSE)*VLOOKUP($U1540,索引表!G:H,2,FALSE)*0.3,IF($U1540="小怪",0.2,"")),0)</f>
        <v/>
      </c>
      <c r="AE1540" s="3" t="str">
        <f ca="1">IF(V1540="N08",索引表!$D$12,IFERROR(VLOOKUP(AM1540,索引表!$I$3:$J$5,2,FALSE)*VLOOKUP(AN1540,索引表!$L$7:$O$13,4,FALSE)*VLOOKUP(VLOOKUP(Y1540,索引表!$R:$U,4,FALSE),索引表!$I$18:$L$30,4,FALSE),IF(AN1540="小怪",1*3.45*0.9*0.9,"")))</f>
        <v/>
      </c>
    </row>
    <row r="1541" spans="1:31" x14ac:dyDescent="0.2">
      <c r="A1541" s="3" t="s">
        <v>1457</v>
      </c>
      <c r="B1541" s="3" t="str">
        <f t="shared" si="37"/>
        <v>P43</v>
      </c>
      <c r="C1541" s="3" t="s">
        <v>541</v>
      </c>
      <c r="D1541" s="3" t="s">
        <v>533</v>
      </c>
      <c r="E1541" t="str">
        <f t="shared" si="36"/>
        <v>M22P43U04N01</v>
      </c>
      <c r="F1541" s="26">
        <f ca="1">IFERROR(VLOOKUP(G1541,模型表!C:U,19,0),0)</f>
        <v>0</v>
      </c>
      <c r="H1541" s="26" t="str">
        <f ca="1">IFERROR(IF($F1541=0,"",(VLOOKUP(RIGHT(A1541,2)+0,难度表!B:F,3,FALSE)*K1541+N1541)),0)</f>
        <v/>
      </c>
      <c r="I1541" s="26" t="str">
        <f ca="1">IFERROR(IF($F1541=0,"",(VLOOKUP(RIGHT(B1541,2)+0,难度表!B:F,4,FALSE)*L1541+O1541)),0)</f>
        <v/>
      </c>
      <c r="J1541" s="26" t="str">
        <f ca="1">IFERROR(IF($F1541=0,"",(VLOOKUP(RIGHT(B1541,2)+0,难度表!B:F,5,FALSE)*M1541+P1541)),0)</f>
        <v/>
      </c>
      <c r="K1541" s="26" t="s">
        <v>1081</v>
      </c>
      <c r="L1541" s="26" t="s">
        <v>1081</v>
      </c>
      <c r="M1541" s="3" t="s">
        <v>1081</v>
      </c>
      <c r="N1541" s="26">
        <v>0</v>
      </c>
      <c r="O1541" s="26">
        <v>0</v>
      </c>
      <c r="P1541" s="26">
        <v>0</v>
      </c>
      <c r="Q1541" s="26">
        <v>0</v>
      </c>
      <c r="R1541" s="58" t="s">
        <v>545</v>
      </c>
      <c r="S1541" s="26">
        <v>1</v>
      </c>
      <c r="T1541" s="26">
        <v>0</v>
      </c>
      <c r="U1541" s="26">
        <f ca="1">IFERROR(VLOOKUP(G1541,模型表!$C:$T,18,FALSE),0)</f>
        <v>0</v>
      </c>
      <c r="V1541" s="26">
        <f>IFERROR(VLOOKUP(G1541,模型表!$C:$J,8,FALSE),0)</f>
        <v>0</v>
      </c>
      <c r="W1541" s="26" t="s">
        <v>1081</v>
      </c>
      <c r="X1541" s="26" t="s">
        <v>1097</v>
      </c>
      <c r="Y1541" s="26" t="str" cm="1">
        <f t="array" aca="1" ref="Y1541" ca="1">INDEX(E:E,SMALL(IF($F$2:$F$3000,ROW($2:$3000),4^8),ROW(A1540)))&amp;""</f>
        <v/>
      </c>
      <c r="Z1541" s="26" t="str">
        <f t="shared" ca="1" si="38"/>
        <v/>
      </c>
      <c r="AA1541" s="26" t="str">
        <f t="shared" ca="1" si="39"/>
        <v/>
      </c>
      <c r="AC1541" s="26" t="str">
        <f ca="1">IFERROR(IFERROR(VLOOKUP($V1541,索引表!$L$7:$O$13,2,FALSE)*VLOOKUP(VLOOKUP($G1541,索引表!$R:$U,4,FALSE),索引表!$I$18:$L$30,2,FALSE)*VLOOKUP($U1541,索引表!E:F,2,FALSE),IF($U1541="小怪",0.738,"")),0)</f>
        <v/>
      </c>
      <c r="AD1541" s="26" t="str">
        <f ca="1">IFERROR(IFERROR(VLOOKUP($V1541,索引表!$L$7:$O$13,3,FALSE)*VLOOKUP(VLOOKUP($G1541,索引表!$R:$U,4,FALSE),索引表!$I$18:$L$30,3,FALSE)*VLOOKUP($U1541,索引表!G:H,2,FALSE)*0.3,IF($U1541="小怪",0.2,"")),0)</f>
        <v/>
      </c>
      <c r="AE1541" s="3" t="str">
        <f ca="1">IF(V1541="N08",索引表!$D$12,IFERROR(VLOOKUP(AM1541,索引表!$I$3:$J$5,2,FALSE)*VLOOKUP(AN1541,索引表!$L$7:$O$13,4,FALSE)*VLOOKUP(VLOOKUP(Y1541,索引表!$R:$U,4,FALSE),索引表!$I$18:$L$30,4,FALSE),IF(AN1541="小怪",1*3.45*0.9*0.9,"")))</f>
        <v/>
      </c>
    </row>
    <row r="1542" spans="1:31" x14ac:dyDescent="0.2">
      <c r="A1542" s="3" t="s">
        <v>1457</v>
      </c>
      <c r="B1542" s="3" t="str">
        <f t="shared" si="37"/>
        <v>P43</v>
      </c>
      <c r="C1542" s="3" t="s">
        <v>541</v>
      </c>
      <c r="D1542" s="3" t="s">
        <v>534</v>
      </c>
      <c r="E1542" t="str">
        <f t="shared" si="36"/>
        <v>M22P43U04N02</v>
      </c>
      <c r="F1542" s="26">
        <f ca="1">IFERROR(VLOOKUP(G1542,模型表!C:U,19,0),0)</f>
        <v>0</v>
      </c>
      <c r="H1542" s="26" t="str">
        <f ca="1">IFERROR(IF($F1542=0,"",(VLOOKUP(RIGHT(A1542,2)+0,难度表!B:F,3,FALSE)*K1542+N1542)),0)</f>
        <v/>
      </c>
      <c r="I1542" s="26" t="str">
        <f ca="1">IFERROR(IF($F1542=0,"",(VLOOKUP(RIGHT(B1542,2)+0,难度表!B:F,4,FALSE)*L1542+O1542)),0)</f>
        <v/>
      </c>
      <c r="J1542" s="26" t="str">
        <f ca="1">IFERROR(IF($F1542=0,"",(VLOOKUP(RIGHT(B1542,2)+0,难度表!B:F,5,FALSE)*M1542+P1542)),0)</f>
        <v/>
      </c>
      <c r="K1542" s="26" t="s">
        <v>1081</v>
      </c>
      <c r="L1542" s="26" t="s">
        <v>1081</v>
      </c>
      <c r="M1542" s="3" t="s">
        <v>1081</v>
      </c>
      <c r="N1542" s="26">
        <v>0</v>
      </c>
      <c r="O1542" s="26">
        <v>0</v>
      </c>
      <c r="P1542" s="26">
        <v>0</v>
      </c>
      <c r="Q1542" s="26">
        <v>0</v>
      </c>
      <c r="R1542" s="58" t="s">
        <v>545</v>
      </c>
      <c r="S1542" s="26">
        <v>1</v>
      </c>
      <c r="T1542" s="26">
        <v>0</v>
      </c>
      <c r="U1542" s="26">
        <f ca="1">IFERROR(VLOOKUP(G1542,模型表!$C:$T,18,FALSE),0)</f>
        <v>0</v>
      </c>
      <c r="V1542" s="26">
        <f>IFERROR(VLOOKUP(G1542,模型表!$C:$J,8,FALSE),0)</f>
        <v>0</v>
      </c>
      <c r="W1542" s="26" t="s">
        <v>1081</v>
      </c>
      <c r="X1542" s="26" t="s">
        <v>1097</v>
      </c>
      <c r="Y1542" s="26" t="str" cm="1">
        <f t="array" aca="1" ref="Y1542" ca="1">INDEX(E:E,SMALL(IF($F$2:$F$3000,ROW($2:$3000),4^8),ROW(A1541)))&amp;""</f>
        <v/>
      </c>
      <c r="Z1542" s="26" t="str">
        <f t="shared" ca="1" si="38"/>
        <v/>
      </c>
      <c r="AA1542" s="26" t="str">
        <f t="shared" ca="1" si="39"/>
        <v/>
      </c>
      <c r="AC1542" s="26" t="str">
        <f ca="1">IFERROR(IFERROR(VLOOKUP($V1542,索引表!$L$7:$O$13,2,FALSE)*VLOOKUP(VLOOKUP($G1542,索引表!$R:$U,4,FALSE),索引表!$I$18:$L$30,2,FALSE)*VLOOKUP($U1542,索引表!E:F,2,FALSE),IF($U1542="小怪",0.738,"")),0)</f>
        <v/>
      </c>
      <c r="AD1542" s="26" t="str">
        <f ca="1">IFERROR(IFERROR(VLOOKUP($V1542,索引表!$L$7:$O$13,3,FALSE)*VLOOKUP(VLOOKUP($G1542,索引表!$R:$U,4,FALSE),索引表!$I$18:$L$30,3,FALSE)*VLOOKUP($U1542,索引表!G:H,2,FALSE)*0.3,IF($U1542="小怪",0.2,"")),0)</f>
        <v/>
      </c>
      <c r="AE1542" s="3" t="str">
        <f ca="1">IF(V1542="N08",索引表!$D$12,IFERROR(VLOOKUP(AM1542,索引表!$I$3:$J$5,2,FALSE)*VLOOKUP(AN1542,索引表!$L$7:$O$13,4,FALSE)*VLOOKUP(VLOOKUP(Y1542,索引表!$R:$U,4,FALSE),索引表!$I$18:$L$30,4,FALSE),IF(AN1542="小怪",1*3.45*0.9*0.9,"")))</f>
        <v/>
      </c>
    </row>
    <row r="1543" spans="1:31" x14ac:dyDescent="0.2">
      <c r="A1543" s="3" t="s">
        <v>1457</v>
      </c>
      <c r="B1543" s="3" t="str">
        <f t="shared" si="37"/>
        <v>P43</v>
      </c>
      <c r="C1543" s="3" t="s">
        <v>541</v>
      </c>
      <c r="D1543" s="3" t="s">
        <v>535</v>
      </c>
      <c r="E1543" t="str">
        <f t="shared" si="36"/>
        <v>M22P43U04N03</v>
      </c>
      <c r="F1543" s="26">
        <f ca="1">IFERROR(VLOOKUP(G1543,模型表!C:U,19,0),0)</f>
        <v>0</v>
      </c>
      <c r="H1543" s="26" t="str">
        <f ca="1">IFERROR(IF($F1543=0,"",(VLOOKUP(RIGHT(A1543,2)+0,难度表!B:F,3,FALSE)*K1543+N1543)),0)</f>
        <v/>
      </c>
      <c r="I1543" s="26" t="str">
        <f ca="1">IFERROR(IF($F1543=0,"",(VLOOKUP(RIGHT(B1543,2)+0,难度表!B:F,4,FALSE)*L1543+O1543)),0)</f>
        <v/>
      </c>
      <c r="J1543" s="26" t="str">
        <f ca="1">IFERROR(IF($F1543=0,"",(VLOOKUP(RIGHT(B1543,2)+0,难度表!B:F,5,FALSE)*M1543+P1543)),0)</f>
        <v/>
      </c>
      <c r="K1543" s="26" t="s">
        <v>1081</v>
      </c>
      <c r="L1543" s="26" t="s">
        <v>1081</v>
      </c>
      <c r="M1543" s="3" t="s">
        <v>1081</v>
      </c>
      <c r="N1543" s="26">
        <v>0</v>
      </c>
      <c r="O1543" s="26">
        <v>0</v>
      </c>
      <c r="P1543" s="26">
        <v>0</v>
      </c>
      <c r="Q1543" s="26">
        <v>0</v>
      </c>
      <c r="R1543" s="58" t="s">
        <v>545</v>
      </c>
      <c r="S1543" s="26">
        <v>1</v>
      </c>
      <c r="T1543" s="26">
        <v>0</v>
      </c>
      <c r="U1543" s="26">
        <f ca="1">IFERROR(VLOOKUP(G1543,模型表!$C:$T,18,FALSE),0)</f>
        <v>0</v>
      </c>
      <c r="V1543" s="26">
        <f>IFERROR(VLOOKUP(G1543,模型表!$C:$J,8,FALSE),0)</f>
        <v>0</v>
      </c>
      <c r="W1543" s="26" t="s">
        <v>1081</v>
      </c>
      <c r="X1543" s="26" t="s">
        <v>1097</v>
      </c>
      <c r="Y1543" s="26" t="str" cm="1">
        <f t="array" aca="1" ref="Y1543" ca="1">INDEX(E:E,SMALL(IF($F$2:$F$3000,ROW($2:$3000),4^8),ROW(A1542)))&amp;""</f>
        <v/>
      </c>
      <c r="Z1543" s="26" t="str">
        <f t="shared" ca="1" si="38"/>
        <v/>
      </c>
      <c r="AA1543" s="26" t="str">
        <f t="shared" ca="1" si="39"/>
        <v/>
      </c>
      <c r="AC1543" s="26" t="str">
        <f ca="1">IFERROR(IFERROR(VLOOKUP($V1543,索引表!$L$7:$O$13,2,FALSE)*VLOOKUP(VLOOKUP($G1543,索引表!$R:$U,4,FALSE),索引表!$I$18:$L$30,2,FALSE)*VLOOKUP($U1543,索引表!E:F,2,FALSE),IF($U1543="小怪",0.738,"")),0)</f>
        <v/>
      </c>
      <c r="AD1543" s="26" t="str">
        <f ca="1">IFERROR(IFERROR(VLOOKUP($V1543,索引表!$L$7:$O$13,3,FALSE)*VLOOKUP(VLOOKUP($G1543,索引表!$R:$U,4,FALSE),索引表!$I$18:$L$30,3,FALSE)*VLOOKUP($U1543,索引表!G:H,2,FALSE)*0.3,IF($U1543="小怪",0.2,"")),0)</f>
        <v/>
      </c>
      <c r="AE1543" s="3" t="str">
        <f ca="1">IF(V1543="N08",索引表!$D$12,IFERROR(VLOOKUP(AM1543,索引表!$I$3:$J$5,2,FALSE)*VLOOKUP(AN1543,索引表!$L$7:$O$13,4,FALSE)*VLOOKUP(VLOOKUP(Y1543,索引表!$R:$U,4,FALSE),索引表!$I$18:$L$30,4,FALSE),IF(AN1543="小怪",1*3.45*0.9*0.9,"")))</f>
        <v/>
      </c>
    </row>
    <row r="1544" spans="1:31" x14ac:dyDescent="0.2">
      <c r="A1544" s="3" t="s">
        <v>1457</v>
      </c>
      <c r="B1544" s="3" t="str">
        <f t="shared" si="37"/>
        <v>P43</v>
      </c>
      <c r="C1544" s="3" t="s">
        <v>1454</v>
      </c>
      <c r="D1544" s="3" t="s">
        <v>536</v>
      </c>
      <c r="E1544" t="str">
        <f t="shared" si="36"/>
        <v>M22P43U04N04</v>
      </c>
      <c r="F1544" s="26">
        <f ca="1">IFERROR(VLOOKUP(G1544,模型表!C:U,19,0),0)</f>
        <v>0</v>
      </c>
      <c r="H1544" s="26" t="str">
        <f ca="1">IFERROR(IF($F1544=0,"",(VLOOKUP(RIGHT(A1544,2)+0,难度表!B:F,3,FALSE)*K1544+N1544)),0)</f>
        <v/>
      </c>
      <c r="I1544" s="26" t="str">
        <f ca="1">IFERROR(IF($F1544=0,"",(VLOOKUP(RIGHT(B1544,2)+0,难度表!B:F,4,FALSE)*L1544+O1544)),0)</f>
        <v/>
      </c>
      <c r="J1544" s="26" t="str">
        <f ca="1">IFERROR(IF($F1544=0,"",(VLOOKUP(RIGHT(B1544,2)+0,难度表!B:F,5,FALSE)*M1544+P1544)),0)</f>
        <v/>
      </c>
      <c r="K1544" s="26" t="s">
        <v>1081</v>
      </c>
      <c r="L1544" s="26" t="s">
        <v>1081</v>
      </c>
      <c r="M1544" s="3" t="s">
        <v>1081</v>
      </c>
      <c r="N1544" s="26">
        <v>0</v>
      </c>
      <c r="O1544" s="26">
        <v>0</v>
      </c>
      <c r="P1544" s="26">
        <v>0</v>
      </c>
      <c r="Q1544" s="26">
        <v>0</v>
      </c>
      <c r="R1544" s="58" t="s">
        <v>545</v>
      </c>
      <c r="S1544" s="26">
        <v>1</v>
      </c>
      <c r="T1544" s="26">
        <v>0</v>
      </c>
      <c r="U1544" s="26">
        <f ca="1">IFERROR(VLOOKUP(G1544,模型表!$C:$T,18,FALSE),0)</f>
        <v>0</v>
      </c>
      <c r="V1544" s="26">
        <f>IFERROR(VLOOKUP(G1544,模型表!$C:$J,8,FALSE),0)</f>
        <v>0</v>
      </c>
      <c r="W1544" s="26" t="s">
        <v>1081</v>
      </c>
      <c r="X1544" s="26" t="s">
        <v>1097</v>
      </c>
      <c r="Y1544" s="26" t="str" cm="1">
        <f t="array" aca="1" ref="Y1544" ca="1">INDEX(E:E,SMALL(IF($F$2:$F$3000,ROW($2:$3000),4^8),ROW(A1543)))&amp;""</f>
        <v/>
      </c>
      <c r="Z1544" s="26" t="str">
        <f t="shared" ca="1" si="38"/>
        <v/>
      </c>
      <c r="AA1544" s="26" t="str">
        <f t="shared" ca="1" si="39"/>
        <v/>
      </c>
      <c r="AC1544" s="26" t="str">
        <f ca="1">IFERROR(IFERROR(VLOOKUP($V1544,索引表!$L$7:$O$13,2,FALSE)*VLOOKUP(VLOOKUP($G1544,索引表!$R:$U,4,FALSE),索引表!$I$18:$L$30,2,FALSE)*VLOOKUP($U1544,索引表!E:F,2,FALSE),IF($U1544="小怪",0.738,"")),0)</f>
        <v/>
      </c>
      <c r="AD1544" s="26" t="str">
        <f ca="1">IFERROR(IFERROR(VLOOKUP($V1544,索引表!$L$7:$O$13,3,FALSE)*VLOOKUP(VLOOKUP($G1544,索引表!$R:$U,4,FALSE),索引表!$I$18:$L$30,3,FALSE)*VLOOKUP($U1544,索引表!G:H,2,FALSE)*0.3,IF($U1544="小怪",0.2,"")),0)</f>
        <v/>
      </c>
      <c r="AE1544" s="3" t="str">
        <f ca="1">IF(V1544="N08",索引表!$D$12,IFERROR(VLOOKUP(AM1544,索引表!$I$3:$J$5,2,FALSE)*VLOOKUP(AN1544,索引表!$L$7:$O$13,4,FALSE)*VLOOKUP(VLOOKUP(Y1544,索引表!$R:$U,4,FALSE),索引表!$I$18:$L$30,4,FALSE),IF(AN1544="小怪",1*3.45*0.9*0.9,"")))</f>
        <v/>
      </c>
    </row>
    <row r="1545" spans="1:31" x14ac:dyDescent="0.2">
      <c r="A1545" s="3" t="s">
        <v>1457</v>
      </c>
      <c r="B1545" s="3" t="str">
        <f t="shared" si="37"/>
        <v>P43</v>
      </c>
      <c r="C1545" s="3" t="s">
        <v>1454</v>
      </c>
      <c r="D1545" s="3" t="s">
        <v>537</v>
      </c>
      <c r="E1545" t="str">
        <f t="shared" si="36"/>
        <v>M22P43U04N05</v>
      </c>
      <c r="F1545" s="26">
        <f ca="1">IFERROR(VLOOKUP(G1545,模型表!C:U,19,0),0)</f>
        <v>0</v>
      </c>
      <c r="H1545" s="26" t="str">
        <f ca="1">IFERROR(IF($F1545=0,"",(VLOOKUP(RIGHT(A1545,2)+0,难度表!B:F,3,FALSE)*K1545+N1545)),0)</f>
        <v/>
      </c>
      <c r="I1545" s="26" t="str">
        <f ca="1">IFERROR(IF($F1545=0,"",(VLOOKUP(RIGHT(B1545,2)+0,难度表!B:F,4,FALSE)*L1545+O1545)),0)</f>
        <v/>
      </c>
      <c r="J1545" s="26" t="str">
        <f ca="1">IFERROR(IF($F1545=0,"",(VLOOKUP(RIGHT(B1545,2)+0,难度表!B:F,5,FALSE)*M1545+P1545)),0)</f>
        <v/>
      </c>
      <c r="K1545" s="26" t="s">
        <v>1081</v>
      </c>
      <c r="L1545" s="26" t="s">
        <v>1081</v>
      </c>
      <c r="M1545" s="3" t="s">
        <v>1081</v>
      </c>
      <c r="N1545" s="26">
        <v>0</v>
      </c>
      <c r="O1545" s="26">
        <v>0</v>
      </c>
      <c r="P1545" s="26">
        <v>0</v>
      </c>
      <c r="Q1545" s="26">
        <v>0</v>
      </c>
      <c r="R1545" s="58" t="s">
        <v>545</v>
      </c>
      <c r="S1545" s="26">
        <v>1</v>
      </c>
      <c r="T1545" s="26">
        <v>0</v>
      </c>
      <c r="U1545" s="26">
        <f ca="1">IFERROR(VLOOKUP(G1545,模型表!$C:$T,18,FALSE),0)</f>
        <v>0</v>
      </c>
      <c r="V1545" s="26">
        <f>IFERROR(VLOOKUP(G1545,模型表!$C:$J,8,FALSE),0)</f>
        <v>0</v>
      </c>
      <c r="W1545" s="26" t="s">
        <v>1081</v>
      </c>
      <c r="X1545" s="26" t="s">
        <v>1097</v>
      </c>
      <c r="Y1545" s="26" t="str" cm="1">
        <f t="array" aca="1" ref="Y1545" ca="1">INDEX(E:E,SMALL(IF($F$2:$F$3000,ROW($2:$3000),4^8),ROW(A1544)))&amp;""</f>
        <v/>
      </c>
      <c r="Z1545" s="26" t="str">
        <f t="shared" ca="1" si="38"/>
        <v/>
      </c>
      <c r="AA1545" s="26" t="str">
        <f t="shared" ca="1" si="39"/>
        <v/>
      </c>
      <c r="AC1545" s="26" t="str">
        <f ca="1">IFERROR(IFERROR(VLOOKUP($V1545,索引表!$L$7:$O$13,2,FALSE)*VLOOKUP(VLOOKUP($G1545,索引表!$R:$U,4,FALSE),索引表!$I$18:$L$30,2,FALSE)*VLOOKUP($U1545,索引表!E:F,2,FALSE),IF($U1545="小怪",0.738,"")),0)</f>
        <v/>
      </c>
      <c r="AD1545" s="26" t="str">
        <f ca="1">IFERROR(IFERROR(VLOOKUP($V1545,索引表!$L$7:$O$13,3,FALSE)*VLOOKUP(VLOOKUP($G1545,索引表!$R:$U,4,FALSE),索引表!$I$18:$L$30,3,FALSE)*VLOOKUP($U1545,索引表!G:H,2,FALSE)*0.3,IF($U1545="小怪",0.2,"")),0)</f>
        <v/>
      </c>
      <c r="AE1545" s="3" t="str">
        <f ca="1">IF(V1545="N08",索引表!$D$12,IFERROR(VLOOKUP(AM1545,索引表!$I$3:$J$5,2,FALSE)*VLOOKUP(AN1545,索引表!$L$7:$O$13,4,FALSE)*VLOOKUP(VLOOKUP(Y1545,索引表!$R:$U,4,FALSE),索引表!$I$18:$L$30,4,FALSE),IF(AN1545="小怪",1*3.45*0.9*0.9,"")))</f>
        <v/>
      </c>
    </row>
    <row r="1546" spans="1:31" x14ac:dyDescent="0.2">
      <c r="A1546" s="3" t="s">
        <v>1457</v>
      </c>
      <c r="B1546" s="3" t="str">
        <f t="shared" si="37"/>
        <v>P43</v>
      </c>
      <c r="C1546" s="3" t="s">
        <v>1454</v>
      </c>
      <c r="D1546" s="3" t="s">
        <v>538</v>
      </c>
      <c r="E1546" t="str">
        <f t="shared" si="36"/>
        <v>M22P43U04N06</v>
      </c>
      <c r="F1546" s="26">
        <f ca="1">IFERROR(VLOOKUP(G1546,模型表!C:U,19,0),0)</f>
        <v>0</v>
      </c>
      <c r="H1546" s="26" t="str">
        <f ca="1">IFERROR(IF($F1546=0,"",(VLOOKUP(RIGHT(A1546,2)+0,难度表!B:F,3,FALSE)*K1546+N1546)),0)</f>
        <v/>
      </c>
      <c r="I1546" s="26" t="str">
        <f ca="1">IFERROR(IF($F1546=0,"",(VLOOKUP(RIGHT(B1546,2)+0,难度表!B:F,4,FALSE)*L1546+O1546)),0)</f>
        <v/>
      </c>
      <c r="J1546" s="26" t="str">
        <f ca="1">IFERROR(IF($F1546=0,"",(VLOOKUP(RIGHT(B1546,2)+0,难度表!B:F,5,FALSE)*M1546+P1546)),0)</f>
        <v/>
      </c>
      <c r="K1546" s="26" t="s">
        <v>1081</v>
      </c>
      <c r="L1546" s="26" t="s">
        <v>1081</v>
      </c>
      <c r="M1546" s="3" t="s">
        <v>1081</v>
      </c>
      <c r="N1546" s="26">
        <v>0</v>
      </c>
      <c r="O1546" s="26">
        <v>0</v>
      </c>
      <c r="P1546" s="26">
        <v>0</v>
      </c>
      <c r="Q1546" s="26">
        <v>0</v>
      </c>
      <c r="R1546" s="58" t="s">
        <v>545</v>
      </c>
      <c r="S1546" s="26">
        <v>1</v>
      </c>
      <c r="T1546" s="26">
        <v>0</v>
      </c>
      <c r="U1546" s="26">
        <f ca="1">IFERROR(VLOOKUP(G1546,模型表!$C:$T,18,FALSE),0)</f>
        <v>0</v>
      </c>
      <c r="V1546" s="26">
        <f>IFERROR(VLOOKUP(G1546,模型表!$C:$J,8,FALSE),0)</f>
        <v>0</v>
      </c>
      <c r="W1546" s="26" t="s">
        <v>1081</v>
      </c>
      <c r="X1546" s="26" t="s">
        <v>1097</v>
      </c>
      <c r="Y1546" s="26" t="str" cm="1">
        <f t="array" aca="1" ref="Y1546" ca="1">INDEX(E:E,SMALL(IF($F$2:$F$3000,ROW($2:$3000),4^8),ROW(A1545)))&amp;""</f>
        <v/>
      </c>
      <c r="Z1546" s="26" t="str">
        <f t="shared" ca="1" si="38"/>
        <v/>
      </c>
      <c r="AA1546" s="26" t="str">
        <f t="shared" ca="1" si="39"/>
        <v/>
      </c>
      <c r="AC1546" s="26" t="str">
        <f ca="1">IFERROR(IFERROR(VLOOKUP($V1546,索引表!$L$7:$O$13,2,FALSE)*VLOOKUP(VLOOKUP($G1546,索引表!$R:$U,4,FALSE),索引表!$I$18:$L$30,2,FALSE)*VLOOKUP($U1546,索引表!E:F,2,FALSE),IF($U1546="小怪",0.738,"")),0)</f>
        <v/>
      </c>
      <c r="AD1546" s="26" t="str">
        <f ca="1">IFERROR(IFERROR(VLOOKUP($V1546,索引表!$L$7:$O$13,3,FALSE)*VLOOKUP(VLOOKUP($G1546,索引表!$R:$U,4,FALSE),索引表!$I$18:$L$30,3,FALSE)*VLOOKUP($U1546,索引表!G:H,2,FALSE)*0.3,IF($U1546="小怪",0.2,"")),0)</f>
        <v/>
      </c>
      <c r="AE1546" s="3" t="str">
        <f ca="1">IF(V1546="N08",索引表!$D$12,IFERROR(VLOOKUP(AM1546,索引表!$I$3:$J$5,2,FALSE)*VLOOKUP(AN1546,索引表!$L$7:$O$13,4,FALSE)*VLOOKUP(VLOOKUP(Y1546,索引表!$R:$U,4,FALSE),索引表!$I$18:$L$30,4,FALSE),IF(AN1546="小怪",1*3.45*0.9*0.9,"")))</f>
        <v/>
      </c>
    </row>
    <row r="1547" spans="1:31" x14ac:dyDescent="0.2">
      <c r="A1547" s="3" t="s">
        <v>1457</v>
      </c>
      <c r="B1547" s="3" t="str">
        <f t="shared" si="37"/>
        <v>P43</v>
      </c>
      <c r="C1547" s="3" t="s">
        <v>1454</v>
      </c>
      <c r="D1547" s="3" t="s">
        <v>542</v>
      </c>
      <c r="E1547" t="str">
        <f t="shared" si="36"/>
        <v>M22P43U04N07</v>
      </c>
      <c r="F1547" s="26">
        <f ca="1">IFERROR(VLOOKUP(G1547,模型表!C:U,19,0),0)</f>
        <v>0</v>
      </c>
      <c r="H1547" s="26" t="str">
        <f ca="1">IFERROR(IF($F1547=0,"",(VLOOKUP(RIGHT(A1547,2)+0,难度表!B:F,3,FALSE)*K1547+N1547)),0)</f>
        <v/>
      </c>
      <c r="I1547" s="26" t="str">
        <f ca="1">IFERROR(IF($F1547=0,"",(VLOOKUP(RIGHT(B1547,2)+0,难度表!B:F,4,FALSE)*L1547+O1547)),0)</f>
        <v/>
      </c>
      <c r="J1547" s="26" t="str">
        <f ca="1">IFERROR(IF($F1547=0,"",(VLOOKUP(RIGHT(B1547,2)+0,难度表!B:F,5,FALSE)*M1547+P1547)),0)</f>
        <v/>
      </c>
      <c r="K1547" s="26" t="s">
        <v>1081</v>
      </c>
      <c r="L1547" s="26" t="s">
        <v>1081</v>
      </c>
      <c r="M1547" s="3" t="s">
        <v>1081</v>
      </c>
      <c r="N1547" s="26">
        <v>0</v>
      </c>
      <c r="O1547" s="26">
        <v>0</v>
      </c>
      <c r="P1547" s="26">
        <v>0</v>
      </c>
      <c r="Q1547" s="26">
        <v>0</v>
      </c>
      <c r="R1547" s="58" t="s">
        <v>545</v>
      </c>
      <c r="S1547" s="26">
        <v>1</v>
      </c>
      <c r="T1547" s="26">
        <v>0</v>
      </c>
      <c r="U1547" s="26">
        <f ca="1">IFERROR(VLOOKUP(G1547,模型表!$C:$T,18,FALSE),0)</f>
        <v>0</v>
      </c>
      <c r="V1547" s="26">
        <f>IFERROR(VLOOKUP(G1547,模型表!$C:$J,8,FALSE),0)</f>
        <v>0</v>
      </c>
      <c r="W1547" s="26" t="s">
        <v>1081</v>
      </c>
      <c r="X1547" s="26" t="s">
        <v>1097</v>
      </c>
      <c r="Y1547" s="26" t="str" cm="1">
        <f t="array" aca="1" ref="Y1547" ca="1">INDEX(E:E,SMALL(IF($F$2:$F$3000,ROW($2:$3000),4^8),ROW(A1546)))&amp;""</f>
        <v/>
      </c>
      <c r="Z1547" s="26" t="str">
        <f t="shared" ca="1" si="38"/>
        <v/>
      </c>
      <c r="AA1547" s="26" t="str">
        <f t="shared" ca="1" si="39"/>
        <v/>
      </c>
      <c r="AC1547" s="26" t="str">
        <f ca="1">IFERROR(IFERROR(VLOOKUP($V1547,索引表!$L$7:$O$13,2,FALSE)*VLOOKUP(VLOOKUP($G1547,索引表!$R:$U,4,FALSE),索引表!$I$18:$L$30,2,FALSE)*VLOOKUP($U1547,索引表!E:F,2,FALSE),IF($U1547="小怪",0.738,"")),0)</f>
        <v/>
      </c>
      <c r="AD1547" s="26" t="str">
        <f ca="1">IFERROR(IFERROR(VLOOKUP($V1547,索引表!$L$7:$O$13,3,FALSE)*VLOOKUP(VLOOKUP($G1547,索引表!$R:$U,4,FALSE),索引表!$I$18:$L$30,3,FALSE)*VLOOKUP($U1547,索引表!G:H,2,FALSE)*0.3,IF($U1547="小怪",0.2,"")),0)</f>
        <v/>
      </c>
      <c r="AE1547" s="3" t="str">
        <f ca="1">IF(V1547="N08",索引表!$D$12,IFERROR(VLOOKUP(AM1547,索引表!$I$3:$J$5,2,FALSE)*VLOOKUP(AN1547,索引表!$L$7:$O$13,4,FALSE)*VLOOKUP(VLOOKUP(Y1547,索引表!$R:$U,4,FALSE),索引表!$I$18:$L$30,4,FALSE),IF(AN1547="小怪",1*3.45*0.9*0.9,"")))</f>
        <v/>
      </c>
    </row>
    <row r="1548" spans="1:31" x14ac:dyDescent="0.2">
      <c r="A1548" s="3" t="s">
        <v>1457</v>
      </c>
      <c r="B1548" s="3" t="str">
        <f t="shared" si="37"/>
        <v>P43</v>
      </c>
      <c r="C1548" s="3" t="s">
        <v>1454</v>
      </c>
      <c r="D1548" s="3" t="s">
        <v>543</v>
      </c>
      <c r="E1548" t="str">
        <f t="shared" si="36"/>
        <v>M22P43U04N08</v>
      </c>
      <c r="F1548" s="26">
        <f ca="1">IFERROR(VLOOKUP(G1548,模型表!C:U,19,0),0)</f>
        <v>0</v>
      </c>
      <c r="H1548" s="26" t="str">
        <f ca="1">IFERROR(IF($F1548=0,"",(VLOOKUP(RIGHT(A1548,2)+0,难度表!B:F,3,FALSE)*K1548+N1548)),0)</f>
        <v/>
      </c>
      <c r="I1548" s="26" t="str">
        <f ca="1">IFERROR(IF($F1548=0,"",(VLOOKUP(RIGHT(B1548,2)+0,难度表!B:F,4,FALSE)*L1548+O1548)),0)</f>
        <v/>
      </c>
      <c r="J1548" s="26" t="str">
        <f ca="1">IFERROR(IF($F1548=0,"",(VLOOKUP(RIGHT(B1548,2)+0,难度表!B:F,5,FALSE)*M1548+P1548)),0)</f>
        <v/>
      </c>
      <c r="K1548" s="26" t="s">
        <v>1081</v>
      </c>
      <c r="L1548" s="26" t="s">
        <v>1081</v>
      </c>
      <c r="M1548" s="3"/>
      <c r="N1548" s="26">
        <v>0</v>
      </c>
      <c r="O1548" s="26">
        <v>0</v>
      </c>
      <c r="P1548" s="26">
        <v>0</v>
      </c>
      <c r="Q1548" s="26">
        <v>0</v>
      </c>
      <c r="R1548" s="59" t="s">
        <v>845</v>
      </c>
      <c r="S1548" s="26">
        <v>1</v>
      </c>
      <c r="T1548" s="26">
        <v>0</v>
      </c>
      <c r="U1548" s="26">
        <f ca="1">IFERROR(VLOOKUP(G1548,模型表!$C:$T,18,FALSE),0)</f>
        <v>0</v>
      </c>
      <c r="V1548" s="26">
        <f>IFERROR(VLOOKUP(G1548,模型表!$C:$J,8,FALSE),0)</f>
        <v>0</v>
      </c>
      <c r="W1548" s="26" t="s">
        <v>1081</v>
      </c>
      <c r="X1548" s="26" t="s">
        <v>1097</v>
      </c>
      <c r="Y1548" s="26" t="str" cm="1">
        <f t="array" aca="1" ref="Y1548" ca="1">INDEX(E:E,SMALL(IF($F$2:$F$3000,ROW($2:$3000),4^8),ROW(A1547)))&amp;""</f>
        <v/>
      </c>
      <c r="Z1548" s="26" t="str">
        <f t="shared" ca="1" si="38"/>
        <v/>
      </c>
      <c r="AA1548" s="26" t="str">
        <f t="shared" ca="1" si="39"/>
        <v/>
      </c>
      <c r="AC1548" s="26" t="str">
        <f ca="1">IFERROR(IFERROR(VLOOKUP($V1548,索引表!$L$7:$O$13,2,FALSE)*VLOOKUP(VLOOKUP($G1548,索引表!$R:$U,4,FALSE),索引表!$I$18:$L$30,2,FALSE)*VLOOKUP($U1548,索引表!E:F,2,FALSE),IF($U1548="小怪",0.738,"")),0)</f>
        <v/>
      </c>
      <c r="AD1548" s="26" t="str">
        <f ca="1">IFERROR(IFERROR(VLOOKUP($V1548,索引表!$L$7:$O$13,3,FALSE)*VLOOKUP(VLOOKUP($G1548,索引表!$R:$U,4,FALSE),索引表!$I$18:$L$30,3,FALSE)*VLOOKUP($U1548,索引表!G:H,2,FALSE)*0.3,IF($U1548="小怪",0.2,"")),0)</f>
        <v/>
      </c>
      <c r="AE1548" s="3"/>
    </row>
    <row r="1549" spans="1:31" x14ac:dyDescent="0.2">
      <c r="A1549" s="3" t="s">
        <v>1457</v>
      </c>
      <c r="B1549" s="3" t="str">
        <f t="shared" si="37"/>
        <v>P43</v>
      </c>
      <c r="C1549" s="3" t="s">
        <v>541</v>
      </c>
      <c r="D1549" s="3" t="s">
        <v>544</v>
      </c>
      <c r="E1549" t="str">
        <f t="shared" si="36"/>
        <v>M22P43U04N09</v>
      </c>
      <c r="F1549" s="26">
        <f ca="1">IFERROR(VLOOKUP(G1549,模型表!C:U,19,0),0)</f>
        <v>0</v>
      </c>
      <c r="H1549" s="26" t="str">
        <f ca="1">IFERROR(IF($F1549=0,"",(VLOOKUP(RIGHT(A1549,2)+0,难度表!B:F,3,FALSE)*K1549+N1549)),0)</f>
        <v/>
      </c>
      <c r="I1549" s="26" t="str">
        <f ca="1">IFERROR(IF($F1549=0,"",(VLOOKUP(RIGHT(B1549,2)+0,难度表!B:F,4,FALSE)*L1549+O1549)),0)</f>
        <v/>
      </c>
      <c r="J1549" s="26" t="str">
        <f ca="1">IFERROR(IF($F1549=0,"",(VLOOKUP(RIGHT(B1549,2)+0,难度表!B:F,5,FALSE)*M1549+P1549)),0)</f>
        <v/>
      </c>
      <c r="K1549" s="26" t="s">
        <v>1081</v>
      </c>
      <c r="L1549" s="26" t="s">
        <v>1081</v>
      </c>
      <c r="M1549" s="3" t="s">
        <v>1081</v>
      </c>
      <c r="N1549" s="26">
        <v>0</v>
      </c>
      <c r="O1549" s="26">
        <v>0</v>
      </c>
      <c r="P1549" s="26">
        <v>0</v>
      </c>
      <c r="Q1549" s="26">
        <v>0</v>
      </c>
      <c r="R1549" s="58" t="s">
        <v>545</v>
      </c>
      <c r="S1549" s="26">
        <v>1</v>
      </c>
      <c r="T1549" s="26">
        <v>0</v>
      </c>
      <c r="U1549" s="26">
        <f ca="1">IFERROR(VLOOKUP(G1549,模型表!$C:$T,18,FALSE),0)</f>
        <v>0</v>
      </c>
      <c r="V1549" s="26">
        <f>IFERROR(VLOOKUP(G1549,模型表!$C:$J,8,FALSE),0)</f>
        <v>0</v>
      </c>
      <c r="W1549" s="26" t="s">
        <v>1081</v>
      </c>
      <c r="X1549" s="26" t="s">
        <v>1097</v>
      </c>
      <c r="Y1549" s="26" t="str" cm="1">
        <f t="array" aca="1" ref="Y1549" ca="1">INDEX(E:E,SMALL(IF($F$2:$F$3000,ROW($2:$3000),4^8),ROW(A1548)))&amp;""</f>
        <v/>
      </c>
      <c r="Z1549" s="26" t="str">
        <f t="shared" ca="1" si="38"/>
        <v/>
      </c>
      <c r="AA1549" s="26" t="str">
        <f t="shared" ca="1" si="39"/>
        <v/>
      </c>
      <c r="AC1549" s="26" t="str">
        <f ca="1">IFERROR(IFERROR(VLOOKUP($V1549,索引表!$L$7:$O$13,2,FALSE)*VLOOKUP(VLOOKUP($G1549,索引表!$R:$U,4,FALSE),索引表!$I$18:$L$30,2,FALSE)*VLOOKUP($U1549,索引表!E:F,2,FALSE),IF($U1549="小怪",0.738,"")),0)</f>
        <v/>
      </c>
      <c r="AD1549" s="26" t="str">
        <f ca="1">IFERROR(IFERROR(VLOOKUP($V1549,索引表!$L$7:$O$13,3,FALSE)*VLOOKUP(VLOOKUP($G1549,索引表!$R:$U,4,FALSE),索引表!$I$18:$L$30,3,FALSE)*VLOOKUP($U1549,索引表!G:H,2,FALSE)*0.3,IF($U1549="小怪",0.2,"")),0)</f>
        <v/>
      </c>
      <c r="AE1549" s="3" t="str">
        <f ca="1">IF(V1549="N08",索引表!$D$12,IFERROR(VLOOKUP(AM1549,索引表!$I$3:$J$5,2,FALSE)*VLOOKUP(AN1549,索引表!$L$7:$O$13,4,FALSE)*VLOOKUP(VLOOKUP(Y1549,索引表!$R:$U,4,FALSE),索引表!$I$18:$L$30,4,FALSE),IF(AN1549="小怪",1*3.45*0.9*0.9,"")))</f>
        <v/>
      </c>
    </row>
    <row r="1550" spans="1:31" x14ac:dyDescent="0.2">
      <c r="A1550" s="3" t="s">
        <v>1457</v>
      </c>
      <c r="B1550" s="3" t="str">
        <f t="shared" si="37"/>
        <v>P44</v>
      </c>
      <c r="C1550" s="3" t="s">
        <v>532</v>
      </c>
      <c r="D1550" s="3" t="s">
        <v>533</v>
      </c>
      <c r="E1550" t="str">
        <f t="shared" si="36"/>
        <v>M22P44U01N01</v>
      </c>
      <c r="F1550" s="26">
        <f ca="1">IFERROR(VLOOKUP(G1550,模型表!C:U,19,0),0)</f>
        <v>0</v>
      </c>
      <c r="H1550" s="26" t="str">
        <f ca="1">IFERROR(IF($F1550=0,"",(VLOOKUP(RIGHT(A1550,2)+0,难度表!B:F,3,FALSE)*K1550+N1550)),0)</f>
        <v/>
      </c>
      <c r="I1550" s="26" t="str">
        <f ca="1">IFERROR(IF($F1550=0,"",(VLOOKUP(RIGHT(B1550,2)+0,难度表!B:F,4,FALSE)*L1550+O1550)),0)</f>
        <v/>
      </c>
      <c r="J1550" s="26" t="str">
        <f ca="1">IFERROR(IF($F1550=0,"",(VLOOKUP(RIGHT(B1550,2)+0,难度表!B:F,5,FALSE)*M1550+P1550)),0)</f>
        <v/>
      </c>
      <c r="K1550" s="26" t="s">
        <v>1081</v>
      </c>
      <c r="L1550" s="26" t="s">
        <v>1081</v>
      </c>
      <c r="M1550" s="3" t="s">
        <v>1081</v>
      </c>
      <c r="N1550" s="26">
        <v>0</v>
      </c>
      <c r="O1550" s="26">
        <v>0</v>
      </c>
      <c r="P1550" s="26">
        <v>0</v>
      </c>
      <c r="Q1550" s="26">
        <v>0</v>
      </c>
      <c r="R1550" s="58" t="s">
        <v>545</v>
      </c>
      <c r="S1550" s="26">
        <v>1</v>
      </c>
      <c r="T1550" s="26">
        <v>0</v>
      </c>
      <c r="U1550" s="26">
        <f ca="1">IFERROR(VLOOKUP(G1550,模型表!$C:$T,18,FALSE),0)</f>
        <v>0</v>
      </c>
      <c r="V1550" s="26">
        <f>IFERROR(VLOOKUP(G1550,模型表!$C:$J,8,FALSE),0)</f>
        <v>0</v>
      </c>
      <c r="W1550" s="26" t="s">
        <v>1081</v>
      </c>
      <c r="X1550" s="26" t="s">
        <v>1097</v>
      </c>
      <c r="Y1550" s="26" t="str" cm="1">
        <f t="array" aca="1" ref="Y1550" ca="1">INDEX(E:E,SMALL(IF($F$2:$F$3000,ROW($2:$3000),4^8),ROW(A1549)))&amp;""</f>
        <v/>
      </c>
      <c r="Z1550" s="26" t="str">
        <f t="shared" ca="1" si="38"/>
        <v/>
      </c>
      <c r="AA1550" s="26" t="str">
        <f t="shared" ca="1" si="39"/>
        <v/>
      </c>
      <c r="AC1550" s="26" t="str">
        <f ca="1">IFERROR(IFERROR(VLOOKUP($V1550,索引表!$L$7:$O$13,2,FALSE)*VLOOKUP(VLOOKUP($G1550,索引表!$R:$U,4,FALSE),索引表!$I$18:$L$30,2,FALSE)*VLOOKUP($U1550,索引表!E:F,2,FALSE),IF($U1550="小怪",0.738,"")),0)</f>
        <v/>
      </c>
      <c r="AD1550" s="26" t="str">
        <f ca="1">IFERROR(IFERROR(VLOOKUP($V1550,索引表!$L$7:$O$13,3,FALSE)*VLOOKUP(VLOOKUP($G1550,索引表!$R:$U,4,FALSE),索引表!$I$18:$L$30,3,FALSE)*VLOOKUP($U1550,索引表!G:H,2,FALSE)*0.3,IF($U1550="小怪",0.2,"")),0)</f>
        <v/>
      </c>
      <c r="AE1550" s="3" t="str">
        <f ca="1">IF(V1550="N08",索引表!$D$12,IFERROR(VLOOKUP(AM1550,索引表!$I$3:$J$5,2,FALSE)*VLOOKUP(AN1550,索引表!$L$7:$O$13,4,FALSE)*VLOOKUP(VLOOKUP(Y1550,索引表!$R:$U,4,FALSE),索引表!$I$18:$L$30,4,FALSE),IF(AN1550="小怪",1*3.45*0.9*0.9,"")))</f>
        <v/>
      </c>
    </row>
    <row r="1551" spans="1:31" x14ac:dyDescent="0.2">
      <c r="A1551" s="3" t="s">
        <v>1457</v>
      </c>
      <c r="B1551" s="3" t="str">
        <f t="shared" si="37"/>
        <v>P44</v>
      </c>
      <c r="C1551" s="3" t="s">
        <v>532</v>
      </c>
      <c r="D1551" s="3" t="s">
        <v>534</v>
      </c>
      <c r="E1551" t="str">
        <f t="shared" si="36"/>
        <v>M22P44U01N02</v>
      </c>
      <c r="F1551" s="26">
        <f ca="1">IFERROR(VLOOKUP(G1551,模型表!C:U,19,0),0)</f>
        <v>0</v>
      </c>
      <c r="H1551" s="26" t="str">
        <f ca="1">IFERROR(IF($F1551=0,"",(VLOOKUP(RIGHT(A1551,2)+0,难度表!B:F,3,FALSE)*K1551+N1551)),0)</f>
        <v/>
      </c>
      <c r="I1551" s="26" t="str">
        <f ca="1">IFERROR(IF($F1551=0,"",(VLOOKUP(RIGHT(B1551,2)+0,难度表!B:F,4,FALSE)*L1551+O1551)),0)</f>
        <v/>
      </c>
      <c r="J1551" s="26" t="str">
        <f ca="1">IFERROR(IF($F1551=0,"",(VLOOKUP(RIGHT(B1551,2)+0,难度表!B:F,5,FALSE)*M1551+P1551)),0)</f>
        <v/>
      </c>
      <c r="K1551" s="26" t="s">
        <v>1081</v>
      </c>
      <c r="L1551" s="26" t="s">
        <v>1081</v>
      </c>
      <c r="M1551" s="3" t="s">
        <v>1081</v>
      </c>
      <c r="N1551" s="26">
        <v>0</v>
      </c>
      <c r="O1551" s="26">
        <v>0</v>
      </c>
      <c r="P1551" s="26">
        <v>0</v>
      </c>
      <c r="Q1551" s="26">
        <v>0</v>
      </c>
      <c r="R1551" s="58" t="s">
        <v>545</v>
      </c>
      <c r="S1551" s="26">
        <v>1</v>
      </c>
      <c r="T1551" s="26">
        <v>0</v>
      </c>
      <c r="U1551" s="26">
        <f ca="1">IFERROR(VLOOKUP(G1551,模型表!$C:$T,18,FALSE),0)</f>
        <v>0</v>
      </c>
      <c r="V1551" s="26">
        <f>IFERROR(VLOOKUP(G1551,模型表!$C:$J,8,FALSE),0)</f>
        <v>0</v>
      </c>
      <c r="W1551" s="26" t="s">
        <v>1081</v>
      </c>
      <c r="X1551" s="26" t="s">
        <v>1097</v>
      </c>
      <c r="Y1551" s="26" t="str" cm="1">
        <f t="array" aca="1" ref="Y1551" ca="1">INDEX(E:E,SMALL(IF($F$2:$F$3000,ROW($2:$3000),4^8),ROW(A1550)))&amp;""</f>
        <v/>
      </c>
      <c r="Z1551" s="26" t="str">
        <f t="shared" ca="1" si="38"/>
        <v/>
      </c>
      <c r="AA1551" s="26" t="str">
        <f t="shared" ca="1" si="39"/>
        <v/>
      </c>
      <c r="AC1551" s="26" t="str">
        <f ca="1">IFERROR(IFERROR(VLOOKUP($V1551,索引表!$L$7:$O$13,2,FALSE)*VLOOKUP(VLOOKUP($G1551,索引表!$R:$U,4,FALSE),索引表!$I$18:$L$30,2,FALSE)*VLOOKUP($U1551,索引表!E:F,2,FALSE),IF($U1551="小怪",0.738,"")),0)</f>
        <v/>
      </c>
      <c r="AD1551" s="26" t="str">
        <f ca="1">IFERROR(IFERROR(VLOOKUP($V1551,索引表!$L$7:$O$13,3,FALSE)*VLOOKUP(VLOOKUP($G1551,索引表!$R:$U,4,FALSE),索引表!$I$18:$L$30,3,FALSE)*VLOOKUP($U1551,索引表!G:H,2,FALSE)*0.3,IF($U1551="小怪",0.2,"")),0)</f>
        <v/>
      </c>
      <c r="AE1551" s="3" t="str">
        <f ca="1">IF(V1551="N08",索引表!$D$12,IFERROR(VLOOKUP(AM1551,索引表!$I$3:$J$5,2,FALSE)*VLOOKUP(AN1551,索引表!$L$7:$O$13,4,FALSE)*VLOOKUP(VLOOKUP(Y1551,索引表!$R:$U,4,FALSE),索引表!$I$18:$L$30,4,FALSE),IF(AN1551="小怪",1*3.45*0.9*0.9,"")))</f>
        <v/>
      </c>
    </row>
    <row r="1552" spans="1:31" x14ac:dyDescent="0.2">
      <c r="A1552" s="3" t="s">
        <v>1457</v>
      </c>
      <c r="B1552" s="3" t="str">
        <f t="shared" si="37"/>
        <v>P44</v>
      </c>
      <c r="C1552" s="3" t="s">
        <v>532</v>
      </c>
      <c r="D1552" s="3" t="s">
        <v>535</v>
      </c>
      <c r="E1552" t="str">
        <f t="shared" si="36"/>
        <v>M22P44U01N03</v>
      </c>
      <c r="F1552" s="26">
        <f ca="1">IFERROR(VLOOKUP(G1552,模型表!C:U,19,0),0)</f>
        <v>0</v>
      </c>
      <c r="H1552" s="26" t="str">
        <f ca="1">IFERROR(IF($F1552=0,"",(VLOOKUP(RIGHT(A1552,2)+0,难度表!B:F,3,FALSE)*K1552+N1552)),0)</f>
        <v/>
      </c>
      <c r="I1552" s="26" t="str">
        <f ca="1">IFERROR(IF($F1552=0,"",(VLOOKUP(RIGHT(B1552,2)+0,难度表!B:F,4,FALSE)*L1552+O1552)),0)</f>
        <v/>
      </c>
      <c r="J1552" s="26" t="str">
        <f ca="1">IFERROR(IF($F1552=0,"",(VLOOKUP(RIGHT(B1552,2)+0,难度表!B:F,5,FALSE)*M1552+P1552)),0)</f>
        <v/>
      </c>
      <c r="K1552" s="26" t="s">
        <v>1081</v>
      </c>
      <c r="L1552" s="26" t="s">
        <v>1081</v>
      </c>
      <c r="M1552" s="3" t="s">
        <v>1081</v>
      </c>
      <c r="N1552" s="26">
        <v>0</v>
      </c>
      <c r="O1552" s="26">
        <v>0</v>
      </c>
      <c r="P1552" s="26">
        <v>0</v>
      </c>
      <c r="Q1552" s="26">
        <v>0</v>
      </c>
      <c r="R1552" s="58" t="s">
        <v>545</v>
      </c>
      <c r="S1552" s="26">
        <v>1</v>
      </c>
      <c r="T1552" s="26">
        <v>0</v>
      </c>
      <c r="U1552" s="26">
        <f ca="1">IFERROR(VLOOKUP(G1552,模型表!$C:$T,18,FALSE),0)</f>
        <v>0</v>
      </c>
      <c r="V1552" s="26">
        <f>IFERROR(VLOOKUP(G1552,模型表!$C:$J,8,FALSE),0)</f>
        <v>0</v>
      </c>
      <c r="W1552" s="26" t="s">
        <v>1081</v>
      </c>
      <c r="X1552" s="26" t="s">
        <v>1097</v>
      </c>
      <c r="Y1552" s="26" t="str" cm="1">
        <f t="array" aca="1" ref="Y1552" ca="1">INDEX(E:E,SMALL(IF($F$2:$F$3000,ROW($2:$3000),4^8),ROW(A1551)))&amp;""</f>
        <v/>
      </c>
      <c r="Z1552" s="26" t="str">
        <f t="shared" ca="1" si="38"/>
        <v/>
      </c>
      <c r="AA1552" s="26" t="str">
        <f t="shared" ca="1" si="39"/>
        <v/>
      </c>
      <c r="AC1552" s="26" t="str">
        <f ca="1">IFERROR(IFERROR(VLOOKUP($V1552,索引表!$L$7:$O$13,2,FALSE)*VLOOKUP(VLOOKUP($G1552,索引表!$R:$U,4,FALSE),索引表!$I$18:$L$30,2,FALSE)*VLOOKUP($U1552,索引表!E:F,2,FALSE),IF($U1552="小怪",0.738,"")),0)</f>
        <v/>
      </c>
      <c r="AD1552" s="26" t="str">
        <f ca="1">IFERROR(IFERROR(VLOOKUP($V1552,索引表!$L$7:$O$13,3,FALSE)*VLOOKUP(VLOOKUP($G1552,索引表!$R:$U,4,FALSE),索引表!$I$18:$L$30,3,FALSE)*VLOOKUP($U1552,索引表!G:H,2,FALSE)*0.3,IF($U1552="小怪",0.2,"")),0)</f>
        <v/>
      </c>
      <c r="AE1552" s="3" t="str">
        <f ca="1">IF(V1552="N08",索引表!$D$12,IFERROR(VLOOKUP(AM1552,索引表!$I$3:$J$5,2,FALSE)*VLOOKUP(AN1552,索引表!$L$7:$O$13,4,FALSE)*VLOOKUP(VLOOKUP(Y1552,索引表!$R:$U,4,FALSE),索引表!$I$18:$L$30,4,FALSE),IF(AN1552="小怪",1*3.45*0.9*0.9,"")))</f>
        <v/>
      </c>
    </row>
    <row r="1553" spans="1:31" x14ac:dyDescent="0.2">
      <c r="A1553" s="3" t="s">
        <v>1457</v>
      </c>
      <c r="B1553" s="3" t="str">
        <f t="shared" si="37"/>
        <v>P44</v>
      </c>
      <c r="C1553" s="3" t="s">
        <v>532</v>
      </c>
      <c r="D1553" s="3" t="s">
        <v>536</v>
      </c>
      <c r="E1553" t="str">
        <f t="shared" si="36"/>
        <v>M22P44U01N04</v>
      </c>
      <c r="F1553" s="26">
        <f ca="1">IFERROR(VLOOKUP(G1553,模型表!C:U,19,0),0)</f>
        <v>0</v>
      </c>
      <c r="H1553" s="26" t="str">
        <f ca="1">IFERROR(IF($F1553=0,"",(VLOOKUP(RIGHT(A1553,2)+0,难度表!B:F,3,FALSE)*K1553+N1553)),0)</f>
        <v/>
      </c>
      <c r="I1553" s="26" t="str">
        <f ca="1">IFERROR(IF($F1553=0,"",(VLOOKUP(RIGHT(B1553,2)+0,难度表!B:F,4,FALSE)*L1553+O1553)),0)</f>
        <v/>
      </c>
      <c r="J1553" s="26" t="str">
        <f ca="1">IFERROR(IF($F1553=0,"",(VLOOKUP(RIGHT(B1553,2)+0,难度表!B:F,5,FALSE)*M1553+P1553)),0)</f>
        <v/>
      </c>
      <c r="K1553" s="26" t="s">
        <v>1081</v>
      </c>
      <c r="L1553" s="26" t="s">
        <v>1081</v>
      </c>
      <c r="M1553" s="3" t="s">
        <v>1081</v>
      </c>
      <c r="N1553" s="26">
        <v>0</v>
      </c>
      <c r="O1553" s="26">
        <v>0</v>
      </c>
      <c r="P1553" s="26">
        <v>0</v>
      </c>
      <c r="Q1553" s="26">
        <v>0</v>
      </c>
      <c r="R1553" s="58" t="s">
        <v>545</v>
      </c>
      <c r="S1553" s="26">
        <v>1</v>
      </c>
      <c r="T1553" s="26">
        <v>0</v>
      </c>
      <c r="U1553" s="26">
        <f ca="1">IFERROR(VLOOKUP(G1553,模型表!$C:$T,18,FALSE),0)</f>
        <v>0</v>
      </c>
      <c r="V1553" s="26">
        <f>IFERROR(VLOOKUP(G1553,模型表!$C:$J,8,FALSE),0)</f>
        <v>0</v>
      </c>
      <c r="W1553" s="26" t="s">
        <v>1081</v>
      </c>
      <c r="X1553" s="26" t="s">
        <v>1097</v>
      </c>
      <c r="Y1553" s="26" t="str" cm="1">
        <f t="array" aca="1" ref="Y1553" ca="1">INDEX(E:E,SMALL(IF($F$2:$F$3000,ROW($2:$3000),4^8),ROW(A1552)))&amp;""</f>
        <v/>
      </c>
      <c r="Z1553" s="26" t="str">
        <f t="shared" ca="1" si="38"/>
        <v/>
      </c>
      <c r="AA1553" s="26" t="str">
        <f t="shared" ca="1" si="39"/>
        <v/>
      </c>
      <c r="AC1553" s="26" t="str">
        <f ca="1">IFERROR(IFERROR(VLOOKUP($V1553,索引表!$L$7:$O$13,2,FALSE)*VLOOKUP(VLOOKUP($G1553,索引表!$R:$U,4,FALSE),索引表!$I$18:$L$30,2,FALSE)*VLOOKUP($U1553,索引表!E:F,2,FALSE),IF($U1553="小怪",0.738,"")),0)</f>
        <v/>
      </c>
      <c r="AD1553" s="26" t="str">
        <f ca="1">IFERROR(IFERROR(VLOOKUP($V1553,索引表!$L$7:$O$13,3,FALSE)*VLOOKUP(VLOOKUP($G1553,索引表!$R:$U,4,FALSE),索引表!$I$18:$L$30,3,FALSE)*VLOOKUP($U1553,索引表!G:H,2,FALSE)*0.3,IF($U1553="小怪",0.2,"")),0)</f>
        <v/>
      </c>
      <c r="AE1553" s="3" t="str">
        <f ca="1">IF(V1553="N08",索引表!$D$12,IFERROR(VLOOKUP(AM1553,索引表!$I$3:$J$5,2,FALSE)*VLOOKUP(AN1553,索引表!$L$7:$O$13,4,FALSE)*VLOOKUP(VLOOKUP(Y1553,索引表!$R:$U,4,FALSE),索引表!$I$18:$L$30,4,FALSE),IF(AN1553="小怪",1*3.45*0.9*0.9,"")))</f>
        <v/>
      </c>
    </row>
    <row r="1554" spans="1:31" x14ac:dyDescent="0.2">
      <c r="A1554" s="3" t="s">
        <v>1457</v>
      </c>
      <c r="B1554" s="3" t="str">
        <f t="shared" si="37"/>
        <v>P44</v>
      </c>
      <c r="C1554" s="3" t="s">
        <v>532</v>
      </c>
      <c r="D1554" s="3" t="s">
        <v>537</v>
      </c>
      <c r="E1554" t="str">
        <f t="shared" si="36"/>
        <v>M22P44U01N05</v>
      </c>
      <c r="F1554" s="26">
        <f ca="1">IFERROR(VLOOKUP(G1554,模型表!C:U,19,0),0)</f>
        <v>0</v>
      </c>
      <c r="H1554" s="26" t="str">
        <f ca="1">IFERROR(IF($F1554=0,"",(VLOOKUP(RIGHT(A1554,2)+0,难度表!B:F,3,FALSE)*K1554+N1554)),0)</f>
        <v/>
      </c>
      <c r="I1554" s="26" t="str">
        <f ca="1">IFERROR(IF($F1554=0,"",(VLOOKUP(RIGHT(B1554,2)+0,难度表!B:F,4,FALSE)*L1554+O1554)),0)</f>
        <v/>
      </c>
      <c r="J1554" s="26" t="str">
        <f ca="1">IFERROR(IF($F1554=0,"",(VLOOKUP(RIGHT(B1554,2)+0,难度表!B:F,5,FALSE)*M1554+P1554)),0)</f>
        <v/>
      </c>
      <c r="K1554" s="26" t="s">
        <v>1081</v>
      </c>
      <c r="L1554" s="26" t="s">
        <v>1081</v>
      </c>
      <c r="M1554" s="3" t="s">
        <v>1081</v>
      </c>
      <c r="N1554" s="26">
        <v>0</v>
      </c>
      <c r="O1554" s="26">
        <v>0</v>
      </c>
      <c r="P1554" s="26">
        <v>0</v>
      </c>
      <c r="Q1554" s="26">
        <v>0</v>
      </c>
      <c r="R1554" s="58" t="s">
        <v>545</v>
      </c>
      <c r="S1554" s="26">
        <v>1</v>
      </c>
      <c r="T1554" s="26">
        <v>0</v>
      </c>
      <c r="U1554" s="26">
        <f ca="1">IFERROR(VLOOKUP(G1554,模型表!$C:$T,18,FALSE),0)</f>
        <v>0</v>
      </c>
      <c r="V1554" s="26">
        <f>IFERROR(VLOOKUP(G1554,模型表!$C:$J,8,FALSE),0)</f>
        <v>0</v>
      </c>
      <c r="W1554" s="26" t="s">
        <v>1081</v>
      </c>
      <c r="X1554" s="26" t="s">
        <v>1097</v>
      </c>
      <c r="Y1554" s="26" t="str" cm="1">
        <f t="array" aca="1" ref="Y1554" ca="1">INDEX(E:E,SMALL(IF($F$2:$F$3000,ROW($2:$3000),4^8),ROW(A1553)))&amp;""</f>
        <v/>
      </c>
      <c r="Z1554" s="26" t="str">
        <f t="shared" ca="1" si="38"/>
        <v/>
      </c>
      <c r="AA1554" s="26" t="str">
        <f t="shared" ca="1" si="39"/>
        <v/>
      </c>
      <c r="AC1554" s="26" t="str">
        <f ca="1">IFERROR(IFERROR(VLOOKUP($V1554,索引表!$L$7:$O$13,2,FALSE)*VLOOKUP(VLOOKUP($G1554,索引表!$R:$U,4,FALSE),索引表!$I$18:$L$30,2,FALSE)*VLOOKUP($U1554,索引表!E:F,2,FALSE),IF($U1554="小怪",0.738,"")),0)</f>
        <v/>
      </c>
      <c r="AD1554" s="26" t="str">
        <f ca="1">IFERROR(IFERROR(VLOOKUP($V1554,索引表!$L$7:$O$13,3,FALSE)*VLOOKUP(VLOOKUP($G1554,索引表!$R:$U,4,FALSE),索引表!$I$18:$L$30,3,FALSE)*VLOOKUP($U1554,索引表!G:H,2,FALSE)*0.3,IF($U1554="小怪",0.2,"")),0)</f>
        <v/>
      </c>
      <c r="AE1554" s="3" t="str">
        <f ca="1">IF(V1554="N08",索引表!$D$12,IFERROR(VLOOKUP(AM1554,索引表!$I$3:$J$5,2,FALSE)*VLOOKUP(AN1554,索引表!$L$7:$O$13,4,FALSE)*VLOOKUP(VLOOKUP(Y1554,索引表!$R:$U,4,FALSE),索引表!$I$18:$L$30,4,FALSE),IF(AN1554="小怪",1*3.45*0.9*0.9,"")))</f>
        <v/>
      </c>
    </row>
    <row r="1555" spans="1:31" x14ac:dyDescent="0.2">
      <c r="A1555" s="3" t="s">
        <v>1457</v>
      </c>
      <c r="B1555" s="3" t="str">
        <f t="shared" si="37"/>
        <v>P44</v>
      </c>
      <c r="C1555" s="3" t="s">
        <v>532</v>
      </c>
      <c r="D1555" s="3" t="s">
        <v>538</v>
      </c>
      <c r="E1555" t="str">
        <f t="shared" si="36"/>
        <v>M22P44U01N06</v>
      </c>
      <c r="F1555" s="26">
        <f ca="1">IFERROR(VLOOKUP(G1555,模型表!C:U,19,0),0)</f>
        <v>0</v>
      </c>
      <c r="H1555" s="26" t="str">
        <f ca="1">IFERROR(IF($F1555=0,"",(VLOOKUP(RIGHT(A1555,2)+0,难度表!B:F,3,FALSE)*K1555+N1555)),0)</f>
        <v/>
      </c>
      <c r="I1555" s="26" t="str">
        <f ca="1">IFERROR(IF($F1555=0,"",(VLOOKUP(RIGHT(B1555,2)+0,难度表!B:F,4,FALSE)*L1555+O1555)),0)</f>
        <v/>
      </c>
      <c r="J1555" s="26" t="str">
        <f ca="1">IFERROR(IF($F1555=0,"",(VLOOKUP(RIGHT(B1555,2)+0,难度表!B:F,5,FALSE)*M1555+P1555)),0)</f>
        <v/>
      </c>
      <c r="K1555" s="26" t="s">
        <v>1081</v>
      </c>
      <c r="L1555" s="26" t="s">
        <v>1081</v>
      </c>
      <c r="M1555" s="3" t="s">
        <v>1081</v>
      </c>
      <c r="N1555" s="26">
        <v>0</v>
      </c>
      <c r="O1555" s="26">
        <v>0</v>
      </c>
      <c r="P1555" s="26">
        <v>0</v>
      </c>
      <c r="Q1555" s="26">
        <v>0</v>
      </c>
      <c r="R1555" s="58" t="s">
        <v>545</v>
      </c>
      <c r="S1555" s="26">
        <v>1</v>
      </c>
      <c r="T1555" s="26">
        <v>0</v>
      </c>
      <c r="U1555" s="26">
        <f ca="1">IFERROR(VLOOKUP(G1555,模型表!$C:$T,18,FALSE),0)</f>
        <v>0</v>
      </c>
      <c r="V1555" s="26">
        <f>IFERROR(VLOOKUP(G1555,模型表!$C:$J,8,FALSE),0)</f>
        <v>0</v>
      </c>
      <c r="W1555" s="26" t="s">
        <v>1081</v>
      </c>
      <c r="X1555" s="26" t="s">
        <v>1097</v>
      </c>
      <c r="Y1555" s="26" t="str" cm="1">
        <f t="array" aca="1" ref="Y1555" ca="1">INDEX(E:E,SMALL(IF($F$2:$F$3000,ROW($2:$3000),4^8),ROW(A1554)))&amp;""</f>
        <v/>
      </c>
      <c r="Z1555" s="26" t="str">
        <f t="shared" ca="1" si="38"/>
        <v/>
      </c>
      <c r="AA1555" s="26" t="str">
        <f t="shared" ca="1" si="39"/>
        <v/>
      </c>
      <c r="AC1555" s="26" t="str">
        <f ca="1">IFERROR(IFERROR(VLOOKUP($V1555,索引表!$L$7:$O$13,2,FALSE)*VLOOKUP(VLOOKUP($G1555,索引表!$R:$U,4,FALSE),索引表!$I$18:$L$30,2,FALSE)*VLOOKUP($U1555,索引表!E:F,2,FALSE),IF($U1555="小怪",0.738,"")),0)</f>
        <v/>
      </c>
      <c r="AD1555" s="26" t="str">
        <f ca="1">IFERROR(IFERROR(VLOOKUP($V1555,索引表!$L$7:$O$13,3,FALSE)*VLOOKUP(VLOOKUP($G1555,索引表!$R:$U,4,FALSE),索引表!$I$18:$L$30,3,FALSE)*VLOOKUP($U1555,索引表!G:H,2,FALSE)*0.3,IF($U1555="小怪",0.2,"")),0)</f>
        <v/>
      </c>
      <c r="AE1555" s="3" t="str">
        <f ca="1">IF(V1555="N08",索引表!$D$12,IFERROR(VLOOKUP(AM1555,索引表!$I$3:$J$5,2,FALSE)*VLOOKUP(AN1555,索引表!$L$7:$O$13,4,FALSE)*VLOOKUP(VLOOKUP(Y1555,索引表!$R:$U,4,FALSE),索引表!$I$18:$L$30,4,FALSE),IF(AN1555="小怪",1*3.45*0.9*0.9,"")))</f>
        <v/>
      </c>
    </row>
    <row r="1556" spans="1:31" x14ac:dyDescent="0.2">
      <c r="A1556" s="3" t="s">
        <v>1457</v>
      </c>
      <c r="B1556" s="3" t="str">
        <f t="shared" si="37"/>
        <v>P44</v>
      </c>
      <c r="C1556" s="3" t="s">
        <v>532</v>
      </c>
      <c r="D1556" s="3" t="s">
        <v>542</v>
      </c>
      <c r="E1556" t="str">
        <f t="shared" si="36"/>
        <v>M22P44U01N07</v>
      </c>
      <c r="F1556" s="26">
        <f ca="1">IFERROR(VLOOKUP(G1556,模型表!C:U,19,0),0)</f>
        <v>0</v>
      </c>
      <c r="H1556" s="26" t="str">
        <f ca="1">IFERROR(IF($F1556=0,"",(VLOOKUP(RIGHT(A1556,2)+0,难度表!B:F,3,FALSE)*K1556+N1556)),0)</f>
        <v/>
      </c>
      <c r="I1556" s="26" t="str">
        <f ca="1">IFERROR(IF($F1556=0,"",(VLOOKUP(RIGHT(B1556,2)+0,难度表!B:F,4,FALSE)*L1556+O1556)),0)</f>
        <v/>
      </c>
      <c r="J1556" s="26" t="str">
        <f ca="1">IFERROR(IF($F1556=0,"",(VLOOKUP(RIGHT(B1556,2)+0,难度表!B:F,5,FALSE)*M1556+P1556)),0)</f>
        <v/>
      </c>
      <c r="K1556" s="26" t="s">
        <v>1081</v>
      </c>
      <c r="L1556" s="26" t="s">
        <v>1081</v>
      </c>
      <c r="M1556" s="3" t="s">
        <v>1081</v>
      </c>
      <c r="N1556" s="26">
        <v>0</v>
      </c>
      <c r="O1556" s="26">
        <v>0</v>
      </c>
      <c r="P1556" s="26">
        <v>0</v>
      </c>
      <c r="Q1556" s="26">
        <v>0</v>
      </c>
      <c r="R1556" s="58" t="s">
        <v>545</v>
      </c>
      <c r="S1556" s="26">
        <v>1</v>
      </c>
      <c r="T1556" s="26">
        <v>0</v>
      </c>
      <c r="U1556" s="26">
        <f ca="1">IFERROR(VLOOKUP(G1556,模型表!$C:$T,18,FALSE),0)</f>
        <v>0</v>
      </c>
      <c r="V1556" s="26">
        <f>IFERROR(VLOOKUP(G1556,模型表!$C:$J,8,FALSE),0)</f>
        <v>0</v>
      </c>
      <c r="W1556" s="26" t="s">
        <v>1081</v>
      </c>
      <c r="X1556" s="26" t="s">
        <v>1097</v>
      </c>
      <c r="Y1556" s="26" t="str" cm="1">
        <f t="array" aca="1" ref="Y1556" ca="1">INDEX(E:E,SMALL(IF($F$2:$F$3000,ROW($2:$3000),4^8),ROW(A1555)))&amp;""</f>
        <v/>
      </c>
      <c r="Z1556" s="26" t="str">
        <f t="shared" ca="1" si="38"/>
        <v/>
      </c>
      <c r="AA1556" s="26" t="str">
        <f t="shared" ca="1" si="39"/>
        <v/>
      </c>
      <c r="AC1556" s="26" t="str">
        <f ca="1">IFERROR(IFERROR(VLOOKUP($V1556,索引表!$L$7:$O$13,2,FALSE)*VLOOKUP(VLOOKUP($G1556,索引表!$R:$U,4,FALSE),索引表!$I$18:$L$30,2,FALSE)*VLOOKUP($U1556,索引表!E:F,2,FALSE),IF($U1556="小怪",0.738,"")),0)</f>
        <v/>
      </c>
      <c r="AD1556" s="26" t="str">
        <f ca="1">IFERROR(IFERROR(VLOOKUP($V1556,索引表!$L$7:$O$13,3,FALSE)*VLOOKUP(VLOOKUP($G1556,索引表!$R:$U,4,FALSE),索引表!$I$18:$L$30,3,FALSE)*VLOOKUP($U1556,索引表!G:H,2,FALSE)*0.3,IF($U1556="小怪",0.2,"")),0)</f>
        <v/>
      </c>
      <c r="AE1556" s="3" t="str">
        <f ca="1">IF(V1556="N08",索引表!$D$12,IFERROR(VLOOKUP(AM1556,索引表!$I$3:$J$5,2,FALSE)*VLOOKUP(AN1556,索引表!$L$7:$O$13,4,FALSE)*VLOOKUP(VLOOKUP(Y1556,索引表!$R:$U,4,FALSE),索引表!$I$18:$L$30,4,FALSE),IF(AN1556="小怪",1*3.45*0.9*0.9,"")))</f>
        <v/>
      </c>
    </row>
    <row r="1557" spans="1:31" x14ac:dyDescent="0.2">
      <c r="A1557" s="3" t="s">
        <v>1457</v>
      </c>
      <c r="B1557" s="3" t="str">
        <f t="shared" si="37"/>
        <v>P44</v>
      </c>
      <c r="C1557" s="3" t="s">
        <v>532</v>
      </c>
      <c r="D1557" s="3" t="s">
        <v>543</v>
      </c>
      <c r="E1557" t="str">
        <f t="shared" si="36"/>
        <v>M22P44U01N08</v>
      </c>
      <c r="F1557" s="26">
        <f ca="1">IFERROR(VLOOKUP(G1557,模型表!C:U,19,0),0)</f>
        <v>0</v>
      </c>
      <c r="H1557" s="26" t="str">
        <f ca="1">IFERROR(IF($F1557=0,"",(VLOOKUP(RIGHT(A1557,2)+0,难度表!B:F,3,FALSE)*K1557+N1557)),0)</f>
        <v/>
      </c>
      <c r="I1557" s="26" t="str">
        <f ca="1">IFERROR(IF($F1557=0,"",(VLOOKUP(RIGHT(B1557,2)+0,难度表!B:F,4,FALSE)*L1557+O1557)),0)</f>
        <v/>
      </c>
      <c r="J1557" s="26" t="str">
        <f ca="1">IFERROR(IF($F1557=0,"",(VLOOKUP(RIGHT(B1557,2)+0,难度表!B:F,5,FALSE)*M1557+P1557)),0)</f>
        <v/>
      </c>
      <c r="K1557" s="26" t="s">
        <v>1081</v>
      </c>
      <c r="L1557" s="26" t="s">
        <v>1081</v>
      </c>
      <c r="M1557" s="3"/>
      <c r="N1557" s="26">
        <v>0</v>
      </c>
      <c r="O1557" s="26">
        <v>0</v>
      </c>
      <c r="P1557" s="26">
        <v>0</v>
      </c>
      <c r="Q1557" s="26">
        <v>0</v>
      </c>
      <c r="R1557" s="59" t="s">
        <v>845</v>
      </c>
      <c r="S1557" s="26">
        <v>1</v>
      </c>
      <c r="T1557" s="26">
        <v>0</v>
      </c>
      <c r="U1557" s="26">
        <f ca="1">IFERROR(VLOOKUP(G1557,模型表!$C:$T,18,FALSE),0)</f>
        <v>0</v>
      </c>
      <c r="V1557" s="26">
        <f>IFERROR(VLOOKUP(G1557,模型表!$C:$J,8,FALSE),0)</f>
        <v>0</v>
      </c>
      <c r="W1557" s="26" t="s">
        <v>1081</v>
      </c>
      <c r="X1557" s="26" t="s">
        <v>1097</v>
      </c>
      <c r="Y1557" s="26" t="str" cm="1">
        <f t="array" aca="1" ref="Y1557" ca="1">INDEX(E:E,SMALL(IF($F$2:$F$3000,ROW($2:$3000),4^8),ROW(A1556)))&amp;""</f>
        <v/>
      </c>
      <c r="Z1557" s="26" t="str">
        <f t="shared" ca="1" si="38"/>
        <v/>
      </c>
      <c r="AA1557" s="26" t="str">
        <f t="shared" ca="1" si="39"/>
        <v/>
      </c>
      <c r="AC1557" s="26" t="str">
        <f ca="1">IFERROR(IFERROR(VLOOKUP($V1557,索引表!$L$7:$O$13,2,FALSE)*VLOOKUP(VLOOKUP($G1557,索引表!$R:$U,4,FALSE),索引表!$I$18:$L$30,2,FALSE)*VLOOKUP($U1557,索引表!E:F,2,FALSE),IF($U1557="小怪",0.738,"")),0)</f>
        <v/>
      </c>
      <c r="AD1557" s="26" t="str">
        <f ca="1">IFERROR(IFERROR(VLOOKUP($V1557,索引表!$L$7:$O$13,3,FALSE)*VLOOKUP(VLOOKUP($G1557,索引表!$R:$U,4,FALSE),索引表!$I$18:$L$30,3,FALSE)*VLOOKUP($U1557,索引表!G:H,2,FALSE)*0.3,IF($U1557="小怪",0.2,"")),0)</f>
        <v/>
      </c>
      <c r="AE1557" s="3"/>
    </row>
    <row r="1558" spans="1:31" x14ac:dyDescent="0.2">
      <c r="A1558" s="3" t="s">
        <v>1457</v>
      </c>
      <c r="B1558" s="3" t="str">
        <f t="shared" si="37"/>
        <v>P44</v>
      </c>
      <c r="C1558" s="3" t="s">
        <v>532</v>
      </c>
      <c r="D1558" s="3" t="s">
        <v>544</v>
      </c>
      <c r="E1558" t="str">
        <f t="shared" si="36"/>
        <v>M22P44U01N09</v>
      </c>
      <c r="F1558" s="26">
        <f ca="1">IFERROR(VLOOKUP(G1558,模型表!C:U,19,0),0)</f>
        <v>0</v>
      </c>
      <c r="H1558" s="26" t="str">
        <f ca="1">IFERROR(IF($F1558=0,"",(VLOOKUP(RIGHT(A1558,2)+0,难度表!B:F,3,FALSE)*K1558+N1558)),0)</f>
        <v/>
      </c>
      <c r="I1558" s="26" t="str">
        <f ca="1">IFERROR(IF($F1558=0,"",(VLOOKUP(RIGHT(B1558,2)+0,难度表!B:F,4,FALSE)*L1558+O1558)),0)</f>
        <v/>
      </c>
      <c r="J1558" s="26" t="str">
        <f ca="1">IFERROR(IF($F1558=0,"",(VLOOKUP(RIGHT(B1558,2)+0,难度表!B:F,5,FALSE)*M1558+P1558)),0)</f>
        <v/>
      </c>
      <c r="K1558" s="26" t="s">
        <v>1081</v>
      </c>
      <c r="L1558" s="26" t="s">
        <v>1081</v>
      </c>
      <c r="M1558" s="3" t="s">
        <v>1081</v>
      </c>
      <c r="N1558" s="26">
        <v>0</v>
      </c>
      <c r="O1558" s="26">
        <v>0</v>
      </c>
      <c r="P1558" s="26">
        <v>0</v>
      </c>
      <c r="Q1558" s="26">
        <v>0</v>
      </c>
      <c r="R1558" s="58" t="s">
        <v>545</v>
      </c>
      <c r="S1558" s="26">
        <v>1</v>
      </c>
      <c r="T1558" s="26">
        <v>0</v>
      </c>
      <c r="U1558" s="26">
        <f ca="1">IFERROR(VLOOKUP(G1558,模型表!$C:$T,18,FALSE),0)</f>
        <v>0</v>
      </c>
      <c r="V1558" s="26">
        <f>IFERROR(VLOOKUP(G1558,模型表!$C:$J,8,FALSE),0)</f>
        <v>0</v>
      </c>
      <c r="W1558" s="26" t="s">
        <v>1081</v>
      </c>
      <c r="X1558" s="26" t="s">
        <v>1097</v>
      </c>
      <c r="Y1558" s="26" t="str" cm="1">
        <f t="array" aca="1" ref="Y1558" ca="1">INDEX(E:E,SMALL(IF($F$2:$F$3000,ROW($2:$3000),4^8),ROW(A1557)))&amp;""</f>
        <v/>
      </c>
      <c r="Z1558" s="26" t="str">
        <f t="shared" ca="1" si="38"/>
        <v/>
      </c>
      <c r="AA1558" s="26" t="str">
        <f t="shared" ca="1" si="39"/>
        <v/>
      </c>
      <c r="AC1558" s="26" t="str">
        <f ca="1">IFERROR(IFERROR(VLOOKUP($V1558,索引表!$L$7:$O$13,2,FALSE)*VLOOKUP(VLOOKUP($G1558,索引表!$R:$U,4,FALSE),索引表!$I$18:$L$30,2,FALSE)*VLOOKUP($U1558,索引表!E:F,2,FALSE),IF($U1558="小怪",0.738,"")),0)</f>
        <v/>
      </c>
      <c r="AD1558" s="26" t="str">
        <f ca="1">IFERROR(IFERROR(VLOOKUP($V1558,索引表!$L$7:$O$13,3,FALSE)*VLOOKUP(VLOOKUP($G1558,索引表!$R:$U,4,FALSE),索引表!$I$18:$L$30,3,FALSE)*VLOOKUP($U1558,索引表!G:H,2,FALSE)*0.3,IF($U1558="小怪",0.2,"")),0)</f>
        <v/>
      </c>
      <c r="AE1558" s="3" t="str">
        <f ca="1">IF(V1558="N08",索引表!$D$12,IFERROR(VLOOKUP(AM1558,索引表!$I$3:$J$5,2,FALSE)*VLOOKUP(AN1558,索引表!$L$7:$O$13,4,FALSE)*VLOOKUP(VLOOKUP(Y1558,索引表!$R:$U,4,FALSE),索引表!$I$18:$L$30,4,FALSE),IF(AN1558="小怪",1*3.45*0.9*0.9,"")))</f>
        <v/>
      </c>
    </row>
    <row r="1559" spans="1:31" x14ac:dyDescent="0.2">
      <c r="A1559" s="3" t="s">
        <v>1457</v>
      </c>
      <c r="B1559" s="3" t="str">
        <f t="shared" si="37"/>
        <v>P44</v>
      </c>
      <c r="C1559" s="3" t="s">
        <v>539</v>
      </c>
      <c r="D1559" s="3" t="s">
        <v>533</v>
      </c>
      <c r="E1559" t="str">
        <f t="shared" si="36"/>
        <v>M22P44U02N01</v>
      </c>
      <c r="F1559" s="26">
        <f ca="1">IFERROR(VLOOKUP(G1559,模型表!C:U,19,0),0)</f>
        <v>0</v>
      </c>
      <c r="H1559" s="26" t="str">
        <f ca="1">IFERROR(IF($F1559=0,"",(VLOOKUP(RIGHT(A1559,2)+0,难度表!B:F,3,FALSE)*K1559+N1559)),0)</f>
        <v/>
      </c>
      <c r="I1559" s="26" t="str">
        <f ca="1">IFERROR(IF($F1559=0,"",(VLOOKUP(RIGHT(B1559,2)+0,难度表!B:F,4,FALSE)*L1559+O1559)),0)</f>
        <v/>
      </c>
      <c r="J1559" s="26" t="str">
        <f ca="1">IFERROR(IF($F1559=0,"",(VLOOKUP(RIGHT(B1559,2)+0,难度表!B:F,5,FALSE)*M1559+P1559)),0)</f>
        <v/>
      </c>
      <c r="K1559" s="26" t="s">
        <v>1081</v>
      </c>
      <c r="L1559" s="26" t="s">
        <v>1081</v>
      </c>
      <c r="M1559" s="3" t="s">
        <v>1081</v>
      </c>
      <c r="N1559" s="26">
        <v>0</v>
      </c>
      <c r="O1559" s="26">
        <v>0</v>
      </c>
      <c r="P1559" s="26">
        <v>0</v>
      </c>
      <c r="Q1559" s="26">
        <v>0</v>
      </c>
      <c r="R1559" s="58" t="s">
        <v>545</v>
      </c>
      <c r="S1559" s="26">
        <v>1</v>
      </c>
      <c r="T1559" s="26">
        <v>0</v>
      </c>
      <c r="U1559" s="26">
        <f ca="1">IFERROR(VLOOKUP(G1559,模型表!$C:$T,18,FALSE),0)</f>
        <v>0</v>
      </c>
      <c r="V1559" s="26">
        <f>IFERROR(VLOOKUP(G1559,模型表!$C:$J,8,FALSE),0)</f>
        <v>0</v>
      </c>
      <c r="W1559" s="26" t="s">
        <v>1081</v>
      </c>
      <c r="X1559" s="26" t="s">
        <v>1097</v>
      </c>
      <c r="Y1559" s="26" t="str" cm="1">
        <f t="array" aca="1" ref="Y1559" ca="1">INDEX(E:E,SMALL(IF($F$2:$F$3000,ROW($2:$3000),4^8),ROW(A1558)))&amp;""</f>
        <v/>
      </c>
      <c r="Z1559" s="26" t="str">
        <f t="shared" ca="1" si="38"/>
        <v/>
      </c>
      <c r="AA1559" s="26" t="str">
        <f t="shared" ca="1" si="39"/>
        <v/>
      </c>
      <c r="AC1559" s="26" t="str">
        <f ca="1">IFERROR(IFERROR(VLOOKUP($V1559,索引表!$L$7:$O$13,2,FALSE)*VLOOKUP(VLOOKUP($G1559,索引表!$R:$U,4,FALSE),索引表!$I$18:$L$30,2,FALSE)*VLOOKUP($U1559,索引表!E:F,2,FALSE),IF($U1559="小怪",0.738,"")),0)</f>
        <v/>
      </c>
      <c r="AD1559" s="26" t="str">
        <f ca="1">IFERROR(IFERROR(VLOOKUP($V1559,索引表!$L$7:$O$13,3,FALSE)*VLOOKUP(VLOOKUP($G1559,索引表!$R:$U,4,FALSE),索引表!$I$18:$L$30,3,FALSE)*VLOOKUP($U1559,索引表!G:H,2,FALSE)*0.3,IF($U1559="小怪",0.2,"")),0)</f>
        <v/>
      </c>
      <c r="AE1559" s="3" t="str">
        <f ca="1">IF(V1559="N08",索引表!$D$12,IFERROR(VLOOKUP(AM1559,索引表!$I$3:$J$5,2,FALSE)*VLOOKUP(AN1559,索引表!$L$7:$O$13,4,FALSE)*VLOOKUP(VLOOKUP(Y1559,索引表!$R:$U,4,FALSE),索引表!$I$18:$L$30,4,FALSE),IF(AN1559="小怪",1*3.45*0.9*0.9,"")))</f>
        <v/>
      </c>
    </row>
    <row r="1560" spans="1:31" x14ac:dyDescent="0.2">
      <c r="A1560" s="3" t="s">
        <v>1457</v>
      </c>
      <c r="B1560" s="3" t="str">
        <f t="shared" si="37"/>
        <v>P44</v>
      </c>
      <c r="C1560" s="3" t="s">
        <v>539</v>
      </c>
      <c r="D1560" s="3" t="s">
        <v>534</v>
      </c>
      <c r="E1560" t="str">
        <f t="shared" si="36"/>
        <v>M22P44U02N02</v>
      </c>
      <c r="F1560" s="26">
        <f ca="1">IFERROR(VLOOKUP(G1560,模型表!C:U,19,0),0)</f>
        <v>0</v>
      </c>
      <c r="H1560" s="26" t="str">
        <f ca="1">IFERROR(IF($F1560=0,"",(VLOOKUP(RIGHT(A1560,2)+0,难度表!B:F,3,FALSE)*K1560+N1560)),0)</f>
        <v/>
      </c>
      <c r="I1560" s="26" t="str">
        <f ca="1">IFERROR(IF($F1560=0,"",(VLOOKUP(RIGHT(B1560,2)+0,难度表!B:F,4,FALSE)*L1560+O1560)),0)</f>
        <v/>
      </c>
      <c r="J1560" s="26" t="str">
        <f ca="1">IFERROR(IF($F1560=0,"",(VLOOKUP(RIGHT(B1560,2)+0,难度表!B:F,5,FALSE)*M1560+P1560)),0)</f>
        <v/>
      </c>
      <c r="K1560" s="26" t="s">
        <v>1081</v>
      </c>
      <c r="L1560" s="26" t="s">
        <v>1081</v>
      </c>
      <c r="M1560" s="3" t="s">
        <v>1081</v>
      </c>
      <c r="N1560" s="26">
        <v>0</v>
      </c>
      <c r="O1560" s="26">
        <v>0</v>
      </c>
      <c r="P1560" s="26">
        <v>0</v>
      </c>
      <c r="Q1560" s="26">
        <v>0</v>
      </c>
      <c r="R1560" s="58" t="s">
        <v>545</v>
      </c>
      <c r="S1560" s="26">
        <v>1</v>
      </c>
      <c r="T1560" s="26">
        <v>0</v>
      </c>
      <c r="U1560" s="26">
        <f ca="1">IFERROR(VLOOKUP(G1560,模型表!$C:$T,18,FALSE),0)</f>
        <v>0</v>
      </c>
      <c r="V1560" s="26">
        <f>IFERROR(VLOOKUP(G1560,模型表!$C:$J,8,FALSE),0)</f>
        <v>0</v>
      </c>
      <c r="W1560" s="26" t="s">
        <v>1081</v>
      </c>
      <c r="X1560" s="26" t="s">
        <v>1097</v>
      </c>
      <c r="Y1560" s="26" t="str" cm="1">
        <f t="array" aca="1" ref="Y1560" ca="1">INDEX(E:E,SMALL(IF($F$2:$F$3000,ROW($2:$3000),4^8),ROW(A1559)))&amp;""</f>
        <v/>
      </c>
      <c r="Z1560" s="26" t="str">
        <f t="shared" ca="1" si="38"/>
        <v/>
      </c>
      <c r="AA1560" s="26" t="str">
        <f t="shared" ca="1" si="39"/>
        <v/>
      </c>
      <c r="AC1560" s="26" t="str">
        <f ca="1">IFERROR(IFERROR(VLOOKUP($V1560,索引表!$L$7:$O$13,2,FALSE)*VLOOKUP(VLOOKUP($G1560,索引表!$R:$U,4,FALSE),索引表!$I$18:$L$30,2,FALSE)*VLOOKUP($U1560,索引表!E:F,2,FALSE),IF($U1560="小怪",0.738,"")),0)</f>
        <v/>
      </c>
      <c r="AD1560" s="26" t="str">
        <f ca="1">IFERROR(IFERROR(VLOOKUP($V1560,索引表!$L$7:$O$13,3,FALSE)*VLOOKUP(VLOOKUP($G1560,索引表!$R:$U,4,FALSE),索引表!$I$18:$L$30,3,FALSE)*VLOOKUP($U1560,索引表!G:H,2,FALSE)*0.3,IF($U1560="小怪",0.2,"")),0)</f>
        <v/>
      </c>
      <c r="AE1560" s="3" t="str">
        <f ca="1">IF(V1560="N08",索引表!$D$12,IFERROR(VLOOKUP(AM1560,索引表!$I$3:$J$5,2,FALSE)*VLOOKUP(AN1560,索引表!$L$7:$O$13,4,FALSE)*VLOOKUP(VLOOKUP(Y1560,索引表!$R:$U,4,FALSE),索引表!$I$18:$L$30,4,FALSE),IF(AN1560="小怪",1*3.45*0.9*0.9,"")))</f>
        <v/>
      </c>
    </row>
    <row r="1561" spans="1:31" x14ac:dyDescent="0.2">
      <c r="A1561" s="3" t="s">
        <v>1457</v>
      </c>
      <c r="B1561" s="3" t="str">
        <f t="shared" si="37"/>
        <v>P44</v>
      </c>
      <c r="C1561" s="3" t="s">
        <v>539</v>
      </c>
      <c r="D1561" s="3" t="s">
        <v>535</v>
      </c>
      <c r="E1561" t="str">
        <f t="shared" si="36"/>
        <v>M22P44U02N03</v>
      </c>
      <c r="F1561" s="26">
        <f ca="1">IFERROR(VLOOKUP(G1561,模型表!C:U,19,0),0)</f>
        <v>0</v>
      </c>
      <c r="H1561" s="26" t="str">
        <f ca="1">IFERROR(IF($F1561=0,"",(VLOOKUP(RIGHT(A1561,2)+0,难度表!B:F,3,FALSE)*K1561+N1561)),0)</f>
        <v/>
      </c>
      <c r="I1561" s="26" t="str">
        <f ca="1">IFERROR(IF($F1561=0,"",(VLOOKUP(RIGHT(B1561,2)+0,难度表!B:F,4,FALSE)*L1561+O1561)),0)</f>
        <v/>
      </c>
      <c r="J1561" s="26" t="str">
        <f ca="1">IFERROR(IF($F1561=0,"",(VLOOKUP(RIGHT(B1561,2)+0,难度表!B:F,5,FALSE)*M1561+P1561)),0)</f>
        <v/>
      </c>
      <c r="K1561" s="26" t="s">
        <v>1081</v>
      </c>
      <c r="L1561" s="26" t="s">
        <v>1081</v>
      </c>
      <c r="M1561" s="3" t="s">
        <v>1081</v>
      </c>
      <c r="N1561" s="26">
        <v>0</v>
      </c>
      <c r="O1561" s="26">
        <v>0</v>
      </c>
      <c r="P1561" s="26">
        <v>0</v>
      </c>
      <c r="Q1561" s="26">
        <v>0</v>
      </c>
      <c r="R1561" s="58" t="s">
        <v>545</v>
      </c>
      <c r="S1561" s="26">
        <v>1</v>
      </c>
      <c r="T1561" s="26">
        <v>0</v>
      </c>
      <c r="U1561" s="26">
        <f ca="1">IFERROR(VLOOKUP(G1561,模型表!$C:$T,18,FALSE),0)</f>
        <v>0</v>
      </c>
      <c r="V1561" s="26">
        <f>IFERROR(VLOOKUP(G1561,模型表!$C:$J,8,FALSE),0)</f>
        <v>0</v>
      </c>
      <c r="W1561" s="26" t="s">
        <v>1081</v>
      </c>
      <c r="X1561" s="26" t="s">
        <v>1097</v>
      </c>
      <c r="Y1561" s="26" t="str" cm="1">
        <f t="array" aca="1" ref="Y1561" ca="1">INDEX(E:E,SMALL(IF($F$2:$F$3000,ROW($2:$3000),4^8),ROW(A1560)))&amp;""</f>
        <v/>
      </c>
      <c r="Z1561" s="26" t="str">
        <f t="shared" ca="1" si="38"/>
        <v/>
      </c>
      <c r="AA1561" s="26" t="str">
        <f t="shared" ca="1" si="39"/>
        <v/>
      </c>
      <c r="AC1561" s="26" t="str">
        <f ca="1">IFERROR(IFERROR(VLOOKUP($V1561,索引表!$L$7:$O$13,2,FALSE)*VLOOKUP(VLOOKUP($G1561,索引表!$R:$U,4,FALSE),索引表!$I$18:$L$30,2,FALSE)*VLOOKUP($U1561,索引表!E:F,2,FALSE),IF($U1561="小怪",0.738,"")),0)</f>
        <v/>
      </c>
      <c r="AD1561" s="26" t="str">
        <f ca="1">IFERROR(IFERROR(VLOOKUP($V1561,索引表!$L$7:$O$13,3,FALSE)*VLOOKUP(VLOOKUP($G1561,索引表!$R:$U,4,FALSE),索引表!$I$18:$L$30,3,FALSE)*VLOOKUP($U1561,索引表!G:H,2,FALSE)*0.3,IF($U1561="小怪",0.2,"")),0)</f>
        <v/>
      </c>
      <c r="AE1561" s="3" t="str">
        <f ca="1">IF(V1561="N08",索引表!$D$12,IFERROR(VLOOKUP(AM1561,索引表!$I$3:$J$5,2,FALSE)*VLOOKUP(AN1561,索引表!$L$7:$O$13,4,FALSE)*VLOOKUP(VLOOKUP(Y1561,索引表!$R:$U,4,FALSE),索引表!$I$18:$L$30,4,FALSE),IF(AN1561="小怪",1*3.45*0.9*0.9,"")))</f>
        <v/>
      </c>
    </row>
    <row r="1562" spans="1:31" x14ac:dyDescent="0.2">
      <c r="A1562" s="3" t="s">
        <v>1457</v>
      </c>
      <c r="B1562" s="3" t="str">
        <f t="shared" si="37"/>
        <v>P44</v>
      </c>
      <c r="C1562" s="3" t="s">
        <v>539</v>
      </c>
      <c r="D1562" s="3" t="s">
        <v>536</v>
      </c>
      <c r="E1562" t="str">
        <f t="shared" si="36"/>
        <v>M22P44U02N04</v>
      </c>
      <c r="F1562" s="26">
        <f ca="1">IFERROR(VLOOKUP(G1562,模型表!C:U,19,0),0)</f>
        <v>0</v>
      </c>
      <c r="H1562" s="26" t="str">
        <f ca="1">IFERROR(IF($F1562=0,"",(VLOOKUP(RIGHT(A1562,2)+0,难度表!B:F,3,FALSE)*K1562+N1562)),0)</f>
        <v/>
      </c>
      <c r="I1562" s="26" t="str">
        <f ca="1">IFERROR(IF($F1562=0,"",(VLOOKUP(RIGHT(B1562,2)+0,难度表!B:F,4,FALSE)*L1562+O1562)),0)</f>
        <v/>
      </c>
      <c r="J1562" s="26" t="str">
        <f ca="1">IFERROR(IF($F1562=0,"",(VLOOKUP(RIGHT(B1562,2)+0,难度表!B:F,5,FALSE)*M1562+P1562)),0)</f>
        <v/>
      </c>
      <c r="K1562" s="26" t="s">
        <v>1081</v>
      </c>
      <c r="L1562" s="26" t="s">
        <v>1081</v>
      </c>
      <c r="M1562" s="3" t="s">
        <v>1081</v>
      </c>
      <c r="N1562" s="26">
        <v>0</v>
      </c>
      <c r="O1562" s="26">
        <v>0</v>
      </c>
      <c r="P1562" s="26">
        <v>0</v>
      </c>
      <c r="Q1562" s="26">
        <v>0</v>
      </c>
      <c r="R1562" s="58" t="s">
        <v>545</v>
      </c>
      <c r="S1562" s="26">
        <v>1</v>
      </c>
      <c r="T1562" s="26">
        <v>0</v>
      </c>
      <c r="U1562" s="26">
        <f ca="1">IFERROR(VLOOKUP(G1562,模型表!$C:$T,18,FALSE),0)</f>
        <v>0</v>
      </c>
      <c r="V1562" s="26">
        <f>IFERROR(VLOOKUP(G1562,模型表!$C:$J,8,FALSE),0)</f>
        <v>0</v>
      </c>
      <c r="W1562" s="26" t="s">
        <v>1081</v>
      </c>
      <c r="X1562" s="26" t="s">
        <v>1097</v>
      </c>
      <c r="Y1562" s="26" t="str" cm="1">
        <f t="array" aca="1" ref="Y1562" ca="1">INDEX(E:E,SMALL(IF($F$2:$F$3000,ROW($2:$3000),4^8),ROW(A1561)))&amp;""</f>
        <v/>
      </c>
      <c r="Z1562" s="26" t="str">
        <f t="shared" ca="1" si="38"/>
        <v/>
      </c>
      <c r="AA1562" s="26" t="str">
        <f t="shared" ca="1" si="39"/>
        <v/>
      </c>
      <c r="AC1562" s="26" t="str">
        <f ca="1">IFERROR(IFERROR(VLOOKUP($V1562,索引表!$L$7:$O$13,2,FALSE)*VLOOKUP(VLOOKUP($G1562,索引表!$R:$U,4,FALSE),索引表!$I$18:$L$30,2,FALSE)*VLOOKUP($U1562,索引表!E:F,2,FALSE),IF($U1562="小怪",0.738,"")),0)</f>
        <v/>
      </c>
      <c r="AD1562" s="26" t="str">
        <f ca="1">IFERROR(IFERROR(VLOOKUP($V1562,索引表!$L$7:$O$13,3,FALSE)*VLOOKUP(VLOOKUP($G1562,索引表!$R:$U,4,FALSE),索引表!$I$18:$L$30,3,FALSE)*VLOOKUP($U1562,索引表!G:H,2,FALSE)*0.3,IF($U1562="小怪",0.2,"")),0)</f>
        <v/>
      </c>
      <c r="AE1562" s="3" t="str">
        <f ca="1">IF(V1562="N08",索引表!$D$12,IFERROR(VLOOKUP(AM1562,索引表!$I$3:$J$5,2,FALSE)*VLOOKUP(AN1562,索引表!$L$7:$O$13,4,FALSE)*VLOOKUP(VLOOKUP(Y1562,索引表!$R:$U,4,FALSE),索引表!$I$18:$L$30,4,FALSE),IF(AN1562="小怪",1*3.45*0.9*0.9,"")))</f>
        <v/>
      </c>
    </row>
    <row r="1563" spans="1:31" x14ac:dyDescent="0.2">
      <c r="A1563" s="3" t="s">
        <v>1457</v>
      </c>
      <c r="B1563" s="3" t="str">
        <f t="shared" si="37"/>
        <v>P44</v>
      </c>
      <c r="C1563" s="3" t="s">
        <v>539</v>
      </c>
      <c r="D1563" s="3" t="s">
        <v>537</v>
      </c>
      <c r="E1563" t="str">
        <f t="shared" si="36"/>
        <v>M22P44U02N05</v>
      </c>
      <c r="F1563" s="26">
        <f ca="1">IFERROR(VLOOKUP(G1563,模型表!C:U,19,0),0)</f>
        <v>0</v>
      </c>
      <c r="H1563" s="26" t="str">
        <f ca="1">IFERROR(IF($F1563=0,"",(VLOOKUP(RIGHT(A1563,2)+0,难度表!B:F,3,FALSE)*K1563+N1563)),0)</f>
        <v/>
      </c>
      <c r="I1563" s="26" t="str">
        <f ca="1">IFERROR(IF($F1563=0,"",(VLOOKUP(RIGHT(B1563,2)+0,难度表!B:F,4,FALSE)*L1563+O1563)),0)</f>
        <v/>
      </c>
      <c r="J1563" s="26" t="str">
        <f ca="1">IFERROR(IF($F1563=0,"",(VLOOKUP(RIGHT(B1563,2)+0,难度表!B:F,5,FALSE)*M1563+P1563)),0)</f>
        <v/>
      </c>
      <c r="K1563" s="26" t="s">
        <v>1081</v>
      </c>
      <c r="L1563" s="26" t="s">
        <v>1081</v>
      </c>
      <c r="M1563" s="3" t="s">
        <v>1081</v>
      </c>
      <c r="N1563" s="26">
        <v>0</v>
      </c>
      <c r="O1563" s="26">
        <v>0</v>
      </c>
      <c r="P1563" s="26">
        <v>0</v>
      </c>
      <c r="Q1563" s="26">
        <v>0</v>
      </c>
      <c r="R1563" s="58" t="s">
        <v>545</v>
      </c>
      <c r="S1563" s="26">
        <v>1</v>
      </c>
      <c r="T1563" s="26">
        <v>0</v>
      </c>
      <c r="U1563" s="26">
        <f ca="1">IFERROR(VLOOKUP(G1563,模型表!$C:$T,18,FALSE),0)</f>
        <v>0</v>
      </c>
      <c r="V1563" s="26">
        <f>IFERROR(VLOOKUP(G1563,模型表!$C:$J,8,FALSE),0)</f>
        <v>0</v>
      </c>
      <c r="W1563" s="26" t="s">
        <v>1081</v>
      </c>
      <c r="X1563" s="26" t="s">
        <v>1097</v>
      </c>
      <c r="Y1563" s="26" t="str" cm="1">
        <f t="array" aca="1" ref="Y1563" ca="1">INDEX(E:E,SMALL(IF($F$2:$F$3000,ROW($2:$3000),4^8),ROW(A1562)))&amp;""</f>
        <v/>
      </c>
      <c r="Z1563" s="26" t="str">
        <f t="shared" ca="1" si="38"/>
        <v/>
      </c>
      <c r="AA1563" s="26" t="str">
        <f t="shared" ca="1" si="39"/>
        <v/>
      </c>
      <c r="AC1563" s="26" t="str">
        <f ca="1">IFERROR(IFERROR(VLOOKUP($V1563,索引表!$L$7:$O$13,2,FALSE)*VLOOKUP(VLOOKUP($G1563,索引表!$R:$U,4,FALSE),索引表!$I$18:$L$30,2,FALSE)*VLOOKUP($U1563,索引表!E:F,2,FALSE),IF($U1563="小怪",0.738,"")),0)</f>
        <v/>
      </c>
      <c r="AD1563" s="26" t="str">
        <f ca="1">IFERROR(IFERROR(VLOOKUP($V1563,索引表!$L$7:$O$13,3,FALSE)*VLOOKUP(VLOOKUP($G1563,索引表!$R:$U,4,FALSE),索引表!$I$18:$L$30,3,FALSE)*VLOOKUP($U1563,索引表!G:H,2,FALSE)*0.3,IF($U1563="小怪",0.2,"")),0)</f>
        <v/>
      </c>
      <c r="AE1563" s="3" t="str">
        <f ca="1">IF(V1563="N08",索引表!$D$12,IFERROR(VLOOKUP(AM1563,索引表!$I$3:$J$5,2,FALSE)*VLOOKUP(AN1563,索引表!$L$7:$O$13,4,FALSE)*VLOOKUP(VLOOKUP(Y1563,索引表!$R:$U,4,FALSE),索引表!$I$18:$L$30,4,FALSE),IF(AN1563="小怪",1*3.45*0.9*0.9,"")))</f>
        <v/>
      </c>
    </row>
    <row r="1564" spans="1:31" x14ac:dyDescent="0.2">
      <c r="A1564" s="3" t="s">
        <v>1457</v>
      </c>
      <c r="B1564" s="3" t="str">
        <f t="shared" si="37"/>
        <v>P44</v>
      </c>
      <c r="C1564" s="3" t="s">
        <v>539</v>
      </c>
      <c r="D1564" s="3" t="s">
        <v>538</v>
      </c>
      <c r="E1564" t="str">
        <f t="shared" si="36"/>
        <v>M22P44U02N06</v>
      </c>
      <c r="F1564" s="26">
        <f ca="1">IFERROR(VLOOKUP(G1564,模型表!C:U,19,0),0)</f>
        <v>0</v>
      </c>
      <c r="H1564" s="26" t="str">
        <f ca="1">IFERROR(IF($F1564=0,"",(VLOOKUP(RIGHT(A1564,2)+0,难度表!B:F,3,FALSE)*K1564+N1564)),0)</f>
        <v/>
      </c>
      <c r="I1564" s="26" t="str">
        <f ca="1">IFERROR(IF($F1564=0,"",(VLOOKUP(RIGHT(B1564,2)+0,难度表!B:F,4,FALSE)*L1564+O1564)),0)</f>
        <v/>
      </c>
      <c r="J1564" s="26" t="str">
        <f ca="1">IFERROR(IF($F1564=0,"",(VLOOKUP(RIGHT(B1564,2)+0,难度表!B:F,5,FALSE)*M1564+P1564)),0)</f>
        <v/>
      </c>
      <c r="K1564" s="26" t="s">
        <v>1081</v>
      </c>
      <c r="L1564" s="26" t="s">
        <v>1081</v>
      </c>
      <c r="M1564" s="3" t="s">
        <v>1081</v>
      </c>
      <c r="N1564" s="26">
        <v>0</v>
      </c>
      <c r="O1564" s="26">
        <v>0</v>
      </c>
      <c r="P1564" s="26">
        <v>0</v>
      </c>
      <c r="Q1564" s="26">
        <v>0</v>
      </c>
      <c r="R1564" s="58" t="s">
        <v>545</v>
      </c>
      <c r="S1564" s="26">
        <v>1</v>
      </c>
      <c r="T1564" s="26">
        <v>0</v>
      </c>
      <c r="U1564" s="26">
        <f ca="1">IFERROR(VLOOKUP(G1564,模型表!$C:$T,18,FALSE),0)</f>
        <v>0</v>
      </c>
      <c r="V1564" s="26">
        <f>IFERROR(VLOOKUP(G1564,模型表!$C:$J,8,FALSE),0)</f>
        <v>0</v>
      </c>
      <c r="W1564" s="26" t="s">
        <v>1081</v>
      </c>
      <c r="X1564" s="26" t="s">
        <v>1097</v>
      </c>
      <c r="Y1564" s="26" t="str" cm="1">
        <f t="array" aca="1" ref="Y1564" ca="1">INDEX(E:E,SMALL(IF($F$2:$F$3000,ROW($2:$3000),4^8),ROW(A1563)))&amp;""</f>
        <v/>
      </c>
      <c r="Z1564" s="26" t="str">
        <f t="shared" ca="1" si="38"/>
        <v/>
      </c>
      <c r="AA1564" s="26" t="str">
        <f t="shared" ca="1" si="39"/>
        <v/>
      </c>
      <c r="AC1564" s="26" t="str">
        <f ca="1">IFERROR(IFERROR(VLOOKUP($V1564,索引表!$L$7:$O$13,2,FALSE)*VLOOKUP(VLOOKUP($G1564,索引表!$R:$U,4,FALSE),索引表!$I$18:$L$30,2,FALSE)*VLOOKUP($U1564,索引表!E:F,2,FALSE),IF($U1564="小怪",0.738,"")),0)</f>
        <v/>
      </c>
      <c r="AD1564" s="26" t="str">
        <f ca="1">IFERROR(IFERROR(VLOOKUP($V1564,索引表!$L$7:$O$13,3,FALSE)*VLOOKUP(VLOOKUP($G1564,索引表!$R:$U,4,FALSE),索引表!$I$18:$L$30,3,FALSE)*VLOOKUP($U1564,索引表!G:H,2,FALSE)*0.3,IF($U1564="小怪",0.2,"")),0)</f>
        <v/>
      </c>
      <c r="AE1564" s="3" t="str">
        <f ca="1">IF(V1564="N08",索引表!$D$12,IFERROR(VLOOKUP(AM1564,索引表!$I$3:$J$5,2,FALSE)*VLOOKUP(AN1564,索引表!$L$7:$O$13,4,FALSE)*VLOOKUP(VLOOKUP(Y1564,索引表!$R:$U,4,FALSE),索引表!$I$18:$L$30,4,FALSE),IF(AN1564="小怪",1*3.45*0.9*0.9,"")))</f>
        <v/>
      </c>
    </row>
    <row r="1565" spans="1:31" x14ac:dyDescent="0.2">
      <c r="A1565" s="3" t="s">
        <v>1457</v>
      </c>
      <c r="B1565" s="3" t="str">
        <f t="shared" si="37"/>
        <v>P44</v>
      </c>
      <c r="C1565" s="3" t="s">
        <v>539</v>
      </c>
      <c r="D1565" s="3" t="s">
        <v>542</v>
      </c>
      <c r="E1565" t="str">
        <f t="shared" si="36"/>
        <v>M22P44U02N07</v>
      </c>
      <c r="F1565" s="26">
        <f ca="1">IFERROR(VLOOKUP(G1565,模型表!C:U,19,0),0)</f>
        <v>0</v>
      </c>
      <c r="H1565" s="26" t="str">
        <f ca="1">IFERROR(IF($F1565=0,"",(VLOOKUP(RIGHT(A1565,2)+0,难度表!B:F,3,FALSE)*K1565+N1565)),0)</f>
        <v/>
      </c>
      <c r="I1565" s="26" t="str">
        <f ca="1">IFERROR(IF($F1565=0,"",(VLOOKUP(RIGHT(B1565,2)+0,难度表!B:F,4,FALSE)*L1565+O1565)),0)</f>
        <v/>
      </c>
      <c r="J1565" s="26" t="str">
        <f ca="1">IFERROR(IF($F1565=0,"",(VLOOKUP(RIGHT(B1565,2)+0,难度表!B:F,5,FALSE)*M1565+P1565)),0)</f>
        <v/>
      </c>
      <c r="K1565" s="26" t="s">
        <v>1081</v>
      </c>
      <c r="L1565" s="26" t="s">
        <v>1081</v>
      </c>
      <c r="M1565" s="3" t="s">
        <v>1081</v>
      </c>
      <c r="N1565" s="26">
        <v>0</v>
      </c>
      <c r="O1565" s="26">
        <v>0</v>
      </c>
      <c r="P1565" s="26">
        <v>0</v>
      </c>
      <c r="Q1565" s="26">
        <v>0</v>
      </c>
      <c r="R1565" s="58" t="s">
        <v>545</v>
      </c>
      <c r="S1565" s="26">
        <v>1</v>
      </c>
      <c r="T1565" s="26">
        <v>0</v>
      </c>
      <c r="U1565" s="26">
        <f ca="1">IFERROR(VLOOKUP(G1565,模型表!$C:$T,18,FALSE),0)</f>
        <v>0</v>
      </c>
      <c r="V1565" s="26">
        <f>IFERROR(VLOOKUP(G1565,模型表!$C:$J,8,FALSE),0)</f>
        <v>0</v>
      </c>
      <c r="W1565" s="26" t="s">
        <v>1081</v>
      </c>
      <c r="X1565" s="26" t="s">
        <v>1097</v>
      </c>
      <c r="Y1565" s="26" t="str" cm="1">
        <f t="array" aca="1" ref="Y1565" ca="1">INDEX(E:E,SMALL(IF($F$2:$F$3000,ROW($2:$3000),4^8),ROW(A1564)))&amp;""</f>
        <v/>
      </c>
      <c r="Z1565" s="26" t="str">
        <f t="shared" ca="1" si="38"/>
        <v/>
      </c>
      <c r="AA1565" s="26" t="str">
        <f t="shared" ca="1" si="39"/>
        <v/>
      </c>
      <c r="AC1565" s="26" t="str">
        <f ca="1">IFERROR(IFERROR(VLOOKUP($V1565,索引表!$L$7:$O$13,2,FALSE)*VLOOKUP(VLOOKUP($G1565,索引表!$R:$U,4,FALSE),索引表!$I$18:$L$30,2,FALSE)*VLOOKUP($U1565,索引表!E:F,2,FALSE),IF($U1565="小怪",0.738,"")),0)</f>
        <v/>
      </c>
      <c r="AD1565" s="26" t="str">
        <f ca="1">IFERROR(IFERROR(VLOOKUP($V1565,索引表!$L$7:$O$13,3,FALSE)*VLOOKUP(VLOOKUP($G1565,索引表!$R:$U,4,FALSE),索引表!$I$18:$L$30,3,FALSE)*VLOOKUP($U1565,索引表!G:H,2,FALSE)*0.3,IF($U1565="小怪",0.2,"")),0)</f>
        <v/>
      </c>
      <c r="AE1565" s="3" t="str">
        <f ca="1">IF(V1565="N08",索引表!$D$12,IFERROR(VLOOKUP(AM1565,索引表!$I$3:$J$5,2,FALSE)*VLOOKUP(AN1565,索引表!$L$7:$O$13,4,FALSE)*VLOOKUP(VLOOKUP(Y1565,索引表!$R:$U,4,FALSE),索引表!$I$18:$L$30,4,FALSE),IF(AN1565="小怪",1*3.45*0.9*0.9,"")))</f>
        <v/>
      </c>
    </row>
    <row r="1566" spans="1:31" x14ac:dyDescent="0.2">
      <c r="A1566" s="3" t="s">
        <v>1457</v>
      </c>
      <c r="B1566" s="3" t="str">
        <f t="shared" si="37"/>
        <v>P44</v>
      </c>
      <c r="C1566" s="3" t="s">
        <v>539</v>
      </c>
      <c r="D1566" s="3" t="s">
        <v>543</v>
      </c>
      <c r="E1566" t="str">
        <f t="shared" si="36"/>
        <v>M22P44U02N08</v>
      </c>
      <c r="F1566" s="26">
        <f ca="1">IFERROR(VLOOKUP(G1566,模型表!C:U,19,0),0)</f>
        <v>0</v>
      </c>
      <c r="H1566" s="26" t="str">
        <f ca="1">IFERROR(IF($F1566=0,"",(VLOOKUP(RIGHT(A1566,2)+0,难度表!B:F,3,FALSE)*K1566+N1566)),0)</f>
        <v/>
      </c>
      <c r="I1566" s="26" t="str">
        <f ca="1">IFERROR(IF($F1566=0,"",(VLOOKUP(RIGHT(B1566,2)+0,难度表!B:F,4,FALSE)*L1566+O1566)),0)</f>
        <v/>
      </c>
      <c r="J1566" s="26" t="str">
        <f ca="1">IFERROR(IF($F1566=0,"",(VLOOKUP(RIGHT(B1566,2)+0,难度表!B:F,5,FALSE)*M1566+P1566)),0)</f>
        <v/>
      </c>
      <c r="K1566" s="26" t="s">
        <v>1081</v>
      </c>
      <c r="L1566" s="26" t="s">
        <v>1081</v>
      </c>
      <c r="M1566" s="3"/>
      <c r="N1566" s="26">
        <v>0</v>
      </c>
      <c r="O1566" s="26">
        <v>0</v>
      </c>
      <c r="P1566" s="26">
        <v>0</v>
      </c>
      <c r="Q1566" s="26">
        <v>0</v>
      </c>
      <c r="R1566" s="59" t="s">
        <v>845</v>
      </c>
      <c r="S1566" s="26">
        <v>1</v>
      </c>
      <c r="T1566" s="26">
        <v>0</v>
      </c>
      <c r="U1566" s="26">
        <f ca="1">IFERROR(VLOOKUP(G1566,模型表!$C:$T,18,FALSE),0)</f>
        <v>0</v>
      </c>
      <c r="V1566" s="26">
        <f>IFERROR(VLOOKUP(G1566,模型表!$C:$J,8,FALSE),0)</f>
        <v>0</v>
      </c>
      <c r="W1566" s="26" t="s">
        <v>1081</v>
      </c>
      <c r="X1566" s="26" t="s">
        <v>1097</v>
      </c>
      <c r="Y1566" s="26" t="str" cm="1">
        <f t="array" aca="1" ref="Y1566" ca="1">INDEX(E:E,SMALL(IF($F$2:$F$3000,ROW($2:$3000),4^8),ROW(A1565)))&amp;""</f>
        <v/>
      </c>
      <c r="Z1566" s="26" t="str">
        <f t="shared" ca="1" si="38"/>
        <v/>
      </c>
      <c r="AA1566" s="26" t="str">
        <f t="shared" ca="1" si="39"/>
        <v/>
      </c>
      <c r="AC1566" s="26" t="str">
        <f ca="1">IFERROR(IFERROR(VLOOKUP($V1566,索引表!$L$7:$O$13,2,FALSE)*VLOOKUP(VLOOKUP($G1566,索引表!$R:$U,4,FALSE),索引表!$I$18:$L$30,2,FALSE)*VLOOKUP($U1566,索引表!E:F,2,FALSE),IF($U1566="小怪",0.738,"")),0)</f>
        <v/>
      </c>
      <c r="AD1566" s="26" t="str">
        <f ca="1">IFERROR(IFERROR(VLOOKUP($V1566,索引表!$L$7:$O$13,3,FALSE)*VLOOKUP(VLOOKUP($G1566,索引表!$R:$U,4,FALSE),索引表!$I$18:$L$30,3,FALSE)*VLOOKUP($U1566,索引表!G:H,2,FALSE)*0.3,IF($U1566="小怪",0.2,"")),0)</f>
        <v/>
      </c>
      <c r="AE1566" s="3"/>
    </row>
    <row r="1567" spans="1:31" x14ac:dyDescent="0.2">
      <c r="A1567" s="3" t="s">
        <v>1457</v>
      </c>
      <c r="B1567" s="3" t="str">
        <f t="shared" si="37"/>
        <v>P44</v>
      </c>
      <c r="C1567" s="3" t="s">
        <v>539</v>
      </c>
      <c r="D1567" s="3" t="s">
        <v>544</v>
      </c>
      <c r="E1567" t="str">
        <f t="shared" si="36"/>
        <v>M22P44U02N09</v>
      </c>
      <c r="F1567" s="26">
        <f ca="1">IFERROR(VLOOKUP(G1567,模型表!C:U,19,0),0)</f>
        <v>0</v>
      </c>
      <c r="H1567" s="26" t="str">
        <f ca="1">IFERROR(IF($F1567=0,"",(VLOOKUP(RIGHT(A1567,2)+0,难度表!B:F,3,FALSE)*K1567+N1567)),0)</f>
        <v/>
      </c>
      <c r="I1567" s="26" t="str">
        <f ca="1">IFERROR(IF($F1567=0,"",(VLOOKUP(RIGHT(B1567,2)+0,难度表!B:F,4,FALSE)*L1567+O1567)),0)</f>
        <v/>
      </c>
      <c r="J1567" s="26" t="str">
        <f ca="1">IFERROR(IF($F1567=0,"",(VLOOKUP(RIGHT(B1567,2)+0,难度表!B:F,5,FALSE)*M1567+P1567)),0)</f>
        <v/>
      </c>
      <c r="K1567" s="26" t="s">
        <v>1081</v>
      </c>
      <c r="L1567" s="26" t="s">
        <v>1081</v>
      </c>
      <c r="M1567" s="3" t="s">
        <v>1081</v>
      </c>
      <c r="N1567" s="26">
        <v>0</v>
      </c>
      <c r="O1567" s="26">
        <v>0</v>
      </c>
      <c r="P1567" s="26">
        <v>0</v>
      </c>
      <c r="Q1567" s="26">
        <v>0</v>
      </c>
      <c r="R1567" s="58" t="s">
        <v>545</v>
      </c>
      <c r="S1567" s="26">
        <v>1</v>
      </c>
      <c r="T1567" s="26">
        <v>0</v>
      </c>
      <c r="U1567" s="26">
        <f ca="1">IFERROR(VLOOKUP(G1567,模型表!$C:$T,18,FALSE),0)</f>
        <v>0</v>
      </c>
      <c r="V1567" s="26">
        <f>IFERROR(VLOOKUP(G1567,模型表!$C:$J,8,FALSE),0)</f>
        <v>0</v>
      </c>
      <c r="W1567" s="26" t="s">
        <v>1081</v>
      </c>
      <c r="X1567" s="26" t="s">
        <v>1097</v>
      </c>
      <c r="Y1567" s="26" t="str" cm="1">
        <f t="array" aca="1" ref="Y1567" ca="1">INDEX(E:E,SMALL(IF($F$2:$F$3000,ROW($2:$3000),4^8),ROW(A1566)))&amp;""</f>
        <v/>
      </c>
      <c r="Z1567" s="26" t="str">
        <f t="shared" ca="1" si="38"/>
        <v/>
      </c>
      <c r="AA1567" s="26" t="str">
        <f t="shared" ca="1" si="39"/>
        <v/>
      </c>
      <c r="AC1567" s="26" t="str">
        <f ca="1">IFERROR(IFERROR(VLOOKUP($V1567,索引表!$L$7:$O$13,2,FALSE)*VLOOKUP(VLOOKUP($G1567,索引表!$R:$U,4,FALSE),索引表!$I$18:$L$30,2,FALSE)*VLOOKUP($U1567,索引表!E:F,2,FALSE),IF($U1567="小怪",0.738,"")),0)</f>
        <v/>
      </c>
      <c r="AD1567" s="26" t="str">
        <f ca="1">IFERROR(IFERROR(VLOOKUP($V1567,索引表!$L$7:$O$13,3,FALSE)*VLOOKUP(VLOOKUP($G1567,索引表!$R:$U,4,FALSE),索引表!$I$18:$L$30,3,FALSE)*VLOOKUP($U1567,索引表!G:H,2,FALSE)*0.3,IF($U1567="小怪",0.2,"")),0)</f>
        <v/>
      </c>
      <c r="AE1567" s="3" t="str">
        <f ca="1">IF(V1567="N08",索引表!$D$12,IFERROR(VLOOKUP(AM1567,索引表!$I$3:$J$5,2,FALSE)*VLOOKUP(AN1567,索引表!$L$7:$O$13,4,FALSE)*VLOOKUP(VLOOKUP(Y1567,索引表!$R:$U,4,FALSE),索引表!$I$18:$L$30,4,FALSE),IF(AN1567="小怪",1*3.45*0.9*0.9,"")))</f>
        <v/>
      </c>
    </row>
    <row r="1568" spans="1:31" x14ac:dyDescent="0.2">
      <c r="A1568" s="3" t="s">
        <v>1457</v>
      </c>
      <c r="B1568" s="3" t="str">
        <f t="shared" si="37"/>
        <v>P44</v>
      </c>
      <c r="C1568" s="3" t="s">
        <v>540</v>
      </c>
      <c r="D1568" s="3" t="s">
        <v>533</v>
      </c>
      <c r="E1568" t="str">
        <f t="shared" si="36"/>
        <v>M22P44U03N01</v>
      </c>
      <c r="F1568" s="26">
        <f ca="1">IFERROR(VLOOKUP(G1568,模型表!C:U,19,0),0)</f>
        <v>0</v>
      </c>
      <c r="H1568" s="26" t="str">
        <f ca="1">IFERROR(IF($F1568=0,"",(VLOOKUP(RIGHT(A1568,2)+0,难度表!B:F,3,FALSE)*K1568+N1568)),0)</f>
        <v/>
      </c>
      <c r="I1568" s="26" t="str">
        <f ca="1">IFERROR(IF($F1568=0,"",(VLOOKUP(RIGHT(B1568,2)+0,难度表!B:F,4,FALSE)*L1568+O1568)),0)</f>
        <v/>
      </c>
      <c r="J1568" s="26" t="str">
        <f ca="1">IFERROR(IF($F1568=0,"",(VLOOKUP(RIGHT(B1568,2)+0,难度表!B:F,5,FALSE)*M1568+P1568)),0)</f>
        <v/>
      </c>
      <c r="K1568" s="26" t="s">
        <v>1081</v>
      </c>
      <c r="L1568" s="26" t="s">
        <v>1081</v>
      </c>
      <c r="M1568" s="3" t="s">
        <v>1081</v>
      </c>
      <c r="N1568" s="26">
        <v>0</v>
      </c>
      <c r="O1568" s="26">
        <v>0</v>
      </c>
      <c r="P1568" s="26">
        <v>0</v>
      </c>
      <c r="Q1568" s="26">
        <v>0</v>
      </c>
      <c r="R1568" s="58" t="s">
        <v>545</v>
      </c>
      <c r="S1568" s="26">
        <v>1</v>
      </c>
      <c r="T1568" s="26">
        <v>0</v>
      </c>
      <c r="U1568" s="26">
        <f ca="1">IFERROR(VLOOKUP(G1568,模型表!$C:$T,18,FALSE),0)</f>
        <v>0</v>
      </c>
      <c r="V1568" s="26">
        <f>IFERROR(VLOOKUP(G1568,模型表!$C:$J,8,FALSE),0)</f>
        <v>0</v>
      </c>
      <c r="W1568" s="26" t="s">
        <v>1081</v>
      </c>
      <c r="X1568" s="26" t="s">
        <v>1097</v>
      </c>
      <c r="Y1568" s="26" t="str" cm="1">
        <f t="array" aca="1" ref="Y1568" ca="1">INDEX(E:E,SMALL(IF($F$2:$F$3000,ROW($2:$3000),4^8),ROW(A1567)))&amp;""</f>
        <v/>
      </c>
      <c r="Z1568" s="26" t="str">
        <f t="shared" ca="1" si="38"/>
        <v/>
      </c>
      <c r="AA1568" s="26" t="str">
        <f t="shared" ca="1" si="39"/>
        <v/>
      </c>
      <c r="AC1568" s="26" t="str">
        <f ca="1">IFERROR(IFERROR(VLOOKUP($V1568,索引表!$L$7:$O$13,2,FALSE)*VLOOKUP(VLOOKUP($G1568,索引表!$R:$U,4,FALSE),索引表!$I$18:$L$30,2,FALSE)*VLOOKUP($U1568,索引表!E:F,2,FALSE),IF($U1568="小怪",0.738,"")),0)</f>
        <v/>
      </c>
      <c r="AD1568" s="26" t="str">
        <f ca="1">IFERROR(IFERROR(VLOOKUP($V1568,索引表!$L$7:$O$13,3,FALSE)*VLOOKUP(VLOOKUP($G1568,索引表!$R:$U,4,FALSE),索引表!$I$18:$L$30,3,FALSE)*VLOOKUP($U1568,索引表!G:H,2,FALSE)*0.3,IF($U1568="小怪",0.2,"")),0)</f>
        <v/>
      </c>
      <c r="AE1568" s="3" t="str">
        <f ca="1">IF(V1568="N08",索引表!$D$12,IFERROR(VLOOKUP(AM1568,索引表!$I$3:$J$5,2,FALSE)*VLOOKUP(AN1568,索引表!$L$7:$O$13,4,FALSE)*VLOOKUP(VLOOKUP(Y1568,索引表!$R:$U,4,FALSE),索引表!$I$18:$L$30,4,FALSE),IF(AN1568="小怪",1*3.45*0.9*0.9,"")))</f>
        <v/>
      </c>
    </row>
    <row r="1569" spans="1:31" x14ac:dyDescent="0.2">
      <c r="A1569" s="3" t="s">
        <v>1457</v>
      </c>
      <c r="B1569" s="3" t="str">
        <f t="shared" si="37"/>
        <v>P44</v>
      </c>
      <c r="C1569" s="3" t="s">
        <v>540</v>
      </c>
      <c r="D1569" s="3" t="s">
        <v>534</v>
      </c>
      <c r="E1569" t="str">
        <f t="shared" si="36"/>
        <v>M22P44U03N02</v>
      </c>
      <c r="F1569" s="26">
        <f ca="1">IFERROR(VLOOKUP(G1569,模型表!C:U,19,0),0)</f>
        <v>0</v>
      </c>
      <c r="H1569" s="26" t="str">
        <f ca="1">IFERROR(IF($F1569=0,"",(VLOOKUP(RIGHT(A1569,2)+0,难度表!B:F,3,FALSE)*K1569+N1569)),0)</f>
        <v/>
      </c>
      <c r="I1569" s="26" t="str">
        <f ca="1">IFERROR(IF($F1569=0,"",(VLOOKUP(RIGHT(B1569,2)+0,难度表!B:F,4,FALSE)*L1569+O1569)),0)</f>
        <v/>
      </c>
      <c r="J1569" s="26" t="str">
        <f ca="1">IFERROR(IF($F1569=0,"",(VLOOKUP(RIGHT(B1569,2)+0,难度表!B:F,5,FALSE)*M1569+P1569)),0)</f>
        <v/>
      </c>
      <c r="K1569" s="26" t="s">
        <v>1081</v>
      </c>
      <c r="L1569" s="26" t="s">
        <v>1081</v>
      </c>
      <c r="M1569" s="3" t="s">
        <v>1081</v>
      </c>
      <c r="N1569" s="26">
        <v>0</v>
      </c>
      <c r="O1569" s="26">
        <v>0</v>
      </c>
      <c r="P1569" s="26">
        <v>0</v>
      </c>
      <c r="Q1569" s="26">
        <v>0</v>
      </c>
      <c r="R1569" s="58" t="s">
        <v>545</v>
      </c>
      <c r="S1569" s="26">
        <v>1</v>
      </c>
      <c r="T1569" s="26">
        <v>0</v>
      </c>
      <c r="U1569" s="26">
        <f ca="1">IFERROR(VLOOKUP(G1569,模型表!$C:$T,18,FALSE),0)</f>
        <v>0</v>
      </c>
      <c r="V1569" s="26">
        <f>IFERROR(VLOOKUP(G1569,模型表!$C:$J,8,FALSE),0)</f>
        <v>0</v>
      </c>
      <c r="W1569" s="26" t="s">
        <v>1081</v>
      </c>
      <c r="X1569" s="26" t="s">
        <v>1097</v>
      </c>
      <c r="Y1569" s="26" t="str" cm="1">
        <f t="array" aca="1" ref="Y1569" ca="1">INDEX(E:E,SMALL(IF($F$2:$F$3000,ROW($2:$3000),4^8),ROW(A1568)))&amp;""</f>
        <v/>
      </c>
      <c r="Z1569" s="26" t="str">
        <f t="shared" ca="1" si="38"/>
        <v/>
      </c>
      <c r="AA1569" s="26" t="str">
        <f t="shared" ca="1" si="39"/>
        <v/>
      </c>
      <c r="AC1569" s="26" t="str">
        <f ca="1">IFERROR(IFERROR(VLOOKUP($V1569,索引表!$L$7:$O$13,2,FALSE)*VLOOKUP(VLOOKUP($G1569,索引表!$R:$U,4,FALSE),索引表!$I$18:$L$30,2,FALSE)*VLOOKUP($U1569,索引表!E:F,2,FALSE),IF($U1569="小怪",0.738,"")),0)</f>
        <v/>
      </c>
      <c r="AD1569" s="26" t="str">
        <f ca="1">IFERROR(IFERROR(VLOOKUP($V1569,索引表!$L$7:$O$13,3,FALSE)*VLOOKUP(VLOOKUP($G1569,索引表!$R:$U,4,FALSE),索引表!$I$18:$L$30,3,FALSE)*VLOOKUP($U1569,索引表!G:H,2,FALSE)*0.3,IF($U1569="小怪",0.2,"")),0)</f>
        <v/>
      </c>
      <c r="AE1569" s="3" t="str">
        <f ca="1">IF(V1569="N08",索引表!$D$12,IFERROR(VLOOKUP(AM1569,索引表!$I$3:$J$5,2,FALSE)*VLOOKUP(AN1569,索引表!$L$7:$O$13,4,FALSE)*VLOOKUP(VLOOKUP(Y1569,索引表!$R:$U,4,FALSE),索引表!$I$18:$L$30,4,FALSE),IF(AN1569="小怪",1*3.45*0.9*0.9,"")))</f>
        <v/>
      </c>
    </row>
    <row r="1570" spans="1:31" x14ac:dyDescent="0.2">
      <c r="A1570" s="3" t="s">
        <v>1457</v>
      </c>
      <c r="B1570" s="3" t="str">
        <f t="shared" si="37"/>
        <v>P44</v>
      </c>
      <c r="C1570" s="3" t="s">
        <v>540</v>
      </c>
      <c r="D1570" s="3" t="s">
        <v>535</v>
      </c>
      <c r="E1570" t="str">
        <f t="shared" si="36"/>
        <v>M22P44U03N03</v>
      </c>
      <c r="F1570" s="26">
        <f ca="1">IFERROR(VLOOKUP(G1570,模型表!C:U,19,0),0)</f>
        <v>0</v>
      </c>
      <c r="H1570" s="26" t="str">
        <f ca="1">IFERROR(IF($F1570=0,"",(VLOOKUP(RIGHT(A1570,2)+0,难度表!B:F,3,FALSE)*K1570+N1570)),0)</f>
        <v/>
      </c>
      <c r="I1570" s="26" t="str">
        <f ca="1">IFERROR(IF($F1570=0,"",(VLOOKUP(RIGHT(B1570,2)+0,难度表!B:F,4,FALSE)*L1570+O1570)),0)</f>
        <v/>
      </c>
      <c r="J1570" s="26" t="str">
        <f ca="1">IFERROR(IF($F1570=0,"",(VLOOKUP(RIGHT(B1570,2)+0,难度表!B:F,5,FALSE)*M1570+P1570)),0)</f>
        <v/>
      </c>
      <c r="K1570" s="26" t="s">
        <v>1081</v>
      </c>
      <c r="L1570" s="26" t="s">
        <v>1081</v>
      </c>
      <c r="M1570" s="3" t="s">
        <v>1081</v>
      </c>
      <c r="N1570" s="26">
        <v>0</v>
      </c>
      <c r="O1570" s="26">
        <v>0</v>
      </c>
      <c r="P1570" s="26">
        <v>0</v>
      </c>
      <c r="Q1570" s="26">
        <v>0</v>
      </c>
      <c r="R1570" s="58" t="s">
        <v>545</v>
      </c>
      <c r="S1570" s="26">
        <v>1</v>
      </c>
      <c r="T1570" s="26">
        <v>0</v>
      </c>
      <c r="U1570" s="26">
        <f ca="1">IFERROR(VLOOKUP(G1570,模型表!$C:$T,18,FALSE),0)</f>
        <v>0</v>
      </c>
      <c r="V1570" s="26">
        <f>IFERROR(VLOOKUP(G1570,模型表!$C:$J,8,FALSE),0)</f>
        <v>0</v>
      </c>
      <c r="W1570" s="26" t="s">
        <v>1081</v>
      </c>
      <c r="X1570" s="26" t="s">
        <v>1097</v>
      </c>
      <c r="Y1570" s="26" t="str" cm="1">
        <f t="array" aca="1" ref="Y1570" ca="1">INDEX(E:E,SMALL(IF($F$2:$F$3000,ROW($2:$3000),4^8),ROW(A1569)))&amp;""</f>
        <v/>
      </c>
      <c r="Z1570" s="26" t="str">
        <f t="shared" ca="1" si="38"/>
        <v/>
      </c>
      <c r="AA1570" s="26" t="str">
        <f t="shared" ca="1" si="39"/>
        <v/>
      </c>
      <c r="AC1570" s="26" t="str">
        <f ca="1">IFERROR(IFERROR(VLOOKUP($V1570,索引表!$L$7:$O$13,2,FALSE)*VLOOKUP(VLOOKUP($G1570,索引表!$R:$U,4,FALSE),索引表!$I$18:$L$30,2,FALSE)*VLOOKUP($U1570,索引表!E:F,2,FALSE),IF($U1570="小怪",0.738,"")),0)</f>
        <v/>
      </c>
      <c r="AD1570" s="26" t="str">
        <f ca="1">IFERROR(IFERROR(VLOOKUP($V1570,索引表!$L$7:$O$13,3,FALSE)*VLOOKUP(VLOOKUP($G1570,索引表!$R:$U,4,FALSE),索引表!$I$18:$L$30,3,FALSE)*VLOOKUP($U1570,索引表!G:H,2,FALSE)*0.3,IF($U1570="小怪",0.2,"")),0)</f>
        <v/>
      </c>
      <c r="AE1570" s="3" t="str">
        <f ca="1">IF(V1570="N08",索引表!$D$12,IFERROR(VLOOKUP(AM1570,索引表!$I$3:$J$5,2,FALSE)*VLOOKUP(AN1570,索引表!$L$7:$O$13,4,FALSE)*VLOOKUP(VLOOKUP(Y1570,索引表!$R:$U,4,FALSE),索引表!$I$18:$L$30,4,FALSE),IF(AN1570="小怪",1*3.45*0.9*0.9,"")))</f>
        <v/>
      </c>
    </row>
    <row r="1571" spans="1:31" x14ac:dyDescent="0.2">
      <c r="A1571" s="3" t="s">
        <v>1457</v>
      </c>
      <c r="B1571" s="3" t="str">
        <f t="shared" si="37"/>
        <v>P44</v>
      </c>
      <c r="C1571" s="3" t="s">
        <v>540</v>
      </c>
      <c r="D1571" s="3" t="s">
        <v>536</v>
      </c>
      <c r="E1571" t="str">
        <f t="shared" si="36"/>
        <v>M22P44U03N04</v>
      </c>
      <c r="F1571" s="26">
        <f ca="1">IFERROR(VLOOKUP(G1571,模型表!C:U,19,0),0)</f>
        <v>0</v>
      </c>
      <c r="H1571" s="26" t="str">
        <f ca="1">IFERROR(IF($F1571=0,"",(VLOOKUP(RIGHT(A1571,2)+0,难度表!B:F,3,FALSE)*K1571+N1571)),0)</f>
        <v/>
      </c>
      <c r="I1571" s="26" t="str">
        <f ca="1">IFERROR(IF($F1571=0,"",(VLOOKUP(RIGHT(B1571,2)+0,难度表!B:F,4,FALSE)*L1571+O1571)),0)</f>
        <v/>
      </c>
      <c r="J1571" s="26" t="str">
        <f ca="1">IFERROR(IF($F1571=0,"",(VLOOKUP(RIGHT(B1571,2)+0,难度表!B:F,5,FALSE)*M1571+P1571)),0)</f>
        <v/>
      </c>
      <c r="K1571" s="26" t="s">
        <v>1081</v>
      </c>
      <c r="L1571" s="26" t="s">
        <v>1081</v>
      </c>
      <c r="M1571" s="3" t="s">
        <v>1081</v>
      </c>
      <c r="N1571" s="26">
        <v>0</v>
      </c>
      <c r="O1571" s="26">
        <v>0</v>
      </c>
      <c r="P1571" s="26">
        <v>0</v>
      </c>
      <c r="Q1571" s="26">
        <v>0</v>
      </c>
      <c r="R1571" s="58" t="s">
        <v>545</v>
      </c>
      <c r="S1571" s="26">
        <v>1</v>
      </c>
      <c r="T1571" s="26">
        <v>0</v>
      </c>
      <c r="U1571" s="26">
        <f ca="1">IFERROR(VLOOKUP(G1571,模型表!$C:$T,18,FALSE),0)</f>
        <v>0</v>
      </c>
      <c r="V1571" s="26">
        <f>IFERROR(VLOOKUP(G1571,模型表!$C:$J,8,FALSE),0)</f>
        <v>0</v>
      </c>
      <c r="W1571" s="26" t="s">
        <v>1081</v>
      </c>
      <c r="X1571" s="26" t="s">
        <v>1097</v>
      </c>
      <c r="Y1571" s="26" t="str" cm="1">
        <f t="array" aca="1" ref="Y1571" ca="1">INDEX(E:E,SMALL(IF($F$2:$F$3000,ROW($2:$3000),4^8),ROW(A1570)))&amp;""</f>
        <v/>
      </c>
      <c r="Z1571" s="26" t="str">
        <f t="shared" ca="1" si="38"/>
        <v/>
      </c>
      <c r="AA1571" s="26" t="str">
        <f t="shared" ca="1" si="39"/>
        <v/>
      </c>
      <c r="AC1571" s="26" t="str">
        <f ca="1">IFERROR(IFERROR(VLOOKUP($V1571,索引表!$L$7:$O$13,2,FALSE)*VLOOKUP(VLOOKUP($G1571,索引表!$R:$U,4,FALSE),索引表!$I$18:$L$30,2,FALSE)*VLOOKUP($U1571,索引表!E:F,2,FALSE),IF($U1571="小怪",0.738,"")),0)</f>
        <v/>
      </c>
      <c r="AD1571" s="26" t="str">
        <f ca="1">IFERROR(IFERROR(VLOOKUP($V1571,索引表!$L$7:$O$13,3,FALSE)*VLOOKUP(VLOOKUP($G1571,索引表!$R:$U,4,FALSE),索引表!$I$18:$L$30,3,FALSE)*VLOOKUP($U1571,索引表!G:H,2,FALSE)*0.3,IF($U1571="小怪",0.2,"")),0)</f>
        <v/>
      </c>
      <c r="AE1571" s="3" t="str">
        <f ca="1">IF(V1571="N08",索引表!$D$12,IFERROR(VLOOKUP(AM1571,索引表!$I$3:$J$5,2,FALSE)*VLOOKUP(AN1571,索引表!$L$7:$O$13,4,FALSE)*VLOOKUP(VLOOKUP(Y1571,索引表!$R:$U,4,FALSE),索引表!$I$18:$L$30,4,FALSE),IF(AN1571="小怪",1*3.45*0.9*0.9,"")))</f>
        <v/>
      </c>
    </row>
    <row r="1572" spans="1:31" x14ac:dyDescent="0.2">
      <c r="A1572" s="3" t="s">
        <v>1457</v>
      </c>
      <c r="B1572" s="3" t="str">
        <f t="shared" si="37"/>
        <v>P44</v>
      </c>
      <c r="C1572" s="3" t="s">
        <v>540</v>
      </c>
      <c r="D1572" s="3" t="s">
        <v>537</v>
      </c>
      <c r="E1572" t="str">
        <f t="shared" si="36"/>
        <v>M22P44U03N05</v>
      </c>
      <c r="F1572" s="26">
        <f ca="1">IFERROR(VLOOKUP(G1572,模型表!C:U,19,0),0)</f>
        <v>0</v>
      </c>
      <c r="H1572" s="26" t="str">
        <f ca="1">IFERROR(IF($F1572=0,"",(VLOOKUP(RIGHT(A1572,2)+0,难度表!B:F,3,FALSE)*K1572+N1572)),0)</f>
        <v/>
      </c>
      <c r="I1572" s="26" t="str">
        <f ca="1">IFERROR(IF($F1572=0,"",(VLOOKUP(RIGHT(B1572,2)+0,难度表!B:F,4,FALSE)*L1572+O1572)),0)</f>
        <v/>
      </c>
      <c r="J1572" s="26" t="str">
        <f ca="1">IFERROR(IF($F1572=0,"",(VLOOKUP(RIGHT(B1572,2)+0,难度表!B:F,5,FALSE)*M1572+P1572)),0)</f>
        <v/>
      </c>
      <c r="K1572" s="26" t="s">
        <v>1081</v>
      </c>
      <c r="L1572" s="26" t="s">
        <v>1081</v>
      </c>
      <c r="M1572" s="3" t="s">
        <v>1081</v>
      </c>
      <c r="N1572" s="26">
        <v>0</v>
      </c>
      <c r="O1572" s="26">
        <v>0</v>
      </c>
      <c r="P1572" s="26">
        <v>0</v>
      </c>
      <c r="Q1572" s="26">
        <v>0</v>
      </c>
      <c r="R1572" s="58" t="s">
        <v>545</v>
      </c>
      <c r="S1572" s="26">
        <v>1</v>
      </c>
      <c r="T1572" s="26">
        <v>0</v>
      </c>
      <c r="U1572" s="26">
        <f ca="1">IFERROR(VLOOKUP(G1572,模型表!$C:$T,18,FALSE),0)</f>
        <v>0</v>
      </c>
      <c r="V1572" s="26">
        <f>IFERROR(VLOOKUP(G1572,模型表!$C:$J,8,FALSE),0)</f>
        <v>0</v>
      </c>
      <c r="W1572" s="26" t="s">
        <v>1081</v>
      </c>
      <c r="X1572" s="26" t="s">
        <v>1097</v>
      </c>
      <c r="Y1572" s="26" t="str" cm="1">
        <f t="array" aca="1" ref="Y1572" ca="1">INDEX(E:E,SMALL(IF($F$2:$F$3000,ROW($2:$3000),4^8),ROW(A1571)))&amp;""</f>
        <v/>
      </c>
      <c r="Z1572" s="26" t="str">
        <f t="shared" ca="1" si="38"/>
        <v/>
      </c>
      <c r="AA1572" s="26" t="str">
        <f t="shared" ca="1" si="39"/>
        <v/>
      </c>
      <c r="AC1572" s="26" t="str">
        <f ca="1">IFERROR(IFERROR(VLOOKUP($V1572,索引表!$L$7:$O$13,2,FALSE)*VLOOKUP(VLOOKUP($G1572,索引表!$R:$U,4,FALSE),索引表!$I$18:$L$30,2,FALSE)*VLOOKUP($U1572,索引表!E:F,2,FALSE),IF($U1572="小怪",0.738,"")),0)</f>
        <v/>
      </c>
      <c r="AD1572" s="26" t="str">
        <f ca="1">IFERROR(IFERROR(VLOOKUP($V1572,索引表!$L$7:$O$13,3,FALSE)*VLOOKUP(VLOOKUP($G1572,索引表!$R:$U,4,FALSE),索引表!$I$18:$L$30,3,FALSE)*VLOOKUP($U1572,索引表!G:H,2,FALSE)*0.3,IF($U1572="小怪",0.2,"")),0)</f>
        <v/>
      </c>
      <c r="AE1572" s="3" t="str">
        <f ca="1">IF(V1572="N08",索引表!$D$12,IFERROR(VLOOKUP(AM1572,索引表!$I$3:$J$5,2,FALSE)*VLOOKUP(AN1572,索引表!$L$7:$O$13,4,FALSE)*VLOOKUP(VLOOKUP(Y1572,索引表!$R:$U,4,FALSE),索引表!$I$18:$L$30,4,FALSE),IF(AN1572="小怪",1*3.45*0.9*0.9,"")))</f>
        <v/>
      </c>
    </row>
    <row r="1573" spans="1:31" x14ac:dyDescent="0.2">
      <c r="A1573" s="3" t="s">
        <v>1457</v>
      </c>
      <c r="B1573" s="3" t="str">
        <f t="shared" si="37"/>
        <v>P44</v>
      </c>
      <c r="C1573" s="3" t="s">
        <v>540</v>
      </c>
      <c r="D1573" s="3" t="s">
        <v>538</v>
      </c>
      <c r="E1573" t="str">
        <f t="shared" si="36"/>
        <v>M22P44U03N06</v>
      </c>
      <c r="F1573" s="26">
        <f ca="1">IFERROR(VLOOKUP(G1573,模型表!C:U,19,0),0)</f>
        <v>0</v>
      </c>
      <c r="H1573" s="26" t="str">
        <f ca="1">IFERROR(IF($F1573=0,"",(VLOOKUP(RIGHT(A1573,2)+0,难度表!B:F,3,FALSE)*K1573+N1573)),0)</f>
        <v/>
      </c>
      <c r="I1573" s="26" t="str">
        <f ca="1">IFERROR(IF($F1573=0,"",(VLOOKUP(RIGHT(B1573,2)+0,难度表!B:F,4,FALSE)*L1573+O1573)),0)</f>
        <v/>
      </c>
      <c r="J1573" s="26" t="str">
        <f ca="1">IFERROR(IF($F1573=0,"",(VLOOKUP(RIGHT(B1573,2)+0,难度表!B:F,5,FALSE)*M1573+P1573)),0)</f>
        <v/>
      </c>
      <c r="K1573" s="26" t="s">
        <v>1081</v>
      </c>
      <c r="L1573" s="26" t="s">
        <v>1081</v>
      </c>
      <c r="M1573" s="3" t="s">
        <v>1081</v>
      </c>
      <c r="N1573" s="26">
        <v>0</v>
      </c>
      <c r="O1573" s="26">
        <v>0</v>
      </c>
      <c r="P1573" s="26">
        <v>0</v>
      </c>
      <c r="Q1573" s="26">
        <v>0</v>
      </c>
      <c r="R1573" s="58" t="s">
        <v>545</v>
      </c>
      <c r="S1573" s="26">
        <v>1</v>
      </c>
      <c r="T1573" s="26">
        <v>0</v>
      </c>
      <c r="U1573" s="26">
        <f ca="1">IFERROR(VLOOKUP(G1573,模型表!$C:$T,18,FALSE),0)</f>
        <v>0</v>
      </c>
      <c r="V1573" s="26">
        <f>IFERROR(VLOOKUP(G1573,模型表!$C:$J,8,FALSE),0)</f>
        <v>0</v>
      </c>
      <c r="W1573" s="26" t="s">
        <v>1081</v>
      </c>
      <c r="X1573" s="26" t="s">
        <v>1097</v>
      </c>
      <c r="Y1573" s="26" t="str" cm="1">
        <f t="array" aca="1" ref="Y1573" ca="1">INDEX(E:E,SMALL(IF($F$2:$F$3000,ROW($2:$3000),4^8),ROW(A1572)))&amp;""</f>
        <v/>
      </c>
      <c r="Z1573" s="26" t="str">
        <f t="shared" ca="1" si="38"/>
        <v/>
      </c>
      <c r="AA1573" s="26" t="str">
        <f t="shared" ca="1" si="39"/>
        <v/>
      </c>
      <c r="AC1573" s="26" t="str">
        <f ca="1">IFERROR(IFERROR(VLOOKUP($V1573,索引表!$L$7:$O$13,2,FALSE)*VLOOKUP(VLOOKUP($G1573,索引表!$R:$U,4,FALSE),索引表!$I$18:$L$30,2,FALSE)*VLOOKUP($U1573,索引表!E:F,2,FALSE),IF($U1573="小怪",0.738,"")),0)</f>
        <v/>
      </c>
      <c r="AD1573" s="26" t="str">
        <f ca="1">IFERROR(IFERROR(VLOOKUP($V1573,索引表!$L$7:$O$13,3,FALSE)*VLOOKUP(VLOOKUP($G1573,索引表!$R:$U,4,FALSE),索引表!$I$18:$L$30,3,FALSE)*VLOOKUP($U1573,索引表!G:H,2,FALSE)*0.3,IF($U1573="小怪",0.2,"")),0)</f>
        <v/>
      </c>
      <c r="AE1573" s="3" t="str">
        <f ca="1">IF(V1573="N08",索引表!$D$12,IFERROR(VLOOKUP(AM1573,索引表!$I$3:$J$5,2,FALSE)*VLOOKUP(AN1573,索引表!$L$7:$O$13,4,FALSE)*VLOOKUP(VLOOKUP(Y1573,索引表!$R:$U,4,FALSE),索引表!$I$18:$L$30,4,FALSE),IF(AN1573="小怪",1*3.45*0.9*0.9,"")))</f>
        <v/>
      </c>
    </row>
    <row r="1574" spans="1:31" x14ac:dyDescent="0.2">
      <c r="A1574" s="3" t="s">
        <v>1457</v>
      </c>
      <c r="B1574" s="3" t="str">
        <f t="shared" si="37"/>
        <v>P44</v>
      </c>
      <c r="C1574" s="3" t="s">
        <v>540</v>
      </c>
      <c r="D1574" s="3" t="s">
        <v>542</v>
      </c>
      <c r="E1574" t="str">
        <f t="shared" si="36"/>
        <v>M22P44U03N07</v>
      </c>
      <c r="F1574" s="26">
        <f ca="1">IFERROR(VLOOKUP(G1574,模型表!C:U,19,0),0)</f>
        <v>0</v>
      </c>
      <c r="H1574" s="26" t="str">
        <f ca="1">IFERROR(IF($F1574=0,"",(VLOOKUP(RIGHT(A1574,2)+0,难度表!B:F,3,FALSE)*K1574+N1574)),0)</f>
        <v/>
      </c>
      <c r="I1574" s="26" t="str">
        <f ca="1">IFERROR(IF($F1574=0,"",(VLOOKUP(RIGHT(B1574,2)+0,难度表!B:F,4,FALSE)*L1574+O1574)),0)</f>
        <v/>
      </c>
      <c r="J1574" s="26" t="str">
        <f ca="1">IFERROR(IF($F1574=0,"",(VLOOKUP(RIGHT(B1574,2)+0,难度表!B:F,5,FALSE)*M1574+P1574)),0)</f>
        <v/>
      </c>
      <c r="K1574" s="26" t="s">
        <v>1081</v>
      </c>
      <c r="L1574" s="26" t="s">
        <v>1081</v>
      </c>
      <c r="M1574" s="3" t="s">
        <v>1081</v>
      </c>
      <c r="N1574" s="26">
        <v>0</v>
      </c>
      <c r="O1574" s="26">
        <v>0</v>
      </c>
      <c r="P1574" s="26">
        <v>0</v>
      </c>
      <c r="Q1574" s="26">
        <v>0</v>
      </c>
      <c r="R1574" s="58" t="s">
        <v>545</v>
      </c>
      <c r="S1574" s="26">
        <v>1</v>
      </c>
      <c r="T1574" s="26">
        <v>0</v>
      </c>
      <c r="U1574" s="26">
        <f ca="1">IFERROR(VLOOKUP(G1574,模型表!$C:$T,18,FALSE),0)</f>
        <v>0</v>
      </c>
      <c r="V1574" s="26">
        <f>IFERROR(VLOOKUP(G1574,模型表!$C:$J,8,FALSE),0)</f>
        <v>0</v>
      </c>
      <c r="W1574" s="26" t="s">
        <v>1081</v>
      </c>
      <c r="X1574" s="26" t="s">
        <v>1097</v>
      </c>
      <c r="Y1574" s="26" t="str" cm="1">
        <f t="array" aca="1" ref="Y1574" ca="1">INDEX(E:E,SMALL(IF($F$2:$F$3000,ROW($2:$3000),4^8),ROW(A1573)))&amp;""</f>
        <v/>
      </c>
      <c r="Z1574" s="26" t="str">
        <f t="shared" ca="1" si="38"/>
        <v/>
      </c>
      <c r="AA1574" s="26" t="str">
        <f t="shared" ca="1" si="39"/>
        <v/>
      </c>
      <c r="AC1574" s="26" t="str">
        <f ca="1">IFERROR(IFERROR(VLOOKUP($V1574,索引表!$L$7:$O$13,2,FALSE)*VLOOKUP(VLOOKUP($G1574,索引表!$R:$U,4,FALSE),索引表!$I$18:$L$30,2,FALSE)*VLOOKUP($U1574,索引表!E:F,2,FALSE),IF($U1574="小怪",0.738,"")),0)</f>
        <v/>
      </c>
      <c r="AD1574" s="26" t="str">
        <f ca="1">IFERROR(IFERROR(VLOOKUP($V1574,索引表!$L$7:$O$13,3,FALSE)*VLOOKUP(VLOOKUP($G1574,索引表!$R:$U,4,FALSE),索引表!$I$18:$L$30,3,FALSE)*VLOOKUP($U1574,索引表!G:H,2,FALSE)*0.3,IF($U1574="小怪",0.2,"")),0)</f>
        <v/>
      </c>
      <c r="AE1574" s="3" t="str">
        <f ca="1">IF(V1574="N08",索引表!$D$12,IFERROR(VLOOKUP(AM1574,索引表!$I$3:$J$5,2,FALSE)*VLOOKUP(AN1574,索引表!$L$7:$O$13,4,FALSE)*VLOOKUP(VLOOKUP(Y1574,索引表!$R:$U,4,FALSE),索引表!$I$18:$L$30,4,FALSE),IF(AN1574="小怪",1*3.45*0.9*0.9,"")))</f>
        <v/>
      </c>
    </row>
    <row r="1575" spans="1:31" x14ac:dyDescent="0.2">
      <c r="A1575" s="3" t="s">
        <v>1457</v>
      </c>
      <c r="B1575" s="3" t="str">
        <f t="shared" si="37"/>
        <v>P44</v>
      </c>
      <c r="C1575" s="3" t="s">
        <v>540</v>
      </c>
      <c r="D1575" s="3" t="s">
        <v>543</v>
      </c>
      <c r="E1575" t="str">
        <f t="shared" si="36"/>
        <v>M22P44U03N08</v>
      </c>
      <c r="F1575" s="26">
        <f ca="1">IFERROR(VLOOKUP(G1575,模型表!C:U,19,0),0)</f>
        <v>0</v>
      </c>
      <c r="H1575" s="26" t="str">
        <f ca="1">IFERROR(IF($F1575=0,"",(VLOOKUP(RIGHT(A1575,2)+0,难度表!B:F,3,FALSE)*K1575+N1575)),0)</f>
        <v/>
      </c>
      <c r="I1575" s="26" t="str">
        <f ca="1">IFERROR(IF($F1575=0,"",(VLOOKUP(RIGHT(B1575,2)+0,难度表!B:F,4,FALSE)*L1575+O1575)),0)</f>
        <v/>
      </c>
      <c r="J1575" s="26" t="str">
        <f ca="1">IFERROR(IF($F1575=0,"",(VLOOKUP(RIGHT(B1575,2)+0,难度表!B:F,5,FALSE)*M1575+P1575)),0)</f>
        <v/>
      </c>
      <c r="K1575" s="26" t="s">
        <v>1081</v>
      </c>
      <c r="L1575" s="26" t="s">
        <v>1081</v>
      </c>
      <c r="M1575" s="3"/>
      <c r="N1575" s="26">
        <v>0</v>
      </c>
      <c r="O1575" s="26">
        <v>0</v>
      </c>
      <c r="P1575" s="26">
        <v>0</v>
      </c>
      <c r="Q1575" s="26">
        <v>0</v>
      </c>
      <c r="R1575" s="59" t="s">
        <v>845</v>
      </c>
      <c r="S1575" s="26">
        <v>1</v>
      </c>
      <c r="T1575" s="26">
        <v>0</v>
      </c>
      <c r="U1575" s="26">
        <f ca="1">IFERROR(VLOOKUP(G1575,模型表!$C:$T,18,FALSE),0)</f>
        <v>0</v>
      </c>
      <c r="V1575" s="26">
        <f>IFERROR(VLOOKUP(G1575,模型表!$C:$J,8,FALSE),0)</f>
        <v>0</v>
      </c>
      <c r="W1575" s="26" t="s">
        <v>1081</v>
      </c>
      <c r="X1575" s="26" t="s">
        <v>1097</v>
      </c>
      <c r="Y1575" s="26" t="str" cm="1">
        <f t="array" aca="1" ref="Y1575" ca="1">INDEX(E:E,SMALL(IF($F$2:$F$3000,ROW($2:$3000),4^8),ROW(A1574)))&amp;""</f>
        <v/>
      </c>
      <c r="Z1575" s="26" t="str">
        <f t="shared" ca="1" si="38"/>
        <v/>
      </c>
      <c r="AA1575" s="26" t="str">
        <f t="shared" ca="1" si="39"/>
        <v/>
      </c>
      <c r="AC1575" s="26" t="str">
        <f ca="1">IFERROR(IFERROR(VLOOKUP($V1575,索引表!$L$7:$O$13,2,FALSE)*VLOOKUP(VLOOKUP($G1575,索引表!$R:$U,4,FALSE),索引表!$I$18:$L$30,2,FALSE)*VLOOKUP($U1575,索引表!E:F,2,FALSE),IF($U1575="小怪",0.738,"")),0)</f>
        <v/>
      </c>
      <c r="AD1575" s="26" t="str">
        <f ca="1">IFERROR(IFERROR(VLOOKUP($V1575,索引表!$L$7:$O$13,3,FALSE)*VLOOKUP(VLOOKUP($G1575,索引表!$R:$U,4,FALSE),索引表!$I$18:$L$30,3,FALSE)*VLOOKUP($U1575,索引表!G:H,2,FALSE)*0.3,IF($U1575="小怪",0.2,"")),0)</f>
        <v/>
      </c>
      <c r="AE1575" s="3"/>
    </row>
    <row r="1576" spans="1:31" x14ac:dyDescent="0.2">
      <c r="A1576" s="3" t="s">
        <v>1457</v>
      </c>
      <c r="B1576" s="3" t="str">
        <f t="shared" si="37"/>
        <v>P44</v>
      </c>
      <c r="C1576" s="3" t="s">
        <v>540</v>
      </c>
      <c r="D1576" s="3" t="s">
        <v>544</v>
      </c>
      <c r="E1576" t="str">
        <f t="shared" si="36"/>
        <v>M22P44U03N09</v>
      </c>
      <c r="F1576" s="26">
        <f ca="1">IFERROR(VLOOKUP(G1576,模型表!C:U,19,0),0)</f>
        <v>0</v>
      </c>
      <c r="H1576" s="26" t="str">
        <f ca="1">IFERROR(IF($F1576=0,"",(VLOOKUP(RIGHT(A1576,2)+0,难度表!B:F,3,FALSE)*K1576+N1576)),0)</f>
        <v/>
      </c>
      <c r="I1576" s="26" t="str">
        <f ca="1">IFERROR(IF($F1576=0,"",(VLOOKUP(RIGHT(B1576,2)+0,难度表!B:F,4,FALSE)*L1576+O1576)),0)</f>
        <v/>
      </c>
      <c r="J1576" s="26" t="str">
        <f ca="1">IFERROR(IF($F1576=0,"",(VLOOKUP(RIGHT(B1576,2)+0,难度表!B:F,5,FALSE)*M1576+P1576)),0)</f>
        <v/>
      </c>
      <c r="K1576" s="26" t="s">
        <v>1081</v>
      </c>
      <c r="L1576" s="26" t="s">
        <v>1081</v>
      </c>
      <c r="M1576" s="3" t="s">
        <v>1081</v>
      </c>
      <c r="N1576" s="26">
        <v>0</v>
      </c>
      <c r="O1576" s="26">
        <v>0</v>
      </c>
      <c r="P1576" s="26">
        <v>0</v>
      </c>
      <c r="Q1576" s="26">
        <v>0</v>
      </c>
      <c r="R1576" s="58" t="s">
        <v>545</v>
      </c>
      <c r="S1576" s="26">
        <v>1</v>
      </c>
      <c r="T1576" s="26">
        <v>0</v>
      </c>
      <c r="U1576" s="26">
        <f ca="1">IFERROR(VLOOKUP(G1576,模型表!$C:$T,18,FALSE),0)</f>
        <v>0</v>
      </c>
      <c r="V1576" s="26">
        <f>IFERROR(VLOOKUP(G1576,模型表!$C:$J,8,FALSE),0)</f>
        <v>0</v>
      </c>
      <c r="W1576" s="26" t="s">
        <v>1081</v>
      </c>
      <c r="X1576" s="26" t="s">
        <v>1097</v>
      </c>
      <c r="Y1576" s="26" t="str" cm="1">
        <f t="array" aca="1" ref="Y1576" ca="1">INDEX(E:E,SMALL(IF($F$2:$F$3000,ROW($2:$3000),4^8),ROW(A1575)))&amp;""</f>
        <v/>
      </c>
      <c r="Z1576" s="26" t="str">
        <f t="shared" ca="1" si="38"/>
        <v/>
      </c>
      <c r="AA1576" s="26" t="str">
        <f t="shared" ca="1" si="39"/>
        <v/>
      </c>
      <c r="AC1576" s="26" t="str">
        <f ca="1">IFERROR(IFERROR(VLOOKUP($V1576,索引表!$L$7:$O$13,2,FALSE)*VLOOKUP(VLOOKUP($G1576,索引表!$R:$U,4,FALSE),索引表!$I$18:$L$30,2,FALSE)*VLOOKUP($U1576,索引表!E:F,2,FALSE),IF($U1576="小怪",0.738,"")),0)</f>
        <v/>
      </c>
      <c r="AD1576" s="26" t="str">
        <f ca="1">IFERROR(IFERROR(VLOOKUP($V1576,索引表!$L$7:$O$13,3,FALSE)*VLOOKUP(VLOOKUP($G1576,索引表!$R:$U,4,FALSE),索引表!$I$18:$L$30,3,FALSE)*VLOOKUP($U1576,索引表!G:H,2,FALSE)*0.3,IF($U1576="小怪",0.2,"")),0)</f>
        <v/>
      </c>
      <c r="AE1576" s="3" t="str">
        <f ca="1">IF(V1576="N08",索引表!$D$12,IFERROR(VLOOKUP(AM1576,索引表!$I$3:$J$5,2,FALSE)*VLOOKUP(AN1576,索引表!$L$7:$O$13,4,FALSE)*VLOOKUP(VLOOKUP(Y1576,索引表!$R:$U,4,FALSE),索引表!$I$18:$L$30,4,FALSE),IF(AN1576="小怪",1*3.45*0.9*0.9,"")))</f>
        <v/>
      </c>
    </row>
    <row r="1577" spans="1:31" x14ac:dyDescent="0.2">
      <c r="A1577" s="3" t="s">
        <v>1457</v>
      </c>
      <c r="B1577" s="3" t="str">
        <f t="shared" si="37"/>
        <v>P44</v>
      </c>
      <c r="C1577" s="3" t="s">
        <v>541</v>
      </c>
      <c r="D1577" s="3" t="s">
        <v>533</v>
      </c>
      <c r="E1577" t="str">
        <f t="shared" si="36"/>
        <v>M22P44U04N01</v>
      </c>
      <c r="F1577" s="26">
        <f ca="1">IFERROR(VLOOKUP(G1577,模型表!C:U,19,0),0)</f>
        <v>0</v>
      </c>
      <c r="H1577" s="26" t="str">
        <f ca="1">IFERROR(IF($F1577=0,"",(VLOOKUP(RIGHT(A1577,2)+0,难度表!B:F,3,FALSE)*K1577+N1577)),0)</f>
        <v/>
      </c>
      <c r="I1577" s="26" t="str">
        <f ca="1">IFERROR(IF($F1577=0,"",(VLOOKUP(RIGHT(B1577,2)+0,难度表!B:F,4,FALSE)*L1577+O1577)),0)</f>
        <v/>
      </c>
      <c r="J1577" s="26" t="str">
        <f ca="1">IFERROR(IF($F1577=0,"",(VLOOKUP(RIGHT(B1577,2)+0,难度表!B:F,5,FALSE)*M1577+P1577)),0)</f>
        <v/>
      </c>
      <c r="K1577" s="26" t="s">
        <v>1081</v>
      </c>
      <c r="L1577" s="26" t="s">
        <v>1081</v>
      </c>
      <c r="M1577" s="3" t="s">
        <v>1081</v>
      </c>
      <c r="N1577" s="26">
        <v>0</v>
      </c>
      <c r="O1577" s="26">
        <v>0</v>
      </c>
      <c r="P1577" s="26">
        <v>0</v>
      </c>
      <c r="Q1577" s="26">
        <v>0</v>
      </c>
      <c r="R1577" s="58" t="s">
        <v>545</v>
      </c>
      <c r="S1577" s="26">
        <v>1</v>
      </c>
      <c r="T1577" s="26">
        <v>0</v>
      </c>
      <c r="U1577" s="26">
        <f ca="1">IFERROR(VLOOKUP(G1577,模型表!$C:$T,18,FALSE),0)</f>
        <v>0</v>
      </c>
      <c r="V1577" s="26">
        <f>IFERROR(VLOOKUP(G1577,模型表!$C:$J,8,FALSE),0)</f>
        <v>0</v>
      </c>
      <c r="W1577" s="26" t="s">
        <v>1081</v>
      </c>
      <c r="X1577" s="26" t="s">
        <v>1097</v>
      </c>
      <c r="Y1577" s="26" t="str" cm="1">
        <f t="array" aca="1" ref="Y1577" ca="1">INDEX(E:E,SMALL(IF($F$2:$F$3000,ROW($2:$3000),4^8),ROW(A1576)))&amp;""</f>
        <v/>
      </c>
      <c r="Z1577" s="26" t="str">
        <f t="shared" ca="1" si="38"/>
        <v/>
      </c>
      <c r="AA1577" s="26" t="str">
        <f t="shared" ca="1" si="39"/>
        <v/>
      </c>
      <c r="AC1577" s="26" t="str">
        <f ca="1">IFERROR(IFERROR(VLOOKUP($V1577,索引表!$L$7:$O$13,2,FALSE)*VLOOKUP(VLOOKUP($G1577,索引表!$R:$U,4,FALSE),索引表!$I$18:$L$30,2,FALSE)*VLOOKUP($U1577,索引表!E:F,2,FALSE),IF($U1577="小怪",0.738,"")),0)</f>
        <v/>
      </c>
      <c r="AD1577" s="26" t="str">
        <f ca="1">IFERROR(IFERROR(VLOOKUP($V1577,索引表!$L$7:$O$13,3,FALSE)*VLOOKUP(VLOOKUP($G1577,索引表!$R:$U,4,FALSE),索引表!$I$18:$L$30,3,FALSE)*VLOOKUP($U1577,索引表!G:H,2,FALSE)*0.3,IF($U1577="小怪",0.2,"")),0)</f>
        <v/>
      </c>
      <c r="AE1577" s="3" t="str">
        <f ca="1">IF(V1577="N08",索引表!$D$12,IFERROR(VLOOKUP(AM1577,索引表!$I$3:$J$5,2,FALSE)*VLOOKUP(AN1577,索引表!$L$7:$O$13,4,FALSE)*VLOOKUP(VLOOKUP(Y1577,索引表!$R:$U,4,FALSE),索引表!$I$18:$L$30,4,FALSE),IF(AN1577="小怪",1*3.45*0.9*0.9,"")))</f>
        <v/>
      </c>
    </row>
    <row r="1578" spans="1:31" x14ac:dyDescent="0.2">
      <c r="A1578" s="3" t="s">
        <v>1457</v>
      </c>
      <c r="B1578" s="3" t="str">
        <f t="shared" si="37"/>
        <v>P44</v>
      </c>
      <c r="C1578" s="3" t="s">
        <v>541</v>
      </c>
      <c r="D1578" s="3" t="s">
        <v>534</v>
      </c>
      <c r="E1578" t="str">
        <f t="shared" si="36"/>
        <v>M22P44U04N02</v>
      </c>
      <c r="F1578" s="26">
        <f ca="1">IFERROR(VLOOKUP(G1578,模型表!C:U,19,0),0)</f>
        <v>0</v>
      </c>
      <c r="H1578" s="26" t="str">
        <f ca="1">IFERROR(IF($F1578=0,"",(VLOOKUP(RIGHT(A1578,2)+0,难度表!B:F,3,FALSE)*K1578+N1578)),0)</f>
        <v/>
      </c>
      <c r="I1578" s="26" t="str">
        <f ca="1">IFERROR(IF($F1578=0,"",(VLOOKUP(RIGHT(B1578,2)+0,难度表!B:F,4,FALSE)*L1578+O1578)),0)</f>
        <v/>
      </c>
      <c r="J1578" s="26" t="str">
        <f ca="1">IFERROR(IF($F1578=0,"",(VLOOKUP(RIGHT(B1578,2)+0,难度表!B:F,5,FALSE)*M1578+P1578)),0)</f>
        <v/>
      </c>
      <c r="K1578" s="26" t="s">
        <v>1081</v>
      </c>
      <c r="L1578" s="26" t="s">
        <v>1081</v>
      </c>
      <c r="M1578" s="3" t="s">
        <v>1081</v>
      </c>
      <c r="N1578" s="26">
        <v>0</v>
      </c>
      <c r="O1578" s="26">
        <v>0</v>
      </c>
      <c r="P1578" s="26">
        <v>0</v>
      </c>
      <c r="Q1578" s="26">
        <v>0</v>
      </c>
      <c r="R1578" s="58" t="s">
        <v>545</v>
      </c>
      <c r="S1578" s="26">
        <v>1</v>
      </c>
      <c r="T1578" s="26">
        <v>0</v>
      </c>
      <c r="U1578" s="26">
        <f ca="1">IFERROR(VLOOKUP(G1578,模型表!$C:$T,18,FALSE),0)</f>
        <v>0</v>
      </c>
      <c r="V1578" s="26">
        <f>IFERROR(VLOOKUP(G1578,模型表!$C:$J,8,FALSE),0)</f>
        <v>0</v>
      </c>
      <c r="W1578" s="26" t="s">
        <v>1081</v>
      </c>
      <c r="X1578" s="26" t="s">
        <v>1097</v>
      </c>
      <c r="Y1578" s="26" t="str" cm="1">
        <f t="array" aca="1" ref="Y1578" ca="1">INDEX(E:E,SMALL(IF($F$2:$F$3000,ROW($2:$3000),4^8),ROW(A1577)))&amp;""</f>
        <v/>
      </c>
      <c r="Z1578" s="26" t="str">
        <f t="shared" ca="1" si="38"/>
        <v/>
      </c>
      <c r="AA1578" s="26" t="str">
        <f t="shared" ca="1" si="39"/>
        <v/>
      </c>
      <c r="AC1578" s="26" t="str">
        <f ca="1">IFERROR(IFERROR(VLOOKUP($V1578,索引表!$L$7:$O$13,2,FALSE)*VLOOKUP(VLOOKUP($G1578,索引表!$R:$U,4,FALSE),索引表!$I$18:$L$30,2,FALSE)*VLOOKUP($U1578,索引表!E:F,2,FALSE),IF($U1578="小怪",0.738,"")),0)</f>
        <v/>
      </c>
      <c r="AD1578" s="26" t="str">
        <f ca="1">IFERROR(IFERROR(VLOOKUP($V1578,索引表!$L$7:$O$13,3,FALSE)*VLOOKUP(VLOOKUP($G1578,索引表!$R:$U,4,FALSE),索引表!$I$18:$L$30,3,FALSE)*VLOOKUP($U1578,索引表!G:H,2,FALSE)*0.3,IF($U1578="小怪",0.2,"")),0)</f>
        <v/>
      </c>
      <c r="AE1578" s="3" t="str">
        <f ca="1">IF(V1578="N08",索引表!$D$12,IFERROR(VLOOKUP(AM1578,索引表!$I$3:$J$5,2,FALSE)*VLOOKUP(AN1578,索引表!$L$7:$O$13,4,FALSE)*VLOOKUP(VLOOKUP(Y1578,索引表!$R:$U,4,FALSE),索引表!$I$18:$L$30,4,FALSE),IF(AN1578="小怪",1*3.45*0.9*0.9,"")))</f>
        <v/>
      </c>
    </row>
    <row r="1579" spans="1:31" x14ac:dyDescent="0.2">
      <c r="A1579" s="3" t="s">
        <v>1457</v>
      </c>
      <c r="B1579" s="3" t="str">
        <f t="shared" si="37"/>
        <v>P44</v>
      </c>
      <c r="C1579" s="3" t="s">
        <v>541</v>
      </c>
      <c r="D1579" s="3" t="s">
        <v>535</v>
      </c>
      <c r="E1579" t="str">
        <f t="shared" si="36"/>
        <v>M22P44U04N03</v>
      </c>
      <c r="F1579" s="26">
        <f ca="1">IFERROR(VLOOKUP(G1579,模型表!C:U,19,0),0)</f>
        <v>0</v>
      </c>
      <c r="H1579" s="26" t="str">
        <f ca="1">IFERROR(IF($F1579=0,"",(VLOOKUP(RIGHT(A1579,2)+0,难度表!B:F,3,FALSE)*K1579+N1579)),0)</f>
        <v/>
      </c>
      <c r="I1579" s="26" t="str">
        <f ca="1">IFERROR(IF($F1579=0,"",(VLOOKUP(RIGHT(B1579,2)+0,难度表!B:F,4,FALSE)*L1579+O1579)),0)</f>
        <v/>
      </c>
      <c r="J1579" s="26" t="str">
        <f ca="1">IFERROR(IF($F1579=0,"",(VLOOKUP(RIGHT(B1579,2)+0,难度表!B:F,5,FALSE)*M1579+P1579)),0)</f>
        <v/>
      </c>
      <c r="K1579" s="26" t="s">
        <v>1081</v>
      </c>
      <c r="L1579" s="26" t="s">
        <v>1081</v>
      </c>
      <c r="M1579" s="3" t="s">
        <v>1081</v>
      </c>
      <c r="N1579" s="26">
        <v>0</v>
      </c>
      <c r="O1579" s="26">
        <v>0</v>
      </c>
      <c r="P1579" s="26">
        <v>0</v>
      </c>
      <c r="Q1579" s="26">
        <v>0</v>
      </c>
      <c r="R1579" s="58" t="s">
        <v>545</v>
      </c>
      <c r="S1579" s="26">
        <v>1</v>
      </c>
      <c r="T1579" s="26">
        <v>0</v>
      </c>
      <c r="U1579" s="26">
        <f ca="1">IFERROR(VLOOKUP(G1579,模型表!$C:$T,18,FALSE),0)</f>
        <v>0</v>
      </c>
      <c r="V1579" s="26">
        <f>IFERROR(VLOOKUP(G1579,模型表!$C:$J,8,FALSE),0)</f>
        <v>0</v>
      </c>
      <c r="W1579" s="26" t="s">
        <v>1081</v>
      </c>
      <c r="X1579" s="26" t="s">
        <v>1097</v>
      </c>
      <c r="Y1579" s="26" t="str" cm="1">
        <f t="array" aca="1" ref="Y1579" ca="1">INDEX(E:E,SMALL(IF($F$2:$F$3000,ROW($2:$3000),4^8),ROW(A1578)))&amp;""</f>
        <v/>
      </c>
      <c r="Z1579" s="26" t="str">
        <f t="shared" ca="1" si="38"/>
        <v/>
      </c>
      <c r="AA1579" s="26" t="str">
        <f t="shared" ca="1" si="39"/>
        <v/>
      </c>
      <c r="AC1579" s="26" t="str">
        <f ca="1">IFERROR(IFERROR(VLOOKUP($V1579,索引表!$L$7:$O$13,2,FALSE)*VLOOKUP(VLOOKUP($G1579,索引表!$R:$U,4,FALSE),索引表!$I$18:$L$30,2,FALSE)*VLOOKUP($U1579,索引表!E:F,2,FALSE),IF($U1579="小怪",0.738,"")),0)</f>
        <v/>
      </c>
      <c r="AD1579" s="26" t="str">
        <f ca="1">IFERROR(IFERROR(VLOOKUP($V1579,索引表!$L$7:$O$13,3,FALSE)*VLOOKUP(VLOOKUP($G1579,索引表!$R:$U,4,FALSE),索引表!$I$18:$L$30,3,FALSE)*VLOOKUP($U1579,索引表!G:H,2,FALSE)*0.3,IF($U1579="小怪",0.2,"")),0)</f>
        <v/>
      </c>
      <c r="AE1579" s="3" t="str">
        <f ca="1">IF(V1579="N08",索引表!$D$12,IFERROR(VLOOKUP(AM1579,索引表!$I$3:$J$5,2,FALSE)*VLOOKUP(AN1579,索引表!$L$7:$O$13,4,FALSE)*VLOOKUP(VLOOKUP(Y1579,索引表!$R:$U,4,FALSE),索引表!$I$18:$L$30,4,FALSE),IF(AN1579="小怪",1*3.45*0.9*0.9,"")))</f>
        <v/>
      </c>
    </row>
    <row r="1580" spans="1:31" x14ac:dyDescent="0.2">
      <c r="A1580" s="3" t="s">
        <v>1457</v>
      </c>
      <c r="B1580" s="3" t="str">
        <f t="shared" si="37"/>
        <v>P44</v>
      </c>
      <c r="C1580" s="3" t="s">
        <v>1454</v>
      </c>
      <c r="D1580" s="3" t="s">
        <v>536</v>
      </c>
      <c r="E1580" t="str">
        <f t="shared" si="36"/>
        <v>M22P44U04N04</v>
      </c>
      <c r="F1580" s="26">
        <f ca="1">IFERROR(VLOOKUP(G1580,模型表!C:U,19,0),0)</f>
        <v>0</v>
      </c>
      <c r="H1580" s="26" t="str">
        <f ca="1">IFERROR(IF($F1580=0,"",(VLOOKUP(RIGHT(A1580,2)+0,难度表!B:F,3,FALSE)*K1580+N1580)),0)</f>
        <v/>
      </c>
      <c r="I1580" s="26" t="str">
        <f ca="1">IFERROR(IF($F1580=0,"",(VLOOKUP(RIGHT(B1580,2)+0,难度表!B:F,4,FALSE)*L1580+O1580)),0)</f>
        <v/>
      </c>
      <c r="J1580" s="26" t="str">
        <f ca="1">IFERROR(IF($F1580=0,"",(VLOOKUP(RIGHT(B1580,2)+0,难度表!B:F,5,FALSE)*M1580+P1580)),0)</f>
        <v/>
      </c>
      <c r="K1580" s="26" t="s">
        <v>1081</v>
      </c>
      <c r="L1580" s="26" t="s">
        <v>1081</v>
      </c>
      <c r="M1580" s="3" t="s">
        <v>1081</v>
      </c>
      <c r="N1580" s="26">
        <v>0</v>
      </c>
      <c r="O1580" s="26">
        <v>0</v>
      </c>
      <c r="P1580" s="26">
        <v>0</v>
      </c>
      <c r="Q1580" s="26">
        <v>0</v>
      </c>
      <c r="R1580" s="58" t="s">
        <v>545</v>
      </c>
      <c r="S1580" s="26">
        <v>1</v>
      </c>
      <c r="T1580" s="26">
        <v>0</v>
      </c>
      <c r="U1580" s="26">
        <f ca="1">IFERROR(VLOOKUP(G1580,模型表!$C:$T,18,FALSE),0)</f>
        <v>0</v>
      </c>
      <c r="V1580" s="26">
        <f>IFERROR(VLOOKUP(G1580,模型表!$C:$J,8,FALSE),0)</f>
        <v>0</v>
      </c>
      <c r="W1580" s="26" t="s">
        <v>1081</v>
      </c>
      <c r="X1580" s="26" t="s">
        <v>1097</v>
      </c>
      <c r="Y1580" s="26" t="str" cm="1">
        <f t="array" aca="1" ref="Y1580" ca="1">INDEX(E:E,SMALL(IF($F$2:$F$3000,ROW($2:$3000),4^8),ROW(A1579)))&amp;""</f>
        <v/>
      </c>
      <c r="Z1580" s="26" t="str">
        <f t="shared" ca="1" si="38"/>
        <v/>
      </c>
      <c r="AA1580" s="26" t="str">
        <f t="shared" ca="1" si="39"/>
        <v/>
      </c>
      <c r="AC1580" s="26" t="str">
        <f ca="1">IFERROR(IFERROR(VLOOKUP($V1580,索引表!$L$7:$O$13,2,FALSE)*VLOOKUP(VLOOKUP($G1580,索引表!$R:$U,4,FALSE),索引表!$I$18:$L$30,2,FALSE)*VLOOKUP($U1580,索引表!E:F,2,FALSE),IF($U1580="小怪",0.738,"")),0)</f>
        <v/>
      </c>
      <c r="AD1580" s="26" t="str">
        <f ca="1">IFERROR(IFERROR(VLOOKUP($V1580,索引表!$L$7:$O$13,3,FALSE)*VLOOKUP(VLOOKUP($G1580,索引表!$R:$U,4,FALSE),索引表!$I$18:$L$30,3,FALSE)*VLOOKUP($U1580,索引表!G:H,2,FALSE)*0.3,IF($U1580="小怪",0.2,"")),0)</f>
        <v/>
      </c>
      <c r="AE1580" s="3" t="str">
        <f ca="1">IF(V1580="N08",索引表!$D$12,IFERROR(VLOOKUP(AM1580,索引表!$I$3:$J$5,2,FALSE)*VLOOKUP(AN1580,索引表!$L$7:$O$13,4,FALSE)*VLOOKUP(VLOOKUP(Y1580,索引表!$R:$U,4,FALSE),索引表!$I$18:$L$30,4,FALSE),IF(AN1580="小怪",1*3.45*0.9*0.9,"")))</f>
        <v/>
      </c>
    </row>
    <row r="1581" spans="1:31" x14ac:dyDescent="0.2">
      <c r="A1581" s="3" t="s">
        <v>1457</v>
      </c>
      <c r="B1581" s="3" t="str">
        <f t="shared" si="37"/>
        <v>P44</v>
      </c>
      <c r="C1581" s="3" t="s">
        <v>1454</v>
      </c>
      <c r="D1581" s="3" t="s">
        <v>537</v>
      </c>
      <c r="E1581" t="str">
        <f t="shared" si="36"/>
        <v>M22P44U04N05</v>
      </c>
      <c r="F1581" s="26">
        <f ca="1">IFERROR(VLOOKUP(G1581,模型表!C:U,19,0),0)</f>
        <v>0</v>
      </c>
      <c r="H1581" s="26" t="str">
        <f ca="1">IFERROR(IF($F1581=0,"",(VLOOKUP(RIGHT(A1581,2)+0,难度表!B:F,3,FALSE)*K1581+N1581)),0)</f>
        <v/>
      </c>
      <c r="I1581" s="26" t="str">
        <f ca="1">IFERROR(IF($F1581=0,"",(VLOOKUP(RIGHT(B1581,2)+0,难度表!B:F,4,FALSE)*L1581+O1581)),0)</f>
        <v/>
      </c>
      <c r="J1581" s="26" t="str">
        <f ca="1">IFERROR(IF($F1581=0,"",(VLOOKUP(RIGHT(B1581,2)+0,难度表!B:F,5,FALSE)*M1581+P1581)),0)</f>
        <v/>
      </c>
      <c r="K1581" s="26" t="s">
        <v>1081</v>
      </c>
      <c r="L1581" s="26" t="s">
        <v>1081</v>
      </c>
      <c r="M1581" s="3" t="s">
        <v>1081</v>
      </c>
      <c r="N1581" s="26">
        <v>0</v>
      </c>
      <c r="O1581" s="26">
        <v>0</v>
      </c>
      <c r="P1581" s="26">
        <v>0</v>
      </c>
      <c r="Q1581" s="26">
        <v>0</v>
      </c>
      <c r="R1581" s="58" t="s">
        <v>545</v>
      </c>
      <c r="S1581" s="26">
        <v>1</v>
      </c>
      <c r="T1581" s="26">
        <v>0</v>
      </c>
      <c r="U1581" s="26">
        <f ca="1">IFERROR(VLOOKUP(G1581,模型表!$C:$T,18,FALSE),0)</f>
        <v>0</v>
      </c>
      <c r="V1581" s="26">
        <f>IFERROR(VLOOKUP(G1581,模型表!$C:$J,8,FALSE),0)</f>
        <v>0</v>
      </c>
      <c r="W1581" s="26" t="s">
        <v>1081</v>
      </c>
      <c r="X1581" s="26" t="s">
        <v>1097</v>
      </c>
      <c r="Y1581" s="26" t="str" cm="1">
        <f t="array" aca="1" ref="Y1581" ca="1">INDEX(E:E,SMALL(IF($F$2:$F$3000,ROW($2:$3000),4^8),ROW(A1580)))&amp;""</f>
        <v/>
      </c>
      <c r="Z1581" s="26" t="str">
        <f t="shared" ca="1" si="38"/>
        <v/>
      </c>
      <c r="AA1581" s="26" t="str">
        <f t="shared" ca="1" si="39"/>
        <v/>
      </c>
      <c r="AC1581" s="26" t="str">
        <f ca="1">IFERROR(IFERROR(VLOOKUP($V1581,索引表!$L$7:$O$13,2,FALSE)*VLOOKUP(VLOOKUP($G1581,索引表!$R:$U,4,FALSE),索引表!$I$18:$L$30,2,FALSE)*VLOOKUP($U1581,索引表!E:F,2,FALSE),IF($U1581="小怪",0.738,"")),0)</f>
        <v/>
      </c>
      <c r="AD1581" s="26" t="str">
        <f ca="1">IFERROR(IFERROR(VLOOKUP($V1581,索引表!$L$7:$O$13,3,FALSE)*VLOOKUP(VLOOKUP($G1581,索引表!$R:$U,4,FALSE),索引表!$I$18:$L$30,3,FALSE)*VLOOKUP($U1581,索引表!G:H,2,FALSE)*0.3,IF($U1581="小怪",0.2,"")),0)</f>
        <v/>
      </c>
      <c r="AE1581" s="3" t="str">
        <f ca="1">IF(V1581="N08",索引表!$D$12,IFERROR(VLOOKUP(AM1581,索引表!$I$3:$J$5,2,FALSE)*VLOOKUP(AN1581,索引表!$L$7:$O$13,4,FALSE)*VLOOKUP(VLOOKUP(Y1581,索引表!$R:$U,4,FALSE),索引表!$I$18:$L$30,4,FALSE),IF(AN1581="小怪",1*3.45*0.9*0.9,"")))</f>
        <v/>
      </c>
    </row>
    <row r="1582" spans="1:31" x14ac:dyDescent="0.2">
      <c r="A1582" s="3" t="s">
        <v>1457</v>
      </c>
      <c r="B1582" s="3" t="str">
        <f t="shared" si="37"/>
        <v>P44</v>
      </c>
      <c r="C1582" s="3" t="s">
        <v>1454</v>
      </c>
      <c r="D1582" s="3" t="s">
        <v>538</v>
      </c>
      <c r="E1582" t="str">
        <f t="shared" si="36"/>
        <v>M22P44U04N06</v>
      </c>
      <c r="F1582" s="26">
        <f ca="1">IFERROR(VLOOKUP(G1582,模型表!C:U,19,0),0)</f>
        <v>0</v>
      </c>
      <c r="H1582" s="26" t="str">
        <f ca="1">IFERROR(IF($F1582=0,"",(VLOOKUP(RIGHT(A1582,2)+0,难度表!B:F,3,FALSE)*K1582+N1582)),0)</f>
        <v/>
      </c>
      <c r="I1582" s="26" t="str">
        <f ca="1">IFERROR(IF($F1582=0,"",(VLOOKUP(RIGHT(B1582,2)+0,难度表!B:F,4,FALSE)*L1582+O1582)),0)</f>
        <v/>
      </c>
      <c r="J1582" s="26" t="str">
        <f ca="1">IFERROR(IF($F1582=0,"",(VLOOKUP(RIGHT(B1582,2)+0,难度表!B:F,5,FALSE)*M1582+P1582)),0)</f>
        <v/>
      </c>
      <c r="K1582" s="26" t="s">
        <v>1081</v>
      </c>
      <c r="L1582" s="26" t="s">
        <v>1081</v>
      </c>
      <c r="M1582" s="3" t="s">
        <v>1081</v>
      </c>
      <c r="N1582" s="26">
        <v>0</v>
      </c>
      <c r="O1582" s="26">
        <v>0</v>
      </c>
      <c r="P1582" s="26">
        <v>0</v>
      </c>
      <c r="Q1582" s="26">
        <v>0</v>
      </c>
      <c r="R1582" s="58" t="s">
        <v>545</v>
      </c>
      <c r="S1582" s="26">
        <v>1</v>
      </c>
      <c r="T1582" s="26">
        <v>0</v>
      </c>
      <c r="U1582" s="26">
        <f ca="1">IFERROR(VLOOKUP(G1582,模型表!$C:$T,18,FALSE),0)</f>
        <v>0</v>
      </c>
      <c r="V1582" s="26">
        <f>IFERROR(VLOOKUP(G1582,模型表!$C:$J,8,FALSE),0)</f>
        <v>0</v>
      </c>
      <c r="W1582" s="26" t="s">
        <v>1081</v>
      </c>
      <c r="X1582" s="26" t="s">
        <v>1097</v>
      </c>
      <c r="Y1582" s="26" t="str" cm="1">
        <f t="array" aca="1" ref="Y1582" ca="1">INDEX(E:E,SMALL(IF($F$2:$F$3000,ROW($2:$3000),4^8),ROW(A1581)))&amp;""</f>
        <v/>
      </c>
      <c r="Z1582" s="26" t="str">
        <f t="shared" ca="1" si="38"/>
        <v/>
      </c>
      <c r="AA1582" s="26" t="str">
        <f t="shared" ca="1" si="39"/>
        <v/>
      </c>
      <c r="AC1582" s="26" t="str">
        <f ca="1">IFERROR(IFERROR(VLOOKUP($V1582,索引表!$L$7:$O$13,2,FALSE)*VLOOKUP(VLOOKUP($G1582,索引表!$R:$U,4,FALSE),索引表!$I$18:$L$30,2,FALSE)*VLOOKUP($U1582,索引表!E:F,2,FALSE),IF($U1582="小怪",0.738,"")),0)</f>
        <v/>
      </c>
      <c r="AD1582" s="26" t="str">
        <f ca="1">IFERROR(IFERROR(VLOOKUP($V1582,索引表!$L$7:$O$13,3,FALSE)*VLOOKUP(VLOOKUP($G1582,索引表!$R:$U,4,FALSE),索引表!$I$18:$L$30,3,FALSE)*VLOOKUP($U1582,索引表!G:H,2,FALSE)*0.3,IF($U1582="小怪",0.2,"")),0)</f>
        <v/>
      </c>
      <c r="AE1582" s="3" t="str">
        <f ca="1">IF(V1582="N08",索引表!$D$12,IFERROR(VLOOKUP(AM1582,索引表!$I$3:$J$5,2,FALSE)*VLOOKUP(AN1582,索引表!$L$7:$O$13,4,FALSE)*VLOOKUP(VLOOKUP(Y1582,索引表!$R:$U,4,FALSE),索引表!$I$18:$L$30,4,FALSE),IF(AN1582="小怪",1*3.45*0.9*0.9,"")))</f>
        <v/>
      </c>
    </row>
    <row r="1583" spans="1:31" x14ac:dyDescent="0.2">
      <c r="A1583" s="3" t="s">
        <v>1457</v>
      </c>
      <c r="B1583" s="3" t="str">
        <f t="shared" si="37"/>
        <v>P44</v>
      </c>
      <c r="C1583" s="3" t="s">
        <v>1454</v>
      </c>
      <c r="D1583" s="3" t="s">
        <v>542</v>
      </c>
      <c r="E1583" t="str">
        <f t="shared" si="36"/>
        <v>M22P44U04N07</v>
      </c>
      <c r="F1583" s="26">
        <f ca="1">IFERROR(VLOOKUP(G1583,模型表!C:U,19,0),0)</f>
        <v>0</v>
      </c>
      <c r="H1583" s="26" t="str">
        <f ca="1">IFERROR(IF($F1583=0,"",(VLOOKUP(RIGHT(A1583,2)+0,难度表!B:F,3,FALSE)*K1583+N1583)),0)</f>
        <v/>
      </c>
      <c r="I1583" s="26" t="str">
        <f ca="1">IFERROR(IF($F1583=0,"",(VLOOKUP(RIGHT(B1583,2)+0,难度表!B:F,4,FALSE)*L1583+O1583)),0)</f>
        <v/>
      </c>
      <c r="J1583" s="26" t="str">
        <f ca="1">IFERROR(IF($F1583=0,"",(VLOOKUP(RIGHT(B1583,2)+0,难度表!B:F,5,FALSE)*M1583+P1583)),0)</f>
        <v/>
      </c>
      <c r="K1583" s="26" t="s">
        <v>1081</v>
      </c>
      <c r="L1583" s="26" t="s">
        <v>1081</v>
      </c>
      <c r="M1583" s="3" t="s">
        <v>1081</v>
      </c>
      <c r="N1583" s="26">
        <v>0</v>
      </c>
      <c r="O1583" s="26">
        <v>0</v>
      </c>
      <c r="P1583" s="26">
        <v>0</v>
      </c>
      <c r="Q1583" s="26">
        <v>0</v>
      </c>
      <c r="R1583" s="58" t="s">
        <v>545</v>
      </c>
      <c r="S1583" s="26">
        <v>1</v>
      </c>
      <c r="T1583" s="26">
        <v>0</v>
      </c>
      <c r="U1583" s="26">
        <f ca="1">IFERROR(VLOOKUP(G1583,模型表!$C:$T,18,FALSE),0)</f>
        <v>0</v>
      </c>
      <c r="V1583" s="26">
        <f>IFERROR(VLOOKUP(G1583,模型表!$C:$J,8,FALSE),0)</f>
        <v>0</v>
      </c>
      <c r="W1583" s="26" t="s">
        <v>1081</v>
      </c>
      <c r="X1583" s="26" t="s">
        <v>1097</v>
      </c>
      <c r="Y1583" s="26" t="str" cm="1">
        <f t="array" aca="1" ref="Y1583" ca="1">INDEX(E:E,SMALL(IF($F$2:$F$3000,ROW($2:$3000),4^8),ROW(A1582)))&amp;""</f>
        <v/>
      </c>
      <c r="Z1583" s="26" t="str">
        <f t="shared" ca="1" si="38"/>
        <v/>
      </c>
      <c r="AA1583" s="26" t="str">
        <f t="shared" ca="1" si="39"/>
        <v/>
      </c>
      <c r="AC1583" s="26" t="str">
        <f ca="1">IFERROR(IFERROR(VLOOKUP($V1583,索引表!$L$7:$O$13,2,FALSE)*VLOOKUP(VLOOKUP($G1583,索引表!$R:$U,4,FALSE),索引表!$I$18:$L$30,2,FALSE)*VLOOKUP($U1583,索引表!E:F,2,FALSE),IF($U1583="小怪",0.738,"")),0)</f>
        <v/>
      </c>
      <c r="AD1583" s="26" t="str">
        <f ca="1">IFERROR(IFERROR(VLOOKUP($V1583,索引表!$L$7:$O$13,3,FALSE)*VLOOKUP(VLOOKUP($G1583,索引表!$R:$U,4,FALSE),索引表!$I$18:$L$30,3,FALSE)*VLOOKUP($U1583,索引表!G:H,2,FALSE)*0.3,IF($U1583="小怪",0.2,"")),0)</f>
        <v/>
      </c>
      <c r="AE1583" s="3" t="str">
        <f ca="1">IF(V1583="N08",索引表!$D$12,IFERROR(VLOOKUP(AM1583,索引表!$I$3:$J$5,2,FALSE)*VLOOKUP(AN1583,索引表!$L$7:$O$13,4,FALSE)*VLOOKUP(VLOOKUP(Y1583,索引表!$R:$U,4,FALSE),索引表!$I$18:$L$30,4,FALSE),IF(AN1583="小怪",1*3.45*0.9*0.9,"")))</f>
        <v/>
      </c>
    </row>
    <row r="1584" spans="1:31" x14ac:dyDescent="0.2">
      <c r="A1584" s="3" t="s">
        <v>1457</v>
      </c>
      <c r="B1584" s="3" t="str">
        <f t="shared" si="37"/>
        <v>P44</v>
      </c>
      <c r="C1584" s="3" t="s">
        <v>1454</v>
      </c>
      <c r="D1584" s="3" t="s">
        <v>543</v>
      </c>
      <c r="E1584" t="str">
        <f t="shared" si="36"/>
        <v>M22P44U04N08</v>
      </c>
      <c r="F1584" s="26">
        <f ca="1">IFERROR(VLOOKUP(G1584,模型表!C:U,19,0),0)</f>
        <v>0</v>
      </c>
      <c r="H1584" s="26" t="str">
        <f ca="1">IFERROR(IF($F1584=0,"",(VLOOKUP(RIGHT(A1584,2)+0,难度表!B:F,3,FALSE)*K1584+N1584)),0)</f>
        <v/>
      </c>
      <c r="I1584" s="26" t="str">
        <f ca="1">IFERROR(IF($F1584=0,"",(VLOOKUP(RIGHT(B1584,2)+0,难度表!B:F,4,FALSE)*L1584+O1584)),0)</f>
        <v/>
      </c>
      <c r="J1584" s="26" t="str">
        <f ca="1">IFERROR(IF($F1584=0,"",(VLOOKUP(RIGHT(B1584,2)+0,难度表!B:F,5,FALSE)*M1584+P1584)),0)</f>
        <v/>
      </c>
      <c r="K1584" s="26" t="s">
        <v>1081</v>
      </c>
      <c r="L1584" s="26" t="s">
        <v>1081</v>
      </c>
      <c r="M1584" s="3"/>
      <c r="N1584" s="26">
        <v>0</v>
      </c>
      <c r="O1584" s="26">
        <v>0</v>
      </c>
      <c r="P1584" s="26">
        <v>0</v>
      </c>
      <c r="Q1584" s="26">
        <v>0</v>
      </c>
      <c r="R1584" s="59" t="s">
        <v>845</v>
      </c>
      <c r="S1584" s="26">
        <v>1</v>
      </c>
      <c r="T1584" s="26">
        <v>0</v>
      </c>
      <c r="U1584" s="26">
        <f ca="1">IFERROR(VLOOKUP(G1584,模型表!$C:$T,18,FALSE),0)</f>
        <v>0</v>
      </c>
      <c r="V1584" s="26">
        <f>IFERROR(VLOOKUP(G1584,模型表!$C:$J,8,FALSE),0)</f>
        <v>0</v>
      </c>
      <c r="W1584" s="26" t="s">
        <v>1081</v>
      </c>
      <c r="X1584" s="26" t="s">
        <v>1097</v>
      </c>
      <c r="Y1584" s="26" t="str" cm="1">
        <f t="array" aca="1" ref="Y1584" ca="1">INDEX(E:E,SMALL(IF($F$2:$F$3000,ROW($2:$3000),4^8),ROW(A1583)))&amp;""</f>
        <v/>
      </c>
      <c r="Z1584" s="26" t="str">
        <f t="shared" ca="1" si="38"/>
        <v/>
      </c>
      <c r="AA1584" s="26" t="str">
        <f t="shared" ca="1" si="39"/>
        <v/>
      </c>
      <c r="AC1584" s="26" t="str">
        <f ca="1">IFERROR(IFERROR(VLOOKUP($V1584,索引表!$L$7:$O$13,2,FALSE)*VLOOKUP(VLOOKUP($G1584,索引表!$R:$U,4,FALSE),索引表!$I$18:$L$30,2,FALSE)*VLOOKUP($U1584,索引表!E:F,2,FALSE),IF($U1584="小怪",0.738,"")),0)</f>
        <v/>
      </c>
      <c r="AD1584" s="26" t="str">
        <f ca="1">IFERROR(IFERROR(VLOOKUP($V1584,索引表!$L$7:$O$13,3,FALSE)*VLOOKUP(VLOOKUP($G1584,索引表!$R:$U,4,FALSE),索引表!$I$18:$L$30,3,FALSE)*VLOOKUP($U1584,索引表!G:H,2,FALSE)*0.3,IF($U1584="小怪",0.2,"")),0)</f>
        <v/>
      </c>
      <c r="AE1584" s="3"/>
    </row>
    <row r="1585" spans="1:31" x14ac:dyDescent="0.2">
      <c r="A1585" s="3" t="s">
        <v>1457</v>
      </c>
      <c r="B1585" s="3" t="str">
        <f t="shared" si="37"/>
        <v>P44</v>
      </c>
      <c r="C1585" s="3" t="s">
        <v>541</v>
      </c>
      <c r="D1585" s="3" t="s">
        <v>544</v>
      </c>
      <c r="E1585" t="str">
        <f t="shared" si="36"/>
        <v>M22P44U04N09</v>
      </c>
      <c r="F1585" s="26">
        <f ca="1">IFERROR(VLOOKUP(G1585,模型表!C:U,19,0),0)</f>
        <v>0</v>
      </c>
      <c r="H1585" s="26" t="str">
        <f ca="1">IFERROR(IF($F1585=0,"",(VLOOKUP(RIGHT(A1585,2)+0,难度表!B:F,3,FALSE)*K1585+N1585)),0)</f>
        <v/>
      </c>
      <c r="I1585" s="26" t="str">
        <f ca="1">IFERROR(IF($F1585=0,"",(VLOOKUP(RIGHT(B1585,2)+0,难度表!B:F,4,FALSE)*L1585+O1585)),0)</f>
        <v/>
      </c>
      <c r="J1585" s="26" t="str">
        <f ca="1">IFERROR(IF($F1585=0,"",(VLOOKUP(RIGHT(B1585,2)+0,难度表!B:F,5,FALSE)*M1585+P1585)),0)</f>
        <v/>
      </c>
      <c r="K1585" s="26" t="s">
        <v>1081</v>
      </c>
      <c r="L1585" s="26" t="s">
        <v>1081</v>
      </c>
      <c r="M1585" s="3" t="s">
        <v>1081</v>
      </c>
      <c r="N1585" s="26">
        <v>0</v>
      </c>
      <c r="O1585" s="26">
        <v>0</v>
      </c>
      <c r="P1585" s="26">
        <v>0</v>
      </c>
      <c r="Q1585" s="26">
        <v>0</v>
      </c>
      <c r="R1585" s="58" t="s">
        <v>545</v>
      </c>
      <c r="S1585" s="26">
        <v>1</v>
      </c>
      <c r="T1585" s="26">
        <v>0</v>
      </c>
      <c r="U1585" s="26">
        <f ca="1">IFERROR(VLOOKUP(G1585,模型表!$C:$T,18,FALSE),0)</f>
        <v>0</v>
      </c>
      <c r="V1585" s="26">
        <f>IFERROR(VLOOKUP(G1585,模型表!$C:$J,8,FALSE),0)</f>
        <v>0</v>
      </c>
      <c r="W1585" s="26" t="s">
        <v>1081</v>
      </c>
      <c r="X1585" s="26" t="s">
        <v>1097</v>
      </c>
      <c r="Y1585" s="26" t="str" cm="1">
        <f t="array" aca="1" ref="Y1585" ca="1">INDEX(E:E,SMALL(IF($F$2:$F$3000,ROW($2:$3000),4^8),ROW(A1584)))&amp;""</f>
        <v/>
      </c>
      <c r="Z1585" s="26" t="str">
        <f t="shared" ca="1" si="38"/>
        <v/>
      </c>
      <c r="AA1585" s="26" t="str">
        <f t="shared" ca="1" si="39"/>
        <v/>
      </c>
      <c r="AC1585" s="26" t="str">
        <f ca="1">IFERROR(IFERROR(VLOOKUP($V1585,索引表!$L$7:$O$13,2,FALSE)*VLOOKUP(VLOOKUP($G1585,索引表!$R:$U,4,FALSE),索引表!$I$18:$L$30,2,FALSE)*VLOOKUP($U1585,索引表!E:F,2,FALSE),IF($U1585="小怪",0.738,"")),0)</f>
        <v/>
      </c>
      <c r="AD1585" s="26" t="str">
        <f ca="1">IFERROR(IFERROR(VLOOKUP($V1585,索引表!$L$7:$O$13,3,FALSE)*VLOOKUP(VLOOKUP($G1585,索引表!$R:$U,4,FALSE),索引表!$I$18:$L$30,3,FALSE)*VLOOKUP($U1585,索引表!G:H,2,FALSE)*0.3,IF($U1585="小怪",0.2,"")),0)</f>
        <v/>
      </c>
      <c r="AE1585" s="3" t="str">
        <f ca="1">IF(V1585="N08",索引表!$D$12,IFERROR(VLOOKUP(AM1585,索引表!$I$3:$J$5,2,FALSE)*VLOOKUP(AN1585,索引表!$L$7:$O$13,4,FALSE)*VLOOKUP(VLOOKUP(Y1585,索引表!$R:$U,4,FALSE),索引表!$I$18:$L$30,4,FALSE),IF(AN1585="小怪",1*3.45*0.9*0.9,"")))</f>
        <v/>
      </c>
    </row>
    <row r="1586" spans="1:31" x14ac:dyDescent="0.2">
      <c r="A1586" s="3" t="s">
        <v>1457</v>
      </c>
      <c r="B1586" s="3" t="str">
        <f t="shared" si="37"/>
        <v>P45</v>
      </c>
      <c r="C1586" s="3" t="s">
        <v>532</v>
      </c>
      <c r="D1586" s="3" t="s">
        <v>533</v>
      </c>
      <c r="E1586" t="str">
        <f t="shared" si="36"/>
        <v>M22P45U01N01</v>
      </c>
      <c r="F1586" s="26">
        <f ca="1">IFERROR(VLOOKUP(G1586,模型表!C:U,19,0),0)</f>
        <v>0</v>
      </c>
      <c r="H1586" s="26" t="str">
        <f ca="1">IFERROR(IF($F1586=0,"",(VLOOKUP(RIGHT(A1586,2)+0,难度表!B:F,3,FALSE)*K1586+N1586)),0)</f>
        <v/>
      </c>
      <c r="I1586" s="26" t="str">
        <f ca="1">IFERROR(IF($F1586=0,"",(VLOOKUP(RIGHT(B1586,2)+0,难度表!B:F,4,FALSE)*L1586+O1586)),0)</f>
        <v/>
      </c>
      <c r="J1586" s="26" t="str">
        <f ca="1">IFERROR(IF($F1586=0,"",(VLOOKUP(RIGHT(B1586,2)+0,难度表!B:F,5,FALSE)*M1586+P1586)),0)</f>
        <v/>
      </c>
      <c r="K1586" s="26" t="s">
        <v>1081</v>
      </c>
      <c r="L1586" s="26" t="s">
        <v>1081</v>
      </c>
      <c r="M1586" s="3" t="s">
        <v>1081</v>
      </c>
      <c r="N1586" s="26">
        <v>0</v>
      </c>
      <c r="O1586" s="26">
        <v>0</v>
      </c>
      <c r="P1586" s="26">
        <v>0</v>
      </c>
      <c r="Q1586" s="26">
        <v>0</v>
      </c>
      <c r="R1586" s="58" t="s">
        <v>545</v>
      </c>
      <c r="S1586" s="26">
        <v>1</v>
      </c>
      <c r="T1586" s="26">
        <v>0</v>
      </c>
      <c r="U1586" s="26">
        <f ca="1">IFERROR(VLOOKUP(G1586,模型表!$C:$T,18,FALSE),0)</f>
        <v>0</v>
      </c>
      <c r="V1586" s="26">
        <f>IFERROR(VLOOKUP(G1586,模型表!$C:$J,8,FALSE),0)</f>
        <v>0</v>
      </c>
      <c r="W1586" s="26" t="s">
        <v>1081</v>
      </c>
      <c r="X1586" s="26" t="s">
        <v>1097</v>
      </c>
      <c r="Y1586" s="26" t="str" cm="1">
        <f t="array" aca="1" ref="Y1586" ca="1">INDEX(E:E,SMALL(IF($F$2:$F$3000,ROW($2:$3000),4^8),ROW(A1585)))&amp;""</f>
        <v/>
      </c>
      <c r="Z1586" s="26" t="str">
        <f t="shared" ca="1" si="38"/>
        <v/>
      </c>
      <c r="AA1586" s="26" t="str">
        <f t="shared" ca="1" si="39"/>
        <v/>
      </c>
      <c r="AC1586" s="26" t="str">
        <f ca="1">IFERROR(IFERROR(VLOOKUP($V1586,索引表!$L$7:$O$13,2,FALSE)*VLOOKUP(VLOOKUP($G1586,索引表!$R:$U,4,FALSE),索引表!$I$18:$L$30,2,FALSE)*VLOOKUP($U1586,索引表!E:F,2,FALSE),IF($U1586="小怪",0.738,"")),0)</f>
        <v/>
      </c>
      <c r="AD1586" s="26" t="str">
        <f ca="1">IFERROR(IFERROR(VLOOKUP($V1586,索引表!$L$7:$O$13,3,FALSE)*VLOOKUP(VLOOKUP($G1586,索引表!$R:$U,4,FALSE),索引表!$I$18:$L$30,3,FALSE)*VLOOKUP($U1586,索引表!G:H,2,FALSE)*0.3,IF($U1586="小怪",0.2,"")),0)</f>
        <v/>
      </c>
      <c r="AE1586" s="3" t="str">
        <f ca="1">IF(V1586="N08",索引表!$D$12,IFERROR(VLOOKUP(AM1586,索引表!$I$3:$J$5,2,FALSE)*VLOOKUP(AN1586,索引表!$L$7:$O$13,4,FALSE)*VLOOKUP(VLOOKUP(Y1586,索引表!$R:$U,4,FALSE),索引表!$I$18:$L$30,4,FALSE),IF(AN1586="小怪",1*3.45*0.9*0.9,"")))</f>
        <v/>
      </c>
    </row>
    <row r="1587" spans="1:31" x14ac:dyDescent="0.2">
      <c r="A1587" s="3" t="s">
        <v>1457</v>
      </c>
      <c r="B1587" s="3" t="str">
        <f t="shared" si="37"/>
        <v>P45</v>
      </c>
      <c r="C1587" s="3" t="s">
        <v>532</v>
      </c>
      <c r="D1587" s="3" t="s">
        <v>534</v>
      </c>
      <c r="E1587" t="str">
        <f t="shared" si="36"/>
        <v>M22P45U01N02</v>
      </c>
      <c r="F1587" s="26">
        <f ca="1">IFERROR(VLOOKUP(G1587,模型表!C:U,19,0),0)</f>
        <v>0</v>
      </c>
      <c r="H1587" s="26" t="str">
        <f ca="1">IFERROR(IF($F1587=0,"",(VLOOKUP(RIGHT(A1587,2)+0,难度表!B:F,3,FALSE)*K1587+N1587)),0)</f>
        <v/>
      </c>
      <c r="I1587" s="26" t="str">
        <f ca="1">IFERROR(IF($F1587=0,"",(VLOOKUP(RIGHT(B1587,2)+0,难度表!B:F,4,FALSE)*L1587+O1587)),0)</f>
        <v/>
      </c>
      <c r="J1587" s="26" t="str">
        <f ca="1">IFERROR(IF($F1587=0,"",(VLOOKUP(RIGHT(B1587,2)+0,难度表!B:F,5,FALSE)*M1587+P1587)),0)</f>
        <v/>
      </c>
      <c r="K1587" s="26" t="s">
        <v>1081</v>
      </c>
      <c r="L1587" s="26" t="s">
        <v>1081</v>
      </c>
      <c r="M1587" s="3" t="s">
        <v>1081</v>
      </c>
      <c r="N1587" s="26">
        <v>0</v>
      </c>
      <c r="O1587" s="26">
        <v>0</v>
      </c>
      <c r="P1587" s="26">
        <v>0</v>
      </c>
      <c r="Q1587" s="26">
        <v>0</v>
      </c>
      <c r="R1587" s="58" t="s">
        <v>545</v>
      </c>
      <c r="S1587" s="26">
        <v>1</v>
      </c>
      <c r="T1587" s="26">
        <v>0</v>
      </c>
      <c r="U1587" s="26">
        <f ca="1">IFERROR(VLOOKUP(G1587,模型表!$C:$T,18,FALSE),0)</f>
        <v>0</v>
      </c>
      <c r="V1587" s="26">
        <f>IFERROR(VLOOKUP(G1587,模型表!$C:$J,8,FALSE),0)</f>
        <v>0</v>
      </c>
      <c r="W1587" s="26" t="s">
        <v>1081</v>
      </c>
      <c r="X1587" s="26" t="s">
        <v>1097</v>
      </c>
      <c r="Y1587" s="26" t="str" cm="1">
        <f t="array" aca="1" ref="Y1587" ca="1">INDEX(E:E,SMALL(IF($F$2:$F$3000,ROW($2:$3000),4^8),ROW(A1586)))&amp;""</f>
        <v/>
      </c>
      <c r="Z1587" s="26" t="str">
        <f t="shared" ca="1" si="38"/>
        <v/>
      </c>
      <c r="AA1587" s="26" t="str">
        <f t="shared" ca="1" si="39"/>
        <v/>
      </c>
      <c r="AC1587" s="26" t="str">
        <f ca="1">IFERROR(IFERROR(VLOOKUP($V1587,索引表!$L$7:$O$13,2,FALSE)*VLOOKUP(VLOOKUP($G1587,索引表!$R:$U,4,FALSE),索引表!$I$18:$L$30,2,FALSE)*VLOOKUP($U1587,索引表!E:F,2,FALSE),IF($U1587="小怪",0.738,"")),0)</f>
        <v/>
      </c>
      <c r="AD1587" s="26" t="str">
        <f ca="1">IFERROR(IFERROR(VLOOKUP($V1587,索引表!$L$7:$O$13,3,FALSE)*VLOOKUP(VLOOKUP($G1587,索引表!$R:$U,4,FALSE),索引表!$I$18:$L$30,3,FALSE)*VLOOKUP($U1587,索引表!G:H,2,FALSE)*0.3,IF($U1587="小怪",0.2,"")),0)</f>
        <v/>
      </c>
      <c r="AE1587" s="3" t="str">
        <f ca="1">IF(V1587="N08",索引表!$D$12,IFERROR(VLOOKUP(AM1587,索引表!$I$3:$J$5,2,FALSE)*VLOOKUP(AN1587,索引表!$L$7:$O$13,4,FALSE)*VLOOKUP(VLOOKUP(Y1587,索引表!$R:$U,4,FALSE),索引表!$I$18:$L$30,4,FALSE),IF(AN1587="小怪",1*3.45*0.9*0.9,"")))</f>
        <v/>
      </c>
    </row>
    <row r="1588" spans="1:31" x14ac:dyDescent="0.2">
      <c r="A1588" s="3" t="s">
        <v>1457</v>
      </c>
      <c r="B1588" s="3" t="str">
        <f t="shared" si="37"/>
        <v>P45</v>
      </c>
      <c r="C1588" s="3" t="s">
        <v>532</v>
      </c>
      <c r="D1588" s="3" t="s">
        <v>535</v>
      </c>
      <c r="E1588" t="str">
        <f t="shared" si="36"/>
        <v>M22P45U01N03</v>
      </c>
      <c r="F1588" s="26">
        <f ca="1">IFERROR(VLOOKUP(G1588,模型表!C:U,19,0),0)</f>
        <v>0</v>
      </c>
      <c r="H1588" s="26" t="str">
        <f ca="1">IFERROR(IF($F1588=0,"",(VLOOKUP(RIGHT(A1588,2)+0,难度表!B:F,3,FALSE)*K1588+N1588)),0)</f>
        <v/>
      </c>
      <c r="I1588" s="26" t="str">
        <f ca="1">IFERROR(IF($F1588=0,"",(VLOOKUP(RIGHT(B1588,2)+0,难度表!B:F,4,FALSE)*L1588+O1588)),0)</f>
        <v/>
      </c>
      <c r="J1588" s="26" t="str">
        <f ca="1">IFERROR(IF($F1588=0,"",(VLOOKUP(RIGHT(B1588,2)+0,难度表!B:F,5,FALSE)*M1588+P1588)),0)</f>
        <v/>
      </c>
      <c r="K1588" s="26" t="s">
        <v>1081</v>
      </c>
      <c r="L1588" s="26" t="s">
        <v>1081</v>
      </c>
      <c r="M1588" s="3" t="s">
        <v>1081</v>
      </c>
      <c r="N1588" s="26">
        <v>0</v>
      </c>
      <c r="O1588" s="26">
        <v>0</v>
      </c>
      <c r="P1588" s="26">
        <v>0</v>
      </c>
      <c r="Q1588" s="26">
        <v>0</v>
      </c>
      <c r="R1588" s="58" t="s">
        <v>545</v>
      </c>
      <c r="S1588" s="26">
        <v>1</v>
      </c>
      <c r="T1588" s="26">
        <v>0</v>
      </c>
      <c r="U1588" s="26">
        <f ca="1">IFERROR(VLOOKUP(G1588,模型表!$C:$T,18,FALSE),0)</f>
        <v>0</v>
      </c>
      <c r="V1588" s="26">
        <f>IFERROR(VLOOKUP(G1588,模型表!$C:$J,8,FALSE),0)</f>
        <v>0</v>
      </c>
      <c r="W1588" s="26" t="s">
        <v>1081</v>
      </c>
      <c r="X1588" s="26" t="s">
        <v>1097</v>
      </c>
      <c r="Y1588" s="26" t="str" cm="1">
        <f t="array" aca="1" ref="Y1588" ca="1">INDEX(E:E,SMALL(IF($F$2:$F$3000,ROW($2:$3000),4^8),ROW(A1587)))&amp;""</f>
        <v/>
      </c>
      <c r="Z1588" s="26" t="str">
        <f t="shared" ca="1" si="38"/>
        <v/>
      </c>
      <c r="AA1588" s="26" t="str">
        <f t="shared" ca="1" si="39"/>
        <v/>
      </c>
      <c r="AC1588" s="26" t="str">
        <f ca="1">IFERROR(IFERROR(VLOOKUP($V1588,索引表!$L$7:$O$13,2,FALSE)*VLOOKUP(VLOOKUP($G1588,索引表!$R:$U,4,FALSE),索引表!$I$18:$L$30,2,FALSE)*VLOOKUP($U1588,索引表!E:F,2,FALSE),IF($U1588="小怪",0.738,"")),0)</f>
        <v/>
      </c>
      <c r="AD1588" s="26" t="str">
        <f ca="1">IFERROR(IFERROR(VLOOKUP($V1588,索引表!$L$7:$O$13,3,FALSE)*VLOOKUP(VLOOKUP($G1588,索引表!$R:$U,4,FALSE),索引表!$I$18:$L$30,3,FALSE)*VLOOKUP($U1588,索引表!G:H,2,FALSE)*0.3,IF($U1588="小怪",0.2,"")),0)</f>
        <v/>
      </c>
      <c r="AE1588" s="3" t="str">
        <f ca="1">IF(V1588="N08",索引表!$D$12,IFERROR(VLOOKUP(AM1588,索引表!$I$3:$J$5,2,FALSE)*VLOOKUP(AN1588,索引表!$L$7:$O$13,4,FALSE)*VLOOKUP(VLOOKUP(Y1588,索引表!$R:$U,4,FALSE),索引表!$I$18:$L$30,4,FALSE),IF(AN1588="小怪",1*3.45*0.9*0.9,"")))</f>
        <v/>
      </c>
    </row>
    <row r="1589" spans="1:31" x14ac:dyDescent="0.2">
      <c r="A1589" s="3" t="s">
        <v>1457</v>
      </c>
      <c r="B1589" s="3" t="str">
        <f t="shared" si="37"/>
        <v>P45</v>
      </c>
      <c r="C1589" s="3" t="s">
        <v>532</v>
      </c>
      <c r="D1589" s="3" t="s">
        <v>536</v>
      </c>
      <c r="E1589" t="str">
        <f t="shared" si="36"/>
        <v>M22P45U01N04</v>
      </c>
      <c r="F1589" s="26">
        <f ca="1">IFERROR(VLOOKUP(G1589,模型表!C:U,19,0),0)</f>
        <v>0</v>
      </c>
      <c r="H1589" s="26" t="str">
        <f ca="1">IFERROR(IF($F1589=0,"",(VLOOKUP(RIGHT(A1589,2)+0,难度表!B:F,3,FALSE)*K1589+N1589)),0)</f>
        <v/>
      </c>
      <c r="I1589" s="26" t="str">
        <f ca="1">IFERROR(IF($F1589=0,"",(VLOOKUP(RIGHT(B1589,2)+0,难度表!B:F,4,FALSE)*L1589+O1589)),0)</f>
        <v/>
      </c>
      <c r="J1589" s="26" t="str">
        <f ca="1">IFERROR(IF($F1589=0,"",(VLOOKUP(RIGHT(B1589,2)+0,难度表!B:F,5,FALSE)*M1589+P1589)),0)</f>
        <v/>
      </c>
      <c r="K1589" s="26" t="s">
        <v>1081</v>
      </c>
      <c r="L1589" s="26" t="s">
        <v>1081</v>
      </c>
      <c r="M1589" s="3" t="s">
        <v>1081</v>
      </c>
      <c r="N1589" s="26">
        <v>0</v>
      </c>
      <c r="O1589" s="26">
        <v>0</v>
      </c>
      <c r="P1589" s="26">
        <v>0</v>
      </c>
      <c r="Q1589" s="26">
        <v>0</v>
      </c>
      <c r="R1589" s="58" t="s">
        <v>545</v>
      </c>
      <c r="S1589" s="26">
        <v>1</v>
      </c>
      <c r="T1589" s="26">
        <v>0</v>
      </c>
      <c r="U1589" s="26">
        <f ca="1">IFERROR(VLOOKUP(G1589,模型表!$C:$T,18,FALSE),0)</f>
        <v>0</v>
      </c>
      <c r="V1589" s="26">
        <f>IFERROR(VLOOKUP(G1589,模型表!$C:$J,8,FALSE),0)</f>
        <v>0</v>
      </c>
      <c r="W1589" s="26" t="s">
        <v>1081</v>
      </c>
      <c r="X1589" s="26" t="s">
        <v>1097</v>
      </c>
      <c r="Y1589" s="26" t="str" cm="1">
        <f t="array" aca="1" ref="Y1589" ca="1">INDEX(E:E,SMALL(IF($F$2:$F$3000,ROW($2:$3000),4^8),ROW(A1588)))&amp;""</f>
        <v/>
      </c>
      <c r="Z1589" s="26" t="str">
        <f t="shared" ca="1" si="38"/>
        <v/>
      </c>
      <c r="AA1589" s="26" t="str">
        <f t="shared" ca="1" si="39"/>
        <v/>
      </c>
      <c r="AC1589" s="26" t="str">
        <f ca="1">IFERROR(IFERROR(VLOOKUP($V1589,索引表!$L$7:$O$13,2,FALSE)*VLOOKUP(VLOOKUP($G1589,索引表!$R:$U,4,FALSE),索引表!$I$18:$L$30,2,FALSE)*VLOOKUP($U1589,索引表!E:F,2,FALSE),IF($U1589="小怪",0.738,"")),0)</f>
        <v/>
      </c>
      <c r="AD1589" s="26" t="str">
        <f ca="1">IFERROR(IFERROR(VLOOKUP($V1589,索引表!$L$7:$O$13,3,FALSE)*VLOOKUP(VLOOKUP($G1589,索引表!$R:$U,4,FALSE),索引表!$I$18:$L$30,3,FALSE)*VLOOKUP($U1589,索引表!G:H,2,FALSE)*0.3,IF($U1589="小怪",0.2,"")),0)</f>
        <v/>
      </c>
      <c r="AE1589" s="3" t="str">
        <f ca="1">IF(V1589="N08",索引表!$D$12,IFERROR(VLOOKUP(AM1589,索引表!$I$3:$J$5,2,FALSE)*VLOOKUP(AN1589,索引表!$L$7:$O$13,4,FALSE)*VLOOKUP(VLOOKUP(Y1589,索引表!$R:$U,4,FALSE),索引表!$I$18:$L$30,4,FALSE),IF(AN1589="小怪",1*3.45*0.9*0.9,"")))</f>
        <v/>
      </c>
    </row>
    <row r="1590" spans="1:31" x14ac:dyDescent="0.2">
      <c r="A1590" s="3" t="s">
        <v>1457</v>
      </c>
      <c r="B1590" s="3" t="str">
        <f t="shared" si="37"/>
        <v>P45</v>
      </c>
      <c r="C1590" s="3" t="s">
        <v>532</v>
      </c>
      <c r="D1590" s="3" t="s">
        <v>537</v>
      </c>
      <c r="E1590" t="str">
        <f t="shared" si="36"/>
        <v>M22P45U01N05</v>
      </c>
      <c r="F1590" s="26">
        <f ca="1">IFERROR(VLOOKUP(G1590,模型表!C:U,19,0),0)</f>
        <v>0</v>
      </c>
      <c r="H1590" s="26" t="str">
        <f ca="1">IFERROR(IF($F1590=0,"",(VLOOKUP(RIGHT(A1590,2)+0,难度表!B:F,3,FALSE)*K1590+N1590)),0)</f>
        <v/>
      </c>
      <c r="I1590" s="26" t="str">
        <f ca="1">IFERROR(IF($F1590=0,"",(VLOOKUP(RIGHT(B1590,2)+0,难度表!B:F,4,FALSE)*L1590+O1590)),0)</f>
        <v/>
      </c>
      <c r="J1590" s="26" t="str">
        <f ca="1">IFERROR(IF($F1590=0,"",(VLOOKUP(RIGHT(B1590,2)+0,难度表!B:F,5,FALSE)*M1590+P1590)),0)</f>
        <v/>
      </c>
      <c r="K1590" s="26" t="s">
        <v>1081</v>
      </c>
      <c r="L1590" s="26" t="s">
        <v>1081</v>
      </c>
      <c r="M1590" s="3" t="s">
        <v>1081</v>
      </c>
      <c r="N1590" s="26">
        <v>0</v>
      </c>
      <c r="O1590" s="26">
        <v>0</v>
      </c>
      <c r="P1590" s="26">
        <v>0</v>
      </c>
      <c r="Q1590" s="26">
        <v>0</v>
      </c>
      <c r="R1590" s="58" t="s">
        <v>545</v>
      </c>
      <c r="S1590" s="26">
        <v>1</v>
      </c>
      <c r="T1590" s="26">
        <v>0</v>
      </c>
      <c r="U1590" s="26">
        <f ca="1">IFERROR(VLOOKUP(G1590,模型表!$C:$T,18,FALSE),0)</f>
        <v>0</v>
      </c>
      <c r="V1590" s="26">
        <f>IFERROR(VLOOKUP(G1590,模型表!$C:$J,8,FALSE),0)</f>
        <v>0</v>
      </c>
      <c r="W1590" s="26" t="s">
        <v>1081</v>
      </c>
      <c r="X1590" s="26" t="s">
        <v>1097</v>
      </c>
      <c r="Y1590" s="26" t="str" cm="1">
        <f t="array" aca="1" ref="Y1590" ca="1">INDEX(E:E,SMALL(IF($F$2:$F$3000,ROW($2:$3000),4^8),ROW(A1589)))&amp;""</f>
        <v/>
      </c>
      <c r="Z1590" s="26" t="str">
        <f t="shared" ca="1" si="38"/>
        <v/>
      </c>
      <c r="AA1590" s="26" t="str">
        <f t="shared" ca="1" si="39"/>
        <v/>
      </c>
      <c r="AC1590" s="26" t="str">
        <f ca="1">IFERROR(IFERROR(VLOOKUP($V1590,索引表!$L$7:$O$13,2,FALSE)*VLOOKUP(VLOOKUP($G1590,索引表!$R:$U,4,FALSE),索引表!$I$18:$L$30,2,FALSE)*VLOOKUP($U1590,索引表!E:F,2,FALSE),IF($U1590="小怪",0.738,"")),0)</f>
        <v/>
      </c>
      <c r="AD1590" s="26" t="str">
        <f ca="1">IFERROR(IFERROR(VLOOKUP($V1590,索引表!$L$7:$O$13,3,FALSE)*VLOOKUP(VLOOKUP($G1590,索引表!$R:$U,4,FALSE),索引表!$I$18:$L$30,3,FALSE)*VLOOKUP($U1590,索引表!G:H,2,FALSE)*0.3,IF($U1590="小怪",0.2,"")),0)</f>
        <v/>
      </c>
      <c r="AE1590" s="3" t="str">
        <f ca="1">IF(V1590="N08",索引表!$D$12,IFERROR(VLOOKUP(AM1590,索引表!$I$3:$J$5,2,FALSE)*VLOOKUP(AN1590,索引表!$L$7:$O$13,4,FALSE)*VLOOKUP(VLOOKUP(Y1590,索引表!$R:$U,4,FALSE),索引表!$I$18:$L$30,4,FALSE),IF(AN1590="小怪",1*3.45*0.9*0.9,"")))</f>
        <v/>
      </c>
    </row>
    <row r="1591" spans="1:31" x14ac:dyDescent="0.2">
      <c r="A1591" s="3" t="s">
        <v>1457</v>
      </c>
      <c r="B1591" s="3" t="str">
        <f t="shared" si="37"/>
        <v>P45</v>
      </c>
      <c r="C1591" s="3" t="s">
        <v>532</v>
      </c>
      <c r="D1591" s="3" t="s">
        <v>538</v>
      </c>
      <c r="E1591" t="str">
        <f t="shared" si="36"/>
        <v>M22P45U01N06</v>
      </c>
      <c r="F1591" s="26">
        <f ca="1">IFERROR(VLOOKUP(G1591,模型表!C:U,19,0),0)</f>
        <v>0</v>
      </c>
      <c r="H1591" s="26" t="str">
        <f ca="1">IFERROR(IF($F1591=0,"",(VLOOKUP(RIGHT(A1591,2)+0,难度表!B:F,3,FALSE)*K1591+N1591)),0)</f>
        <v/>
      </c>
      <c r="I1591" s="26" t="str">
        <f ca="1">IFERROR(IF($F1591=0,"",(VLOOKUP(RIGHT(B1591,2)+0,难度表!B:F,4,FALSE)*L1591+O1591)),0)</f>
        <v/>
      </c>
      <c r="J1591" s="26" t="str">
        <f ca="1">IFERROR(IF($F1591=0,"",(VLOOKUP(RIGHT(B1591,2)+0,难度表!B:F,5,FALSE)*M1591+P1591)),0)</f>
        <v/>
      </c>
      <c r="K1591" s="26" t="s">
        <v>1081</v>
      </c>
      <c r="L1591" s="26" t="s">
        <v>1081</v>
      </c>
      <c r="M1591" s="3" t="s">
        <v>1081</v>
      </c>
      <c r="N1591" s="26">
        <v>0</v>
      </c>
      <c r="O1591" s="26">
        <v>0</v>
      </c>
      <c r="P1591" s="26">
        <v>0</v>
      </c>
      <c r="Q1591" s="26">
        <v>0</v>
      </c>
      <c r="R1591" s="58" t="s">
        <v>545</v>
      </c>
      <c r="S1591" s="26">
        <v>1</v>
      </c>
      <c r="T1591" s="26">
        <v>0</v>
      </c>
      <c r="U1591" s="26">
        <f ca="1">IFERROR(VLOOKUP(G1591,模型表!$C:$T,18,FALSE),0)</f>
        <v>0</v>
      </c>
      <c r="V1591" s="26">
        <f>IFERROR(VLOOKUP(G1591,模型表!$C:$J,8,FALSE),0)</f>
        <v>0</v>
      </c>
      <c r="W1591" s="26" t="s">
        <v>1081</v>
      </c>
      <c r="X1591" s="26" t="s">
        <v>1097</v>
      </c>
      <c r="Y1591" s="26" t="str" cm="1">
        <f t="array" aca="1" ref="Y1591" ca="1">INDEX(E:E,SMALL(IF($F$2:$F$3000,ROW($2:$3000),4^8),ROW(A1590)))&amp;""</f>
        <v/>
      </c>
      <c r="Z1591" s="26" t="str">
        <f t="shared" ca="1" si="38"/>
        <v/>
      </c>
      <c r="AA1591" s="26" t="str">
        <f t="shared" ca="1" si="39"/>
        <v/>
      </c>
      <c r="AC1591" s="26" t="str">
        <f ca="1">IFERROR(IFERROR(VLOOKUP($V1591,索引表!$L$7:$O$13,2,FALSE)*VLOOKUP(VLOOKUP($G1591,索引表!$R:$U,4,FALSE),索引表!$I$18:$L$30,2,FALSE)*VLOOKUP($U1591,索引表!E:F,2,FALSE),IF($U1591="小怪",0.738,"")),0)</f>
        <v/>
      </c>
      <c r="AD1591" s="26" t="str">
        <f ca="1">IFERROR(IFERROR(VLOOKUP($V1591,索引表!$L$7:$O$13,3,FALSE)*VLOOKUP(VLOOKUP($G1591,索引表!$R:$U,4,FALSE),索引表!$I$18:$L$30,3,FALSE)*VLOOKUP($U1591,索引表!G:H,2,FALSE)*0.3,IF($U1591="小怪",0.2,"")),0)</f>
        <v/>
      </c>
      <c r="AE1591" s="3" t="str">
        <f ca="1">IF(V1591="N08",索引表!$D$12,IFERROR(VLOOKUP(AM1591,索引表!$I$3:$J$5,2,FALSE)*VLOOKUP(AN1591,索引表!$L$7:$O$13,4,FALSE)*VLOOKUP(VLOOKUP(Y1591,索引表!$R:$U,4,FALSE),索引表!$I$18:$L$30,4,FALSE),IF(AN1591="小怪",1*3.45*0.9*0.9,"")))</f>
        <v/>
      </c>
    </row>
    <row r="1592" spans="1:31" x14ac:dyDescent="0.2">
      <c r="A1592" s="3" t="s">
        <v>1457</v>
      </c>
      <c r="B1592" s="3" t="str">
        <f t="shared" si="37"/>
        <v>P45</v>
      </c>
      <c r="C1592" s="3" t="s">
        <v>532</v>
      </c>
      <c r="D1592" s="3" t="s">
        <v>542</v>
      </c>
      <c r="E1592" t="str">
        <f t="shared" si="36"/>
        <v>M22P45U01N07</v>
      </c>
      <c r="F1592" s="26">
        <f ca="1">IFERROR(VLOOKUP(G1592,模型表!C:U,19,0),0)</f>
        <v>0</v>
      </c>
      <c r="H1592" s="26" t="str">
        <f ca="1">IFERROR(IF($F1592=0,"",(VLOOKUP(RIGHT(A1592,2)+0,难度表!B:F,3,FALSE)*K1592+N1592)),0)</f>
        <v/>
      </c>
      <c r="I1592" s="26" t="str">
        <f ca="1">IFERROR(IF($F1592=0,"",(VLOOKUP(RIGHT(B1592,2)+0,难度表!B:F,4,FALSE)*L1592+O1592)),0)</f>
        <v/>
      </c>
      <c r="J1592" s="26" t="str">
        <f ca="1">IFERROR(IF($F1592=0,"",(VLOOKUP(RIGHT(B1592,2)+0,难度表!B:F,5,FALSE)*M1592+P1592)),0)</f>
        <v/>
      </c>
      <c r="K1592" s="26" t="s">
        <v>1081</v>
      </c>
      <c r="L1592" s="26" t="s">
        <v>1081</v>
      </c>
      <c r="M1592" s="3" t="s">
        <v>1081</v>
      </c>
      <c r="N1592" s="26">
        <v>0</v>
      </c>
      <c r="O1592" s="26">
        <v>0</v>
      </c>
      <c r="P1592" s="26">
        <v>0</v>
      </c>
      <c r="Q1592" s="26">
        <v>0</v>
      </c>
      <c r="R1592" s="58" t="s">
        <v>545</v>
      </c>
      <c r="S1592" s="26">
        <v>1</v>
      </c>
      <c r="T1592" s="26">
        <v>0</v>
      </c>
      <c r="U1592" s="26">
        <f ca="1">IFERROR(VLOOKUP(G1592,模型表!$C:$T,18,FALSE),0)</f>
        <v>0</v>
      </c>
      <c r="V1592" s="26">
        <f>IFERROR(VLOOKUP(G1592,模型表!$C:$J,8,FALSE),0)</f>
        <v>0</v>
      </c>
      <c r="W1592" s="26" t="s">
        <v>1081</v>
      </c>
      <c r="X1592" s="26" t="s">
        <v>1097</v>
      </c>
      <c r="Y1592" s="26" t="str" cm="1">
        <f t="array" aca="1" ref="Y1592" ca="1">INDEX(E:E,SMALL(IF($F$2:$F$3000,ROW($2:$3000),4^8),ROW(A1591)))&amp;""</f>
        <v/>
      </c>
      <c r="Z1592" s="26" t="str">
        <f t="shared" ca="1" si="38"/>
        <v/>
      </c>
      <c r="AA1592" s="26" t="str">
        <f t="shared" ca="1" si="39"/>
        <v/>
      </c>
      <c r="AC1592" s="26" t="str">
        <f ca="1">IFERROR(IFERROR(VLOOKUP($V1592,索引表!$L$7:$O$13,2,FALSE)*VLOOKUP(VLOOKUP($G1592,索引表!$R:$U,4,FALSE),索引表!$I$18:$L$30,2,FALSE)*VLOOKUP($U1592,索引表!E:F,2,FALSE),IF($U1592="小怪",0.738,"")),0)</f>
        <v/>
      </c>
      <c r="AD1592" s="26" t="str">
        <f ca="1">IFERROR(IFERROR(VLOOKUP($V1592,索引表!$L$7:$O$13,3,FALSE)*VLOOKUP(VLOOKUP($G1592,索引表!$R:$U,4,FALSE),索引表!$I$18:$L$30,3,FALSE)*VLOOKUP($U1592,索引表!G:H,2,FALSE)*0.3,IF($U1592="小怪",0.2,"")),0)</f>
        <v/>
      </c>
      <c r="AE1592" s="3" t="str">
        <f ca="1">IF(V1592="N08",索引表!$D$12,IFERROR(VLOOKUP(AM1592,索引表!$I$3:$J$5,2,FALSE)*VLOOKUP(AN1592,索引表!$L$7:$O$13,4,FALSE)*VLOOKUP(VLOOKUP(Y1592,索引表!$R:$U,4,FALSE),索引表!$I$18:$L$30,4,FALSE),IF(AN1592="小怪",1*3.45*0.9*0.9,"")))</f>
        <v/>
      </c>
    </row>
    <row r="1593" spans="1:31" x14ac:dyDescent="0.2">
      <c r="A1593" s="3" t="s">
        <v>1457</v>
      </c>
      <c r="B1593" s="3" t="str">
        <f t="shared" si="37"/>
        <v>P45</v>
      </c>
      <c r="C1593" s="3" t="s">
        <v>532</v>
      </c>
      <c r="D1593" s="3" t="s">
        <v>543</v>
      </c>
      <c r="E1593" t="str">
        <f t="shared" si="36"/>
        <v>M22P45U01N08</v>
      </c>
      <c r="F1593" s="26">
        <f ca="1">IFERROR(VLOOKUP(G1593,模型表!C:U,19,0),0)</f>
        <v>0</v>
      </c>
      <c r="H1593" s="26" t="str">
        <f ca="1">IFERROR(IF($F1593=0,"",(VLOOKUP(RIGHT(A1593,2)+0,难度表!B:F,3,FALSE)*K1593+N1593)),0)</f>
        <v/>
      </c>
      <c r="I1593" s="26" t="str">
        <f ca="1">IFERROR(IF($F1593=0,"",(VLOOKUP(RIGHT(B1593,2)+0,难度表!B:F,4,FALSE)*L1593+O1593)),0)</f>
        <v/>
      </c>
      <c r="J1593" s="26" t="str">
        <f ca="1">IFERROR(IF($F1593=0,"",(VLOOKUP(RIGHT(B1593,2)+0,难度表!B:F,5,FALSE)*M1593+P1593)),0)</f>
        <v/>
      </c>
      <c r="K1593" s="26" t="s">
        <v>1081</v>
      </c>
      <c r="L1593" s="26" t="s">
        <v>1081</v>
      </c>
      <c r="M1593" s="3"/>
      <c r="N1593" s="26">
        <v>0</v>
      </c>
      <c r="O1593" s="26">
        <v>0</v>
      </c>
      <c r="P1593" s="26">
        <v>0</v>
      </c>
      <c r="Q1593" s="26">
        <v>0</v>
      </c>
      <c r="R1593" s="59" t="s">
        <v>845</v>
      </c>
      <c r="S1593" s="26">
        <v>1</v>
      </c>
      <c r="T1593" s="26">
        <v>0</v>
      </c>
      <c r="U1593" s="26">
        <f ca="1">IFERROR(VLOOKUP(G1593,模型表!$C:$T,18,FALSE),0)</f>
        <v>0</v>
      </c>
      <c r="V1593" s="26">
        <f>IFERROR(VLOOKUP(G1593,模型表!$C:$J,8,FALSE),0)</f>
        <v>0</v>
      </c>
      <c r="W1593" s="26" t="s">
        <v>1081</v>
      </c>
      <c r="X1593" s="26" t="s">
        <v>1097</v>
      </c>
      <c r="Y1593" s="26" t="str" cm="1">
        <f t="array" aca="1" ref="Y1593" ca="1">INDEX(E:E,SMALL(IF($F$2:$F$3000,ROW($2:$3000),4^8),ROW(A1592)))&amp;""</f>
        <v/>
      </c>
      <c r="Z1593" s="26" t="str">
        <f t="shared" ca="1" si="38"/>
        <v/>
      </c>
      <c r="AA1593" s="26" t="str">
        <f t="shared" ca="1" si="39"/>
        <v/>
      </c>
      <c r="AC1593" s="26" t="str">
        <f ca="1">IFERROR(IFERROR(VLOOKUP($V1593,索引表!$L$7:$O$13,2,FALSE)*VLOOKUP(VLOOKUP($G1593,索引表!$R:$U,4,FALSE),索引表!$I$18:$L$30,2,FALSE)*VLOOKUP($U1593,索引表!E:F,2,FALSE),IF($U1593="小怪",0.738,"")),0)</f>
        <v/>
      </c>
      <c r="AD1593" s="26" t="str">
        <f ca="1">IFERROR(IFERROR(VLOOKUP($V1593,索引表!$L$7:$O$13,3,FALSE)*VLOOKUP(VLOOKUP($G1593,索引表!$R:$U,4,FALSE),索引表!$I$18:$L$30,3,FALSE)*VLOOKUP($U1593,索引表!G:H,2,FALSE)*0.3,IF($U1593="小怪",0.2,"")),0)</f>
        <v/>
      </c>
      <c r="AE1593" s="3"/>
    </row>
    <row r="1594" spans="1:31" x14ac:dyDescent="0.2">
      <c r="A1594" s="3" t="s">
        <v>1457</v>
      </c>
      <c r="B1594" s="3" t="str">
        <f t="shared" si="37"/>
        <v>P45</v>
      </c>
      <c r="C1594" s="3" t="s">
        <v>532</v>
      </c>
      <c r="D1594" s="3" t="s">
        <v>544</v>
      </c>
      <c r="E1594" t="str">
        <f t="shared" si="36"/>
        <v>M22P45U01N09</v>
      </c>
      <c r="F1594" s="26">
        <f ca="1">IFERROR(VLOOKUP(G1594,模型表!C:U,19,0),0)</f>
        <v>0</v>
      </c>
      <c r="H1594" s="26" t="str">
        <f ca="1">IFERROR(IF($F1594=0,"",(VLOOKUP(RIGHT(A1594,2)+0,难度表!B:F,3,FALSE)*K1594+N1594)),0)</f>
        <v/>
      </c>
      <c r="I1594" s="26" t="str">
        <f ca="1">IFERROR(IF($F1594=0,"",(VLOOKUP(RIGHT(B1594,2)+0,难度表!B:F,4,FALSE)*L1594+O1594)),0)</f>
        <v/>
      </c>
      <c r="J1594" s="26" t="str">
        <f ca="1">IFERROR(IF($F1594=0,"",(VLOOKUP(RIGHT(B1594,2)+0,难度表!B:F,5,FALSE)*M1594+P1594)),0)</f>
        <v/>
      </c>
      <c r="K1594" s="26" t="s">
        <v>1081</v>
      </c>
      <c r="L1594" s="26" t="s">
        <v>1081</v>
      </c>
      <c r="M1594" s="3" t="s">
        <v>1081</v>
      </c>
      <c r="N1594" s="26">
        <v>0</v>
      </c>
      <c r="O1594" s="26">
        <v>0</v>
      </c>
      <c r="P1594" s="26">
        <v>0</v>
      </c>
      <c r="Q1594" s="26">
        <v>0</v>
      </c>
      <c r="R1594" s="58" t="s">
        <v>545</v>
      </c>
      <c r="S1594" s="26">
        <v>1</v>
      </c>
      <c r="T1594" s="26">
        <v>0</v>
      </c>
      <c r="U1594" s="26">
        <f ca="1">IFERROR(VLOOKUP(G1594,模型表!$C:$T,18,FALSE),0)</f>
        <v>0</v>
      </c>
      <c r="V1594" s="26">
        <f>IFERROR(VLOOKUP(G1594,模型表!$C:$J,8,FALSE),0)</f>
        <v>0</v>
      </c>
      <c r="W1594" s="26" t="s">
        <v>1081</v>
      </c>
      <c r="X1594" s="26" t="s">
        <v>1097</v>
      </c>
      <c r="Y1594" s="26" t="str" cm="1">
        <f t="array" aca="1" ref="Y1594" ca="1">INDEX(E:E,SMALL(IF($F$2:$F$3000,ROW($2:$3000),4^8),ROW(A1593)))&amp;""</f>
        <v/>
      </c>
      <c r="Z1594" s="26" t="str">
        <f t="shared" ca="1" si="38"/>
        <v/>
      </c>
      <c r="AA1594" s="26" t="str">
        <f t="shared" ca="1" si="39"/>
        <v/>
      </c>
      <c r="AC1594" s="26" t="str">
        <f ca="1">IFERROR(IFERROR(VLOOKUP($V1594,索引表!$L$7:$O$13,2,FALSE)*VLOOKUP(VLOOKUP($G1594,索引表!$R:$U,4,FALSE),索引表!$I$18:$L$30,2,FALSE)*VLOOKUP($U1594,索引表!E:F,2,FALSE),IF($U1594="小怪",0.738,"")),0)</f>
        <v/>
      </c>
      <c r="AD1594" s="26" t="str">
        <f ca="1">IFERROR(IFERROR(VLOOKUP($V1594,索引表!$L$7:$O$13,3,FALSE)*VLOOKUP(VLOOKUP($G1594,索引表!$R:$U,4,FALSE),索引表!$I$18:$L$30,3,FALSE)*VLOOKUP($U1594,索引表!G:H,2,FALSE)*0.3,IF($U1594="小怪",0.2,"")),0)</f>
        <v/>
      </c>
      <c r="AE1594" s="3" t="str">
        <f ca="1">IF(V1594="N08",索引表!$D$12,IFERROR(VLOOKUP(AM1594,索引表!$I$3:$J$5,2,FALSE)*VLOOKUP(AN1594,索引表!$L$7:$O$13,4,FALSE)*VLOOKUP(VLOOKUP(Y1594,索引表!$R:$U,4,FALSE),索引表!$I$18:$L$30,4,FALSE),IF(AN1594="小怪",1*3.45*0.9*0.9,"")))</f>
        <v/>
      </c>
    </row>
    <row r="1595" spans="1:31" x14ac:dyDescent="0.2">
      <c r="A1595" s="3" t="s">
        <v>1457</v>
      </c>
      <c r="B1595" s="3" t="str">
        <f t="shared" si="37"/>
        <v>P45</v>
      </c>
      <c r="C1595" s="3" t="s">
        <v>539</v>
      </c>
      <c r="D1595" s="3" t="s">
        <v>533</v>
      </c>
      <c r="E1595" t="str">
        <f t="shared" si="36"/>
        <v>M22P45U02N01</v>
      </c>
      <c r="F1595" s="26">
        <f ca="1">IFERROR(VLOOKUP(G1595,模型表!C:U,19,0),0)</f>
        <v>0</v>
      </c>
      <c r="H1595" s="26" t="str">
        <f ca="1">IFERROR(IF($F1595=0,"",(VLOOKUP(RIGHT(A1595,2)+0,难度表!B:F,3,FALSE)*K1595+N1595)),0)</f>
        <v/>
      </c>
      <c r="I1595" s="26" t="str">
        <f ca="1">IFERROR(IF($F1595=0,"",(VLOOKUP(RIGHT(B1595,2)+0,难度表!B:F,4,FALSE)*L1595+O1595)),0)</f>
        <v/>
      </c>
      <c r="J1595" s="26" t="str">
        <f ca="1">IFERROR(IF($F1595=0,"",(VLOOKUP(RIGHT(B1595,2)+0,难度表!B:F,5,FALSE)*M1595+P1595)),0)</f>
        <v/>
      </c>
      <c r="K1595" s="26" t="s">
        <v>1081</v>
      </c>
      <c r="L1595" s="26" t="s">
        <v>1081</v>
      </c>
      <c r="M1595" s="3" t="s">
        <v>1081</v>
      </c>
      <c r="N1595" s="26">
        <v>0</v>
      </c>
      <c r="O1595" s="26">
        <v>0</v>
      </c>
      <c r="P1595" s="26">
        <v>0</v>
      </c>
      <c r="Q1595" s="26">
        <v>0</v>
      </c>
      <c r="R1595" s="58" t="s">
        <v>545</v>
      </c>
      <c r="S1595" s="26">
        <v>1</v>
      </c>
      <c r="T1595" s="26">
        <v>0</v>
      </c>
      <c r="U1595" s="26">
        <f ca="1">IFERROR(VLOOKUP(G1595,模型表!$C:$T,18,FALSE),0)</f>
        <v>0</v>
      </c>
      <c r="V1595" s="26">
        <f>IFERROR(VLOOKUP(G1595,模型表!$C:$J,8,FALSE),0)</f>
        <v>0</v>
      </c>
      <c r="W1595" s="26" t="s">
        <v>1081</v>
      </c>
      <c r="X1595" s="26" t="s">
        <v>1097</v>
      </c>
      <c r="Y1595" s="26" t="str" cm="1">
        <f t="array" aca="1" ref="Y1595" ca="1">INDEX(E:E,SMALL(IF($F$2:$F$3000,ROW($2:$3000),4^8),ROW(A1594)))&amp;""</f>
        <v/>
      </c>
      <c r="Z1595" s="26" t="str">
        <f t="shared" ca="1" si="38"/>
        <v/>
      </c>
      <c r="AA1595" s="26" t="str">
        <f t="shared" ca="1" si="39"/>
        <v/>
      </c>
      <c r="AC1595" s="26" t="str">
        <f ca="1">IFERROR(IFERROR(VLOOKUP($V1595,索引表!$L$7:$O$13,2,FALSE)*VLOOKUP(VLOOKUP($G1595,索引表!$R:$U,4,FALSE),索引表!$I$18:$L$30,2,FALSE)*VLOOKUP($U1595,索引表!E:F,2,FALSE),IF($U1595="小怪",0.738,"")),0)</f>
        <v/>
      </c>
      <c r="AD1595" s="26" t="str">
        <f ca="1">IFERROR(IFERROR(VLOOKUP($V1595,索引表!$L$7:$O$13,3,FALSE)*VLOOKUP(VLOOKUP($G1595,索引表!$R:$U,4,FALSE),索引表!$I$18:$L$30,3,FALSE)*VLOOKUP($U1595,索引表!G:H,2,FALSE)*0.3,IF($U1595="小怪",0.2,"")),0)</f>
        <v/>
      </c>
      <c r="AE1595" s="3" t="str">
        <f ca="1">IF(V1595="N08",索引表!$D$12,IFERROR(VLOOKUP(AM1595,索引表!$I$3:$J$5,2,FALSE)*VLOOKUP(AN1595,索引表!$L$7:$O$13,4,FALSE)*VLOOKUP(VLOOKUP(Y1595,索引表!$R:$U,4,FALSE),索引表!$I$18:$L$30,4,FALSE),IF(AN1595="小怪",1*3.45*0.9*0.9,"")))</f>
        <v/>
      </c>
    </row>
    <row r="1596" spans="1:31" x14ac:dyDescent="0.2">
      <c r="A1596" s="3" t="s">
        <v>1457</v>
      </c>
      <c r="B1596" s="3" t="str">
        <f t="shared" si="37"/>
        <v>P45</v>
      </c>
      <c r="C1596" s="3" t="s">
        <v>539</v>
      </c>
      <c r="D1596" s="3" t="s">
        <v>534</v>
      </c>
      <c r="E1596" t="str">
        <f t="shared" si="36"/>
        <v>M22P45U02N02</v>
      </c>
      <c r="F1596" s="26">
        <f ca="1">IFERROR(VLOOKUP(G1596,模型表!C:U,19,0),0)</f>
        <v>0</v>
      </c>
      <c r="H1596" s="26" t="str">
        <f ca="1">IFERROR(IF($F1596=0,"",(VLOOKUP(RIGHT(A1596,2)+0,难度表!B:F,3,FALSE)*K1596+N1596)),0)</f>
        <v/>
      </c>
      <c r="I1596" s="26" t="str">
        <f ca="1">IFERROR(IF($F1596=0,"",(VLOOKUP(RIGHT(B1596,2)+0,难度表!B:F,4,FALSE)*L1596+O1596)),0)</f>
        <v/>
      </c>
      <c r="J1596" s="26" t="str">
        <f ca="1">IFERROR(IF($F1596=0,"",(VLOOKUP(RIGHT(B1596,2)+0,难度表!B:F,5,FALSE)*M1596+P1596)),0)</f>
        <v/>
      </c>
      <c r="K1596" s="26" t="s">
        <v>1081</v>
      </c>
      <c r="L1596" s="26" t="s">
        <v>1081</v>
      </c>
      <c r="M1596" s="3" t="s">
        <v>1081</v>
      </c>
      <c r="N1596" s="26">
        <v>0</v>
      </c>
      <c r="O1596" s="26">
        <v>0</v>
      </c>
      <c r="P1596" s="26">
        <v>0</v>
      </c>
      <c r="Q1596" s="26">
        <v>0</v>
      </c>
      <c r="R1596" s="58" t="s">
        <v>545</v>
      </c>
      <c r="S1596" s="26">
        <v>1</v>
      </c>
      <c r="T1596" s="26">
        <v>0</v>
      </c>
      <c r="U1596" s="26">
        <f ca="1">IFERROR(VLOOKUP(G1596,模型表!$C:$T,18,FALSE),0)</f>
        <v>0</v>
      </c>
      <c r="V1596" s="26">
        <f>IFERROR(VLOOKUP(G1596,模型表!$C:$J,8,FALSE),0)</f>
        <v>0</v>
      </c>
      <c r="W1596" s="26" t="s">
        <v>1081</v>
      </c>
      <c r="X1596" s="26" t="s">
        <v>1097</v>
      </c>
      <c r="Y1596" s="26" t="str" cm="1">
        <f t="array" aca="1" ref="Y1596" ca="1">INDEX(E:E,SMALL(IF($F$2:$F$3000,ROW($2:$3000),4^8),ROW(A1595)))&amp;""</f>
        <v/>
      </c>
      <c r="Z1596" s="26" t="str">
        <f t="shared" ca="1" si="38"/>
        <v/>
      </c>
      <c r="AA1596" s="26" t="str">
        <f t="shared" ca="1" si="39"/>
        <v/>
      </c>
      <c r="AC1596" s="26" t="str">
        <f ca="1">IFERROR(IFERROR(VLOOKUP($V1596,索引表!$L$7:$O$13,2,FALSE)*VLOOKUP(VLOOKUP($G1596,索引表!$R:$U,4,FALSE),索引表!$I$18:$L$30,2,FALSE)*VLOOKUP($U1596,索引表!E:F,2,FALSE),IF($U1596="小怪",0.738,"")),0)</f>
        <v/>
      </c>
      <c r="AD1596" s="26" t="str">
        <f ca="1">IFERROR(IFERROR(VLOOKUP($V1596,索引表!$L$7:$O$13,3,FALSE)*VLOOKUP(VLOOKUP($G1596,索引表!$R:$U,4,FALSE),索引表!$I$18:$L$30,3,FALSE)*VLOOKUP($U1596,索引表!G:H,2,FALSE)*0.3,IF($U1596="小怪",0.2,"")),0)</f>
        <v/>
      </c>
      <c r="AE1596" s="3" t="str">
        <f ca="1">IF(V1596="N08",索引表!$D$12,IFERROR(VLOOKUP(AM1596,索引表!$I$3:$J$5,2,FALSE)*VLOOKUP(AN1596,索引表!$L$7:$O$13,4,FALSE)*VLOOKUP(VLOOKUP(Y1596,索引表!$R:$U,4,FALSE),索引表!$I$18:$L$30,4,FALSE),IF(AN1596="小怪",1*3.45*0.9*0.9,"")))</f>
        <v/>
      </c>
    </row>
    <row r="1597" spans="1:31" x14ac:dyDescent="0.2">
      <c r="A1597" s="3" t="s">
        <v>1457</v>
      </c>
      <c r="B1597" s="3" t="str">
        <f t="shared" si="37"/>
        <v>P45</v>
      </c>
      <c r="C1597" s="3" t="s">
        <v>539</v>
      </c>
      <c r="D1597" s="3" t="s">
        <v>535</v>
      </c>
      <c r="E1597" t="str">
        <f t="shared" si="36"/>
        <v>M22P45U02N03</v>
      </c>
      <c r="F1597" s="26">
        <f ca="1">IFERROR(VLOOKUP(G1597,模型表!C:U,19,0),0)</f>
        <v>0</v>
      </c>
      <c r="H1597" s="26" t="str">
        <f ca="1">IFERROR(IF($F1597=0,"",(VLOOKUP(RIGHT(A1597,2)+0,难度表!B:F,3,FALSE)*K1597+N1597)),0)</f>
        <v/>
      </c>
      <c r="I1597" s="26" t="str">
        <f ca="1">IFERROR(IF($F1597=0,"",(VLOOKUP(RIGHT(B1597,2)+0,难度表!B:F,4,FALSE)*L1597+O1597)),0)</f>
        <v/>
      </c>
      <c r="J1597" s="26" t="str">
        <f ca="1">IFERROR(IF($F1597=0,"",(VLOOKUP(RIGHT(B1597,2)+0,难度表!B:F,5,FALSE)*M1597+P1597)),0)</f>
        <v/>
      </c>
      <c r="K1597" s="26" t="s">
        <v>1081</v>
      </c>
      <c r="L1597" s="26" t="s">
        <v>1081</v>
      </c>
      <c r="M1597" s="3" t="s">
        <v>1081</v>
      </c>
      <c r="N1597" s="26">
        <v>0</v>
      </c>
      <c r="O1597" s="26">
        <v>0</v>
      </c>
      <c r="P1597" s="26">
        <v>0</v>
      </c>
      <c r="Q1597" s="26">
        <v>0</v>
      </c>
      <c r="R1597" s="58" t="s">
        <v>545</v>
      </c>
      <c r="S1597" s="26">
        <v>1</v>
      </c>
      <c r="T1597" s="26">
        <v>0</v>
      </c>
      <c r="U1597" s="26">
        <f ca="1">IFERROR(VLOOKUP(G1597,模型表!$C:$T,18,FALSE),0)</f>
        <v>0</v>
      </c>
      <c r="V1597" s="26">
        <f>IFERROR(VLOOKUP(G1597,模型表!$C:$J,8,FALSE),0)</f>
        <v>0</v>
      </c>
      <c r="W1597" s="26" t="s">
        <v>1081</v>
      </c>
      <c r="X1597" s="26" t="s">
        <v>1097</v>
      </c>
      <c r="Y1597" s="26" t="str" cm="1">
        <f t="array" aca="1" ref="Y1597" ca="1">INDEX(E:E,SMALL(IF($F$2:$F$3000,ROW($2:$3000),4^8),ROW(A1596)))&amp;""</f>
        <v/>
      </c>
      <c r="Z1597" s="26" t="str">
        <f t="shared" ca="1" si="38"/>
        <v/>
      </c>
      <c r="AA1597" s="26" t="str">
        <f t="shared" ca="1" si="39"/>
        <v/>
      </c>
      <c r="AC1597" s="26" t="str">
        <f ca="1">IFERROR(IFERROR(VLOOKUP($V1597,索引表!$L$7:$O$13,2,FALSE)*VLOOKUP(VLOOKUP($G1597,索引表!$R:$U,4,FALSE),索引表!$I$18:$L$30,2,FALSE)*VLOOKUP($U1597,索引表!E:F,2,FALSE),IF($U1597="小怪",0.738,"")),0)</f>
        <v/>
      </c>
      <c r="AD1597" s="26" t="str">
        <f ca="1">IFERROR(IFERROR(VLOOKUP($V1597,索引表!$L$7:$O$13,3,FALSE)*VLOOKUP(VLOOKUP($G1597,索引表!$R:$U,4,FALSE),索引表!$I$18:$L$30,3,FALSE)*VLOOKUP($U1597,索引表!G:H,2,FALSE)*0.3,IF($U1597="小怪",0.2,"")),0)</f>
        <v/>
      </c>
      <c r="AE1597" s="3" t="str">
        <f ca="1">IF(V1597="N08",索引表!$D$12,IFERROR(VLOOKUP(AM1597,索引表!$I$3:$J$5,2,FALSE)*VLOOKUP(AN1597,索引表!$L$7:$O$13,4,FALSE)*VLOOKUP(VLOOKUP(Y1597,索引表!$R:$U,4,FALSE),索引表!$I$18:$L$30,4,FALSE),IF(AN1597="小怪",1*3.45*0.9*0.9,"")))</f>
        <v/>
      </c>
    </row>
    <row r="1598" spans="1:31" x14ac:dyDescent="0.2">
      <c r="A1598" s="3" t="s">
        <v>1457</v>
      </c>
      <c r="B1598" s="3" t="str">
        <f t="shared" si="37"/>
        <v>P45</v>
      </c>
      <c r="C1598" s="3" t="s">
        <v>539</v>
      </c>
      <c r="D1598" s="3" t="s">
        <v>536</v>
      </c>
      <c r="E1598" t="str">
        <f t="shared" si="36"/>
        <v>M22P45U02N04</v>
      </c>
      <c r="F1598" s="26">
        <f ca="1">IFERROR(VLOOKUP(G1598,模型表!C:U,19,0),0)</f>
        <v>0</v>
      </c>
      <c r="H1598" s="26" t="str">
        <f ca="1">IFERROR(IF($F1598=0,"",(VLOOKUP(RIGHT(A1598,2)+0,难度表!B:F,3,FALSE)*K1598+N1598)),0)</f>
        <v/>
      </c>
      <c r="I1598" s="26" t="str">
        <f ca="1">IFERROR(IF($F1598=0,"",(VLOOKUP(RIGHT(B1598,2)+0,难度表!B:F,4,FALSE)*L1598+O1598)),0)</f>
        <v/>
      </c>
      <c r="J1598" s="26" t="str">
        <f ca="1">IFERROR(IF($F1598=0,"",(VLOOKUP(RIGHT(B1598,2)+0,难度表!B:F,5,FALSE)*M1598+P1598)),0)</f>
        <v/>
      </c>
      <c r="K1598" s="26" t="s">
        <v>1081</v>
      </c>
      <c r="L1598" s="26" t="s">
        <v>1081</v>
      </c>
      <c r="M1598" s="3" t="s">
        <v>1081</v>
      </c>
      <c r="N1598" s="26">
        <v>0</v>
      </c>
      <c r="O1598" s="26">
        <v>0</v>
      </c>
      <c r="P1598" s="26">
        <v>0</v>
      </c>
      <c r="Q1598" s="26">
        <v>0</v>
      </c>
      <c r="R1598" s="58" t="s">
        <v>545</v>
      </c>
      <c r="S1598" s="26">
        <v>1</v>
      </c>
      <c r="T1598" s="26">
        <v>0</v>
      </c>
      <c r="U1598" s="26">
        <f ca="1">IFERROR(VLOOKUP(G1598,模型表!$C:$T,18,FALSE),0)</f>
        <v>0</v>
      </c>
      <c r="V1598" s="26">
        <f>IFERROR(VLOOKUP(G1598,模型表!$C:$J,8,FALSE),0)</f>
        <v>0</v>
      </c>
      <c r="W1598" s="26" t="s">
        <v>1081</v>
      </c>
      <c r="X1598" s="26" t="s">
        <v>1097</v>
      </c>
      <c r="Y1598" s="26" t="str" cm="1">
        <f t="array" aca="1" ref="Y1598" ca="1">INDEX(E:E,SMALL(IF($F$2:$F$3000,ROW($2:$3000),4^8),ROW(A1597)))&amp;""</f>
        <v/>
      </c>
      <c r="Z1598" s="26" t="str">
        <f t="shared" ca="1" si="38"/>
        <v/>
      </c>
      <c r="AA1598" s="26" t="str">
        <f t="shared" ca="1" si="39"/>
        <v/>
      </c>
      <c r="AC1598" s="26" t="str">
        <f ca="1">IFERROR(IFERROR(VLOOKUP($V1598,索引表!$L$7:$O$13,2,FALSE)*VLOOKUP(VLOOKUP($G1598,索引表!$R:$U,4,FALSE),索引表!$I$18:$L$30,2,FALSE)*VLOOKUP($U1598,索引表!E:F,2,FALSE),IF($U1598="小怪",0.738,"")),0)</f>
        <v/>
      </c>
      <c r="AD1598" s="26" t="str">
        <f ca="1">IFERROR(IFERROR(VLOOKUP($V1598,索引表!$L$7:$O$13,3,FALSE)*VLOOKUP(VLOOKUP($G1598,索引表!$R:$U,4,FALSE),索引表!$I$18:$L$30,3,FALSE)*VLOOKUP($U1598,索引表!G:H,2,FALSE)*0.3,IF($U1598="小怪",0.2,"")),0)</f>
        <v/>
      </c>
      <c r="AE1598" s="3" t="str">
        <f ca="1">IF(V1598="N08",索引表!$D$12,IFERROR(VLOOKUP(AM1598,索引表!$I$3:$J$5,2,FALSE)*VLOOKUP(AN1598,索引表!$L$7:$O$13,4,FALSE)*VLOOKUP(VLOOKUP(Y1598,索引表!$R:$U,4,FALSE),索引表!$I$18:$L$30,4,FALSE),IF(AN1598="小怪",1*3.45*0.9*0.9,"")))</f>
        <v/>
      </c>
    </row>
    <row r="1599" spans="1:31" x14ac:dyDescent="0.2">
      <c r="A1599" s="3" t="s">
        <v>1457</v>
      </c>
      <c r="B1599" s="3" t="str">
        <f t="shared" si="37"/>
        <v>P45</v>
      </c>
      <c r="C1599" s="3" t="s">
        <v>539</v>
      </c>
      <c r="D1599" s="3" t="s">
        <v>537</v>
      </c>
      <c r="E1599" t="str">
        <f t="shared" si="36"/>
        <v>M22P45U02N05</v>
      </c>
      <c r="F1599" s="26">
        <f ca="1">IFERROR(VLOOKUP(G1599,模型表!C:U,19,0),0)</f>
        <v>0</v>
      </c>
      <c r="H1599" s="26" t="str">
        <f ca="1">IFERROR(IF($F1599=0,"",(VLOOKUP(RIGHT(A1599,2)+0,难度表!B:F,3,FALSE)*K1599+N1599)),0)</f>
        <v/>
      </c>
      <c r="I1599" s="26" t="str">
        <f ca="1">IFERROR(IF($F1599=0,"",(VLOOKUP(RIGHT(B1599,2)+0,难度表!B:F,4,FALSE)*L1599+O1599)),0)</f>
        <v/>
      </c>
      <c r="J1599" s="26" t="str">
        <f ca="1">IFERROR(IF($F1599=0,"",(VLOOKUP(RIGHT(B1599,2)+0,难度表!B:F,5,FALSE)*M1599+P1599)),0)</f>
        <v/>
      </c>
      <c r="K1599" s="26" t="s">
        <v>1081</v>
      </c>
      <c r="L1599" s="26" t="s">
        <v>1081</v>
      </c>
      <c r="M1599" s="3" t="s">
        <v>1081</v>
      </c>
      <c r="N1599" s="26">
        <v>0</v>
      </c>
      <c r="O1599" s="26">
        <v>0</v>
      </c>
      <c r="P1599" s="26">
        <v>0</v>
      </c>
      <c r="Q1599" s="26">
        <v>0</v>
      </c>
      <c r="R1599" s="58" t="s">
        <v>545</v>
      </c>
      <c r="S1599" s="26">
        <v>1</v>
      </c>
      <c r="T1599" s="26">
        <v>0</v>
      </c>
      <c r="U1599" s="26">
        <f ca="1">IFERROR(VLOOKUP(G1599,模型表!$C:$T,18,FALSE),0)</f>
        <v>0</v>
      </c>
      <c r="V1599" s="26">
        <f>IFERROR(VLOOKUP(G1599,模型表!$C:$J,8,FALSE),0)</f>
        <v>0</v>
      </c>
      <c r="W1599" s="26" t="s">
        <v>1081</v>
      </c>
      <c r="X1599" s="26" t="s">
        <v>1097</v>
      </c>
      <c r="Y1599" s="26" t="str" cm="1">
        <f t="array" aca="1" ref="Y1599" ca="1">INDEX(E:E,SMALL(IF($F$2:$F$3000,ROW($2:$3000),4^8),ROW(A1598)))&amp;""</f>
        <v/>
      </c>
      <c r="Z1599" s="26" t="str">
        <f t="shared" ca="1" si="38"/>
        <v/>
      </c>
      <c r="AA1599" s="26" t="str">
        <f t="shared" ca="1" si="39"/>
        <v/>
      </c>
      <c r="AC1599" s="26" t="str">
        <f ca="1">IFERROR(IFERROR(VLOOKUP($V1599,索引表!$L$7:$O$13,2,FALSE)*VLOOKUP(VLOOKUP($G1599,索引表!$R:$U,4,FALSE),索引表!$I$18:$L$30,2,FALSE)*VLOOKUP($U1599,索引表!E:F,2,FALSE),IF($U1599="小怪",0.738,"")),0)</f>
        <v/>
      </c>
      <c r="AD1599" s="26" t="str">
        <f ca="1">IFERROR(IFERROR(VLOOKUP($V1599,索引表!$L$7:$O$13,3,FALSE)*VLOOKUP(VLOOKUP($G1599,索引表!$R:$U,4,FALSE),索引表!$I$18:$L$30,3,FALSE)*VLOOKUP($U1599,索引表!G:H,2,FALSE)*0.3,IF($U1599="小怪",0.2,"")),0)</f>
        <v/>
      </c>
      <c r="AE1599" s="3" t="str">
        <f ca="1">IF(V1599="N08",索引表!$D$12,IFERROR(VLOOKUP(AM1599,索引表!$I$3:$J$5,2,FALSE)*VLOOKUP(AN1599,索引表!$L$7:$O$13,4,FALSE)*VLOOKUP(VLOOKUP(Y1599,索引表!$R:$U,4,FALSE),索引表!$I$18:$L$30,4,FALSE),IF(AN1599="小怪",1*3.45*0.9*0.9,"")))</f>
        <v/>
      </c>
    </row>
    <row r="1600" spans="1:31" x14ac:dyDescent="0.2">
      <c r="A1600" s="3" t="s">
        <v>1457</v>
      </c>
      <c r="B1600" s="3" t="str">
        <f t="shared" si="37"/>
        <v>P45</v>
      </c>
      <c r="C1600" s="3" t="s">
        <v>539</v>
      </c>
      <c r="D1600" s="3" t="s">
        <v>538</v>
      </c>
      <c r="E1600" t="str">
        <f t="shared" si="36"/>
        <v>M22P45U02N06</v>
      </c>
      <c r="F1600" s="26">
        <f ca="1">IFERROR(VLOOKUP(G1600,模型表!C:U,19,0),0)</f>
        <v>0</v>
      </c>
      <c r="H1600" s="26" t="str">
        <f ca="1">IFERROR(IF($F1600=0,"",(VLOOKUP(RIGHT(A1600,2)+0,难度表!B:F,3,FALSE)*K1600+N1600)),0)</f>
        <v/>
      </c>
      <c r="I1600" s="26" t="str">
        <f ca="1">IFERROR(IF($F1600=0,"",(VLOOKUP(RIGHT(B1600,2)+0,难度表!B:F,4,FALSE)*L1600+O1600)),0)</f>
        <v/>
      </c>
      <c r="J1600" s="26" t="str">
        <f ca="1">IFERROR(IF($F1600=0,"",(VLOOKUP(RIGHT(B1600,2)+0,难度表!B:F,5,FALSE)*M1600+P1600)),0)</f>
        <v/>
      </c>
      <c r="K1600" s="26" t="s">
        <v>1081</v>
      </c>
      <c r="L1600" s="26" t="s">
        <v>1081</v>
      </c>
      <c r="M1600" s="3" t="s">
        <v>1081</v>
      </c>
      <c r="N1600" s="26">
        <v>0</v>
      </c>
      <c r="O1600" s="26">
        <v>0</v>
      </c>
      <c r="P1600" s="26">
        <v>0</v>
      </c>
      <c r="Q1600" s="26">
        <v>0</v>
      </c>
      <c r="R1600" s="58" t="s">
        <v>545</v>
      </c>
      <c r="S1600" s="26">
        <v>1</v>
      </c>
      <c r="T1600" s="26">
        <v>0</v>
      </c>
      <c r="U1600" s="26">
        <f ca="1">IFERROR(VLOOKUP(G1600,模型表!$C:$T,18,FALSE),0)</f>
        <v>0</v>
      </c>
      <c r="V1600" s="26">
        <f>IFERROR(VLOOKUP(G1600,模型表!$C:$J,8,FALSE),0)</f>
        <v>0</v>
      </c>
      <c r="W1600" s="26" t="s">
        <v>1081</v>
      </c>
      <c r="X1600" s="26" t="s">
        <v>1097</v>
      </c>
      <c r="Y1600" s="26" t="str" cm="1">
        <f t="array" aca="1" ref="Y1600" ca="1">INDEX(E:E,SMALL(IF($F$2:$F$3000,ROW($2:$3000),4^8),ROW(A1599)))&amp;""</f>
        <v/>
      </c>
      <c r="Z1600" s="26" t="str">
        <f t="shared" ca="1" si="38"/>
        <v/>
      </c>
      <c r="AA1600" s="26" t="str">
        <f t="shared" ca="1" si="39"/>
        <v/>
      </c>
      <c r="AC1600" s="26" t="str">
        <f ca="1">IFERROR(IFERROR(VLOOKUP($V1600,索引表!$L$7:$O$13,2,FALSE)*VLOOKUP(VLOOKUP($G1600,索引表!$R:$U,4,FALSE),索引表!$I$18:$L$30,2,FALSE)*VLOOKUP($U1600,索引表!E:F,2,FALSE),IF($U1600="小怪",0.738,"")),0)</f>
        <v/>
      </c>
      <c r="AD1600" s="26" t="str">
        <f ca="1">IFERROR(IFERROR(VLOOKUP($V1600,索引表!$L$7:$O$13,3,FALSE)*VLOOKUP(VLOOKUP($G1600,索引表!$R:$U,4,FALSE),索引表!$I$18:$L$30,3,FALSE)*VLOOKUP($U1600,索引表!G:H,2,FALSE)*0.3,IF($U1600="小怪",0.2,"")),0)</f>
        <v/>
      </c>
      <c r="AE1600" s="3" t="str">
        <f ca="1">IF(V1600="N08",索引表!$D$12,IFERROR(VLOOKUP(AM1600,索引表!$I$3:$J$5,2,FALSE)*VLOOKUP(AN1600,索引表!$L$7:$O$13,4,FALSE)*VLOOKUP(VLOOKUP(Y1600,索引表!$R:$U,4,FALSE),索引表!$I$18:$L$30,4,FALSE),IF(AN1600="小怪",1*3.45*0.9*0.9,"")))</f>
        <v/>
      </c>
    </row>
    <row r="1601" spans="1:31" x14ac:dyDescent="0.2">
      <c r="A1601" s="3" t="s">
        <v>1457</v>
      </c>
      <c r="B1601" s="3" t="str">
        <f t="shared" si="37"/>
        <v>P45</v>
      </c>
      <c r="C1601" s="3" t="s">
        <v>539</v>
      </c>
      <c r="D1601" s="3" t="s">
        <v>542</v>
      </c>
      <c r="E1601" t="str">
        <f t="shared" si="36"/>
        <v>M22P45U02N07</v>
      </c>
      <c r="F1601" s="26">
        <f ca="1">IFERROR(VLOOKUP(G1601,模型表!C:U,19,0),0)</f>
        <v>0</v>
      </c>
      <c r="H1601" s="26" t="str">
        <f ca="1">IFERROR(IF($F1601=0,"",(VLOOKUP(RIGHT(A1601,2)+0,难度表!B:F,3,FALSE)*K1601+N1601)),0)</f>
        <v/>
      </c>
      <c r="I1601" s="26" t="str">
        <f ca="1">IFERROR(IF($F1601=0,"",(VLOOKUP(RIGHT(B1601,2)+0,难度表!B:F,4,FALSE)*L1601+O1601)),0)</f>
        <v/>
      </c>
      <c r="J1601" s="26" t="str">
        <f ca="1">IFERROR(IF($F1601=0,"",(VLOOKUP(RIGHT(B1601,2)+0,难度表!B:F,5,FALSE)*M1601+P1601)),0)</f>
        <v/>
      </c>
      <c r="K1601" s="26" t="s">
        <v>1081</v>
      </c>
      <c r="L1601" s="26" t="s">
        <v>1081</v>
      </c>
      <c r="M1601" s="3" t="s">
        <v>1081</v>
      </c>
      <c r="N1601" s="26">
        <v>0</v>
      </c>
      <c r="O1601" s="26">
        <v>0</v>
      </c>
      <c r="P1601" s="26">
        <v>0</v>
      </c>
      <c r="Q1601" s="26">
        <v>0</v>
      </c>
      <c r="R1601" s="58" t="s">
        <v>545</v>
      </c>
      <c r="S1601" s="26">
        <v>1</v>
      </c>
      <c r="T1601" s="26">
        <v>0</v>
      </c>
      <c r="U1601" s="26">
        <f ca="1">IFERROR(VLOOKUP(G1601,模型表!$C:$T,18,FALSE),0)</f>
        <v>0</v>
      </c>
      <c r="V1601" s="26">
        <f>IFERROR(VLOOKUP(G1601,模型表!$C:$J,8,FALSE),0)</f>
        <v>0</v>
      </c>
      <c r="W1601" s="26" t="s">
        <v>1081</v>
      </c>
      <c r="X1601" s="26" t="s">
        <v>1097</v>
      </c>
      <c r="Y1601" s="26" t="str" cm="1">
        <f t="array" aca="1" ref="Y1601" ca="1">INDEX(E:E,SMALL(IF($F$2:$F$3000,ROW($2:$3000),4^8),ROW(A1600)))&amp;""</f>
        <v/>
      </c>
      <c r="Z1601" s="26" t="str">
        <f t="shared" ca="1" si="38"/>
        <v/>
      </c>
      <c r="AA1601" s="26" t="str">
        <f t="shared" ca="1" si="39"/>
        <v/>
      </c>
      <c r="AC1601" s="26" t="str">
        <f ca="1">IFERROR(IFERROR(VLOOKUP($V1601,索引表!$L$7:$O$13,2,FALSE)*VLOOKUP(VLOOKUP($G1601,索引表!$R:$U,4,FALSE),索引表!$I$18:$L$30,2,FALSE)*VLOOKUP($U1601,索引表!E:F,2,FALSE),IF($U1601="小怪",0.738,"")),0)</f>
        <v/>
      </c>
      <c r="AD1601" s="26" t="str">
        <f ca="1">IFERROR(IFERROR(VLOOKUP($V1601,索引表!$L$7:$O$13,3,FALSE)*VLOOKUP(VLOOKUP($G1601,索引表!$R:$U,4,FALSE),索引表!$I$18:$L$30,3,FALSE)*VLOOKUP($U1601,索引表!G:H,2,FALSE)*0.3,IF($U1601="小怪",0.2,"")),0)</f>
        <v/>
      </c>
      <c r="AE1601" s="3" t="str">
        <f ca="1">IF(V1601="N08",索引表!$D$12,IFERROR(VLOOKUP(AM1601,索引表!$I$3:$J$5,2,FALSE)*VLOOKUP(AN1601,索引表!$L$7:$O$13,4,FALSE)*VLOOKUP(VLOOKUP(Y1601,索引表!$R:$U,4,FALSE),索引表!$I$18:$L$30,4,FALSE),IF(AN1601="小怪",1*3.45*0.9*0.9,"")))</f>
        <v/>
      </c>
    </row>
    <row r="1602" spans="1:31" x14ac:dyDescent="0.2">
      <c r="A1602" s="3" t="s">
        <v>1457</v>
      </c>
      <c r="B1602" s="3" t="str">
        <f t="shared" si="37"/>
        <v>P45</v>
      </c>
      <c r="C1602" s="3" t="s">
        <v>539</v>
      </c>
      <c r="D1602" s="3" t="s">
        <v>543</v>
      </c>
      <c r="E1602" t="str">
        <f t="shared" ref="E1602:E1665" si="40">A1602&amp;B1602&amp;C1602&amp;D1602</f>
        <v>M22P45U02N08</v>
      </c>
      <c r="F1602" s="26">
        <f ca="1">IFERROR(VLOOKUP(G1602,模型表!C:U,19,0),0)</f>
        <v>0</v>
      </c>
      <c r="H1602" s="26" t="str">
        <f ca="1">IFERROR(IF($F1602=0,"",(VLOOKUP(RIGHT(A1602,2)+0,难度表!B:F,3,FALSE)*K1602+N1602)),0)</f>
        <v/>
      </c>
      <c r="I1602" s="26" t="str">
        <f ca="1">IFERROR(IF($F1602=0,"",(VLOOKUP(RIGHT(B1602,2)+0,难度表!B:F,4,FALSE)*L1602+O1602)),0)</f>
        <v/>
      </c>
      <c r="J1602" s="26" t="str">
        <f ca="1">IFERROR(IF($F1602=0,"",(VLOOKUP(RIGHT(B1602,2)+0,难度表!B:F,5,FALSE)*M1602+P1602)),0)</f>
        <v/>
      </c>
      <c r="K1602" s="26" t="s">
        <v>1081</v>
      </c>
      <c r="L1602" s="26" t="s">
        <v>1081</v>
      </c>
      <c r="M1602" s="3"/>
      <c r="N1602" s="26">
        <v>0</v>
      </c>
      <c r="O1602" s="26">
        <v>0</v>
      </c>
      <c r="P1602" s="26">
        <v>0</v>
      </c>
      <c r="Q1602" s="26">
        <v>0</v>
      </c>
      <c r="R1602" s="59" t="s">
        <v>845</v>
      </c>
      <c r="S1602" s="26">
        <v>1</v>
      </c>
      <c r="T1602" s="26">
        <v>0</v>
      </c>
      <c r="U1602" s="26">
        <f ca="1">IFERROR(VLOOKUP(G1602,模型表!$C:$T,18,FALSE),0)</f>
        <v>0</v>
      </c>
      <c r="V1602" s="26">
        <f>IFERROR(VLOOKUP(G1602,模型表!$C:$J,8,FALSE),0)</f>
        <v>0</v>
      </c>
      <c r="W1602" s="26" t="s">
        <v>1081</v>
      </c>
      <c r="X1602" s="26" t="s">
        <v>1097</v>
      </c>
      <c r="Y1602" s="26" t="str" cm="1">
        <f t="array" aca="1" ref="Y1602" ca="1">INDEX(E:E,SMALL(IF($F$2:$F$3000,ROW($2:$3000),4^8),ROW(A1601)))&amp;""</f>
        <v/>
      </c>
      <c r="Z1602" s="26" t="str">
        <f t="shared" ca="1" si="38"/>
        <v/>
      </c>
      <c r="AA1602" s="26" t="str">
        <f t="shared" ca="1" si="39"/>
        <v/>
      </c>
      <c r="AC1602" s="26" t="str">
        <f ca="1">IFERROR(IFERROR(VLOOKUP($V1602,索引表!$L$7:$O$13,2,FALSE)*VLOOKUP(VLOOKUP($G1602,索引表!$R:$U,4,FALSE),索引表!$I$18:$L$30,2,FALSE)*VLOOKUP($U1602,索引表!E:F,2,FALSE),IF($U1602="小怪",0.738,"")),0)</f>
        <v/>
      </c>
      <c r="AD1602" s="26" t="str">
        <f ca="1">IFERROR(IFERROR(VLOOKUP($V1602,索引表!$L$7:$O$13,3,FALSE)*VLOOKUP(VLOOKUP($G1602,索引表!$R:$U,4,FALSE),索引表!$I$18:$L$30,3,FALSE)*VLOOKUP($U1602,索引表!G:H,2,FALSE)*0.3,IF($U1602="小怪",0.2,"")),0)</f>
        <v/>
      </c>
      <c r="AE1602" s="3"/>
    </row>
    <row r="1603" spans="1:31" x14ac:dyDescent="0.2">
      <c r="A1603" s="3" t="s">
        <v>1457</v>
      </c>
      <c r="B1603" s="3" t="str">
        <f t="shared" ref="B1603:B1666" si="41">"P"&amp;IF(INT((ROW()+34)/36)&gt;=10,INT((ROW()+34)/36),"0"&amp;INT((ROW()+34)/36))</f>
        <v>P45</v>
      </c>
      <c r="C1603" s="3" t="s">
        <v>539</v>
      </c>
      <c r="D1603" s="3" t="s">
        <v>544</v>
      </c>
      <c r="E1603" t="str">
        <f t="shared" si="40"/>
        <v>M22P45U02N09</v>
      </c>
      <c r="F1603" s="26">
        <f ca="1">IFERROR(VLOOKUP(G1603,模型表!C:U,19,0),0)</f>
        <v>0</v>
      </c>
      <c r="H1603" s="26" t="str">
        <f ca="1">IFERROR(IF($F1603=0,"",(VLOOKUP(RIGHT(A1603,2)+0,难度表!B:F,3,FALSE)*K1603+N1603)),0)</f>
        <v/>
      </c>
      <c r="I1603" s="26" t="str">
        <f ca="1">IFERROR(IF($F1603=0,"",(VLOOKUP(RIGHT(B1603,2)+0,难度表!B:F,4,FALSE)*L1603+O1603)),0)</f>
        <v/>
      </c>
      <c r="J1603" s="26" t="str">
        <f ca="1">IFERROR(IF($F1603=0,"",(VLOOKUP(RIGHT(B1603,2)+0,难度表!B:F,5,FALSE)*M1603+P1603)),0)</f>
        <v/>
      </c>
      <c r="K1603" s="26" t="s">
        <v>1081</v>
      </c>
      <c r="L1603" s="26" t="s">
        <v>1081</v>
      </c>
      <c r="M1603" s="3" t="s">
        <v>1081</v>
      </c>
      <c r="N1603" s="26">
        <v>0</v>
      </c>
      <c r="O1603" s="26">
        <v>0</v>
      </c>
      <c r="P1603" s="26">
        <v>0</v>
      </c>
      <c r="Q1603" s="26">
        <v>0</v>
      </c>
      <c r="R1603" s="58" t="s">
        <v>545</v>
      </c>
      <c r="S1603" s="26">
        <v>1</v>
      </c>
      <c r="T1603" s="26">
        <v>0</v>
      </c>
      <c r="U1603" s="26">
        <f ca="1">IFERROR(VLOOKUP(G1603,模型表!$C:$T,18,FALSE),0)</f>
        <v>0</v>
      </c>
      <c r="V1603" s="26">
        <f>IFERROR(VLOOKUP(G1603,模型表!$C:$J,8,FALSE),0)</f>
        <v>0</v>
      </c>
      <c r="W1603" s="26" t="s">
        <v>1081</v>
      </c>
      <c r="X1603" s="26" t="s">
        <v>1097</v>
      </c>
      <c r="Y1603" s="26" t="str" cm="1">
        <f t="array" aca="1" ref="Y1603" ca="1">INDEX(E:E,SMALL(IF($F$2:$F$3000,ROW($2:$3000),4^8),ROW(A1602)))&amp;""</f>
        <v/>
      </c>
      <c r="Z1603" s="26" t="str">
        <f t="shared" ref="Z1603:Z1637" ca="1" si="42">IF(Y1603="","",IF(RIGHT(Y1603,2)="08",1,0))</f>
        <v/>
      </c>
      <c r="AA1603" s="26" t="str">
        <f t="shared" ref="AA1603:AA1637" ca="1" si="43">IFERROR(RIGHT(Y1603,1)*1,"")</f>
        <v/>
      </c>
      <c r="AC1603" s="26" t="str">
        <f ca="1">IFERROR(IFERROR(VLOOKUP($V1603,索引表!$L$7:$O$13,2,FALSE)*VLOOKUP(VLOOKUP($G1603,索引表!$R:$U,4,FALSE),索引表!$I$18:$L$30,2,FALSE)*VLOOKUP($U1603,索引表!E:F,2,FALSE),IF($U1603="小怪",0.738,"")),0)</f>
        <v/>
      </c>
      <c r="AD1603" s="26" t="str">
        <f ca="1">IFERROR(IFERROR(VLOOKUP($V1603,索引表!$L$7:$O$13,3,FALSE)*VLOOKUP(VLOOKUP($G1603,索引表!$R:$U,4,FALSE),索引表!$I$18:$L$30,3,FALSE)*VLOOKUP($U1603,索引表!G:H,2,FALSE)*0.3,IF($U1603="小怪",0.2,"")),0)</f>
        <v/>
      </c>
      <c r="AE1603" s="3" t="str">
        <f ca="1">IF(V1603="N08",索引表!$D$12,IFERROR(VLOOKUP(AM1603,索引表!$I$3:$J$5,2,FALSE)*VLOOKUP(AN1603,索引表!$L$7:$O$13,4,FALSE)*VLOOKUP(VLOOKUP(Y1603,索引表!$R:$U,4,FALSE),索引表!$I$18:$L$30,4,FALSE),IF(AN1603="小怪",1*3.45*0.9*0.9,"")))</f>
        <v/>
      </c>
    </row>
    <row r="1604" spans="1:31" x14ac:dyDescent="0.2">
      <c r="A1604" s="3" t="s">
        <v>1457</v>
      </c>
      <c r="B1604" s="3" t="str">
        <f t="shared" si="41"/>
        <v>P45</v>
      </c>
      <c r="C1604" s="3" t="s">
        <v>540</v>
      </c>
      <c r="D1604" s="3" t="s">
        <v>533</v>
      </c>
      <c r="E1604" t="str">
        <f t="shared" si="40"/>
        <v>M22P45U03N01</v>
      </c>
      <c r="F1604" s="26">
        <f ca="1">IFERROR(VLOOKUP(G1604,模型表!C:U,19,0),0)</f>
        <v>0</v>
      </c>
      <c r="H1604" s="26" t="str">
        <f ca="1">IFERROR(IF($F1604=0,"",(VLOOKUP(RIGHT(A1604,2)+0,难度表!B:F,3,FALSE)*K1604+N1604)),0)</f>
        <v/>
      </c>
      <c r="I1604" s="26" t="str">
        <f ca="1">IFERROR(IF($F1604=0,"",(VLOOKUP(RIGHT(B1604,2)+0,难度表!B:F,4,FALSE)*L1604+O1604)),0)</f>
        <v/>
      </c>
      <c r="J1604" s="26" t="str">
        <f ca="1">IFERROR(IF($F1604=0,"",(VLOOKUP(RIGHT(B1604,2)+0,难度表!B:F,5,FALSE)*M1604+P1604)),0)</f>
        <v/>
      </c>
      <c r="K1604" s="26" t="s">
        <v>1081</v>
      </c>
      <c r="L1604" s="26" t="s">
        <v>1081</v>
      </c>
      <c r="M1604" s="3" t="s">
        <v>1081</v>
      </c>
      <c r="N1604" s="26">
        <v>0</v>
      </c>
      <c r="O1604" s="26">
        <v>0</v>
      </c>
      <c r="P1604" s="26">
        <v>0</v>
      </c>
      <c r="Q1604" s="26">
        <v>0</v>
      </c>
      <c r="R1604" s="58" t="s">
        <v>545</v>
      </c>
      <c r="S1604" s="26">
        <v>1</v>
      </c>
      <c r="T1604" s="26">
        <v>0</v>
      </c>
      <c r="U1604" s="26">
        <f ca="1">IFERROR(VLOOKUP(G1604,模型表!$C:$T,18,FALSE),0)</f>
        <v>0</v>
      </c>
      <c r="V1604" s="26">
        <f>IFERROR(VLOOKUP(G1604,模型表!$C:$J,8,FALSE),0)</f>
        <v>0</v>
      </c>
      <c r="W1604" s="26" t="s">
        <v>1081</v>
      </c>
      <c r="X1604" s="26" t="s">
        <v>1097</v>
      </c>
      <c r="Y1604" s="26" t="str" cm="1">
        <f t="array" aca="1" ref="Y1604" ca="1">INDEX(E:E,SMALL(IF($F$2:$F$3000,ROW($2:$3000),4^8),ROW(A1603)))&amp;""</f>
        <v/>
      </c>
      <c r="Z1604" s="26" t="str">
        <f t="shared" ca="1" si="42"/>
        <v/>
      </c>
      <c r="AA1604" s="26" t="str">
        <f t="shared" ca="1" si="43"/>
        <v/>
      </c>
      <c r="AC1604" s="26" t="str">
        <f ca="1">IFERROR(IFERROR(VLOOKUP($V1604,索引表!$L$7:$O$13,2,FALSE)*VLOOKUP(VLOOKUP($G1604,索引表!$R:$U,4,FALSE),索引表!$I$18:$L$30,2,FALSE)*VLOOKUP($U1604,索引表!E:F,2,FALSE),IF($U1604="小怪",0.738,"")),0)</f>
        <v/>
      </c>
      <c r="AD1604" s="26" t="str">
        <f ca="1">IFERROR(IFERROR(VLOOKUP($V1604,索引表!$L$7:$O$13,3,FALSE)*VLOOKUP(VLOOKUP($G1604,索引表!$R:$U,4,FALSE),索引表!$I$18:$L$30,3,FALSE)*VLOOKUP($U1604,索引表!G:H,2,FALSE)*0.3,IF($U1604="小怪",0.2,"")),0)</f>
        <v/>
      </c>
      <c r="AE1604" s="3" t="str">
        <f ca="1">IF(V1604="N08",索引表!$D$12,IFERROR(VLOOKUP(AM1604,索引表!$I$3:$J$5,2,FALSE)*VLOOKUP(AN1604,索引表!$L$7:$O$13,4,FALSE)*VLOOKUP(VLOOKUP(Y1604,索引表!$R:$U,4,FALSE),索引表!$I$18:$L$30,4,FALSE),IF(AN1604="小怪",1*3.45*0.9*0.9,"")))</f>
        <v/>
      </c>
    </row>
    <row r="1605" spans="1:31" x14ac:dyDescent="0.2">
      <c r="A1605" s="3" t="s">
        <v>1457</v>
      </c>
      <c r="B1605" s="3" t="str">
        <f t="shared" si="41"/>
        <v>P45</v>
      </c>
      <c r="C1605" s="3" t="s">
        <v>540</v>
      </c>
      <c r="D1605" s="3" t="s">
        <v>534</v>
      </c>
      <c r="E1605" t="str">
        <f t="shared" si="40"/>
        <v>M22P45U03N02</v>
      </c>
      <c r="F1605" s="26">
        <f ca="1">IFERROR(VLOOKUP(G1605,模型表!C:U,19,0),0)</f>
        <v>0</v>
      </c>
      <c r="H1605" s="26" t="str">
        <f ca="1">IFERROR(IF($F1605=0,"",(VLOOKUP(RIGHT(A1605,2)+0,难度表!B:F,3,FALSE)*K1605+N1605)),0)</f>
        <v/>
      </c>
      <c r="I1605" s="26" t="str">
        <f ca="1">IFERROR(IF($F1605=0,"",(VLOOKUP(RIGHT(B1605,2)+0,难度表!B:F,4,FALSE)*L1605+O1605)),0)</f>
        <v/>
      </c>
      <c r="J1605" s="26" t="str">
        <f ca="1">IFERROR(IF($F1605=0,"",(VLOOKUP(RIGHT(B1605,2)+0,难度表!B:F,5,FALSE)*M1605+P1605)),0)</f>
        <v/>
      </c>
      <c r="K1605" s="26" t="s">
        <v>1081</v>
      </c>
      <c r="L1605" s="26" t="s">
        <v>1081</v>
      </c>
      <c r="M1605" s="3" t="s">
        <v>1081</v>
      </c>
      <c r="N1605" s="26">
        <v>0</v>
      </c>
      <c r="O1605" s="26">
        <v>0</v>
      </c>
      <c r="P1605" s="26">
        <v>0</v>
      </c>
      <c r="Q1605" s="26">
        <v>0</v>
      </c>
      <c r="R1605" s="58" t="s">
        <v>545</v>
      </c>
      <c r="S1605" s="26">
        <v>1</v>
      </c>
      <c r="T1605" s="26">
        <v>0</v>
      </c>
      <c r="U1605" s="26">
        <f ca="1">IFERROR(VLOOKUP(G1605,模型表!$C:$T,18,FALSE),0)</f>
        <v>0</v>
      </c>
      <c r="V1605" s="26">
        <f>IFERROR(VLOOKUP(G1605,模型表!$C:$J,8,FALSE),0)</f>
        <v>0</v>
      </c>
      <c r="W1605" s="26" t="s">
        <v>1081</v>
      </c>
      <c r="X1605" s="26" t="s">
        <v>1097</v>
      </c>
      <c r="Y1605" s="26" t="str" cm="1">
        <f t="array" aca="1" ref="Y1605" ca="1">INDEX(E:E,SMALL(IF($F$2:$F$3000,ROW($2:$3000),4^8),ROW(A1604)))&amp;""</f>
        <v/>
      </c>
      <c r="Z1605" s="26" t="str">
        <f t="shared" ca="1" si="42"/>
        <v/>
      </c>
      <c r="AA1605" s="26" t="str">
        <f t="shared" ca="1" si="43"/>
        <v/>
      </c>
      <c r="AC1605" s="26" t="str">
        <f ca="1">IFERROR(IFERROR(VLOOKUP($V1605,索引表!$L$7:$O$13,2,FALSE)*VLOOKUP(VLOOKUP($G1605,索引表!$R:$U,4,FALSE),索引表!$I$18:$L$30,2,FALSE)*VLOOKUP($U1605,索引表!E:F,2,FALSE),IF($U1605="小怪",0.738,"")),0)</f>
        <v/>
      </c>
      <c r="AD1605" s="26" t="str">
        <f ca="1">IFERROR(IFERROR(VLOOKUP($V1605,索引表!$L$7:$O$13,3,FALSE)*VLOOKUP(VLOOKUP($G1605,索引表!$R:$U,4,FALSE),索引表!$I$18:$L$30,3,FALSE)*VLOOKUP($U1605,索引表!G:H,2,FALSE)*0.3,IF($U1605="小怪",0.2,"")),0)</f>
        <v/>
      </c>
      <c r="AE1605" s="3" t="str">
        <f ca="1">IF(V1605="N08",索引表!$D$12,IFERROR(VLOOKUP(AM1605,索引表!$I$3:$J$5,2,FALSE)*VLOOKUP(AN1605,索引表!$L$7:$O$13,4,FALSE)*VLOOKUP(VLOOKUP(Y1605,索引表!$R:$U,4,FALSE),索引表!$I$18:$L$30,4,FALSE),IF(AN1605="小怪",1*3.45*0.9*0.9,"")))</f>
        <v/>
      </c>
    </row>
    <row r="1606" spans="1:31" x14ac:dyDescent="0.2">
      <c r="A1606" s="3" t="s">
        <v>1457</v>
      </c>
      <c r="B1606" s="3" t="str">
        <f t="shared" si="41"/>
        <v>P45</v>
      </c>
      <c r="C1606" s="3" t="s">
        <v>540</v>
      </c>
      <c r="D1606" s="3" t="s">
        <v>535</v>
      </c>
      <c r="E1606" t="str">
        <f t="shared" si="40"/>
        <v>M22P45U03N03</v>
      </c>
      <c r="F1606" s="26">
        <f ca="1">IFERROR(VLOOKUP(G1606,模型表!C:U,19,0),0)</f>
        <v>0</v>
      </c>
      <c r="H1606" s="26" t="str">
        <f ca="1">IFERROR(IF($F1606=0,"",(VLOOKUP(RIGHT(A1606,2)+0,难度表!B:F,3,FALSE)*K1606+N1606)),0)</f>
        <v/>
      </c>
      <c r="I1606" s="26" t="str">
        <f ca="1">IFERROR(IF($F1606=0,"",(VLOOKUP(RIGHT(B1606,2)+0,难度表!B:F,4,FALSE)*L1606+O1606)),0)</f>
        <v/>
      </c>
      <c r="J1606" s="26" t="str">
        <f ca="1">IFERROR(IF($F1606=0,"",(VLOOKUP(RIGHT(B1606,2)+0,难度表!B:F,5,FALSE)*M1606+P1606)),0)</f>
        <v/>
      </c>
      <c r="K1606" s="26" t="s">
        <v>1081</v>
      </c>
      <c r="L1606" s="26" t="s">
        <v>1081</v>
      </c>
      <c r="M1606" s="3" t="s">
        <v>1081</v>
      </c>
      <c r="N1606" s="26">
        <v>0</v>
      </c>
      <c r="O1606" s="26">
        <v>0</v>
      </c>
      <c r="P1606" s="26">
        <v>0</v>
      </c>
      <c r="Q1606" s="26">
        <v>0</v>
      </c>
      <c r="R1606" s="58" t="s">
        <v>545</v>
      </c>
      <c r="S1606" s="26">
        <v>1</v>
      </c>
      <c r="T1606" s="26">
        <v>0</v>
      </c>
      <c r="U1606" s="26">
        <f ca="1">IFERROR(VLOOKUP(G1606,模型表!$C:$T,18,FALSE),0)</f>
        <v>0</v>
      </c>
      <c r="V1606" s="26">
        <f>IFERROR(VLOOKUP(G1606,模型表!$C:$J,8,FALSE),0)</f>
        <v>0</v>
      </c>
      <c r="W1606" s="26" t="s">
        <v>1081</v>
      </c>
      <c r="X1606" s="26" t="s">
        <v>1097</v>
      </c>
      <c r="Y1606" s="26" t="str" cm="1">
        <f t="array" aca="1" ref="Y1606" ca="1">INDEX(E:E,SMALL(IF($F$2:$F$3000,ROW($2:$3000),4^8),ROW(A1605)))&amp;""</f>
        <v/>
      </c>
      <c r="Z1606" s="26" t="str">
        <f t="shared" ca="1" si="42"/>
        <v/>
      </c>
      <c r="AA1606" s="26" t="str">
        <f t="shared" ca="1" si="43"/>
        <v/>
      </c>
      <c r="AC1606" s="26" t="str">
        <f ca="1">IFERROR(IFERROR(VLOOKUP($V1606,索引表!$L$7:$O$13,2,FALSE)*VLOOKUP(VLOOKUP($G1606,索引表!$R:$U,4,FALSE),索引表!$I$18:$L$30,2,FALSE)*VLOOKUP($U1606,索引表!E:F,2,FALSE),IF($U1606="小怪",0.738,"")),0)</f>
        <v/>
      </c>
      <c r="AD1606" s="26" t="str">
        <f ca="1">IFERROR(IFERROR(VLOOKUP($V1606,索引表!$L$7:$O$13,3,FALSE)*VLOOKUP(VLOOKUP($G1606,索引表!$R:$U,4,FALSE),索引表!$I$18:$L$30,3,FALSE)*VLOOKUP($U1606,索引表!G:H,2,FALSE)*0.3,IF($U1606="小怪",0.2,"")),0)</f>
        <v/>
      </c>
      <c r="AE1606" s="3" t="str">
        <f ca="1">IF(V1606="N08",索引表!$D$12,IFERROR(VLOOKUP(AM1606,索引表!$I$3:$J$5,2,FALSE)*VLOOKUP(AN1606,索引表!$L$7:$O$13,4,FALSE)*VLOOKUP(VLOOKUP(Y1606,索引表!$R:$U,4,FALSE),索引表!$I$18:$L$30,4,FALSE),IF(AN1606="小怪",1*3.45*0.9*0.9,"")))</f>
        <v/>
      </c>
    </row>
    <row r="1607" spans="1:31" x14ac:dyDescent="0.2">
      <c r="A1607" s="3" t="s">
        <v>1457</v>
      </c>
      <c r="B1607" s="3" t="str">
        <f t="shared" si="41"/>
        <v>P45</v>
      </c>
      <c r="C1607" s="3" t="s">
        <v>540</v>
      </c>
      <c r="D1607" s="3" t="s">
        <v>536</v>
      </c>
      <c r="E1607" t="str">
        <f t="shared" si="40"/>
        <v>M22P45U03N04</v>
      </c>
      <c r="F1607" s="26">
        <f ca="1">IFERROR(VLOOKUP(G1607,模型表!C:U,19,0),0)</f>
        <v>0</v>
      </c>
      <c r="H1607" s="26" t="str">
        <f ca="1">IFERROR(IF($F1607=0,"",(VLOOKUP(RIGHT(A1607,2)+0,难度表!B:F,3,FALSE)*K1607+N1607)),0)</f>
        <v/>
      </c>
      <c r="I1607" s="26" t="str">
        <f ca="1">IFERROR(IF($F1607=0,"",(VLOOKUP(RIGHT(B1607,2)+0,难度表!B:F,4,FALSE)*L1607+O1607)),0)</f>
        <v/>
      </c>
      <c r="J1607" s="26" t="str">
        <f ca="1">IFERROR(IF($F1607=0,"",(VLOOKUP(RIGHT(B1607,2)+0,难度表!B:F,5,FALSE)*M1607+P1607)),0)</f>
        <v/>
      </c>
      <c r="K1607" s="26" t="s">
        <v>1081</v>
      </c>
      <c r="L1607" s="26" t="s">
        <v>1081</v>
      </c>
      <c r="M1607" s="3" t="s">
        <v>1081</v>
      </c>
      <c r="N1607" s="26">
        <v>0</v>
      </c>
      <c r="O1607" s="26">
        <v>0</v>
      </c>
      <c r="P1607" s="26">
        <v>0</v>
      </c>
      <c r="Q1607" s="26">
        <v>0</v>
      </c>
      <c r="R1607" s="58" t="s">
        <v>545</v>
      </c>
      <c r="S1607" s="26">
        <v>1</v>
      </c>
      <c r="T1607" s="26">
        <v>0</v>
      </c>
      <c r="U1607" s="26">
        <f ca="1">IFERROR(VLOOKUP(G1607,模型表!$C:$T,18,FALSE),0)</f>
        <v>0</v>
      </c>
      <c r="V1607" s="26">
        <f>IFERROR(VLOOKUP(G1607,模型表!$C:$J,8,FALSE),0)</f>
        <v>0</v>
      </c>
      <c r="W1607" s="26" t="s">
        <v>1081</v>
      </c>
      <c r="X1607" s="26" t="s">
        <v>1097</v>
      </c>
      <c r="Y1607" s="26" t="str" cm="1">
        <f t="array" aca="1" ref="Y1607" ca="1">INDEX(E:E,SMALL(IF($F$2:$F$3000,ROW($2:$3000),4^8),ROW(A1606)))&amp;""</f>
        <v/>
      </c>
      <c r="Z1607" s="26" t="str">
        <f t="shared" ca="1" si="42"/>
        <v/>
      </c>
      <c r="AA1607" s="26" t="str">
        <f t="shared" ca="1" si="43"/>
        <v/>
      </c>
      <c r="AC1607" s="26" t="str">
        <f ca="1">IFERROR(IFERROR(VLOOKUP($V1607,索引表!$L$7:$O$13,2,FALSE)*VLOOKUP(VLOOKUP($G1607,索引表!$R:$U,4,FALSE),索引表!$I$18:$L$30,2,FALSE)*VLOOKUP($U1607,索引表!E:F,2,FALSE),IF($U1607="小怪",0.738,"")),0)</f>
        <v/>
      </c>
      <c r="AD1607" s="26" t="str">
        <f ca="1">IFERROR(IFERROR(VLOOKUP($V1607,索引表!$L$7:$O$13,3,FALSE)*VLOOKUP(VLOOKUP($G1607,索引表!$R:$U,4,FALSE),索引表!$I$18:$L$30,3,FALSE)*VLOOKUP($U1607,索引表!G:H,2,FALSE)*0.3,IF($U1607="小怪",0.2,"")),0)</f>
        <v/>
      </c>
      <c r="AE1607" s="3" t="str">
        <f ca="1">IF(V1607="N08",索引表!$D$12,IFERROR(VLOOKUP(AM1607,索引表!$I$3:$J$5,2,FALSE)*VLOOKUP(AN1607,索引表!$L$7:$O$13,4,FALSE)*VLOOKUP(VLOOKUP(Y1607,索引表!$R:$U,4,FALSE),索引表!$I$18:$L$30,4,FALSE),IF(AN1607="小怪",1*3.45*0.9*0.9,"")))</f>
        <v/>
      </c>
    </row>
    <row r="1608" spans="1:31" x14ac:dyDescent="0.2">
      <c r="A1608" s="3" t="s">
        <v>1457</v>
      </c>
      <c r="B1608" s="3" t="str">
        <f t="shared" si="41"/>
        <v>P45</v>
      </c>
      <c r="C1608" s="3" t="s">
        <v>540</v>
      </c>
      <c r="D1608" s="3" t="s">
        <v>537</v>
      </c>
      <c r="E1608" t="str">
        <f t="shared" si="40"/>
        <v>M22P45U03N05</v>
      </c>
      <c r="F1608" s="26">
        <f ca="1">IFERROR(VLOOKUP(G1608,模型表!C:U,19,0),0)</f>
        <v>0</v>
      </c>
      <c r="H1608" s="26" t="str">
        <f ca="1">IFERROR(IF($F1608=0,"",(VLOOKUP(RIGHT(A1608,2)+0,难度表!B:F,3,FALSE)*K1608+N1608)),0)</f>
        <v/>
      </c>
      <c r="I1608" s="26" t="str">
        <f ca="1">IFERROR(IF($F1608=0,"",(VLOOKUP(RIGHT(B1608,2)+0,难度表!B:F,4,FALSE)*L1608+O1608)),0)</f>
        <v/>
      </c>
      <c r="J1608" s="26" t="str">
        <f ca="1">IFERROR(IF($F1608=0,"",(VLOOKUP(RIGHT(B1608,2)+0,难度表!B:F,5,FALSE)*M1608+P1608)),0)</f>
        <v/>
      </c>
      <c r="K1608" s="26" t="s">
        <v>1081</v>
      </c>
      <c r="L1608" s="26" t="s">
        <v>1081</v>
      </c>
      <c r="M1608" s="3" t="s">
        <v>1081</v>
      </c>
      <c r="N1608" s="26">
        <v>0</v>
      </c>
      <c r="O1608" s="26">
        <v>0</v>
      </c>
      <c r="P1608" s="26">
        <v>0</v>
      </c>
      <c r="Q1608" s="26">
        <v>0</v>
      </c>
      <c r="R1608" s="58" t="s">
        <v>545</v>
      </c>
      <c r="S1608" s="26">
        <v>1</v>
      </c>
      <c r="T1608" s="26">
        <v>0</v>
      </c>
      <c r="U1608" s="26">
        <f ca="1">IFERROR(VLOOKUP(G1608,模型表!$C:$T,18,FALSE),0)</f>
        <v>0</v>
      </c>
      <c r="V1608" s="26">
        <f>IFERROR(VLOOKUP(G1608,模型表!$C:$J,8,FALSE),0)</f>
        <v>0</v>
      </c>
      <c r="W1608" s="26" t="s">
        <v>1081</v>
      </c>
      <c r="X1608" s="26" t="s">
        <v>1097</v>
      </c>
      <c r="Y1608" s="26" t="str" cm="1">
        <f t="array" aca="1" ref="Y1608" ca="1">INDEX(E:E,SMALL(IF($F$2:$F$3000,ROW($2:$3000),4^8),ROW(A1607)))&amp;""</f>
        <v/>
      </c>
      <c r="Z1608" s="26" t="str">
        <f t="shared" ca="1" si="42"/>
        <v/>
      </c>
      <c r="AA1608" s="26" t="str">
        <f t="shared" ca="1" si="43"/>
        <v/>
      </c>
      <c r="AC1608" s="26" t="str">
        <f ca="1">IFERROR(IFERROR(VLOOKUP($V1608,索引表!$L$7:$O$13,2,FALSE)*VLOOKUP(VLOOKUP($G1608,索引表!$R:$U,4,FALSE),索引表!$I$18:$L$30,2,FALSE)*VLOOKUP($U1608,索引表!E:F,2,FALSE),IF($U1608="小怪",0.738,"")),0)</f>
        <v/>
      </c>
      <c r="AD1608" s="26" t="str">
        <f ca="1">IFERROR(IFERROR(VLOOKUP($V1608,索引表!$L$7:$O$13,3,FALSE)*VLOOKUP(VLOOKUP($G1608,索引表!$R:$U,4,FALSE),索引表!$I$18:$L$30,3,FALSE)*VLOOKUP($U1608,索引表!G:H,2,FALSE)*0.3,IF($U1608="小怪",0.2,"")),0)</f>
        <v/>
      </c>
      <c r="AE1608" s="3" t="str">
        <f ca="1">IF(V1608="N08",索引表!$D$12,IFERROR(VLOOKUP(AM1608,索引表!$I$3:$J$5,2,FALSE)*VLOOKUP(AN1608,索引表!$L$7:$O$13,4,FALSE)*VLOOKUP(VLOOKUP(Y1608,索引表!$R:$U,4,FALSE),索引表!$I$18:$L$30,4,FALSE),IF(AN1608="小怪",1*3.45*0.9*0.9,"")))</f>
        <v/>
      </c>
    </row>
    <row r="1609" spans="1:31" x14ac:dyDescent="0.2">
      <c r="A1609" s="3" t="s">
        <v>1457</v>
      </c>
      <c r="B1609" s="3" t="str">
        <f t="shared" si="41"/>
        <v>P45</v>
      </c>
      <c r="C1609" s="3" t="s">
        <v>540</v>
      </c>
      <c r="D1609" s="3" t="s">
        <v>538</v>
      </c>
      <c r="E1609" t="str">
        <f t="shared" si="40"/>
        <v>M22P45U03N06</v>
      </c>
      <c r="F1609" s="26">
        <f ca="1">IFERROR(VLOOKUP(G1609,模型表!C:U,19,0),0)</f>
        <v>0</v>
      </c>
      <c r="H1609" s="26" t="str">
        <f ca="1">IFERROR(IF($F1609=0,"",(VLOOKUP(RIGHT(A1609,2)+0,难度表!B:F,3,FALSE)*K1609+N1609)),0)</f>
        <v/>
      </c>
      <c r="I1609" s="26" t="str">
        <f ca="1">IFERROR(IF($F1609=0,"",(VLOOKUP(RIGHT(B1609,2)+0,难度表!B:F,4,FALSE)*L1609+O1609)),0)</f>
        <v/>
      </c>
      <c r="J1609" s="26" t="str">
        <f ca="1">IFERROR(IF($F1609=0,"",(VLOOKUP(RIGHT(B1609,2)+0,难度表!B:F,5,FALSE)*M1609+P1609)),0)</f>
        <v/>
      </c>
      <c r="K1609" s="26" t="s">
        <v>1081</v>
      </c>
      <c r="L1609" s="26" t="s">
        <v>1081</v>
      </c>
      <c r="M1609" s="3" t="s">
        <v>1081</v>
      </c>
      <c r="N1609" s="26">
        <v>0</v>
      </c>
      <c r="O1609" s="26">
        <v>0</v>
      </c>
      <c r="P1609" s="26">
        <v>0</v>
      </c>
      <c r="Q1609" s="26">
        <v>0</v>
      </c>
      <c r="R1609" s="58" t="s">
        <v>545</v>
      </c>
      <c r="S1609" s="26">
        <v>1</v>
      </c>
      <c r="T1609" s="26">
        <v>0</v>
      </c>
      <c r="U1609" s="26">
        <f ca="1">IFERROR(VLOOKUP(G1609,模型表!$C:$T,18,FALSE),0)</f>
        <v>0</v>
      </c>
      <c r="V1609" s="26">
        <f>IFERROR(VLOOKUP(G1609,模型表!$C:$J,8,FALSE),0)</f>
        <v>0</v>
      </c>
      <c r="W1609" s="26" t="s">
        <v>1081</v>
      </c>
      <c r="X1609" s="26" t="s">
        <v>1097</v>
      </c>
      <c r="Y1609" s="26" t="str" cm="1">
        <f t="array" aca="1" ref="Y1609" ca="1">INDEX(E:E,SMALL(IF($F$2:$F$3000,ROW($2:$3000),4^8),ROW(A1608)))&amp;""</f>
        <v/>
      </c>
      <c r="Z1609" s="26" t="str">
        <f t="shared" ca="1" si="42"/>
        <v/>
      </c>
      <c r="AA1609" s="26" t="str">
        <f t="shared" ca="1" si="43"/>
        <v/>
      </c>
      <c r="AC1609" s="26" t="str">
        <f ca="1">IFERROR(IFERROR(VLOOKUP($V1609,索引表!$L$7:$O$13,2,FALSE)*VLOOKUP(VLOOKUP($G1609,索引表!$R:$U,4,FALSE),索引表!$I$18:$L$30,2,FALSE)*VLOOKUP($U1609,索引表!E:F,2,FALSE),IF($U1609="小怪",0.738,"")),0)</f>
        <v/>
      </c>
      <c r="AD1609" s="26" t="str">
        <f ca="1">IFERROR(IFERROR(VLOOKUP($V1609,索引表!$L$7:$O$13,3,FALSE)*VLOOKUP(VLOOKUP($G1609,索引表!$R:$U,4,FALSE),索引表!$I$18:$L$30,3,FALSE)*VLOOKUP($U1609,索引表!G:H,2,FALSE)*0.3,IF($U1609="小怪",0.2,"")),0)</f>
        <v/>
      </c>
      <c r="AE1609" s="3" t="str">
        <f ca="1">IF(V1609="N08",索引表!$D$12,IFERROR(VLOOKUP(AM1609,索引表!$I$3:$J$5,2,FALSE)*VLOOKUP(AN1609,索引表!$L$7:$O$13,4,FALSE)*VLOOKUP(VLOOKUP(Y1609,索引表!$R:$U,4,FALSE),索引表!$I$18:$L$30,4,FALSE),IF(AN1609="小怪",1*3.45*0.9*0.9,"")))</f>
        <v/>
      </c>
    </row>
    <row r="1610" spans="1:31" x14ac:dyDescent="0.2">
      <c r="A1610" s="3" t="s">
        <v>1457</v>
      </c>
      <c r="B1610" s="3" t="str">
        <f t="shared" si="41"/>
        <v>P45</v>
      </c>
      <c r="C1610" s="3" t="s">
        <v>540</v>
      </c>
      <c r="D1610" s="3" t="s">
        <v>542</v>
      </c>
      <c r="E1610" t="str">
        <f t="shared" si="40"/>
        <v>M22P45U03N07</v>
      </c>
      <c r="F1610" s="26">
        <f ca="1">IFERROR(VLOOKUP(G1610,模型表!C:U,19,0),0)</f>
        <v>0</v>
      </c>
      <c r="H1610" s="26" t="str">
        <f ca="1">IFERROR(IF($F1610=0,"",(VLOOKUP(RIGHT(A1610,2)+0,难度表!B:F,3,FALSE)*K1610+N1610)),0)</f>
        <v/>
      </c>
      <c r="I1610" s="26" t="str">
        <f ca="1">IFERROR(IF($F1610=0,"",(VLOOKUP(RIGHT(B1610,2)+0,难度表!B:F,4,FALSE)*L1610+O1610)),0)</f>
        <v/>
      </c>
      <c r="J1610" s="26" t="str">
        <f ca="1">IFERROR(IF($F1610=0,"",(VLOOKUP(RIGHT(B1610,2)+0,难度表!B:F,5,FALSE)*M1610+P1610)),0)</f>
        <v/>
      </c>
      <c r="K1610" s="26" t="s">
        <v>1081</v>
      </c>
      <c r="L1610" s="26" t="s">
        <v>1081</v>
      </c>
      <c r="M1610" s="3" t="s">
        <v>1081</v>
      </c>
      <c r="N1610" s="26">
        <v>0</v>
      </c>
      <c r="O1610" s="26">
        <v>0</v>
      </c>
      <c r="P1610" s="26">
        <v>0</v>
      </c>
      <c r="Q1610" s="26">
        <v>0</v>
      </c>
      <c r="R1610" s="58" t="s">
        <v>545</v>
      </c>
      <c r="S1610" s="26">
        <v>1</v>
      </c>
      <c r="T1610" s="26">
        <v>0</v>
      </c>
      <c r="U1610" s="26">
        <f ca="1">IFERROR(VLOOKUP(G1610,模型表!$C:$T,18,FALSE),0)</f>
        <v>0</v>
      </c>
      <c r="V1610" s="26">
        <f>IFERROR(VLOOKUP(G1610,模型表!$C:$J,8,FALSE),0)</f>
        <v>0</v>
      </c>
      <c r="W1610" s="26" t="s">
        <v>1081</v>
      </c>
      <c r="X1610" s="26" t="s">
        <v>1097</v>
      </c>
      <c r="Y1610" s="26" t="str" cm="1">
        <f t="array" aca="1" ref="Y1610" ca="1">INDEX(E:E,SMALL(IF($F$2:$F$3000,ROW($2:$3000),4^8),ROW(A1609)))&amp;""</f>
        <v/>
      </c>
      <c r="Z1610" s="26" t="str">
        <f t="shared" ca="1" si="42"/>
        <v/>
      </c>
      <c r="AA1610" s="26" t="str">
        <f t="shared" ca="1" si="43"/>
        <v/>
      </c>
      <c r="AC1610" s="26" t="str">
        <f ca="1">IFERROR(IFERROR(VLOOKUP($V1610,索引表!$L$7:$O$13,2,FALSE)*VLOOKUP(VLOOKUP($G1610,索引表!$R:$U,4,FALSE),索引表!$I$18:$L$30,2,FALSE)*VLOOKUP($U1610,索引表!E:F,2,FALSE),IF($U1610="小怪",0.738,"")),0)</f>
        <v/>
      </c>
      <c r="AD1610" s="26" t="str">
        <f ca="1">IFERROR(IFERROR(VLOOKUP($V1610,索引表!$L$7:$O$13,3,FALSE)*VLOOKUP(VLOOKUP($G1610,索引表!$R:$U,4,FALSE),索引表!$I$18:$L$30,3,FALSE)*VLOOKUP($U1610,索引表!G:H,2,FALSE)*0.3,IF($U1610="小怪",0.2,"")),0)</f>
        <v/>
      </c>
      <c r="AE1610" s="3" t="str">
        <f ca="1">IF(V1610="N08",索引表!$D$12,IFERROR(VLOOKUP(AM1610,索引表!$I$3:$J$5,2,FALSE)*VLOOKUP(AN1610,索引表!$L$7:$O$13,4,FALSE)*VLOOKUP(VLOOKUP(Y1610,索引表!$R:$U,4,FALSE),索引表!$I$18:$L$30,4,FALSE),IF(AN1610="小怪",1*3.45*0.9*0.9,"")))</f>
        <v/>
      </c>
    </row>
    <row r="1611" spans="1:31" x14ac:dyDescent="0.2">
      <c r="A1611" s="3" t="s">
        <v>1457</v>
      </c>
      <c r="B1611" s="3" t="str">
        <f t="shared" si="41"/>
        <v>P45</v>
      </c>
      <c r="C1611" s="3" t="s">
        <v>540</v>
      </c>
      <c r="D1611" s="3" t="s">
        <v>543</v>
      </c>
      <c r="E1611" t="str">
        <f t="shared" si="40"/>
        <v>M22P45U03N08</v>
      </c>
      <c r="F1611" s="26">
        <f ca="1">IFERROR(VLOOKUP(G1611,模型表!C:U,19,0),0)</f>
        <v>0</v>
      </c>
      <c r="H1611" s="26" t="str">
        <f ca="1">IFERROR(IF($F1611=0,"",(VLOOKUP(RIGHT(A1611,2)+0,难度表!B:F,3,FALSE)*K1611+N1611)),0)</f>
        <v/>
      </c>
      <c r="I1611" s="26" t="str">
        <f ca="1">IFERROR(IF($F1611=0,"",(VLOOKUP(RIGHT(B1611,2)+0,难度表!B:F,4,FALSE)*L1611+O1611)),0)</f>
        <v/>
      </c>
      <c r="J1611" s="26" t="str">
        <f ca="1">IFERROR(IF($F1611=0,"",(VLOOKUP(RIGHT(B1611,2)+0,难度表!B:F,5,FALSE)*M1611+P1611)),0)</f>
        <v/>
      </c>
      <c r="K1611" s="26" t="s">
        <v>1081</v>
      </c>
      <c r="L1611" s="26" t="s">
        <v>1081</v>
      </c>
      <c r="M1611" s="3"/>
      <c r="N1611" s="26">
        <v>0</v>
      </c>
      <c r="O1611" s="26">
        <v>0</v>
      </c>
      <c r="P1611" s="26">
        <v>0</v>
      </c>
      <c r="Q1611" s="26">
        <v>0</v>
      </c>
      <c r="R1611" s="59" t="s">
        <v>845</v>
      </c>
      <c r="S1611" s="26">
        <v>1</v>
      </c>
      <c r="T1611" s="26">
        <v>0</v>
      </c>
      <c r="U1611" s="26">
        <f ca="1">IFERROR(VLOOKUP(G1611,模型表!$C:$T,18,FALSE),0)</f>
        <v>0</v>
      </c>
      <c r="V1611" s="26">
        <f>IFERROR(VLOOKUP(G1611,模型表!$C:$J,8,FALSE),0)</f>
        <v>0</v>
      </c>
      <c r="W1611" s="26" t="s">
        <v>1081</v>
      </c>
      <c r="X1611" s="26" t="s">
        <v>1097</v>
      </c>
      <c r="Y1611" s="26" t="str" cm="1">
        <f t="array" aca="1" ref="Y1611" ca="1">INDEX(E:E,SMALL(IF($F$2:$F$3000,ROW($2:$3000),4^8),ROW(A1610)))&amp;""</f>
        <v/>
      </c>
      <c r="Z1611" s="26" t="str">
        <f t="shared" ca="1" si="42"/>
        <v/>
      </c>
      <c r="AA1611" s="26" t="str">
        <f t="shared" ca="1" si="43"/>
        <v/>
      </c>
      <c r="AC1611" s="26" t="str">
        <f ca="1">IFERROR(IFERROR(VLOOKUP($V1611,索引表!$L$7:$O$13,2,FALSE)*VLOOKUP(VLOOKUP($G1611,索引表!$R:$U,4,FALSE),索引表!$I$18:$L$30,2,FALSE)*VLOOKUP($U1611,索引表!E:F,2,FALSE),IF($U1611="小怪",0.738,"")),0)</f>
        <v/>
      </c>
      <c r="AD1611" s="26" t="str">
        <f ca="1">IFERROR(IFERROR(VLOOKUP($V1611,索引表!$L$7:$O$13,3,FALSE)*VLOOKUP(VLOOKUP($G1611,索引表!$R:$U,4,FALSE),索引表!$I$18:$L$30,3,FALSE)*VLOOKUP($U1611,索引表!G:H,2,FALSE)*0.3,IF($U1611="小怪",0.2,"")),0)</f>
        <v/>
      </c>
      <c r="AE1611" s="3"/>
    </row>
    <row r="1612" spans="1:31" x14ac:dyDescent="0.2">
      <c r="A1612" s="3" t="s">
        <v>1457</v>
      </c>
      <c r="B1612" s="3" t="str">
        <f t="shared" si="41"/>
        <v>P45</v>
      </c>
      <c r="C1612" s="3" t="s">
        <v>540</v>
      </c>
      <c r="D1612" s="3" t="s">
        <v>544</v>
      </c>
      <c r="E1612" t="str">
        <f t="shared" si="40"/>
        <v>M22P45U03N09</v>
      </c>
      <c r="F1612" s="26">
        <f ca="1">IFERROR(VLOOKUP(G1612,模型表!C:U,19,0),0)</f>
        <v>0</v>
      </c>
      <c r="H1612" s="26" t="str">
        <f ca="1">IFERROR(IF($F1612=0,"",(VLOOKUP(RIGHT(A1612,2)+0,难度表!B:F,3,FALSE)*K1612+N1612)),0)</f>
        <v/>
      </c>
      <c r="I1612" s="26" t="str">
        <f ca="1">IFERROR(IF($F1612=0,"",(VLOOKUP(RIGHT(B1612,2)+0,难度表!B:F,4,FALSE)*L1612+O1612)),0)</f>
        <v/>
      </c>
      <c r="J1612" s="26" t="str">
        <f ca="1">IFERROR(IF($F1612=0,"",(VLOOKUP(RIGHT(B1612,2)+0,难度表!B:F,5,FALSE)*M1612+P1612)),0)</f>
        <v/>
      </c>
      <c r="K1612" s="26" t="s">
        <v>1081</v>
      </c>
      <c r="L1612" s="26" t="s">
        <v>1081</v>
      </c>
      <c r="M1612" s="3" t="s">
        <v>1081</v>
      </c>
      <c r="N1612" s="26">
        <v>0</v>
      </c>
      <c r="O1612" s="26">
        <v>0</v>
      </c>
      <c r="P1612" s="26">
        <v>0</v>
      </c>
      <c r="Q1612" s="26">
        <v>0</v>
      </c>
      <c r="R1612" s="58" t="s">
        <v>545</v>
      </c>
      <c r="S1612" s="26">
        <v>1</v>
      </c>
      <c r="T1612" s="26">
        <v>0</v>
      </c>
      <c r="U1612" s="26">
        <f ca="1">IFERROR(VLOOKUP(G1612,模型表!$C:$T,18,FALSE),0)</f>
        <v>0</v>
      </c>
      <c r="V1612" s="26">
        <f>IFERROR(VLOOKUP(G1612,模型表!$C:$J,8,FALSE),0)</f>
        <v>0</v>
      </c>
      <c r="W1612" s="26" t="s">
        <v>1081</v>
      </c>
      <c r="X1612" s="26" t="s">
        <v>1097</v>
      </c>
      <c r="Y1612" s="26" t="str" cm="1">
        <f t="array" aca="1" ref="Y1612" ca="1">INDEX(E:E,SMALL(IF($F$2:$F$3000,ROW($2:$3000),4^8),ROW(A1611)))&amp;""</f>
        <v/>
      </c>
      <c r="Z1612" s="26" t="str">
        <f t="shared" ca="1" si="42"/>
        <v/>
      </c>
      <c r="AA1612" s="26" t="str">
        <f t="shared" ca="1" si="43"/>
        <v/>
      </c>
      <c r="AC1612" s="26" t="str">
        <f ca="1">IFERROR(IFERROR(VLOOKUP($V1612,索引表!$L$7:$O$13,2,FALSE)*VLOOKUP(VLOOKUP($G1612,索引表!$R:$U,4,FALSE),索引表!$I$18:$L$30,2,FALSE)*VLOOKUP($U1612,索引表!E:F,2,FALSE),IF($U1612="小怪",0.738,"")),0)</f>
        <v/>
      </c>
      <c r="AD1612" s="26" t="str">
        <f ca="1">IFERROR(IFERROR(VLOOKUP($V1612,索引表!$L$7:$O$13,3,FALSE)*VLOOKUP(VLOOKUP($G1612,索引表!$R:$U,4,FALSE),索引表!$I$18:$L$30,3,FALSE)*VLOOKUP($U1612,索引表!G:H,2,FALSE)*0.3,IF($U1612="小怪",0.2,"")),0)</f>
        <v/>
      </c>
      <c r="AE1612" s="3" t="str">
        <f ca="1">IF(V1612="N08",索引表!$D$12,IFERROR(VLOOKUP(AM1612,索引表!$I$3:$J$5,2,FALSE)*VLOOKUP(AN1612,索引表!$L$7:$O$13,4,FALSE)*VLOOKUP(VLOOKUP(Y1612,索引表!$R:$U,4,FALSE),索引表!$I$18:$L$30,4,FALSE),IF(AN1612="小怪",1*3.45*0.9*0.9,"")))</f>
        <v/>
      </c>
    </row>
    <row r="1613" spans="1:31" x14ac:dyDescent="0.2">
      <c r="A1613" s="3" t="s">
        <v>1457</v>
      </c>
      <c r="B1613" s="3" t="str">
        <f t="shared" si="41"/>
        <v>P45</v>
      </c>
      <c r="C1613" s="3" t="s">
        <v>541</v>
      </c>
      <c r="D1613" s="3" t="s">
        <v>533</v>
      </c>
      <c r="E1613" t="str">
        <f t="shared" si="40"/>
        <v>M22P45U04N01</v>
      </c>
      <c r="F1613" s="26">
        <f ca="1">IFERROR(VLOOKUP(G1613,模型表!C:U,19,0),0)</f>
        <v>0</v>
      </c>
      <c r="H1613" s="26" t="str">
        <f ca="1">IFERROR(IF($F1613=0,"",(VLOOKUP(RIGHT(A1613,2)+0,难度表!B:F,3,FALSE)*K1613+N1613)),0)</f>
        <v/>
      </c>
      <c r="I1613" s="26" t="str">
        <f ca="1">IFERROR(IF($F1613=0,"",(VLOOKUP(RIGHT(B1613,2)+0,难度表!B:F,4,FALSE)*L1613+O1613)),0)</f>
        <v/>
      </c>
      <c r="J1613" s="26" t="str">
        <f ca="1">IFERROR(IF($F1613=0,"",(VLOOKUP(RIGHT(B1613,2)+0,难度表!B:F,5,FALSE)*M1613+P1613)),0)</f>
        <v/>
      </c>
      <c r="K1613" s="26" t="s">
        <v>1081</v>
      </c>
      <c r="L1613" s="26" t="s">
        <v>1081</v>
      </c>
      <c r="M1613" s="3" t="s">
        <v>1081</v>
      </c>
      <c r="N1613" s="26">
        <v>0</v>
      </c>
      <c r="O1613" s="26">
        <v>0</v>
      </c>
      <c r="P1613" s="26">
        <v>0</v>
      </c>
      <c r="Q1613" s="26">
        <v>0</v>
      </c>
      <c r="R1613" s="58" t="s">
        <v>545</v>
      </c>
      <c r="S1613" s="26">
        <v>1</v>
      </c>
      <c r="T1613" s="26">
        <v>0</v>
      </c>
      <c r="U1613" s="26">
        <f ca="1">IFERROR(VLOOKUP(G1613,模型表!$C:$T,18,FALSE),0)</f>
        <v>0</v>
      </c>
      <c r="V1613" s="26">
        <f>IFERROR(VLOOKUP(G1613,模型表!$C:$J,8,FALSE),0)</f>
        <v>0</v>
      </c>
      <c r="W1613" s="26" t="s">
        <v>1081</v>
      </c>
      <c r="X1613" s="26" t="s">
        <v>1097</v>
      </c>
      <c r="Y1613" s="26" t="str" cm="1">
        <f t="array" aca="1" ref="Y1613" ca="1">INDEX(E:E,SMALL(IF($F$2:$F$3000,ROW($2:$3000),4^8),ROW(A1612)))&amp;""</f>
        <v/>
      </c>
      <c r="Z1613" s="26" t="str">
        <f t="shared" ca="1" si="42"/>
        <v/>
      </c>
      <c r="AA1613" s="26" t="str">
        <f t="shared" ca="1" si="43"/>
        <v/>
      </c>
      <c r="AC1613" s="26" t="str">
        <f ca="1">IFERROR(IFERROR(VLOOKUP($V1613,索引表!$L$7:$O$13,2,FALSE)*VLOOKUP(VLOOKUP($G1613,索引表!$R:$U,4,FALSE),索引表!$I$18:$L$30,2,FALSE)*VLOOKUP($U1613,索引表!E:F,2,FALSE),IF($U1613="小怪",0.738,"")),0)</f>
        <v/>
      </c>
      <c r="AD1613" s="26" t="str">
        <f ca="1">IFERROR(IFERROR(VLOOKUP($V1613,索引表!$L$7:$O$13,3,FALSE)*VLOOKUP(VLOOKUP($G1613,索引表!$R:$U,4,FALSE),索引表!$I$18:$L$30,3,FALSE)*VLOOKUP($U1613,索引表!G:H,2,FALSE)*0.3,IF($U1613="小怪",0.2,"")),0)</f>
        <v/>
      </c>
      <c r="AE1613" s="3" t="str">
        <f ca="1">IF(V1613="N08",索引表!$D$12,IFERROR(VLOOKUP(AM1613,索引表!$I$3:$J$5,2,FALSE)*VLOOKUP(AN1613,索引表!$L$7:$O$13,4,FALSE)*VLOOKUP(VLOOKUP(Y1613,索引表!$R:$U,4,FALSE),索引表!$I$18:$L$30,4,FALSE),IF(AN1613="小怪",1*3.45*0.9*0.9,"")))</f>
        <v/>
      </c>
    </row>
    <row r="1614" spans="1:31" x14ac:dyDescent="0.2">
      <c r="A1614" s="3" t="s">
        <v>1457</v>
      </c>
      <c r="B1614" s="3" t="str">
        <f t="shared" si="41"/>
        <v>P45</v>
      </c>
      <c r="C1614" s="3" t="s">
        <v>541</v>
      </c>
      <c r="D1614" s="3" t="s">
        <v>534</v>
      </c>
      <c r="E1614" t="str">
        <f t="shared" si="40"/>
        <v>M22P45U04N02</v>
      </c>
      <c r="F1614" s="26">
        <f ca="1">IFERROR(VLOOKUP(G1614,模型表!C:U,19,0),0)</f>
        <v>0</v>
      </c>
      <c r="H1614" s="26" t="str">
        <f ca="1">IFERROR(IF($F1614=0,"",(VLOOKUP(RIGHT(A1614,2)+0,难度表!B:F,3,FALSE)*K1614+N1614)),0)</f>
        <v/>
      </c>
      <c r="I1614" s="26" t="str">
        <f ca="1">IFERROR(IF($F1614=0,"",(VLOOKUP(RIGHT(B1614,2)+0,难度表!B:F,4,FALSE)*L1614+O1614)),0)</f>
        <v/>
      </c>
      <c r="J1614" s="26" t="str">
        <f ca="1">IFERROR(IF($F1614=0,"",(VLOOKUP(RIGHT(B1614,2)+0,难度表!B:F,5,FALSE)*M1614+P1614)),0)</f>
        <v/>
      </c>
      <c r="K1614" s="26" t="s">
        <v>1081</v>
      </c>
      <c r="L1614" s="26" t="s">
        <v>1081</v>
      </c>
      <c r="M1614" s="3" t="s">
        <v>1081</v>
      </c>
      <c r="N1614" s="26">
        <v>0</v>
      </c>
      <c r="O1614" s="26">
        <v>0</v>
      </c>
      <c r="P1614" s="26">
        <v>0</v>
      </c>
      <c r="Q1614" s="26">
        <v>0</v>
      </c>
      <c r="R1614" s="58" t="s">
        <v>545</v>
      </c>
      <c r="S1614" s="26">
        <v>1</v>
      </c>
      <c r="T1614" s="26">
        <v>0</v>
      </c>
      <c r="U1614" s="26">
        <f ca="1">IFERROR(VLOOKUP(G1614,模型表!$C:$T,18,FALSE),0)</f>
        <v>0</v>
      </c>
      <c r="V1614" s="26">
        <f>IFERROR(VLOOKUP(G1614,模型表!$C:$J,8,FALSE),0)</f>
        <v>0</v>
      </c>
      <c r="W1614" s="26" t="s">
        <v>1081</v>
      </c>
      <c r="X1614" s="26" t="s">
        <v>1097</v>
      </c>
      <c r="Y1614" s="26" t="str" cm="1">
        <f t="array" aca="1" ref="Y1614" ca="1">INDEX(E:E,SMALL(IF($F$2:$F$3000,ROW($2:$3000),4^8),ROW(A1613)))&amp;""</f>
        <v/>
      </c>
      <c r="Z1614" s="26" t="str">
        <f t="shared" ca="1" si="42"/>
        <v/>
      </c>
      <c r="AA1614" s="26" t="str">
        <f t="shared" ca="1" si="43"/>
        <v/>
      </c>
      <c r="AC1614" s="26" t="str">
        <f ca="1">IFERROR(IFERROR(VLOOKUP($V1614,索引表!$L$7:$O$13,2,FALSE)*VLOOKUP(VLOOKUP($G1614,索引表!$R:$U,4,FALSE),索引表!$I$18:$L$30,2,FALSE)*VLOOKUP($U1614,索引表!E:F,2,FALSE),IF($U1614="小怪",0.738,"")),0)</f>
        <v/>
      </c>
      <c r="AD1614" s="26" t="str">
        <f ca="1">IFERROR(IFERROR(VLOOKUP($V1614,索引表!$L$7:$O$13,3,FALSE)*VLOOKUP(VLOOKUP($G1614,索引表!$R:$U,4,FALSE),索引表!$I$18:$L$30,3,FALSE)*VLOOKUP($U1614,索引表!G:H,2,FALSE)*0.3,IF($U1614="小怪",0.2,"")),0)</f>
        <v/>
      </c>
      <c r="AE1614" s="3" t="str">
        <f ca="1">IF(V1614="N08",索引表!$D$12,IFERROR(VLOOKUP(AM1614,索引表!$I$3:$J$5,2,FALSE)*VLOOKUP(AN1614,索引表!$L$7:$O$13,4,FALSE)*VLOOKUP(VLOOKUP(Y1614,索引表!$R:$U,4,FALSE),索引表!$I$18:$L$30,4,FALSE),IF(AN1614="小怪",1*3.45*0.9*0.9,"")))</f>
        <v/>
      </c>
    </row>
    <row r="1615" spans="1:31" x14ac:dyDescent="0.2">
      <c r="A1615" s="3" t="s">
        <v>1457</v>
      </c>
      <c r="B1615" s="3" t="str">
        <f t="shared" si="41"/>
        <v>P45</v>
      </c>
      <c r="C1615" s="3" t="s">
        <v>541</v>
      </c>
      <c r="D1615" s="3" t="s">
        <v>535</v>
      </c>
      <c r="E1615" t="str">
        <f t="shared" si="40"/>
        <v>M22P45U04N03</v>
      </c>
      <c r="F1615" s="26">
        <f ca="1">IFERROR(VLOOKUP(G1615,模型表!C:U,19,0),0)</f>
        <v>0</v>
      </c>
      <c r="H1615" s="26" t="str">
        <f ca="1">IFERROR(IF($F1615=0,"",(VLOOKUP(RIGHT(A1615,2)+0,难度表!B:F,3,FALSE)*K1615+N1615)),0)</f>
        <v/>
      </c>
      <c r="I1615" s="26" t="str">
        <f ca="1">IFERROR(IF($F1615=0,"",(VLOOKUP(RIGHT(B1615,2)+0,难度表!B:F,4,FALSE)*L1615+O1615)),0)</f>
        <v/>
      </c>
      <c r="J1615" s="26" t="str">
        <f ca="1">IFERROR(IF($F1615=0,"",(VLOOKUP(RIGHT(B1615,2)+0,难度表!B:F,5,FALSE)*M1615+P1615)),0)</f>
        <v/>
      </c>
      <c r="K1615" s="26" t="s">
        <v>1081</v>
      </c>
      <c r="L1615" s="26" t="s">
        <v>1081</v>
      </c>
      <c r="M1615" s="3" t="s">
        <v>1081</v>
      </c>
      <c r="N1615" s="26">
        <v>0</v>
      </c>
      <c r="O1615" s="26">
        <v>0</v>
      </c>
      <c r="P1615" s="26">
        <v>0</v>
      </c>
      <c r="Q1615" s="26">
        <v>0</v>
      </c>
      <c r="R1615" s="58" t="s">
        <v>545</v>
      </c>
      <c r="S1615" s="26">
        <v>1</v>
      </c>
      <c r="T1615" s="26">
        <v>0</v>
      </c>
      <c r="U1615" s="26">
        <f ca="1">IFERROR(VLOOKUP(G1615,模型表!$C:$T,18,FALSE),0)</f>
        <v>0</v>
      </c>
      <c r="V1615" s="26">
        <f>IFERROR(VLOOKUP(G1615,模型表!$C:$J,8,FALSE),0)</f>
        <v>0</v>
      </c>
      <c r="W1615" s="26" t="s">
        <v>1081</v>
      </c>
      <c r="X1615" s="26" t="s">
        <v>1097</v>
      </c>
      <c r="Y1615" s="26" t="str" cm="1">
        <f t="array" aca="1" ref="Y1615" ca="1">INDEX(E:E,SMALL(IF($F$2:$F$3000,ROW($2:$3000),4^8),ROW(A1614)))&amp;""</f>
        <v/>
      </c>
      <c r="Z1615" s="26" t="str">
        <f t="shared" ca="1" si="42"/>
        <v/>
      </c>
      <c r="AA1615" s="26" t="str">
        <f t="shared" ca="1" si="43"/>
        <v/>
      </c>
      <c r="AC1615" s="26" t="str">
        <f ca="1">IFERROR(IFERROR(VLOOKUP($V1615,索引表!$L$7:$O$13,2,FALSE)*VLOOKUP(VLOOKUP($G1615,索引表!$R:$U,4,FALSE),索引表!$I$18:$L$30,2,FALSE)*VLOOKUP($U1615,索引表!E:F,2,FALSE),IF($U1615="小怪",0.738,"")),0)</f>
        <v/>
      </c>
      <c r="AD1615" s="26" t="str">
        <f ca="1">IFERROR(IFERROR(VLOOKUP($V1615,索引表!$L$7:$O$13,3,FALSE)*VLOOKUP(VLOOKUP($G1615,索引表!$R:$U,4,FALSE),索引表!$I$18:$L$30,3,FALSE)*VLOOKUP($U1615,索引表!G:H,2,FALSE)*0.3,IF($U1615="小怪",0.2,"")),0)</f>
        <v/>
      </c>
      <c r="AE1615" s="3" t="str">
        <f ca="1">IF(V1615="N08",索引表!$D$12,IFERROR(VLOOKUP(AM1615,索引表!$I$3:$J$5,2,FALSE)*VLOOKUP(AN1615,索引表!$L$7:$O$13,4,FALSE)*VLOOKUP(VLOOKUP(Y1615,索引表!$R:$U,4,FALSE),索引表!$I$18:$L$30,4,FALSE),IF(AN1615="小怪",1*3.45*0.9*0.9,"")))</f>
        <v/>
      </c>
    </row>
    <row r="1616" spans="1:31" x14ac:dyDescent="0.2">
      <c r="A1616" s="3" t="s">
        <v>1457</v>
      </c>
      <c r="B1616" s="3" t="str">
        <f t="shared" si="41"/>
        <v>P45</v>
      </c>
      <c r="C1616" s="3" t="s">
        <v>1454</v>
      </c>
      <c r="D1616" s="3" t="s">
        <v>536</v>
      </c>
      <c r="E1616" t="str">
        <f t="shared" si="40"/>
        <v>M22P45U04N04</v>
      </c>
      <c r="F1616" s="26">
        <f ca="1">IFERROR(VLOOKUP(G1616,模型表!C:U,19,0),0)</f>
        <v>0</v>
      </c>
      <c r="H1616" s="26" t="str">
        <f ca="1">IFERROR(IF($F1616=0,"",(VLOOKUP(RIGHT(A1616,2)+0,难度表!B:F,3,FALSE)*K1616+N1616)),0)</f>
        <v/>
      </c>
      <c r="I1616" s="26" t="str">
        <f ca="1">IFERROR(IF($F1616=0,"",(VLOOKUP(RIGHT(B1616,2)+0,难度表!B:F,4,FALSE)*L1616+O1616)),0)</f>
        <v/>
      </c>
      <c r="J1616" s="26" t="str">
        <f ca="1">IFERROR(IF($F1616=0,"",(VLOOKUP(RIGHT(B1616,2)+0,难度表!B:F,5,FALSE)*M1616+P1616)),0)</f>
        <v/>
      </c>
      <c r="K1616" s="26" t="s">
        <v>1081</v>
      </c>
      <c r="L1616" s="26" t="s">
        <v>1081</v>
      </c>
      <c r="M1616" s="3" t="s">
        <v>1081</v>
      </c>
      <c r="N1616" s="26">
        <v>0</v>
      </c>
      <c r="O1616" s="26">
        <v>0</v>
      </c>
      <c r="P1616" s="26">
        <v>0</v>
      </c>
      <c r="Q1616" s="26">
        <v>0</v>
      </c>
      <c r="R1616" s="58" t="s">
        <v>545</v>
      </c>
      <c r="S1616" s="26">
        <v>1</v>
      </c>
      <c r="T1616" s="26">
        <v>0</v>
      </c>
      <c r="U1616" s="26">
        <f ca="1">IFERROR(VLOOKUP(G1616,模型表!$C:$T,18,FALSE),0)</f>
        <v>0</v>
      </c>
      <c r="V1616" s="26">
        <f>IFERROR(VLOOKUP(G1616,模型表!$C:$J,8,FALSE),0)</f>
        <v>0</v>
      </c>
      <c r="W1616" s="26" t="s">
        <v>1081</v>
      </c>
      <c r="X1616" s="26" t="s">
        <v>1097</v>
      </c>
      <c r="Y1616" s="26" t="str" cm="1">
        <f t="array" aca="1" ref="Y1616" ca="1">INDEX(E:E,SMALL(IF($F$2:$F$3000,ROW($2:$3000),4^8),ROW(A1615)))&amp;""</f>
        <v/>
      </c>
      <c r="Z1616" s="26" t="str">
        <f t="shared" ca="1" si="42"/>
        <v/>
      </c>
      <c r="AA1616" s="26" t="str">
        <f t="shared" ca="1" si="43"/>
        <v/>
      </c>
      <c r="AC1616" s="26" t="str">
        <f ca="1">IFERROR(IFERROR(VLOOKUP($V1616,索引表!$L$7:$O$13,2,FALSE)*VLOOKUP(VLOOKUP($G1616,索引表!$R:$U,4,FALSE),索引表!$I$18:$L$30,2,FALSE)*VLOOKUP($U1616,索引表!E:F,2,FALSE),IF($U1616="小怪",0.738,"")),0)</f>
        <v/>
      </c>
      <c r="AD1616" s="26" t="str">
        <f ca="1">IFERROR(IFERROR(VLOOKUP($V1616,索引表!$L$7:$O$13,3,FALSE)*VLOOKUP(VLOOKUP($G1616,索引表!$R:$U,4,FALSE),索引表!$I$18:$L$30,3,FALSE)*VLOOKUP($U1616,索引表!G:H,2,FALSE)*0.3,IF($U1616="小怪",0.2,"")),0)</f>
        <v/>
      </c>
      <c r="AE1616" s="3" t="str">
        <f ca="1">IF(V1616="N08",索引表!$D$12,IFERROR(VLOOKUP(AM1616,索引表!$I$3:$J$5,2,FALSE)*VLOOKUP(AN1616,索引表!$L$7:$O$13,4,FALSE)*VLOOKUP(VLOOKUP(Y1616,索引表!$R:$U,4,FALSE),索引表!$I$18:$L$30,4,FALSE),IF(AN1616="小怪",1*3.45*0.9*0.9,"")))</f>
        <v/>
      </c>
    </row>
    <row r="1617" spans="1:31" x14ac:dyDescent="0.2">
      <c r="A1617" s="3" t="s">
        <v>1457</v>
      </c>
      <c r="B1617" s="3" t="str">
        <f t="shared" si="41"/>
        <v>P45</v>
      </c>
      <c r="C1617" s="3" t="s">
        <v>1454</v>
      </c>
      <c r="D1617" s="3" t="s">
        <v>537</v>
      </c>
      <c r="E1617" t="str">
        <f t="shared" si="40"/>
        <v>M22P45U04N05</v>
      </c>
      <c r="F1617" s="26">
        <f ca="1">IFERROR(VLOOKUP(G1617,模型表!C:U,19,0),0)</f>
        <v>0</v>
      </c>
      <c r="H1617" s="26" t="str">
        <f ca="1">IFERROR(IF($F1617=0,"",(VLOOKUP(RIGHT(A1617,2)+0,难度表!B:F,3,FALSE)*K1617+N1617)),0)</f>
        <v/>
      </c>
      <c r="I1617" s="26" t="str">
        <f ca="1">IFERROR(IF($F1617=0,"",(VLOOKUP(RIGHT(B1617,2)+0,难度表!B:F,4,FALSE)*L1617+O1617)),0)</f>
        <v/>
      </c>
      <c r="J1617" s="26" t="str">
        <f ca="1">IFERROR(IF($F1617=0,"",(VLOOKUP(RIGHT(B1617,2)+0,难度表!B:F,5,FALSE)*M1617+P1617)),0)</f>
        <v/>
      </c>
      <c r="K1617" s="26" t="s">
        <v>1081</v>
      </c>
      <c r="L1617" s="26" t="s">
        <v>1081</v>
      </c>
      <c r="M1617" s="3" t="s">
        <v>1081</v>
      </c>
      <c r="N1617" s="26">
        <v>0</v>
      </c>
      <c r="O1617" s="26">
        <v>0</v>
      </c>
      <c r="P1617" s="26">
        <v>0</v>
      </c>
      <c r="Q1617" s="26">
        <v>0</v>
      </c>
      <c r="R1617" s="58" t="s">
        <v>545</v>
      </c>
      <c r="S1617" s="26">
        <v>1</v>
      </c>
      <c r="T1617" s="26">
        <v>0</v>
      </c>
      <c r="U1617" s="26">
        <f ca="1">IFERROR(VLOOKUP(G1617,模型表!$C:$T,18,FALSE),0)</f>
        <v>0</v>
      </c>
      <c r="V1617" s="26">
        <f>IFERROR(VLOOKUP(G1617,模型表!$C:$J,8,FALSE),0)</f>
        <v>0</v>
      </c>
      <c r="W1617" s="26" t="s">
        <v>1081</v>
      </c>
      <c r="X1617" s="26" t="s">
        <v>1097</v>
      </c>
      <c r="Y1617" s="26" t="str" cm="1">
        <f t="array" aca="1" ref="Y1617" ca="1">INDEX(E:E,SMALL(IF($F$2:$F$3000,ROW($2:$3000),4^8),ROW(A1616)))&amp;""</f>
        <v/>
      </c>
      <c r="Z1617" s="26" t="str">
        <f t="shared" ca="1" si="42"/>
        <v/>
      </c>
      <c r="AA1617" s="26" t="str">
        <f t="shared" ca="1" si="43"/>
        <v/>
      </c>
      <c r="AC1617" s="26" t="str">
        <f ca="1">IFERROR(IFERROR(VLOOKUP($V1617,索引表!$L$7:$O$13,2,FALSE)*VLOOKUP(VLOOKUP($G1617,索引表!$R:$U,4,FALSE),索引表!$I$18:$L$30,2,FALSE)*VLOOKUP($U1617,索引表!E:F,2,FALSE),IF($U1617="小怪",0.738,"")),0)</f>
        <v/>
      </c>
      <c r="AD1617" s="26" t="str">
        <f ca="1">IFERROR(IFERROR(VLOOKUP($V1617,索引表!$L$7:$O$13,3,FALSE)*VLOOKUP(VLOOKUP($G1617,索引表!$R:$U,4,FALSE),索引表!$I$18:$L$30,3,FALSE)*VLOOKUP($U1617,索引表!G:H,2,FALSE)*0.3,IF($U1617="小怪",0.2,"")),0)</f>
        <v/>
      </c>
      <c r="AE1617" s="3" t="str">
        <f ca="1">IF(V1617="N08",索引表!$D$12,IFERROR(VLOOKUP(AM1617,索引表!$I$3:$J$5,2,FALSE)*VLOOKUP(AN1617,索引表!$L$7:$O$13,4,FALSE)*VLOOKUP(VLOOKUP(Y1617,索引表!$R:$U,4,FALSE),索引表!$I$18:$L$30,4,FALSE),IF(AN1617="小怪",1*3.45*0.9*0.9,"")))</f>
        <v/>
      </c>
    </row>
    <row r="1618" spans="1:31" x14ac:dyDescent="0.2">
      <c r="A1618" s="3" t="s">
        <v>1457</v>
      </c>
      <c r="B1618" s="3" t="str">
        <f t="shared" si="41"/>
        <v>P45</v>
      </c>
      <c r="C1618" s="3" t="s">
        <v>1454</v>
      </c>
      <c r="D1618" s="3" t="s">
        <v>538</v>
      </c>
      <c r="E1618" t="str">
        <f t="shared" si="40"/>
        <v>M22P45U04N06</v>
      </c>
      <c r="F1618" s="26">
        <f ca="1">IFERROR(VLOOKUP(G1618,模型表!C:U,19,0),0)</f>
        <v>0</v>
      </c>
      <c r="H1618" s="26" t="str">
        <f ca="1">IFERROR(IF($F1618=0,"",(VLOOKUP(RIGHT(A1618,2)+0,难度表!B:F,3,FALSE)*K1618+N1618)),0)</f>
        <v/>
      </c>
      <c r="I1618" s="26" t="str">
        <f ca="1">IFERROR(IF($F1618=0,"",(VLOOKUP(RIGHT(B1618,2)+0,难度表!B:F,4,FALSE)*L1618+O1618)),0)</f>
        <v/>
      </c>
      <c r="J1618" s="26" t="str">
        <f ca="1">IFERROR(IF($F1618=0,"",(VLOOKUP(RIGHT(B1618,2)+0,难度表!B:F,5,FALSE)*M1618+P1618)),0)</f>
        <v/>
      </c>
      <c r="K1618" s="26" t="s">
        <v>1081</v>
      </c>
      <c r="L1618" s="26" t="s">
        <v>1081</v>
      </c>
      <c r="M1618" s="3" t="s">
        <v>1081</v>
      </c>
      <c r="N1618" s="26">
        <v>0</v>
      </c>
      <c r="O1618" s="26">
        <v>0</v>
      </c>
      <c r="P1618" s="26">
        <v>0</v>
      </c>
      <c r="Q1618" s="26">
        <v>0</v>
      </c>
      <c r="R1618" s="58" t="s">
        <v>545</v>
      </c>
      <c r="S1618" s="26">
        <v>1</v>
      </c>
      <c r="T1618" s="26">
        <v>0</v>
      </c>
      <c r="U1618" s="26">
        <f ca="1">IFERROR(VLOOKUP(G1618,模型表!$C:$T,18,FALSE),0)</f>
        <v>0</v>
      </c>
      <c r="V1618" s="26">
        <f>IFERROR(VLOOKUP(G1618,模型表!$C:$J,8,FALSE),0)</f>
        <v>0</v>
      </c>
      <c r="W1618" s="26" t="s">
        <v>1081</v>
      </c>
      <c r="X1618" s="26" t="s">
        <v>1097</v>
      </c>
      <c r="Y1618" s="26" t="str" cm="1">
        <f t="array" aca="1" ref="Y1618" ca="1">INDEX(E:E,SMALL(IF($F$2:$F$3000,ROW($2:$3000),4^8),ROW(A1617)))&amp;""</f>
        <v/>
      </c>
      <c r="Z1618" s="26" t="str">
        <f t="shared" ca="1" si="42"/>
        <v/>
      </c>
      <c r="AA1618" s="26" t="str">
        <f t="shared" ca="1" si="43"/>
        <v/>
      </c>
      <c r="AC1618" s="26" t="str">
        <f ca="1">IFERROR(IFERROR(VLOOKUP($V1618,索引表!$L$7:$O$13,2,FALSE)*VLOOKUP(VLOOKUP($G1618,索引表!$R:$U,4,FALSE),索引表!$I$18:$L$30,2,FALSE)*VLOOKUP($U1618,索引表!E:F,2,FALSE),IF($U1618="小怪",0.738,"")),0)</f>
        <v/>
      </c>
      <c r="AD1618" s="26" t="str">
        <f ca="1">IFERROR(IFERROR(VLOOKUP($V1618,索引表!$L$7:$O$13,3,FALSE)*VLOOKUP(VLOOKUP($G1618,索引表!$R:$U,4,FALSE),索引表!$I$18:$L$30,3,FALSE)*VLOOKUP($U1618,索引表!G:H,2,FALSE)*0.3,IF($U1618="小怪",0.2,"")),0)</f>
        <v/>
      </c>
      <c r="AE1618" s="3" t="str">
        <f ca="1">IF(V1618="N08",索引表!$D$12,IFERROR(VLOOKUP(AM1618,索引表!$I$3:$J$5,2,FALSE)*VLOOKUP(AN1618,索引表!$L$7:$O$13,4,FALSE)*VLOOKUP(VLOOKUP(Y1618,索引表!$R:$U,4,FALSE),索引表!$I$18:$L$30,4,FALSE),IF(AN1618="小怪",1*3.45*0.9*0.9,"")))</f>
        <v/>
      </c>
    </row>
    <row r="1619" spans="1:31" x14ac:dyDescent="0.2">
      <c r="A1619" s="3" t="s">
        <v>1457</v>
      </c>
      <c r="B1619" s="3" t="str">
        <f t="shared" si="41"/>
        <v>P45</v>
      </c>
      <c r="C1619" s="3" t="s">
        <v>1454</v>
      </c>
      <c r="D1619" s="3" t="s">
        <v>542</v>
      </c>
      <c r="E1619" t="str">
        <f t="shared" si="40"/>
        <v>M22P45U04N07</v>
      </c>
      <c r="F1619" s="26">
        <f ca="1">IFERROR(VLOOKUP(G1619,模型表!C:U,19,0),0)</f>
        <v>0</v>
      </c>
      <c r="H1619" s="26" t="str">
        <f ca="1">IFERROR(IF($F1619=0,"",(VLOOKUP(RIGHT(A1619,2)+0,难度表!B:F,3,FALSE)*K1619+N1619)),0)</f>
        <v/>
      </c>
      <c r="I1619" s="26" t="str">
        <f ca="1">IFERROR(IF($F1619=0,"",(VLOOKUP(RIGHT(B1619,2)+0,难度表!B:F,4,FALSE)*L1619+O1619)),0)</f>
        <v/>
      </c>
      <c r="J1619" s="26" t="str">
        <f ca="1">IFERROR(IF($F1619=0,"",(VLOOKUP(RIGHT(B1619,2)+0,难度表!B:F,5,FALSE)*M1619+P1619)),0)</f>
        <v/>
      </c>
      <c r="K1619" s="26" t="s">
        <v>1081</v>
      </c>
      <c r="L1619" s="26" t="s">
        <v>1081</v>
      </c>
      <c r="M1619" s="3" t="s">
        <v>1081</v>
      </c>
      <c r="N1619" s="26">
        <v>0</v>
      </c>
      <c r="O1619" s="26">
        <v>0</v>
      </c>
      <c r="P1619" s="26">
        <v>0</v>
      </c>
      <c r="Q1619" s="26">
        <v>0</v>
      </c>
      <c r="R1619" s="58" t="s">
        <v>545</v>
      </c>
      <c r="S1619" s="26">
        <v>1</v>
      </c>
      <c r="T1619" s="26">
        <v>0</v>
      </c>
      <c r="U1619" s="26">
        <f ca="1">IFERROR(VLOOKUP(G1619,模型表!$C:$T,18,FALSE),0)</f>
        <v>0</v>
      </c>
      <c r="V1619" s="26">
        <f>IFERROR(VLOOKUP(G1619,模型表!$C:$J,8,FALSE),0)</f>
        <v>0</v>
      </c>
      <c r="W1619" s="26" t="s">
        <v>1081</v>
      </c>
      <c r="X1619" s="26" t="s">
        <v>1097</v>
      </c>
      <c r="Y1619" s="26" t="str" cm="1">
        <f t="array" aca="1" ref="Y1619" ca="1">INDEX(E:E,SMALL(IF($F$2:$F$3000,ROW($2:$3000),4^8),ROW(A1618)))&amp;""</f>
        <v/>
      </c>
      <c r="Z1619" s="26" t="str">
        <f t="shared" ca="1" si="42"/>
        <v/>
      </c>
      <c r="AA1619" s="26" t="str">
        <f t="shared" ca="1" si="43"/>
        <v/>
      </c>
      <c r="AC1619" s="26" t="str">
        <f ca="1">IFERROR(IFERROR(VLOOKUP($V1619,索引表!$L$7:$O$13,2,FALSE)*VLOOKUP(VLOOKUP($G1619,索引表!$R:$U,4,FALSE),索引表!$I$18:$L$30,2,FALSE)*VLOOKUP($U1619,索引表!E:F,2,FALSE),IF($U1619="小怪",0.738,"")),0)</f>
        <v/>
      </c>
      <c r="AD1619" s="26" t="str">
        <f ca="1">IFERROR(IFERROR(VLOOKUP($V1619,索引表!$L$7:$O$13,3,FALSE)*VLOOKUP(VLOOKUP($G1619,索引表!$R:$U,4,FALSE),索引表!$I$18:$L$30,3,FALSE)*VLOOKUP($U1619,索引表!G:H,2,FALSE)*0.3,IF($U1619="小怪",0.2,"")),0)</f>
        <v/>
      </c>
      <c r="AE1619" s="3" t="str">
        <f ca="1">IF(V1619="N08",索引表!$D$12,IFERROR(VLOOKUP(AM1619,索引表!$I$3:$J$5,2,FALSE)*VLOOKUP(AN1619,索引表!$L$7:$O$13,4,FALSE)*VLOOKUP(VLOOKUP(Y1619,索引表!$R:$U,4,FALSE),索引表!$I$18:$L$30,4,FALSE),IF(AN1619="小怪",1*3.45*0.9*0.9,"")))</f>
        <v/>
      </c>
    </row>
    <row r="1620" spans="1:31" x14ac:dyDescent="0.2">
      <c r="A1620" s="3" t="s">
        <v>1457</v>
      </c>
      <c r="B1620" s="3" t="str">
        <f t="shared" si="41"/>
        <v>P45</v>
      </c>
      <c r="C1620" s="3" t="s">
        <v>1454</v>
      </c>
      <c r="D1620" s="3" t="s">
        <v>543</v>
      </c>
      <c r="E1620" t="str">
        <f t="shared" si="40"/>
        <v>M22P45U04N08</v>
      </c>
      <c r="F1620" s="26">
        <f ca="1">IFERROR(VLOOKUP(G1620,模型表!C:U,19,0),0)</f>
        <v>0</v>
      </c>
      <c r="H1620" s="26" t="str">
        <f ca="1">IFERROR(IF($F1620=0,"",(VLOOKUP(RIGHT(A1620,2)+0,难度表!B:F,3,FALSE)*K1620+N1620)),0)</f>
        <v/>
      </c>
      <c r="I1620" s="26" t="str">
        <f ca="1">IFERROR(IF($F1620=0,"",(VLOOKUP(RIGHT(B1620,2)+0,难度表!B:F,4,FALSE)*L1620+O1620)),0)</f>
        <v/>
      </c>
      <c r="J1620" s="26" t="str">
        <f ca="1">IFERROR(IF($F1620=0,"",(VLOOKUP(RIGHT(B1620,2)+0,难度表!B:F,5,FALSE)*M1620+P1620)),0)</f>
        <v/>
      </c>
      <c r="K1620" s="26" t="s">
        <v>1081</v>
      </c>
      <c r="L1620" s="26" t="s">
        <v>1081</v>
      </c>
      <c r="M1620" s="3"/>
      <c r="N1620" s="26">
        <v>0</v>
      </c>
      <c r="O1620" s="26">
        <v>0</v>
      </c>
      <c r="P1620" s="26">
        <v>0</v>
      </c>
      <c r="Q1620" s="26">
        <v>0</v>
      </c>
      <c r="R1620" s="59" t="s">
        <v>845</v>
      </c>
      <c r="S1620" s="26">
        <v>1</v>
      </c>
      <c r="T1620" s="26">
        <v>0</v>
      </c>
      <c r="U1620" s="26">
        <f ca="1">IFERROR(VLOOKUP(G1620,模型表!$C:$T,18,FALSE),0)</f>
        <v>0</v>
      </c>
      <c r="V1620" s="26">
        <f>IFERROR(VLOOKUP(G1620,模型表!$C:$J,8,FALSE),0)</f>
        <v>0</v>
      </c>
      <c r="W1620" s="26" t="s">
        <v>1081</v>
      </c>
      <c r="X1620" s="26" t="s">
        <v>1097</v>
      </c>
      <c r="Y1620" s="26" t="str" cm="1">
        <f t="array" aca="1" ref="Y1620" ca="1">INDEX(E:E,SMALL(IF($F$2:$F$3000,ROW($2:$3000),4^8),ROW(A1619)))&amp;""</f>
        <v/>
      </c>
      <c r="Z1620" s="26" t="str">
        <f t="shared" ca="1" si="42"/>
        <v/>
      </c>
      <c r="AA1620" s="26" t="str">
        <f t="shared" ca="1" si="43"/>
        <v/>
      </c>
      <c r="AC1620" s="26" t="str">
        <f ca="1">IFERROR(IFERROR(VLOOKUP($V1620,索引表!$L$7:$O$13,2,FALSE)*VLOOKUP(VLOOKUP($G1620,索引表!$R:$U,4,FALSE),索引表!$I$18:$L$30,2,FALSE)*VLOOKUP($U1620,索引表!E:F,2,FALSE),IF($U1620="小怪",0.738,"")),0)</f>
        <v/>
      </c>
      <c r="AD1620" s="26" t="str">
        <f ca="1">IFERROR(IFERROR(VLOOKUP($V1620,索引表!$L$7:$O$13,3,FALSE)*VLOOKUP(VLOOKUP($G1620,索引表!$R:$U,4,FALSE),索引表!$I$18:$L$30,3,FALSE)*VLOOKUP($U1620,索引表!G:H,2,FALSE)*0.3,IF($U1620="小怪",0.2,"")),0)</f>
        <v/>
      </c>
      <c r="AE1620" s="3"/>
    </row>
    <row r="1621" spans="1:31" x14ac:dyDescent="0.2">
      <c r="A1621" s="3" t="s">
        <v>1457</v>
      </c>
      <c r="B1621" s="3" t="str">
        <f t="shared" si="41"/>
        <v>P45</v>
      </c>
      <c r="C1621" s="3" t="s">
        <v>541</v>
      </c>
      <c r="D1621" s="3" t="s">
        <v>544</v>
      </c>
      <c r="E1621" t="str">
        <f t="shared" si="40"/>
        <v>M22P45U04N09</v>
      </c>
      <c r="F1621" s="26">
        <f ca="1">IFERROR(VLOOKUP(G1621,模型表!C:U,19,0),0)</f>
        <v>0</v>
      </c>
      <c r="H1621" s="26" t="str">
        <f ca="1">IFERROR(IF($F1621=0,"",(VLOOKUP(RIGHT(A1621,2)+0,难度表!B:F,3,FALSE)*K1621+N1621)),0)</f>
        <v/>
      </c>
      <c r="I1621" s="26" t="str">
        <f ca="1">IFERROR(IF($F1621=0,"",(VLOOKUP(RIGHT(B1621,2)+0,难度表!B:F,4,FALSE)*L1621+O1621)),0)</f>
        <v/>
      </c>
      <c r="J1621" s="26" t="str">
        <f ca="1">IFERROR(IF($F1621=0,"",(VLOOKUP(RIGHT(B1621,2)+0,难度表!B:F,5,FALSE)*M1621+P1621)),0)</f>
        <v/>
      </c>
      <c r="K1621" s="26" t="s">
        <v>1081</v>
      </c>
      <c r="L1621" s="26" t="s">
        <v>1081</v>
      </c>
      <c r="M1621" s="3" t="s">
        <v>1081</v>
      </c>
      <c r="N1621" s="26">
        <v>0</v>
      </c>
      <c r="O1621" s="26">
        <v>0</v>
      </c>
      <c r="P1621" s="26">
        <v>0</v>
      </c>
      <c r="Q1621" s="26">
        <v>0</v>
      </c>
      <c r="R1621" s="58" t="s">
        <v>545</v>
      </c>
      <c r="S1621" s="26">
        <v>1</v>
      </c>
      <c r="T1621" s="26">
        <v>0</v>
      </c>
      <c r="U1621" s="26">
        <f ca="1">IFERROR(VLOOKUP(G1621,模型表!$C:$T,18,FALSE),0)</f>
        <v>0</v>
      </c>
      <c r="V1621" s="26">
        <f>IFERROR(VLOOKUP(G1621,模型表!$C:$J,8,FALSE),0)</f>
        <v>0</v>
      </c>
      <c r="W1621" s="26" t="s">
        <v>1081</v>
      </c>
      <c r="X1621" s="26" t="s">
        <v>1097</v>
      </c>
      <c r="Y1621" s="26" t="str" cm="1">
        <f t="array" aca="1" ref="Y1621" ca="1">INDEX(E:E,SMALL(IF($F$2:$F$3000,ROW($2:$3000),4^8),ROW(A1620)))&amp;""</f>
        <v/>
      </c>
      <c r="Z1621" s="26" t="str">
        <f t="shared" ca="1" si="42"/>
        <v/>
      </c>
      <c r="AA1621" s="26" t="str">
        <f t="shared" ca="1" si="43"/>
        <v/>
      </c>
      <c r="AC1621" s="26" t="str">
        <f ca="1">IFERROR(IFERROR(VLOOKUP($V1621,索引表!$L$7:$O$13,2,FALSE)*VLOOKUP(VLOOKUP($G1621,索引表!$R:$U,4,FALSE),索引表!$I$18:$L$30,2,FALSE)*VLOOKUP($U1621,索引表!E:F,2,FALSE),IF($U1621="小怪",0.738,"")),0)</f>
        <v/>
      </c>
      <c r="AD1621" s="26" t="str">
        <f ca="1">IFERROR(IFERROR(VLOOKUP($V1621,索引表!$L$7:$O$13,3,FALSE)*VLOOKUP(VLOOKUP($G1621,索引表!$R:$U,4,FALSE),索引表!$I$18:$L$30,3,FALSE)*VLOOKUP($U1621,索引表!G:H,2,FALSE)*0.3,IF($U1621="小怪",0.2,"")),0)</f>
        <v/>
      </c>
      <c r="AE1621" s="3" t="str">
        <f ca="1">IF(V1621="N08",索引表!$D$12,IFERROR(VLOOKUP(AM1621,索引表!$I$3:$J$5,2,FALSE)*VLOOKUP(AN1621,索引表!$L$7:$O$13,4,FALSE)*VLOOKUP(VLOOKUP(Y1621,索引表!$R:$U,4,FALSE),索引表!$I$18:$L$30,4,FALSE),IF(AN1621="小怪",1*3.45*0.9*0.9,"")))</f>
        <v/>
      </c>
    </row>
    <row r="1622" spans="1:31" x14ac:dyDescent="0.2">
      <c r="A1622" s="3" t="s">
        <v>1457</v>
      </c>
      <c r="B1622" s="3" t="str">
        <f t="shared" si="41"/>
        <v>P46</v>
      </c>
      <c r="C1622" s="3" t="s">
        <v>532</v>
      </c>
      <c r="D1622" s="3" t="s">
        <v>533</v>
      </c>
      <c r="E1622" t="str">
        <f t="shared" si="40"/>
        <v>M22P46U01N01</v>
      </c>
      <c r="F1622" s="26">
        <f ca="1">IFERROR(VLOOKUP(G1622,模型表!C:U,19,0),0)</f>
        <v>0</v>
      </c>
      <c r="H1622" s="26" t="str">
        <f ca="1">IFERROR(IF($F1622=0,"",(VLOOKUP(RIGHT(A1622,2)+0,难度表!B:F,3,FALSE)*K1622+N1622)),0)</f>
        <v/>
      </c>
      <c r="I1622" s="26" t="str">
        <f ca="1">IFERROR(IF($F1622=0,"",(VLOOKUP(RIGHT(B1622,2)+0,难度表!B:F,4,FALSE)*L1622+O1622)),0)</f>
        <v/>
      </c>
      <c r="J1622" s="26" t="str">
        <f ca="1">IFERROR(IF($F1622=0,"",(VLOOKUP(RIGHT(B1622,2)+0,难度表!B:F,5,FALSE)*M1622+P1622)),0)</f>
        <v/>
      </c>
      <c r="K1622" s="26" t="s">
        <v>1081</v>
      </c>
      <c r="L1622" s="26" t="s">
        <v>1081</v>
      </c>
      <c r="M1622" s="3" t="s">
        <v>1081</v>
      </c>
      <c r="N1622" s="26">
        <v>0</v>
      </c>
      <c r="O1622" s="26">
        <v>0</v>
      </c>
      <c r="P1622" s="26">
        <v>0</v>
      </c>
      <c r="Q1622" s="26">
        <v>0</v>
      </c>
      <c r="R1622" s="58" t="s">
        <v>545</v>
      </c>
      <c r="S1622" s="26">
        <v>1</v>
      </c>
      <c r="T1622" s="26">
        <v>0</v>
      </c>
      <c r="U1622" s="26">
        <f ca="1">IFERROR(VLOOKUP(G1622,模型表!$C:$T,18,FALSE),0)</f>
        <v>0</v>
      </c>
      <c r="V1622" s="26">
        <f>IFERROR(VLOOKUP(G1622,模型表!$C:$J,8,FALSE),0)</f>
        <v>0</v>
      </c>
      <c r="W1622" s="26" t="s">
        <v>1081</v>
      </c>
      <c r="X1622" s="26" t="s">
        <v>1097</v>
      </c>
      <c r="Y1622" s="26" t="str" cm="1">
        <f t="array" aca="1" ref="Y1622" ca="1">INDEX(E:E,SMALL(IF($F$2:$F$3000,ROW($2:$3000),4^8),ROW(A1621)))&amp;""</f>
        <v/>
      </c>
      <c r="Z1622" s="26" t="str">
        <f t="shared" ca="1" si="42"/>
        <v/>
      </c>
      <c r="AA1622" s="26" t="str">
        <f t="shared" ca="1" si="43"/>
        <v/>
      </c>
      <c r="AC1622" s="26" t="str">
        <f ca="1">IFERROR(IFERROR(VLOOKUP($V1622,索引表!$L$7:$O$13,2,FALSE)*VLOOKUP(VLOOKUP($G1622,索引表!$R:$U,4,FALSE),索引表!$I$18:$L$30,2,FALSE)*VLOOKUP($U1622,索引表!E:F,2,FALSE),IF($U1622="小怪",0.738,"")),0)</f>
        <v/>
      </c>
      <c r="AD1622" s="26" t="str">
        <f ca="1">IFERROR(IFERROR(VLOOKUP($V1622,索引表!$L$7:$O$13,3,FALSE)*VLOOKUP(VLOOKUP($G1622,索引表!$R:$U,4,FALSE),索引表!$I$18:$L$30,3,FALSE)*VLOOKUP($U1622,索引表!G:H,2,FALSE)*0.3,IF($U1622="小怪",0.2,"")),0)</f>
        <v/>
      </c>
      <c r="AE1622" s="3" t="str">
        <f ca="1">IF(V1622="N08",索引表!$D$12,IFERROR(VLOOKUP(AM1622,索引表!$I$3:$J$5,2,FALSE)*VLOOKUP(AN1622,索引表!$L$7:$O$13,4,FALSE)*VLOOKUP(VLOOKUP(Y1622,索引表!$R:$U,4,FALSE),索引表!$I$18:$L$30,4,FALSE),IF(AN1622="小怪",1*3.45*0.9*0.9,"")))</f>
        <v/>
      </c>
    </row>
    <row r="1623" spans="1:31" x14ac:dyDescent="0.2">
      <c r="A1623" s="3" t="s">
        <v>1457</v>
      </c>
      <c r="B1623" s="3" t="str">
        <f t="shared" si="41"/>
        <v>P46</v>
      </c>
      <c r="C1623" s="3" t="s">
        <v>532</v>
      </c>
      <c r="D1623" s="3" t="s">
        <v>534</v>
      </c>
      <c r="E1623" t="str">
        <f t="shared" si="40"/>
        <v>M22P46U01N02</v>
      </c>
      <c r="F1623" s="26">
        <f ca="1">IFERROR(VLOOKUP(G1623,模型表!C:U,19,0),0)</f>
        <v>0</v>
      </c>
      <c r="H1623" s="26" t="str">
        <f ca="1">IFERROR(IF($F1623=0,"",(VLOOKUP(RIGHT(A1623,2)+0,难度表!B:F,3,FALSE)*K1623+N1623)),0)</f>
        <v/>
      </c>
      <c r="I1623" s="26" t="str">
        <f ca="1">IFERROR(IF($F1623=0,"",(VLOOKUP(RIGHT(B1623,2)+0,难度表!B:F,4,FALSE)*L1623+O1623)),0)</f>
        <v/>
      </c>
      <c r="J1623" s="26" t="str">
        <f ca="1">IFERROR(IF($F1623=0,"",(VLOOKUP(RIGHT(B1623,2)+0,难度表!B:F,5,FALSE)*M1623+P1623)),0)</f>
        <v/>
      </c>
      <c r="K1623" s="26" t="s">
        <v>1081</v>
      </c>
      <c r="L1623" s="26" t="s">
        <v>1081</v>
      </c>
      <c r="M1623" s="3" t="s">
        <v>1081</v>
      </c>
      <c r="N1623" s="26">
        <v>0</v>
      </c>
      <c r="O1623" s="26">
        <v>0</v>
      </c>
      <c r="P1623" s="26">
        <v>0</v>
      </c>
      <c r="Q1623" s="26">
        <v>0</v>
      </c>
      <c r="R1623" s="58" t="s">
        <v>545</v>
      </c>
      <c r="S1623" s="26">
        <v>1</v>
      </c>
      <c r="T1623" s="26">
        <v>0</v>
      </c>
      <c r="U1623" s="26">
        <f ca="1">IFERROR(VLOOKUP(G1623,模型表!$C:$T,18,FALSE),0)</f>
        <v>0</v>
      </c>
      <c r="V1623" s="26">
        <f>IFERROR(VLOOKUP(G1623,模型表!$C:$J,8,FALSE),0)</f>
        <v>0</v>
      </c>
      <c r="W1623" s="26" t="s">
        <v>1081</v>
      </c>
      <c r="X1623" s="26" t="s">
        <v>1097</v>
      </c>
      <c r="Y1623" s="26" t="str" cm="1">
        <f t="array" aca="1" ref="Y1623" ca="1">INDEX(E:E,SMALL(IF($F$2:$F$3000,ROW($2:$3000),4^8),ROW(A1622)))&amp;""</f>
        <v/>
      </c>
      <c r="Z1623" s="26" t="str">
        <f t="shared" ca="1" si="42"/>
        <v/>
      </c>
      <c r="AA1623" s="26" t="str">
        <f t="shared" ca="1" si="43"/>
        <v/>
      </c>
      <c r="AC1623" s="26" t="str">
        <f ca="1">IFERROR(IFERROR(VLOOKUP($V1623,索引表!$L$7:$O$13,2,FALSE)*VLOOKUP(VLOOKUP($G1623,索引表!$R:$U,4,FALSE),索引表!$I$18:$L$30,2,FALSE)*VLOOKUP($U1623,索引表!E:F,2,FALSE),IF($U1623="小怪",0.738,"")),0)</f>
        <v/>
      </c>
      <c r="AD1623" s="26" t="str">
        <f ca="1">IFERROR(IFERROR(VLOOKUP($V1623,索引表!$L$7:$O$13,3,FALSE)*VLOOKUP(VLOOKUP($G1623,索引表!$R:$U,4,FALSE),索引表!$I$18:$L$30,3,FALSE)*VLOOKUP($U1623,索引表!G:H,2,FALSE)*0.3,IF($U1623="小怪",0.2,"")),0)</f>
        <v/>
      </c>
      <c r="AE1623" s="3" t="str">
        <f ca="1">IF(V1623="N08",索引表!$D$12,IFERROR(VLOOKUP(AM1623,索引表!$I$3:$J$5,2,FALSE)*VLOOKUP(AN1623,索引表!$L$7:$O$13,4,FALSE)*VLOOKUP(VLOOKUP(Y1623,索引表!$R:$U,4,FALSE),索引表!$I$18:$L$30,4,FALSE),IF(AN1623="小怪",1*3.45*0.9*0.9,"")))</f>
        <v/>
      </c>
    </row>
    <row r="1624" spans="1:31" x14ac:dyDescent="0.2">
      <c r="A1624" s="3" t="s">
        <v>1457</v>
      </c>
      <c r="B1624" s="3" t="str">
        <f t="shared" si="41"/>
        <v>P46</v>
      </c>
      <c r="C1624" s="3" t="s">
        <v>532</v>
      </c>
      <c r="D1624" s="3" t="s">
        <v>535</v>
      </c>
      <c r="E1624" t="str">
        <f t="shared" si="40"/>
        <v>M22P46U01N03</v>
      </c>
      <c r="F1624" s="26">
        <f ca="1">IFERROR(VLOOKUP(G1624,模型表!C:U,19,0),0)</f>
        <v>0</v>
      </c>
      <c r="H1624" s="26" t="str">
        <f ca="1">IFERROR(IF($F1624=0,"",(VLOOKUP(RIGHT(A1624,2)+0,难度表!B:F,3,FALSE)*K1624+N1624)),0)</f>
        <v/>
      </c>
      <c r="I1624" s="26" t="str">
        <f ca="1">IFERROR(IF($F1624=0,"",(VLOOKUP(RIGHT(B1624,2)+0,难度表!B:F,4,FALSE)*L1624+O1624)),0)</f>
        <v/>
      </c>
      <c r="J1624" s="26" t="str">
        <f ca="1">IFERROR(IF($F1624=0,"",(VLOOKUP(RIGHT(B1624,2)+0,难度表!B:F,5,FALSE)*M1624+P1624)),0)</f>
        <v/>
      </c>
      <c r="K1624" s="26" t="s">
        <v>1081</v>
      </c>
      <c r="L1624" s="26" t="s">
        <v>1081</v>
      </c>
      <c r="M1624" s="3" t="s">
        <v>1081</v>
      </c>
      <c r="N1624" s="26">
        <v>0</v>
      </c>
      <c r="O1624" s="26">
        <v>0</v>
      </c>
      <c r="P1624" s="26">
        <v>0</v>
      </c>
      <c r="Q1624" s="26">
        <v>0</v>
      </c>
      <c r="R1624" s="58" t="s">
        <v>545</v>
      </c>
      <c r="S1624" s="26">
        <v>1</v>
      </c>
      <c r="T1624" s="26">
        <v>0</v>
      </c>
      <c r="U1624" s="26">
        <f ca="1">IFERROR(VLOOKUP(G1624,模型表!$C:$T,18,FALSE),0)</f>
        <v>0</v>
      </c>
      <c r="V1624" s="26">
        <f>IFERROR(VLOOKUP(G1624,模型表!$C:$J,8,FALSE),0)</f>
        <v>0</v>
      </c>
      <c r="W1624" s="26" t="s">
        <v>1081</v>
      </c>
      <c r="X1624" s="26" t="s">
        <v>1097</v>
      </c>
      <c r="Y1624" s="26" t="str" cm="1">
        <f t="array" aca="1" ref="Y1624" ca="1">INDEX(E:E,SMALL(IF($F$2:$F$3000,ROW($2:$3000),4^8),ROW(A1623)))&amp;""</f>
        <v/>
      </c>
      <c r="Z1624" s="26" t="str">
        <f t="shared" ca="1" si="42"/>
        <v/>
      </c>
      <c r="AA1624" s="26" t="str">
        <f t="shared" ca="1" si="43"/>
        <v/>
      </c>
      <c r="AC1624" s="26" t="str">
        <f ca="1">IFERROR(IFERROR(VLOOKUP($V1624,索引表!$L$7:$O$13,2,FALSE)*VLOOKUP(VLOOKUP($G1624,索引表!$R:$U,4,FALSE),索引表!$I$18:$L$30,2,FALSE)*VLOOKUP($U1624,索引表!E:F,2,FALSE),IF($U1624="小怪",0.738,"")),0)</f>
        <v/>
      </c>
      <c r="AD1624" s="26" t="str">
        <f ca="1">IFERROR(IFERROR(VLOOKUP($V1624,索引表!$L$7:$O$13,3,FALSE)*VLOOKUP(VLOOKUP($G1624,索引表!$R:$U,4,FALSE),索引表!$I$18:$L$30,3,FALSE)*VLOOKUP($U1624,索引表!G:H,2,FALSE)*0.3,IF($U1624="小怪",0.2,"")),0)</f>
        <v/>
      </c>
      <c r="AE1624" s="3" t="str">
        <f ca="1">IF(V1624="N08",索引表!$D$12,IFERROR(VLOOKUP(AM1624,索引表!$I$3:$J$5,2,FALSE)*VLOOKUP(AN1624,索引表!$L$7:$O$13,4,FALSE)*VLOOKUP(VLOOKUP(Y1624,索引表!$R:$U,4,FALSE),索引表!$I$18:$L$30,4,FALSE),IF(AN1624="小怪",1*3.45*0.9*0.9,"")))</f>
        <v/>
      </c>
    </row>
    <row r="1625" spans="1:31" x14ac:dyDescent="0.2">
      <c r="A1625" s="3" t="s">
        <v>1457</v>
      </c>
      <c r="B1625" s="3" t="str">
        <f t="shared" si="41"/>
        <v>P46</v>
      </c>
      <c r="C1625" s="3" t="s">
        <v>532</v>
      </c>
      <c r="D1625" s="3" t="s">
        <v>536</v>
      </c>
      <c r="E1625" t="str">
        <f t="shared" si="40"/>
        <v>M22P46U01N04</v>
      </c>
      <c r="F1625" s="26">
        <f ca="1">IFERROR(VLOOKUP(G1625,模型表!C:U,19,0),0)</f>
        <v>0</v>
      </c>
      <c r="H1625" s="26" t="str">
        <f ca="1">IFERROR(IF($F1625=0,"",(VLOOKUP(RIGHT(A1625,2)+0,难度表!B:F,3,FALSE)*K1625+N1625)),0)</f>
        <v/>
      </c>
      <c r="I1625" s="26" t="str">
        <f ca="1">IFERROR(IF($F1625=0,"",(VLOOKUP(RIGHT(B1625,2)+0,难度表!B:F,4,FALSE)*L1625+O1625)),0)</f>
        <v/>
      </c>
      <c r="J1625" s="26" t="str">
        <f ca="1">IFERROR(IF($F1625=0,"",(VLOOKUP(RIGHT(B1625,2)+0,难度表!B:F,5,FALSE)*M1625+P1625)),0)</f>
        <v/>
      </c>
      <c r="K1625" s="26" t="s">
        <v>1081</v>
      </c>
      <c r="L1625" s="26" t="s">
        <v>1081</v>
      </c>
      <c r="M1625" s="3" t="s">
        <v>1081</v>
      </c>
      <c r="N1625" s="26">
        <v>0</v>
      </c>
      <c r="O1625" s="26">
        <v>0</v>
      </c>
      <c r="P1625" s="26">
        <v>0</v>
      </c>
      <c r="Q1625" s="26">
        <v>0</v>
      </c>
      <c r="R1625" s="58" t="s">
        <v>545</v>
      </c>
      <c r="S1625" s="26">
        <v>1</v>
      </c>
      <c r="T1625" s="26">
        <v>0</v>
      </c>
      <c r="U1625" s="26">
        <f ca="1">IFERROR(VLOOKUP(G1625,模型表!$C:$T,18,FALSE),0)</f>
        <v>0</v>
      </c>
      <c r="V1625" s="26">
        <f>IFERROR(VLOOKUP(G1625,模型表!$C:$J,8,FALSE),0)</f>
        <v>0</v>
      </c>
      <c r="W1625" s="26" t="s">
        <v>1081</v>
      </c>
      <c r="X1625" s="26" t="s">
        <v>1097</v>
      </c>
      <c r="Y1625" s="26" t="str" cm="1">
        <f t="array" aca="1" ref="Y1625" ca="1">INDEX(E:E,SMALL(IF($F$2:$F$3000,ROW($2:$3000),4^8),ROW(A1624)))&amp;""</f>
        <v/>
      </c>
      <c r="Z1625" s="26" t="str">
        <f t="shared" ca="1" si="42"/>
        <v/>
      </c>
      <c r="AA1625" s="26" t="str">
        <f t="shared" ca="1" si="43"/>
        <v/>
      </c>
      <c r="AC1625" s="26" t="str">
        <f ca="1">IFERROR(IFERROR(VLOOKUP($V1625,索引表!$L$7:$O$13,2,FALSE)*VLOOKUP(VLOOKUP($G1625,索引表!$R:$U,4,FALSE),索引表!$I$18:$L$30,2,FALSE)*VLOOKUP($U1625,索引表!E:F,2,FALSE),IF($U1625="小怪",0.738,"")),0)</f>
        <v/>
      </c>
      <c r="AD1625" s="26" t="str">
        <f ca="1">IFERROR(IFERROR(VLOOKUP($V1625,索引表!$L$7:$O$13,3,FALSE)*VLOOKUP(VLOOKUP($G1625,索引表!$R:$U,4,FALSE),索引表!$I$18:$L$30,3,FALSE)*VLOOKUP($U1625,索引表!G:H,2,FALSE)*0.3,IF($U1625="小怪",0.2,"")),0)</f>
        <v/>
      </c>
      <c r="AE1625" s="3" t="str">
        <f ca="1">IF(V1625="N08",索引表!$D$12,IFERROR(VLOOKUP(AM1625,索引表!$I$3:$J$5,2,FALSE)*VLOOKUP(AN1625,索引表!$L$7:$O$13,4,FALSE)*VLOOKUP(VLOOKUP(Y1625,索引表!$R:$U,4,FALSE),索引表!$I$18:$L$30,4,FALSE),IF(AN1625="小怪",1*3.45*0.9*0.9,"")))</f>
        <v/>
      </c>
    </row>
    <row r="1626" spans="1:31" x14ac:dyDescent="0.2">
      <c r="A1626" s="3" t="s">
        <v>1457</v>
      </c>
      <c r="B1626" s="3" t="str">
        <f t="shared" si="41"/>
        <v>P46</v>
      </c>
      <c r="C1626" s="3" t="s">
        <v>532</v>
      </c>
      <c r="D1626" s="3" t="s">
        <v>537</v>
      </c>
      <c r="E1626" t="str">
        <f t="shared" si="40"/>
        <v>M22P46U01N05</v>
      </c>
      <c r="F1626" s="26">
        <f ca="1">IFERROR(VLOOKUP(G1626,模型表!C:U,19,0),0)</f>
        <v>0</v>
      </c>
      <c r="H1626" s="26" t="str">
        <f ca="1">IFERROR(IF($F1626=0,"",(VLOOKUP(RIGHT(A1626,2)+0,难度表!B:F,3,FALSE)*K1626+N1626)),0)</f>
        <v/>
      </c>
      <c r="I1626" s="26" t="str">
        <f ca="1">IFERROR(IF($F1626=0,"",(VLOOKUP(RIGHT(B1626,2)+0,难度表!B:F,4,FALSE)*L1626+O1626)),0)</f>
        <v/>
      </c>
      <c r="J1626" s="26" t="str">
        <f ca="1">IFERROR(IF($F1626=0,"",(VLOOKUP(RIGHT(B1626,2)+0,难度表!B:F,5,FALSE)*M1626+P1626)),0)</f>
        <v/>
      </c>
      <c r="K1626" s="26" t="s">
        <v>1081</v>
      </c>
      <c r="L1626" s="26" t="s">
        <v>1081</v>
      </c>
      <c r="M1626" s="3" t="s">
        <v>1081</v>
      </c>
      <c r="N1626" s="26">
        <v>0</v>
      </c>
      <c r="O1626" s="26">
        <v>0</v>
      </c>
      <c r="P1626" s="26">
        <v>0</v>
      </c>
      <c r="Q1626" s="26">
        <v>0</v>
      </c>
      <c r="R1626" s="58" t="s">
        <v>545</v>
      </c>
      <c r="S1626" s="26">
        <v>1</v>
      </c>
      <c r="T1626" s="26">
        <v>0</v>
      </c>
      <c r="U1626" s="26">
        <f ca="1">IFERROR(VLOOKUP(G1626,模型表!$C:$T,18,FALSE),0)</f>
        <v>0</v>
      </c>
      <c r="V1626" s="26">
        <f>IFERROR(VLOOKUP(G1626,模型表!$C:$J,8,FALSE),0)</f>
        <v>0</v>
      </c>
      <c r="W1626" s="26" t="s">
        <v>1081</v>
      </c>
      <c r="X1626" s="26" t="s">
        <v>1097</v>
      </c>
      <c r="Y1626" s="26" t="str" cm="1">
        <f t="array" aca="1" ref="Y1626" ca="1">INDEX(E:E,SMALL(IF($F$2:$F$3000,ROW($2:$3000),4^8),ROW(A1625)))&amp;""</f>
        <v/>
      </c>
      <c r="Z1626" s="26" t="str">
        <f t="shared" ca="1" si="42"/>
        <v/>
      </c>
      <c r="AA1626" s="26" t="str">
        <f t="shared" ca="1" si="43"/>
        <v/>
      </c>
      <c r="AC1626" s="26" t="str">
        <f ca="1">IFERROR(IFERROR(VLOOKUP($V1626,索引表!$L$7:$O$13,2,FALSE)*VLOOKUP(VLOOKUP($G1626,索引表!$R:$U,4,FALSE),索引表!$I$18:$L$30,2,FALSE)*VLOOKUP($U1626,索引表!E:F,2,FALSE),IF($U1626="小怪",0.738,"")),0)</f>
        <v/>
      </c>
      <c r="AD1626" s="26" t="str">
        <f ca="1">IFERROR(IFERROR(VLOOKUP($V1626,索引表!$L$7:$O$13,3,FALSE)*VLOOKUP(VLOOKUP($G1626,索引表!$R:$U,4,FALSE),索引表!$I$18:$L$30,3,FALSE)*VLOOKUP($U1626,索引表!G:H,2,FALSE)*0.3,IF($U1626="小怪",0.2,"")),0)</f>
        <v/>
      </c>
      <c r="AE1626" s="3" t="str">
        <f ca="1">IF(V1626="N08",索引表!$D$12,IFERROR(VLOOKUP(AM1626,索引表!$I$3:$J$5,2,FALSE)*VLOOKUP(AN1626,索引表!$L$7:$O$13,4,FALSE)*VLOOKUP(VLOOKUP(Y1626,索引表!$R:$U,4,FALSE),索引表!$I$18:$L$30,4,FALSE),IF(AN1626="小怪",1*3.45*0.9*0.9,"")))</f>
        <v/>
      </c>
    </row>
    <row r="1627" spans="1:31" x14ac:dyDescent="0.2">
      <c r="A1627" s="3" t="s">
        <v>1457</v>
      </c>
      <c r="B1627" s="3" t="str">
        <f t="shared" si="41"/>
        <v>P46</v>
      </c>
      <c r="C1627" s="3" t="s">
        <v>532</v>
      </c>
      <c r="D1627" s="3" t="s">
        <v>538</v>
      </c>
      <c r="E1627" t="str">
        <f t="shared" si="40"/>
        <v>M22P46U01N06</v>
      </c>
      <c r="F1627" s="26">
        <f ca="1">IFERROR(VLOOKUP(G1627,模型表!C:U,19,0),0)</f>
        <v>0</v>
      </c>
      <c r="H1627" s="26" t="str">
        <f ca="1">IFERROR(IF($F1627=0,"",(VLOOKUP(RIGHT(A1627,2)+0,难度表!B:F,3,FALSE)*K1627+N1627)),0)</f>
        <v/>
      </c>
      <c r="I1627" s="26" t="str">
        <f ca="1">IFERROR(IF($F1627=0,"",(VLOOKUP(RIGHT(B1627,2)+0,难度表!B:F,4,FALSE)*L1627+O1627)),0)</f>
        <v/>
      </c>
      <c r="J1627" s="26" t="str">
        <f ca="1">IFERROR(IF($F1627=0,"",(VLOOKUP(RIGHT(B1627,2)+0,难度表!B:F,5,FALSE)*M1627+P1627)),0)</f>
        <v/>
      </c>
      <c r="K1627" s="26" t="s">
        <v>1081</v>
      </c>
      <c r="L1627" s="26" t="s">
        <v>1081</v>
      </c>
      <c r="M1627" s="3" t="s">
        <v>1081</v>
      </c>
      <c r="N1627" s="26">
        <v>0</v>
      </c>
      <c r="O1627" s="26">
        <v>0</v>
      </c>
      <c r="P1627" s="26">
        <v>0</v>
      </c>
      <c r="Q1627" s="26">
        <v>0</v>
      </c>
      <c r="R1627" s="58" t="s">
        <v>545</v>
      </c>
      <c r="S1627" s="26">
        <v>1</v>
      </c>
      <c r="T1627" s="26">
        <v>0</v>
      </c>
      <c r="U1627" s="26">
        <f ca="1">IFERROR(VLOOKUP(G1627,模型表!$C:$T,18,FALSE),0)</f>
        <v>0</v>
      </c>
      <c r="V1627" s="26">
        <f>IFERROR(VLOOKUP(G1627,模型表!$C:$J,8,FALSE),0)</f>
        <v>0</v>
      </c>
      <c r="W1627" s="26" t="s">
        <v>1081</v>
      </c>
      <c r="X1627" s="26" t="s">
        <v>1097</v>
      </c>
      <c r="Y1627" s="26" t="str" cm="1">
        <f t="array" aca="1" ref="Y1627" ca="1">INDEX(E:E,SMALL(IF($F$2:$F$3000,ROW($2:$3000),4^8),ROW(A1626)))&amp;""</f>
        <v/>
      </c>
      <c r="Z1627" s="26" t="str">
        <f t="shared" ca="1" si="42"/>
        <v/>
      </c>
      <c r="AA1627" s="26" t="str">
        <f t="shared" ca="1" si="43"/>
        <v/>
      </c>
      <c r="AC1627" s="26" t="str">
        <f ca="1">IFERROR(IFERROR(VLOOKUP($V1627,索引表!$L$7:$O$13,2,FALSE)*VLOOKUP(VLOOKUP($G1627,索引表!$R:$U,4,FALSE),索引表!$I$18:$L$30,2,FALSE)*VLOOKUP($U1627,索引表!E:F,2,FALSE),IF($U1627="小怪",0.738,"")),0)</f>
        <v/>
      </c>
      <c r="AD1627" s="26" t="str">
        <f ca="1">IFERROR(IFERROR(VLOOKUP($V1627,索引表!$L$7:$O$13,3,FALSE)*VLOOKUP(VLOOKUP($G1627,索引表!$R:$U,4,FALSE),索引表!$I$18:$L$30,3,FALSE)*VLOOKUP($U1627,索引表!G:H,2,FALSE)*0.3,IF($U1627="小怪",0.2,"")),0)</f>
        <v/>
      </c>
      <c r="AE1627" s="3" t="str">
        <f ca="1">IF(V1627="N08",索引表!$D$12,IFERROR(VLOOKUP(AM1627,索引表!$I$3:$J$5,2,FALSE)*VLOOKUP(AN1627,索引表!$L$7:$O$13,4,FALSE)*VLOOKUP(VLOOKUP(Y1627,索引表!$R:$U,4,FALSE),索引表!$I$18:$L$30,4,FALSE),IF(AN1627="小怪",1*3.45*0.9*0.9,"")))</f>
        <v/>
      </c>
    </row>
    <row r="1628" spans="1:31" x14ac:dyDescent="0.2">
      <c r="A1628" s="3" t="s">
        <v>1457</v>
      </c>
      <c r="B1628" s="3" t="str">
        <f t="shared" si="41"/>
        <v>P46</v>
      </c>
      <c r="C1628" s="3" t="s">
        <v>532</v>
      </c>
      <c r="D1628" s="3" t="s">
        <v>542</v>
      </c>
      <c r="E1628" t="str">
        <f t="shared" si="40"/>
        <v>M22P46U01N07</v>
      </c>
      <c r="F1628" s="26">
        <f ca="1">IFERROR(VLOOKUP(G1628,模型表!C:U,19,0),0)</f>
        <v>0</v>
      </c>
      <c r="H1628" s="26" t="str">
        <f ca="1">IFERROR(IF($F1628=0,"",(VLOOKUP(RIGHT(A1628,2)+0,难度表!B:F,3,FALSE)*K1628+N1628)),0)</f>
        <v/>
      </c>
      <c r="I1628" s="26" t="str">
        <f ca="1">IFERROR(IF($F1628=0,"",(VLOOKUP(RIGHT(B1628,2)+0,难度表!B:F,4,FALSE)*L1628+O1628)),0)</f>
        <v/>
      </c>
      <c r="J1628" s="26" t="str">
        <f ca="1">IFERROR(IF($F1628=0,"",(VLOOKUP(RIGHT(B1628,2)+0,难度表!B:F,5,FALSE)*M1628+P1628)),0)</f>
        <v/>
      </c>
      <c r="K1628" s="26" t="s">
        <v>1081</v>
      </c>
      <c r="L1628" s="26" t="s">
        <v>1081</v>
      </c>
      <c r="M1628" s="3" t="s">
        <v>1081</v>
      </c>
      <c r="N1628" s="26">
        <v>0</v>
      </c>
      <c r="O1628" s="26">
        <v>0</v>
      </c>
      <c r="P1628" s="26">
        <v>0</v>
      </c>
      <c r="Q1628" s="26">
        <v>0</v>
      </c>
      <c r="R1628" s="58" t="s">
        <v>545</v>
      </c>
      <c r="S1628" s="26">
        <v>1</v>
      </c>
      <c r="T1628" s="26">
        <v>0</v>
      </c>
      <c r="U1628" s="26">
        <f ca="1">IFERROR(VLOOKUP(G1628,模型表!$C:$T,18,FALSE),0)</f>
        <v>0</v>
      </c>
      <c r="V1628" s="26">
        <f>IFERROR(VLOOKUP(G1628,模型表!$C:$J,8,FALSE),0)</f>
        <v>0</v>
      </c>
      <c r="W1628" s="26" t="s">
        <v>1081</v>
      </c>
      <c r="X1628" s="26" t="s">
        <v>1097</v>
      </c>
      <c r="Y1628" s="26" t="str" cm="1">
        <f t="array" aca="1" ref="Y1628" ca="1">INDEX(E:E,SMALL(IF($F$2:$F$3000,ROW($2:$3000),4^8),ROW(A1627)))&amp;""</f>
        <v/>
      </c>
      <c r="Z1628" s="26" t="str">
        <f t="shared" ca="1" si="42"/>
        <v/>
      </c>
      <c r="AA1628" s="26" t="str">
        <f t="shared" ca="1" si="43"/>
        <v/>
      </c>
      <c r="AC1628" s="26" t="str">
        <f ca="1">IFERROR(IFERROR(VLOOKUP($V1628,索引表!$L$7:$O$13,2,FALSE)*VLOOKUP(VLOOKUP($G1628,索引表!$R:$U,4,FALSE),索引表!$I$18:$L$30,2,FALSE)*VLOOKUP($U1628,索引表!E:F,2,FALSE),IF($U1628="小怪",0.738,"")),0)</f>
        <v/>
      </c>
      <c r="AD1628" s="26" t="str">
        <f ca="1">IFERROR(IFERROR(VLOOKUP($V1628,索引表!$L$7:$O$13,3,FALSE)*VLOOKUP(VLOOKUP($G1628,索引表!$R:$U,4,FALSE),索引表!$I$18:$L$30,3,FALSE)*VLOOKUP($U1628,索引表!G:H,2,FALSE)*0.3,IF($U1628="小怪",0.2,"")),0)</f>
        <v/>
      </c>
      <c r="AE1628" s="3" t="str">
        <f ca="1">IF(V1628="N08",索引表!$D$12,IFERROR(VLOOKUP(AM1628,索引表!$I$3:$J$5,2,FALSE)*VLOOKUP(AN1628,索引表!$L$7:$O$13,4,FALSE)*VLOOKUP(VLOOKUP(Y1628,索引表!$R:$U,4,FALSE),索引表!$I$18:$L$30,4,FALSE),IF(AN1628="小怪",1*3.45*0.9*0.9,"")))</f>
        <v/>
      </c>
    </row>
    <row r="1629" spans="1:31" x14ac:dyDescent="0.2">
      <c r="A1629" s="3" t="s">
        <v>1457</v>
      </c>
      <c r="B1629" s="3" t="str">
        <f t="shared" si="41"/>
        <v>P46</v>
      </c>
      <c r="C1629" s="3" t="s">
        <v>532</v>
      </c>
      <c r="D1629" s="3" t="s">
        <v>543</v>
      </c>
      <c r="E1629" t="str">
        <f t="shared" si="40"/>
        <v>M22P46U01N08</v>
      </c>
      <c r="F1629" s="26">
        <f ca="1">IFERROR(VLOOKUP(G1629,模型表!C:U,19,0),0)</f>
        <v>0</v>
      </c>
      <c r="H1629" s="26" t="str">
        <f ca="1">IFERROR(IF($F1629=0,"",(VLOOKUP(RIGHT(A1629,2)+0,难度表!B:F,3,FALSE)*K1629+N1629)),0)</f>
        <v/>
      </c>
      <c r="I1629" s="26" t="str">
        <f ca="1">IFERROR(IF($F1629=0,"",(VLOOKUP(RIGHT(B1629,2)+0,难度表!B:F,4,FALSE)*L1629+O1629)),0)</f>
        <v/>
      </c>
      <c r="J1629" s="26" t="str">
        <f ca="1">IFERROR(IF($F1629=0,"",(VLOOKUP(RIGHT(B1629,2)+0,难度表!B:F,5,FALSE)*M1629+P1629)),0)</f>
        <v/>
      </c>
      <c r="K1629" s="26" t="s">
        <v>1081</v>
      </c>
      <c r="L1629" s="26" t="s">
        <v>1081</v>
      </c>
      <c r="M1629" s="3"/>
      <c r="N1629" s="26">
        <v>0</v>
      </c>
      <c r="O1629" s="26">
        <v>0</v>
      </c>
      <c r="P1629" s="26">
        <v>0</v>
      </c>
      <c r="Q1629" s="26">
        <v>0</v>
      </c>
      <c r="R1629" s="59" t="s">
        <v>845</v>
      </c>
      <c r="S1629" s="26">
        <v>1</v>
      </c>
      <c r="T1629" s="26">
        <v>0</v>
      </c>
      <c r="U1629" s="26">
        <f ca="1">IFERROR(VLOOKUP(G1629,模型表!$C:$T,18,FALSE),0)</f>
        <v>0</v>
      </c>
      <c r="V1629" s="26">
        <f>IFERROR(VLOOKUP(G1629,模型表!$C:$J,8,FALSE),0)</f>
        <v>0</v>
      </c>
      <c r="W1629" s="26" t="s">
        <v>1081</v>
      </c>
      <c r="X1629" s="26" t="s">
        <v>1097</v>
      </c>
      <c r="Y1629" s="26" t="str" cm="1">
        <f t="array" aca="1" ref="Y1629" ca="1">INDEX(E:E,SMALL(IF($F$2:$F$3000,ROW($2:$3000),4^8),ROW(A1628)))&amp;""</f>
        <v/>
      </c>
      <c r="Z1629" s="26" t="str">
        <f t="shared" ca="1" si="42"/>
        <v/>
      </c>
      <c r="AA1629" s="26" t="str">
        <f t="shared" ca="1" si="43"/>
        <v/>
      </c>
      <c r="AC1629" s="26" t="str">
        <f ca="1">IFERROR(IFERROR(VLOOKUP($V1629,索引表!$L$7:$O$13,2,FALSE)*VLOOKUP(VLOOKUP($G1629,索引表!$R:$U,4,FALSE),索引表!$I$18:$L$30,2,FALSE)*VLOOKUP($U1629,索引表!E:F,2,FALSE),IF($U1629="小怪",0.738,"")),0)</f>
        <v/>
      </c>
      <c r="AD1629" s="26" t="str">
        <f ca="1">IFERROR(IFERROR(VLOOKUP($V1629,索引表!$L$7:$O$13,3,FALSE)*VLOOKUP(VLOOKUP($G1629,索引表!$R:$U,4,FALSE),索引表!$I$18:$L$30,3,FALSE)*VLOOKUP($U1629,索引表!G:H,2,FALSE)*0.3,IF($U1629="小怪",0.2,"")),0)</f>
        <v/>
      </c>
      <c r="AE1629" s="3"/>
    </row>
    <row r="1630" spans="1:31" x14ac:dyDescent="0.2">
      <c r="A1630" s="3" t="s">
        <v>1457</v>
      </c>
      <c r="B1630" s="3" t="str">
        <f t="shared" si="41"/>
        <v>P46</v>
      </c>
      <c r="C1630" s="3" t="s">
        <v>532</v>
      </c>
      <c r="D1630" s="3" t="s">
        <v>544</v>
      </c>
      <c r="E1630" t="str">
        <f t="shared" si="40"/>
        <v>M22P46U01N09</v>
      </c>
      <c r="F1630" s="26">
        <f ca="1">IFERROR(VLOOKUP(G1630,模型表!C:U,19,0),0)</f>
        <v>0</v>
      </c>
      <c r="H1630" s="26" t="str">
        <f ca="1">IFERROR(IF($F1630=0,"",(VLOOKUP(RIGHT(A1630,2)+0,难度表!B:F,3,FALSE)*K1630+N1630)),0)</f>
        <v/>
      </c>
      <c r="I1630" s="26" t="str">
        <f ca="1">IFERROR(IF($F1630=0,"",(VLOOKUP(RIGHT(B1630,2)+0,难度表!B:F,4,FALSE)*L1630+O1630)),0)</f>
        <v/>
      </c>
      <c r="J1630" s="26" t="str">
        <f ca="1">IFERROR(IF($F1630=0,"",(VLOOKUP(RIGHT(B1630,2)+0,难度表!B:F,5,FALSE)*M1630+P1630)),0)</f>
        <v/>
      </c>
      <c r="K1630" s="26" t="s">
        <v>1081</v>
      </c>
      <c r="L1630" s="26" t="s">
        <v>1081</v>
      </c>
      <c r="M1630" s="3" t="s">
        <v>1081</v>
      </c>
      <c r="N1630" s="26">
        <v>0</v>
      </c>
      <c r="O1630" s="26">
        <v>0</v>
      </c>
      <c r="P1630" s="26">
        <v>0</v>
      </c>
      <c r="Q1630" s="26">
        <v>0</v>
      </c>
      <c r="R1630" s="58" t="s">
        <v>545</v>
      </c>
      <c r="S1630" s="26">
        <v>1</v>
      </c>
      <c r="T1630" s="26">
        <v>0</v>
      </c>
      <c r="U1630" s="26">
        <f ca="1">IFERROR(VLOOKUP(G1630,模型表!$C:$T,18,FALSE),0)</f>
        <v>0</v>
      </c>
      <c r="V1630" s="26">
        <f>IFERROR(VLOOKUP(G1630,模型表!$C:$J,8,FALSE),0)</f>
        <v>0</v>
      </c>
      <c r="W1630" s="26" t="s">
        <v>1081</v>
      </c>
      <c r="X1630" s="26" t="s">
        <v>1097</v>
      </c>
      <c r="Y1630" s="26" t="str" cm="1">
        <f t="array" aca="1" ref="Y1630" ca="1">INDEX(E:E,SMALL(IF($F$2:$F$3000,ROW($2:$3000),4^8),ROW(A1629)))&amp;""</f>
        <v/>
      </c>
      <c r="Z1630" s="26" t="str">
        <f t="shared" ca="1" si="42"/>
        <v/>
      </c>
      <c r="AA1630" s="26" t="str">
        <f t="shared" ca="1" si="43"/>
        <v/>
      </c>
      <c r="AC1630" s="26" t="str">
        <f ca="1">IFERROR(IFERROR(VLOOKUP($V1630,索引表!$L$7:$O$13,2,FALSE)*VLOOKUP(VLOOKUP($G1630,索引表!$R:$U,4,FALSE),索引表!$I$18:$L$30,2,FALSE)*VLOOKUP($U1630,索引表!E:F,2,FALSE),IF($U1630="小怪",0.738,"")),0)</f>
        <v/>
      </c>
      <c r="AD1630" s="26" t="str">
        <f ca="1">IFERROR(IFERROR(VLOOKUP($V1630,索引表!$L$7:$O$13,3,FALSE)*VLOOKUP(VLOOKUP($G1630,索引表!$R:$U,4,FALSE),索引表!$I$18:$L$30,3,FALSE)*VLOOKUP($U1630,索引表!G:H,2,FALSE)*0.3,IF($U1630="小怪",0.2,"")),0)</f>
        <v/>
      </c>
      <c r="AE1630" s="3" t="str">
        <f ca="1">IF(V1630="N08",索引表!$D$12,IFERROR(VLOOKUP(AM1630,索引表!$I$3:$J$5,2,FALSE)*VLOOKUP(AN1630,索引表!$L$7:$O$13,4,FALSE)*VLOOKUP(VLOOKUP(Y1630,索引表!$R:$U,4,FALSE),索引表!$I$18:$L$30,4,FALSE),IF(AN1630="小怪",1*3.45*0.9*0.9,"")))</f>
        <v/>
      </c>
    </row>
    <row r="1631" spans="1:31" x14ac:dyDescent="0.2">
      <c r="A1631" s="3" t="s">
        <v>1457</v>
      </c>
      <c r="B1631" s="3" t="str">
        <f t="shared" si="41"/>
        <v>P46</v>
      </c>
      <c r="C1631" s="3" t="s">
        <v>539</v>
      </c>
      <c r="D1631" s="3" t="s">
        <v>533</v>
      </c>
      <c r="E1631" t="str">
        <f t="shared" si="40"/>
        <v>M22P46U02N01</v>
      </c>
      <c r="F1631" s="26">
        <f ca="1">IFERROR(VLOOKUP(G1631,模型表!C:U,19,0),0)</f>
        <v>0</v>
      </c>
      <c r="H1631" s="26" t="str">
        <f ca="1">IFERROR(IF($F1631=0,"",(VLOOKUP(RIGHT(A1631,2)+0,难度表!B:F,3,FALSE)*K1631+N1631)),0)</f>
        <v/>
      </c>
      <c r="I1631" s="26" t="str">
        <f ca="1">IFERROR(IF($F1631=0,"",(VLOOKUP(RIGHT(B1631,2)+0,难度表!B:F,4,FALSE)*L1631+O1631)),0)</f>
        <v/>
      </c>
      <c r="J1631" s="26" t="str">
        <f ca="1">IFERROR(IF($F1631=0,"",(VLOOKUP(RIGHT(B1631,2)+0,难度表!B:F,5,FALSE)*M1631+P1631)),0)</f>
        <v/>
      </c>
      <c r="K1631" s="26" t="s">
        <v>1081</v>
      </c>
      <c r="L1631" s="26" t="s">
        <v>1081</v>
      </c>
      <c r="M1631" s="3" t="s">
        <v>1081</v>
      </c>
      <c r="N1631" s="26">
        <v>0</v>
      </c>
      <c r="O1631" s="26">
        <v>0</v>
      </c>
      <c r="P1631" s="26">
        <v>0</v>
      </c>
      <c r="Q1631" s="26">
        <v>0</v>
      </c>
      <c r="R1631" s="58" t="s">
        <v>545</v>
      </c>
      <c r="S1631" s="26">
        <v>1</v>
      </c>
      <c r="T1631" s="26">
        <v>0</v>
      </c>
      <c r="U1631" s="26">
        <f ca="1">IFERROR(VLOOKUP(G1631,模型表!$C:$T,18,FALSE),0)</f>
        <v>0</v>
      </c>
      <c r="V1631" s="26">
        <f>IFERROR(VLOOKUP(G1631,模型表!$C:$J,8,FALSE),0)</f>
        <v>0</v>
      </c>
      <c r="W1631" s="26" t="s">
        <v>1081</v>
      </c>
      <c r="X1631" s="26" t="s">
        <v>1097</v>
      </c>
      <c r="Y1631" s="26" t="str" cm="1">
        <f t="array" aca="1" ref="Y1631" ca="1">INDEX(E:E,SMALL(IF($F$2:$F$3000,ROW($2:$3000),4^8),ROW(A1630)))&amp;""</f>
        <v/>
      </c>
      <c r="Z1631" s="26" t="str">
        <f t="shared" ca="1" si="42"/>
        <v/>
      </c>
      <c r="AA1631" s="26" t="str">
        <f t="shared" ca="1" si="43"/>
        <v/>
      </c>
      <c r="AC1631" s="26" t="str">
        <f ca="1">IFERROR(IFERROR(VLOOKUP($V1631,索引表!$L$7:$O$13,2,FALSE)*VLOOKUP(VLOOKUP($G1631,索引表!$R:$U,4,FALSE),索引表!$I$18:$L$30,2,FALSE)*VLOOKUP($U1631,索引表!E:F,2,FALSE),IF($U1631="小怪",0.738,"")),0)</f>
        <v/>
      </c>
      <c r="AD1631" s="26" t="str">
        <f ca="1">IFERROR(IFERROR(VLOOKUP($V1631,索引表!$L$7:$O$13,3,FALSE)*VLOOKUP(VLOOKUP($G1631,索引表!$R:$U,4,FALSE),索引表!$I$18:$L$30,3,FALSE)*VLOOKUP($U1631,索引表!G:H,2,FALSE)*0.3,IF($U1631="小怪",0.2,"")),0)</f>
        <v/>
      </c>
      <c r="AE1631" s="3" t="str">
        <f ca="1">IF(V1631="N08",索引表!$D$12,IFERROR(VLOOKUP(AM1631,索引表!$I$3:$J$5,2,FALSE)*VLOOKUP(AN1631,索引表!$L$7:$O$13,4,FALSE)*VLOOKUP(VLOOKUP(Y1631,索引表!$R:$U,4,FALSE),索引表!$I$18:$L$30,4,FALSE),IF(AN1631="小怪",1*3.45*0.9*0.9,"")))</f>
        <v/>
      </c>
    </row>
    <row r="1632" spans="1:31" x14ac:dyDescent="0.2">
      <c r="A1632" s="3" t="s">
        <v>1457</v>
      </c>
      <c r="B1632" s="3" t="str">
        <f t="shared" si="41"/>
        <v>P46</v>
      </c>
      <c r="C1632" s="3" t="s">
        <v>539</v>
      </c>
      <c r="D1632" s="3" t="s">
        <v>534</v>
      </c>
      <c r="E1632" t="str">
        <f t="shared" si="40"/>
        <v>M22P46U02N02</v>
      </c>
      <c r="F1632" s="26">
        <f ca="1">IFERROR(VLOOKUP(G1632,模型表!C:U,19,0),0)</f>
        <v>0</v>
      </c>
      <c r="H1632" s="26" t="str">
        <f ca="1">IFERROR(IF($F1632=0,"",(VLOOKUP(RIGHT(A1632,2)+0,难度表!B:F,3,FALSE)*K1632+N1632)),0)</f>
        <v/>
      </c>
      <c r="I1632" s="26" t="str">
        <f ca="1">IFERROR(IF($F1632=0,"",(VLOOKUP(RIGHT(B1632,2)+0,难度表!B:F,4,FALSE)*L1632+O1632)),0)</f>
        <v/>
      </c>
      <c r="J1632" s="26" t="str">
        <f ca="1">IFERROR(IF($F1632=0,"",(VLOOKUP(RIGHT(B1632,2)+0,难度表!B:F,5,FALSE)*M1632+P1632)),0)</f>
        <v/>
      </c>
      <c r="K1632" s="26" t="s">
        <v>1081</v>
      </c>
      <c r="L1632" s="26" t="s">
        <v>1081</v>
      </c>
      <c r="M1632" s="3" t="s">
        <v>1081</v>
      </c>
      <c r="N1632" s="26">
        <v>0</v>
      </c>
      <c r="O1632" s="26">
        <v>0</v>
      </c>
      <c r="P1632" s="26">
        <v>0</v>
      </c>
      <c r="Q1632" s="26">
        <v>0</v>
      </c>
      <c r="R1632" s="58" t="s">
        <v>545</v>
      </c>
      <c r="S1632" s="26">
        <v>1</v>
      </c>
      <c r="T1632" s="26">
        <v>0</v>
      </c>
      <c r="U1632" s="26">
        <f ca="1">IFERROR(VLOOKUP(G1632,模型表!$C:$T,18,FALSE),0)</f>
        <v>0</v>
      </c>
      <c r="V1632" s="26">
        <f>IFERROR(VLOOKUP(G1632,模型表!$C:$J,8,FALSE),0)</f>
        <v>0</v>
      </c>
      <c r="W1632" s="26" t="s">
        <v>1081</v>
      </c>
      <c r="X1632" s="26" t="s">
        <v>1097</v>
      </c>
      <c r="Y1632" s="26" t="str" cm="1">
        <f t="array" aca="1" ref="Y1632" ca="1">INDEX(E:E,SMALL(IF($F$2:$F$3000,ROW($2:$3000),4^8),ROW(A1631)))&amp;""</f>
        <v/>
      </c>
      <c r="Z1632" s="26" t="str">
        <f t="shared" ca="1" si="42"/>
        <v/>
      </c>
      <c r="AA1632" s="26" t="str">
        <f t="shared" ca="1" si="43"/>
        <v/>
      </c>
      <c r="AC1632" s="26" t="str">
        <f ca="1">IFERROR(IFERROR(VLOOKUP($V1632,索引表!$L$7:$O$13,2,FALSE)*VLOOKUP(VLOOKUP($G1632,索引表!$R:$U,4,FALSE),索引表!$I$18:$L$30,2,FALSE)*VLOOKUP($U1632,索引表!E:F,2,FALSE),IF($U1632="小怪",0.738,"")),0)</f>
        <v/>
      </c>
      <c r="AD1632" s="26" t="str">
        <f ca="1">IFERROR(IFERROR(VLOOKUP($V1632,索引表!$L$7:$O$13,3,FALSE)*VLOOKUP(VLOOKUP($G1632,索引表!$R:$U,4,FALSE),索引表!$I$18:$L$30,3,FALSE)*VLOOKUP($U1632,索引表!G:H,2,FALSE)*0.3,IF($U1632="小怪",0.2,"")),0)</f>
        <v/>
      </c>
      <c r="AE1632" s="3" t="str">
        <f ca="1">IF(V1632="N08",索引表!$D$12,IFERROR(VLOOKUP(AM1632,索引表!$I$3:$J$5,2,FALSE)*VLOOKUP(AN1632,索引表!$L$7:$O$13,4,FALSE)*VLOOKUP(VLOOKUP(Y1632,索引表!$R:$U,4,FALSE),索引表!$I$18:$L$30,4,FALSE),IF(AN1632="小怪",1*3.45*0.9*0.9,"")))</f>
        <v/>
      </c>
    </row>
    <row r="1633" spans="1:31" x14ac:dyDescent="0.2">
      <c r="A1633" s="3" t="s">
        <v>1457</v>
      </c>
      <c r="B1633" s="3" t="str">
        <f t="shared" si="41"/>
        <v>P46</v>
      </c>
      <c r="C1633" s="3" t="s">
        <v>539</v>
      </c>
      <c r="D1633" s="3" t="s">
        <v>535</v>
      </c>
      <c r="E1633" t="str">
        <f t="shared" si="40"/>
        <v>M22P46U02N03</v>
      </c>
      <c r="F1633" s="26">
        <f ca="1">IFERROR(VLOOKUP(G1633,模型表!C:U,19,0),0)</f>
        <v>0</v>
      </c>
      <c r="H1633" s="26" t="str">
        <f ca="1">IFERROR(IF($F1633=0,"",(VLOOKUP(RIGHT(A1633,2)+0,难度表!B:F,3,FALSE)*K1633+N1633)),0)</f>
        <v/>
      </c>
      <c r="I1633" s="26" t="str">
        <f ca="1">IFERROR(IF($F1633=0,"",(VLOOKUP(RIGHT(B1633,2)+0,难度表!B:F,4,FALSE)*L1633+O1633)),0)</f>
        <v/>
      </c>
      <c r="J1633" s="26" t="str">
        <f ca="1">IFERROR(IF($F1633=0,"",(VLOOKUP(RIGHT(B1633,2)+0,难度表!B:F,5,FALSE)*M1633+P1633)),0)</f>
        <v/>
      </c>
      <c r="K1633" s="26" t="s">
        <v>1081</v>
      </c>
      <c r="L1633" s="26" t="s">
        <v>1081</v>
      </c>
      <c r="M1633" s="3" t="s">
        <v>1081</v>
      </c>
      <c r="N1633" s="26">
        <v>0</v>
      </c>
      <c r="O1633" s="26">
        <v>0</v>
      </c>
      <c r="P1633" s="26">
        <v>0</v>
      </c>
      <c r="Q1633" s="26">
        <v>0</v>
      </c>
      <c r="R1633" s="58" t="s">
        <v>545</v>
      </c>
      <c r="S1633" s="26">
        <v>1</v>
      </c>
      <c r="T1633" s="26">
        <v>0</v>
      </c>
      <c r="U1633" s="26">
        <f ca="1">IFERROR(VLOOKUP(G1633,模型表!$C:$T,18,FALSE),0)</f>
        <v>0</v>
      </c>
      <c r="V1633" s="26">
        <f>IFERROR(VLOOKUP(G1633,模型表!$C:$J,8,FALSE),0)</f>
        <v>0</v>
      </c>
      <c r="W1633" s="26" t="s">
        <v>1081</v>
      </c>
      <c r="X1633" s="26" t="s">
        <v>1097</v>
      </c>
      <c r="Y1633" s="26" t="str" cm="1">
        <f t="array" aca="1" ref="Y1633" ca="1">INDEX(E:E,SMALL(IF($F$2:$F$3000,ROW($2:$3000),4^8),ROW(A1632)))&amp;""</f>
        <v/>
      </c>
      <c r="Z1633" s="26" t="str">
        <f t="shared" ca="1" si="42"/>
        <v/>
      </c>
      <c r="AA1633" s="26" t="str">
        <f t="shared" ca="1" si="43"/>
        <v/>
      </c>
      <c r="AC1633" s="26" t="str">
        <f ca="1">IFERROR(IFERROR(VLOOKUP($V1633,索引表!$L$7:$O$13,2,FALSE)*VLOOKUP(VLOOKUP($G1633,索引表!$R:$U,4,FALSE),索引表!$I$18:$L$30,2,FALSE)*VLOOKUP($U1633,索引表!E:F,2,FALSE),IF($U1633="小怪",0.738,"")),0)</f>
        <v/>
      </c>
      <c r="AD1633" s="26" t="str">
        <f ca="1">IFERROR(IFERROR(VLOOKUP($V1633,索引表!$L$7:$O$13,3,FALSE)*VLOOKUP(VLOOKUP($G1633,索引表!$R:$U,4,FALSE),索引表!$I$18:$L$30,3,FALSE)*VLOOKUP($U1633,索引表!G:H,2,FALSE)*0.3,IF($U1633="小怪",0.2,"")),0)</f>
        <v/>
      </c>
      <c r="AE1633" s="3" t="str">
        <f ca="1">IF(V1633="N08",索引表!$D$12,IFERROR(VLOOKUP(AM1633,索引表!$I$3:$J$5,2,FALSE)*VLOOKUP(AN1633,索引表!$L$7:$O$13,4,FALSE)*VLOOKUP(VLOOKUP(Y1633,索引表!$R:$U,4,FALSE),索引表!$I$18:$L$30,4,FALSE),IF(AN1633="小怪",1*3.45*0.9*0.9,"")))</f>
        <v/>
      </c>
    </row>
    <row r="1634" spans="1:31" x14ac:dyDescent="0.2">
      <c r="A1634" s="3" t="s">
        <v>1457</v>
      </c>
      <c r="B1634" s="3" t="str">
        <f t="shared" si="41"/>
        <v>P46</v>
      </c>
      <c r="C1634" s="3" t="s">
        <v>539</v>
      </c>
      <c r="D1634" s="3" t="s">
        <v>536</v>
      </c>
      <c r="E1634" t="str">
        <f t="shared" si="40"/>
        <v>M22P46U02N04</v>
      </c>
      <c r="F1634" s="26">
        <f ca="1">IFERROR(VLOOKUP(G1634,模型表!C:U,19,0),0)</f>
        <v>0</v>
      </c>
      <c r="H1634" s="26" t="str">
        <f ca="1">IFERROR(IF($F1634=0,"",(VLOOKUP(RIGHT(A1634,2)+0,难度表!B:F,3,FALSE)*K1634+N1634)),0)</f>
        <v/>
      </c>
      <c r="I1634" s="26" t="str">
        <f ca="1">IFERROR(IF($F1634=0,"",(VLOOKUP(RIGHT(B1634,2)+0,难度表!B:F,4,FALSE)*L1634+O1634)),0)</f>
        <v/>
      </c>
      <c r="J1634" s="26" t="str">
        <f ca="1">IFERROR(IF($F1634=0,"",(VLOOKUP(RIGHT(B1634,2)+0,难度表!B:F,5,FALSE)*M1634+P1634)),0)</f>
        <v/>
      </c>
      <c r="L1634" s="26" t="s">
        <v>1081</v>
      </c>
      <c r="M1634" s="3"/>
      <c r="N1634" s="26">
        <v>0</v>
      </c>
      <c r="O1634" s="26">
        <v>0</v>
      </c>
      <c r="P1634" s="26">
        <v>0</v>
      </c>
      <c r="Q1634" s="26">
        <v>0</v>
      </c>
      <c r="R1634" s="58" t="s">
        <v>545</v>
      </c>
      <c r="S1634" s="26">
        <v>1</v>
      </c>
      <c r="T1634" s="26">
        <v>0</v>
      </c>
      <c r="U1634" s="26">
        <f ca="1">IFERROR(VLOOKUP(G1634,模型表!$C:$T,18,FALSE),0)</f>
        <v>0</v>
      </c>
      <c r="V1634" s="26">
        <f>IFERROR(VLOOKUP(G1634,模型表!$C:$J,8,FALSE),0)</f>
        <v>0</v>
      </c>
      <c r="W1634" s="26" t="s">
        <v>1081</v>
      </c>
      <c r="X1634" s="26" t="s">
        <v>1097</v>
      </c>
      <c r="Y1634" s="26" t="str" cm="1">
        <f t="array" aca="1" ref="Y1634" ca="1">INDEX(E:E,SMALL(IF($F$2:$F$3000,ROW($2:$3000),4^8),ROW(A1633)))&amp;""</f>
        <v/>
      </c>
      <c r="Z1634" s="26" t="str">
        <f t="shared" ca="1" si="42"/>
        <v/>
      </c>
      <c r="AA1634" s="26" t="str">
        <f t="shared" ca="1" si="43"/>
        <v/>
      </c>
      <c r="AC1634" s="26" t="str">
        <f ca="1">IFERROR(IFERROR(VLOOKUP($V1634,索引表!$L$7:$O$13,2,FALSE)*VLOOKUP(VLOOKUP($G1634,索引表!$R:$U,4,FALSE),索引表!$I$18:$L$30,2,FALSE)*VLOOKUP($U1634,索引表!E:F,2,FALSE),IF($U1634="小怪",0.738,"")),0)</f>
        <v/>
      </c>
      <c r="AD1634" s="26" t="str">
        <f ca="1">IFERROR(IFERROR(VLOOKUP($V1634,索引表!$L$7:$O$13,3,FALSE)*VLOOKUP(VLOOKUP($G1634,索引表!$R:$U,4,FALSE),索引表!$I$18:$L$30,3,FALSE)*VLOOKUP($U1634,索引表!G:H,2,FALSE)*0.3,IF($U1634="小怪",0.2,"")),0)</f>
        <v/>
      </c>
      <c r="AE1634" s="3" t="str">
        <f ca="1">IF(V1634="N08",索引表!$D$12,IFERROR(VLOOKUP(AM1634,索引表!$I$3:$J$5,2,FALSE)*VLOOKUP(AN1634,索引表!$L$7:$O$13,4,FALSE)*VLOOKUP(VLOOKUP(Y1634,索引表!$R:$U,4,FALSE),索引表!$I$18:$L$30,4,FALSE),IF(AN1634="小怪",1*3.45*0.9*0.9,"")))</f>
        <v/>
      </c>
    </row>
    <row r="1635" spans="1:31" x14ac:dyDescent="0.2">
      <c r="A1635" s="3" t="s">
        <v>1457</v>
      </c>
      <c r="B1635" s="3" t="str">
        <f t="shared" si="41"/>
        <v>P46</v>
      </c>
      <c r="C1635" s="3" t="s">
        <v>539</v>
      </c>
      <c r="D1635" s="3" t="s">
        <v>537</v>
      </c>
      <c r="E1635" t="str">
        <f t="shared" si="40"/>
        <v>M22P46U02N05</v>
      </c>
      <c r="F1635" s="26">
        <f ca="1">IFERROR(VLOOKUP(G1635,模型表!C:U,19,0),0)</f>
        <v>0</v>
      </c>
      <c r="H1635" s="26" t="str">
        <f ca="1">IFERROR(IF($F1635=0,"",(VLOOKUP(RIGHT(A1635,2)+0,难度表!B:F,3,FALSE)*K1635+N1635)),0)</f>
        <v/>
      </c>
      <c r="I1635" s="26" t="str">
        <f ca="1">IFERROR(IF($F1635=0,"",(VLOOKUP(RIGHT(B1635,2)+0,难度表!B:F,4,FALSE)*L1635+O1635)),0)</f>
        <v/>
      </c>
      <c r="J1635" s="26" t="str">
        <f ca="1">IFERROR(IF($F1635=0,"",(VLOOKUP(RIGHT(B1635,2)+0,难度表!B:F,5,FALSE)*M1635+P1635)),0)</f>
        <v/>
      </c>
      <c r="L1635" s="26" t="s">
        <v>1081</v>
      </c>
      <c r="M1635" s="3"/>
      <c r="N1635" s="26">
        <v>0</v>
      </c>
      <c r="O1635" s="26">
        <v>0</v>
      </c>
      <c r="P1635" s="26">
        <v>0</v>
      </c>
      <c r="Q1635" s="26">
        <v>0</v>
      </c>
      <c r="R1635" s="58" t="s">
        <v>545</v>
      </c>
      <c r="S1635" s="26">
        <v>1</v>
      </c>
      <c r="T1635" s="26">
        <v>0</v>
      </c>
      <c r="U1635" s="26">
        <f ca="1">IFERROR(VLOOKUP(G1635,模型表!$C:$T,18,FALSE),0)</f>
        <v>0</v>
      </c>
      <c r="V1635" s="26">
        <f>IFERROR(VLOOKUP(G1635,模型表!$C:$J,8,FALSE),0)</f>
        <v>0</v>
      </c>
      <c r="W1635" s="26" t="s">
        <v>1081</v>
      </c>
      <c r="X1635" s="26" t="s">
        <v>1097</v>
      </c>
      <c r="Y1635" s="26" t="str" cm="1">
        <f t="array" aca="1" ref="Y1635" ca="1">INDEX(E:E,SMALL(IF($F$2:$F$3000,ROW($2:$3000),4^8),ROW(A1634)))&amp;""</f>
        <v/>
      </c>
      <c r="Z1635" s="26" t="str">
        <f t="shared" ca="1" si="42"/>
        <v/>
      </c>
      <c r="AA1635" s="26" t="str">
        <f t="shared" ca="1" si="43"/>
        <v/>
      </c>
      <c r="AC1635" s="26" t="str">
        <f ca="1">IFERROR(IFERROR(VLOOKUP($V1635,索引表!$L$7:$O$13,2,FALSE)*VLOOKUP(VLOOKUP($G1635,索引表!$R:$U,4,FALSE),索引表!$I$18:$L$30,2,FALSE)*VLOOKUP($U1635,索引表!E:F,2,FALSE),IF($U1635="小怪",0.738,"")),0)</f>
        <v/>
      </c>
      <c r="AD1635" s="26" t="str">
        <f ca="1">IFERROR(IFERROR(VLOOKUP($V1635,索引表!$L$7:$O$13,3,FALSE)*VLOOKUP(VLOOKUP($G1635,索引表!$R:$U,4,FALSE),索引表!$I$18:$L$30,3,FALSE)*VLOOKUP($U1635,索引表!G:H,2,FALSE)*0.3,IF($U1635="小怪",0.2,"")),0)</f>
        <v/>
      </c>
      <c r="AE1635" s="3" t="str">
        <f ca="1">IF(V1635="N08",索引表!$D$12,IFERROR(VLOOKUP(AM1635,索引表!$I$3:$J$5,2,FALSE)*VLOOKUP(AN1635,索引表!$L$7:$O$13,4,FALSE)*VLOOKUP(VLOOKUP(Y1635,索引表!$R:$U,4,FALSE),索引表!$I$18:$L$30,4,FALSE),IF(AN1635="小怪",1*3.45*0.9*0.9,"")))</f>
        <v/>
      </c>
    </row>
    <row r="1636" spans="1:31" x14ac:dyDescent="0.2">
      <c r="A1636" s="3" t="s">
        <v>1457</v>
      </c>
      <c r="B1636" s="3" t="str">
        <f t="shared" si="41"/>
        <v>P46</v>
      </c>
      <c r="C1636" s="3" t="s">
        <v>539</v>
      </c>
      <c r="D1636" s="3" t="s">
        <v>538</v>
      </c>
      <c r="E1636" t="str">
        <f t="shared" si="40"/>
        <v>M22P46U02N06</v>
      </c>
      <c r="F1636" s="26">
        <f ca="1">IFERROR(VLOOKUP(G1636,模型表!C:U,19,0),0)</f>
        <v>0</v>
      </c>
      <c r="H1636" s="26" t="str">
        <f ca="1">IFERROR(IF($F1636=0,"",(VLOOKUP(RIGHT(A1636,2)+0,难度表!B:F,3,FALSE)*K1636+N1636)),0)</f>
        <v/>
      </c>
      <c r="I1636" s="26" t="str">
        <f ca="1">IFERROR(IF($F1636=0,"",(VLOOKUP(RIGHT(B1636,2)+0,难度表!B:F,4,FALSE)*L1636+O1636)),0)</f>
        <v/>
      </c>
      <c r="J1636" s="26" t="str">
        <f ca="1">IFERROR(IF($F1636=0,"",(VLOOKUP(RIGHT(B1636,2)+0,难度表!B:F,5,FALSE)*M1636+P1636)),0)</f>
        <v/>
      </c>
      <c r="L1636" s="26" t="s">
        <v>1081</v>
      </c>
      <c r="M1636" s="3"/>
      <c r="N1636" s="26">
        <v>0</v>
      </c>
      <c r="O1636" s="26">
        <v>0</v>
      </c>
      <c r="P1636" s="26">
        <v>0</v>
      </c>
      <c r="Q1636" s="26">
        <v>0</v>
      </c>
      <c r="R1636" s="58" t="s">
        <v>545</v>
      </c>
      <c r="S1636" s="26">
        <v>1</v>
      </c>
      <c r="T1636" s="26">
        <v>0</v>
      </c>
      <c r="U1636" s="26">
        <f ca="1">IFERROR(VLOOKUP(G1636,模型表!$C:$T,18,FALSE),0)</f>
        <v>0</v>
      </c>
      <c r="V1636" s="26">
        <f>IFERROR(VLOOKUP(G1636,模型表!$C:$J,8,FALSE),0)</f>
        <v>0</v>
      </c>
      <c r="W1636" s="26" t="s">
        <v>1081</v>
      </c>
      <c r="X1636" s="26" t="s">
        <v>1097</v>
      </c>
      <c r="Y1636" s="26" t="str" cm="1">
        <f t="array" aca="1" ref="Y1636" ca="1">INDEX(E:E,SMALL(IF($F$2:$F$3000,ROW($2:$3000),4^8),ROW(A1635)))&amp;""</f>
        <v/>
      </c>
      <c r="Z1636" s="26" t="str">
        <f t="shared" ca="1" si="42"/>
        <v/>
      </c>
      <c r="AA1636" s="26" t="str">
        <f t="shared" ca="1" si="43"/>
        <v/>
      </c>
      <c r="AC1636" s="26" t="str">
        <f ca="1">IFERROR(IFERROR(VLOOKUP($V1636,索引表!$L$7:$O$13,2,FALSE)*VLOOKUP(VLOOKUP($G1636,索引表!$R:$U,4,FALSE),索引表!$I$18:$L$30,2,FALSE)*VLOOKUP($U1636,索引表!E:F,2,FALSE),IF($U1636="小怪",0.738,"")),0)</f>
        <v/>
      </c>
      <c r="AD1636" s="26" t="str">
        <f ca="1">IFERROR(IFERROR(VLOOKUP($V1636,索引表!$L$7:$O$13,3,FALSE)*VLOOKUP(VLOOKUP($G1636,索引表!$R:$U,4,FALSE),索引表!$I$18:$L$30,3,FALSE)*VLOOKUP($U1636,索引表!G:H,2,FALSE)*0.3,IF($U1636="小怪",0.2,"")),0)</f>
        <v/>
      </c>
      <c r="AE1636" s="3" t="str">
        <f ca="1">IF(V1636="N08",索引表!$D$12,IFERROR(VLOOKUP(AM1636,索引表!$I$3:$J$5,2,FALSE)*VLOOKUP(AN1636,索引表!$L$7:$O$13,4,FALSE)*VLOOKUP(VLOOKUP(Y1636,索引表!$R:$U,4,FALSE),索引表!$I$18:$L$30,4,FALSE),IF(AN1636="小怪",1*3.45*0.9*0.9,"")))</f>
        <v/>
      </c>
    </row>
    <row r="1637" spans="1:31" x14ac:dyDescent="0.2">
      <c r="A1637" s="3" t="s">
        <v>1457</v>
      </c>
      <c r="B1637" s="3" t="str">
        <f t="shared" si="41"/>
        <v>P46</v>
      </c>
      <c r="C1637" s="3" t="s">
        <v>539</v>
      </c>
      <c r="D1637" s="3" t="s">
        <v>542</v>
      </c>
      <c r="E1637" t="str">
        <f t="shared" si="40"/>
        <v>M22P46U02N07</v>
      </c>
      <c r="F1637" s="26">
        <f ca="1">IFERROR(VLOOKUP(G1637,模型表!C:U,19,0),0)</f>
        <v>0</v>
      </c>
      <c r="H1637" s="26" t="str">
        <f ca="1">IFERROR(IF($F1637=0,"",(VLOOKUP(RIGHT(A1637,2)+0,难度表!B:F,3,FALSE)*K1637+N1637)),0)</f>
        <v/>
      </c>
      <c r="I1637" s="26" t="str">
        <f ca="1">IFERROR(IF($F1637=0,"",(VLOOKUP(RIGHT(B1637,2)+0,难度表!B:F,4,FALSE)*L1637+O1637)),0)</f>
        <v/>
      </c>
      <c r="J1637" s="26" t="str">
        <f ca="1">IFERROR(IF($F1637=0,"",(VLOOKUP(RIGHT(B1637,2)+0,难度表!B:F,5,FALSE)*M1637+P1637)),0)</f>
        <v/>
      </c>
      <c r="L1637" s="26" t="s">
        <v>1081</v>
      </c>
      <c r="M1637" s="3"/>
      <c r="N1637" s="26">
        <v>0</v>
      </c>
      <c r="O1637" s="26">
        <v>0</v>
      </c>
      <c r="P1637" s="26">
        <v>0</v>
      </c>
      <c r="Q1637" s="26">
        <v>0</v>
      </c>
      <c r="R1637" s="58" t="s">
        <v>545</v>
      </c>
      <c r="S1637" s="26">
        <v>1</v>
      </c>
      <c r="T1637" s="26">
        <v>0</v>
      </c>
      <c r="U1637" s="26">
        <f ca="1">IFERROR(VLOOKUP(G1637,模型表!$C:$T,18,FALSE),0)</f>
        <v>0</v>
      </c>
      <c r="V1637" s="26">
        <f>IFERROR(VLOOKUP(G1637,模型表!$C:$J,8,FALSE),0)</f>
        <v>0</v>
      </c>
      <c r="W1637" s="26" t="s">
        <v>1081</v>
      </c>
      <c r="X1637" s="26" t="s">
        <v>1097</v>
      </c>
      <c r="Y1637" s="26" t="str" cm="1">
        <f t="array" aca="1" ref="Y1637" ca="1">INDEX(E:E,SMALL(IF($F$2:$F$3000,ROW($2:$3000),4^8),ROW(A1636)))&amp;""</f>
        <v/>
      </c>
      <c r="Z1637" s="26" t="str">
        <f t="shared" ca="1" si="42"/>
        <v/>
      </c>
      <c r="AA1637" s="26" t="str">
        <f t="shared" ca="1" si="43"/>
        <v/>
      </c>
      <c r="AC1637" s="26" t="str">
        <f ca="1">IFERROR(IFERROR(VLOOKUP($V1637,索引表!$L$7:$O$13,2,FALSE)*VLOOKUP(VLOOKUP($G1637,索引表!$R:$U,4,FALSE),索引表!$I$18:$L$30,2,FALSE)*VLOOKUP($U1637,索引表!E:F,2,FALSE),IF($U1637="小怪",0.738,"")),0)</f>
        <v/>
      </c>
      <c r="AD1637" s="26" t="str">
        <f ca="1">IFERROR(IFERROR(VLOOKUP($V1637,索引表!$L$7:$O$13,3,FALSE)*VLOOKUP(VLOOKUP($G1637,索引表!$R:$U,4,FALSE),索引表!$I$18:$L$30,3,FALSE)*VLOOKUP($U1637,索引表!G:H,2,FALSE)*0.3,IF($U1637="小怪",0.2,"")),0)</f>
        <v/>
      </c>
      <c r="AE1637" s="3" t="str">
        <f ca="1">IF(V1637="N08",索引表!$D$12,IFERROR(VLOOKUP(AM1637,索引表!$I$3:$J$5,2,FALSE)*VLOOKUP(AN1637,索引表!$L$7:$O$13,4,FALSE)*VLOOKUP(VLOOKUP(Y1637,索引表!$R:$U,4,FALSE),索引表!$I$18:$L$30,4,FALSE),IF(AN1637="小怪",1*3.45*0.9*0.9,"")))</f>
        <v/>
      </c>
    </row>
    <row r="1638" spans="1:31" x14ac:dyDescent="0.2">
      <c r="A1638" s="3" t="s">
        <v>1457</v>
      </c>
      <c r="B1638" s="3" t="str">
        <f t="shared" si="41"/>
        <v>P46</v>
      </c>
      <c r="C1638" s="3" t="s">
        <v>539</v>
      </c>
      <c r="D1638" s="3" t="s">
        <v>543</v>
      </c>
      <c r="E1638" t="str">
        <f t="shared" si="40"/>
        <v>M22P46U02N08</v>
      </c>
      <c r="F1638" s="26">
        <f ca="1">IFERROR(VLOOKUP(G1638,模型表!C:U,19,0),0)</f>
        <v>0</v>
      </c>
      <c r="H1638" s="26" t="str">
        <f ca="1">IFERROR(IF($F1638=0,"",(VLOOKUP(RIGHT(A1638,2)+0,难度表!B:F,3,FALSE)*K1638+N1638)),0)</f>
        <v/>
      </c>
      <c r="I1638" s="26" t="str">
        <f ca="1">IFERROR(IF($F1638=0,"",(VLOOKUP(RIGHT(B1638,2)+0,难度表!B:F,4,FALSE)*L1638+O1638)),0)</f>
        <v/>
      </c>
      <c r="J1638" s="26" t="str">
        <f ca="1">IFERROR(IF($F1638=0,"",(VLOOKUP(RIGHT(B1638,2)+0,难度表!B:F,5,FALSE)*M1638+P1638)),0)</f>
        <v/>
      </c>
      <c r="L1638" s="26" t="s">
        <v>1081</v>
      </c>
      <c r="M1638" s="3"/>
      <c r="N1638" s="26">
        <v>0</v>
      </c>
      <c r="O1638" s="26">
        <v>0</v>
      </c>
      <c r="P1638" s="26">
        <v>0</v>
      </c>
      <c r="Q1638" s="26">
        <v>0</v>
      </c>
      <c r="R1638" s="59" t="s">
        <v>845</v>
      </c>
      <c r="S1638" s="26">
        <v>1</v>
      </c>
      <c r="T1638" s="26">
        <v>0</v>
      </c>
      <c r="U1638" s="26">
        <f ca="1">IFERROR(VLOOKUP(G1638,模型表!$C:$T,18,FALSE),0)</f>
        <v>0</v>
      </c>
      <c r="V1638" s="26">
        <f>IFERROR(VLOOKUP(G1638,模型表!$C:$J,8,FALSE),0)</f>
        <v>0</v>
      </c>
      <c r="W1638" s="26" t="s">
        <v>1081</v>
      </c>
      <c r="X1638" s="26" t="s">
        <v>1097</v>
      </c>
      <c r="AC1638" s="26" t="str">
        <f ca="1">IFERROR(IFERROR(VLOOKUP($V1638,索引表!$L$7:$O$13,2,FALSE)*VLOOKUP(VLOOKUP($G1638,索引表!$R:$U,4,FALSE),索引表!$I$18:$L$30,2,FALSE)*VLOOKUP($U1638,索引表!E:F,2,FALSE),IF($U1638="小怪",0.738,"")),0)</f>
        <v/>
      </c>
      <c r="AD1638" s="26" t="str">
        <f ca="1">IFERROR(IFERROR(VLOOKUP($V1638,索引表!$L$7:$O$13,3,FALSE)*VLOOKUP(VLOOKUP($G1638,索引表!$R:$U,4,FALSE),索引表!$I$18:$L$30,3,FALSE)*VLOOKUP($U1638,索引表!G:H,2,FALSE)*0.3,IF($U1638="小怪",0.2,"")),0)</f>
        <v/>
      </c>
      <c r="AE1638" s="3"/>
    </row>
    <row r="1639" spans="1:31" x14ac:dyDescent="0.2">
      <c r="A1639" s="3" t="s">
        <v>1457</v>
      </c>
      <c r="B1639" s="3" t="str">
        <f t="shared" si="41"/>
        <v>P46</v>
      </c>
      <c r="C1639" s="3" t="s">
        <v>539</v>
      </c>
      <c r="D1639" s="3" t="s">
        <v>544</v>
      </c>
      <c r="E1639" t="str">
        <f t="shared" si="40"/>
        <v>M22P46U02N09</v>
      </c>
      <c r="F1639" s="26">
        <f ca="1">IFERROR(VLOOKUP(G1639,模型表!C:U,19,0),0)</f>
        <v>0</v>
      </c>
      <c r="H1639" s="26" t="str">
        <f ca="1">IFERROR(IF($F1639=0,"",(VLOOKUP(RIGHT(A1639,2)+0,难度表!B:F,3,FALSE)*K1639+N1639)),0)</f>
        <v/>
      </c>
      <c r="I1639" s="26" t="str">
        <f ca="1">IFERROR(IF($F1639=0,"",(VLOOKUP(RIGHT(B1639,2)+0,难度表!B:F,4,FALSE)*L1639+O1639)),0)</f>
        <v/>
      </c>
      <c r="J1639" s="26" t="str">
        <f ca="1">IFERROR(IF($F1639=0,"",(VLOOKUP(RIGHT(B1639,2)+0,难度表!B:F,5,FALSE)*M1639+P1639)),0)</f>
        <v/>
      </c>
      <c r="L1639" s="26" t="s">
        <v>1081</v>
      </c>
      <c r="M1639" s="3"/>
      <c r="N1639" s="26">
        <v>0</v>
      </c>
      <c r="O1639" s="26">
        <v>0</v>
      </c>
      <c r="P1639" s="26">
        <v>0</v>
      </c>
      <c r="Q1639" s="26">
        <v>0</v>
      </c>
      <c r="R1639" s="58" t="s">
        <v>545</v>
      </c>
      <c r="S1639" s="26">
        <v>1</v>
      </c>
      <c r="T1639" s="26">
        <v>0</v>
      </c>
      <c r="U1639" s="26">
        <f ca="1">IFERROR(VLOOKUP(G1639,模型表!$C:$T,18,FALSE),0)</f>
        <v>0</v>
      </c>
      <c r="V1639" s="26">
        <f>IFERROR(VLOOKUP(G1639,模型表!$C:$J,8,FALSE),0)</f>
        <v>0</v>
      </c>
      <c r="W1639" s="26" t="s">
        <v>1081</v>
      </c>
      <c r="X1639" s="26" t="s">
        <v>1097</v>
      </c>
      <c r="AC1639" s="26" t="str">
        <f ca="1">IFERROR(IFERROR(VLOOKUP($V1639,索引表!$L$7:$O$13,2,FALSE)*VLOOKUP(VLOOKUP($G1639,索引表!$R:$U,4,FALSE),索引表!$I$18:$L$30,2,FALSE)*VLOOKUP($U1639,索引表!E:F,2,FALSE),IF($U1639="小怪",0.738,"")),0)</f>
        <v/>
      </c>
      <c r="AD1639" s="26" t="str">
        <f ca="1">IFERROR(IFERROR(VLOOKUP($V1639,索引表!$L$7:$O$13,3,FALSE)*VLOOKUP(VLOOKUP($G1639,索引表!$R:$U,4,FALSE),索引表!$I$18:$L$30,3,FALSE)*VLOOKUP($U1639,索引表!G:H,2,FALSE)*0.3,IF($U1639="小怪",0.2,"")),0)</f>
        <v/>
      </c>
      <c r="AE1639" s="3" t="str">
        <f ca="1">IF(V1639="N08",索引表!$D$12,IFERROR(VLOOKUP(AM1639,索引表!$I$3:$J$5,2,FALSE)*VLOOKUP(AN1639,索引表!$L$7:$O$13,4,FALSE)*VLOOKUP(VLOOKUP(Y1639,索引表!$R:$U,4,FALSE),索引表!$I$18:$L$30,4,FALSE),IF(AN1639="小怪",1*3.45*0.9*0.9,"")))</f>
        <v/>
      </c>
    </row>
    <row r="1640" spans="1:31" x14ac:dyDescent="0.2">
      <c r="A1640" s="3" t="s">
        <v>1457</v>
      </c>
      <c r="B1640" s="3" t="str">
        <f t="shared" si="41"/>
        <v>P46</v>
      </c>
      <c r="C1640" s="3" t="s">
        <v>540</v>
      </c>
      <c r="D1640" s="3" t="s">
        <v>533</v>
      </c>
      <c r="E1640" t="str">
        <f t="shared" si="40"/>
        <v>M22P46U03N01</v>
      </c>
      <c r="F1640" s="26">
        <f ca="1">IFERROR(VLOOKUP(G1640,模型表!C:U,19,0),0)</f>
        <v>0</v>
      </c>
      <c r="H1640" s="26" t="str">
        <f ca="1">IFERROR(IF($F1640=0,"",(VLOOKUP(RIGHT(A1640,2)+0,难度表!B:F,3,FALSE)*K1640+N1640)),0)</f>
        <v/>
      </c>
      <c r="I1640" s="26" t="str">
        <f ca="1">IFERROR(IF($F1640=0,"",(VLOOKUP(RIGHT(B1640,2)+0,难度表!B:F,4,FALSE)*L1640+O1640)),0)</f>
        <v/>
      </c>
      <c r="J1640" s="26" t="str">
        <f ca="1">IFERROR(IF($F1640=0,"",(VLOOKUP(RIGHT(B1640,2)+0,难度表!B:F,5,FALSE)*M1640+P1640)),0)</f>
        <v/>
      </c>
      <c r="L1640" s="26" t="s">
        <v>1081</v>
      </c>
      <c r="M1640" s="3"/>
      <c r="N1640" s="26">
        <v>0</v>
      </c>
      <c r="O1640" s="26">
        <v>0</v>
      </c>
      <c r="P1640" s="26">
        <v>0</v>
      </c>
      <c r="Q1640" s="26">
        <v>0</v>
      </c>
      <c r="R1640" s="58" t="s">
        <v>545</v>
      </c>
      <c r="S1640" s="26">
        <v>1</v>
      </c>
      <c r="T1640" s="26">
        <v>0</v>
      </c>
      <c r="U1640" s="26">
        <f ca="1">IFERROR(VLOOKUP(G1640,模型表!$C:$T,18,FALSE),0)</f>
        <v>0</v>
      </c>
      <c r="V1640" s="26">
        <f>IFERROR(VLOOKUP(G1640,模型表!$C:$J,8,FALSE),0)</f>
        <v>0</v>
      </c>
      <c r="W1640" s="26" t="s">
        <v>1081</v>
      </c>
      <c r="X1640" s="26" t="s">
        <v>1097</v>
      </c>
      <c r="AC1640" s="26" t="str">
        <f ca="1">IFERROR(IFERROR(VLOOKUP($V1640,索引表!$L$7:$O$13,2,FALSE)*VLOOKUP(VLOOKUP($G1640,索引表!$R:$U,4,FALSE),索引表!$I$18:$L$30,2,FALSE)*VLOOKUP($U1640,索引表!E:F,2,FALSE),IF($U1640="小怪",0.738,"")),0)</f>
        <v/>
      </c>
      <c r="AD1640" s="26" t="str">
        <f ca="1">IFERROR(IFERROR(VLOOKUP($V1640,索引表!$L$7:$O$13,3,FALSE)*VLOOKUP(VLOOKUP($G1640,索引表!$R:$U,4,FALSE),索引表!$I$18:$L$30,3,FALSE)*VLOOKUP($U1640,索引表!G:H,2,FALSE)*0.3,IF($U1640="小怪",0.2,"")),0)</f>
        <v/>
      </c>
      <c r="AE1640" s="3" t="str">
        <f ca="1">IF(V1640="N08",索引表!$D$12,IFERROR(VLOOKUP(AM1640,索引表!$I$3:$J$5,2,FALSE)*VLOOKUP(AN1640,索引表!$L$7:$O$13,4,FALSE)*VLOOKUP(VLOOKUP(Y1640,索引表!$R:$U,4,FALSE),索引表!$I$18:$L$30,4,FALSE),IF(AN1640="小怪",1*3.45*0.9*0.9,"")))</f>
        <v/>
      </c>
    </row>
    <row r="1641" spans="1:31" x14ac:dyDescent="0.2">
      <c r="A1641" s="3" t="s">
        <v>1457</v>
      </c>
      <c r="B1641" s="3" t="str">
        <f t="shared" si="41"/>
        <v>P46</v>
      </c>
      <c r="C1641" s="3" t="s">
        <v>540</v>
      </c>
      <c r="D1641" s="3" t="s">
        <v>534</v>
      </c>
      <c r="E1641" t="str">
        <f t="shared" si="40"/>
        <v>M22P46U03N02</v>
      </c>
      <c r="F1641" s="26">
        <f ca="1">IFERROR(VLOOKUP(G1641,模型表!C:U,19,0),0)</f>
        <v>0</v>
      </c>
      <c r="H1641" s="26" t="str">
        <f ca="1">IFERROR(IF($F1641=0,"",(VLOOKUP(RIGHT(A1641,2)+0,难度表!B:F,3,FALSE)*K1641+N1641)),0)</f>
        <v/>
      </c>
      <c r="I1641" s="26" t="str">
        <f ca="1">IFERROR(IF($F1641=0,"",(VLOOKUP(RIGHT(B1641,2)+0,难度表!B:F,4,FALSE)*L1641+O1641)),0)</f>
        <v/>
      </c>
      <c r="J1641" s="26" t="str">
        <f ca="1">IFERROR(IF($F1641=0,"",(VLOOKUP(RIGHT(B1641,2)+0,难度表!B:F,5,FALSE)*M1641+P1641)),0)</f>
        <v/>
      </c>
      <c r="L1641" s="26" t="s">
        <v>1081</v>
      </c>
      <c r="M1641" s="3"/>
      <c r="N1641" s="26">
        <v>0</v>
      </c>
      <c r="O1641" s="26">
        <v>0</v>
      </c>
      <c r="P1641" s="26">
        <v>0</v>
      </c>
      <c r="Q1641" s="26">
        <v>0</v>
      </c>
      <c r="R1641" s="58" t="s">
        <v>545</v>
      </c>
      <c r="S1641" s="26">
        <v>1</v>
      </c>
      <c r="T1641" s="26">
        <v>0</v>
      </c>
      <c r="U1641" s="26">
        <f ca="1">IFERROR(VLOOKUP(G1641,模型表!$C:$T,18,FALSE),0)</f>
        <v>0</v>
      </c>
      <c r="V1641" s="26">
        <f>IFERROR(VLOOKUP(G1641,模型表!$C:$J,8,FALSE),0)</f>
        <v>0</v>
      </c>
      <c r="W1641" s="26" t="s">
        <v>1081</v>
      </c>
      <c r="X1641" s="26" t="s">
        <v>1097</v>
      </c>
      <c r="AC1641" s="26" t="str">
        <f ca="1">IFERROR(IFERROR(VLOOKUP($V1641,索引表!$L$7:$O$13,2,FALSE)*VLOOKUP(VLOOKUP($G1641,索引表!$R:$U,4,FALSE),索引表!$I$18:$L$30,2,FALSE)*VLOOKUP($U1641,索引表!E:F,2,FALSE),IF($U1641="小怪",0.738,"")),0)</f>
        <v/>
      </c>
      <c r="AD1641" s="26" t="str">
        <f ca="1">IFERROR(IFERROR(VLOOKUP($V1641,索引表!$L$7:$O$13,3,FALSE)*VLOOKUP(VLOOKUP($G1641,索引表!$R:$U,4,FALSE),索引表!$I$18:$L$30,3,FALSE)*VLOOKUP($U1641,索引表!G:H,2,FALSE)*0.3,IF($U1641="小怪",0.2,"")),0)</f>
        <v/>
      </c>
      <c r="AE1641" s="3" t="str">
        <f ca="1">IF(V1641="N08",索引表!$D$12,IFERROR(VLOOKUP(AM1641,索引表!$I$3:$J$5,2,FALSE)*VLOOKUP(AN1641,索引表!$L$7:$O$13,4,FALSE)*VLOOKUP(VLOOKUP(Y1641,索引表!$R:$U,4,FALSE),索引表!$I$18:$L$30,4,FALSE),IF(AN1641="小怪",1*3.45*0.9*0.9,"")))</f>
        <v/>
      </c>
    </row>
    <row r="1642" spans="1:31" x14ac:dyDescent="0.2">
      <c r="A1642" s="3" t="s">
        <v>1457</v>
      </c>
      <c r="B1642" s="3" t="str">
        <f t="shared" si="41"/>
        <v>P46</v>
      </c>
      <c r="C1642" s="3" t="s">
        <v>540</v>
      </c>
      <c r="D1642" s="3" t="s">
        <v>535</v>
      </c>
      <c r="E1642" t="str">
        <f t="shared" si="40"/>
        <v>M22P46U03N03</v>
      </c>
      <c r="F1642" s="26">
        <f ca="1">IFERROR(VLOOKUP(G1642,模型表!C:U,19,0),0)</f>
        <v>0</v>
      </c>
      <c r="H1642" s="26" t="str">
        <f ca="1">IFERROR(IF($F1642=0,"",(VLOOKUP(RIGHT(A1642,2)+0,难度表!B:F,3,FALSE)*K1642+N1642)),0)</f>
        <v/>
      </c>
      <c r="I1642" s="26" t="str">
        <f ca="1">IFERROR(IF($F1642=0,"",(VLOOKUP(RIGHT(B1642,2)+0,难度表!B:F,4,FALSE)*L1642+O1642)),0)</f>
        <v/>
      </c>
      <c r="J1642" s="26" t="str">
        <f ca="1">IFERROR(IF($F1642=0,"",(VLOOKUP(RIGHT(B1642,2)+0,难度表!B:F,5,FALSE)*M1642+P1642)),0)</f>
        <v/>
      </c>
      <c r="L1642" s="26" t="s">
        <v>1081</v>
      </c>
      <c r="M1642" s="3"/>
      <c r="N1642" s="26">
        <v>0</v>
      </c>
      <c r="O1642" s="26">
        <v>0</v>
      </c>
      <c r="P1642" s="26">
        <v>0</v>
      </c>
      <c r="Q1642" s="26">
        <v>0</v>
      </c>
      <c r="R1642" s="58" t="s">
        <v>545</v>
      </c>
      <c r="S1642" s="26">
        <v>1</v>
      </c>
      <c r="T1642" s="26">
        <v>0</v>
      </c>
      <c r="U1642" s="26">
        <f ca="1">IFERROR(VLOOKUP(G1642,模型表!$C:$T,18,FALSE),0)</f>
        <v>0</v>
      </c>
      <c r="V1642" s="26">
        <f>IFERROR(VLOOKUP(G1642,模型表!$C:$J,8,FALSE),0)</f>
        <v>0</v>
      </c>
      <c r="W1642" s="26" t="s">
        <v>1081</v>
      </c>
      <c r="X1642" s="26" t="s">
        <v>1097</v>
      </c>
      <c r="AC1642" s="26" t="str">
        <f ca="1">IFERROR(IFERROR(VLOOKUP($V1642,索引表!$L$7:$O$13,2,FALSE)*VLOOKUP(VLOOKUP($G1642,索引表!$R:$U,4,FALSE),索引表!$I$18:$L$30,2,FALSE)*VLOOKUP($U1642,索引表!E:F,2,FALSE),IF($U1642="小怪",0.738,"")),0)</f>
        <v/>
      </c>
      <c r="AD1642" s="26" t="str">
        <f ca="1">IFERROR(IFERROR(VLOOKUP($V1642,索引表!$L$7:$O$13,3,FALSE)*VLOOKUP(VLOOKUP($G1642,索引表!$R:$U,4,FALSE),索引表!$I$18:$L$30,3,FALSE)*VLOOKUP($U1642,索引表!G:H,2,FALSE)*0.3,IF($U1642="小怪",0.2,"")),0)</f>
        <v/>
      </c>
      <c r="AE1642" s="3" t="str">
        <f ca="1">IF(V1642="N08",索引表!$D$12,IFERROR(VLOOKUP(AM1642,索引表!$I$3:$J$5,2,FALSE)*VLOOKUP(AN1642,索引表!$L$7:$O$13,4,FALSE)*VLOOKUP(VLOOKUP(Y1642,索引表!$R:$U,4,FALSE),索引表!$I$18:$L$30,4,FALSE),IF(AN1642="小怪",1*3.45*0.9*0.9,"")))</f>
        <v/>
      </c>
    </row>
    <row r="1643" spans="1:31" x14ac:dyDescent="0.2">
      <c r="A1643" s="3" t="s">
        <v>1457</v>
      </c>
      <c r="B1643" s="3" t="str">
        <f t="shared" si="41"/>
        <v>P46</v>
      </c>
      <c r="C1643" s="3" t="s">
        <v>540</v>
      </c>
      <c r="D1643" s="3" t="s">
        <v>536</v>
      </c>
      <c r="E1643" t="str">
        <f t="shared" si="40"/>
        <v>M22P46U03N04</v>
      </c>
      <c r="F1643" s="26">
        <f ca="1">IFERROR(VLOOKUP(G1643,模型表!C:U,19,0),0)</f>
        <v>0</v>
      </c>
      <c r="H1643" s="26" t="str">
        <f ca="1">IFERROR(IF($F1643=0,"",(VLOOKUP(RIGHT(A1643,2)+0,难度表!B:F,3,FALSE)*K1643+N1643)),0)</f>
        <v/>
      </c>
      <c r="I1643" s="26" t="str">
        <f ca="1">IFERROR(IF($F1643=0,"",(VLOOKUP(RIGHT(B1643,2)+0,难度表!B:F,4,FALSE)*L1643+O1643)),0)</f>
        <v/>
      </c>
      <c r="J1643" s="26" t="str">
        <f ca="1">IFERROR(IF($F1643=0,"",(VLOOKUP(RIGHT(B1643,2)+0,难度表!B:F,5,FALSE)*M1643+P1643)),0)</f>
        <v/>
      </c>
      <c r="L1643" s="26" t="s">
        <v>1081</v>
      </c>
      <c r="M1643" s="3"/>
      <c r="N1643" s="26">
        <v>0</v>
      </c>
      <c r="O1643" s="26">
        <v>0</v>
      </c>
      <c r="P1643" s="26">
        <v>0</v>
      </c>
      <c r="Q1643" s="26">
        <v>0</v>
      </c>
      <c r="R1643" s="58" t="s">
        <v>545</v>
      </c>
      <c r="S1643" s="26">
        <v>1</v>
      </c>
      <c r="T1643" s="26">
        <v>0</v>
      </c>
      <c r="U1643" s="26">
        <f ca="1">IFERROR(VLOOKUP(G1643,模型表!$C:$T,18,FALSE),0)</f>
        <v>0</v>
      </c>
      <c r="V1643" s="26">
        <f>IFERROR(VLOOKUP(G1643,模型表!$C:$J,8,FALSE),0)</f>
        <v>0</v>
      </c>
      <c r="W1643" s="26" t="s">
        <v>1081</v>
      </c>
      <c r="X1643" s="26" t="s">
        <v>1097</v>
      </c>
      <c r="AC1643" s="26" t="str">
        <f ca="1">IFERROR(IFERROR(VLOOKUP($V1643,索引表!$L$7:$O$13,2,FALSE)*VLOOKUP(VLOOKUP($G1643,索引表!$R:$U,4,FALSE),索引表!$I$18:$L$30,2,FALSE)*VLOOKUP($U1643,索引表!E:F,2,FALSE),IF($U1643="小怪",0.738,"")),0)</f>
        <v/>
      </c>
      <c r="AD1643" s="26" t="str">
        <f ca="1">IFERROR(IFERROR(VLOOKUP($V1643,索引表!$L$7:$O$13,3,FALSE)*VLOOKUP(VLOOKUP($G1643,索引表!$R:$U,4,FALSE),索引表!$I$18:$L$30,3,FALSE)*VLOOKUP($U1643,索引表!G:H,2,FALSE)*0.3,IF($U1643="小怪",0.2,"")),0)</f>
        <v/>
      </c>
      <c r="AE1643" s="3" t="str">
        <f ca="1">IF(V1643="N08",索引表!$D$12,IFERROR(VLOOKUP(AM1643,索引表!$I$3:$J$5,2,FALSE)*VLOOKUP(AN1643,索引表!$L$7:$O$13,4,FALSE)*VLOOKUP(VLOOKUP(Y1643,索引表!$R:$U,4,FALSE),索引表!$I$18:$L$30,4,FALSE),IF(AN1643="小怪",1*3.45*0.9*0.9,"")))</f>
        <v/>
      </c>
    </row>
    <row r="1644" spans="1:31" x14ac:dyDescent="0.2">
      <c r="A1644" s="3" t="s">
        <v>1457</v>
      </c>
      <c r="B1644" s="3" t="str">
        <f t="shared" si="41"/>
        <v>P46</v>
      </c>
      <c r="C1644" s="3" t="s">
        <v>540</v>
      </c>
      <c r="D1644" s="3" t="s">
        <v>537</v>
      </c>
      <c r="E1644" t="str">
        <f t="shared" si="40"/>
        <v>M22P46U03N05</v>
      </c>
      <c r="F1644" s="26">
        <f ca="1">IFERROR(VLOOKUP(G1644,模型表!C:U,19,0),0)</f>
        <v>0</v>
      </c>
      <c r="H1644" s="26" t="str">
        <f ca="1">IFERROR(IF($F1644=0,"",(VLOOKUP(RIGHT(A1644,2)+0,难度表!B:F,3,FALSE)*K1644+N1644)),0)</f>
        <v/>
      </c>
      <c r="I1644" s="26" t="str">
        <f ca="1">IFERROR(IF($F1644=0,"",(VLOOKUP(RIGHT(B1644,2)+0,难度表!B:F,4,FALSE)*L1644+O1644)),0)</f>
        <v/>
      </c>
      <c r="J1644" s="26" t="str">
        <f ca="1">IFERROR(IF($F1644=0,"",(VLOOKUP(RIGHT(B1644,2)+0,难度表!B:F,5,FALSE)*M1644+P1644)),0)</f>
        <v/>
      </c>
      <c r="L1644" s="26" t="s">
        <v>1081</v>
      </c>
      <c r="M1644" s="3"/>
      <c r="N1644" s="26">
        <v>0</v>
      </c>
      <c r="O1644" s="26">
        <v>0</v>
      </c>
      <c r="P1644" s="26">
        <v>0</v>
      </c>
      <c r="Q1644" s="26">
        <v>0</v>
      </c>
      <c r="R1644" s="58" t="s">
        <v>545</v>
      </c>
      <c r="S1644" s="26">
        <v>1</v>
      </c>
      <c r="T1644" s="26">
        <v>0</v>
      </c>
      <c r="U1644" s="26">
        <f ca="1">IFERROR(VLOOKUP(G1644,模型表!$C:$T,18,FALSE),0)</f>
        <v>0</v>
      </c>
      <c r="V1644" s="26">
        <f>IFERROR(VLOOKUP(G1644,模型表!$C:$J,8,FALSE),0)</f>
        <v>0</v>
      </c>
      <c r="W1644" s="26" t="s">
        <v>1081</v>
      </c>
      <c r="X1644" s="26" t="s">
        <v>1097</v>
      </c>
      <c r="AC1644" s="26" t="str">
        <f ca="1">IFERROR(IFERROR(VLOOKUP($V1644,索引表!$L$7:$O$13,2,FALSE)*VLOOKUP(VLOOKUP($G1644,索引表!$R:$U,4,FALSE),索引表!$I$18:$L$30,2,FALSE)*VLOOKUP($U1644,索引表!E:F,2,FALSE),IF($U1644="小怪",0.738,"")),0)</f>
        <v/>
      </c>
      <c r="AD1644" s="26" t="str">
        <f ca="1">IFERROR(IFERROR(VLOOKUP($V1644,索引表!$L$7:$O$13,3,FALSE)*VLOOKUP(VLOOKUP($G1644,索引表!$R:$U,4,FALSE),索引表!$I$18:$L$30,3,FALSE)*VLOOKUP($U1644,索引表!G:H,2,FALSE)*0.3,IF($U1644="小怪",0.2,"")),0)</f>
        <v/>
      </c>
      <c r="AE1644" s="3" t="str">
        <f ca="1">IF(V1644="N08",索引表!$D$12,IFERROR(VLOOKUP(AM1644,索引表!$I$3:$J$5,2,FALSE)*VLOOKUP(AN1644,索引表!$L$7:$O$13,4,FALSE)*VLOOKUP(VLOOKUP(Y1644,索引表!$R:$U,4,FALSE),索引表!$I$18:$L$30,4,FALSE),IF(AN1644="小怪",1*3.45*0.9*0.9,"")))</f>
        <v/>
      </c>
    </row>
    <row r="1645" spans="1:31" x14ac:dyDescent="0.2">
      <c r="A1645" s="3" t="s">
        <v>1457</v>
      </c>
      <c r="B1645" s="3" t="str">
        <f t="shared" si="41"/>
        <v>P46</v>
      </c>
      <c r="C1645" s="3" t="s">
        <v>540</v>
      </c>
      <c r="D1645" s="3" t="s">
        <v>538</v>
      </c>
      <c r="E1645" t="str">
        <f t="shared" si="40"/>
        <v>M22P46U03N06</v>
      </c>
      <c r="F1645" s="26">
        <f ca="1">IFERROR(VLOOKUP(G1645,模型表!C:U,19,0),0)</f>
        <v>0</v>
      </c>
      <c r="H1645" s="26" t="str">
        <f ca="1">IFERROR(IF($F1645=0,"",(VLOOKUP(RIGHT(A1645,2)+0,难度表!B:F,3,FALSE)*K1645+N1645)),0)</f>
        <v/>
      </c>
      <c r="I1645" s="26" t="str">
        <f ca="1">IFERROR(IF($F1645=0,"",(VLOOKUP(RIGHT(B1645,2)+0,难度表!B:F,4,FALSE)*L1645+O1645)),0)</f>
        <v/>
      </c>
      <c r="J1645" s="26" t="str">
        <f ca="1">IFERROR(IF($F1645=0,"",(VLOOKUP(RIGHT(B1645,2)+0,难度表!B:F,5,FALSE)*M1645+P1645)),0)</f>
        <v/>
      </c>
      <c r="L1645" s="26" t="s">
        <v>1081</v>
      </c>
      <c r="M1645" s="3"/>
      <c r="N1645" s="26">
        <v>0</v>
      </c>
      <c r="O1645" s="26">
        <v>0</v>
      </c>
      <c r="P1645" s="26">
        <v>0</v>
      </c>
      <c r="Q1645" s="26">
        <v>0</v>
      </c>
      <c r="R1645" s="58" t="s">
        <v>545</v>
      </c>
      <c r="S1645" s="26">
        <v>1</v>
      </c>
      <c r="T1645" s="26">
        <v>0</v>
      </c>
      <c r="U1645" s="26">
        <f ca="1">IFERROR(VLOOKUP(G1645,模型表!$C:$T,18,FALSE),0)</f>
        <v>0</v>
      </c>
      <c r="V1645" s="26">
        <f>IFERROR(VLOOKUP(G1645,模型表!$C:$J,8,FALSE),0)</f>
        <v>0</v>
      </c>
      <c r="W1645" s="26" t="s">
        <v>1081</v>
      </c>
      <c r="X1645" s="26" t="s">
        <v>1097</v>
      </c>
      <c r="AC1645" s="26" t="str">
        <f ca="1">IFERROR(IFERROR(VLOOKUP($V1645,索引表!$L$7:$O$13,2,FALSE)*VLOOKUP(VLOOKUP($G1645,索引表!$R:$U,4,FALSE),索引表!$I$18:$L$30,2,FALSE)*VLOOKUP($U1645,索引表!E:F,2,FALSE),IF($U1645="小怪",0.738,"")),0)</f>
        <v/>
      </c>
      <c r="AD1645" s="26" t="str">
        <f ca="1">IFERROR(IFERROR(VLOOKUP($V1645,索引表!$L$7:$O$13,3,FALSE)*VLOOKUP(VLOOKUP($G1645,索引表!$R:$U,4,FALSE),索引表!$I$18:$L$30,3,FALSE)*VLOOKUP($U1645,索引表!G:H,2,FALSE)*0.3,IF($U1645="小怪",0.2,"")),0)</f>
        <v/>
      </c>
      <c r="AE1645" s="3" t="str">
        <f ca="1">IF(V1645="N08",索引表!$D$12,IFERROR(VLOOKUP(AM1645,索引表!$I$3:$J$5,2,FALSE)*VLOOKUP(AN1645,索引表!$L$7:$O$13,4,FALSE)*VLOOKUP(VLOOKUP(Y1645,索引表!$R:$U,4,FALSE),索引表!$I$18:$L$30,4,FALSE),IF(AN1645="小怪",1*3.45*0.9*0.9,"")))</f>
        <v/>
      </c>
    </row>
    <row r="1646" spans="1:31" x14ac:dyDescent="0.2">
      <c r="A1646" s="3" t="s">
        <v>1457</v>
      </c>
      <c r="B1646" s="3" t="str">
        <f t="shared" si="41"/>
        <v>P46</v>
      </c>
      <c r="C1646" s="3" t="s">
        <v>540</v>
      </c>
      <c r="D1646" s="3" t="s">
        <v>542</v>
      </c>
      <c r="E1646" t="str">
        <f t="shared" si="40"/>
        <v>M22P46U03N07</v>
      </c>
      <c r="F1646" s="26">
        <f ca="1">IFERROR(VLOOKUP(G1646,模型表!C:U,19,0),0)</f>
        <v>0</v>
      </c>
      <c r="H1646" s="26" t="str">
        <f ca="1">IFERROR(IF($F1646=0,"",(VLOOKUP(RIGHT(A1646,2)+0,难度表!B:F,3,FALSE)*K1646+N1646)),0)</f>
        <v/>
      </c>
      <c r="I1646" s="26" t="str">
        <f ca="1">IFERROR(IF($F1646=0,"",(VLOOKUP(RIGHT(B1646,2)+0,难度表!B:F,4,FALSE)*L1646+O1646)),0)</f>
        <v/>
      </c>
      <c r="J1646" s="26" t="str">
        <f ca="1">IFERROR(IF($F1646=0,"",(VLOOKUP(RIGHT(B1646,2)+0,难度表!B:F,5,FALSE)*M1646+P1646)),0)</f>
        <v/>
      </c>
      <c r="L1646" s="26" t="s">
        <v>1081</v>
      </c>
      <c r="M1646" s="3"/>
      <c r="N1646" s="26">
        <v>0</v>
      </c>
      <c r="O1646" s="26">
        <v>0</v>
      </c>
      <c r="P1646" s="26">
        <v>0</v>
      </c>
      <c r="Q1646" s="26">
        <v>0</v>
      </c>
      <c r="R1646" s="58" t="s">
        <v>545</v>
      </c>
      <c r="S1646" s="26">
        <v>1</v>
      </c>
      <c r="T1646" s="26">
        <v>0</v>
      </c>
      <c r="U1646" s="26">
        <f ca="1">IFERROR(VLOOKUP(G1646,模型表!$C:$T,18,FALSE),0)</f>
        <v>0</v>
      </c>
      <c r="V1646" s="26">
        <f>IFERROR(VLOOKUP(G1646,模型表!$C:$J,8,FALSE),0)</f>
        <v>0</v>
      </c>
      <c r="W1646" s="26" t="s">
        <v>1081</v>
      </c>
      <c r="X1646" s="26" t="s">
        <v>1097</v>
      </c>
      <c r="AC1646" s="26" t="str">
        <f ca="1">IFERROR(IFERROR(VLOOKUP($V1646,索引表!$L$7:$O$13,2,FALSE)*VLOOKUP(VLOOKUP($G1646,索引表!$R:$U,4,FALSE),索引表!$I$18:$L$30,2,FALSE)*VLOOKUP($U1646,索引表!E:F,2,FALSE),IF($U1646="小怪",0.738,"")),0)</f>
        <v/>
      </c>
      <c r="AD1646" s="26" t="str">
        <f ca="1">IFERROR(IFERROR(VLOOKUP($V1646,索引表!$L$7:$O$13,3,FALSE)*VLOOKUP(VLOOKUP($G1646,索引表!$R:$U,4,FALSE),索引表!$I$18:$L$30,3,FALSE)*VLOOKUP($U1646,索引表!G:H,2,FALSE)*0.3,IF($U1646="小怪",0.2,"")),0)</f>
        <v/>
      </c>
      <c r="AE1646" s="3" t="str">
        <f ca="1">IF(V1646="N08",索引表!$D$12,IFERROR(VLOOKUP(AM1646,索引表!$I$3:$J$5,2,FALSE)*VLOOKUP(AN1646,索引表!$L$7:$O$13,4,FALSE)*VLOOKUP(VLOOKUP(Y1646,索引表!$R:$U,4,FALSE),索引表!$I$18:$L$30,4,FALSE),IF(AN1646="小怪",1*3.45*0.9*0.9,"")))</f>
        <v/>
      </c>
    </row>
    <row r="1647" spans="1:31" x14ac:dyDescent="0.2">
      <c r="A1647" s="3" t="s">
        <v>1457</v>
      </c>
      <c r="B1647" s="3" t="str">
        <f t="shared" si="41"/>
        <v>P46</v>
      </c>
      <c r="C1647" s="3" t="s">
        <v>540</v>
      </c>
      <c r="D1647" s="3" t="s">
        <v>543</v>
      </c>
      <c r="E1647" t="str">
        <f t="shared" si="40"/>
        <v>M22P46U03N08</v>
      </c>
      <c r="F1647" s="26">
        <f ca="1">IFERROR(VLOOKUP(G1647,模型表!C:U,19,0),0)</f>
        <v>0</v>
      </c>
      <c r="H1647" s="26" t="str">
        <f ca="1">IFERROR(IF($F1647=0,"",(VLOOKUP(RIGHT(A1647,2)+0,难度表!B:F,3,FALSE)*K1647+N1647)),0)</f>
        <v/>
      </c>
      <c r="I1647" s="26" t="str">
        <f ca="1">IFERROR(IF($F1647=0,"",(VLOOKUP(RIGHT(B1647,2)+0,难度表!B:F,4,FALSE)*L1647+O1647)),0)</f>
        <v/>
      </c>
      <c r="J1647" s="26" t="str">
        <f ca="1">IFERROR(IF($F1647=0,"",(VLOOKUP(RIGHT(B1647,2)+0,难度表!B:F,5,FALSE)*M1647+P1647)),0)</f>
        <v/>
      </c>
      <c r="L1647" s="26" t="s">
        <v>1081</v>
      </c>
      <c r="M1647" s="3"/>
      <c r="N1647" s="26">
        <v>0</v>
      </c>
      <c r="O1647" s="26">
        <v>0</v>
      </c>
      <c r="P1647" s="26">
        <v>0</v>
      </c>
      <c r="Q1647" s="26">
        <v>0</v>
      </c>
      <c r="R1647" s="59" t="s">
        <v>845</v>
      </c>
      <c r="S1647" s="26">
        <v>1</v>
      </c>
      <c r="T1647" s="26">
        <v>0</v>
      </c>
      <c r="U1647" s="26">
        <f ca="1">IFERROR(VLOOKUP(G1647,模型表!$C:$T,18,FALSE),0)</f>
        <v>0</v>
      </c>
      <c r="V1647" s="26">
        <f>IFERROR(VLOOKUP(G1647,模型表!$C:$J,8,FALSE),0)</f>
        <v>0</v>
      </c>
      <c r="W1647" s="26" t="s">
        <v>1081</v>
      </c>
      <c r="X1647" s="26" t="s">
        <v>1097</v>
      </c>
      <c r="AC1647" s="26" t="str">
        <f ca="1">IFERROR(IFERROR(VLOOKUP($V1647,索引表!$L$7:$O$13,2,FALSE)*VLOOKUP(VLOOKUP($G1647,索引表!$R:$U,4,FALSE),索引表!$I$18:$L$30,2,FALSE)*VLOOKUP($U1647,索引表!E:F,2,FALSE),IF($U1647="小怪",0.738,"")),0)</f>
        <v/>
      </c>
      <c r="AD1647" s="26" t="str">
        <f ca="1">IFERROR(IFERROR(VLOOKUP($V1647,索引表!$L$7:$O$13,3,FALSE)*VLOOKUP(VLOOKUP($G1647,索引表!$R:$U,4,FALSE),索引表!$I$18:$L$30,3,FALSE)*VLOOKUP($U1647,索引表!G:H,2,FALSE)*0.3,IF($U1647="小怪",0.2,"")),0)</f>
        <v/>
      </c>
      <c r="AE1647" s="3"/>
    </row>
    <row r="1648" spans="1:31" x14ac:dyDescent="0.2">
      <c r="A1648" s="3" t="s">
        <v>1457</v>
      </c>
      <c r="B1648" s="3" t="str">
        <f t="shared" si="41"/>
        <v>P46</v>
      </c>
      <c r="C1648" s="3" t="s">
        <v>540</v>
      </c>
      <c r="D1648" s="3" t="s">
        <v>544</v>
      </c>
      <c r="E1648" t="str">
        <f t="shared" si="40"/>
        <v>M22P46U03N09</v>
      </c>
      <c r="F1648" s="26">
        <f ca="1">IFERROR(VLOOKUP(G1648,模型表!C:U,19,0),0)</f>
        <v>0</v>
      </c>
      <c r="H1648" s="26" t="str">
        <f ca="1">IFERROR(IF($F1648=0,"",(VLOOKUP(RIGHT(A1648,2)+0,难度表!B:F,3,FALSE)*K1648+N1648)),0)</f>
        <v/>
      </c>
      <c r="I1648" s="26" t="str">
        <f ca="1">IFERROR(IF($F1648=0,"",(VLOOKUP(RIGHT(B1648,2)+0,难度表!B:F,4,FALSE)*L1648+O1648)),0)</f>
        <v/>
      </c>
      <c r="J1648" s="26" t="str">
        <f ca="1">IFERROR(IF($F1648=0,"",(VLOOKUP(RIGHT(B1648,2)+0,难度表!B:F,5,FALSE)*M1648+P1648)),0)</f>
        <v/>
      </c>
      <c r="L1648" s="26" t="s">
        <v>1081</v>
      </c>
      <c r="M1648" s="3"/>
      <c r="N1648" s="26">
        <v>0</v>
      </c>
      <c r="O1648" s="26">
        <v>0</v>
      </c>
      <c r="P1648" s="26">
        <v>0</v>
      </c>
      <c r="Q1648" s="26">
        <v>0</v>
      </c>
      <c r="R1648" s="58" t="s">
        <v>545</v>
      </c>
      <c r="S1648" s="26">
        <v>1</v>
      </c>
      <c r="T1648" s="26">
        <v>0</v>
      </c>
      <c r="U1648" s="26">
        <f ca="1">IFERROR(VLOOKUP(G1648,模型表!$C:$T,18,FALSE),0)</f>
        <v>0</v>
      </c>
      <c r="V1648" s="26">
        <f>IFERROR(VLOOKUP(G1648,模型表!$C:$J,8,FALSE),0)</f>
        <v>0</v>
      </c>
      <c r="W1648" s="26" t="s">
        <v>1081</v>
      </c>
      <c r="X1648" s="26" t="s">
        <v>1097</v>
      </c>
      <c r="AC1648" s="26" t="str">
        <f ca="1">IFERROR(IFERROR(VLOOKUP($V1648,索引表!$L$7:$O$13,2,FALSE)*VLOOKUP(VLOOKUP($G1648,索引表!$R:$U,4,FALSE),索引表!$I$18:$L$30,2,FALSE)*VLOOKUP($U1648,索引表!E:F,2,FALSE),IF($U1648="小怪",0.738,"")),0)</f>
        <v/>
      </c>
      <c r="AD1648" s="26" t="str">
        <f ca="1">IFERROR(IFERROR(VLOOKUP($V1648,索引表!$L$7:$O$13,3,FALSE)*VLOOKUP(VLOOKUP($G1648,索引表!$R:$U,4,FALSE),索引表!$I$18:$L$30,3,FALSE)*VLOOKUP($U1648,索引表!G:H,2,FALSE)*0.3,IF($U1648="小怪",0.2,"")),0)</f>
        <v/>
      </c>
      <c r="AE1648" s="3" t="str">
        <f ca="1">IF(V1648="N08",索引表!$D$12,IFERROR(VLOOKUP(AM1648,索引表!$I$3:$J$5,2,FALSE)*VLOOKUP(AN1648,索引表!$L$7:$O$13,4,FALSE)*VLOOKUP(VLOOKUP(Y1648,索引表!$R:$U,4,FALSE),索引表!$I$18:$L$30,4,FALSE),IF(AN1648="小怪",1*3.45*0.9*0.9,"")))</f>
        <v/>
      </c>
    </row>
    <row r="1649" spans="1:31" x14ac:dyDescent="0.2">
      <c r="A1649" s="3" t="s">
        <v>1457</v>
      </c>
      <c r="B1649" s="3" t="str">
        <f t="shared" si="41"/>
        <v>P46</v>
      </c>
      <c r="C1649" s="3" t="s">
        <v>541</v>
      </c>
      <c r="D1649" s="3" t="s">
        <v>533</v>
      </c>
      <c r="E1649" t="str">
        <f t="shared" si="40"/>
        <v>M22P46U04N01</v>
      </c>
      <c r="F1649" s="26">
        <f ca="1">IFERROR(VLOOKUP(G1649,模型表!C:U,19,0),0)</f>
        <v>0</v>
      </c>
      <c r="H1649" s="26" t="str">
        <f ca="1">IFERROR(IF($F1649=0,"",(VLOOKUP(RIGHT(A1649,2)+0,难度表!B:F,3,FALSE)*K1649+N1649)),0)</f>
        <v/>
      </c>
      <c r="I1649" s="26" t="str">
        <f ca="1">IFERROR(IF($F1649=0,"",(VLOOKUP(RIGHT(B1649,2)+0,难度表!B:F,4,FALSE)*L1649+O1649)),0)</f>
        <v/>
      </c>
      <c r="J1649" s="26" t="str">
        <f ca="1">IFERROR(IF($F1649=0,"",(VLOOKUP(RIGHT(B1649,2)+0,难度表!B:F,5,FALSE)*M1649+P1649)),0)</f>
        <v/>
      </c>
      <c r="L1649" s="26" t="s">
        <v>1081</v>
      </c>
      <c r="M1649" s="3"/>
      <c r="N1649" s="26">
        <v>0</v>
      </c>
      <c r="O1649" s="26">
        <v>0</v>
      </c>
      <c r="P1649" s="26">
        <v>0</v>
      </c>
      <c r="Q1649" s="26">
        <v>0</v>
      </c>
      <c r="R1649" s="58" t="s">
        <v>545</v>
      </c>
      <c r="S1649" s="26">
        <v>1</v>
      </c>
      <c r="T1649" s="26">
        <v>0</v>
      </c>
      <c r="U1649" s="26">
        <f ca="1">IFERROR(VLOOKUP(G1649,模型表!$C:$T,18,FALSE),0)</f>
        <v>0</v>
      </c>
      <c r="V1649" s="26">
        <f>IFERROR(VLOOKUP(G1649,模型表!$C:$J,8,FALSE),0)</f>
        <v>0</v>
      </c>
      <c r="W1649" s="26" t="s">
        <v>1081</v>
      </c>
      <c r="X1649" s="26" t="s">
        <v>1097</v>
      </c>
      <c r="AC1649" s="26" t="str">
        <f ca="1">IFERROR(IFERROR(VLOOKUP($V1649,索引表!$L$7:$O$13,2,FALSE)*VLOOKUP(VLOOKUP($G1649,索引表!$R:$U,4,FALSE),索引表!$I$18:$L$30,2,FALSE)*VLOOKUP($U1649,索引表!E:F,2,FALSE),IF($U1649="小怪",0.738,"")),0)</f>
        <v/>
      </c>
      <c r="AD1649" s="26" t="str">
        <f ca="1">IFERROR(IFERROR(VLOOKUP($V1649,索引表!$L$7:$O$13,3,FALSE)*VLOOKUP(VLOOKUP($G1649,索引表!$R:$U,4,FALSE),索引表!$I$18:$L$30,3,FALSE)*VLOOKUP($U1649,索引表!G:H,2,FALSE)*0.3,IF($U1649="小怪",0.2,"")),0)</f>
        <v/>
      </c>
      <c r="AE1649" s="3" t="str">
        <f ca="1">IF(V1649="N08",索引表!$D$12,IFERROR(VLOOKUP(AM1649,索引表!$I$3:$J$5,2,FALSE)*VLOOKUP(AN1649,索引表!$L$7:$O$13,4,FALSE)*VLOOKUP(VLOOKUP(Y1649,索引表!$R:$U,4,FALSE),索引表!$I$18:$L$30,4,FALSE),IF(AN1649="小怪",1*3.45*0.9*0.9,"")))</f>
        <v/>
      </c>
    </row>
    <row r="1650" spans="1:31" x14ac:dyDescent="0.2">
      <c r="A1650" s="3" t="s">
        <v>1457</v>
      </c>
      <c r="B1650" s="3" t="str">
        <f t="shared" si="41"/>
        <v>P46</v>
      </c>
      <c r="C1650" s="3" t="s">
        <v>541</v>
      </c>
      <c r="D1650" s="3" t="s">
        <v>534</v>
      </c>
      <c r="E1650" t="str">
        <f t="shared" si="40"/>
        <v>M22P46U04N02</v>
      </c>
      <c r="F1650" s="26">
        <f ca="1">IFERROR(VLOOKUP(G1650,模型表!C:U,19,0),0)</f>
        <v>0</v>
      </c>
      <c r="H1650" s="26" t="str">
        <f ca="1">IFERROR(IF($F1650=0,"",(VLOOKUP(RIGHT(A1650,2)+0,难度表!B:F,3,FALSE)*K1650+N1650)),0)</f>
        <v/>
      </c>
      <c r="I1650" s="26" t="str">
        <f ca="1">IFERROR(IF($F1650=0,"",(VLOOKUP(RIGHT(B1650,2)+0,难度表!B:F,4,FALSE)*L1650+O1650)),0)</f>
        <v/>
      </c>
      <c r="J1650" s="26" t="str">
        <f ca="1">IFERROR(IF($F1650=0,"",(VLOOKUP(RIGHT(B1650,2)+0,难度表!B:F,5,FALSE)*M1650+P1650)),0)</f>
        <v/>
      </c>
      <c r="L1650" s="26" t="s">
        <v>1081</v>
      </c>
      <c r="M1650" s="3"/>
      <c r="N1650" s="26">
        <v>0</v>
      </c>
      <c r="O1650" s="26">
        <v>0</v>
      </c>
      <c r="P1650" s="26">
        <v>0</v>
      </c>
      <c r="Q1650" s="26">
        <v>0</v>
      </c>
      <c r="R1650" s="58" t="s">
        <v>545</v>
      </c>
      <c r="S1650" s="26">
        <v>1</v>
      </c>
      <c r="T1650" s="26">
        <v>0</v>
      </c>
      <c r="U1650" s="26">
        <f ca="1">IFERROR(VLOOKUP(G1650,模型表!$C:$T,18,FALSE),0)</f>
        <v>0</v>
      </c>
      <c r="V1650" s="26">
        <f>IFERROR(VLOOKUP(G1650,模型表!$C:$J,8,FALSE),0)</f>
        <v>0</v>
      </c>
      <c r="W1650" s="26" t="s">
        <v>1081</v>
      </c>
      <c r="X1650" s="26" t="s">
        <v>1097</v>
      </c>
      <c r="AC1650" s="26" t="str">
        <f ca="1">IFERROR(IFERROR(VLOOKUP($V1650,索引表!$L$7:$O$13,2,FALSE)*VLOOKUP(VLOOKUP($G1650,索引表!$R:$U,4,FALSE),索引表!$I$18:$L$30,2,FALSE)*VLOOKUP($U1650,索引表!E:F,2,FALSE),IF($U1650="小怪",0.738,"")),0)</f>
        <v/>
      </c>
      <c r="AD1650" s="26" t="str">
        <f ca="1">IFERROR(IFERROR(VLOOKUP($V1650,索引表!$L$7:$O$13,3,FALSE)*VLOOKUP(VLOOKUP($G1650,索引表!$R:$U,4,FALSE),索引表!$I$18:$L$30,3,FALSE)*VLOOKUP($U1650,索引表!G:H,2,FALSE)*0.3,IF($U1650="小怪",0.2,"")),0)</f>
        <v/>
      </c>
      <c r="AE1650" s="3" t="str">
        <f ca="1">IF(V1650="N08",索引表!$D$12,IFERROR(VLOOKUP(AM1650,索引表!$I$3:$J$5,2,FALSE)*VLOOKUP(AN1650,索引表!$L$7:$O$13,4,FALSE)*VLOOKUP(VLOOKUP(Y1650,索引表!$R:$U,4,FALSE),索引表!$I$18:$L$30,4,FALSE),IF(AN1650="小怪",1*3.45*0.9*0.9,"")))</f>
        <v/>
      </c>
    </row>
    <row r="1651" spans="1:31" x14ac:dyDescent="0.2">
      <c r="A1651" s="3" t="s">
        <v>1457</v>
      </c>
      <c r="B1651" s="3" t="str">
        <f t="shared" si="41"/>
        <v>P46</v>
      </c>
      <c r="C1651" s="3" t="s">
        <v>541</v>
      </c>
      <c r="D1651" s="3" t="s">
        <v>535</v>
      </c>
      <c r="E1651" t="str">
        <f t="shared" si="40"/>
        <v>M22P46U04N03</v>
      </c>
      <c r="F1651" s="26">
        <f ca="1">IFERROR(VLOOKUP(G1651,模型表!C:U,19,0),0)</f>
        <v>0</v>
      </c>
      <c r="H1651" s="26" t="str">
        <f ca="1">IFERROR(IF($F1651=0,"",(VLOOKUP(RIGHT(A1651,2)+0,难度表!B:F,3,FALSE)*K1651+N1651)),0)</f>
        <v/>
      </c>
      <c r="I1651" s="26" t="str">
        <f ca="1">IFERROR(IF($F1651=0,"",(VLOOKUP(RIGHT(B1651,2)+0,难度表!B:F,4,FALSE)*L1651+O1651)),0)</f>
        <v/>
      </c>
      <c r="J1651" s="26" t="str">
        <f ca="1">IFERROR(IF($F1651=0,"",(VLOOKUP(RIGHT(B1651,2)+0,难度表!B:F,5,FALSE)*M1651+P1651)),0)</f>
        <v/>
      </c>
      <c r="L1651" s="26" t="s">
        <v>1081</v>
      </c>
      <c r="M1651" s="3"/>
      <c r="N1651" s="26">
        <v>0</v>
      </c>
      <c r="O1651" s="26">
        <v>0</v>
      </c>
      <c r="P1651" s="26">
        <v>0</v>
      </c>
      <c r="Q1651" s="26">
        <v>0</v>
      </c>
      <c r="R1651" s="58" t="s">
        <v>545</v>
      </c>
      <c r="S1651" s="26">
        <v>1</v>
      </c>
      <c r="T1651" s="26">
        <v>0</v>
      </c>
      <c r="U1651" s="26">
        <f ca="1">IFERROR(VLOOKUP(G1651,模型表!$C:$T,18,FALSE),0)</f>
        <v>0</v>
      </c>
      <c r="V1651" s="26">
        <f>IFERROR(VLOOKUP(G1651,模型表!$C:$J,8,FALSE),0)</f>
        <v>0</v>
      </c>
      <c r="W1651" s="26" t="s">
        <v>1081</v>
      </c>
      <c r="X1651" s="26" t="s">
        <v>1097</v>
      </c>
      <c r="AC1651" s="26" t="str">
        <f ca="1">IFERROR(IFERROR(VLOOKUP($V1651,索引表!$L$7:$O$13,2,FALSE)*VLOOKUP(VLOOKUP($G1651,索引表!$R:$U,4,FALSE),索引表!$I$18:$L$30,2,FALSE)*VLOOKUP($U1651,索引表!E:F,2,FALSE),IF($U1651="小怪",0.738,"")),0)</f>
        <v/>
      </c>
      <c r="AD1651" s="26" t="str">
        <f ca="1">IFERROR(IFERROR(VLOOKUP($V1651,索引表!$L$7:$O$13,3,FALSE)*VLOOKUP(VLOOKUP($G1651,索引表!$R:$U,4,FALSE),索引表!$I$18:$L$30,3,FALSE)*VLOOKUP($U1651,索引表!G:H,2,FALSE)*0.3,IF($U1651="小怪",0.2,"")),0)</f>
        <v/>
      </c>
      <c r="AE1651" s="3" t="str">
        <f ca="1">IF(V1651="N08",索引表!$D$12,IFERROR(VLOOKUP(AM1651,索引表!$I$3:$J$5,2,FALSE)*VLOOKUP(AN1651,索引表!$L$7:$O$13,4,FALSE)*VLOOKUP(VLOOKUP(Y1651,索引表!$R:$U,4,FALSE),索引表!$I$18:$L$30,4,FALSE),IF(AN1651="小怪",1*3.45*0.9*0.9,"")))</f>
        <v/>
      </c>
    </row>
    <row r="1652" spans="1:31" x14ac:dyDescent="0.2">
      <c r="A1652" s="3" t="s">
        <v>1457</v>
      </c>
      <c r="B1652" s="3" t="str">
        <f t="shared" si="41"/>
        <v>P46</v>
      </c>
      <c r="C1652" s="3" t="s">
        <v>1454</v>
      </c>
      <c r="D1652" s="3" t="s">
        <v>536</v>
      </c>
      <c r="E1652" t="str">
        <f t="shared" si="40"/>
        <v>M22P46U04N04</v>
      </c>
      <c r="F1652" s="26">
        <f ca="1">IFERROR(VLOOKUP(G1652,模型表!C:U,19,0),0)</f>
        <v>0</v>
      </c>
      <c r="H1652" s="26" t="str">
        <f ca="1">IFERROR(IF($F1652=0,"",(VLOOKUP(RIGHT(A1652,2)+0,难度表!B:F,3,FALSE)*K1652+N1652)),0)</f>
        <v/>
      </c>
      <c r="I1652" s="26" t="str">
        <f ca="1">IFERROR(IF($F1652=0,"",(VLOOKUP(RIGHT(B1652,2)+0,难度表!B:F,4,FALSE)*L1652+O1652)),0)</f>
        <v/>
      </c>
      <c r="J1652" s="26" t="str">
        <f ca="1">IFERROR(IF($F1652=0,"",(VLOOKUP(RIGHT(B1652,2)+0,难度表!B:F,5,FALSE)*M1652+P1652)),0)</f>
        <v/>
      </c>
      <c r="L1652" s="26" t="s">
        <v>1081</v>
      </c>
      <c r="M1652" s="3"/>
      <c r="N1652" s="26">
        <v>0</v>
      </c>
      <c r="O1652" s="26">
        <v>0</v>
      </c>
      <c r="P1652" s="26">
        <v>0</v>
      </c>
      <c r="Q1652" s="26">
        <v>0</v>
      </c>
      <c r="R1652" s="58" t="s">
        <v>545</v>
      </c>
      <c r="S1652" s="26">
        <v>1</v>
      </c>
      <c r="T1652" s="26">
        <v>0</v>
      </c>
      <c r="U1652" s="26">
        <f ca="1">IFERROR(VLOOKUP(G1652,模型表!$C:$T,18,FALSE),0)</f>
        <v>0</v>
      </c>
      <c r="V1652" s="26">
        <f>IFERROR(VLOOKUP(G1652,模型表!$C:$J,8,FALSE),0)</f>
        <v>0</v>
      </c>
      <c r="W1652" s="26" t="s">
        <v>1081</v>
      </c>
      <c r="X1652" s="26" t="s">
        <v>1097</v>
      </c>
      <c r="AC1652" s="26" t="str">
        <f ca="1">IFERROR(IFERROR(VLOOKUP($V1652,索引表!$L$7:$O$13,2,FALSE)*VLOOKUP(VLOOKUP($G1652,索引表!$R:$U,4,FALSE),索引表!$I$18:$L$30,2,FALSE)*VLOOKUP($U1652,索引表!E:F,2,FALSE),IF($U1652="小怪",0.738,"")),0)</f>
        <v/>
      </c>
      <c r="AD1652" s="26" t="str">
        <f ca="1">IFERROR(IFERROR(VLOOKUP($V1652,索引表!$L$7:$O$13,3,FALSE)*VLOOKUP(VLOOKUP($G1652,索引表!$R:$U,4,FALSE),索引表!$I$18:$L$30,3,FALSE)*VLOOKUP($U1652,索引表!G:H,2,FALSE)*0.3,IF($U1652="小怪",0.2,"")),0)</f>
        <v/>
      </c>
      <c r="AE1652" s="3" t="str">
        <f ca="1">IF(V1652="N08",索引表!$D$12,IFERROR(VLOOKUP(AM1652,索引表!$I$3:$J$5,2,FALSE)*VLOOKUP(AN1652,索引表!$L$7:$O$13,4,FALSE)*VLOOKUP(VLOOKUP(Y1652,索引表!$R:$U,4,FALSE),索引表!$I$18:$L$30,4,FALSE),IF(AN1652="小怪",1*3.45*0.9*0.9,"")))</f>
        <v/>
      </c>
    </row>
    <row r="1653" spans="1:31" x14ac:dyDescent="0.2">
      <c r="A1653" s="3" t="s">
        <v>1457</v>
      </c>
      <c r="B1653" s="3" t="str">
        <f t="shared" si="41"/>
        <v>P46</v>
      </c>
      <c r="C1653" s="3" t="s">
        <v>1454</v>
      </c>
      <c r="D1653" s="3" t="s">
        <v>537</v>
      </c>
      <c r="E1653" t="str">
        <f t="shared" si="40"/>
        <v>M22P46U04N05</v>
      </c>
      <c r="F1653" s="26">
        <f ca="1">IFERROR(VLOOKUP(G1653,模型表!C:U,19,0),0)</f>
        <v>0</v>
      </c>
      <c r="H1653" s="26" t="str">
        <f ca="1">IFERROR(IF($F1653=0,"",(VLOOKUP(RIGHT(A1653,2)+0,难度表!B:F,3,FALSE)*K1653+N1653)),0)</f>
        <v/>
      </c>
      <c r="I1653" s="26" t="str">
        <f ca="1">IFERROR(IF($F1653=0,"",(VLOOKUP(RIGHT(B1653,2)+0,难度表!B:F,4,FALSE)*L1653+O1653)),0)</f>
        <v/>
      </c>
      <c r="J1653" s="26" t="str">
        <f ca="1">IFERROR(IF($F1653=0,"",(VLOOKUP(RIGHT(B1653,2)+0,难度表!B:F,5,FALSE)*M1653+P1653)),0)</f>
        <v/>
      </c>
      <c r="L1653" s="26" t="s">
        <v>1081</v>
      </c>
      <c r="M1653" s="3"/>
      <c r="N1653" s="26">
        <v>0</v>
      </c>
      <c r="O1653" s="26">
        <v>0</v>
      </c>
      <c r="P1653" s="26">
        <v>0</v>
      </c>
      <c r="Q1653" s="26">
        <v>0</v>
      </c>
      <c r="R1653" s="58" t="s">
        <v>545</v>
      </c>
      <c r="S1653" s="26">
        <v>1</v>
      </c>
      <c r="T1653" s="26">
        <v>0</v>
      </c>
      <c r="U1653" s="26">
        <f ca="1">IFERROR(VLOOKUP(G1653,模型表!$C:$T,18,FALSE),0)</f>
        <v>0</v>
      </c>
      <c r="V1653" s="26">
        <f>IFERROR(VLOOKUP(G1653,模型表!$C:$J,8,FALSE),0)</f>
        <v>0</v>
      </c>
      <c r="W1653" s="26" t="s">
        <v>1081</v>
      </c>
      <c r="X1653" s="26" t="s">
        <v>1097</v>
      </c>
      <c r="AC1653" s="26" t="str">
        <f ca="1">IFERROR(IFERROR(VLOOKUP($V1653,索引表!$L$7:$O$13,2,FALSE)*VLOOKUP(VLOOKUP($G1653,索引表!$R:$U,4,FALSE),索引表!$I$18:$L$30,2,FALSE)*VLOOKUP($U1653,索引表!E:F,2,FALSE),IF($U1653="小怪",0.738,"")),0)</f>
        <v/>
      </c>
      <c r="AD1653" s="26" t="str">
        <f ca="1">IFERROR(IFERROR(VLOOKUP($V1653,索引表!$L$7:$O$13,3,FALSE)*VLOOKUP(VLOOKUP($G1653,索引表!$R:$U,4,FALSE),索引表!$I$18:$L$30,3,FALSE)*VLOOKUP($U1653,索引表!G:H,2,FALSE)*0.3,IF($U1653="小怪",0.2,"")),0)</f>
        <v/>
      </c>
      <c r="AE1653" s="3" t="str">
        <f ca="1">IF(V1653="N08",索引表!$D$12,IFERROR(VLOOKUP(AM1653,索引表!$I$3:$J$5,2,FALSE)*VLOOKUP(AN1653,索引表!$L$7:$O$13,4,FALSE)*VLOOKUP(VLOOKUP(Y1653,索引表!$R:$U,4,FALSE),索引表!$I$18:$L$30,4,FALSE),IF(AN1653="小怪",1*3.45*0.9*0.9,"")))</f>
        <v/>
      </c>
    </row>
    <row r="1654" spans="1:31" x14ac:dyDescent="0.2">
      <c r="A1654" s="3" t="s">
        <v>1457</v>
      </c>
      <c r="B1654" s="3" t="str">
        <f t="shared" si="41"/>
        <v>P46</v>
      </c>
      <c r="C1654" s="3" t="s">
        <v>1454</v>
      </c>
      <c r="D1654" s="3" t="s">
        <v>538</v>
      </c>
      <c r="E1654" t="str">
        <f t="shared" si="40"/>
        <v>M22P46U04N06</v>
      </c>
      <c r="F1654" s="26">
        <f ca="1">IFERROR(VLOOKUP(G1654,模型表!C:U,19,0),0)</f>
        <v>0</v>
      </c>
      <c r="H1654" s="26" t="str">
        <f ca="1">IFERROR(IF($F1654=0,"",(VLOOKUP(RIGHT(A1654,2)+0,难度表!B:F,3,FALSE)*K1654+N1654)),0)</f>
        <v/>
      </c>
      <c r="I1654" s="26" t="str">
        <f ca="1">IFERROR(IF($F1654=0,"",(VLOOKUP(RIGHT(B1654,2)+0,难度表!B:F,4,FALSE)*L1654+O1654)),0)</f>
        <v/>
      </c>
      <c r="J1654" s="26" t="str">
        <f ca="1">IFERROR(IF($F1654=0,"",(VLOOKUP(RIGHT(B1654,2)+0,难度表!B:F,5,FALSE)*M1654+P1654)),0)</f>
        <v/>
      </c>
      <c r="L1654" s="26" t="s">
        <v>1081</v>
      </c>
      <c r="M1654" s="3"/>
      <c r="N1654" s="26">
        <v>0</v>
      </c>
      <c r="O1654" s="26">
        <v>0</v>
      </c>
      <c r="P1654" s="26">
        <v>0</v>
      </c>
      <c r="Q1654" s="26">
        <v>0</v>
      </c>
      <c r="R1654" s="58" t="s">
        <v>545</v>
      </c>
      <c r="S1654" s="26">
        <v>1</v>
      </c>
      <c r="T1654" s="26">
        <v>0</v>
      </c>
      <c r="U1654" s="26">
        <f ca="1">IFERROR(VLOOKUP(G1654,模型表!$C:$T,18,FALSE),0)</f>
        <v>0</v>
      </c>
      <c r="V1654" s="26">
        <f>IFERROR(VLOOKUP(G1654,模型表!$C:$J,8,FALSE),0)</f>
        <v>0</v>
      </c>
      <c r="W1654" s="26" t="s">
        <v>1081</v>
      </c>
      <c r="X1654" s="26" t="s">
        <v>1097</v>
      </c>
      <c r="AC1654" s="26" t="str">
        <f ca="1">IFERROR(IFERROR(VLOOKUP($V1654,索引表!$L$7:$O$13,2,FALSE)*VLOOKUP(VLOOKUP($G1654,索引表!$R:$U,4,FALSE),索引表!$I$18:$L$30,2,FALSE)*VLOOKUP($U1654,索引表!E:F,2,FALSE),IF($U1654="小怪",0.738,"")),0)</f>
        <v/>
      </c>
      <c r="AD1654" s="26" t="str">
        <f ca="1">IFERROR(IFERROR(VLOOKUP($V1654,索引表!$L$7:$O$13,3,FALSE)*VLOOKUP(VLOOKUP($G1654,索引表!$R:$U,4,FALSE),索引表!$I$18:$L$30,3,FALSE)*VLOOKUP($U1654,索引表!G:H,2,FALSE)*0.3,IF($U1654="小怪",0.2,"")),0)</f>
        <v/>
      </c>
      <c r="AE1654" s="3" t="str">
        <f ca="1">IF(V1654="N08",索引表!$D$12,IFERROR(VLOOKUP(AM1654,索引表!$I$3:$J$5,2,FALSE)*VLOOKUP(AN1654,索引表!$L$7:$O$13,4,FALSE)*VLOOKUP(VLOOKUP(Y1654,索引表!$R:$U,4,FALSE),索引表!$I$18:$L$30,4,FALSE),IF(AN1654="小怪",1*3.45*0.9*0.9,"")))</f>
        <v/>
      </c>
    </row>
    <row r="1655" spans="1:31" x14ac:dyDescent="0.2">
      <c r="A1655" s="3" t="s">
        <v>1457</v>
      </c>
      <c r="B1655" s="3" t="str">
        <f t="shared" si="41"/>
        <v>P46</v>
      </c>
      <c r="C1655" s="3" t="s">
        <v>1454</v>
      </c>
      <c r="D1655" s="3" t="s">
        <v>542</v>
      </c>
      <c r="E1655" t="str">
        <f t="shared" si="40"/>
        <v>M22P46U04N07</v>
      </c>
      <c r="F1655" s="26">
        <f ca="1">IFERROR(VLOOKUP(G1655,模型表!C:U,19,0),0)</f>
        <v>0</v>
      </c>
      <c r="H1655" s="26" t="str">
        <f ca="1">IFERROR(IF($F1655=0,"",(VLOOKUP(RIGHT(A1655,2)+0,难度表!B:F,3,FALSE)*K1655+N1655)),0)</f>
        <v/>
      </c>
      <c r="I1655" s="26" t="str">
        <f ca="1">IFERROR(IF($F1655=0,"",(VLOOKUP(RIGHT(B1655,2)+0,难度表!B:F,4,FALSE)*L1655+O1655)),0)</f>
        <v/>
      </c>
      <c r="J1655" s="26" t="str">
        <f ca="1">IFERROR(IF($F1655=0,"",(VLOOKUP(RIGHT(B1655,2)+0,难度表!B:F,5,FALSE)*M1655+P1655)),0)</f>
        <v/>
      </c>
      <c r="L1655" s="26" t="s">
        <v>1081</v>
      </c>
      <c r="M1655" s="3"/>
      <c r="N1655" s="26">
        <v>0</v>
      </c>
      <c r="O1655" s="26">
        <v>0</v>
      </c>
      <c r="P1655" s="26">
        <v>0</v>
      </c>
      <c r="Q1655" s="26">
        <v>0</v>
      </c>
      <c r="R1655" s="58" t="s">
        <v>545</v>
      </c>
      <c r="S1655" s="26">
        <v>1</v>
      </c>
      <c r="T1655" s="26">
        <v>0</v>
      </c>
      <c r="U1655" s="26">
        <f ca="1">IFERROR(VLOOKUP(G1655,模型表!$C:$T,18,FALSE),0)</f>
        <v>0</v>
      </c>
      <c r="V1655" s="26">
        <f>IFERROR(VLOOKUP(G1655,模型表!$C:$J,8,FALSE),0)</f>
        <v>0</v>
      </c>
      <c r="W1655" s="26" t="s">
        <v>1081</v>
      </c>
      <c r="X1655" s="26" t="s">
        <v>1097</v>
      </c>
      <c r="AC1655" s="26" t="str">
        <f ca="1">IFERROR(IFERROR(VLOOKUP($V1655,索引表!$L$7:$O$13,2,FALSE)*VLOOKUP(VLOOKUP($G1655,索引表!$R:$U,4,FALSE),索引表!$I$18:$L$30,2,FALSE)*VLOOKUP($U1655,索引表!E:F,2,FALSE),IF($U1655="小怪",0.738,"")),0)</f>
        <v/>
      </c>
      <c r="AD1655" s="26" t="str">
        <f ca="1">IFERROR(IFERROR(VLOOKUP($V1655,索引表!$L$7:$O$13,3,FALSE)*VLOOKUP(VLOOKUP($G1655,索引表!$R:$U,4,FALSE),索引表!$I$18:$L$30,3,FALSE)*VLOOKUP($U1655,索引表!G:H,2,FALSE)*0.3,IF($U1655="小怪",0.2,"")),0)</f>
        <v/>
      </c>
      <c r="AE1655" s="3" t="str">
        <f ca="1">IF(V1655="N08",索引表!$D$12,IFERROR(VLOOKUP(AM1655,索引表!$I$3:$J$5,2,FALSE)*VLOOKUP(AN1655,索引表!$L$7:$O$13,4,FALSE)*VLOOKUP(VLOOKUP(Y1655,索引表!$R:$U,4,FALSE),索引表!$I$18:$L$30,4,FALSE),IF(AN1655="小怪",1*3.45*0.9*0.9,"")))</f>
        <v/>
      </c>
    </row>
    <row r="1656" spans="1:31" x14ac:dyDescent="0.2">
      <c r="A1656" s="3" t="s">
        <v>1457</v>
      </c>
      <c r="B1656" s="3" t="str">
        <f t="shared" si="41"/>
        <v>P46</v>
      </c>
      <c r="C1656" s="3" t="s">
        <v>1454</v>
      </c>
      <c r="D1656" s="3" t="s">
        <v>543</v>
      </c>
      <c r="E1656" t="str">
        <f t="shared" si="40"/>
        <v>M22P46U04N08</v>
      </c>
      <c r="F1656" s="26">
        <f ca="1">IFERROR(VLOOKUP(G1656,模型表!C:U,19,0),0)</f>
        <v>0</v>
      </c>
      <c r="H1656" s="26" t="str">
        <f ca="1">IFERROR(IF($F1656=0,"",(VLOOKUP(RIGHT(A1656,2)+0,难度表!B:F,3,FALSE)*K1656+N1656)),0)</f>
        <v/>
      </c>
      <c r="I1656" s="26" t="str">
        <f ca="1">IFERROR(IF($F1656=0,"",(VLOOKUP(RIGHT(B1656,2)+0,难度表!B:F,4,FALSE)*L1656+O1656)),0)</f>
        <v/>
      </c>
      <c r="J1656" s="26" t="str">
        <f ca="1">IFERROR(IF($F1656=0,"",(VLOOKUP(RIGHT(B1656,2)+0,难度表!B:F,5,FALSE)*M1656+P1656)),0)</f>
        <v/>
      </c>
      <c r="L1656" s="26" t="s">
        <v>1081</v>
      </c>
      <c r="M1656" s="3"/>
      <c r="N1656" s="26">
        <v>0</v>
      </c>
      <c r="O1656" s="26">
        <v>0</v>
      </c>
      <c r="P1656" s="26">
        <v>0</v>
      </c>
      <c r="Q1656" s="26">
        <v>0</v>
      </c>
      <c r="R1656" s="59" t="s">
        <v>845</v>
      </c>
      <c r="S1656" s="26">
        <v>1</v>
      </c>
      <c r="T1656" s="26">
        <v>0</v>
      </c>
      <c r="U1656" s="26">
        <f ca="1">IFERROR(VLOOKUP(G1656,模型表!$C:$T,18,FALSE),0)</f>
        <v>0</v>
      </c>
      <c r="V1656" s="26">
        <f>IFERROR(VLOOKUP(G1656,模型表!$C:$J,8,FALSE),0)</f>
        <v>0</v>
      </c>
      <c r="W1656" s="26" t="s">
        <v>1081</v>
      </c>
      <c r="X1656" s="26" t="s">
        <v>1097</v>
      </c>
      <c r="AC1656" s="26" t="str">
        <f ca="1">IFERROR(IFERROR(VLOOKUP($V1656,索引表!$L$7:$O$13,2,FALSE)*VLOOKUP(VLOOKUP($G1656,索引表!$R:$U,4,FALSE),索引表!$I$18:$L$30,2,FALSE)*VLOOKUP($U1656,索引表!E:F,2,FALSE),IF($U1656="小怪",0.738,"")),0)</f>
        <v/>
      </c>
      <c r="AD1656" s="26" t="str">
        <f ca="1">IFERROR(IFERROR(VLOOKUP($V1656,索引表!$L$7:$O$13,3,FALSE)*VLOOKUP(VLOOKUP($G1656,索引表!$R:$U,4,FALSE),索引表!$I$18:$L$30,3,FALSE)*VLOOKUP($U1656,索引表!G:H,2,FALSE)*0.3,IF($U1656="小怪",0.2,"")),0)</f>
        <v/>
      </c>
      <c r="AE1656" s="3"/>
    </row>
    <row r="1657" spans="1:31" x14ac:dyDescent="0.2">
      <c r="A1657" s="3" t="s">
        <v>1457</v>
      </c>
      <c r="B1657" s="3" t="str">
        <f t="shared" si="41"/>
        <v>P46</v>
      </c>
      <c r="C1657" s="3" t="s">
        <v>541</v>
      </c>
      <c r="D1657" s="3" t="s">
        <v>544</v>
      </c>
      <c r="E1657" t="str">
        <f t="shared" si="40"/>
        <v>M22P46U04N09</v>
      </c>
      <c r="F1657" s="26">
        <f ca="1">IFERROR(VLOOKUP(G1657,模型表!C:U,19,0),0)</f>
        <v>0</v>
      </c>
      <c r="H1657" s="26" t="str">
        <f ca="1">IFERROR(IF($F1657=0,"",(VLOOKUP(RIGHT(A1657,2)+0,难度表!B:F,3,FALSE)*K1657+N1657)),0)</f>
        <v/>
      </c>
      <c r="I1657" s="26" t="str">
        <f ca="1">IFERROR(IF($F1657=0,"",(VLOOKUP(RIGHT(B1657,2)+0,难度表!B:F,4,FALSE)*L1657+O1657)),0)</f>
        <v/>
      </c>
      <c r="J1657" s="26" t="str">
        <f ca="1">IFERROR(IF($F1657=0,"",(VLOOKUP(RIGHT(B1657,2)+0,难度表!B:F,5,FALSE)*M1657+P1657)),0)</f>
        <v/>
      </c>
      <c r="L1657" s="26" t="s">
        <v>1081</v>
      </c>
      <c r="M1657" s="3"/>
      <c r="N1657" s="26">
        <v>0</v>
      </c>
      <c r="O1657" s="26">
        <v>0</v>
      </c>
      <c r="P1657" s="26">
        <v>0</v>
      </c>
      <c r="Q1657" s="26">
        <v>0</v>
      </c>
      <c r="R1657" s="58" t="s">
        <v>545</v>
      </c>
      <c r="S1657" s="26">
        <v>1</v>
      </c>
      <c r="T1657" s="26">
        <v>0</v>
      </c>
      <c r="U1657" s="26">
        <f ca="1">IFERROR(VLOOKUP(G1657,模型表!$C:$T,18,FALSE),0)</f>
        <v>0</v>
      </c>
      <c r="V1657" s="26">
        <f>IFERROR(VLOOKUP(G1657,模型表!$C:$J,8,FALSE),0)</f>
        <v>0</v>
      </c>
      <c r="W1657" s="26" t="s">
        <v>1081</v>
      </c>
      <c r="X1657" s="26" t="s">
        <v>1097</v>
      </c>
      <c r="AC1657" s="26" t="str">
        <f ca="1">IFERROR(IFERROR(VLOOKUP($V1657,索引表!$L$7:$O$13,2,FALSE)*VLOOKUP(VLOOKUP($G1657,索引表!$R:$U,4,FALSE),索引表!$I$18:$L$30,2,FALSE)*VLOOKUP($U1657,索引表!E:F,2,FALSE),IF($U1657="小怪",0.738,"")),0)</f>
        <v/>
      </c>
      <c r="AD1657" s="26" t="str">
        <f ca="1">IFERROR(IFERROR(VLOOKUP($V1657,索引表!$L$7:$O$13,3,FALSE)*VLOOKUP(VLOOKUP($G1657,索引表!$R:$U,4,FALSE),索引表!$I$18:$L$30,3,FALSE)*VLOOKUP($U1657,索引表!G:H,2,FALSE)*0.3,IF($U1657="小怪",0.2,"")),0)</f>
        <v/>
      </c>
      <c r="AE1657" s="3" t="str">
        <f ca="1">IF(V1657="N08",索引表!$D$12,IFERROR(VLOOKUP(AM1657,索引表!$I$3:$J$5,2,FALSE)*VLOOKUP(AN1657,索引表!$L$7:$O$13,4,FALSE)*VLOOKUP(VLOOKUP(Y1657,索引表!$R:$U,4,FALSE),索引表!$I$18:$L$30,4,FALSE),IF(AN1657="小怪",1*3.45*0.9*0.9,"")))</f>
        <v/>
      </c>
    </row>
    <row r="1658" spans="1:31" x14ac:dyDescent="0.2">
      <c r="A1658" s="3" t="s">
        <v>1457</v>
      </c>
      <c r="B1658" s="3" t="str">
        <f t="shared" si="41"/>
        <v>P47</v>
      </c>
      <c r="C1658" s="3" t="s">
        <v>532</v>
      </c>
      <c r="D1658" s="3" t="s">
        <v>533</v>
      </c>
      <c r="E1658" t="str">
        <f t="shared" si="40"/>
        <v>M22P47U01N01</v>
      </c>
      <c r="F1658" s="26">
        <f ca="1">IFERROR(VLOOKUP(G1658,模型表!C:U,19,0),0)</f>
        <v>0</v>
      </c>
      <c r="H1658" s="26" t="str">
        <f ca="1">IFERROR(IF($F1658=0,"",(VLOOKUP(RIGHT(A1658,2)+0,难度表!B:F,3,FALSE)*K1658+N1658)),0)</f>
        <v/>
      </c>
      <c r="I1658" s="26" t="str">
        <f ca="1">IFERROR(IF($F1658=0,"",(VLOOKUP(RIGHT(B1658,2)+0,难度表!B:F,4,FALSE)*L1658+O1658)),0)</f>
        <v/>
      </c>
      <c r="J1658" s="26" t="str">
        <f ca="1">IFERROR(IF($F1658=0,"",(VLOOKUP(RIGHT(B1658,2)+0,难度表!B:F,5,FALSE)*M1658+P1658)),0)</f>
        <v/>
      </c>
      <c r="L1658" s="26" t="s">
        <v>1081</v>
      </c>
      <c r="M1658" s="3"/>
      <c r="N1658" s="26">
        <v>0</v>
      </c>
      <c r="O1658" s="26">
        <v>0</v>
      </c>
      <c r="P1658" s="26">
        <v>0</v>
      </c>
      <c r="Q1658" s="26">
        <v>0</v>
      </c>
      <c r="R1658" s="58" t="s">
        <v>545</v>
      </c>
      <c r="S1658" s="26">
        <v>1</v>
      </c>
      <c r="T1658" s="26">
        <v>0</v>
      </c>
      <c r="U1658" s="26">
        <f ca="1">IFERROR(VLOOKUP(G1658,模型表!$C:$T,18,FALSE),0)</f>
        <v>0</v>
      </c>
      <c r="V1658" s="26">
        <f>IFERROR(VLOOKUP(G1658,模型表!$C:$J,8,FALSE),0)</f>
        <v>0</v>
      </c>
      <c r="W1658" s="26" t="s">
        <v>1081</v>
      </c>
      <c r="X1658" s="26" t="s">
        <v>1097</v>
      </c>
      <c r="AC1658" s="26" t="str">
        <f ca="1">IFERROR(IFERROR(VLOOKUP($V1658,索引表!$L$7:$O$13,2,FALSE)*VLOOKUP(VLOOKUP($G1658,索引表!$R:$U,4,FALSE),索引表!$I$18:$L$30,2,FALSE)*VLOOKUP($U1658,索引表!E:F,2,FALSE),IF($U1658="小怪",0.738,"")),0)</f>
        <v/>
      </c>
      <c r="AD1658" s="26" t="str">
        <f ca="1">IFERROR(IFERROR(VLOOKUP($V1658,索引表!$L$7:$O$13,3,FALSE)*VLOOKUP(VLOOKUP($G1658,索引表!$R:$U,4,FALSE),索引表!$I$18:$L$30,3,FALSE)*VLOOKUP($U1658,索引表!G:H,2,FALSE)*0.3,IF($U1658="小怪",0.2,"")),0)</f>
        <v/>
      </c>
      <c r="AE1658" s="3" t="str">
        <f ca="1">IF(V1658="N08",索引表!$D$12,IFERROR(VLOOKUP(AM1658,索引表!$I$3:$J$5,2,FALSE)*VLOOKUP(AN1658,索引表!$L$7:$O$13,4,FALSE)*VLOOKUP(VLOOKUP(Y1658,索引表!$R:$U,4,FALSE),索引表!$I$18:$L$30,4,FALSE),IF(AN1658="小怪",1*3.45*0.9*0.9,"")))</f>
        <v/>
      </c>
    </row>
    <row r="1659" spans="1:31" x14ac:dyDescent="0.2">
      <c r="A1659" s="3" t="s">
        <v>1457</v>
      </c>
      <c r="B1659" s="3" t="str">
        <f t="shared" si="41"/>
        <v>P47</v>
      </c>
      <c r="C1659" s="3" t="s">
        <v>532</v>
      </c>
      <c r="D1659" s="3" t="s">
        <v>534</v>
      </c>
      <c r="E1659" t="str">
        <f t="shared" si="40"/>
        <v>M22P47U01N02</v>
      </c>
      <c r="F1659" s="26">
        <f ca="1">IFERROR(VLOOKUP(G1659,模型表!C:U,19,0),0)</f>
        <v>0</v>
      </c>
      <c r="H1659" s="26" t="str">
        <f ca="1">IFERROR(IF($F1659=0,"",(VLOOKUP(RIGHT(A1659,2)+0,难度表!B:F,3,FALSE)*K1659+N1659)),0)</f>
        <v/>
      </c>
      <c r="I1659" s="26" t="str">
        <f ca="1">IFERROR(IF($F1659=0,"",(VLOOKUP(RIGHT(B1659,2)+0,难度表!B:F,4,FALSE)*L1659+O1659)),0)</f>
        <v/>
      </c>
      <c r="J1659" s="26" t="str">
        <f ca="1">IFERROR(IF($F1659=0,"",(VLOOKUP(RIGHT(B1659,2)+0,难度表!B:F,5,FALSE)*M1659+P1659)),0)</f>
        <v/>
      </c>
      <c r="L1659" s="26" t="s">
        <v>1081</v>
      </c>
      <c r="M1659" s="3"/>
      <c r="N1659" s="26">
        <v>0</v>
      </c>
      <c r="O1659" s="26">
        <v>0</v>
      </c>
      <c r="P1659" s="26">
        <v>0</v>
      </c>
      <c r="Q1659" s="26">
        <v>0</v>
      </c>
      <c r="R1659" s="58" t="s">
        <v>545</v>
      </c>
      <c r="S1659" s="26">
        <v>1</v>
      </c>
      <c r="T1659" s="26">
        <v>0</v>
      </c>
      <c r="U1659" s="26">
        <f ca="1">IFERROR(VLOOKUP(G1659,模型表!$C:$T,18,FALSE),0)</f>
        <v>0</v>
      </c>
      <c r="V1659" s="26">
        <f>IFERROR(VLOOKUP(G1659,模型表!$C:$J,8,FALSE),0)</f>
        <v>0</v>
      </c>
      <c r="W1659" s="26" t="s">
        <v>1081</v>
      </c>
      <c r="X1659" s="26" t="s">
        <v>1097</v>
      </c>
      <c r="AC1659" s="26" t="str">
        <f ca="1">IFERROR(IFERROR(VLOOKUP($V1659,索引表!$L$7:$O$13,2,FALSE)*VLOOKUP(VLOOKUP($G1659,索引表!$R:$U,4,FALSE),索引表!$I$18:$L$30,2,FALSE)*VLOOKUP($U1659,索引表!E:F,2,FALSE),IF($U1659="小怪",0.738,"")),0)</f>
        <v/>
      </c>
      <c r="AD1659" s="26" t="str">
        <f ca="1">IFERROR(IFERROR(VLOOKUP($V1659,索引表!$L$7:$O$13,3,FALSE)*VLOOKUP(VLOOKUP($G1659,索引表!$R:$U,4,FALSE),索引表!$I$18:$L$30,3,FALSE)*VLOOKUP($U1659,索引表!G:H,2,FALSE)*0.3,IF($U1659="小怪",0.2,"")),0)</f>
        <v/>
      </c>
      <c r="AE1659" s="3" t="str">
        <f ca="1">IF(V1659="N08",索引表!$D$12,IFERROR(VLOOKUP(AM1659,索引表!$I$3:$J$5,2,FALSE)*VLOOKUP(AN1659,索引表!$L$7:$O$13,4,FALSE)*VLOOKUP(VLOOKUP(Y1659,索引表!$R:$U,4,FALSE),索引表!$I$18:$L$30,4,FALSE),IF(AN1659="小怪",1*3.45*0.9*0.9,"")))</f>
        <v/>
      </c>
    </row>
    <row r="1660" spans="1:31" x14ac:dyDescent="0.2">
      <c r="A1660" s="3" t="s">
        <v>1457</v>
      </c>
      <c r="B1660" s="3" t="str">
        <f t="shared" si="41"/>
        <v>P47</v>
      </c>
      <c r="C1660" s="3" t="s">
        <v>532</v>
      </c>
      <c r="D1660" s="3" t="s">
        <v>535</v>
      </c>
      <c r="E1660" t="str">
        <f t="shared" si="40"/>
        <v>M22P47U01N03</v>
      </c>
      <c r="F1660" s="26">
        <f ca="1">IFERROR(VLOOKUP(G1660,模型表!C:U,19,0),0)</f>
        <v>0</v>
      </c>
      <c r="H1660" s="26" t="str">
        <f ca="1">IFERROR(IF($F1660=0,"",(VLOOKUP(RIGHT(A1660,2)+0,难度表!B:F,3,FALSE)*K1660+N1660)),0)</f>
        <v/>
      </c>
      <c r="I1660" s="26" t="str">
        <f ca="1">IFERROR(IF($F1660=0,"",(VLOOKUP(RIGHT(B1660,2)+0,难度表!B:F,4,FALSE)*L1660+O1660)),0)</f>
        <v/>
      </c>
      <c r="J1660" s="26" t="str">
        <f ca="1">IFERROR(IF($F1660=0,"",(VLOOKUP(RIGHT(B1660,2)+0,难度表!B:F,5,FALSE)*M1660+P1660)),0)</f>
        <v/>
      </c>
      <c r="L1660" s="26" t="s">
        <v>1081</v>
      </c>
      <c r="M1660" s="3"/>
      <c r="N1660" s="26">
        <v>0</v>
      </c>
      <c r="O1660" s="26">
        <v>0</v>
      </c>
      <c r="P1660" s="26">
        <v>0</v>
      </c>
      <c r="Q1660" s="26">
        <v>0</v>
      </c>
      <c r="R1660" s="58" t="s">
        <v>545</v>
      </c>
      <c r="S1660" s="26">
        <v>1</v>
      </c>
      <c r="T1660" s="26">
        <v>0</v>
      </c>
      <c r="U1660" s="26">
        <f ca="1">IFERROR(VLOOKUP(G1660,模型表!$C:$T,18,FALSE),0)</f>
        <v>0</v>
      </c>
      <c r="V1660" s="26">
        <f>IFERROR(VLOOKUP(G1660,模型表!$C:$J,8,FALSE),0)</f>
        <v>0</v>
      </c>
      <c r="W1660" s="26" t="s">
        <v>1081</v>
      </c>
      <c r="X1660" s="26" t="s">
        <v>1097</v>
      </c>
      <c r="AC1660" s="26" t="str">
        <f ca="1">IFERROR(IFERROR(VLOOKUP($V1660,索引表!$L$7:$O$13,2,FALSE)*VLOOKUP(VLOOKUP($G1660,索引表!$R:$U,4,FALSE),索引表!$I$18:$L$30,2,FALSE)*VLOOKUP($U1660,索引表!E:F,2,FALSE),IF($U1660="小怪",0.738,"")),0)</f>
        <v/>
      </c>
      <c r="AD1660" s="26" t="str">
        <f ca="1">IFERROR(IFERROR(VLOOKUP($V1660,索引表!$L$7:$O$13,3,FALSE)*VLOOKUP(VLOOKUP($G1660,索引表!$R:$U,4,FALSE),索引表!$I$18:$L$30,3,FALSE)*VLOOKUP($U1660,索引表!G:H,2,FALSE)*0.3,IF($U1660="小怪",0.2,"")),0)</f>
        <v/>
      </c>
      <c r="AE1660" s="3" t="str">
        <f ca="1">IF(V1660="N08",索引表!$D$12,IFERROR(VLOOKUP(AM1660,索引表!$I$3:$J$5,2,FALSE)*VLOOKUP(AN1660,索引表!$L$7:$O$13,4,FALSE)*VLOOKUP(VLOOKUP(Y1660,索引表!$R:$U,4,FALSE),索引表!$I$18:$L$30,4,FALSE),IF(AN1660="小怪",1*3.45*0.9*0.9,"")))</f>
        <v/>
      </c>
    </row>
    <row r="1661" spans="1:31" x14ac:dyDescent="0.2">
      <c r="A1661" s="3" t="s">
        <v>1457</v>
      </c>
      <c r="B1661" s="3" t="str">
        <f t="shared" si="41"/>
        <v>P47</v>
      </c>
      <c r="C1661" s="3" t="s">
        <v>532</v>
      </c>
      <c r="D1661" s="3" t="s">
        <v>536</v>
      </c>
      <c r="E1661" t="str">
        <f t="shared" si="40"/>
        <v>M22P47U01N04</v>
      </c>
      <c r="F1661" s="26">
        <f ca="1">IFERROR(VLOOKUP(G1661,模型表!C:U,19,0),0)</f>
        <v>0</v>
      </c>
      <c r="H1661" s="26" t="str">
        <f ca="1">IFERROR(IF($F1661=0,"",(VLOOKUP(RIGHT(A1661,2)+0,难度表!B:F,3,FALSE)*K1661+N1661)),0)</f>
        <v/>
      </c>
      <c r="I1661" s="26" t="str">
        <f ca="1">IFERROR(IF($F1661=0,"",(VLOOKUP(RIGHT(B1661,2)+0,难度表!B:F,4,FALSE)*L1661+O1661)),0)</f>
        <v/>
      </c>
      <c r="J1661" s="26" t="str">
        <f ca="1">IFERROR(IF($F1661=0,"",(VLOOKUP(RIGHT(B1661,2)+0,难度表!B:F,5,FALSE)*M1661+P1661)),0)</f>
        <v/>
      </c>
      <c r="L1661" s="26" t="s">
        <v>1081</v>
      </c>
      <c r="M1661" s="3"/>
      <c r="N1661" s="26">
        <v>0</v>
      </c>
      <c r="O1661" s="26">
        <v>0</v>
      </c>
      <c r="P1661" s="26">
        <v>0</v>
      </c>
      <c r="Q1661" s="26">
        <v>0</v>
      </c>
      <c r="R1661" s="58" t="s">
        <v>545</v>
      </c>
      <c r="S1661" s="26">
        <v>1</v>
      </c>
      <c r="T1661" s="26">
        <v>0</v>
      </c>
      <c r="U1661" s="26">
        <f ca="1">IFERROR(VLOOKUP(G1661,模型表!$C:$T,18,FALSE),0)</f>
        <v>0</v>
      </c>
      <c r="V1661" s="26">
        <f>IFERROR(VLOOKUP(G1661,模型表!$C:$J,8,FALSE),0)</f>
        <v>0</v>
      </c>
      <c r="W1661" s="26" t="s">
        <v>1081</v>
      </c>
      <c r="X1661" s="26" t="s">
        <v>1097</v>
      </c>
      <c r="AC1661" s="26" t="str">
        <f ca="1">IFERROR(IFERROR(VLOOKUP($V1661,索引表!$L$7:$O$13,2,FALSE)*VLOOKUP(VLOOKUP($G1661,索引表!$R:$U,4,FALSE),索引表!$I$18:$L$30,2,FALSE)*VLOOKUP($U1661,索引表!E:F,2,FALSE),IF($U1661="小怪",0.738,"")),0)</f>
        <v/>
      </c>
      <c r="AD1661" s="26" t="str">
        <f ca="1">IFERROR(IFERROR(VLOOKUP($V1661,索引表!$L$7:$O$13,3,FALSE)*VLOOKUP(VLOOKUP($G1661,索引表!$R:$U,4,FALSE),索引表!$I$18:$L$30,3,FALSE)*VLOOKUP($U1661,索引表!G:H,2,FALSE)*0.3,IF($U1661="小怪",0.2,"")),0)</f>
        <v/>
      </c>
      <c r="AE1661" s="3" t="str">
        <f ca="1">IF(V1661="N08",索引表!$D$12,IFERROR(VLOOKUP(AM1661,索引表!$I$3:$J$5,2,FALSE)*VLOOKUP(AN1661,索引表!$L$7:$O$13,4,FALSE)*VLOOKUP(VLOOKUP(Y1661,索引表!$R:$U,4,FALSE),索引表!$I$18:$L$30,4,FALSE),IF(AN1661="小怪",1*3.45*0.9*0.9,"")))</f>
        <v/>
      </c>
    </row>
    <row r="1662" spans="1:31" x14ac:dyDescent="0.2">
      <c r="A1662" s="3" t="s">
        <v>1457</v>
      </c>
      <c r="B1662" s="3" t="str">
        <f t="shared" si="41"/>
        <v>P47</v>
      </c>
      <c r="C1662" s="3" t="s">
        <v>532</v>
      </c>
      <c r="D1662" s="3" t="s">
        <v>537</v>
      </c>
      <c r="E1662" t="str">
        <f t="shared" si="40"/>
        <v>M22P47U01N05</v>
      </c>
      <c r="F1662" s="26">
        <f ca="1">IFERROR(VLOOKUP(G1662,模型表!C:U,19,0),0)</f>
        <v>0</v>
      </c>
      <c r="H1662" s="26" t="str">
        <f ca="1">IFERROR(IF($F1662=0,"",(VLOOKUP(RIGHT(A1662,2)+0,难度表!B:F,3,FALSE)*K1662+N1662)),0)</f>
        <v/>
      </c>
      <c r="I1662" s="26" t="str">
        <f ca="1">IFERROR(IF($F1662=0,"",(VLOOKUP(RIGHT(B1662,2)+0,难度表!B:F,4,FALSE)*L1662+O1662)),0)</f>
        <v/>
      </c>
      <c r="J1662" s="26" t="str">
        <f ca="1">IFERROR(IF($F1662=0,"",(VLOOKUP(RIGHT(B1662,2)+0,难度表!B:F,5,FALSE)*M1662+P1662)),0)</f>
        <v/>
      </c>
      <c r="L1662" s="26" t="s">
        <v>1081</v>
      </c>
      <c r="M1662" s="3"/>
      <c r="N1662" s="26">
        <v>0</v>
      </c>
      <c r="O1662" s="26">
        <v>0</v>
      </c>
      <c r="P1662" s="26">
        <v>0</v>
      </c>
      <c r="Q1662" s="26">
        <v>0</v>
      </c>
      <c r="R1662" s="58" t="s">
        <v>545</v>
      </c>
      <c r="S1662" s="26">
        <v>1</v>
      </c>
      <c r="T1662" s="26">
        <v>0</v>
      </c>
      <c r="U1662" s="26">
        <f ca="1">IFERROR(VLOOKUP(G1662,模型表!$C:$T,18,FALSE),0)</f>
        <v>0</v>
      </c>
      <c r="V1662" s="26">
        <f>IFERROR(VLOOKUP(G1662,模型表!$C:$J,8,FALSE),0)</f>
        <v>0</v>
      </c>
      <c r="W1662" s="26" t="s">
        <v>1081</v>
      </c>
      <c r="X1662" s="26" t="s">
        <v>1097</v>
      </c>
      <c r="AC1662" s="26" t="str">
        <f ca="1">IFERROR(IFERROR(VLOOKUP($V1662,索引表!$L$7:$O$13,2,FALSE)*VLOOKUP(VLOOKUP($G1662,索引表!$R:$U,4,FALSE),索引表!$I$18:$L$30,2,FALSE)*VLOOKUP($U1662,索引表!E:F,2,FALSE),IF($U1662="小怪",0.738,"")),0)</f>
        <v/>
      </c>
      <c r="AD1662" s="26" t="str">
        <f ca="1">IFERROR(IFERROR(VLOOKUP($V1662,索引表!$L$7:$O$13,3,FALSE)*VLOOKUP(VLOOKUP($G1662,索引表!$R:$U,4,FALSE),索引表!$I$18:$L$30,3,FALSE)*VLOOKUP($U1662,索引表!G:H,2,FALSE)*0.3,IF($U1662="小怪",0.2,"")),0)</f>
        <v/>
      </c>
      <c r="AE1662" s="3" t="str">
        <f ca="1">IF(V1662="N08",索引表!$D$12,IFERROR(VLOOKUP(AM1662,索引表!$I$3:$J$5,2,FALSE)*VLOOKUP(AN1662,索引表!$L$7:$O$13,4,FALSE)*VLOOKUP(VLOOKUP(Y1662,索引表!$R:$U,4,FALSE),索引表!$I$18:$L$30,4,FALSE),IF(AN1662="小怪",1*3.45*0.9*0.9,"")))</f>
        <v/>
      </c>
    </row>
    <row r="1663" spans="1:31" x14ac:dyDescent="0.2">
      <c r="A1663" s="3" t="s">
        <v>1457</v>
      </c>
      <c r="B1663" s="3" t="str">
        <f t="shared" si="41"/>
        <v>P47</v>
      </c>
      <c r="C1663" s="3" t="s">
        <v>532</v>
      </c>
      <c r="D1663" s="3" t="s">
        <v>538</v>
      </c>
      <c r="E1663" t="str">
        <f t="shared" si="40"/>
        <v>M22P47U01N06</v>
      </c>
      <c r="F1663" s="26">
        <f ca="1">IFERROR(VLOOKUP(G1663,模型表!C:U,19,0),0)</f>
        <v>0</v>
      </c>
      <c r="H1663" s="26" t="str">
        <f ca="1">IFERROR(IF($F1663=0,"",(VLOOKUP(RIGHT(A1663,2)+0,难度表!B:F,3,FALSE)*K1663+N1663)),0)</f>
        <v/>
      </c>
      <c r="I1663" s="26" t="str">
        <f ca="1">IFERROR(IF($F1663=0,"",(VLOOKUP(RIGHT(B1663,2)+0,难度表!B:F,4,FALSE)*L1663+O1663)),0)</f>
        <v/>
      </c>
      <c r="J1663" s="26" t="str">
        <f ca="1">IFERROR(IF($F1663=0,"",(VLOOKUP(RIGHT(B1663,2)+0,难度表!B:F,5,FALSE)*M1663+P1663)),0)</f>
        <v/>
      </c>
      <c r="L1663" s="26" t="s">
        <v>1081</v>
      </c>
      <c r="M1663" s="3"/>
      <c r="N1663" s="26">
        <v>0</v>
      </c>
      <c r="O1663" s="26">
        <v>0</v>
      </c>
      <c r="P1663" s="26">
        <v>0</v>
      </c>
      <c r="Q1663" s="26">
        <v>0</v>
      </c>
      <c r="R1663" s="58" t="s">
        <v>545</v>
      </c>
      <c r="S1663" s="26">
        <v>1</v>
      </c>
      <c r="T1663" s="26">
        <v>0</v>
      </c>
      <c r="U1663" s="26">
        <f ca="1">IFERROR(VLOOKUP(G1663,模型表!$C:$T,18,FALSE),0)</f>
        <v>0</v>
      </c>
      <c r="V1663" s="26">
        <f>IFERROR(VLOOKUP(G1663,模型表!$C:$J,8,FALSE),0)</f>
        <v>0</v>
      </c>
      <c r="W1663" s="26" t="s">
        <v>1081</v>
      </c>
      <c r="X1663" s="26" t="s">
        <v>1097</v>
      </c>
      <c r="AC1663" s="26" t="str">
        <f ca="1">IFERROR(IFERROR(VLOOKUP($V1663,索引表!$L$7:$O$13,2,FALSE)*VLOOKUP(VLOOKUP($G1663,索引表!$R:$U,4,FALSE),索引表!$I$18:$L$30,2,FALSE)*VLOOKUP($U1663,索引表!E:F,2,FALSE),IF($U1663="小怪",0.738,"")),0)</f>
        <v/>
      </c>
      <c r="AD1663" s="26" t="str">
        <f ca="1">IFERROR(IFERROR(VLOOKUP($V1663,索引表!$L$7:$O$13,3,FALSE)*VLOOKUP(VLOOKUP($G1663,索引表!$R:$U,4,FALSE),索引表!$I$18:$L$30,3,FALSE)*VLOOKUP($U1663,索引表!G:H,2,FALSE)*0.3,IF($U1663="小怪",0.2,"")),0)</f>
        <v/>
      </c>
      <c r="AE1663" s="3" t="str">
        <f ca="1">IF(V1663="N08",索引表!$D$12,IFERROR(VLOOKUP(AM1663,索引表!$I$3:$J$5,2,FALSE)*VLOOKUP(AN1663,索引表!$L$7:$O$13,4,FALSE)*VLOOKUP(VLOOKUP(Y1663,索引表!$R:$U,4,FALSE),索引表!$I$18:$L$30,4,FALSE),IF(AN1663="小怪",1*3.45*0.9*0.9,"")))</f>
        <v/>
      </c>
    </row>
    <row r="1664" spans="1:31" x14ac:dyDescent="0.2">
      <c r="A1664" s="3" t="s">
        <v>1457</v>
      </c>
      <c r="B1664" s="3" t="str">
        <f t="shared" si="41"/>
        <v>P47</v>
      </c>
      <c r="C1664" s="3" t="s">
        <v>532</v>
      </c>
      <c r="D1664" s="3" t="s">
        <v>542</v>
      </c>
      <c r="E1664" t="str">
        <f t="shared" si="40"/>
        <v>M22P47U01N07</v>
      </c>
      <c r="F1664" s="26">
        <f ca="1">IFERROR(VLOOKUP(G1664,模型表!C:U,19,0),0)</f>
        <v>0</v>
      </c>
      <c r="H1664" s="26" t="str">
        <f ca="1">IFERROR(IF($F1664=0,"",(VLOOKUP(RIGHT(A1664,2)+0,难度表!B:F,3,FALSE)*K1664+N1664)),0)</f>
        <v/>
      </c>
      <c r="I1664" s="26" t="str">
        <f ca="1">IFERROR(IF($F1664=0,"",(VLOOKUP(RIGHT(B1664,2)+0,难度表!B:F,4,FALSE)*L1664+O1664)),0)</f>
        <v/>
      </c>
      <c r="J1664" s="26" t="str">
        <f ca="1">IFERROR(IF($F1664=0,"",(VLOOKUP(RIGHT(B1664,2)+0,难度表!B:F,5,FALSE)*M1664+P1664)),0)</f>
        <v/>
      </c>
      <c r="L1664" s="26" t="s">
        <v>1081</v>
      </c>
      <c r="M1664" s="3"/>
      <c r="N1664" s="26">
        <v>0</v>
      </c>
      <c r="O1664" s="26">
        <v>0</v>
      </c>
      <c r="P1664" s="26">
        <v>0</v>
      </c>
      <c r="Q1664" s="26">
        <v>0</v>
      </c>
      <c r="R1664" s="58" t="s">
        <v>545</v>
      </c>
      <c r="S1664" s="26">
        <v>1</v>
      </c>
      <c r="T1664" s="26">
        <v>0</v>
      </c>
      <c r="U1664" s="26">
        <f ca="1">IFERROR(VLOOKUP(G1664,模型表!$C:$T,18,FALSE),0)</f>
        <v>0</v>
      </c>
      <c r="V1664" s="26">
        <f>IFERROR(VLOOKUP(G1664,模型表!$C:$J,8,FALSE),0)</f>
        <v>0</v>
      </c>
      <c r="W1664" s="26" t="s">
        <v>1081</v>
      </c>
      <c r="X1664" s="26" t="s">
        <v>1097</v>
      </c>
      <c r="AC1664" s="26" t="str">
        <f ca="1">IFERROR(IFERROR(VLOOKUP($V1664,索引表!$L$7:$O$13,2,FALSE)*VLOOKUP(VLOOKUP($G1664,索引表!$R:$U,4,FALSE),索引表!$I$18:$L$30,2,FALSE)*VLOOKUP($U1664,索引表!E:F,2,FALSE),IF($U1664="小怪",0.738,"")),0)</f>
        <v/>
      </c>
      <c r="AD1664" s="26" t="str">
        <f ca="1">IFERROR(IFERROR(VLOOKUP($V1664,索引表!$L$7:$O$13,3,FALSE)*VLOOKUP(VLOOKUP($G1664,索引表!$R:$U,4,FALSE),索引表!$I$18:$L$30,3,FALSE)*VLOOKUP($U1664,索引表!G:H,2,FALSE)*0.3,IF($U1664="小怪",0.2,"")),0)</f>
        <v/>
      </c>
      <c r="AE1664" s="3" t="str">
        <f ca="1">IF(V1664="N08",索引表!$D$12,IFERROR(VLOOKUP(AM1664,索引表!$I$3:$J$5,2,FALSE)*VLOOKUP(AN1664,索引表!$L$7:$O$13,4,FALSE)*VLOOKUP(VLOOKUP(Y1664,索引表!$R:$U,4,FALSE),索引表!$I$18:$L$30,4,FALSE),IF(AN1664="小怪",1*3.45*0.9*0.9,"")))</f>
        <v/>
      </c>
    </row>
    <row r="1665" spans="1:31" x14ac:dyDescent="0.2">
      <c r="A1665" s="3" t="s">
        <v>1457</v>
      </c>
      <c r="B1665" s="3" t="str">
        <f t="shared" si="41"/>
        <v>P47</v>
      </c>
      <c r="C1665" s="3" t="s">
        <v>532</v>
      </c>
      <c r="D1665" s="3" t="s">
        <v>543</v>
      </c>
      <c r="E1665" t="str">
        <f t="shared" si="40"/>
        <v>M22P47U01N08</v>
      </c>
      <c r="F1665" s="26">
        <f ca="1">IFERROR(VLOOKUP(G1665,模型表!C:U,19,0),0)</f>
        <v>0</v>
      </c>
      <c r="H1665" s="26" t="str">
        <f ca="1">IFERROR(IF($F1665=0,"",(VLOOKUP(RIGHT(A1665,2)+0,难度表!B:F,3,FALSE)*K1665+N1665)),0)</f>
        <v/>
      </c>
      <c r="I1665" s="26" t="str">
        <f ca="1">IFERROR(IF($F1665=0,"",(VLOOKUP(RIGHT(B1665,2)+0,难度表!B:F,4,FALSE)*L1665+O1665)),0)</f>
        <v/>
      </c>
      <c r="J1665" s="26" t="str">
        <f ca="1">IFERROR(IF($F1665=0,"",(VLOOKUP(RIGHT(B1665,2)+0,难度表!B:F,5,FALSE)*M1665+P1665)),0)</f>
        <v/>
      </c>
      <c r="L1665" s="26" t="s">
        <v>1081</v>
      </c>
      <c r="M1665" s="3"/>
      <c r="N1665" s="26">
        <v>0</v>
      </c>
      <c r="O1665" s="26">
        <v>0</v>
      </c>
      <c r="P1665" s="26">
        <v>0</v>
      </c>
      <c r="Q1665" s="26">
        <v>0</v>
      </c>
      <c r="R1665" s="59" t="s">
        <v>845</v>
      </c>
      <c r="S1665" s="26">
        <v>1</v>
      </c>
      <c r="T1665" s="26">
        <v>0</v>
      </c>
      <c r="U1665" s="26">
        <f ca="1">IFERROR(VLOOKUP(G1665,模型表!$C:$T,18,FALSE),0)</f>
        <v>0</v>
      </c>
      <c r="V1665" s="26">
        <f>IFERROR(VLOOKUP(G1665,模型表!$C:$J,8,FALSE),0)</f>
        <v>0</v>
      </c>
      <c r="W1665" s="26" t="s">
        <v>1081</v>
      </c>
      <c r="X1665" s="26" t="s">
        <v>1097</v>
      </c>
      <c r="AC1665" s="26" t="str">
        <f ca="1">IFERROR(IFERROR(VLOOKUP($V1665,索引表!$L$7:$O$13,2,FALSE)*VLOOKUP(VLOOKUP($G1665,索引表!$R:$U,4,FALSE),索引表!$I$18:$L$30,2,FALSE)*VLOOKUP($U1665,索引表!E:F,2,FALSE),IF($U1665="小怪",0.738,"")),0)</f>
        <v/>
      </c>
      <c r="AD1665" s="26" t="str">
        <f ca="1">IFERROR(IFERROR(VLOOKUP($V1665,索引表!$L$7:$O$13,3,FALSE)*VLOOKUP(VLOOKUP($G1665,索引表!$R:$U,4,FALSE),索引表!$I$18:$L$30,3,FALSE)*VLOOKUP($U1665,索引表!G:H,2,FALSE)*0.3,IF($U1665="小怪",0.2,"")),0)</f>
        <v/>
      </c>
      <c r="AE1665" s="3"/>
    </row>
    <row r="1666" spans="1:31" x14ac:dyDescent="0.2">
      <c r="A1666" s="3" t="s">
        <v>1457</v>
      </c>
      <c r="B1666" s="3" t="str">
        <f t="shared" si="41"/>
        <v>P47</v>
      </c>
      <c r="C1666" s="3" t="s">
        <v>532</v>
      </c>
      <c r="D1666" s="3" t="s">
        <v>544</v>
      </c>
      <c r="E1666" t="str">
        <f t="shared" ref="E1666:E1729" si="44">A1666&amp;B1666&amp;C1666&amp;D1666</f>
        <v>M22P47U01N09</v>
      </c>
      <c r="F1666" s="26">
        <f ca="1">IFERROR(VLOOKUP(G1666,模型表!C:U,19,0),0)</f>
        <v>0</v>
      </c>
      <c r="H1666" s="26" t="str">
        <f ca="1">IFERROR(IF($F1666=0,"",(VLOOKUP(RIGHT(A1666,2)+0,难度表!B:F,3,FALSE)*K1666+N1666)),0)</f>
        <v/>
      </c>
      <c r="I1666" s="26" t="str">
        <f ca="1">IFERROR(IF($F1666=0,"",(VLOOKUP(RIGHT(B1666,2)+0,难度表!B:F,4,FALSE)*L1666+O1666)),0)</f>
        <v/>
      </c>
      <c r="J1666" s="26" t="str">
        <f ca="1">IFERROR(IF($F1666=0,"",(VLOOKUP(RIGHT(B1666,2)+0,难度表!B:F,5,FALSE)*M1666+P1666)),0)</f>
        <v/>
      </c>
      <c r="L1666" s="26" t="s">
        <v>1081</v>
      </c>
      <c r="M1666" s="3"/>
      <c r="N1666" s="26">
        <v>0</v>
      </c>
      <c r="O1666" s="26">
        <v>0</v>
      </c>
      <c r="P1666" s="26">
        <v>0</v>
      </c>
      <c r="Q1666" s="26">
        <v>0</v>
      </c>
      <c r="R1666" s="58" t="s">
        <v>545</v>
      </c>
      <c r="S1666" s="26">
        <v>1</v>
      </c>
      <c r="T1666" s="26">
        <v>0</v>
      </c>
      <c r="U1666" s="26">
        <f ca="1">IFERROR(VLOOKUP(G1666,模型表!$C:$T,18,FALSE),0)</f>
        <v>0</v>
      </c>
      <c r="V1666" s="26">
        <f>IFERROR(VLOOKUP(G1666,模型表!$C:$J,8,FALSE),0)</f>
        <v>0</v>
      </c>
      <c r="W1666" s="26" t="s">
        <v>1081</v>
      </c>
      <c r="X1666" s="26" t="s">
        <v>1097</v>
      </c>
      <c r="AC1666" s="26" t="str">
        <f ca="1">IFERROR(IFERROR(VLOOKUP($V1666,索引表!$L$7:$O$13,2,FALSE)*VLOOKUP(VLOOKUP($G1666,索引表!$R:$U,4,FALSE),索引表!$I$18:$L$30,2,FALSE)*VLOOKUP($U1666,索引表!E:F,2,FALSE),IF($U1666="小怪",0.738,"")),0)</f>
        <v/>
      </c>
      <c r="AD1666" s="26" t="str">
        <f ca="1">IFERROR(IFERROR(VLOOKUP($V1666,索引表!$L$7:$O$13,3,FALSE)*VLOOKUP(VLOOKUP($G1666,索引表!$R:$U,4,FALSE),索引表!$I$18:$L$30,3,FALSE)*VLOOKUP($U1666,索引表!G:H,2,FALSE)*0.3,IF($U1666="小怪",0.2,"")),0)</f>
        <v/>
      </c>
      <c r="AE1666" s="3" t="str">
        <f ca="1">IF(V1666="N08",索引表!$D$12,IFERROR(VLOOKUP(AM1666,索引表!$I$3:$J$5,2,FALSE)*VLOOKUP(AN1666,索引表!$L$7:$O$13,4,FALSE)*VLOOKUP(VLOOKUP(Y1666,索引表!$R:$U,4,FALSE),索引表!$I$18:$L$30,4,FALSE),IF(AN1666="小怪",1*3.45*0.9*0.9,"")))</f>
        <v/>
      </c>
    </row>
    <row r="1667" spans="1:31" x14ac:dyDescent="0.2">
      <c r="A1667" s="3" t="s">
        <v>1457</v>
      </c>
      <c r="B1667" s="3" t="str">
        <f t="shared" ref="B1667:B1730" si="45">"P"&amp;IF(INT((ROW()+34)/36)&gt;=10,INT((ROW()+34)/36),"0"&amp;INT((ROW()+34)/36))</f>
        <v>P47</v>
      </c>
      <c r="C1667" s="3" t="s">
        <v>539</v>
      </c>
      <c r="D1667" s="3" t="s">
        <v>533</v>
      </c>
      <c r="E1667" t="str">
        <f t="shared" si="44"/>
        <v>M22P47U02N01</v>
      </c>
      <c r="F1667" s="26">
        <f ca="1">IFERROR(VLOOKUP(G1667,模型表!C:U,19,0),0)</f>
        <v>0</v>
      </c>
      <c r="H1667" s="26" t="str">
        <f ca="1">IFERROR(IF($F1667=0,"",(VLOOKUP(RIGHT(A1667,2)+0,难度表!B:F,3,FALSE)*K1667+N1667)),0)</f>
        <v/>
      </c>
      <c r="I1667" s="26" t="str">
        <f ca="1">IFERROR(IF($F1667=0,"",(VLOOKUP(RIGHT(B1667,2)+0,难度表!B:F,4,FALSE)*L1667+O1667)),0)</f>
        <v/>
      </c>
      <c r="J1667" s="26" t="str">
        <f ca="1">IFERROR(IF($F1667=0,"",(VLOOKUP(RIGHT(B1667,2)+0,难度表!B:F,5,FALSE)*M1667+P1667)),0)</f>
        <v/>
      </c>
      <c r="L1667" s="26" t="s">
        <v>1081</v>
      </c>
      <c r="M1667" s="3"/>
      <c r="N1667" s="26">
        <v>0</v>
      </c>
      <c r="O1667" s="26">
        <v>0</v>
      </c>
      <c r="P1667" s="26">
        <v>0</v>
      </c>
      <c r="Q1667" s="26">
        <v>0</v>
      </c>
      <c r="R1667" s="58" t="s">
        <v>545</v>
      </c>
      <c r="S1667" s="26">
        <v>1</v>
      </c>
      <c r="T1667" s="26">
        <v>0</v>
      </c>
      <c r="U1667" s="26">
        <f ca="1">IFERROR(VLOOKUP(G1667,模型表!$C:$T,18,FALSE),0)</f>
        <v>0</v>
      </c>
      <c r="V1667" s="26">
        <f>IFERROR(VLOOKUP(G1667,模型表!$C:$J,8,FALSE),0)</f>
        <v>0</v>
      </c>
      <c r="W1667" s="26" t="s">
        <v>1081</v>
      </c>
      <c r="X1667" s="26" t="s">
        <v>1097</v>
      </c>
      <c r="AC1667" s="26" t="str">
        <f ca="1">IFERROR(IFERROR(VLOOKUP($V1667,索引表!$L$7:$O$13,2,FALSE)*VLOOKUP(VLOOKUP($G1667,索引表!$R:$U,4,FALSE),索引表!$I$18:$L$30,2,FALSE)*VLOOKUP($U1667,索引表!E:F,2,FALSE),IF($U1667="小怪",0.738,"")),0)</f>
        <v/>
      </c>
      <c r="AD1667" s="26" t="str">
        <f ca="1">IFERROR(IFERROR(VLOOKUP($V1667,索引表!$L$7:$O$13,3,FALSE)*VLOOKUP(VLOOKUP($G1667,索引表!$R:$U,4,FALSE),索引表!$I$18:$L$30,3,FALSE)*VLOOKUP($U1667,索引表!G:H,2,FALSE)*0.3,IF($U1667="小怪",0.2,"")),0)</f>
        <v/>
      </c>
      <c r="AE1667" s="3" t="str">
        <f ca="1">IF(V1667="N08",索引表!$D$12,IFERROR(VLOOKUP(AM1667,索引表!$I$3:$J$5,2,FALSE)*VLOOKUP(AN1667,索引表!$L$7:$O$13,4,FALSE)*VLOOKUP(VLOOKUP(Y1667,索引表!$R:$U,4,FALSE),索引表!$I$18:$L$30,4,FALSE),IF(AN1667="小怪",1*3.45*0.9*0.9,"")))</f>
        <v/>
      </c>
    </row>
    <row r="1668" spans="1:31" x14ac:dyDescent="0.2">
      <c r="A1668" s="3" t="s">
        <v>1457</v>
      </c>
      <c r="B1668" s="3" t="str">
        <f t="shared" si="45"/>
        <v>P47</v>
      </c>
      <c r="C1668" s="3" t="s">
        <v>539</v>
      </c>
      <c r="D1668" s="3" t="s">
        <v>534</v>
      </c>
      <c r="E1668" t="str">
        <f t="shared" si="44"/>
        <v>M22P47U02N02</v>
      </c>
      <c r="F1668" s="26">
        <f ca="1">IFERROR(VLOOKUP(G1668,模型表!C:U,19,0),0)</f>
        <v>0</v>
      </c>
      <c r="H1668" s="26" t="str">
        <f ca="1">IFERROR(IF($F1668=0,"",(VLOOKUP(RIGHT(A1668,2)+0,难度表!B:F,3,FALSE)*K1668+N1668)),0)</f>
        <v/>
      </c>
      <c r="I1668" s="26" t="str">
        <f ca="1">IFERROR(IF($F1668=0,"",(VLOOKUP(RIGHT(B1668,2)+0,难度表!B:F,4,FALSE)*L1668+O1668)),0)</f>
        <v/>
      </c>
      <c r="J1668" s="26" t="str">
        <f ca="1">IFERROR(IF($F1668=0,"",(VLOOKUP(RIGHT(B1668,2)+0,难度表!B:F,5,FALSE)*M1668+P1668)),0)</f>
        <v/>
      </c>
      <c r="L1668" s="26" t="s">
        <v>1081</v>
      </c>
      <c r="M1668" s="3"/>
      <c r="N1668" s="26">
        <v>0</v>
      </c>
      <c r="O1668" s="26">
        <v>0</v>
      </c>
      <c r="P1668" s="26">
        <v>0</v>
      </c>
      <c r="Q1668" s="26">
        <v>0</v>
      </c>
      <c r="R1668" s="58" t="s">
        <v>545</v>
      </c>
      <c r="S1668" s="26">
        <v>1</v>
      </c>
      <c r="T1668" s="26">
        <v>0</v>
      </c>
      <c r="U1668" s="26">
        <f ca="1">IFERROR(VLOOKUP(G1668,模型表!$C:$T,18,FALSE),0)</f>
        <v>0</v>
      </c>
      <c r="V1668" s="26">
        <f>IFERROR(VLOOKUP(G1668,模型表!$C:$J,8,FALSE),0)</f>
        <v>0</v>
      </c>
      <c r="W1668" s="26" t="s">
        <v>1081</v>
      </c>
      <c r="X1668" s="26" t="s">
        <v>1097</v>
      </c>
      <c r="AC1668" s="26" t="str">
        <f ca="1">IFERROR(IFERROR(VLOOKUP($V1668,索引表!$L$7:$O$13,2,FALSE)*VLOOKUP(VLOOKUP($G1668,索引表!$R:$U,4,FALSE),索引表!$I$18:$L$30,2,FALSE)*VLOOKUP($U1668,索引表!E:F,2,FALSE),IF($U1668="小怪",0.738,"")),0)</f>
        <v/>
      </c>
      <c r="AD1668" s="26" t="str">
        <f ca="1">IFERROR(IFERROR(VLOOKUP($V1668,索引表!$L$7:$O$13,3,FALSE)*VLOOKUP(VLOOKUP($G1668,索引表!$R:$U,4,FALSE),索引表!$I$18:$L$30,3,FALSE)*VLOOKUP($U1668,索引表!G:H,2,FALSE)*0.3,IF($U1668="小怪",0.2,"")),0)</f>
        <v/>
      </c>
      <c r="AE1668" s="3" t="str">
        <f ca="1">IF(V1668="N08",索引表!$D$12,IFERROR(VLOOKUP(AM1668,索引表!$I$3:$J$5,2,FALSE)*VLOOKUP(AN1668,索引表!$L$7:$O$13,4,FALSE)*VLOOKUP(VLOOKUP(Y1668,索引表!$R:$U,4,FALSE),索引表!$I$18:$L$30,4,FALSE),IF(AN1668="小怪",1*3.45*0.9*0.9,"")))</f>
        <v/>
      </c>
    </row>
    <row r="1669" spans="1:31" x14ac:dyDescent="0.2">
      <c r="A1669" s="3" t="s">
        <v>1457</v>
      </c>
      <c r="B1669" s="3" t="str">
        <f t="shared" si="45"/>
        <v>P47</v>
      </c>
      <c r="C1669" s="3" t="s">
        <v>539</v>
      </c>
      <c r="D1669" s="3" t="s">
        <v>535</v>
      </c>
      <c r="E1669" t="str">
        <f t="shared" si="44"/>
        <v>M22P47U02N03</v>
      </c>
      <c r="F1669" s="26">
        <f ca="1">IFERROR(VLOOKUP(G1669,模型表!C:U,19,0),0)</f>
        <v>0</v>
      </c>
      <c r="H1669" s="26" t="str">
        <f ca="1">IFERROR(IF($F1669=0,"",(VLOOKUP(RIGHT(A1669,2)+0,难度表!B:F,3,FALSE)*K1669+N1669)),0)</f>
        <v/>
      </c>
      <c r="I1669" s="26" t="str">
        <f ca="1">IFERROR(IF($F1669=0,"",(VLOOKUP(RIGHT(B1669,2)+0,难度表!B:F,4,FALSE)*L1669+O1669)),0)</f>
        <v/>
      </c>
      <c r="J1669" s="26" t="str">
        <f ca="1">IFERROR(IF($F1669=0,"",(VLOOKUP(RIGHT(B1669,2)+0,难度表!B:F,5,FALSE)*M1669+P1669)),0)</f>
        <v/>
      </c>
      <c r="L1669" s="26" t="s">
        <v>1081</v>
      </c>
      <c r="M1669" s="3"/>
      <c r="N1669" s="26">
        <v>0</v>
      </c>
      <c r="O1669" s="26">
        <v>0</v>
      </c>
      <c r="P1669" s="26">
        <v>0</v>
      </c>
      <c r="Q1669" s="26">
        <v>0</v>
      </c>
      <c r="R1669" s="58" t="s">
        <v>545</v>
      </c>
      <c r="S1669" s="26">
        <v>1</v>
      </c>
      <c r="T1669" s="26">
        <v>0</v>
      </c>
      <c r="U1669" s="26">
        <f ca="1">IFERROR(VLOOKUP(G1669,模型表!$C:$T,18,FALSE),0)</f>
        <v>0</v>
      </c>
      <c r="V1669" s="26">
        <f>IFERROR(VLOOKUP(G1669,模型表!$C:$J,8,FALSE),0)</f>
        <v>0</v>
      </c>
      <c r="W1669" s="26" t="s">
        <v>1081</v>
      </c>
      <c r="X1669" s="26" t="s">
        <v>1097</v>
      </c>
      <c r="AC1669" s="26" t="str">
        <f ca="1">IFERROR(IFERROR(VLOOKUP($V1669,索引表!$L$7:$O$13,2,FALSE)*VLOOKUP(VLOOKUP($G1669,索引表!$R:$U,4,FALSE),索引表!$I$18:$L$30,2,FALSE)*VLOOKUP($U1669,索引表!E:F,2,FALSE),IF($U1669="小怪",0.738,"")),0)</f>
        <v/>
      </c>
      <c r="AD1669" s="26" t="str">
        <f ca="1">IFERROR(IFERROR(VLOOKUP($V1669,索引表!$L$7:$O$13,3,FALSE)*VLOOKUP(VLOOKUP($G1669,索引表!$R:$U,4,FALSE),索引表!$I$18:$L$30,3,FALSE)*VLOOKUP($U1669,索引表!G:H,2,FALSE)*0.3,IF($U1669="小怪",0.2,"")),0)</f>
        <v/>
      </c>
      <c r="AE1669" s="3" t="str">
        <f ca="1">IF(V1669="N08",索引表!$D$12,IFERROR(VLOOKUP(AM1669,索引表!$I$3:$J$5,2,FALSE)*VLOOKUP(AN1669,索引表!$L$7:$O$13,4,FALSE)*VLOOKUP(VLOOKUP(Y1669,索引表!$R:$U,4,FALSE),索引表!$I$18:$L$30,4,FALSE),IF(AN1669="小怪",1*3.45*0.9*0.9,"")))</f>
        <v/>
      </c>
    </row>
    <row r="1670" spans="1:31" x14ac:dyDescent="0.2">
      <c r="A1670" s="3" t="s">
        <v>1457</v>
      </c>
      <c r="B1670" s="3" t="str">
        <f t="shared" si="45"/>
        <v>P47</v>
      </c>
      <c r="C1670" s="3" t="s">
        <v>539</v>
      </c>
      <c r="D1670" s="3" t="s">
        <v>536</v>
      </c>
      <c r="E1670" t="str">
        <f t="shared" si="44"/>
        <v>M22P47U02N04</v>
      </c>
      <c r="F1670" s="26">
        <f ca="1">IFERROR(VLOOKUP(G1670,模型表!C:U,19,0),0)</f>
        <v>0</v>
      </c>
      <c r="H1670" s="26" t="str">
        <f ca="1">IFERROR(IF($F1670=0,"",(VLOOKUP(RIGHT(A1670,2)+0,难度表!B:F,3,FALSE)*K1670+N1670)),0)</f>
        <v/>
      </c>
      <c r="I1670" s="26" t="str">
        <f ca="1">IFERROR(IF($F1670=0,"",(VLOOKUP(RIGHT(B1670,2)+0,难度表!B:F,4,FALSE)*L1670+O1670)),0)</f>
        <v/>
      </c>
      <c r="J1670" s="26" t="str">
        <f ca="1">IFERROR(IF($F1670=0,"",(VLOOKUP(RIGHT(B1670,2)+0,难度表!B:F,5,FALSE)*M1670+P1670)),0)</f>
        <v/>
      </c>
      <c r="L1670" s="26" t="s">
        <v>1081</v>
      </c>
      <c r="M1670" s="3"/>
      <c r="N1670" s="26">
        <v>0</v>
      </c>
      <c r="O1670" s="26">
        <v>0</v>
      </c>
      <c r="P1670" s="26">
        <v>0</v>
      </c>
      <c r="Q1670" s="26">
        <v>0</v>
      </c>
      <c r="R1670" s="58" t="s">
        <v>545</v>
      </c>
      <c r="S1670" s="26">
        <v>1</v>
      </c>
      <c r="T1670" s="26">
        <v>0</v>
      </c>
      <c r="U1670" s="26">
        <f ca="1">IFERROR(VLOOKUP(G1670,模型表!$C:$T,18,FALSE),0)</f>
        <v>0</v>
      </c>
      <c r="V1670" s="26">
        <f>IFERROR(VLOOKUP(G1670,模型表!$C:$J,8,FALSE),0)</f>
        <v>0</v>
      </c>
      <c r="W1670" s="26" t="s">
        <v>1081</v>
      </c>
      <c r="X1670" s="26" t="s">
        <v>1097</v>
      </c>
      <c r="AC1670" s="26" t="str">
        <f ca="1">IFERROR(IFERROR(VLOOKUP($V1670,索引表!$L$7:$O$13,2,FALSE)*VLOOKUP(VLOOKUP($G1670,索引表!$R:$U,4,FALSE),索引表!$I$18:$L$30,2,FALSE)*VLOOKUP($U1670,索引表!E:F,2,FALSE),IF($U1670="小怪",0.738,"")),0)</f>
        <v/>
      </c>
      <c r="AD1670" s="26" t="str">
        <f ca="1">IFERROR(IFERROR(VLOOKUP($V1670,索引表!$L$7:$O$13,3,FALSE)*VLOOKUP(VLOOKUP($G1670,索引表!$R:$U,4,FALSE),索引表!$I$18:$L$30,3,FALSE)*VLOOKUP($U1670,索引表!G:H,2,FALSE)*0.3,IF($U1670="小怪",0.2,"")),0)</f>
        <v/>
      </c>
      <c r="AE1670" s="3" t="str">
        <f ca="1">IF(V1670="N08",索引表!$D$12,IFERROR(VLOOKUP(AM1670,索引表!$I$3:$J$5,2,FALSE)*VLOOKUP(AN1670,索引表!$L$7:$O$13,4,FALSE)*VLOOKUP(VLOOKUP(Y1670,索引表!$R:$U,4,FALSE),索引表!$I$18:$L$30,4,FALSE),IF(AN1670="小怪",1*3.45*0.9*0.9,"")))</f>
        <v/>
      </c>
    </row>
    <row r="1671" spans="1:31" x14ac:dyDescent="0.2">
      <c r="A1671" s="3" t="s">
        <v>1457</v>
      </c>
      <c r="B1671" s="3" t="str">
        <f t="shared" si="45"/>
        <v>P47</v>
      </c>
      <c r="C1671" s="3" t="s">
        <v>539</v>
      </c>
      <c r="D1671" s="3" t="s">
        <v>537</v>
      </c>
      <c r="E1671" t="str">
        <f t="shared" si="44"/>
        <v>M22P47U02N05</v>
      </c>
      <c r="F1671" s="26">
        <f ca="1">IFERROR(VLOOKUP(G1671,模型表!C:U,19,0),0)</f>
        <v>0</v>
      </c>
      <c r="H1671" s="26" t="str">
        <f ca="1">IFERROR(IF($F1671=0,"",(VLOOKUP(RIGHT(A1671,2)+0,难度表!B:F,3,FALSE)*K1671+N1671)),0)</f>
        <v/>
      </c>
      <c r="I1671" s="26" t="str">
        <f ca="1">IFERROR(IF($F1671=0,"",(VLOOKUP(RIGHT(B1671,2)+0,难度表!B:F,4,FALSE)*L1671+O1671)),0)</f>
        <v/>
      </c>
      <c r="J1671" s="26" t="str">
        <f ca="1">IFERROR(IF($F1671=0,"",(VLOOKUP(RIGHT(B1671,2)+0,难度表!B:F,5,FALSE)*M1671+P1671)),0)</f>
        <v/>
      </c>
      <c r="L1671" s="26" t="s">
        <v>1081</v>
      </c>
      <c r="M1671" s="3"/>
      <c r="N1671" s="26">
        <v>0</v>
      </c>
      <c r="O1671" s="26">
        <v>0</v>
      </c>
      <c r="P1671" s="26">
        <v>0</v>
      </c>
      <c r="Q1671" s="26">
        <v>0</v>
      </c>
      <c r="R1671" s="58" t="s">
        <v>545</v>
      </c>
      <c r="S1671" s="26">
        <v>1</v>
      </c>
      <c r="T1671" s="26">
        <v>0</v>
      </c>
      <c r="U1671" s="26">
        <f ca="1">IFERROR(VLOOKUP(G1671,模型表!$C:$T,18,FALSE),0)</f>
        <v>0</v>
      </c>
      <c r="V1671" s="26">
        <f>IFERROR(VLOOKUP(G1671,模型表!$C:$J,8,FALSE),0)</f>
        <v>0</v>
      </c>
      <c r="W1671" s="26" t="s">
        <v>1081</v>
      </c>
      <c r="X1671" s="26" t="s">
        <v>1097</v>
      </c>
      <c r="AC1671" s="26" t="str">
        <f ca="1">IFERROR(IFERROR(VLOOKUP($V1671,索引表!$L$7:$O$13,2,FALSE)*VLOOKUP(VLOOKUP($G1671,索引表!$R:$U,4,FALSE),索引表!$I$18:$L$30,2,FALSE)*VLOOKUP($U1671,索引表!E:F,2,FALSE),IF($U1671="小怪",0.738,"")),0)</f>
        <v/>
      </c>
      <c r="AD1671" s="26" t="str">
        <f ca="1">IFERROR(IFERROR(VLOOKUP($V1671,索引表!$L$7:$O$13,3,FALSE)*VLOOKUP(VLOOKUP($G1671,索引表!$R:$U,4,FALSE),索引表!$I$18:$L$30,3,FALSE)*VLOOKUP($U1671,索引表!G:H,2,FALSE)*0.3,IF($U1671="小怪",0.2,"")),0)</f>
        <v/>
      </c>
      <c r="AE1671" s="3" t="str">
        <f ca="1">IF(V1671="N08",索引表!$D$12,IFERROR(VLOOKUP(AM1671,索引表!$I$3:$J$5,2,FALSE)*VLOOKUP(AN1671,索引表!$L$7:$O$13,4,FALSE)*VLOOKUP(VLOOKUP(Y1671,索引表!$R:$U,4,FALSE),索引表!$I$18:$L$30,4,FALSE),IF(AN1671="小怪",1*3.45*0.9*0.9,"")))</f>
        <v/>
      </c>
    </row>
    <row r="1672" spans="1:31" x14ac:dyDescent="0.2">
      <c r="A1672" s="3" t="s">
        <v>1457</v>
      </c>
      <c r="B1672" s="3" t="str">
        <f t="shared" si="45"/>
        <v>P47</v>
      </c>
      <c r="C1672" s="3" t="s">
        <v>539</v>
      </c>
      <c r="D1672" s="3" t="s">
        <v>538</v>
      </c>
      <c r="E1672" t="str">
        <f t="shared" si="44"/>
        <v>M22P47U02N06</v>
      </c>
      <c r="F1672" s="26">
        <f ca="1">IFERROR(VLOOKUP(G1672,模型表!C:U,19,0),0)</f>
        <v>0</v>
      </c>
      <c r="H1672" s="26" t="str">
        <f ca="1">IFERROR(IF($F1672=0,"",(VLOOKUP(RIGHT(A1672,2)+0,难度表!B:F,3,FALSE)*K1672+N1672)),0)</f>
        <v/>
      </c>
      <c r="I1672" s="26" t="str">
        <f ca="1">IFERROR(IF($F1672=0,"",(VLOOKUP(RIGHT(B1672,2)+0,难度表!B:F,4,FALSE)*L1672+O1672)),0)</f>
        <v/>
      </c>
      <c r="J1672" s="26" t="str">
        <f ca="1">IFERROR(IF($F1672=0,"",(VLOOKUP(RIGHT(B1672,2)+0,难度表!B:F,5,FALSE)*M1672+P1672)),0)</f>
        <v/>
      </c>
      <c r="L1672" s="26" t="s">
        <v>1081</v>
      </c>
      <c r="M1672" s="3"/>
      <c r="N1672" s="26">
        <v>0</v>
      </c>
      <c r="O1672" s="26">
        <v>0</v>
      </c>
      <c r="P1672" s="26">
        <v>0</v>
      </c>
      <c r="Q1672" s="26">
        <v>0</v>
      </c>
      <c r="R1672" s="58" t="s">
        <v>545</v>
      </c>
      <c r="S1672" s="26">
        <v>1</v>
      </c>
      <c r="T1672" s="26">
        <v>0</v>
      </c>
      <c r="U1672" s="26">
        <f ca="1">IFERROR(VLOOKUP(G1672,模型表!$C:$T,18,FALSE),0)</f>
        <v>0</v>
      </c>
      <c r="V1672" s="26">
        <f>IFERROR(VLOOKUP(G1672,模型表!$C:$J,8,FALSE),0)</f>
        <v>0</v>
      </c>
      <c r="W1672" s="26" t="s">
        <v>1081</v>
      </c>
      <c r="X1672" s="26" t="s">
        <v>1097</v>
      </c>
      <c r="AC1672" s="26" t="str">
        <f ca="1">IFERROR(IFERROR(VLOOKUP($V1672,索引表!$L$7:$O$13,2,FALSE)*VLOOKUP(VLOOKUP($G1672,索引表!$R:$U,4,FALSE),索引表!$I$18:$L$30,2,FALSE)*VLOOKUP($U1672,索引表!E:F,2,FALSE),IF($U1672="小怪",0.738,"")),0)</f>
        <v/>
      </c>
      <c r="AD1672" s="26" t="str">
        <f ca="1">IFERROR(IFERROR(VLOOKUP($V1672,索引表!$L$7:$O$13,3,FALSE)*VLOOKUP(VLOOKUP($G1672,索引表!$R:$U,4,FALSE),索引表!$I$18:$L$30,3,FALSE)*VLOOKUP($U1672,索引表!G:H,2,FALSE)*0.3,IF($U1672="小怪",0.2,"")),0)</f>
        <v/>
      </c>
      <c r="AE1672" s="3" t="str">
        <f ca="1">IF(V1672="N08",索引表!$D$12,IFERROR(VLOOKUP(AM1672,索引表!$I$3:$J$5,2,FALSE)*VLOOKUP(AN1672,索引表!$L$7:$O$13,4,FALSE)*VLOOKUP(VLOOKUP(Y1672,索引表!$R:$U,4,FALSE),索引表!$I$18:$L$30,4,FALSE),IF(AN1672="小怪",1*3.45*0.9*0.9,"")))</f>
        <v/>
      </c>
    </row>
    <row r="1673" spans="1:31" x14ac:dyDescent="0.2">
      <c r="A1673" s="3" t="s">
        <v>1457</v>
      </c>
      <c r="B1673" s="3" t="str">
        <f t="shared" si="45"/>
        <v>P47</v>
      </c>
      <c r="C1673" s="3" t="s">
        <v>539</v>
      </c>
      <c r="D1673" s="3" t="s">
        <v>542</v>
      </c>
      <c r="E1673" t="str">
        <f t="shared" si="44"/>
        <v>M22P47U02N07</v>
      </c>
      <c r="F1673" s="26">
        <f ca="1">IFERROR(VLOOKUP(G1673,模型表!C:U,19,0),0)</f>
        <v>0</v>
      </c>
      <c r="H1673" s="26" t="str">
        <f ca="1">IFERROR(IF($F1673=0,"",(VLOOKUP(RIGHT(A1673,2)+0,难度表!B:F,3,FALSE)*K1673+N1673)),0)</f>
        <v/>
      </c>
      <c r="I1673" s="26" t="str">
        <f ca="1">IFERROR(IF($F1673=0,"",(VLOOKUP(RIGHT(B1673,2)+0,难度表!B:F,4,FALSE)*L1673+O1673)),0)</f>
        <v/>
      </c>
      <c r="J1673" s="26" t="str">
        <f ca="1">IFERROR(IF($F1673=0,"",(VLOOKUP(RIGHT(B1673,2)+0,难度表!B:F,5,FALSE)*M1673+P1673)),0)</f>
        <v/>
      </c>
      <c r="L1673" s="26" t="s">
        <v>1081</v>
      </c>
      <c r="M1673" s="3"/>
      <c r="N1673" s="26">
        <v>0</v>
      </c>
      <c r="O1673" s="26">
        <v>0</v>
      </c>
      <c r="P1673" s="26">
        <v>0</v>
      </c>
      <c r="Q1673" s="26">
        <v>0</v>
      </c>
      <c r="R1673" s="58" t="s">
        <v>545</v>
      </c>
      <c r="S1673" s="26">
        <v>1</v>
      </c>
      <c r="T1673" s="26">
        <v>0</v>
      </c>
      <c r="U1673" s="26">
        <f ca="1">IFERROR(VLOOKUP(G1673,模型表!$C:$T,18,FALSE),0)</f>
        <v>0</v>
      </c>
      <c r="V1673" s="26">
        <f>IFERROR(VLOOKUP(G1673,模型表!$C:$J,8,FALSE),0)</f>
        <v>0</v>
      </c>
      <c r="W1673" s="26" t="s">
        <v>1081</v>
      </c>
      <c r="X1673" s="26" t="s">
        <v>1097</v>
      </c>
      <c r="AC1673" s="26" t="str">
        <f ca="1">IFERROR(IFERROR(VLOOKUP($V1673,索引表!$L$7:$O$13,2,FALSE)*VLOOKUP(VLOOKUP($G1673,索引表!$R:$U,4,FALSE),索引表!$I$18:$L$30,2,FALSE)*VLOOKUP($U1673,索引表!E:F,2,FALSE),IF($U1673="小怪",0.738,"")),0)</f>
        <v/>
      </c>
      <c r="AD1673" s="26" t="str">
        <f ca="1">IFERROR(IFERROR(VLOOKUP($V1673,索引表!$L$7:$O$13,3,FALSE)*VLOOKUP(VLOOKUP($G1673,索引表!$R:$U,4,FALSE),索引表!$I$18:$L$30,3,FALSE)*VLOOKUP($U1673,索引表!G:H,2,FALSE)*0.3,IF($U1673="小怪",0.2,"")),0)</f>
        <v/>
      </c>
      <c r="AE1673" s="3" t="str">
        <f ca="1">IF(V1673="N08",索引表!$D$12,IFERROR(VLOOKUP(AM1673,索引表!$I$3:$J$5,2,FALSE)*VLOOKUP(AN1673,索引表!$L$7:$O$13,4,FALSE)*VLOOKUP(VLOOKUP(Y1673,索引表!$R:$U,4,FALSE),索引表!$I$18:$L$30,4,FALSE),IF(AN1673="小怪",1*3.45*0.9*0.9,"")))</f>
        <v/>
      </c>
    </row>
    <row r="1674" spans="1:31" x14ac:dyDescent="0.2">
      <c r="A1674" s="3" t="s">
        <v>1457</v>
      </c>
      <c r="B1674" s="3" t="str">
        <f t="shared" si="45"/>
        <v>P47</v>
      </c>
      <c r="C1674" s="3" t="s">
        <v>539</v>
      </c>
      <c r="D1674" s="3" t="s">
        <v>543</v>
      </c>
      <c r="E1674" t="str">
        <f t="shared" si="44"/>
        <v>M22P47U02N08</v>
      </c>
      <c r="F1674" s="26">
        <f ca="1">IFERROR(VLOOKUP(G1674,模型表!C:U,19,0),0)</f>
        <v>0</v>
      </c>
      <c r="H1674" s="26" t="str">
        <f ca="1">IFERROR(IF($F1674=0,"",(VLOOKUP(RIGHT(A1674,2)+0,难度表!B:F,3,FALSE)*K1674+N1674)),0)</f>
        <v/>
      </c>
      <c r="I1674" s="26" t="str">
        <f ca="1">IFERROR(IF($F1674=0,"",(VLOOKUP(RIGHT(B1674,2)+0,难度表!B:F,4,FALSE)*L1674+O1674)),0)</f>
        <v/>
      </c>
      <c r="J1674" s="26" t="str">
        <f ca="1">IFERROR(IF($F1674=0,"",(VLOOKUP(RIGHT(B1674,2)+0,难度表!B:F,5,FALSE)*M1674+P1674)),0)</f>
        <v/>
      </c>
      <c r="L1674" s="26" t="s">
        <v>1081</v>
      </c>
      <c r="M1674" s="3"/>
      <c r="N1674" s="26">
        <v>0</v>
      </c>
      <c r="O1674" s="26">
        <v>0</v>
      </c>
      <c r="P1674" s="26">
        <v>0</v>
      </c>
      <c r="Q1674" s="26">
        <v>0</v>
      </c>
      <c r="R1674" s="59" t="s">
        <v>845</v>
      </c>
      <c r="S1674" s="26">
        <v>1</v>
      </c>
      <c r="T1674" s="26">
        <v>0</v>
      </c>
      <c r="U1674" s="26">
        <f ca="1">IFERROR(VLOOKUP(G1674,模型表!$C:$T,18,FALSE),0)</f>
        <v>0</v>
      </c>
      <c r="V1674" s="26">
        <f>IFERROR(VLOOKUP(G1674,模型表!$C:$J,8,FALSE),0)</f>
        <v>0</v>
      </c>
      <c r="W1674" s="26" t="s">
        <v>1081</v>
      </c>
      <c r="X1674" s="26" t="s">
        <v>1097</v>
      </c>
      <c r="AC1674" s="26" t="str">
        <f ca="1">IFERROR(IFERROR(VLOOKUP($V1674,索引表!$L$7:$O$13,2,FALSE)*VLOOKUP(VLOOKUP($G1674,索引表!$R:$U,4,FALSE),索引表!$I$18:$L$30,2,FALSE)*VLOOKUP($U1674,索引表!E:F,2,FALSE),IF($U1674="小怪",0.738,"")),0)</f>
        <v/>
      </c>
      <c r="AD1674" s="26" t="str">
        <f ca="1">IFERROR(IFERROR(VLOOKUP($V1674,索引表!$L$7:$O$13,3,FALSE)*VLOOKUP(VLOOKUP($G1674,索引表!$R:$U,4,FALSE),索引表!$I$18:$L$30,3,FALSE)*VLOOKUP($U1674,索引表!G:H,2,FALSE)*0.3,IF($U1674="小怪",0.2,"")),0)</f>
        <v/>
      </c>
      <c r="AE1674" s="3"/>
    </row>
    <row r="1675" spans="1:31" x14ac:dyDescent="0.2">
      <c r="A1675" s="3" t="s">
        <v>1457</v>
      </c>
      <c r="B1675" s="3" t="str">
        <f t="shared" si="45"/>
        <v>P47</v>
      </c>
      <c r="C1675" s="3" t="s">
        <v>539</v>
      </c>
      <c r="D1675" s="3" t="s">
        <v>544</v>
      </c>
      <c r="E1675" t="str">
        <f t="shared" si="44"/>
        <v>M22P47U02N09</v>
      </c>
      <c r="F1675" s="26">
        <f ca="1">IFERROR(VLOOKUP(G1675,模型表!C:U,19,0),0)</f>
        <v>0</v>
      </c>
      <c r="H1675" s="26" t="str">
        <f ca="1">IFERROR(IF($F1675=0,"",(VLOOKUP(RIGHT(A1675,2)+0,难度表!B:F,3,FALSE)*K1675+N1675)),0)</f>
        <v/>
      </c>
      <c r="I1675" s="26" t="str">
        <f ca="1">IFERROR(IF($F1675=0,"",(VLOOKUP(RIGHT(B1675,2)+0,难度表!B:F,4,FALSE)*L1675+O1675)),0)</f>
        <v/>
      </c>
      <c r="J1675" s="26" t="str">
        <f ca="1">IFERROR(IF($F1675=0,"",(VLOOKUP(RIGHT(B1675,2)+0,难度表!B:F,5,FALSE)*M1675+P1675)),0)</f>
        <v/>
      </c>
      <c r="L1675" s="26" t="s">
        <v>1081</v>
      </c>
      <c r="M1675" s="3"/>
      <c r="N1675" s="26">
        <v>0</v>
      </c>
      <c r="O1675" s="26">
        <v>0</v>
      </c>
      <c r="P1675" s="26">
        <v>0</v>
      </c>
      <c r="Q1675" s="26">
        <v>0</v>
      </c>
      <c r="R1675" s="58" t="s">
        <v>545</v>
      </c>
      <c r="S1675" s="26">
        <v>1</v>
      </c>
      <c r="T1675" s="26">
        <v>0</v>
      </c>
      <c r="U1675" s="26">
        <f ca="1">IFERROR(VLOOKUP(G1675,模型表!$C:$T,18,FALSE),0)</f>
        <v>0</v>
      </c>
      <c r="V1675" s="26">
        <f>IFERROR(VLOOKUP(G1675,模型表!$C:$J,8,FALSE),0)</f>
        <v>0</v>
      </c>
      <c r="W1675" s="26" t="s">
        <v>1081</v>
      </c>
      <c r="X1675" s="26" t="s">
        <v>1097</v>
      </c>
      <c r="AC1675" s="26" t="str">
        <f ca="1">IFERROR(IFERROR(VLOOKUP($V1675,索引表!$L$7:$O$13,2,FALSE)*VLOOKUP(VLOOKUP($G1675,索引表!$R:$U,4,FALSE),索引表!$I$18:$L$30,2,FALSE)*VLOOKUP($U1675,索引表!E:F,2,FALSE),IF($U1675="小怪",0.738,"")),0)</f>
        <v/>
      </c>
      <c r="AD1675" s="26" t="str">
        <f ca="1">IFERROR(IFERROR(VLOOKUP($V1675,索引表!$L$7:$O$13,3,FALSE)*VLOOKUP(VLOOKUP($G1675,索引表!$R:$U,4,FALSE),索引表!$I$18:$L$30,3,FALSE)*VLOOKUP($U1675,索引表!G:H,2,FALSE)*0.3,IF($U1675="小怪",0.2,"")),0)</f>
        <v/>
      </c>
      <c r="AE1675" s="3" t="str">
        <f ca="1">IF(V1675="N08",索引表!$D$12,IFERROR(VLOOKUP(AM1675,索引表!$I$3:$J$5,2,FALSE)*VLOOKUP(AN1675,索引表!$L$7:$O$13,4,FALSE)*VLOOKUP(VLOOKUP(Y1675,索引表!$R:$U,4,FALSE),索引表!$I$18:$L$30,4,FALSE),IF(AN1675="小怪",1*3.45*0.9*0.9,"")))</f>
        <v/>
      </c>
    </row>
    <row r="1676" spans="1:31" x14ac:dyDescent="0.2">
      <c r="A1676" s="3" t="s">
        <v>1457</v>
      </c>
      <c r="B1676" s="3" t="str">
        <f t="shared" si="45"/>
        <v>P47</v>
      </c>
      <c r="C1676" s="3" t="s">
        <v>540</v>
      </c>
      <c r="D1676" s="3" t="s">
        <v>533</v>
      </c>
      <c r="E1676" t="str">
        <f t="shared" si="44"/>
        <v>M22P47U03N01</v>
      </c>
      <c r="F1676" s="26">
        <f ca="1">IFERROR(VLOOKUP(G1676,模型表!C:U,19,0),0)</f>
        <v>0</v>
      </c>
      <c r="H1676" s="26" t="str">
        <f ca="1">IFERROR(IF($F1676=0,"",(VLOOKUP(RIGHT(A1676,2)+0,难度表!B:F,3,FALSE)*K1676+N1676)),0)</f>
        <v/>
      </c>
      <c r="I1676" s="26" t="str">
        <f ca="1">IFERROR(IF($F1676=0,"",(VLOOKUP(RIGHT(B1676,2)+0,难度表!B:F,4,FALSE)*L1676+O1676)),0)</f>
        <v/>
      </c>
      <c r="J1676" s="26" t="str">
        <f ca="1">IFERROR(IF($F1676=0,"",(VLOOKUP(RIGHT(B1676,2)+0,难度表!B:F,5,FALSE)*M1676+P1676)),0)</f>
        <v/>
      </c>
      <c r="L1676" s="26" t="s">
        <v>1081</v>
      </c>
      <c r="M1676" s="3"/>
      <c r="N1676" s="26">
        <v>0</v>
      </c>
      <c r="O1676" s="26">
        <v>0</v>
      </c>
      <c r="P1676" s="26">
        <v>0</v>
      </c>
      <c r="Q1676" s="26">
        <v>0</v>
      </c>
      <c r="R1676" s="58" t="s">
        <v>545</v>
      </c>
      <c r="S1676" s="26">
        <v>1</v>
      </c>
      <c r="T1676" s="26">
        <v>0</v>
      </c>
      <c r="U1676" s="26">
        <f ca="1">IFERROR(VLOOKUP(G1676,模型表!$C:$T,18,FALSE),0)</f>
        <v>0</v>
      </c>
      <c r="V1676" s="26">
        <f>IFERROR(VLOOKUP(G1676,模型表!$C:$J,8,FALSE),0)</f>
        <v>0</v>
      </c>
      <c r="W1676" s="26" t="s">
        <v>1081</v>
      </c>
      <c r="X1676" s="26" t="s">
        <v>1097</v>
      </c>
      <c r="AC1676" s="26" t="str">
        <f ca="1">IFERROR(IFERROR(VLOOKUP($V1676,索引表!$L$7:$O$13,2,FALSE)*VLOOKUP(VLOOKUP($G1676,索引表!$R:$U,4,FALSE),索引表!$I$18:$L$30,2,FALSE)*VLOOKUP($U1676,索引表!E:F,2,FALSE),IF($U1676="小怪",0.738,"")),0)</f>
        <v/>
      </c>
      <c r="AD1676" s="26" t="str">
        <f ca="1">IFERROR(IFERROR(VLOOKUP($V1676,索引表!$L$7:$O$13,3,FALSE)*VLOOKUP(VLOOKUP($G1676,索引表!$R:$U,4,FALSE),索引表!$I$18:$L$30,3,FALSE)*VLOOKUP($U1676,索引表!G:H,2,FALSE)*0.3,IF($U1676="小怪",0.2,"")),0)</f>
        <v/>
      </c>
      <c r="AE1676" s="3" t="str">
        <f ca="1">IF(V1676="N08",索引表!$D$12,IFERROR(VLOOKUP(AM1676,索引表!$I$3:$J$5,2,FALSE)*VLOOKUP(AN1676,索引表!$L$7:$O$13,4,FALSE)*VLOOKUP(VLOOKUP(Y1676,索引表!$R:$U,4,FALSE),索引表!$I$18:$L$30,4,FALSE),IF(AN1676="小怪",1*3.45*0.9*0.9,"")))</f>
        <v/>
      </c>
    </row>
    <row r="1677" spans="1:31" x14ac:dyDescent="0.2">
      <c r="A1677" s="3" t="s">
        <v>1457</v>
      </c>
      <c r="B1677" s="3" t="str">
        <f t="shared" si="45"/>
        <v>P47</v>
      </c>
      <c r="C1677" s="3" t="s">
        <v>540</v>
      </c>
      <c r="D1677" s="3" t="s">
        <v>534</v>
      </c>
      <c r="E1677" t="str">
        <f t="shared" si="44"/>
        <v>M22P47U03N02</v>
      </c>
      <c r="F1677" s="26">
        <f ca="1">IFERROR(VLOOKUP(G1677,模型表!C:U,19,0),0)</f>
        <v>0</v>
      </c>
      <c r="H1677" s="26" t="str">
        <f ca="1">IFERROR(IF($F1677=0,"",(VLOOKUP(RIGHT(A1677,2)+0,难度表!B:F,3,FALSE)*K1677+N1677)),0)</f>
        <v/>
      </c>
      <c r="I1677" s="26" t="str">
        <f ca="1">IFERROR(IF($F1677=0,"",(VLOOKUP(RIGHT(B1677,2)+0,难度表!B:F,4,FALSE)*L1677+O1677)),0)</f>
        <v/>
      </c>
      <c r="J1677" s="26" t="str">
        <f ca="1">IFERROR(IF($F1677=0,"",(VLOOKUP(RIGHT(B1677,2)+0,难度表!B:F,5,FALSE)*M1677+P1677)),0)</f>
        <v/>
      </c>
      <c r="L1677" s="26" t="s">
        <v>1081</v>
      </c>
      <c r="M1677" s="3"/>
      <c r="N1677" s="26">
        <v>0</v>
      </c>
      <c r="O1677" s="26">
        <v>0</v>
      </c>
      <c r="P1677" s="26">
        <v>0</v>
      </c>
      <c r="Q1677" s="26">
        <v>0</v>
      </c>
      <c r="R1677" s="58" t="s">
        <v>545</v>
      </c>
      <c r="S1677" s="26">
        <v>1</v>
      </c>
      <c r="T1677" s="26">
        <v>0</v>
      </c>
      <c r="U1677" s="26">
        <f ca="1">IFERROR(VLOOKUP(G1677,模型表!$C:$T,18,FALSE),0)</f>
        <v>0</v>
      </c>
      <c r="V1677" s="26">
        <f>IFERROR(VLOOKUP(G1677,模型表!$C:$J,8,FALSE),0)</f>
        <v>0</v>
      </c>
      <c r="W1677" s="26" t="s">
        <v>1081</v>
      </c>
      <c r="X1677" s="26" t="s">
        <v>1097</v>
      </c>
      <c r="AC1677" s="26" t="str">
        <f ca="1">IFERROR(IFERROR(VLOOKUP($V1677,索引表!$L$7:$O$13,2,FALSE)*VLOOKUP(VLOOKUP($G1677,索引表!$R:$U,4,FALSE),索引表!$I$18:$L$30,2,FALSE)*VLOOKUP($U1677,索引表!E:F,2,FALSE),IF($U1677="小怪",0.738,"")),0)</f>
        <v/>
      </c>
      <c r="AD1677" s="26" t="str">
        <f ca="1">IFERROR(IFERROR(VLOOKUP($V1677,索引表!$L$7:$O$13,3,FALSE)*VLOOKUP(VLOOKUP($G1677,索引表!$R:$U,4,FALSE),索引表!$I$18:$L$30,3,FALSE)*VLOOKUP($U1677,索引表!G:H,2,FALSE)*0.3,IF($U1677="小怪",0.2,"")),0)</f>
        <v/>
      </c>
      <c r="AE1677" s="3" t="str">
        <f ca="1">IF(V1677="N08",索引表!$D$12,IFERROR(VLOOKUP(AM1677,索引表!$I$3:$J$5,2,FALSE)*VLOOKUP(AN1677,索引表!$L$7:$O$13,4,FALSE)*VLOOKUP(VLOOKUP(Y1677,索引表!$R:$U,4,FALSE),索引表!$I$18:$L$30,4,FALSE),IF(AN1677="小怪",1*3.45*0.9*0.9,"")))</f>
        <v/>
      </c>
    </row>
    <row r="1678" spans="1:31" x14ac:dyDescent="0.2">
      <c r="A1678" s="3" t="s">
        <v>1457</v>
      </c>
      <c r="B1678" s="3" t="str">
        <f t="shared" si="45"/>
        <v>P47</v>
      </c>
      <c r="C1678" s="3" t="s">
        <v>540</v>
      </c>
      <c r="D1678" s="3" t="s">
        <v>535</v>
      </c>
      <c r="E1678" t="str">
        <f t="shared" si="44"/>
        <v>M22P47U03N03</v>
      </c>
      <c r="F1678" s="26">
        <f ca="1">IFERROR(VLOOKUP(G1678,模型表!C:U,19,0),0)</f>
        <v>0</v>
      </c>
      <c r="H1678" s="26" t="str">
        <f ca="1">IFERROR(IF($F1678=0,"",(VLOOKUP(RIGHT(A1678,2)+0,难度表!B:F,3,FALSE)*K1678+N1678)),0)</f>
        <v/>
      </c>
      <c r="I1678" s="26" t="str">
        <f ca="1">IFERROR(IF($F1678=0,"",(VLOOKUP(RIGHT(B1678,2)+0,难度表!B:F,4,FALSE)*L1678+O1678)),0)</f>
        <v/>
      </c>
      <c r="J1678" s="26" t="str">
        <f ca="1">IFERROR(IF($F1678=0,"",(VLOOKUP(RIGHT(B1678,2)+0,难度表!B:F,5,FALSE)*M1678+P1678)),0)</f>
        <v/>
      </c>
      <c r="L1678" s="26" t="s">
        <v>1081</v>
      </c>
      <c r="M1678" s="3"/>
      <c r="N1678" s="26">
        <v>0</v>
      </c>
      <c r="O1678" s="26">
        <v>0</v>
      </c>
      <c r="P1678" s="26">
        <v>0</v>
      </c>
      <c r="Q1678" s="26">
        <v>0</v>
      </c>
      <c r="R1678" s="58" t="s">
        <v>545</v>
      </c>
      <c r="S1678" s="26">
        <v>1</v>
      </c>
      <c r="T1678" s="26">
        <v>0</v>
      </c>
      <c r="U1678" s="26">
        <f ca="1">IFERROR(VLOOKUP(G1678,模型表!$C:$T,18,FALSE),0)</f>
        <v>0</v>
      </c>
      <c r="V1678" s="26">
        <f>IFERROR(VLOOKUP(G1678,模型表!$C:$J,8,FALSE),0)</f>
        <v>0</v>
      </c>
      <c r="W1678" s="26" t="s">
        <v>1081</v>
      </c>
      <c r="X1678" s="26" t="s">
        <v>1097</v>
      </c>
      <c r="AC1678" s="26" t="str">
        <f ca="1">IFERROR(IFERROR(VLOOKUP($V1678,索引表!$L$7:$O$13,2,FALSE)*VLOOKUP(VLOOKUP($G1678,索引表!$R:$U,4,FALSE),索引表!$I$18:$L$30,2,FALSE)*VLOOKUP($U1678,索引表!E:F,2,FALSE),IF($U1678="小怪",0.738,"")),0)</f>
        <v/>
      </c>
      <c r="AD1678" s="26" t="str">
        <f ca="1">IFERROR(IFERROR(VLOOKUP($V1678,索引表!$L$7:$O$13,3,FALSE)*VLOOKUP(VLOOKUP($G1678,索引表!$R:$U,4,FALSE),索引表!$I$18:$L$30,3,FALSE)*VLOOKUP($U1678,索引表!G:H,2,FALSE)*0.3,IF($U1678="小怪",0.2,"")),0)</f>
        <v/>
      </c>
      <c r="AE1678" s="3" t="str">
        <f ca="1">IF(V1678="N08",索引表!$D$12,IFERROR(VLOOKUP(AM1678,索引表!$I$3:$J$5,2,FALSE)*VLOOKUP(AN1678,索引表!$L$7:$O$13,4,FALSE)*VLOOKUP(VLOOKUP(Y1678,索引表!$R:$U,4,FALSE),索引表!$I$18:$L$30,4,FALSE),IF(AN1678="小怪",1*3.45*0.9*0.9,"")))</f>
        <v/>
      </c>
    </row>
    <row r="1679" spans="1:31" x14ac:dyDescent="0.2">
      <c r="A1679" s="3" t="s">
        <v>1457</v>
      </c>
      <c r="B1679" s="3" t="str">
        <f t="shared" si="45"/>
        <v>P47</v>
      </c>
      <c r="C1679" s="3" t="s">
        <v>540</v>
      </c>
      <c r="D1679" s="3" t="s">
        <v>536</v>
      </c>
      <c r="E1679" t="str">
        <f t="shared" si="44"/>
        <v>M22P47U03N04</v>
      </c>
      <c r="F1679" s="26">
        <f ca="1">IFERROR(VLOOKUP(G1679,模型表!C:U,19,0),0)</f>
        <v>0</v>
      </c>
      <c r="H1679" s="26" t="str">
        <f ca="1">IFERROR(IF($F1679=0,"",(VLOOKUP(RIGHT(A1679,2)+0,难度表!B:F,3,FALSE)*K1679+N1679)),0)</f>
        <v/>
      </c>
      <c r="I1679" s="26" t="str">
        <f ca="1">IFERROR(IF($F1679=0,"",(VLOOKUP(RIGHT(B1679,2)+0,难度表!B:F,4,FALSE)*L1679+O1679)),0)</f>
        <v/>
      </c>
      <c r="J1679" s="26" t="str">
        <f ca="1">IFERROR(IF($F1679=0,"",(VLOOKUP(RIGHT(B1679,2)+0,难度表!B:F,5,FALSE)*M1679+P1679)),0)</f>
        <v/>
      </c>
      <c r="L1679" s="26" t="s">
        <v>1081</v>
      </c>
      <c r="M1679" s="3"/>
      <c r="N1679" s="26">
        <v>0</v>
      </c>
      <c r="O1679" s="26">
        <v>0</v>
      </c>
      <c r="P1679" s="26">
        <v>0</v>
      </c>
      <c r="Q1679" s="26">
        <v>0</v>
      </c>
      <c r="R1679" s="58" t="s">
        <v>545</v>
      </c>
      <c r="S1679" s="26">
        <v>1</v>
      </c>
      <c r="T1679" s="26">
        <v>0</v>
      </c>
      <c r="U1679" s="26">
        <f ca="1">IFERROR(VLOOKUP(G1679,模型表!$C:$T,18,FALSE),0)</f>
        <v>0</v>
      </c>
      <c r="V1679" s="26">
        <f>IFERROR(VLOOKUP(G1679,模型表!$C:$J,8,FALSE),0)</f>
        <v>0</v>
      </c>
      <c r="W1679" s="26" t="s">
        <v>1081</v>
      </c>
      <c r="X1679" s="26" t="s">
        <v>1097</v>
      </c>
      <c r="AC1679" s="26" t="str">
        <f ca="1">IFERROR(IFERROR(VLOOKUP($V1679,索引表!$L$7:$O$13,2,FALSE)*VLOOKUP(VLOOKUP($G1679,索引表!$R:$U,4,FALSE),索引表!$I$18:$L$30,2,FALSE)*VLOOKUP($U1679,索引表!E:F,2,FALSE),IF($U1679="小怪",0.738,"")),0)</f>
        <v/>
      </c>
      <c r="AD1679" s="26" t="str">
        <f ca="1">IFERROR(IFERROR(VLOOKUP($V1679,索引表!$L$7:$O$13,3,FALSE)*VLOOKUP(VLOOKUP($G1679,索引表!$R:$U,4,FALSE),索引表!$I$18:$L$30,3,FALSE)*VLOOKUP($U1679,索引表!G:H,2,FALSE)*0.3,IF($U1679="小怪",0.2,"")),0)</f>
        <v/>
      </c>
      <c r="AE1679" s="3" t="str">
        <f ca="1">IF(V1679="N08",索引表!$D$12,IFERROR(VLOOKUP(AM1679,索引表!$I$3:$J$5,2,FALSE)*VLOOKUP(AN1679,索引表!$L$7:$O$13,4,FALSE)*VLOOKUP(VLOOKUP(Y1679,索引表!$R:$U,4,FALSE),索引表!$I$18:$L$30,4,FALSE),IF(AN1679="小怪",1*3.45*0.9*0.9,"")))</f>
        <v/>
      </c>
    </row>
    <row r="1680" spans="1:31" x14ac:dyDescent="0.2">
      <c r="A1680" s="3" t="s">
        <v>1457</v>
      </c>
      <c r="B1680" s="3" t="str">
        <f t="shared" si="45"/>
        <v>P47</v>
      </c>
      <c r="C1680" s="3" t="s">
        <v>540</v>
      </c>
      <c r="D1680" s="3" t="s">
        <v>537</v>
      </c>
      <c r="E1680" t="str">
        <f t="shared" si="44"/>
        <v>M22P47U03N05</v>
      </c>
      <c r="F1680" s="26">
        <f ca="1">IFERROR(VLOOKUP(G1680,模型表!C:U,19,0),0)</f>
        <v>0</v>
      </c>
      <c r="H1680" s="26" t="str">
        <f ca="1">IFERROR(IF($F1680=0,"",(VLOOKUP(RIGHT(A1680,2)+0,难度表!B:F,3,FALSE)*K1680+N1680)),0)</f>
        <v/>
      </c>
      <c r="I1680" s="26" t="str">
        <f ca="1">IFERROR(IF($F1680=0,"",(VLOOKUP(RIGHT(B1680,2)+0,难度表!B:F,4,FALSE)*L1680+O1680)),0)</f>
        <v/>
      </c>
      <c r="J1680" s="26" t="str">
        <f ca="1">IFERROR(IF($F1680=0,"",(VLOOKUP(RIGHT(B1680,2)+0,难度表!B:F,5,FALSE)*M1680+P1680)),0)</f>
        <v/>
      </c>
      <c r="L1680" s="26" t="s">
        <v>1081</v>
      </c>
      <c r="M1680" s="3"/>
      <c r="N1680" s="26">
        <v>0</v>
      </c>
      <c r="O1680" s="26">
        <v>0</v>
      </c>
      <c r="P1680" s="26">
        <v>0</v>
      </c>
      <c r="Q1680" s="26">
        <v>0</v>
      </c>
      <c r="R1680" s="58" t="s">
        <v>545</v>
      </c>
      <c r="S1680" s="26">
        <v>1</v>
      </c>
      <c r="T1680" s="26">
        <v>0</v>
      </c>
      <c r="U1680" s="26">
        <f ca="1">IFERROR(VLOOKUP(G1680,模型表!$C:$T,18,FALSE),0)</f>
        <v>0</v>
      </c>
      <c r="V1680" s="26">
        <f>IFERROR(VLOOKUP(G1680,模型表!$C:$J,8,FALSE),0)</f>
        <v>0</v>
      </c>
      <c r="W1680" s="26" t="s">
        <v>1081</v>
      </c>
      <c r="X1680" s="26" t="s">
        <v>1097</v>
      </c>
      <c r="AC1680" s="26" t="str">
        <f ca="1">IFERROR(IFERROR(VLOOKUP($V1680,索引表!$L$7:$O$13,2,FALSE)*VLOOKUP(VLOOKUP($G1680,索引表!$R:$U,4,FALSE),索引表!$I$18:$L$30,2,FALSE)*VLOOKUP($U1680,索引表!E:F,2,FALSE),IF($U1680="小怪",0.738,"")),0)</f>
        <v/>
      </c>
      <c r="AD1680" s="26" t="str">
        <f ca="1">IFERROR(IFERROR(VLOOKUP($V1680,索引表!$L$7:$O$13,3,FALSE)*VLOOKUP(VLOOKUP($G1680,索引表!$R:$U,4,FALSE),索引表!$I$18:$L$30,3,FALSE)*VLOOKUP($U1680,索引表!G:H,2,FALSE)*0.3,IF($U1680="小怪",0.2,"")),0)</f>
        <v/>
      </c>
      <c r="AE1680" s="3" t="str">
        <f ca="1">IF(V1680="N08",索引表!$D$12,IFERROR(VLOOKUP(AM1680,索引表!$I$3:$J$5,2,FALSE)*VLOOKUP(AN1680,索引表!$L$7:$O$13,4,FALSE)*VLOOKUP(VLOOKUP(Y1680,索引表!$R:$U,4,FALSE),索引表!$I$18:$L$30,4,FALSE),IF(AN1680="小怪",1*3.45*0.9*0.9,"")))</f>
        <v/>
      </c>
    </row>
    <row r="1681" spans="1:31" x14ac:dyDescent="0.2">
      <c r="A1681" s="3" t="s">
        <v>1457</v>
      </c>
      <c r="B1681" s="3" t="str">
        <f t="shared" si="45"/>
        <v>P47</v>
      </c>
      <c r="C1681" s="3" t="s">
        <v>540</v>
      </c>
      <c r="D1681" s="3" t="s">
        <v>538</v>
      </c>
      <c r="E1681" t="str">
        <f t="shared" si="44"/>
        <v>M22P47U03N06</v>
      </c>
      <c r="F1681" s="26">
        <f ca="1">IFERROR(VLOOKUP(G1681,模型表!C:U,19,0),0)</f>
        <v>0</v>
      </c>
      <c r="H1681" s="26" t="str">
        <f ca="1">IFERROR(IF($F1681=0,"",(VLOOKUP(RIGHT(A1681,2)+0,难度表!B:F,3,FALSE)*K1681+N1681)),0)</f>
        <v/>
      </c>
      <c r="I1681" s="26" t="str">
        <f ca="1">IFERROR(IF($F1681=0,"",(VLOOKUP(RIGHT(B1681,2)+0,难度表!B:F,4,FALSE)*L1681+O1681)),0)</f>
        <v/>
      </c>
      <c r="J1681" s="26" t="str">
        <f ca="1">IFERROR(IF($F1681=0,"",(VLOOKUP(RIGHT(B1681,2)+0,难度表!B:F,5,FALSE)*M1681+P1681)),0)</f>
        <v/>
      </c>
      <c r="L1681" s="26" t="s">
        <v>1081</v>
      </c>
      <c r="M1681" s="3"/>
      <c r="N1681" s="26">
        <v>0</v>
      </c>
      <c r="O1681" s="26">
        <v>0</v>
      </c>
      <c r="P1681" s="26">
        <v>0</v>
      </c>
      <c r="Q1681" s="26">
        <v>0</v>
      </c>
      <c r="R1681" s="58" t="s">
        <v>545</v>
      </c>
      <c r="S1681" s="26">
        <v>1</v>
      </c>
      <c r="T1681" s="26">
        <v>0</v>
      </c>
      <c r="U1681" s="26">
        <f ca="1">IFERROR(VLOOKUP(G1681,模型表!$C:$T,18,FALSE),0)</f>
        <v>0</v>
      </c>
      <c r="V1681" s="26">
        <f>IFERROR(VLOOKUP(G1681,模型表!$C:$J,8,FALSE),0)</f>
        <v>0</v>
      </c>
      <c r="W1681" s="26" t="s">
        <v>1081</v>
      </c>
      <c r="X1681" s="26" t="s">
        <v>1097</v>
      </c>
      <c r="AC1681" s="26" t="str">
        <f ca="1">IFERROR(IFERROR(VLOOKUP($V1681,索引表!$L$7:$O$13,2,FALSE)*VLOOKUP(VLOOKUP($G1681,索引表!$R:$U,4,FALSE),索引表!$I$18:$L$30,2,FALSE)*VLOOKUP($U1681,索引表!E:F,2,FALSE),IF($U1681="小怪",0.738,"")),0)</f>
        <v/>
      </c>
      <c r="AD1681" s="26" t="str">
        <f ca="1">IFERROR(IFERROR(VLOOKUP($V1681,索引表!$L$7:$O$13,3,FALSE)*VLOOKUP(VLOOKUP($G1681,索引表!$R:$U,4,FALSE),索引表!$I$18:$L$30,3,FALSE)*VLOOKUP($U1681,索引表!G:H,2,FALSE)*0.3,IF($U1681="小怪",0.2,"")),0)</f>
        <v/>
      </c>
      <c r="AE1681" s="3" t="str">
        <f ca="1">IF(V1681="N08",索引表!$D$12,IFERROR(VLOOKUP(AM1681,索引表!$I$3:$J$5,2,FALSE)*VLOOKUP(AN1681,索引表!$L$7:$O$13,4,FALSE)*VLOOKUP(VLOOKUP(Y1681,索引表!$R:$U,4,FALSE),索引表!$I$18:$L$30,4,FALSE),IF(AN1681="小怪",1*3.45*0.9*0.9,"")))</f>
        <v/>
      </c>
    </row>
    <row r="1682" spans="1:31" x14ac:dyDescent="0.2">
      <c r="A1682" s="3" t="s">
        <v>1457</v>
      </c>
      <c r="B1682" s="3" t="str">
        <f t="shared" si="45"/>
        <v>P47</v>
      </c>
      <c r="C1682" s="3" t="s">
        <v>540</v>
      </c>
      <c r="D1682" s="3" t="s">
        <v>542</v>
      </c>
      <c r="E1682" t="str">
        <f t="shared" si="44"/>
        <v>M22P47U03N07</v>
      </c>
      <c r="F1682" s="26">
        <f ca="1">IFERROR(VLOOKUP(G1682,模型表!C:U,19,0),0)</f>
        <v>0</v>
      </c>
      <c r="H1682" s="26" t="str">
        <f ca="1">IFERROR(IF($F1682=0,"",(VLOOKUP(RIGHT(A1682,2)+0,难度表!B:F,3,FALSE)*K1682+N1682)),0)</f>
        <v/>
      </c>
      <c r="I1682" s="26" t="str">
        <f ca="1">IFERROR(IF($F1682=0,"",(VLOOKUP(RIGHT(B1682,2)+0,难度表!B:F,4,FALSE)*L1682+O1682)),0)</f>
        <v/>
      </c>
      <c r="J1682" s="26" t="str">
        <f ca="1">IFERROR(IF($F1682=0,"",(VLOOKUP(RIGHT(B1682,2)+0,难度表!B:F,5,FALSE)*M1682+P1682)),0)</f>
        <v/>
      </c>
      <c r="L1682" s="26" t="s">
        <v>1081</v>
      </c>
      <c r="M1682" s="3"/>
      <c r="N1682" s="26">
        <v>0</v>
      </c>
      <c r="O1682" s="26">
        <v>0</v>
      </c>
      <c r="P1682" s="26">
        <v>0</v>
      </c>
      <c r="Q1682" s="26">
        <v>0</v>
      </c>
      <c r="R1682" s="58" t="s">
        <v>545</v>
      </c>
      <c r="S1682" s="26">
        <v>1</v>
      </c>
      <c r="T1682" s="26">
        <v>0</v>
      </c>
      <c r="U1682" s="26">
        <f ca="1">IFERROR(VLOOKUP(G1682,模型表!$C:$T,18,FALSE),0)</f>
        <v>0</v>
      </c>
      <c r="V1682" s="26">
        <f>IFERROR(VLOOKUP(G1682,模型表!$C:$J,8,FALSE),0)</f>
        <v>0</v>
      </c>
      <c r="W1682" s="26" t="s">
        <v>1081</v>
      </c>
      <c r="X1682" s="26" t="s">
        <v>1097</v>
      </c>
      <c r="AC1682" s="26" t="str">
        <f ca="1">IFERROR(IFERROR(VLOOKUP($V1682,索引表!$L$7:$O$13,2,FALSE)*VLOOKUP(VLOOKUP($G1682,索引表!$R:$U,4,FALSE),索引表!$I$18:$L$30,2,FALSE)*VLOOKUP($U1682,索引表!E:F,2,FALSE),IF($U1682="小怪",0.738,"")),0)</f>
        <v/>
      </c>
      <c r="AD1682" s="26" t="str">
        <f ca="1">IFERROR(IFERROR(VLOOKUP($V1682,索引表!$L$7:$O$13,3,FALSE)*VLOOKUP(VLOOKUP($G1682,索引表!$R:$U,4,FALSE),索引表!$I$18:$L$30,3,FALSE)*VLOOKUP($U1682,索引表!G:H,2,FALSE)*0.3,IF($U1682="小怪",0.2,"")),0)</f>
        <v/>
      </c>
      <c r="AE1682" s="3" t="str">
        <f ca="1">IF(V1682="N08",索引表!$D$12,IFERROR(VLOOKUP(AM1682,索引表!$I$3:$J$5,2,FALSE)*VLOOKUP(AN1682,索引表!$L$7:$O$13,4,FALSE)*VLOOKUP(VLOOKUP(Y1682,索引表!$R:$U,4,FALSE),索引表!$I$18:$L$30,4,FALSE),IF(AN1682="小怪",1*3.45*0.9*0.9,"")))</f>
        <v/>
      </c>
    </row>
    <row r="1683" spans="1:31" x14ac:dyDescent="0.2">
      <c r="A1683" s="3" t="s">
        <v>1457</v>
      </c>
      <c r="B1683" s="3" t="str">
        <f t="shared" si="45"/>
        <v>P47</v>
      </c>
      <c r="C1683" s="3" t="s">
        <v>540</v>
      </c>
      <c r="D1683" s="3" t="s">
        <v>543</v>
      </c>
      <c r="E1683" t="str">
        <f t="shared" si="44"/>
        <v>M22P47U03N08</v>
      </c>
      <c r="F1683" s="26">
        <f ca="1">IFERROR(VLOOKUP(G1683,模型表!C:U,19,0),0)</f>
        <v>0</v>
      </c>
      <c r="H1683" s="26" t="str">
        <f ca="1">IFERROR(IF($F1683=0,"",(VLOOKUP(RIGHT(A1683,2)+0,难度表!B:F,3,FALSE)*K1683+N1683)),0)</f>
        <v/>
      </c>
      <c r="I1683" s="26" t="str">
        <f ca="1">IFERROR(IF($F1683=0,"",(VLOOKUP(RIGHT(B1683,2)+0,难度表!B:F,4,FALSE)*L1683+O1683)),0)</f>
        <v/>
      </c>
      <c r="J1683" s="26" t="str">
        <f ca="1">IFERROR(IF($F1683=0,"",(VLOOKUP(RIGHT(B1683,2)+0,难度表!B:F,5,FALSE)*M1683+P1683)),0)</f>
        <v/>
      </c>
      <c r="L1683" s="26" t="s">
        <v>1081</v>
      </c>
      <c r="M1683" s="3"/>
      <c r="N1683" s="26">
        <v>0</v>
      </c>
      <c r="O1683" s="26">
        <v>0</v>
      </c>
      <c r="P1683" s="26">
        <v>0</v>
      </c>
      <c r="Q1683" s="26">
        <v>0</v>
      </c>
      <c r="R1683" s="59" t="s">
        <v>845</v>
      </c>
      <c r="S1683" s="26">
        <v>1</v>
      </c>
      <c r="T1683" s="26">
        <v>0</v>
      </c>
      <c r="U1683" s="26">
        <f ca="1">IFERROR(VLOOKUP(G1683,模型表!$C:$T,18,FALSE),0)</f>
        <v>0</v>
      </c>
      <c r="V1683" s="26">
        <f>IFERROR(VLOOKUP(G1683,模型表!$C:$J,8,FALSE),0)</f>
        <v>0</v>
      </c>
      <c r="W1683" s="26" t="s">
        <v>1081</v>
      </c>
      <c r="X1683" s="26" t="s">
        <v>1097</v>
      </c>
      <c r="AC1683" s="26" t="str">
        <f ca="1">IFERROR(IFERROR(VLOOKUP($V1683,索引表!$L$7:$O$13,2,FALSE)*VLOOKUP(VLOOKUP($G1683,索引表!$R:$U,4,FALSE),索引表!$I$18:$L$30,2,FALSE)*VLOOKUP($U1683,索引表!E:F,2,FALSE),IF($U1683="小怪",0.738,"")),0)</f>
        <v/>
      </c>
      <c r="AD1683" s="26" t="str">
        <f ca="1">IFERROR(IFERROR(VLOOKUP($V1683,索引表!$L$7:$O$13,3,FALSE)*VLOOKUP(VLOOKUP($G1683,索引表!$R:$U,4,FALSE),索引表!$I$18:$L$30,3,FALSE)*VLOOKUP($U1683,索引表!G:H,2,FALSE)*0.3,IF($U1683="小怪",0.2,"")),0)</f>
        <v/>
      </c>
      <c r="AE1683" s="3"/>
    </row>
    <row r="1684" spans="1:31" x14ac:dyDescent="0.2">
      <c r="A1684" s="3" t="s">
        <v>1457</v>
      </c>
      <c r="B1684" s="3" t="str">
        <f t="shared" si="45"/>
        <v>P47</v>
      </c>
      <c r="C1684" s="3" t="s">
        <v>540</v>
      </c>
      <c r="D1684" s="3" t="s">
        <v>544</v>
      </c>
      <c r="E1684" t="str">
        <f t="shared" si="44"/>
        <v>M22P47U03N09</v>
      </c>
      <c r="F1684" s="26">
        <f ca="1">IFERROR(VLOOKUP(G1684,模型表!C:U,19,0),0)</f>
        <v>0</v>
      </c>
      <c r="H1684" s="26" t="str">
        <f ca="1">IFERROR(IF($F1684=0,"",(VLOOKUP(RIGHT(A1684,2)+0,难度表!B:F,3,FALSE)*K1684+N1684)),0)</f>
        <v/>
      </c>
      <c r="I1684" s="26" t="str">
        <f ca="1">IFERROR(IF($F1684=0,"",(VLOOKUP(RIGHT(B1684,2)+0,难度表!B:F,4,FALSE)*L1684+O1684)),0)</f>
        <v/>
      </c>
      <c r="J1684" s="26" t="str">
        <f ca="1">IFERROR(IF($F1684=0,"",(VLOOKUP(RIGHT(B1684,2)+0,难度表!B:F,5,FALSE)*M1684+P1684)),0)</f>
        <v/>
      </c>
      <c r="L1684" s="26" t="s">
        <v>1081</v>
      </c>
      <c r="M1684" s="3"/>
      <c r="N1684" s="26">
        <v>0</v>
      </c>
      <c r="O1684" s="26">
        <v>0</v>
      </c>
      <c r="P1684" s="26">
        <v>0</v>
      </c>
      <c r="Q1684" s="26">
        <v>0</v>
      </c>
      <c r="R1684" s="58" t="s">
        <v>545</v>
      </c>
      <c r="S1684" s="26">
        <v>1</v>
      </c>
      <c r="T1684" s="26">
        <v>0</v>
      </c>
      <c r="U1684" s="26">
        <f ca="1">IFERROR(VLOOKUP(G1684,模型表!$C:$T,18,FALSE),0)</f>
        <v>0</v>
      </c>
      <c r="V1684" s="26">
        <f>IFERROR(VLOOKUP(G1684,模型表!$C:$J,8,FALSE),0)</f>
        <v>0</v>
      </c>
      <c r="W1684" s="26" t="s">
        <v>1081</v>
      </c>
      <c r="X1684" s="26" t="s">
        <v>1097</v>
      </c>
      <c r="AC1684" s="26" t="str">
        <f ca="1">IFERROR(IFERROR(VLOOKUP($V1684,索引表!$L$7:$O$13,2,FALSE)*VLOOKUP(VLOOKUP($G1684,索引表!$R:$U,4,FALSE),索引表!$I$18:$L$30,2,FALSE)*VLOOKUP($U1684,索引表!E:F,2,FALSE),IF($U1684="小怪",0.738,"")),0)</f>
        <v/>
      </c>
      <c r="AD1684" s="26" t="str">
        <f ca="1">IFERROR(IFERROR(VLOOKUP($V1684,索引表!$L$7:$O$13,3,FALSE)*VLOOKUP(VLOOKUP($G1684,索引表!$R:$U,4,FALSE),索引表!$I$18:$L$30,3,FALSE)*VLOOKUP($U1684,索引表!G:H,2,FALSE)*0.3,IF($U1684="小怪",0.2,"")),0)</f>
        <v/>
      </c>
      <c r="AE1684" s="3" t="str">
        <f ca="1">IF(V1684="N08",索引表!$D$12,IFERROR(VLOOKUP(AM1684,索引表!$I$3:$J$5,2,FALSE)*VLOOKUP(AN1684,索引表!$L$7:$O$13,4,FALSE)*VLOOKUP(VLOOKUP(Y1684,索引表!$R:$U,4,FALSE),索引表!$I$18:$L$30,4,FALSE),IF(AN1684="小怪",1*3.45*0.9*0.9,"")))</f>
        <v/>
      </c>
    </row>
    <row r="1685" spans="1:31" x14ac:dyDescent="0.2">
      <c r="A1685" s="3" t="s">
        <v>1457</v>
      </c>
      <c r="B1685" s="3" t="str">
        <f t="shared" si="45"/>
        <v>P47</v>
      </c>
      <c r="C1685" s="3" t="s">
        <v>541</v>
      </c>
      <c r="D1685" s="3" t="s">
        <v>533</v>
      </c>
      <c r="E1685" t="str">
        <f t="shared" si="44"/>
        <v>M22P47U04N01</v>
      </c>
      <c r="F1685" s="26">
        <f ca="1">IFERROR(VLOOKUP(G1685,模型表!C:U,19,0),0)</f>
        <v>0</v>
      </c>
      <c r="H1685" s="26" t="str">
        <f ca="1">IFERROR(IF($F1685=0,"",(VLOOKUP(RIGHT(A1685,2)+0,难度表!B:F,3,FALSE)*K1685+N1685)),0)</f>
        <v/>
      </c>
      <c r="I1685" s="26" t="str">
        <f ca="1">IFERROR(IF($F1685=0,"",(VLOOKUP(RIGHT(B1685,2)+0,难度表!B:F,4,FALSE)*L1685+O1685)),0)</f>
        <v/>
      </c>
      <c r="J1685" s="26" t="str">
        <f ca="1">IFERROR(IF($F1685=0,"",(VLOOKUP(RIGHT(B1685,2)+0,难度表!B:F,5,FALSE)*M1685+P1685)),0)</f>
        <v/>
      </c>
      <c r="L1685" s="26" t="s">
        <v>1081</v>
      </c>
      <c r="M1685" s="3"/>
      <c r="N1685" s="26">
        <v>0</v>
      </c>
      <c r="O1685" s="26">
        <v>0</v>
      </c>
      <c r="P1685" s="26">
        <v>0</v>
      </c>
      <c r="Q1685" s="26">
        <v>0</v>
      </c>
      <c r="R1685" s="58" t="s">
        <v>545</v>
      </c>
      <c r="S1685" s="26">
        <v>1</v>
      </c>
      <c r="T1685" s="26">
        <v>0</v>
      </c>
      <c r="U1685" s="26">
        <f ca="1">IFERROR(VLOOKUP(G1685,模型表!$C:$T,18,FALSE),0)</f>
        <v>0</v>
      </c>
      <c r="V1685" s="26">
        <f>IFERROR(VLOOKUP(G1685,模型表!$C:$J,8,FALSE),0)</f>
        <v>0</v>
      </c>
      <c r="W1685" s="26" t="s">
        <v>1081</v>
      </c>
      <c r="X1685" s="26" t="s">
        <v>1097</v>
      </c>
      <c r="AC1685" s="26" t="str">
        <f ca="1">IFERROR(IFERROR(VLOOKUP($V1685,索引表!$L$7:$O$13,2,FALSE)*VLOOKUP(VLOOKUP($G1685,索引表!$R:$U,4,FALSE),索引表!$I$18:$L$30,2,FALSE)*VLOOKUP($U1685,索引表!E:F,2,FALSE),IF($U1685="小怪",0.738,"")),0)</f>
        <v/>
      </c>
      <c r="AD1685" s="26" t="str">
        <f ca="1">IFERROR(IFERROR(VLOOKUP($V1685,索引表!$L$7:$O$13,3,FALSE)*VLOOKUP(VLOOKUP($G1685,索引表!$R:$U,4,FALSE),索引表!$I$18:$L$30,3,FALSE)*VLOOKUP($U1685,索引表!G:H,2,FALSE)*0.3,IF($U1685="小怪",0.2,"")),0)</f>
        <v/>
      </c>
      <c r="AE1685" s="3" t="str">
        <f ca="1">IF(V1685="N08",索引表!$D$12,IFERROR(VLOOKUP(AM1685,索引表!$I$3:$J$5,2,FALSE)*VLOOKUP(AN1685,索引表!$L$7:$O$13,4,FALSE)*VLOOKUP(VLOOKUP(Y1685,索引表!$R:$U,4,FALSE),索引表!$I$18:$L$30,4,FALSE),IF(AN1685="小怪",1*3.45*0.9*0.9,"")))</f>
        <v/>
      </c>
    </row>
    <row r="1686" spans="1:31" x14ac:dyDescent="0.2">
      <c r="A1686" s="3" t="s">
        <v>1457</v>
      </c>
      <c r="B1686" s="3" t="str">
        <f t="shared" si="45"/>
        <v>P47</v>
      </c>
      <c r="C1686" s="3" t="s">
        <v>541</v>
      </c>
      <c r="D1686" s="3" t="s">
        <v>534</v>
      </c>
      <c r="E1686" t="str">
        <f t="shared" si="44"/>
        <v>M22P47U04N02</v>
      </c>
      <c r="F1686" s="26">
        <f ca="1">IFERROR(VLOOKUP(G1686,模型表!C:U,19,0),0)</f>
        <v>0</v>
      </c>
      <c r="H1686" s="26" t="str">
        <f ca="1">IFERROR(IF($F1686=0,"",(VLOOKUP(RIGHT(A1686,2)+0,难度表!B:F,3,FALSE)*K1686+N1686)),0)</f>
        <v/>
      </c>
      <c r="I1686" s="26" t="str">
        <f ca="1">IFERROR(IF($F1686=0,"",(VLOOKUP(RIGHT(B1686,2)+0,难度表!B:F,4,FALSE)*L1686+O1686)),0)</f>
        <v/>
      </c>
      <c r="J1686" s="26" t="str">
        <f ca="1">IFERROR(IF($F1686=0,"",(VLOOKUP(RIGHT(B1686,2)+0,难度表!B:F,5,FALSE)*M1686+P1686)),0)</f>
        <v/>
      </c>
      <c r="L1686" s="26" t="s">
        <v>1081</v>
      </c>
      <c r="M1686" s="3"/>
      <c r="N1686" s="26">
        <v>0</v>
      </c>
      <c r="O1686" s="26">
        <v>0</v>
      </c>
      <c r="P1686" s="26">
        <v>0</v>
      </c>
      <c r="Q1686" s="26">
        <v>0</v>
      </c>
      <c r="R1686" s="58" t="s">
        <v>545</v>
      </c>
      <c r="S1686" s="26">
        <v>1</v>
      </c>
      <c r="T1686" s="26">
        <v>0</v>
      </c>
      <c r="U1686" s="26">
        <f ca="1">IFERROR(VLOOKUP(G1686,模型表!$C:$T,18,FALSE),0)</f>
        <v>0</v>
      </c>
      <c r="V1686" s="26">
        <f>IFERROR(VLOOKUP(G1686,模型表!$C:$J,8,FALSE),0)</f>
        <v>0</v>
      </c>
      <c r="W1686" s="26" t="s">
        <v>1081</v>
      </c>
      <c r="X1686" s="26" t="s">
        <v>1097</v>
      </c>
      <c r="AC1686" s="26" t="str">
        <f ca="1">IFERROR(IFERROR(VLOOKUP($V1686,索引表!$L$7:$O$13,2,FALSE)*VLOOKUP(VLOOKUP($G1686,索引表!$R:$U,4,FALSE),索引表!$I$18:$L$30,2,FALSE)*VLOOKUP($U1686,索引表!E:F,2,FALSE),IF($U1686="小怪",0.738,"")),0)</f>
        <v/>
      </c>
      <c r="AD1686" s="26" t="str">
        <f ca="1">IFERROR(IFERROR(VLOOKUP($V1686,索引表!$L$7:$O$13,3,FALSE)*VLOOKUP(VLOOKUP($G1686,索引表!$R:$U,4,FALSE),索引表!$I$18:$L$30,3,FALSE)*VLOOKUP($U1686,索引表!G:H,2,FALSE)*0.3,IF($U1686="小怪",0.2,"")),0)</f>
        <v/>
      </c>
      <c r="AE1686" s="3" t="str">
        <f ca="1">IF(V1686="N08",索引表!$D$12,IFERROR(VLOOKUP(AM1686,索引表!$I$3:$J$5,2,FALSE)*VLOOKUP(AN1686,索引表!$L$7:$O$13,4,FALSE)*VLOOKUP(VLOOKUP(Y1686,索引表!$R:$U,4,FALSE),索引表!$I$18:$L$30,4,FALSE),IF(AN1686="小怪",1*3.45*0.9*0.9,"")))</f>
        <v/>
      </c>
    </row>
    <row r="1687" spans="1:31" x14ac:dyDescent="0.2">
      <c r="A1687" s="3" t="s">
        <v>1457</v>
      </c>
      <c r="B1687" s="3" t="str">
        <f t="shared" si="45"/>
        <v>P47</v>
      </c>
      <c r="C1687" s="3" t="s">
        <v>541</v>
      </c>
      <c r="D1687" s="3" t="s">
        <v>535</v>
      </c>
      <c r="E1687" t="str">
        <f t="shared" si="44"/>
        <v>M22P47U04N03</v>
      </c>
      <c r="F1687" s="26">
        <f ca="1">IFERROR(VLOOKUP(G1687,模型表!C:U,19,0),0)</f>
        <v>0</v>
      </c>
      <c r="H1687" s="26" t="str">
        <f ca="1">IFERROR(IF($F1687=0,"",(VLOOKUP(RIGHT(A1687,2)+0,难度表!B:F,3,FALSE)*K1687+N1687)),0)</f>
        <v/>
      </c>
      <c r="I1687" s="26" t="str">
        <f ca="1">IFERROR(IF($F1687=0,"",(VLOOKUP(RIGHT(B1687,2)+0,难度表!B:F,4,FALSE)*L1687+O1687)),0)</f>
        <v/>
      </c>
      <c r="J1687" s="26" t="str">
        <f ca="1">IFERROR(IF($F1687=0,"",(VLOOKUP(RIGHT(B1687,2)+0,难度表!B:F,5,FALSE)*M1687+P1687)),0)</f>
        <v/>
      </c>
      <c r="L1687" s="26" t="s">
        <v>1081</v>
      </c>
      <c r="M1687" s="3"/>
      <c r="N1687" s="26">
        <v>0</v>
      </c>
      <c r="O1687" s="26">
        <v>0</v>
      </c>
      <c r="P1687" s="26">
        <v>0</v>
      </c>
      <c r="Q1687" s="26">
        <v>0</v>
      </c>
      <c r="R1687" s="58" t="s">
        <v>545</v>
      </c>
      <c r="S1687" s="26">
        <v>1</v>
      </c>
      <c r="T1687" s="26">
        <v>0</v>
      </c>
      <c r="U1687" s="26">
        <f ca="1">IFERROR(VLOOKUP(G1687,模型表!$C:$T,18,FALSE),0)</f>
        <v>0</v>
      </c>
      <c r="V1687" s="26">
        <f>IFERROR(VLOOKUP(G1687,模型表!$C:$J,8,FALSE),0)</f>
        <v>0</v>
      </c>
      <c r="W1687" s="26" t="s">
        <v>1081</v>
      </c>
      <c r="X1687" s="26" t="s">
        <v>1097</v>
      </c>
      <c r="AC1687" s="26" t="str">
        <f ca="1">IFERROR(IFERROR(VLOOKUP($V1687,索引表!$L$7:$O$13,2,FALSE)*VLOOKUP(VLOOKUP($G1687,索引表!$R:$U,4,FALSE),索引表!$I$18:$L$30,2,FALSE)*VLOOKUP($U1687,索引表!E:F,2,FALSE),IF($U1687="小怪",0.738,"")),0)</f>
        <v/>
      </c>
      <c r="AD1687" s="26" t="str">
        <f ca="1">IFERROR(IFERROR(VLOOKUP($V1687,索引表!$L$7:$O$13,3,FALSE)*VLOOKUP(VLOOKUP($G1687,索引表!$R:$U,4,FALSE),索引表!$I$18:$L$30,3,FALSE)*VLOOKUP($U1687,索引表!G:H,2,FALSE)*0.3,IF($U1687="小怪",0.2,"")),0)</f>
        <v/>
      </c>
      <c r="AE1687" s="3" t="str">
        <f ca="1">IF(V1687="N08",索引表!$D$12,IFERROR(VLOOKUP(AM1687,索引表!$I$3:$J$5,2,FALSE)*VLOOKUP(AN1687,索引表!$L$7:$O$13,4,FALSE)*VLOOKUP(VLOOKUP(Y1687,索引表!$R:$U,4,FALSE),索引表!$I$18:$L$30,4,FALSE),IF(AN1687="小怪",1*3.45*0.9*0.9,"")))</f>
        <v/>
      </c>
    </row>
    <row r="1688" spans="1:31" x14ac:dyDescent="0.2">
      <c r="A1688" s="3" t="s">
        <v>1457</v>
      </c>
      <c r="B1688" s="3" t="str">
        <f t="shared" si="45"/>
        <v>P47</v>
      </c>
      <c r="C1688" s="3" t="s">
        <v>1454</v>
      </c>
      <c r="D1688" s="3" t="s">
        <v>536</v>
      </c>
      <c r="E1688" t="str">
        <f t="shared" si="44"/>
        <v>M22P47U04N04</v>
      </c>
      <c r="F1688" s="26">
        <f ca="1">IFERROR(VLOOKUP(G1688,模型表!C:U,19,0),0)</f>
        <v>0</v>
      </c>
      <c r="H1688" s="26" t="str">
        <f ca="1">IFERROR(IF($F1688=0,"",(VLOOKUP(RIGHT(A1688,2)+0,难度表!B:F,3,FALSE)*K1688+N1688)),0)</f>
        <v/>
      </c>
      <c r="I1688" s="26" t="str">
        <f ca="1">IFERROR(IF($F1688=0,"",(VLOOKUP(RIGHT(B1688,2)+0,难度表!B:F,4,FALSE)*L1688+O1688)),0)</f>
        <v/>
      </c>
      <c r="J1688" s="26" t="str">
        <f ca="1">IFERROR(IF($F1688=0,"",(VLOOKUP(RIGHT(B1688,2)+0,难度表!B:F,5,FALSE)*M1688+P1688)),0)</f>
        <v/>
      </c>
      <c r="L1688" s="26" t="s">
        <v>1081</v>
      </c>
      <c r="M1688" s="3"/>
      <c r="N1688" s="26">
        <v>0</v>
      </c>
      <c r="O1688" s="26">
        <v>0</v>
      </c>
      <c r="P1688" s="26">
        <v>0</v>
      </c>
      <c r="Q1688" s="26">
        <v>0</v>
      </c>
      <c r="R1688" s="58" t="s">
        <v>545</v>
      </c>
      <c r="S1688" s="26">
        <v>1</v>
      </c>
      <c r="T1688" s="26">
        <v>0</v>
      </c>
      <c r="U1688" s="26">
        <f ca="1">IFERROR(VLOOKUP(G1688,模型表!$C:$T,18,FALSE),0)</f>
        <v>0</v>
      </c>
      <c r="V1688" s="26">
        <f>IFERROR(VLOOKUP(G1688,模型表!$C:$J,8,FALSE),0)</f>
        <v>0</v>
      </c>
      <c r="W1688" s="26" t="s">
        <v>1081</v>
      </c>
      <c r="X1688" s="26" t="s">
        <v>1097</v>
      </c>
      <c r="AC1688" s="26" t="str">
        <f ca="1">IFERROR(IFERROR(VLOOKUP($V1688,索引表!$L$7:$O$13,2,FALSE)*VLOOKUP(VLOOKUP($G1688,索引表!$R:$U,4,FALSE),索引表!$I$18:$L$30,2,FALSE)*VLOOKUP($U1688,索引表!E:F,2,FALSE),IF($U1688="小怪",0.738,"")),0)</f>
        <v/>
      </c>
      <c r="AD1688" s="26" t="str">
        <f ca="1">IFERROR(IFERROR(VLOOKUP($V1688,索引表!$L$7:$O$13,3,FALSE)*VLOOKUP(VLOOKUP($G1688,索引表!$R:$U,4,FALSE),索引表!$I$18:$L$30,3,FALSE)*VLOOKUP($U1688,索引表!G:H,2,FALSE)*0.3,IF($U1688="小怪",0.2,"")),0)</f>
        <v/>
      </c>
      <c r="AE1688" s="3" t="str">
        <f ca="1">IF(V1688="N08",索引表!$D$12,IFERROR(VLOOKUP(AM1688,索引表!$I$3:$J$5,2,FALSE)*VLOOKUP(AN1688,索引表!$L$7:$O$13,4,FALSE)*VLOOKUP(VLOOKUP(Y1688,索引表!$R:$U,4,FALSE),索引表!$I$18:$L$30,4,FALSE),IF(AN1688="小怪",1*3.45*0.9*0.9,"")))</f>
        <v/>
      </c>
    </row>
    <row r="1689" spans="1:31" x14ac:dyDescent="0.2">
      <c r="A1689" s="3" t="s">
        <v>1457</v>
      </c>
      <c r="B1689" s="3" t="str">
        <f t="shared" si="45"/>
        <v>P47</v>
      </c>
      <c r="C1689" s="3" t="s">
        <v>1454</v>
      </c>
      <c r="D1689" s="3" t="s">
        <v>537</v>
      </c>
      <c r="E1689" t="str">
        <f t="shared" si="44"/>
        <v>M22P47U04N05</v>
      </c>
      <c r="F1689" s="26">
        <f ca="1">IFERROR(VLOOKUP(G1689,模型表!C:U,19,0),0)</f>
        <v>0</v>
      </c>
      <c r="H1689" s="26" t="str">
        <f ca="1">IFERROR(IF($F1689=0,"",(VLOOKUP(RIGHT(A1689,2)+0,难度表!B:F,3,FALSE)*K1689+N1689)),0)</f>
        <v/>
      </c>
      <c r="I1689" s="26" t="str">
        <f ca="1">IFERROR(IF($F1689=0,"",(VLOOKUP(RIGHT(B1689,2)+0,难度表!B:F,4,FALSE)*L1689+O1689)),0)</f>
        <v/>
      </c>
      <c r="J1689" s="26" t="str">
        <f ca="1">IFERROR(IF($F1689=0,"",(VLOOKUP(RIGHT(B1689,2)+0,难度表!B:F,5,FALSE)*M1689+P1689)),0)</f>
        <v/>
      </c>
      <c r="L1689" s="26" t="s">
        <v>1081</v>
      </c>
      <c r="M1689" s="3"/>
      <c r="N1689" s="26">
        <v>0</v>
      </c>
      <c r="O1689" s="26">
        <v>0</v>
      </c>
      <c r="P1689" s="26">
        <v>0</v>
      </c>
      <c r="Q1689" s="26">
        <v>0</v>
      </c>
      <c r="R1689" s="58" t="s">
        <v>545</v>
      </c>
      <c r="S1689" s="26">
        <v>1</v>
      </c>
      <c r="T1689" s="26">
        <v>0</v>
      </c>
      <c r="U1689" s="26">
        <f ca="1">IFERROR(VLOOKUP(G1689,模型表!$C:$T,18,FALSE),0)</f>
        <v>0</v>
      </c>
      <c r="V1689" s="26">
        <f>IFERROR(VLOOKUP(G1689,模型表!$C:$J,8,FALSE),0)</f>
        <v>0</v>
      </c>
      <c r="W1689" s="26" t="s">
        <v>1081</v>
      </c>
      <c r="X1689" s="26" t="s">
        <v>1097</v>
      </c>
      <c r="AC1689" s="26" t="str">
        <f ca="1">IFERROR(IFERROR(VLOOKUP($V1689,索引表!$L$7:$O$13,2,FALSE)*VLOOKUP(VLOOKUP($G1689,索引表!$R:$U,4,FALSE),索引表!$I$18:$L$30,2,FALSE)*VLOOKUP($U1689,索引表!E:F,2,FALSE),IF($U1689="小怪",0.738,"")),0)</f>
        <v/>
      </c>
      <c r="AD1689" s="26" t="str">
        <f ca="1">IFERROR(IFERROR(VLOOKUP($V1689,索引表!$L$7:$O$13,3,FALSE)*VLOOKUP(VLOOKUP($G1689,索引表!$R:$U,4,FALSE),索引表!$I$18:$L$30,3,FALSE)*VLOOKUP($U1689,索引表!G:H,2,FALSE)*0.3,IF($U1689="小怪",0.2,"")),0)</f>
        <v/>
      </c>
      <c r="AE1689" s="3" t="str">
        <f ca="1">IF(V1689="N08",索引表!$D$12,IFERROR(VLOOKUP(AM1689,索引表!$I$3:$J$5,2,FALSE)*VLOOKUP(AN1689,索引表!$L$7:$O$13,4,FALSE)*VLOOKUP(VLOOKUP(Y1689,索引表!$R:$U,4,FALSE),索引表!$I$18:$L$30,4,FALSE),IF(AN1689="小怪",1*3.45*0.9*0.9,"")))</f>
        <v/>
      </c>
    </row>
    <row r="1690" spans="1:31" x14ac:dyDescent="0.2">
      <c r="A1690" s="3" t="s">
        <v>1457</v>
      </c>
      <c r="B1690" s="3" t="str">
        <f t="shared" si="45"/>
        <v>P47</v>
      </c>
      <c r="C1690" s="3" t="s">
        <v>1454</v>
      </c>
      <c r="D1690" s="3" t="s">
        <v>538</v>
      </c>
      <c r="E1690" t="str">
        <f t="shared" si="44"/>
        <v>M22P47U04N06</v>
      </c>
      <c r="F1690" s="26">
        <f ca="1">IFERROR(VLOOKUP(G1690,模型表!C:U,19,0),0)</f>
        <v>0</v>
      </c>
      <c r="H1690" s="26" t="str">
        <f ca="1">IFERROR(IF($F1690=0,"",(VLOOKUP(RIGHT(A1690,2)+0,难度表!B:F,3,FALSE)*K1690+N1690)),0)</f>
        <v/>
      </c>
      <c r="I1690" s="26" t="str">
        <f ca="1">IFERROR(IF($F1690=0,"",(VLOOKUP(RIGHT(B1690,2)+0,难度表!B:F,4,FALSE)*L1690+O1690)),0)</f>
        <v/>
      </c>
      <c r="J1690" s="26" t="str">
        <f ca="1">IFERROR(IF($F1690=0,"",(VLOOKUP(RIGHT(B1690,2)+0,难度表!B:F,5,FALSE)*M1690+P1690)),0)</f>
        <v/>
      </c>
      <c r="L1690" s="26" t="s">
        <v>1081</v>
      </c>
      <c r="M1690" s="3"/>
      <c r="N1690" s="26">
        <v>0</v>
      </c>
      <c r="O1690" s="26">
        <v>0</v>
      </c>
      <c r="P1690" s="26">
        <v>0</v>
      </c>
      <c r="Q1690" s="26">
        <v>0</v>
      </c>
      <c r="R1690" s="58" t="s">
        <v>545</v>
      </c>
      <c r="S1690" s="26">
        <v>1</v>
      </c>
      <c r="T1690" s="26">
        <v>0</v>
      </c>
      <c r="U1690" s="26">
        <f ca="1">IFERROR(VLOOKUP(G1690,模型表!$C:$T,18,FALSE),0)</f>
        <v>0</v>
      </c>
      <c r="V1690" s="26">
        <f>IFERROR(VLOOKUP(G1690,模型表!$C:$J,8,FALSE),0)</f>
        <v>0</v>
      </c>
      <c r="W1690" s="26" t="s">
        <v>1081</v>
      </c>
      <c r="X1690" s="26" t="s">
        <v>1097</v>
      </c>
      <c r="AC1690" s="26" t="str">
        <f ca="1">IFERROR(IFERROR(VLOOKUP($V1690,索引表!$L$7:$O$13,2,FALSE)*VLOOKUP(VLOOKUP($G1690,索引表!$R:$U,4,FALSE),索引表!$I$18:$L$30,2,FALSE)*VLOOKUP($U1690,索引表!E:F,2,FALSE),IF($U1690="小怪",0.738,"")),0)</f>
        <v/>
      </c>
      <c r="AD1690" s="26" t="str">
        <f ca="1">IFERROR(IFERROR(VLOOKUP($V1690,索引表!$L$7:$O$13,3,FALSE)*VLOOKUP(VLOOKUP($G1690,索引表!$R:$U,4,FALSE),索引表!$I$18:$L$30,3,FALSE)*VLOOKUP($U1690,索引表!G:H,2,FALSE)*0.3,IF($U1690="小怪",0.2,"")),0)</f>
        <v/>
      </c>
      <c r="AE1690" s="3" t="str">
        <f ca="1">IF(V1690="N08",索引表!$D$12,IFERROR(VLOOKUP(AM1690,索引表!$I$3:$J$5,2,FALSE)*VLOOKUP(AN1690,索引表!$L$7:$O$13,4,FALSE)*VLOOKUP(VLOOKUP(Y1690,索引表!$R:$U,4,FALSE),索引表!$I$18:$L$30,4,FALSE),IF(AN1690="小怪",1*3.45*0.9*0.9,"")))</f>
        <v/>
      </c>
    </row>
    <row r="1691" spans="1:31" x14ac:dyDescent="0.2">
      <c r="A1691" s="3" t="s">
        <v>1457</v>
      </c>
      <c r="B1691" s="3" t="str">
        <f t="shared" si="45"/>
        <v>P47</v>
      </c>
      <c r="C1691" s="3" t="s">
        <v>1454</v>
      </c>
      <c r="D1691" s="3" t="s">
        <v>542</v>
      </c>
      <c r="E1691" t="str">
        <f t="shared" si="44"/>
        <v>M22P47U04N07</v>
      </c>
      <c r="F1691" s="26">
        <f ca="1">IFERROR(VLOOKUP(G1691,模型表!C:U,19,0),0)</f>
        <v>0</v>
      </c>
      <c r="H1691" s="26" t="str">
        <f ca="1">IFERROR(IF($F1691=0,"",(VLOOKUP(RIGHT(A1691,2)+0,难度表!B:F,3,FALSE)*K1691+N1691)),0)</f>
        <v/>
      </c>
      <c r="I1691" s="26" t="str">
        <f ca="1">IFERROR(IF($F1691=0,"",(VLOOKUP(RIGHT(B1691,2)+0,难度表!B:F,4,FALSE)*L1691+O1691)),0)</f>
        <v/>
      </c>
      <c r="J1691" s="26" t="str">
        <f ca="1">IFERROR(IF($F1691=0,"",(VLOOKUP(RIGHT(B1691,2)+0,难度表!B:F,5,FALSE)*M1691+P1691)),0)</f>
        <v/>
      </c>
      <c r="L1691" s="26" t="s">
        <v>1081</v>
      </c>
      <c r="M1691" s="3"/>
      <c r="N1691" s="26">
        <v>0</v>
      </c>
      <c r="O1691" s="26">
        <v>0</v>
      </c>
      <c r="P1691" s="26">
        <v>0</v>
      </c>
      <c r="Q1691" s="26">
        <v>0</v>
      </c>
      <c r="R1691" s="58" t="s">
        <v>545</v>
      </c>
      <c r="S1691" s="26">
        <v>1</v>
      </c>
      <c r="T1691" s="26">
        <v>0</v>
      </c>
      <c r="U1691" s="26">
        <f ca="1">IFERROR(VLOOKUP(G1691,模型表!$C:$T,18,FALSE),0)</f>
        <v>0</v>
      </c>
      <c r="V1691" s="26">
        <f>IFERROR(VLOOKUP(G1691,模型表!$C:$J,8,FALSE),0)</f>
        <v>0</v>
      </c>
      <c r="W1691" s="26" t="s">
        <v>1081</v>
      </c>
      <c r="X1691" s="26" t="s">
        <v>1097</v>
      </c>
      <c r="AC1691" s="26" t="str">
        <f ca="1">IFERROR(IFERROR(VLOOKUP($V1691,索引表!$L$7:$O$13,2,FALSE)*VLOOKUP(VLOOKUP($G1691,索引表!$R:$U,4,FALSE),索引表!$I$18:$L$30,2,FALSE)*VLOOKUP($U1691,索引表!E:F,2,FALSE),IF($U1691="小怪",0.738,"")),0)</f>
        <v/>
      </c>
      <c r="AD1691" s="26" t="str">
        <f ca="1">IFERROR(IFERROR(VLOOKUP($V1691,索引表!$L$7:$O$13,3,FALSE)*VLOOKUP(VLOOKUP($G1691,索引表!$R:$U,4,FALSE),索引表!$I$18:$L$30,3,FALSE)*VLOOKUP($U1691,索引表!G:H,2,FALSE)*0.3,IF($U1691="小怪",0.2,"")),0)</f>
        <v/>
      </c>
      <c r="AE1691" s="3" t="str">
        <f ca="1">IF(V1691="N08",索引表!$D$12,IFERROR(VLOOKUP(AM1691,索引表!$I$3:$J$5,2,FALSE)*VLOOKUP(AN1691,索引表!$L$7:$O$13,4,FALSE)*VLOOKUP(VLOOKUP(Y1691,索引表!$R:$U,4,FALSE),索引表!$I$18:$L$30,4,FALSE),IF(AN1691="小怪",1*3.45*0.9*0.9,"")))</f>
        <v/>
      </c>
    </row>
    <row r="1692" spans="1:31" x14ac:dyDescent="0.2">
      <c r="A1692" s="3" t="s">
        <v>1457</v>
      </c>
      <c r="B1692" s="3" t="str">
        <f t="shared" si="45"/>
        <v>P47</v>
      </c>
      <c r="C1692" s="3" t="s">
        <v>1454</v>
      </c>
      <c r="D1692" s="3" t="s">
        <v>543</v>
      </c>
      <c r="E1692" t="str">
        <f t="shared" si="44"/>
        <v>M22P47U04N08</v>
      </c>
      <c r="F1692" s="26">
        <f ca="1">IFERROR(VLOOKUP(G1692,模型表!C:U,19,0),0)</f>
        <v>0</v>
      </c>
      <c r="H1692" s="26" t="str">
        <f ca="1">IFERROR(IF($F1692=0,"",(VLOOKUP(RIGHT(A1692,2)+0,难度表!B:F,3,FALSE)*K1692+N1692)),0)</f>
        <v/>
      </c>
      <c r="I1692" s="26" t="str">
        <f ca="1">IFERROR(IF($F1692=0,"",(VLOOKUP(RIGHT(B1692,2)+0,难度表!B:F,4,FALSE)*L1692+O1692)),0)</f>
        <v/>
      </c>
      <c r="J1692" s="26" t="str">
        <f ca="1">IFERROR(IF($F1692=0,"",(VLOOKUP(RIGHT(B1692,2)+0,难度表!B:F,5,FALSE)*M1692+P1692)),0)</f>
        <v/>
      </c>
      <c r="L1692" s="26" t="s">
        <v>1081</v>
      </c>
      <c r="M1692" s="3"/>
      <c r="N1692" s="26">
        <v>0</v>
      </c>
      <c r="O1692" s="26">
        <v>0</v>
      </c>
      <c r="P1692" s="26">
        <v>0</v>
      </c>
      <c r="Q1692" s="26">
        <v>0</v>
      </c>
      <c r="R1692" s="59" t="s">
        <v>845</v>
      </c>
      <c r="S1692" s="26">
        <v>1</v>
      </c>
      <c r="T1692" s="26">
        <v>0</v>
      </c>
      <c r="U1692" s="26">
        <f ca="1">IFERROR(VLOOKUP(G1692,模型表!$C:$T,18,FALSE),0)</f>
        <v>0</v>
      </c>
      <c r="V1692" s="26">
        <f>IFERROR(VLOOKUP(G1692,模型表!$C:$J,8,FALSE),0)</f>
        <v>0</v>
      </c>
      <c r="W1692" s="26" t="s">
        <v>1081</v>
      </c>
      <c r="X1692" s="26" t="s">
        <v>1097</v>
      </c>
      <c r="AC1692" s="26" t="str">
        <f ca="1">IFERROR(IFERROR(VLOOKUP($V1692,索引表!$L$7:$O$13,2,FALSE)*VLOOKUP(VLOOKUP($G1692,索引表!$R:$U,4,FALSE),索引表!$I$18:$L$30,2,FALSE)*VLOOKUP($U1692,索引表!E:F,2,FALSE),IF($U1692="小怪",0.738,"")),0)</f>
        <v/>
      </c>
      <c r="AD1692" s="26" t="str">
        <f ca="1">IFERROR(IFERROR(VLOOKUP($V1692,索引表!$L$7:$O$13,3,FALSE)*VLOOKUP(VLOOKUP($G1692,索引表!$R:$U,4,FALSE),索引表!$I$18:$L$30,3,FALSE)*VLOOKUP($U1692,索引表!G:H,2,FALSE)*0.3,IF($U1692="小怪",0.2,"")),0)</f>
        <v/>
      </c>
      <c r="AE1692" s="3"/>
    </row>
    <row r="1693" spans="1:31" x14ac:dyDescent="0.2">
      <c r="A1693" s="3" t="s">
        <v>1457</v>
      </c>
      <c r="B1693" s="3" t="str">
        <f t="shared" si="45"/>
        <v>P47</v>
      </c>
      <c r="C1693" s="3" t="s">
        <v>541</v>
      </c>
      <c r="D1693" s="3" t="s">
        <v>544</v>
      </c>
      <c r="E1693" t="str">
        <f t="shared" si="44"/>
        <v>M22P47U04N09</v>
      </c>
      <c r="F1693" s="26">
        <f ca="1">IFERROR(VLOOKUP(G1693,模型表!C:U,19,0),0)</f>
        <v>0</v>
      </c>
      <c r="H1693" s="26" t="str">
        <f ca="1">IFERROR(IF($F1693=0,"",(VLOOKUP(RIGHT(A1693,2)+0,难度表!B:F,3,FALSE)*K1693+N1693)),0)</f>
        <v/>
      </c>
      <c r="I1693" s="26" t="str">
        <f ca="1">IFERROR(IF($F1693=0,"",(VLOOKUP(RIGHT(B1693,2)+0,难度表!B:F,4,FALSE)*L1693+O1693)),0)</f>
        <v/>
      </c>
      <c r="J1693" s="26" t="str">
        <f ca="1">IFERROR(IF($F1693=0,"",(VLOOKUP(RIGHT(B1693,2)+0,难度表!B:F,5,FALSE)*M1693+P1693)),0)</f>
        <v/>
      </c>
      <c r="L1693" s="26" t="s">
        <v>1081</v>
      </c>
      <c r="M1693" s="3"/>
      <c r="N1693" s="26">
        <v>0</v>
      </c>
      <c r="O1693" s="26">
        <v>0</v>
      </c>
      <c r="P1693" s="26">
        <v>0</v>
      </c>
      <c r="Q1693" s="26">
        <v>0</v>
      </c>
      <c r="R1693" s="58" t="s">
        <v>545</v>
      </c>
      <c r="S1693" s="26">
        <v>1</v>
      </c>
      <c r="T1693" s="26">
        <v>0</v>
      </c>
      <c r="U1693" s="26">
        <f ca="1">IFERROR(VLOOKUP(G1693,模型表!$C:$T,18,FALSE),0)</f>
        <v>0</v>
      </c>
      <c r="V1693" s="26">
        <f>IFERROR(VLOOKUP(G1693,模型表!$C:$J,8,FALSE),0)</f>
        <v>0</v>
      </c>
      <c r="W1693" s="26" t="s">
        <v>1081</v>
      </c>
      <c r="X1693" s="26" t="s">
        <v>1097</v>
      </c>
      <c r="AC1693" s="26" t="str">
        <f ca="1">IFERROR(IFERROR(VLOOKUP($V1693,索引表!$L$7:$O$13,2,FALSE)*VLOOKUP(VLOOKUP($G1693,索引表!$R:$U,4,FALSE),索引表!$I$18:$L$30,2,FALSE)*VLOOKUP($U1693,索引表!E:F,2,FALSE),IF($U1693="小怪",0.738,"")),0)</f>
        <v/>
      </c>
      <c r="AD1693" s="26" t="str">
        <f ca="1">IFERROR(IFERROR(VLOOKUP($V1693,索引表!$L$7:$O$13,3,FALSE)*VLOOKUP(VLOOKUP($G1693,索引表!$R:$U,4,FALSE),索引表!$I$18:$L$30,3,FALSE)*VLOOKUP($U1693,索引表!G:H,2,FALSE)*0.3,IF($U1693="小怪",0.2,"")),0)</f>
        <v/>
      </c>
      <c r="AE1693" s="3" t="str">
        <f ca="1">IF(V1693="N08",索引表!$D$12,IFERROR(VLOOKUP(AM1693,索引表!$I$3:$J$5,2,FALSE)*VLOOKUP(AN1693,索引表!$L$7:$O$13,4,FALSE)*VLOOKUP(VLOOKUP(Y1693,索引表!$R:$U,4,FALSE),索引表!$I$18:$L$30,4,FALSE),IF(AN1693="小怪",1*3.45*0.9*0.9,"")))</f>
        <v/>
      </c>
    </row>
    <row r="1694" spans="1:31" x14ac:dyDescent="0.2">
      <c r="A1694" s="3" t="s">
        <v>1457</v>
      </c>
      <c r="B1694" s="3" t="str">
        <f t="shared" si="45"/>
        <v>P48</v>
      </c>
      <c r="C1694" s="3" t="s">
        <v>532</v>
      </c>
      <c r="D1694" s="3" t="s">
        <v>533</v>
      </c>
      <c r="E1694" t="str">
        <f t="shared" si="44"/>
        <v>M22P48U01N01</v>
      </c>
      <c r="F1694" s="26">
        <f ca="1">IFERROR(VLOOKUP(G1694,模型表!C:U,19,0),0)</f>
        <v>0</v>
      </c>
      <c r="H1694" s="26" t="str">
        <f ca="1">IFERROR(IF($F1694=0,"",(VLOOKUP(RIGHT(A1694,2)+0,难度表!B:F,3,FALSE)*K1694+N1694)),0)</f>
        <v/>
      </c>
      <c r="I1694" s="26" t="str">
        <f ca="1">IFERROR(IF($F1694=0,"",(VLOOKUP(RIGHT(B1694,2)+0,难度表!B:F,4,FALSE)*L1694+O1694)),0)</f>
        <v/>
      </c>
      <c r="J1694" s="26" t="str">
        <f ca="1">IFERROR(IF($F1694=0,"",(VLOOKUP(RIGHT(B1694,2)+0,难度表!B:F,5,FALSE)*M1694+P1694)),0)</f>
        <v/>
      </c>
      <c r="L1694" s="26" t="s">
        <v>1081</v>
      </c>
      <c r="M1694" s="3"/>
      <c r="N1694" s="26">
        <v>0</v>
      </c>
      <c r="O1694" s="26">
        <v>0</v>
      </c>
      <c r="P1694" s="26">
        <v>0</v>
      </c>
      <c r="Q1694" s="26">
        <v>0</v>
      </c>
      <c r="R1694" s="58" t="s">
        <v>545</v>
      </c>
      <c r="S1694" s="26">
        <v>1</v>
      </c>
      <c r="T1694" s="26">
        <v>0</v>
      </c>
      <c r="U1694" s="26">
        <f ca="1">IFERROR(VLOOKUP(G1694,模型表!$C:$T,18,FALSE),0)</f>
        <v>0</v>
      </c>
      <c r="V1694" s="26">
        <f>IFERROR(VLOOKUP(G1694,模型表!$C:$J,8,FALSE),0)</f>
        <v>0</v>
      </c>
      <c r="W1694" s="26" t="s">
        <v>1081</v>
      </c>
      <c r="X1694" s="26" t="s">
        <v>1097</v>
      </c>
      <c r="AC1694" s="26" t="str">
        <f ca="1">IFERROR(IFERROR(VLOOKUP($V1694,索引表!$L$7:$O$13,2,FALSE)*VLOOKUP(VLOOKUP($G1694,索引表!$R:$U,4,FALSE),索引表!$I$18:$L$30,2,FALSE)*VLOOKUP($U1694,索引表!E:F,2,FALSE),IF($U1694="小怪",0.738,"")),0)</f>
        <v/>
      </c>
      <c r="AD1694" s="26" t="str">
        <f ca="1">IFERROR(IFERROR(VLOOKUP($V1694,索引表!$L$7:$O$13,3,FALSE)*VLOOKUP(VLOOKUP($G1694,索引表!$R:$U,4,FALSE),索引表!$I$18:$L$30,3,FALSE)*VLOOKUP($U1694,索引表!G:H,2,FALSE)*0.3,IF($U1694="小怪",0.2,"")),0)</f>
        <v/>
      </c>
      <c r="AE1694" s="3" t="str">
        <f ca="1">IF(V1694="N08",索引表!$D$12,IFERROR(VLOOKUP(AM1694,索引表!$I$3:$J$5,2,FALSE)*VLOOKUP(AN1694,索引表!$L$7:$O$13,4,FALSE)*VLOOKUP(VLOOKUP(Y1694,索引表!$R:$U,4,FALSE),索引表!$I$18:$L$30,4,FALSE),IF(AN1694="小怪",1*3.45*0.9*0.9,"")))</f>
        <v/>
      </c>
    </row>
    <row r="1695" spans="1:31" x14ac:dyDescent="0.2">
      <c r="A1695" s="3" t="s">
        <v>1457</v>
      </c>
      <c r="B1695" s="3" t="str">
        <f t="shared" si="45"/>
        <v>P48</v>
      </c>
      <c r="C1695" s="3" t="s">
        <v>532</v>
      </c>
      <c r="D1695" s="3" t="s">
        <v>534</v>
      </c>
      <c r="E1695" t="str">
        <f t="shared" si="44"/>
        <v>M22P48U01N02</v>
      </c>
      <c r="F1695" s="26">
        <f ca="1">IFERROR(VLOOKUP(G1695,模型表!C:U,19,0),0)</f>
        <v>0</v>
      </c>
      <c r="H1695" s="26" t="str">
        <f ca="1">IFERROR(IF($F1695=0,"",(VLOOKUP(RIGHT(A1695,2)+0,难度表!B:F,3,FALSE)*K1695+N1695)),0)</f>
        <v/>
      </c>
      <c r="I1695" s="26" t="str">
        <f ca="1">IFERROR(IF($F1695=0,"",(VLOOKUP(RIGHT(B1695,2)+0,难度表!B:F,4,FALSE)*L1695+O1695)),0)</f>
        <v/>
      </c>
      <c r="J1695" s="26" t="str">
        <f ca="1">IFERROR(IF($F1695=0,"",(VLOOKUP(RIGHT(B1695,2)+0,难度表!B:F,5,FALSE)*M1695+P1695)),0)</f>
        <v/>
      </c>
      <c r="L1695" s="26" t="s">
        <v>1081</v>
      </c>
      <c r="M1695" s="3"/>
      <c r="N1695" s="26">
        <v>0</v>
      </c>
      <c r="O1695" s="26">
        <v>0</v>
      </c>
      <c r="P1695" s="26">
        <v>0</v>
      </c>
      <c r="Q1695" s="26">
        <v>0</v>
      </c>
      <c r="R1695" s="58" t="s">
        <v>545</v>
      </c>
      <c r="S1695" s="26">
        <v>1</v>
      </c>
      <c r="T1695" s="26">
        <v>0</v>
      </c>
      <c r="U1695" s="26">
        <f ca="1">IFERROR(VLOOKUP(G1695,模型表!$C:$T,18,FALSE),0)</f>
        <v>0</v>
      </c>
      <c r="V1695" s="26">
        <f>IFERROR(VLOOKUP(G1695,模型表!$C:$J,8,FALSE),0)</f>
        <v>0</v>
      </c>
      <c r="W1695" s="26" t="s">
        <v>1081</v>
      </c>
      <c r="X1695" s="26" t="s">
        <v>1097</v>
      </c>
      <c r="AC1695" s="26" t="str">
        <f ca="1">IFERROR(IFERROR(VLOOKUP($V1695,索引表!$L$7:$O$13,2,FALSE)*VLOOKUP(VLOOKUP($G1695,索引表!$R:$U,4,FALSE),索引表!$I$18:$L$30,2,FALSE)*VLOOKUP($U1695,索引表!E:F,2,FALSE),IF($U1695="小怪",0.738,"")),0)</f>
        <v/>
      </c>
      <c r="AD1695" s="26" t="str">
        <f ca="1">IFERROR(IFERROR(VLOOKUP($V1695,索引表!$L$7:$O$13,3,FALSE)*VLOOKUP(VLOOKUP($G1695,索引表!$R:$U,4,FALSE),索引表!$I$18:$L$30,3,FALSE)*VLOOKUP($U1695,索引表!G:H,2,FALSE)*0.3,IF($U1695="小怪",0.2,"")),0)</f>
        <v/>
      </c>
      <c r="AE1695" s="3" t="str">
        <f ca="1">IF(V1695="N08",索引表!$D$12,IFERROR(VLOOKUP(AM1695,索引表!$I$3:$J$5,2,FALSE)*VLOOKUP(AN1695,索引表!$L$7:$O$13,4,FALSE)*VLOOKUP(VLOOKUP(Y1695,索引表!$R:$U,4,FALSE),索引表!$I$18:$L$30,4,FALSE),IF(AN1695="小怪",1*3.45*0.9*0.9,"")))</f>
        <v/>
      </c>
    </row>
    <row r="1696" spans="1:31" x14ac:dyDescent="0.2">
      <c r="A1696" s="3" t="s">
        <v>1457</v>
      </c>
      <c r="B1696" s="3" t="str">
        <f t="shared" si="45"/>
        <v>P48</v>
      </c>
      <c r="C1696" s="3" t="s">
        <v>532</v>
      </c>
      <c r="D1696" s="3" t="s">
        <v>535</v>
      </c>
      <c r="E1696" t="str">
        <f t="shared" si="44"/>
        <v>M22P48U01N03</v>
      </c>
      <c r="F1696" s="26">
        <f ca="1">IFERROR(VLOOKUP(G1696,模型表!C:U,19,0),0)</f>
        <v>0</v>
      </c>
      <c r="H1696" s="26" t="str">
        <f ca="1">IFERROR(IF($F1696=0,"",(VLOOKUP(RIGHT(A1696,2)+0,难度表!B:F,3,FALSE)*K1696+N1696)),0)</f>
        <v/>
      </c>
      <c r="I1696" s="26" t="str">
        <f ca="1">IFERROR(IF($F1696=0,"",(VLOOKUP(RIGHT(B1696,2)+0,难度表!B:F,4,FALSE)*L1696+O1696)),0)</f>
        <v/>
      </c>
      <c r="J1696" s="26" t="str">
        <f ca="1">IFERROR(IF($F1696=0,"",(VLOOKUP(RIGHT(B1696,2)+0,难度表!B:F,5,FALSE)*M1696+P1696)),0)</f>
        <v/>
      </c>
      <c r="L1696" s="26" t="s">
        <v>1081</v>
      </c>
      <c r="M1696" s="3"/>
      <c r="N1696" s="26">
        <v>0</v>
      </c>
      <c r="O1696" s="26">
        <v>0</v>
      </c>
      <c r="P1696" s="26">
        <v>0</v>
      </c>
      <c r="Q1696" s="26">
        <v>0</v>
      </c>
      <c r="R1696" s="58" t="s">
        <v>545</v>
      </c>
      <c r="S1696" s="26">
        <v>1</v>
      </c>
      <c r="T1696" s="26">
        <v>0</v>
      </c>
      <c r="U1696" s="26">
        <f ca="1">IFERROR(VLOOKUP(G1696,模型表!$C:$T,18,FALSE),0)</f>
        <v>0</v>
      </c>
      <c r="V1696" s="26">
        <f>IFERROR(VLOOKUP(G1696,模型表!$C:$J,8,FALSE),0)</f>
        <v>0</v>
      </c>
      <c r="W1696" s="26" t="s">
        <v>1081</v>
      </c>
      <c r="X1696" s="26" t="s">
        <v>1097</v>
      </c>
      <c r="AC1696" s="26" t="str">
        <f ca="1">IFERROR(IFERROR(VLOOKUP($V1696,索引表!$L$7:$O$13,2,FALSE)*VLOOKUP(VLOOKUP($G1696,索引表!$R:$U,4,FALSE),索引表!$I$18:$L$30,2,FALSE)*VLOOKUP($U1696,索引表!E:F,2,FALSE),IF($U1696="小怪",0.738,"")),0)</f>
        <v/>
      </c>
      <c r="AD1696" s="26" t="str">
        <f ca="1">IFERROR(IFERROR(VLOOKUP($V1696,索引表!$L$7:$O$13,3,FALSE)*VLOOKUP(VLOOKUP($G1696,索引表!$R:$U,4,FALSE),索引表!$I$18:$L$30,3,FALSE)*VLOOKUP($U1696,索引表!G:H,2,FALSE)*0.3,IF($U1696="小怪",0.2,"")),0)</f>
        <v/>
      </c>
      <c r="AE1696" s="3" t="str">
        <f ca="1">IF(V1696="N08",索引表!$D$12,IFERROR(VLOOKUP(AM1696,索引表!$I$3:$J$5,2,FALSE)*VLOOKUP(AN1696,索引表!$L$7:$O$13,4,FALSE)*VLOOKUP(VLOOKUP(Y1696,索引表!$R:$U,4,FALSE),索引表!$I$18:$L$30,4,FALSE),IF(AN1696="小怪",1*3.45*0.9*0.9,"")))</f>
        <v/>
      </c>
    </row>
    <row r="1697" spans="1:31" x14ac:dyDescent="0.2">
      <c r="A1697" s="3" t="s">
        <v>1457</v>
      </c>
      <c r="B1697" s="3" t="str">
        <f t="shared" si="45"/>
        <v>P48</v>
      </c>
      <c r="C1697" s="3" t="s">
        <v>532</v>
      </c>
      <c r="D1697" s="3" t="s">
        <v>536</v>
      </c>
      <c r="E1697" t="str">
        <f t="shared" si="44"/>
        <v>M22P48U01N04</v>
      </c>
      <c r="F1697" s="26">
        <f ca="1">IFERROR(VLOOKUP(G1697,模型表!C:U,19,0),0)</f>
        <v>0</v>
      </c>
      <c r="H1697" s="26" t="str">
        <f ca="1">IFERROR(IF($F1697=0,"",(VLOOKUP(RIGHT(A1697,2)+0,难度表!B:F,3,FALSE)*K1697+N1697)),0)</f>
        <v/>
      </c>
      <c r="I1697" s="26" t="str">
        <f ca="1">IFERROR(IF($F1697=0,"",(VLOOKUP(RIGHT(B1697,2)+0,难度表!B:F,4,FALSE)*L1697+O1697)),0)</f>
        <v/>
      </c>
      <c r="J1697" s="26" t="str">
        <f ca="1">IFERROR(IF($F1697=0,"",(VLOOKUP(RIGHT(B1697,2)+0,难度表!B:F,5,FALSE)*M1697+P1697)),0)</f>
        <v/>
      </c>
      <c r="L1697" s="26" t="s">
        <v>1081</v>
      </c>
      <c r="M1697" s="3"/>
      <c r="N1697" s="26">
        <v>0</v>
      </c>
      <c r="O1697" s="26">
        <v>0</v>
      </c>
      <c r="P1697" s="26">
        <v>0</v>
      </c>
      <c r="Q1697" s="26">
        <v>0</v>
      </c>
      <c r="R1697" s="58" t="s">
        <v>545</v>
      </c>
      <c r="S1697" s="26">
        <v>1</v>
      </c>
      <c r="T1697" s="26">
        <v>0</v>
      </c>
      <c r="U1697" s="26">
        <f ca="1">IFERROR(VLOOKUP(G1697,模型表!$C:$T,18,FALSE),0)</f>
        <v>0</v>
      </c>
      <c r="V1697" s="26">
        <f>IFERROR(VLOOKUP(G1697,模型表!$C:$J,8,FALSE),0)</f>
        <v>0</v>
      </c>
      <c r="W1697" s="26" t="s">
        <v>1081</v>
      </c>
      <c r="X1697" s="26" t="s">
        <v>1097</v>
      </c>
      <c r="AC1697" s="26" t="str">
        <f ca="1">IFERROR(IFERROR(VLOOKUP($V1697,索引表!$L$7:$O$13,2,FALSE)*VLOOKUP(VLOOKUP($G1697,索引表!$R:$U,4,FALSE),索引表!$I$18:$L$30,2,FALSE)*VLOOKUP($U1697,索引表!E:F,2,FALSE),IF($U1697="小怪",0.738,"")),0)</f>
        <v/>
      </c>
      <c r="AD1697" s="26" t="str">
        <f ca="1">IFERROR(IFERROR(VLOOKUP($V1697,索引表!$L$7:$O$13,3,FALSE)*VLOOKUP(VLOOKUP($G1697,索引表!$R:$U,4,FALSE),索引表!$I$18:$L$30,3,FALSE)*VLOOKUP($U1697,索引表!G:H,2,FALSE)*0.3,IF($U1697="小怪",0.2,"")),0)</f>
        <v/>
      </c>
      <c r="AE1697" s="3" t="str">
        <f ca="1">IF(V1697="N08",索引表!$D$12,IFERROR(VLOOKUP(AM1697,索引表!$I$3:$J$5,2,FALSE)*VLOOKUP(AN1697,索引表!$L$7:$O$13,4,FALSE)*VLOOKUP(VLOOKUP(Y1697,索引表!$R:$U,4,FALSE),索引表!$I$18:$L$30,4,FALSE),IF(AN1697="小怪",1*3.45*0.9*0.9,"")))</f>
        <v/>
      </c>
    </row>
    <row r="1698" spans="1:31" x14ac:dyDescent="0.2">
      <c r="A1698" s="3" t="s">
        <v>1457</v>
      </c>
      <c r="B1698" s="3" t="str">
        <f t="shared" si="45"/>
        <v>P48</v>
      </c>
      <c r="C1698" s="3" t="s">
        <v>532</v>
      </c>
      <c r="D1698" s="3" t="s">
        <v>537</v>
      </c>
      <c r="E1698" t="str">
        <f t="shared" si="44"/>
        <v>M22P48U01N05</v>
      </c>
      <c r="F1698" s="26">
        <f ca="1">IFERROR(VLOOKUP(G1698,模型表!C:U,19,0),0)</f>
        <v>0</v>
      </c>
      <c r="H1698" s="26" t="str">
        <f ca="1">IFERROR(IF($F1698=0,"",(VLOOKUP(RIGHT(A1698,2)+0,难度表!B:F,3,FALSE)*K1698+N1698)),0)</f>
        <v/>
      </c>
      <c r="I1698" s="26" t="str">
        <f ca="1">IFERROR(IF($F1698=0,"",(VLOOKUP(RIGHT(B1698,2)+0,难度表!B:F,4,FALSE)*L1698+O1698)),0)</f>
        <v/>
      </c>
      <c r="J1698" s="26" t="str">
        <f ca="1">IFERROR(IF($F1698=0,"",(VLOOKUP(RIGHT(B1698,2)+0,难度表!B:F,5,FALSE)*M1698+P1698)),0)</f>
        <v/>
      </c>
      <c r="L1698" s="26" t="s">
        <v>1081</v>
      </c>
      <c r="M1698" s="3"/>
      <c r="N1698" s="26">
        <v>0</v>
      </c>
      <c r="O1698" s="26">
        <v>0</v>
      </c>
      <c r="P1698" s="26">
        <v>0</v>
      </c>
      <c r="Q1698" s="26">
        <v>0</v>
      </c>
      <c r="R1698" s="58" t="s">
        <v>545</v>
      </c>
      <c r="S1698" s="26">
        <v>1</v>
      </c>
      <c r="T1698" s="26">
        <v>0</v>
      </c>
      <c r="U1698" s="26">
        <f ca="1">IFERROR(VLOOKUP(G1698,模型表!$C:$T,18,FALSE),0)</f>
        <v>0</v>
      </c>
      <c r="V1698" s="26">
        <f>IFERROR(VLOOKUP(G1698,模型表!$C:$J,8,FALSE),0)</f>
        <v>0</v>
      </c>
      <c r="W1698" s="26" t="s">
        <v>1081</v>
      </c>
      <c r="X1698" s="26" t="s">
        <v>1097</v>
      </c>
      <c r="AC1698" s="26" t="str">
        <f ca="1">IFERROR(IFERROR(VLOOKUP($V1698,索引表!$L$7:$O$13,2,FALSE)*VLOOKUP(VLOOKUP($G1698,索引表!$R:$U,4,FALSE),索引表!$I$18:$L$30,2,FALSE)*VLOOKUP($U1698,索引表!E:F,2,FALSE),IF($U1698="小怪",0.738,"")),0)</f>
        <v/>
      </c>
      <c r="AD1698" s="26" t="str">
        <f ca="1">IFERROR(IFERROR(VLOOKUP($V1698,索引表!$L$7:$O$13,3,FALSE)*VLOOKUP(VLOOKUP($G1698,索引表!$R:$U,4,FALSE),索引表!$I$18:$L$30,3,FALSE)*VLOOKUP($U1698,索引表!G:H,2,FALSE)*0.3,IF($U1698="小怪",0.2,"")),0)</f>
        <v/>
      </c>
      <c r="AE1698" s="3" t="str">
        <f ca="1">IF(V1698="N08",索引表!$D$12,IFERROR(VLOOKUP(AM1698,索引表!$I$3:$J$5,2,FALSE)*VLOOKUP(AN1698,索引表!$L$7:$O$13,4,FALSE)*VLOOKUP(VLOOKUP(Y1698,索引表!$R:$U,4,FALSE),索引表!$I$18:$L$30,4,FALSE),IF(AN1698="小怪",1*3.45*0.9*0.9,"")))</f>
        <v/>
      </c>
    </row>
    <row r="1699" spans="1:31" x14ac:dyDescent="0.2">
      <c r="A1699" s="3" t="s">
        <v>1457</v>
      </c>
      <c r="B1699" s="3" t="str">
        <f t="shared" si="45"/>
        <v>P48</v>
      </c>
      <c r="C1699" s="3" t="s">
        <v>532</v>
      </c>
      <c r="D1699" s="3" t="s">
        <v>538</v>
      </c>
      <c r="E1699" t="str">
        <f t="shared" si="44"/>
        <v>M22P48U01N06</v>
      </c>
      <c r="F1699" s="26">
        <f ca="1">IFERROR(VLOOKUP(G1699,模型表!C:U,19,0),0)</f>
        <v>0</v>
      </c>
      <c r="H1699" s="26" t="str">
        <f ca="1">IFERROR(IF($F1699=0,"",(VLOOKUP(RIGHT(A1699,2)+0,难度表!B:F,3,FALSE)*K1699+N1699)),0)</f>
        <v/>
      </c>
      <c r="I1699" s="26" t="str">
        <f ca="1">IFERROR(IF($F1699=0,"",(VLOOKUP(RIGHT(B1699,2)+0,难度表!B:F,4,FALSE)*L1699+O1699)),0)</f>
        <v/>
      </c>
      <c r="J1699" s="26" t="str">
        <f ca="1">IFERROR(IF($F1699=0,"",(VLOOKUP(RIGHT(B1699,2)+0,难度表!B:F,5,FALSE)*M1699+P1699)),0)</f>
        <v/>
      </c>
      <c r="L1699" s="26" t="s">
        <v>1081</v>
      </c>
      <c r="M1699" s="3"/>
      <c r="N1699" s="26">
        <v>0</v>
      </c>
      <c r="O1699" s="26">
        <v>0</v>
      </c>
      <c r="P1699" s="26">
        <v>0</v>
      </c>
      <c r="Q1699" s="26">
        <v>0</v>
      </c>
      <c r="R1699" s="58" t="s">
        <v>545</v>
      </c>
      <c r="S1699" s="26">
        <v>1</v>
      </c>
      <c r="T1699" s="26">
        <v>0</v>
      </c>
      <c r="U1699" s="26">
        <f ca="1">IFERROR(VLOOKUP(G1699,模型表!$C:$T,18,FALSE),0)</f>
        <v>0</v>
      </c>
      <c r="V1699" s="26">
        <f>IFERROR(VLOOKUP(G1699,模型表!$C:$J,8,FALSE),0)</f>
        <v>0</v>
      </c>
      <c r="W1699" s="26" t="s">
        <v>1081</v>
      </c>
      <c r="X1699" s="26" t="s">
        <v>1097</v>
      </c>
      <c r="AC1699" s="26" t="str">
        <f ca="1">IFERROR(IFERROR(VLOOKUP($V1699,索引表!$L$7:$O$13,2,FALSE)*VLOOKUP(VLOOKUP($G1699,索引表!$R:$U,4,FALSE),索引表!$I$18:$L$30,2,FALSE)*VLOOKUP($U1699,索引表!E:F,2,FALSE),IF($U1699="小怪",0.738,"")),0)</f>
        <v/>
      </c>
      <c r="AD1699" s="26" t="str">
        <f ca="1">IFERROR(IFERROR(VLOOKUP($V1699,索引表!$L$7:$O$13,3,FALSE)*VLOOKUP(VLOOKUP($G1699,索引表!$R:$U,4,FALSE),索引表!$I$18:$L$30,3,FALSE)*VLOOKUP($U1699,索引表!G:H,2,FALSE)*0.3,IF($U1699="小怪",0.2,"")),0)</f>
        <v/>
      </c>
      <c r="AE1699" s="3" t="str">
        <f ca="1">IF(V1699="N08",索引表!$D$12,IFERROR(VLOOKUP(AM1699,索引表!$I$3:$J$5,2,FALSE)*VLOOKUP(AN1699,索引表!$L$7:$O$13,4,FALSE)*VLOOKUP(VLOOKUP(Y1699,索引表!$R:$U,4,FALSE),索引表!$I$18:$L$30,4,FALSE),IF(AN1699="小怪",1*3.45*0.9*0.9,"")))</f>
        <v/>
      </c>
    </row>
    <row r="1700" spans="1:31" x14ac:dyDescent="0.2">
      <c r="A1700" s="3" t="s">
        <v>1457</v>
      </c>
      <c r="B1700" s="3" t="str">
        <f t="shared" si="45"/>
        <v>P48</v>
      </c>
      <c r="C1700" s="3" t="s">
        <v>532</v>
      </c>
      <c r="D1700" s="3" t="s">
        <v>542</v>
      </c>
      <c r="E1700" t="str">
        <f t="shared" si="44"/>
        <v>M22P48U01N07</v>
      </c>
      <c r="F1700" s="26">
        <f ca="1">IFERROR(VLOOKUP(G1700,模型表!C:U,19,0),0)</f>
        <v>0</v>
      </c>
      <c r="H1700" s="26" t="str">
        <f ca="1">IFERROR(IF($F1700=0,"",(VLOOKUP(RIGHT(A1700,2)+0,难度表!B:F,3,FALSE)*K1700+N1700)),0)</f>
        <v/>
      </c>
      <c r="I1700" s="26" t="str">
        <f ca="1">IFERROR(IF($F1700=0,"",(VLOOKUP(RIGHT(B1700,2)+0,难度表!B:F,4,FALSE)*L1700+O1700)),0)</f>
        <v/>
      </c>
      <c r="J1700" s="26" t="str">
        <f ca="1">IFERROR(IF($F1700=0,"",(VLOOKUP(RIGHT(B1700,2)+0,难度表!B:F,5,FALSE)*M1700+P1700)),0)</f>
        <v/>
      </c>
      <c r="L1700" s="26" t="s">
        <v>1081</v>
      </c>
      <c r="M1700" s="3"/>
      <c r="N1700" s="26">
        <v>0</v>
      </c>
      <c r="O1700" s="26">
        <v>0</v>
      </c>
      <c r="P1700" s="26">
        <v>0</v>
      </c>
      <c r="Q1700" s="26">
        <v>0</v>
      </c>
      <c r="R1700" s="58" t="s">
        <v>545</v>
      </c>
      <c r="S1700" s="26">
        <v>1</v>
      </c>
      <c r="T1700" s="26">
        <v>0</v>
      </c>
      <c r="U1700" s="26">
        <f ca="1">IFERROR(VLOOKUP(G1700,模型表!$C:$T,18,FALSE),0)</f>
        <v>0</v>
      </c>
      <c r="V1700" s="26">
        <f>IFERROR(VLOOKUP(G1700,模型表!$C:$J,8,FALSE),0)</f>
        <v>0</v>
      </c>
      <c r="W1700" s="26" t="s">
        <v>1081</v>
      </c>
      <c r="X1700" s="26" t="s">
        <v>1097</v>
      </c>
      <c r="AC1700" s="26" t="str">
        <f ca="1">IFERROR(IFERROR(VLOOKUP($V1700,索引表!$L$7:$O$13,2,FALSE)*VLOOKUP(VLOOKUP($G1700,索引表!$R:$U,4,FALSE),索引表!$I$18:$L$30,2,FALSE)*VLOOKUP($U1700,索引表!E:F,2,FALSE),IF($U1700="小怪",0.738,"")),0)</f>
        <v/>
      </c>
      <c r="AD1700" s="26" t="str">
        <f ca="1">IFERROR(IFERROR(VLOOKUP($V1700,索引表!$L$7:$O$13,3,FALSE)*VLOOKUP(VLOOKUP($G1700,索引表!$R:$U,4,FALSE),索引表!$I$18:$L$30,3,FALSE)*VLOOKUP($U1700,索引表!G:H,2,FALSE)*0.3,IF($U1700="小怪",0.2,"")),0)</f>
        <v/>
      </c>
      <c r="AE1700" s="3" t="str">
        <f ca="1">IF(V1700="N08",索引表!$D$12,IFERROR(VLOOKUP(AM1700,索引表!$I$3:$J$5,2,FALSE)*VLOOKUP(AN1700,索引表!$L$7:$O$13,4,FALSE)*VLOOKUP(VLOOKUP(Y1700,索引表!$R:$U,4,FALSE),索引表!$I$18:$L$30,4,FALSE),IF(AN1700="小怪",1*3.45*0.9*0.9,"")))</f>
        <v/>
      </c>
    </row>
    <row r="1701" spans="1:31" x14ac:dyDescent="0.2">
      <c r="A1701" s="3" t="s">
        <v>1457</v>
      </c>
      <c r="B1701" s="3" t="str">
        <f t="shared" si="45"/>
        <v>P48</v>
      </c>
      <c r="C1701" s="3" t="s">
        <v>532</v>
      </c>
      <c r="D1701" s="3" t="s">
        <v>543</v>
      </c>
      <c r="E1701" t="str">
        <f t="shared" si="44"/>
        <v>M22P48U01N08</v>
      </c>
      <c r="F1701" s="26">
        <f ca="1">IFERROR(VLOOKUP(G1701,模型表!C:U,19,0),0)</f>
        <v>0</v>
      </c>
      <c r="H1701" s="26" t="str">
        <f ca="1">IFERROR(IF($F1701=0,"",(VLOOKUP(RIGHT(A1701,2)+0,难度表!B:F,3,FALSE)*K1701+N1701)),0)</f>
        <v/>
      </c>
      <c r="I1701" s="26" t="str">
        <f ca="1">IFERROR(IF($F1701=0,"",(VLOOKUP(RIGHT(B1701,2)+0,难度表!B:F,4,FALSE)*L1701+O1701)),0)</f>
        <v/>
      </c>
      <c r="J1701" s="26" t="str">
        <f ca="1">IFERROR(IF($F1701=0,"",(VLOOKUP(RIGHT(B1701,2)+0,难度表!B:F,5,FALSE)*M1701+P1701)),0)</f>
        <v/>
      </c>
      <c r="L1701" s="26" t="s">
        <v>1081</v>
      </c>
      <c r="M1701" s="3"/>
      <c r="N1701" s="26">
        <v>0</v>
      </c>
      <c r="O1701" s="26">
        <v>0</v>
      </c>
      <c r="P1701" s="26">
        <v>0</v>
      </c>
      <c r="Q1701" s="26">
        <v>0</v>
      </c>
      <c r="R1701" s="59" t="s">
        <v>845</v>
      </c>
      <c r="S1701" s="26">
        <v>1</v>
      </c>
      <c r="T1701" s="26">
        <v>0</v>
      </c>
      <c r="U1701" s="26">
        <f ca="1">IFERROR(VLOOKUP(G1701,模型表!$C:$T,18,FALSE),0)</f>
        <v>0</v>
      </c>
      <c r="V1701" s="26">
        <f>IFERROR(VLOOKUP(G1701,模型表!$C:$J,8,FALSE),0)</f>
        <v>0</v>
      </c>
      <c r="W1701" s="26" t="s">
        <v>1081</v>
      </c>
      <c r="X1701" s="26" t="s">
        <v>1097</v>
      </c>
      <c r="AC1701" s="26" t="str">
        <f ca="1">IFERROR(IFERROR(VLOOKUP($V1701,索引表!$L$7:$O$13,2,FALSE)*VLOOKUP(VLOOKUP($G1701,索引表!$R:$U,4,FALSE),索引表!$I$18:$L$30,2,FALSE)*VLOOKUP($U1701,索引表!E:F,2,FALSE),IF($U1701="小怪",0.738,"")),0)</f>
        <v/>
      </c>
      <c r="AD1701" s="26" t="str">
        <f ca="1">IFERROR(IFERROR(VLOOKUP($V1701,索引表!$L$7:$O$13,3,FALSE)*VLOOKUP(VLOOKUP($G1701,索引表!$R:$U,4,FALSE),索引表!$I$18:$L$30,3,FALSE)*VLOOKUP($U1701,索引表!G:H,2,FALSE)*0.3,IF($U1701="小怪",0.2,"")),0)</f>
        <v/>
      </c>
      <c r="AE1701" s="3"/>
    </row>
    <row r="1702" spans="1:31" x14ac:dyDescent="0.2">
      <c r="A1702" s="3" t="s">
        <v>1457</v>
      </c>
      <c r="B1702" s="3" t="str">
        <f t="shared" si="45"/>
        <v>P48</v>
      </c>
      <c r="C1702" s="3" t="s">
        <v>532</v>
      </c>
      <c r="D1702" s="3" t="s">
        <v>544</v>
      </c>
      <c r="E1702" t="str">
        <f t="shared" si="44"/>
        <v>M22P48U01N09</v>
      </c>
      <c r="F1702" s="26">
        <f ca="1">IFERROR(VLOOKUP(G1702,模型表!C:U,19,0),0)</f>
        <v>0</v>
      </c>
      <c r="H1702" s="26" t="str">
        <f ca="1">IFERROR(IF($F1702=0,"",(VLOOKUP(RIGHT(A1702,2)+0,难度表!B:F,3,FALSE)*K1702+N1702)),0)</f>
        <v/>
      </c>
      <c r="I1702" s="26" t="str">
        <f ca="1">IFERROR(IF($F1702=0,"",(VLOOKUP(RIGHT(B1702,2)+0,难度表!B:F,4,FALSE)*L1702+O1702)),0)</f>
        <v/>
      </c>
      <c r="J1702" s="26" t="str">
        <f ca="1">IFERROR(IF($F1702=0,"",(VLOOKUP(RIGHT(B1702,2)+0,难度表!B:F,5,FALSE)*M1702+P1702)),0)</f>
        <v/>
      </c>
      <c r="L1702" s="26" t="s">
        <v>1081</v>
      </c>
      <c r="M1702" s="3"/>
      <c r="N1702" s="26">
        <v>0</v>
      </c>
      <c r="O1702" s="26">
        <v>0</v>
      </c>
      <c r="P1702" s="26">
        <v>0</v>
      </c>
      <c r="Q1702" s="26">
        <v>0</v>
      </c>
      <c r="R1702" s="58" t="s">
        <v>545</v>
      </c>
      <c r="S1702" s="26">
        <v>1</v>
      </c>
      <c r="T1702" s="26">
        <v>0</v>
      </c>
      <c r="U1702" s="26">
        <f ca="1">IFERROR(VLOOKUP(G1702,模型表!$C:$T,18,FALSE),0)</f>
        <v>0</v>
      </c>
      <c r="V1702" s="26">
        <f>IFERROR(VLOOKUP(G1702,模型表!$C:$J,8,FALSE),0)</f>
        <v>0</v>
      </c>
      <c r="W1702" s="26" t="s">
        <v>1081</v>
      </c>
      <c r="X1702" s="26" t="s">
        <v>1097</v>
      </c>
      <c r="AC1702" s="26" t="str">
        <f ca="1">IFERROR(IFERROR(VLOOKUP($V1702,索引表!$L$7:$O$13,2,FALSE)*VLOOKUP(VLOOKUP($G1702,索引表!$R:$U,4,FALSE),索引表!$I$18:$L$30,2,FALSE)*VLOOKUP($U1702,索引表!E:F,2,FALSE),IF($U1702="小怪",0.738,"")),0)</f>
        <v/>
      </c>
      <c r="AD1702" s="26" t="str">
        <f ca="1">IFERROR(IFERROR(VLOOKUP($V1702,索引表!$L$7:$O$13,3,FALSE)*VLOOKUP(VLOOKUP($G1702,索引表!$R:$U,4,FALSE),索引表!$I$18:$L$30,3,FALSE)*VLOOKUP($U1702,索引表!G:H,2,FALSE)*0.3,IF($U1702="小怪",0.2,"")),0)</f>
        <v/>
      </c>
      <c r="AE1702" s="3" t="str">
        <f ca="1">IF(V1702="N08",索引表!$D$12,IFERROR(VLOOKUP(AM1702,索引表!$I$3:$J$5,2,FALSE)*VLOOKUP(AN1702,索引表!$L$7:$O$13,4,FALSE)*VLOOKUP(VLOOKUP(Y1702,索引表!$R:$U,4,FALSE),索引表!$I$18:$L$30,4,FALSE),IF(AN1702="小怪",1*3.45*0.9*0.9,"")))</f>
        <v/>
      </c>
    </row>
    <row r="1703" spans="1:31" x14ac:dyDescent="0.2">
      <c r="A1703" s="3" t="s">
        <v>1457</v>
      </c>
      <c r="B1703" s="3" t="str">
        <f t="shared" si="45"/>
        <v>P48</v>
      </c>
      <c r="C1703" s="3" t="s">
        <v>539</v>
      </c>
      <c r="D1703" s="3" t="s">
        <v>533</v>
      </c>
      <c r="E1703" t="str">
        <f t="shared" si="44"/>
        <v>M22P48U02N01</v>
      </c>
      <c r="F1703" s="26">
        <f ca="1">IFERROR(VLOOKUP(G1703,模型表!C:U,19,0),0)</f>
        <v>0</v>
      </c>
      <c r="H1703" s="26" t="str">
        <f ca="1">IFERROR(IF($F1703=0,"",(VLOOKUP(RIGHT(A1703,2)+0,难度表!B:F,3,FALSE)*K1703+N1703)),0)</f>
        <v/>
      </c>
      <c r="I1703" s="26" t="str">
        <f ca="1">IFERROR(IF($F1703=0,"",(VLOOKUP(RIGHT(B1703,2)+0,难度表!B:F,4,FALSE)*L1703+O1703)),0)</f>
        <v/>
      </c>
      <c r="J1703" s="26" t="str">
        <f ca="1">IFERROR(IF($F1703=0,"",(VLOOKUP(RIGHT(B1703,2)+0,难度表!B:F,5,FALSE)*M1703+P1703)),0)</f>
        <v/>
      </c>
      <c r="L1703" s="26" t="s">
        <v>1081</v>
      </c>
      <c r="M1703" s="3"/>
      <c r="N1703" s="26">
        <v>0</v>
      </c>
      <c r="O1703" s="26">
        <v>0</v>
      </c>
      <c r="P1703" s="26">
        <v>0</v>
      </c>
      <c r="Q1703" s="26">
        <v>0</v>
      </c>
      <c r="R1703" s="58" t="s">
        <v>545</v>
      </c>
      <c r="S1703" s="26">
        <v>1</v>
      </c>
      <c r="T1703" s="26">
        <v>0</v>
      </c>
      <c r="U1703" s="26">
        <f ca="1">IFERROR(VLOOKUP(G1703,模型表!$C:$T,18,FALSE),0)</f>
        <v>0</v>
      </c>
      <c r="V1703" s="26">
        <f>IFERROR(VLOOKUP(G1703,模型表!$C:$J,8,FALSE),0)</f>
        <v>0</v>
      </c>
      <c r="W1703" s="26" t="s">
        <v>1081</v>
      </c>
      <c r="X1703" s="26" t="s">
        <v>1097</v>
      </c>
      <c r="AC1703" s="26" t="str">
        <f ca="1">IFERROR(IFERROR(VLOOKUP($V1703,索引表!$L$7:$O$13,2,FALSE)*VLOOKUP(VLOOKUP($G1703,索引表!$R:$U,4,FALSE),索引表!$I$18:$L$30,2,FALSE)*VLOOKUP($U1703,索引表!E:F,2,FALSE),IF($U1703="小怪",0.738,"")),0)</f>
        <v/>
      </c>
      <c r="AD1703" s="26" t="str">
        <f ca="1">IFERROR(IFERROR(VLOOKUP($V1703,索引表!$L$7:$O$13,3,FALSE)*VLOOKUP(VLOOKUP($G1703,索引表!$R:$U,4,FALSE),索引表!$I$18:$L$30,3,FALSE)*VLOOKUP($U1703,索引表!G:H,2,FALSE)*0.3,IF($U1703="小怪",0.2,"")),0)</f>
        <v/>
      </c>
      <c r="AE1703" s="3" t="str">
        <f ca="1">IF(V1703="N08",索引表!$D$12,IFERROR(VLOOKUP(AM1703,索引表!$I$3:$J$5,2,FALSE)*VLOOKUP(AN1703,索引表!$L$7:$O$13,4,FALSE)*VLOOKUP(VLOOKUP(Y1703,索引表!$R:$U,4,FALSE),索引表!$I$18:$L$30,4,FALSE),IF(AN1703="小怪",1*3.45*0.9*0.9,"")))</f>
        <v/>
      </c>
    </row>
    <row r="1704" spans="1:31" x14ac:dyDescent="0.2">
      <c r="A1704" s="3" t="s">
        <v>1457</v>
      </c>
      <c r="B1704" s="3" t="str">
        <f t="shared" si="45"/>
        <v>P48</v>
      </c>
      <c r="C1704" s="3" t="s">
        <v>539</v>
      </c>
      <c r="D1704" s="3" t="s">
        <v>534</v>
      </c>
      <c r="E1704" t="str">
        <f t="shared" si="44"/>
        <v>M22P48U02N02</v>
      </c>
      <c r="F1704" s="26">
        <f ca="1">IFERROR(VLOOKUP(G1704,模型表!C:U,19,0),0)</f>
        <v>0</v>
      </c>
      <c r="H1704" s="26" t="str">
        <f ca="1">IFERROR(IF($F1704=0,"",(VLOOKUP(RIGHT(A1704,2)+0,难度表!B:F,3,FALSE)*K1704+N1704)),0)</f>
        <v/>
      </c>
      <c r="I1704" s="26" t="str">
        <f ca="1">IFERROR(IF($F1704=0,"",(VLOOKUP(RIGHT(B1704,2)+0,难度表!B:F,4,FALSE)*L1704+O1704)),0)</f>
        <v/>
      </c>
      <c r="J1704" s="26" t="str">
        <f ca="1">IFERROR(IF($F1704=0,"",(VLOOKUP(RIGHT(B1704,2)+0,难度表!B:F,5,FALSE)*M1704+P1704)),0)</f>
        <v/>
      </c>
      <c r="L1704" s="26" t="s">
        <v>1081</v>
      </c>
      <c r="M1704" s="3"/>
      <c r="N1704" s="26">
        <v>0</v>
      </c>
      <c r="O1704" s="26">
        <v>0</v>
      </c>
      <c r="P1704" s="26">
        <v>0</v>
      </c>
      <c r="Q1704" s="26">
        <v>0</v>
      </c>
      <c r="R1704" s="58" t="s">
        <v>545</v>
      </c>
      <c r="S1704" s="26">
        <v>1</v>
      </c>
      <c r="T1704" s="26">
        <v>0</v>
      </c>
      <c r="U1704" s="26">
        <f ca="1">IFERROR(VLOOKUP(G1704,模型表!$C:$T,18,FALSE),0)</f>
        <v>0</v>
      </c>
      <c r="V1704" s="26">
        <f>IFERROR(VLOOKUP(G1704,模型表!$C:$J,8,FALSE),0)</f>
        <v>0</v>
      </c>
      <c r="W1704" s="26" t="s">
        <v>1081</v>
      </c>
      <c r="X1704" s="26" t="s">
        <v>1097</v>
      </c>
      <c r="AC1704" s="26" t="str">
        <f ca="1">IFERROR(IFERROR(VLOOKUP($V1704,索引表!$L$7:$O$13,2,FALSE)*VLOOKUP(VLOOKUP($G1704,索引表!$R:$U,4,FALSE),索引表!$I$18:$L$30,2,FALSE)*VLOOKUP($U1704,索引表!E:F,2,FALSE),IF($U1704="小怪",0.738,"")),0)</f>
        <v/>
      </c>
      <c r="AD1704" s="26" t="str">
        <f ca="1">IFERROR(IFERROR(VLOOKUP($V1704,索引表!$L$7:$O$13,3,FALSE)*VLOOKUP(VLOOKUP($G1704,索引表!$R:$U,4,FALSE),索引表!$I$18:$L$30,3,FALSE)*VLOOKUP($U1704,索引表!G:H,2,FALSE)*0.3,IF($U1704="小怪",0.2,"")),0)</f>
        <v/>
      </c>
      <c r="AE1704" s="3" t="str">
        <f ca="1">IF(V1704="N08",索引表!$D$12,IFERROR(VLOOKUP(AM1704,索引表!$I$3:$J$5,2,FALSE)*VLOOKUP(AN1704,索引表!$L$7:$O$13,4,FALSE)*VLOOKUP(VLOOKUP(Y1704,索引表!$R:$U,4,FALSE),索引表!$I$18:$L$30,4,FALSE),IF(AN1704="小怪",1*3.45*0.9*0.9,"")))</f>
        <v/>
      </c>
    </row>
    <row r="1705" spans="1:31" x14ac:dyDescent="0.2">
      <c r="A1705" s="3" t="s">
        <v>1457</v>
      </c>
      <c r="B1705" s="3" t="str">
        <f t="shared" si="45"/>
        <v>P48</v>
      </c>
      <c r="C1705" s="3" t="s">
        <v>539</v>
      </c>
      <c r="D1705" s="3" t="s">
        <v>535</v>
      </c>
      <c r="E1705" t="str">
        <f t="shared" si="44"/>
        <v>M22P48U02N03</v>
      </c>
      <c r="F1705" s="26">
        <f ca="1">IFERROR(VLOOKUP(G1705,模型表!C:U,19,0),0)</f>
        <v>0</v>
      </c>
      <c r="H1705" s="26" t="str">
        <f ca="1">IFERROR(IF($F1705=0,"",(VLOOKUP(RIGHT(A1705,2)+0,难度表!B:F,3,FALSE)*K1705+N1705)),0)</f>
        <v/>
      </c>
      <c r="I1705" s="26" t="str">
        <f ca="1">IFERROR(IF($F1705=0,"",(VLOOKUP(RIGHT(B1705,2)+0,难度表!B:F,4,FALSE)*L1705+O1705)),0)</f>
        <v/>
      </c>
      <c r="J1705" s="26" t="str">
        <f ca="1">IFERROR(IF($F1705=0,"",(VLOOKUP(RIGHT(B1705,2)+0,难度表!B:F,5,FALSE)*M1705+P1705)),0)</f>
        <v/>
      </c>
      <c r="L1705" s="26" t="s">
        <v>1081</v>
      </c>
      <c r="M1705" s="3"/>
      <c r="N1705" s="26">
        <v>0</v>
      </c>
      <c r="O1705" s="26">
        <v>0</v>
      </c>
      <c r="P1705" s="26">
        <v>0</v>
      </c>
      <c r="Q1705" s="26">
        <v>0</v>
      </c>
      <c r="R1705" s="58" t="s">
        <v>545</v>
      </c>
      <c r="S1705" s="26">
        <v>1</v>
      </c>
      <c r="T1705" s="26">
        <v>0</v>
      </c>
      <c r="U1705" s="26">
        <f ca="1">IFERROR(VLOOKUP(G1705,模型表!$C:$T,18,FALSE),0)</f>
        <v>0</v>
      </c>
      <c r="V1705" s="26">
        <f>IFERROR(VLOOKUP(G1705,模型表!$C:$J,8,FALSE),0)</f>
        <v>0</v>
      </c>
      <c r="W1705" s="26" t="s">
        <v>1081</v>
      </c>
      <c r="X1705" s="26" t="s">
        <v>1097</v>
      </c>
      <c r="AC1705" s="26" t="str">
        <f ca="1">IFERROR(IFERROR(VLOOKUP($V1705,索引表!$L$7:$O$13,2,FALSE)*VLOOKUP(VLOOKUP($G1705,索引表!$R:$U,4,FALSE),索引表!$I$18:$L$30,2,FALSE)*VLOOKUP($U1705,索引表!E:F,2,FALSE),IF($U1705="小怪",0.738,"")),0)</f>
        <v/>
      </c>
      <c r="AD1705" s="26" t="str">
        <f ca="1">IFERROR(IFERROR(VLOOKUP($V1705,索引表!$L$7:$O$13,3,FALSE)*VLOOKUP(VLOOKUP($G1705,索引表!$R:$U,4,FALSE),索引表!$I$18:$L$30,3,FALSE)*VLOOKUP($U1705,索引表!G:H,2,FALSE)*0.3,IF($U1705="小怪",0.2,"")),0)</f>
        <v/>
      </c>
      <c r="AE1705" s="3" t="str">
        <f ca="1">IF(V1705="N08",索引表!$D$12,IFERROR(VLOOKUP(AM1705,索引表!$I$3:$J$5,2,FALSE)*VLOOKUP(AN1705,索引表!$L$7:$O$13,4,FALSE)*VLOOKUP(VLOOKUP(Y1705,索引表!$R:$U,4,FALSE),索引表!$I$18:$L$30,4,FALSE),IF(AN1705="小怪",1*3.45*0.9*0.9,"")))</f>
        <v/>
      </c>
    </row>
    <row r="1706" spans="1:31" x14ac:dyDescent="0.2">
      <c r="A1706" s="3" t="s">
        <v>1457</v>
      </c>
      <c r="B1706" s="3" t="str">
        <f t="shared" si="45"/>
        <v>P48</v>
      </c>
      <c r="C1706" s="3" t="s">
        <v>539</v>
      </c>
      <c r="D1706" s="3" t="s">
        <v>536</v>
      </c>
      <c r="E1706" t="str">
        <f t="shared" si="44"/>
        <v>M22P48U02N04</v>
      </c>
      <c r="F1706" s="26">
        <f ca="1">IFERROR(VLOOKUP(G1706,模型表!C:U,19,0),0)</f>
        <v>0</v>
      </c>
      <c r="H1706" s="26" t="str">
        <f ca="1">IFERROR(IF($F1706=0,"",(VLOOKUP(RIGHT(A1706,2)+0,难度表!B:F,3,FALSE)*K1706+N1706)),0)</f>
        <v/>
      </c>
      <c r="I1706" s="26" t="str">
        <f ca="1">IFERROR(IF($F1706=0,"",(VLOOKUP(RIGHT(B1706,2)+0,难度表!B:F,4,FALSE)*L1706+O1706)),0)</f>
        <v/>
      </c>
      <c r="J1706" s="26" t="str">
        <f ca="1">IFERROR(IF($F1706=0,"",(VLOOKUP(RIGHT(B1706,2)+0,难度表!B:F,5,FALSE)*M1706+P1706)),0)</f>
        <v/>
      </c>
      <c r="L1706" s="26" t="s">
        <v>1081</v>
      </c>
      <c r="M1706" s="3"/>
      <c r="N1706" s="26">
        <v>0</v>
      </c>
      <c r="O1706" s="26">
        <v>0</v>
      </c>
      <c r="P1706" s="26">
        <v>0</v>
      </c>
      <c r="Q1706" s="26">
        <v>0</v>
      </c>
      <c r="R1706" s="58" t="s">
        <v>545</v>
      </c>
      <c r="S1706" s="26">
        <v>1</v>
      </c>
      <c r="T1706" s="26">
        <v>0</v>
      </c>
      <c r="U1706" s="26">
        <f ca="1">IFERROR(VLOOKUP(G1706,模型表!$C:$T,18,FALSE),0)</f>
        <v>0</v>
      </c>
      <c r="V1706" s="26">
        <f>IFERROR(VLOOKUP(G1706,模型表!$C:$J,8,FALSE),0)</f>
        <v>0</v>
      </c>
      <c r="W1706" s="26" t="s">
        <v>1081</v>
      </c>
      <c r="X1706" s="26" t="s">
        <v>1097</v>
      </c>
      <c r="AC1706" s="26" t="str">
        <f ca="1">IFERROR(IFERROR(VLOOKUP($V1706,索引表!$L$7:$O$13,2,FALSE)*VLOOKUP(VLOOKUP($G1706,索引表!$R:$U,4,FALSE),索引表!$I$18:$L$30,2,FALSE)*VLOOKUP($U1706,索引表!E:F,2,FALSE),IF($U1706="小怪",0.738,"")),0)</f>
        <v/>
      </c>
      <c r="AD1706" s="26" t="str">
        <f ca="1">IFERROR(IFERROR(VLOOKUP($V1706,索引表!$L$7:$O$13,3,FALSE)*VLOOKUP(VLOOKUP($G1706,索引表!$R:$U,4,FALSE),索引表!$I$18:$L$30,3,FALSE)*VLOOKUP($U1706,索引表!G:H,2,FALSE)*0.3,IF($U1706="小怪",0.2,"")),0)</f>
        <v/>
      </c>
      <c r="AE1706" s="3" t="str">
        <f ca="1">IF(V1706="N08",索引表!$D$12,IFERROR(VLOOKUP(AM1706,索引表!$I$3:$J$5,2,FALSE)*VLOOKUP(AN1706,索引表!$L$7:$O$13,4,FALSE)*VLOOKUP(VLOOKUP(Y1706,索引表!$R:$U,4,FALSE),索引表!$I$18:$L$30,4,FALSE),IF(AN1706="小怪",1*3.45*0.9*0.9,"")))</f>
        <v/>
      </c>
    </row>
    <row r="1707" spans="1:31" x14ac:dyDescent="0.2">
      <c r="A1707" s="3" t="s">
        <v>1457</v>
      </c>
      <c r="B1707" s="3" t="str">
        <f t="shared" si="45"/>
        <v>P48</v>
      </c>
      <c r="C1707" s="3" t="s">
        <v>539</v>
      </c>
      <c r="D1707" s="3" t="s">
        <v>537</v>
      </c>
      <c r="E1707" t="str">
        <f t="shared" si="44"/>
        <v>M22P48U02N05</v>
      </c>
      <c r="F1707" s="26">
        <f ca="1">IFERROR(VLOOKUP(G1707,模型表!C:U,19,0),0)</f>
        <v>0</v>
      </c>
      <c r="H1707" s="26" t="str">
        <f ca="1">IFERROR(IF($F1707=0,"",(VLOOKUP(RIGHT(A1707,2)+0,难度表!B:F,3,FALSE)*K1707+N1707)),0)</f>
        <v/>
      </c>
      <c r="I1707" s="26" t="str">
        <f ca="1">IFERROR(IF($F1707=0,"",(VLOOKUP(RIGHT(B1707,2)+0,难度表!B:F,4,FALSE)*L1707+O1707)),0)</f>
        <v/>
      </c>
      <c r="J1707" s="26" t="str">
        <f ca="1">IFERROR(IF($F1707=0,"",(VLOOKUP(RIGHT(B1707,2)+0,难度表!B:F,5,FALSE)*M1707+P1707)),0)</f>
        <v/>
      </c>
      <c r="L1707" s="26" t="s">
        <v>1081</v>
      </c>
      <c r="M1707" s="3"/>
      <c r="N1707" s="26">
        <v>0</v>
      </c>
      <c r="O1707" s="26">
        <v>0</v>
      </c>
      <c r="P1707" s="26">
        <v>0</v>
      </c>
      <c r="Q1707" s="26">
        <v>0</v>
      </c>
      <c r="R1707" s="58" t="s">
        <v>545</v>
      </c>
      <c r="S1707" s="26">
        <v>1</v>
      </c>
      <c r="T1707" s="26">
        <v>0</v>
      </c>
      <c r="U1707" s="26">
        <f ca="1">IFERROR(VLOOKUP(G1707,模型表!$C:$T,18,FALSE),0)</f>
        <v>0</v>
      </c>
      <c r="V1707" s="26">
        <f>IFERROR(VLOOKUP(G1707,模型表!$C:$J,8,FALSE),0)</f>
        <v>0</v>
      </c>
      <c r="W1707" s="26" t="s">
        <v>1081</v>
      </c>
      <c r="X1707" s="26" t="s">
        <v>1097</v>
      </c>
      <c r="AC1707" s="26" t="str">
        <f ca="1">IFERROR(IFERROR(VLOOKUP($V1707,索引表!$L$7:$O$13,2,FALSE)*VLOOKUP(VLOOKUP($G1707,索引表!$R:$U,4,FALSE),索引表!$I$18:$L$30,2,FALSE)*VLOOKUP($U1707,索引表!E:F,2,FALSE),IF($U1707="小怪",0.738,"")),0)</f>
        <v/>
      </c>
      <c r="AD1707" s="26" t="str">
        <f ca="1">IFERROR(IFERROR(VLOOKUP($V1707,索引表!$L$7:$O$13,3,FALSE)*VLOOKUP(VLOOKUP($G1707,索引表!$R:$U,4,FALSE),索引表!$I$18:$L$30,3,FALSE)*VLOOKUP($U1707,索引表!G:H,2,FALSE)*0.3,IF($U1707="小怪",0.2,"")),0)</f>
        <v/>
      </c>
      <c r="AE1707" s="3" t="str">
        <f ca="1">IF(V1707="N08",索引表!$D$12,IFERROR(VLOOKUP(AM1707,索引表!$I$3:$J$5,2,FALSE)*VLOOKUP(AN1707,索引表!$L$7:$O$13,4,FALSE)*VLOOKUP(VLOOKUP(Y1707,索引表!$R:$U,4,FALSE),索引表!$I$18:$L$30,4,FALSE),IF(AN1707="小怪",1*3.45*0.9*0.9,"")))</f>
        <v/>
      </c>
    </row>
    <row r="1708" spans="1:31" x14ac:dyDescent="0.2">
      <c r="A1708" s="3" t="s">
        <v>1457</v>
      </c>
      <c r="B1708" s="3" t="str">
        <f t="shared" si="45"/>
        <v>P48</v>
      </c>
      <c r="C1708" s="3" t="s">
        <v>539</v>
      </c>
      <c r="D1708" s="3" t="s">
        <v>538</v>
      </c>
      <c r="E1708" t="str">
        <f t="shared" si="44"/>
        <v>M22P48U02N06</v>
      </c>
      <c r="F1708" s="26">
        <f ca="1">IFERROR(VLOOKUP(G1708,模型表!C:U,19,0),0)</f>
        <v>0</v>
      </c>
      <c r="H1708" s="26" t="str">
        <f ca="1">IFERROR(IF($F1708=0,"",(VLOOKUP(RIGHT(A1708,2)+0,难度表!B:F,3,FALSE)*K1708+N1708)),0)</f>
        <v/>
      </c>
      <c r="I1708" s="26" t="str">
        <f ca="1">IFERROR(IF($F1708=0,"",(VLOOKUP(RIGHT(B1708,2)+0,难度表!B:F,4,FALSE)*L1708+O1708)),0)</f>
        <v/>
      </c>
      <c r="J1708" s="26" t="str">
        <f ca="1">IFERROR(IF($F1708=0,"",(VLOOKUP(RIGHT(B1708,2)+0,难度表!B:F,5,FALSE)*M1708+P1708)),0)</f>
        <v/>
      </c>
      <c r="L1708" s="26" t="s">
        <v>1081</v>
      </c>
      <c r="M1708" s="3"/>
      <c r="N1708" s="26">
        <v>0</v>
      </c>
      <c r="O1708" s="26">
        <v>0</v>
      </c>
      <c r="P1708" s="26">
        <v>0</v>
      </c>
      <c r="Q1708" s="26">
        <v>0</v>
      </c>
      <c r="R1708" s="58" t="s">
        <v>545</v>
      </c>
      <c r="S1708" s="26">
        <v>1</v>
      </c>
      <c r="T1708" s="26">
        <v>0</v>
      </c>
      <c r="U1708" s="26">
        <f ca="1">IFERROR(VLOOKUP(G1708,模型表!$C:$T,18,FALSE),0)</f>
        <v>0</v>
      </c>
      <c r="V1708" s="26">
        <f>IFERROR(VLOOKUP(G1708,模型表!$C:$J,8,FALSE),0)</f>
        <v>0</v>
      </c>
      <c r="W1708" s="26" t="s">
        <v>1081</v>
      </c>
      <c r="X1708" s="26" t="s">
        <v>1097</v>
      </c>
      <c r="AC1708" s="26" t="str">
        <f ca="1">IFERROR(IFERROR(VLOOKUP($V1708,索引表!$L$7:$O$13,2,FALSE)*VLOOKUP(VLOOKUP($G1708,索引表!$R:$U,4,FALSE),索引表!$I$18:$L$30,2,FALSE)*VLOOKUP($U1708,索引表!E:F,2,FALSE),IF($U1708="小怪",0.738,"")),0)</f>
        <v/>
      </c>
      <c r="AD1708" s="26" t="str">
        <f ca="1">IFERROR(IFERROR(VLOOKUP($V1708,索引表!$L$7:$O$13,3,FALSE)*VLOOKUP(VLOOKUP($G1708,索引表!$R:$U,4,FALSE),索引表!$I$18:$L$30,3,FALSE)*VLOOKUP($U1708,索引表!G:H,2,FALSE)*0.3,IF($U1708="小怪",0.2,"")),0)</f>
        <v/>
      </c>
      <c r="AE1708" s="3" t="str">
        <f ca="1">IF(V1708="N08",索引表!$D$12,IFERROR(VLOOKUP(AM1708,索引表!$I$3:$J$5,2,FALSE)*VLOOKUP(AN1708,索引表!$L$7:$O$13,4,FALSE)*VLOOKUP(VLOOKUP(Y1708,索引表!$R:$U,4,FALSE),索引表!$I$18:$L$30,4,FALSE),IF(AN1708="小怪",1*3.45*0.9*0.9,"")))</f>
        <v/>
      </c>
    </row>
    <row r="1709" spans="1:31" x14ac:dyDescent="0.2">
      <c r="A1709" s="3" t="s">
        <v>1457</v>
      </c>
      <c r="B1709" s="3" t="str">
        <f t="shared" si="45"/>
        <v>P48</v>
      </c>
      <c r="C1709" s="3" t="s">
        <v>539</v>
      </c>
      <c r="D1709" s="3" t="s">
        <v>542</v>
      </c>
      <c r="E1709" t="str">
        <f t="shared" si="44"/>
        <v>M22P48U02N07</v>
      </c>
      <c r="F1709" s="26">
        <f ca="1">IFERROR(VLOOKUP(G1709,模型表!C:U,19,0),0)</f>
        <v>0</v>
      </c>
      <c r="H1709" s="26" t="str">
        <f ca="1">IFERROR(IF($F1709=0,"",(VLOOKUP(RIGHT(A1709,2)+0,难度表!B:F,3,FALSE)*K1709+N1709)),0)</f>
        <v/>
      </c>
      <c r="I1709" s="26" t="str">
        <f ca="1">IFERROR(IF($F1709=0,"",(VLOOKUP(RIGHT(B1709,2)+0,难度表!B:F,4,FALSE)*L1709+O1709)),0)</f>
        <v/>
      </c>
      <c r="J1709" s="26" t="str">
        <f ca="1">IFERROR(IF($F1709=0,"",(VLOOKUP(RIGHT(B1709,2)+0,难度表!B:F,5,FALSE)*M1709+P1709)),0)</f>
        <v/>
      </c>
      <c r="L1709" s="26" t="s">
        <v>1081</v>
      </c>
      <c r="M1709" s="3"/>
      <c r="N1709" s="26">
        <v>0</v>
      </c>
      <c r="O1709" s="26">
        <v>0</v>
      </c>
      <c r="P1709" s="26">
        <v>0</v>
      </c>
      <c r="Q1709" s="26">
        <v>0</v>
      </c>
      <c r="R1709" s="58" t="s">
        <v>545</v>
      </c>
      <c r="S1709" s="26">
        <v>1</v>
      </c>
      <c r="T1709" s="26">
        <v>0</v>
      </c>
      <c r="U1709" s="26">
        <f ca="1">IFERROR(VLOOKUP(G1709,模型表!$C:$T,18,FALSE),0)</f>
        <v>0</v>
      </c>
      <c r="V1709" s="26">
        <f>IFERROR(VLOOKUP(G1709,模型表!$C:$J,8,FALSE),0)</f>
        <v>0</v>
      </c>
      <c r="W1709" s="26" t="s">
        <v>1081</v>
      </c>
      <c r="X1709" s="26" t="s">
        <v>1097</v>
      </c>
      <c r="AC1709" s="26" t="str">
        <f ca="1">IFERROR(IFERROR(VLOOKUP($V1709,索引表!$L$7:$O$13,2,FALSE)*VLOOKUP(VLOOKUP($G1709,索引表!$R:$U,4,FALSE),索引表!$I$18:$L$30,2,FALSE)*VLOOKUP($U1709,索引表!E:F,2,FALSE),IF($U1709="小怪",0.738,"")),0)</f>
        <v/>
      </c>
      <c r="AD1709" s="26" t="str">
        <f ca="1">IFERROR(IFERROR(VLOOKUP($V1709,索引表!$L$7:$O$13,3,FALSE)*VLOOKUP(VLOOKUP($G1709,索引表!$R:$U,4,FALSE),索引表!$I$18:$L$30,3,FALSE)*VLOOKUP($U1709,索引表!G:H,2,FALSE)*0.3,IF($U1709="小怪",0.2,"")),0)</f>
        <v/>
      </c>
      <c r="AE1709" s="3" t="str">
        <f ca="1">IF(V1709="N08",索引表!$D$12,IFERROR(VLOOKUP(AM1709,索引表!$I$3:$J$5,2,FALSE)*VLOOKUP(AN1709,索引表!$L$7:$O$13,4,FALSE)*VLOOKUP(VLOOKUP(Y1709,索引表!$R:$U,4,FALSE),索引表!$I$18:$L$30,4,FALSE),IF(AN1709="小怪",1*3.45*0.9*0.9,"")))</f>
        <v/>
      </c>
    </row>
    <row r="1710" spans="1:31" x14ac:dyDescent="0.2">
      <c r="A1710" s="3" t="s">
        <v>1457</v>
      </c>
      <c r="B1710" s="3" t="str">
        <f t="shared" si="45"/>
        <v>P48</v>
      </c>
      <c r="C1710" s="3" t="s">
        <v>539</v>
      </c>
      <c r="D1710" s="3" t="s">
        <v>543</v>
      </c>
      <c r="E1710" t="str">
        <f t="shared" si="44"/>
        <v>M22P48U02N08</v>
      </c>
      <c r="F1710" s="26">
        <f ca="1">IFERROR(VLOOKUP(G1710,模型表!C:U,19,0),0)</f>
        <v>0</v>
      </c>
      <c r="H1710" s="26" t="str">
        <f ca="1">IFERROR(IF($F1710=0,"",(VLOOKUP(RIGHT(A1710,2)+0,难度表!B:F,3,FALSE)*K1710+N1710)),0)</f>
        <v/>
      </c>
      <c r="I1710" s="26" t="str">
        <f ca="1">IFERROR(IF($F1710=0,"",(VLOOKUP(RIGHT(B1710,2)+0,难度表!B:F,4,FALSE)*L1710+O1710)),0)</f>
        <v/>
      </c>
      <c r="J1710" s="26" t="str">
        <f ca="1">IFERROR(IF($F1710=0,"",(VLOOKUP(RIGHT(B1710,2)+0,难度表!B:F,5,FALSE)*M1710+P1710)),0)</f>
        <v/>
      </c>
      <c r="L1710" s="26" t="s">
        <v>1081</v>
      </c>
      <c r="M1710" s="3"/>
      <c r="N1710" s="26">
        <v>0</v>
      </c>
      <c r="O1710" s="26">
        <v>0</v>
      </c>
      <c r="P1710" s="26">
        <v>0</v>
      </c>
      <c r="Q1710" s="26">
        <v>0</v>
      </c>
      <c r="R1710" s="59" t="s">
        <v>845</v>
      </c>
      <c r="S1710" s="26">
        <v>1</v>
      </c>
      <c r="T1710" s="26">
        <v>0</v>
      </c>
      <c r="U1710" s="26">
        <f ca="1">IFERROR(VLOOKUP(G1710,模型表!$C:$T,18,FALSE),0)</f>
        <v>0</v>
      </c>
      <c r="V1710" s="26">
        <f>IFERROR(VLOOKUP(G1710,模型表!$C:$J,8,FALSE),0)</f>
        <v>0</v>
      </c>
      <c r="W1710" s="26" t="s">
        <v>1081</v>
      </c>
      <c r="X1710" s="26" t="s">
        <v>1097</v>
      </c>
      <c r="AC1710" s="26" t="str">
        <f ca="1">IFERROR(IFERROR(VLOOKUP($V1710,索引表!$L$7:$O$13,2,FALSE)*VLOOKUP(VLOOKUP($G1710,索引表!$R:$U,4,FALSE),索引表!$I$18:$L$30,2,FALSE)*VLOOKUP($U1710,索引表!E:F,2,FALSE),IF($U1710="小怪",0.738,"")),0)</f>
        <v/>
      </c>
      <c r="AD1710" s="26" t="str">
        <f ca="1">IFERROR(IFERROR(VLOOKUP($V1710,索引表!$L$7:$O$13,3,FALSE)*VLOOKUP(VLOOKUP($G1710,索引表!$R:$U,4,FALSE),索引表!$I$18:$L$30,3,FALSE)*VLOOKUP($U1710,索引表!G:H,2,FALSE)*0.3,IF($U1710="小怪",0.2,"")),0)</f>
        <v/>
      </c>
      <c r="AE1710" s="3"/>
    </row>
    <row r="1711" spans="1:31" x14ac:dyDescent="0.2">
      <c r="A1711" s="3" t="s">
        <v>1457</v>
      </c>
      <c r="B1711" s="3" t="str">
        <f t="shared" si="45"/>
        <v>P48</v>
      </c>
      <c r="C1711" s="3" t="s">
        <v>539</v>
      </c>
      <c r="D1711" s="3" t="s">
        <v>544</v>
      </c>
      <c r="E1711" t="str">
        <f t="shared" si="44"/>
        <v>M22P48U02N09</v>
      </c>
      <c r="F1711" s="26">
        <f ca="1">IFERROR(VLOOKUP(G1711,模型表!C:U,19,0),0)</f>
        <v>0</v>
      </c>
      <c r="H1711" s="26" t="str">
        <f ca="1">IFERROR(IF($F1711=0,"",(VLOOKUP(RIGHT(A1711,2)+0,难度表!B:F,3,FALSE)*K1711+N1711)),0)</f>
        <v/>
      </c>
      <c r="I1711" s="26" t="str">
        <f ca="1">IFERROR(IF($F1711=0,"",(VLOOKUP(RIGHT(B1711,2)+0,难度表!B:F,4,FALSE)*L1711+O1711)),0)</f>
        <v/>
      </c>
      <c r="J1711" s="26" t="str">
        <f ca="1">IFERROR(IF($F1711=0,"",(VLOOKUP(RIGHT(B1711,2)+0,难度表!B:F,5,FALSE)*M1711+P1711)),0)</f>
        <v/>
      </c>
      <c r="L1711" s="26" t="s">
        <v>1081</v>
      </c>
      <c r="M1711" s="3"/>
      <c r="N1711" s="26">
        <v>0</v>
      </c>
      <c r="O1711" s="26">
        <v>0</v>
      </c>
      <c r="P1711" s="26">
        <v>0</v>
      </c>
      <c r="Q1711" s="26">
        <v>0</v>
      </c>
      <c r="R1711" s="58" t="s">
        <v>545</v>
      </c>
      <c r="S1711" s="26">
        <v>1</v>
      </c>
      <c r="T1711" s="26">
        <v>0</v>
      </c>
      <c r="U1711" s="26">
        <f ca="1">IFERROR(VLOOKUP(G1711,模型表!$C:$T,18,FALSE),0)</f>
        <v>0</v>
      </c>
      <c r="V1711" s="26">
        <f>IFERROR(VLOOKUP(G1711,模型表!$C:$J,8,FALSE),0)</f>
        <v>0</v>
      </c>
      <c r="W1711" s="26" t="s">
        <v>1081</v>
      </c>
      <c r="X1711" s="26" t="s">
        <v>1097</v>
      </c>
      <c r="AC1711" s="26" t="str">
        <f ca="1">IFERROR(IFERROR(VLOOKUP($V1711,索引表!$L$7:$O$13,2,FALSE)*VLOOKUP(VLOOKUP($G1711,索引表!$R:$U,4,FALSE),索引表!$I$18:$L$30,2,FALSE)*VLOOKUP($U1711,索引表!E:F,2,FALSE),IF($U1711="小怪",0.738,"")),0)</f>
        <v/>
      </c>
      <c r="AD1711" s="26" t="str">
        <f ca="1">IFERROR(IFERROR(VLOOKUP($V1711,索引表!$L$7:$O$13,3,FALSE)*VLOOKUP(VLOOKUP($G1711,索引表!$R:$U,4,FALSE),索引表!$I$18:$L$30,3,FALSE)*VLOOKUP($U1711,索引表!G:H,2,FALSE)*0.3,IF($U1711="小怪",0.2,"")),0)</f>
        <v/>
      </c>
      <c r="AE1711" s="3" t="str">
        <f ca="1">IF(V1711="N08",索引表!$D$12,IFERROR(VLOOKUP(AM1711,索引表!$I$3:$J$5,2,FALSE)*VLOOKUP(AN1711,索引表!$L$7:$O$13,4,FALSE)*VLOOKUP(VLOOKUP(Y1711,索引表!$R:$U,4,FALSE),索引表!$I$18:$L$30,4,FALSE),IF(AN1711="小怪",1*3.45*0.9*0.9,"")))</f>
        <v/>
      </c>
    </row>
    <row r="1712" spans="1:31" x14ac:dyDescent="0.2">
      <c r="A1712" s="3" t="s">
        <v>1457</v>
      </c>
      <c r="B1712" s="3" t="str">
        <f t="shared" si="45"/>
        <v>P48</v>
      </c>
      <c r="C1712" s="3" t="s">
        <v>540</v>
      </c>
      <c r="D1712" s="3" t="s">
        <v>533</v>
      </c>
      <c r="E1712" t="str">
        <f t="shared" si="44"/>
        <v>M22P48U03N01</v>
      </c>
      <c r="F1712" s="26">
        <f ca="1">IFERROR(VLOOKUP(G1712,模型表!C:U,19,0),0)</f>
        <v>0</v>
      </c>
      <c r="H1712" s="26" t="str">
        <f ca="1">IFERROR(IF($F1712=0,"",(VLOOKUP(RIGHT(A1712,2)+0,难度表!B:F,3,FALSE)*K1712+N1712)),0)</f>
        <v/>
      </c>
      <c r="I1712" s="26" t="str">
        <f ca="1">IFERROR(IF($F1712=0,"",(VLOOKUP(RIGHT(B1712,2)+0,难度表!B:F,4,FALSE)*L1712+O1712)),0)</f>
        <v/>
      </c>
      <c r="J1712" s="26" t="str">
        <f ca="1">IFERROR(IF($F1712=0,"",(VLOOKUP(RIGHT(B1712,2)+0,难度表!B:F,5,FALSE)*M1712+P1712)),0)</f>
        <v/>
      </c>
      <c r="L1712" s="26" t="s">
        <v>1081</v>
      </c>
      <c r="M1712" s="3"/>
      <c r="N1712" s="26">
        <v>0</v>
      </c>
      <c r="O1712" s="26">
        <v>0</v>
      </c>
      <c r="P1712" s="26">
        <v>0</v>
      </c>
      <c r="Q1712" s="26">
        <v>0</v>
      </c>
      <c r="R1712" s="58" t="s">
        <v>545</v>
      </c>
      <c r="S1712" s="26">
        <v>1</v>
      </c>
      <c r="T1712" s="26">
        <v>0</v>
      </c>
      <c r="U1712" s="26">
        <f ca="1">IFERROR(VLOOKUP(G1712,模型表!$C:$T,18,FALSE),0)</f>
        <v>0</v>
      </c>
      <c r="V1712" s="26">
        <f>IFERROR(VLOOKUP(G1712,模型表!$C:$J,8,FALSE),0)</f>
        <v>0</v>
      </c>
      <c r="W1712" s="26" t="s">
        <v>1081</v>
      </c>
      <c r="X1712" s="26" t="s">
        <v>1097</v>
      </c>
      <c r="AC1712" s="26" t="str">
        <f ca="1">IFERROR(IFERROR(VLOOKUP($V1712,索引表!$L$7:$O$13,2,FALSE)*VLOOKUP(VLOOKUP($G1712,索引表!$R:$U,4,FALSE),索引表!$I$18:$L$30,2,FALSE)*VLOOKUP($U1712,索引表!E:F,2,FALSE),IF($U1712="小怪",0.738,"")),0)</f>
        <v/>
      </c>
      <c r="AD1712" s="26" t="str">
        <f ca="1">IFERROR(IFERROR(VLOOKUP($V1712,索引表!$L$7:$O$13,3,FALSE)*VLOOKUP(VLOOKUP($G1712,索引表!$R:$U,4,FALSE),索引表!$I$18:$L$30,3,FALSE)*VLOOKUP($U1712,索引表!G:H,2,FALSE)*0.3,IF($U1712="小怪",0.2,"")),0)</f>
        <v/>
      </c>
      <c r="AE1712" s="3" t="str">
        <f ca="1">IF(V1712="N08",索引表!$D$12,IFERROR(VLOOKUP(AM1712,索引表!$I$3:$J$5,2,FALSE)*VLOOKUP(AN1712,索引表!$L$7:$O$13,4,FALSE)*VLOOKUP(VLOOKUP(Y1712,索引表!$R:$U,4,FALSE),索引表!$I$18:$L$30,4,FALSE),IF(AN1712="小怪",1*3.45*0.9*0.9,"")))</f>
        <v/>
      </c>
    </row>
    <row r="1713" spans="1:31" x14ac:dyDescent="0.2">
      <c r="A1713" s="3" t="s">
        <v>1457</v>
      </c>
      <c r="B1713" s="3" t="str">
        <f t="shared" si="45"/>
        <v>P48</v>
      </c>
      <c r="C1713" s="3" t="s">
        <v>540</v>
      </c>
      <c r="D1713" s="3" t="s">
        <v>534</v>
      </c>
      <c r="E1713" t="str">
        <f t="shared" si="44"/>
        <v>M22P48U03N02</v>
      </c>
      <c r="F1713" s="26">
        <f ca="1">IFERROR(VLOOKUP(G1713,模型表!C:U,19,0),0)</f>
        <v>0</v>
      </c>
      <c r="H1713" s="26" t="str">
        <f ca="1">IFERROR(IF($F1713=0,"",(VLOOKUP(RIGHT(A1713,2)+0,难度表!B:F,3,FALSE)*K1713+N1713)),0)</f>
        <v/>
      </c>
      <c r="I1713" s="26" t="str">
        <f ca="1">IFERROR(IF($F1713=0,"",(VLOOKUP(RIGHT(B1713,2)+0,难度表!B:F,4,FALSE)*L1713+O1713)),0)</f>
        <v/>
      </c>
      <c r="J1713" s="26" t="str">
        <f ca="1">IFERROR(IF($F1713=0,"",(VLOOKUP(RIGHT(B1713,2)+0,难度表!B:F,5,FALSE)*M1713+P1713)),0)</f>
        <v/>
      </c>
      <c r="L1713" s="26" t="s">
        <v>1081</v>
      </c>
      <c r="M1713" s="3"/>
      <c r="N1713" s="26">
        <v>0</v>
      </c>
      <c r="O1713" s="26">
        <v>0</v>
      </c>
      <c r="P1713" s="26">
        <v>0</v>
      </c>
      <c r="Q1713" s="26">
        <v>0</v>
      </c>
      <c r="R1713" s="58" t="s">
        <v>545</v>
      </c>
      <c r="S1713" s="26">
        <v>1</v>
      </c>
      <c r="T1713" s="26">
        <v>0</v>
      </c>
      <c r="U1713" s="26">
        <f ca="1">IFERROR(VLOOKUP(G1713,模型表!$C:$T,18,FALSE),0)</f>
        <v>0</v>
      </c>
      <c r="V1713" s="26">
        <f>IFERROR(VLOOKUP(G1713,模型表!$C:$J,8,FALSE),0)</f>
        <v>0</v>
      </c>
      <c r="W1713" s="26" t="s">
        <v>1081</v>
      </c>
      <c r="X1713" s="26" t="s">
        <v>1097</v>
      </c>
      <c r="AC1713" s="26" t="str">
        <f ca="1">IFERROR(IFERROR(VLOOKUP($V1713,索引表!$L$7:$O$13,2,FALSE)*VLOOKUP(VLOOKUP($G1713,索引表!$R:$U,4,FALSE),索引表!$I$18:$L$30,2,FALSE)*VLOOKUP($U1713,索引表!E:F,2,FALSE),IF($U1713="小怪",0.738,"")),0)</f>
        <v/>
      </c>
      <c r="AD1713" s="26" t="str">
        <f ca="1">IFERROR(IFERROR(VLOOKUP($V1713,索引表!$L$7:$O$13,3,FALSE)*VLOOKUP(VLOOKUP($G1713,索引表!$R:$U,4,FALSE),索引表!$I$18:$L$30,3,FALSE)*VLOOKUP($U1713,索引表!G:H,2,FALSE)*0.3,IF($U1713="小怪",0.2,"")),0)</f>
        <v/>
      </c>
      <c r="AE1713" s="3" t="str">
        <f ca="1">IF(V1713="N08",索引表!$D$12,IFERROR(VLOOKUP(AM1713,索引表!$I$3:$J$5,2,FALSE)*VLOOKUP(AN1713,索引表!$L$7:$O$13,4,FALSE)*VLOOKUP(VLOOKUP(Y1713,索引表!$R:$U,4,FALSE),索引表!$I$18:$L$30,4,FALSE),IF(AN1713="小怪",1*3.45*0.9*0.9,"")))</f>
        <v/>
      </c>
    </row>
    <row r="1714" spans="1:31" x14ac:dyDescent="0.2">
      <c r="A1714" s="3" t="s">
        <v>1457</v>
      </c>
      <c r="B1714" s="3" t="str">
        <f t="shared" si="45"/>
        <v>P48</v>
      </c>
      <c r="C1714" s="3" t="s">
        <v>540</v>
      </c>
      <c r="D1714" s="3" t="s">
        <v>535</v>
      </c>
      <c r="E1714" t="str">
        <f t="shared" si="44"/>
        <v>M22P48U03N03</v>
      </c>
      <c r="F1714" s="26">
        <f ca="1">IFERROR(VLOOKUP(G1714,模型表!C:U,19,0),0)</f>
        <v>0</v>
      </c>
      <c r="H1714" s="26" t="str">
        <f ca="1">IFERROR(IF($F1714=0,"",(VLOOKUP(RIGHT(A1714,2)+0,难度表!B:F,3,FALSE)*K1714+N1714)),0)</f>
        <v/>
      </c>
      <c r="I1714" s="26" t="str">
        <f ca="1">IFERROR(IF($F1714=0,"",(VLOOKUP(RIGHT(B1714,2)+0,难度表!B:F,4,FALSE)*L1714+O1714)),0)</f>
        <v/>
      </c>
      <c r="J1714" s="26" t="str">
        <f ca="1">IFERROR(IF($F1714=0,"",(VLOOKUP(RIGHT(B1714,2)+0,难度表!B:F,5,FALSE)*M1714+P1714)),0)</f>
        <v/>
      </c>
      <c r="L1714" s="26" t="s">
        <v>1081</v>
      </c>
      <c r="M1714" s="3"/>
      <c r="N1714" s="26">
        <v>0</v>
      </c>
      <c r="O1714" s="26">
        <v>0</v>
      </c>
      <c r="P1714" s="26">
        <v>0</v>
      </c>
      <c r="Q1714" s="26">
        <v>0</v>
      </c>
      <c r="R1714" s="58" t="s">
        <v>545</v>
      </c>
      <c r="S1714" s="26">
        <v>1</v>
      </c>
      <c r="T1714" s="26">
        <v>0</v>
      </c>
      <c r="U1714" s="26">
        <f ca="1">IFERROR(VLOOKUP(G1714,模型表!$C:$T,18,FALSE),0)</f>
        <v>0</v>
      </c>
      <c r="V1714" s="26">
        <f>IFERROR(VLOOKUP(G1714,模型表!$C:$J,8,FALSE),0)</f>
        <v>0</v>
      </c>
      <c r="W1714" s="26" t="s">
        <v>1081</v>
      </c>
      <c r="X1714" s="26" t="s">
        <v>1097</v>
      </c>
      <c r="AC1714" s="26" t="str">
        <f ca="1">IFERROR(IFERROR(VLOOKUP($V1714,索引表!$L$7:$O$13,2,FALSE)*VLOOKUP(VLOOKUP($G1714,索引表!$R:$U,4,FALSE),索引表!$I$18:$L$30,2,FALSE)*VLOOKUP($U1714,索引表!E:F,2,FALSE),IF($U1714="小怪",0.738,"")),0)</f>
        <v/>
      </c>
      <c r="AD1714" s="26" t="str">
        <f ca="1">IFERROR(IFERROR(VLOOKUP($V1714,索引表!$L$7:$O$13,3,FALSE)*VLOOKUP(VLOOKUP($G1714,索引表!$R:$U,4,FALSE),索引表!$I$18:$L$30,3,FALSE)*VLOOKUP($U1714,索引表!G:H,2,FALSE)*0.3,IF($U1714="小怪",0.2,"")),0)</f>
        <v/>
      </c>
      <c r="AE1714" s="3" t="str">
        <f ca="1">IF(V1714="N08",索引表!$D$12,IFERROR(VLOOKUP(AM1714,索引表!$I$3:$J$5,2,FALSE)*VLOOKUP(AN1714,索引表!$L$7:$O$13,4,FALSE)*VLOOKUP(VLOOKUP(Y1714,索引表!$R:$U,4,FALSE),索引表!$I$18:$L$30,4,FALSE),IF(AN1714="小怪",1*3.45*0.9*0.9,"")))</f>
        <v/>
      </c>
    </row>
    <row r="1715" spans="1:31" x14ac:dyDescent="0.2">
      <c r="A1715" s="3" t="s">
        <v>1457</v>
      </c>
      <c r="B1715" s="3" t="str">
        <f t="shared" si="45"/>
        <v>P48</v>
      </c>
      <c r="C1715" s="3" t="s">
        <v>540</v>
      </c>
      <c r="D1715" s="3" t="s">
        <v>536</v>
      </c>
      <c r="E1715" t="str">
        <f t="shared" si="44"/>
        <v>M22P48U03N04</v>
      </c>
      <c r="F1715" s="26">
        <f ca="1">IFERROR(VLOOKUP(G1715,模型表!C:U,19,0),0)</f>
        <v>0</v>
      </c>
      <c r="H1715" s="26" t="str">
        <f ca="1">IFERROR(IF($F1715=0,"",(VLOOKUP(RIGHT(A1715,2)+0,难度表!B:F,3,FALSE)*K1715+N1715)),0)</f>
        <v/>
      </c>
      <c r="I1715" s="26" t="str">
        <f ca="1">IFERROR(IF($F1715=0,"",(VLOOKUP(RIGHT(B1715,2)+0,难度表!B:F,4,FALSE)*L1715+O1715)),0)</f>
        <v/>
      </c>
      <c r="J1715" s="26" t="str">
        <f ca="1">IFERROR(IF($F1715=0,"",(VLOOKUP(RIGHT(B1715,2)+0,难度表!B:F,5,FALSE)*M1715+P1715)),0)</f>
        <v/>
      </c>
      <c r="L1715" s="26" t="s">
        <v>1081</v>
      </c>
      <c r="M1715" s="3"/>
      <c r="N1715" s="26">
        <v>0</v>
      </c>
      <c r="O1715" s="26">
        <v>0</v>
      </c>
      <c r="P1715" s="26">
        <v>0</v>
      </c>
      <c r="Q1715" s="26">
        <v>0</v>
      </c>
      <c r="R1715" s="58" t="s">
        <v>545</v>
      </c>
      <c r="S1715" s="26">
        <v>1</v>
      </c>
      <c r="T1715" s="26">
        <v>0</v>
      </c>
      <c r="U1715" s="26">
        <f ca="1">IFERROR(VLOOKUP(G1715,模型表!$C:$T,18,FALSE),0)</f>
        <v>0</v>
      </c>
      <c r="V1715" s="26">
        <f>IFERROR(VLOOKUP(G1715,模型表!$C:$J,8,FALSE),0)</f>
        <v>0</v>
      </c>
      <c r="W1715" s="26" t="s">
        <v>1081</v>
      </c>
      <c r="X1715" s="26" t="s">
        <v>1097</v>
      </c>
      <c r="AC1715" s="26" t="str">
        <f ca="1">IFERROR(IFERROR(VLOOKUP($V1715,索引表!$L$7:$O$13,2,FALSE)*VLOOKUP(VLOOKUP($G1715,索引表!$R:$U,4,FALSE),索引表!$I$18:$L$30,2,FALSE)*VLOOKUP($U1715,索引表!E:F,2,FALSE),IF($U1715="小怪",0.738,"")),0)</f>
        <v/>
      </c>
      <c r="AD1715" s="26" t="str">
        <f ca="1">IFERROR(IFERROR(VLOOKUP($V1715,索引表!$L$7:$O$13,3,FALSE)*VLOOKUP(VLOOKUP($G1715,索引表!$R:$U,4,FALSE),索引表!$I$18:$L$30,3,FALSE)*VLOOKUP($U1715,索引表!G:H,2,FALSE)*0.3,IF($U1715="小怪",0.2,"")),0)</f>
        <v/>
      </c>
      <c r="AE1715" s="3" t="str">
        <f ca="1">IF(V1715="N08",索引表!$D$12,IFERROR(VLOOKUP(AM1715,索引表!$I$3:$J$5,2,FALSE)*VLOOKUP(AN1715,索引表!$L$7:$O$13,4,FALSE)*VLOOKUP(VLOOKUP(Y1715,索引表!$R:$U,4,FALSE),索引表!$I$18:$L$30,4,FALSE),IF(AN1715="小怪",1*3.45*0.9*0.9,"")))</f>
        <v/>
      </c>
    </row>
    <row r="1716" spans="1:31" x14ac:dyDescent="0.2">
      <c r="A1716" s="3" t="s">
        <v>1457</v>
      </c>
      <c r="B1716" s="3" t="str">
        <f t="shared" si="45"/>
        <v>P48</v>
      </c>
      <c r="C1716" s="3" t="s">
        <v>540</v>
      </c>
      <c r="D1716" s="3" t="s">
        <v>537</v>
      </c>
      <c r="E1716" t="str">
        <f t="shared" si="44"/>
        <v>M22P48U03N05</v>
      </c>
      <c r="F1716" s="26">
        <f ca="1">IFERROR(VLOOKUP(G1716,模型表!C:U,19,0),0)</f>
        <v>0</v>
      </c>
      <c r="H1716" s="26" t="str">
        <f ca="1">IFERROR(IF($F1716=0,"",(VLOOKUP(RIGHT(A1716,2)+0,难度表!B:F,3,FALSE)*K1716+N1716)),0)</f>
        <v/>
      </c>
      <c r="I1716" s="26" t="str">
        <f ca="1">IFERROR(IF($F1716=0,"",(VLOOKUP(RIGHT(B1716,2)+0,难度表!B:F,4,FALSE)*L1716+O1716)),0)</f>
        <v/>
      </c>
      <c r="J1716" s="26" t="str">
        <f ca="1">IFERROR(IF($F1716=0,"",(VLOOKUP(RIGHT(B1716,2)+0,难度表!B:F,5,FALSE)*M1716+P1716)),0)</f>
        <v/>
      </c>
      <c r="L1716" s="26" t="s">
        <v>1081</v>
      </c>
      <c r="M1716" s="3"/>
      <c r="N1716" s="26">
        <v>0</v>
      </c>
      <c r="O1716" s="26">
        <v>0</v>
      </c>
      <c r="P1716" s="26">
        <v>0</v>
      </c>
      <c r="Q1716" s="26">
        <v>0</v>
      </c>
      <c r="R1716" s="58" t="s">
        <v>545</v>
      </c>
      <c r="S1716" s="26">
        <v>1</v>
      </c>
      <c r="T1716" s="26">
        <v>0</v>
      </c>
      <c r="U1716" s="26">
        <f ca="1">IFERROR(VLOOKUP(G1716,模型表!$C:$T,18,FALSE),0)</f>
        <v>0</v>
      </c>
      <c r="V1716" s="26">
        <f>IFERROR(VLOOKUP(G1716,模型表!$C:$J,8,FALSE),0)</f>
        <v>0</v>
      </c>
      <c r="W1716" s="26" t="s">
        <v>1081</v>
      </c>
      <c r="X1716" s="26" t="s">
        <v>1097</v>
      </c>
      <c r="AC1716" s="26" t="str">
        <f ca="1">IFERROR(IFERROR(VLOOKUP($V1716,索引表!$L$7:$O$13,2,FALSE)*VLOOKUP(VLOOKUP($G1716,索引表!$R:$U,4,FALSE),索引表!$I$18:$L$30,2,FALSE)*VLOOKUP($U1716,索引表!E:F,2,FALSE),IF($U1716="小怪",0.738,"")),0)</f>
        <v/>
      </c>
      <c r="AD1716" s="26" t="str">
        <f ca="1">IFERROR(IFERROR(VLOOKUP($V1716,索引表!$L$7:$O$13,3,FALSE)*VLOOKUP(VLOOKUP($G1716,索引表!$R:$U,4,FALSE),索引表!$I$18:$L$30,3,FALSE)*VLOOKUP($U1716,索引表!G:H,2,FALSE)*0.3,IF($U1716="小怪",0.2,"")),0)</f>
        <v/>
      </c>
      <c r="AE1716" s="3" t="str">
        <f ca="1">IF(V1716="N08",索引表!$D$12,IFERROR(VLOOKUP(AM1716,索引表!$I$3:$J$5,2,FALSE)*VLOOKUP(AN1716,索引表!$L$7:$O$13,4,FALSE)*VLOOKUP(VLOOKUP(Y1716,索引表!$R:$U,4,FALSE),索引表!$I$18:$L$30,4,FALSE),IF(AN1716="小怪",1*3.45*0.9*0.9,"")))</f>
        <v/>
      </c>
    </row>
    <row r="1717" spans="1:31" x14ac:dyDescent="0.2">
      <c r="A1717" s="3" t="s">
        <v>1457</v>
      </c>
      <c r="B1717" s="3" t="str">
        <f t="shared" si="45"/>
        <v>P48</v>
      </c>
      <c r="C1717" s="3" t="s">
        <v>540</v>
      </c>
      <c r="D1717" s="3" t="s">
        <v>538</v>
      </c>
      <c r="E1717" t="str">
        <f t="shared" si="44"/>
        <v>M22P48U03N06</v>
      </c>
      <c r="F1717" s="26">
        <f ca="1">IFERROR(VLOOKUP(G1717,模型表!C:U,19,0),0)</f>
        <v>0</v>
      </c>
      <c r="H1717" s="26" t="str">
        <f ca="1">IFERROR(IF($F1717=0,"",(VLOOKUP(RIGHT(A1717,2)+0,难度表!B:F,3,FALSE)*K1717+N1717)),0)</f>
        <v/>
      </c>
      <c r="I1717" s="26" t="str">
        <f ca="1">IFERROR(IF($F1717=0,"",(VLOOKUP(RIGHT(B1717,2)+0,难度表!B:F,4,FALSE)*L1717+O1717)),0)</f>
        <v/>
      </c>
      <c r="J1717" s="26" t="str">
        <f ca="1">IFERROR(IF($F1717=0,"",(VLOOKUP(RIGHT(B1717,2)+0,难度表!B:F,5,FALSE)*M1717+P1717)),0)</f>
        <v/>
      </c>
      <c r="L1717" s="26" t="s">
        <v>1081</v>
      </c>
      <c r="M1717" s="3"/>
      <c r="N1717" s="26">
        <v>0</v>
      </c>
      <c r="O1717" s="26">
        <v>0</v>
      </c>
      <c r="P1717" s="26">
        <v>0</v>
      </c>
      <c r="Q1717" s="26">
        <v>0</v>
      </c>
      <c r="R1717" s="58" t="s">
        <v>545</v>
      </c>
      <c r="S1717" s="26">
        <v>1</v>
      </c>
      <c r="T1717" s="26">
        <v>0</v>
      </c>
      <c r="U1717" s="26">
        <f ca="1">IFERROR(VLOOKUP(G1717,模型表!$C:$T,18,FALSE),0)</f>
        <v>0</v>
      </c>
      <c r="V1717" s="26">
        <f>IFERROR(VLOOKUP(G1717,模型表!$C:$J,8,FALSE),0)</f>
        <v>0</v>
      </c>
      <c r="W1717" s="26" t="s">
        <v>1081</v>
      </c>
      <c r="X1717" s="26" t="s">
        <v>1097</v>
      </c>
      <c r="AC1717" s="26" t="str">
        <f ca="1">IFERROR(IFERROR(VLOOKUP($V1717,索引表!$L$7:$O$13,2,FALSE)*VLOOKUP(VLOOKUP($G1717,索引表!$R:$U,4,FALSE),索引表!$I$18:$L$30,2,FALSE)*VLOOKUP($U1717,索引表!E:F,2,FALSE),IF($U1717="小怪",0.738,"")),0)</f>
        <v/>
      </c>
      <c r="AD1717" s="26" t="str">
        <f ca="1">IFERROR(IFERROR(VLOOKUP($V1717,索引表!$L$7:$O$13,3,FALSE)*VLOOKUP(VLOOKUP($G1717,索引表!$R:$U,4,FALSE),索引表!$I$18:$L$30,3,FALSE)*VLOOKUP($U1717,索引表!G:H,2,FALSE)*0.3,IF($U1717="小怪",0.2,"")),0)</f>
        <v/>
      </c>
      <c r="AE1717" s="3" t="str">
        <f ca="1">IF(V1717="N08",索引表!$D$12,IFERROR(VLOOKUP(AM1717,索引表!$I$3:$J$5,2,FALSE)*VLOOKUP(AN1717,索引表!$L$7:$O$13,4,FALSE)*VLOOKUP(VLOOKUP(Y1717,索引表!$R:$U,4,FALSE),索引表!$I$18:$L$30,4,FALSE),IF(AN1717="小怪",1*3.45*0.9*0.9,"")))</f>
        <v/>
      </c>
    </row>
    <row r="1718" spans="1:31" x14ac:dyDescent="0.2">
      <c r="A1718" s="3" t="s">
        <v>1457</v>
      </c>
      <c r="B1718" s="3" t="str">
        <f t="shared" si="45"/>
        <v>P48</v>
      </c>
      <c r="C1718" s="3" t="s">
        <v>540</v>
      </c>
      <c r="D1718" s="3" t="s">
        <v>542</v>
      </c>
      <c r="E1718" t="str">
        <f t="shared" si="44"/>
        <v>M22P48U03N07</v>
      </c>
      <c r="F1718" s="26">
        <f ca="1">IFERROR(VLOOKUP(G1718,模型表!C:U,19,0),0)</f>
        <v>0</v>
      </c>
      <c r="H1718" s="26" t="str">
        <f ca="1">IFERROR(IF($F1718=0,"",(VLOOKUP(RIGHT(A1718,2)+0,难度表!B:F,3,FALSE)*K1718+N1718)),0)</f>
        <v/>
      </c>
      <c r="I1718" s="26" t="str">
        <f ca="1">IFERROR(IF($F1718=0,"",(VLOOKUP(RIGHT(B1718,2)+0,难度表!B:F,4,FALSE)*L1718+O1718)),0)</f>
        <v/>
      </c>
      <c r="J1718" s="26" t="str">
        <f ca="1">IFERROR(IF($F1718=0,"",(VLOOKUP(RIGHT(B1718,2)+0,难度表!B:F,5,FALSE)*M1718+P1718)),0)</f>
        <v/>
      </c>
      <c r="L1718" s="26" t="s">
        <v>1081</v>
      </c>
      <c r="M1718" s="3"/>
      <c r="N1718" s="26">
        <v>0</v>
      </c>
      <c r="O1718" s="26">
        <v>0</v>
      </c>
      <c r="P1718" s="26">
        <v>0</v>
      </c>
      <c r="Q1718" s="26">
        <v>0</v>
      </c>
      <c r="R1718" s="58" t="s">
        <v>545</v>
      </c>
      <c r="S1718" s="26">
        <v>1</v>
      </c>
      <c r="T1718" s="26">
        <v>0</v>
      </c>
      <c r="U1718" s="26">
        <f ca="1">IFERROR(VLOOKUP(G1718,模型表!$C:$T,18,FALSE),0)</f>
        <v>0</v>
      </c>
      <c r="V1718" s="26">
        <f>IFERROR(VLOOKUP(G1718,模型表!$C:$J,8,FALSE),0)</f>
        <v>0</v>
      </c>
      <c r="W1718" s="26" t="s">
        <v>1081</v>
      </c>
      <c r="X1718" s="26" t="s">
        <v>1097</v>
      </c>
      <c r="AC1718" s="26" t="str">
        <f ca="1">IFERROR(IFERROR(VLOOKUP($V1718,索引表!$L$7:$O$13,2,FALSE)*VLOOKUP(VLOOKUP($G1718,索引表!$R:$U,4,FALSE),索引表!$I$18:$L$30,2,FALSE)*VLOOKUP($U1718,索引表!E:F,2,FALSE),IF($U1718="小怪",0.738,"")),0)</f>
        <v/>
      </c>
      <c r="AD1718" s="26" t="str">
        <f ca="1">IFERROR(IFERROR(VLOOKUP($V1718,索引表!$L$7:$O$13,3,FALSE)*VLOOKUP(VLOOKUP($G1718,索引表!$R:$U,4,FALSE),索引表!$I$18:$L$30,3,FALSE)*VLOOKUP($U1718,索引表!G:H,2,FALSE)*0.3,IF($U1718="小怪",0.2,"")),0)</f>
        <v/>
      </c>
      <c r="AE1718" s="3" t="str">
        <f ca="1">IF(V1718="N08",索引表!$D$12,IFERROR(VLOOKUP(AM1718,索引表!$I$3:$J$5,2,FALSE)*VLOOKUP(AN1718,索引表!$L$7:$O$13,4,FALSE)*VLOOKUP(VLOOKUP(Y1718,索引表!$R:$U,4,FALSE),索引表!$I$18:$L$30,4,FALSE),IF(AN1718="小怪",1*3.45*0.9*0.9,"")))</f>
        <v/>
      </c>
    </row>
    <row r="1719" spans="1:31" x14ac:dyDescent="0.2">
      <c r="A1719" s="3" t="s">
        <v>1457</v>
      </c>
      <c r="B1719" s="3" t="str">
        <f t="shared" si="45"/>
        <v>P48</v>
      </c>
      <c r="C1719" s="3" t="s">
        <v>540</v>
      </c>
      <c r="D1719" s="3" t="s">
        <v>543</v>
      </c>
      <c r="E1719" t="str">
        <f t="shared" si="44"/>
        <v>M22P48U03N08</v>
      </c>
      <c r="F1719" s="26">
        <f ca="1">IFERROR(VLOOKUP(G1719,模型表!C:U,19,0),0)</f>
        <v>0</v>
      </c>
      <c r="H1719" s="26" t="str">
        <f ca="1">IFERROR(IF($F1719=0,"",(VLOOKUP(RIGHT(A1719,2)+0,难度表!B:F,3,FALSE)*K1719+N1719)),0)</f>
        <v/>
      </c>
      <c r="I1719" s="26" t="str">
        <f ca="1">IFERROR(IF($F1719=0,"",(VLOOKUP(RIGHT(B1719,2)+0,难度表!B:F,4,FALSE)*L1719+O1719)),0)</f>
        <v/>
      </c>
      <c r="J1719" s="26" t="str">
        <f ca="1">IFERROR(IF($F1719=0,"",(VLOOKUP(RIGHT(B1719,2)+0,难度表!B:F,5,FALSE)*M1719+P1719)),0)</f>
        <v/>
      </c>
      <c r="L1719" s="26" t="s">
        <v>1081</v>
      </c>
      <c r="M1719" s="3"/>
      <c r="N1719" s="26">
        <v>0</v>
      </c>
      <c r="O1719" s="26">
        <v>0</v>
      </c>
      <c r="P1719" s="26">
        <v>0</v>
      </c>
      <c r="Q1719" s="26">
        <v>0</v>
      </c>
      <c r="R1719" s="59" t="s">
        <v>845</v>
      </c>
      <c r="S1719" s="26">
        <v>1</v>
      </c>
      <c r="T1719" s="26">
        <v>0</v>
      </c>
      <c r="U1719" s="26">
        <f ca="1">IFERROR(VLOOKUP(G1719,模型表!$C:$T,18,FALSE),0)</f>
        <v>0</v>
      </c>
      <c r="V1719" s="26">
        <f>IFERROR(VLOOKUP(G1719,模型表!$C:$J,8,FALSE),0)</f>
        <v>0</v>
      </c>
      <c r="W1719" s="26" t="s">
        <v>1081</v>
      </c>
      <c r="X1719" s="26" t="s">
        <v>1097</v>
      </c>
      <c r="AC1719" s="26" t="str">
        <f ca="1">IFERROR(IFERROR(VLOOKUP($V1719,索引表!$L$7:$O$13,2,FALSE)*VLOOKUP(VLOOKUP($G1719,索引表!$R:$U,4,FALSE),索引表!$I$18:$L$30,2,FALSE)*VLOOKUP($U1719,索引表!E:F,2,FALSE),IF($U1719="小怪",0.738,"")),0)</f>
        <v/>
      </c>
      <c r="AD1719" s="26" t="str">
        <f ca="1">IFERROR(IFERROR(VLOOKUP($V1719,索引表!$L$7:$O$13,3,FALSE)*VLOOKUP(VLOOKUP($G1719,索引表!$R:$U,4,FALSE),索引表!$I$18:$L$30,3,FALSE)*VLOOKUP($U1719,索引表!G:H,2,FALSE)*0.3,IF($U1719="小怪",0.2,"")),0)</f>
        <v/>
      </c>
      <c r="AE1719" s="3"/>
    </row>
    <row r="1720" spans="1:31" x14ac:dyDescent="0.2">
      <c r="A1720" s="3" t="s">
        <v>1457</v>
      </c>
      <c r="B1720" s="3" t="str">
        <f t="shared" si="45"/>
        <v>P48</v>
      </c>
      <c r="C1720" s="3" t="s">
        <v>540</v>
      </c>
      <c r="D1720" s="3" t="s">
        <v>544</v>
      </c>
      <c r="E1720" t="str">
        <f t="shared" si="44"/>
        <v>M22P48U03N09</v>
      </c>
      <c r="F1720" s="26">
        <f ca="1">IFERROR(VLOOKUP(G1720,模型表!C:U,19,0),0)</f>
        <v>0</v>
      </c>
      <c r="H1720" s="26" t="str">
        <f ca="1">IFERROR(IF($F1720=0,"",(VLOOKUP(RIGHT(A1720,2)+0,难度表!B:F,3,FALSE)*K1720+N1720)),0)</f>
        <v/>
      </c>
      <c r="I1720" s="26" t="str">
        <f ca="1">IFERROR(IF($F1720=0,"",(VLOOKUP(RIGHT(B1720,2)+0,难度表!B:F,4,FALSE)*L1720+O1720)),0)</f>
        <v/>
      </c>
      <c r="J1720" s="26" t="str">
        <f ca="1">IFERROR(IF($F1720=0,"",(VLOOKUP(RIGHT(B1720,2)+0,难度表!B:F,5,FALSE)*M1720+P1720)),0)</f>
        <v/>
      </c>
      <c r="L1720" s="26" t="s">
        <v>1081</v>
      </c>
      <c r="M1720" s="3"/>
      <c r="N1720" s="26">
        <v>0</v>
      </c>
      <c r="O1720" s="26">
        <v>0</v>
      </c>
      <c r="P1720" s="26">
        <v>0</v>
      </c>
      <c r="Q1720" s="26">
        <v>0</v>
      </c>
      <c r="R1720" s="58" t="s">
        <v>545</v>
      </c>
      <c r="S1720" s="26">
        <v>1</v>
      </c>
      <c r="T1720" s="26">
        <v>0</v>
      </c>
      <c r="U1720" s="26">
        <f ca="1">IFERROR(VLOOKUP(G1720,模型表!$C:$T,18,FALSE),0)</f>
        <v>0</v>
      </c>
      <c r="V1720" s="26">
        <f>IFERROR(VLOOKUP(G1720,模型表!$C:$J,8,FALSE),0)</f>
        <v>0</v>
      </c>
      <c r="W1720" s="26" t="s">
        <v>1081</v>
      </c>
      <c r="X1720" s="26" t="s">
        <v>1097</v>
      </c>
      <c r="AC1720" s="26" t="str">
        <f ca="1">IFERROR(IFERROR(VLOOKUP($V1720,索引表!$L$7:$O$13,2,FALSE)*VLOOKUP(VLOOKUP($G1720,索引表!$R:$U,4,FALSE),索引表!$I$18:$L$30,2,FALSE)*VLOOKUP($U1720,索引表!E:F,2,FALSE),IF($U1720="小怪",0.738,"")),0)</f>
        <v/>
      </c>
      <c r="AD1720" s="26" t="str">
        <f ca="1">IFERROR(IFERROR(VLOOKUP($V1720,索引表!$L$7:$O$13,3,FALSE)*VLOOKUP(VLOOKUP($G1720,索引表!$R:$U,4,FALSE),索引表!$I$18:$L$30,3,FALSE)*VLOOKUP($U1720,索引表!G:H,2,FALSE)*0.3,IF($U1720="小怪",0.2,"")),0)</f>
        <v/>
      </c>
      <c r="AE1720" s="3" t="str">
        <f ca="1">IF(V1720="N08",索引表!$D$12,IFERROR(VLOOKUP(AM1720,索引表!$I$3:$J$5,2,FALSE)*VLOOKUP(AN1720,索引表!$L$7:$O$13,4,FALSE)*VLOOKUP(VLOOKUP(Y1720,索引表!$R:$U,4,FALSE),索引表!$I$18:$L$30,4,FALSE),IF(AN1720="小怪",1*3.45*0.9*0.9,"")))</f>
        <v/>
      </c>
    </row>
    <row r="1721" spans="1:31" x14ac:dyDescent="0.2">
      <c r="A1721" s="3" t="s">
        <v>1457</v>
      </c>
      <c r="B1721" s="3" t="str">
        <f t="shared" si="45"/>
        <v>P48</v>
      </c>
      <c r="C1721" s="3" t="s">
        <v>541</v>
      </c>
      <c r="D1721" s="3" t="s">
        <v>533</v>
      </c>
      <c r="E1721" t="str">
        <f t="shared" si="44"/>
        <v>M22P48U04N01</v>
      </c>
      <c r="F1721" s="26">
        <f ca="1">IFERROR(VLOOKUP(G1721,模型表!C:U,19,0),0)</f>
        <v>0</v>
      </c>
      <c r="H1721" s="26" t="str">
        <f ca="1">IFERROR(IF($F1721=0,"",(VLOOKUP(RIGHT(A1721,2)+0,难度表!B:F,3,FALSE)*K1721+N1721)),0)</f>
        <v/>
      </c>
      <c r="I1721" s="26" t="str">
        <f ca="1">IFERROR(IF($F1721=0,"",(VLOOKUP(RIGHT(B1721,2)+0,难度表!B:F,4,FALSE)*L1721+O1721)),0)</f>
        <v/>
      </c>
      <c r="J1721" s="26" t="str">
        <f ca="1">IFERROR(IF($F1721=0,"",(VLOOKUP(RIGHT(B1721,2)+0,难度表!B:F,5,FALSE)*M1721+P1721)),0)</f>
        <v/>
      </c>
      <c r="L1721" s="26" t="s">
        <v>1081</v>
      </c>
      <c r="M1721" s="3"/>
      <c r="N1721" s="26">
        <v>0</v>
      </c>
      <c r="O1721" s="26">
        <v>0</v>
      </c>
      <c r="P1721" s="26">
        <v>0</v>
      </c>
      <c r="Q1721" s="26">
        <v>0</v>
      </c>
      <c r="R1721" s="58" t="s">
        <v>545</v>
      </c>
      <c r="S1721" s="26">
        <v>1</v>
      </c>
      <c r="T1721" s="26">
        <v>0</v>
      </c>
      <c r="U1721" s="26">
        <f ca="1">IFERROR(VLOOKUP(G1721,模型表!$C:$T,18,FALSE),0)</f>
        <v>0</v>
      </c>
      <c r="V1721" s="26">
        <f>IFERROR(VLOOKUP(G1721,模型表!$C:$J,8,FALSE),0)</f>
        <v>0</v>
      </c>
      <c r="W1721" s="26" t="s">
        <v>1081</v>
      </c>
      <c r="X1721" s="26" t="s">
        <v>1097</v>
      </c>
      <c r="AC1721" s="26" t="str">
        <f ca="1">IFERROR(IFERROR(VLOOKUP($V1721,索引表!$L$7:$O$13,2,FALSE)*VLOOKUP(VLOOKUP($G1721,索引表!$R:$U,4,FALSE),索引表!$I$18:$L$30,2,FALSE)*VLOOKUP($U1721,索引表!E:F,2,FALSE),IF($U1721="小怪",0.738,"")),0)</f>
        <v/>
      </c>
      <c r="AD1721" s="26" t="str">
        <f ca="1">IFERROR(IFERROR(VLOOKUP($V1721,索引表!$L$7:$O$13,3,FALSE)*VLOOKUP(VLOOKUP($G1721,索引表!$R:$U,4,FALSE),索引表!$I$18:$L$30,3,FALSE)*VLOOKUP($U1721,索引表!G:H,2,FALSE)*0.3,IF($U1721="小怪",0.2,"")),0)</f>
        <v/>
      </c>
      <c r="AE1721" s="3" t="str">
        <f ca="1">IF(V1721="N08",索引表!$D$12,IFERROR(VLOOKUP(AM1721,索引表!$I$3:$J$5,2,FALSE)*VLOOKUP(AN1721,索引表!$L$7:$O$13,4,FALSE)*VLOOKUP(VLOOKUP(Y1721,索引表!$R:$U,4,FALSE),索引表!$I$18:$L$30,4,FALSE),IF(AN1721="小怪",1*3.45*0.9*0.9,"")))</f>
        <v/>
      </c>
    </row>
    <row r="1722" spans="1:31" x14ac:dyDescent="0.2">
      <c r="A1722" s="3" t="s">
        <v>1457</v>
      </c>
      <c r="B1722" s="3" t="str">
        <f t="shared" si="45"/>
        <v>P48</v>
      </c>
      <c r="C1722" s="3" t="s">
        <v>541</v>
      </c>
      <c r="D1722" s="3" t="s">
        <v>534</v>
      </c>
      <c r="E1722" t="str">
        <f t="shared" si="44"/>
        <v>M22P48U04N02</v>
      </c>
      <c r="F1722" s="26">
        <f ca="1">IFERROR(VLOOKUP(G1722,模型表!C:U,19,0),0)</f>
        <v>0</v>
      </c>
      <c r="H1722" s="26" t="str">
        <f ca="1">IFERROR(IF($F1722=0,"",(VLOOKUP(RIGHT(A1722,2)+0,难度表!B:F,3,FALSE)*K1722+N1722)),0)</f>
        <v/>
      </c>
      <c r="I1722" s="26" t="str">
        <f ca="1">IFERROR(IF($F1722=0,"",(VLOOKUP(RIGHT(B1722,2)+0,难度表!B:F,4,FALSE)*L1722+O1722)),0)</f>
        <v/>
      </c>
      <c r="J1722" s="26" t="str">
        <f ca="1">IFERROR(IF($F1722=0,"",(VLOOKUP(RIGHT(B1722,2)+0,难度表!B:F,5,FALSE)*M1722+P1722)),0)</f>
        <v/>
      </c>
      <c r="L1722" s="26" t="s">
        <v>1081</v>
      </c>
      <c r="M1722" s="3"/>
      <c r="N1722" s="26">
        <v>0</v>
      </c>
      <c r="O1722" s="26">
        <v>0</v>
      </c>
      <c r="P1722" s="26">
        <v>0</v>
      </c>
      <c r="Q1722" s="26">
        <v>0</v>
      </c>
      <c r="R1722" s="58" t="s">
        <v>545</v>
      </c>
      <c r="S1722" s="26">
        <v>1</v>
      </c>
      <c r="T1722" s="26">
        <v>0</v>
      </c>
      <c r="U1722" s="26">
        <f ca="1">IFERROR(VLOOKUP(G1722,模型表!$C:$T,18,FALSE),0)</f>
        <v>0</v>
      </c>
      <c r="V1722" s="26">
        <f>IFERROR(VLOOKUP(G1722,模型表!$C:$J,8,FALSE),0)</f>
        <v>0</v>
      </c>
      <c r="W1722" s="26" t="s">
        <v>1081</v>
      </c>
      <c r="X1722" s="26" t="s">
        <v>1097</v>
      </c>
      <c r="AC1722" s="26" t="str">
        <f ca="1">IFERROR(IFERROR(VLOOKUP($V1722,索引表!$L$7:$O$13,2,FALSE)*VLOOKUP(VLOOKUP($G1722,索引表!$R:$U,4,FALSE),索引表!$I$18:$L$30,2,FALSE)*VLOOKUP($U1722,索引表!E:F,2,FALSE),IF($U1722="小怪",0.738,"")),0)</f>
        <v/>
      </c>
      <c r="AD1722" s="26" t="str">
        <f ca="1">IFERROR(IFERROR(VLOOKUP($V1722,索引表!$L$7:$O$13,3,FALSE)*VLOOKUP(VLOOKUP($G1722,索引表!$R:$U,4,FALSE),索引表!$I$18:$L$30,3,FALSE)*VLOOKUP($U1722,索引表!G:H,2,FALSE)*0.3,IF($U1722="小怪",0.2,"")),0)</f>
        <v/>
      </c>
      <c r="AE1722" s="3" t="str">
        <f ca="1">IF(V1722="N08",索引表!$D$12,IFERROR(VLOOKUP(AM1722,索引表!$I$3:$J$5,2,FALSE)*VLOOKUP(AN1722,索引表!$L$7:$O$13,4,FALSE)*VLOOKUP(VLOOKUP(Y1722,索引表!$R:$U,4,FALSE),索引表!$I$18:$L$30,4,FALSE),IF(AN1722="小怪",1*3.45*0.9*0.9,"")))</f>
        <v/>
      </c>
    </row>
    <row r="1723" spans="1:31" x14ac:dyDescent="0.2">
      <c r="A1723" s="3" t="s">
        <v>1457</v>
      </c>
      <c r="B1723" s="3" t="str">
        <f t="shared" si="45"/>
        <v>P48</v>
      </c>
      <c r="C1723" s="3" t="s">
        <v>541</v>
      </c>
      <c r="D1723" s="3" t="s">
        <v>535</v>
      </c>
      <c r="E1723" t="str">
        <f t="shared" si="44"/>
        <v>M22P48U04N03</v>
      </c>
      <c r="F1723" s="26">
        <f ca="1">IFERROR(VLOOKUP(G1723,模型表!C:U,19,0),0)</f>
        <v>0</v>
      </c>
      <c r="H1723" s="26" t="str">
        <f ca="1">IFERROR(IF($F1723=0,"",(VLOOKUP(RIGHT(A1723,2)+0,难度表!B:F,3,FALSE)*K1723+N1723)),0)</f>
        <v/>
      </c>
      <c r="I1723" s="26" t="str">
        <f ca="1">IFERROR(IF($F1723=0,"",(VLOOKUP(RIGHT(B1723,2)+0,难度表!B:F,4,FALSE)*L1723+O1723)),0)</f>
        <v/>
      </c>
      <c r="J1723" s="26" t="str">
        <f ca="1">IFERROR(IF($F1723=0,"",(VLOOKUP(RIGHT(B1723,2)+0,难度表!B:F,5,FALSE)*M1723+P1723)),0)</f>
        <v/>
      </c>
      <c r="L1723" s="26" t="s">
        <v>1081</v>
      </c>
      <c r="M1723" s="3"/>
      <c r="N1723" s="26">
        <v>0</v>
      </c>
      <c r="O1723" s="26">
        <v>0</v>
      </c>
      <c r="P1723" s="26">
        <v>0</v>
      </c>
      <c r="Q1723" s="26">
        <v>0</v>
      </c>
      <c r="R1723" s="58" t="s">
        <v>545</v>
      </c>
      <c r="S1723" s="26">
        <v>1</v>
      </c>
      <c r="T1723" s="26">
        <v>0</v>
      </c>
      <c r="U1723" s="26">
        <f ca="1">IFERROR(VLOOKUP(G1723,模型表!$C:$T,18,FALSE),0)</f>
        <v>0</v>
      </c>
      <c r="V1723" s="26">
        <f>IFERROR(VLOOKUP(G1723,模型表!$C:$J,8,FALSE),0)</f>
        <v>0</v>
      </c>
      <c r="W1723" s="26" t="s">
        <v>1081</v>
      </c>
      <c r="X1723" s="26" t="s">
        <v>1097</v>
      </c>
      <c r="AC1723" s="26" t="str">
        <f ca="1">IFERROR(IFERROR(VLOOKUP($V1723,索引表!$L$7:$O$13,2,FALSE)*VLOOKUP(VLOOKUP($G1723,索引表!$R:$U,4,FALSE),索引表!$I$18:$L$30,2,FALSE)*VLOOKUP($U1723,索引表!E:F,2,FALSE),IF($U1723="小怪",0.738,"")),0)</f>
        <v/>
      </c>
      <c r="AD1723" s="26" t="str">
        <f ca="1">IFERROR(IFERROR(VLOOKUP($V1723,索引表!$L$7:$O$13,3,FALSE)*VLOOKUP(VLOOKUP($G1723,索引表!$R:$U,4,FALSE),索引表!$I$18:$L$30,3,FALSE)*VLOOKUP($U1723,索引表!G:H,2,FALSE)*0.3,IF($U1723="小怪",0.2,"")),0)</f>
        <v/>
      </c>
      <c r="AE1723" s="3" t="str">
        <f ca="1">IF(V1723="N08",索引表!$D$12,IFERROR(VLOOKUP(AM1723,索引表!$I$3:$J$5,2,FALSE)*VLOOKUP(AN1723,索引表!$L$7:$O$13,4,FALSE)*VLOOKUP(VLOOKUP(Y1723,索引表!$R:$U,4,FALSE),索引表!$I$18:$L$30,4,FALSE),IF(AN1723="小怪",1*3.45*0.9*0.9,"")))</f>
        <v/>
      </c>
    </row>
    <row r="1724" spans="1:31" x14ac:dyDescent="0.2">
      <c r="A1724" s="3" t="s">
        <v>1457</v>
      </c>
      <c r="B1724" s="3" t="str">
        <f t="shared" si="45"/>
        <v>P48</v>
      </c>
      <c r="C1724" s="3" t="s">
        <v>1454</v>
      </c>
      <c r="D1724" s="3" t="s">
        <v>536</v>
      </c>
      <c r="E1724" t="str">
        <f t="shared" si="44"/>
        <v>M22P48U04N04</v>
      </c>
      <c r="F1724" s="26">
        <f ca="1">IFERROR(VLOOKUP(G1724,模型表!C:U,19,0),0)</f>
        <v>0</v>
      </c>
      <c r="H1724" s="26" t="str">
        <f ca="1">IFERROR(IF($F1724=0,"",(VLOOKUP(RIGHT(A1724,2)+0,难度表!B:F,3,FALSE)*K1724+N1724)),0)</f>
        <v/>
      </c>
      <c r="I1724" s="26" t="str">
        <f ca="1">IFERROR(IF($F1724=0,"",(VLOOKUP(RIGHT(B1724,2)+0,难度表!B:F,4,FALSE)*L1724+O1724)),0)</f>
        <v/>
      </c>
      <c r="J1724" s="26" t="str">
        <f ca="1">IFERROR(IF($F1724=0,"",(VLOOKUP(RIGHT(B1724,2)+0,难度表!B:F,5,FALSE)*M1724+P1724)),0)</f>
        <v/>
      </c>
      <c r="L1724" s="26" t="s">
        <v>1081</v>
      </c>
      <c r="M1724" s="3"/>
      <c r="N1724" s="26">
        <v>0</v>
      </c>
      <c r="O1724" s="26">
        <v>0</v>
      </c>
      <c r="P1724" s="26">
        <v>0</v>
      </c>
      <c r="Q1724" s="26">
        <v>0</v>
      </c>
      <c r="R1724" s="58" t="s">
        <v>545</v>
      </c>
      <c r="S1724" s="26">
        <v>1</v>
      </c>
      <c r="T1724" s="26">
        <v>0</v>
      </c>
      <c r="U1724" s="26">
        <f ca="1">IFERROR(VLOOKUP(G1724,模型表!$C:$T,18,FALSE),0)</f>
        <v>0</v>
      </c>
      <c r="V1724" s="26">
        <f>IFERROR(VLOOKUP(G1724,模型表!$C:$J,8,FALSE),0)</f>
        <v>0</v>
      </c>
      <c r="W1724" s="26" t="s">
        <v>1081</v>
      </c>
      <c r="X1724" s="26" t="s">
        <v>1097</v>
      </c>
      <c r="AC1724" s="26" t="str">
        <f ca="1">IFERROR(IFERROR(VLOOKUP($V1724,索引表!$L$7:$O$13,2,FALSE)*VLOOKUP(VLOOKUP($G1724,索引表!$R:$U,4,FALSE),索引表!$I$18:$L$30,2,FALSE)*VLOOKUP($U1724,索引表!E:F,2,FALSE),IF($U1724="小怪",0.738,"")),0)</f>
        <v/>
      </c>
      <c r="AD1724" s="26" t="str">
        <f ca="1">IFERROR(IFERROR(VLOOKUP($V1724,索引表!$L$7:$O$13,3,FALSE)*VLOOKUP(VLOOKUP($G1724,索引表!$R:$U,4,FALSE),索引表!$I$18:$L$30,3,FALSE)*VLOOKUP($U1724,索引表!G:H,2,FALSE)*0.3,IF($U1724="小怪",0.2,"")),0)</f>
        <v/>
      </c>
      <c r="AE1724" s="3" t="str">
        <f ca="1">IF(V1724="N08",索引表!$D$12,IFERROR(VLOOKUP(AM1724,索引表!$I$3:$J$5,2,FALSE)*VLOOKUP(AN1724,索引表!$L$7:$O$13,4,FALSE)*VLOOKUP(VLOOKUP(Y1724,索引表!$R:$U,4,FALSE),索引表!$I$18:$L$30,4,FALSE),IF(AN1724="小怪",1*3.45*0.9*0.9,"")))</f>
        <v/>
      </c>
    </row>
    <row r="1725" spans="1:31" x14ac:dyDescent="0.2">
      <c r="A1725" s="3" t="s">
        <v>1457</v>
      </c>
      <c r="B1725" s="3" t="str">
        <f t="shared" si="45"/>
        <v>P48</v>
      </c>
      <c r="C1725" s="3" t="s">
        <v>1454</v>
      </c>
      <c r="D1725" s="3" t="s">
        <v>537</v>
      </c>
      <c r="E1725" t="str">
        <f t="shared" si="44"/>
        <v>M22P48U04N05</v>
      </c>
      <c r="F1725" s="26">
        <f ca="1">IFERROR(VLOOKUP(G1725,模型表!C:U,19,0),0)</f>
        <v>0</v>
      </c>
      <c r="H1725" s="26" t="str">
        <f ca="1">IFERROR(IF($F1725=0,"",(VLOOKUP(RIGHT(A1725,2)+0,难度表!B:F,3,FALSE)*K1725+N1725)),0)</f>
        <v/>
      </c>
      <c r="I1725" s="26" t="str">
        <f ca="1">IFERROR(IF($F1725=0,"",(VLOOKUP(RIGHT(B1725,2)+0,难度表!B:F,4,FALSE)*L1725+O1725)),0)</f>
        <v/>
      </c>
      <c r="J1725" s="26" t="str">
        <f ca="1">IFERROR(IF($F1725=0,"",(VLOOKUP(RIGHT(B1725,2)+0,难度表!B:F,5,FALSE)*M1725+P1725)),0)</f>
        <v/>
      </c>
      <c r="L1725" s="26" t="s">
        <v>1081</v>
      </c>
      <c r="M1725" s="3"/>
      <c r="N1725" s="26">
        <v>0</v>
      </c>
      <c r="O1725" s="26">
        <v>0</v>
      </c>
      <c r="P1725" s="26">
        <v>0</v>
      </c>
      <c r="Q1725" s="26">
        <v>0</v>
      </c>
      <c r="R1725" s="58" t="s">
        <v>545</v>
      </c>
      <c r="S1725" s="26">
        <v>1</v>
      </c>
      <c r="T1725" s="26">
        <v>0</v>
      </c>
      <c r="U1725" s="26">
        <f ca="1">IFERROR(VLOOKUP(G1725,模型表!$C:$T,18,FALSE),0)</f>
        <v>0</v>
      </c>
      <c r="V1725" s="26">
        <f>IFERROR(VLOOKUP(G1725,模型表!$C:$J,8,FALSE),0)</f>
        <v>0</v>
      </c>
      <c r="W1725" s="26" t="s">
        <v>1081</v>
      </c>
      <c r="X1725" s="26" t="s">
        <v>1097</v>
      </c>
      <c r="AC1725" s="26" t="str">
        <f ca="1">IFERROR(IFERROR(VLOOKUP($V1725,索引表!$L$7:$O$13,2,FALSE)*VLOOKUP(VLOOKUP($G1725,索引表!$R:$U,4,FALSE),索引表!$I$18:$L$30,2,FALSE)*VLOOKUP($U1725,索引表!E:F,2,FALSE),IF($U1725="小怪",0.738,"")),0)</f>
        <v/>
      </c>
      <c r="AD1725" s="26" t="str">
        <f ca="1">IFERROR(IFERROR(VLOOKUP($V1725,索引表!$L$7:$O$13,3,FALSE)*VLOOKUP(VLOOKUP($G1725,索引表!$R:$U,4,FALSE),索引表!$I$18:$L$30,3,FALSE)*VLOOKUP($U1725,索引表!G:H,2,FALSE)*0.3,IF($U1725="小怪",0.2,"")),0)</f>
        <v/>
      </c>
      <c r="AE1725" s="3" t="str">
        <f ca="1">IF(V1725="N08",索引表!$D$12,IFERROR(VLOOKUP(AM1725,索引表!$I$3:$J$5,2,FALSE)*VLOOKUP(AN1725,索引表!$L$7:$O$13,4,FALSE)*VLOOKUP(VLOOKUP(Y1725,索引表!$R:$U,4,FALSE),索引表!$I$18:$L$30,4,FALSE),IF(AN1725="小怪",1*3.45*0.9*0.9,"")))</f>
        <v/>
      </c>
    </row>
    <row r="1726" spans="1:31" x14ac:dyDescent="0.2">
      <c r="A1726" s="3" t="s">
        <v>1457</v>
      </c>
      <c r="B1726" s="3" t="str">
        <f t="shared" si="45"/>
        <v>P48</v>
      </c>
      <c r="C1726" s="3" t="s">
        <v>1454</v>
      </c>
      <c r="D1726" s="3" t="s">
        <v>538</v>
      </c>
      <c r="E1726" t="str">
        <f t="shared" si="44"/>
        <v>M22P48U04N06</v>
      </c>
      <c r="F1726" s="26">
        <f ca="1">IFERROR(VLOOKUP(G1726,模型表!C:U,19,0),0)</f>
        <v>0</v>
      </c>
      <c r="H1726" s="26" t="str">
        <f ca="1">IFERROR(IF($F1726=0,"",(VLOOKUP(RIGHT(A1726,2)+0,难度表!B:F,3,FALSE)*K1726+N1726)),0)</f>
        <v/>
      </c>
      <c r="I1726" s="26" t="str">
        <f ca="1">IFERROR(IF($F1726=0,"",(VLOOKUP(RIGHT(B1726,2)+0,难度表!B:F,4,FALSE)*L1726+O1726)),0)</f>
        <v/>
      </c>
      <c r="J1726" s="26" t="str">
        <f ca="1">IFERROR(IF($F1726=0,"",(VLOOKUP(RIGHT(B1726,2)+0,难度表!B:F,5,FALSE)*M1726+P1726)),0)</f>
        <v/>
      </c>
      <c r="L1726" s="26" t="s">
        <v>1081</v>
      </c>
      <c r="M1726" s="3"/>
      <c r="N1726" s="26">
        <v>0</v>
      </c>
      <c r="O1726" s="26">
        <v>0</v>
      </c>
      <c r="P1726" s="26">
        <v>0</v>
      </c>
      <c r="Q1726" s="26">
        <v>0</v>
      </c>
      <c r="R1726" s="58" t="s">
        <v>545</v>
      </c>
      <c r="S1726" s="26">
        <v>1</v>
      </c>
      <c r="T1726" s="26">
        <v>0</v>
      </c>
      <c r="U1726" s="26">
        <f ca="1">IFERROR(VLOOKUP(G1726,模型表!$C:$T,18,FALSE),0)</f>
        <v>0</v>
      </c>
      <c r="V1726" s="26">
        <f>IFERROR(VLOOKUP(G1726,模型表!$C:$J,8,FALSE),0)</f>
        <v>0</v>
      </c>
      <c r="W1726" s="26" t="s">
        <v>1081</v>
      </c>
      <c r="X1726" s="26" t="s">
        <v>1097</v>
      </c>
      <c r="AC1726" s="26" t="str">
        <f ca="1">IFERROR(IFERROR(VLOOKUP($V1726,索引表!$L$7:$O$13,2,FALSE)*VLOOKUP(VLOOKUP($G1726,索引表!$R:$U,4,FALSE),索引表!$I$18:$L$30,2,FALSE)*VLOOKUP($U1726,索引表!E:F,2,FALSE),IF($U1726="小怪",0.738,"")),0)</f>
        <v/>
      </c>
      <c r="AD1726" s="26" t="str">
        <f ca="1">IFERROR(IFERROR(VLOOKUP($V1726,索引表!$L$7:$O$13,3,FALSE)*VLOOKUP(VLOOKUP($G1726,索引表!$R:$U,4,FALSE),索引表!$I$18:$L$30,3,FALSE)*VLOOKUP($U1726,索引表!G:H,2,FALSE)*0.3,IF($U1726="小怪",0.2,"")),0)</f>
        <v/>
      </c>
      <c r="AE1726" s="3" t="str">
        <f ca="1">IF(V1726="N08",索引表!$D$12,IFERROR(VLOOKUP(AM1726,索引表!$I$3:$J$5,2,FALSE)*VLOOKUP(AN1726,索引表!$L$7:$O$13,4,FALSE)*VLOOKUP(VLOOKUP(Y1726,索引表!$R:$U,4,FALSE),索引表!$I$18:$L$30,4,FALSE),IF(AN1726="小怪",1*3.45*0.9*0.9,"")))</f>
        <v/>
      </c>
    </row>
    <row r="1727" spans="1:31" x14ac:dyDescent="0.2">
      <c r="A1727" s="3" t="s">
        <v>1457</v>
      </c>
      <c r="B1727" s="3" t="str">
        <f t="shared" si="45"/>
        <v>P48</v>
      </c>
      <c r="C1727" s="3" t="s">
        <v>1454</v>
      </c>
      <c r="D1727" s="3" t="s">
        <v>542</v>
      </c>
      <c r="E1727" t="str">
        <f t="shared" si="44"/>
        <v>M22P48U04N07</v>
      </c>
      <c r="F1727" s="26">
        <f ca="1">IFERROR(VLOOKUP(G1727,模型表!C:U,19,0),0)</f>
        <v>0</v>
      </c>
      <c r="H1727" s="26" t="str">
        <f ca="1">IFERROR(IF($F1727=0,"",(VLOOKUP(RIGHT(A1727,2)+0,难度表!B:F,3,FALSE)*K1727+N1727)),0)</f>
        <v/>
      </c>
      <c r="I1727" s="26" t="str">
        <f ca="1">IFERROR(IF($F1727=0,"",(VLOOKUP(RIGHT(B1727,2)+0,难度表!B:F,4,FALSE)*L1727+O1727)),0)</f>
        <v/>
      </c>
      <c r="J1727" s="26" t="str">
        <f ca="1">IFERROR(IF($F1727=0,"",(VLOOKUP(RIGHT(B1727,2)+0,难度表!B:F,5,FALSE)*M1727+P1727)),0)</f>
        <v/>
      </c>
      <c r="L1727" s="26" t="s">
        <v>1081</v>
      </c>
      <c r="M1727" s="3"/>
      <c r="N1727" s="26">
        <v>0</v>
      </c>
      <c r="O1727" s="26">
        <v>0</v>
      </c>
      <c r="P1727" s="26">
        <v>0</v>
      </c>
      <c r="Q1727" s="26">
        <v>0</v>
      </c>
      <c r="R1727" s="58" t="s">
        <v>545</v>
      </c>
      <c r="S1727" s="26">
        <v>1</v>
      </c>
      <c r="T1727" s="26">
        <v>0</v>
      </c>
      <c r="U1727" s="26">
        <f ca="1">IFERROR(VLOOKUP(G1727,模型表!$C:$T,18,FALSE),0)</f>
        <v>0</v>
      </c>
      <c r="V1727" s="26">
        <f>IFERROR(VLOOKUP(G1727,模型表!$C:$J,8,FALSE),0)</f>
        <v>0</v>
      </c>
      <c r="W1727" s="26" t="s">
        <v>1081</v>
      </c>
      <c r="X1727" s="26" t="s">
        <v>1097</v>
      </c>
      <c r="AC1727" s="26" t="str">
        <f ca="1">IFERROR(IFERROR(VLOOKUP($V1727,索引表!$L$7:$O$13,2,FALSE)*VLOOKUP(VLOOKUP($G1727,索引表!$R:$U,4,FALSE),索引表!$I$18:$L$30,2,FALSE)*VLOOKUP($U1727,索引表!E:F,2,FALSE),IF($U1727="小怪",0.738,"")),0)</f>
        <v/>
      </c>
      <c r="AD1727" s="26" t="str">
        <f ca="1">IFERROR(IFERROR(VLOOKUP($V1727,索引表!$L$7:$O$13,3,FALSE)*VLOOKUP(VLOOKUP($G1727,索引表!$R:$U,4,FALSE),索引表!$I$18:$L$30,3,FALSE)*VLOOKUP($U1727,索引表!G:H,2,FALSE)*0.3,IF($U1727="小怪",0.2,"")),0)</f>
        <v/>
      </c>
      <c r="AE1727" s="3" t="str">
        <f ca="1">IF(V1727="N08",索引表!$D$12,IFERROR(VLOOKUP(AM1727,索引表!$I$3:$J$5,2,FALSE)*VLOOKUP(AN1727,索引表!$L$7:$O$13,4,FALSE)*VLOOKUP(VLOOKUP(Y1727,索引表!$R:$U,4,FALSE),索引表!$I$18:$L$30,4,FALSE),IF(AN1727="小怪",1*3.45*0.9*0.9,"")))</f>
        <v/>
      </c>
    </row>
    <row r="1728" spans="1:31" x14ac:dyDescent="0.2">
      <c r="A1728" s="3" t="s">
        <v>1457</v>
      </c>
      <c r="B1728" s="3" t="str">
        <f t="shared" si="45"/>
        <v>P48</v>
      </c>
      <c r="C1728" s="3" t="s">
        <v>1454</v>
      </c>
      <c r="D1728" s="3" t="s">
        <v>543</v>
      </c>
      <c r="E1728" t="str">
        <f t="shared" si="44"/>
        <v>M22P48U04N08</v>
      </c>
      <c r="F1728" s="26">
        <f ca="1">IFERROR(VLOOKUP(G1728,模型表!C:U,19,0),0)</f>
        <v>0</v>
      </c>
      <c r="H1728" s="26" t="str">
        <f ca="1">IFERROR(IF($F1728=0,"",(VLOOKUP(RIGHT(A1728,2)+0,难度表!B:F,3,FALSE)*K1728+N1728)),0)</f>
        <v/>
      </c>
      <c r="I1728" s="26" t="str">
        <f ca="1">IFERROR(IF($F1728=0,"",(VLOOKUP(RIGHT(B1728,2)+0,难度表!B:F,4,FALSE)*L1728+O1728)),0)</f>
        <v/>
      </c>
      <c r="J1728" s="26" t="str">
        <f ca="1">IFERROR(IF($F1728=0,"",(VLOOKUP(RIGHT(B1728,2)+0,难度表!B:F,5,FALSE)*M1728+P1728)),0)</f>
        <v/>
      </c>
      <c r="L1728" s="26" t="s">
        <v>1081</v>
      </c>
      <c r="M1728" s="3"/>
      <c r="N1728" s="26">
        <v>0</v>
      </c>
      <c r="O1728" s="26">
        <v>0</v>
      </c>
      <c r="P1728" s="26">
        <v>0</v>
      </c>
      <c r="Q1728" s="26">
        <v>0</v>
      </c>
      <c r="R1728" s="58" t="s">
        <v>545</v>
      </c>
      <c r="S1728" s="26">
        <v>1</v>
      </c>
      <c r="T1728" s="26">
        <v>0</v>
      </c>
      <c r="U1728" s="26">
        <f ca="1">IFERROR(VLOOKUP(G1728,模型表!$C:$T,18,FALSE),0)</f>
        <v>0</v>
      </c>
      <c r="V1728" s="26">
        <f>IFERROR(VLOOKUP(G1728,模型表!$C:$J,8,FALSE),0)</f>
        <v>0</v>
      </c>
      <c r="W1728" s="26" t="s">
        <v>1081</v>
      </c>
      <c r="X1728" s="26" t="s">
        <v>1097</v>
      </c>
      <c r="AC1728" s="26" t="str">
        <f ca="1">IFERROR(IFERROR(VLOOKUP($V1728,索引表!$L$7:$O$13,2,FALSE)*VLOOKUP(VLOOKUP($G1728,索引表!$R:$U,4,FALSE),索引表!$I$18:$L$30,2,FALSE)*VLOOKUP($U1728,索引表!E:F,2,FALSE),IF($U1728="小怪",0.738,"")),0)</f>
        <v/>
      </c>
      <c r="AD1728" s="26" t="str">
        <f ca="1">IFERROR(IFERROR(VLOOKUP($V1728,索引表!$L$7:$O$13,3,FALSE)*VLOOKUP(VLOOKUP($G1728,索引表!$R:$U,4,FALSE),索引表!$I$18:$L$30,3,FALSE)*VLOOKUP($U1728,索引表!G:H,2,FALSE)*0.3,IF($U1728="小怪",0.2,"")),0)</f>
        <v/>
      </c>
      <c r="AE1728" s="3"/>
    </row>
    <row r="1729" spans="1:31" x14ac:dyDescent="0.2">
      <c r="A1729" s="3" t="s">
        <v>1457</v>
      </c>
      <c r="B1729" s="3" t="str">
        <f t="shared" si="45"/>
        <v>P48</v>
      </c>
      <c r="C1729" s="3" t="s">
        <v>541</v>
      </c>
      <c r="D1729" s="3" t="s">
        <v>544</v>
      </c>
      <c r="E1729" t="str">
        <f t="shared" si="44"/>
        <v>M22P48U04N09</v>
      </c>
      <c r="F1729" s="26">
        <f ca="1">IFERROR(VLOOKUP(G1729,模型表!C:U,19,0),0)</f>
        <v>0</v>
      </c>
      <c r="H1729" s="26" t="str">
        <f ca="1">IFERROR(IF($F1729=0,"",(VLOOKUP(RIGHT(A1729,2)+0,难度表!B:F,3,FALSE)*K1729+N1729)),0)</f>
        <v/>
      </c>
      <c r="I1729" s="26" t="str">
        <f ca="1">IFERROR(IF($F1729=0,"",(VLOOKUP(RIGHT(B1729,2)+0,难度表!B:F,4,FALSE)*L1729+O1729)),0)</f>
        <v/>
      </c>
      <c r="J1729" s="26" t="str">
        <f ca="1">IFERROR(IF($F1729=0,"",(VLOOKUP(RIGHT(B1729,2)+0,难度表!B:F,5,FALSE)*M1729+P1729)),0)</f>
        <v/>
      </c>
      <c r="L1729" s="26" t="s">
        <v>1081</v>
      </c>
      <c r="M1729" s="3"/>
      <c r="N1729" s="26">
        <v>0</v>
      </c>
      <c r="O1729" s="26">
        <v>0</v>
      </c>
      <c r="P1729" s="26">
        <v>0</v>
      </c>
      <c r="Q1729" s="26">
        <v>0</v>
      </c>
      <c r="R1729" s="58" t="s">
        <v>545</v>
      </c>
      <c r="S1729" s="26">
        <v>1</v>
      </c>
      <c r="T1729" s="26">
        <v>0</v>
      </c>
      <c r="U1729" s="26">
        <f ca="1">IFERROR(VLOOKUP(G1729,模型表!$C:$T,18,FALSE),0)</f>
        <v>0</v>
      </c>
      <c r="V1729" s="26">
        <f>IFERROR(VLOOKUP(G1729,模型表!$C:$J,8,FALSE),0)</f>
        <v>0</v>
      </c>
      <c r="W1729" s="26" t="s">
        <v>1081</v>
      </c>
      <c r="X1729" s="26" t="s">
        <v>1097</v>
      </c>
      <c r="AC1729" s="26" t="str">
        <f ca="1">IFERROR(IFERROR(VLOOKUP($V1729,索引表!$L$7:$O$13,2,FALSE)*VLOOKUP(VLOOKUP($G1729,索引表!$R:$U,4,FALSE),索引表!$I$18:$L$30,2,FALSE)*VLOOKUP($U1729,索引表!E:F,2,FALSE),IF($U1729="小怪",0.738,"")),0)</f>
        <v/>
      </c>
      <c r="AD1729" s="26" t="str">
        <f ca="1">IFERROR(IFERROR(VLOOKUP($V1729,索引表!$L$7:$O$13,3,FALSE)*VLOOKUP(VLOOKUP($G1729,索引表!$R:$U,4,FALSE),索引表!$I$18:$L$30,3,FALSE)*VLOOKUP($U1729,索引表!G:H,2,FALSE)*0.3,IF($U1729="小怪",0.2,"")),0)</f>
        <v/>
      </c>
      <c r="AE1729" s="3" t="str">
        <f ca="1">IF(V1729="N08",索引表!$D$12,IFERROR(VLOOKUP(AM1729,索引表!$I$3:$J$5,2,FALSE)*VLOOKUP(AN1729,索引表!$L$7:$O$13,4,FALSE)*VLOOKUP(VLOOKUP(Y1729,索引表!$R:$U,4,FALSE),索引表!$I$18:$L$30,4,FALSE),IF(AN1729="小怪",1*3.45*0.9*0.9,"")))</f>
        <v/>
      </c>
    </row>
    <row r="1730" spans="1:31" x14ac:dyDescent="0.2">
      <c r="A1730" s="3" t="s">
        <v>1457</v>
      </c>
      <c r="B1730" s="3" t="str">
        <f t="shared" si="45"/>
        <v>P49</v>
      </c>
      <c r="C1730" s="3" t="s">
        <v>532</v>
      </c>
      <c r="D1730" s="3" t="s">
        <v>533</v>
      </c>
      <c r="E1730" t="str">
        <f t="shared" ref="E1730:E1793" si="46">A1730&amp;B1730&amp;C1730&amp;D1730</f>
        <v>M22P49U01N01</v>
      </c>
      <c r="F1730" s="26">
        <f ca="1">IFERROR(VLOOKUP(G1730,模型表!C:U,19,0),0)</f>
        <v>0</v>
      </c>
      <c r="H1730" s="26" t="str">
        <f ca="1">IFERROR(IF($F1730=0,"",(VLOOKUP(RIGHT(A1730,2)+0,难度表!B:F,3,FALSE)*K1730+N1730)),0)</f>
        <v/>
      </c>
      <c r="I1730" s="26" t="str">
        <f ca="1">IFERROR(IF($F1730=0,"",(VLOOKUP(RIGHT(B1730,2)+0,难度表!B:F,4,FALSE)*L1730+O1730)),0)</f>
        <v/>
      </c>
      <c r="J1730" s="26" t="str">
        <f ca="1">IFERROR(IF($F1730=0,"",(VLOOKUP(RIGHT(B1730,2)+0,难度表!B:F,5,FALSE)*M1730+P1730)),0)</f>
        <v/>
      </c>
      <c r="L1730" s="26" t="s">
        <v>1081</v>
      </c>
      <c r="M1730" s="3"/>
      <c r="N1730" s="26">
        <v>0</v>
      </c>
      <c r="O1730" s="26">
        <v>0</v>
      </c>
      <c r="P1730" s="26">
        <v>0</v>
      </c>
      <c r="Q1730" s="26">
        <v>0</v>
      </c>
      <c r="R1730" s="58" t="s">
        <v>545</v>
      </c>
      <c r="S1730" s="26">
        <v>1</v>
      </c>
      <c r="T1730" s="26">
        <v>0</v>
      </c>
      <c r="U1730" s="26">
        <f ca="1">IFERROR(VLOOKUP(G1730,模型表!$C:$T,18,FALSE),0)</f>
        <v>0</v>
      </c>
      <c r="V1730" s="26">
        <f>IFERROR(VLOOKUP(G1730,模型表!$C:$J,8,FALSE),0)</f>
        <v>0</v>
      </c>
      <c r="W1730" s="26" t="s">
        <v>1081</v>
      </c>
      <c r="X1730" s="26" t="s">
        <v>1097</v>
      </c>
    </row>
    <row r="1731" spans="1:31" x14ac:dyDescent="0.2">
      <c r="A1731" s="3" t="s">
        <v>1457</v>
      </c>
      <c r="B1731" s="3" t="str">
        <f t="shared" ref="B1731:B1794" si="47">"P"&amp;IF(INT((ROW()+34)/36)&gt;=10,INT((ROW()+34)/36),"0"&amp;INT((ROW()+34)/36))</f>
        <v>P49</v>
      </c>
      <c r="C1731" s="3" t="s">
        <v>532</v>
      </c>
      <c r="D1731" s="3" t="s">
        <v>534</v>
      </c>
      <c r="E1731" t="str">
        <f t="shared" si="46"/>
        <v>M22P49U01N02</v>
      </c>
      <c r="F1731" s="26">
        <f ca="1">IFERROR(VLOOKUP(G1731,模型表!C:U,19,0),0)</f>
        <v>0</v>
      </c>
      <c r="H1731" s="26" t="str">
        <f ca="1">IFERROR(IF($F1731=0,"",(VLOOKUP(RIGHT(A1731,2)+0,难度表!B:F,3,FALSE)*K1731+N1731)),0)</f>
        <v/>
      </c>
      <c r="I1731" s="26" t="str">
        <f ca="1">IFERROR(IF($F1731=0,"",(VLOOKUP(RIGHT(B1731,2)+0,难度表!B:F,4,FALSE)*L1731+O1731)),0)</f>
        <v/>
      </c>
      <c r="J1731" s="26" t="str">
        <f ca="1">IFERROR(IF($F1731=0,"",(VLOOKUP(RIGHT(B1731,2)+0,难度表!B:F,5,FALSE)*M1731+P1731)),0)</f>
        <v/>
      </c>
      <c r="L1731" s="26" t="s">
        <v>1081</v>
      </c>
      <c r="M1731" s="3"/>
      <c r="N1731" s="26">
        <v>0</v>
      </c>
      <c r="O1731" s="26">
        <v>0</v>
      </c>
      <c r="P1731" s="26">
        <v>0</v>
      </c>
      <c r="Q1731" s="26">
        <v>0</v>
      </c>
      <c r="R1731" s="58" t="s">
        <v>545</v>
      </c>
      <c r="S1731" s="26">
        <v>1</v>
      </c>
      <c r="T1731" s="26">
        <v>0</v>
      </c>
      <c r="U1731" s="26">
        <f ca="1">IFERROR(VLOOKUP(G1731,模型表!$C:$T,18,FALSE),0)</f>
        <v>0</v>
      </c>
      <c r="V1731" s="26">
        <f>IFERROR(VLOOKUP(G1731,模型表!$C:$J,8,FALSE),0)</f>
        <v>0</v>
      </c>
      <c r="W1731" s="26" t="s">
        <v>1081</v>
      </c>
      <c r="X1731" s="26" t="s">
        <v>1097</v>
      </c>
    </row>
    <row r="1732" spans="1:31" x14ac:dyDescent="0.2">
      <c r="A1732" s="3" t="s">
        <v>1457</v>
      </c>
      <c r="B1732" s="3" t="str">
        <f t="shared" si="47"/>
        <v>P49</v>
      </c>
      <c r="C1732" s="3" t="s">
        <v>532</v>
      </c>
      <c r="D1732" s="3" t="s">
        <v>535</v>
      </c>
      <c r="E1732" t="str">
        <f t="shared" si="46"/>
        <v>M22P49U01N03</v>
      </c>
      <c r="F1732" s="26">
        <f ca="1">IFERROR(VLOOKUP(G1732,模型表!C:U,19,0),0)</f>
        <v>0</v>
      </c>
      <c r="H1732" s="26" t="str">
        <f ca="1">IFERROR(IF($F1732=0,"",(VLOOKUP(RIGHT(A1732,2)+0,难度表!B:F,3,FALSE)*K1732+N1732)),0)</f>
        <v/>
      </c>
      <c r="I1732" s="26" t="str">
        <f ca="1">IFERROR(IF($F1732=0,"",(VLOOKUP(RIGHT(B1732,2)+0,难度表!B:F,4,FALSE)*L1732+O1732)),0)</f>
        <v/>
      </c>
      <c r="J1732" s="26" t="str">
        <f ca="1">IFERROR(IF($F1732=0,"",(VLOOKUP(RIGHT(B1732,2)+0,难度表!B:F,5,FALSE)*M1732+P1732)),0)</f>
        <v/>
      </c>
      <c r="L1732" s="26" t="s">
        <v>1081</v>
      </c>
      <c r="M1732" s="3"/>
      <c r="N1732" s="26">
        <v>0</v>
      </c>
      <c r="O1732" s="26">
        <v>0</v>
      </c>
      <c r="P1732" s="26">
        <v>0</v>
      </c>
      <c r="Q1732" s="26">
        <v>0</v>
      </c>
      <c r="R1732" s="58" t="s">
        <v>545</v>
      </c>
      <c r="S1732" s="26">
        <v>1</v>
      </c>
      <c r="T1732" s="26">
        <v>0</v>
      </c>
      <c r="U1732" s="26">
        <f ca="1">IFERROR(VLOOKUP(G1732,模型表!$C:$T,18,FALSE),0)</f>
        <v>0</v>
      </c>
      <c r="V1732" s="26">
        <f>IFERROR(VLOOKUP(G1732,模型表!$C:$J,8,FALSE),0)</f>
        <v>0</v>
      </c>
      <c r="W1732" s="26" t="s">
        <v>1081</v>
      </c>
      <c r="X1732" s="26" t="s">
        <v>1097</v>
      </c>
    </row>
    <row r="1733" spans="1:31" x14ac:dyDescent="0.2">
      <c r="A1733" s="3" t="s">
        <v>1457</v>
      </c>
      <c r="B1733" s="3" t="str">
        <f t="shared" si="47"/>
        <v>P49</v>
      </c>
      <c r="C1733" s="3" t="s">
        <v>532</v>
      </c>
      <c r="D1733" s="3" t="s">
        <v>536</v>
      </c>
      <c r="E1733" t="str">
        <f t="shared" si="46"/>
        <v>M22P49U01N04</v>
      </c>
      <c r="F1733" s="26">
        <f ca="1">IFERROR(VLOOKUP(G1733,模型表!C:U,19,0),0)</f>
        <v>0</v>
      </c>
      <c r="H1733" s="26" t="str">
        <f ca="1">IFERROR(IF($F1733=0,"",(VLOOKUP(RIGHT(A1733,2)+0,难度表!B:F,3,FALSE)*K1733+N1733)),0)</f>
        <v/>
      </c>
      <c r="I1733" s="26" t="str">
        <f ca="1">IFERROR(IF($F1733=0,"",(VLOOKUP(RIGHT(B1733,2)+0,难度表!B:F,4,FALSE)*L1733+O1733)),0)</f>
        <v/>
      </c>
      <c r="J1733" s="26" t="str">
        <f ca="1">IFERROR(IF($F1733=0,"",(VLOOKUP(RIGHT(B1733,2)+0,难度表!B:F,5,FALSE)*M1733+P1733)),0)</f>
        <v/>
      </c>
      <c r="L1733" s="26" t="s">
        <v>1081</v>
      </c>
      <c r="M1733" s="3"/>
      <c r="N1733" s="26">
        <v>0</v>
      </c>
      <c r="O1733" s="26">
        <v>0</v>
      </c>
      <c r="P1733" s="26">
        <v>0</v>
      </c>
      <c r="Q1733" s="26">
        <v>0</v>
      </c>
      <c r="R1733" s="58" t="s">
        <v>545</v>
      </c>
      <c r="S1733" s="26">
        <v>1</v>
      </c>
      <c r="T1733" s="26">
        <v>0</v>
      </c>
      <c r="U1733" s="26">
        <f ca="1">IFERROR(VLOOKUP(G1733,模型表!$C:$T,18,FALSE),0)</f>
        <v>0</v>
      </c>
      <c r="V1733" s="26">
        <f>IFERROR(VLOOKUP(G1733,模型表!$C:$J,8,FALSE),0)</f>
        <v>0</v>
      </c>
      <c r="W1733" s="26" t="s">
        <v>1081</v>
      </c>
      <c r="X1733" s="26" t="s">
        <v>1097</v>
      </c>
    </row>
    <row r="1734" spans="1:31" x14ac:dyDescent="0.2">
      <c r="A1734" s="3" t="s">
        <v>1457</v>
      </c>
      <c r="B1734" s="3" t="str">
        <f t="shared" si="47"/>
        <v>P49</v>
      </c>
      <c r="C1734" s="3" t="s">
        <v>532</v>
      </c>
      <c r="D1734" s="3" t="s">
        <v>537</v>
      </c>
      <c r="E1734" t="str">
        <f t="shared" si="46"/>
        <v>M22P49U01N05</v>
      </c>
      <c r="F1734" s="26">
        <f ca="1">IFERROR(VLOOKUP(G1734,模型表!C:U,19,0),0)</f>
        <v>0</v>
      </c>
      <c r="H1734" s="26" t="str">
        <f ca="1">IFERROR(IF($F1734=0,"",(VLOOKUP(RIGHT(A1734,2)+0,难度表!B:F,3,FALSE)*K1734+N1734)),0)</f>
        <v/>
      </c>
      <c r="I1734" s="26" t="str">
        <f ca="1">IFERROR(IF($F1734=0,"",(VLOOKUP(RIGHT(B1734,2)+0,难度表!B:F,4,FALSE)*L1734+O1734)),0)</f>
        <v/>
      </c>
      <c r="J1734" s="26" t="str">
        <f ca="1">IFERROR(IF($F1734=0,"",(VLOOKUP(RIGHT(B1734,2)+0,难度表!B:F,5,FALSE)*M1734+P1734)),0)</f>
        <v/>
      </c>
      <c r="L1734" s="26" t="s">
        <v>1081</v>
      </c>
      <c r="M1734" s="3"/>
      <c r="N1734" s="26">
        <v>0</v>
      </c>
      <c r="O1734" s="26">
        <v>0</v>
      </c>
      <c r="P1734" s="26">
        <v>0</v>
      </c>
      <c r="Q1734" s="26">
        <v>0</v>
      </c>
      <c r="R1734" s="58" t="s">
        <v>545</v>
      </c>
      <c r="S1734" s="26">
        <v>1</v>
      </c>
      <c r="T1734" s="26">
        <v>0</v>
      </c>
      <c r="U1734" s="26">
        <f ca="1">IFERROR(VLOOKUP(G1734,模型表!$C:$T,18,FALSE),0)</f>
        <v>0</v>
      </c>
      <c r="V1734" s="26">
        <f>IFERROR(VLOOKUP(G1734,模型表!$C:$J,8,FALSE),0)</f>
        <v>0</v>
      </c>
      <c r="W1734" s="26" t="s">
        <v>1081</v>
      </c>
      <c r="X1734" s="26" t="s">
        <v>1097</v>
      </c>
    </row>
    <row r="1735" spans="1:31" x14ac:dyDescent="0.2">
      <c r="A1735" s="3" t="s">
        <v>1457</v>
      </c>
      <c r="B1735" s="3" t="str">
        <f t="shared" si="47"/>
        <v>P49</v>
      </c>
      <c r="C1735" s="3" t="s">
        <v>532</v>
      </c>
      <c r="D1735" s="3" t="s">
        <v>538</v>
      </c>
      <c r="E1735" t="str">
        <f t="shared" si="46"/>
        <v>M22P49U01N06</v>
      </c>
      <c r="F1735" s="26">
        <f ca="1">IFERROR(VLOOKUP(G1735,模型表!C:U,19,0),0)</f>
        <v>0</v>
      </c>
      <c r="H1735" s="26" t="str">
        <f ca="1">IFERROR(IF($F1735=0,"",(VLOOKUP(RIGHT(A1735,2)+0,难度表!B:F,3,FALSE)*K1735+N1735)),0)</f>
        <v/>
      </c>
      <c r="I1735" s="26" t="str">
        <f ca="1">IFERROR(IF($F1735=0,"",(VLOOKUP(RIGHT(B1735,2)+0,难度表!B:F,4,FALSE)*L1735+O1735)),0)</f>
        <v/>
      </c>
      <c r="J1735" s="26" t="str">
        <f ca="1">IFERROR(IF($F1735=0,"",(VLOOKUP(RIGHT(B1735,2)+0,难度表!B:F,5,FALSE)*M1735+P1735)),0)</f>
        <v/>
      </c>
      <c r="L1735" s="26" t="s">
        <v>1081</v>
      </c>
      <c r="M1735" s="3"/>
      <c r="N1735" s="26">
        <v>0</v>
      </c>
      <c r="O1735" s="26">
        <v>0</v>
      </c>
      <c r="P1735" s="26">
        <v>0</v>
      </c>
      <c r="Q1735" s="26">
        <v>0</v>
      </c>
      <c r="R1735" s="58" t="s">
        <v>545</v>
      </c>
      <c r="S1735" s="26">
        <v>1</v>
      </c>
      <c r="T1735" s="26">
        <v>0</v>
      </c>
      <c r="U1735" s="26">
        <f ca="1">IFERROR(VLOOKUP(G1735,模型表!$C:$T,18,FALSE),0)</f>
        <v>0</v>
      </c>
      <c r="V1735" s="26">
        <f>IFERROR(VLOOKUP(G1735,模型表!$C:$J,8,FALSE),0)</f>
        <v>0</v>
      </c>
      <c r="W1735" s="26" t="s">
        <v>1081</v>
      </c>
      <c r="X1735" s="26" t="s">
        <v>1097</v>
      </c>
    </row>
    <row r="1736" spans="1:31" x14ac:dyDescent="0.2">
      <c r="A1736" s="3" t="s">
        <v>1457</v>
      </c>
      <c r="B1736" s="3" t="str">
        <f t="shared" si="47"/>
        <v>P49</v>
      </c>
      <c r="C1736" s="3" t="s">
        <v>532</v>
      </c>
      <c r="D1736" s="3" t="s">
        <v>542</v>
      </c>
      <c r="E1736" t="str">
        <f t="shared" si="46"/>
        <v>M22P49U01N07</v>
      </c>
      <c r="F1736" s="26">
        <f ca="1">IFERROR(VLOOKUP(G1736,模型表!C:U,19,0),0)</f>
        <v>0</v>
      </c>
      <c r="H1736" s="26" t="str">
        <f ca="1">IFERROR(IF($F1736=0,"",(VLOOKUP(RIGHT(A1736,2)+0,难度表!B:F,3,FALSE)*K1736+N1736)),0)</f>
        <v/>
      </c>
      <c r="I1736" s="26" t="str">
        <f ca="1">IFERROR(IF($F1736=0,"",(VLOOKUP(RIGHT(B1736,2)+0,难度表!B:F,4,FALSE)*L1736+O1736)),0)</f>
        <v/>
      </c>
      <c r="J1736" s="26" t="str">
        <f ca="1">IFERROR(IF($F1736=0,"",(VLOOKUP(RIGHT(B1736,2)+0,难度表!B:F,5,FALSE)*M1736+P1736)),0)</f>
        <v/>
      </c>
      <c r="L1736" s="26" t="s">
        <v>1081</v>
      </c>
      <c r="M1736" s="3"/>
      <c r="N1736" s="26">
        <v>0</v>
      </c>
      <c r="O1736" s="26">
        <v>0</v>
      </c>
      <c r="P1736" s="26">
        <v>0</v>
      </c>
      <c r="Q1736" s="26">
        <v>0</v>
      </c>
      <c r="R1736" s="58" t="s">
        <v>545</v>
      </c>
      <c r="S1736" s="26">
        <v>1</v>
      </c>
      <c r="T1736" s="26">
        <v>0</v>
      </c>
      <c r="U1736" s="26">
        <f ca="1">IFERROR(VLOOKUP(G1736,模型表!$C:$T,18,FALSE),0)</f>
        <v>0</v>
      </c>
      <c r="V1736" s="26">
        <f>IFERROR(VLOOKUP(G1736,模型表!$C:$J,8,FALSE),0)</f>
        <v>0</v>
      </c>
      <c r="W1736" s="26" t="s">
        <v>1081</v>
      </c>
      <c r="X1736" s="26" t="s">
        <v>1097</v>
      </c>
    </row>
    <row r="1737" spans="1:31" x14ac:dyDescent="0.2">
      <c r="A1737" s="3" t="s">
        <v>1457</v>
      </c>
      <c r="B1737" s="3" t="str">
        <f t="shared" si="47"/>
        <v>P49</v>
      </c>
      <c r="C1737" s="3" t="s">
        <v>532</v>
      </c>
      <c r="D1737" s="3" t="s">
        <v>543</v>
      </c>
      <c r="E1737" t="str">
        <f t="shared" si="46"/>
        <v>M22P49U01N08</v>
      </c>
      <c r="F1737" s="26">
        <f ca="1">IFERROR(VLOOKUP(G1737,模型表!C:U,19,0),0)</f>
        <v>0</v>
      </c>
      <c r="H1737" s="26" t="str">
        <f ca="1">IFERROR(IF($F1737=0,"",(VLOOKUP(RIGHT(A1737,2)+0,难度表!B:F,3,FALSE)*K1737+N1737)),0)</f>
        <v/>
      </c>
      <c r="I1737" s="26" t="str">
        <f ca="1">IFERROR(IF($F1737=0,"",(VLOOKUP(RIGHT(B1737,2)+0,难度表!B:F,4,FALSE)*L1737+O1737)),0)</f>
        <v/>
      </c>
      <c r="J1737" s="26" t="str">
        <f ca="1">IFERROR(IF($F1737=0,"",(VLOOKUP(RIGHT(B1737,2)+0,难度表!B:F,5,FALSE)*M1737+P1737)),0)</f>
        <v/>
      </c>
      <c r="L1737" s="26" t="s">
        <v>1081</v>
      </c>
      <c r="M1737" s="3"/>
      <c r="N1737" s="26">
        <v>0</v>
      </c>
      <c r="O1737" s="26">
        <v>0</v>
      </c>
      <c r="P1737" s="26">
        <v>0</v>
      </c>
      <c r="Q1737" s="26">
        <v>0</v>
      </c>
      <c r="R1737" s="58" t="s">
        <v>545</v>
      </c>
      <c r="S1737" s="26">
        <v>1</v>
      </c>
      <c r="T1737" s="26">
        <v>0</v>
      </c>
      <c r="U1737" s="26">
        <f ca="1">IFERROR(VLOOKUP(G1737,模型表!$C:$T,18,FALSE),0)</f>
        <v>0</v>
      </c>
      <c r="V1737" s="26">
        <f>IFERROR(VLOOKUP(G1737,模型表!$C:$J,8,FALSE),0)</f>
        <v>0</v>
      </c>
      <c r="W1737" s="26" t="s">
        <v>1081</v>
      </c>
      <c r="X1737" s="26" t="s">
        <v>1097</v>
      </c>
    </row>
    <row r="1738" spans="1:31" x14ac:dyDescent="0.2">
      <c r="A1738" s="3" t="s">
        <v>1457</v>
      </c>
      <c r="B1738" s="3" t="str">
        <f t="shared" si="47"/>
        <v>P49</v>
      </c>
      <c r="C1738" s="3" t="s">
        <v>532</v>
      </c>
      <c r="D1738" s="3" t="s">
        <v>544</v>
      </c>
      <c r="E1738" t="str">
        <f t="shared" si="46"/>
        <v>M22P49U01N09</v>
      </c>
      <c r="F1738" s="26">
        <f ca="1">IFERROR(VLOOKUP(G1738,模型表!C:U,19,0),0)</f>
        <v>0</v>
      </c>
      <c r="H1738" s="26" t="str">
        <f ca="1">IFERROR(IF($F1738=0,"",(VLOOKUP(RIGHT(A1738,2)+0,难度表!B:F,3,FALSE)*K1738+N1738)),0)</f>
        <v/>
      </c>
      <c r="I1738" s="26" t="str">
        <f ca="1">IFERROR(IF($F1738=0,"",(VLOOKUP(RIGHT(B1738,2)+0,难度表!B:F,4,FALSE)*L1738+O1738)),0)</f>
        <v/>
      </c>
      <c r="J1738" s="26" t="str">
        <f ca="1">IFERROR(IF($F1738=0,"",(VLOOKUP(RIGHT(B1738,2)+0,难度表!B:F,5,FALSE)*M1738+P1738)),0)</f>
        <v/>
      </c>
      <c r="L1738" s="26" t="s">
        <v>1081</v>
      </c>
      <c r="M1738" s="3"/>
      <c r="N1738" s="26">
        <v>0</v>
      </c>
      <c r="O1738" s="26">
        <v>0</v>
      </c>
      <c r="P1738" s="26">
        <v>0</v>
      </c>
      <c r="Q1738" s="26">
        <v>0</v>
      </c>
      <c r="R1738" s="58" t="s">
        <v>545</v>
      </c>
      <c r="S1738" s="26">
        <v>1</v>
      </c>
      <c r="T1738" s="26">
        <v>0</v>
      </c>
      <c r="U1738" s="26">
        <f ca="1">IFERROR(VLOOKUP(G1738,模型表!$C:$T,18,FALSE),0)</f>
        <v>0</v>
      </c>
      <c r="V1738" s="26">
        <f>IFERROR(VLOOKUP(G1738,模型表!$C:$J,8,FALSE),0)</f>
        <v>0</v>
      </c>
      <c r="W1738" s="26" t="s">
        <v>1081</v>
      </c>
      <c r="X1738" s="26" t="s">
        <v>1097</v>
      </c>
    </row>
    <row r="1739" spans="1:31" x14ac:dyDescent="0.2">
      <c r="A1739" s="3" t="s">
        <v>1457</v>
      </c>
      <c r="B1739" s="3" t="str">
        <f t="shared" si="47"/>
        <v>P49</v>
      </c>
      <c r="C1739" s="3" t="s">
        <v>539</v>
      </c>
      <c r="D1739" s="3" t="s">
        <v>533</v>
      </c>
      <c r="E1739" t="str">
        <f t="shared" si="46"/>
        <v>M22P49U02N01</v>
      </c>
      <c r="F1739" s="26">
        <f ca="1">IFERROR(VLOOKUP(G1739,模型表!C:U,19,0),0)</f>
        <v>0</v>
      </c>
      <c r="H1739" s="26" t="str">
        <f ca="1">IFERROR(IF($F1739=0,"",(VLOOKUP(RIGHT(A1739,2)+0,难度表!B:F,3,FALSE)*K1739+N1739)),0)</f>
        <v/>
      </c>
      <c r="I1739" s="26" t="str">
        <f ca="1">IFERROR(IF($F1739=0,"",(VLOOKUP(RIGHT(B1739,2)+0,难度表!B:F,4,FALSE)*L1739+O1739)),0)</f>
        <v/>
      </c>
      <c r="J1739" s="26" t="str">
        <f ca="1">IFERROR(IF($F1739=0,"",(VLOOKUP(RIGHT(B1739,2)+0,难度表!B:F,5,FALSE)*M1739+P1739)),0)</f>
        <v/>
      </c>
      <c r="L1739" s="26" t="s">
        <v>1081</v>
      </c>
      <c r="M1739" s="3"/>
      <c r="N1739" s="26">
        <v>0</v>
      </c>
      <c r="O1739" s="26">
        <v>0</v>
      </c>
      <c r="P1739" s="26">
        <v>0</v>
      </c>
      <c r="Q1739" s="26">
        <v>0</v>
      </c>
      <c r="R1739" s="58" t="s">
        <v>545</v>
      </c>
      <c r="S1739" s="26">
        <v>1</v>
      </c>
      <c r="T1739" s="26">
        <v>0</v>
      </c>
      <c r="U1739" s="26">
        <f ca="1">IFERROR(VLOOKUP(G1739,模型表!$C:$T,18,FALSE),0)</f>
        <v>0</v>
      </c>
      <c r="V1739" s="26">
        <f>IFERROR(VLOOKUP(G1739,模型表!$C:$J,8,FALSE),0)</f>
        <v>0</v>
      </c>
      <c r="W1739" s="26" t="s">
        <v>1081</v>
      </c>
      <c r="X1739" s="26" t="s">
        <v>1097</v>
      </c>
    </row>
    <row r="1740" spans="1:31" x14ac:dyDescent="0.2">
      <c r="A1740" s="3" t="s">
        <v>1457</v>
      </c>
      <c r="B1740" s="3" t="str">
        <f t="shared" si="47"/>
        <v>P49</v>
      </c>
      <c r="C1740" s="3" t="s">
        <v>539</v>
      </c>
      <c r="D1740" s="3" t="s">
        <v>534</v>
      </c>
      <c r="E1740" t="str">
        <f t="shared" si="46"/>
        <v>M22P49U02N02</v>
      </c>
      <c r="F1740" s="26">
        <f ca="1">IFERROR(VLOOKUP(G1740,模型表!C:U,19,0),0)</f>
        <v>0</v>
      </c>
      <c r="H1740" s="26" t="str">
        <f ca="1">IFERROR(IF($F1740=0,"",(VLOOKUP(RIGHT(A1740,2)+0,难度表!B:F,3,FALSE)*K1740+N1740)),0)</f>
        <v/>
      </c>
      <c r="I1740" s="26" t="str">
        <f ca="1">IFERROR(IF($F1740=0,"",(VLOOKUP(RIGHT(B1740,2)+0,难度表!B:F,4,FALSE)*L1740+O1740)),0)</f>
        <v/>
      </c>
      <c r="J1740" s="26" t="str">
        <f ca="1">IFERROR(IF($F1740=0,"",(VLOOKUP(RIGHT(B1740,2)+0,难度表!B:F,5,FALSE)*M1740+P1740)),0)</f>
        <v/>
      </c>
      <c r="L1740" s="26" t="s">
        <v>1081</v>
      </c>
      <c r="M1740" s="3"/>
      <c r="N1740" s="26">
        <v>0</v>
      </c>
      <c r="O1740" s="26">
        <v>0</v>
      </c>
      <c r="P1740" s="26">
        <v>0</v>
      </c>
      <c r="Q1740" s="26">
        <v>0</v>
      </c>
      <c r="R1740" s="58" t="s">
        <v>545</v>
      </c>
      <c r="S1740" s="26">
        <v>1</v>
      </c>
      <c r="T1740" s="26">
        <v>0</v>
      </c>
      <c r="U1740" s="26">
        <f ca="1">IFERROR(VLOOKUP(G1740,模型表!$C:$T,18,FALSE),0)</f>
        <v>0</v>
      </c>
      <c r="V1740" s="26">
        <f>IFERROR(VLOOKUP(G1740,模型表!$C:$J,8,FALSE),0)</f>
        <v>0</v>
      </c>
      <c r="W1740" s="26" t="s">
        <v>1081</v>
      </c>
      <c r="X1740" s="26" t="s">
        <v>1097</v>
      </c>
    </row>
    <row r="1741" spans="1:31" x14ac:dyDescent="0.2">
      <c r="A1741" s="3" t="s">
        <v>1457</v>
      </c>
      <c r="B1741" s="3" t="str">
        <f t="shared" si="47"/>
        <v>P49</v>
      </c>
      <c r="C1741" s="3" t="s">
        <v>539</v>
      </c>
      <c r="D1741" s="3" t="s">
        <v>535</v>
      </c>
      <c r="E1741" t="str">
        <f t="shared" si="46"/>
        <v>M22P49U02N03</v>
      </c>
      <c r="F1741" s="26">
        <f ca="1">IFERROR(VLOOKUP(G1741,模型表!C:U,19,0),0)</f>
        <v>0</v>
      </c>
      <c r="H1741" s="26" t="str">
        <f ca="1">IFERROR(IF($F1741=0,"",(VLOOKUP(RIGHT(A1741,2)+0,难度表!B:F,3,FALSE)*K1741+N1741)),0)</f>
        <v/>
      </c>
      <c r="I1741" s="26" t="str">
        <f ca="1">IFERROR(IF($F1741=0,"",(VLOOKUP(RIGHT(B1741,2)+0,难度表!B:F,4,FALSE)*L1741+O1741)),0)</f>
        <v/>
      </c>
      <c r="J1741" s="26" t="str">
        <f ca="1">IFERROR(IF($F1741=0,"",(VLOOKUP(RIGHT(B1741,2)+0,难度表!B:F,5,FALSE)*M1741+P1741)),0)</f>
        <v/>
      </c>
      <c r="L1741" s="26" t="s">
        <v>1081</v>
      </c>
      <c r="M1741" s="3"/>
      <c r="N1741" s="26">
        <v>0</v>
      </c>
      <c r="O1741" s="26">
        <v>0</v>
      </c>
      <c r="P1741" s="26">
        <v>0</v>
      </c>
      <c r="Q1741" s="26">
        <v>0</v>
      </c>
      <c r="R1741" s="58" t="s">
        <v>545</v>
      </c>
      <c r="S1741" s="26">
        <v>1</v>
      </c>
      <c r="T1741" s="26">
        <v>0</v>
      </c>
      <c r="U1741" s="26">
        <f ca="1">IFERROR(VLOOKUP(G1741,模型表!$C:$T,18,FALSE),0)</f>
        <v>0</v>
      </c>
      <c r="V1741" s="26">
        <f>IFERROR(VLOOKUP(G1741,模型表!$C:$J,8,FALSE),0)</f>
        <v>0</v>
      </c>
      <c r="W1741" s="26" t="s">
        <v>1081</v>
      </c>
      <c r="X1741" s="26" t="s">
        <v>1097</v>
      </c>
    </row>
    <row r="1742" spans="1:31" x14ac:dyDescent="0.2">
      <c r="A1742" s="3" t="s">
        <v>1457</v>
      </c>
      <c r="B1742" s="3" t="str">
        <f t="shared" si="47"/>
        <v>P49</v>
      </c>
      <c r="C1742" s="3" t="s">
        <v>539</v>
      </c>
      <c r="D1742" s="3" t="s">
        <v>536</v>
      </c>
      <c r="E1742" t="str">
        <f t="shared" si="46"/>
        <v>M22P49U02N04</v>
      </c>
      <c r="F1742" s="26">
        <f ca="1">IFERROR(VLOOKUP(G1742,模型表!C:U,19,0),0)</f>
        <v>0</v>
      </c>
      <c r="H1742" s="26" t="str">
        <f ca="1">IFERROR(IF($F1742=0,"",(VLOOKUP(RIGHT(A1742,2)+0,难度表!B:F,3,FALSE)*K1742+N1742)),0)</f>
        <v/>
      </c>
      <c r="I1742" s="26" t="str">
        <f ca="1">IFERROR(IF($F1742=0,"",(VLOOKUP(RIGHT(B1742,2)+0,难度表!B:F,4,FALSE)*L1742+O1742)),0)</f>
        <v/>
      </c>
      <c r="J1742" s="26" t="str">
        <f ca="1">IFERROR(IF($F1742=0,"",(VLOOKUP(RIGHT(B1742,2)+0,难度表!B:F,5,FALSE)*M1742+P1742)),0)</f>
        <v/>
      </c>
      <c r="L1742" s="26" t="s">
        <v>1081</v>
      </c>
      <c r="M1742" s="3"/>
      <c r="N1742" s="26">
        <v>0</v>
      </c>
      <c r="O1742" s="26">
        <v>0</v>
      </c>
      <c r="P1742" s="26">
        <v>0</v>
      </c>
      <c r="Q1742" s="26">
        <v>0</v>
      </c>
      <c r="R1742" s="58" t="s">
        <v>545</v>
      </c>
      <c r="S1742" s="26">
        <v>1</v>
      </c>
      <c r="T1742" s="26">
        <v>0</v>
      </c>
      <c r="U1742" s="26">
        <f ca="1">IFERROR(VLOOKUP(G1742,模型表!$C:$T,18,FALSE),0)</f>
        <v>0</v>
      </c>
      <c r="V1742" s="26">
        <f>IFERROR(VLOOKUP(G1742,模型表!$C:$J,8,FALSE),0)</f>
        <v>0</v>
      </c>
      <c r="W1742" s="26" t="s">
        <v>1081</v>
      </c>
      <c r="X1742" s="26" t="s">
        <v>1097</v>
      </c>
    </row>
    <row r="1743" spans="1:31" x14ac:dyDescent="0.2">
      <c r="A1743" s="3" t="s">
        <v>1457</v>
      </c>
      <c r="B1743" s="3" t="str">
        <f t="shared" si="47"/>
        <v>P49</v>
      </c>
      <c r="C1743" s="3" t="s">
        <v>539</v>
      </c>
      <c r="D1743" s="3" t="s">
        <v>537</v>
      </c>
      <c r="E1743" t="str">
        <f t="shared" si="46"/>
        <v>M22P49U02N05</v>
      </c>
      <c r="F1743" s="26">
        <f ca="1">IFERROR(VLOOKUP(G1743,模型表!C:U,19,0),0)</f>
        <v>0</v>
      </c>
      <c r="H1743" s="26" t="str">
        <f ca="1">IFERROR(IF($F1743=0,"",(VLOOKUP(RIGHT(A1743,2)+0,难度表!B:F,3,FALSE)*K1743+N1743)),0)</f>
        <v/>
      </c>
      <c r="I1743" s="26" t="str">
        <f ca="1">IFERROR(IF($F1743=0,"",(VLOOKUP(RIGHT(B1743,2)+0,难度表!B:F,4,FALSE)*L1743+O1743)),0)</f>
        <v/>
      </c>
      <c r="J1743" s="26" t="str">
        <f ca="1">IFERROR(IF($F1743=0,"",(VLOOKUP(RIGHT(B1743,2)+0,难度表!B:F,5,FALSE)*M1743+P1743)),0)</f>
        <v/>
      </c>
      <c r="L1743" s="26" t="s">
        <v>1081</v>
      </c>
      <c r="M1743" s="3"/>
      <c r="N1743" s="26">
        <v>0</v>
      </c>
      <c r="O1743" s="26">
        <v>0</v>
      </c>
      <c r="P1743" s="26">
        <v>0</v>
      </c>
      <c r="Q1743" s="26">
        <v>0</v>
      </c>
      <c r="R1743" s="58" t="s">
        <v>545</v>
      </c>
      <c r="S1743" s="26">
        <v>1</v>
      </c>
      <c r="T1743" s="26">
        <v>0</v>
      </c>
      <c r="U1743" s="26">
        <f ca="1">IFERROR(VLOOKUP(G1743,模型表!$C:$T,18,FALSE),0)</f>
        <v>0</v>
      </c>
      <c r="V1743" s="26">
        <f>IFERROR(VLOOKUP(G1743,模型表!$C:$J,8,FALSE),0)</f>
        <v>0</v>
      </c>
      <c r="W1743" s="26" t="s">
        <v>1081</v>
      </c>
      <c r="X1743" s="26" t="s">
        <v>1097</v>
      </c>
    </row>
    <row r="1744" spans="1:31" x14ac:dyDescent="0.2">
      <c r="A1744" s="3" t="s">
        <v>1457</v>
      </c>
      <c r="B1744" s="3" t="str">
        <f t="shared" si="47"/>
        <v>P49</v>
      </c>
      <c r="C1744" s="3" t="s">
        <v>539</v>
      </c>
      <c r="D1744" s="3" t="s">
        <v>538</v>
      </c>
      <c r="E1744" t="str">
        <f t="shared" si="46"/>
        <v>M22P49U02N06</v>
      </c>
      <c r="F1744" s="26">
        <f ca="1">IFERROR(VLOOKUP(G1744,模型表!C:U,19,0),0)</f>
        <v>0</v>
      </c>
      <c r="H1744" s="26" t="str">
        <f ca="1">IFERROR(IF($F1744=0,"",(VLOOKUP(RIGHT(A1744,2)+0,难度表!B:F,3,FALSE)*K1744+N1744)),0)</f>
        <v/>
      </c>
      <c r="I1744" s="26" t="str">
        <f ca="1">IFERROR(IF($F1744=0,"",(VLOOKUP(RIGHT(B1744,2)+0,难度表!B:F,4,FALSE)*L1744+O1744)),0)</f>
        <v/>
      </c>
      <c r="J1744" s="26" t="str">
        <f ca="1">IFERROR(IF($F1744=0,"",(VLOOKUP(RIGHT(B1744,2)+0,难度表!B:F,5,FALSE)*M1744+P1744)),0)</f>
        <v/>
      </c>
      <c r="L1744" s="26" t="s">
        <v>1081</v>
      </c>
      <c r="M1744" s="3"/>
      <c r="N1744" s="26">
        <v>0</v>
      </c>
      <c r="O1744" s="26">
        <v>0</v>
      </c>
      <c r="P1744" s="26">
        <v>0</v>
      </c>
      <c r="Q1744" s="26">
        <v>0</v>
      </c>
      <c r="R1744" s="58" t="s">
        <v>545</v>
      </c>
      <c r="S1744" s="26">
        <v>1</v>
      </c>
      <c r="T1744" s="26">
        <v>0</v>
      </c>
      <c r="U1744" s="26">
        <f ca="1">IFERROR(VLOOKUP(G1744,模型表!$C:$T,18,FALSE),0)</f>
        <v>0</v>
      </c>
      <c r="V1744" s="26">
        <f>IFERROR(VLOOKUP(G1744,模型表!$C:$J,8,FALSE),0)</f>
        <v>0</v>
      </c>
      <c r="W1744" s="26" t="s">
        <v>1081</v>
      </c>
      <c r="X1744" s="26" t="s">
        <v>1097</v>
      </c>
    </row>
    <row r="1745" spans="1:24" x14ac:dyDescent="0.2">
      <c r="A1745" s="3" t="s">
        <v>1457</v>
      </c>
      <c r="B1745" s="3" t="str">
        <f t="shared" si="47"/>
        <v>P49</v>
      </c>
      <c r="C1745" s="3" t="s">
        <v>539</v>
      </c>
      <c r="D1745" s="3" t="s">
        <v>542</v>
      </c>
      <c r="E1745" t="str">
        <f t="shared" si="46"/>
        <v>M22P49U02N07</v>
      </c>
      <c r="F1745" s="26">
        <f ca="1">IFERROR(VLOOKUP(G1745,模型表!C:U,19,0),0)</f>
        <v>0</v>
      </c>
      <c r="H1745" s="26" t="str">
        <f ca="1">IFERROR(IF($F1745=0,"",(VLOOKUP(RIGHT(A1745,2)+0,难度表!B:F,3,FALSE)*K1745+N1745)),0)</f>
        <v/>
      </c>
      <c r="I1745" s="26" t="str">
        <f ca="1">IFERROR(IF($F1745=0,"",(VLOOKUP(RIGHT(B1745,2)+0,难度表!B:F,4,FALSE)*L1745+O1745)),0)</f>
        <v/>
      </c>
      <c r="J1745" s="26" t="str">
        <f ca="1">IFERROR(IF($F1745=0,"",(VLOOKUP(RIGHT(B1745,2)+0,难度表!B:F,5,FALSE)*M1745+P1745)),0)</f>
        <v/>
      </c>
      <c r="L1745" s="26" t="s">
        <v>1081</v>
      </c>
      <c r="M1745" s="3"/>
      <c r="N1745" s="26">
        <v>0</v>
      </c>
      <c r="O1745" s="26">
        <v>0</v>
      </c>
      <c r="P1745" s="26">
        <v>0</v>
      </c>
      <c r="Q1745" s="26">
        <v>0</v>
      </c>
      <c r="R1745" s="58" t="s">
        <v>545</v>
      </c>
      <c r="S1745" s="26">
        <v>1</v>
      </c>
      <c r="T1745" s="26">
        <v>0</v>
      </c>
      <c r="U1745" s="26">
        <f ca="1">IFERROR(VLOOKUP(G1745,模型表!$C:$T,18,FALSE),0)</f>
        <v>0</v>
      </c>
      <c r="V1745" s="26">
        <f>IFERROR(VLOOKUP(G1745,模型表!$C:$J,8,FALSE),0)</f>
        <v>0</v>
      </c>
      <c r="W1745" s="26" t="s">
        <v>1081</v>
      </c>
      <c r="X1745" s="26" t="s">
        <v>1097</v>
      </c>
    </row>
    <row r="1746" spans="1:24" x14ac:dyDescent="0.2">
      <c r="A1746" s="3" t="s">
        <v>1457</v>
      </c>
      <c r="B1746" s="3" t="str">
        <f t="shared" si="47"/>
        <v>P49</v>
      </c>
      <c r="C1746" s="3" t="s">
        <v>539</v>
      </c>
      <c r="D1746" s="3" t="s">
        <v>543</v>
      </c>
      <c r="E1746" t="str">
        <f t="shared" si="46"/>
        <v>M22P49U02N08</v>
      </c>
      <c r="F1746" s="26">
        <f ca="1">IFERROR(VLOOKUP(G1746,模型表!C:U,19,0),0)</f>
        <v>0</v>
      </c>
      <c r="H1746" s="26" t="str">
        <f ca="1">IFERROR(IF($F1746=0,"",(VLOOKUP(RIGHT(A1746,2)+0,难度表!B:F,3,FALSE)*K1746+N1746)),0)</f>
        <v/>
      </c>
      <c r="I1746" s="26" t="str">
        <f ca="1">IFERROR(IF($F1746=0,"",(VLOOKUP(RIGHT(B1746,2)+0,难度表!B:F,4,FALSE)*L1746+O1746)),0)</f>
        <v/>
      </c>
      <c r="J1746" s="26" t="str">
        <f ca="1">IFERROR(IF($F1746=0,"",(VLOOKUP(RIGHT(B1746,2)+0,难度表!B:F,5,FALSE)*M1746+P1746)),0)</f>
        <v/>
      </c>
      <c r="L1746" s="26" t="s">
        <v>1081</v>
      </c>
      <c r="M1746" s="3"/>
      <c r="N1746" s="26">
        <v>0</v>
      </c>
      <c r="O1746" s="26">
        <v>0</v>
      </c>
      <c r="P1746" s="26">
        <v>0</v>
      </c>
      <c r="Q1746" s="26">
        <v>0</v>
      </c>
      <c r="R1746" s="58" t="s">
        <v>545</v>
      </c>
      <c r="S1746" s="26">
        <v>1</v>
      </c>
      <c r="T1746" s="26">
        <v>0</v>
      </c>
      <c r="U1746" s="26">
        <f ca="1">IFERROR(VLOOKUP(G1746,模型表!$C:$T,18,FALSE),0)</f>
        <v>0</v>
      </c>
      <c r="V1746" s="26">
        <f>IFERROR(VLOOKUP(G1746,模型表!$C:$J,8,FALSE),0)</f>
        <v>0</v>
      </c>
      <c r="W1746" s="26" t="s">
        <v>1081</v>
      </c>
      <c r="X1746" s="26" t="s">
        <v>1097</v>
      </c>
    </row>
    <row r="1747" spans="1:24" x14ac:dyDescent="0.2">
      <c r="A1747" s="3" t="s">
        <v>1457</v>
      </c>
      <c r="B1747" s="3" t="str">
        <f t="shared" si="47"/>
        <v>P49</v>
      </c>
      <c r="C1747" s="3" t="s">
        <v>539</v>
      </c>
      <c r="D1747" s="3" t="s">
        <v>544</v>
      </c>
      <c r="E1747" t="str">
        <f t="shared" si="46"/>
        <v>M22P49U02N09</v>
      </c>
      <c r="F1747" s="26">
        <f ca="1">IFERROR(VLOOKUP(G1747,模型表!C:U,19,0),0)</f>
        <v>0</v>
      </c>
      <c r="H1747" s="26" t="str">
        <f ca="1">IFERROR(IF($F1747=0,"",(VLOOKUP(RIGHT(A1747,2)+0,难度表!B:F,3,FALSE)*K1747+N1747)),0)</f>
        <v/>
      </c>
      <c r="I1747" s="26" t="str">
        <f ca="1">IFERROR(IF($F1747=0,"",(VLOOKUP(RIGHT(B1747,2)+0,难度表!B:F,4,FALSE)*L1747+O1747)),0)</f>
        <v/>
      </c>
      <c r="J1747" s="26" t="str">
        <f ca="1">IFERROR(IF($F1747=0,"",(VLOOKUP(RIGHT(B1747,2)+0,难度表!B:F,5,FALSE)*M1747+P1747)),0)</f>
        <v/>
      </c>
      <c r="L1747" s="26" t="s">
        <v>1081</v>
      </c>
      <c r="M1747" s="3"/>
      <c r="N1747" s="26">
        <v>0</v>
      </c>
      <c r="O1747" s="26">
        <v>0</v>
      </c>
      <c r="P1747" s="26">
        <v>0</v>
      </c>
      <c r="Q1747" s="26">
        <v>0</v>
      </c>
      <c r="R1747" s="58" t="s">
        <v>545</v>
      </c>
      <c r="S1747" s="26">
        <v>1</v>
      </c>
      <c r="T1747" s="26">
        <v>0</v>
      </c>
      <c r="U1747" s="26">
        <f ca="1">IFERROR(VLOOKUP(G1747,模型表!$C:$T,18,FALSE),0)</f>
        <v>0</v>
      </c>
      <c r="V1747" s="26">
        <f>IFERROR(VLOOKUP(G1747,模型表!$C:$J,8,FALSE),0)</f>
        <v>0</v>
      </c>
      <c r="W1747" s="26" t="s">
        <v>1081</v>
      </c>
      <c r="X1747" s="26" t="s">
        <v>1097</v>
      </c>
    </row>
    <row r="1748" spans="1:24" x14ac:dyDescent="0.2">
      <c r="A1748" s="3" t="s">
        <v>1457</v>
      </c>
      <c r="B1748" s="3" t="str">
        <f t="shared" si="47"/>
        <v>P49</v>
      </c>
      <c r="C1748" s="3" t="s">
        <v>540</v>
      </c>
      <c r="D1748" s="3" t="s">
        <v>533</v>
      </c>
      <c r="E1748" t="str">
        <f t="shared" si="46"/>
        <v>M22P49U03N01</v>
      </c>
      <c r="F1748" s="26">
        <f ca="1">IFERROR(VLOOKUP(G1748,模型表!C:U,19,0),0)</f>
        <v>0</v>
      </c>
      <c r="H1748" s="26" t="str">
        <f ca="1">IFERROR(IF($F1748=0,"",(VLOOKUP(RIGHT(A1748,2)+0,难度表!B:F,3,FALSE)*K1748+N1748)),0)</f>
        <v/>
      </c>
      <c r="I1748" s="26" t="str">
        <f ca="1">IFERROR(IF($F1748=0,"",(VLOOKUP(RIGHT(B1748,2)+0,难度表!B:F,4,FALSE)*L1748+O1748)),0)</f>
        <v/>
      </c>
      <c r="J1748" s="26" t="str">
        <f ca="1">IFERROR(IF($F1748=0,"",(VLOOKUP(RIGHT(B1748,2)+0,难度表!B:F,5,FALSE)*M1748+P1748)),0)</f>
        <v/>
      </c>
      <c r="L1748" s="26" t="s">
        <v>1081</v>
      </c>
      <c r="M1748" s="3"/>
      <c r="N1748" s="26">
        <v>0</v>
      </c>
      <c r="O1748" s="26">
        <v>0</v>
      </c>
      <c r="P1748" s="26">
        <v>0</v>
      </c>
      <c r="Q1748" s="26">
        <v>0</v>
      </c>
      <c r="R1748" s="58" t="s">
        <v>545</v>
      </c>
      <c r="S1748" s="26">
        <v>1</v>
      </c>
      <c r="T1748" s="26">
        <v>0</v>
      </c>
      <c r="U1748" s="26">
        <f ca="1">IFERROR(VLOOKUP(G1748,模型表!$C:$T,18,FALSE),0)</f>
        <v>0</v>
      </c>
      <c r="V1748" s="26">
        <f>IFERROR(VLOOKUP(G1748,模型表!$C:$J,8,FALSE),0)</f>
        <v>0</v>
      </c>
      <c r="W1748" s="26" t="s">
        <v>1081</v>
      </c>
      <c r="X1748" s="26" t="s">
        <v>1097</v>
      </c>
    </row>
    <row r="1749" spans="1:24" x14ac:dyDescent="0.2">
      <c r="A1749" s="3" t="s">
        <v>1457</v>
      </c>
      <c r="B1749" s="3" t="str">
        <f t="shared" si="47"/>
        <v>P49</v>
      </c>
      <c r="C1749" s="3" t="s">
        <v>540</v>
      </c>
      <c r="D1749" s="3" t="s">
        <v>534</v>
      </c>
      <c r="E1749" t="str">
        <f t="shared" si="46"/>
        <v>M22P49U03N02</v>
      </c>
      <c r="F1749" s="26">
        <f ca="1">IFERROR(VLOOKUP(G1749,模型表!C:U,19,0),0)</f>
        <v>0</v>
      </c>
      <c r="H1749" s="26" t="str">
        <f ca="1">IFERROR(IF($F1749=0,"",(VLOOKUP(RIGHT(A1749,2)+0,难度表!B:F,3,FALSE)*K1749+N1749)),0)</f>
        <v/>
      </c>
      <c r="I1749" s="26" t="str">
        <f ca="1">IFERROR(IF($F1749=0,"",(VLOOKUP(RIGHT(B1749,2)+0,难度表!B:F,4,FALSE)*L1749+O1749)),0)</f>
        <v/>
      </c>
      <c r="J1749" s="26" t="str">
        <f ca="1">IFERROR(IF($F1749=0,"",(VLOOKUP(RIGHT(B1749,2)+0,难度表!B:F,5,FALSE)*M1749+P1749)),0)</f>
        <v/>
      </c>
      <c r="L1749" s="26" t="s">
        <v>1081</v>
      </c>
      <c r="M1749" s="3"/>
      <c r="N1749" s="26">
        <v>0</v>
      </c>
      <c r="O1749" s="26">
        <v>0</v>
      </c>
      <c r="P1749" s="26">
        <v>0</v>
      </c>
      <c r="Q1749" s="26">
        <v>0</v>
      </c>
      <c r="R1749" s="58" t="s">
        <v>545</v>
      </c>
      <c r="S1749" s="26">
        <v>1</v>
      </c>
      <c r="T1749" s="26">
        <v>0</v>
      </c>
      <c r="U1749" s="26">
        <f ca="1">IFERROR(VLOOKUP(G1749,模型表!$C:$T,18,FALSE),0)</f>
        <v>0</v>
      </c>
      <c r="V1749" s="26">
        <f>IFERROR(VLOOKUP(G1749,模型表!$C:$J,8,FALSE),0)</f>
        <v>0</v>
      </c>
      <c r="W1749" s="26" t="s">
        <v>1081</v>
      </c>
      <c r="X1749" s="26" t="s">
        <v>1097</v>
      </c>
    </row>
    <row r="1750" spans="1:24" x14ac:dyDescent="0.2">
      <c r="A1750" s="3" t="s">
        <v>1457</v>
      </c>
      <c r="B1750" s="3" t="str">
        <f t="shared" si="47"/>
        <v>P49</v>
      </c>
      <c r="C1750" s="3" t="s">
        <v>540</v>
      </c>
      <c r="D1750" s="3" t="s">
        <v>535</v>
      </c>
      <c r="E1750" t="str">
        <f t="shared" si="46"/>
        <v>M22P49U03N03</v>
      </c>
      <c r="F1750" s="26">
        <f ca="1">IFERROR(VLOOKUP(G1750,模型表!C:U,19,0),0)</f>
        <v>0</v>
      </c>
      <c r="H1750" s="26" t="str">
        <f ca="1">IFERROR(IF($F1750=0,"",(VLOOKUP(RIGHT(A1750,2)+0,难度表!B:F,3,FALSE)*K1750+N1750)),0)</f>
        <v/>
      </c>
      <c r="I1750" s="26" t="str">
        <f ca="1">IFERROR(IF($F1750=0,"",(VLOOKUP(RIGHT(B1750,2)+0,难度表!B:F,4,FALSE)*L1750+O1750)),0)</f>
        <v/>
      </c>
      <c r="J1750" s="26" t="str">
        <f ca="1">IFERROR(IF($F1750=0,"",(VLOOKUP(RIGHT(B1750,2)+0,难度表!B:F,5,FALSE)*M1750+P1750)),0)</f>
        <v/>
      </c>
      <c r="L1750" s="26" t="s">
        <v>1081</v>
      </c>
      <c r="M1750" s="3"/>
      <c r="N1750" s="26">
        <v>0</v>
      </c>
      <c r="O1750" s="26">
        <v>0</v>
      </c>
      <c r="P1750" s="26">
        <v>0</v>
      </c>
      <c r="Q1750" s="26">
        <v>0</v>
      </c>
      <c r="R1750" s="58" t="s">
        <v>545</v>
      </c>
      <c r="S1750" s="26">
        <v>1</v>
      </c>
      <c r="T1750" s="26">
        <v>0</v>
      </c>
      <c r="U1750" s="26">
        <f ca="1">IFERROR(VLOOKUP(G1750,模型表!$C:$T,18,FALSE),0)</f>
        <v>0</v>
      </c>
      <c r="V1750" s="26">
        <f>IFERROR(VLOOKUP(G1750,模型表!$C:$J,8,FALSE),0)</f>
        <v>0</v>
      </c>
      <c r="W1750" s="26" t="s">
        <v>1081</v>
      </c>
      <c r="X1750" s="26" t="s">
        <v>1097</v>
      </c>
    </row>
    <row r="1751" spans="1:24" x14ac:dyDescent="0.2">
      <c r="A1751" s="3" t="s">
        <v>1457</v>
      </c>
      <c r="B1751" s="3" t="str">
        <f t="shared" si="47"/>
        <v>P49</v>
      </c>
      <c r="C1751" s="3" t="s">
        <v>540</v>
      </c>
      <c r="D1751" s="3" t="s">
        <v>536</v>
      </c>
      <c r="E1751" t="str">
        <f t="shared" si="46"/>
        <v>M22P49U03N04</v>
      </c>
      <c r="F1751" s="26">
        <f ca="1">IFERROR(VLOOKUP(G1751,模型表!C:U,19,0),0)</f>
        <v>0</v>
      </c>
      <c r="H1751" s="26" t="str">
        <f ca="1">IFERROR(IF($F1751=0,"",(VLOOKUP(RIGHT(A1751,2)+0,难度表!B:F,3,FALSE)*K1751+N1751)),0)</f>
        <v/>
      </c>
      <c r="I1751" s="26" t="str">
        <f ca="1">IFERROR(IF($F1751=0,"",(VLOOKUP(RIGHT(B1751,2)+0,难度表!B:F,4,FALSE)*L1751+O1751)),0)</f>
        <v/>
      </c>
      <c r="J1751" s="26" t="str">
        <f ca="1">IFERROR(IF($F1751=0,"",(VLOOKUP(RIGHT(B1751,2)+0,难度表!B:F,5,FALSE)*M1751+P1751)),0)</f>
        <v/>
      </c>
      <c r="L1751" s="26" t="s">
        <v>1081</v>
      </c>
      <c r="M1751" s="3"/>
      <c r="N1751" s="26">
        <v>0</v>
      </c>
      <c r="O1751" s="26">
        <v>0</v>
      </c>
      <c r="P1751" s="26">
        <v>0</v>
      </c>
      <c r="Q1751" s="26">
        <v>0</v>
      </c>
      <c r="R1751" s="58" t="s">
        <v>545</v>
      </c>
      <c r="S1751" s="26">
        <v>1</v>
      </c>
      <c r="T1751" s="26">
        <v>0</v>
      </c>
      <c r="U1751" s="26">
        <f ca="1">IFERROR(VLOOKUP(G1751,模型表!$C:$T,18,FALSE),0)</f>
        <v>0</v>
      </c>
      <c r="V1751" s="26">
        <f>IFERROR(VLOOKUP(G1751,模型表!$C:$J,8,FALSE),0)</f>
        <v>0</v>
      </c>
      <c r="W1751" s="26" t="s">
        <v>1081</v>
      </c>
      <c r="X1751" s="26" t="s">
        <v>1097</v>
      </c>
    </row>
    <row r="1752" spans="1:24" x14ac:dyDescent="0.2">
      <c r="A1752" s="3" t="s">
        <v>1457</v>
      </c>
      <c r="B1752" s="3" t="str">
        <f t="shared" si="47"/>
        <v>P49</v>
      </c>
      <c r="C1752" s="3" t="s">
        <v>540</v>
      </c>
      <c r="D1752" s="3" t="s">
        <v>537</v>
      </c>
      <c r="E1752" t="str">
        <f t="shared" si="46"/>
        <v>M22P49U03N05</v>
      </c>
      <c r="F1752" s="26">
        <f ca="1">IFERROR(VLOOKUP(G1752,模型表!C:U,19,0),0)</f>
        <v>0</v>
      </c>
      <c r="H1752" s="26" t="str">
        <f ca="1">IFERROR(IF($F1752=0,"",(VLOOKUP(RIGHT(A1752,2)+0,难度表!B:F,3,FALSE)*K1752+N1752)),0)</f>
        <v/>
      </c>
      <c r="I1752" s="26" t="str">
        <f ca="1">IFERROR(IF($F1752=0,"",(VLOOKUP(RIGHT(B1752,2)+0,难度表!B:F,4,FALSE)*L1752+O1752)),0)</f>
        <v/>
      </c>
      <c r="J1752" s="26" t="str">
        <f ca="1">IFERROR(IF($F1752=0,"",(VLOOKUP(RIGHT(B1752,2)+0,难度表!B:F,5,FALSE)*M1752+P1752)),0)</f>
        <v/>
      </c>
      <c r="L1752" s="26" t="s">
        <v>1081</v>
      </c>
      <c r="M1752" s="3"/>
      <c r="N1752" s="26">
        <v>0</v>
      </c>
      <c r="O1752" s="26">
        <v>0</v>
      </c>
      <c r="P1752" s="26">
        <v>0</v>
      </c>
      <c r="Q1752" s="26">
        <v>0</v>
      </c>
      <c r="R1752" s="58" t="s">
        <v>545</v>
      </c>
      <c r="S1752" s="26">
        <v>1</v>
      </c>
      <c r="T1752" s="26">
        <v>0</v>
      </c>
      <c r="U1752" s="26">
        <f ca="1">IFERROR(VLOOKUP(G1752,模型表!$C:$T,18,FALSE),0)</f>
        <v>0</v>
      </c>
      <c r="V1752" s="26">
        <f>IFERROR(VLOOKUP(G1752,模型表!$C:$J,8,FALSE),0)</f>
        <v>0</v>
      </c>
      <c r="W1752" s="26" t="s">
        <v>1081</v>
      </c>
      <c r="X1752" s="26" t="s">
        <v>1097</v>
      </c>
    </row>
    <row r="1753" spans="1:24" x14ac:dyDescent="0.2">
      <c r="A1753" s="3" t="s">
        <v>1457</v>
      </c>
      <c r="B1753" s="3" t="str">
        <f t="shared" si="47"/>
        <v>P49</v>
      </c>
      <c r="C1753" s="3" t="s">
        <v>540</v>
      </c>
      <c r="D1753" s="3" t="s">
        <v>538</v>
      </c>
      <c r="E1753" t="str">
        <f t="shared" si="46"/>
        <v>M22P49U03N06</v>
      </c>
      <c r="F1753" s="26">
        <f ca="1">IFERROR(VLOOKUP(G1753,模型表!C:U,19,0),0)</f>
        <v>0</v>
      </c>
      <c r="H1753" s="26" t="str">
        <f ca="1">IFERROR(IF($F1753=0,"",(VLOOKUP(RIGHT(A1753,2)+0,难度表!B:F,3,FALSE)*K1753+N1753)),0)</f>
        <v/>
      </c>
      <c r="I1753" s="26" t="str">
        <f ca="1">IFERROR(IF($F1753=0,"",(VLOOKUP(RIGHT(B1753,2)+0,难度表!B:F,4,FALSE)*L1753+O1753)),0)</f>
        <v/>
      </c>
      <c r="J1753" s="26" t="str">
        <f ca="1">IFERROR(IF($F1753=0,"",(VLOOKUP(RIGHT(B1753,2)+0,难度表!B:F,5,FALSE)*M1753+P1753)),0)</f>
        <v/>
      </c>
      <c r="L1753" s="26" t="s">
        <v>1081</v>
      </c>
      <c r="M1753" s="3"/>
      <c r="N1753" s="26">
        <v>0</v>
      </c>
      <c r="O1753" s="26">
        <v>0</v>
      </c>
      <c r="P1753" s="26">
        <v>0</v>
      </c>
      <c r="Q1753" s="26">
        <v>0</v>
      </c>
      <c r="R1753" s="58" t="s">
        <v>545</v>
      </c>
      <c r="S1753" s="26">
        <v>1</v>
      </c>
      <c r="T1753" s="26">
        <v>0</v>
      </c>
      <c r="U1753" s="26">
        <f ca="1">IFERROR(VLOOKUP(G1753,模型表!$C:$T,18,FALSE),0)</f>
        <v>0</v>
      </c>
      <c r="V1753" s="26">
        <f>IFERROR(VLOOKUP(G1753,模型表!$C:$J,8,FALSE),0)</f>
        <v>0</v>
      </c>
      <c r="W1753" s="26" t="s">
        <v>1081</v>
      </c>
      <c r="X1753" s="26" t="s">
        <v>1097</v>
      </c>
    </row>
    <row r="1754" spans="1:24" x14ac:dyDescent="0.2">
      <c r="A1754" s="3" t="s">
        <v>1457</v>
      </c>
      <c r="B1754" s="3" t="str">
        <f t="shared" si="47"/>
        <v>P49</v>
      </c>
      <c r="C1754" s="3" t="s">
        <v>540</v>
      </c>
      <c r="D1754" s="3" t="s">
        <v>542</v>
      </c>
      <c r="E1754" t="str">
        <f t="shared" si="46"/>
        <v>M22P49U03N07</v>
      </c>
      <c r="F1754" s="26">
        <f ca="1">IFERROR(VLOOKUP(G1754,模型表!C:U,19,0),0)</f>
        <v>0</v>
      </c>
      <c r="H1754" s="26" t="str">
        <f ca="1">IFERROR(IF($F1754=0,"",(VLOOKUP(RIGHT(A1754,2)+0,难度表!B:F,3,FALSE)*K1754+N1754)),0)</f>
        <v/>
      </c>
      <c r="I1754" s="26" t="str">
        <f ca="1">IFERROR(IF($F1754=0,"",(VLOOKUP(RIGHT(B1754,2)+0,难度表!B:F,4,FALSE)*L1754+O1754)),0)</f>
        <v/>
      </c>
      <c r="J1754" s="26" t="str">
        <f ca="1">IFERROR(IF($F1754=0,"",(VLOOKUP(RIGHT(B1754,2)+0,难度表!B:F,5,FALSE)*M1754+P1754)),0)</f>
        <v/>
      </c>
      <c r="L1754" s="26" t="s">
        <v>1081</v>
      </c>
      <c r="M1754" s="3"/>
      <c r="N1754" s="26">
        <v>0</v>
      </c>
      <c r="O1754" s="26">
        <v>0</v>
      </c>
      <c r="P1754" s="26">
        <v>0</v>
      </c>
      <c r="Q1754" s="26">
        <v>0</v>
      </c>
      <c r="R1754" s="58" t="s">
        <v>545</v>
      </c>
      <c r="S1754" s="26">
        <v>1</v>
      </c>
      <c r="T1754" s="26">
        <v>0</v>
      </c>
      <c r="U1754" s="26">
        <f ca="1">IFERROR(VLOOKUP(G1754,模型表!$C:$T,18,FALSE),0)</f>
        <v>0</v>
      </c>
      <c r="V1754" s="26">
        <f>IFERROR(VLOOKUP(G1754,模型表!$C:$J,8,FALSE),0)</f>
        <v>0</v>
      </c>
      <c r="W1754" s="26" t="s">
        <v>1081</v>
      </c>
      <c r="X1754" s="26" t="s">
        <v>1097</v>
      </c>
    </row>
    <row r="1755" spans="1:24" x14ac:dyDescent="0.2">
      <c r="A1755" s="3" t="s">
        <v>1457</v>
      </c>
      <c r="B1755" s="3" t="str">
        <f t="shared" si="47"/>
        <v>P49</v>
      </c>
      <c r="C1755" s="3" t="s">
        <v>540</v>
      </c>
      <c r="D1755" s="3" t="s">
        <v>543</v>
      </c>
      <c r="E1755" t="str">
        <f t="shared" si="46"/>
        <v>M22P49U03N08</v>
      </c>
      <c r="F1755" s="26">
        <f ca="1">IFERROR(VLOOKUP(G1755,模型表!C:U,19,0),0)</f>
        <v>0</v>
      </c>
      <c r="H1755" s="26" t="str">
        <f ca="1">IFERROR(IF($F1755=0,"",(VLOOKUP(RIGHT(A1755,2)+0,难度表!B:F,3,FALSE)*K1755+N1755)),0)</f>
        <v/>
      </c>
      <c r="I1755" s="26" t="str">
        <f ca="1">IFERROR(IF($F1755=0,"",(VLOOKUP(RIGHT(B1755,2)+0,难度表!B:F,4,FALSE)*L1755+O1755)),0)</f>
        <v/>
      </c>
      <c r="J1755" s="26" t="str">
        <f ca="1">IFERROR(IF($F1755=0,"",(VLOOKUP(RIGHT(B1755,2)+0,难度表!B:F,5,FALSE)*M1755+P1755)),0)</f>
        <v/>
      </c>
      <c r="L1755" s="26" t="s">
        <v>1081</v>
      </c>
      <c r="M1755" s="3"/>
      <c r="N1755" s="26">
        <v>0</v>
      </c>
      <c r="O1755" s="26">
        <v>0</v>
      </c>
      <c r="P1755" s="26">
        <v>0</v>
      </c>
      <c r="Q1755" s="26">
        <v>0</v>
      </c>
      <c r="R1755" s="58" t="s">
        <v>545</v>
      </c>
      <c r="S1755" s="26">
        <v>1</v>
      </c>
      <c r="T1755" s="26">
        <v>0</v>
      </c>
      <c r="U1755" s="26">
        <f ca="1">IFERROR(VLOOKUP(G1755,模型表!$C:$T,18,FALSE),0)</f>
        <v>0</v>
      </c>
      <c r="V1755" s="26">
        <f>IFERROR(VLOOKUP(G1755,模型表!$C:$J,8,FALSE),0)</f>
        <v>0</v>
      </c>
      <c r="W1755" s="26" t="s">
        <v>1081</v>
      </c>
      <c r="X1755" s="26" t="s">
        <v>1097</v>
      </c>
    </row>
    <row r="1756" spans="1:24" x14ac:dyDescent="0.2">
      <c r="A1756" s="3" t="s">
        <v>1457</v>
      </c>
      <c r="B1756" s="3" t="str">
        <f t="shared" si="47"/>
        <v>P49</v>
      </c>
      <c r="C1756" s="3" t="s">
        <v>540</v>
      </c>
      <c r="D1756" s="3" t="s">
        <v>544</v>
      </c>
      <c r="E1756" t="str">
        <f t="shared" si="46"/>
        <v>M22P49U03N09</v>
      </c>
      <c r="F1756" s="26">
        <f ca="1">IFERROR(VLOOKUP(G1756,模型表!C:U,19,0),0)</f>
        <v>0</v>
      </c>
      <c r="H1756" s="26" t="str">
        <f ca="1">IFERROR(IF($F1756=0,"",(VLOOKUP(RIGHT(A1756,2)+0,难度表!B:F,3,FALSE)*K1756+N1756)),0)</f>
        <v/>
      </c>
      <c r="I1756" s="26" t="str">
        <f ca="1">IFERROR(IF($F1756=0,"",(VLOOKUP(RIGHT(B1756,2)+0,难度表!B:F,4,FALSE)*L1756+O1756)),0)</f>
        <v/>
      </c>
      <c r="J1756" s="26" t="str">
        <f ca="1">IFERROR(IF($F1756=0,"",(VLOOKUP(RIGHT(B1756,2)+0,难度表!B:F,5,FALSE)*M1756+P1756)),0)</f>
        <v/>
      </c>
      <c r="L1756" s="26" t="s">
        <v>1081</v>
      </c>
      <c r="M1756" s="3"/>
      <c r="N1756" s="26">
        <v>0</v>
      </c>
      <c r="O1756" s="26">
        <v>0</v>
      </c>
      <c r="P1756" s="26">
        <v>0</v>
      </c>
      <c r="Q1756" s="26">
        <v>0</v>
      </c>
      <c r="R1756" s="58" t="s">
        <v>545</v>
      </c>
      <c r="S1756" s="26">
        <v>1</v>
      </c>
      <c r="T1756" s="26">
        <v>0</v>
      </c>
      <c r="U1756" s="26">
        <f ca="1">IFERROR(VLOOKUP(G1756,模型表!$C:$T,18,FALSE),0)</f>
        <v>0</v>
      </c>
      <c r="V1756" s="26">
        <f>IFERROR(VLOOKUP(G1756,模型表!$C:$J,8,FALSE),0)</f>
        <v>0</v>
      </c>
      <c r="W1756" s="26" t="s">
        <v>1081</v>
      </c>
      <c r="X1756" s="26" t="s">
        <v>1097</v>
      </c>
    </row>
    <row r="1757" spans="1:24" x14ac:dyDescent="0.2">
      <c r="A1757" s="3" t="s">
        <v>1457</v>
      </c>
      <c r="B1757" s="3" t="str">
        <f t="shared" si="47"/>
        <v>P49</v>
      </c>
      <c r="C1757" s="3" t="s">
        <v>541</v>
      </c>
      <c r="D1757" s="3" t="s">
        <v>533</v>
      </c>
      <c r="E1757" t="str">
        <f t="shared" si="46"/>
        <v>M22P49U04N01</v>
      </c>
      <c r="F1757" s="26">
        <f ca="1">IFERROR(VLOOKUP(G1757,模型表!C:U,19,0),0)</f>
        <v>0</v>
      </c>
      <c r="H1757" s="26" t="str">
        <f ca="1">IFERROR(IF($F1757=0,"",(VLOOKUP(RIGHT(A1757,2)+0,难度表!B:F,3,FALSE)*K1757+N1757)),0)</f>
        <v/>
      </c>
      <c r="I1757" s="26" t="str">
        <f ca="1">IFERROR(IF($F1757=0,"",(VLOOKUP(RIGHT(B1757,2)+0,难度表!B:F,4,FALSE)*L1757+O1757)),0)</f>
        <v/>
      </c>
      <c r="J1757" s="26" t="str">
        <f ca="1">IFERROR(IF($F1757=0,"",(VLOOKUP(RIGHT(B1757,2)+0,难度表!B:F,5,FALSE)*M1757+P1757)),0)</f>
        <v/>
      </c>
      <c r="L1757" s="26" t="s">
        <v>1081</v>
      </c>
      <c r="M1757" s="3"/>
      <c r="N1757" s="26">
        <v>0</v>
      </c>
      <c r="O1757" s="26">
        <v>0</v>
      </c>
      <c r="P1757" s="26">
        <v>0</v>
      </c>
      <c r="Q1757" s="26">
        <v>0</v>
      </c>
      <c r="R1757" s="58" t="s">
        <v>545</v>
      </c>
      <c r="S1757" s="26">
        <v>1</v>
      </c>
      <c r="T1757" s="26">
        <v>0</v>
      </c>
      <c r="U1757" s="26">
        <f ca="1">IFERROR(VLOOKUP(G1757,模型表!$C:$T,18,FALSE),0)</f>
        <v>0</v>
      </c>
      <c r="V1757" s="26">
        <f>IFERROR(VLOOKUP(G1757,模型表!$C:$J,8,FALSE),0)</f>
        <v>0</v>
      </c>
      <c r="W1757" s="26" t="s">
        <v>1081</v>
      </c>
      <c r="X1757" s="26" t="s">
        <v>1097</v>
      </c>
    </row>
    <row r="1758" spans="1:24" x14ac:dyDescent="0.2">
      <c r="A1758" s="3" t="s">
        <v>1457</v>
      </c>
      <c r="B1758" s="3" t="str">
        <f t="shared" si="47"/>
        <v>P49</v>
      </c>
      <c r="C1758" s="3" t="s">
        <v>541</v>
      </c>
      <c r="D1758" s="3" t="s">
        <v>534</v>
      </c>
      <c r="E1758" t="str">
        <f t="shared" si="46"/>
        <v>M22P49U04N02</v>
      </c>
      <c r="F1758" s="26">
        <f ca="1">IFERROR(VLOOKUP(G1758,模型表!C:U,19,0),0)</f>
        <v>0</v>
      </c>
      <c r="H1758" s="26" t="str">
        <f ca="1">IFERROR(IF($F1758=0,"",(VLOOKUP(RIGHT(A1758,2)+0,难度表!B:F,3,FALSE)*K1758+N1758)),0)</f>
        <v/>
      </c>
      <c r="I1758" s="26" t="str">
        <f ca="1">IFERROR(IF($F1758=0,"",(VLOOKUP(RIGHT(B1758,2)+0,难度表!B:F,4,FALSE)*L1758+O1758)),0)</f>
        <v/>
      </c>
      <c r="J1758" s="26" t="str">
        <f ca="1">IFERROR(IF($F1758=0,"",(VLOOKUP(RIGHT(B1758,2)+0,难度表!B:F,5,FALSE)*M1758+P1758)),0)</f>
        <v/>
      </c>
      <c r="L1758" s="26" t="s">
        <v>1081</v>
      </c>
      <c r="M1758" s="3"/>
      <c r="N1758" s="26">
        <v>0</v>
      </c>
      <c r="O1758" s="26">
        <v>0</v>
      </c>
      <c r="P1758" s="26">
        <v>0</v>
      </c>
      <c r="Q1758" s="26">
        <v>0</v>
      </c>
      <c r="R1758" s="58" t="s">
        <v>545</v>
      </c>
      <c r="S1758" s="26">
        <v>1</v>
      </c>
      <c r="T1758" s="26">
        <v>0</v>
      </c>
      <c r="U1758" s="26">
        <f ca="1">IFERROR(VLOOKUP(G1758,模型表!$C:$T,18,FALSE),0)</f>
        <v>0</v>
      </c>
      <c r="V1758" s="26">
        <f>IFERROR(VLOOKUP(G1758,模型表!$C:$J,8,FALSE),0)</f>
        <v>0</v>
      </c>
      <c r="W1758" s="26" t="s">
        <v>1081</v>
      </c>
      <c r="X1758" s="26" t="s">
        <v>1097</v>
      </c>
    </row>
    <row r="1759" spans="1:24" x14ac:dyDescent="0.2">
      <c r="A1759" s="3" t="s">
        <v>1457</v>
      </c>
      <c r="B1759" s="3" t="str">
        <f t="shared" si="47"/>
        <v>P49</v>
      </c>
      <c r="C1759" s="3" t="s">
        <v>541</v>
      </c>
      <c r="D1759" s="3" t="s">
        <v>535</v>
      </c>
      <c r="E1759" t="str">
        <f t="shared" si="46"/>
        <v>M22P49U04N03</v>
      </c>
      <c r="F1759" s="26">
        <f ca="1">IFERROR(VLOOKUP(G1759,模型表!C:U,19,0),0)</f>
        <v>0</v>
      </c>
      <c r="H1759" s="26" t="str">
        <f ca="1">IFERROR(IF($F1759=0,"",(VLOOKUP(RIGHT(A1759,2)+0,难度表!B:F,3,FALSE)*K1759+N1759)),0)</f>
        <v/>
      </c>
      <c r="I1759" s="26" t="str">
        <f ca="1">IFERROR(IF($F1759=0,"",(VLOOKUP(RIGHT(B1759,2)+0,难度表!B:F,4,FALSE)*L1759+O1759)),0)</f>
        <v/>
      </c>
      <c r="J1759" s="26" t="str">
        <f ca="1">IFERROR(IF($F1759=0,"",(VLOOKUP(RIGHT(B1759,2)+0,难度表!B:F,5,FALSE)*M1759+P1759)),0)</f>
        <v/>
      </c>
      <c r="L1759" s="26" t="s">
        <v>1081</v>
      </c>
      <c r="M1759" s="3"/>
      <c r="N1759" s="26">
        <v>0</v>
      </c>
      <c r="O1759" s="26">
        <v>0</v>
      </c>
      <c r="P1759" s="26">
        <v>0</v>
      </c>
      <c r="Q1759" s="26">
        <v>0</v>
      </c>
      <c r="R1759" s="58" t="s">
        <v>545</v>
      </c>
      <c r="S1759" s="26">
        <v>1</v>
      </c>
      <c r="T1759" s="26">
        <v>0</v>
      </c>
      <c r="U1759" s="26">
        <f ca="1">IFERROR(VLOOKUP(G1759,模型表!$C:$T,18,FALSE),0)</f>
        <v>0</v>
      </c>
      <c r="V1759" s="26">
        <f>IFERROR(VLOOKUP(G1759,模型表!$C:$J,8,FALSE),0)</f>
        <v>0</v>
      </c>
      <c r="W1759" s="26" t="s">
        <v>1081</v>
      </c>
      <c r="X1759" s="26" t="s">
        <v>1097</v>
      </c>
    </row>
    <row r="1760" spans="1:24" x14ac:dyDescent="0.2">
      <c r="A1760" s="3" t="s">
        <v>1457</v>
      </c>
      <c r="B1760" s="3" t="str">
        <f t="shared" si="47"/>
        <v>P49</v>
      </c>
      <c r="C1760" s="3" t="s">
        <v>1454</v>
      </c>
      <c r="D1760" s="3" t="s">
        <v>536</v>
      </c>
      <c r="E1760" t="str">
        <f t="shared" si="46"/>
        <v>M22P49U04N04</v>
      </c>
      <c r="F1760" s="26">
        <f ca="1">IFERROR(VLOOKUP(G1760,模型表!C:U,19,0),0)</f>
        <v>0</v>
      </c>
      <c r="H1760" s="26" t="str">
        <f ca="1">IFERROR(IF($F1760=0,"",(VLOOKUP(RIGHT(A1760,2)+0,难度表!B:F,3,FALSE)*K1760+N1760)),0)</f>
        <v/>
      </c>
      <c r="I1760" s="26" t="str">
        <f ca="1">IFERROR(IF($F1760=0,"",(VLOOKUP(RIGHT(B1760,2)+0,难度表!B:F,4,FALSE)*L1760+O1760)),0)</f>
        <v/>
      </c>
      <c r="J1760" s="26" t="str">
        <f ca="1">IFERROR(IF($F1760=0,"",(VLOOKUP(RIGHT(B1760,2)+0,难度表!B:F,5,FALSE)*M1760+P1760)),0)</f>
        <v/>
      </c>
      <c r="L1760" s="26" t="s">
        <v>1081</v>
      </c>
      <c r="M1760" s="3"/>
      <c r="N1760" s="26">
        <v>0</v>
      </c>
      <c r="O1760" s="26">
        <v>0</v>
      </c>
      <c r="P1760" s="26">
        <v>0</v>
      </c>
      <c r="Q1760" s="26">
        <v>0</v>
      </c>
      <c r="R1760" s="58" t="s">
        <v>545</v>
      </c>
      <c r="S1760" s="26">
        <v>1</v>
      </c>
      <c r="T1760" s="26">
        <v>0</v>
      </c>
      <c r="U1760" s="26">
        <f ca="1">IFERROR(VLOOKUP(G1760,模型表!$C:$T,18,FALSE),0)</f>
        <v>0</v>
      </c>
      <c r="V1760" s="26">
        <f>IFERROR(VLOOKUP(G1760,模型表!$C:$J,8,FALSE),0)</f>
        <v>0</v>
      </c>
      <c r="W1760" s="26" t="s">
        <v>1081</v>
      </c>
      <c r="X1760" s="26" t="s">
        <v>1097</v>
      </c>
    </row>
    <row r="1761" spans="1:24" x14ac:dyDescent="0.2">
      <c r="A1761" s="3" t="s">
        <v>1457</v>
      </c>
      <c r="B1761" s="3" t="str">
        <f t="shared" si="47"/>
        <v>P49</v>
      </c>
      <c r="C1761" s="3" t="s">
        <v>1454</v>
      </c>
      <c r="D1761" s="3" t="s">
        <v>537</v>
      </c>
      <c r="E1761" t="str">
        <f t="shared" si="46"/>
        <v>M22P49U04N05</v>
      </c>
      <c r="F1761" s="26">
        <f ca="1">IFERROR(VLOOKUP(G1761,模型表!C:U,19,0),0)</f>
        <v>0</v>
      </c>
      <c r="H1761" s="26" t="str">
        <f ca="1">IFERROR(IF($F1761=0,"",(VLOOKUP(RIGHT(A1761,2)+0,难度表!B:F,3,FALSE)*K1761+N1761)),0)</f>
        <v/>
      </c>
      <c r="I1761" s="26" t="str">
        <f ca="1">IFERROR(IF($F1761=0,"",(VLOOKUP(RIGHT(B1761,2)+0,难度表!B:F,4,FALSE)*L1761+O1761)),0)</f>
        <v/>
      </c>
      <c r="J1761" s="26" t="str">
        <f ca="1">IFERROR(IF($F1761=0,"",(VLOOKUP(RIGHT(B1761,2)+0,难度表!B:F,5,FALSE)*M1761+P1761)),0)</f>
        <v/>
      </c>
      <c r="L1761" s="26" t="s">
        <v>1081</v>
      </c>
      <c r="M1761" s="3"/>
      <c r="N1761" s="26">
        <v>0</v>
      </c>
      <c r="O1761" s="26">
        <v>0</v>
      </c>
      <c r="P1761" s="26">
        <v>0</v>
      </c>
      <c r="Q1761" s="26">
        <v>0</v>
      </c>
      <c r="R1761" s="58" t="s">
        <v>545</v>
      </c>
      <c r="S1761" s="26">
        <v>1</v>
      </c>
      <c r="T1761" s="26">
        <v>0</v>
      </c>
      <c r="U1761" s="26">
        <f ca="1">IFERROR(VLOOKUP(G1761,模型表!$C:$T,18,FALSE),0)</f>
        <v>0</v>
      </c>
      <c r="V1761" s="26">
        <f>IFERROR(VLOOKUP(G1761,模型表!$C:$J,8,FALSE),0)</f>
        <v>0</v>
      </c>
      <c r="W1761" s="26" t="s">
        <v>1081</v>
      </c>
      <c r="X1761" s="26" t="s">
        <v>1097</v>
      </c>
    </row>
    <row r="1762" spans="1:24" x14ac:dyDescent="0.2">
      <c r="A1762" s="3" t="s">
        <v>1457</v>
      </c>
      <c r="B1762" s="3" t="str">
        <f t="shared" si="47"/>
        <v>P49</v>
      </c>
      <c r="C1762" s="3" t="s">
        <v>1454</v>
      </c>
      <c r="D1762" s="3" t="s">
        <v>538</v>
      </c>
      <c r="E1762" t="str">
        <f t="shared" si="46"/>
        <v>M22P49U04N06</v>
      </c>
      <c r="F1762" s="26">
        <f ca="1">IFERROR(VLOOKUP(G1762,模型表!C:U,19,0),0)</f>
        <v>0</v>
      </c>
      <c r="H1762" s="26" t="str">
        <f ca="1">IFERROR(IF($F1762=0,"",(VLOOKUP(RIGHT(A1762,2)+0,难度表!B:F,3,FALSE)*K1762+N1762)),0)</f>
        <v/>
      </c>
      <c r="I1762" s="26" t="str">
        <f ca="1">IFERROR(IF($F1762=0,"",(VLOOKUP(RIGHT(B1762,2)+0,难度表!B:F,4,FALSE)*L1762+O1762)),0)</f>
        <v/>
      </c>
      <c r="J1762" s="26" t="str">
        <f ca="1">IFERROR(IF($F1762=0,"",(VLOOKUP(RIGHT(B1762,2)+0,难度表!B:F,5,FALSE)*M1762+P1762)),0)</f>
        <v/>
      </c>
      <c r="L1762" s="26" t="s">
        <v>1081</v>
      </c>
      <c r="M1762" s="3"/>
      <c r="N1762" s="26">
        <v>0</v>
      </c>
      <c r="O1762" s="26">
        <v>0</v>
      </c>
      <c r="P1762" s="26">
        <v>0</v>
      </c>
      <c r="Q1762" s="26">
        <v>0</v>
      </c>
      <c r="R1762" s="58" t="s">
        <v>545</v>
      </c>
      <c r="S1762" s="26">
        <v>1</v>
      </c>
      <c r="T1762" s="26">
        <v>0</v>
      </c>
      <c r="U1762" s="26">
        <f ca="1">IFERROR(VLOOKUP(G1762,模型表!$C:$T,18,FALSE),0)</f>
        <v>0</v>
      </c>
      <c r="V1762" s="26">
        <f>IFERROR(VLOOKUP(G1762,模型表!$C:$J,8,FALSE),0)</f>
        <v>0</v>
      </c>
      <c r="W1762" s="26" t="s">
        <v>1081</v>
      </c>
      <c r="X1762" s="26" t="s">
        <v>1097</v>
      </c>
    </row>
    <row r="1763" spans="1:24" x14ac:dyDescent="0.2">
      <c r="A1763" s="3" t="s">
        <v>1457</v>
      </c>
      <c r="B1763" s="3" t="str">
        <f t="shared" si="47"/>
        <v>P49</v>
      </c>
      <c r="C1763" s="3" t="s">
        <v>1454</v>
      </c>
      <c r="D1763" s="3" t="s">
        <v>542</v>
      </c>
      <c r="E1763" t="str">
        <f t="shared" si="46"/>
        <v>M22P49U04N07</v>
      </c>
      <c r="F1763" s="26">
        <f ca="1">IFERROR(VLOOKUP(G1763,模型表!C:U,19,0),0)</f>
        <v>0</v>
      </c>
      <c r="H1763" s="26" t="str">
        <f ca="1">IFERROR(IF($F1763=0,"",(VLOOKUP(RIGHT(A1763,2)+0,难度表!B:F,3,FALSE)*K1763+N1763)),0)</f>
        <v/>
      </c>
      <c r="I1763" s="26" t="str">
        <f ca="1">IFERROR(IF($F1763=0,"",(VLOOKUP(RIGHT(B1763,2)+0,难度表!B:F,4,FALSE)*L1763+O1763)),0)</f>
        <v/>
      </c>
      <c r="J1763" s="26" t="str">
        <f ca="1">IFERROR(IF($F1763=0,"",(VLOOKUP(RIGHT(B1763,2)+0,难度表!B:F,5,FALSE)*M1763+P1763)),0)</f>
        <v/>
      </c>
      <c r="L1763" s="26" t="s">
        <v>1081</v>
      </c>
      <c r="M1763" s="3"/>
      <c r="N1763" s="26">
        <v>0</v>
      </c>
      <c r="O1763" s="26">
        <v>0</v>
      </c>
      <c r="P1763" s="26">
        <v>0</v>
      </c>
      <c r="Q1763" s="26">
        <v>0</v>
      </c>
      <c r="R1763" s="58" t="s">
        <v>545</v>
      </c>
      <c r="S1763" s="26">
        <v>1</v>
      </c>
      <c r="T1763" s="26">
        <v>0</v>
      </c>
      <c r="U1763" s="26">
        <f ca="1">IFERROR(VLOOKUP(G1763,模型表!$C:$T,18,FALSE),0)</f>
        <v>0</v>
      </c>
      <c r="V1763" s="26">
        <f>IFERROR(VLOOKUP(G1763,模型表!$C:$J,8,FALSE),0)</f>
        <v>0</v>
      </c>
      <c r="W1763" s="26" t="s">
        <v>1081</v>
      </c>
      <c r="X1763" s="26" t="s">
        <v>1097</v>
      </c>
    </row>
    <row r="1764" spans="1:24" x14ac:dyDescent="0.2">
      <c r="A1764" s="3" t="s">
        <v>1457</v>
      </c>
      <c r="B1764" s="3" t="str">
        <f t="shared" si="47"/>
        <v>P49</v>
      </c>
      <c r="C1764" s="3" t="s">
        <v>1454</v>
      </c>
      <c r="D1764" s="3" t="s">
        <v>543</v>
      </c>
      <c r="E1764" t="str">
        <f t="shared" si="46"/>
        <v>M22P49U04N08</v>
      </c>
      <c r="F1764" s="26">
        <f ca="1">IFERROR(VLOOKUP(G1764,模型表!C:U,19,0),0)</f>
        <v>0</v>
      </c>
      <c r="H1764" s="26" t="str">
        <f ca="1">IFERROR(IF($F1764=0,"",(VLOOKUP(RIGHT(A1764,2)+0,难度表!B:F,3,FALSE)*K1764+N1764)),0)</f>
        <v/>
      </c>
      <c r="I1764" s="26" t="str">
        <f ca="1">IFERROR(IF($F1764=0,"",(VLOOKUP(RIGHT(B1764,2)+0,难度表!B:F,4,FALSE)*L1764+O1764)),0)</f>
        <v/>
      </c>
      <c r="J1764" s="26" t="str">
        <f ca="1">IFERROR(IF($F1764=0,"",(VLOOKUP(RIGHT(B1764,2)+0,难度表!B:F,5,FALSE)*M1764+P1764)),0)</f>
        <v/>
      </c>
      <c r="L1764" s="26" t="s">
        <v>1081</v>
      </c>
      <c r="M1764" s="3"/>
      <c r="N1764" s="26">
        <v>0</v>
      </c>
      <c r="O1764" s="26">
        <v>0</v>
      </c>
      <c r="P1764" s="26">
        <v>0</v>
      </c>
      <c r="Q1764" s="26">
        <v>0</v>
      </c>
      <c r="R1764" s="58" t="s">
        <v>545</v>
      </c>
      <c r="S1764" s="26">
        <v>1</v>
      </c>
      <c r="T1764" s="26">
        <v>0</v>
      </c>
      <c r="U1764" s="26">
        <f ca="1">IFERROR(VLOOKUP(G1764,模型表!$C:$T,18,FALSE),0)</f>
        <v>0</v>
      </c>
      <c r="V1764" s="26">
        <f>IFERROR(VLOOKUP(G1764,模型表!$C:$J,8,FALSE),0)</f>
        <v>0</v>
      </c>
      <c r="W1764" s="26" t="s">
        <v>1081</v>
      </c>
      <c r="X1764" s="26" t="s">
        <v>1097</v>
      </c>
    </row>
    <row r="1765" spans="1:24" x14ac:dyDescent="0.2">
      <c r="A1765" s="3" t="s">
        <v>1457</v>
      </c>
      <c r="B1765" s="3" t="str">
        <f t="shared" si="47"/>
        <v>P49</v>
      </c>
      <c r="C1765" s="3" t="s">
        <v>541</v>
      </c>
      <c r="D1765" s="3" t="s">
        <v>544</v>
      </c>
      <c r="E1765" t="str">
        <f t="shared" si="46"/>
        <v>M22P49U04N09</v>
      </c>
      <c r="F1765" s="26">
        <f ca="1">IFERROR(VLOOKUP(G1765,模型表!C:U,19,0),0)</f>
        <v>0</v>
      </c>
      <c r="H1765" s="26" t="str">
        <f ca="1">IFERROR(IF($F1765=0,"",(VLOOKUP(RIGHT(A1765,2)+0,难度表!B:F,3,FALSE)*K1765+N1765)),0)</f>
        <v/>
      </c>
      <c r="I1765" s="26" t="str">
        <f ca="1">IFERROR(IF($F1765=0,"",(VLOOKUP(RIGHT(B1765,2)+0,难度表!B:F,4,FALSE)*L1765+O1765)),0)</f>
        <v/>
      </c>
      <c r="J1765" s="26" t="str">
        <f ca="1">IFERROR(IF($F1765=0,"",(VLOOKUP(RIGHT(B1765,2)+0,难度表!B:F,5,FALSE)*M1765+P1765)),0)</f>
        <v/>
      </c>
      <c r="L1765" s="26" t="s">
        <v>1081</v>
      </c>
      <c r="M1765" s="3"/>
      <c r="N1765" s="26">
        <v>0</v>
      </c>
      <c r="O1765" s="26">
        <v>0</v>
      </c>
      <c r="P1765" s="26">
        <v>0</v>
      </c>
      <c r="Q1765" s="26">
        <v>0</v>
      </c>
      <c r="R1765" s="58" t="s">
        <v>545</v>
      </c>
      <c r="S1765" s="26">
        <v>1</v>
      </c>
      <c r="T1765" s="26">
        <v>0</v>
      </c>
      <c r="U1765" s="26">
        <f ca="1">IFERROR(VLOOKUP(G1765,模型表!$C:$T,18,FALSE),0)</f>
        <v>0</v>
      </c>
      <c r="V1765" s="26">
        <f>IFERROR(VLOOKUP(G1765,模型表!$C:$J,8,FALSE),0)</f>
        <v>0</v>
      </c>
      <c r="W1765" s="26" t="s">
        <v>1081</v>
      </c>
      <c r="X1765" s="26" t="s">
        <v>1097</v>
      </c>
    </row>
    <row r="1766" spans="1:24" x14ac:dyDescent="0.2">
      <c r="A1766" s="3" t="s">
        <v>1457</v>
      </c>
      <c r="B1766" s="3" t="str">
        <f t="shared" si="47"/>
        <v>P50</v>
      </c>
      <c r="C1766" s="3" t="s">
        <v>532</v>
      </c>
      <c r="D1766" s="3" t="s">
        <v>533</v>
      </c>
      <c r="E1766" t="str">
        <f t="shared" si="46"/>
        <v>M22P50U01N01</v>
      </c>
      <c r="F1766" s="26">
        <f ca="1">IFERROR(VLOOKUP(G1766,模型表!C:U,19,0),0)</f>
        <v>0</v>
      </c>
      <c r="H1766" s="26" t="str">
        <f ca="1">IFERROR(IF($F1766=0,"",(VLOOKUP(RIGHT(A1766,2)+0,难度表!B:F,3,FALSE)*K1766+N1766)),0)</f>
        <v/>
      </c>
      <c r="I1766" s="26" t="str">
        <f ca="1">IFERROR(IF($F1766=0,"",(VLOOKUP(RIGHT(B1766,2)+0,难度表!B:F,4,FALSE)*L1766+O1766)),0)</f>
        <v/>
      </c>
      <c r="J1766" s="26" t="str">
        <f ca="1">IFERROR(IF($F1766=0,"",(VLOOKUP(RIGHT(B1766,2)+0,难度表!B:F,5,FALSE)*M1766+P1766)),0)</f>
        <v/>
      </c>
      <c r="L1766" s="26" t="s">
        <v>1081</v>
      </c>
      <c r="M1766" s="3"/>
      <c r="N1766" s="26">
        <v>0</v>
      </c>
      <c r="O1766" s="26">
        <v>0</v>
      </c>
      <c r="P1766" s="26">
        <v>0</v>
      </c>
      <c r="Q1766" s="26">
        <v>0</v>
      </c>
      <c r="R1766" s="58" t="s">
        <v>545</v>
      </c>
      <c r="S1766" s="26">
        <v>1</v>
      </c>
      <c r="T1766" s="26">
        <v>0</v>
      </c>
      <c r="U1766" s="26">
        <f ca="1">IFERROR(VLOOKUP(G1766,模型表!$C:$T,18,FALSE),0)</f>
        <v>0</v>
      </c>
      <c r="V1766" s="26">
        <f>IFERROR(VLOOKUP(G1766,模型表!$C:$J,8,FALSE),0)</f>
        <v>0</v>
      </c>
      <c r="W1766" s="26" t="s">
        <v>1081</v>
      </c>
      <c r="X1766" s="26" t="s">
        <v>1097</v>
      </c>
    </row>
    <row r="1767" spans="1:24" x14ac:dyDescent="0.2">
      <c r="A1767" s="3" t="s">
        <v>1457</v>
      </c>
      <c r="B1767" s="3" t="str">
        <f t="shared" si="47"/>
        <v>P50</v>
      </c>
      <c r="C1767" s="3" t="s">
        <v>532</v>
      </c>
      <c r="D1767" s="3" t="s">
        <v>534</v>
      </c>
      <c r="E1767" t="str">
        <f t="shared" si="46"/>
        <v>M22P50U01N02</v>
      </c>
      <c r="F1767" s="26">
        <f ca="1">IFERROR(VLOOKUP(G1767,模型表!C:U,19,0),0)</f>
        <v>0</v>
      </c>
      <c r="H1767" s="26" t="str">
        <f ca="1">IFERROR(IF($F1767=0,"",(VLOOKUP(RIGHT(A1767,2)+0,难度表!B:F,3,FALSE)*K1767+N1767)),0)</f>
        <v/>
      </c>
      <c r="I1767" s="26" t="str">
        <f ca="1">IFERROR(IF($F1767=0,"",(VLOOKUP(RIGHT(B1767,2)+0,难度表!B:F,4,FALSE)*L1767+O1767)),0)</f>
        <v/>
      </c>
      <c r="J1767" s="26" t="str">
        <f ca="1">IFERROR(IF($F1767=0,"",(VLOOKUP(RIGHT(B1767,2)+0,难度表!B:F,5,FALSE)*M1767+P1767)),0)</f>
        <v/>
      </c>
      <c r="L1767" s="26" t="s">
        <v>1081</v>
      </c>
      <c r="M1767" s="3"/>
      <c r="N1767" s="26">
        <v>0</v>
      </c>
      <c r="O1767" s="26">
        <v>0</v>
      </c>
      <c r="P1767" s="26">
        <v>0</v>
      </c>
      <c r="Q1767" s="26">
        <v>0</v>
      </c>
      <c r="R1767" s="58" t="s">
        <v>545</v>
      </c>
      <c r="S1767" s="26">
        <v>1</v>
      </c>
      <c r="T1767" s="26">
        <v>0</v>
      </c>
      <c r="U1767" s="26">
        <f ca="1">IFERROR(VLOOKUP(G1767,模型表!$C:$T,18,FALSE),0)</f>
        <v>0</v>
      </c>
      <c r="V1767" s="26">
        <f>IFERROR(VLOOKUP(G1767,模型表!$C:$J,8,FALSE),0)</f>
        <v>0</v>
      </c>
      <c r="W1767" s="26" t="s">
        <v>1081</v>
      </c>
      <c r="X1767" s="26" t="s">
        <v>1097</v>
      </c>
    </row>
    <row r="1768" spans="1:24" x14ac:dyDescent="0.2">
      <c r="A1768" s="3" t="s">
        <v>1457</v>
      </c>
      <c r="B1768" s="3" t="str">
        <f t="shared" si="47"/>
        <v>P50</v>
      </c>
      <c r="C1768" s="3" t="s">
        <v>532</v>
      </c>
      <c r="D1768" s="3" t="s">
        <v>535</v>
      </c>
      <c r="E1768" t="str">
        <f t="shared" si="46"/>
        <v>M22P50U01N03</v>
      </c>
      <c r="F1768" s="26">
        <f ca="1">IFERROR(VLOOKUP(G1768,模型表!C:U,19,0),0)</f>
        <v>0</v>
      </c>
      <c r="H1768" s="26" t="str">
        <f ca="1">IFERROR(IF($F1768=0,"",(VLOOKUP(RIGHT(A1768,2)+0,难度表!B:F,3,FALSE)*K1768+N1768)),0)</f>
        <v/>
      </c>
      <c r="I1768" s="26" t="str">
        <f ca="1">IFERROR(IF($F1768=0,"",(VLOOKUP(RIGHT(B1768,2)+0,难度表!B:F,4,FALSE)*L1768+O1768)),0)</f>
        <v/>
      </c>
      <c r="J1768" s="26" t="str">
        <f ca="1">IFERROR(IF($F1768=0,"",(VLOOKUP(RIGHT(B1768,2)+0,难度表!B:F,5,FALSE)*M1768+P1768)),0)</f>
        <v/>
      </c>
      <c r="L1768" s="26" t="s">
        <v>1081</v>
      </c>
      <c r="M1768" s="3"/>
      <c r="N1768" s="26">
        <v>0</v>
      </c>
      <c r="O1768" s="26">
        <v>0</v>
      </c>
      <c r="P1768" s="26">
        <v>0</v>
      </c>
      <c r="Q1768" s="26">
        <v>0</v>
      </c>
      <c r="R1768" s="58" t="s">
        <v>545</v>
      </c>
      <c r="S1768" s="26">
        <v>1</v>
      </c>
      <c r="T1768" s="26">
        <v>0</v>
      </c>
      <c r="U1768" s="26">
        <f ca="1">IFERROR(VLOOKUP(G1768,模型表!$C:$T,18,FALSE),0)</f>
        <v>0</v>
      </c>
      <c r="V1768" s="26">
        <f>IFERROR(VLOOKUP(G1768,模型表!$C:$J,8,FALSE),0)</f>
        <v>0</v>
      </c>
      <c r="W1768" s="26" t="s">
        <v>1081</v>
      </c>
      <c r="X1768" s="26" t="s">
        <v>1097</v>
      </c>
    </row>
    <row r="1769" spans="1:24" x14ac:dyDescent="0.2">
      <c r="A1769" s="3" t="s">
        <v>1457</v>
      </c>
      <c r="B1769" s="3" t="str">
        <f t="shared" si="47"/>
        <v>P50</v>
      </c>
      <c r="C1769" s="3" t="s">
        <v>532</v>
      </c>
      <c r="D1769" s="3" t="s">
        <v>536</v>
      </c>
      <c r="E1769" t="str">
        <f t="shared" si="46"/>
        <v>M22P50U01N04</v>
      </c>
      <c r="F1769" s="26">
        <f ca="1">IFERROR(VLOOKUP(G1769,模型表!C:U,19,0),0)</f>
        <v>0</v>
      </c>
      <c r="H1769" s="26" t="str">
        <f ca="1">IFERROR(IF($F1769=0,"",(VLOOKUP(RIGHT(A1769,2)+0,难度表!B:F,3,FALSE)*K1769+N1769)),0)</f>
        <v/>
      </c>
      <c r="I1769" s="26" t="str">
        <f ca="1">IFERROR(IF($F1769=0,"",(VLOOKUP(RIGHT(B1769,2)+0,难度表!B:F,4,FALSE)*L1769+O1769)),0)</f>
        <v/>
      </c>
      <c r="J1769" s="26" t="str">
        <f ca="1">IFERROR(IF($F1769=0,"",(VLOOKUP(RIGHT(B1769,2)+0,难度表!B:F,5,FALSE)*M1769+P1769)),0)</f>
        <v/>
      </c>
      <c r="L1769" s="26" t="s">
        <v>1081</v>
      </c>
      <c r="M1769" s="3"/>
      <c r="N1769" s="26">
        <v>0</v>
      </c>
      <c r="O1769" s="26">
        <v>0</v>
      </c>
      <c r="P1769" s="26">
        <v>0</v>
      </c>
      <c r="Q1769" s="26">
        <v>0</v>
      </c>
      <c r="R1769" s="58" t="s">
        <v>545</v>
      </c>
      <c r="S1769" s="26">
        <v>1</v>
      </c>
      <c r="T1769" s="26">
        <v>0</v>
      </c>
      <c r="U1769" s="26">
        <f ca="1">IFERROR(VLOOKUP(G1769,模型表!$C:$T,18,FALSE),0)</f>
        <v>0</v>
      </c>
      <c r="V1769" s="26">
        <f>IFERROR(VLOOKUP(G1769,模型表!$C:$J,8,FALSE),0)</f>
        <v>0</v>
      </c>
      <c r="W1769" s="26" t="s">
        <v>1081</v>
      </c>
      <c r="X1769" s="26" t="s">
        <v>1097</v>
      </c>
    </row>
    <row r="1770" spans="1:24" x14ac:dyDescent="0.2">
      <c r="A1770" s="3" t="s">
        <v>1457</v>
      </c>
      <c r="B1770" s="3" t="str">
        <f t="shared" si="47"/>
        <v>P50</v>
      </c>
      <c r="C1770" s="3" t="s">
        <v>532</v>
      </c>
      <c r="D1770" s="3" t="s">
        <v>537</v>
      </c>
      <c r="E1770" t="str">
        <f t="shared" si="46"/>
        <v>M22P50U01N05</v>
      </c>
      <c r="F1770" s="26">
        <f ca="1">IFERROR(VLOOKUP(G1770,模型表!C:U,19,0),0)</f>
        <v>0</v>
      </c>
      <c r="H1770" s="26" t="str">
        <f ca="1">IFERROR(IF($F1770=0,"",(VLOOKUP(RIGHT(A1770,2)+0,难度表!B:F,3,FALSE)*K1770+N1770)),0)</f>
        <v/>
      </c>
      <c r="I1770" s="26" t="str">
        <f ca="1">IFERROR(IF($F1770=0,"",(VLOOKUP(RIGHT(B1770,2)+0,难度表!B:F,4,FALSE)*L1770+O1770)),0)</f>
        <v/>
      </c>
      <c r="J1770" s="26" t="str">
        <f ca="1">IFERROR(IF($F1770=0,"",(VLOOKUP(RIGHT(B1770,2)+0,难度表!B:F,5,FALSE)*M1770+P1770)),0)</f>
        <v/>
      </c>
      <c r="L1770" s="26" t="s">
        <v>1081</v>
      </c>
      <c r="M1770" s="3"/>
      <c r="N1770" s="26">
        <v>0</v>
      </c>
      <c r="O1770" s="26">
        <v>0</v>
      </c>
      <c r="P1770" s="26">
        <v>0</v>
      </c>
      <c r="Q1770" s="26">
        <v>0</v>
      </c>
      <c r="R1770" s="58" t="s">
        <v>545</v>
      </c>
      <c r="S1770" s="26">
        <v>1</v>
      </c>
      <c r="T1770" s="26">
        <v>0</v>
      </c>
      <c r="U1770" s="26">
        <f ca="1">IFERROR(VLOOKUP(G1770,模型表!$C:$T,18,FALSE),0)</f>
        <v>0</v>
      </c>
      <c r="V1770" s="26">
        <f>IFERROR(VLOOKUP(G1770,模型表!$C:$J,8,FALSE),0)</f>
        <v>0</v>
      </c>
      <c r="W1770" s="26" t="s">
        <v>1081</v>
      </c>
      <c r="X1770" s="26" t="s">
        <v>1097</v>
      </c>
    </row>
    <row r="1771" spans="1:24" x14ac:dyDescent="0.2">
      <c r="A1771" s="3" t="s">
        <v>1457</v>
      </c>
      <c r="B1771" s="3" t="str">
        <f t="shared" si="47"/>
        <v>P50</v>
      </c>
      <c r="C1771" s="3" t="s">
        <v>532</v>
      </c>
      <c r="D1771" s="3" t="s">
        <v>538</v>
      </c>
      <c r="E1771" t="str">
        <f t="shared" si="46"/>
        <v>M22P50U01N06</v>
      </c>
      <c r="F1771" s="26">
        <f ca="1">IFERROR(VLOOKUP(G1771,模型表!C:U,19,0),0)</f>
        <v>0</v>
      </c>
      <c r="H1771" s="26" t="str">
        <f ca="1">IFERROR(IF($F1771=0,"",(VLOOKUP(RIGHT(A1771,2)+0,难度表!B:F,3,FALSE)*K1771+N1771)),0)</f>
        <v/>
      </c>
      <c r="I1771" s="26" t="str">
        <f ca="1">IFERROR(IF($F1771=0,"",(VLOOKUP(RIGHT(B1771,2)+0,难度表!B:F,4,FALSE)*L1771+O1771)),0)</f>
        <v/>
      </c>
      <c r="J1771" s="26" t="str">
        <f ca="1">IFERROR(IF($F1771=0,"",(VLOOKUP(RIGHT(B1771,2)+0,难度表!B:F,5,FALSE)*M1771+P1771)),0)</f>
        <v/>
      </c>
      <c r="L1771" s="26" t="s">
        <v>1081</v>
      </c>
      <c r="M1771" s="3"/>
      <c r="N1771" s="26">
        <v>0</v>
      </c>
      <c r="O1771" s="26">
        <v>0</v>
      </c>
      <c r="P1771" s="26">
        <v>0</v>
      </c>
      <c r="Q1771" s="26">
        <v>0</v>
      </c>
      <c r="R1771" s="58" t="s">
        <v>545</v>
      </c>
      <c r="S1771" s="26">
        <v>1</v>
      </c>
      <c r="T1771" s="26">
        <v>0</v>
      </c>
      <c r="U1771" s="26">
        <f ca="1">IFERROR(VLOOKUP(G1771,模型表!$C:$T,18,FALSE),0)</f>
        <v>0</v>
      </c>
      <c r="V1771" s="26">
        <f>IFERROR(VLOOKUP(G1771,模型表!$C:$J,8,FALSE),0)</f>
        <v>0</v>
      </c>
      <c r="W1771" s="26" t="s">
        <v>1081</v>
      </c>
      <c r="X1771" s="26" t="s">
        <v>1097</v>
      </c>
    </row>
    <row r="1772" spans="1:24" x14ac:dyDescent="0.2">
      <c r="A1772" s="3" t="s">
        <v>1457</v>
      </c>
      <c r="B1772" s="3" t="str">
        <f t="shared" si="47"/>
        <v>P50</v>
      </c>
      <c r="C1772" s="3" t="s">
        <v>532</v>
      </c>
      <c r="D1772" s="3" t="s">
        <v>542</v>
      </c>
      <c r="E1772" t="str">
        <f t="shared" si="46"/>
        <v>M22P50U01N07</v>
      </c>
      <c r="F1772" s="26">
        <f ca="1">IFERROR(VLOOKUP(G1772,模型表!C:U,19,0),0)</f>
        <v>0</v>
      </c>
      <c r="H1772" s="26" t="str">
        <f ca="1">IFERROR(IF($F1772=0,"",(VLOOKUP(RIGHT(A1772,2)+0,难度表!B:F,3,FALSE)*K1772+N1772)),0)</f>
        <v/>
      </c>
      <c r="I1772" s="26" t="str">
        <f ca="1">IFERROR(IF($F1772=0,"",(VLOOKUP(RIGHT(B1772,2)+0,难度表!B:F,4,FALSE)*L1772+O1772)),0)</f>
        <v/>
      </c>
      <c r="J1772" s="26" t="str">
        <f ca="1">IFERROR(IF($F1772=0,"",(VLOOKUP(RIGHT(B1772,2)+0,难度表!B:F,5,FALSE)*M1772+P1772)),0)</f>
        <v/>
      </c>
      <c r="L1772" s="26" t="s">
        <v>1081</v>
      </c>
      <c r="M1772" s="3"/>
      <c r="N1772" s="26">
        <v>0</v>
      </c>
      <c r="O1772" s="26">
        <v>0</v>
      </c>
      <c r="P1772" s="26">
        <v>0</v>
      </c>
      <c r="Q1772" s="26">
        <v>0</v>
      </c>
      <c r="R1772" s="58" t="s">
        <v>545</v>
      </c>
      <c r="S1772" s="26">
        <v>1</v>
      </c>
      <c r="T1772" s="26">
        <v>0</v>
      </c>
      <c r="U1772" s="26">
        <f ca="1">IFERROR(VLOOKUP(G1772,模型表!$C:$T,18,FALSE),0)</f>
        <v>0</v>
      </c>
      <c r="V1772" s="26">
        <f>IFERROR(VLOOKUP(G1772,模型表!$C:$J,8,FALSE),0)</f>
        <v>0</v>
      </c>
      <c r="W1772" s="26" t="s">
        <v>1081</v>
      </c>
      <c r="X1772" s="26" t="s">
        <v>1097</v>
      </c>
    </row>
    <row r="1773" spans="1:24" x14ac:dyDescent="0.2">
      <c r="A1773" s="3" t="s">
        <v>1457</v>
      </c>
      <c r="B1773" s="3" t="str">
        <f t="shared" si="47"/>
        <v>P50</v>
      </c>
      <c r="C1773" s="3" t="s">
        <v>532</v>
      </c>
      <c r="D1773" s="3" t="s">
        <v>543</v>
      </c>
      <c r="E1773" t="str">
        <f t="shared" si="46"/>
        <v>M22P50U01N08</v>
      </c>
      <c r="F1773" s="26">
        <f ca="1">IFERROR(VLOOKUP(G1773,模型表!C:U,19,0),0)</f>
        <v>0</v>
      </c>
      <c r="H1773" s="26" t="str">
        <f ca="1">IFERROR(IF($F1773=0,"",(VLOOKUP(RIGHT(A1773,2)+0,难度表!B:F,3,FALSE)*K1773+N1773)),0)</f>
        <v/>
      </c>
      <c r="I1773" s="26" t="str">
        <f ca="1">IFERROR(IF($F1773=0,"",(VLOOKUP(RIGHT(B1773,2)+0,难度表!B:F,4,FALSE)*L1773+O1773)),0)</f>
        <v/>
      </c>
      <c r="J1773" s="26" t="str">
        <f ca="1">IFERROR(IF($F1773=0,"",(VLOOKUP(RIGHT(B1773,2)+0,难度表!B:F,5,FALSE)*M1773+P1773)),0)</f>
        <v/>
      </c>
      <c r="L1773" s="26" t="s">
        <v>1081</v>
      </c>
      <c r="M1773" s="3"/>
      <c r="N1773" s="26">
        <v>0</v>
      </c>
      <c r="O1773" s="26">
        <v>0</v>
      </c>
      <c r="P1773" s="26">
        <v>0</v>
      </c>
      <c r="Q1773" s="26">
        <v>0</v>
      </c>
      <c r="R1773" s="58" t="s">
        <v>545</v>
      </c>
      <c r="S1773" s="26">
        <v>1</v>
      </c>
      <c r="T1773" s="26">
        <v>0</v>
      </c>
      <c r="U1773" s="26">
        <f ca="1">IFERROR(VLOOKUP(G1773,模型表!$C:$T,18,FALSE),0)</f>
        <v>0</v>
      </c>
      <c r="V1773" s="26">
        <f>IFERROR(VLOOKUP(G1773,模型表!$C:$J,8,FALSE),0)</f>
        <v>0</v>
      </c>
      <c r="W1773" s="26" t="s">
        <v>1081</v>
      </c>
      <c r="X1773" s="26" t="s">
        <v>1097</v>
      </c>
    </row>
    <row r="1774" spans="1:24" x14ac:dyDescent="0.2">
      <c r="A1774" s="3" t="s">
        <v>1457</v>
      </c>
      <c r="B1774" s="3" t="str">
        <f t="shared" si="47"/>
        <v>P50</v>
      </c>
      <c r="C1774" s="3" t="s">
        <v>532</v>
      </c>
      <c r="D1774" s="3" t="s">
        <v>544</v>
      </c>
      <c r="E1774" t="str">
        <f t="shared" si="46"/>
        <v>M22P50U01N09</v>
      </c>
      <c r="F1774" s="26">
        <f ca="1">IFERROR(VLOOKUP(G1774,模型表!C:U,19,0),0)</f>
        <v>0</v>
      </c>
      <c r="H1774" s="26" t="str">
        <f ca="1">IFERROR(IF($F1774=0,"",(VLOOKUP(RIGHT(A1774,2)+0,难度表!B:F,3,FALSE)*K1774+N1774)),0)</f>
        <v/>
      </c>
      <c r="I1774" s="26" t="str">
        <f ca="1">IFERROR(IF($F1774=0,"",(VLOOKUP(RIGHT(B1774,2)+0,难度表!B:F,4,FALSE)*L1774+O1774)),0)</f>
        <v/>
      </c>
      <c r="J1774" s="26" t="str">
        <f ca="1">IFERROR(IF($F1774=0,"",(VLOOKUP(RIGHT(B1774,2)+0,难度表!B:F,5,FALSE)*M1774+P1774)),0)</f>
        <v/>
      </c>
      <c r="L1774" s="26" t="s">
        <v>1081</v>
      </c>
      <c r="M1774" s="3"/>
      <c r="N1774" s="26">
        <v>0</v>
      </c>
      <c r="O1774" s="26">
        <v>0</v>
      </c>
      <c r="P1774" s="26">
        <v>0</v>
      </c>
      <c r="Q1774" s="26">
        <v>0</v>
      </c>
      <c r="R1774" s="58" t="s">
        <v>545</v>
      </c>
      <c r="S1774" s="26">
        <v>1</v>
      </c>
      <c r="T1774" s="26">
        <v>0</v>
      </c>
      <c r="U1774" s="26">
        <f ca="1">IFERROR(VLOOKUP(G1774,模型表!$C:$T,18,FALSE),0)</f>
        <v>0</v>
      </c>
      <c r="V1774" s="26">
        <f>IFERROR(VLOOKUP(G1774,模型表!$C:$J,8,FALSE),0)</f>
        <v>0</v>
      </c>
      <c r="W1774" s="26" t="s">
        <v>1081</v>
      </c>
      <c r="X1774" s="26" t="s">
        <v>1097</v>
      </c>
    </row>
    <row r="1775" spans="1:24" x14ac:dyDescent="0.2">
      <c r="A1775" s="3" t="s">
        <v>1457</v>
      </c>
      <c r="B1775" s="3" t="str">
        <f t="shared" si="47"/>
        <v>P50</v>
      </c>
      <c r="C1775" s="3" t="s">
        <v>539</v>
      </c>
      <c r="D1775" s="3" t="s">
        <v>533</v>
      </c>
      <c r="E1775" t="str">
        <f t="shared" si="46"/>
        <v>M22P50U02N01</v>
      </c>
      <c r="F1775" s="26">
        <f ca="1">IFERROR(VLOOKUP(G1775,模型表!C:U,19,0),0)</f>
        <v>0</v>
      </c>
      <c r="H1775" s="26" t="str">
        <f ca="1">IFERROR(IF($F1775=0,"",(VLOOKUP(RIGHT(A1775,2)+0,难度表!B:F,3,FALSE)*K1775+N1775)),0)</f>
        <v/>
      </c>
      <c r="I1775" s="26" t="str">
        <f ca="1">IFERROR(IF($F1775=0,"",(VLOOKUP(RIGHT(B1775,2)+0,难度表!B:F,4,FALSE)*L1775+O1775)),0)</f>
        <v/>
      </c>
      <c r="J1775" s="26" t="str">
        <f ca="1">IFERROR(IF($F1775=0,"",(VLOOKUP(RIGHT(B1775,2)+0,难度表!B:F,5,FALSE)*M1775+P1775)),0)</f>
        <v/>
      </c>
      <c r="L1775" s="26" t="s">
        <v>1081</v>
      </c>
      <c r="M1775" s="3"/>
      <c r="N1775" s="26">
        <v>0</v>
      </c>
      <c r="O1775" s="26">
        <v>0</v>
      </c>
      <c r="P1775" s="26">
        <v>0</v>
      </c>
      <c r="Q1775" s="26">
        <v>0</v>
      </c>
      <c r="R1775" s="58" t="s">
        <v>545</v>
      </c>
      <c r="S1775" s="26">
        <v>1</v>
      </c>
      <c r="T1775" s="26">
        <v>0</v>
      </c>
      <c r="U1775" s="26">
        <f ca="1">IFERROR(VLOOKUP(G1775,模型表!$C:$T,18,FALSE),0)</f>
        <v>0</v>
      </c>
      <c r="V1775" s="26">
        <f>IFERROR(VLOOKUP(G1775,模型表!$C:$J,8,FALSE),0)</f>
        <v>0</v>
      </c>
      <c r="W1775" s="26" t="s">
        <v>1081</v>
      </c>
      <c r="X1775" s="26" t="s">
        <v>1097</v>
      </c>
    </row>
    <row r="1776" spans="1:24" x14ac:dyDescent="0.2">
      <c r="A1776" s="3" t="s">
        <v>1457</v>
      </c>
      <c r="B1776" s="3" t="str">
        <f t="shared" si="47"/>
        <v>P50</v>
      </c>
      <c r="C1776" s="3" t="s">
        <v>539</v>
      </c>
      <c r="D1776" s="3" t="s">
        <v>534</v>
      </c>
      <c r="E1776" t="str">
        <f t="shared" si="46"/>
        <v>M22P50U02N02</v>
      </c>
      <c r="F1776" s="26">
        <f ca="1">IFERROR(VLOOKUP(G1776,模型表!C:U,19,0),0)</f>
        <v>0</v>
      </c>
      <c r="H1776" s="26" t="str">
        <f ca="1">IFERROR(IF($F1776=0,"",(VLOOKUP(RIGHT(A1776,2)+0,难度表!B:F,3,FALSE)*K1776+N1776)),0)</f>
        <v/>
      </c>
      <c r="I1776" s="26" t="str">
        <f ca="1">IFERROR(IF($F1776=0,"",(VLOOKUP(RIGHT(B1776,2)+0,难度表!B:F,4,FALSE)*L1776+O1776)),0)</f>
        <v/>
      </c>
      <c r="J1776" s="26" t="str">
        <f ca="1">IFERROR(IF($F1776=0,"",(VLOOKUP(RIGHT(B1776,2)+0,难度表!B:F,5,FALSE)*M1776+P1776)),0)</f>
        <v/>
      </c>
      <c r="L1776" s="26" t="s">
        <v>1081</v>
      </c>
      <c r="M1776" s="3"/>
      <c r="N1776" s="26">
        <v>0</v>
      </c>
      <c r="O1776" s="26">
        <v>0</v>
      </c>
      <c r="P1776" s="26">
        <v>0</v>
      </c>
      <c r="Q1776" s="26">
        <v>0</v>
      </c>
      <c r="R1776" s="58" t="s">
        <v>545</v>
      </c>
      <c r="S1776" s="26">
        <v>1</v>
      </c>
      <c r="T1776" s="26">
        <v>0</v>
      </c>
      <c r="U1776" s="26">
        <f ca="1">IFERROR(VLOOKUP(G1776,模型表!$C:$T,18,FALSE),0)</f>
        <v>0</v>
      </c>
      <c r="V1776" s="26">
        <f>IFERROR(VLOOKUP(G1776,模型表!$C:$J,8,FALSE),0)</f>
        <v>0</v>
      </c>
      <c r="W1776" s="26" t="s">
        <v>1081</v>
      </c>
      <c r="X1776" s="26" t="s">
        <v>1097</v>
      </c>
    </row>
    <row r="1777" spans="1:24" x14ac:dyDescent="0.2">
      <c r="A1777" s="3" t="s">
        <v>1457</v>
      </c>
      <c r="B1777" s="3" t="str">
        <f t="shared" si="47"/>
        <v>P50</v>
      </c>
      <c r="C1777" s="3" t="s">
        <v>539</v>
      </c>
      <c r="D1777" s="3" t="s">
        <v>535</v>
      </c>
      <c r="E1777" t="str">
        <f t="shared" si="46"/>
        <v>M22P50U02N03</v>
      </c>
      <c r="F1777" s="26">
        <f ca="1">IFERROR(VLOOKUP(G1777,模型表!C:U,19,0),0)</f>
        <v>0</v>
      </c>
      <c r="H1777" s="26" t="str">
        <f ca="1">IFERROR(IF($F1777=0,"",(VLOOKUP(RIGHT(A1777,2)+0,难度表!B:F,3,FALSE)*K1777+N1777)),0)</f>
        <v/>
      </c>
      <c r="I1777" s="26" t="str">
        <f ca="1">IFERROR(IF($F1777=0,"",(VLOOKUP(RIGHT(B1777,2)+0,难度表!B:F,4,FALSE)*L1777+O1777)),0)</f>
        <v/>
      </c>
      <c r="J1777" s="26" t="str">
        <f ca="1">IFERROR(IF($F1777=0,"",(VLOOKUP(RIGHT(B1777,2)+0,难度表!B:F,5,FALSE)*M1777+P1777)),0)</f>
        <v/>
      </c>
      <c r="L1777" s="26" t="s">
        <v>1081</v>
      </c>
      <c r="M1777" s="3"/>
      <c r="N1777" s="26">
        <v>0</v>
      </c>
      <c r="O1777" s="26">
        <v>0</v>
      </c>
      <c r="P1777" s="26">
        <v>0</v>
      </c>
      <c r="Q1777" s="26">
        <v>0</v>
      </c>
      <c r="R1777" s="58" t="s">
        <v>545</v>
      </c>
      <c r="S1777" s="26">
        <v>1</v>
      </c>
      <c r="T1777" s="26">
        <v>0</v>
      </c>
      <c r="U1777" s="26">
        <f ca="1">IFERROR(VLOOKUP(G1777,模型表!$C:$T,18,FALSE),0)</f>
        <v>0</v>
      </c>
      <c r="V1777" s="26">
        <f>IFERROR(VLOOKUP(G1777,模型表!$C:$J,8,FALSE),0)</f>
        <v>0</v>
      </c>
      <c r="W1777" s="26" t="s">
        <v>1081</v>
      </c>
      <c r="X1777" s="26" t="s">
        <v>1097</v>
      </c>
    </row>
    <row r="1778" spans="1:24" x14ac:dyDescent="0.2">
      <c r="A1778" s="3" t="s">
        <v>1457</v>
      </c>
      <c r="B1778" s="3" t="str">
        <f t="shared" si="47"/>
        <v>P50</v>
      </c>
      <c r="C1778" s="3" t="s">
        <v>539</v>
      </c>
      <c r="D1778" s="3" t="s">
        <v>536</v>
      </c>
      <c r="E1778" t="str">
        <f t="shared" si="46"/>
        <v>M22P50U02N04</v>
      </c>
      <c r="F1778" s="26">
        <f ca="1">IFERROR(VLOOKUP(G1778,模型表!C:U,19,0),0)</f>
        <v>0</v>
      </c>
      <c r="H1778" s="26" t="str">
        <f ca="1">IFERROR(IF($F1778=0,"",(VLOOKUP(RIGHT(A1778,2)+0,难度表!B:F,3,FALSE)*K1778+N1778)),0)</f>
        <v/>
      </c>
      <c r="I1778" s="26" t="str">
        <f ca="1">IFERROR(IF($F1778=0,"",(VLOOKUP(RIGHT(B1778,2)+0,难度表!B:F,4,FALSE)*L1778+O1778)),0)</f>
        <v/>
      </c>
      <c r="J1778" s="26" t="str">
        <f ca="1">IFERROR(IF($F1778=0,"",(VLOOKUP(RIGHT(B1778,2)+0,难度表!B:F,5,FALSE)*M1778+P1778)),0)</f>
        <v/>
      </c>
      <c r="L1778" s="26" t="s">
        <v>1081</v>
      </c>
      <c r="M1778" s="3"/>
      <c r="N1778" s="26">
        <v>0</v>
      </c>
      <c r="O1778" s="26">
        <v>0</v>
      </c>
      <c r="P1778" s="26">
        <v>0</v>
      </c>
      <c r="Q1778" s="26">
        <v>0</v>
      </c>
      <c r="R1778" s="58" t="s">
        <v>545</v>
      </c>
      <c r="S1778" s="26">
        <v>1</v>
      </c>
      <c r="T1778" s="26">
        <v>0</v>
      </c>
      <c r="U1778" s="26">
        <f ca="1">IFERROR(VLOOKUP(G1778,模型表!$C:$T,18,FALSE),0)</f>
        <v>0</v>
      </c>
      <c r="V1778" s="26">
        <f>IFERROR(VLOOKUP(G1778,模型表!$C:$J,8,FALSE),0)</f>
        <v>0</v>
      </c>
      <c r="W1778" s="26" t="s">
        <v>1081</v>
      </c>
      <c r="X1778" s="26" t="s">
        <v>1097</v>
      </c>
    </row>
    <row r="1779" spans="1:24" x14ac:dyDescent="0.2">
      <c r="A1779" s="3" t="s">
        <v>1457</v>
      </c>
      <c r="B1779" s="3" t="str">
        <f t="shared" si="47"/>
        <v>P50</v>
      </c>
      <c r="C1779" s="3" t="s">
        <v>539</v>
      </c>
      <c r="D1779" s="3" t="s">
        <v>537</v>
      </c>
      <c r="E1779" t="str">
        <f t="shared" si="46"/>
        <v>M22P50U02N05</v>
      </c>
      <c r="F1779" s="26">
        <f ca="1">IFERROR(VLOOKUP(G1779,模型表!C:U,19,0),0)</f>
        <v>0</v>
      </c>
      <c r="H1779" s="26" t="str">
        <f ca="1">IFERROR(IF($F1779=0,"",(VLOOKUP(RIGHT(A1779,2)+0,难度表!B:F,3,FALSE)*K1779+N1779)),0)</f>
        <v/>
      </c>
      <c r="I1779" s="26" t="str">
        <f ca="1">IFERROR(IF($F1779=0,"",(VLOOKUP(RIGHT(B1779,2)+0,难度表!B:F,4,FALSE)*L1779+O1779)),0)</f>
        <v/>
      </c>
      <c r="J1779" s="26" t="str">
        <f ca="1">IFERROR(IF($F1779=0,"",(VLOOKUP(RIGHT(B1779,2)+0,难度表!B:F,5,FALSE)*M1779+P1779)),0)</f>
        <v/>
      </c>
      <c r="L1779" s="26" t="s">
        <v>1081</v>
      </c>
      <c r="M1779" s="3"/>
      <c r="N1779" s="26">
        <v>0</v>
      </c>
      <c r="O1779" s="26">
        <v>0</v>
      </c>
      <c r="P1779" s="26">
        <v>0</v>
      </c>
      <c r="Q1779" s="26">
        <v>0</v>
      </c>
      <c r="R1779" s="58" t="s">
        <v>545</v>
      </c>
      <c r="S1779" s="26">
        <v>1</v>
      </c>
      <c r="T1779" s="26">
        <v>0</v>
      </c>
      <c r="U1779" s="26">
        <f ca="1">IFERROR(VLOOKUP(G1779,模型表!$C:$T,18,FALSE),0)</f>
        <v>0</v>
      </c>
      <c r="V1779" s="26">
        <f>IFERROR(VLOOKUP(G1779,模型表!$C:$J,8,FALSE),0)</f>
        <v>0</v>
      </c>
      <c r="W1779" s="26" t="s">
        <v>1081</v>
      </c>
      <c r="X1779" s="26" t="s">
        <v>1097</v>
      </c>
    </row>
    <row r="1780" spans="1:24" x14ac:dyDescent="0.2">
      <c r="A1780" s="3" t="s">
        <v>1457</v>
      </c>
      <c r="B1780" s="3" t="str">
        <f t="shared" si="47"/>
        <v>P50</v>
      </c>
      <c r="C1780" s="3" t="s">
        <v>539</v>
      </c>
      <c r="D1780" s="3" t="s">
        <v>538</v>
      </c>
      <c r="E1780" t="str">
        <f t="shared" si="46"/>
        <v>M22P50U02N06</v>
      </c>
      <c r="F1780" s="26">
        <f ca="1">IFERROR(VLOOKUP(G1780,模型表!C:U,19,0),0)</f>
        <v>0</v>
      </c>
      <c r="H1780" s="26" t="str">
        <f ca="1">IFERROR(IF($F1780=0,"",(VLOOKUP(RIGHT(A1780,2)+0,难度表!B:F,3,FALSE)*K1780+N1780)),0)</f>
        <v/>
      </c>
      <c r="I1780" s="26" t="str">
        <f ca="1">IFERROR(IF($F1780=0,"",(VLOOKUP(RIGHT(B1780,2)+0,难度表!B:F,4,FALSE)*L1780+O1780)),0)</f>
        <v/>
      </c>
      <c r="J1780" s="26" t="str">
        <f ca="1">IFERROR(IF($F1780=0,"",(VLOOKUP(RIGHT(B1780,2)+0,难度表!B:F,5,FALSE)*M1780+P1780)),0)</f>
        <v/>
      </c>
      <c r="L1780" s="26" t="s">
        <v>1081</v>
      </c>
      <c r="M1780" s="3"/>
      <c r="N1780" s="26">
        <v>0</v>
      </c>
      <c r="O1780" s="26">
        <v>0</v>
      </c>
      <c r="P1780" s="26">
        <v>0</v>
      </c>
      <c r="Q1780" s="26">
        <v>0</v>
      </c>
      <c r="R1780" s="58" t="s">
        <v>545</v>
      </c>
      <c r="S1780" s="26">
        <v>1</v>
      </c>
      <c r="T1780" s="26">
        <v>0</v>
      </c>
      <c r="U1780" s="26">
        <f ca="1">IFERROR(VLOOKUP(G1780,模型表!$C:$T,18,FALSE),0)</f>
        <v>0</v>
      </c>
      <c r="V1780" s="26">
        <f>IFERROR(VLOOKUP(G1780,模型表!$C:$J,8,FALSE),0)</f>
        <v>0</v>
      </c>
      <c r="W1780" s="26" t="s">
        <v>1081</v>
      </c>
      <c r="X1780" s="26" t="s">
        <v>1097</v>
      </c>
    </row>
    <row r="1781" spans="1:24" x14ac:dyDescent="0.2">
      <c r="A1781" s="3" t="s">
        <v>1457</v>
      </c>
      <c r="B1781" s="3" t="str">
        <f t="shared" si="47"/>
        <v>P50</v>
      </c>
      <c r="C1781" s="3" t="s">
        <v>539</v>
      </c>
      <c r="D1781" s="3" t="s">
        <v>542</v>
      </c>
      <c r="E1781" t="str">
        <f t="shared" si="46"/>
        <v>M22P50U02N07</v>
      </c>
      <c r="F1781" s="26">
        <f ca="1">IFERROR(VLOOKUP(G1781,模型表!C:U,19,0),0)</f>
        <v>0</v>
      </c>
      <c r="H1781" s="26" t="str">
        <f ca="1">IFERROR(IF($F1781=0,"",(VLOOKUP(RIGHT(A1781,2)+0,难度表!B:F,3,FALSE)*K1781+N1781)),0)</f>
        <v/>
      </c>
      <c r="I1781" s="26" t="str">
        <f ca="1">IFERROR(IF($F1781=0,"",(VLOOKUP(RIGHT(B1781,2)+0,难度表!B:F,4,FALSE)*L1781+O1781)),0)</f>
        <v/>
      </c>
      <c r="J1781" s="26" t="str">
        <f ca="1">IFERROR(IF($F1781=0,"",(VLOOKUP(RIGHT(B1781,2)+0,难度表!B:F,5,FALSE)*M1781+P1781)),0)</f>
        <v/>
      </c>
      <c r="L1781" s="26" t="s">
        <v>1081</v>
      </c>
      <c r="M1781" s="3"/>
      <c r="N1781" s="26">
        <v>0</v>
      </c>
      <c r="O1781" s="26">
        <v>0</v>
      </c>
      <c r="P1781" s="26">
        <v>0</v>
      </c>
      <c r="Q1781" s="26">
        <v>0</v>
      </c>
      <c r="R1781" s="58" t="s">
        <v>545</v>
      </c>
      <c r="S1781" s="26">
        <v>1</v>
      </c>
      <c r="T1781" s="26">
        <v>0</v>
      </c>
      <c r="U1781" s="26">
        <f ca="1">IFERROR(VLOOKUP(G1781,模型表!$C:$T,18,FALSE),0)</f>
        <v>0</v>
      </c>
      <c r="V1781" s="26">
        <f>IFERROR(VLOOKUP(G1781,模型表!$C:$J,8,FALSE),0)</f>
        <v>0</v>
      </c>
      <c r="W1781" s="26" t="s">
        <v>1081</v>
      </c>
      <c r="X1781" s="26" t="s">
        <v>1097</v>
      </c>
    </row>
    <row r="1782" spans="1:24" x14ac:dyDescent="0.2">
      <c r="A1782" s="3" t="s">
        <v>1457</v>
      </c>
      <c r="B1782" s="3" t="str">
        <f t="shared" si="47"/>
        <v>P50</v>
      </c>
      <c r="C1782" s="3" t="s">
        <v>539</v>
      </c>
      <c r="D1782" s="3" t="s">
        <v>543</v>
      </c>
      <c r="E1782" t="str">
        <f t="shared" si="46"/>
        <v>M22P50U02N08</v>
      </c>
      <c r="F1782" s="26">
        <f ca="1">IFERROR(VLOOKUP(G1782,模型表!C:U,19,0),0)</f>
        <v>0</v>
      </c>
      <c r="H1782" s="26" t="str">
        <f ca="1">IFERROR(IF($F1782=0,"",(VLOOKUP(RIGHT(A1782,2)+0,难度表!B:F,3,FALSE)*K1782+N1782)),0)</f>
        <v/>
      </c>
      <c r="I1782" s="26" t="str">
        <f ca="1">IFERROR(IF($F1782=0,"",(VLOOKUP(RIGHT(B1782,2)+0,难度表!B:F,4,FALSE)*L1782+O1782)),0)</f>
        <v/>
      </c>
      <c r="J1782" s="26" t="str">
        <f ca="1">IFERROR(IF($F1782=0,"",(VLOOKUP(RIGHT(B1782,2)+0,难度表!B:F,5,FALSE)*M1782+P1782)),0)</f>
        <v/>
      </c>
      <c r="L1782" s="26" t="s">
        <v>1081</v>
      </c>
      <c r="M1782" s="3"/>
      <c r="N1782" s="26">
        <v>0</v>
      </c>
      <c r="O1782" s="26">
        <v>0</v>
      </c>
      <c r="P1782" s="26">
        <v>0</v>
      </c>
      <c r="Q1782" s="26">
        <v>0</v>
      </c>
      <c r="R1782" s="58" t="s">
        <v>545</v>
      </c>
      <c r="S1782" s="26">
        <v>1</v>
      </c>
      <c r="T1782" s="26">
        <v>0</v>
      </c>
      <c r="U1782" s="26">
        <f ca="1">IFERROR(VLOOKUP(G1782,模型表!$C:$T,18,FALSE),0)</f>
        <v>0</v>
      </c>
      <c r="V1782" s="26">
        <f>IFERROR(VLOOKUP(G1782,模型表!$C:$J,8,FALSE),0)</f>
        <v>0</v>
      </c>
      <c r="W1782" s="26" t="s">
        <v>1081</v>
      </c>
      <c r="X1782" s="26" t="s">
        <v>1097</v>
      </c>
    </row>
    <row r="1783" spans="1:24" x14ac:dyDescent="0.2">
      <c r="A1783" s="3" t="s">
        <v>1457</v>
      </c>
      <c r="B1783" s="3" t="str">
        <f t="shared" si="47"/>
        <v>P50</v>
      </c>
      <c r="C1783" s="3" t="s">
        <v>539</v>
      </c>
      <c r="D1783" s="3" t="s">
        <v>544</v>
      </c>
      <c r="E1783" t="str">
        <f t="shared" si="46"/>
        <v>M22P50U02N09</v>
      </c>
      <c r="F1783" s="26">
        <f ca="1">IFERROR(VLOOKUP(G1783,模型表!C:U,19,0),0)</f>
        <v>0</v>
      </c>
      <c r="H1783" s="26" t="str">
        <f ca="1">IFERROR(IF($F1783=0,"",(VLOOKUP(RIGHT(A1783,2)+0,难度表!B:F,3,FALSE)*K1783+N1783)),0)</f>
        <v/>
      </c>
      <c r="I1783" s="26" t="str">
        <f ca="1">IFERROR(IF($F1783=0,"",(VLOOKUP(RIGHT(B1783,2)+0,难度表!B:F,4,FALSE)*L1783+O1783)),0)</f>
        <v/>
      </c>
      <c r="J1783" s="26" t="str">
        <f ca="1">IFERROR(IF($F1783=0,"",(VLOOKUP(RIGHT(B1783,2)+0,难度表!B:F,5,FALSE)*M1783+P1783)),0)</f>
        <v/>
      </c>
      <c r="L1783" s="26" t="s">
        <v>1081</v>
      </c>
      <c r="M1783" s="3"/>
      <c r="N1783" s="26">
        <v>0</v>
      </c>
      <c r="O1783" s="26">
        <v>0</v>
      </c>
      <c r="P1783" s="26">
        <v>0</v>
      </c>
      <c r="Q1783" s="26">
        <v>0</v>
      </c>
      <c r="R1783" s="58" t="s">
        <v>545</v>
      </c>
      <c r="S1783" s="26">
        <v>1</v>
      </c>
      <c r="T1783" s="26">
        <v>0</v>
      </c>
      <c r="U1783" s="26">
        <f ca="1">IFERROR(VLOOKUP(G1783,模型表!$C:$T,18,FALSE),0)</f>
        <v>0</v>
      </c>
      <c r="V1783" s="26">
        <f>IFERROR(VLOOKUP(G1783,模型表!$C:$J,8,FALSE),0)</f>
        <v>0</v>
      </c>
      <c r="W1783" s="26" t="s">
        <v>1081</v>
      </c>
      <c r="X1783" s="26" t="s">
        <v>1097</v>
      </c>
    </row>
    <row r="1784" spans="1:24" x14ac:dyDescent="0.2">
      <c r="A1784" s="3" t="s">
        <v>1457</v>
      </c>
      <c r="B1784" s="3" t="str">
        <f t="shared" si="47"/>
        <v>P50</v>
      </c>
      <c r="C1784" s="3" t="s">
        <v>540</v>
      </c>
      <c r="D1784" s="3" t="s">
        <v>533</v>
      </c>
      <c r="E1784" t="str">
        <f t="shared" si="46"/>
        <v>M22P50U03N01</v>
      </c>
      <c r="F1784" s="26">
        <f ca="1">IFERROR(VLOOKUP(G1784,模型表!C:U,19,0),0)</f>
        <v>0</v>
      </c>
      <c r="H1784" s="26" t="str">
        <f ca="1">IFERROR(IF($F1784=0,"",(VLOOKUP(RIGHT(A1784,2)+0,难度表!B:F,3,FALSE)*K1784+N1784)),0)</f>
        <v/>
      </c>
      <c r="I1784" s="26" t="str">
        <f ca="1">IFERROR(IF($F1784=0,"",(VLOOKUP(RIGHT(B1784,2)+0,难度表!B:F,4,FALSE)*L1784+O1784)),0)</f>
        <v/>
      </c>
      <c r="J1784" s="26" t="str">
        <f ca="1">IFERROR(IF($F1784=0,"",(VLOOKUP(RIGHT(B1784,2)+0,难度表!B:F,5,FALSE)*M1784+P1784)),0)</f>
        <v/>
      </c>
      <c r="L1784" s="26" t="s">
        <v>1081</v>
      </c>
      <c r="M1784" s="3"/>
      <c r="N1784" s="26">
        <v>0</v>
      </c>
      <c r="O1784" s="26">
        <v>0</v>
      </c>
      <c r="P1784" s="26">
        <v>0</v>
      </c>
      <c r="Q1784" s="26">
        <v>0</v>
      </c>
      <c r="R1784" s="58" t="s">
        <v>545</v>
      </c>
      <c r="S1784" s="26">
        <v>1</v>
      </c>
      <c r="T1784" s="26">
        <v>0</v>
      </c>
      <c r="U1784" s="26">
        <f ca="1">IFERROR(VLOOKUP(G1784,模型表!$C:$T,18,FALSE),0)</f>
        <v>0</v>
      </c>
      <c r="V1784" s="26">
        <f>IFERROR(VLOOKUP(G1784,模型表!$C:$J,8,FALSE),0)</f>
        <v>0</v>
      </c>
      <c r="W1784" s="26" t="s">
        <v>1081</v>
      </c>
      <c r="X1784" s="26" t="s">
        <v>1097</v>
      </c>
    </row>
    <row r="1785" spans="1:24" x14ac:dyDescent="0.2">
      <c r="A1785" s="3" t="s">
        <v>1457</v>
      </c>
      <c r="B1785" s="3" t="str">
        <f t="shared" si="47"/>
        <v>P50</v>
      </c>
      <c r="C1785" s="3" t="s">
        <v>540</v>
      </c>
      <c r="D1785" s="3" t="s">
        <v>534</v>
      </c>
      <c r="E1785" t="str">
        <f t="shared" si="46"/>
        <v>M22P50U03N02</v>
      </c>
      <c r="F1785" s="26">
        <f ca="1">IFERROR(VLOOKUP(G1785,模型表!C:U,19,0),0)</f>
        <v>0</v>
      </c>
      <c r="H1785" s="26" t="str">
        <f ca="1">IFERROR(IF($F1785=0,"",(VLOOKUP(RIGHT(A1785,2)+0,难度表!B:F,3,FALSE)*K1785+N1785)),0)</f>
        <v/>
      </c>
      <c r="I1785" s="26" t="str">
        <f ca="1">IFERROR(IF($F1785=0,"",(VLOOKUP(RIGHT(B1785,2)+0,难度表!B:F,4,FALSE)*L1785+O1785)),0)</f>
        <v/>
      </c>
      <c r="J1785" s="26" t="str">
        <f ca="1">IFERROR(IF($F1785=0,"",(VLOOKUP(RIGHT(B1785,2)+0,难度表!B:F,5,FALSE)*M1785+P1785)),0)</f>
        <v/>
      </c>
      <c r="L1785" s="26" t="s">
        <v>1081</v>
      </c>
      <c r="M1785" s="3"/>
      <c r="N1785" s="26">
        <v>0</v>
      </c>
      <c r="O1785" s="26">
        <v>0</v>
      </c>
      <c r="P1785" s="26">
        <v>0</v>
      </c>
      <c r="Q1785" s="26">
        <v>0</v>
      </c>
      <c r="R1785" s="58" t="s">
        <v>545</v>
      </c>
      <c r="S1785" s="26">
        <v>1</v>
      </c>
      <c r="T1785" s="26">
        <v>0</v>
      </c>
      <c r="U1785" s="26">
        <f ca="1">IFERROR(VLOOKUP(G1785,模型表!$C:$T,18,FALSE),0)</f>
        <v>0</v>
      </c>
      <c r="V1785" s="26">
        <f>IFERROR(VLOOKUP(G1785,模型表!$C:$J,8,FALSE),0)</f>
        <v>0</v>
      </c>
      <c r="W1785" s="26" t="s">
        <v>1081</v>
      </c>
      <c r="X1785" s="26" t="s">
        <v>1097</v>
      </c>
    </row>
    <row r="1786" spans="1:24" x14ac:dyDescent="0.2">
      <c r="A1786" s="3" t="s">
        <v>1457</v>
      </c>
      <c r="B1786" s="3" t="str">
        <f t="shared" si="47"/>
        <v>P50</v>
      </c>
      <c r="C1786" s="3" t="s">
        <v>540</v>
      </c>
      <c r="D1786" s="3" t="s">
        <v>535</v>
      </c>
      <c r="E1786" t="str">
        <f t="shared" si="46"/>
        <v>M22P50U03N03</v>
      </c>
      <c r="F1786" s="26">
        <f ca="1">IFERROR(VLOOKUP(G1786,模型表!C:U,19,0),0)</f>
        <v>0</v>
      </c>
      <c r="H1786" s="26" t="str">
        <f ca="1">IFERROR(IF($F1786=0,"",(VLOOKUP(RIGHT(A1786,2)+0,难度表!B:F,3,FALSE)*K1786+N1786)),0)</f>
        <v/>
      </c>
      <c r="I1786" s="26" t="str">
        <f ca="1">IFERROR(IF($F1786=0,"",(VLOOKUP(RIGHT(B1786,2)+0,难度表!B:F,4,FALSE)*L1786+O1786)),0)</f>
        <v/>
      </c>
      <c r="J1786" s="26" t="str">
        <f ca="1">IFERROR(IF($F1786=0,"",(VLOOKUP(RIGHT(B1786,2)+0,难度表!B:F,5,FALSE)*M1786+P1786)),0)</f>
        <v/>
      </c>
      <c r="L1786" s="26" t="s">
        <v>1081</v>
      </c>
      <c r="M1786" s="3"/>
      <c r="N1786" s="26">
        <v>0</v>
      </c>
      <c r="O1786" s="26">
        <v>0</v>
      </c>
      <c r="P1786" s="26">
        <v>0</v>
      </c>
      <c r="Q1786" s="26">
        <v>0</v>
      </c>
      <c r="R1786" s="58" t="s">
        <v>545</v>
      </c>
      <c r="S1786" s="26">
        <v>1</v>
      </c>
      <c r="T1786" s="26">
        <v>0</v>
      </c>
      <c r="U1786" s="26">
        <f ca="1">IFERROR(VLOOKUP(G1786,模型表!$C:$T,18,FALSE),0)</f>
        <v>0</v>
      </c>
      <c r="V1786" s="26">
        <f>IFERROR(VLOOKUP(G1786,模型表!$C:$J,8,FALSE),0)</f>
        <v>0</v>
      </c>
      <c r="W1786" s="26" t="s">
        <v>1081</v>
      </c>
      <c r="X1786" s="26" t="s">
        <v>1097</v>
      </c>
    </row>
    <row r="1787" spans="1:24" x14ac:dyDescent="0.2">
      <c r="A1787" s="3" t="s">
        <v>1457</v>
      </c>
      <c r="B1787" s="3" t="str">
        <f t="shared" si="47"/>
        <v>P50</v>
      </c>
      <c r="C1787" s="3" t="s">
        <v>540</v>
      </c>
      <c r="D1787" s="3" t="s">
        <v>536</v>
      </c>
      <c r="E1787" t="str">
        <f t="shared" si="46"/>
        <v>M22P50U03N04</v>
      </c>
      <c r="F1787" s="26">
        <f ca="1">IFERROR(VLOOKUP(G1787,模型表!C:U,19,0),0)</f>
        <v>0</v>
      </c>
      <c r="H1787" s="26" t="str">
        <f ca="1">IFERROR(IF($F1787=0,"",(VLOOKUP(RIGHT(A1787,2)+0,难度表!B:F,3,FALSE)*K1787+N1787)),0)</f>
        <v/>
      </c>
      <c r="I1787" s="26" t="str">
        <f ca="1">IFERROR(IF($F1787=0,"",(VLOOKUP(RIGHT(B1787,2)+0,难度表!B:F,4,FALSE)*L1787+O1787)),0)</f>
        <v/>
      </c>
      <c r="J1787" s="26" t="str">
        <f ca="1">IFERROR(IF($F1787=0,"",(VLOOKUP(RIGHT(B1787,2)+0,难度表!B:F,5,FALSE)*M1787+P1787)),0)</f>
        <v/>
      </c>
      <c r="L1787" s="26" t="s">
        <v>1081</v>
      </c>
      <c r="M1787" s="3"/>
      <c r="N1787" s="26">
        <v>0</v>
      </c>
      <c r="O1787" s="26">
        <v>0</v>
      </c>
      <c r="P1787" s="26">
        <v>0</v>
      </c>
      <c r="Q1787" s="26">
        <v>0</v>
      </c>
      <c r="R1787" s="58" t="s">
        <v>545</v>
      </c>
      <c r="S1787" s="26">
        <v>1</v>
      </c>
      <c r="T1787" s="26">
        <v>0</v>
      </c>
      <c r="U1787" s="26">
        <f ca="1">IFERROR(VLOOKUP(G1787,模型表!$C:$T,18,FALSE),0)</f>
        <v>0</v>
      </c>
      <c r="V1787" s="26">
        <f>IFERROR(VLOOKUP(G1787,模型表!$C:$J,8,FALSE),0)</f>
        <v>0</v>
      </c>
      <c r="W1787" s="26" t="s">
        <v>1081</v>
      </c>
      <c r="X1787" s="26" t="s">
        <v>1097</v>
      </c>
    </row>
    <row r="1788" spans="1:24" x14ac:dyDescent="0.2">
      <c r="A1788" s="3" t="s">
        <v>1457</v>
      </c>
      <c r="B1788" s="3" t="str">
        <f t="shared" si="47"/>
        <v>P50</v>
      </c>
      <c r="C1788" s="3" t="s">
        <v>540</v>
      </c>
      <c r="D1788" s="3" t="s">
        <v>537</v>
      </c>
      <c r="E1788" t="str">
        <f t="shared" si="46"/>
        <v>M22P50U03N05</v>
      </c>
      <c r="F1788" s="26">
        <f ca="1">IFERROR(VLOOKUP(G1788,模型表!C:U,19,0),0)</f>
        <v>0</v>
      </c>
      <c r="H1788" s="26" t="str">
        <f ca="1">IFERROR(IF($F1788=0,"",(VLOOKUP(RIGHT(A1788,2)+0,难度表!B:F,3,FALSE)*K1788+N1788)),0)</f>
        <v/>
      </c>
      <c r="I1788" s="26" t="str">
        <f ca="1">IFERROR(IF($F1788=0,"",(VLOOKUP(RIGHT(B1788,2)+0,难度表!B:F,4,FALSE)*L1788+O1788)),0)</f>
        <v/>
      </c>
      <c r="J1788" s="26" t="str">
        <f ca="1">IFERROR(IF($F1788=0,"",(VLOOKUP(RIGHT(B1788,2)+0,难度表!B:F,5,FALSE)*M1788+P1788)),0)</f>
        <v/>
      </c>
      <c r="L1788" s="26" t="s">
        <v>1081</v>
      </c>
      <c r="M1788" s="3"/>
      <c r="N1788" s="26">
        <v>0</v>
      </c>
      <c r="O1788" s="26">
        <v>0</v>
      </c>
      <c r="P1788" s="26">
        <v>0</v>
      </c>
      <c r="Q1788" s="26">
        <v>0</v>
      </c>
      <c r="R1788" s="58" t="s">
        <v>545</v>
      </c>
      <c r="S1788" s="26">
        <v>1</v>
      </c>
      <c r="T1788" s="26">
        <v>0</v>
      </c>
      <c r="U1788" s="26">
        <f ca="1">IFERROR(VLOOKUP(G1788,模型表!$C:$T,18,FALSE),0)</f>
        <v>0</v>
      </c>
      <c r="V1788" s="26">
        <f>IFERROR(VLOOKUP(G1788,模型表!$C:$J,8,FALSE),0)</f>
        <v>0</v>
      </c>
      <c r="W1788" s="26" t="s">
        <v>1081</v>
      </c>
      <c r="X1788" s="26" t="s">
        <v>1097</v>
      </c>
    </row>
    <row r="1789" spans="1:24" x14ac:dyDescent="0.2">
      <c r="A1789" s="3" t="s">
        <v>1457</v>
      </c>
      <c r="B1789" s="3" t="str">
        <f t="shared" si="47"/>
        <v>P50</v>
      </c>
      <c r="C1789" s="3" t="s">
        <v>540</v>
      </c>
      <c r="D1789" s="3" t="s">
        <v>538</v>
      </c>
      <c r="E1789" t="str">
        <f t="shared" si="46"/>
        <v>M22P50U03N06</v>
      </c>
      <c r="F1789" s="26">
        <f ca="1">IFERROR(VLOOKUP(G1789,模型表!C:U,19,0),0)</f>
        <v>0</v>
      </c>
      <c r="H1789" s="26" t="str">
        <f ca="1">IFERROR(IF($F1789=0,"",(VLOOKUP(RIGHT(A1789,2)+0,难度表!B:F,3,FALSE)*K1789+N1789)),0)</f>
        <v/>
      </c>
      <c r="I1789" s="26" t="str">
        <f ca="1">IFERROR(IF($F1789=0,"",(VLOOKUP(RIGHT(B1789,2)+0,难度表!B:F,4,FALSE)*L1789+O1789)),0)</f>
        <v/>
      </c>
      <c r="J1789" s="26" t="str">
        <f ca="1">IFERROR(IF($F1789=0,"",(VLOOKUP(RIGHT(B1789,2)+0,难度表!B:F,5,FALSE)*M1789+P1789)),0)</f>
        <v/>
      </c>
      <c r="L1789" s="26" t="s">
        <v>1081</v>
      </c>
      <c r="M1789" s="3"/>
      <c r="N1789" s="26">
        <v>0</v>
      </c>
      <c r="O1789" s="26">
        <v>0</v>
      </c>
      <c r="P1789" s="26">
        <v>0</v>
      </c>
      <c r="Q1789" s="26">
        <v>0</v>
      </c>
      <c r="R1789" s="58" t="s">
        <v>545</v>
      </c>
      <c r="S1789" s="26">
        <v>1</v>
      </c>
      <c r="T1789" s="26">
        <v>0</v>
      </c>
      <c r="U1789" s="26">
        <f ca="1">IFERROR(VLOOKUP(G1789,模型表!$C:$T,18,FALSE),0)</f>
        <v>0</v>
      </c>
      <c r="V1789" s="26">
        <f>IFERROR(VLOOKUP(G1789,模型表!$C:$J,8,FALSE),0)</f>
        <v>0</v>
      </c>
      <c r="W1789" s="26" t="s">
        <v>1081</v>
      </c>
      <c r="X1789" s="26" t="s">
        <v>1097</v>
      </c>
    </row>
    <row r="1790" spans="1:24" x14ac:dyDescent="0.2">
      <c r="A1790" s="3" t="s">
        <v>1457</v>
      </c>
      <c r="B1790" s="3" t="str">
        <f t="shared" si="47"/>
        <v>P50</v>
      </c>
      <c r="C1790" s="3" t="s">
        <v>540</v>
      </c>
      <c r="D1790" s="3" t="s">
        <v>542</v>
      </c>
      <c r="E1790" t="str">
        <f t="shared" si="46"/>
        <v>M22P50U03N07</v>
      </c>
      <c r="F1790" s="26">
        <f ca="1">IFERROR(VLOOKUP(G1790,模型表!C:U,19,0),0)</f>
        <v>0</v>
      </c>
      <c r="H1790" s="26" t="str">
        <f ca="1">IFERROR(IF($F1790=0,"",(VLOOKUP(RIGHT(A1790,2)+0,难度表!B:F,3,FALSE)*K1790+N1790)),0)</f>
        <v/>
      </c>
      <c r="I1790" s="26" t="str">
        <f ca="1">IFERROR(IF($F1790=0,"",(VLOOKUP(RIGHT(B1790,2)+0,难度表!B:F,4,FALSE)*L1790+O1790)),0)</f>
        <v/>
      </c>
      <c r="J1790" s="26" t="str">
        <f ca="1">IFERROR(IF($F1790=0,"",(VLOOKUP(RIGHT(B1790,2)+0,难度表!B:F,5,FALSE)*M1790+P1790)),0)</f>
        <v/>
      </c>
      <c r="L1790" s="26" t="s">
        <v>1081</v>
      </c>
      <c r="M1790" s="3"/>
      <c r="N1790" s="26">
        <v>0</v>
      </c>
      <c r="O1790" s="26">
        <v>0</v>
      </c>
      <c r="P1790" s="26">
        <v>0</v>
      </c>
      <c r="Q1790" s="26">
        <v>0</v>
      </c>
      <c r="R1790" s="58" t="s">
        <v>545</v>
      </c>
      <c r="S1790" s="26">
        <v>1</v>
      </c>
      <c r="T1790" s="26">
        <v>0</v>
      </c>
      <c r="U1790" s="26">
        <f ca="1">IFERROR(VLOOKUP(G1790,模型表!$C:$T,18,FALSE),0)</f>
        <v>0</v>
      </c>
      <c r="V1790" s="26">
        <f>IFERROR(VLOOKUP(G1790,模型表!$C:$J,8,FALSE),0)</f>
        <v>0</v>
      </c>
      <c r="W1790" s="26" t="s">
        <v>1081</v>
      </c>
      <c r="X1790" s="26" t="s">
        <v>1097</v>
      </c>
    </row>
    <row r="1791" spans="1:24" x14ac:dyDescent="0.2">
      <c r="A1791" s="3" t="s">
        <v>1457</v>
      </c>
      <c r="B1791" s="3" t="str">
        <f t="shared" si="47"/>
        <v>P50</v>
      </c>
      <c r="C1791" s="3" t="s">
        <v>540</v>
      </c>
      <c r="D1791" s="3" t="s">
        <v>543</v>
      </c>
      <c r="E1791" t="str">
        <f t="shared" si="46"/>
        <v>M22P50U03N08</v>
      </c>
      <c r="F1791" s="26">
        <f ca="1">IFERROR(VLOOKUP(G1791,模型表!C:U,19,0),0)</f>
        <v>0</v>
      </c>
      <c r="H1791" s="26" t="str">
        <f ca="1">IFERROR(IF($F1791=0,"",(VLOOKUP(RIGHT(A1791,2)+0,难度表!B:F,3,FALSE)*K1791+N1791)),0)</f>
        <v/>
      </c>
      <c r="I1791" s="26" t="str">
        <f ca="1">IFERROR(IF($F1791=0,"",(VLOOKUP(RIGHT(B1791,2)+0,难度表!B:F,4,FALSE)*L1791+O1791)),0)</f>
        <v/>
      </c>
      <c r="J1791" s="26" t="str">
        <f ca="1">IFERROR(IF($F1791=0,"",(VLOOKUP(RIGHT(B1791,2)+0,难度表!B:F,5,FALSE)*M1791+P1791)),0)</f>
        <v/>
      </c>
      <c r="L1791" s="26" t="s">
        <v>1081</v>
      </c>
      <c r="M1791" s="3"/>
      <c r="N1791" s="26">
        <v>0</v>
      </c>
      <c r="O1791" s="26">
        <v>0</v>
      </c>
      <c r="P1791" s="26">
        <v>0</v>
      </c>
      <c r="Q1791" s="26">
        <v>0</v>
      </c>
      <c r="R1791" s="58" t="s">
        <v>545</v>
      </c>
      <c r="S1791" s="26">
        <v>1</v>
      </c>
      <c r="T1791" s="26">
        <v>0</v>
      </c>
      <c r="U1791" s="26">
        <f ca="1">IFERROR(VLOOKUP(G1791,模型表!$C:$T,18,FALSE),0)</f>
        <v>0</v>
      </c>
      <c r="V1791" s="26">
        <f>IFERROR(VLOOKUP(G1791,模型表!$C:$J,8,FALSE),0)</f>
        <v>0</v>
      </c>
      <c r="W1791" s="26" t="s">
        <v>1081</v>
      </c>
      <c r="X1791" s="26" t="s">
        <v>1097</v>
      </c>
    </row>
    <row r="1792" spans="1:24" x14ac:dyDescent="0.2">
      <c r="A1792" s="3" t="s">
        <v>1457</v>
      </c>
      <c r="B1792" s="3" t="str">
        <f t="shared" si="47"/>
        <v>P50</v>
      </c>
      <c r="C1792" s="3" t="s">
        <v>540</v>
      </c>
      <c r="D1792" s="3" t="s">
        <v>544</v>
      </c>
      <c r="E1792" t="str">
        <f t="shared" si="46"/>
        <v>M22P50U03N09</v>
      </c>
      <c r="F1792" s="26">
        <f ca="1">IFERROR(VLOOKUP(G1792,模型表!C:U,19,0),0)</f>
        <v>0</v>
      </c>
      <c r="H1792" s="26" t="str">
        <f ca="1">IFERROR(IF($F1792=0,"",(VLOOKUP(RIGHT(A1792,2)+0,难度表!B:F,3,FALSE)*K1792+N1792)),0)</f>
        <v/>
      </c>
      <c r="I1792" s="26" t="str">
        <f ca="1">IFERROR(IF($F1792=0,"",(VLOOKUP(RIGHT(B1792,2)+0,难度表!B:F,4,FALSE)*L1792+O1792)),0)</f>
        <v/>
      </c>
      <c r="J1792" s="26" t="str">
        <f ca="1">IFERROR(IF($F1792=0,"",(VLOOKUP(RIGHT(B1792,2)+0,难度表!B:F,5,FALSE)*M1792+P1792)),0)</f>
        <v/>
      </c>
      <c r="L1792" s="26" t="s">
        <v>1081</v>
      </c>
      <c r="M1792" s="3"/>
      <c r="N1792" s="26">
        <v>0</v>
      </c>
      <c r="O1792" s="26">
        <v>0</v>
      </c>
      <c r="P1792" s="26">
        <v>0</v>
      </c>
      <c r="Q1792" s="26">
        <v>0</v>
      </c>
      <c r="R1792" s="58" t="s">
        <v>545</v>
      </c>
      <c r="S1792" s="26">
        <v>1</v>
      </c>
      <c r="T1792" s="26">
        <v>0</v>
      </c>
      <c r="U1792" s="26">
        <f ca="1">IFERROR(VLOOKUP(G1792,模型表!$C:$T,18,FALSE),0)</f>
        <v>0</v>
      </c>
      <c r="V1792" s="26">
        <f>IFERROR(VLOOKUP(G1792,模型表!$C:$J,8,FALSE),0)</f>
        <v>0</v>
      </c>
      <c r="W1792" s="26" t="s">
        <v>1081</v>
      </c>
      <c r="X1792" s="26" t="s">
        <v>1097</v>
      </c>
    </row>
    <row r="1793" spans="1:24" x14ac:dyDescent="0.2">
      <c r="A1793" s="3" t="s">
        <v>1457</v>
      </c>
      <c r="B1793" s="3" t="str">
        <f t="shared" si="47"/>
        <v>P50</v>
      </c>
      <c r="C1793" s="3" t="s">
        <v>541</v>
      </c>
      <c r="D1793" s="3" t="s">
        <v>533</v>
      </c>
      <c r="E1793" t="str">
        <f t="shared" si="46"/>
        <v>M22P50U04N01</v>
      </c>
      <c r="F1793" s="26">
        <f ca="1">IFERROR(VLOOKUP(G1793,模型表!C:U,19,0),0)</f>
        <v>0</v>
      </c>
      <c r="H1793" s="26" t="str">
        <f ca="1">IFERROR(IF($F1793=0,"",(VLOOKUP(RIGHT(A1793,2)+0,难度表!B:F,3,FALSE)*K1793+N1793)),0)</f>
        <v/>
      </c>
      <c r="I1793" s="26" t="str">
        <f ca="1">IFERROR(IF($F1793=0,"",(VLOOKUP(RIGHT(B1793,2)+0,难度表!B:F,4,FALSE)*L1793+O1793)),0)</f>
        <v/>
      </c>
      <c r="J1793" s="26" t="str">
        <f ca="1">IFERROR(IF($F1793=0,"",(VLOOKUP(RIGHT(B1793,2)+0,难度表!B:F,5,FALSE)*M1793+P1793)),0)</f>
        <v/>
      </c>
      <c r="L1793" s="26" t="s">
        <v>1081</v>
      </c>
      <c r="M1793" s="3"/>
      <c r="N1793" s="26">
        <v>0</v>
      </c>
      <c r="O1793" s="26">
        <v>0</v>
      </c>
      <c r="P1793" s="26">
        <v>0</v>
      </c>
      <c r="Q1793" s="26">
        <v>0</v>
      </c>
      <c r="R1793" s="58" t="s">
        <v>545</v>
      </c>
      <c r="S1793" s="26">
        <v>1</v>
      </c>
      <c r="T1793" s="26">
        <v>0</v>
      </c>
      <c r="U1793" s="26">
        <f ca="1">IFERROR(VLOOKUP(G1793,模型表!$C:$T,18,FALSE),0)</f>
        <v>0</v>
      </c>
      <c r="V1793" s="26">
        <f>IFERROR(VLOOKUP(G1793,模型表!$C:$J,8,FALSE),0)</f>
        <v>0</v>
      </c>
      <c r="W1793" s="26" t="s">
        <v>1081</v>
      </c>
      <c r="X1793" s="26" t="s">
        <v>1097</v>
      </c>
    </row>
    <row r="1794" spans="1:24" x14ac:dyDescent="0.2">
      <c r="A1794" s="3" t="s">
        <v>1457</v>
      </c>
      <c r="B1794" s="3" t="str">
        <f t="shared" si="47"/>
        <v>P50</v>
      </c>
      <c r="C1794" s="3" t="s">
        <v>541</v>
      </c>
      <c r="D1794" s="3" t="s">
        <v>534</v>
      </c>
      <c r="E1794" t="str">
        <f t="shared" ref="E1794:E1857" si="48">A1794&amp;B1794&amp;C1794&amp;D1794</f>
        <v>M22P50U04N02</v>
      </c>
      <c r="F1794" s="26">
        <f ca="1">IFERROR(VLOOKUP(G1794,模型表!C:U,19,0),0)</f>
        <v>0</v>
      </c>
      <c r="H1794" s="26" t="str">
        <f ca="1">IFERROR(IF($F1794=0,"",(VLOOKUP(RIGHT(A1794,2)+0,难度表!B:F,3,FALSE)*K1794+N1794)),0)</f>
        <v/>
      </c>
      <c r="I1794" s="26" t="str">
        <f ca="1">IFERROR(IF($F1794=0,"",(VLOOKUP(RIGHT(B1794,2)+0,难度表!B:F,4,FALSE)*L1794+O1794)),0)</f>
        <v/>
      </c>
      <c r="J1794" s="26" t="str">
        <f ca="1">IFERROR(IF($F1794=0,"",(VLOOKUP(RIGHT(B1794,2)+0,难度表!B:F,5,FALSE)*M1794+P1794)),0)</f>
        <v/>
      </c>
      <c r="L1794" s="26" t="s">
        <v>1081</v>
      </c>
      <c r="M1794" s="3"/>
      <c r="N1794" s="26">
        <v>0</v>
      </c>
      <c r="O1794" s="26">
        <v>0</v>
      </c>
      <c r="P1794" s="26">
        <v>0</v>
      </c>
      <c r="Q1794" s="26">
        <v>0</v>
      </c>
      <c r="R1794" s="58" t="s">
        <v>545</v>
      </c>
      <c r="S1794" s="26">
        <v>1</v>
      </c>
      <c r="T1794" s="26">
        <v>0</v>
      </c>
      <c r="U1794" s="26">
        <f ca="1">IFERROR(VLOOKUP(G1794,模型表!$C:$T,18,FALSE),0)</f>
        <v>0</v>
      </c>
      <c r="V1794" s="26">
        <f>IFERROR(VLOOKUP(G1794,模型表!$C:$J,8,FALSE),0)</f>
        <v>0</v>
      </c>
      <c r="W1794" s="26" t="s">
        <v>1081</v>
      </c>
      <c r="X1794" s="26" t="s">
        <v>1097</v>
      </c>
    </row>
    <row r="1795" spans="1:24" x14ac:dyDescent="0.2">
      <c r="A1795" s="3" t="s">
        <v>1457</v>
      </c>
      <c r="B1795" s="3" t="str">
        <f t="shared" ref="B1795:B1858" si="49">"P"&amp;IF(INT((ROW()+34)/36)&gt;=10,INT((ROW()+34)/36),"0"&amp;INT((ROW()+34)/36))</f>
        <v>P50</v>
      </c>
      <c r="C1795" s="3" t="s">
        <v>541</v>
      </c>
      <c r="D1795" s="3" t="s">
        <v>535</v>
      </c>
      <c r="E1795" t="str">
        <f t="shared" si="48"/>
        <v>M22P50U04N03</v>
      </c>
      <c r="F1795" s="26">
        <f ca="1">IFERROR(VLOOKUP(G1795,模型表!C:U,19,0),0)</f>
        <v>0</v>
      </c>
      <c r="H1795" s="26" t="str">
        <f ca="1">IFERROR(IF($F1795=0,"",(VLOOKUP(RIGHT(A1795,2)+0,难度表!B:F,3,FALSE)*K1795+N1795)),0)</f>
        <v/>
      </c>
      <c r="I1795" s="26" t="str">
        <f ca="1">IFERROR(IF($F1795=0,"",(VLOOKUP(RIGHT(B1795,2)+0,难度表!B:F,4,FALSE)*L1795+O1795)),0)</f>
        <v/>
      </c>
      <c r="J1795" s="26" t="str">
        <f ca="1">IFERROR(IF($F1795=0,"",(VLOOKUP(RIGHT(B1795,2)+0,难度表!B:F,5,FALSE)*M1795+P1795)),0)</f>
        <v/>
      </c>
      <c r="L1795" s="26" t="s">
        <v>1081</v>
      </c>
      <c r="M1795" s="3"/>
      <c r="N1795" s="26">
        <v>0</v>
      </c>
      <c r="O1795" s="26">
        <v>0</v>
      </c>
      <c r="P1795" s="26">
        <v>0</v>
      </c>
      <c r="Q1795" s="26">
        <v>0</v>
      </c>
      <c r="R1795" s="58" t="s">
        <v>545</v>
      </c>
      <c r="S1795" s="26">
        <v>1</v>
      </c>
      <c r="T1795" s="26">
        <v>0</v>
      </c>
      <c r="U1795" s="26">
        <f ca="1">IFERROR(VLOOKUP(G1795,模型表!$C:$T,18,FALSE),0)</f>
        <v>0</v>
      </c>
      <c r="V1795" s="26">
        <f>IFERROR(VLOOKUP(G1795,模型表!$C:$J,8,FALSE),0)</f>
        <v>0</v>
      </c>
      <c r="W1795" s="26" t="s">
        <v>1081</v>
      </c>
      <c r="X1795" s="26" t="s">
        <v>1097</v>
      </c>
    </row>
    <row r="1796" spans="1:24" x14ac:dyDescent="0.2">
      <c r="A1796" s="3" t="s">
        <v>1457</v>
      </c>
      <c r="B1796" s="3" t="str">
        <f t="shared" si="49"/>
        <v>P50</v>
      </c>
      <c r="C1796" s="3" t="s">
        <v>1454</v>
      </c>
      <c r="D1796" s="3" t="s">
        <v>536</v>
      </c>
      <c r="E1796" t="str">
        <f t="shared" si="48"/>
        <v>M22P50U04N04</v>
      </c>
      <c r="F1796" s="26">
        <f ca="1">IFERROR(VLOOKUP(G1796,模型表!C:U,19,0),0)</f>
        <v>0</v>
      </c>
      <c r="H1796" s="26" t="str">
        <f ca="1">IFERROR(IF($F1796=0,"",(VLOOKUP(RIGHT(A1796,2)+0,难度表!B:F,3,FALSE)*K1796+N1796)),0)</f>
        <v/>
      </c>
      <c r="I1796" s="26" t="str">
        <f ca="1">IFERROR(IF($F1796=0,"",(VLOOKUP(RIGHT(B1796,2)+0,难度表!B:F,4,FALSE)*L1796+O1796)),0)</f>
        <v/>
      </c>
      <c r="J1796" s="26" t="str">
        <f ca="1">IFERROR(IF($F1796=0,"",(VLOOKUP(RIGHT(B1796,2)+0,难度表!B:F,5,FALSE)*M1796+P1796)),0)</f>
        <v/>
      </c>
      <c r="L1796" s="26" t="s">
        <v>1081</v>
      </c>
      <c r="M1796" s="3"/>
      <c r="N1796" s="26">
        <v>0</v>
      </c>
      <c r="O1796" s="26">
        <v>0</v>
      </c>
      <c r="P1796" s="26">
        <v>0</v>
      </c>
      <c r="Q1796" s="26">
        <v>0</v>
      </c>
      <c r="R1796" s="58" t="s">
        <v>545</v>
      </c>
      <c r="S1796" s="26">
        <v>1</v>
      </c>
      <c r="T1796" s="26">
        <v>0</v>
      </c>
      <c r="U1796" s="26">
        <f ca="1">IFERROR(VLOOKUP(G1796,模型表!$C:$T,18,FALSE),0)</f>
        <v>0</v>
      </c>
      <c r="V1796" s="26">
        <f>IFERROR(VLOOKUP(G1796,模型表!$C:$J,8,FALSE),0)</f>
        <v>0</v>
      </c>
      <c r="W1796" s="26" t="s">
        <v>1081</v>
      </c>
      <c r="X1796" s="26" t="s">
        <v>1097</v>
      </c>
    </row>
    <row r="1797" spans="1:24" x14ac:dyDescent="0.2">
      <c r="A1797" s="3" t="s">
        <v>1457</v>
      </c>
      <c r="B1797" s="3" t="str">
        <f t="shared" si="49"/>
        <v>P50</v>
      </c>
      <c r="C1797" s="3" t="s">
        <v>1454</v>
      </c>
      <c r="D1797" s="3" t="s">
        <v>537</v>
      </c>
      <c r="E1797" t="str">
        <f t="shared" si="48"/>
        <v>M22P50U04N05</v>
      </c>
      <c r="F1797" s="26">
        <f ca="1">IFERROR(VLOOKUP(G1797,模型表!C:U,19,0),0)</f>
        <v>0</v>
      </c>
      <c r="H1797" s="26" t="str">
        <f ca="1">IFERROR(IF($F1797=0,"",(VLOOKUP(RIGHT(A1797,2)+0,难度表!B:F,3,FALSE)*K1797+N1797)),0)</f>
        <v/>
      </c>
      <c r="I1797" s="26" t="str">
        <f ca="1">IFERROR(IF($F1797=0,"",(VLOOKUP(RIGHT(B1797,2)+0,难度表!B:F,4,FALSE)*L1797+O1797)),0)</f>
        <v/>
      </c>
      <c r="J1797" s="26" t="str">
        <f ca="1">IFERROR(IF($F1797=0,"",(VLOOKUP(RIGHT(B1797,2)+0,难度表!B:F,5,FALSE)*M1797+P1797)),0)</f>
        <v/>
      </c>
      <c r="L1797" s="26" t="s">
        <v>1081</v>
      </c>
      <c r="M1797" s="3"/>
      <c r="N1797" s="26">
        <v>0</v>
      </c>
      <c r="O1797" s="26">
        <v>0</v>
      </c>
      <c r="P1797" s="26">
        <v>0</v>
      </c>
      <c r="Q1797" s="26">
        <v>0</v>
      </c>
      <c r="R1797" s="58" t="s">
        <v>545</v>
      </c>
      <c r="S1797" s="26">
        <v>1</v>
      </c>
      <c r="T1797" s="26">
        <v>0</v>
      </c>
      <c r="U1797" s="26">
        <f ca="1">IFERROR(VLOOKUP(G1797,模型表!$C:$T,18,FALSE),0)</f>
        <v>0</v>
      </c>
      <c r="V1797" s="26">
        <f>IFERROR(VLOOKUP(G1797,模型表!$C:$J,8,FALSE),0)</f>
        <v>0</v>
      </c>
      <c r="W1797" s="26" t="s">
        <v>1081</v>
      </c>
      <c r="X1797" s="26" t="s">
        <v>1097</v>
      </c>
    </row>
    <row r="1798" spans="1:24" x14ac:dyDescent="0.2">
      <c r="A1798" s="3" t="s">
        <v>1457</v>
      </c>
      <c r="B1798" s="3" t="str">
        <f t="shared" si="49"/>
        <v>P50</v>
      </c>
      <c r="C1798" s="3" t="s">
        <v>1454</v>
      </c>
      <c r="D1798" s="3" t="s">
        <v>538</v>
      </c>
      <c r="E1798" t="str">
        <f t="shared" si="48"/>
        <v>M22P50U04N06</v>
      </c>
      <c r="F1798" s="26">
        <f ca="1">IFERROR(VLOOKUP(G1798,模型表!C:U,19,0),0)</f>
        <v>0</v>
      </c>
      <c r="H1798" s="26" t="str">
        <f ca="1">IFERROR(IF($F1798=0,"",(VLOOKUP(RIGHT(A1798,2)+0,难度表!B:F,3,FALSE)*K1798+N1798)),0)</f>
        <v/>
      </c>
      <c r="I1798" s="26" t="str">
        <f ca="1">IFERROR(IF($F1798=0,"",(VLOOKUP(RIGHT(B1798,2)+0,难度表!B:F,4,FALSE)*L1798+O1798)),0)</f>
        <v/>
      </c>
      <c r="J1798" s="26" t="str">
        <f ca="1">IFERROR(IF($F1798=0,"",(VLOOKUP(RIGHT(B1798,2)+0,难度表!B:F,5,FALSE)*M1798+P1798)),0)</f>
        <v/>
      </c>
      <c r="L1798" s="26" t="s">
        <v>1081</v>
      </c>
      <c r="M1798" s="3"/>
      <c r="N1798" s="26">
        <v>0</v>
      </c>
      <c r="O1798" s="26">
        <v>0</v>
      </c>
      <c r="P1798" s="26">
        <v>0</v>
      </c>
      <c r="Q1798" s="26">
        <v>0</v>
      </c>
      <c r="R1798" s="58" t="s">
        <v>545</v>
      </c>
      <c r="S1798" s="26">
        <v>1</v>
      </c>
      <c r="T1798" s="26">
        <v>0</v>
      </c>
      <c r="U1798" s="26">
        <f ca="1">IFERROR(VLOOKUP(G1798,模型表!$C:$T,18,FALSE),0)</f>
        <v>0</v>
      </c>
      <c r="V1798" s="26">
        <f>IFERROR(VLOOKUP(G1798,模型表!$C:$J,8,FALSE),0)</f>
        <v>0</v>
      </c>
      <c r="W1798" s="26" t="s">
        <v>1081</v>
      </c>
      <c r="X1798" s="26" t="s">
        <v>1097</v>
      </c>
    </row>
    <row r="1799" spans="1:24" x14ac:dyDescent="0.2">
      <c r="A1799" s="3" t="s">
        <v>1457</v>
      </c>
      <c r="B1799" s="3" t="str">
        <f t="shared" si="49"/>
        <v>P50</v>
      </c>
      <c r="C1799" s="3" t="s">
        <v>1454</v>
      </c>
      <c r="D1799" s="3" t="s">
        <v>542</v>
      </c>
      <c r="E1799" t="str">
        <f t="shared" si="48"/>
        <v>M22P50U04N07</v>
      </c>
      <c r="F1799" s="26">
        <f ca="1">IFERROR(VLOOKUP(G1799,模型表!C:U,19,0),0)</f>
        <v>0</v>
      </c>
      <c r="H1799" s="26" t="str">
        <f ca="1">IFERROR(IF($F1799=0,"",(VLOOKUP(RIGHT(A1799,2)+0,难度表!B:F,3,FALSE)*K1799+N1799)),0)</f>
        <v/>
      </c>
      <c r="I1799" s="26" t="str">
        <f ca="1">IFERROR(IF($F1799=0,"",(VLOOKUP(RIGHT(B1799,2)+0,难度表!B:F,4,FALSE)*L1799+O1799)),0)</f>
        <v/>
      </c>
      <c r="J1799" s="26" t="str">
        <f ca="1">IFERROR(IF($F1799=0,"",(VLOOKUP(RIGHT(B1799,2)+0,难度表!B:F,5,FALSE)*M1799+P1799)),0)</f>
        <v/>
      </c>
      <c r="L1799" s="26" t="s">
        <v>1081</v>
      </c>
      <c r="M1799" s="3"/>
      <c r="N1799" s="26">
        <v>0</v>
      </c>
      <c r="O1799" s="26">
        <v>0</v>
      </c>
      <c r="P1799" s="26">
        <v>0</v>
      </c>
      <c r="Q1799" s="26">
        <v>0</v>
      </c>
      <c r="R1799" s="58" t="s">
        <v>545</v>
      </c>
      <c r="S1799" s="26">
        <v>1</v>
      </c>
      <c r="T1799" s="26">
        <v>0</v>
      </c>
      <c r="U1799" s="26">
        <f ca="1">IFERROR(VLOOKUP(G1799,模型表!$C:$T,18,FALSE),0)</f>
        <v>0</v>
      </c>
      <c r="V1799" s="26">
        <f>IFERROR(VLOOKUP(G1799,模型表!$C:$J,8,FALSE),0)</f>
        <v>0</v>
      </c>
      <c r="W1799" s="26" t="s">
        <v>1081</v>
      </c>
      <c r="X1799" s="26" t="s">
        <v>1097</v>
      </c>
    </row>
    <row r="1800" spans="1:24" x14ac:dyDescent="0.2">
      <c r="A1800" s="3" t="s">
        <v>1457</v>
      </c>
      <c r="B1800" s="3" t="str">
        <f t="shared" si="49"/>
        <v>P50</v>
      </c>
      <c r="C1800" s="3" t="s">
        <v>1454</v>
      </c>
      <c r="D1800" s="3" t="s">
        <v>543</v>
      </c>
      <c r="E1800" t="str">
        <f t="shared" si="48"/>
        <v>M22P50U04N08</v>
      </c>
      <c r="F1800" s="26">
        <f ca="1">IFERROR(VLOOKUP(G1800,模型表!C:U,19,0),0)</f>
        <v>0</v>
      </c>
      <c r="H1800" s="26" t="str">
        <f ca="1">IFERROR(IF($F1800=0,"",(VLOOKUP(RIGHT(A1800,2)+0,难度表!B:F,3,FALSE)*K1800+N1800)),0)</f>
        <v/>
      </c>
      <c r="I1800" s="26" t="str">
        <f ca="1">IFERROR(IF($F1800=0,"",(VLOOKUP(RIGHT(B1800,2)+0,难度表!B:F,4,FALSE)*L1800+O1800)),0)</f>
        <v/>
      </c>
      <c r="J1800" s="26" t="str">
        <f ca="1">IFERROR(IF($F1800=0,"",(VLOOKUP(RIGHT(B1800,2)+0,难度表!B:F,5,FALSE)*M1800+P1800)),0)</f>
        <v/>
      </c>
      <c r="L1800" s="26" t="s">
        <v>1081</v>
      </c>
      <c r="M1800" s="3"/>
      <c r="N1800" s="26">
        <v>0</v>
      </c>
      <c r="O1800" s="26">
        <v>0</v>
      </c>
      <c r="P1800" s="26">
        <v>0</v>
      </c>
      <c r="Q1800" s="26">
        <v>0</v>
      </c>
      <c r="R1800" s="58" t="s">
        <v>545</v>
      </c>
      <c r="S1800" s="26">
        <v>1</v>
      </c>
      <c r="T1800" s="26">
        <v>0</v>
      </c>
      <c r="U1800" s="26">
        <f ca="1">IFERROR(VLOOKUP(G1800,模型表!$C:$T,18,FALSE),0)</f>
        <v>0</v>
      </c>
      <c r="V1800" s="26">
        <f>IFERROR(VLOOKUP(G1800,模型表!$C:$J,8,FALSE),0)</f>
        <v>0</v>
      </c>
      <c r="W1800" s="26" t="s">
        <v>1081</v>
      </c>
      <c r="X1800" s="26" t="s">
        <v>1097</v>
      </c>
    </row>
    <row r="1801" spans="1:24" x14ac:dyDescent="0.2">
      <c r="A1801" s="3" t="s">
        <v>1457</v>
      </c>
      <c r="B1801" s="3" t="str">
        <f t="shared" si="49"/>
        <v>P50</v>
      </c>
      <c r="C1801" s="3" t="s">
        <v>541</v>
      </c>
      <c r="D1801" s="3" t="s">
        <v>544</v>
      </c>
      <c r="E1801" t="str">
        <f t="shared" si="48"/>
        <v>M22P50U04N09</v>
      </c>
      <c r="F1801" s="26">
        <f ca="1">IFERROR(VLOOKUP(G1801,模型表!C:U,19,0),0)</f>
        <v>0</v>
      </c>
      <c r="H1801" s="26" t="str">
        <f ca="1">IFERROR(IF($F1801=0,"",(VLOOKUP(RIGHT(A1801,2)+0,难度表!B:F,3,FALSE)*K1801+N1801)),0)</f>
        <v/>
      </c>
      <c r="I1801" s="26" t="str">
        <f ca="1">IFERROR(IF($F1801=0,"",(VLOOKUP(RIGHT(B1801,2)+0,难度表!B:F,4,FALSE)*L1801+O1801)),0)</f>
        <v/>
      </c>
      <c r="J1801" s="26" t="str">
        <f ca="1">IFERROR(IF($F1801=0,"",(VLOOKUP(RIGHT(B1801,2)+0,难度表!B:F,5,FALSE)*M1801+P1801)),0)</f>
        <v/>
      </c>
      <c r="L1801" s="26" t="s">
        <v>1081</v>
      </c>
      <c r="M1801" s="3"/>
      <c r="N1801" s="26">
        <v>0</v>
      </c>
      <c r="O1801" s="26">
        <v>0</v>
      </c>
      <c r="P1801" s="26">
        <v>0</v>
      </c>
      <c r="Q1801" s="26">
        <v>0</v>
      </c>
      <c r="R1801" s="58" t="s">
        <v>545</v>
      </c>
      <c r="S1801" s="26">
        <v>1</v>
      </c>
      <c r="T1801" s="26">
        <v>0</v>
      </c>
      <c r="U1801" s="26">
        <f ca="1">IFERROR(VLOOKUP(G1801,模型表!$C:$T,18,FALSE),0)</f>
        <v>0</v>
      </c>
      <c r="V1801" s="26">
        <f>IFERROR(VLOOKUP(G1801,模型表!$C:$J,8,FALSE),0)</f>
        <v>0</v>
      </c>
      <c r="W1801" s="26" t="s">
        <v>1081</v>
      </c>
      <c r="X1801" s="26" t="s">
        <v>1097</v>
      </c>
    </row>
    <row r="1802" spans="1:24" x14ac:dyDescent="0.2">
      <c r="A1802" s="3" t="s">
        <v>1457</v>
      </c>
      <c r="B1802" s="3" t="str">
        <f t="shared" si="49"/>
        <v>P51</v>
      </c>
      <c r="C1802" s="3" t="s">
        <v>532</v>
      </c>
      <c r="D1802" s="3" t="s">
        <v>533</v>
      </c>
      <c r="E1802" t="str">
        <f t="shared" si="48"/>
        <v>M22P51U01N01</v>
      </c>
      <c r="F1802" s="26">
        <f ca="1">IFERROR(VLOOKUP(G1802,模型表!C:U,19,0),0)</f>
        <v>0</v>
      </c>
      <c r="H1802" s="26" t="str">
        <f ca="1">IFERROR(IF($F1802=0,"",(VLOOKUP(RIGHT(A1802,2)+0,难度表!B:F,3,FALSE)*K1802+N1802)),0)</f>
        <v/>
      </c>
      <c r="I1802" s="26" t="str">
        <f ca="1">IFERROR(IF($F1802=0,"",(VLOOKUP(RIGHT(B1802,2)+0,难度表!B:F,4,FALSE)*L1802+O1802)),0)</f>
        <v/>
      </c>
      <c r="J1802" s="26" t="str">
        <f ca="1">IFERROR(IF($F1802=0,"",(VLOOKUP(RIGHT(B1802,2)+0,难度表!B:F,5,FALSE)*M1802+P1802)),0)</f>
        <v/>
      </c>
      <c r="L1802" s="26" t="s">
        <v>1081</v>
      </c>
      <c r="M1802" s="3"/>
      <c r="N1802" s="26">
        <v>0</v>
      </c>
      <c r="O1802" s="26">
        <v>0</v>
      </c>
      <c r="P1802" s="26">
        <v>0</v>
      </c>
      <c r="Q1802" s="26">
        <v>0</v>
      </c>
      <c r="R1802" s="58" t="s">
        <v>545</v>
      </c>
      <c r="S1802" s="26">
        <v>1</v>
      </c>
      <c r="T1802" s="26">
        <v>0</v>
      </c>
      <c r="U1802" s="26">
        <f ca="1">IFERROR(VLOOKUP(G1802,模型表!$C:$T,18,FALSE),0)</f>
        <v>0</v>
      </c>
      <c r="V1802" s="26">
        <f>IFERROR(VLOOKUP(G1802,模型表!$C:$J,8,FALSE),0)</f>
        <v>0</v>
      </c>
      <c r="W1802" s="26" t="s">
        <v>1081</v>
      </c>
      <c r="X1802" s="26" t="s">
        <v>1097</v>
      </c>
    </row>
    <row r="1803" spans="1:24" x14ac:dyDescent="0.2">
      <c r="A1803" s="3" t="s">
        <v>1457</v>
      </c>
      <c r="B1803" s="3" t="str">
        <f t="shared" si="49"/>
        <v>P51</v>
      </c>
      <c r="C1803" s="3" t="s">
        <v>532</v>
      </c>
      <c r="D1803" s="3" t="s">
        <v>534</v>
      </c>
      <c r="E1803" t="str">
        <f t="shared" si="48"/>
        <v>M22P51U01N02</v>
      </c>
      <c r="F1803" s="26">
        <f ca="1">IFERROR(VLOOKUP(G1803,模型表!C:U,19,0),0)</f>
        <v>0</v>
      </c>
      <c r="H1803" s="26" t="str">
        <f ca="1">IFERROR(IF($F1803=0,"",(VLOOKUP(RIGHT(A1803,2)+0,难度表!B:F,3,FALSE)*K1803+N1803)),0)</f>
        <v/>
      </c>
      <c r="I1803" s="26" t="str">
        <f ca="1">IFERROR(IF($F1803=0,"",(VLOOKUP(RIGHT(B1803,2)+0,难度表!B:F,4,FALSE)*L1803+O1803)),0)</f>
        <v/>
      </c>
      <c r="J1803" s="26" t="str">
        <f ca="1">IFERROR(IF($F1803=0,"",(VLOOKUP(RIGHT(B1803,2)+0,难度表!B:F,5,FALSE)*M1803+P1803)),0)</f>
        <v/>
      </c>
      <c r="L1803" s="26" t="s">
        <v>1081</v>
      </c>
      <c r="M1803" s="3"/>
      <c r="N1803" s="26">
        <v>0</v>
      </c>
      <c r="O1803" s="26">
        <v>0</v>
      </c>
      <c r="P1803" s="26">
        <v>0</v>
      </c>
      <c r="Q1803" s="26">
        <v>0</v>
      </c>
      <c r="R1803" s="58" t="s">
        <v>545</v>
      </c>
      <c r="S1803" s="26">
        <v>1</v>
      </c>
      <c r="T1803" s="26">
        <v>0</v>
      </c>
      <c r="U1803" s="26">
        <f ca="1">IFERROR(VLOOKUP(G1803,模型表!$C:$T,18,FALSE),0)</f>
        <v>0</v>
      </c>
      <c r="V1803" s="26">
        <f>IFERROR(VLOOKUP(G1803,模型表!$C:$J,8,FALSE),0)</f>
        <v>0</v>
      </c>
      <c r="W1803" s="26" t="s">
        <v>1081</v>
      </c>
      <c r="X1803" s="26" t="s">
        <v>1097</v>
      </c>
    </row>
    <row r="1804" spans="1:24" x14ac:dyDescent="0.2">
      <c r="A1804" s="3" t="s">
        <v>1457</v>
      </c>
      <c r="B1804" s="3" t="str">
        <f t="shared" si="49"/>
        <v>P51</v>
      </c>
      <c r="C1804" s="3" t="s">
        <v>532</v>
      </c>
      <c r="D1804" s="3" t="s">
        <v>535</v>
      </c>
      <c r="E1804" t="str">
        <f t="shared" si="48"/>
        <v>M22P51U01N03</v>
      </c>
      <c r="F1804" s="26">
        <f ca="1">IFERROR(VLOOKUP(G1804,模型表!C:U,19,0),0)</f>
        <v>0</v>
      </c>
      <c r="H1804" s="26" t="str">
        <f ca="1">IFERROR(IF($F1804=0,"",(VLOOKUP(RIGHT(A1804,2)+0,难度表!B:F,3,FALSE)*K1804+N1804)),0)</f>
        <v/>
      </c>
      <c r="I1804" s="26" t="str">
        <f ca="1">IFERROR(IF($F1804=0,"",(VLOOKUP(RIGHT(B1804,2)+0,难度表!B:F,4,FALSE)*L1804+O1804)),0)</f>
        <v/>
      </c>
      <c r="J1804" s="26" t="str">
        <f ca="1">IFERROR(IF($F1804=0,"",(VLOOKUP(RIGHT(B1804,2)+0,难度表!B:F,5,FALSE)*M1804+P1804)),0)</f>
        <v/>
      </c>
      <c r="L1804" s="26" t="s">
        <v>1081</v>
      </c>
      <c r="M1804" s="3"/>
      <c r="N1804" s="26">
        <v>0</v>
      </c>
      <c r="O1804" s="26">
        <v>0</v>
      </c>
      <c r="P1804" s="26">
        <v>0</v>
      </c>
      <c r="Q1804" s="26">
        <v>0</v>
      </c>
      <c r="R1804" s="58" t="s">
        <v>545</v>
      </c>
      <c r="S1804" s="26">
        <v>1</v>
      </c>
      <c r="T1804" s="26">
        <v>0</v>
      </c>
      <c r="U1804" s="26">
        <f ca="1">IFERROR(VLOOKUP(G1804,模型表!$C:$T,18,FALSE),0)</f>
        <v>0</v>
      </c>
      <c r="V1804" s="26">
        <f>IFERROR(VLOOKUP(G1804,模型表!$C:$J,8,FALSE),0)</f>
        <v>0</v>
      </c>
      <c r="W1804" s="26" t="s">
        <v>1081</v>
      </c>
      <c r="X1804" s="26" t="s">
        <v>1097</v>
      </c>
    </row>
    <row r="1805" spans="1:24" x14ac:dyDescent="0.2">
      <c r="A1805" s="3" t="s">
        <v>1457</v>
      </c>
      <c r="B1805" s="3" t="str">
        <f t="shared" si="49"/>
        <v>P51</v>
      </c>
      <c r="C1805" s="3" t="s">
        <v>532</v>
      </c>
      <c r="D1805" s="3" t="s">
        <v>536</v>
      </c>
      <c r="E1805" t="str">
        <f t="shared" si="48"/>
        <v>M22P51U01N04</v>
      </c>
      <c r="F1805" s="26">
        <f ca="1">IFERROR(VLOOKUP(G1805,模型表!C:U,19,0),0)</f>
        <v>0</v>
      </c>
      <c r="H1805" s="26" t="str">
        <f ca="1">IFERROR(IF($F1805=0,"",(VLOOKUP(RIGHT(A1805,2)+0,难度表!B:F,3,FALSE)*K1805+N1805)),0)</f>
        <v/>
      </c>
      <c r="I1805" s="26" t="str">
        <f ca="1">IFERROR(IF($F1805=0,"",(VLOOKUP(RIGHT(B1805,2)+0,难度表!B:F,4,FALSE)*L1805+O1805)),0)</f>
        <v/>
      </c>
      <c r="J1805" s="26" t="str">
        <f ca="1">IFERROR(IF($F1805=0,"",(VLOOKUP(RIGHT(B1805,2)+0,难度表!B:F,5,FALSE)*M1805+P1805)),0)</f>
        <v/>
      </c>
      <c r="L1805" s="26" t="s">
        <v>1081</v>
      </c>
      <c r="M1805" s="3"/>
      <c r="N1805" s="26">
        <v>0</v>
      </c>
      <c r="O1805" s="26">
        <v>0</v>
      </c>
      <c r="P1805" s="26">
        <v>0</v>
      </c>
      <c r="Q1805" s="26">
        <v>0</v>
      </c>
      <c r="R1805" s="58" t="s">
        <v>545</v>
      </c>
      <c r="S1805" s="26">
        <v>1</v>
      </c>
      <c r="T1805" s="26">
        <v>0</v>
      </c>
      <c r="U1805" s="26">
        <f ca="1">IFERROR(VLOOKUP(G1805,模型表!$C:$T,18,FALSE),0)</f>
        <v>0</v>
      </c>
      <c r="V1805" s="26">
        <f>IFERROR(VLOOKUP(G1805,模型表!$C:$J,8,FALSE),0)</f>
        <v>0</v>
      </c>
      <c r="W1805" s="26" t="s">
        <v>1081</v>
      </c>
      <c r="X1805" s="26" t="s">
        <v>1097</v>
      </c>
    </row>
    <row r="1806" spans="1:24" x14ac:dyDescent="0.2">
      <c r="A1806" s="3" t="s">
        <v>1457</v>
      </c>
      <c r="B1806" s="3" t="str">
        <f t="shared" si="49"/>
        <v>P51</v>
      </c>
      <c r="C1806" s="3" t="s">
        <v>532</v>
      </c>
      <c r="D1806" s="3" t="s">
        <v>537</v>
      </c>
      <c r="E1806" t="str">
        <f t="shared" si="48"/>
        <v>M22P51U01N05</v>
      </c>
      <c r="F1806" s="26">
        <f ca="1">IFERROR(VLOOKUP(G1806,模型表!C:U,19,0),0)</f>
        <v>0</v>
      </c>
      <c r="H1806" s="26" t="str">
        <f ca="1">IFERROR(IF($F1806=0,"",(VLOOKUP(RIGHT(A1806,2)+0,难度表!B:F,3,FALSE)*K1806+N1806)),0)</f>
        <v/>
      </c>
      <c r="I1806" s="26" t="str">
        <f ca="1">IFERROR(IF($F1806=0,"",(VLOOKUP(RIGHT(B1806,2)+0,难度表!B:F,4,FALSE)*L1806+O1806)),0)</f>
        <v/>
      </c>
      <c r="J1806" s="26" t="str">
        <f ca="1">IFERROR(IF($F1806=0,"",(VLOOKUP(RIGHT(B1806,2)+0,难度表!B:F,5,FALSE)*M1806+P1806)),0)</f>
        <v/>
      </c>
      <c r="L1806" s="26" t="s">
        <v>1081</v>
      </c>
      <c r="M1806" s="3"/>
      <c r="N1806" s="26">
        <v>0</v>
      </c>
      <c r="O1806" s="26">
        <v>0</v>
      </c>
      <c r="P1806" s="26">
        <v>0</v>
      </c>
      <c r="Q1806" s="26">
        <v>0</v>
      </c>
      <c r="R1806" s="58" t="s">
        <v>545</v>
      </c>
      <c r="S1806" s="26">
        <v>1</v>
      </c>
      <c r="T1806" s="26">
        <v>0</v>
      </c>
      <c r="U1806" s="26">
        <f ca="1">IFERROR(VLOOKUP(G1806,模型表!$C:$T,18,FALSE),0)</f>
        <v>0</v>
      </c>
      <c r="V1806" s="26">
        <f>IFERROR(VLOOKUP(G1806,模型表!$C:$J,8,FALSE),0)</f>
        <v>0</v>
      </c>
      <c r="W1806" s="26" t="s">
        <v>1081</v>
      </c>
      <c r="X1806" s="26" t="s">
        <v>1097</v>
      </c>
    </row>
    <row r="1807" spans="1:24" x14ac:dyDescent="0.2">
      <c r="A1807" s="3" t="s">
        <v>1457</v>
      </c>
      <c r="B1807" s="3" t="str">
        <f t="shared" si="49"/>
        <v>P51</v>
      </c>
      <c r="C1807" s="3" t="s">
        <v>532</v>
      </c>
      <c r="D1807" s="3" t="s">
        <v>538</v>
      </c>
      <c r="E1807" t="str">
        <f t="shared" si="48"/>
        <v>M22P51U01N06</v>
      </c>
      <c r="F1807" s="26">
        <f ca="1">IFERROR(VLOOKUP(G1807,模型表!C:U,19,0),0)</f>
        <v>0</v>
      </c>
      <c r="H1807" s="26" t="str">
        <f ca="1">IFERROR(IF($F1807=0,"",(VLOOKUP(RIGHT(A1807,2)+0,难度表!B:F,3,FALSE)*K1807+N1807)),0)</f>
        <v/>
      </c>
      <c r="I1807" s="26" t="str">
        <f ca="1">IFERROR(IF($F1807=0,"",(VLOOKUP(RIGHT(B1807,2)+0,难度表!B:F,4,FALSE)*L1807+O1807)),0)</f>
        <v/>
      </c>
      <c r="J1807" s="26" t="str">
        <f ca="1">IFERROR(IF($F1807=0,"",(VLOOKUP(RIGHT(B1807,2)+0,难度表!B:F,5,FALSE)*M1807+P1807)),0)</f>
        <v/>
      </c>
      <c r="L1807" s="26" t="s">
        <v>1081</v>
      </c>
      <c r="M1807" s="3"/>
      <c r="N1807" s="26">
        <v>0</v>
      </c>
      <c r="O1807" s="26">
        <v>0</v>
      </c>
      <c r="P1807" s="26">
        <v>0</v>
      </c>
      <c r="Q1807" s="26">
        <v>0</v>
      </c>
      <c r="R1807" s="58" t="s">
        <v>545</v>
      </c>
      <c r="S1807" s="26">
        <v>1</v>
      </c>
      <c r="T1807" s="26">
        <v>0</v>
      </c>
      <c r="U1807" s="26">
        <f ca="1">IFERROR(VLOOKUP(G1807,模型表!$C:$T,18,FALSE),0)</f>
        <v>0</v>
      </c>
      <c r="V1807" s="26">
        <f>IFERROR(VLOOKUP(G1807,模型表!$C:$J,8,FALSE),0)</f>
        <v>0</v>
      </c>
      <c r="W1807" s="26" t="s">
        <v>1081</v>
      </c>
      <c r="X1807" s="26" t="s">
        <v>1097</v>
      </c>
    </row>
    <row r="1808" spans="1:24" x14ac:dyDescent="0.2">
      <c r="A1808" s="3" t="s">
        <v>1457</v>
      </c>
      <c r="B1808" s="3" t="str">
        <f t="shared" si="49"/>
        <v>P51</v>
      </c>
      <c r="C1808" s="3" t="s">
        <v>532</v>
      </c>
      <c r="D1808" s="3" t="s">
        <v>542</v>
      </c>
      <c r="E1808" t="str">
        <f t="shared" si="48"/>
        <v>M22P51U01N07</v>
      </c>
      <c r="F1808" s="26">
        <f ca="1">IFERROR(VLOOKUP(G1808,模型表!C:U,19,0),0)</f>
        <v>0</v>
      </c>
      <c r="H1808" s="26" t="str">
        <f ca="1">IFERROR(IF($F1808=0,"",(VLOOKUP(RIGHT(A1808,2)+0,难度表!B:F,3,FALSE)*K1808+N1808)),0)</f>
        <v/>
      </c>
      <c r="I1808" s="26" t="str">
        <f ca="1">IFERROR(IF($F1808=0,"",(VLOOKUP(RIGHT(B1808,2)+0,难度表!B:F,4,FALSE)*L1808+O1808)),0)</f>
        <v/>
      </c>
      <c r="J1808" s="26" t="str">
        <f ca="1">IFERROR(IF($F1808=0,"",(VLOOKUP(RIGHT(B1808,2)+0,难度表!B:F,5,FALSE)*M1808+P1808)),0)</f>
        <v/>
      </c>
      <c r="L1808" s="26" t="s">
        <v>1081</v>
      </c>
      <c r="M1808" s="3"/>
      <c r="N1808" s="26">
        <v>0</v>
      </c>
      <c r="O1808" s="26">
        <v>0</v>
      </c>
      <c r="P1808" s="26">
        <v>0</v>
      </c>
      <c r="Q1808" s="26">
        <v>0</v>
      </c>
      <c r="R1808" s="58" t="s">
        <v>545</v>
      </c>
      <c r="S1808" s="26">
        <v>1</v>
      </c>
      <c r="T1808" s="26">
        <v>0</v>
      </c>
      <c r="U1808" s="26">
        <f ca="1">IFERROR(VLOOKUP(G1808,模型表!$C:$T,18,FALSE),0)</f>
        <v>0</v>
      </c>
      <c r="V1808" s="26">
        <f>IFERROR(VLOOKUP(G1808,模型表!$C:$J,8,FALSE),0)</f>
        <v>0</v>
      </c>
      <c r="W1808" s="26" t="s">
        <v>1081</v>
      </c>
      <c r="X1808" s="26" t="s">
        <v>1097</v>
      </c>
    </row>
    <row r="1809" spans="1:24" x14ac:dyDescent="0.2">
      <c r="A1809" s="3" t="s">
        <v>1457</v>
      </c>
      <c r="B1809" s="3" t="str">
        <f t="shared" si="49"/>
        <v>P51</v>
      </c>
      <c r="C1809" s="3" t="s">
        <v>532</v>
      </c>
      <c r="D1809" s="3" t="s">
        <v>543</v>
      </c>
      <c r="E1809" t="str">
        <f t="shared" si="48"/>
        <v>M22P51U01N08</v>
      </c>
      <c r="F1809" s="26">
        <f ca="1">IFERROR(VLOOKUP(G1809,模型表!C:U,19,0),0)</f>
        <v>0</v>
      </c>
      <c r="H1809" s="26" t="str">
        <f ca="1">IFERROR(IF($F1809=0,"",(VLOOKUP(RIGHT(A1809,2)+0,难度表!B:F,3,FALSE)*K1809+N1809)),0)</f>
        <v/>
      </c>
      <c r="I1809" s="26" t="str">
        <f ca="1">IFERROR(IF($F1809=0,"",(VLOOKUP(RIGHT(B1809,2)+0,难度表!B:F,4,FALSE)*L1809+O1809)),0)</f>
        <v/>
      </c>
      <c r="J1809" s="26" t="str">
        <f ca="1">IFERROR(IF($F1809=0,"",(VLOOKUP(RIGHT(B1809,2)+0,难度表!B:F,5,FALSE)*M1809+P1809)),0)</f>
        <v/>
      </c>
      <c r="L1809" s="26" t="s">
        <v>1081</v>
      </c>
      <c r="M1809" s="3"/>
      <c r="N1809" s="26">
        <v>0</v>
      </c>
      <c r="O1809" s="26">
        <v>0</v>
      </c>
      <c r="P1809" s="26">
        <v>0</v>
      </c>
      <c r="Q1809" s="26">
        <v>0</v>
      </c>
      <c r="R1809" s="58" t="s">
        <v>545</v>
      </c>
      <c r="S1809" s="26">
        <v>1</v>
      </c>
      <c r="T1809" s="26">
        <v>0</v>
      </c>
      <c r="U1809" s="26">
        <f ca="1">IFERROR(VLOOKUP(G1809,模型表!$C:$T,18,FALSE),0)</f>
        <v>0</v>
      </c>
      <c r="V1809" s="26">
        <f>IFERROR(VLOOKUP(G1809,模型表!$C:$J,8,FALSE),0)</f>
        <v>0</v>
      </c>
      <c r="W1809" s="26" t="s">
        <v>1081</v>
      </c>
      <c r="X1809" s="26" t="s">
        <v>1097</v>
      </c>
    </row>
    <row r="1810" spans="1:24" x14ac:dyDescent="0.2">
      <c r="A1810" s="3" t="s">
        <v>1457</v>
      </c>
      <c r="B1810" s="3" t="str">
        <f t="shared" si="49"/>
        <v>P51</v>
      </c>
      <c r="C1810" s="3" t="s">
        <v>532</v>
      </c>
      <c r="D1810" s="3" t="s">
        <v>544</v>
      </c>
      <c r="E1810" t="str">
        <f t="shared" si="48"/>
        <v>M22P51U01N09</v>
      </c>
      <c r="F1810" s="26">
        <f ca="1">IFERROR(VLOOKUP(G1810,模型表!C:U,19,0),0)</f>
        <v>0</v>
      </c>
      <c r="H1810" s="26" t="str">
        <f ca="1">IFERROR(IF($F1810=0,"",(VLOOKUP(RIGHT(A1810,2)+0,难度表!B:F,3,FALSE)*K1810+N1810)),0)</f>
        <v/>
      </c>
      <c r="I1810" s="26" t="str">
        <f ca="1">IFERROR(IF($F1810=0,"",(VLOOKUP(RIGHT(B1810,2)+0,难度表!B:F,4,FALSE)*L1810+O1810)),0)</f>
        <v/>
      </c>
      <c r="J1810" s="26" t="str">
        <f ca="1">IFERROR(IF($F1810=0,"",(VLOOKUP(RIGHT(B1810,2)+0,难度表!B:F,5,FALSE)*M1810+P1810)),0)</f>
        <v/>
      </c>
      <c r="L1810" s="26" t="s">
        <v>1081</v>
      </c>
      <c r="M1810" s="3"/>
      <c r="N1810" s="26">
        <v>0</v>
      </c>
      <c r="O1810" s="26">
        <v>0</v>
      </c>
      <c r="P1810" s="26">
        <v>0</v>
      </c>
      <c r="Q1810" s="26">
        <v>0</v>
      </c>
      <c r="R1810" s="58" t="s">
        <v>545</v>
      </c>
      <c r="S1810" s="26">
        <v>1</v>
      </c>
      <c r="T1810" s="26">
        <v>0</v>
      </c>
      <c r="U1810" s="26">
        <f ca="1">IFERROR(VLOOKUP(G1810,模型表!$C:$T,18,FALSE),0)</f>
        <v>0</v>
      </c>
      <c r="V1810" s="26">
        <f>IFERROR(VLOOKUP(G1810,模型表!$C:$J,8,FALSE),0)</f>
        <v>0</v>
      </c>
      <c r="W1810" s="26" t="s">
        <v>1081</v>
      </c>
      <c r="X1810" s="26" t="s">
        <v>1097</v>
      </c>
    </row>
    <row r="1811" spans="1:24" x14ac:dyDescent="0.2">
      <c r="A1811" s="3" t="s">
        <v>1457</v>
      </c>
      <c r="B1811" s="3" t="str">
        <f t="shared" si="49"/>
        <v>P51</v>
      </c>
      <c r="C1811" s="3" t="s">
        <v>539</v>
      </c>
      <c r="D1811" s="3" t="s">
        <v>533</v>
      </c>
      <c r="E1811" t="str">
        <f t="shared" si="48"/>
        <v>M22P51U02N01</v>
      </c>
      <c r="F1811" s="26">
        <f ca="1">IFERROR(VLOOKUP(G1811,模型表!C:U,19,0),0)</f>
        <v>0</v>
      </c>
      <c r="H1811" s="26" t="str">
        <f ca="1">IFERROR(IF($F1811=0,"",(VLOOKUP(RIGHT(A1811,2)+0,难度表!B:F,3,FALSE)*K1811+N1811)),0)</f>
        <v/>
      </c>
      <c r="I1811" s="26" t="str">
        <f ca="1">IFERROR(IF($F1811=0,"",(VLOOKUP(RIGHT(B1811,2)+0,难度表!B:F,4,FALSE)*L1811+O1811)),0)</f>
        <v/>
      </c>
      <c r="J1811" s="26" t="str">
        <f ca="1">IFERROR(IF($F1811=0,"",(VLOOKUP(RIGHT(B1811,2)+0,难度表!B:F,5,FALSE)*M1811+P1811)),0)</f>
        <v/>
      </c>
      <c r="L1811" s="26" t="s">
        <v>1081</v>
      </c>
      <c r="M1811" s="3"/>
      <c r="N1811" s="26">
        <v>0</v>
      </c>
      <c r="O1811" s="26">
        <v>0</v>
      </c>
      <c r="P1811" s="26">
        <v>0</v>
      </c>
      <c r="Q1811" s="26">
        <v>0</v>
      </c>
      <c r="R1811" s="58" t="s">
        <v>545</v>
      </c>
      <c r="S1811" s="26">
        <v>1</v>
      </c>
      <c r="T1811" s="26">
        <v>0</v>
      </c>
      <c r="U1811" s="26">
        <f ca="1">IFERROR(VLOOKUP(G1811,模型表!$C:$T,18,FALSE),0)</f>
        <v>0</v>
      </c>
      <c r="V1811" s="26">
        <f>IFERROR(VLOOKUP(G1811,模型表!$C:$J,8,FALSE),0)</f>
        <v>0</v>
      </c>
      <c r="W1811" s="26" t="s">
        <v>1081</v>
      </c>
      <c r="X1811" s="26" t="s">
        <v>1097</v>
      </c>
    </row>
    <row r="1812" spans="1:24" x14ac:dyDescent="0.2">
      <c r="A1812" s="3" t="s">
        <v>1457</v>
      </c>
      <c r="B1812" s="3" t="str">
        <f t="shared" si="49"/>
        <v>P51</v>
      </c>
      <c r="C1812" s="3" t="s">
        <v>539</v>
      </c>
      <c r="D1812" s="3" t="s">
        <v>534</v>
      </c>
      <c r="E1812" t="str">
        <f t="shared" si="48"/>
        <v>M22P51U02N02</v>
      </c>
      <c r="F1812" s="26">
        <f ca="1">IFERROR(VLOOKUP(G1812,模型表!C:U,19,0),0)</f>
        <v>0</v>
      </c>
      <c r="H1812" s="26" t="str">
        <f ca="1">IFERROR(IF($F1812=0,"",(VLOOKUP(RIGHT(A1812,2)+0,难度表!B:F,3,FALSE)*K1812+N1812)),0)</f>
        <v/>
      </c>
      <c r="I1812" s="26" t="str">
        <f ca="1">IFERROR(IF($F1812=0,"",(VLOOKUP(RIGHT(B1812,2)+0,难度表!B:F,4,FALSE)*L1812+O1812)),0)</f>
        <v/>
      </c>
      <c r="J1812" s="26" t="str">
        <f ca="1">IFERROR(IF($F1812=0,"",(VLOOKUP(RIGHT(B1812,2)+0,难度表!B:F,5,FALSE)*M1812+P1812)),0)</f>
        <v/>
      </c>
      <c r="L1812" s="26" t="s">
        <v>1081</v>
      </c>
      <c r="M1812" s="3"/>
      <c r="N1812" s="26">
        <v>0</v>
      </c>
      <c r="O1812" s="26">
        <v>0</v>
      </c>
      <c r="P1812" s="26">
        <v>0</v>
      </c>
      <c r="Q1812" s="26">
        <v>0</v>
      </c>
      <c r="R1812" s="58" t="s">
        <v>545</v>
      </c>
      <c r="S1812" s="26">
        <v>1</v>
      </c>
      <c r="T1812" s="26">
        <v>0</v>
      </c>
      <c r="U1812" s="26">
        <f ca="1">IFERROR(VLOOKUP(G1812,模型表!$C:$T,18,FALSE),0)</f>
        <v>0</v>
      </c>
      <c r="V1812" s="26">
        <f>IFERROR(VLOOKUP(G1812,模型表!$C:$J,8,FALSE),0)</f>
        <v>0</v>
      </c>
      <c r="W1812" s="26" t="s">
        <v>1081</v>
      </c>
      <c r="X1812" s="26" t="s">
        <v>1097</v>
      </c>
    </row>
    <row r="1813" spans="1:24" x14ac:dyDescent="0.2">
      <c r="A1813" s="3" t="s">
        <v>1457</v>
      </c>
      <c r="B1813" s="3" t="str">
        <f t="shared" si="49"/>
        <v>P51</v>
      </c>
      <c r="C1813" s="3" t="s">
        <v>539</v>
      </c>
      <c r="D1813" s="3" t="s">
        <v>535</v>
      </c>
      <c r="E1813" t="str">
        <f t="shared" si="48"/>
        <v>M22P51U02N03</v>
      </c>
      <c r="F1813" s="26">
        <f ca="1">IFERROR(VLOOKUP(G1813,模型表!C:U,19,0),0)</f>
        <v>0</v>
      </c>
      <c r="H1813" s="26" t="str">
        <f ca="1">IFERROR(IF($F1813=0,"",(VLOOKUP(RIGHT(A1813,2)+0,难度表!B:F,3,FALSE)*K1813+N1813)),0)</f>
        <v/>
      </c>
      <c r="I1813" s="26" t="str">
        <f ca="1">IFERROR(IF($F1813=0,"",(VLOOKUP(RIGHT(B1813,2)+0,难度表!B:F,4,FALSE)*L1813+O1813)),0)</f>
        <v/>
      </c>
      <c r="J1813" s="26" t="str">
        <f ca="1">IFERROR(IF($F1813=0,"",(VLOOKUP(RIGHT(B1813,2)+0,难度表!B:F,5,FALSE)*M1813+P1813)),0)</f>
        <v/>
      </c>
      <c r="L1813" s="26" t="s">
        <v>1081</v>
      </c>
      <c r="M1813" s="3"/>
      <c r="N1813" s="26">
        <v>0</v>
      </c>
      <c r="O1813" s="26">
        <v>0</v>
      </c>
      <c r="P1813" s="26">
        <v>0</v>
      </c>
      <c r="Q1813" s="26">
        <v>0</v>
      </c>
      <c r="R1813" s="58" t="s">
        <v>545</v>
      </c>
      <c r="S1813" s="26">
        <v>1</v>
      </c>
      <c r="T1813" s="26">
        <v>0</v>
      </c>
      <c r="U1813" s="26">
        <f ca="1">IFERROR(VLOOKUP(G1813,模型表!$C:$T,18,FALSE),0)</f>
        <v>0</v>
      </c>
      <c r="V1813" s="26">
        <f>IFERROR(VLOOKUP(G1813,模型表!$C:$J,8,FALSE),0)</f>
        <v>0</v>
      </c>
      <c r="W1813" s="26" t="s">
        <v>1081</v>
      </c>
      <c r="X1813" s="26" t="s">
        <v>1097</v>
      </c>
    </row>
    <row r="1814" spans="1:24" x14ac:dyDescent="0.2">
      <c r="A1814" s="3" t="s">
        <v>1457</v>
      </c>
      <c r="B1814" s="3" t="str">
        <f t="shared" si="49"/>
        <v>P51</v>
      </c>
      <c r="C1814" s="3" t="s">
        <v>539</v>
      </c>
      <c r="D1814" s="3" t="s">
        <v>536</v>
      </c>
      <c r="E1814" t="str">
        <f t="shared" si="48"/>
        <v>M22P51U02N04</v>
      </c>
      <c r="F1814" s="26">
        <f ca="1">IFERROR(VLOOKUP(G1814,模型表!C:U,19,0),0)</f>
        <v>0</v>
      </c>
      <c r="H1814" s="26" t="str">
        <f ca="1">IFERROR(IF($F1814=0,"",(VLOOKUP(RIGHT(A1814,2)+0,难度表!B:F,3,FALSE)*K1814+N1814)),0)</f>
        <v/>
      </c>
      <c r="I1814" s="26" t="str">
        <f ca="1">IFERROR(IF($F1814=0,"",(VLOOKUP(RIGHT(B1814,2)+0,难度表!B:F,4,FALSE)*L1814+O1814)),0)</f>
        <v/>
      </c>
      <c r="J1814" s="26" t="str">
        <f ca="1">IFERROR(IF($F1814=0,"",(VLOOKUP(RIGHT(B1814,2)+0,难度表!B:F,5,FALSE)*M1814+P1814)),0)</f>
        <v/>
      </c>
      <c r="L1814" s="26" t="s">
        <v>1081</v>
      </c>
      <c r="M1814" s="3"/>
      <c r="N1814" s="26">
        <v>0</v>
      </c>
      <c r="O1814" s="26">
        <v>0</v>
      </c>
      <c r="P1814" s="26">
        <v>0</v>
      </c>
      <c r="Q1814" s="26">
        <v>0</v>
      </c>
      <c r="R1814" s="58" t="s">
        <v>545</v>
      </c>
      <c r="S1814" s="26">
        <v>1</v>
      </c>
      <c r="T1814" s="26">
        <v>0</v>
      </c>
      <c r="U1814" s="26">
        <f ca="1">IFERROR(VLOOKUP(G1814,模型表!$C:$T,18,FALSE),0)</f>
        <v>0</v>
      </c>
      <c r="V1814" s="26">
        <f>IFERROR(VLOOKUP(G1814,模型表!$C:$J,8,FALSE),0)</f>
        <v>0</v>
      </c>
      <c r="W1814" s="26" t="s">
        <v>1081</v>
      </c>
      <c r="X1814" s="26" t="s">
        <v>1097</v>
      </c>
    </row>
    <row r="1815" spans="1:24" x14ac:dyDescent="0.2">
      <c r="A1815" s="3" t="s">
        <v>1457</v>
      </c>
      <c r="B1815" s="3" t="str">
        <f t="shared" si="49"/>
        <v>P51</v>
      </c>
      <c r="C1815" s="3" t="s">
        <v>539</v>
      </c>
      <c r="D1815" s="3" t="s">
        <v>537</v>
      </c>
      <c r="E1815" t="str">
        <f t="shared" si="48"/>
        <v>M22P51U02N05</v>
      </c>
      <c r="F1815" s="26">
        <f ca="1">IFERROR(VLOOKUP(G1815,模型表!C:U,19,0),0)</f>
        <v>0</v>
      </c>
      <c r="H1815" s="26" t="str">
        <f ca="1">IFERROR(IF($F1815=0,"",(VLOOKUP(RIGHT(A1815,2)+0,难度表!B:F,3,FALSE)*K1815+N1815)),0)</f>
        <v/>
      </c>
      <c r="I1815" s="26" t="str">
        <f ca="1">IFERROR(IF($F1815=0,"",(VLOOKUP(RIGHT(B1815,2)+0,难度表!B:F,4,FALSE)*L1815+O1815)),0)</f>
        <v/>
      </c>
      <c r="J1815" s="26" t="str">
        <f ca="1">IFERROR(IF($F1815=0,"",(VLOOKUP(RIGHT(B1815,2)+0,难度表!B:F,5,FALSE)*M1815+P1815)),0)</f>
        <v/>
      </c>
      <c r="L1815" s="26" t="s">
        <v>1081</v>
      </c>
      <c r="M1815" s="3"/>
      <c r="N1815" s="26">
        <v>0</v>
      </c>
      <c r="O1815" s="26">
        <v>0</v>
      </c>
      <c r="P1815" s="26">
        <v>0</v>
      </c>
      <c r="Q1815" s="26">
        <v>0</v>
      </c>
      <c r="R1815" s="58" t="s">
        <v>545</v>
      </c>
      <c r="S1815" s="26">
        <v>1</v>
      </c>
      <c r="T1815" s="26">
        <v>0</v>
      </c>
      <c r="U1815" s="26">
        <f ca="1">IFERROR(VLOOKUP(G1815,模型表!$C:$T,18,FALSE),0)</f>
        <v>0</v>
      </c>
      <c r="V1815" s="26">
        <f>IFERROR(VLOOKUP(G1815,模型表!$C:$J,8,FALSE),0)</f>
        <v>0</v>
      </c>
      <c r="W1815" s="26" t="s">
        <v>1081</v>
      </c>
      <c r="X1815" s="26" t="s">
        <v>1097</v>
      </c>
    </row>
    <row r="1816" spans="1:24" x14ac:dyDescent="0.2">
      <c r="A1816" s="3" t="s">
        <v>1457</v>
      </c>
      <c r="B1816" s="3" t="str">
        <f t="shared" si="49"/>
        <v>P51</v>
      </c>
      <c r="C1816" s="3" t="s">
        <v>539</v>
      </c>
      <c r="D1816" s="3" t="s">
        <v>538</v>
      </c>
      <c r="E1816" t="str">
        <f t="shared" si="48"/>
        <v>M22P51U02N06</v>
      </c>
      <c r="F1816" s="26">
        <f ca="1">IFERROR(VLOOKUP(G1816,模型表!C:U,19,0),0)</f>
        <v>0</v>
      </c>
      <c r="H1816" s="26" t="str">
        <f ca="1">IFERROR(IF($F1816=0,"",(VLOOKUP(RIGHT(A1816,2)+0,难度表!B:F,3,FALSE)*K1816+N1816)),0)</f>
        <v/>
      </c>
      <c r="I1816" s="26" t="str">
        <f ca="1">IFERROR(IF($F1816=0,"",(VLOOKUP(RIGHT(B1816,2)+0,难度表!B:F,4,FALSE)*L1816+O1816)),0)</f>
        <v/>
      </c>
      <c r="J1816" s="26" t="str">
        <f ca="1">IFERROR(IF($F1816=0,"",(VLOOKUP(RIGHT(B1816,2)+0,难度表!B:F,5,FALSE)*M1816+P1816)),0)</f>
        <v/>
      </c>
      <c r="L1816" s="26" t="s">
        <v>1081</v>
      </c>
      <c r="M1816" s="3"/>
      <c r="N1816" s="26">
        <v>0</v>
      </c>
      <c r="O1816" s="26">
        <v>0</v>
      </c>
      <c r="P1816" s="26">
        <v>0</v>
      </c>
      <c r="Q1816" s="26">
        <v>0</v>
      </c>
      <c r="R1816" s="58" t="s">
        <v>545</v>
      </c>
      <c r="S1816" s="26">
        <v>1</v>
      </c>
      <c r="T1816" s="26">
        <v>0</v>
      </c>
      <c r="U1816" s="26">
        <f ca="1">IFERROR(VLOOKUP(G1816,模型表!$C:$T,18,FALSE),0)</f>
        <v>0</v>
      </c>
      <c r="V1816" s="26">
        <f>IFERROR(VLOOKUP(G1816,模型表!$C:$J,8,FALSE),0)</f>
        <v>0</v>
      </c>
      <c r="W1816" s="26" t="s">
        <v>1081</v>
      </c>
      <c r="X1816" s="26" t="s">
        <v>1097</v>
      </c>
    </row>
    <row r="1817" spans="1:24" x14ac:dyDescent="0.2">
      <c r="A1817" s="3" t="s">
        <v>1457</v>
      </c>
      <c r="B1817" s="3" t="str">
        <f t="shared" si="49"/>
        <v>P51</v>
      </c>
      <c r="C1817" s="3" t="s">
        <v>539</v>
      </c>
      <c r="D1817" s="3" t="s">
        <v>542</v>
      </c>
      <c r="E1817" t="str">
        <f t="shared" si="48"/>
        <v>M22P51U02N07</v>
      </c>
      <c r="F1817" s="26">
        <f ca="1">IFERROR(VLOOKUP(G1817,模型表!C:U,19,0),0)</f>
        <v>0</v>
      </c>
      <c r="H1817" s="26" t="str">
        <f ca="1">IFERROR(IF($F1817=0,"",(VLOOKUP(RIGHT(A1817,2)+0,难度表!B:F,3,FALSE)*K1817+N1817)),0)</f>
        <v/>
      </c>
      <c r="I1817" s="26" t="str">
        <f ca="1">IFERROR(IF($F1817=0,"",(VLOOKUP(RIGHT(B1817,2)+0,难度表!B:F,4,FALSE)*L1817+O1817)),0)</f>
        <v/>
      </c>
      <c r="J1817" s="26" t="str">
        <f ca="1">IFERROR(IF($F1817=0,"",(VLOOKUP(RIGHT(B1817,2)+0,难度表!B:F,5,FALSE)*M1817+P1817)),0)</f>
        <v/>
      </c>
      <c r="L1817" s="26" t="s">
        <v>1081</v>
      </c>
      <c r="M1817" s="3"/>
      <c r="N1817" s="26">
        <v>0</v>
      </c>
      <c r="O1817" s="26">
        <v>0</v>
      </c>
      <c r="P1817" s="26">
        <v>0</v>
      </c>
      <c r="Q1817" s="26">
        <v>0</v>
      </c>
      <c r="R1817" s="58" t="s">
        <v>545</v>
      </c>
      <c r="S1817" s="26">
        <v>1</v>
      </c>
      <c r="T1817" s="26">
        <v>0</v>
      </c>
      <c r="U1817" s="26">
        <f ca="1">IFERROR(VLOOKUP(G1817,模型表!$C:$T,18,FALSE),0)</f>
        <v>0</v>
      </c>
      <c r="V1817" s="26">
        <f>IFERROR(VLOOKUP(G1817,模型表!$C:$J,8,FALSE),0)</f>
        <v>0</v>
      </c>
      <c r="W1817" s="26" t="s">
        <v>1081</v>
      </c>
      <c r="X1817" s="26" t="s">
        <v>1097</v>
      </c>
    </row>
    <row r="1818" spans="1:24" x14ac:dyDescent="0.2">
      <c r="A1818" s="3" t="s">
        <v>1457</v>
      </c>
      <c r="B1818" s="3" t="str">
        <f t="shared" si="49"/>
        <v>P51</v>
      </c>
      <c r="C1818" s="3" t="s">
        <v>539</v>
      </c>
      <c r="D1818" s="3" t="s">
        <v>543</v>
      </c>
      <c r="E1818" t="str">
        <f t="shared" si="48"/>
        <v>M22P51U02N08</v>
      </c>
      <c r="F1818" s="26">
        <f ca="1">IFERROR(VLOOKUP(G1818,模型表!C:U,19,0),0)</f>
        <v>0</v>
      </c>
      <c r="H1818" s="26" t="str">
        <f ca="1">IFERROR(IF($F1818=0,"",(VLOOKUP(RIGHT(A1818,2)+0,难度表!B:F,3,FALSE)*K1818+N1818)),0)</f>
        <v/>
      </c>
      <c r="I1818" s="26" t="str">
        <f ca="1">IFERROR(IF($F1818=0,"",(VLOOKUP(RIGHT(B1818,2)+0,难度表!B:F,4,FALSE)*L1818+O1818)),0)</f>
        <v/>
      </c>
      <c r="J1818" s="26" t="str">
        <f ca="1">IFERROR(IF($F1818=0,"",(VLOOKUP(RIGHT(B1818,2)+0,难度表!B:F,5,FALSE)*M1818+P1818)),0)</f>
        <v/>
      </c>
      <c r="L1818" s="26" t="s">
        <v>1081</v>
      </c>
      <c r="M1818" s="3"/>
      <c r="N1818" s="26">
        <v>0</v>
      </c>
      <c r="O1818" s="26">
        <v>0</v>
      </c>
      <c r="P1818" s="26">
        <v>0</v>
      </c>
      <c r="Q1818" s="26">
        <v>0</v>
      </c>
      <c r="R1818" s="58" t="s">
        <v>545</v>
      </c>
      <c r="S1818" s="26">
        <v>1</v>
      </c>
      <c r="T1818" s="26">
        <v>0</v>
      </c>
      <c r="U1818" s="26">
        <f ca="1">IFERROR(VLOOKUP(G1818,模型表!$C:$T,18,FALSE),0)</f>
        <v>0</v>
      </c>
      <c r="V1818" s="26">
        <f>IFERROR(VLOOKUP(G1818,模型表!$C:$J,8,FALSE),0)</f>
        <v>0</v>
      </c>
      <c r="W1818" s="26" t="s">
        <v>1081</v>
      </c>
      <c r="X1818" s="26" t="s">
        <v>1097</v>
      </c>
    </row>
    <row r="1819" spans="1:24" x14ac:dyDescent="0.2">
      <c r="A1819" s="3" t="s">
        <v>1457</v>
      </c>
      <c r="B1819" s="3" t="str">
        <f t="shared" si="49"/>
        <v>P51</v>
      </c>
      <c r="C1819" s="3" t="s">
        <v>539</v>
      </c>
      <c r="D1819" s="3" t="s">
        <v>544</v>
      </c>
      <c r="E1819" t="str">
        <f t="shared" si="48"/>
        <v>M22P51U02N09</v>
      </c>
      <c r="F1819" s="26">
        <f ca="1">IFERROR(VLOOKUP(G1819,模型表!C:U,19,0),0)</f>
        <v>0</v>
      </c>
      <c r="H1819" s="26" t="str">
        <f ca="1">IFERROR(IF($F1819=0,"",(VLOOKUP(RIGHT(A1819,2)+0,难度表!B:F,3,FALSE)*K1819+N1819)),0)</f>
        <v/>
      </c>
      <c r="I1819" s="26" t="str">
        <f ca="1">IFERROR(IF($F1819=0,"",(VLOOKUP(RIGHT(B1819,2)+0,难度表!B:F,4,FALSE)*L1819+O1819)),0)</f>
        <v/>
      </c>
      <c r="J1819" s="26" t="str">
        <f ca="1">IFERROR(IF($F1819=0,"",(VLOOKUP(RIGHT(B1819,2)+0,难度表!B:F,5,FALSE)*M1819+P1819)),0)</f>
        <v/>
      </c>
      <c r="L1819" s="26" t="s">
        <v>1081</v>
      </c>
      <c r="M1819" s="3"/>
      <c r="N1819" s="26">
        <v>0</v>
      </c>
      <c r="O1819" s="26">
        <v>0</v>
      </c>
      <c r="P1819" s="26">
        <v>0</v>
      </c>
      <c r="Q1819" s="26">
        <v>0</v>
      </c>
      <c r="R1819" s="58" t="s">
        <v>545</v>
      </c>
      <c r="S1819" s="26">
        <v>1</v>
      </c>
      <c r="T1819" s="26">
        <v>0</v>
      </c>
      <c r="U1819" s="26">
        <f ca="1">IFERROR(VLOOKUP(G1819,模型表!$C:$T,18,FALSE),0)</f>
        <v>0</v>
      </c>
      <c r="V1819" s="26">
        <f>IFERROR(VLOOKUP(G1819,模型表!$C:$J,8,FALSE),0)</f>
        <v>0</v>
      </c>
      <c r="W1819" s="26" t="s">
        <v>1081</v>
      </c>
      <c r="X1819" s="26" t="s">
        <v>1097</v>
      </c>
    </row>
    <row r="1820" spans="1:24" x14ac:dyDescent="0.2">
      <c r="A1820" s="3" t="s">
        <v>1457</v>
      </c>
      <c r="B1820" s="3" t="str">
        <f t="shared" si="49"/>
        <v>P51</v>
      </c>
      <c r="C1820" s="3" t="s">
        <v>540</v>
      </c>
      <c r="D1820" s="3" t="s">
        <v>533</v>
      </c>
      <c r="E1820" t="str">
        <f t="shared" si="48"/>
        <v>M22P51U03N01</v>
      </c>
      <c r="F1820" s="26">
        <f ca="1">IFERROR(VLOOKUP(G1820,模型表!C:U,19,0),0)</f>
        <v>0</v>
      </c>
      <c r="H1820" s="26" t="str">
        <f ca="1">IFERROR(IF($F1820=0,"",(VLOOKUP(RIGHT(A1820,2)+0,难度表!B:F,3,FALSE)*K1820+N1820)),0)</f>
        <v/>
      </c>
      <c r="I1820" s="26" t="str">
        <f ca="1">IFERROR(IF($F1820=0,"",(VLOOKUP(RIGHT(B1820,2)+0,难度表!B:F,4,FALSE)*L1820+O1820)),0)</f>
        <v/>
      </c>
      <c r="J1820" s="26" t="str">
        <f ca="1">IFERROR(IF($F1820=0,"",(VLOOKUP(RIGHT(B1820,2)+0,难度表!B:F,5,FALSE)*M1820+P1820)),0)</f>
        <v/>
      </c>
      <c r="L1820" s="26" t="s">
        <v>1081</v>
      </c>
      <c r="M1820" s="3"/>
      <c r="N1820" s="26">
        <v>0</v>
      </c>
      <c r="O1820" s="26">
        <v>0</v>
      </c>
      <c r="P1820" s="26">
        <v>0</v>
      </c>
      <c r="Q1820" s="26">
        <v>0</v>
      </c>
      <c r="R1820" s="58" t="s">
        <v>545</v>
      </c>
      <c r="S1820" s="26">
        <v>1</v>
      </c>
      <c r="T1820" s="26">
        <v>0</v>
      </c>
      <c r="U1820" s="26">
        <f ca="1">IFERROR(VLOOKUP(G1820,模型表!$C:$T,18,FALSE),0)</f>
        <v>0</v>
      </c>
      <c r="V1820" s="26">
        <f>IFERROR(VLOOKUP(G1820,模型表!$C:$J,8,FALSE),0)</f>
        <v>0</v>
      </c>
      <c r="W1820" s="26" t="s">
        <v>1081</v>
      </c>
      <c r="X1820" s="26" t="s">
        <v>1097</v>
      </c>
    </row>
    <row r="1821" spans="1:24" x14ac:dyDescent="0.2">
      <c r="A1821" s="3" t="s">
        <v>1457</v>
      </c>
      <c r="B1821" s="3" t="str">
        <f t="shared" si="49"/>
        <v>P51</v>
      </c>
      <c r="C1821" s="3" t="s">
        <v>540</v>
      </c>
      <c r="D1821" s="3" t="s">
        <v>534</v>
      </c>
      <c r="E1821" t="str">
        <f t="shared" si="48"/>
        <v>M22P51U03N02</v>
      </c>
      <c r="F1821" s="26">
        <f ca="1">IFERROR(VLOOKUP(G1821,模型表!C:U,19,0),0)</f>
        <v>0</v>
      </c>
      <c r="H1821" s="26" t="str">
        <f ca="1">IFERROR(IF($F1821=0,"",(VLOOKUP(RIGHT(A1821,2)+0,难度表!B:F,3,FALSE)*K1821+N1821)),0)</f>
        <v/>
      </c>
      <c r="I1821" s="26" t="str">
        <f ca="1">IFERROR(IF($F1821=0,"",(VLOOKUP(RIGHT(B1821,2)+0,难度表!B:F,4,FALSE)*L1821+O1821)),0)</f>
        <v/>
      </c>
      <c r="J1821" s="26" t="str">
        <f ca="1">IFERROR(IF($F1821=0,"",(VLOOKUP(RIGHT(B1821,2)+0,难度表!B:F,5,FALSE)*M1821+P1821)),0)</f>
        <v/>
      </c>
      <c r="L1821" s="26" t="s">
        <v>1081</v>
      </c>
      <c r="M1821" s="3"/>
      <c r="N1821" s="26">
        <v>0</v>
      </c>
      <c r="O1821" s="26">
        <v>0</v>
      </c>
      <c r="P1821" s="26">
        <v>0</v>
      </c>
      <c r="Q1821" s="26">
        <v>0</v>
      </c>
      <c r="R1821" s="58" t="s">
        <v>545</v>
      </c>
      <c r="S1821" s="26">
        <v>1</v>
      </c>
      <c r="T1821" s="26">
        <v>0</v>
      </c>
      <c r="U1821" s="26">
        <f ca="1">IFERROR(VLOOKUP(G1821,模型表!$C:$T,18,FALSE),0)</f>
        <v>0</v>
      </c>
      <c r="V1821" s="26">
        <f>IFERROR(VLOOKUP(G1821,模型表!$C:$J,8,FALSE),0)</f>
        <v>0</v>
      </c>
      <c r="W1821" s="26" t="s">
        <v>1081</v>
      </c>
      <c r="X1821" s="26" t="s">
        <v>1097</v>
      </c>
    </row>
    <row r="1822" spans="1:24" x14ac:dyDescent="0.2">
      <c r="A1822" s="3" t="s">
        <v>1457</v>
      </c>
      <c r="B1822" s="3" t="str">
        <f t="shared" si="49"/>
        <v>P51</v>
      </c>
      <c r="C1822" s="3" t="s">
        <v>540</v>
      </c>
      <c r="D1822" s="3" t="s">
        <v>535</v>
      </c>
      <c r="E1822" t="str">
        <f t="shared" si="48"/>
        <v>M22P51U03N03</v>
      </c>
      <c r="F1822" s="26">
        <f ca="1">IFERROR(VLOOKUP(G1822,模型表!C:U,19,0),0)</f>
        <v>0</v>
      </c>
      <c r="H1822" s="26" t="str">
        <f ca="1">IFERROR(IF($F1822=0,"",(VLOOKUP(RIGHT(A1822,2)+0,难度表!B:F,3,FALSE)*K1822+N1822)),0)</f>
        <v/>
      </c>
      <c r="I1822" s="26" t="str">
        <f ca="1">IFERROR(IF($F1822=0,"",(VLOOKUP(RIGHT(B1822,2)+0,难度表!B:F,4,FALSE)*L1822+O1822)),0)</f>
        <v/>
      </c>
      <c r="J1822" s="26" t="str">
        <f ca="1">IFERROR(IF($F1822=0,"",(VLOOKUP(RIGHT(B1822,2)+0,难度表!B:F,5,FALSE)*M1822+P1822)),0)</f>
        <v/>
      </c>
      <c r="L1822" s="26" t="s">
        <v>1081</v>
      </c>
      <c r="M1822" s="3"/>
      <c r="N1822" s="26">
        <v>0</v>
      </c>
      <c r="O1822" s="26">
        <v>0</v>
      </c>
      <c r="P1822" s="26">
        <v>0</v>
      </c>
      <c r="Q1822" s="26">
        <v>0</v>
      </c>
      <c r="R1822" s="58" t="s">
        <v>545</v>
      </c>
      <c r="S1822" s="26">
        <v>1</v>
      </c>
      <c r="T1822" s="26">
        <v>0</v>
      </c>
      <c r="U1822" s="26">
        <f ca="1">IFERROR(VLOOKUP(G1822,模型表!$C:$T,18,FALSE),0)</f>
        <v>0</v>
      </c>
      <c r="V1822" s="26">
        <f>IFERROR(VLOOKUP(G1822,模型表!$C:$J,8,FALSE),0)</f>
        <v>0</v>
      </c>
      <c r="W1822" s="26" t="s">
        <v>1081</v>
      </c>
      <c r="X1822" s="26" t="s">
        <v>1097</v>
      </c>
    </row>
    <row r="1823" spans="1:24" x14ac:dyDescent="0.2">
      <c r="A1823" s="3" t="s">
        <v>1457</v>
      </c>
      <c r="B1823" s="3" t="str">
        <f t="shared" si="49"/>
        <v>P51</v>
      </c>
      <c r="C1823" s="3" t="s">
        <v>540</v>
      </c>
      <c r="D1823" s="3" t="s">
        <v>536</v>
      </c>
      <c r="E1823" t="str">
        <f t="shared" si="48"/>
        <v>M22P51U03N04</v>
      </c>
      <c r="F1823" s="26">
        <f ca="1">IFERROR(VLOOKUP(G1823,模型表!C:U,19,0),0)</f>
        <v>0</v>
      </c>
      <c r="H1823" s="26" t="str">
        <f ca="1">IFERROR(IF($F1823=0,"",(VLOOKUP(RIGHT(A1823,2)+0,难度表!B:F,3,FALSE)*K1823+N1823)),0)</f>
        <v/>
      </c>
      <c r="I1823" s="26" t="str">
        <f ca="1">IFERROR(IF($F1823=0,"",(VLOOKUP(RIGHT(B1823,2)+0,难度表!B:F,4,FALSE)*L1823+O1823)),0)</f>
        <v/>
      </c>
      <c r="J1823" s="26" t="str">
        <f ca="1">IFERROR(IF($F1823=0,"",(VLOOKUP(RIGHT(B1823,2)+0,难度表!B:F,5,FALSE)*M1823+P1823)),0)</f>
        <v/>
      </c>
      <c r="L1823" s="26" t="s">
        <v>1081</v>
      </c>
      <c r="M1823" s="3"/>
      <c r="N1823" s="26">
        <v>0</v>
      </c>
      <c r="O1823" s="26">
        <v>0</v>
      </c>
      <c r="P1823" s="26">
        <v>0</v>
      </c>
      <c r="Q1823" s="26">
        <v>0</v>
      </c>
      <c r="R1823" s="58" t="s">
        <v>545</v>
      </c>
      <c r="S1823" s="26">
        <v>1</v>
      </c>
      <c r="T1823" s="26">
        <v>0</v>
      </c>
      <c r="U1823" s="26">
        <f ca="1">IFERROR(VLOOKUP(G1823,模型表!$C:$T,18,FALSE),0)</f>
        <v>0</v>
      </c>
      <c r="V1823" s="26">
        <f>IFERROR(VLOOKUP(G1823,模型表!$C:$J,8,FALSE),0)</f>
        <v>0</v>
      </c>
      <c r="W1823" s="26" t="s">
        <v>1081</v>
      </c>
      <c r="X1823" s="26" t="s">
        <v>1097</v>
      </c>
    </row>
    <row r="1824" spans="1:24" x14ac:dyDescent="0.2">
      <c r="A1824" s="3" t="s">
        <v>1457</v>
      </c>
      <c r="B1824" s="3" t="str">
        <f t="shared" si="49"/>
        <v>P51</v>
      </c>
      <c r="C1824" s="3" t="s">
        <v>540</v>
      </c>
      <c r="D1824" s="3" t="s">
        <v>537</v>
      </c>
      <c r="E1824" t="str">
        <f t="shared" si="48"/>
        <v>M22P51U03N05</v>
      </c>
      <c r="F1824" s="26">
        <f ca="1">IFERROR(VLOOKUP(G1824,模型表!C:U,19,0),0)</f>
        <v>0</v>
      </c>
      <c r="H1824" s="26" t="str">
        <f ca="1">IFERROR(IF($F1824=0,"",(VLOOKUP(RIGHT(A1824,2)+0,难度表!B:F,3,FALSE)*K1824+N1824)),0)</f>
        <v/>
      </c>
      <c r="I1824" s="26" t="str">
        <f ca="1">IFERROR(IF($F1824=0,"",(VLOOKUP(RIGHT(B1824,2)+0,难度表!B:F,4,FALSE)*L1824+O1824)),0)</f>
        <v/>
      </c>
      <c r="J1824" s="26" t="str">
        <f ca="1">IFERROR(IF($F1824=0,"",(VLOOKUP(RIGHT(B1824,2)+0,难度表!B:F,5,FALSE)*M1824+P1824)),0)</f>
        <v/>
      </c>
      <c r="L1824" s="26" t="s">
        <v>1081</v>
      </c>
      <c r="M1824" s="3"/>
      <c r="N1824" s="26">
        <v>0</v>
      </c>
      <c r="O1824" s="26">
        <v>0</v>
      </c>
      <c r="P1824" s="26">
        <v>0</v>
      </c>
      <c r="Q1824" s="26">
        <v>0</v>
      </c>
      <c r="R1824" s="58" t="s">
        <v>545</v>
      </c>
      <c r="S1824" s="26">
        <v>1</v>
      </c>
      <c r="T1824" s="26">
        <v>0</v>
      </c>
      <c r="U1824" s="26">
        <f ca="1">IFERROR(VLOOKUP(G1824,模型表!$C:$T,18,FALSE),0)</f>
        <v>0</v>
      </c>
      <c r="V1824" s="26">
        <f>IFERROR(VLOOKUP(G1824,模型表!$C:$J,8,FALSE),0)</f>
        <v>0</v>
      </c>
      <c r="W1824" s="26" t="s">
        <v>1081</v>
      </c>
      <c r="X1824" s="26" t="s">
        <v>1097</v>
      </c>
    </row>
    <row r="1825" spans="1:24" x14ac:dyDescent="0.2">
      <c r="A1825" s="3" t="s">
        <v>1457</v>
      </c>
      <c r="B1825" s="3" t="str">
        <f t="shared" si="49"/>
        <v>P51</v>
      </c>
      <c r="C1825" s="3" t="s">
        <v>540</v>
      </c>
      <c r="D1825" s="3" t="s">
        <v>538</v>
      </c>
      <c r="E1825" t="str">
        <f t="shared" si="48"/>
        <v>M22P51U03N06</v>
      </c>
      <c r="F1825" s="26">
        <f ca="1">IFERROR(VLOOKUP(G1825,模型表!C:U,19,0),0)</f>
        <v>0</v>
      </c>
      <c r="H1825" s="26" t="str">
        <f ca="1">IFERROR(IF($F1825=0,"",(VLOOKUP(RIGHT(A1825,2)+0,难度表!B:F,3,FALSE)*K1825+N1825)),0)</f>
        <v/>
      </c>
      <c r="I1825" s="26" t="str">
        <f ca="1">IFERROR(IF($F1825=0,"",(VLOOKUP(RIGHT(B1825,2)+0,难度表!B:F,4,FALSE)*L1825+O1825)),0)</f>
        <v/>
      </c>
      <c r="J1825" s="26" t="str">
        <f ca="1">IFERROR(IF($F1825=0,"",(VLOOKUP(RIGHT(B1825,2)+0,难度表!B:F,5,FALSE)*M1825+P1825)),0)</f>
        <v/>
      </c>
      <c r="L1825" s="26" t="s">
        <v>1081</v>
      </c>
      <c r="M1825" s="3"/>
      <c r="N1825" s="26">
        <v>0</v>
      </c>
      <c r="O1825" s="26">
        <v>0</v>
      </c>
      <c r="P1825" s="26">
        <v>0</v>
      </c>
      <c r="Q1825" s="26">
        <v>0</v>
      </c>
      <c r="R1825" s="58" t="s">
        <v>545</v>
      </c>
      <c r="S1825" s="26">
        <v>1</v>
      </c>
      <c r="T1825" s="26">
        <v>0</v>
      </c>
      <c r="U1825" s="26">
        <f ca="1">IFERROR(VLOOKUP(G1825,模型表!$C:$T,18,FALSE),0)</f>
        <v>0</v>
      </c>
      <c r="V1825" s="26">
        <f>IFERROR(VLOOKUP(G1825,模型表!$C:$J,8,FALSE),0)</f>
        <v>0</v>
      </c>
      <c r="W1825" s="26" t="s">
        <v>1081</v>
      </c>
      <c r="X1825" s="26" t="s">
        <v>1097</v>
      </c>
    </row>
    <row r="1826" spans="1:24" x14ac:dyDescent="0.2">
      <c r="A1826" s="3" t="s">
        <v>1457</v>
      </c>
      <c r="B1826" s="3" t="str">
        <f t="shared" si="49"/>
        <v>P51</v>
      </c>
      <c r="C1826" s="3" t="s">
        <v>540</v>
      </c>
      <c r="D1826" s="3" t="s">
        <v>542</v>
      </c>
      <c r="E1826" t="str">
        <f t="shared" si="48"/>
        <v>M22P51U03N07</v>
      </c>
      <c r="F1826" s="26">
        <f ca="1">IFERROR(VLOOKUP(G1826,模型表!C:U,19,0),0)</f>
        <v>0</v>
      </c>
      <c r="H1826" s="26" t="str">
        <f ca="1">IFERROR(IF($F1826=0,"",(VLOOKUP(RIGHT(A1826,2)+0,难度表!B:F,3,FALSE)*K1826+N1826)),0)</f>
        <v/>
      </c>
      <c r="I1826" s="26" t="str">
        <f ca="1">IFERROR(IF($F1826=0,"",(VLOOKUP(RIGHT(B1826,2)+0,难度表!B:F,4,FALSE)*L1826+O1826)),0)</f>
        <v/>
      </c>
      <c r="J1826" s="26" t="str">
        <f ca="1">IFERROR(IF($F1826=0,"",(VLOOKUP(RIGHT(B1826,2)+0,难度表!B:F,5,FALSE)*M1826+P1826)),0)</f>
        <v/>
      </c>
      <c r="L1826" s="26" t="s">
        <v>1081</v>
      </c>
      <c r="M1826" s="3"/>
      <c r="N1826" s="26">
        <v>0</v>
      </c>
      <c r="O1826" s="26">
        <v>0</v>
      </c>
      <c r="P1826" s="26">
        <v>0</v>
      </c>
      <c r="Q1826" s="26">
        <v>0</v>
      </c>
      <c r="R1826" s="58" t="s">
        <v>545</v>
      </c>
      <c r="S1826" s="26">
        <v>1</v>
      </c>
      <c r="T1826" s="26">
        <v>0</v>
      </c>
      <c r="U1826" s="26">
        <f ca="1">IFERROR(VLOOKUP(G1826,模型表!$C:$T,18,FALSE),0)</f>
        <v>0</v>
      </c>
      <c r="V1826" s="26">
        <f>IFERROR(VLOOKUP(G1826,模型表!$C:$J,8,FALSE),0)</f>
        <v>0</v>
      </c>
      <c r="W1826" s="26" t="s">
        <v>1081</v>
      </c>
      <c r="X1826" s="26" t="s">
        <v>1097</v>
      </c>
    </row>
    <row r="1827" spans="1:24" x14ac:dyDescent="0.2">
      <c r="A1827" s="3" t="s">
        <v>1457</v>
      </c>
      <c r="B1827" s="3" t="str">
        <f t="shared" si="49"/>
        <v>P51</v>
      </c>
      <c r="C1827" s="3" t="s">
        <v>540</v>
      </c>
      <c r="D1827" s="3" t="s">
        <v>543</v>
      </c>
      <c r="E1827" t="str">
        <f t="shared" si="48"/>
        <v>M22P51U03N08</v>
      </c>
      <c r="F1827" s="26">
        <f ca="1">IFERROR(VLOOKUP(G1827,模型表!C:U,19,0),0)</f>
        <v>0</v>
      </c>
      <c r="H1827" s="26" t="str">
        <f ca="1">IFERROR(IF($F1827=0,"",(VLOOKUP(RIGHT(A1827,2)+0,难度表!B:F,3,FALSE)*K1827+N1827)),0)</f>
        <v/>
      </c>
      <c r="I1827" s="26" t="str">
        <f ca="1">IFERROR(IF($F1827=0,"",(VLOOKUP(RIGHT(B1827,2)+0,难度表!B:F,4,FALSE)*L1827+O1827)),0)</f>
        <v/>
      </c>
      <c r="J1827" s="26" t="str">
        <f ca="1">IFERROR(IF($F1827=0,"",(VLOOKUP(RIGHT(B1827,2)+0,难度表!B:F,5,FALSE)*M1827+P1827)),0)</f>
        <v/>
      </c>
      <c r="L1827" s="26" t="s">
        <v>1081</v>
      </c>
      <c r="M1827" s="3"/>
      <c r="N1827" s="26">
        <v>0</v>
      </c>
      <c r="O1827" s="26">
        <v>0</v>
      </c>
      <c r="P1827" s="26">
        <v>0</v>
      </c>
      <c r="Q1827" s="26">
        <v>0</v>
      </c>
      <c r="R1827" s="58" t="s">
        <v>545</v>
      </c>
      <c r="S1827" s="26">
        <v>1</v>
      </c>
      <c r="T1827" s="26">
        <v>0</v>
      </c>
      <c r="U1827" s="26">
        <f ca="1">IFERROR(VLOOKUP(G1827,模型表!$C:$T,18,FALSE),0)</f>
        <v>0</v>
      </c>
      <c r="V1827" s="26">
        <f>IFERROR(VLOOKUP(G1827,模型表!$C:$J,8,FALSE),0)</f>
        <v>0</v>
      </c>
      <c r="W1827" s="26" t="s">
        <v>1081</v>
      </c>
      <c r="X1827" s="26" t="s">
        <v>1097</v>
      </c>
    </row>
    <row r="1828" spans="1:24" x14ac:dyDescent="0.2">
      <c r="A1828" s="3" t="s">
        <v>1457</v>
      </c>
      <c r="B1828" s="3" t="str">
        <f t="shared" si="49"/>
        <v>P51</v>
      </c>
      <c r="C1828" s="3" t="s">
        <v>540</v>
      </c>
      <c r="D1828" s="3" t="s">
        <v>544</v>
      </c>
      <c r="E1828" t="str">
        <f t="shared" si="48"/>
        <v>M22P51U03N09</v>
      </c>
      <c r="F1828" s="26">
        <f ca="1">IFERROR(VLOOKUP(G1828,模型表!C:U,19,0),0)</f>
        <v>0</v>
      </c>
      <c r="H1828" s="26" t="str">
        <f ca="1">IFERROR(IF($F1828=0,"",(VLOOKUP(RIGHT(A1828,2)+0,难度表!B:F,3,FALSE)*K1828+N1828)),0)</f>
        <v/>
      </c>
      <c r="I1828" s="26" t="str">
        <f ca="1">IFERROR(IF($F1828=0,"",(VLOOKUP(RIGHT(B1828,2)+0,难度表!B:F,4,FALSE)*L1828+O1828)),0)</f>
        <v/>
      </c>
      <c r="J1828" s="26" t="str">
        <f ca="1">IFERROR(IF($F1828=0,"",(VLOOKUP(RIGHT(B1828,2)+0,难度表!B:F,5,FALSE)*M1828+P1828)),0)</f>
        <v/>
      </c>
      <c r="L1828" s="26" t="s">
        <v>1081</v>
      </c>
      <c r="M1828" s="3"/>
      <c r="N1828" s="26">
        <v>0</v>
      </c>
      <c r="O1828" s="26">
        <v>0</v>
      </c>
      <c r="P1828" s="26">
        <v>0</v>
      </c>
      <c r="Q1828" s="26">
        <v>0</v>
      </c>
      <c r="R1828" s="58" t="s">
        <v>545</v>
      </c>
      <c r="S1828" s="26">
        <v>1</v>
      </c>
      <c r="T1828" s="26">
        <v>0</v>
      </c>
      <c r="U1828" s="26">
        <f ca="1">IFERROR(VLOOKUP(G1828,模型表!$C:$T,18,FALSE),0)</f>
        <v>0</v>
      </c>
      <c r="V1828" s="26">
        <f>IFERROR(VLOOKUP(G1828,模型表!$C:$J,8,FALSE),0)</f>
        <v>0</v>
      </c>
      <c r="W1828" s="26" t="s">
        <v>1081</v>
      </c>
      <c r="X1828" s="26" t="s">
        <v>1097</v>
      </c>
    </row>
    <row r="1829" spans="1:24" x14ac:dyDescent="0.2">
      <c r="A1829" s="3" t="s">
        <v>1457</v>
      </c>
      <c r="B1829" s="3" t="str">
        <f t="shared" si="49"/>
        <v>P51</v>
      </c>
      <c r="C1829" s="3" t="s">
        <v>541</v>
      </c>
      <c r="D1829" s="3" t="s">
        <v>533</v>
      </c>
      <c r="E1829" t="str">
        <f t="shared" si="48"/>
        <v>M22P51U04N01</v>
      </c>
      <c r="F1829" s="26">
        <f ca="1">IFERROR(VLOOKUP(G1829,模型表!C:U,19,0),0)</f>
        <v>0</v>
      </c>
      <c r="H1829" s="26" t="str">
        <f ca="1">IFERROR(IF($F1829=0,"",(VLOOKUP(RIGHT(A1829,2)+0,难度表!B:F,3,FALSE)*K1829+N1829)),0)</f>
        <v/>
      </c>
      <c r="I1829" s="26" t="str">
        <f ca="1">IFERROR(IF($F1829=0,"",(VLOOKUP(RIGHT(B1829,2)+0,难度表!B:F,4,FALSE)*L1829+O1829)),0)</f>
        <v/>
      </c>
      <c r="J1829" s="26" t="str">
        <f ca="1">IFERROR(IF($F1829=0,"",(VLOOKUP(RIGHT(B1829,2)+0,难度表!B:F,5,FALSE)*M1829+P1829)),0)</f>
        <v/>
      </c>
      <c r="L1829" s="26" t="s">
        <v>1081</v>
      </c>
      <c r="M1829" s="3"/>
      <c r="N1829" s="26">
        <v>0</v>
      </c>
      <c r="O1829" s="26">
        <v>0</v>
      </c>
      <c r="P1829" s="26">
        <v>0</v>
      </c>
      <c r="Q1829" s="26">
        <v>0</v>
      </c>
      <c r="R1829" s="58" t="s">
        <v>545</v>
      </c>
      <c r="S1829" s="26">
        <v>1</v>
      </c>
      <c r="T1829" s="26">
        <v>0</v>
      </c>
      <c r="U1829" s="26">
        <f ca="1">IFERROR(VLOOKUP(G1829,模型表!$C:$T,18,FALSE),0)</f>
        <v>0</v>
      </c>
      <c r="V1829" s="26">
        <f>IFERROR(VLOOKUP(G1829,模型表!$C:$J,8,FALSE),0)</f>
        <v>0</v>
      </c>
      <c r="W1829" s="26" t="s">
        <v>1081</v>
      </c>
      <c r="X1829" s="26" t="s">
        <v>1097</v>
      </c>
    </row>
    <row r="1830" spans="1:24" x14ac:dyDescent="0.2">
      <c r="A1830" s="3" t="s">
        <v>1457</v>
      </c>
      <c r="B1830" s="3" t="str">
        <f t="shared" si="49"/>
        <v>P51</v>
      </c>
      <c r="C1830" s="3" t="s">
        <v>541</v>
      </c>
      <c r="D1830" s="3" t="s">
        <v>534</v>
      </c>
      <c r="E1830" t="str">
        <f t="shared" si="48"/>
        <v>M22P51U04N02</v>
      </c>
      <c r="F1830" s="26">
        <f ca="1">IFERROR(VLOOKUP(G1830,模型表!C:U,19,0),0)</f>
        <v>0</v>
      </c>
      <c r="H1830" s="26" t="str">
        <f ca="1">IFERROR(IF($F1830=0,"",(VLOOKUP(RIGHT(A1830,2)+0,难度表!B:F,3,FALSE)*K1830+N1830)),0)</f>
        <v/>
      </c>
      <c r="I1830" s="26" t="str">
        <f ca="1">IFERROR(IF($F1830=0,"",(VLOOKUP(RIGHT(B1830,2)+0,难度表!B:F,4,FALSE)*L1830+O1830)),0)</f>
        <v/>
      </c>
      <c r="J1830" s="26" t="str">
        <f ca="1">IFERROR(IF($F1830=0,"",(VLOOKUP(RIGHT(B1830,2)+0,难度表!B:F,5,FALSE)*M1830+P1830)),0)</f>
        <v/>
      </c>
      <c r="L1830" s="26" t="s">
        <v>1081</v>
      </c>
      <c r="M1830" s="3"/>
      <c r="N1830" s="26">
        <v>0</v>
      </c>
      <c r="O1830" s="26">
        <v>0</v>
      </c>
      <c r="P1830" s="26">
        <v>0</v>
      </c>
      <c r="Q1830" s="26">
        <v>0</v>
      </c>
      <c r="R1830" s="58" t="s">
        <v>545</v>
      </c>
      <c r="S1830" s="26">
        <v>1</v>
      </c>
      <c r="T1830" s="26">
        <v>0</v>
      </c>
      <c r="U1830" s="26">
        <f ca="1">IFERROR(VLOOKUP(G1830,模型表!$C:$T,18,FALSE),0)</f>
        <v>0</v>
      </c>
      <c r="V1830" s="26">
        <f>IFERROR(VLOOKUP(G1830,模型表!$C:$J,8,FALSE),0)</f>
        <v>0</v>
      </c>
      <c r="W1830" s="26" t="s">
        <v>1081</v>
      </c>
      <c r="X1830" s="26" t="s">
        <v>1097</v>
      </c>
    </row>
    <row r="1831" spans="1:24" x14ac:dyDescent="0.2">
      <c r="A1831" s="3" t="s">
        <v>1457</v>
      </c>
      <c r="B1831" s="3" t="str">
        <f t="shared" si="49"/>
        <v>P51</v>
      </c>
      <c r="C1831" s="3" t="s">
        <v>541</v>
      </c>
      <c r="D1831" s="3" t="s">
        <v>535</v>
      </c>
      <c r="E1831" t="str">
        <f t="shared" si="48"/>
        <v>M22P51U04N03</v>
      </c>
      <c r="F1831" s="26">
        <f ca="1">IFERROR(VLOOKUP(G1831,模型表!C:U,19,0),0)</f>
        <v>0</v>
      </c>
      <c r="H1831" s="26" t="str">
        <f ca="1">IFERROR(IF($F1831=0,"",(VLOOKUP(RIGHT(A1831,2)+0,难度表!B:F,3,FALSE)*K1831+N1831)),0)</f>
        <v/>
      </c>
      <c r="I1831" s="26" t="str">
        <f ca="1">IFERROR(IF($F1831=0,"",(VLOOKUP(RIGHT(B1831,2)+0,难度表!B:F,4,FALSE)*L1831+O1831)),0)</f>
        <v/>
      </c>
      <c r="J1831" s="26" t="str">
        <f ca="1">IFERROR(IF($F1831=0,"",(VLOOKUP(RIGHT(B1831,2)+0,难度表!B:F,5,FALSE)*M1831+P1831)),0)</f>
        <v/>
      </c>
      <c r="L1831" s="26" t="s">
        <v>1081</v>
      </c>
      <c r="M1831" s="3"/>
      <c r="N1831" s="26">
        <v>0</v>
      </c>
      <c r="O1831" s="26">
        <v>0</v>
      </c>
      <c r="P1831" s="26">
        <v>0</v>
      </c>
      <c r="Q1831" s="26">
        <v>0</v>
      </c>
      <c r="R1831" s="58" t="s">
        <v>545</v>
      </c>
      <c r="S1831" s="26">
        <v>1</v>
      </c>
      <c r="T1831" s="26">
        <v>0</v>
      </c>
      <c r="U1831" s="26">
        <f ca="1">IFERROR(VLOOKUP(G1831,模型表!$C:$T,18,FALSE),0)</f>
        <v>0</v>
      </c>
      <c r="V1831" s="26">
        <f>IFERROR(VLOOKUP(G1831,模型表!$C:$J,8,FALSE),0)</f>
        <v>0</v>
      </c>
      <c r="W1831" s="26" t="s">
        <v>1081</v>
      </c>
      <c r="X1831" s="26" t="s">
        <v>1097</v>
      </c>
    </row>
    <row r="1832" spans="1:24" x14ac:dyDescent="0.2">
      <c r="A1832" s="3" t="s">
        <v>1457</v>
      </c>
      <c r="B1832" s="3" t="str">
        <f t="shared" si="49"/>
        <v>P51</v>
      </c>
      <c r="C1832" s="3" t="s">
        <v>1454</v>
      </c>
      <c r="D1832" s="3" t="s">
        <v>536</v>
      </c>
      <c r="E1832" t="str">
        <f t="shared" si="48"/>
        <v>M22P51U04N04</v>
      </c>
      <c r="F1832" s="26">
        <f ca="1">IFERROR(VLOOKUP(G1832,模型表!C:U,19,0),0)</f>
        <v>0</v>
      </c>
      <c r="H1832" s="26" t="str">
        <f ca="1">IFERROR(IF($F1832=0,"",(VLOOKUP(RIGHT(A1832,2)+0,难度表!B:F,3,FALSE)*K1832+N1832)),0)</f>
        <v/>
      </c>
      <c r="I1832" s="26" t="str">
        <f ca="1">IFERROR(IF($F1832=0,"",(VLOOKUP(RIGHT(B1832,2)+0,难度表!B:F,4,FALSE)*L1832+O1832)),0)</f>
        <v/>
      </c>
      <c r="J1832" s="26" t="str">
        <f ca="1">IFERROR(IF($F1832=0,"",(VLOOKUP(RIGHT(B1832,2)+0,难度表!B:F,5,FALSE)*M1832+P1832)),0)</f>
        <v/>
      </c>
      <c r="L1832" s="26" t="s">
        <v>1081</v>
      </c>
      <c r="M1832" s="3"/>
      <c r="N1832" s="26">
        <v>0</v>
      </c>
      <c r="O1832" s="26">
        <v>0</v>
      </c>
      <c r="P1832" s="26">
        <v>0</v>
      </c>
      <c r="Q1832" s="26">
        <v>0</v>
      </c>
      <c r="R1832" s="58" t="s">
        <v>545</v>
      </c>
      <c r="S1832" s="26">
        <v>1</v>
      </c>
      <c r="T1832" s="26">
        <v>0</v>
      </c>
      <c r="U1832" s="26">
        <f ca="1">IFERROR(VLOOKUP(G1832,模型表!$C:$T,18,FALSE),0)</f>
        <v>0</v>
      </c>
      <c r="V1832" s="26">
        <f>IFERROR(VLOOKUP(G1832,模型表!$C:$J,8,FALSE),0)</f>
        <v>0</v>
      </c>
      <c r="W1832" s="26" t="s">
        <v>1081</v>
      </c>
      <c r="X1832" s="26" t="s">
        <v>1097</v>
      </c>
    </row>
    <row r="1833" spans="1:24" x14ac:dyDescent="0.2">
      <c r="A1833" s="3" t="s">
        <v>1457</v>
      </c>
      <c r="B1833" s="3" t="str">
        <f t="shared" si="49"/>
        <v>P51</v>
      </c>
      <c r="C1833" s="3" t="s">
        <v>1454</v>
      </c>
      <c r="D1833" s="3" t="s">
        <v>537</v>
      </c>
      <c r="E1833" t="str">
        <f t="shared" si="48"/>
        <v>M22P51U04N05</v>
      </c>
      <c r="F1833" s="26">
        <f ca="1">IFERROR(VLOOKUP(G1833,模型表!C:U,19,0),0)</f>
        <v>0</v>
      </c>
      <c r="H1833" s="26" t="str">
        <f ca="1">IFERROR(IF($F1833=0,"",(VLOOKUP(RIGHT(A1833,2)+0,难度表!B:F,3,FALSE)*K1833+N1833)),0)</f>
        <v/>
      </c>
      <c r="I1833" s="26" t="str">
        <f ca="1">IFERROR(IF($F1833=0,"",(VLOOKUP(RIGHT(B1833,2)+0,难度表!B:F,4,FALSE)*L1833+O1833)),0)</f>
        <v/>
      </c>
      <c r="J1833" s="26" t="str">
        <f ca="1">IFERROR(IF($F1833=0,"",(VLOOKUP(RIGHT(B1833,2)+0,难度表!B:F,5,FALSE)*M1833+P1833)),0)</f>
        <v/>
      </c>
      <c r="L1833" s="26" t="s">
        <v>1081</v>
      </c>
      <c r="M1833" s="3"/>
      <c r="N1833" s="26">
        <v>0</v>
      </c>
      <c r="O1833" s="26">
        <v>0</v>
      </c>
      <c r="P1833" s="26">
        <v>0</v>
      </c>
      <c r="Q1833" s="26">
        <v>0</v>
      </c>
      <c r="R1833" s="58" t="s">
        <v>545</v>
      </c>
      <c r="S1833" s="26">
        <v>1</v>
      </c>
      <c r="T1833" s="26">
        <v>0</v>
      </c>
      <c r="U1833" s="26">
        <f ca="1">IFERROR(VLOOKUP(G1833,模型表!$C:$T,18,FALSE),0)</f>
        <v>0</v>
      </c>
      <c r="V1833" s="26">
        <f>IFERROR(VLOOKUP(G1833,模型表!$C:$J,8,FALSE),0)</f>
        <v>0</v>
      </c>
      <c r="W1833" s="26" t="s">
        <v>1081</v>
      </c>
      <c r="X1833" s="26" t="s">
        <v>1097</v>
      </c>
    </row>
    <row r="1834" spans="1:24" x14ac:dyDescent="0.2">
      <c r="A1834" s="3" t="s">
        <v>1457</v>
      </c>
      <c r="B1834" s="3" t="str">
        <f t="shared" si="49"/>
        <v>P51</v>
      </c>
      <c r="C1834" s="3" t="s">
        <v>1454</v>
      </c>
      <c r="D1834" s="3" t="s">
        <v>538</v>
      </c>
      <c r="E1834" t="str">
        <f t="shared" si="48"/>
        <v>M22P51U04N06</v>
      </c>
      <c r="F1834" s="26">
        <f ca="1">IFERROR(VLOOKUP(G1834,模型表!C:U,19,0),0)</f>
        <v>0</v>
      </c>
      <c r="H1834" s="26" t="str">
        <f ca="1">IFERROR(IF($F1834=0,"",(VLOOKUP(RIGHT(A1834,2)+0,难度表!B:F,3,FALSE)*K1834+N1834)),0)</f>
        <v/>
      </c>
      <c r="I1834" s="26" t="str">
        <f ca="1">IFERROR(IF($F1834=0,"",(VLOOKUP(RIGHT(B1834,2)+0,难度表!B:F,4,FALSE)*L1834+O1834)),0)</f>
        <v/>
      </c>
      <c r="J1834" s="26" t="str">
        <f ca="1">IFERROR(IF($F1834=0,"",(VLOOKUP(RIGHT(B1834,2)+0,难度表!B:F,5,FALSE)*M1834+P1834)),0)</f>
        <v/>
      </c>
      <c r="L1834" s="26" t="s">
        <v>1081</v>
      </c>
      <c r="M1834" s="3"/>
      <c r="N1834" s="26">
        <v>0</v>
      </c>
      <c r="O1834" s="26">
        <v>0</v>
      </c>
      <c r="P1834" s="26">
        <v>0</v>
      </c>
      <c r="Q1834" s="26">
        <v>0</v>
      </c>
      <c r="R1834" s="58" t="s">
        <v>545</v>
      </c>
      <c r="S1834" s="26">
        <v>1</v>
      </c>
      <c r="T1834" s="26">
        <v>0</v>
      </c>
      <c r="U1834" s="26">
        <f ca="1">IFERROR(VLOOKUP(G1834,模型表!$C:$T,18,FALSE),0)</f>
        <v>0</v>
      </c>
      <c r="V1834" s="26">
        <f>IFERROR(VLOOKUP(G1834,模型表!$C:$J,8,FALSE),0)</f>
        <v>0</v>
      </c>
      <c r="W1834" s="26" t="s">
        <v>1081</v>
      </c>
      <c r="X1834" s="26" t="s">
        <v>1097</v>
      </c>
    </row>
    <row r="1835" spans="1:24" x14ac:dyDescent="0.2">
      <c r="A1835" s="3" t="s">
        <v>1457</v>
      </c>
      <c r="B1835" s="3" t="str">
        <f t="shared" si="49"/>
        <v>P51</v>
      </c>
      <c r="C1835" s="3" t="s">
        <v>1454</v>
      </c>
      <c r="D1835" s="3" t="s">
        <v>542</v>
      </c>
      <c r="E1835" t="str">
        <f t="shared" si="48"/>
        <v>M22P51U04N07</v>
      </c>
      <c r="F1835" s="26">
        <f ca="1">IFERROR(VLOOKUP(G1835,模型表!C:U,19,0),0)</f>
        <v>0</v>
      </c>
      <c r="H1835" s="26" t="str">
        <f ca="1">IFERROR(IF($F1835=0,"",(VLOOKUP(RIGHT(A1835,2)+0,难度表!B:F,3,FALSE)*K1835+N1835)),0)</f>
        <v/>
      </c>
      <c r="I1835" s="26" t="str">
        <f ca="1">IFERROR(IF($F1835=0,"",(VLOOKUP(RIGHT(B1835,2)+0,难度表!B:F,4,FALSE)*L1835+O1835)),0)</f>
        <v/>
      </c>
      <c r="J1835" s="26" t="str">
        <f ca="1">IFERROR(IF($F1835=0,"",(VLOOKUP(RIGHT(B1835,2)+0,难度表!B:F,5,FALSE)*M1835+P1835)),0)</f>
        <v/>
      </c>
      <c r="L1835" s="26" t="s">
        <v>1081</v>
      </c>
      <c r="M1835" s="3"/>
      <c r="N1835" s="26">
        <v>0</v>
      </c>
      <c r="O1835" s="26">
        <v>0</v>
      </c>
      <c r="P1835" s="26">
        <v>0</v>
      </c>
      <c r="Q1835" s="26">
        <v>0</v>
      </c>
      <c r="R1835" s="58" t="s">
        <v>545</v>
      </c>
      <c r="S1835" s="26">
        <v>1</v>
      </c>
      <c r="T1835" s="26">
        <v>0</v>
      </c>
      <c r="U1835" s="26">
        <f ca="1">IFERROR(VLOOKUP(G1835,模型表!$C:$T,18,FALSE),0)</f>
        <v>0</v>
      </c>
      <c r="V1835" s="26">
        <f>IFERROR(VLOOKUP(G1835,模型表!$C:$J,8,FALSE),0)</f>
        <v>0</v>
      </c>
      <c r="W1835" s="26" t="s">
        <v>1081</v>
      </c>
      <c r="X1835" s="26" t="s">
        <v>1097</v>
      </c>
    </row>
    <row r="1836" spans="1:24" x14ac:dyDescent="0.2">
      <c r="A1836" s="3" t="s">
        <v>1457</v>
      </c>
      <c r="B1836" s="3" t="str">
        <f t="shared" si="49"/>
        <v>P51</v>
      </c>
      <c r="C1836" s="3" t="s">
        <v>1454</v>
      </c>
      <c r="D1836" s="3" t="s">
        <v>543</v>
      </c>
      <c r="E1836" t="str">
        <f t="shared" si="48"/>
        <v>M22P51U04N08</v>
      </c>
      <c r="F1836" s="26">
        <f ca="1">IFERROR(VLOOKUP(G1836,模型表!C:U,19,0),0)</f>
        <v>0</v>
      </c>
      <c r="H1836" s="26" t="str">
        <f ca="1">IFERROR(IF($F1836=0,"",(VLOOKUP(RIGHT(A1836,2)+0,难度表!B:F,3,FALSE)*K1836+N1836)),0)</f>
        <v/>
      </c>
      <c r="I1836" s="26" t="str">
        <f ca="1">IFERROR(IF($F1836=0,"",(VLOOKUP(RIGHT(B1836,2)+0,难度表!B:F,4,FALSE)*L1836+O1836)),0)</f>
        <v/>
      </c>
      <c r="J1836" s="26" t="str">
        <f ca="1">IFERROR(IF($F1836=0,"",(VLOOKUP(RIGHT(B1836,2)+0,难度表!B:F,5,FALSE)*M1836+P1836)),0)</f>
        <v/>
      </c>
      <c r="L1836" s="26" t="s">
        <v>1081</v>
      </c>
      <c r="M1836" s="3"/>
      <c r="N1836" s="26">
        <v>0</v>
      </c>
      <c r="O1836" s="26">
        <v>0</v>
      </c>
      <c r="P1836" s="26">
        <v>0</v>
      </c>
      <c r="Q1836" s="26">
        <v>0</v>
      </c>
      <c r="R1836" s="58" t="s">
        <v>545</v>
      </c>
      <c r="S1836" s="26">
        <v>1</v>
      </c>
      <c r="T1836" s="26">
        <v>0</v>
      </c>
      <c r="U1836" s="26">
        <f ca="1">IFERROR(VLOOKUP(G1836,模型表!$C:$T,18,FALSE),0)</f>
        <v>0</v>
      </c>
      <c r="V1836" s="26">
        <f>IFERROR(VLOOKUP(G1836,模型表!$C:$J,8,FALSE),0)</f>
        <v>0</v>
      </c>
      <c r="W1836" s="26" t="s">
        <v>1081</v>
      </c>
      <c r="X1836" s="26" t="s">
        <v>1097</v>
      </c>
    </row>
    <row r="1837" spans="1:24" x14ac:dyDescent="0.2">
      <c r="A1837" s="3" t="s">
        <v>1457</v>
      </c>
      <c r="B1837" s="3" t="str">
        <f t="shared" si="49"/>
        <v>P51</v>
      </c>
      <c r="C1837" s="3" t="s">
        <v>541</v>
      </c>
      <c r="D1837" s="3" t="s">
        <v>544</v>
      </c>
      <c r="E1837" t="str">
        <f t="shared" si="48"/>
        <v>M22P51U04N09</v>
      </c>
      <c r="F1837" s="26">
        <f ca="1">IFERROR(VLOOKUP(G1837,模型表!C:U,19,0),0)</f>
        <v>0</v>
      </c>
      <c r="H1837" s="26" t="str">
        <f ca="1">IFERROR(IF($F1837=0,"",(VLOOKUP(RIGHT(A1837,2)+0,难度表!B:F,3,FALSE)*K1837+N1837)),0)</f>
        <v/>
      </c>
      <c r="I1837" s="26" t="str">
        <f ca="1">IFERROR(IF($F1837=0,"",(VLOOKUP(RIGHT(B1837,2)+0,难度表!B:F,4,FALSE)*L1837+O1837)),0)</f>
        <v/>
      </c>
      <c r="J1837" s="26" t="str">
        <f ca="1">IFERROR(IF($F1837=0,"",(VLOOKUP(RIGHT(B1837,2)+0,难度表!B:F,5,FALSE)*M1837+P1837)),0)</f>
        <v/>
      </c>
      <c r="L1837" s="26" t="s">
        <v>1081</v>
      </c>
      <c r="M1837" s="3"/>
      <c r="N1837" s="26">
        <v>0</v>
      </c>
      <c r="O1837" s="26">
        <v>0</v>
      </c>
      <c r="P1837" s="26">
        <v>0</v>
      </c>
      <c r="Q1837" s="26">
        <v>0</v>
      </c>
      <c r="R1837" s="58" t="s">
        <v>545</v>
      </c>
      <c r="S1837" s="26">
        <v>1</v>
      </c>
      <c r="T1837" s="26">
        <v>0</v>
      </c>
      <c r="U1837" s="26">
        <f ca="1">IFERROR(VLOOKUP(G1837,模型表!$C:$T,18,FALSE),0)</f>
        <v>0</v>
      </c>
      <c r="V1837" s="26">
        <f>IFERROR(VLOOKUP(G1837,模型表!$C:$J,8,FALSE),0)</f>
        <v>0</v>
      </c>
      <c r="W1837" s="26" t="s">
        <v>1081</v>
      </c>
      <c r="X1837" s="26" t="s">
        <v>1097</v>
      </c>
    </row>
    <row r="1838" spans="1:24" x14ac:dyDescent="0.2">
      <c r="A1838" s="3" t="s">
        <v>1457</v>
      </c>
      <c r="B1838" s="3" t="str">
        <f t="shared" si="49"/>
        <v>P52</v>
      </c>
      <c r="C1838" s="3" t="s">
        <v>532</v>
      </c>
      <c r="D1838" s="3" t="s">
        <v>533</v>
      </c>
      <c r="E1838" t="str">
        <f t="shared" si="48"/>
        <v>M22P52U01N01</v>
      </c>
      <c r="F1838" s="26">
        <f ca="1">IFERROR(VLOOKUP(G1838,模型表!C:U,19,0),0)</f>
        <v>0</v>
      </c>
      <c r="H1838" s="26" t="str">
        <f ca="1">IFERROR(IF($F1838=0,"",(VLOOKUP(RIGHT(A1838,2)+0,难度表!B:F,3,FALSE)*K1838+N1838)),0)</f>
        <v/>
      </c>
      <c r="I1838" s="26" t="str">
        <f ca="1">IFERROR(IF($F1838=0,"",(VLOOKUP(RIGHT(B1838,2)+0,难度表!B:F,4,FALSE)*L1838+O1838)),0)</f>
        <v/>
      </c>
      <c r="J1838" s="26" t="str">
        <f ca="1">IFERROR(IF($F1838=0,"",(VLOOKUP(RIGHT(B1838,2)+0,难度表!B:F,5,FALSE)*M1838+P1838)),0)</f>
        <v/>
      </c>
      <c r="L1838" s="26" t="s">
        <v>1081</v>
      </c>
      <c r="M1838" s="3"/>
      <c r="N1838" s="26">
        <v>0</v>
      </c>
      <c r="O1838" s="26">
        <v>0</v>
      </c>
      <c r="P1838" s="26">
        <v>0</v>
      </c>
      <c r="Q1838" s="26">
        <v>0</v>
      </c>
      <c r="R1838" s="58" t="s">
        <v>545</v>
      </c>
      <c r="S1838" s="26">
        <v>1</v>
      </c>
      <c r="T1838" s="26">
        <v>0</v>
      </c>
      <c r="U1838" s="26">
        <f ca="1">IFERROR(VLOOKUP(G1838,模型表!$C:$T,18,FALSE),0)</f>
        <v>0</v>
      </c>
      <c r="V1838" s="26">
        <f>IFERROR(VLOOKUP(G1838,模型表!$C:$J,8,FALSE),0)</f>
        <v>0</v>
      </c>
      <c r="W1838" s="26" t="s">
        <v>1081</v>
      </c>
      <c r="X1838" s="26" t="s">
        <v>1097</v>
      </c>
    </row>
    <row r="1839" spans="1:24" x14ac:dyDescent="0.2">
      <c r="A1839" s="3" t="s">
        <v>1457</v>
      </c>
      <c r="B1839" s="3" t="str">
        <f t="shared" si="49"/>
        <v>P52</v>
      </c>
      <c r="C1839" s="3" t="s">
        <v>532</v>
      </c>
      <c r="D1839" s="3" t="s">
        <v>534</v>
      </c>
      <c r="E1839" t="str">
        <f t="shared" si="48"/>
        <v>M22P52U01N02</v>
      </c>
      <c r="F1839" s="26">
        <f ca="1">IFERROR(VLOOKUP(G1839,模型表!C:U,19,0),0)</f>
        <v>0</v>
      </c>
      <c r="H1839" s="26" t="str">
        <f ca="1">IFERROR(IF($F1839=0,"",(VLOOKUP(RIGHT(A1839,2)+0,难度表!B:F,3,FALSE)*K1839+N1839)),0)</f>
        <v/>
      </c>
      <c r="I1839" s="26" t="str">
        <f ca="1">IFERROR(IF($F1839=0,"",(VLOOKUP(RIGHT(B1839,2)+0,难度表!B:F,4,FALSE)*L1839+O1839)),0)</f>
        <v/>
      </c>
      <c r="J1839" s="26" t="str">
        <f ca="1">IFERROR(IF($F1839=0,"",(VLOOKUP(RIGHT(B1839,2)+0,难度表!B:F,5,FALSE)*M1839+P1839)),0)</f>
        <v/>
      </c>
      <c r="L1839" s="26" t="s">
        <v>1081</v>
      </c>
      <c r="M1839" s="3"/>
      <c r="N1839" s="26">
        <v>0</v>
      </c>
      <c r="O1839" s="26">
        <v>0</v>
      </c>
      <c r="P1839" s="26">
        <v>0</v>
      </c>
      <c r="Q1839" s="26">
        <v>0</v>
      </c>
      <c r="R1839" s="58" t="s">
        <v>545</v>
      </c>
      <c r="S1839" s="26">
        <v>1</v>
      </c>
      <c r="T1839" s="26">
        <v>0</v>
      </c>
      <c r="U1839" s="26">
        <f ca="1">IFERROR(VLOOKUP(G1839,模型表!$C:$T,18,FALSE),0)</f>
        <v>0</v>
      </c>
      <c r="V1839" s="26">
        <f>IFERROR(VLOOKUP(G1839,模型表!$C:$J,8,FALSE),0)</f>
        <v>0</v>
      </c>
      <c r="W1839" s="26" t="s">
        <v>1081</v>
      </c>
      <c r="X1839" s="26" t="s">
        <v>1097</v>
      </c>
    </row>
    <row r="1840" spans="1:24" x14ac:dyDescent="0.2">
      <c r="A1840" s="3" t="s">
        <v>1457</v>
      </c>
      <c r="B1840" s="3" t="str">
        <f t="shared" si="49"/>
        <v>P52</v>
      </c>
      <c r="C1840" s="3" t="s">
        <v>532</v>
      </c>
      <c r="D1840" s="3" t="s">
        <v>535</v>
      </c>
      <c r="E1840" t="str">
        <f t="shared" si="48"/>
        <v>M22P52U01N03</v>
      </c>
      <c r="F1840" s="26">
        <f ca="1">IFERROR(VLOOKUP(G1840,模型表!C:U,19,0),0)</f>
        <v>0</v>
      </c>
      <c r="H1840" s="26" t="str">
        <f ca="1">IFERROR(IF($F1840=0,"",(VLOOKUP(RIGHT(A1840,2)+0,难度表!B:F,3,FALSE)*K1840+N1840)),0)</f>
        <v/>
      </c>
      <c r="I1840" s="26" t="str">
        <f ca="1">IFERROR(IF($F1840=0,"",(VLOOKUP(RIGHT(B1840,2)+0,难度表!B:F,4,FALSE)*L1840+O1840)),0)</f>
        <v/>
      </c>
      <c r="J1840" s="26" t="str">
        <f ca="1">IFERROR(IF($F1840=0,"",(VLOOKUP(RIGHT(B1840,2)+0,难度表!B:F,5,FALSE)*M1840+P1840)),0)</f>
        <v/>
      </c>
      <c r="L1840" s="26" t="s">
        <v>1081</v>
      </c>
      <c r="M1840" s="3"/>
      <c r="N1840" s="26">
        <v>0</v>
      </c>
      <c r="O1840" s="26">
        <v>0</v>
      </c>
      <c r="P1840" s="26">
        <v>0</v>
      </c>
      <c r="Q1840" s="26">
        <v>0</v>
      </c>
      <c r="R1840" s="58" t="s">
        <v>545</v>
      </c>
      <c r="S1840" s="26">
        <v>1</v>
      </c>
      <c r="T1840" s="26">
        <v>0</v>
      </c>
      <c r="U1840" s="26">
        <f ca="1">IFERROR(VLOOKUP(G1840,模型表!$C:$T,18,FALSE),0)</f>
        <v>0</v>
      </c>
      <c r="V1840" s="26">
        <f>IFERROR(VLOOKUP(G1840,模型表!$C:$J,8,FALSE),0)</f>
        <v>0</v>
      </c>
      <c r="W1840" s="26" t="s">
        <v>1081</v>
      </c>
      <c r="X1840" s="26" t="s">
        <v>1097</v>
      </c>
    </row>
    <row r="1841" spans="1:24" x14ac:dyDescent="0.2">
      <c r="A1841" s="3" t="s">
        <v>1457</v>
      </c>
      <c r="B1841" s="3" t="str">
        <f t="shared" si="49"/>
        <v>P52</v>
      </c>
      <c r="C1841" s="3" t="s">
        <v>532</v>
      </c>
      <c r="D1841" s="3" t="s">
        <v>536</v>
      </c>
      <c r="E1841" t="str">
        <f t="shared" si="48"/>
        <v>M22P52U01N04</v>
      </c>
      <c r="F1841" s="26">
        <f ca="1">IFERROR(VLOOKUP(G1841,模型表!C:U,19,0),0)</f>
        <v>0</v>
      </c>
      <c r="H1841" s="26" t="str">
        <f ca="1">IFERROR(IF($F1841=0,"",(VLOOKUP(RIGHT(A1841,2)+0,难度表!B:F,3,FALSE)*K1841+N1841)),0)</f>
        <v/>
      </c>
      <c r="I1841" s="26" t="str">
        <f ca="1">IFERROR(IF($F1841=0,"",(VLOOKUP(RIGHT(B1841,2)+0,难度表!B:F,4,FALSE)*L1841+O1841)),0)</f>
        <v/>
      </c>
      <c r="J1841" s="26" t="str">
        <f ca="1">IFERROR(IF($F1841=0,"",(VLOOKUP(RIGHT(B1841,2)+0,难度表!B:F,5,FALSE)*M1841+P1841)),0)</f>
        <v/>
      </c>
      <c r="L1841" s="26" t="s">
        <v>1081</v>
      </c>
      <c r="M1841" s="3"/>
      <c r="N1841" s="26">
        <v>0</v>
      </c>
      <c r="O1841" s="26">
        <v>0</v>
      </c>
      <c r="P1841" s="26">
        <v>0</v>
      </c>
      <c r="Q1841" s="26">
        <v>0</v>
      </c>
      <c r="R1841" s="58" t="s">
        <v>545</v>
      </c>
      <c r="S1841" s="26">
        <v>1</v>
      </c>
      <c r="T1841" s="26">
        <v>0</v>
      </c>
      <c r="U1841" s="26">
        <f ca="1">IFERROR(VLOOKUP(G1841,模型表!$C:$T,18,FALSE),0)</f>
        <v>0</v>
      </c>
      <c r="V1841" s="26">
        <f>IFERROR(VLOOKUP(G1841,模型表!$C:$J,8,FALSE),0)</f>
        <v>0</v>
      </c>
      <c r="W1841" s="26" t="s">
        <v>1081</v>
      </c>
      <c r="X1841" s="26" t="s">
        <v>1097</v>
      </c>
    </row>
    <row r="1842" spans="1:24" x14ac:dyDescent="0.2">
      <c r="A1842" s="3" t="s">
        <v>1457</v>
      </c>
      <c r="B1842" s="3" t="str">
        <f t="shared" si="49"/>
        <v>P52</v>
      </c>
      <c r="C1842" s="3" t="s">
        <v>532</v>
      </c>
      <c r="D1842" s="3" t="s">
        <v>537</v>
      </c>
      <c r="E1842" t="str">
        <f t="shared" si="48"/>
        <v>M22P52U01N05</v>
      </c>
      <c r="F1842" s="26">
        <f ca="1">IFERROR(VLOOKUP(G1842,模型表!C:U,19,0),0)</f>
        <v>0</v>
      </c>
      <c r="H1842" s="26" t="str">
        <f ca="1">IFERROR(IF($F1842=0,"",(VLOOKUP(RIGHT(A1842,2)+0,难度表!B:F,3,FALSE)*K1842+N1842)),0)</f>
        <v/>
      </c>
      <c r="I1842" s="26" t="str">
        <f ca="1">IFERROR(IF($F1842=0,"",(VLOOKUP(RIGHT(B1842,2)+0,难度表!B:F,4,FALSE)*L1842+O1842)),0)</f>
        <v/>
      </c>
      <c r="J1842" s="26" t="str">
        <f ca="1">IFERROR(IF($F1842=0,"",(VLOOKUP(RIGHT(B1842,2)+0,难度表!B:F,5,FALSE)*M1842+P1842)),0)</f>
        <v/>
      </c>
      <c r="L1842" s="26" t="s">
        <v>1081</v>
      </c>
      <c r="M1842" s="3"/>
      <c r="N1842" s="26">
        <v>0</v>
      </c>
      <c r="O1842" s="26">
        <v>0</v>
      </c>
      <c r="P1842" s="26">
        <v>0</v>
      </c>
      <c r="Q1842" s="26">
        <v>0</v>
      </c>
      <c r="R1842" s="58" t="s">
        <v>545</v>
      </c>
      <c r="S1842" s="26">
        <v>1</v>
      </c>
      <c r="T1842" s="26">
        <v>0</v>
      </c>
      <c r="U1842" s="26">
        <f ca="1">IFERROR(VLOOKUP(G1842,模型表!$C:$T,18,FALSE),0)</f>
        <v>0</v>
      </c>
      <c r="V1842" s="26">
        <f>IFERROR(VLOOKUP(G1842,模型表!$C:$J,8,FALSE),0)</f>
        <v>0</v>
      </c>
      <c r="W1842" s="26" t="s">
        <v>1081</v>
      </c>
      <c r="X1842" s="26" t="s">
        <v>1097</v>
      </c>
    </row>
    <row r="1843" spans="1:24" x14ac:dyDescent="0.2">
      <c r="A1843" s="3" t="s">
        <v>1457</v>
      </c>
      <c r="B1843" s="3" t="str">
        <f t="shared" si="49"/>
        <v>P52</v>
      </c>
      <c r="C1843" s="3" t="s">
        <v>532</v>
      </c>
      <c r="D1843" s="3" t="s">
        <v>538</v>
      </c>
      <c r="E1843" t="str">
        <f t="shared" si="48"/>
        <v>M22P52U01N06</v>
      </c>
      <c r="F1843" s="26">
        <f ca="1">IFERROR(VLOOKUP(G1843,模型表!C:U,19,0),0)</f>
        <v>0</v>
      </c>
      <c r="H1843" s="26" t="str">
        <f ca="1">IFERROR(IF($F1843=0,"",(VLOOKUP(RIGHT(A1843,2)+0,难度表!B:F,3,FALSE)*K1843+N1843)),0)</f>
        <v/>
      </c>
      <c r="I1843" s="26" t="str">
        <f ca="1">IFERROR(IF($F1843=0,"",(VLOOKUP(RIGHT(B1843,2)+0,难度表!B:F,4,FALSE)*L1843+O1843)),0)</f>
        <v/>
      </c>
      <c r="J1843" s="26" t="str">
        <f ca="1">IFERROR(IF($F1843=0,"",(VLOOKUP(RIGHT(B1843,2)+0,难度表!B:F,5,FALSE)*M1843+P1843)),0)</f>
        <v/>
      </c>
      <c r="L1843" s="26" t="s">
        <v>1081</v>
      </c>
      <c r="M1843" s="3"/>
      <c r="N1843" s="26">
        <v>0</v>
      </c>
      <c r="O1843" s="26">
        <v>0</v>
      </c>
      <c r="P1843" s="26">
        <v>0</v>
      </c>
      <c r="Q1843" s="26">
        <v>0</v>
      </c>
      <c r="R1843" s="58" t="s">
        <v>545</v>
      </c>
      <c r="S1843" s="26">
        <v>1</v>
      </c>
      <c r="T1843" s="26">
        <v>0</v>
      </c>
      <c r="U1843" s="26">
        <f ca="1">IFERROR(VLOOKUP(G1843,模型表!$C:$T,18,FALSE),0)</f>
        <v>0</v>
      </c>
      <c r="V1843" s="26">
        <f>IFERROR(VLOOKUP(G1843,模型表!$C:$J,8,FALSE),0)</f>
        <v>0</v>
      </c>
      <c r="W1843" s="26" t="s">
        <v>1081</v>
      </c>
      <c r="X1843" s="26" t="s">
        <v>1097</v>
      </c>
    </row>
    <row r="1844" spans="1:24" x14ac:dyDescent="0.2">
      <c r="A1844" s="3" t="s">
        <v>1457</v>
      </c>
      <c r="B1844" s="3" t="str">
        <f t="shared" si="49"/>
        <v>P52</v>
      </c>
      <c r="C1844" s="3" t="s">
        <v>532</v>
      </c>
      <c r="D1844" s="3" t="s">
        <v>542</v>
      </c>
      <c r="E1844" t="str">
        <f t="shared" si="48"/>
        <v>M22P52U01N07</v>
      </c>
      <c r="F1844" s="26">
        <f ca="1">IFERROR(VLOOKUP(G1844,模型表!C:U,19,0),0)</f>
        <v>0</v>
      </c>
      <c r="H1844" s="26" t="str">
        <f ca="1">IFERROR(IF($F1844=0,"",(VLOOKUP(RIGHT(A1844,2)+0,难度表!B:F,3,FALSE)*K1844+N1844)),0)</f>
        <v/>
      </c>
      <c r="I1844" s="26" t="str">
        <f ca="1">IFERROR(IF($F1844=0,"",(VLOOKUP(RIGHT(B1844,2)+0,难度表!B:F,4,FALSE)*L1844+O1844)),0)</f>
        <v/>
      </c>
      <c r="J1844" s="26" t="str">
        <f ca="1">IFERROR(IF($F1844=0,"",(VLOOKUP(RIGHT(B1844,2)+0,难度表!B:F,5,FALSE)*M1844+P1844)),0)</f>
        <v/>
      </c>
      <c r="L1844" s="26" t="s">
        <v>1081</v>
      </c>
      <c r="M1844" s="3"/>
      <c r="N1844" s="26">
        <v>0</v>
      </c>
      <c r="O1844" s="26">
        <v>0</v>
      </c>
      <c r="P1844" s="26">
        <v>0</v>
      </c>
      <c r="Q1844" s="26">
        <v>0</v>
      </c>
      <c r="R1844" s="58" t="s">
        <v>545</v>
      </c>
      <c r="S1844" s="26">
        <v>1</v>
      </c>
      <c r="T1844" s="26">
        <v>0</v>
      </c>
      <c r="U1844" s="26">
        <f ca="1">IFERROR(VLOOKUP(G1844,模型表!$C:$T,18,FALSE),0)</f>
        <v>0</v>
      </c>
      <c r="V1844" s="26">
        <f>IFERROR(VLOOKUP(G1844,模型表!$C:$J,8,FALSE),0)</f>
        <v>0</v>
      </c>
      <c r="W1844" s="26" t="s">
        <v>1081</v>
      </c>
      <c r="X1844" s="26" t="s">
        <v>1097</v>
      </c>
    </row>
    <row r="1845" spans="1:24" x14ac:dyDescent="0.2">
      <c r="A1845" s="3" t="s">
        <v>1457</v>
      </c>
      <c r="B1845" s="3" t="str">
        <f t="shared" si="49"/>
        <v>P52</v>
      </c>
      <c r="C1845" s="3" t="s">
        <v>532</v>
      </c>
      <c r="D1845" s="3" t="s">
        <v>543</v>
      </c>
      <c r="E1845" t="str">
        <f t="shared" si="48"/>
        <v>M22P52U01N08</v>
      </c>
      <c r="F1845" s="26">
        <f ca="1">IFERROR(VLOOKUP(G1845,模型表!C:U,19,0),0)</f>
        <v>0</v>
      </c>
      <c r="H1845" s="26" t="str">
        <f ca="1">IFERROR(IF($F1845=0,"",(VLOOKUP(RIGHT(A1845,2)+0,难度表!B:F,3,FALSE)*K1845+N1845)),0)</f>
        <v/>
      </c>
      <c r="I1845" s="26" t="str">
        <f ca="1">IFERROR(IF($F1845=0,"",(VLOOKUP(RIGHT(B1845,2)+0,难度表!B:F,4,FALSE)*L1845+O1845)),0)</f>
        <v/>
      </c>
      <c r="J1845" s="26" t="str">
        <f ca="1">IFERROR(IF($F1845=0,"",(VLOOKUP(RIGHT(B1845,2)+0,难度表!B:F,5,FALSE)*M1845+P1845)),0)</f>
        <v/>
      </c>
      <c r="L1845" s="26" t="s">
        <v>1081</v>
      </c>
      <c r="M1845" s="3"/>
      <c r="N1845" s="26">
        <v>0</v>
      </c>
      <c r="O1845" s="26">
        <v>0</v>
      </c>
      <c r="P1845" s="26">
        <v>0</v>
      </c>
      <c r="Q1845" s="26">
        <v>0</v>
      </c>
      <c r="R1845" s="58" t="s">
        <v>545</v>
      </c>
      <c r="S1845" s="26">
        <v>1</v>
      </c>
      <c r="T1845" s="26">
        <v>0</v>
      </c>
      <c r="U1845" s="26">
        <f ca="1">IFERROR(VLOOKUP(G1845,模型表!$C:$T,18,FALSE),0)</f>
        <v>0</v>
      </c>
      <c r="V1845" s="26">
        <f>IFERROR(VLOOKUP(G1845,模型表!$C:$J,8,FALSE),0)</f>
        <v>0</v>
      </c>
      <c r="W1845" s="26" t="s">
        <v>1081</v>
      </c>
      <c r="X1845" s="26" t="s">
        <v>1097</v>
      </c>
    </row>
    <row r="1846" spans="1:24" x14ac:dyDescent="0.2">
      <c r="A1846" s="3" t="s">
        <v>1457</v>
      </c>
      <c r="B1846" s="3" t="str">
        <f t="shared" si="49"/>
        <v>P52</v>
      </c>
      <c r="C1846" s="3" t="s">
        <v>532</v>
      </c>
      <c r="D1846" s="3" t="s">
        <v>544</v>
      </c>
      <c r="E1846" t="str">
        <f t="shared" si="48"/>
        <v>M22P52U01N09</v>
      </c>
      <c r="F1846" s="26">
        <f ca="1">IFERROR(VLOOKUP(G1846,模型表!C:U,19,0),0)</f>
        <v>0</v>
      </c>
      <c r="H1846" s="26" t="str">
        <f ca="1">IFERROR(IF($F1846=0,"",(VLOOKUP(RIGHT(A1846,2)+0,难度表!B:F,3,FALSE)*K1846+N1846)),0)</f>
        <v/>
      </c>
      <c r="I1846" s="26" t="str">
        <f ca="1">IFERROR(IF($F1846=0,"",(VLOOKUP(RIGHT(B1846,2)+0,难度表!B:F,4,FALSE)*L1846+O1846)),0)</f>
        <v/>
      </c>
      <c r="J1846" s="26" t="str">
        <f ca="1">IFERROR(IF($F1846=0,"",(VLOOKUP(RIGHT(B1846,2)+0,难度表!B:F,5,FALSE)*M1846+P1846)),0)</f>
        <v/>
      </c>
      <c r="L1846" s="26" t="s">
        <v>1081</v>
      </c>
      <c r="M1846" s="3"/>
      <c r="N1846" s="26">
        <v>0</v>
      </c>
      <c r="O1846" s="26">
        <v>0</v>
      </c>
      <c r="P1846" s="26">
        <v>0</v>
      </c>
      <c r="Q1846" s="26">
        <v>0</v>
      </c>
      <c r="R1846" s="58" t="s">
        <v>545</v>
      </c>
      <c r="S1846" s="26">
        <v>1</v>
      </c>
      <c r="T1846" s="26">
        <v>0</v>
      </c>
      <c r="U1846" s="26">
        <f ca="1">IFERROR(VLOOKUP(G1846,模型表!$C:$T,18,FALSE),0)</f>
        <v>0</v>
      </c>
      <c r="V1846" s="26">
        <f>IFERROR(VLOOKUP(G1846,模型表!$C:$J,8,FALSE),0)</f>
        <v>0</v>
      </c>
      <c r="W1846" s="26" t="s">
        <v>1081</v>
      </c>
      <c r="X1846" s="26" t="s">
        <v>1097</v>
      </c>
    </row>
    <row r="1847" spans="1:24" x14ac:dyDescent="0.2">
      <c r="A1847" s="3" t="s">
        <v>1457</v>
      </c>
      <c r="B1847" s="3" t="str">
        <f t="shared" si="49"/>
        <v>P52</v>
      </c>
      <c r="C1847" s="3" t="s">
        <v>539</v>
      </c>
      <c r="D1847" s="3" t="s">
        <v>533</v>
      </c>
      <c r="E1847" t="str">
        <f t="shared" si="48"/>
        <v>M22P52U02N01</v>
      </c>
      <c r="F1847" s="26">
        <f ca="1">IFERROR(VLOOKUP(G1847,模型表!C:U,19,0),0)</f>
        <v>0</v>
      </c>
      <c r="H1847" s="26" t="str">
        <f ca="1">IFERROR(IF($F1847=0,"",(VLOOKUP(RIGHT(A1847,2)+0,难度表!B:F,3,FALSE)*K1847+N1847)),0)</f>
        <v/>
      </c>
      <c r="I1847" s="26" t="str">
        <f ca="1">IFERROR(IF($F1847=0,"",(VLOOKUP(RIGHT(B1847,2)+0,难度表!B:F,4,FALSE)*L1847+O1847)),0)</f>
        <v/>
      </c>
      <c r="J1847" s="26" t="str">
        <f ca="1">IFERROR(IF($F1847=0,"",(VLOOKUP(RIGHT(B1847,2)+0,难度表!B:F,5,FALSE)*M1847+P1847)),0)</f>
        <v/>
      </c>
      <c r="L1847" s="26" t="s">
        <v>1081</v>
      </c>
      <c r="M1847" s="3"/>
      <c r="N1847" s="26">
        <v>0</v>
      </c>
      <c r="O1847" s="26">
        <v>0</v>
      </c>
      <c r="P1847" s="26">
        <v>0</v>
      </c>
      <c r="Q1847" s="26">
        <v>0</v>
      </c>
      <c r="R1847" s="58" t="s">
        <v>545</v>
      </c>
      <c r="S1847" s="26">
        <v>1</v>
      </c>
      <c r="T1847" s="26">
        <v>0</v>
      </c>
      <c r="U1847" s="26">
        <f ca="1">IFERROR(VLOOKUP(G1847,模型表!$C:$T,18,FALSE),0)</f>
        <v>0</v>
      </c>
      <c r="V1847" s="26">
        <f>IFERROR(VLOOKUP(G1847,模型表!$C:$J,8,FALSE),0)</f>
        <v>0</v>
      </c>
      <c r="W1847" s="26" t="s">
        <v>1081</v>
      </c>
      <c r="X1847" s="26" t="s">
        <v>1097</v>
      </c>
    </row>
    <row r="1848" spans="1:24" x14ac:dyDescent="0.2">
      <c r="A1848" s="3" t="s">
        <v>1457</v>
      </c>
      <c r="B1848" s="3" t="str">
        <f t="shared" si="49"/>
        <v>P52</v>
      </c>
      <c r="C1848" s="3" t="s">
        <v>539</v>
      </c>
      <c r="D1848" s="3" t="s">
        <v>534</v>
      </c>
      <c r="E1848" t="str">
        <f t="shared" si="48"/>
        <v>M22P52U02N02</v>
      </c>
      <c r="F1848" s="26">
        <f ca="1">IFERROR(VLOOKUP(G1848,模型表!C:U,19,0),0)</f>
        <v>0</v>
      </c>
      <c r="H1848" s="26" t="str">
        <f ca="1">IFERROR(IF($F1848=0,"",(VLOOKUP(RIGHT(A1848,2)+0,难度表!B:F,3,FALSE)*K1848+N1848)),0)</f>
        <v/>
      </c>
      <c r="I1848" s="26" t="str">
        <f ca="1">IFERROR(IF($F1848=0,"",(VLOOKUP(RIGHT(B1848,2)+0,难度表!B:F,4,FALSE)*L1848+O1848)),0)</f>
        <v/>
      </c>
      <c r="J1848" s="26" t="str">
        <f ca="1">IFERROR(IF($F1848=0,"",(VLOOKUP(RIGHT(B1848,2)+0,难度表!B:F,5,FALSE)*M1848+P1848)),0)</f>
        <v/>
      </c>
      <c r="L1848" s="26" t="s">
        <v>1081</v>
      </c>
      <c r="M1848" s="3"/>
      <c r="N1848" s="26">
        <v>0</v>
      </c>
      <c r="O1848" s="26">
        <v>0</v>
      </c>
      <c r="P1848" s="26">
        <v>0</v>
      </c>
      <c r="Q1848" s="26">
        <v>0</v>
      </c>
      <c r="R1848" s="58" t="s">
        <v>545</v>
      </c>
      <c r="S1848" s="26">
        <v>1</v>
      </c>
      <c r="T1848" s="26">
        <v>0</v>
      </c>
      <c r="U1848" s="26">
        <f ca="1">IFERROR(VLOOKUP(G1848,模型表!$C:$T,18,FALSE),0)</f>
        <v>0</v>
      </c>
      <c r="V1848" s="26">
        <f>IFERROR(VLOOKUP(G1848,模型表!$C:$J,8,FALSE),0)</f>
        <v>0</v>
      </c>
      <c r="W1848" s="26" t="s">
        <v>1081</v>
      </c>
      <c r="X1848" s="26" t="s">
        <v>1097</v>
      </c>
    </row>
    <row r="1849" spans="1:24" x14ac:dyDescent="0.2">
      <c r="A1849" s="3" t="s">
        <v>1457</v>
      </c>
      <c r="B1849" s="3" t="str">
        <f t="shared" si="49"/>
        <v>P52</v>
      </c>
      <c r="C1849" s="3" t="s">
        <v>539</v>
      </c>
      <c r="D1849" s="3" t="s">
        <v>535</v>
      </c>
      <c r="E1849" t="str">
        <f t="shared" si="48"/>
        <v>M22P52U02N03</v>
      </c>
      <c r="F1849" s="26">
        <f ca="1">IFERROR(VLOOKUP(G1849,模型表!C:U,19,0),0)</f>
        <v>0</v>
      </c>
      <c r="H1849" s="26" t="str">
        <f ca="1">IFERROR(IF($F1849=0,"",(VLOOKUP(RIGHT(A1849,2)+0,难度表!B:F,3,FALSE)*K1849+N1849)),0)</f>
        <v/>
      </c>
      <c r="I1849" s="26" t="str">
        <f ca="1">IFERROR(IF($F1849=0,"",(VLOOKUP(RIGHT(B1849,2)+0,难度表!B:F,4,FALSE)*L1849+O1849)),0)</f>
        <v/>
      </c>
      <c r="J1849" s="26" t="str">
        <f ca="1">IFERROR(IF($F1849=0,"",(VLOOKUP(RIGHT(B1849,2)+0,难度表!B:F,5,FALSE)*M1849+P1849)),0)</f>
        <v/>
      </c>
      <c r="L1849" s="26" t="s">
        <v>1081</v>
      </c>
      <c r="M1849" s="3"/>
      <c r="N1849" s="26">
        <v>0</v>
      </c>
      <c r="O1849" s="26">
        <v>0</v>
      </c>
      <c r="P1849" s="26">
        <v>0</v>
      </c>
      <c r="Q1849" s="26">
        <v>0</v>
      </c>
      <c r="R1849" s="58" t="s">
        <v>545</v>
      </c>
      <c r="S1849" s="26">
        <v>1</v>
      </c>
      <c r="T1849" s="26">
        <v>0</v>
      </c>
      <c r="U1849" s="26">
        <f ca="1">IFERROR(VLOOKUP(G1849,模型表!$C:$T,18,FALSE),0)</f>
        <v>0</v>
      </c>
      <c r="V1849" s="26">
        <f>IFERROR(VLOOKUP(G1849,模型表!$C:$J,8,FALSE),0)</f>
        <v>0</v>
      </c>
      <c r="W1849" s="26" t="s">
        <v>1081</v>
      </c>
      <c r="X1849" s="26" t="s">
        <v>1097</v>
      </c>
    </row>
    <row r="1850" spans="1:24" x14ac:dyDescent="0.2">
      <c r="A1850" s="3" t="s">
        <v>1457</v>
      </c>
      <c r="B1850" s="3" t="str">
        <f t="shared" si="49"/>
        <v>P52</v>
      </c>
      <c r="C1850" s="3" t="s">
        <v>539</v>
      </c>
      <c r="D1850" s="3" t="s">
        <v>536</v>
      </c>
      <c r="E1850" t="str">
        <f t="shared" si="48"/>
        <v>M22P52U02N04</v>
      </c>
      <c r="F1850" s="26">
        <f ca="1">IFERROR(VLOOKUP(G1850,模型表!C:U,19,0),0)</f>
        <v>0</v>
      </c>
      <c r="H1850" s="26" t="str">
        <f ca="1">IFERROR(IF($F1850=0,"",(VLOOKUP(RIGHT(A1850,2)+0,难度表!B:F,3,FALSE)*K1850+N1850)),0)</f>
        <v/>
      </c>
      <c r="I1850" s="26" t="str">
        <f ca="1">IFERROR(IF($F1850=0,"",(VLOOKUP(RIGHT(B1850,2)+0,难度表!B:F,4,FALSE)*L1850+O1850)),0)</f>
        <v/>
      </c>
      <c r="J1850" s="26" t="str">
        <f ca="1">IFERROR(IF($F1850=0,"",(VLOOKUP(RIGHT(B1850,2)+0,难度表!B:F,5,FALSE)*M1850+P1850)),0)</f>
        <v/>
      </c>
      <c r="L1850" s="26" t="s">
        <v>1081</v>
      </c>
      <c r="M1850" s="3"/>
      <c r="N1850" s="26">
        <v>0</v>
      </c>
      <c r="O1850" s="26">
        <v>0</v>
      </c>
      <c r="P1850" s="26">
        <v>0</v>
      </c>
      <c r="Q1850" s="26">
        <v>0</v>
      </c>
      <c r="R1850" s="58" t="s">
        <v>545</v>
      </c>
      <c r="S1850" s="26">
        <v>1</v>
      </c>
      <c r="T1850" s="26">
        <v>0</v>
      </c>
      <c r="U1850" s="26">
        <f ca="1">IFERROR(VLOOKUP(G1850,模型表!$C:$T,18,FALSE),0)</f>
        <v>0</v>
      </c>
      <c r="V1850" s="26">
        <f>IFERROR(VLOOKUP(G1850,模型表!$C:$J,8,FALSE),0)</f>
        <v>0</v>
      </c>
      <c r="W1850" s="26" t="s">
        <v>1081</v>
      </c>
      <c r="X1850" s="26" t="s">
        <v>1097</v>
      </c>
    </row>
    <row r="1851" spans="1:24" x14ac:dyDescent="0.2">
      <c r="A1851" s="3" t="s">
        <v>1457</v>
      </c>
      <c r="B1851" s="3" t="str">
        <f t="shared" si="49"/>
        <v>P52</v>
      </c>
      <c r="C1851" s="3" t="s">
        <v>539</v>
      </c>
      <c r="D1851" s="3" t="s">
        <v>537</v>
      </c>
      <c r="E1851" t="str">
        <f t="shared" si="48"/>
        <v>M22P52U02N05</v>
      </c>
      <c r="F1851" s="26">
        <f ca="1">IFERROR(VLOOKUP(G1851,模型表!C:U,19,0),0)</f>
        <v>0</v>
      </c>
      <c r="H1851" s="26" t="str">
        <f ca="1">IFERROR(IF($F1851=0,"",(VLOOKUP(RIGHT(A1851,2)+0,难度表!B:F,3,FALSE)*K1851+N1851)),0)</f>
        <v/>
      </c>
      <c r="I1851" s="26" t="str">
        <f ca="1">IFERROR(IF($F1851=0,"",(VLOOKUP(RIGHT(B1851,2)+0,难度表!B:F,4,FALSE)*L1851+O1851)),0)</f>
        <v/>
      </c>
      <c r="J1851" s="26" t="str">
        <f ca="1">IFERROR(IF($F1851=0,"",(VLOOKUP(RIGHT(B1851,2)+0,难度表!B:F,5,FALSE)*M1851+P1851)),0)</f>
        <v/>
      </c>
      <c r="L1851" s="26" t="s">
        <v>1081</v>
      </c>
      <c r="M1851" s="3"/>
      <c r="N1851" s="26">
        <v>0</v>
      </c>
      <c r="O1851" s="26">
        <v>0</v>
      </c>
      <c r="P1851" s="26">
        <v>0</v>
      </c>
      <c r="Q1851" s="26">
        <v>0</v>
      </c>
      <c r="R1851" s="58" t="s">
        <v>545</v>
      </c>
      <c r="S1851" s="26">
        <v>1</v>
      </c>
      <c r="T1851" s="26">
        <v>0</v>
      </c>
      <c r="U1851" s="26">
        <f ca="1">IFERROR(VLOOKUP(G1851,模型表!$C:$T,18,FALSE),0)</f>
        <v>0</v>
      </c>
      <c r="V1851" s="26">
        <f>IFERROR(VLOOKUP(G1851,模型表!$C:$J,8,FALSE),0)</f>
        <v>0</v>
      </c>
      <c r="W1851" s="26" t="s">
        <v>1081</v>
      </c>
      <c r="X1851" s="26" t="s">
        <v>1097</v>
      </c>
    </row>
    <row r="1852" spans="1:24" x14ac:dyDescent="0.2">
      <c r="A1852" s="3" t="s">
        <v>1457</v>
      </c>
      <c r="B1852" s="3" t="str">
        <f t="shared" si="49"/>
        <v>P52</v>
      </c>
      <c r="C1852" s="3" t="s">
        <v>539</v>
      </c>
      <c r="D1852" s="3" t="s">
        <v>538</v>
      </c>
      <c r="E1852" t="str">
        <f t="shared" si="48"/>
        <v>M22P52U02N06</v>
      </c>
      <c r="F1852" s="26">
        <f ca="1">IFERROR(VLOOKUP(G1852,模型表!C:U,19,0),0)</f>
        <v>0</v>
      </c>
      <c r="H1852" s="26" t="str">
        <f ca="1">IFERROR(IF($F1852=0,"",(VLOOKUP(RIGHT(A1852,2)+0,难度表!B:F,3,FALSE)*K1852+N1852)),0)</f>
        <v/>
      </c>
      <c r="I1852" s="26" t="str">
        <f ca="1">IFERROR(IF($F1852=0,"",(VLOOKUP(RIGHT(B1852,2)+0,难度表!B:F,4,FALSE)*L1852+O1852)),0)</f>
        <v/>
      </c>
      <c r="J1852" s="26" t="str">
        <f ca="1">IFERROR(IF($F1852=0,"",(VLOOKUP(RIGHT(B1852,2)+0,难度表!B:F,5,FALSE)*M1852+P1852)),0)</f>
        <v/>
      </c>
      <c r="L1852" s="26" t="s">
        <v>1081</v>
      </c>
      <c r="M1852" s="3"/>
      <c r="N1852" s="26">
        <v>0</v>
      </c>
      <c r="O1852" s="26">
        <v>0</v>
      </c>
      <c r="P1852" s="26">
        <v>0</v>
      </c>
      <c r="Q1852" s="26">
        <v>0</v>
      </c>
      <c r="R1852" s="58" t="s">
        <v>545</v>
      </c>
      <c r="S1852" s="26">
        <v>1</v>
      </c>
      <c r="T1852" s="26">
        <v>0</v>
      </c>
      <c r="U1852" s="26">
        <f ca="1">IFERROR(VLOOKUP(G1852,模型表!$C:$T,18,FALSE),0)</f>
        <v>0</v>
      </c>
      <c r="V1852" s="26">
        <f>IFERROR(VLOOKUP(G1852,模型表!$C:$J,8,FALSE),0)</f>
        <v>0</v>
      </c>
      <c r="W1852" s="26" t="s">
        <v>1081</v>
      </c>
      <c r="X1852" s="26" t="s">
        <v>1097</v>
      </c>
    </row>
    <row r="1853" spans="1:24" x14ac:dyDescent="0.2">
      <c r="A1853" s="3" t="s">
        <v>1457</v>
      </c>
      <c r="B1853" s="3" t="str">
        <f t="shared" si="49"/>
        <v>P52</v>
      </c>
      <c r="C1853" s="3" t="s">
        <v>539</v>
      </c>
      <c r="D1853" s="3" t="s">
        <v>542</v>
      </c>
      <c r="E1853" t="str">
        <f t="shared" si="48"/>
        <v>M22P52U02N07</v>
      </c>
      <c r="F1853" s="26">
        <f ca="1">IFERROR(VLOOKUP(G1853,模型表!C:U,19,0),0)</f>
        <v>0</v>
      </c>
      <c r="H1853" s="26" t="str">
        <f ca="1">IFERROR(IF($F1853=0,"",(VLOOKUP(RIGHT(A1853,2)+0,难度表!B:F,3,FALSE)*K1853+N1853)),0)</f>
        <v/>
      </c>
      <c r="I1853" s="26" t="str">
        <f ca="1">IFERROR(IF($F1853=0,"",(VLOOKUP(RIGHT(B1853,2)+0,难度表!B:F,4,FALSE)*L1853+O1853)),0)</f>
        <v/>
      </c>
      <c r="J1853" s="26" t="str">
        <f ca="1">IFERROR(IF($F1853=0,"",(VLOOKUP(RIGHT(B1853,2)+0,难度表!B:F,5,FALSE)*M1853+P1853)),0)</f>
        <v/>
      </c>
      <c r="L1853" s="26" t="s">
        <v>1081</v>
      </c>
      <c r="M1853" s="3"/>
      <c r="N1853" s="26">
        <v>0</v>
      </c>
      <c r="O1853" s="26">
        <v>0</v>
      </c>
      <c r="P1853" s="26">
        <v>0</v>
      </c>
      <c r="Q1853" s="26">
        <v>0</v>
      </c>
      <c r="R1853" s="58" t="s">
        <v>545</v>
      </c>
      <c r="S1853" s="26">
        <v>1</v>
      </c>
      <c r="T1853" s="26">
        <v>0</v>
      </c>
      <c r="U1853" s="26">
        <f ca="1">IFERROR(VLOOKUP(G1853,模型表!$C:$T,18,FALSE),0)</f>
        <v>0</v>
      </c>
      <c r="V1853" s="26">
        <f>IFERROR(VLOOKUP(G1853,模型表!$C:$J,8,FALSE),0)</f>
        <v>0</v>
      </c>
      <c r="W1853" s="26" t="s">
        <v>1081</v>
      </c>
      <c r="X1853" s="26" t="s">
        <v>1097</v>
      </c>
    </row>
    <row r="1854" spans="1:24" x14ac:dyDescent="0.2">
      <c r="A1854" s="3" t="s">
        <v>1457</v>
      </c>
      <c r="B1854" s="3" t="str">
        <f t="shared" si="49"/>
        <v>P52</v>
      </c>
      <c r="C1854" s="3" t="s">
        <v>539</v>
      </c>
      <c r="D1854" s="3" t="s">
        <v>543</v>
      </c>
      <c r="E1854" t="str">
        <f t="shared" si="48"/>
        <v>M22P52U02N08</v>
      </c>
      <c r="F1854" s="26">
        <f ca="1">IFERROR(VLOOKUP(G1854,模型表!C:U,19,0),0)</f>
        <v>0</v>
      </c>
      <c r="H1854" s="26" t="str">
        <f ca="1">IFERROR(IF($F1854=0,"",(VLOOKUP(RIGHT(A1854,2)+0,难度表!B:F,3,FALSE)*K1854+N1854)),0)</f>
        <v/>
      </c>
      <c r="I1854" s="26" t="str">
        <f ca="1">IFERROR(IF($F1854=0,"",(VLOOKUP(RIGHT(B1854,2)+0,难度表!B:F,4,FALSE)*L1854+O1854)),0)</f>
        <v/>
      </c>
      <c r="J1854" s="26" t="str">
        <f ca="1">IFERROR(IF($F1854=0,"",(VLOOKUP(RIGHT(B1854,2)+0,难度表!B:F,5,FALSE)*M1854+P1854)),0)</f>
        <v/>
      </c>
      <c r="L1854" s="26" t="s">
        <v>1081</v>
      </c>
      <c r="M1854" s="3"/>
      <c r="N1854" s="26">
        <v>0</v>
      </c>
      <c r="O1854" s="26">
        <v>0</v>
      </c>
      <c r="P1854" s="26">
        <v>0</v>
      </c>
      <c r="Q1854" s="26">
        <v>0</v>
      </c>
      <c r="R1854" s="58" t="s">
        <v>545</v>
      </c>
      <c r="S1854" s="26">
        <v>1</v>
      </c>
      <c r="T1854" s="26">
        <v>0</v>
      </c>
      <c r="U1854" s="26">
        <f ca="1">IFERROR(VLOOKUP(G1854,模型表!$C:$T,18,FALSE),0)</f>
        <v>0</v>
      </c>
      <c r="V1854" s="26">
        <f>IFERROR(VLOOKUP(G1854,模型表!$C:$J,8,FALSE),0)</f>
        <v>0</v>
      </c>
      <c r="W1854" s="26" t="s">
        <v>1081</v>
      </c>
      <c r="X1854" s="26" t="s">
        <v>1097</v>
      </c>
    </row>
    <row r="1855" spans="1:24" x14ac:dyDescent="0.2">
      <c r="A1855" s="3" t="s">
        <v>1457</v>
      </c>
      <c r="B1855" s="3" t="str">
        <f t="shared" si="49"/>
        <v>P52</v>
      </c>
      <c r="C1855" s="3" t="s">
        <v>539</v>
      </c>
      <c r="D1855" s="3" t="s">
        <v>544</v>
      </c>
      <c r="E1855" t="str">
        <f t="shared" si="48"/>
        <v>M22P52U02N09</v>
      </c>
      <c r="F1855" s="26">
        <f ca="1">IFERROR(VLOOKUP(G1855,模型表!C:U,19,0),0)</f>
        <v>0</v>
      </c>
      <c r="H1855" s="26" t="str">
        <f ca="1">IFERROR(IF($F1855=0,"",(VLOOKUP(RIGHT(A1855,2)+0,难度表!B:F,3,FALSE)*K1855+N1855)),0)</f>
        <v/>
      </c>
      <c r="I1855" s="26" t="str">
        <f ca="1">IFERROR(IF($F1855=0,"",(VLOOKUP(RIGHT(B1855,2)+0,难度表!B:F,4,FALSE)*L1855+O1855)),0)</f>
        <v/>
      </c>
      <c r="J1855" s="26" t="str">
        <f ca="1">IFERROR(IF($F1855=0,"",(VLOOKUP(RIGHT(B1855,2)+0,难度表!B:F,5,FALSE)*M1855+P1855)),0)</f>
        <v/>
      </c>
      <c r="L1855" s="26" t="s">
        <v>1081</v>
      </c>
      <c r="M1855" s="3"/>
      <c r="N1855" s="26">
        <v>0</v>
      </c>
      <c r="O1855" s="26">
        <v>0</v>
      </c>
      <c r="P1855" s="26">
        <v>0</v>
      </c>
      <c r="Q1855" s="26">
        <v>0</v>
      </c>
      <c r="R1855" s="58" t="s">
        <v>545</v>
      </c>
      <c r="S1855" s="26">
        <v>1</v>
      </c>
      <c r="T1855" s="26">
        <v>0</v>
      </c>
      <c r="U1855" s="26">
        <f ca="1">IFERROR(VLOOKUP(G1855,模型表!$C:$T,18,FALSE),0)</f>
        <v>0</v>
      </c>
      <c r="V1855" s="26">
        <f>IFERROR(VLOOKUP(G1855,模型表!$C:$J,8,FALSE),0)</f>
        <v>0</v>
      </c>
      <c r="W1855" s="26" t="s">
        <v>1081</v>
      </c>
      <c r="X1855" s="26" t="s">
        <v>1097</v>
      </c>
    </row>
    <row r="1856" spans="1:24" x14ac:dyDescent="0.2">
      <c r="A1856" s="3" t="s">
        <v>1457</v>
      </c>
      <c r="B1856" s="3" t="str">
        <f t="shared" si="49"/>
        <v>P52</v>
      </c>
      <c r="C1856" s="3" t="s">
        <v>540</v>
      </c>
      <c r="D1856" s="3" t="s">
        <v>533</v>
      </c>
      <c r="E1856" t="str">
        <f t="shared" si="48"/>
        <v>M22P52U03N01</v>
      </c>
      <c r="F1856" s="26">
        <f ca="1">IFERROR(VLOOKUP(G1856,模型表!C:U,19,0),0)</f>
        <v>0</v>
      </c>
      <c r="H1856" s="26" t="str">
        <f ca="1">IFERROR(IF($F1856=0,"",(VLOOKUP(RIGHT(A1856,2)+0,难度表!B:F,3,FALSE)*K1856+N1856)),0)</f>
        <v/>
      </c>
      <c r="I1856" s="26" t="str">
        <f ca="1">IFERROR(IF($F1856=0,"",(VLOOKUP(RIGHT(B1856,2)+0,难度表!B:F,4,FALSE)*L1856+O1856)),0)</f>
        <v/>
      </c>
      <c r="J1856" s="26" t="str">
        <f ca="1">IFERROR(IF($F1856=0,"",(VLOOKUP(RIGHT(B1856,2)+0,难度表!B:F,5,FALSE)*M1856+P1856)),0)</f>
        <v/>
      </c>
      <c r="L1856" s="26" t="s">
        <v>1081</v>
      </c>
      <c r="M1856" s="3"/>
      <c r="N1856" s="26">
        <v>0</v>
      </c>
      <c r="O1856" s="26">
        <v>0</v>
      </c>
      <c r="P1856" s="26">
        <v>0</v>
      </c>
      <c r="Q1856" s="26">
        <v>0</v>
      </c>
      <c r="R1856" s="58" t="s">
        <v>545</v>
      </c>
      <c r="S1856" s="26">
        <v>1</v>
      </c>
      <c r="T1856" s="26">
        <v>0</v>
      </c>
      <c r="U1856" s="26">
        <f ca="1">IFERROR(VLOOKUP(G1856,模型表!$C:$T,18,FALSE),0)</f>
        <v>0</v>
      </c>
      <c r="V1856" s="26">
        <f>IFERROR(VLOOKUP(G1856,模型表!$C:$J,8,FALSE),0)</f>
        <v>0</v>
      </c>
      <c r="W1856" s="26" t="s">
        <v>1081</v>
      </c>
      <c r="X1856" s="26" t="s">
        <v>1097</v>
      </c>
    </row>
    <row r="1857" spans="1:24" x14ac:dyDescent="0.2">
      <c r="A1857" s="3" t="s">
        <v>1457</v>
      </c>
      <c r="B1857" s="3" t="str">
        <f t="shared" si="49"/>
        <v>P52</v>
      </c>
      <c r="C1857" s="3" t="s">
        <v>540</v>
      </c>
      <c r="D1857" s="3" t="s">
        <v>534</v>
      </c>
      <c r="E1857" t="str">
        <f t="shared" si="48"/>
        <v>M22P52U03N02</v>
      </c>
      <c r="F1857" s="26">
        <f ca="1">IFERROR(VLOOKUP(G1857,模型表!C:U,19,0),0)</f>
        <v>0</v>
      </c>
      <c r="H1857" s="26" t="str">
        <f ca="1">IFERROR(IF($F1857=0,"",(VLOOKUP(RIGHT(A1857,2)+0,难度表!B:F,3,FALSE)*K1857+N1857)),0)</f>
        <v/>
      </c>
      <c r="I1857" s="26" t="str">
        <f ca="1">IFERROR(IF($F1857=0,"",(VLOOKUP(RIGHT(B1857,2)+0,难度表!B:F,4,FALSE)*L1857+O1857)),0)</f>
        <v/>
      </c>
      <c r="J1857" s="26" t="str">
        <f ca="1">IFERROR(IF($F1857=0,"",(VLOOKUP(RIGHT(B1857,2)+0,难度表!B:F,5,FALSE)*M1857+P1857)),0)</f>
        <v/>
      </c>
      <c r="L1857" s="26" t="s">
        <v>1081</v>
      </c>
      <c r="M1857" s="3"/>
      <c r="N1857" s="26">
        <v>0</v>
      </c>
      <c r="O1857" s="26">
        <v>0</v>
      </c>
      <c r="P1857" s="26">
        <v>0</v>
      </c>
      <c r="Q1857" s="26">
        <v>0</v>
      </c>
      <c r="R1857" s="58" t="s">
        <v>545</v>
      </c>
      <c r="S1857" s="26">
        <v>1</v>
      </c>
      <c r="T1857" s="26">
        <v>0</v>
      </c>
      <c r="U1857" s="26">
        <f ca="1">IFERROR(VLOOKUP(G1857,模型表!$C:$T,18,FALSE),0)</f>
        <v>0</v>
      </c>
      <c r="V1857" s="26">
        <f>IFERROR(VLOOKUP(G1857,模型表!$C:$J,8,FALSE),0)</f>
        <v>0</v>
      </c>
      <c r="W1857" s="26" t="s">
        <v>1081</v>
      </c>
      <c r="X1857" s="26" t="s">
        <v>1097</v>
      </c>
    </row>
    <row r="1858" spans="1:24" x14ac:dyDescent="0.2">
      <c r="A1858" s="3" t="s">
        <v>1457</v>
      </c>
      <c r="B1858" s="3" t="str">
        <f t="shared" si="49"/>
        <v>P52</v>
      </c>
      <c r="C1858" s="3" t="s">
        <v>540</v>
      </c>
      <c r="D1858" s="3" t="s">
        <v>535</v>
      </c>
      <c r="E1858" t="str">
        <f t="shared" ref="E1858:E1921" si="50">A1858&amp;B1858&amp;C1858&amp;D1858</f>
        <v>M22P52U03N03</v>
      </c>
      <c r="F1858" s="26">
        <f ca="1">IFERROR(VLOOKUP(G1858,模型表!C:U,19,0),0)</f>
        <v>0</v>
      </c>
      <c r="H1858" s="26" t="str">
        <f ca="1">IFERROR(IF($F1858=0,"",(VLOOKUP(RIGHT(A1858,2)+0,难度表!B:F,3,FALSE)*K1858+N1858)),0)</f>
        <v/>
      </c>
      <c r="I1858" s="26" t="str">
        <f ca="1">IFERROR(IF($F1858=0,"",(VLOOKUP(RIGHT(B1858,2)+0,难度表!B:F,4,FALSE)*L1858+O1858)),0)</f>
        <v/>
      </c>
      <c r="J1858" s="26" t="str">
        <f ca="1">IFERROR(IF($F1858=0,"",(VLOOKUP(RIGHT(B1858,2)+0,难度表!B:F,5,FALSE)*M1858+P1858)),0)</f>
        <v/>
      </c>
      <c r="L1858" s="26" t="s">
        <v>1081</v>
      </c>
      <c r="M1858" s="3"/>
      <c r="N1858" s="26">
        <v>0</v>
      </c>
      <c r="O1858" s="26">
        <v>0</v>
      </c>
      <c r="P1858" s="26">
        <v>0</v>
      </c>
      <c r="Q1858" s="26">
        <v>0</v>
      </c>
      <c r="R1858" s="58" t="s">
        <v>545</v>
      </c>
      <c r="S1858" s="26">
        <v>1</v>
      </c>
      <c r="T1858" s="26">
        <v>0</v>
      </c>
      <c r="U1858" s="26">
        <f ca="1">IFERROR(VLOOKUP(G1858,模型表!$C:$T,18,FALSE),0)</f>
        <v>0</v>
      </c>
      <c r="V1858" s="26">
        <f>IFERROR(VLOOKUP(G1858,模型表!$C:$J,8,FALSE),0)</f>
        <v>0</v>
      </c>
      <c r="W1858" s="26" t="s">
        <v>1081</v>
      </c>
      <c r="X1858" s="26" t="s">
        <v>1097</v>
      </c>
    </row>
    <row r="1859" spans="1:24" x14ac:dyDescent="0.2">
      <c r="A1859" s="3" t="s">
        <v>1457</v>
      </c>
      <c r="B1859" s="3" t="str">
        <f t="shared" ref="B1859:B1922" si="51">"P"&amp;IF(INT((ROW()+34)/36)&gt;=10,INT((ROW()+34)/36),"0"&amp;INT((ROW()+34)/36))</f>
        <v>P52</v>
      </c>
      <c r="C1859" s="3" t="s">
        <v>540</v>
      </c>
      <c r="D1859" s="3" t="s">
        <v>536</v>
      </c>
      <c r="E1859" t="str">
        <f t="shared" si="50"/>
        <v>M22P52U03N04</v>
      </c>
      <c r="F1859" s="26">
        <f ca="1">IFERROR(VLOOKUP(G1859,模型表!C:U,19,0),0)</f>
        <v>0</v>
      </c>
      <c r="H1859" s="26" t="str">
        <f ca="1">IFERROR(IF($F1859=0,"",(VLOOKUP(RIGHT(A1859,2)+0,难度表!B:F,3,FALSE)*K1859+N1859)),0)</f>
        <v/>
      </c>
      <c r="I1859" s="26" t="str">
        <f ca="1">IFERROR(IF($F1859=0,"",(VLOOKUP(RIGHT(B1859,2)+0,难度表!B:F,4,FALSE)*L1859+O1859)),0)</f>
        <v/>
      </c>
      <c r="J1859" s="26" t="str">
        <f ca="1">IFERROR(IF($F1859=0,"",(VLOOKUP(RIGHT(B1859,2)+0,难度表!B:F,5,FALSE)*M1859+P1859)),0)</f>
        <v/>
      </c>
      <c r="L1859" s="26" t="s">
        <v>1081</v>
      </c>
      <c r="M1859" s="3"/>
      <c r="N1859" s="26">
        <v>0</v>
      </c>
      <c r="O1859" s="26">
        <v>0</v>
      </c>
      <c r="P1859" s="26">
        <v>0</v>
      </c>
      <c r="Q1859" s="26">
        <v>0</v>
      </c>
      <c r="R1859" s="58" t="s">
        <v>545</v>
      </c>
      <c r="S1859" s="26">
        <v>1</v>
      </c>
      <c r="T1859" s="26">
        <v>0</v>
      </c>
      <c r="U1859" s="26">
        <f ca="1">IFERROR(VLOOKUP(G1859,模型表!$C:$T,18,FALSE),0)</f>
        <v>0</v>
      </c>
      <c r="V1859" s="26">
        <f>IFERROR(VLOOKUP(G1859,模型表!$C:$J,8,FALSE),0)</f>
        <v>0</v>
      </c>
      <c r="W1859" s="26" t="s">
        <v>1081</v>
      </c>
      <c r="X1859" s="26" t="s">
        <v>1097</v>
      </c>
    </row>
    <row r="1860" spans="1:24" x14ac:dyDescent="0.2">
      <c r="A1860" s="3" t="s">
        <v>1457</v>
      </c>
      <c r="B1860" s="3" t="str">
        <f t="shared" si="51"/>
        <v>P52</v>
      </c>
      <c r="C1860" s="3" t="s">
        <v>540</v>
      </c>
      <c r="D1860" s="3" t="s">
        <v>537</v>
      </c>
      <c r="E1860" t="str">
        <f t="shared" si="50"/>
        <v>M22P52U03N05</v>
      </c>
      <c r="F1860" s="26">
        <f ca="1">IFERROR(VLOOKUP(G1860,模型表!C:U,19,0),0)</f>
        <v>0</v>
      </c>
      <c r="H1860" s="26" t="str">
        <f ca="1">IFERROR(IF($F1860=0,"",(VLOOKUP(RIGHT(A1860,2)+0,难度表!B:F,3,FALSE)*K1860+N1860)),0)</f>
        <v/>
      </c>
      <c r="I1860" s="26" t="str">
        <f ca="1">IFERROR(IF($F1860=0,"",(VLOOKUP(RIGHT(B1860,2)+0,难度表!B:F,4,FALSE)*L1860+O1860)),0)</f>
        <v/>
      </c>
      <c r="J1860" s="26" t="str">
        <f ca="1">IFERROR(IF($F1860=0,"",(VLOOKUP(RIGHT(B1860,2)+0,难度表!B:F,5,FALSE)*M1860+P1860)),0)</f>
        <v/>
      </c>
      <c r="L1860" s="26" t="s">
        <v>1081</v>
      </c>
      <c r="M1860" s="3"/>
      <c r="N1860" s="26">
        <v>0</v>
      </c>
      <c r="O1860" s="26">
        <v>0</v>
      </c>
      <c r="P1860" s="26">
        <v>0</v>
      </c>
      <c r="Q1860" s="26">
        <v>0</v>
      </c>
      <c r="R1860" s="58" t="s">
        <v>545</v>
      </c>
      <c r="S1860" s="26">
        <v>1</v>
      </c>
      <c r="T1860" s="26">
        <v>0</v>
      </c>
      <c r="U1860" s="26">
        <f ca="1">IFERROR(VLOOKUP(G1860,模型表!$C:$T,18,FALSE),0)</f>
        <v>0</v>
      </c>
      <c r="V1860" s="26">
        <f>IFERROR(VLOOKUP(G1860,模型表!$C:$J,8,FALSE),0)</f>
        <v>0</v>
      </c>
      <c r="W1860" s="26" t="s">
        <v>1081</v>
      </c>
      <c r="X1860" s="26" t="s">
        <v>1097</v>
      </c>
    </row>
    <row r="1861" spans="1:24" x14ac:dyDescent="0.2">
      <c r="A1861" s="3" t="s">
        <v>1457</v>
      </c>
      <c r="B1861" s="3" t="str">
        <f t="shared" si="51"/>
        <v>P52</v>
      </c>
      <c r="C1861" s="3" t="s">
        <v>540</v>
      </c>
      <c r="D1861" s="3" t="s">
        <v>538</v>
      </c>
      <c r="E1861" t="str">
        <f t="shared" si="50"/>
        <v>M22P52U03N06</v>
      </c>
      <c r="F1861" s="26">
        <f ca="1">IFERROR(VLOOKUP(G1861,模型表!C:U,19,0),0)</f>
        <v>0</v>
      </c>
      <c r="H1861" s="26" t="str">
        <f ca="1">IFERROR(IF($F1861=0,"",(VLOOKUP(RIGHT(A1861,2)+0,难度表!B:F,3,FALSE)*K1861+N1861)),0)</f>
        <v/>
      </c>
      <c r="I1861" s="26" t="str">
        <f ca="1">IFERROR(IF($F1861=0,"",(VLOOKUP(RIGHT(B1861,2)+0,难度表!B:F,4,FALSE)*L1861+O1861)),0)</f>
        <v/>
      </c>
      <c r="J1861" s="26" t="str">
        <f ca="1">IFERROR(IF($F1861=0,"",(VLOOKUP(RIGHT(B1861,2)+0,难度表!B:F,5,FALSE)*M1861+P1861)),0)</f>
        <v/>
      </c>
      <c r="L1861" s="26" t="s">
        <v>1081</v>
      </c>
      <c r="M1861" s="3"/>
      <c r="N1861" s="26">
        <v>0</v>
      </c>
      <c r="O1861" s="26">
        <v>0</v>
      </c>
      <c r="P1861" s="26">
        <v>0</v>
      </c>
      <c r="Q1861" s="26">
        <v>0</v>
      </c>
      <c r="R1861" s="58" t="s">
        <v>545</v>
      </c>
      <c r="S1861" s="26">
        <v>1</v>
      </c>
      <c r="T1861" s="26">
        <v>0</v>
      </c>
      <c r="U1861" s="26">
        <f ca="1">IFERROR(VLOOKUP(G1861,模型表!$C:$T,18,FALSE),0)</f>
        <v>0</v>
      </c>
      <c r="V1861" s="26">
        <f>IFERROR(VLOOKUP(G1861,模型表!$C:$J,8,FALSE),0)</f>
        <v>0</v>
      </c>
      <c r="W1861" s="26" t="s">
        <v>1081</v>
      </c>
      <c r="X1861" s="26" t="s">
        <v>1097</v>
      </c>
    </row>
    <row r="1862" spans="1:24" x14ac:dyDescent="0.2">
      <c r="A1862" s="3" t="s">
        <v>1457</v>
      </c>
      <c r="B1862" s="3" t="str">
        <f t="shared" si="51"/>
        <v>P52</v>
      </c>
      <c r="C1862" s="3" t="s">
        <v>540</v>
      </c>
      <c r="D1862" s="3" t="s">
        <v>542</v>
      </c>
      <c r="E1862" t="str">
        <f t="shared" si="50"/>
        <v>M22P52U03N07</v>
      </c>
      <c r="F1862" s="26">
        <f ca="1">IFERROR(VLOOKUP(G1862,模型表!C:U,19,0),0)</f>
        <v>0</v>
      </c>
      <c r="H1862" s="26" t="str">
        <f ca="1">IFERROR(IF($F1862=0,"",(VLOOKUP(RIGHT(A1862,2)+0,难度表!B:F,3,FALSE)*K1862+N1862)),0)</f>
        <v/>
      </c>
      <c r="I1862" s="26" t="str">
        <f ca="1">IFERROR(IF($F1862=0,"",(VLOOKUP(RIGHT(B1862,2)+0,难度表!B:F,4,FALSE)*L1862+O1862)),0)</f>
        <v/>
      </c>
      <c r="J1862" s="26" t="str">
        <f ca="1">IFERROR(IF($F1862=0,"",(VLOOKUP(RIGHT(B1862,2)+0,难度表!B:F,5,FALSE)*M1862+P1862)),0)</f>
        <v/>
      </c>
      <c r="L1862" s="26" t="s">
        <v>1081</v>
      </c>
      <c r="M1862" s="3"/>
      <c r="N1862" s="26">
        <v>0</v>
      </c>
      <c r="O1862" s="26">
        <v>0</v>
      </c>
      <c r="P1862" s="26">
        <v>0</v>
      </c>
      <c r="Q1862" s="26">
        <v>0</v>
      </c>
      <c r="R1862" s="58" t="s">
        <v>545</v>
      </c>
      <c r="S1862" s="26">
        <v>1</v>
      </c>
      <c r="T1862" s="26">
        <v>0</v>
      </c>
      <c r="U1862" s="26">
        <f ca="1">IFERROR(VLOOKUP(G1862,模型表!$C:$T,18,FALSE),0)</f>
        <v>0</v>
      </c>
      <c r="V1862" s="26">
        <f>IFERROR(VLOOKUP(G1862,模型表!$C:$J,8,FALSE),0)</f>
        <v>0</v>
      </c>
      <c r="W1862" s="26" t="s">
        <v>1081</v>
      </c>
      <c r="X1862" s="26" t="s">
        <v>1097</v>
      </c>
    </row>
    <row r="1863" spans="1:24" x14ac:dyDescent="0.2">
      <c r="A1863" s="3" t="s">
        <v>1457</v>
      </c>
      <c r="B1863" s="3" t="str">
        <f t="shared" si="51"/>
        <v>P52</v>
      </c>
      <c r="C1863" s="3" t="s">
        <v>540</v>
      </c>
      <c r="D1863" s="3" t="s">
        <v>543</v>
      </c>
      <c r="E1863" t="str">
        <f t="shared" si="50"/>
        <v>M22P52U03N08</v>
      </c>
      <c r="F1863" s="26">
        <f ca="1">IFERROR(VLOOKUP(G1863,模型表!C:U,19,0),0)</f>
        <v>0</v>
      </c>
      <c r="H1863" s="26" t="str">
        <f ca="1">IFERROR(IF($F1863=0,"",(VLOOKUP(RIGHT(A1863,2)+0,难度表!B:F,3,FALSE)*K1863+N1863)),0)</f>
        <v/>
      </c>
      <c r="I1863" s="26" t="str">
        <f ca="1">IFERROR(IF($F1863=0,"",(VLOOKUP(RIGHT(B1863,2)+0,难度表!B:F,4,FALSE)*L1863+O1863)),0)</f>
        <v/>
      </c>
      <c r="J1863" s="26" t="str">
        <f ca="1">IFERROR(IF($F1863=0,"",(VLOOKUP(RIGHT(B1863,2)+0,难度表!B:F,5,FALSE)*M1863+P1863)),0)</f>
        <v/>
      </c>
      <c r="L1863" s="26" t="s">
        <v>1081</v>
      </c>
      <c r="M1863" s="3"/>
      <c r="N1863" s="26">
        <v>0</v>
      </c>
      <c r="O1863" s="26">
        <v>0</v>
      </c>
      <c r="P1863" s="26">
        <v>0</v>
      </c>
      <c r="Q1863" s="26">
        <v>0</v>
      </c>
      <c r="R1863" s="58" t="s">
        <v>545</v>
      </c>
      <c r="S1863" s="26">
        <v>1</v>
      </c>
      <c r="T1863" s="26">
        <v>0</v>
      </c>
      <c r="U1863" s="26">
        <f ca="1">IFERROR(VLOOKUP(G1863,模型表!$C:$T,18,FALSE),0)</f>
        <v>0</v>
      </c>
      <c r="V1863" s="26">
        <f>IFERROR(VLOOKUP(G1863,模型表!$C:$J,8,FALSE),0)</f>
        <v>0</v>
      </c>
      <c r="W1863" s="26" t="s">
        <v>1081</v>
      </c>
      <c r="X1863" s="26" t="s">
        <v>1097</v>
      </c>
    </row>
    <row r="1864" spans="1:24" x14ac:dyDescent="0.2">
      <c r="A1864" s="3" t="s">
        <v>1457</v>
      </c>
      <c r="B1864" s="3" t="str">
        <f t="shared" si="51"/>
        <v>P52</v>
      </c>
      <c r="C1864" s="3" t="s">
        <v>540</v>
      </c>
      <c r="D1864" s="3" t="s">
        <v>544</v>
      </c>
      <c r="E1864" t="str">
        <f t="shared" si="50"/>
        <v>M22P52U03N09</v>
      </c>
      <c r="F1864" s="26">
        <f ca="1">IFERROR(VLOOKUP(G1864,模型表!C:U,19,0),0)</f>
        <v>0</v>
      </c>
      <c r="H1864" s="26" t="str">
        <f ca="1">IFERROR(IF($F1864=0,"",(VLOOKUP(RIGHT(A1864,2)+0,难度表!B:F,3,FALSE)*K1864+N1864)),0)</f>
        <v/>
      </c>
      <c r="I1864" s="26" t="str">
        <f ca="1">IFERROR(IF($F1864=0,"",(VLOOKUP(RIGHT(B1864,2)+0,难度表!B:F,4,FALSE)*L1864+O1864)),0)</f>
        <v/>
      </c>
      <c r="J1864" s="26" t="str">
        <f ca="1">IFERROR(IF($F1864=0,"",(VLOOKUP(RIGHT(B1864,2)+0,难度表!B:F,5,FALSE)*M1864+P1864)),0)</f>
        <v/>
      </c>
      <c r="L1864" s="26" t="s">
        <v>1081</v>
      </c>
      <c r="M1864" s="3"/>
      <c r="N1864" s="26">
        <v>0</v>
      </c>
      <c r="O1864" s="26">
        <v>0</v>
      </c>
      <c r="P1864" s="26">
        <v>0</v>
      </c>
      <c r="Q1864" s="26">
        <v>0</v>
      </c>
      <c r="R1864" s="58" t="s">
        <v>545</v>
      </c>
      <c r="S1864" s="26">
        <v>1</v>
      </c>
      <c r="T1864" s="26">
        <v>0</v>
      </c>
      <c r="U1864" s="26">
        <f ca="1">IFERROR(VLOOKUP(G1864,模型表!$C:$T,18,FALSE),0)</f>
        <v>0</v>
      </c>
      <c r="V1864" s="26">
        <f>IFERROR(VLOOKUP(G1864,模型表!$C:$J,8,FALSE),0)</f>
        <v>0</v>
      </c>
      <c r="W1864" s="26" t="s">
        <v>1081</v>
      </c>
      <c r="X1864" s="26" t="s">
        <v>1097</v>
      </c>
    </row>
    <row r="1865" spans="1:24" x14ac:dyDescent="0.2">
      <c r="A1865" s="3" t="s">
        <v>1457</v>
      </c>
      <c r="B1865" s="3" t="str">
        <f t="shared" si="51"/>
        <v>P52</v>
      </c>
      <c r="C1865" s="3" t="s">
        <v>541</v>
      </c>
      <c r="D1865" s="3" t="s">
        <v>533</v>
      </c>
      <c r="E1865" t="str">
        <f t="shared" si="50"/>
        <v>M22P52U04N01</v>
      </c>
      <c r="F1865" s="26">
        <f ca="1">IFERROR(VLOOKUP(G1865,模型表!C:U,19,0),0)</f>
        <v>0</v>
      </c>
      <c r="H1865" s="26" t="str">
        <f ca="1">IFERROR(IF($F1865=0,"",(VLOOKUP(RIGHT(A1865,2)+0,难度表!B:F,3,FALSE)*K1865+N1865)),0)</f>
        <v/>
      </c>
      <c r="I1865" s="26" t="str">
        <f ca="1">IFERROR(IF($F1865=0,"",(VLOOKUP(RIGHT(B1865,2)+0,难度表!B:F,4,FALSE)*L1865+O1865)),0)</f>
        <v/>
      </c>
      <c r="J1865" s="26" t="str">
        <f ca="1">IFERROR(IF($F1865=0,"",(VLOOKUP(RIGHT(B1865,2)+0,难度表!B:F,5,FALSE)*M1865+P1865)),0)</f>
        <v/>
      </c>
      <c r="L1865" s="26" t="s">
        <v>1081</v>
      </c>
      <c r="M1865" s="3"/>
      <c r="N1865" s="26">
        <v>0</v>
      </c>
      <c r="O1865" s="26">
        <v>0</v>
      </c>
      <c r="P1865" s="26">
        <v>0</v>
      </c>
      <c r="Q1865" s="26">
        <v>0</v>
      </c>
      <c r="R1865" s="58" t="s">
        <v>545</v>
      </c>
      <c r="S1865" s="26">
        <v>1</v>
      </c>
      <c r="T1865" s="26">
        <v>0</v>
      </c>
      <c r="U1865" s="26">
        <f ca="1">IFERROR(VLOOKUP(G1865,模型表!$C:$T,18,FALSE),0)</f>
        <v>0</v>
      </c>
      <c r="V1865" s="26">
        <f>IFERROR(VLOOKUP(G1865,模型表!$C:$J,8,FALSE),0)</f>
        <v>0</v>
      </c>
      <c r="W1865" s="26" t="s">
        <v>1081</v>
      </c>
      <c r="X1865" s="26" t="s">
        <v>1097</v>
      </c>
    </row>
    <row r="1866" spans="1:24" x14ac:dyDescent="0.2">
      <c r="A1866" s="3" t="s">
        <v>1457</v>
      </c>
      <c r="B1866" s="3" t="str">
        <f t="shared" si="51"/>
        <v>P52</v>
      </c>
      <c r="C1866" s="3" t="s">
        <v>541</v>
      </c>
      <c r="D1866" s="3" t="s">
        <v>534</v>
      </c>
      <c r="E1866" t="str">
        <f t="shared" si="50"/>
        <v>M22P52U04N02</v>
      </c>
      <c r="F1866" s="26">
        <f ca="1">IFERROR(VLOOKUP(G1866,模型表!C:U,19,0),0)</f>
        <v>0</v>
      </c>
      <c r="H1866" s="26" t="str">
        <f ca="1">IFERROR(IF($F1866=0,"",(VLOOKUP(RIGHT(A1866,2)+0,难度表!B:F,3,FALSE)*K1866+N1866)),0)</f>
        <v/>
      </c>
      <c r="I1866" s="26" t="str">
        <f ca="1">IFERROR(IF($F1866=0,"",(VLOOKUP(RIGHT(B1866,2)+0,难度表!B:F,4,FALSE)*L1866+O1866)),0)</f>
        <v/>
      </c>
      <c r="J1866" s="26" t="str">
        <f ca="1">IFERROR(IF($F1866=0,"",(VLOOKUP(RIGHT(B1866,2)+0,难度表!B:F,5,FALSE)*M1866+P1866)),0)</f>
        <v/>
      </c>
      <c r="L1866" s="26" t="s">
        <v>1081</v>
      </c>
      <c r="M1866" s="3"/>
      <c r="N1866" s="26">
        <v>0</v>
      </c>
      <c r="O1866" s="26">
        <v>0</v>
      </c>
      <c r="P1866" s="26">
        <v>0</v>
      </c>
      <c r="Q1866" s="26">
        <v>0</v>
      </c>
      <c r="R1866" s="58" t="s">
        <v>545</v>
      </c>
      <c r="S1866" s="26">
        <v>1</v>
      </c>
      <c r="T1866" s="26">
        <v>0</v>
      </c>
      <c r="U1866" s="26">
        <f ca="1">IFERROR(VLOOKUP(G1866,模型表!$C:$T,18,FALSE),0)</f>
        <v>0</v>
      </c>
      <c r="V1866" s="26">
        <f>IFERROR(VLOOKUP(G1866,模型表!$C:$J,8,FALSE),0)</f>
        <v>0</v>
      </c>
      <c r="W1866" s="26" t="s">
        <v>1081</v>
      </c>
      <c r="X1866" s="26" t="s">
        <v>1097</v>
      </c>
    </row>
    <row r="1867" spans="1:24" x14ac:dyDescent="0.2">
      <c r="A1867" s="3" t="s">
        <v>1457</v>
      </c>
      <c r="B1867" s="3" t="str">
        <f t="shared" si="51"/>
        <v>P52</v>
      </c>
      <c r="C1867" s="3" t="s">
        <v>541</v>
      </c>
      <c r="D1867" s="3" t="s">
        <v>535</v>
      </c>
      <c r="E1867" t="str">
        <f t="shared" si="50"/>
        <v>M22P52U04N03</v>
      </c>
      <c r="F1867" s="26">
        <f ca="1">IFERROR(VLOOKUP(G1867,模型表!C:U,19,0),0)</f>
        <v>0</v>
      </c>
      <c r="H1867" s="26" t="str">
        <f ca="1">IFERROR(IF($F1867=0,"",(VLOOKUP(RIGHT(A1867,2)+0,难度表!B:F,3,FALSE)*K1867+N1867)),0)</f>
        <v/>
      </c>
      <c r="I1867" s="26" t="str">
        <f ca="1">IFERROR(IF($F1867=0,"",(VLOOKUP(RIGHT(B1867,2)+0,难度表!B:F,4,FALSE)*L1867+O1867)),0)</f>
        <v/>
      </c>
      <c r="J1867" s="26" t="str">
        <f ca="1">IFERROR(IF($F1867=0,"",(VLOOKUP(RIGHT(B1867,2)+0,难度表!B:F,5,FALSE)*M1867+P1867)),0)</f>
        <v/>
      </c>
      <c r="L1867" s="26" t="s">
        <v>1081</v>
      </c>
      <c r="M1867" s="3"/>
      <c r="N1867" s="26">
        <v>0</v>
      </c>
      <c r="O1867" s="26">
        <v>0</v>
      </c>
      <c r="P1867" s="26">
        <v>0</v>
      </c>
      <c r="Q1867" s="26">
        <v>0</v>
      </c>
      <c r="R1867" s="58" t="s">
        <v>545</v>
      </c>
      <c r="S1867" s="26">
        <v>1</v>
      </c>
      <c r="T1867" s="26">
        <v>0</v>
      </c>
      <c r="U1867" s="26">
        <f ca="1">IFERROR(VLOOKUP(G1867,模型表!$C:$T,18,FALSE),0)</f>
        <v>0</v>
      </c>
      <c r="V1867" s="26">
        <f>IFERROR(VLOOKUP(G1867,模型表!$C:$J,8,FALSE),0)</f>
        <v>0</v>
      </c>
      <c r="W1867" s="26" t="s">
        <v>1081</v>
      </c>
      <c r="X1867" s="26" t="s">
        <v>1097</v>
      </c>
    </row>
    <row r="1868" spans="1:24" x14ac:dyDescent="0.2">
      <c r="A1868" s="3" t="s">
        <v>1457</v>
      </c>
      <c r="B1868" s="3" t="str">
        <f t="shared" si="51"/>
        <v>P52</v>
      </c>
      <c r="C1868" s="3" t="s">
        <v>1454</v>
      </c>
      <c r="D1868" s="3" t="s">
        <v>536</v>
      </c>
      <c r="E1868" t="str">
        <f t="shared" si="50"/>
        <v>M22P52U04N04</v>
      </c>
      <c r="F1868" s="26">
        <f ca="1">IFERROR(VLOOKUP(G1868,模型表!C:U,19,0),0)</f>
        <v>0</v>
      </c>
      <c r="H1868" s="26" t="str">
        <f ca="1">IFERROR(IF($F1868=0,"",(VLOOKUP(RIGHT(A1868,2)+0,难度表!B:F,3,FALSE)*K1868+N1868)),0)</f>
        <v/>
      </c>
      <c r="I1868" s="26" t="str">
        <f ca="1">IFERROR(IF($F1868=0,"",(VLOOKUP(RIGHT(B1868,2)+0,难度表!B:F,4,FALSE)*L1868+O1868)),0)</f>
        <v/>
      </c>
      <c r="J1868" s="26" t="str">
        <f ca="1">IFERROR(IF($F1868=0,"",(VLOOKUP(RIGHT(B1868,2)+0,难度表!B:F,5,FALSE)*M1868+P1868)),0)</f>
        <v/>
      </c>
      <c r="L1868" s="26" t="s">
        <v>1081</v>
      </c>
      <c r="M1868" s="3"/>
      <c r="N1868" s="26">
        <v>0</v>
      </c>
      <c r="O1868" s="26">
        <v>0</v>
      </c>
      <c r="P1868" s="26">
        <v>0</v>
      </c>
      <c r="Q1868" s="26">
        <v>0</v>
      </c>
      <c r="R1868" s="58" t="s">
        <v>545</v>
      </c>
      <c r="S1868" s="26">
        <v>1</v>
      </c>
      <c r="T1868" s="26">
        <v>0</v>
      </c>
      <c r="U1868" s="26">
        <f ca="1">IFERROR(VLOOKUP(G1868,模型表!$C:$T,18,FALSE),0)</f>
        <v>0</v>
      </c>
      <c r="V1868" s="26">
        <f>IFERROR(VLOOKUP(G1868,模型表!$C:$J,8,FALSE),0)</f>
        <v>0</v>
      </c>
      <c r="W1868" s="26" t="s">
        <v>1081</v>
      </c>
      <c r="X1868" s="26" t="s">
        <v>1097</v>
      </c>
    </row>
    <row r="1869" spans="1:24" x14ac:dyDescent="0.2">
      <c r="A1869" s="3" t="s">
        <v>1457</v>
      </c>
      <c r="B1869" s="3" t="str">
        <f t="shared" si="51"/>
        <v>P52</v>
      </c>
      <c r="C1869" s="3" t="s">
        <v>1454</v>
      </c>
      <c r="D1869" s="3" t="s">
        <v>537</v>
      </c>
      <c r="E1869" t="str">
        <f t="shared" si="50"/>
        <v>M22P52U04N05</v>
      </c>
      <c r="F1869" s="26">
        <f ca="1">IFERROR(VLOOKUP(G1869,模型表!C:U,19,0),0)</f>
        <v>0</v>
      </c>
      <c r="H1869" s="26" t="str">
        <f ca="1">IFERROR(IF($F1869=0,"",(VLOOKUP(RIGHT(A1869,2)+0,难度表!B:F,3,FALSE)*K1869+N1869)),0)</f>
        <v/>
      </c>
      <c r="I1869" s="26" t="str">
        <f ca="1">IFERROR(IF($F1869=0,"",(VLOOKUP(RIGHT(B1869,2)+0,难度表!B:F,4,FALSE)*L1869+O1869)),0)</f>
        <v/>
      </c>
      <c r="J1869" s="26" t="str">
        <f ca="1">IFERROR(IF($F1869=0,"",(VLOOKUP(RIGHT(B1869,2)+0,难度表!B:F,5,FALSE)*M1869+P1869)),0)</f>
        <v/>
      </c>
      <c r="L1869" s="26" t="s">
        <v>1081</v>
      </c>
      <c r="M1869" s="3"/>
      <c r="N1869" s="26">
        <v>0</v>
      </c>
      <c r="O1869" s="26">
        <v>0</v>
      </c>
      <c r="P1869" s="26">
        <v>0</v>
      </c>
      <c r="Q1869" s="26">
        <v>0</v>
      </c>
      <c r="R1869" s="58" t="s">
        <v>545</v>
      </c>
      <c r="S1869" s="26">
        <v>1</v>
      </c>
      <c r="T1869" s="26">
        <v>0</v>
      </c>
      <c r="U1869" s="26">
        <f ca="1">IFERROR(VLOOKUP(G1869,模型表!$C:$T,18,FALSE),0)</f>
        <v>0</v>
      </c>
      <c r="V1869" s="26">
        <f>IFERROR(VLOOKUP(G1869,模型表!$C:$J,8,FALSE),0)</f>
        <v>0</v>
      </c>
      <c r="W1869" s="26" t="s">
        <v>1081</v>
      </c>
      <c r="X1869" s="26" t="s">
        <v>1097</v>
      </c>
    </row>
    <row r="1870" spans="1:24" x14ac:dyDescent="0.2">
      <c r="A1870" s="3" t="s">
        <v>1457</v>
      </c>
      <c r="B1870" s="3" t="str">
        <f t="shared" si="51"/>
        <v>P52</v>
      </c>
      <c r="C1870" s="3" t="s">
        <v>1454</v>
      </c>
      <c r="D1870" s="3" t="s">
        <v>538</v>
      </c>
      <c r="E1870" t="str">
        <f t="shared" si="50"/>
        <v>M22P52U04N06</v>
      </c>
      <c r="F1870" s="26">
        <f ca="1">IFERROR(VLOOKUP(G1870,模型表!C:U,19,0),0)</f>
        <v>0</v>
      </c>
      <c r="H1870" s="26" t="str">
        <f ca="1">IFERROR(IF($F1870=0,"",(VLOOKUP(RIGHT(A1870,2)+0,难度表!B:F,3,FALSE)*K1870+N1870)),0)</f>
        <v/>
      </c>
      <c r="I1870" s="26" t="str">
        <f ca="1">IFERROR(IF($F1870=0,"",(VLOOKUP(RIGHT(B1870,2)+0,难度表!B:F,4,FALSE)*L1870+O1870)),0)</f>
        <v/>
      </c>
      <c r="J1870" s="26" t="str">
        <f ca="1">IFERROR(IF($F1870=0,"",(VLOOKUP(RIGHT(B1870,2)+0,难度表!B:F,5,FALSE)*M1870+P1870)),0)</f>
        <v/>
      </c>
      <c r="L1870" s="26" t="s">
        <v>1081</v>
      </c>
      <c r="M1870" s="3"/>
      <c r="N1870" s="26">
        <v>0</v>
      </c>
      <c r="O1870" s="26">
        <v>0</v>
      </c>
      <c r="P1870" s="26">
        <v>0</v>
      </c>
      <c r="Q1870" s="26">
        <v>0</v>
      </c>
      <c r="R1870" s="58" t="s">
        <v>545</v>
      </c>
      <c r="S1870" s="26">
        <v>1</v>
      </c>
      <c r="T1870" s="26">
        <v>0</v>
      </c>
      <c r="U1870" s="26">
        <f ca="1">IFERROR(VLOOKUP(G1870,模型表!$C:$T,18,FALSE),0)</f>
        <v>0</v>
      </c>
      <c r="V1870" s="26">
        <f>IFERROR(VLOOKUP(G1870,模型表!$C:$J,8,FALSE),0)</f>
        <v>0</v>
      </c>
      <c r="W1870" s="26" t="s">
        <v>1081</v>
      </c>
      <c r="X1870" s="26" t="s">
        <v>1097</v>
      </c>
    </row>
    <row r="1871" spans="1:24" x14ac:dyDescent="0.2">
      <c r="A1871" s="3" t="s">
        <v>1457</v>
      </c>
      <c r="B1871" s="3" t="str">
        <f t="shared" si="51"/>
        <v>P52</v>
      </c>
      <c r="C1871" s="3" t="s">
        <v>1454</v>
      </c>
      <c r="D1871" s="3" t="s">
        <v>542</v>
      </c>
      <c r="E1871" t="str">
        <f t="shared" si="50"/>
        <v>M22P52U04N07</v>
      </c>
      <c r="F1871" s="26">
        <f ca="1">IFERROR(VLOOKUP(G1871,模型表!C:U,19,0),0)</f>
        <v>0</v>
      </c>
      <c r="H1871" s="26" t="str">
        <f ca="1">IFERROR(IF($F1871=0,"",(VLOOKUP(RIGHT(A1871,2)+0,难度表!B:F,3,FALSE)*K1871+N1871)),0)</f>
        <v/>
      </c>
      <c r="I1871" s="26" t="str">
        <f ca="1">IFERROR(IF($F1871=0,"",(VLOOKUP(RIGHT(B1871,2)+0,难度表!B:F,4,FALSE)*L1871+O1871)),0)</f>
        <v/>
      </c>
      <c r="J1871" s="26" t="str">
        <f ca="1">IFERROR(IF($F1871=0,"",(VLOOKUP(RIGHT(B1871,2)+0,难度表!B:F,5,FALSE)*M1871+P1871)),0)</f>
        <v/>
      </c>
      <c r="L1871" s="26" t="s">
        <v>1081</v>
      </c>
      <c r="M1871" s="3"/>
      <c r="N1871" s="26">
        <v>0</v>
      </c>
      <c r="O1871" s="26">
        <v>0</v>
      </c>
      <c r="P1871" s="26">
        <v>0</v>
      </c>
      <c r="Q1871" s="26">
        <v>0</v>
      </c>
      <c r="R1871" s="58" t="s">
        <v>545</v>
      </c>
      <c r="S1871" s="26">
        <v>1</v>
      </c>
      <c r="T1871" s="26">
        <v>0</v>
      </c>
      <c r="U1871" s="26">
        <f ca="1">IFERROR(VLOOKUP(G1871,模型表!$C:$T,18,FALSE),0)</f>
        <v>0</v>
      </c>
      <c r="V1871" s="26">
        <f>IFERROR(VLOOKUP(G1871,模型表!$C:$J,8,FALSE),0)</f>
        <v>0</v>
      </c>
      <c r="W1871" s="26" t="s">
        <v>1081</v>
      </c>
      <c r="X1871" s="26" t="s">
        <v>1097</v>
      </c>
    </row>
    <row r="1872" spans="1:24" x14ac:dyDescent="0.2">
      <c r="A1872" s="3" t="s">
        <v>1457</v>
      </c>
      <c r="B1872" s="3" t="str">
        <f t="shared" si="51"/>
        <v>P52</v>
      </c>
      <c r="C1872" s="3" t="s">
        <v>1454</v>
      </c>
      <c r="D1872" s="3" t="s">
        <v>543</v>
      </c>
      <c r="E1872" t="str">
        <f t="shared" si="50"/>
        <v>M22P52U04N08</v>
      </c>
      <c r="F1872" s="26">
        <f ca="1">IFERROR(VLOOKUP(G1872,模型表!C:U,19,0),0)</f>
        <v>0</v>
      </c>
      <c r="H1872" s="26" t="str">
        <f ca="1">IFERROR(IF($F1872=0,"",(VLOOKUP(RIGHT(A1872,2)+0,难度表!B:F,3,FALSE)*K1872+N1872)),0)</f>
        <v/>
      </c>
      <c r="I1872" s="26" t="str">
        <f ca="1">IFERROR(IF($F1872=0,"",(VLOOKUP(RIGHT(B1872,2)+0,难度表!B:F,4,FALSE)*L1872+O1872)),0)</f>
        <v/>
      </c>
      <c r="J1872" s="26" t="str">
        <f ca="1">IFERROR(IF($F1872=0,"",(VLOOKUP(RIGHT(B1872,2)+0,难度表!B:F,5,FALSE)*M1872+P1872)),0)</f>
        <v/>
      </c>
      <c r="L1872" s="26" t="s">
        <v>1081</v>
      </c>
      <c r="M1872" s="3"/>
      <c r="N1872" s="26">
        <v>0</v>
      </c>
      <c r="O1872" s="26">
        <v>0</v>
      </c>
      <c r="P1872" s="26">
        <v>0</v>
      </c>
      <c r="Q1872" s="26">
        <v>0</v>
      </c>
      <c r="R1872" s="58" t="s">
        <v>545</v>
      </c>
      <c r="S1872" s="26">
        <v>1</v>
      </c>
      <c r="T1872" s="26">
        <v>0</v>
      </c>
      <c r="U1872" s="26">
        <f ca="1">IFERROR(VLOOKUP(G1872,模型表!$C:$T,18,FALSE),0)</f>
        <v>0</v>
      </c>
      <c r="V1872" s="26">
        <f>IFERROR(VLOOKUP(G1872,模型表!$C:$J,8,FALSE),0)</f>
        <v>0</v>
      </c>
      <c r="W1872" s="26" t="s">
        <v>1081</v>
      </c>
      <c r="X1872" s="26" t="s">
        <v>1097</v>
      </c>
    </row>
    <row r="1873" spans="1:24" x14ac:dyDescent="0.2">
      <c r="A1873" s="3" t="s">
        <v>1457</v>
      </c>
      <c r="B1873" s="3" t="str">
        <f t="shared" si="51"/>
        <v>P52</v>
      </c>
      <c r="C1873" s="3" t="s">
        <v>541</v>
      </c>
      <c r="D1873" s="3" t="s">
        <v>544</v>
      </c>
      <c r="E1873" t="str">
        <f t="shared" si="50"/>
        <v>M22P52U04N09</v>
      </c>
      <c r="F1873" s="26">
        <f ca="1">IFERROR(VLOOKUP(G1873,模型表!C:U,19,0),0)</f>
        <v>0</v>
      </c>
      <c r="H1873" s="26" t="str">
        <f ca="1">IFERROR(IF($F1873=0,"",(VLOOKUP(RIGHT(A1873,2)+0,难度表!B:F,3,FALSE)*K1873+N1873)),0)</f>
        <v/>
      </c>
      <c r="I1873" s="26" t="str">
        <f ca="1">IFERROR(IF($F1873=0,"",(VLOOKUP(RIGHT(B1873,2)+0,难度表!B:F,4,FALSE)*L1873+O1873)),0)</f>
        <v/>
      </c>
      <c r="J1873" s="26" t="str">
        <f ca="1">IFERROR(IF($F1873=0,"",(VLOOKUP(RIGHT(B1873,2)+0,难度表!B:F,5,FALSE)*M1873+P1873)),0)</f>
        <v/>
      </c>
      <c r="L1873" s="26" t="s">
        <v>1081</v>
      </c>
      <c r="M1873" s="3"/>
      <c r="N1873" s="26">
        <v>0</v>
      </c>
      <c r="O1873" s="26">
        <v>0</v>
      </c>
      <c r="P1873" s="26">
        <v>0</v>
      </c>
      <c r="Q1873" s="26">
        <v>0</v>
      </c>
      <c r="R1873" s="58" t="s">
        <v>545</v>
      </c>
      <c r="S1873" s="26">
        <v>1</v>
      </c>
      <c r="T1873" s="26">
        <v>0</v>
      </c>
      <c r="U1873" s="26">
        <f ca="1">IFERROR(VLOOKUP(G1873,模型表!$C:$T,18,FALSE),0)</f>
        <v>0</v>
      </c>
      <c r="V1873" s="26">
        <f>IFERROR(VLOOKUP(G1873,模型表!$C:$J,8,FALSE),0)</f>
        <v>0</v>
      </c>
      <c r="W1873" s="26" t="s">
        <v>1081</v>
      </c>
      <c r="X1873" s="26" t="s">
        <v>1097</v>
      </c>
    </row>
    <row r="1874" spans="1:24" x14ac:dyDescent="0.2">
      <c r="A1874" s="3" t="s">
        <v>1457</v>
      </c>
      <c r="B1874" s="3" t="str">
        <f t="shared" si="51"/>
        <v>P53</v>
      </c>
      <c r="C1874" s="3" t="s">
        <v>532</v>
      </c>
      <c r="D1874" s="3" t="s">
        <v>533</v>
      </c>
      <c r="E1874" t="str">
        <f t="shared" si="50"/>
        <v>M22P53U01N01</v>
      </c>
      <c r="F1874" s="26">
        <f ca="1">IFERROR(VLOOKUP(G1874,模型表!C:U,19,0),0)</f>
        <v>0</v>
      </c>
      <c r="H1874" s="26" t="str">
        <f ca="1">IFERROR(IF($F1874=0,"",(VLOOKUP(RIGHT(A1874,2)+0,难度表!B:F,3,FALSE)*K1874+N1874)),0)</f>
        <v/>
      </c>
      <c r="I1874" s="26" t="str">
        <f ca="1">IFERROR(IF($F1874=0,"",(VLOOKUP(RIGHT(B1874,2)+0,难度表!B:F,4,FALSE)*L1874+O1874)),0)</f>
        <v/>
      </c>
      <c r="J1874" s="26" t="str">
        <f ca="1">IFERROR(IF($F1874=0,"",(VLOOKUP(RIGHT(B1874,2)+0,难度表!B:F,5,FALSE)*M1874+P1874)),0)</f>
        <v/>
      </c>
      <c r="L1874" s="26" t="s">
        <v>1081</v>
      </c>
      <c r="M1874" s="3"/>
      <c r="N1874" s="26">
        <v>0</v>
      </c>
      <c r="O1874" s="26">
        <v>0</v>
      </c>
      <c r="P1874" s="26">
        <v>0</v>
      </c>
      <c r="Q1874" s="26">
        <v>0</v>
      </c>
      <c r="R1874" s="58" t="s">
        <v>545</v>
      </c>
      <c r="S1874" s="26">
        <v>1</v>
      </c>
      <c r="T1874" s="26">
        <v>0</v>
      </c>
      <c r="U1874" s="26">
        <f ca="1">IFERROR(VLOOKUP(G1874,模型表!$C:$T,18,FALSE),0)</f>
        <v>0</v>
      </c>
      <c r="V1874" s="26">
        <f>IFERROR(VLOOKUP(G1874,模型表!$C:$J,8,FALSE),0)</f>
        <v>0</v>
      </c>
      <c r="W1874" s="26" t="s">
        <v>1081</v>
      </c>
      <c r="X1874" s="26" t="s">
        <v>1097</v>
      </c>
    </row>
    <row r="1875" spans="1:24" x14ac:dyDescent="0.2">
      <c r="A1875" s="3" t="s">
        <v>1457</v>
      </c>
      <c r="B1875" s="3" t="str">
        <f t="shared" si="51"/>
        <v>P53</v>
      </c>
      <c r="C1875" s="3" t="s">
        <v>532</v>
      </c>
      <c r="D1875" s="3" t="s">
        <v>534</v>
      </c>
      <c r="E1875" t="str">
        <f t="shared" si="50"/>
        <v>M22P53U01N02</v>
      </c>
      <c r="F1875" s="26">
        <f ca="1">IFERROR(VLOOKUP(G1875,模型表!C:U,19,0),0)</f>
        <v>0</v>
      </c>
      <c r="H1875" s="26" t="str">
        <f ca="1">IFERROR(IF($F1875=0,"",(VLOOKUP(RIGHT(A1875,2)+0,难度表!B:F,3,FALSE)*K1875+N1875)),0)</f>
        <v/>
      </c>
      <c r="I1875" s="26" t="str">
        <f ca="1">IFERROR(IF($F1875=0,"",(VLOOKUP(RIGHT(B1875,2)+0,难度表!B:F,4,FALSE)*L1875+O1875)),0)</f>
        <v/>
      </c>
      <c r="J1875" s="26" t="str">
        <f ca="1">IFERROR(IF($F1875=0,"",(VLOOKUP(RIGHT(B1875,2)+0,难度表!B:F,5,FALSE)*M1875+P1875)),0)</f>
        <v/>
      </c>
      <c r="L1875" s="26" t="s">
        <v>1081</v>
      </c>
      <c r="M1875" s="3"/>
      <c r="N1875" s="26">
        <v>0</v>
      </c>
      <c r="O1875" s="26">
        <v>0</v>
      </c>
      <c r="P1875" s="26">
        <v>0</v>
      </c>
      <c r="Q1875" s="26">
        <v>0</v>
      </c>
      <c r="R1875" s="58" t="s">
        <v>545</v>
      </c>
      <c r="S1875" s="26">
        <v>1</v>
      </c>
      <c r="T1875" s="26">
        <v>0</v>
      </c>
      <c r="U1875" s="26">
        <f ca="1">IFERROR(VLOOKUP(G1875,模型表!$C:$T,18,FALSE),0)</f>
        <v>0</v>
      </c>
      <c r="V1875" s="26">
        <f>IFERROR(VLOOKUP(G1875,模型表!$C:$J,8,FALSE),0)</f>
        <v>0</v>
      </c>
      <c r="W1875" s="26" t="s">
        <v>1081</v>
      </c>
      <c r="X1875" s="26" t="s">
        <v>1097</v>
      </c>
    </row>
    <row r="1876" spans="1:24" x14ac:dyDescent="0.2">
      <c r="A1876" s="3" t="s">
        <v>1457</v>
      </c>
      <c r="B1876" s="3" t="str">
        <f t="shared" si="51"/>
        <v>P53</v>
      </c>
      <c r="C1876" s="3" t="s">
        <v>532</v>
      </c>
      <c r="D1876" s="3" t="s">
        <v>535</v>
      </c>
      <c r="E1876" t="str">
        <f t="shared" si="50"/>
        <v>M22P53U01N03</v>
      </c>
      <c r="F1876" s="26">
        <f ca="1">IFERROR(VLOOKUP(G1876,模型表!C:U,19,0),0)</f>
        <v>0</v>
      </c>
      <c r="H1876" s="26" t="str">
        <f ca="1">IFERROR(IF($F1876=0,"",(VLOOKUP(RIGHT(A1876,2)+0,难度表!B:F,3,FALSE)*K1876+N1876)),0)</f>
        <v/>
      </c>
      <c r="I1876" s="26" t="str">
        <f ca="1">IFERROR(IF($F1876=0,"",(VLOOKUP(RIGHT(B1876,2)+0,难度表!B:F,4,FALSE)*L1876+O1876)),0)</f>
        <v/>
      </c>
      <c r="J1876" s="26" t="str">
        <f ca="1">IFERROR(IF($F1876=0,"",(VLOOKUP(RIGHT(B1876,2)+0,难度表!B:F,5,FALSE)*M1876+P1876)),0)</f>
        <v/>
      </c>
      <c r="L1876" s="26" t="s">
        <v>1081</v>
      </c>
      <c r="M1876" s="3"/>
      <c r="N1876" s="26">
        <v>0</v>
      </c>
      <c r="O1876" s="26">
        <v>0</v>
      </c>
      <c r="P1876" s="26">
        <v>0</v>
      </c>
      <c r="Q1876" s="26">
        <v>0</v>
      </c>
      <c r="R1876" s="58" t="s">
        <v>545</v>
      </c>
      <c r="S1876" s="26">
        <v>1</v>
      </c>
      <c r="T1876" s="26">
        <v>0</v>
      </c>
      <c r="U1876" s="26">
        <f ca="1">IFERROR(VLOOKUP(G1876,模型表!$C:$T,18,FALSE),0)</f>
        <v>0</v>
      </c>
      <c r="V1876" s="26">
        <f>IFERROR(VLOOKUP(G1876,模型表!$C:$J,8,FALSE),0)</f>
        <v>0</v>
      </c>
      <c r="W1876" s="26" t="s">
        <v>1081</v>
      </c>
      <c r="X1876" s="26" t="s">
        <v>1097</v>
      </c>
    </row>
    <row r="1877" spans="1:24" x14ac:dyDescent="0.2">
      <c r="A1877" s="3" t="s">
        <v>1457</v>
      </c>
      <c r="B1877" s="3" t="str">
        <f t="shared" si="51"/>
        <v>P53</v>
      </c>
      <c r="C1877" s="3" t="s">
        <v>532</v>
      </c>
      <c r="D1877" s="3" t="s">
        <v>536</v>
      </c>
      <c r="E1877" t="str">
        <f t="shared" si="50"/>
        <v>M22P53U01N04</v>
      </c>
      <c r="F1877" s="26">
        <f ca="1">IFERROR(VLOOKUP(G1877,模型表!C:U,19,0),0)</f>
        <v>0</v>
      </c>
      <c r="H1877" s="26" t="str">
        <f ca="1">IFERROR(IF($F1877=0,"",(VLOOKUP(RIGHT(A1877,2)+0,难度表!B:F,3,FALSE)*K1877+N1877)),0)</f>
        <v/>
      </c>
      <c r="I1877" s="26" t="str">
        <f ca="1">IFERROR(IF($F1877=0,"",(VLOOKUP(RIGHT(B1877,2)+0,难度表!B:F,4,FALSE)*L1877+O1877)),0)</f>
        <v/>
      </c>
      <c r="J1877" s="26" t="str">
        <f ca="1">IFERROR(IF($F1877=0,"",(VLOOKUP(RIGHT(B1877,2)+0,难度表!B:F,5,FALSE)*M1877+P1877)),0)</f>
        <v/>
      </c>
      <c r="L1877" s="26" t="s">
        <v>1081</v>
      </c>
      <c r="M1877" s="3"/>
      <c r="N1877" s="26">
        <v>0</v>
      </c>
      <c r="O1877" s="26">
        <v>0</v>
      </c>
      <c r="P1877" s="26">
        <v>0</v>
      </c>
      <c r="Q1877" s="26">
        <v>0</v>
      </c>
      <c r="R1877" s="58" t="s">
        <v>545</v>
      </c>
      <c r="S1877" s="26">
        <v>1</v>
      </c>
      <c r="T1877" s="26">
        <v>0</v>
      </c>
      <c r="U1877" s="26">
        <f ca="1">IFERROR(VLOOKUP(G1877,模型表!$C:$T,18,FALSE),0)</f>
        <v>0</v>
      </c>
      <c r="V1877" s="26">
        <f>IFERROR(VLOOKUP(G1877,模型表!$C:$J,8,FALSE),0)</f>
        <v>0</v>
      </c>
      <c r="W1877" s="26" t="s">
        <v>1081</v>
      </c>
      <c r="X1877" s="26" t="s">
        <v>1097</v>
      </c>
    </row>
    <row r="1878" spans="1:24" x14ac:dyDescent="0.2">
      <c r="A1878" s="3" t="s">
        <v>1457</v>
      </c>
      <c r="B1878" s="3" t="str">
        <f t="shared" si="51"/>
        <v>P53</v>
      </c>
      <c r="C1878" s="3" t="s">
        <v>532</v>
      </c>
      <c r="D1878" s="3" t="s">
        <v>537</v>
      </c>
      <c r="E1878" t="str">
        <f t="shared" si="50"/>
        <v>M22P53U01N05</v>
      </c>
      <c r="F1878" s="26">
        <f ca="1">IFERROR(VLOOKUP(G1878,模型表!C:U,19,0),0)</f>
        <v>0</v>
      </c>
      <c r="H1878" s="26" t="str">
        <f ca="1">IFERROR(IF($F1878=0,"",(VLOOKUP(RIGHT(A1878,2)+0,难度表!B:F,3,FALSE)*K1878+N1878)),0)</f>
        <v/>
      </c>
      <c r="I1878" s="26" t="str">
        <f ca="1">IFERROR(IF($F1878=0,"",(VLOOKUP(RIGHT(B1878,2)+0,难度表!B:F,4,FALSE)*L1878+O1878)),0)</f>
        <v/>
      </c>
      <c r="J1878" s="26" t="str">
        <f ca="1">IFERROR(IF($F1878=0,"",(VLOOKUP(RIGHT(B1878,2)+0,难度表!B:F,5,FALSE)*M1878+P1878)),0)</f>
        <v/>
      </c>
      <c r="L1878" s="26" t="s">
        <v>1081</v>
      </c>
      <c r="M1878" s="3"/>
      <c r="N1878" s="26">
        <v>0</v>
      </c>
      <c r="O1878" s="26">
        <v>0</v>
      </c>
      <c r="P1878" s="26">
        <v>0</v>
      </c>
      <c r="Q1878" s="26">
        <v>0</v>
      </c>
      <c r="R1878" s="58" t="s">
        <v>545</v>
      </c>
      <c r="S1878" s="26">
        <v>1</v>
      </c>
      <c r="T1878" s="26">
        <v>0</v>
      </c>
      <c r="U1878" s="26">
        <f ca="1">IFERROR(VLOOKUP(G1878,模型表!$C:$T,18,FALSE),0)</f>
        <v>0</v>
      </c>
      <c r="V1878" s="26">
        <f>IFERROR(VLOOKUP(G1878,模型表!$C:$J,8,FALSE),0)</f>
        <v>0</v>
      </c>
      <c r="W1878" s="26" t="s">
        <v>1081</v>
      </c>
      <c r="X1878" s="26" t="s">
        <v>1097</v>
      </c>
    </row>
    <row r="1879" spans="1:24" x14ac:dyDescent="0.2">
      <c r="A1879" s="3" t="s">
        <v>1457</v>
      </c>
      <c r="B1879" s="3" t="str">
        <f t="shared" si="51"/>
        <v>P53</v>
      </c>
      <c r="C1879" s="3" t="s">
        <v>532</v>
      </c>
      <c r="D1879" s="3" t="s">
        <v>538</v>
      </c>
      <c r="E1879" t="str">
        <f t="shared" si="50"/>
        <v>M22P53U01N06</v>
      </c>
      <c r="F1879" s="26">
        <f ca="1">IFERROR(VLOOKUP(G1879,模型表!C:U,19,0),0)</f>
        <v>0</v>
      </c>
      <c r="H1879" s="26" t="str">
        <f ca="1">IFERROR(IF($F1879=0,"",(VLOOKUP(RIGHT(A1879,2)+0,难度表!B:F,3,FALSE)*K1879+N1879)),0)</f>
        <v/>
      </c>
      <c r="I1879" s="26" t="str">
        <f ca="1">IFERROR(IF($F1879=0,"",(VLOOKUP(RIGHT(B1879,2)+0,难度表!B:F,4,FALSE)*L1879+O1879)),0)</f>
        <v/>
      </c>
      <c r="J1879" s="26" t="str">
        <f ca="1">IFERROR(IF($F1879=0,"",(VLOOKUP(RIGHT(B1879,2)+0,难度表!B:F,5,FALSE)*M1879+P1879)),0)</f>
        <v/>
      </c>
      <c r="L1879" s="26" t="s">
        <v>1081</v>
      </c>
      <c r="M1879" s="3"/>
      <c r="N1879" s="26">
        <v>0</v>
      </c>
      <c r="O1879" s="26">
        <v>0</v>
      </c>
      <c r="P1879" s="26">
        <v>0</v>
      </c>
      <c r="Q1879" s="26">
        <v>0</v>
      </c>
      <c r="R1879" s="58" t="s">
        <v>545</v>
      </c>
      <c r="S1879" s="26">
        <v>1</v>
      </c>
      <c r="T1879" s="26">
        <v>0</v>
      </c>
      <c r="U1879" s="26">
        <f ca="1">IFERROR(VLOOKUP(G1879,模型表!$C:$T,18,FALSE),0)</f>
        <v>0</v>
      </c>
      <c r="V1879" s="26">
        <f>IFERROR(VLOOKUP(G1879,模型表!$C:$J,8,FALSE),0)</f>
        <v>0</v>
      </c>
      <c r="W1879" s="26" t="s">
        <v>1081</v>
      </c>
      <c r="X1879" s="26" t="s">
        <v>1097</v>
      </c>
    </row>
    <row r="1880" spans="1:24" x14ac:dyDescent="0.2">
      <c r="A1880" s="3" t="s">
        <v>1457</v>
      </c>
      <c r="B1880" s="3" t="str">
        <f t="shared" si="51"/>
        <v>P53</v>
      </c>
      <c r="C1880" s="3" t="s">
        <v>532</v>
      </c>
      <c r="D1880" s="3" t="s">
        <v>542</v>
      </c>
      <c r="E1880" t="str">
        <f t="shared" si="50"/>
        <v>M22P53U01N07</v>
      </c>
      <c r="F1880" s="26">
        <f ca="1">IFERROR(VLOOKUP(G1880,模型表!C:U,19,0),0)</f>
        <v>0</v>
      </c>
      <c r="H1880" s="26" t="str">
        <f ca="1">IFERROR(IF($F1880=0,"",(VLOOKUP(RIGHT(A1880,2)+0,难度表!B:F,3,FALSE)*K1880+N1880)),0)</f>
        <v/>
      </c>
      <c r="I1880" s="26" t="str">
        <f ca="1">IFERROR(IF($F1880=0,"",(VLOOKUP(RIGHT(B1880,2)+0,难度表!B:F,4,FALSE)*L1880+O1880)),0)</f>
        <v/>
      </c>
      <c r="J1880" s="26" t="str">
        <f ca="1">IFERROR(IF($F1880=0,"",(VLOOKUP(RIGHT(B1880,2)+0,难度表!B:F,5,FALSE)*M1880+P1880)),0)</f>
        <v/>
      </c>
      <c r="L1880" s="26" t="s">
        <v>1081</v>
      </c>
      <c r="M1880" s="3"/>
      <c r="N1880" s="26">
        <v>0</v>
      </c>
      <c r="O1880" s="26">
        <v>0</v>
      </c>
      <c r="P1880" s="26">
        <v>0</v>
      </c>
      <c r="Q1880" s="26">
        <v>0</v>
      </c>
      <c r="R1880" s="58" t="s">
        <v>545</v>
      </c>
      <c r="S1880" s="26">
        <v>1</v>
      </c>
      <c r="T1880" s="26">
        <v>0</v>
      </c>
      <c r="U1880" s="26">
        <f ca="1">IFERROR(VLOOKUP(G1880,模型表!$C:$T,18,FALSE),0)</f>
        <v>0</v>
      </c>
      <c r="V1880" s="26">
        <f>IFERROR(VLOOKUP(G1880,模型表!$C:$J,8,FALSE),0)</f>
        <v>0</v>
      </c>
      <c r="W1880" s="26" t="s">
        <v>1081</v>
      </c>
      <c r="X1880" s="26" t="s">
        <v>1097</v>
      </c>
    </row>
    <row r="1881" spans="1:24" x14ac:dyDescent="0.2">
      <c r="A1881" s="3" t="s">
        <v>1457</v>
      </c>
      <c r="B1881" s="3" t="str">
        <f t="shared" si="51"/>
        <v>P53</v>
      </c>
      <c r="C1881" s="3" t="s">
        <v>532</v>
      </c>
      <c r="D1881" s="3" t="s">
        <v>543</v>
      </c>
      <c r="E1881" t="str">
        <f t="shared" si="50"/>
        <v>M22P53U01N08</v>
      </c>
      <c r="F1881" s="26">
        <f ca="1">IFERROR(VLOOKUP(G1881,模型表!C:U,19,0),0)</f>
        <v>0</v>
      </c>
      <c r="H1881" s="26" t="str">
        <f ca="1">IFERROR(IF($F1881=0,"",(VLOOKUP(RIGHT(A1881,2)+0,难度表!B:F,3,FALSE)*K1881+N1881)),0)</f>
        <v/>
      </c>
      <c r="I1881" s="26" t="str">
        <f ca="1">IFERROR(IF($F1881=0,"",(VLOOKUP(RIGHT(B1881,2)+0,难度表!B:F,4,FALSE)*L1881+O1881)),0)</f>
        <v/>
      </c>
      <c r="J1881" s="26" t="str">
        <f ca="1">IFERROR(IF($F1881=0,"",(VLOOKUP(RIGHT(B1881,2)+0,难度表!B:F,5,FALSE)*M1881+P1881)),0)</f>
        <v/>
      </c>
      <c r="L1881" s="26" t="s">
        <v>1081</v>
      </c>
      <c r="M1881" s="3"/>
      <c r="N1881" s="26">
        <v>0</v>
      </c>
      <c r="O1881" s="26">
        <v>0</v>
      </c>
      <c r="P1881" s="26">
        <v>0</v>
      </c>
      <c r="Q1881" s="26">
        <v>0</v>
      </c>
      <c r="R1881" s="58" t="s">
        <v>545</v>
      </c>
      <c r="S1881" s="26">
        <v>1</v>
      </c>
      <c r="T1881" s="26">
        <v>0</v>
      </c>
      <c r="U1881" s="26">
        <f ca="1">IFERROR(VLOOKUP(G1881,模型表!$C:$T,18,FALSE),0)</f>
        <v>0</v>
      </c>
      <c r="V1881" s="26">
        <f>IFERROR(VLOOKUP(G1881,模型表!$C:$J,8,FALSE),0)</f>
        <v>0</v>
      </c>
      <c r="W1881" s="26" t="s">
        <v>1081</v>
      </c>
      <c r="X1881" s="26" t="s">
        <v>1097</v>
      </c>
    </row>
    <row r="1882" spans="1:24" x14ac:dyDescent="0.2">
      <c r="A1882" s="3" t="s">
        <v>1457</v>
      </c>
      <c r="B1882" s="3" t="str">
        <f t="shared" si="51"/>
        <v>P53</v>
      </c>
      <c r="C1882" s="3" t="s">
        <v>532</v>
      </c>
      <c r="D1882" s="3" t="s">
        <v>544</v>
      </c>
      <c r="E1882" t="str">
        <f t="shared" si="50"/>
        <v>M22P53U01N09</v>
      </c>
      <c r="F1882" s="26">
        <f ca="1">IFERROR(VLOOKUP(G1882,模型表!C:U,19,0),0)</f>
        <v>0</v>
      </c>
      <c r="H1882" s="26" t="str">
        <f ca="1">IFERROR(IF($F1882=0,"",(VLOOKUP(RIGHT(A1882,2)+0,难度表!B:F,3,FALSE)*K1882+N1882)),0)</f>
        <v/>
      </c>
      <c r="I1882" s="26" t="str">
        <f ca="1">IFERROR(IF($F1882=0,"",(VLOOKUP(RIGHT(B1882,2)+0,难度表!B:F,4,FALSE)*L1882+O1882)),0)</f>
        <v/>
      </c>
      <c r="J1882" s="26" t="str">
        <f ca="1">IFERROR(IF($F1882=0,"",(VLOOKUP(RIGHT(B1882,2)+0,难度表!B:F,5,FALSE)*M1882+P1882)),0)</f>
        <v/>
      </c>
      <c r="L1882" s="26" t="s">
        <v>1081</v>
      </c>
      <c r="M1882" s="3"/>
      <c r="N1882" s="26">
        <v>0</v>
      </c>
      <c r="O1882" s="26">
        <v>0</v>
      </c>
      <c r="P1882" s="26">
        <v>0</v>
      </c>
      <c r="Q1882" s="26">
        <v>0</v>
      </c>
      <c r="R1882" s="58" t="s">
        <v>545</v>
      </c>
      <c r="S1882" s="26">
        <v>1</v>
      </c>
      <c r="T1882" s="26">
        <v>0</v>
      </c>
      <c r="U1882" s="26">
        <f ca="1">IFERROR(VLOOKUP(G1882,模型表!$C:$T,18,FALSE),0)</f>
        <v>0</v>
      </c>
      <c r="V1882" s="26">
        <f>IFERROR(VLOOKUP(G1882,模型表!$C:$J,8,FALSE),0)</f>
        <v>0</v>
      </c>
      <c r="W1882" s="26" t="s">
        <v>1081</v>
      </c>
      <c r="X1882" s="26" t="s">
        <v>1097</v>
      </c>
    </row>
    <row r="1883" spans="1:24" x14ac:dyDescent="0.2">
      <c r="A1883" s="3" t="s">
        <v>1457</v>
      </c>
      <c r="B1883" s="3" t="str">
        <f t="shared" si="51"/>
        <v>P53</v>
      </c>
      <c r="C1883" s="3" t="s">
        <v>539</v>
      </c>
      <c r="D1883" s="3" t="s">
        <v>533</v>
      </c>
      <c r="E1883" t="str">
        <f t="shared" si="50"/>
        <v>M22P53U02N01</v>
      </c>
      <c r="F1883" s="26">
        <f ca="1">IFERROR(VLOOKUP(G1883,模型表!C:U,19,0),0)</f>
        <v>0</v>
      </c>
      <c r="H1883" s="26" t="str">
        <f ca="1">IFERROR(IF($F1883=0,"",(VLOOKUP(RIGHT(A1883,2)+0,难度表!B:F,3,FALSE)*K1883+N1883)),0)</f>
        <v/>
      </c>
      <c r="I1883" s="26" t="str">
        <f ca="1">IFERROR(IF($F1883=0,"",(VLOOKUP(RIGHT(B1883,2)+0,难度表!B:F,4,FALSE)*L1883+O1883)),0)</f>
        <v/>
      </c>
      <c r="J1883" s="26" t="str">
        <f ca="1">IFERROR(IF($F1883=0,"",(VLOOKUP(RIGHT(B1883,2)+0,难度表!B:F,5,FALSE)*M1883+P1883)),0)</f>
        <v/>
      </c>
      <c r="L1883" s="26" t="s">
        <v>1081</v>
      </c>
      <c r="M1883" s="3"/>
      <c r="N1883" s="26">
        <v>0</v>
      </c>
      <c r="O1883" s="26">
        <v>0</v>
      </c>
      <c r="P1883" s="26">
        <v>0</v>
      </c>
      <c r="Q1883" s="26">
        <v>0</v>
      </c>
      <c r="R1883" s="58" t="s">
        <v>545</v>
      </c>
      <c r="S1883" s="26">
        <v>1</v>
      </c>
      <c r="T1883" s="26">
        <v>0</v>
      </c>
      <c r="U1883" s="26">
        <f ca="1">IFERROR(VLOOKUP(G1883,模型表!$C:$T,18,FALSE),0)</f>
        <v>0</v>
      </c>
      <c r="V1883" s="26">
        <f>IFERROR(VLOOKUP(G1883,模型表!$C:$J,8,FALSE),0)</f>
        <v>0</v>
      </c>
      <c r="W1883" s="26" t="s">
        <v>1081</v>
      </c>
      <c r="X1883" s="26" t="s">
        <v>1097</v>
      </c>
    </row>
    <row r="1884" spans="1:24" x14ac:dyDescent="0.2">
      <c r="A1884" s="3" t="s">
        <v>1457</v>
      </c>
      <c r="B1884" s="3" t="str">
        <f t="shared" si="51"/>
        <v>P53</v>
      </c>
      <c r="C1884" s="3" t="s">
        <v>539</v>
      </c>
      <c r="D1884" s="3" t="s">
        <v>534</v>
      </c>
      <c r="E1884" t="str">
        <f t="shared" si="50"/>
        <v>M22P53U02N02</v>
      </c>
      <c r="F1884" s="26">
        <f ca="1">IFERROR(VLOOKUP(G1884,模型表!C:U,19,0),0)</f>
        <v>0</v>
      </c>
      <c r="H1884" s="26" t="str">
        <f ca="1">IFERROR(IF($F1884=0,"",(VLOOKUP(RIGHT(A1884,2)+0,难度表!B:F,3,FALSE)*K1884+N1884)),0)</f>
        <v/>
      </c>
      <c r="I1884" s="26" t="str">
        <f ca="1">IFERROR(IF($F1884=0,"",(VLOOKUP(RIGHT(B1884,2)+0,难度表!B:F,4,FALSE)*L1884+O1884)),0)</f>
        <v/>
      </c>
      <c r="J1884" s="26" t="str">
        <f ca="1">IFERROR(IF($F1884=0,"",(VLOOKUP(RIGHT(B1884,2)+0,难度表!B:F,5,FALSE)*M1884+P1884)),0)</f>
        <v/>
      </c>
      <c r="L1884" s="26" t="s">
        <v>1081</v>
      </c>
      <c r="M1884" s="3"/>
      <c r="N1884" s="26">
        <v>0</v>
      </c>
      <c r="O1884" s="26">
        <v>0</v>
      </c>
      <c r="P1884" s="26">
        <v>0</v>
      </c>
      <c r="Q1884" s="26">
        <v>0</v>
      </c>
      <c r="R1884" s="58" t="s">
        <v>545</v>
      </c>
      <c r="S1884" s="26">
        <v>1</v>
      </c>
      <c r="T1884" s="26">
        <v>0</v>
      </c>
      <c r="U1884" s="26">
        <f ca="1">IFERROR(VLOOKUP(G1884,模型表!$C:$T,18,FALSE),0)</f>
        <v>0</v>
      </c>
      <c r="V1884" s="26">
        <f>IFERROR(VLOOKUP(G1884,模型表!$C:$J,8,FALSE),0)</f>
        <v>0</v>
      </c>
      <c r="W1884" s="26" t="s">
        <v>1081</v>
      </c>
      <c r="X1884" s="26" t="s">
        <v>1097</v>
      </c>
    </row>
    <row r="1885" spans="1:24" x14ac:dyDescent="0.2">
      <c r="A1885" s="3" t="s">
        <v>1457</v>
      </c>
      <c r="B1885" s="3" t="str">
        <f t="shared" si="51"/>
        <v>P53</v>
      </c>
      <c r="C1885" s="3" t="s">
        <v>539</v>
      </c>
      <c r="D1885" s="3" t="s">
        <v>535</v>
      </c>
      <c r="E1885" t="str">
        <f t="shared" si="50"/>
        <v>M22P53U02N03</v>
      </c>
      <c r="F1885" s="26">
        <f ca="1">IFERROR(VLOOKUP(G1885,模型表!C:U,19,0),0)</f>
        <v>0</v>
      </c>
      <c r="H1885" s="26" t="str">
        <f ca="1">IFERROR(IF($F1885=0,"",(VLOOKUP(RIGHT(A1885,2)+0,难度表!B:F,3,FALSE)*K1885+N1885)),0)</f>
        <v/>
      </c>
      <c r="I1885" s="26" t="str">
        <f ca="1">IFERROR(IF($F1885=0,"",(VLOOKUP(RIGHT(B1885,2)+0,难度表!B:F,4,FALSE)*L1885+O1885)),0)</f>
        <v/>
      </c>
      <c r="J1885" s="26" t="str">
        <f ca="1">IFERROR(IF($F1885=0,"",(VLOOKUP(RIGHT(B1885,2)+0,难度表!B:F,5,FALSE)*M1885+P1885)),0)</f>
        <v/>
      </c>
      <c r="L1885" s="26" t="s">
        <v>1081</v>
      </c>
      <c r="M1885" s="3"/>
      <c r="N1885" s="26">
        <v>0</v>
      </c>
      <c r="O1885" s="26">
        <v>0</v>
      </c>
      <c r="P1885" s="26">
        <v>0</v>
      </c>
      <c r="Q1885" s="26">
        <v>0</v>
      </c>
      <c r="R1885" s="58" t="s">
        <v>545</v>
      </c>
      <c r="S1885" s="26">
        <v>1</v>
      </c>
      <c r="T1885" s="26">
        <v>0</v>
      </c>
      <c r="U1885" s="26">
        <f ca="1">IFERROR(VLOOKUP(G1885,模型表!$C:$T,18,FALSE),0)</f>
        <v>0</v>
      </c>
      <c r="V1885" s="26">
        <f>IFERROR(VLOOKUP(G1885,模型表!$C:$J,8,FALSE),0)</f>
        <v>0</v>
      </c>
      <c r="W1885" s="26" t="s">
        <v>1081</v>
      </c>
      <c r="X1885" s="26" t="s">
        <v>1097</v>
      </c>
    </row>
    <row r="1886" spans="1:24" x14ac:dyDescent="0.2">
      <c r="A1886" s="3" t="s">
        <v>1457</v>
      </c>
      <c r="B1886" s="3" t="str">
        <f t="shared" si="51"/>
        <v>P53</v>
      </c>
      <c r="C1886" s="3" t="s">
        <v>539</v>
      </c>
      <c r="D1886" s="3" t="s">
        <v>536</v>
      </c>
      <c r="E1886" t="str">
        <f t="shared" si="50"/>
        <v>M22P53U02N04</v>
      </c>
      <c r="F1886" s="26">
        <f ca="1">IFERROR(VLOOKUP(G1886,模型表!C:U,19,0),0)</f>
        <v>0</v>
      </c>
      <c r="H1886" s="26" t="str">
        <f ca="1">IFERROR(IF($F1886=0,"",(VLOOKUP(RIGHT(A1886,2)+0,难度表!B:F,3,FALSE)*K1886+N1886)),0)</f>
        <v/>
      </c>
      <c r="I1886" s="26" t="str">
        <f ca="1">IFERROR(IF($F1886=0,"",(VLOOKUP(RIGHT(B1886,2)+0,难度表!B:F,4,FALSE)*L1886+O1886)),0)</f>
        <v/>
      </c>
      <c r="J1886" s="26" t="str">
        <f ca="1">IFERROR(IF($F1886=0,"",(VLOOKUP(RIGHT(B1886,2)+0,难度表!B:F,5,FALSE)*M1886+P1886)),0)</f>
        <v/>
      </c>
      <c r="L1886" s="26" t="s">
        <v>1081</v>
      </c>
      <c r="M1886" s="3"/>
      <c r="N1886" s="26">
        <v>0</v>
      </c>
      <c r="O1886" s="26">
        <v>0</v>
      </c>
      <c r="P1886" s="26">
        <v>0</v>
      </c>
      <c r="Q1886" s="26">
        <v>0</v>
      </c>
      <c r="R1886" s="58" t="s">
        <v>545</v>
      </c>
      <c r="S1886" s="26">
        <v>1</v>
      </c>
      <c r="T1886" s="26">
        <v>0</v>
      </c>
      <c r="U1886" s="26">
        <f ca="1">IFERROR(VLOOKUP(G1886,模型表!$C:$T,18,FALSE),0)</f>
        <v>0</v>
      </c>
      <c r="V1886" s="26">
        <f>IFERROR(VLOOKUP(G1886,模型表!$C:$J,8,FALSE),0)</f>
        <v>0</v>
      </c>
      <c r="W1886" s="26" t="s">
        <v>1081</v>
      </c>
      <c r="X1886" s="26" t="s">
        <v>1097</v>
      </c>
    </row>
    <row r="1887" spans="1:24" x14ac:dyDescent="0.2">
      <c r="A1887" s="3" t="s">
        <v>1457</v>
      </c>
      <c r="B1887" s="3" t="str">
        <f t="shared" si="51"/>
        <v>P53</v>
      </c>
      <c r="C1887" s="3" t="s">
        <v>539</v>
      </c>
      <c r="D1887" s="3" t="s">
        <v>537</v>
      </c>
      <c r="E1887" t="str">
        <f t="shared" si="50"/>
        <v>M22P53U02N05</v>
      </c>
      <c r="F1887" s="26">
        <f ca="1">IFERROR(VLOOKUP(G1887,模型表!C:U,19,0),0)</f>
        <v>0</v>
      </c>
      <c r="H1887" s="26" t="str">
        <f ca="1">IFERROR(IF($F1887=0,"",(VLOOKUP(RIGHT(A1887,2)+0,难度表!B:F,3,FALSE)*K1887+N1887)),0)</f>
        <v/>
      </c>
      <c r="I1887" s="26" t="str">
        <f ca="1">IFERROR(IF($F1887=0,"",(VLOOKUP(RIGHT(B1887,2)+0,难度表!B:F,4,FALSE)*L1887+O1887)),0)</f>
        <v/>
      </c>
      <c r="J1887" s="26" t="str">
        <f ca="1">IFERROR(IF($F1887=0,"",(VLOOKUP(RIGHT(B1887,2)+0,难度表!B:F,5,FALSE)*M1887+P1887)),0)</f>
        <v/>
      </c>
      <c r="L1887" s="26" t="s">
        <v>1081</v>
      </c>
      <c r="M1887" s="3"/>
      <c r="N1887" s="26">
        <v>0</v>
      </c>
      <c r="O1887" s="26">
        <v>0</v>
      </c>
      <c r="P1887" s="26">
        <v>0</v>
      </c>
      <c r="Q1887" s="26">
        <v>0</v>
      </c>
      <c r="R1887" s="58" t="s">
        <v>545</v>
      </c>
      <c r="S1887" s="26">
        <v>1</v>
      </c>
      <c r="T1887" s="26">
        <v>0</v>
      </c>
      <c r="U1887" s="26">
        <f ca="1">IFERROR(VLOOKUP(G1887,模型表!$C:$T,18,FALSE),0)</f>
        <v>0</v>
      </c>
      <c r="V1887" s="26">
        <f>IFERROR(VLOOKUP(G1887,模型表!$C:$J,8,FALSE),0)</f>
        <v>0</v>
      </c>
      <c r="W1887" s="26" t="s">
        <v>1081</v>
      </c>
      <c r="X1887" s="26" t="s">
        <v>1097</v>
      </c>
    </row>
    <row r="1888" spans="1:24" x14ac:dyDescent="0.2">
      <c r="A1888" s="3" t="s">
        <v>1457</v>
      </c>
      <c r="B1888" s="3" t="str">
        <f t="shared" si="51"/>
        <v>P53</v>
      </c>
      <c r="C1888" s="3" t="s">
        <v>539</v>
      </c>
      <c r="D1888" s="3" t="s">
        <v>538</v>
      </c>
      <c r="E1888" t="str">
        <f t="shared" si="50"/>
        <v>M22P53U02N06</v>
      </c>
      <c r="F1888" s="26">
        <f ca="1">IFERROR(VLOOKUP(G1888,模型表!C:U,19,0),0)</f>
        <v>0</v>
      </c>
      <c r="H1888" s="26" t="str">
        <f ca="1">IFERROR(IF($F1888=0,"",(VLOOKUP(RIGHT(A1888,2)+0,难度表!B:F,3,FALSE)*K1888+N1888)),0)</f>
        <v/>
      </c>
      <c r="I1888" s="26" t="str">
        <f ca="1">IFERROR(IF($F1888=0,"",(VLOOKUP(RIGHT(B1888,2)+0,难度表!B:F,4,FALSE)*L1888+O1888)),0)</f>
        <v/>
      </c>
      <c r="J1888" s="26" t="str">
        <f ca="1">IFERROR(IF($F1888=0,"",(VLOOKUP(RIGHT(B1888,2)+0,难度表!B:F,5,FALSE)*M1888+P1888)),0)</f>
        <v/>
      </c>
      <c r="L1888" s="26" t="s">
        <v>1081</v>
      </c>
      <c r="M1888" s="3"/>
      <c r="N1888" s="26">
        <v>0</v>
      </c>
      <c r="O1888" s="26">
        <v>0</v>
      </c>
      <c r="P1888" s="26">
        <v>0</v>
      </c>
      <c r="Q1888" s="26">
        <v>0</v>
      </c>
      <c r="R1888" s="58" t="s">
        <v>545</v>
      </c>
      <c r="S1888" s="26">
        <v>1</v>
      </c>
      <c r="T1888" s="26">
        <v>0</v>
      </c>
      <c r="U1888" s="26">
        <f ca="1">IFERROR(VLOOKUP(G1888,模型表!$C:$T,18,FALSE),0)</f>
        <v>0</v>
      </c>
      <c r="V1888" s="26">
        <f>IFERROR(VLOOKUP(G1888,模型表!$C:$J,8,FALSE),0)</f>
        <v>0</v>
      </c>
      <c r="W1888" s="26" t="s">
        <v>1081</v>
      </c>
      <c r="X1888" s="26" t="s">
        <v>1097</v>
      </c>
    </row>
    <row r="1889" spans="1:24" x14ac:dyDescent="0.2">
      <c r="A1889" s="3" t="s">
        <v>1457</v>
      </c>
      <c r="B1889" s="3" t="str">
        <f t="shared" si="51"/>
        <v>P53</v>
      </c>
      <c r="C1889" s="3" t="s">
        <v>539</v>
      </c>
      <c r="D1889" s="3" t="s">
        <v>542</v>
      </c>
      <c r="E1889" t="str">
        <f t="shared" si="50"/>
        <v>M22P53U02N07</v>
      </c>
      <c r="F1889" s="26">
        <f ca="1">IFERROR(VLOOKUP(G1889,模型表!C:U,19,0),0)</f>
        <v>0</v>
      </c>
      <c r="H1889" s="26" t="str">
        <f ca="1">IFERROR(IF($F1889=0,"",(VLOOKUP(RIGHT(A1889,2)+0,难度表!B:F,3,FALSE)*K1889+N1889)),0)</f>
        <v/>
      </c>
      <c r="I1889" s="26" t="str">
        <f ca="1">IFERROR(IF($F1889=0,"",(VLOOKUP(RIGHT(B1889,2)+0,难度表!B:F,4,FALSE)*L1889+O1889)),0)</f>
        <v/>
      </c>
      <c r="J1889" s="26" t="str">
        <f ca="1">IFERROR(IF($F1889=0,"",(VLOOKUP(RIGHT(B1889,2)+0,难度表!B:F,5,FALSE)*M1889+P1889)),0)</f>
        <v/>
      </c>
      <c r="L1889" s="26" t="s">
        <v>1081</v>
      </c>
      <c r="M1889" s="3"/>
      <c r="N1889" s="26">
        <v>0</v>
      </c>
      <c r="O1889" s="26">
        <v>0</v>
      </c>
      <c r="P1889" s="26">
        <v>0</v>
      </c>
      <c r="Q1889" s="26">
        <v>0</v>
      </c>
      <c r="R1889" s="58" t="s">
        <v>545</v>
      </c>
      <c r="S1889" s="26">
        <v>1</v>
      </c>
      <c r="T1889" s="26">
        <v>0</v>
      </c>
      <c r="U1889" s="26">
        <f ca="1">IFERROR(VLOOKUP(G1889,模型表!$C:$T,18,FALSE),0)</f>
        <v>0</v>
      </c>
      <c r="V1889" s="26">
        <f>IFERROR(VLOOKUP(G1889,模型表!$C:$J,8,FALSE),0)</f>
        <v>0</v>
      </c>
      <c r="W1889" s="26" t="s">
        <v>1081</v>
      </c>
      <c r="X1889" s="26" t="s">
        <v>1097</v>
      </c>
    </row>
    <row r="1890" spans="1:24" x14ac:dyDescent="0.2">
      <c r="A1890" s="3" t="s">
        <v>1457</v>
      </c>
      <c r="B1890" s="3" t="str">
        <f t="shared" si="51"/>
        <v>P53</v>
      </c>
      <c r="C1890" s="3" t="s">
        <v>539</v>
      </c>
      <c r="D1890" s="3" t="s">
        <v>543</v>
      </c>
      <c r="E1890" t="str">
        <f t="shared" si="50"/>
        <v>M22P53U02N08</v>
      </c>
      <c r="F1890" s="26">
        <f ca="1">IFERROR(VLOOKUP(G1890,模型表!C:U,19,0),0)</f>
        <v>0</v>
      </c>
      <c r="H1890" s="26" t="str">
        <f ca="1">IFERROR(IF($F1890=0,"",(VLOOKUP(RIGHT(A1890,2)+0,难度表!B:F,3,FALSE)*K1890+N1890)),0)</f>
        <v/>
      </c>
      <c r="I1890" s="26" t="str">
        <f ca="1">IFERROR(IF($F1890=0,"",(VLOOKUP(RIGHT(B1890,2)+0,难度表!B:F,4,FALSE)*L1890+O1890)),0)</f>
        <v/>
      </c>
      <c r="J1890" s="26" t="str">
        <f ca="1">IFERROR(IF($F1890=0,"",(VLOOKUP(RIGHT(B1890,2)+0,难度表!B:F,5,FALSE)*M1890+P1890)),0)</f>
        <v/>
      </c>
      <c r="L1890" s="26" t="s">
        <v>1081</v>
      </c>
      <c r="M1890" s="3"/>
      <c r="N1890" s="26">
        <v>0</v>
      </c>
      <c r="O1890" s="26">
        <v>0</v>
      </c>
      <c r="P1890" s="26">
        <v>0</v>
      </c>
      <c r="Q1890" s="26">
        <v>0</v>
      </c>
      <c r="R1890" s="58" t="s">
        <v>545</v>
      </c>
      <c r="S1890" s="26">
        <v>1</v>
      </c>
      <c r="T1890" s="26">
        <v>0</v>
      </c>
      <c r="U1890" s="26">
        <f ca="1">IFERROR(VLOOKUP(G1890,模型表!$C:$T,18,FALSE),0)</f>
        <v>0</v>
      </c>
      <c r="V1890" s="26">
        <f>IFERROR(VLOOKUP(G1890,模型表!$C:$J,8,FALSE),0)</f>
        <v>0</v>
      </c>
      <c r="W1890" s="26" t="s">
        <v>1081</v>
      </c>
      <c r="X1890" s="26" t="s">
        <v>1097</v>
      </c>
    </row>
    <row r="1891" spans="1:24" x14ac:dyDescent="0.2">
      <c r="A1891" s="3" t="s">
        <v>1457</v>
      </c>
      <c r="B1891" s="3" t="str">
        <f t="shared" si="51"/>
        <v>P53</v>
      </c>
      <c r="C1891" s="3" t="s">
        <v>539</v>
      </c>
      <c r="D1891" s="3" t="s">
        <v>544</v>
      </c>
      <c r="E1891" t="str">
        <f t="shared" si="50"/>
        <v>M22P53U02N09</v>
      </c>
      <c r="F1891" s="26">
        <f ca="1">IFERROR(VLOOKUP(G1891,模型表!C:U,19,0),0)</f>
        <v>0</v>
      </c>
      <c r="H1891" s="26" t="str">
        <f ca="1">IFERROR(IF($F1891=0,"",(VLOOKUP(RIGHT(A1891,2)+0,难度表!B:F,3,FALSE)*K1891+N1891)),0)</f>
        <v/>
      </c>
      <c r="I1891" s="26" t="str">
        <f ca="1">IFERROR(IF($F1891=0,"",(VLOOKUP(RIGHT(B1891,2)+0,难度表!B:F,4,FALSE)*L1891+O1891)),0)</f>
        <v/>
      </c>
      <c r="J1891" s="26" t="str">
        <f ca="1">IFERROR(IF($F1891=0,"",(VLOOKUP(RIGHT(B1891,2)+0,难度表!B:F,5,FALSE)*M1891+P1891)),0)</f>
        <v/>
      </c>
      <c r="L1891" s="26" t="s">
        <v>1081</v>
      </c>
      <c r="M1891" s="3"/>
      <c r="N1891" s="26">
        <v>0</v>
      </c>
      <c r="O1891" s="26">
        <v>0</v>
      </c>
      <c r="P1891" s="26">
        <v>0</v>
      </c>
      <c r="Q1891" s="26">
        <v>0</v>
      </c>
      <c r="R1891" s="58" t="s">
        <v>545</v>
      </c>
      <c r="S1891" s="26">
        <v>1</v>
      </c>
      <c r="T1891" s="26">
        <v>0</v>
      </c>
      <c r="U1891" s="26">
        <f ca="1">IFERROR(VLOOKUP(G1891,模型表!$C:$T,18,FALSE),0)</f>
        <v>0</v>
      </c>
      <c r="V1891" s="26">
        <f>IFERROR(VLOOKUP(G1891,模型表!$C:$J,8,FALSE),0)</f>
        <v>0</v>
      </c>
      <c r="W1891" s="26" t="s">
        <v>1081</v>
      </c>
      <c r="X1891" s="26" t="s">
        <v>1097</v>
      </c>
    </row>
    <row r="1892" spans="1:24" x14ac:dyDescent="0.2">
      <c r="A1892" s="3" t="s">
        <v>1457</v>
      </c>
      <c r="B1892" s="3" t="str">
        <f t="shared" si="51"/>
        <v>P53</v>
      </c>
      <c r="C1892" s="3" t="s">
        <v>540</v>
      </c>
      <c r="D1892" s="3" t="s">
        <v>533</v>
      </c>
      <c r="E1892" t="str">
        <f t="shared" si="50"/>
        <v>M22P53U03N01</v>
      </c>
      <c r="F1892" s="26">
        <f ca="1">IFERROR(VLOOKUP(G1892,模型表!C:U,19,0),0)</f>
        <v>0</v>
      </c>
      <c r="H1892" s="26" t="str">
        <f ca="1">IFERROR(IF($F1892=0,"",(VLOOKUP(RIGHT(A1892,2)+0,难度表!B:F,3,FALSE)*K1892+N1892)),0)</f>
        <v/>
      </c>
      <c r="I1892" s="26" t="str">
        <f ca="1">IFERROR(IF($F1892=0,"",(VLOOKUP(RIGHT(B1892,2)+0,难度表!B:F,4,FALSE)*L1892+O1892)),0)</f>
        <v/>
      </c>
      <c r="J1892" s="26" t="str">
        <f ca="1">IFERROR(IF($F1892=0,"",(VLOOKUP(RIGHT(B1892,2)+0,难度表!B:F,5,FALSE)*M1892+P1892)),0)</f>
        <v/>
      </c>
      <c r="L1892" s="26" t="s">
        <v>1081</v>
      </c>
      <c r="M1892" s="3"/>
      <c r="N1892" s="26">
        <v>0</v>
      </c>
      <c r="O1892" s="26">
        <v>0</v>
      </c>
      <c r="P1892" s="26">
        <v>0</v>
      </c>
      <c r="Q1892" s="26">
        <v>0</v>
      </c>
      <c r="R1892" s="58" t="s">
        <v>545</v>
      </c>
      <c r="S1892" s="26">
        <v>1</v>
      </c>
      <c r="T1892" s="26">
        <v>0</v>
      </c>
      <c r="U1892" s="26">
        <f ca="1">IFERROR(VLOOKUP(G1892,模型表!$C:$T,18,FALSE),0)</f>
        <v>0</v>
      </c>
      <c r="V1892" s="26">
        <f>IFERROR(VLOOKUP(G1892,模型表!$C:$J,8,FALSE),0)</f>
        <v>0</v>
      </c>
      <c r="W1892" s="26" t="s">
        <v>1081</v>
      </c>
      <c r="X1892" s="26" t="s">
        <v>1097</v>
      </c>
    </row>
    <row r="1893" spans="1:24" x14ac:dyDescent="0.2">
      <c r="A1893" s="3" t="s">
        <v>1457</v>
      </c>
      <c r="B1893" s="3" t="str">
        <f t="shared" si="51"/>
        <v>P53</v>
      </c>
      <c r="C1893" s="3" t="s">
        <v>540</v>
      </c>
      <c r="D1893" s="3" t="s">
        <v>534</v>
      </c>
      <c r="E1893" t="str">
        <f t="shared" si="50"/>
        <v>M22P53U03N02</v>
      </c>
      <c r="F1893" s="26">
        <f ca="1">IFERROR(VLOOKUP(G1893,模型表!C:U,19,0),0)</f>
        <v>0</v>
      </c>
      <c r="H1893" s="26" t="str">
        <f ca="1">IFERROR(IF($F1893=0,"",(VLOOKUP(RIGHT(A1893,2)+0,难度表!B:F,3,FALSE)*K1893+N1893)),0)</f>
        <v/>
      </c>
      <c r="I1893" s="26" t="str">
        <f ca="1">IFERROR(IF($F1893=0,"",(VLOOKUP(RIGHT(B1893,2)+0,难度表!B:F,4,FALSE)*L1893+O1893)),0)</f>
        <v/>
      </c>
      <c r="J1893" s="26" t="str">
        <f ca="1">IFERROR(IF($F1893=0,"",(VLOOKUP(RIGHT(B1893,2)+0,难度表!B:F,5,FALSE)*M1893+P1893)),0)</f>
        <v/>
      </c>
      <c r="L1893" s="26" t="s">
        <v>1081</v>
      </c>
      <c r="M1893" s="3"/>
      <c r="N1893" s="26">
        <v>0</v>
      </c>
      <c r="O1893" s="26">
        <v>0</v>
      </c>
      <c r="P1893" s="26">
        <v>0</v>
      </c>
      <c r="Q1893" s="26">
        <v>0</v>
      </c>
      <c r="R1893" s="58" t="s">
        <v>545</v>
      </c>
      <c r="S1893" s="26">
        <v>1</v>
      </c>
      <c r="T1893" s="26">
        <v>0</v>
      </c>
      <c r="U1893" s="26">
        <f ca="1">IFERROR(VLOOKUP(G1893,模型表!$C:$T,18,FALSE),0)</f>
        <v>0</v>
      </c>
      <c r="V1893" s="26">
        <f>IFERROR(VLOOKUP(G1893,模型表!$C:$J,8,FALSE),0)</f>
        <v>0</v>
      </c>
      <c r="W1893" s="26" t="s">
        <v>1081</v>
      </c>
      <c r="X1893" s="26" t="s">
        <v>1097</v>
      </c>
    </row>
    <row r="1894" spans="1:24" x14ac:dyDescent="0.2">
      <c r="A1894" s="3" t="s">
        <v>1457</v>
      </c>
      <c r="B1894" s="3" t="str">
        <f t="shared" si="51"/>
        <v>P53</v>
      </c>
      <c r="C1894" s="3" t="s">
        <v>540</v>
      </c>
      <c r="D1894" s="3" t="s">
        <v>535</v>
      </c>
      <c r="E1894" t="str">
        <f t="shared" si="50"/>
        <v>M22P53U03N03</v>
      </c>
      <c r="F1894" s="26">
        <f ca="1">IFERROR(VLOOKUP(G1894,模型表!C:U,19,0),0)</f>
        <v>0</v>
      </c>
      <c r="H1894" s="26" t="str">
        <f ca="1">IFERROR(IF($F1894=0,"",(VLOOKUP(RIGHT(A1894,2)+0,难度表!B:F,3,FALSE)*K1894+N1894)),0)</f>
        <v/>
      </c>
      <c r="I1894" s="26" t="str">
        <f ca="1">IFERROR(IF($F1894=0,"",(VLOOKUP(RIGHT(B1894,2)+0,难度表!B:F,4,FALSE)*L1894+O1894)),0)</f>
        <v/>
      </c>
      <c r="J1894" s="26" t="str">
        <f ca="1">IFERROR(IF($F1894=0,"",(VLOOKUP(RIGHT(B1894,2)+0,难度表!B:F,5,FALSE)*M1894+P1894)),0)</f>
        <v/>
      </c>
      <c r="L1894" s="26" t="s">
        <v>1081</v>
      </c>
      <c r="M1894" s="3"/>
      <c r="N1894" s="26">
        <v>0</v>
      </c>
      <c r="O1894" s="26">
        <v>0</v>
      </c>
      <c r="P1894" s="26">
        <v>0</v>
      </c>
      <c r="Q1894" s="26">
        <v>0</v>
      </c>
      <c r="R1894" s="58" t="s">
        <v>545</v>
      </c>
      <c r="S1894" s="26">
        <v>1</v>
      </c>
      <c r="T1894" s="26">
        <v>0</v>
      </c>
      <c r="U1894" s="26">
        <f ca="1">IFERROR(VLOOKUP(G1894,模型表!$C:$T,18,FALSE),0)</f>
        <v>0</v>
      </c>
      <c r="V1894" s="26">
        <f>IFERROR(VLOOKUP(G1894,模型表!$C:$J,8,FALSE),0)</f>
        <v>0</v>
      </c>
      <c r="W1894" s="26" t="s">
        <v>1081</v>
      </c>
      <c r="X1894" s="26" t="s">
        <v>1097</v>
      </c>
    </row>
    <row r="1895" spans="1:24" x14ac:dyDescent="0.2">
      <c r="A1895" s="3" t="s">
        <v>1457</v>
      </c>
      <c r="B1895" s="3" t="str">
        <f t="shared" si="51"/>
        <v>P53</v>
      </c>
      <c r="C1895" s="3" t="s">
        <v>540</v>
      </c>
      <c r="D1895" s="3" t="s">
        <v>536</v>
      </c>
      <c r="E1895" t="str">
        <f t="shared" si="50"/>
        <v>M22P53U03N04</v>
      </c>
      <c r="F1895" s="26">
        <f ca="1">IFERROR(VLOOKUP(G1895,模型表!C:U,19,0),0)</f>
        <v>0</v>
      </c>
      <c r="H1895" s="26" t="str">
        <f ca="1">IFERROR(IF($F1895=0,"",(VLOOKUP(RIGHT(A1895,2)+0,难度表!B:F,3,FALSE)*K1895+N1895)),0)</f>
        <v/>
      </c>
      <c r="I1895" s="26" t="str">
        <f ca="1">IFERROR(IF($F1895=0,"",(VLOOKUP(RIGHT(B1895,2)+0,难度表!B:F,4,FALSE)*L1895+O1895)),0)</f>
        <v/>
      </c>
      <c r="J1895" s="26" t="str">
        <f ca="1">IFERROR(IF($F1895=0,"",(VLOOKUP(RIGHT(B1895,2)+0,难度表!B:F,5,FALSE)*M1895+P1895)),0)</f>
        <v/>
      </c>
      <c r="L1895" s="26" t="s">
        <v>1081</v>
      </c>
      <c r="M1895" s="3"/>
      <c r="N1895" s="26">
        <v>0</v>
      </c>
      <c r="O1895" s="26">
        <v>0</v>
      </c>
      <c r="P1895" s="26">
        <v>0</v>
      </c>
      <c r="Q1895" s="26">
        <v>0</v>
      </c>
      <c r="R1895" s="58" t="s">
        <v>545</v>
      </c>
      <c r="S1895" s="26">
        <v>1</v>
      </c>
      <c r="T1895" s="26">
        <v>0</v>
      </c>
      <c r="U1895" s="26">
        <f ca="1">IFERROR(VLOOKUP(G1895,模型表!$C:$T,18,FALSE),0)</f>
        <v>0</v>
      </c>
      <c r="V1895" s="26">
        <f>IFERROR(VLOOKUP(G1895,模型表!$C:$J,8,FALSE),0)</f>
        <v>0</v>
      </c>
      <c r="W1895" s="26" t="s">
        <v>1081</v>
      </c>
      <c r="X1895" s="26" t="s">
        <v>1097</v>
      </c>
    </row>
    <row r="1896" spans="1:24" x14ac:dyDescent="0.2">
      <c r="A1896" s="3" t="s">
        <v>1457</v>
      </c>
      <c r="B1896" s="3" t="str">
        <f t="shared" si="51"/>
        <v>P53</v>
      </c>
      <c r="C1896" s="3" t="s">
        <v>540</v>
      </c>
      <c r="D1896" s="3" t="s">
        <v>537</v>
      </c>
      <c r="E1896" t="str">
        <f t="shared" si="50"/>
        <v>M22P53U03N05</v>
      </c>
      <c r="F1896" s="26">
        <f ca="1">IFERROR(VLOOKUP(G1896,模型表!C:U,19,0),0)</f>
        <v>0</v>
      </c>
      <c r="H1896" s="26" t="str">
        <f ca="1">IFERROR(IF($F1896=0,"",(VLOOKUP(RIGHT(A1896,2)+0,难度表!B:F,3,FALSE)*K1896+N1896)),0)</f>
        <v/>
      </c>
      <c r="I1896" s="26" t="str">
        <f ca="1">IFERROR(IF($F1896=0,"",(VLOOKUP(RIGHT(B1896,2)+0,难度表!B:F,4,FALSE)*L1896+O1896)),0)</f>
        <v/>
      </c>
      <c r="J1896" s="26" t="str">
        <f ca="1">IFERROR(IF($F1896=0,"",(VLOOKUP(RIGHT(B1896,2)+0,难度表!B:F,5,FALSE)*M1896+P1896)),0)</f>
        <v/>
      </c>
      <c r="L1896" s="26" t="s">
        <v>1081</v>
      </c>
      <c r="M1896" s="3"/>
      <c r="N1896" s="26">
        <v>0</v>
      </c>
      <c r="O1896" s="26">
        <v>0</v>
      </c>
      <c r="P1896" s="26">
        <v>0</v>
      </c>
      <c r="Q1896" s="26">
        <v>0</v>
      </c>
      <c r="R1896" s="58" t="s">
        <v>545</v>
      </c>
      <c r="S1896" s="26">
        <v>1</v>
      </c>
      <c r="T1896" s="26">
        <v>0</v>
      </c>
      <c r="U1896" s="26">
        <f ca="1">IFERROR(VLOOKUP(G1896,模型表!$C:$T,18,FALSE),0)</f>
        <v>0</v>
      </c>
      <c r="V1896" s="26">
        <f>IFERROR(VLOOKUP(G1896,模型表!$C:$J,8,FALSE),0)</f>
        <v>0</v>
      </c>
      <c r="W1896" s="26" t="s">
        <v>1081</v>
      </c>
      <c r="X1896" s="26" t="s">
        <v>1097</v>
      </c>
    </row>
    <row r="1897" spans="1:24" x14ac:dyDescent="0.2">
      <c r="A1897" s="3" t="s">
        <v>1457</v>
      </c>
      <c r="B1897" s="3" t="str">
        <f t="shared" si="51"/>
        <v>P53</v>
      </c>
      <c r="C1897" s="3" t="s">
        <v>540</v>
      </c>
      <c r="D1897" s="3" t="s">
        <v>538</v>
      </c>
      <c r="E1897" t="str">
        <f t="shared" si="50"/>
        <v>M22P53U03N06</v>
      </c>
      <c r="F1897" s="26">
        <f ca="1">IFERROR(VLOOKUP(G1897,模型表!C:U,19,0),0)</f>
        <v>0</v>
      </c>
      <c r="H1897" s="26" t="str">
        <f ca="1">IFERROR(IF($F1897=0,"",(VLOOKUP(RIGHT(A1897,2)+0,难度表!B:F,3,FALSE)*K1897+N1897)),0)</f>
        <v/>
      </c>
      <c r="I1897" s="26" t="str">
        <f ca="1">IFERROR(IF($F1897=0,"",(VLOOKUP(RIGHT(B1897,2)+0,难度表!B:F,4,FALSE)*L1897+O1897)),0)</f>
        <v/>
      </c>
      <c r="J1897" s="26" t="str">
        <f ca="1">IFERROR(IF($F1897=0,"",(VLOOKUP(RIGHT(B1897,2)+0,难度表!B:F,5,FALSE)*M1897+P1897)),0)</f>
        <v/>
      </c>
      <c r="L1897" s="26" t="s">
        <v>1081</v>
      </c>
      <c r="M1897" s="3"/>
      <c r="N1897" s="26">
        <v>0</v>
      </c>
      <c r="O1897" s="26">
        <v>0</v>
      </c>
      <c r="P1897" s="26">
        <v>0</v>
      </c>
      <c r="Q1897" s="26">
        <v>0</v>
      </c>
      <c r="R1897" s="58" t="s">
        <v>545</v>
      </c>
      <c r="S1897" s="26">
        <v>1</v>
      </c>
      <c r="T1897" s="26">
        <v>0</v>
      </c>
      <c r="U1897" s="26">
        <f ca="1">IFERROR(VLOOKUP(G1897,模型表!$C:$T,18,FALSE),0)</f>
        <v>0</v>
      </c>
      <c r="V1897" s="26">
        <f>IFERROR(VLOOKUP(G1897,模型表!$C:$J,8,FALSE),0)</f>
        <v>0</v>
      </c>
      <c r="W1897" s="26" t="s">
        <v>1081</v>
      </c>
      <c r="X1897" s="26" t="s">
        <v>1097</v>
      </c>
    </row>
    <row r="1898" spans="1:24" x14ac:dyDescent="0.2">
      <c r="A1898" s="3" t="s">
        <v>1457</v>
      </c>
      <c r="B1898" s="3" t="str">
        <f t="shared" si="51"/>
        <v>P53</v>
      </c>
      <c r="C1898" s="3" t="s">
        <v>540</v>
      </c>
      <c r="D1898" s="3" t="s">
        <v>542</v>
      </c>
      <c r="E1898" t="str">
        <f t="shared" si="50"/>
        <v>M22P53U03N07</v>
      </c>
      <c r="F1898" s="26">
        <f ca="1">IFERROR(VLOOKUP(G1898,模型表!C:U,19,0),0)</f>
        <v>0</v>
      </c>
      <c r="H1898" s="26" t="str">
        <f ca="1">IFERROR(IF($F1898=0,"",(VLOOKUP(RIGHT(A1898,2)+0,难度表!B:F,3,FALSE)*K1898+N1898)),0)</f>
        <v/>
      </c>
      <c r="I1898" s="26" t="str">
        <f ca="1">IFERROR(IF($F1898=0,"",(VLOOKUP(RIGHT(B1898,2)+0,难度表!B:F,4,FALSE)*L1898+O1898)),0)</f>
        <v/>
      </c>
      <c r="J1898" s="26" t="str">
        <f ca="1">IFERROR(IF($F1898=0,"",(VLOOKUP(RIGHT(B1898,2)+0,难度表!B:F,5,FALSE)*M1898+P1898)),0)</f>
        <v/>
      </c>
      <c r="L1898" s="26" t="s">
        <v>1081</v>
      </c>
      <c r="M1898" s="3"/>
      <c r="N1898" s="26">
        <v>0</v>
      </c>
      <c r="O1898" s="26">
        <v>0</v>
      </c>
      <c r="P1898" s="26">
        <v>0</v>
      </c>
      <c r="Q1898" s="26">
        <v>0</v>
      </c>
      <c r="R1898" s="58" t="s">
        <v>545</v>
      </c>
      <c r="S1898" s="26">
        <v>1</v>
      </c>
      <c r="T1898" s="26">
        <v>0</v>
      </c>
      <c r="U1898" s="26">
        <f ca="1">IFERROR(VLOOKUP(G1898,模型表!$C:$T,18,FALSE),0)</f>
        <v>0</v>
      </c>
      <c r="V1898" s="26">
        <f>IFERROR(VLOOKUP(G1898,模型表!$C:$J,8,FALSE),0)</f>
        <v>0</v>
      </c>
      <c r="W1898" s="26" t="s">
        <v>1081</v>
      </c>
      <c r="X1898" s="26" t="s">
        <v>1097</v>
      </c>
    </row>
    <row r="1899" spans="1:24" x14ac:dyDescent="0.2">
      <c r="A1899" s="3" t="s">
        <v>1457</v>
      </c>
      <c r="B1899" s="3" t="str">
        <f t="shared" si="51"/>
        <v>P53</v>
      </c>
      <c r="C1899" s="3" t="s">
        <v>540</v>
      </c>
      <c r="D1899" s="3" t="s">
        <v>543</v>
      </c>
      <c r="E1899" t="str">
        <f t="shared" si="50"/>
        <v>M22P53U03N08</v>
      </c>
      <c r="F1899" s="26">
        <f ca="1">IFERROR(VLOOKUP(G1899,模型表!C:U,19,0),0)</f>
        <v>0</v>
      </c>
      <c r="H1899" s="26" t="str">
        <f ca="1">IFERROR(IF($F1899=0,"",(VLOOKUP(RIGHT(A1899,2)+0,难度表!B:F,3,FALSE)*K1899+N1899)),0)</f>
        <v/>
      </c>
      <c r="I1899" s="26" t="str">
        <f ca="1">IFERROR(IF($F1899=0,"",(VLOOKUP(RIGHT(B1899,2)+0,难度表!B:F,4,FALSE)*L1899+O1899)),0)</f>
        <v/>
      </c>
      <c r="J1899" s="26" t="str">
        <f ca="1">IFERROR(IF($F1899=0,"",(VLOOKUP(RIGHT(B1899,2)+0,难度表!B:F,5,FALSE)*M1899+P1899)),0)</f>
        <v/>
      </c>
      <c r="L1899" s="26" t="s">
        <v>1081</v>
      </c>
      <c r="M1899" s="3"/>
      <c r="N1899" s="26">
        <v>0</v>
      </c>
      <c r="O1899" s="26">
        <v>0</v>
      </c>
      <c r="P1899" s="26">
        <v>0</v>
      </c>
      <c r="Q1899" s="26">
        <v>0</v>
      </c>
      <c r="R1899" s="58" t="s">
        <v>545</v>
      </c>
      <c r="S1899" s="26">
        <v>1</v>
      </c>
      <c r="T1899" s="26">
        <v>0</v>
      </c>
      <c r="U1899" s="26">
        <f ca="1">IFERROR(VLOOKUP(G1899,模型表!$C:$T,18,FALSE),0)</f>
        <v>0</v>
      </c>
      <c r="V1899" s="26">
        <f>IFERROR(VLOOKUP(G1899,模型表!$C:$J,8,FALSE),0)</f>
        <v>0</v>
      </c>
      <c r="W1899" s="26" t="s">
        <v>1081</v>
      </c>
      <c r="X1899" s="26" t="s">
        <v>1097</v>
      </c>
    </row>
    <row r="1900" spans="1:24" x14ac:dyDescent="0.2">
      <c r="A1900" s="3" t="s">
        <v>1457</v>
      </c>
      <c r="B1900" s="3" t="str">
        <f t="shared" si="51"/>
        <v>P53</v>
      </c>
      <c r="C1900" s="3" t="s">
        <v>540</v>
      </c>
      <c r="D1900" s="3" t="s">
        <v>544</v>
      </c>
      <c r="E1900" t="str">
        <f t="shared" si="50"/>
        <v>M22P53U03N09</v>
      </c>
      <c r="F1900" s="26">
        <f ca="1">IFERROR(VLOOKUP(G1900,模型表!C:U,19,0),0)</f>
        <v>0</v>
      </c>
      <c r="H1900" s="26" t="str">
        <f ca="1">IFERROR(IF($F1900=0,"",(VLOOKUP(RIGHT(A1900,2)+0,难度表!B:F,3,FALSE)*K1900+N1900)),0)</f>
        <v/>
      </c>
      <c r="I1900" s="26" t="str">
        <f ca="1">IFERROR(IF($F1900=0,"",(VLOOKUP(RIGHT(B1900,2)+0,难度表!B:F,4,FALSE)*L1900+O1900)),0)</f>
        <v/>
      </c>
      <c r="J1900" s="26" t="str">
        <f ca="1">IFERROR(IF($F1900=0,"",(VLOOKUP(RIGHT(B1900,2)+0,难度表!B:F,5,FALSE)*M1900+P1900)),0)</f>
        <v/>
      </c>
      <c r="L1900" s="26" t="s">
        <v>1081</v>
      </c>
      <c r="M1900" s="3"/>
      <c r="N1900" s="26">
        <v>0</v>
      </c>
      <c r="O1900" s="26">
        <v>0</v>
      </c>
      <c r="P1900" s="26">
        <v>0</v>
      </c>
      <c r="Q1900" s="26">
        <v>0</v>
      </c>
      <c r="R1900" s="58" t="s">
        <v>545</v>
      </c>
      <c r="S1900" s="26">
        <v>1</v>
      </c>
      <c r="T1900" s="26">
        <v>0</v>
      </c>
      <c r="U1900" s="26">
        <f ca="1">IFERROR(VLOOKUP(G1900,模型表!$C:$T,18,FALSE),0)</f>
        <v>0</v>
      </c>
      <c r="V1900" s="26">
        <f>IFERROR(VLOOKUP(G1900,模型表!$C:$J,8,FALSE),0)</f>
        <v>0</v>
      </c>
      <c r="W1900" s="26" t="s">
        <v>1081</v>
      </c>
      <c r="X1900" s="26" t="s">
        <v>1097</v>
      </c>
    </row>
    <row r="1901" spans="1:24" x14ac:dyDescent="0.2">
      <c r="A1901" s="3" t="s">
        <v>1457</v>
      </c>
      <c r="B1901" s="3" t="str">
        <f t="shared" si="51"/>
        <v>P53</v>
      </c>
      <c r="C1901" s="3" t="s">
        <v>541</v>
      </c>
      <c r="D1901" s="3" t="s">
        <v>533</v>
      </c>
      <c r="E1901" t="str">
        <f t="shared" si="50"/>
        <v>M22P53U04N01</v>
      </c>
      <c r="F1901" s="26">
        <f ca="1">IFERROR(VLOOKUP(G1901,模型表!C:U,19,0),0)</f>
        <v>0</v>
      </c>
      <c r="H1901" s="26" t="str">
        <f ca="1">IFERROR(IF($F1901=0,"",(VLOOKUP(RIGHT(A1901,2)+0,难度表!B:F,3,FALSE)*K1901+N1901)),0)</f>
        <v/>
      </c>
      <c r="I1901" s="26" t="str">
        <f ca="1">IFERROR(IF($F1901=0,"",(VLOOKUP(RIGHT(B1901,2)+0,难度表!B:F,4,FALSE)*L1901+O1901)),0)</f>
        <v/>
      </c>
      <c r="J1901" s="26" t="str">
        <f ca="1">IFERROR(IF($F1901=0,"",(VLOOKUP(RIGHT(B1901,2)+0,难度表!B:F,5,FALSE)*M1901+P1901)),0)</f>
        <v/>
      </c>
      <c r="L1901" s="26" t="s">
        <v>1081</v>
      </c>
      <c r="M1901" s="3"/>
      <c r="N1901" s="26">
        <v>0</v>
      </c>
      <c r="O1901" s="26">
        <v>0</v>
      </c>
      <c r="P1901" s="26">
        <v>0</v>
      </c>
      <c r="Q1901" s="26">
        <v>0</v>
      </c>
      <c r="R1901" s="58" t="s">
        <v>545</v>
      </c>
      <c r="S1901" s="26">
        <v>1</v>
      </c>
      <c r="T1901" s="26">
        <v>0</v>
      </c>
      <c r="U1901" s="26">
        <f ca="1">IFERROR(VLOOKUP(G1901,模型表!$C:$T,18,FALSE),0)</f>
        <v>0</v>
      </c>
      <c r="V1901" s="26">
        <f>IFERROR(VLOOKUP(G1901,模型表!$C:$J,8,FALSE),0)</f>
        <v>0</v>
      </c>
      <c r="W1901" s="26" t="s">
        <v>1081</v>
      </c>
      <c r="X1901" s="26" t="s">
        <v>1097</v>
      </c>
    </row>
    <row r="1902" spans="1:24" x14ac:dyDescent="0.2">
      <c r="A1902" s="3" t="s">
        <v>1457</v>
      </c>
      <c r="B1902" s="3" t="str">
        <f t="shared" si="51"/>
        <v>P53</v>
      </c>
      <c r="C1902" s="3" t="s">
        <v>541</v>
      </c>
      <c r="D1902" s="3" t="s">
        <v>534</v>
      </c>
      <c r="E1902" t="str">
        <f t="shared" si="50"/>
        <v>M22P53U04N02</v>
      </c>
      <c r="F1902" s="26">
        <f ca="1">IFERROR(VLOOKUP(G1902,模型表!C:U,19,0),0)</f>
        <v>0</v>
      </c>
      <c r="H1902" s="26" t="str">
        <f ca="1">IFERROR(IF($F1902=0,"",(VLOOKUP(RIGHT(A1902,2)+0,难度表!B:F,3,FALSE)*K1902+N1902)),0)</f>
        <v/>
      </c>
      <c r="I1902" s="26" t="str">
        <f ca="1">IFERROR(IF($F1902=0,"",(VLOOKUP(RIGHT(B1902,2)+0,难度表!B:F,4,FALSE)*L1902+O1902)),0)</f>
        <v/>
      </c>
      <c r="J1902" s="26" t="str">
        <f ca="1">IFERROR(IF($F1902=0,"",(VLOOKUP(RIGHT(B1902,2)+0,难度表!B:F,5,FALSE)*M1902+P1902)),0)</f>
        <v/>
      </c>
      <c r="L1902" s="26" t="s">
        <v>1081</v>
      </c>
      <c r="M1902" s="3"/>
      <c r="N1902" s="26">
        <v>0</v>
      </c>
      <c r="O1902" s="26">
        <v>0</v>
      </c>
      <c r="P1902" s="26">
        <v>0</v>
      </c>
      <c r="Q1902" s="26">
        <v>0</v>
      </c>
      <c r="R1902" s="58" t="s">
        <v>545</v>
      </c>
      <c r="S1902" s="26">
        <v>1</v>
      </c>
      <c r="T1902" s="26">
        <v>0</v>
      </c>
      <c r="U1902" s="26">
        <f ca="1">IFERROR(VLOOKUP(G1902,模型表!$C:$T,18,FALSE),0)</f>
        <v>0</v>
      </c>
      <c r="V1902" s="26">
        <f>IFERROR(VLOOKUP(G1902,模型表!$C:$J,8,FALSE),0)</f>
        <v>0</v>
      </c>
      <c r="W1902" s="26" t="s">
        <v>1081</v>
      </c>
      <c r="X1902" s="26" t="s">
        <v>1097</v>
      </c>
    </row>
    <row r="1903" spans="1:24" x14ac:dyDescent="0.2">
      <c r="A1903" s="3" t="s">
        <v>1457</v>
      </c>
      <c r="B1903" s="3" t="str">
        <f t="shared" si="51"/>
        <v>P53</v>
      </c>
      <c r="C1903" s="3" t="s">
        <v>541</v>
      </c>
      <c r="D1903" s="3" t="s">
        <v>535</v>
      </c>
      <c r="E1903" t="str">
        <f t="shared" si="50"/>
        <v>M22P53U04N03</v>
      </c>
      <c r="F1903" s="26">
        <f ca="1">IFERROR(VLOOKUP(G1903,模型表!C:U,19,0),0)</f>
        <v>0</v>
      </c>
      <c r="H1903" s="26" t="str">
        <f ca="1">IFERROR(IF($F1903=0,"",(VLOOKUP(RIGHT(A1903,2)+0,难度表!B:F,3,FALSE)*K1903+N1903)),0)</f>
        <v/>
      </c>
      <c r="I1903" s="26" t="str">
        <f ca="1">IFERROR(IF($F1903=0,"",(VLOOKUP(RIGHT(B1903,2)+0,难度表!B:F,4,FALSE)*L1903+O1903)),0)</f>
        <v/>
      </c>
      <c r="J1903" s="26" t="str">
        <f ca="1">IFERROR(IF($F1903=0,"",(VLOOKUP(RIGHT(B1903,2)+0,难度表!B:F,5,FALSE)*M1903+P1903)),0)</f>
        <v/>
      </c>
      <c r="L1903" s="26" t="s">
        <v>1081</v>
      </c>
      <c r="M1903" s="3"/>
      <c r="N1903" s="26">
        <v>0</v>
      </c>
      <c r="O1903" s="26">
        <v>0</v>
      </c>
      <c r="P1903" s="26">
        <v>0</v>
      </c>
      <c r="Q1903" s="26">
        <v>0</v>
      </c>
      <c r="R1903" s="58" t="s">
        <v>545</v>
      </c>
      <c r="S1903" s="26">
        <v>1</v>
      </c>
      <c r="T1903" s="26">
        <v>0</v>
      </c>
      <c r="U1903" s="26">
        <f ca="1">IFERROR(VLOOKUP(G1903,模型表!$C:$T,18,FALSE),0)</f>
        <v>0</v>
      </c>
      <c r="V1903" s="26">
        <f>IFERROR(VLOOKUP(G1903,模型表!$C:$J,8,FALSE),0)</f>
        <v>0</v>
      </c>
      <c r="W1903" s="26" t="s">
        <v>1081</v>
      </c>
      <c r="X1903" s="26" t="s">
        <v>1097</v>
      </c>
    </row>
    <row r="1904" spans="1:24" x14ac:dyDescent="0.2">
      <c r="A1904" s="3" t="s">
        <v>1457</v>
      </c>
      <c r="B1904" s="3" t="str">
        <f t="shared" si="51"/>
        <v>P53</v>
      </c>
      <c r="C1904" s="3" t="s">
        <v>1454</v>
      </c>
      <c r="D1904" s="3" t="s">
        <v>536</v>
      </c>
      <c r="E1904" t="str">
        <f t="shared" si="50"/>
        <v>M22P53U04N04</v>
      </c>
      <c r="F1904" s="26">
        <f ca="1">IFERROR(VLOOKUP(G1904,模型表!C:U,19,0),0)</f>
        <v>0</v>
      </c>
      <c r="H1904" s="26" t="str">
        <f ca="1">IFERROR(IF($F1904=0,"",(VLOOKUP(RIGHT(A1904,2)+0,难度表!B:F,3,FALSE)*K1904+N1904)),0)</f>
        <v/>
      </c>
      <c r="I1904" s="26" t="str">
        <f ca="1">IFERROR(IF($F1904=0,"",(VLOOKUP(RIGHT(B1904,2)+0,难度表!B:F,4,FALSE)*L1904+O1904)),0)</f>
        <v/>
      </c>
      <c r="J1904" s="26" t="str">
        <f ca="1">IFERROR(IF($F1904=0,"",(VLOOKUP(RIGHT(B1904,2)+0,难度表!B:F,5,FALSE)*M1904+P1904)),0)</f>
        <v/>
      </c>
      <c r="L1904" s="26" t="s">
        <v>1081</v>
      </c>
      <c r="M1904" s="3"/>
      <c r="N1904" s="26">
        <v>0</v>
      </c>
      <c r="O1904" s="26">
        <v>0</v>
      </c>
      <c r="P1904" s="26">
        <v>0</v>
      </c>
      <c r="Q1904" s="26">
        <v>0</v>
      </c>
      <c r="R1904" s="58" t="s">
        <v>545</v>
      </c>
      <c r="S1904" s="26">
        <v>1</v>
      </c>
      <c r="T1904" s="26">
        <v>0</v>
      </c>
      <c r="U1904" s="26">
        <f ca="1">IFERROR(VLOOKUP(G1904,模型表!$C:$T,18,FALSE),0)</f>
        <v>0</v>
      </c>
      <c r="V1904" s="26">
        <f>IFERROR(VLOOKUP(G1904,模型表!$C:$J,8,FALSE),0)</f>
        <v>0</v>
      </c>
      <c r="W1904" s="26" t="s">
        <v>1081</v>
      </c>
      <c r="X1904" s="26" t="s">
        <v>1097</v>
      </c>
    </row>
    <row r="1905" spans="1:24" x14ac:dyDescent="0.2">
      <c r="A1905" s="3" t="s">
        <v>1457</v>
      </c>
      <c r="B1905" s="3" t="str">
        <f t="shared" si="51"/>
        <v>P53</v>
      </c>
      <c r="C1905" s="3" t="s">
        <v>1454</v>
      </c>
      <c r="D1905" s="3" t="s">
        <v>537</v>
      </c>
      <c r="E1905" t="str">
        <f t="shared" si="50"/>
        <v>M22P53U04N05</v>
      </c>
      <c r="F1905" s="26">
        <f ca="1">IFERROR(VLOOKUP(G1905,模型表!C:U,19,0),0)</f>
        <v>0</v>
      </c>
      <c r="H1905" s="26" t="str">
        <f ca="1">IFERROR(IF($F1905=0,"",(VLOOKUP(RIGHT(A1905,2)+0,难度表!B:F,3,FALSE)*K1905+N1905)),0)</f>
        <v/>
      </c>
      <c r="I1905" s="26" t="str">
        <f ca="1">IFERROR(IF($F1905=0,"",(VLOOKUP(RIGHT(B1905,2)+0,难度表!B:F,4,FALSE)*L1905+O1905)),0)</f>
        <v/>
      </c>
      <c r="J1905" s="26" t="str">
        <f ca="1">IFERROR(IF($F1905=0,"",(VLOOKUP(RIGHT(B1905,2)+0,难度表!B:F,5,FALSE)*M1905+P1905)),0)</f>
        <v/>
      </c>
      <c r="L1905" s="26" t="s">
        <v>1081</v>
      </c>
      <c r="M1905" s="3"/>
      <c r="N1905" s="26">
        <v>0</v>
      </c>
      <c r="O1905" s="26">
        <v>0</v>
      </c>
      <c r="P1905" s="26">
        <v>0</v>
      </c>
      <c r="Q1905" s="26">
        <v>0</v>
      </c>
      <c r="R1905" s="58" t="s">
        <v>545</v>
      </c>
      <c r="S1905" s="26">
        <v>1</v>
      </c>
      <c r="T1905" s="26">
        <v>0</v>
      </c>
      <c r="U1905" s="26">
        <f ca="1">IFERROR(VLOOKUP(G1905,模型表!$C:$T,18,FALSE),0)</f>
        <v>0</v>
      </c>
      <c r="V1905" s="26">
        <f>IFERROR(VLOOKUP(G1905,模型表!$C:$J,8,FALSE),0)</f>
        <v>0</v>
      </c>
      <c r="W1905" s="26" t="s">
        <v>1081</v>
      </c>
      <c r="X1905" s="26" t="s">
        <v>1097</v>
      </c>
    </row>
    <row r="1906" spans="1:24" x14ac:dyDescent="0.2">
      <c r="A1906" s="3" t="s">
        <v>1457</v>
      </c>
      <c r="B1906" s="3" t="str">
        <f t="shared" si="51"/>
        <v>P53</v>
      </c>
      <c r="C1906" s="3" t="s">
        <v>1454</v>
      </c>
      <c r="D1906" s="3" t="s">
        <v>538</v>
      </c>
      <c r="E1906" t="str">
        <f t="shared" si="50"/>
        <v>M22P53U04N06</v>
      </c>
      <c r="F1906" s="26">
        <f ca="1">IFERROR(VLOOKUP(G1906,模型表!C:U,19,0),0)</f>
        <v>0</v>
      </c>
      <c r="H1906" s="26" t="str">
        <f ca="1">IFERROR(IF($F1906=0,"",(VLOOKUP(RIGHT(A1906,2)+0,难度表!B:F,3,FALSE)*K1906+N1906)),0)</f>
        <v/>
      </c>
      <c r="I1906" s="26" t="str">
        <f ca="1">IFERROR(IF($F1906=0,"",(VLOOKUP(RIGHT(B1906,2)+0,难度表!B:F,4,FALSE)*L1906+O1906)),0)</f>
        <v/>
      </c>
      <c r="J1906" s="26" t="str">
        <f ca="1">IFERROR(IF($F1906=0,"",(VLOOKUP(RIGHT(B1906,2)+0,难度表!B:F,5,FALSE)*M1906+P1906)),0)</f>
        <v/>
      </c>
      <c r="L1906" s="26" t="s">
        <v>1081</v>
      </c>
      <c r="M1906" s="3"/>
      <c r="N1906" s="26">
        <v>0</v>
      </c>
      <c r="O1906" s="26">
        <v>0</v>
      </c>
      <c r="P1906" s="26">
        <v>0</v>
      </c>
      <c r="Q1906" s="26">
        <v>0</v>
      </c>
      <c r="R1906" s="58" t="s">
        <v>545</v>
      </c>
      <c r="S1906" s="26">
        <v>1</v>
      </c>
      <c r="T1906" s="26">
        <v>0</v>
      </c>
      <c r="U1906" s="26">
        <f ca="1">IFERROR(VLOOKUP(G1906,模型表!$C:$T,18,FALSE),0)</f>
        <v>0</v>
      </c>
      <c r="V1906" s="26">
        <f>IFERROR(VLOOKUP(G1906,模型表!$C:$J,8,FALSE),0)</f>
        <v>0</v>
      </c>
      <c r="W1906" s="26" t="s">
        <v>1081</v>
      </c>
      <c r="X1906" s="26" t="s">
        <v>1097</v>
      </c>
    </row>
    <row r="1907" spans="1:24" x14ac:dyDescent="0.2">
      <c r="A1907" s="3" t="s">
        <v>1457</v>
      </c>
      <c r="B1907" s="3" t="str">
        <f t="shared" si="51"/>
        <v>P53</v>
      </c>
      <c r="C1907" s="3" t="s">
        <v>1454</v>
      </c>
      <c r="D1907" s="3" t="s">
        <v>542</v>
      </c>
      <c r="E1907" t="str">
        <f t="shared" si="50"/>
        <v>M22P53U04N07</v>
      </c>
      <c r="F1907" s="26">
        <f ca="1">IFERROR(VLOOKUP(G1907,模型表!C:U,19,0),0)</f>
        <v>0</v>
      </c>
      <c r="H1907" s="26" t="str">
        <f ca="1">IFERROR(IF($F1907=0,"",(VLOOKUP(RIGHT(A1907,2)+0,难度表!B:F,3,FALSE)*K1907+N1907)),0)</f>
        <v/>
      </c>
      <c r="I1907" s="26" t="str">
        <f ca="1">IFERROR(IF($F1907=0,"",(VLOOKUP(RIGHT(B1907,2)+0,难度表!B:F,4,FALSE)*L1907+O1907)),0)</f>
        <v/>
      </c>
      <c r="J1907" s="26" t="str">
        <f ca="1">IFERROR(IF($F1907=0,"",(VLOOKUP(RIGHT(B1907,2)+0,难度表!B:F,5,FALSE)*M1907+P1907)),0)</f>
        <v/>
      </c>
      <c r="L1907" s="26" t="s">
        <v>1081</v>
      </c>
      <c r="M1907" s="3"/>
      <c r="N1907" s="26">
        <v>0</v>
      </c>
      <c r="O1907" s="26">
        <v>0</v>
      </c>
      <c r="P1907" s="26">
        <v>0</v>
      </c>
      <c r="Q1907" s="26">
        <v>0</v>
      </c>
      <c r="R1907" s="58" t="s">
        <v>545</v>
      </c>
      <c r="S1907" s="26">
        <v>1</v>
      </c>
      <c r="T1907" s="26">
        <v>0</v>
      </c>
      <c r="U1907" s="26">
        <f ca="1">IFERROR(VLOOKUP(G1907,模型表!$C:$T,18,FALSE),0)</f>
        <v>0</v>
      </c>
      <c r="V1907" s="26">
        <f>IFERROR(VLOOKUP(G1907,模型表!$C:$J,8,FALSE),0)</f>
        <v>0</v>
      </c>
      <c r="W1907" s="26" t="s">
        <v>1081</v>
      </c>
      <c r="X1907" s="26" t="s">
        <v>1097</v>
      </c>
    </row>
    <row r="1908" spans="1:24" x14ac:dyDescent="0.2">
      <c r="A1908" s="3" t="s">
        <v>1457</v>
      </c>
      <c r="B1908" s="3" t="str">
        <f t="shared" si="51"/>
        <v>P53</v>
      </c>
      <c r="C1908" s="3" t="s">
        <v>1454</v>
      </c>
      <c r="D1908" s="3" t="s">
        <v>543</v>
      </c>
      <c r="E1908" t="str">
        <f t="shared" si="50"/>
        <v>M22P53U04N08</v>
      </c>
      <c r="F1908" s="26">
        <f ca="1">IFERROR(VLOOKUP(G1908,模型表!C:U,19,0),0)</f>
        <v>0</v>
      </c>
      <c r="H1908" s="26" t="str">
        <f ca="1">IFERROR(IF($F1908=0,"",(VLOOKUP(RIGHT(A1908,2)+0,难度表!B:F,3,FALSE)*K1908+N1908)),0)</f>
        <v/>
      </c>
      <c r="I1908" s="26" t="str">
        <f ca="1">IFERROR(IF($F1908=0,"",(VLOOKUP(RIGHT(B1908,2)+0,难度表!B:F,4,FALSE)*L1908+O1908)),0)</f>
        <v/>
      </c>
      <c r="J1908" s="26" t="str">
        <f ca="1">IFERROR(IF($F1908=0,"",(VLOOKUP(RIGHT(B1908,2)+0,难度表!B:F,5,FALSE)*M1908+P1908)),0)</f>
        <v/>
      </c>
      <c r="L1908" s="26" t="s">
        <v>1081</v>
      </c>
      <c r="M1908" s="3"/>
      <c r="N1908" s="26">
        <v>0</v>
      </c>
      <c r="O1908" s="26">
        <v>0</v>
      </c>
      <c r="P1908" s="26">
        <v>0</v>
      </c>
      <c r="Q1908" s="26">
        <v>0</v>
      </c>
      <c r="R1908" s="58" t="s">
        <v>545</v>
      </c>
      <c r="S1908" s="26">
        <v>1</v>
      </c>
      <c r="T1908" s="26">
        <v>0</v>
      </c>
      <c r="U1908" s="26">
        <f ca="1">IFERROR(VLOOKUP(G1908,模型表!$C:$T,18,FALSE),0)</f>
        <v>0</v>
      </c>
      <c r="V1908" s="26">
        <f>IFERROR(VLOOKUP(G1908,模型表!$C:$J,8,FALSE),0)</f>
        <v>0</v>
      </c>
      <c r="W1908" s="26" t="s">
        <v>1081</v>
      </c>
      <c r="X1908" s="26" t="s">
        <v>1097</v>
      </c>
    </row>
    <row r="1909" spans="1:24" x14ac:dyDescent="0.2">
      <c r="A1909" s="3" t="s">
        <v>1457</v>
      </c>
      <c r="B1909" s="3" t="str">
        <f t="shared" si="51"/>
        <v>P53</v>
      </c>
      <c r="C1909" s="3" t="s">
        <v>541</v>
      </c>
      <c r="D1909" s="3" t="s">
        <v>544</v>
      </c>
      <c r="E1909" t="str">
        <f t="shared" si="50"/>
        <v>M22P53U04N09</v>
      </c>
      <c r="F1909" s="26">
        <f ca="1">IFERROR(VLOOKUP(G1909,模型表!C:U,19,0),0)</f>
        <v>0</v>
      </c>
      <c r="H1909" s="26" t="str">
        <f ca="1">IFERROR(IF($F1909=0,"",(VLOOKUP(RIGHT(A1909,2)+0,难度表!B:F,3,FALSE)*K1909+N1909)),0)</f>
        <v/>
      </c>
      <c r="I1909" s="26" t="str">
        <f ca="1">IFERROR(IF($F1909=0,"",(VLOOKUP(RIGHT(B1909,2)+0,难度表!B:F,4,FALSE)*L1909+O1909)),0)</f>
        <v/>
      </c>
      <c r="J1909" s="26" t="str">
        <f ca="1">IFERROR(IF($F1909=0,"",(VLOOKUP(RIGHT(B1909,2)+0,难度表!B:F,5,FALSE)*M1909+P1909)),0)</f>
        <v/>
      </c>
      <c r="L1909" s="26" t="s">
        <v>1081</v>
      </c>
      <c r="M1909" s="3"/>
      <c r="N1909" s="26">
        <v>0</v>
      </c>
      <c r="O1909" s="26">
        <v>0</v>
      </c>
      <c r="P1909" s="26">
        <v>0</v>
      </c>
      <c r="Q1909" s="26">
        <v>0</v>
      </c>
      <c r="R1909" s="58" t="s">
        <v>545</v>
      </c>
      <c r="S1909" s="26">
        <v>1</v>
      </c>
      <c r="T1909" s="26">
        <v>0</v>
      </c>
      <c r="U1909" s="26">
        <f ca="1">IFERROR(VLOOKUP(G1909,模型表!$C:$T,18,FALSE),0)</f>
        <v>0</v>
      </c>
      <c r="V1909" s="26">
        <f>IFERROR(VLOOKUP(G1909,模型表!$C:$J,8,FALSE),0)</f>
        <v>0</v>
      </c>
      <c r="W1909" s="26" t="s">
        <v>1081</v>
      </c>
      <c r="X1909" s="26" t="s">
        <v>1097</v>
      </c>
    </row>
    <row r="1910" spans="1:24" x14ac:dyDescent="0.2">
      <c r="A1910" s="3" t="s">
        <v>1457</v>
      </c>
      <c r="B1910" s="3" t="str">
        <f t="shared" si="51"/>
        <v>P54</v>
      </c>
      <c r="C1910" s="3" t="s">
        <v>532</v>
      </c>
      <c r="D1910" s="3" t="s">
        <v>533</v>
      </c>
      <c r="E1910" t="str">
        <f t="shared" si="50"/>
        <v>M22P54U01N01</v>
      </c>
      <c r="F1910" s="26">
        <f ca="1">IFERROR(VLOOKUP(G1910,模型表!C:U,19,0),0)</f>
        <v>0</v>
      </c>
      <c r="H1910" s="26" t="str">
        <f ca="1">IFERROR(IF($F1910=0,"",(VLOOKUP(RIGHT(A1910,2)+0,难度表!B:F,3,FALSE)*K1910+N1910)),0)</f>
        <v/>
      </c>
      <c r="I1910" s="26" t="str">
        <f ca="1">IFERROR(IF($F1910=0,"",(VLOOKUP(RIGHT(B1910,2)+0,难度表!B:F,4,FALSE)*L1910+O1910)),0)</f>
        <v/>
      </c>
      <c r="J1910" s="26" t="str">
        <f ca="1">IFERROR(IF($F1910=0,"",(VLOOKUP(RIGHT(B1910,2)+0,难度表!B:F,5,FALSE)*M1910+P1910)),0)</f>
        <v/>
      </c>
      <c r="L1910" s="26" t="s">
        <v>1081</v>
      </c>
      <c r="M1910" s="3"/>
      <c r="N1910" s="26">
        <v>0</v>
      </c>
      <c r="O1910" s="26">
        <v>0</v>
      </c>
      <c r="P1910" s="26">
        <v>0</v>
      </c>
      <c r="Q1910" s="26">
        <v>0</v>
      </c>
      <c r="R1910" s="58" t="s">
        <v>545</v>
      </c>
      <c r="S1910" s="26">
        <v>1</v>
      </c>
      <c r="T1910" s="26">
        <v>0</v>
      </c>
      <c r="U1910" s="26">
        <f ca="1">IFERROR(VLOOKUP(G1910,模型表!$C:$T,18,FALSE),0)</f>
        <v>0</v>
      </c>
      <c r="V1910" s="26">
        <f>IFERROR(VLOOKUP(G1910,模型表!$C:$J,8,FALSE),0)</f>
        <v>0</v>
      </c>
      <c r="W1910" s="26" t="s">
        <v>1081</v>
      </c>
      <c r="X1910" s="26" t="s">
        <v>1097</v>
      </c>
    </row>
    <row r="1911" spans="1:24" x14ac:dyDescent="0.2">
      <c r="A1911" s="3" t="s">
        <v>1457</v>
      </c>
      <c r="B1911" s="3" t="str">
        <f t="shared" si="51"/>
        <v>P54</v>
      </c>
      <c r="C1911" s="3" t="s">
        <v>532</v>
      </c>
      <c r="D1911" s="3" t="s">
        <v>534</v>
      </c>
      <c r="E1911" t="str">
        <f t="shared" si="50"/>
        <v>M22P54U01N02</v>
      </c>
      <c r="F1911" s="26">
        <f ca="1">IFERROR(VLOOKUP(G1911,模型表!C:U,19,0),0)</f>
        <v>0</v>
      </c>
      <c r="H1911" s="26" t="str">
        <f ca="1">IFERROR(IF($F1911=0,"",(VLOOKUP(RIGHT(A1911,2)+0,难度表!B:F,3,FALSE)*K1911+N1911)),0)</f>
        <v/>
      </c>
      <c r="I1911" s="26" t="str">
        <f ca="1">IFERROR(IF($F1911=0,"",(VLOOKUP(RIGHT(B1911,2)+0,难度表!B:F,4,FALSE)*L1911+O1911)),0)</f>
        <v/>
      </c>
      <c r="J1911" s="26" t="str">
        <f ca="1">IFERROR(IF($F1911=0,"",(VLOOKUP(RIGHT(B1911,2)+0,难度表!B:F,5,FALSE)*M1911+P1911)),0)</f>
        <v/>
      </c>
      <c r="L1911" s="26" t="s">
        <v>1081</v>
      </c>
      <c r="M1911" s="3"/>
      <c r="N1911" s="26">
        <v>0</v>
      </c>
      <c r="O1911" s="26">
        <v>0</v>
      </c>
      <c r="P1911" s="26">
        <v>0</v>
      </c>
      <c r="Q1911" s="26">
        <v>0</v>
      </c>
      <c r="R1911" s="58" t="s">
        <v>545</v>
      </c>
      <c r="S1911" s="26">
        <v>1</v>
      </c>
      <c r="T1911" s="26">
        <v>0</v>
      </c>
      <c r="U1911" s="26">
        <f ca="1">IFERROR(VLOOKUP(G1911,模型表!$C:$T,18,FALSE),0)</f>
        <v>0</v>
      </c>
      <c r="V1911" s="26">
        <f>IFERROR(VLOOKUP(G1911,模型表!$C:$J,8,FALSE),0)</f>
        <v>0</v>
      </c>
      <c r="W1911" s="26" t="s">
        <v>1081</v>
      </c>
      <c r="X1911" s="26" t="s">
        <v>1097</v>
      </c>
    </row>
    <row r="1912" spans="1:24" x14ac:dyDescent="0.2">
      <c r="A1912" s="3" t="s">
        <v>1457</v>
      </c>
      <c r="B1912" s="3" t="str">
        <f t="shared" si="51"/>
        <v>P54</v>
      </c>
      <c r="C1912" s="3" t="s">
        <v>532</v>
      </c>
      <c r="D1912" s="3" t="s">
        <v>535</v>
      </c>
      <c r="E1912" t="str">
        <f t="shared" si="50"/>
        <v>M22P54U01N03</v>
      </c>
      <c r="F1912" s="26">
        <f ca="1">IFERROR(VLOOKUP(G1912,模型表!C:U,19,0),0)</f>
        <v>0</v>
      </c>
      <c r="H1912" s="26" t="str">
        <f ca="1">IFERROR(IF($F1912=0,"",(VLOOKUP(RIGHT(A1912,2)+0,难度表!B:F,3,FALSE)*K1912+N1912)),0)</f>
        <v/>
      </c>
      <c r="I1912" s="26" t="str">
        <f ca="1">IFERROR(IF($F1912=0,"",(VLOOKUP(RIGHT(B1912,2)+0,难度表!B:F,4,FALSE)*L1912+O1912)),0)</f>
        <v/>
      </c>
      <c r="J1912" s="26" t="str">
        <f ca="1">IFERROR(IF($F1912=0,"",(VLOOKUP(RIGHT(B1912,2)+0,难度表!B:F,5,FALSE)*M1912+P1912)),0)</f>
        <v/>
      </c>
      <c r="L1912" s="26" t="s">
        <v>1081</v>
      </c>
      <c r="M1912" s="3"/>
      <c r="N1912" s="26">
        <v>0</v>
      </c>
      <c r="O1912" s="26">
        <v>0</v>
      </c>
      <c r="P1912" s="26">
        <v>0</v>
      </c>
      <c r="Q1912" s="26">
        <v>0</v>
      </c>
      <c r="R1912" s="58" t="s">
        <v>545</v>
      </c>
      <c r="S1912" s="26">
        <v>1</v>
      </c>
      <c r="T1912" s="26">
        <v>0</v>
      </c>
      <c r="U1912" s="26">
        <f ca="1">IFERROR(VLOOKUP(G1912,模型表!$C:$T,18,FALSE),0)</f>
        <v>0</v>
      </c>
      <c r="V1912" s="26">
        <f>IFERROR(VLOOKUP(G1912,模型表!$C:$J,8,FALSE),0)</f>
        <v>0</v>
      </c>
      <c r="W1912" s="26" t="s">
        <v>1081</v>
      </c>
      <c r="X1912" s="26" t="s">
        <v>1097</v>
      </c>
    </row>
    <row r="1913" spans="1:24" x14ac:dyDescent="0.2">
      <c r="A1913" s="3" t="s">
        <v>1457</v>
      </c>
      <c r="B1913" s="3" t="str">
        <f t="shared" si="51"/>
        <v>P54</v>
      </c>
      <c r="C1913" s="3" t="s">
        <v>532</v>
      </c>
      <c r="D1913" s="3" t="s">
        <v>536</v>
      </c>
      <c r="E1913" t="str">
        <f t="shared" si="50"/>
        <v>M22P54U01N04</v>
      </c>
      <c r="F1913" s="26">
        <f ca="1">IFERROR(VLOOKUP(G1913,模型表!C:U,19,0),0)</f>
        <v>0</v>
      </c>
      <c r="H1913" s="26" t="str">
        <f ca="1">IFERROR(IF($F1913=0,"",(VLOOKUP(RIGHT(A1913,2)+0,难度表!B:F,3,FALSE)*K1913+N1913)),0)</f>
        <v/>
      </c>
      <c r="I1913" s="26" t="str">
        <f ca="1">IFERROR(IF($F1913=0,"",(VLOOKUP(RIGHT(B1913,2)+0,难度表!B:F,4,FALSE)*L1913+O1913)),0)</f>
        <v/>
      </c>
      <c r="J1913" s="26" t="str">
        <f ca="1">IFERROR(IF($F1913=0,"",(VLOOKUP(RIGHT(B1913,2)+0,难度表!B:F,5,FALSE)*M1913+P1913)),0)</f>
        <v/>
      </c>
      <c r="L1913" s="26" t="s">
        <v>1081</v>
      </c>
      <c r="M1913" s="3"/>
      <c r="N1913" s="26">
        <v>0</v>
      </c>
      <c r="O1913" s="26">
        <v>0</v>
      </c>
      <c r="P1913" s="26">
        <v>0</v>
      </c>
      <c r="Q1913" s="26">
        <v>0</v>
      </c>
      <c r="R1913" s="58" t="s">
        <v>545</v>
      </c>
      <c r="S1913" s="26">
        <v>1</v>
      </c>
      <c r="T1913" s="26">
        <v>0</v>
      </c>
      <c r="U1913" s="26">
        <f ca="1">IFERROR(VLOOKUP(G1913,模型表!$C:$T,18,FALSE),0)</f>
        <v>0</v>
      </c>
      <c r="V1913" s="26">
        <f>IFERROR(VLOOKUP(G1913,模型表!$C:$J,8,FALSE),0)</f>
        <v>0</v>
      </c>
      <c r="W1913" s="26" t="s">
        <v>1081</v>
      </c>
      <c r="X1913" s="26" t="s">
        <v>1097</v>
      </c>
    </row>
    <row r="1914" spans="1:24" x14ac:dyDescent="0.2">
      <c r="A1914" s="3" t="s">
        <v>1457</v>
      </c>
      <c r="B1914" s="3" t="str">
        <f t="shared" si="51"/>
        <v>P54</v>
      </c>
      <c r="C1914" s="3" t="s">
        <v>532</v>
      </c>
      <c r="D1914" s="3" t="s">
        <v>537</v>
      </c>
      <c r="E1914" t="str">
        <f t="shared" si="50"/>
        <v>M22P54U01N05</v>
      </c>
      <c r="F1914" s="26">
        <f ca="1">IFERROR(VLOOKUP(G1914,模型表!C:U,19,0),0)</f>
        <v>0</v>
      </c>
      <c r="H1914" s="26" t="str">
        <f ca="1">IFERROR(IF($F1914=0,"",(VLOOKUP(RIGHT(A1914,2)+0,难度表!B:F,3,FALSE)*K1914+N1914)),0)</f>
        <v/>
      </c>
      <c r="I1914" s="26" t="str">
        <f ca="1">IFERROR(IF($F1914=0,"",(VLOOKUP(RIGHT(B1914,2)+0,难度表!B:F,4,FALSE)*L1914+O1914)),0)</f>
        <v/>
      </c>
      <c r="J1914" s="26" t="str">
        <f ca="1">IFERROR(IF($F1914=0,"",(VLOOKUP(RIGHT(B1914,2)+0,难度表!B:F,5,FALSE)*M1914+P1914)),0)</f>
        <v/>
      </c>
      <c r="L1914" s="26" t="s">
        <v>1081</v>
      </c>
      <c r="M1914" s="3"/>
      <c r="N1914" s="26">
        <v>0</v>
      </c>
      <c r="O1914" s="26">
        <v>0</v>
      </c>
      <c r="P1914" s="26">
        <v>0</v>
      </c>
      <c r="Q1914" s="26">
        <v>0</v>
      </c>
      <c r="R1914" s="58" t="s">
        <v>545</v>
      </c>
      <c r="S1914" s="26">
        <v>1</v>
      </c>
      <c r="T1914" s="26">
        <v>0</v>
      </c>
      <c r="U1914" s="26">
        <f ca="1">IFERROR(VLOOKUP(G1914,模型表!$C:$T,18,FALSE),0)</f>
        <v>0</v>
      </c>
      <c r="V1914" s="26">
        <f>IFERROR(VLOOKUP(G1914,模型表!$C:$J,8,FALSE),0)</f>
        <v>0</v>
      </c>
      <c r="W1914" s="26" t="s">
        <v>1081</v>
      </c>
      <c r="X1914" s="26" t="s">
        <v>1097</v>
      </c>
    </row>
    <row r="1915" spans="1:24" x14ac:dyDescent="0.2">
      <c r="A1915" s="3" t="s">
        <v>1457</v>
      </c>
      <c r="B1915" s="3" t="str">
        <f t="shared" si="51"/>
        <v>P54</v>
      </c>
      <c r="C1915" s="3" t="s">
        <v>532</v>
      </c>
      <c r="D1915" s="3" t="s">
        <v>538</v>
      </c>
      <c r="E1915" t="str">
        <f t="shared" si="50"/>
        <v>M22P54U01N06</v>
      </c>
      <c r="F1915" s="26">
        <f ca="1">IFERROR(VLOOKUP(G1915,模型表!C:U,19,0),0)</f>
        <v>0</v>
      </c>
      <c r="H1915" s="26" t="str">
        <f ca="1">IFERROR(IF($F1915=0,"",(VLOOKUP(RIGHT(A1915,2)+0,难度表!B:F,3,FALSE)*K1915+N1915)),0)</f>
        <v/>
      </c>
      <c r="I1915" s="26" t="str">
        <f ca="1">IFERROR(IF($F1915=0,"",(VLOOKUP(RIGHT(B1915,2)+0,难度表!B:F,4,FALSE)*L1915+O1915)),0)</f>
        <v/>
      </c>
      <c r="J1915" s="26" t="str">
        <f ca="1">IFERROR(IF($F1915=0,"",(VLOOKUP(RIGHT(B1915,2)+0,难度表!B:F,5,FALSE)*M1915+P1915)),0)</f>
        <v/>
      </c>
      <c r="L1915" s="26" t="s">
        <v>1081</v>
      </c>
      <c r="M1915" s="3"/>
      <c r="N1915" s="26">
        <v>0</v>
      </c>
      <c r="O1915" s="26">
        <v>0</v>
      </c>
      <c r="P1915" s="26">
        <v>0</v>
      </c>
      <c r="Q1915" s="26">
        <v>0</v>
      </c>
      <c r="R1915" s="58" t="s">
        <v>545</v>
      </c>
      <c r="S1915" s="26">
        <v>1</v>
      </c>
      <c r="T1915" s="26">
        <v>0</v>
      </c>
      <c r="U1915" s="26">
        <f ca="1">IFERROR(VLOOKUP(G1915,模型表!$C:$T,18,FALSE),0)</f>
        <v>0</v>
      </c>
      <c r="V1915" s="26">
        <f>IFERROR(VLOOKUP(G1915,模型表!$C:$J,8,FALSE),0)</f>
        <v>0</v>
      </c>
      <c r="W1915" s="26" t="s">
        <v>1081</v>
      </c>
      <c r="X1915" s="26" t="s">
        <v>1097</v>
      </c>
    </row>
    <row r="1916" spans="1:24" x14ac:dyDescent="0.2">
      <c r="A1916" s="3" t="s">
        <v>1457</v>
      </c>
      <c r="B1916" s="3" t="str">
        <f t="shared" si="51"/>
        <v>P54</v>
      </c>
      <c r="C1916" s="3" t="s">
        <v>532</v>
      </c>
      <c r="D1916" s="3" t="s">
        <v>542</v>
      </c>
      <c r="E1916" t="str">
        <f t="shared" si="50"/>
        <v>M22P54U01N07</v>
      </c>
      <c r="F1916" s="26">
        <f ca="1">IFERROR(VLOOKUP(G1916,模型表!C:U,19,0),0)</f>
        <v>0</v>
      </c>
      <c r="H1916" s="26" t="str">
        <f ca="1">IFERROR(IF($F1916=0,"",(VLOOKUP(RIGHT(A1916,2)+0,难度表!B:F,3,FALSE)*K1916+N1916)),0)</f>
        <v/>
      </c>
      <c r="I1916" s="26" t="str">
        <f ca="1">IFERROR(IF($F1916=0,"",(VLOOKUP(RIGHT(B1916,2)+0,难度表!B:F,4,FALSE)*L1916+O1916)),0)</f>
        <v/>
      </c>
      <c r="J1916" s="26" t="str">
        <f ca="1">IFERROR(IF($F1916=0,"",(VLOOKUP(RIGHT(B1916,2)+0,难度表!B:F,5,FALSE)*M1916+P1916)),0)</f>
        <v/>
      </c>
      <c r="L1916" s="26" t="s">
        <v>1081</v>
      </c>
      <c r="M1916" s="3"/>
      <c r="N1916" s="26">
        <v>0</v>
      </c>
      <c r="O1916" s="26">
        <v>0</v>
      </c>
      <c r="P1916" s="26">
        <v>0</v>
      </c>
      <c r="Q1916" s="26">
        <v>0</v>
      </c>
      <c r="R1916" s="58" t="s">
        <v>545</v>
      </c>
      <c r="S1916" s="26">
        <v>1</v>
      </c>
      <c r="T1916" s="26">
        <v>0</v>
      </c>
      <c r="U1916" s="26">
        <f ca="1">IFERROR(VLOOKUP(G1916,模型表!$C:$T,18,FALSE),0)</f>
        <v>0</v>
      </c>
      <c r="V1916" s="26">
        <f>IFERROR(VLOOKUP(G1916,模型表!$C:$J,8,FALSE),0)</f>
        <v>0</v>
      </c>
      <c r="W1916" s="26" t="s">
        <v>1081</v>
      </c>
      <c r="X1916" s="26" t="s">
        <v>1097</v>
      </c>
    </row>
    <row r="1917" spans="1:24" x14ac:dyDescent="0.2">
      <c r="A1917" s="3" t="s">
        <v>1457</v>
      </c>
      <c r="B1917" s="3" t="str">
        <f t="shared" si="51"/>
        <v>P54</v>
      </c>
      <c r="C1917" s="3" t="s">
        <v>532</v>
      </c>
      <c r="D1917" s="3" t="s">
        <v>543</v>
      </c>
      <c r="E1917" t="str">
        <f t="shared" si="50"/>
        <v>M22P54U01N08</v>
      </c>
      <c r="F1917" s="26">
        <f ca="1">IFERROR(VLOOKUP(G1917,模型表!C:U,19,0),0)</f>
        <v>0</v>
      </c>
      <c r="H1917" s="26" t="str">
        <f ca="1">IFERROR(IF($F1917=0,"",(VLOOKUP(RIGHT(A1917,2)+0,难度表!B:F,3,FALSE)*K1917+N1917)),0)</f>
        <v/>
      </c>
      <c r="I1917" s="26" t="str">
        <f ca="1">IFERROR(IF($F1917=0,"",(VLOOKUP(RIGHT(B1917,2)+0,难度表!B:F,4,FALSE)*L1917+O1917)),0)</f>
        <v/>
      </c>
      <c r="J1917" s="26" t="str">
        <f ca="1">IFERROR(IF($F1917=0,"",(VLOOKUP(RIGHT(B1917,2)+0,难度表!B:F,5,FALSE)*M1917+P1917)),0)</f>
        <v/>
      </c>
      <c r="L1917" s="26" t="s">
        <v>1081</v>
      </c>
      <c r="M1917" s="3"/>
      <c r="N1917" s="26">
        <v>0</v>
      </c>
      <c r="O1917" s="26">
        <v>0</v>
      </c>
      <c r="P1917" s="26">
        <v>0</v>
      </c>
      <c r="Q1917" s="26">
        <v>0</v>
      </c>
      <c r="R1917" s="58" t="s">
        <v>545</v>
      </c>
      <c r="S1917" s="26">
        <v>1</v>
      </c>
      <c r="T1917" s="26">
        <v>0</v>
      </c>
      <c r="U1917" s="26">
        <f ca="1">IFERROR(VLOOKUP(G1917,模型表!$C:$T,18,FALSE),0)</f>
        <v>0</v>
      </c>
      <c r="V1917" s="26">
        <f>IFERROR(VLOOKUP(G1917,模型表!$C:$J,8,FALSE),0)</f>
        <v>0</v>
      </c>
      <c r="W1917" s="26" t="s">
        <v>1081</v>
      </c>
      <c r="X1917" s="26" t="s">
        <v>1097</v>
      </c>
    </row>
    <row r="1918" spans="1:24" x14ac:dyDescent="0.2">
      <c r="A1918" s="3" t="s">
        <v>1457</v>
      </c>
      <c r="B1918" s="3" t="str">
        <f t="shared" si="51"/>
        <v>P54</v>
      </c>
      <c r="C1918" s="3" t="s">
        <v>532</v>
      </c>
      <c r="D1918" s="3" t="s">
        <v>544</v>
      </c>
      <c r="E1918" t="str">
        <f t="shared" si="50"/>
        <v>M22P54U01N09</v>
      </c>
      <c r="F1918" s="26">
        <f ca="1">IFERROR(VLOOKUP(G1918,模型表!C:U,19,0),0)</f>
        <v>0</v>
      </c>
      <c r="H1918" s="26" t="str">
        <f ca="1">IFERROR(IF($F1918=0,"",(VLOOKUP(RIGHT(A1918,2)+0,难度表!B:F,3,FALSE)*K1918+N1918)),0)</f>
        <v/>
      </c>
      <c r="I1918" s="26" t="str">
        <f ca="1">IFERROR(IF($F1918=0,"",(VLOOKUP(RIGHT(B1918,2)+0,难度表!B:F,4,FALSE)*L1918+O1918)),0)</f>
        <v/>
      </c>
      <c r="J1918" s="26" t="str">
        <f ca="1">IFERROR(IF($F1918=0,"",(VLOOKUP(RIGHT(B1918,2)+0,难度表!B:F,5,FALSE)*M1918+P1918)),0)</f>
        <v/>
      </c>
      <c r="L1918" s="26" t="s">
        <v>1081</v>
      </c>
      <c r="M1918" s="3"/>
      <c r="N1918" s="26">
        <v>0</v>
      </c>
      <c r="O1918" s="26">
        <v>0</v>
      </c>
      <c r="P1918" s="26">
        <v>0</v>
      </c>
      <c r="Q1918" s="26">
        <v>0</v>
      </c>
      <c r="R1918" s="58" t="s">
        <v>545</v>
      </c>
      <c r="S1918" s="26">
        <v>1</v>
      </c>
      <c r="T1918" s="26">
        <v>0</v>
      </c>
      <c r="U1918" s="26">
        <f ca="1">IFERROR(VLOOKUP(G1918,模型表!$C:$T,18,FALSE),0)</f>
        <v>0</v>
      </c>
      <c r="V1918" s="26">
        <f>IFERROR(VLOOKUP(G1918,模型表!$C:$J,8,FALSE),0)</f>
        <v>0</v>
      </c>
      <c r="W1918" s="26" t="s">
        <v>1081</v>
      </c>
      <c r="X1918" s="26" t="s">
        <v>1097</v>
      </c>
    </row>
    <row r="1919" spans="1:24" x14ac:dyDescent="0.2">
      <c r="A1919" s="3" t="s">
        <v>1457</v>
      </c>
      <c r="B1919" s="3" t="str">
        <f t="shared" si="51"/>
        <v>P54</v>
      </c>
      <c r="C1919" s="3" t="s">
        <v>539</v>
      </c>
      <c r="D1919" s="3" t="s">
        <v>533</v>
      </c>
      <c r="E1919" t="str">
        <f t="shared" si="50"/>
        <v>M22P54U02N01</v>
      </c>
      <c r="F1919" s="26">
        <f ca="1">IFERROR(VLOOKUP(G1919,模型表!C:U,19,0),0)</f>
        <v>0</v>
      </c>
      <c r="H1919" s="26" t="str">
        <f ca="1">IFERROR(IF($F1919=0,"",(VLOOKUP(RIGHT(A1919,2)+0,难度表!B:F,3,FALSE)*K1919+N1919)),0)</f>
        <v/>
      </c>
      <c r="I1919" s="26" t="str">
        <f ca="1">IFERROR(IF($F1919=0,"",(VLOOKUP(RIGHT(B1919,2)+0,难度表!B:F,4,FALSE)*L1919+O1919)),0)</f>
        <v/>
      </c>
      <c r="J1919" s="26" t="str">
        <f ca="1">IFERROR(IF($F1919=0,"",(VLOOKUP(RIGHT(B1919,2)+0,难度表!B:F,5,FALSE)*M1919+P1919)),0)</f>
        <v/>
      </c>
      <c r="L1919" s="26" t="s">
        <v>1081</v>
      </c>
      <c r="M1919" s="3"/>
      <c r="N1919" s="26">
        <v>0</v>
      </c>
      <c r="O1919" s="26">
        <v>0</v>
      </c>
      <c r="P1919" s="26">
        <v>0</v>
      </c>
      <c r="Q1919" s="26">
        <v>0</v>
      </c>
      <c r="R1919" s="58" t="s">
        <v>545</v>
      </c>
      <c r="S1919" s="26">
        <v>1</v>
      </c>
      <c r="T1919" s="26">
        <v>0</v>
      </c>
      <c r="U1919" s="26">
        <f ca="1">IFERROR(VLOOKUP(G1919,模型表!$C:$T,18,FALSE),0)</f>
        <v>0</v>
      </c>
      <c r="V1919" s="26">
        <f>IFERROR(VLOOKUP(G1919,模型表!$C:$J,8,FALSE),0)</f>
        <v>0</v>
      </c>
      <c r="W1919" s="26" t="s">
        <v>1081</v>
      </c>
      <c r="X1919" s="26" t="s">
        <v>1097</v>
      </c>
    </row>
    <row r="1920" spans="1:24" x14ac:dyDescent="0.2">
      <c r="A1920" s="3" t="s">
        <v>1457</v>
      </c>
      <c r="B1920" s="3" t="str">
        <f t="shared" si="51"/>
        <v>P54</v>
      </c>
      <c r="C1920" s="3" t="s">
        <v>539</v>
      </c>
      <c r="D1920" s="3" t="s">
        <v>534</v>
      </c>
      <c r="E1920" t="str">
        <f t="shared" si="50"/>
        <v>M22P54U02N02</v>
      </c>
      <c r="F1920" s="26">
        <f ca="1">IFERROR(VLOOKUP(G1920,模型表!C:U,19,0),0)</f>
        <v>0</v>
      </c>
      <c r="H1920" s="26" t="str">
        <f ca="1">IFERROR(IF($F1920=0,"",(VLOOKUP(RIGHT(A1920,2)+0,难度表!B:F,3,FALSE)*K1920+N1920)),0)</f>
        <v/>
      </c>
      <c r="I1920" s="26" t="str">
        <f ca="1">IFERROR(IF($F1920=0,"",(VLOOKUP(RIGHT(B1920,2)+0,难度表!B:F,4,FALSE)*L1920+O1920)),0)</f>
        <v/>
      </c>
      <c r="J1920" s="26" t="str">
        <f ca="1">IFERROR(IF($F1920=0,"",(VLOOKUP(RIGHT(B1920,2)+0,难度表!B:F,5,FALSE)*M1920+P1920)),0)</f>
        <v/>
      </c>
      <c r="L1920" s="26" t="s">
        <v>1081</v>
      </c>
      <c r="M1920" s="3"/>
      <c r="N1920" s="26">
        <v>0</v>
      </c>
      <c r="O1920" s="26">
        <v>0</v>
      </c>
      <c r="P1920" s="26">
        <v>0</v>
      </c>
      <c r="Q1920" s="26">
        <v>0</v>
      </c>
      <c r="R1920" s="58" t="s">
        <v>545</v>
      </c>
      <c r="S1920" s="26">
        <v>1</v>
      </c>
      <c r="T1920" s="26">
        <v>0</v>
      </c>
      <c r="U1920" s="26">
        <f ca="1">IFERROR(VLOOKUP(G1920,模型表!$C:$T,18,FALSE),0)</f>
        <v>0</v>
      </c>
      <c r="V1920" s="26">
        <f>IFERROR(VLOOKUP(G1920,模型表!$C:$J,8,FALSE),0)</f>
        <v>0</v>
      </c>
      <c r="W1920" s="26" t="s">
        <v>1081</v>
      </c>
      <c r="X1920" s="26" t="s">
        <v>1097</v>
      </c>
    </row>
    <row r="1921" spans="1:24" x14ac:dyDescent="0.2">
      <c r="A1921" s="3" t="s">
        <v>1457</v>
      </c>
      <c r="B1921" s="3" t="str">
        <f t="shared" si="51"/>
        <v>P54</v>
      </c>
      <c r="C1921" s="3" t="s">
        <v>539</v>
      </c>
      <c r="D1921" s="3" t="s">
        <v>535</v>
      </c>
      <c r="E1921" t="str">
        <f t="shared" si="50"/>
        <v>M22P54U02N03</v>
      </c>
      <c r="F1921" s="26">
        <f ca="1">IFERROR(VLOOKUP(G1921,模型表!C:U,19,0),0)</f>
        <v>0</v>
      </c>
      <c r="H1921" s="26" t="str">
        <f ca="1">IFERROR(IF($F1921=0,"",(VLOOKUP(RIGHT(A1921,2)+0,难度表!B:F,3,FALSE)*K1921+N1921)),0)</f>
        <v/>
      </c>
      <c r="I1921" s="26" t="str">
        <f ca="1">IFERROR(IF($F1921=0,"",(VLOOKUP(RIGHT(B1921,2)+0,难度表!B:F,4,FALSE)*L1921+O1921)),0)</f>
        <v/>
      </c>
      <c r="J1921" s="26" t="str">
        <f ca="1">IFERROR(IF($F1921=0,"",(VLOOKUP(RIGHT(B1921,2)+0,难度表!B:F,5,FALSE)*M1921+P1921)),0)</f>
        <v/>
      </c>
      <c r="L1921" s="26" t="s">
        <v>1081</v>
      </c>
      <c r="M1921" s="3"/>
      <c r="N1921" s="26">
        <v>0</v>
      </c>
      <c r="O1921" s="26">
        <v>0</v>
      </c>
      <c r="P1921" s="26">
        <v>0</v>
      </c>
      <c r="Q1921" s="26">
        <v>0</v>
      </c>
      <c r="R1921" s="58" t="s">
        <v>545</v>
      </c>
      <c r="S1921" s="26">
        <v>1</v>
      </c>
      <c r="T1921" s="26">
        <v>0</v>
      </c>
      <c r="U1921" s="26">
        <f ca="1">IFERROR(VLOOKUP(G1921,模型表!$C:$T,18,FALSE),0)</f>
        <v>0</v>
      </c>
      <c r="V1921" s="26">
        <f>IFERROR(VLOOKUP(G1921,模型表!$C:$J,8,FALSE),0)</f>
        <v>0</v>
      </c>
      <c r="W1921" s="26" t="s">
        <v>1081</v>
      </c>
      <c r="X1921" s="26" t="s">
        <v>1097</v>
      </c>
    </row>
    <row r="1922" spans="1:24" x14ac:dyDescent="0.2">
      <c r="A1922" s="3" t="s">
        <v>1457</v>
      </c>
      <c r="B1922" s="3" t="str">
        <f t="shared" si="51"/>
        <v>P54</v>
      </c>
      <c r="C1922" s="3" t="s">
        <v>539</v>
      </c>
      <c r="D1922" s="3" t="s">
        <v>536</v>
      </c>
      <c r="E1922" t="str">
        <f t="shared" ref="E1922:E1985" si="52">A1922&amp;B1922&amp;C1922&amp;D1922</f>
        <v>M22P54U02N04</v>
      </c>
      <c r="F1922" s="26">
        <f ca="1">IFERROR(VLOOKUP(G1922,模型表!C:U,19,0),0)</f>
        <v>0</v>
      </c>
      <c r="H1922" s="26" t="str">
        <f ca="1">IFERROR(IF($F1922=0,"",(VLOOKUP(RIGHT(A1922,2)+0,难度表!B:F,3,FALSE)*K1922+N1922)),0)</f>
        <v/>
      </c>
      <c r="I1922" s="26" t="str">
        <f ca="1">IFERROR(IF($F1922=0,"",(VLOOKUP(RIGHT(B1922,2)+0,难度表!B:F,4,FALSE)*L1922+O1922)),0)</f>
        <v/>
      </c>
      <c r="J1922" s="26" t="str">
        <f ca="1">IFERROR(IF($F1922=0,"",(VLOOKUP(RIGHT(B1922,2)+0,难度表!B:F,5,FALSE)*M1922+P1922)),0)</f>
        <v/>
      </c>
      <c r="L1922" s="26" t="s">
        <v>1081</v>
      </c>
      <c r="M1922" s="3"/>
      <c r="N1922" s="26">
        <v>0</v>
      </c>
      <c r="O1922" s="26">
        <v>0</v>
      </c>
      <c r="P1922" s="26">
        <v>0</v>
      </c>
      <c r="Q1922" s="26">
        <v>0</v>
      </c>
      <c r="R1922" s="58" t="s">
        <v>545</v>
      </c>
      <c r="S1922" s="26">
        <v>1</v>
      </c>
      <c r="T1922" s="26">
        <v>0</v>
      </c>
      <c r="U1922" s="26">
        <f ca="1">IFERROR(VLOOKUP(G1922,模型表!$C:$T,18,FALSE),0)</f>
        <v>0</v>
      </c>
      <c r="V1922" s="26">
        <f>IFERROR(VLOOKUP(G1922,模型表!$C:$J,8,FALSE),0)</f>
        <v>0</v>
      </c>
      <c r="W1922" s="26" t="s">
        <v>1081</v>
      </c>
      <c r="X1922" s="26" t="s">
        <v>1097</v>
      </c>
    </row>
    <row r="1923" spans="1:24" x14ac:dyDescent="0.2">
      <c r="A1923" s="3" t="s">
        <v>1457</v>
      </c>
      <c r="B1923" s="3" t="str">
        <f t="shared" ref="B1923:B1986" si="53">"P"&amp;IF(INT((ROW()+34)/36)&gt;=10,INT((ROW()+34)/36),"0"&amp;INT((ROW()+34)/36))</f>
        <v>P54</v>
      </c>
      <c r="C1923" s="3" t="s">
        <v>539</v>
      </c>
      <c r="D1923" s="3" t="s">
        <v>537</v>
      </c>
      <c r="E1923" t="str">
        <f t="shared" si="52"/>
        <v>M22P54U02N05</v>
      </c>
      <c r="F1923" s="26">
        <f ca="1">IFERROR(VLOOKUP(G1923,模型表!C:U,19,0),0)</f>
        <v>0</v>
      </c>
      <c r="H1923" s="26" t="str">
        <f ca="1">IFERROR(IF($F1923=0,"",(VLOOKUP(RIGHT(A1923,2)+0,难度表!B:F,3,FALSE)*K1923+N1923)),0)</f>
        <v/>
      </c>
      <c r="I1923" s="26" t="str">
        <f ca="1">IFERROR(IF($F1923=0,"",(VLOOKUP(RIGHT(B1923,2)+0,难度表!B:F,4,FALSE)*L1923+O1923)),0)</f>
        <v/>
      </c>
      <c r="J1923" s="26" t="str">
        <f ca="1">IFERROR(IF($F1923=0,"",(VLOOKUP(RIGHT(B1923,2)+0,难度表!B:F,5,FALSE)*M1923+P1923)),0)</f>
        <v/>
      </c>
      <c r="L1923" s="26" t="s">
        <v>1081</v>
      </c>
      <c r="M1923" s="3"/>
      <c r="N1923" s="26">
        <v>0</v>
      </c>
      <c r="O1923" s="26">
        <v>0</v>
      </c>
      <c r="P1923" s="26">
        <v>0</v>
      </c>
      <c r="Q1923" s="26">
        <v>0</v>
      </c>
      <c r="R1923" s="58" t="s">
        <v>545</v>
      </c>
      <c r="S1923" s="26">
        <v>1</v>
      </c>
      <c r="T1923" s="26">
        <v>0</v>
      </c>
      <c r="U1923" s="26">
        <f ca="1">IFERROR(VLOOKUP(G1923,模型表!$C:$T,18,FALSE),0)</f>
        <v>0</v>
      </c>
      <c r="V1923" s="26">
        <f>IFERROR(VLOOKUP(G1923,模型表!$C:$J,8,FALSE),0)</f>
        <v>0</v>
      </c>
      <c r="W1923" s="26" t="s">
        <v>1081</v>
      </c>
      <c r="X1923" s="26" t="s">
        <v>1097</v>
      </c>
    </row>
    <row r="1924" spans="1:24" x14ac:dyDescent="0.2">
      <c r="A1924" s="3" t="s">
        <v>1457</v>
      </c>
      <c r="B1924" s="3" t="str">
        <f t="shared" si="53"/>
        <v>P54</v>
      </c>
      <c r="C1924" s="3" t="s">
        <v>539</v>
      </c>
      <c r="D1924" s="3" t="s">
        <v>538</v>
      </c>
      <c r="E1924" t="str">
        <f t="shared" si="52"/>
        <v>M22P54U02N06</v>
      </c>
      <c r="F1924" s="26">
        <f ca="1">IFERROR(VLOOKUP(G1924,模型表!C:U,19,0),0)</f>
        <v>0</v>
      </c>
      <c r="H1924" s="26" t="str">
        <f ca="1">IFERROR(IF($F1924=0,"",(VLOOKUP(RIGHT(A1924,2)+0,难度表!B:F,3,FALSE)*K1924+N1924)),0)</f>
        <v/>
      </c>
      <c r="I1924" s="26" t="str">
        <f ca="1">IFERROR(IF($F1924=0,"",(VLOOKUP(RIGHT(B1924,2)+0,难度表!B:F,4,FALSE)*L1924+O1924)),0)</f>
        <v/>
      </c>
      <c r="J1924" s="26" t="str">
        <f ca="1">IFERROR(IF($F1924=0,"",(VLOOKUP(RIGHT(B1924,2)+0,难度表!B:F,5,FALSE)*M1924+P1924)),0)</f>
        <v/>
      </c>
      <c r="L1924" s="26" t="s">
        <v>1081</v>
      </c>
      <c r="M1924" s="3"/>
      <c r="N1924" s="26">
        <v>0</v>
      </c>
      <c r="O1924" s="26">
        <v>0</v>
      </c>
      <c r="P1924" s="26">
        <v>0</v>
      </c>
      <c r="Q1924" s="26">
        <v>0</v>
      </c>
      <c r="R1924" s="58" t="s">
        <v>545</v>
      </c>
      <c r="S1924" s="26">
        <v>1</v>
      </c>
      <c r="T1924" s="26">
        <v>0</v>
      </c>
      <c r="U1924" s="26">
        <f ca="1">IFERROR(VLOOKUP(G1924,模型表!$C:$T,18,FALSE),0)</f>
        <v>0</v>
      </c>
      <c r="V1924" s="26">
        <f>IFERROR(VLOOKUP(G1924,模型表!$C:$J,8,FALSE),0)</f>
        <v>0</v>
      </c>
      <c r="W1924" s="26" t="s">
        <v>1081</v>
      </c>
      <c r="X1924" s="26" t="s">
        <v>1097</v>
      </c>
    </row>
    <row r="1925" spans="1:24" x14ac:dyDescent="0.2">
      <c r="A1925" s="3" t="s">
        <v>1457</v>
      </c>
      <c r="B1925" s="3" t="str">
        <f t="shared" si="53"/>
        <v>P54</v>
      </c>
      <c r="C1925" s="3" t="s">
        <v>539</v>
      </c>
      <c r="D1925" s="3" t="s">
        <v>542</v>
      </c>
      <c r="E1925" t="str">
        <f t="shared" si="52"/>
        <v>M22P54U02N07</v>
      </c>
      <c r="F1925" s="26">
        <f ca="1">IFERROR(VLOOKUP(G1925,模型表!C:U,19,0),0)</f>
        <v>0</v>
      </c>
      <c r="H1925" s="26" t="str">
        <f ca="1">IFERROR(IF($F1925=0,"",(VLOOKUP(RIGHT(A1925,2)+0,难度表!B:F,3,FALSE)*K1925+N1925)),0)</f>
        <v/>
      </c>
      <c r="I1925" s="26" t="str">
        <f ca="1">IFERROR(IF($F1925=0,"",(VLOOKUP(RIGHT(B1925,2)+0,难度表!B:F,4,FALSE)*L1925+O1925)),0)</f>
        <v/>
      </c>
      <c r="J1925" s="26" t="str">
        <f ca="1">IFERROR(IF($F1925=0,"",(VLOOKUP(RIGHT(B1925,2)+0,难度表!B:F,5,FALSE)*M1925+P1925)),0)</f>
        <v/>
      </c>
      <c r="L1925" s="26" t="s">
        <v>1081</v>
      </c>
      <c r="M1925" s="3"/>
      <c r="N1925" s="26">
        <v>0</v>
      </c>
      <c r="O1925" s="26">
        <v>0</v>
      </c>
      <c r="P1925" s="26">
        <v>0</v>
      </c>
      <c r="Q1925" s="26">
        <v>0</v>
      </c>
      <c r="R1925" s="58" t="s">
        <v>545</v>
      </c>
      <c r="S1925" s="26">
        <v>1</v>
      </c>
      <c r="T1925" s="26">
        <v>0</v>
      </c>
      <c r="U1925" s="26">
        <f ca="1">IFERROR(VLOOKUP(G1925,模型表!$C:$T,18,FALSE),0)</f>
        <v>0</v>
      </c>
      <c r="V1925" s="26">
        <f>IFERROR(VLOOKUP(G1925,模型表!$C:$J,8,FALSE),0)</f>
        <v>0</v>
      </c>
      <c r="W1925" s="26" t="s">
        <v>1081</v>
      </c>
      <c r="X1925" s="26" t="s">
        <v>1097</v>
      </c>
    </row>
    <row r="1926" spans="1:24" x14ac:dyDescent="0.2">
      <c r="A1926" s="3" t="s">
        <v>1457</v>
      </c>
      <c r="B1926" s="3" t="str">
        <f t="shared" si="53"/>
        <v>P54</v>
      </c>
      <c r="C1926" s="3" t="s">
        <v>539</v>
      </c>
      <c r="D1926" s="3" t="s">
        <v>543</v>
      </c>
      <c r="E1926" t="str">
        <f t="shared" si="52"/>
        <v>M22P54U02N08</v>
      </c>
      <c r="F1926" s="26">
        <f ca="1">IFERROR(VLOOKUP(G1926,模型表!C:U,19,0),0)</f>
        <v>0</v>
      </c>
      <c r="H1926" s="26" t="str">
        <f ca="1">IFERROR(IF($F1926=0,"",(VLOOKUP(RIGHT(A1926,2)+0,难度表!B:F,3,FALSE)*K1926+N1926)),0)</f>
        <v/>
      </c>
      <c r="I1926" s="26" t="str">
        <f ca="1">IFERROR(IF($F1926=0,"",(VLOOKUP(RIGHT(B1926,2)+0,难度表!B:F,4,FALSE)*L1926+O1926)),0)</f>
        <v/>
      </c>
      <c r="J1926" s="26" t="str">
        <f ca="1">IFERROR(IF($F1926=0,"",(VLOOKUP(RIGHT(B1926,2)+0,难度表!B:F,5,FALSE)*M1926+P1926)),0)</f>
        <v/>
      </c>
      <c r="L1926" s="26" t="s">
        <v>1081</v>
      </c>
      <c r="M1926" s="3"/>
      <c r="N1926" s="26">
        <v>0</v>
      </c>
      <c r="O1926" s="26">
        <v>0</v>
      </c>
      <c r="P1926" s="26">
        <v>0</v>
      </c>
      <c r="Q1926" s="26">
        <v>0</v>
      </c>
      <c r="R1926" s="58" t="s">
        <v>545</v>
      </c>
      <c r="S1926" s="26">
        <v>1</v>
      </c>
      <c r="T1926" s="26">
        <v>0</v>
      </c>
      <c r="U1926" s="26">
        <f ca="1">IFERROR(VLOOKUP(G1926,模型表!$C:$T,18,FALSE),0)</f>
        <v>0</v>
      </c>
      <c r="V1926" s="26">
        <f>IFERROR(VLOOKUP(G1926,模型表!$C:$J,8,FALSE),0)</f>
        <v>0</v>
      </c>
      <c r="W1926" s="26" t="s">
        <v>1081</v>
      </c>
      <c r="X1926" s="26" t="s">
        <v>1097</v>
      </c>
    </row>
    <row r="1927" spans="1:24" x14ac:dyDescent="0.2">
      <c r="A1927" s="3" t="s">
        <v>1457</v>
      </c>
      <c r="B1927" s="3" t="str">
        <f t="shared" si="53"/>
        <v>P54</v>
      </c>
      <c r="C1927" s="3" t="s">
        <v>539</v>
      </c>
      <c r="D1927" s="3" t="s">
        <v>544</v>
      </c>
      <c r="E1927" t="str">
        <f t="shared" si="52"/>
        <v>M22P54U02N09</v>
      </c>
      <c r="F1927" s="26">
        <f ca="1">IFERROR(VLOOKUP(G1927,模型表!C:U,19,0),0)</f>
        <v>0</v>
      </c>
      <c r="H1927" s="26" t="str">
        <f ca="1">IFERROR(IF($F1927=0,"",(VLOOKUP(RIGHT(A1927,2)+0,难度表!B:F,3,FALSE)*K1927+N1927)),0)</f>
        <v/>
      </c>
      <c r="I1927" s="26" t="str">
        <f ca="1">IFERROR(IF($F1927=0,"",(VLOOKUP(RIGHT(B1927,2)+0,难度表!B:F,4,FALSE)*L1927+O1927)),0)</f>
        <v/>
      </c>
      <c r="J1927" s="26" t="str">
        <f ca="1">IFERROR(IF($F1927=0,"",(VLOOKUP(RIGHT(B1927,2)+0,难度表!B:F,5,FALSE)*M1927+P1927)),0)</f>
        <v/>
      </c>
      <c r="L1927" s="26" t="s">
        <v>1081</v>
      </c>
      <c r="M1927" s="3"/>
      <c r="N1927" s="26">
        <v>0</v>
      </c>
      <c r="O1927" s="26">
        <v>0</v>
      </c>
      <c r="P1927" s="26">
        <v>0</v>
      </c>
      <c r="Q1927" s="26">
        <v>0</v>
      </c>
      <c r="R1927" s="58" t="s">
        <v>545</v>
      </c>
      <c r="S1927" s="26">
        <v>1</v>
      </c>
      <c r="T1927" s="26">
        <v>0</v>
      </c>
      <c r="U1927" s="26">
        <f ca="1">IFERROR(VLOOKUP(G1927,模型表!$C:$T,18,FALSE),0)</f>
        <v>0</v>
      </c>
      <c r="V1927" s="26">
        <f>IFERROR(VLOOKUP(G1927,模型表!$C:$J,8,FALSE),0)</f>
        <v>0</v>
      </c>
      <c r="W1927" s="26" t="s">
        <v>1081</v>
      </c>
      <c r="X1927" s="26" t="s">
        <v>1097</v>
      </c>
    </row>
    <row r="1928" spans="1:24" x14ac:dyDescent="0.2">
      <c r="A1928" s="3" t="s">
        <v>1457</v>
      </c>
      <c r="B1928" s="3" t="str">
        <f t="shared" si="53"/>
        <v>P54</v>
      </c>
      <c r="C1928" s="3" t="s">
        <v>540</v>
      </c>
      <c r="D1928" s="3" t="s">
        <v>533</v>
      </c>
      <c r="E1928" t="str">
        <f t="shared" si="52"/>
        <v>M22P54U03N01</v>
      </c>
      <c r="F1928" s="26">
        <f ca="1">IFERROR(VLOOKUP(G1928,模型表!C:U,19,0),0)</f>
        <v>0</v>
      </c>
      <c r="H1928" s="26" t="str">
        <f ca="1">IFERROR(IF($F1928=0,"",(VLOOKUP(RIGHT(A1928,2)+0,难度表!B:F,3,FALSE)*K1928+N1928)),0)</f>
        <v/>
      </c>
      <c r="I1928" s="26" t="str">
        <f ca="1">IFERROR(IF($F1928=0,"",(VLOOKUP(RIGHT(B1928,2)+0,难度表!B:F,4,FALSE)*L1928+O1928)),0)</f>
        <v/>
      </c>
      <c r="J1928" s="26" t="str">
        <f ca="1">IFERROR(IF($F1928=0,"",(VLOOKUP(RIGHT(B1928,2)+0,难度表!B:F,5,FALSE)*M1928+P1928)),0)</f>
        <v/>
      </c>
      <c r="L1928" s="26" t="s">
        <v>1081</v>
      </c>
      <c r="M1928" s="3"/>
      <c r="N1928" s="26">
        <v>0</v>
      </c>
      <c r="O1928" s="26">
        <v>0</v>
      </c>
      <c r="P1928" s="26">
        <v>0</v>
      </c>
      <c r="Q1928" s="26">
        <v>0</v>
      </c>
      <c r="R1928" s="58" t="s">
        <v>545</v>
      </c>
      <c r="S1928" s="26">
        <v>1</v>
      </c>
      <c r="T1928" s="26">
        <v>0</v>
      </c>
      <c r="U1928" s="26">
        <f ca="1">IFERROR(VLOOKUP(G1928,模型表!$C:$T,18,FALSE),0)</f>
        <v>0</v>
      </c>
      <c r="V1928" s="26">
        <f>IFERROR(VLOOKUP(G1928,模型表!$C:$J,8,FALSE),0)</f>
        <v>0</v>
      </c>
      <c r="W1928" s="26" t="s">
        <v>1081</v>
      </c>
      <c r="X1928" s="26" t="s">
        <v>1097</v>
      </c>
    </row>
    <row r="1929" spans="1:24" x14ac:dyDescent="0.2">
      <c r="A1929" s="3" t="s">
        <v>1457</v>
      </c>
      <c r="B1929" s="3" t="str">
        <f t="shared" si="53"/>
        <v>P54</v>
      </c>
      <c r="C1929" s="3" t="s">
        <v>540</v>
      </c>
      <c r="D1929" s="3" t="s">
        <v>534</v>
      </c>
      <c r="E1929" t="str">
        <f t="shared" si="52"/>
        <v>M22P54U03N02</v>
      </c>
      <c r="F1929" s="26">
        <f ca="1">IFERROR(VLOOKUP(G1929,模型表!C:U,19,0),0)</f>
        <v>0</v>
      </c>
      <c r="H1929" s="26" t="str">
        <f ca="1">IFERROR(IF($F1929=0,"",(VLOOKUP(RIGHT(A1929,2)+0,难度表!B:F,3,FALSE)*K1929+N1929)),0)</f>
        <v/>
      </c>
      <c r="I1929" s="26" t="str">
        <f ca="1">IFERROR(IF($F1929=0,"",(VLOOKUP(RIGHT(B1929,2)+0,难度表!B:F,4,FALSE)*L1929+O1929)),0)</f>
        <v/>
      </c>
      <c r="J1929" s="26" t="str">
        <f ca="1">IFERROR(IF($F1929=0,"",(VLOOKUP(RIGHT(B1929,2)+0,难度表!B:F,5,FALSE)*M1929+P1929)),0)</f>
        <v/>
      </c>
      <c r="L1929" s="26" t="s">
        <v>1081</v>
      </c>
      <c r="M1929" s="3"/>
      <c r="N1929" s="26">
        <v>0</v>
      </c>
      <c r="O1929" s="26">
        <v>0</v>
      </c>
      <c r="P1929" s="26">
        <v>0</v>
      </c>
      <c r="Q1929" s="26">
        <v>0</v>
      </c>
      <c r="R1929" s="58" t="s">
        <v>545</v>
      </c>
      <c r="S1929" s="26">
        <v>1</v>
      </c>
      <c r="T1929" s="26">
        <v>0</v>
      </c>
      <c r="U1929" s="26">
        <f ca="1">IFERROR(VLOOKUP(G1929,模型表!$C:$T,18,FALSE),0)</f>
        <v>0</v>
      </c>
      <c r="V1929" s="26">
        <f>IFERROR(VLOOKUP(G1929,模型表!$C:$J,8,FALSE),0)</f>
        <v>0</v>
      </c>
      <c r="W1929" s="26" t="s">
        <v>1081</v>
      </c>
      <c r="X1929" s="26" t="s">
        <v>1097</v>
      </c>
    </row>
    <row r="1930" spans="1:24" x14ac:dyDescent="0.2">
      <c r="A1930" s="3" t="s">
        <v>1457</v>
      </c>
      <c r="B1930" s="3" t="str">
        <f t="shared" si="53"/>
        <v>P54</v>
      </c>
      <c r="C1930" s="3" t="s">
        <v>540</v>
      </c>
      <c r="D1930" s="3" t="s">
        <v>535</v>
      </c>
      <c r="E1930" t="str">
        <f t="shared" si="52"/>
        <v>M22P54U03N03</v>
      </c>
      <c r="F1930" s="26">
        <f ca="1">IFERROR(VLOOKUP(G1930,模型表!C:U,19,0),0)</f>
        <v>0</v>
      </c>
      <c r="H1930" s="26" t="str">
        <f ca="1">IFERROR(IF($F1930=0,"",(VLOOKUP(RIGHT(A1930,2)+0,难度表!B:F,3,FALSE)*K1930+N1930)),0)</f>
        <v/>
      </c>
      <c r="I1930" s="26" t="str">
        <f ca="1">IFERROR(IF($F1930=0,"",(VLOOKUP(RIGHT(B1930,2)+0,难度表!B:F,4,FALSE)*L1930+O1930)),0)</f>
        <v/>
      </c>
      <c r="J1930" s="26" t="str">
        <f ca="1">IFERROR(IF($F1930=0,"",(VLOOKUP(RIGHT(B1930,2)+0,难度表!B:F,5,FALSE)*M1930+P1930)),0)</f>
        <v/>
      </c>
      <c r="L1930" s="26" t="s">
        <v>1081</v>
      </c>
      <c r="M1930" s="3"/>
      <c r="N1930" s="26">
        <v>0</v>
      </c>
      <c r="O1930" s="26">
        <v>0</v>
      </c>
      <c r="P1930" s="26">
        <v>0</v>
      </c>
      <c r="Q1930" s="26">
        <v>0</v>
      </c>
      <c r="R1930" s="58" t="s">
        <v>545</v>
      </c>
      <c r="S1930" s="26">
        <v>1</v>
      </c>
      <c r="T1930" s="26">
        <v>0</v>
      </c>
      <c r="U1930" s="26">
        <f ca="1">IFERROR(VLOOKUP(G1930,模型表!$C:$T,18,FALSE),0)</f>
        <v>0</v>
      </c>
      <c r="V1930" s="26">
        <f>IFERROR(VLOOKUP(G1930,模型表!$C:$J,8,FALSE),0)</f>
        <v>0</v>
      </c>
      <c r="W1930" s="26" t="s">
        <v>1081</v>
      </c>
      <c r="X1930" s="26" t="s">
        <v>1097</v>
      </c>
    </row>
    <row r="1931" spans="1:24" x14ac:dyDescent="0.2">
      <c r="A1931" s="3" t="s">
        <v>1457</v>
      </c>
      <c r="B1931" s="3" t="str">
        <f t="shared" si="53"/>
        <v>P54</v>
      </c>
      <c r="C1931" s="3" t="s">
        <v>540</v>
      </c>
      <c r="D1931" s="3" t="s">
        <v>536</v>
      </c>
      <c r="E1931" t="str">
        <f t="shared" si="52"/>
        <v>M22P54U03N04</v>
      </c>
      <c r="F1931" s="26">
        <f ca="1">IFERROR(VLOOKUP(G1931,模型表!C:U,19,0),0)</f>
        <v>0</v>
      </c>
      <c r="H1931" s="26" t="str">
        <f ca="1">IFERROR(IF($F1931=0,"",(VLOOKUP(RIGHT(A1931,2)+0,难度表!B:F,3,FALSE)*K1931+N1931)),0)</f>
        <v/>
      </c>
      <c r="I1931" s="26" t="str">
        <f ca="1">IFERROR(IF($F1931=0,"",(VLOOKUP(RIGHT(B1931,2)+0,难度表!B:F,4,FALSE)*L1931+O1931)),0)</f>
        <v/>
      </c>
      <c r="J1931" s="26" t="str">
        <f ca="1">IFERROR(IF($F1931=0,"",(VLOOKUP(RIGHT(B1931,2)+0,难度表!B:F,5,FALSE)*M1931+P1931)),0)</f>
        <v/>
      </c>
      <c r="L1931" s="26" t="s">
        <v>1081</v>
      </c>
      <c r="M1931" s="3"/>
      <c r="N1931" s="26">
        <v>0</v>
      </c>
      <c r="O1931" s="26">
        <v>0</v>
      </c>
      <c r="P1931" s="26">
        <v>0</v>
      </c>
      <c r="Q1931" s="26">
        <v>0</v>
      </c>
      <c r="R1931" s="58" t="s">
        <v>545</v>
      </c>
      <c r="S1931" s="26">
        <v>1</v>
      </c>
      <c r="T1931" s="26">
        <v>0</v>
      </c>
      <c r="U1931" s="26">
        <f ca="1">IFERROR(VLOOKUP(G1931,模型表!$C:$T,18,FALSE),0)</f>
        <v>0</v>
      </c>
      <c r="V1931" s="26">
        <f>IFERROR(VLOOKUP(G1931,模型表!$C:$J,8,FALSE),0)</f>
        <v>0</v>
      </c>
      <c r="W1931" s="26" t="s">
        <v>1081</v>
      </c>
      <c r="X1931" s="26" t="s">
        <v>1097</v>
      </c>
    </row>
    <row r="1932" spans="1:24" x14ac:dyDescent="0.2">
      <c r="A1932" s="3" t="s">
        <v>1457</v>
      </c>
      <c r="B1932" s="3" t="str">
        <f t="shared" si="53"/>
        <v>P54</v>
      </c>
      <c r="C1932" s="3" t="s">
        <v>540</v>
      </c>
      <c r="D1932" s="3" t="s">
        <v>537</v>
      </c>
      <c r="E1932" t="str">
        <f t="shared" si="52"/>
        <v>M22P54U03N05</v>
      </c>
      <c r="F1932" s="26">
        <f ca="1">IFERROR(VLOOKUP(G1932,模型表!C:U,19,0),0)</f>
        <v>0</v>
      </c>
      <c r="H1932" s="26" t="str">
        <f ca="1">IFERROR(IF($F1932=0,"",(VLOOKUP(RIGHT(A1932,2)+0,难度表!B:F,3,FALSE)*K1932+N1932)),0)</f>
        <v/>
      </c>
      <c r="I1932" s="26" t="str">
        <f ca="1">IFERROR(IF($F1932=0,"",(VLOOKUP(RIGHT(B1932,2)+0,难度表!B:F,4,FALSE)*L1932+O1932)),0)</f>
        <v/>
      </c>
      <c r="J1932" s="26" t="str">
        <f ca="1">IFERROR(IF($F1932=0,"",(VLOOKUP(RIGHT(B1932,2)+0,难度表!B:F,5,FALSE)*M1932+P1932)),0)</f>
        <v/>
      </c>
      <c r="L1932" s="26" t="s">
        <v>1081</v>
      </c>
      <c r="M1932" s="3"/>
      <c r="N1932" s="26">
        <v>0</v>
      </c>
      <c r="O1932" s="26">
        <v>0</v>
      </c>
      <c r="P1932" s="26">
        <v>0</v>
      </c>
      <c r="Q1932" s="26">
        <v>0</v>
      </c>
      <c r="R1932" s="58" t="s">
        <v>545</v>
      </c>
      <c r="S1932" s="26">
        <v>1</v>
      </c>
      <c r="T1932" s="26">
        <v>0</v>
      </c>
      <c r="U1932" s="26">
        <f ca="1">IFERROR(VLOOKUP(G1932,模型表!$C:$T,18,FALSE),0)</f>
        <v>0</v>
      </c>
      <c r="V1932" s="26">
        <f>IFERROR(VLOOKUP(G1932,模型表!$C:$J,8,FALSE),0)</f>
        <v>0</v>
      </c>
      <c r="W1932" s="26" t="s">
        <v>1081</v>
      </c>
      <c r="X1932" s="26" t="s">
        <v>1097</v>
      </c>
    </row>
    <row r="1933" spans="1:24" x14ac:dyDescent="0.2">
      <c r="A1933" s="3" t="s">
        <v>1457</v>
      </c>
      <c r="B1933" s="3" t="str">
        <f t="shared" si="53"/>
        <v>P54</v>
      </c>
      <c r="C1933" s="3" t="s">
        <v>540</v>
      </c>
      <c r="D1933" s="3" t="s">
        <v>538</v>
      </c>
      <c r="E1933" t="str">
        <f t="shared" si="52"/>
        <v>M22P54U03N06</v>
      </c>
      <c r="F1933" s="26">
        <f ca="1">IFERROR(VLOOKUP(G1933,模型表!C:U,19,0),0)</f>
        <v>0</v>
      </c>
      <c r="H1933" s="26" t="str">
        <f ca="1">IFERROR(IF($F1933=0,"",(VLOOKUP(RIGHT(A1933,2)+0,难度表!B:F,3,FALSE)*K1933+N1933)),0)</f>
        <v/>
      </c>
      <c r="I1933" s="26" t="str">
        <f ca="1">IFERROR(IF($F1933=0,"",(VLOOKUP(RIGHT(B1933,2)+0,难度表!B:F,4,FALSE)*L1933+O1933)),0)</f>
        <v/>
      </c>
      <c r="J1933" s="26" t="str">
        <f ca="1">IFERROR(IF($F1933=0,"",(VLOOKUP(RIGHT(B1933,2)+0,难度表!B:F,5,FALSE)*M1933+P1933)),0)</f>
        <v/>
      </c>
      <c r="L1933" s="26" t="s">
        <v>1081</v>
      </c>
      <c r="M1933" s="3"/>
      <c r="N1933" s="26">
        <v>0</v>
      </c>
      <c r="O1933" s="26">
        <v>0</v>
      </c>
      <c r="P1933" s="26">
        <v>0</v>
      </c>
      <c r="Q1933" s="26">
        <v>0</v>
      </c>
      <c r="R1933" s="58" t="s">
        <v>545</v>
      </c>
      <c r="S1933" s="26">
        <v>1</v>
      </c>
      <c r="T1933" s="26">
        <v>0</v>
      </c>
      <c r="U1933" s="26">
        <f ca="1">IFERROR(VLOOKUP(G1933,模型表!$C:$T,18,FALSE),0)</f>
        <v>0</v>
      </c>
      <c r="V1933" s="26">
        <f>IFERROR(VLOOKUP(G1933,模型表!$C:$J,8,FALSE),0)</f>
        <v>0</v>
      </c>
      <c r="W1933" s="26" t="s">
        <v>1081</v>
      </c>
      <c r="X1933" s="26" t="s">
        <v>1097</v>
      </c>
    </row>
    <row r="1934" spans="1:24" x14ac:dyDescent="0.2">
      <c r="A1934" s="3" t="s">
        <v>1457</v>
      </c>
      <c r="B1934" s="3" t="str">
        <f t="shared" si="53"/>
        <v>P54</v>
      </c>
      <c r="C1934" s="3" t="s">
        <v>540</v>
      </c>
      <c r="D1934" s="3" t="s">
        <v>542</v>
      </c>
      <c r="E1934" t="str">
        <f t="shared" si="52"/>
        <v>M22P54U03N07</v>
      </c>
      <c r="F1934" s="26">
        <f ca="1">IFERROR(VLOOKUP(G1934,模型表!C:U,19,0),0)</f>
        <v>0</v>
      </c>
      <c r="H1934" s="26" t="str">
        <f ca="1">IFERROR(IF($F1934=0,"",(VLOOKUP(RIGHT(A1934,2)+0,难度表!B:F,3,FALSE)*K1934+N1934)),0)</f>
        <v/>
      </c>
      <c r="I1934" s="26" t="str">
        <f ca="1">IFERROR(IF($F1934=0,"",(VLOOKUP(RIGHT(B1934,2)+0,难度表!B:F,4,FALSE)*L1934+O1934)),0)</f>
        <v/>
      </c>
      <c r="J1934" s="26" t="str">
        <f ca="1">IFERROR(IF($F1934=0,"",(VLOOKUP(RIGHT(B1934,2)+0,难度表!B:F,5,FALSE)*M1934+P1934)),0)</f>
        <v/>
      </c>
      <c r="L1934" s="26" t="s">
        <v>1081</v>
      </c>
      <c r="M1934" s="3"/>
      <c r="N1934" s="26">
        <v>0</v>
      </c>
      <c r="O1934" s="26">
        <v>0</v>
      </c>
      <c r="P1934" s="26">
        <v>0</v>
      </c>
      <c r="Q1934" s="26">
        <v>0</v>
      </c>
      <c r="R1934" s="58" t="s">
        <v>545</v>
      </c>
      <c r="S1934" s="26">
        <v>1</v>
      </c>
      <c r="T1934" s="26">
        <v>0</v>
      </c>
      <c r="U1934" s="26">
        <f ca="1">IFERROR(VLOOKUP(G1934,模型表!$C:$T,18,FALSE),0)</f>
        <v>0</v>
      </c>
      <c r="V1934" s="26">
        <f>IFERROR(VLOOKUP(G1934,模型表!$C:$J,8,FALSE),0)</f>
        <v>0</v>
      </c>
      <c r="W1934" s="26" t="s">
        <v>1081</v>
      </c>
      <c r="X1934" s="26" t="s">
        <v>1097</v>
      </c>
    </row>
    <row r="1935" spans="1:24" x14ac:dyDescent="0.2">
      <c r="A1935" s="3" t="s">
        <v>1457</v>
      </c>
      <c r="B1935" s="3" t="str">
        <f t="shared" si="53"/>
        <v>P54</v>
      </c>
      <c r="C1935" s="3" t="s">
        <v>540</v>
      </c>
      <c r="D1935" s="3" t="s">
        <v>543</v>
      </c>
      <c r="E1935" t="str">
        <f t="shared" si="52"/>
        <v>M22P54U03N08</v>
      </c>
      <c r="F1935" s="26">
        <f ca="1">IFERROR(VLOOKUP(G1935,模型表!C:U,19,0),0)</f>
        <v>0</v>
      </c>
      <c r="H1935" s="26" t="str">
        <f ca="1">IFERROR(IF($F1935=0,"",(VLOOKUP(RIGHT(A1935,2)+0,难度表!B:F,3,FALSE)*K1935+N1935)),0)</f>
        <v/>
      </c>
      <c r="I1935" s="26" t="str">
        <f ca="1">IFERROR(IF($F1935=0,"",(VLOOKUP(RIGHT(B1935,2)+0,难度表!B:F,4,FALSE)*L1935+O1935)),0)</f>
        <v/>
      </c>
      <c r="J1935" s="26" t="str">
        <f ca="1">IFERROR(IF($F1935=0,"",(VLOOKUP(RIGHT(B1935,2)+0,难度表!B:F,5,FALSE)*M1935+P1935)),0)</f>
        <v/>
      </c>
      <c r="L1935" s="26" t="s">
        <v>1081</v>
      </c>
      <c r="M1935" s="3"/>
      <c r="N1935" s="26">
        <v>0</v>
      </c>
      <c r="O1935" s="26">
        <v>0</v>
      </c>
      <c r="P1935" s="26">
        <v>0</v>
      </c>
      <c r="Q1935" s="26">
        <v>0</v>
      </c>
      <c r="R1935" s="58" t="s">
        <v>545</v>
      </c>
      <c r="S1935" s="26">
        <v>1</v>
      </c>
      <c r="T1935" s="26">
        <v>0</v>
      </c>
      <c r="U1935" s="26">
        <f ca="1">IFERROR(VLOOKUP(G1935,模型表!$C:$T,18,FALSE),0)</f>
        <v>0</v>
      </c>
      <c r="V1935" s="26">
        <f>IFERROR(VLOOKUP(G1935,模型表!$C:$J,8,FALSE),0)</f>
        <v>0</v>
      </c>
      <c r="W1935" s="26" t="s">
        <v>1081</v>
      </c>
      <c r="X1935" s="26" t="s">
        <v>1097</v>
      </c>
    </row>
    <row r="1936" spans="1:24" x14ac:dyDescent="0.2">
      <c r="A1936" s="3" t="s">
        <v>1457</v>
      </c>
      <c r="B1936" s="3" t="str">
        <f t="shared" si="53"/>
        <v>P54</v>
      </c>
      <c r="C1936" s="3" t="s">
        <v>540</v>
      </c>
      <c r="D1936" s="3" t="s">
        <v>544</v>
      </c>
      <c r="E1936" t="str">
        <f t="shared" si="52"/>
        <v>M22P54U03N09</v>
      </c>
      <c r="F1936" s="26">
        <f ca="1">IFERROR(VLOOKUP(G1936,模型表!C:U,19,0),0)</f>
        <v>0</v>
      </c>
      <c r="H1936" s="26" t="str">
        <f ca="1">IFERROR(IF($F1936=0,"",(VLOOKUP(RIGHT(A1936,2)+0,难度表!B:F,3,FALSE)*K1936+N1936)),0)</f>
        <v/>
      </c>
      <c r="I1936" s="26" t="str">
        <f ca="1">IFERROR(IF($F1936=0,"",(VLOOKUP(RIGHT(B1936,2)+0,难度表!B:F,4,FALSE)*L1936+O1936)),0)</f>
        <v/>
      </c>
      <c r="J1936" s="26" t="str">
        <f ca="1">IFERROR(IF($F1936=0,"",(VLOOKUP(RIGHT(B1936,2)+0,难度表!B:F,5,FALSE)*M1936+P1936)),0)</f>
        <v/>
      </c>
      <c r="L1936" s="26" t="s">
        <v>1081</v>
      </c>
      <c r="M1936" s="3"/>
      <c r="N1936" s="26">
        <v>0</v>
      </c>
      <c r="O1936" s="26">
        <v>0</v>
      </c>
      <c r="P1936" s="26">
        <v>0</v>
      </c>
      <c r="Q1936" s="26">
        <v>0</v>
      </c>
      <c r="R1936" s="58" t="s">
        <v>545</v>
      </c>
      <c r="S1936" s="26">
        <v>1</v>
      </c>
      <c r="T1936" s="26">
        <v>0</v>
      </c>
      <c r="U1936" s="26">
        <f ca="1">IFERROR(VLOOKUP(G1936,模型表!$C:$T,18,FALSE),0)</f>
        <v>0</v>
      </c>
      <c r="V1936" s="26">
        <f>IFERROR(VLOOKUP(G1936,模型表!$C:$J,8,FALSE),0)</f>
        <v>0</v>
      </c>
      <c r="W1936" s="26" t="s">
        <v>1081</v>
      </c>
      <c r="X1936" s="26" t="s">
        <v>1097</v>
      </c>
    </row>
    <row r="1937" spans="1:24" x14ac:dyDescent="0.2">
      <c r="A1937" s="3" t="s">
        <v>1457</v>
      </c>
      <c r="B1937" s="3" t="str">
        <f t="shared" si="53"/>
        <v>P54</v>
      </c>
      <c r="C1937" s="3" t="s">
        <v>541</v>
      </c>
      <c r="D1937" s="3" t="s">
        <v>533</v>
      </c>
      <c r="E1937" t="str">
        <f t="shared" si="52"/>
        <v>M22P54U04N01</v>
      </c>
      <c r="F1937" s="26">
        <f ca="1">IFERROR(VLOOKUP(G1937,模型表!C:U,19,0),0)</f>
        <v>0</v>
      </c>
      <c r="H1937" s="26" t="str">
        <f ca="1">IFERROR(IF($F1937=0,"",(VLOOKUP(RIGHT(A1937,2)+0,难度表!B:F,3,FALSE)*K1937+N1937)),0)</f>
        <v/>
      </c>
      <c r="I1937" s="26" t="str">
        <f ca="1">IFERROR(IF($F1937=0,"",(VLOOKUP(RIGHT(B1937,2)+0,难度表!B:F,4,FALSE)*L1937+O1937)),0)</f>
        <v/>
      </c>
      <c r="J1937" s="26" t="str">
        <f ca="1">IFERROR(IF($F1937=0,"",(VLOOKUP(RIGHT(B1937,2)+0,难度表!B:F,5,FALSE)*M1937+P1937)),0)</f>
        <v/>
      </c>
      <c r="L1937" s="26" t="s">
        <v>1081</v>
      </c>
      <c r="M1937" s="3"/>
      <c r="N1937" s="26">
        <v>0</v>
      </c>
      <c r="O1937" s="26">
        <v>0</v>
      </c>
      <c r="P1937" s="26">
        <v>0</v>
      </c>
      <c r="Q1937" s="26">
        <v>0</v>
      </c>
      <c r="R1937" s="58" t="s">
        <v>545</v>
      </c>
      <c r="S1937" s="26">
        <v>1</v>
      </c>
      <c r="T1937" s="26">
        <v>0</v>
      </c>
      <c r="U1937" s="26">
        <f ca="1">IFERROR(VLOOKUP(G1937,模型表!$C:$T,18,FALSE),0)</f>
        <v>0</v>
      </c>
      <c r="V1937" s="26">
        <f>IFERROR(VLOOKUP(G1937,模型表!$C:$J,8,FALSE),0)</f>
        <v>0</v>
      </c>
      <c r="W1937" s="26" t="s">
        <v>1081</v>
      </c>
      <c r="X1937" s="26" t="s">
        <v>1097</v>
      </c>
    </row>
    <row r="1938" spans="1:24" x14ac:dyDescent="0.2">
      <c r="A1938" s="3" t="s">
        <v>1457</v>
      </c>
      <c r="B1938" s="3" t="str">
        <f t="shared" si="53"/>
        <v>P54</v>
      </c>
      <c r="C1938" s="3" t="s">
        <v>541</v>
      </c>
      <c r="D1938" s="3" t="s">
        <v>534</v>
      </c>
      <c r="E1938" t="str">
        <f t="shared" si="52"/>
        <v>M22P54U04N02</v>
      </c>
      <c r="F1938" s="26">
        <f ca="1">IFERROR(VLOOKUP(G1938,模型表!C:U,19,0),0)</f>
        <v>0</v>
      </c>
      <c r="H1938" s="26" t="str">
        <f ca="1">IFERROR(IF($F1938=0,"",(VLOOKUP(RIGHT(A1938,2)+0,难度表!B:F,3,FALSE)*K1938+N1938)),0)</f>
        <v/>
      </c>
      <c r="I1938" s="26" t="str">
        <f ca="1">IFERROR(IF($F1938=0,"",(VLOOKUP(RIGHT(B1938,2)+0,难度表!B:F,4,FALSE)*L1938+O1938)),0)</f>
        <v/>
      </c>
      <c r="J1938" s="26" t="str">
        <f ca="1">IFERROR(IF($F1938=0,"",(VLOOKUP(RIGHT(B1938,2)+0,难度表!B:F,5,FALSE)*M1938+P1938)),0)</f>
        <v/>
      </c>
      <c r="L1938" s="26" t="s">
        <v>1081</v>
      </c>
      <c r="M1938" s="3"/>
      <c r="N1938" s="26">
        <v>0</v>
      </c>
      <c r="O1938" s="26">
        <v>0</v>
      </c>
      <c r="P1938" s="26">
        <v>0</v>
      </c>
      <c r="Q1938" s="26">
        <v>0</v>
      </c>
      <c r="R1938" s="58" t="s">
        <v>545</v>
      </c>
      <c r="S1938" s="26">
        <v>1</v>
      </c>
      <c r="T1938" s="26">
        <v>0</v>
      </c>
      <c r="U1938" s="26">
        <f ca="1">IFERROR(VLOOKUP(G1938,模型表!$C:$T,18,FALSE),0)</f>
        <v>0</v>
      </c>
      <c r="V1938" s="26">
        <f>IFERROR(VLOOKUP(G1938,模型表!$C:$J,8,FALSE),0)</f>
        <v>0</v>
      </c>
      <c r="W1938" s="26" t="s">
        <v>1081</v>
      </c>
      <c r="X1938" s="26" t="s">
        <v>1097</v>
      </c>
    </row>
    <row r="1939" spans="1:24" x14ac:dyDescent="0.2">
      <c r="A1939" s="3" t="s">
        <v>1457</v>
      </c>
      <c r="B1939" s="3" t="str">
        <f t="shared" si="53"/>
        <v>P54</v>
      </c>
      <c r="C1939" s="3" t="s">
        <v>541</v>
      </c>
      <c r="D1939" s="3" t="s">
        <v>535</v>
      </c>
      <c r="E1939" t="str">
        <f t="shared" si="52"/>
        <v>M22P54U04N03</v>
      </c>
      <c r="F1939" s="26">
        <f ca="1">IFERROR(VLOOKUP(G1939,模型表!C:U,19,0),0)</f>
        <v>0</v>
      </c>
      <c r="H1939" s="26" t="str">
        <f ca="1">IFERROR(IF($F1939=0,"",(VLOOKUP(RIGHT(A1939,2)+0,难度表!B:F,3,FALSE)*K1939+N1939)),0)</f>
        <v/>
      </c>
      <c r="I1939" s="26" t="str">
        <f ca="1">IFERROR(IF($F1939=0,"",(VLOOKUP(RIGHT(B1939,2)+0,难度表!B:F,4,FALSE)*L1939+O1939)),0)</f>
        <v/>
      </c>
      <c r="J1939" s="26" t="str">
        <f ca="1">IFERROR(IF($F1939=0,"",(VLOOKUP(RIGHT(B1939,2)+0,难度表!B:F,5,FALSE)*M1939+P1939)),0)</f>
        <v/>
      </c>
      <c r="L1939" s="26" t="s">
        <v>1081</v>
      </c>
      <c r="M1939" s="3"/>
      <c r="N1939" s="26">
        <v>0</v>
      </c>
      <c r="O1939" s="26">
        <v>0</v>
      </c>
      <c r="P1939" s="26">
        <v>0</v>
      </c>
      <c r="Q1939" s="26">
        <v>0</v>
      </c>
      <c r="R1939" s="58" t="s">
        <v>545</v>
      </c>
      <c r="S1939" s="26">
        <v>1</v>
      </c>
      <c r="T1939" s="26">
        <v>0</v>
      </c>
      <c r="U1939" s="26">
        <f ca="1">IFERROR(VLOOKUP(G1939,模型表!$C:$T,18,FALSE),0)</f>
        <v>0</v>
      </c>
      <c r="V1939" s="26">
        <f>IFERROR(VLOOKUP(G1939,模型表!$C:$J,8,FALSE),0)</f>
        <v>0</v>
      </c>
      <c r="W1939" s="26" t="s">
        <v>1081</v>
      </c>
      <c r="X1939" s="26" t="s">
        <v>1097</v>
      </c>
    </row>
    <row r="1940" spans="1:24" x14ac:dyDescent="0.2">
      <c r="A1940" s="3" t="s">
        <v>1457</v>
      </c>
      <c r="B1940" s="3" t="str">
        <f t="shared" si="53"/>
        <v>P54</v>
      </c>
      <c r="C1940" s="3" t="s">
        <v>1454</v>
      </c>
      <c r="D1940" s="3" t="s">
        <v>536</v>
      </c>
      <c r="E1940" t="str">
        <f t="shared" si="52"/>
        <v>M22P54U04N04</v>
      </c>
      <c r="F1940" s="26">
        <f ca="1">IFERROR(VLOOKUP(G1940,模型表!C:U,19,0),0)</f>
        <v>0</v>
      </c>
      <c r="H1940" s="26" t="str">
        <f ca="1">IFERROR(IF($F1940=0,"",(VLOOKUP(RIGHT(A1940,2)+0,难度表!B:F,3,FALSE)*K1940+N1940)),0)</f>
        <v/>
      </c>
      <c r="I1940" s="26" t="str">
        <f ca="1">IFERROR(IF($F1940=0,"",(VLOOKUP(RIGHT(B1940,2)+0,难度表!B:F,4,FALSE)*L1940+O1940)),0)</f>
        <v/>
      </c>
      <c r="J1940" s="26" t="str">
        <f ca="1">IFERROR(IF($F1940=0,"",(VLOOKUP(RIGHT(B1940,2)+0,难度表!B:F,5,FALSE)*M1940+P1940)),0)</f>
        <v/>
      </c>
      <c r="L1940" s="26" t="s">
        <v>1081</v>
      </c>
      <c r="M1940" s="3"/>
      <c r="N1940" s="26">
        <v>0</v>
      </c>
      <c r="O1940" s="26">
        <v>0</v>
      </c>
      <c r="P1940" s="26">
        <v>0</v>
      </c>
      <c r="Q1940" s="26">
        <v>0</v>
      </c>
      <c r="R1940" s="58" t="s">
        <v>545</v>
      </c>
      <c r="S1940" s="26">
        <v>1</v>
      </c>
      <c r="T1940" s="26">
        <v>0</v>
      </c>
      <c r="U1940" s="26">
        <f ca="1">IFERROR(VLOOKUP(G1940,模型表!$C:$T,18,FALSE),0)</f>
        <v>0</v>
      </c>
      <c r="V1940" s="26">
        <f>IFERROR(VLOOKUP(G1940,模型表!$C:$J,8,FALSE),0)</f>
        <v>0</v>
      </c>
      <c r="W1940" s="26" t="s">
        <v>1081</v>
      </c>
      <c r="X1940" s="26" t="s">
        <v>1097</v>
      </c>
    </row>
    <row r="1941" spans="1:24" x14ac:dyDescent="0.2">
      <c r="A1941" s="3" t="s">
        <v>1457</v>
      </c>
      <c r="B1941" s="3" t="str">
        <f t="shared" si="53"/>
        <v>P54</v>
      </c>
      <c r="C1941" s="3" t="s">
        <v>1454</v>
      </c>
      <c r="D1941" s="3" t="s">
        <v>537</v>
      </c>
      <c r="E1941" t="str">
        <f t="shared" si="52"/>
        <v>M22P54U04N05</v>
      </c>
      <c r="F1941" s="26">
        <f ca="1">IFERROR(VLOOKUP(G1941,模型表!C:U,19,0),0)</f>
        <v>0</v>
      </c>
      <c r="H1941" s="26" t="str">
        <f ca="1">IFERROR(IF($F1941=0,"",(VLOOKUP(RIGHT(A1941,2)+0,难度表!B:F,3,FALSE)*K1941+N1941)),0)</f>
        <v/>
      </c>
      <c r="I1941" s="26" t="str">
        <f ca="1">IFERROR(IF($F1941=0,"",(VLOOKUP(RIGHT(B1941,2)+0,难度表!B:F,4,FALSE)*L1941+O1941)),0)</f>
        <v/>
      </c>
      <c r="J1941" s="26" t="str">
        <f ca="1">IFERROR(IF($F1941=0,"",(VLOOKUP(RIGHT(B1941,2)+0,难度表!B:F,5,FALSE)*M1941+P1941)),0)</f>
        <v/>
      </c>
      <c r="L1941" s="26" t="s">
        <v>1081</v>
      </c>
      <c r="M1941" s="3"/>
      <c r="N1941" s="26">
        <v>0</v>
      </c>
      <c r="O1941" s="26">
        <v>0</v>
      </c>
      <c r="P1941" s="26">
        <v>0</v>
      </c>
      <c r="Q1941" s="26">
        <v>0</v>
      </c>
      <c r="R1941" s="58" t="s">
        <v>545</v>
      </c>
      <c r="S1941" s="26">
        <v>1</v>
      </c>
      <c r="T1941" s="26">
        <v>0</v>
      </c>
      <c r="U1941" s="26">
        <f ca="1">IFERROR(VLOOKUP(G1941,模型表!$C:$T,18,FALSE),0)</f>
        <v>0</v>
      </c>
      <c r="V1941" s="26">
        <f>IFERROR(VLOOKUP(G1941,模型表!$C:$J,8,FALSE),0)</f>
        <v>0</v>
      </c>
      <c r="W1941" s="26" t="s">
        <v>1081</v>
      </c>
      <c r="X1941" s="26" t="s">
        <v>1097</v>
      </c>
    </row>
    <row r="1942" spans="1:24" x14ac:dyDescent="0.2">
      <c r="A1942" s="3" t="s">
        <v>1457</v>
      </c>
      <c r="B1942" s="3" t="str">
        <f t="shared" si="53"/>
        <v>P54</v>
      </c>
      <c r="C1942" s="3" t="s">
        <v>1454</v>
      </c>
      <c r="D1942" s="3" t="s">
        <v>538</v>
      </c>
      <c r="E1942" t="str">
        <f t="shared" si="52"/>
        <v>M22P54U04N06</v>
      </c>
      <c r="F1942" s="26">
        <f ca="1">IFERROR(VLOOKUP(G1942,模型表!C:U,19,0),0)</f>
        <v>0</v>
      </c>
      <c r="H1942" s="26" t="str">
        <f ca="1">IFERROR(IF($F1942=0,"",(VLOOKUP(RIGHT(A1942,2)+0,难度表!B:F,3,FALSE)*K1942+N1942)),0)</f>
        <v/>
      </c>
      <c r="I1942" s="26" t="str">
        <f ca="1">IFERROR(IF($F1942=0,"",(VLOOKUP(RIGHT(B1942,2)+0,难度表!B:F,4,FALSE)*L1942+O1942)),0)</f>
        <v/>
      </c>
      <c r="J1942" s="26" t="str">
        <f ca="1">IFERROR(IF($F1942=0,"",(VLOOKUP(RIGHT(B1942,2)+0,难度表!B:F,5,FALSE)*M1942+P1942)),0)</f>
        <v/>
      </c>
      <c r="L1942" s="26" t="s">
        <v>1081</v>
      </c>
      <c r="M1942" s="3"/>
      <c r="N1942" s="26">
        <v>0</v>
      </c>
      <c r="O1942" s="26">
        <v>0</v>
      </c>
      <c r="P1942" s="26">
        <v>0</v>
      </c>
      <c r="Q1942" s="26">
        <v>0</v>
      </c>
      <c r="R1942" s="58" t="s">
        <v>545</v>
      </c>
      <c r="S1942" s="26">
        <v>1</v>
      </c>
      <c r="T1942" s="26">
        <v>0</v>
      </c>
      <c r="U1942" s="26">
        <f ca="1">IFERROR(VLOOKUP(G1942,模型表!$C:$T,18,FALSE),0)</f>
        <v>0</v>
      </c>
      <c r="V1942" s="26">
        <f>IFERROR(VLOOKUP(G1942,模型表!$C:$J,8,FALSE),0)</f>
        <v>0</v>
      </c>
      <c r="W1942" s="26" t="s">
        <v>1081</v>
      </c>
      <c r="X1942" s="26" t="s">
        <v>1097</v>
      </c>
    </row>
    <row r="1943" spans="1:24" x14ac:dyDescent="0.2">
      <c r="A1943" s="3" t="s">
        <v>1457</v>
      </c>
      <c r="B1943" s="3" t="str">
        <f t="shared" si="53"/>
        <v>P54</v>
      </c>
      <c r="C1943" s="3" t="s">
        <v>1454</v>
      </c>
      <c r="D1943" s="3" t="s">
        <v>542</v>
      </c>
      <c r="E1943" t="str">
        <f t="shared" si="52"/>
        <v>M22P54U04N07</v>
      </c>
      <c r="F1943" s="26">
        <f ca="1">IFERROR(VLOOKUP(G1943,模型表!C:U,19,0),0)</f>
        <v>0</v>
      </c>
      <c r="H1943" s="26" t="str">
        <f ca="1">IFERROR(IF($F1943=0,"",(VLOOKUP(RIGHT(A1943,2)+0,难度表!B:F,3,FALSE)*K1943+N1943)),0)</f>
        <v/>
      </c>
      <c r="I1943" s="26" t="str">
        <f ca="1">IFERROR(IF($F1943=0,"",(VLOOKUP(RIGHT(B1943,2)+0,难度表!B:F,4,FALSE)*L1943+O1943)),0)</f>
        <v/>
      </c>
      <c r="J1943" s="26" t="str">
        <f ca="1">IFERROR(IF($F1943=0,"",(VLOOKUP(RIGHT(B1943,2)+0,难度表!B:F,5,FALSE)*M1943+P1943)),0)</f>
        <v/>
      </c>
      <c r="L1943" s="26" t="s">
        <v>1081</v>
      </c>
      <c r="M1943" s="3"/>
      <c r="N1943" s="26">
        <v>0</v>
      </c>
      <c r="O1943" s="26">
        <v>0</v>
      </c>
      <c r="P1943" s="26">
        <v>0</v>
      </c>
      <c r="Q1943" s="26">
        <v>0</v>
      </c>
      <c r="R1943" s="58" t="s">
        <v>545</v>
      </c>
      <c r="S1943" s="26">
        <v>1</v>
      </c>
      <c r="T1943" s="26">
        <v>0</v>
      </c>
      <c r="U1943" s="26">
        <f ca="1">IFERROR(VLOOKUP(G1943,模型表!$C:$T,18,FALSE),0)</f>
        <v>0</v>
      </c>
      <c r="V1943" s="26">
        <f>IFERROR(VLOOKUP(G1943,模型表!$C:$J,8,FALSE),0)</f>
        <v>0</v>
      </c>
      <c r="W1943" s="26" t="s">
        <v>1081</v>
      </c>
      <c r="X1943" s="26" t="s">
        <v>1097</v>
      </c>
    </row>
    <row r="1944" spans="1:24" x14ac:dyDescent="0.2">
      <c r="A1944" s="3" t="s">
        <v>1457</v>
      </c>
      <c r="B1944" s="3" t="str">
        <f t="shared" si="53"/>
        <v>P54</v>
      </c>
      <c r="C1944" s="3" t="s">
        <v>1454</v>
      </c>
      <c r="D1944" s="3" t="s">
        <v>543</v>
      </c>
      <c r="E1944" t="str">
        <f t="shared" si="52"/>
        <v>M22P54U04N08</v>
      </c>
      <c r="F1944" s="26">
        <f ca="1">IFERROR(VLOOKUP(G1944,模型表!C:U,19,0),0)</f>
        <v>0</v>
      </c>
      <c r="H1944" s="26" t="str">
        <f ca="1">IFERROR(IF($F1944=0,"",(VLOOKUP(RIGHT(A1944,2)+0,难度表!B:F,3,FALSE)*K1944+N1944)),0)</f>
        <v/>
      </c>
      <c r="I1944" s="26" t="str">
        <f ca="1">IFERROR(IF($F1944=0,"",(VLOOKUP(RIGHT(B1944,2)+0,难度表!B:F,4,FALSE)*L1944+O1944)),0)</f>
        <v/>
      </c>
      <c r="J1944" s="26" t="str">
        <f ca="1">IFERROR(IF($F1944=0,"",(VLOOKUP(RIGHT(B1944,2)+0,难度表!B:F,5,FALSE)*M1944+P1944)),0)</f>
        <v/>
      </c>
      <c r="L1944" s="26" t="s">
        <v>1081</v>
      </c>
      <c r="M1944" s="3"/>
      <c r="N1944" s="26">
        <v>0</v>
      </c>
      <c r="O1944" s="26">
        <v>0</v>
      </c>
      <c r="P1944" s="26">
        <v>0</v>
      </c>
      <c r="Q1944" s="26">
        <v>0</v>
      </c>
      <c r="R1944" s="58" t="s">
        <v>545</v>
      </c>
      <c r="S1944" s="26">
        <v>1</v>
      </c>
      <c r="T1944" s="26">
        <v>0</v>
      </c>
      <c r="U1944" s="26">
        <f ca="1">IFERROR(VLOOKUP(G1944,模型表!$C:$T,18,FALSE),0)</f>
        <v>0</v>
      </c>
      <c r="V1944" s="26">
        <f>IFERROR(VLOOKUP(G1944,模型表!$C:$J,8,FALSE),0)</f>
        <v>0</v>
      </c>
      <c r="W1944" s="26" t="s">
        <v>1081</v>
      </c>
      <c r="X1944" s="26" t="s">
        <v>1097</v>
      </c>
    </row>
    <row r="1945" spans="1:24" x14ac:dyDescent="0.2">
      <c r="A1945" s="3" t="s">
        <v>1457</v>
      </c>
      <c r="B1945" s="3" t="str">
        <f t="shared" si="53"/>
        <v>P54</v>
      </c>
      <c r="C1945" s="3" t="s">
        <v>541</v>
      </c>
      <c r="D1945" s="3" t="s">
        <v>544</v>
      </c>
      <c r="E1945" t="str">
        <f t="shared" si="52"/>
        <v>M22P54U04N09</v>
      </c>
      <c r="F1945" s="26">
        <f ca="1">IFERROR(VLOOKUP(G1945,模型表!C:U,19,0),0)</f>
        <v>0</v>
      </c>
      <c r="H1945" s="26" t="str">
        <f ca="1">IFERROR(IF($F1945=0,"",(VLOOKUP(RIGHT(A1945,2)+0,难度表!B:F,3,FALSE)*K1945+N1945)),0)</f>
        <v/>
      </c>
      <c r="I1945" s="26" t="str">
        <f ca="1">IFERROR(IF($F1945=0,"",(VLOOKUP(RIGHT(B1945,2)+0,难度表!B:F,4,FALSE)*L1945+O1945)),0)</f>
        <v/>
      </c>
      <c r="J1945" s="26" t="str">
        <f ca="1">IFERROR(IF($F1945=0,"",(VLOOKUP(RIGHT(B1945,2)+0,难度表!B:F,5,FALSE)*M1945+P1945)),0)</f>
        <v/>
      </c>
      <c r="L1945" s="26" t="s">
        <v>1081</v>
      </c>
      <c r="M1945" s="3"/>
      <c r="N1945" s="26">
        <v>0</v>
      </c>
      <c r="O1945" s="26">
        <v>0</v>
      </c>
      <c r="P1945" s="26">
        <v>0</v>
      </c>
      <c r="Q1945" s="26">
        <v>0</v>
      </c>
      <c r="R1945" s="58" t="s">
        <v>545</v>
      </c>
      <c r="S1945" s="26">
        <v>1</v>
      </c>
      <c r="T1945" s="26">
        <v>0</v>
      </c>
      <c r="U1945" s="26">
        <f ca="1">IFERROR(VLOOKUP(G1945,模型表!$C:$T,18,FALSE),0)</f>
        <v>0</v>
      </c>
      <c r="V1945" s="26">
        <f>IFERROR(VLOOKUP(G1945,模型表!$C:$J,8,FALSE),0)</f>
        <v>0</v>
      </c>
      <c r="W1945" s="26" t="s">
        <v>1081</v>
      </c>
      <c r="X1945" s="26" t="s">
        <v>1097</v>
      </c>
    </row>
    <row r="1946" spans="1:24" x14ac:dyDescent="0.2">
      <c r="A1946" s="3" t="s">
        <v>1457</v>
      </c>
      <c r="B1946" s="3" t="str">
        <f t="shared" si="53"/>
        <v>P55</v>
      </c>
      <c r="C1946" s="3" t="s">
        <v>532</v>
      </c>
      <c r="D1946" s="3" t="s">
        <v>533</v>
      </c>
      <c r="E1946" t="str">
        <f t="shared" si="52"/>
        <v>M22P55U01N01</v>
      </c>
      <c r="F1946" s="26">
        <f ca="1">IFERROR(VLOOKUP(G1946,模型表!C:U,19,0),0)</f>
        <v>0</v>
      </c>
      <c r="H1946" s="26" t="str">
        <f ca="1">IFERROR(IF($F1946=0,"",(VLOOKUP(RIGHT(A1946,2)+0,难度表!B:F,3,FALSE)*K1946+N1946)),0)</f>
        <v/>
      </c>
      <c r="I1946" s="26" t="str">
        <f ca="1">IFERROR(IF($F1946=0,"",(VLOOKUP(RIGHT(B1946,2)+0,难度表!B:F,4,FALSE)*L1946+O1946)),0)</f>
        <v/>
      </c>
      <c r="J1946" s="26" t="str">
        <f ca="1">IFERROR(IF($F1946=0,"",(VLOOKUP(RIGHT(B1946,2)+0,难度表!B:F,5,FALSE)*M1946+P1946)),0)</f>
        <v/>
      </c>
      <c r="L1946" s="26" t="s">
        <v>1081</v>
      </c>
      <c r="M1946" s="3"/>
      <c r="N1946" s="26">
        <v>0</v>
      </c>
      <c r="O1946" s="26">
        <v>0</v>
      </c>
      <c r="P1946" s="26">
        <v>0</v>
      </c>
      <c r="Q1946" s="26">
        <v>0</v>
      </c>
      <c r="R1946" s="58" t="s">
        <v>545</v>
      </c>
      <c r="S1946" s="26">
        <v>1</v>
      </c>
      <c r="T1946" s="26">
        <v>0</v>
      </c>
      <c r="U1946" s="26">
        <f ca="1">IFERROR(VLOOKUP(G1946,模型表!$C:$T,18,FALSE),0)</f>
        <v>0</v>
      </c>
      <c r="V1946" s="26">
        <f>IFERROR(VLOOKUP(G1946,模型表!$C:$J,8,FALSE),0)</f>
        <v>0</v>
      </c>
      <c r="W1946" s="26" t="s">
        <v>1081</v>
      </c>
      <c r="X1946" s="26" t="s">
        <v>1097</v>
      </c>
    </row>
    <row r="1947" spans="1:24" x14ac:dyDescent="0.2">
      <c r="A1947" s="3" t="s">
        <v>1457</v>
      </c>
      <c r="B1947" s="3" t="str">
        <f t="shared" si="53"/>
        <v>P55</v>
      </c>
      <c r="C1947" s="3" t="s">
        <v>532</v>
      </c>
      <c r="D1947" s="3" t="s">
        <v>534</v>
      </c>
      <c r="E1947" t="str">
        <f t="shared" si="52"/>
        <v>M22P55U01N02</v>
      </c>
      <c r="F1947" s="26">
        <f ca="1">IFERROR(VLOOKUP(G1947,模型表!C:U,19,0),0)</f>
        <v>0</v>
      </c>
      <c r="H1947" s="26" t="str">
        <f ca="1">IFERROR(IF($F1947=0,"",(VLOOKUP(RIGHT(A1947,2)+0,难度表!B:F,3,FALSE)*K1947+N1947)),0)</f>
        <v/>
      </c>
      <c r="I1947" s="26" t="str">
        <f ca="1">IFERROR(IF($F1947=0,"",(VLOOKUP(RIGHT(B1947,2)+0,难度表!B:F,4,FALSE)*L1947+O1947)),0)</f>
        <v/>
      </c>
      <c r="J1947" s="26" t="str">
        <f ca="1">IFERROR(IF($F1947=0,"",(VLOOKUP(RIGHT(B1947,2)+0,难度表!B:F,5,FALSE)*M1947+P1947)),0)</f>
        <v/>
      </c>
      <c r="L1947" s="26" t="s">
        <v>1081</v>
      </c>
      <c r="M1947" s="3"/>
      <c r="N1947" s="26">
        <v>0</v>
      </c>
      <c r="O1947" s="26">
        <v>0</v>
      </c>
      <c r="P1947" s="26">
        <v>0</v>
      </c>
      <c r="Q1947" s="26">
        <v>0</v>
      </c>
      <c r="R1947" s="58" t="s">
        <v>545</v>
      </c>
      <c r="S1947" s="26">
        <v>1</v>
      </c>
      <c r="T1947" s="26">
        <v>0</v>
      </c>
      <c r="U1947" s="26">
        <f ca="1">IFERROR(VLOOKUP(G1947,模型表!$C:$T,18,FALSE),0)</f>
        <v>0</v>
      </c>
      <c r="V1947" s="26">
        <f>IFERROR(VLOOKUP(G1947,模型表!$C:$J,8,FALSE),0)</f>
        <v>0</v>
      </c>
      <c r="W1947" s="26" t="s">
        <v>1081</v>
      </c>
      <c r="X1947" s="26" t="s">
        <v>1097</v>
      </c>
    </row>
    <row r="1948" spans="1:24" x14ac:dyDescent="0.2">
      <c r="A1948" s="3" t="s">
        <v>1457</v>
      </c>
      <c r="B1948" s="3" t="str">
        <f t="shared" si="53"/>
        <v>P55</v>
      </c>
      <c r="C1948" s="3" t="s">
        <v>532</v>
      </c>
      <c r="D1948" s="3" t="s">
        <v>535</v>
      </c>
      <c r="E1948" t="str">
        <f t="shared" si="52"/>
        <v>M22P55U01N03</v>
      </c>
      <c r="F1948" s="26">
        <f ca="1">IFERROR(VLOOKUP(G1948,模型表!C:U,19,0),0)</f>
        <v>0</v>
      </c>
      <c r="H1948" s="26" t="str">
        <f ca="1">IFERROR(IF($F1948=0,"",(VLOOKUP(RIGHT(A1948,2)+0,难度表!B:F,3,FALSE)*K1948+N1948)),0)</f>
        <v/>
      </c>
      <c r="I1948" s="26" t="str">
        <f ca="1">IFERROR(IF($F1948=0,"",(VLOOKUP(RIGHT(B1948,2)+0,难度表!B:F,4,FALSE)*L1948+O1948)),0)</f>
        <v/>
      </c>
      <c r="J1948" s="26" t="str">
        <f ca="1">IFERROR(IF($F1948=0,"",(VLOOKUP(RIGHT(B1948,2)+0,难度表!B:F,5,FALSE)*M1948+P1948)),0)</f>
        <v/>
      </c>
      <c r="L1948" s="26" t="s">
        <v>1081</v>
      </c>
      <c r="M1948" s="3"/>
      <c r="N1948" s="26">
        <v>0</v>
      </c>
      <c r="O1948" s="26">
        <v>0</v>
      </c>
      <c r="P1948" s="26">
        <v>0</v>
      </c>
      <c r="Q1948" s="26">
        <v>0</v>
      </c>
      <c r="R1948" s="58" t="s">
        <v>545</v>
      </c>
      <c r="S1948" s="26">
        <v>1</v>
      </c>
      <c r="T1948" s="26">
        <v>0</v>
      </c>
      <c r="U1948" s="26">
        <f ca="1">IFERROR(VLOOKUP(G1948,模型表!$C:$T,18,FALSE),0)</f>
        <v>0</v>
      </c>
      <c r="V1948" s="26">
        <f>IFERROR(VLOOKUP(G1948,模型表!$C:$J,8,FALSE),0)</f>
        <v>0</v>
      </c>
      <c r="W1948" s="26" t="s">
        <v>1081</v>
      </c>
      <c r="X1948" s="26" t="s">
        <v>1097</v>
      </c>
    </row>
    <row r="1949" spans="1:24" x14ac:dyDescent="0.2">
      <c r="A1949" s="3" t="s">
        <v>1457</v>
      </c>
      <c r="B1949" s="3" t="str">
        <f t="shared" si="53"/>
        <v>P55</v>
      </c>
      <c r="C1949" s="3" t="s">
        <v>532</v>
      </c>
      <c r="D1949" s="3" t="s">
        <v>536</v>
      </c>
      <c r="E1949" t="str">
        <f t="shared" si="52"/>
        <v>M22P55U01N04</v>
      </c>
      <c r="F1949" s="26">
        <f ca="1">IFERROR(VLOOKUP(G1949,模型表!C:U,19,0),0)</f>
        <v>0</v>
      </c>
      <c r="H1949" s="26" t="str">
        <f ca="1">IFERROR(IF($F1949=0,"",(VLOOKUP(RIGHT(A1949,2)+0,难度表!B:F,3,FALSE)*K1949+N1949)),0)</f>
        <v/>
      </c>
      <c r="I1949" s="26" t="str">
        <f ca="1">IFERROR(IF($F1949=0,"",(VLOOKUP(RIGHT(B1949,2)+0,难度表!B:F,4,FALSE)*L1949+O1949)),0)</f>
        <v/>
      </c>
      <c r="J1949" s="26" t="str">
        <f ca="1">IFERROR(IF($F1949=0,"",(VLOOKUP(RIGHT(B1949,2)+0,难度表!B:F,5,FALSE)*M1949+P1949)),0)</f>
        <v/>
      </c>
      <c r="L1949" s="26" t="s">
        <v>1081</v>
      </c>
      <c r="M1949" s="3"/>
      <c r="N1949" s="26">
        <v>0</v>
      </c>
      <c r="O1949" s="26">
        <v>0</v>
      </c>
      <c r="P1949" s="26">
        <v>0</v>
      </c>
      <c r="Q1949" s="26">
        <v>0</v>
      </c>
      <c r="R1949" s="58" t="s">
        <v>545</v>
      </c>
      <c r="S1949" s="26">
        <v>1</v>
      </c>
      <c r="T1949" s="26">
        <v>0</v>
      </c>
      <c r="U1949" s="26">
        <f ca="1">IFERROR(VLOOKUP(G1949,模型表!$C:$T,18,FALSE),0)</f>
        <v>0</v>
      </c>
      <c r="V1949" s="26">
        <f>IFERROR(VLOOKUP(G1949,模型表!$C:$J,8,FALSE),0)</f>
        <v>0</v>
      </c>
      <c r="W1949" s="26" t="s">
        <v>1081</v>
      </c>
      <c r="X1949" s="26" t="s">
        <v>1097</v>
      </c>
    </row>
    <row r="1950" spans="1:24" x14ac:dyDescent="0.2">
      <c r="A1950" s="3" t="s">
        <v>1457</v>
      </c>
      <c r="B1950" s="3" t="str">
        <f t="shared" si="53"/>
        <v>P55</v>
      </c>
      <c r="C1950" s="3" t="s">
        <v>532</v>
      </c>
      <c r="D1950" s="3" t="s">
        <v>537</v>
      </c>
      <c r="E1950" t="str">
        <f t="shared" si="52"/>
        <v>M22P55U01N05</v>
      </c>
      <c r="F1950" s="26">
        <f ca="1">IFERROR(VLOOKUP(G1950,模型表!C:U,19,0),0)</f>
        <v>0</v>
      </c>
      <c r="H1950" s="26" t="str">
        <f ca="1">IFERROR(IF($F1950=0,"",(VLOOKUP(RIGHT(A1950,2)+0,难度表!B:F,3,FALSE)*K1950+N1950)),0)</f>
        <v/>
      </c>
      <c r="I1950" s="26" t="str">
        <f ca="1">IFERROR(IF($F1950=0,"",(VLOOKUP(RIGHT(B1950,2)+0,难度表!B:F,4,FALSE)*L1950+O1950)),0)</f>
        <v/>
      </c>
      <c r="J1950" s="26" t="str">
        <f ca="1">IFERROR(IF($F1950=0,"",(VLOOKUP(RIGHT(B1950,2)+0,难度表!B:F,5,FALSE)*M1950+P1950)),0)</f>
        <v/>
      </c>
      <c r="L1950" s="26" t="s">
        <v>1081</v>
      </c>
      <c r="M1950" s="3"/>
      <c r="N1950" s="26">
        <v>0</v>
      </c>
      <c r="O1950" s="26">
        <v>0</v>
      </c>
      <c r="P1950" s="26">
        <v>0</v>
      </c>
      <c r="Q1950" s="26">
        <v>0</v>
      </c>
      <c r="R1950" s="58" t="s">
        <v>545</v>
      </c>
      <c r="S1950" s="26">
        <v>1</v>
      </c>
      <c r="T1950" s="26">
        <v>0</v>
      </c>
      <c r="U1950" s="26">
        <f ca="1">IFERROR(VLOOKUP(G1950,模型表!$C:$T,18,FALSE),0)</f>
        <v>0</v>
      </c>
      <c r="V1950" s="26">
        <f>IFERROR(VLOOKUP(G1950,模型表!$C:$J,8,FALSE),0)</f>
        <v>0</v>
      </c>
      <c r="W1950" s="26" t="s">
        <v>1081</v>
      </c>
      <c r="X1950" s="26" t="s">
        <v>1097</v>
      </c>
    </row>
    <row r="1951" spans="1:24" x14ac:dyDescent="0.2">
      <c r="A1951" s="3" t="s">
        <v>1457</v>
      </c>
      <c r="B1951" s="3" t="str">
        <f t="shared" si="53"/>
        <v>P55</v>
      </c>
      <c r="C1951" s="3" t="s">
        <v>532</v>
      </c>
      <c r="D1951" s="3" t="s">
        <v>538</v>
      </c>
      <c r="E1951" t="str">
        <f t="shared" si="52"/>
        <v>M22P55U01N06</v>
      </c>
      <c r="F1951" s="26">
        <f ca="1">IFERROR(VLOOKUP(G1951,模型表!C:U,19,0),0)</f>
        <v>0</v>
      </c>
      <c r="H1951" s="26" t="str">
        <f ca="1">IFERROR(IF($F1951=0,"",(VLOOKUP(RIGHT(A1951,2)+0,难度表!B:F,3,FALSE)*K1951+N1951)),0)</f>
        <v/>
      </c>
      <c r="I1951" s="26" t="str">
        <f ca="1">IFERROR(IF($F1951=0,"",(VLOOKUP(RIGHT(B1951,2)+0,难度表!B:F,4,FALSE)*L1951+O1951)),0)</f>
        <v/>
      </c>
      <c r="J1951" s="26" t="str">
        <f ca="1">IFERROR(IF($F1951=0,"",(VLOOKUP(RIGHT(B1951,2)+0,难度表!B:F,5,FALSE)*M1951+P1951)),0)</f>
        <v/>
      </c>
      <c r="L1951" s="26" t="s">
        <v>1081</v>
      </c>
      <c r="M1951" s="3"/>
      <c r="N1951" s="26">
        <v>0</v>
      </c>
      <c r="O1951" s="26">
        <v>0</v>
      </c>
      <c r="P1951" s="26">
        <v>0</v>
      </c>
      <c r="Q1951" s="26">
        <v>0</v>
      </c>
      <c r="R1951" s="58" t="s">
        <v>545</v>
      </c>
      <c r="S1951" s="26">
        <v>1</v>
      </c>
      <c r="T1951" s="26">
        <v>0</v>
      </c>
      <c r="U1951" s="26">
        <f ca="1">IFERROR(VLOOKUP(G1951,模型表!$C:$T,18,FALSE),0)</f>
        <v>0</v>
      </c>
      <c r="V1951" s="26">
        <f>IFERROR(VLOOKUP(G1951,模型表!$C:$J,8,FALSE),0)</f>
        <v>0</v>
      </c>
      <c r="W1951" s="26" t="s">
        <v>1081</v>
      </c>
      <c r="X1951" s="26" t="s">
        <v>1097</v>
      </c>
    </row>
    <row r="1952" spans="1:24" x14ac:dyDescent="0.2">
      <c r="A1952" s="3" t="s">
        <v>1457</v>
      </c>
      <c r="B1952" s="3" t="str">
        <f t="shared" si="53"/>
        <v>P55</v>
      </c>
      <c r="C1952" s="3" t="s">
        <v>532</v>
      </c>
      <c r="D1952" s="3" t="s">
        <v>542</v>
      </c>
      <c r="E1952" t="str">
        <f t="shared" si="52"/>
        <v>M22P55U01N07</v>
      </c>
      <c r="F1952" s="26">
        <f ca="1">IFERROR(VLOOKUP(G1952,模型表!C:U,19,0),0)</f>
        <v>0</v>
      </c>
      <c r="H1952" s="26" t="str">
        <f ca="1">IFERROR(IF($F1952=0,"",(VLOOKUP(RIGHT(A1952,2)+0,难度表!B:F,3,FALSE)*K1952+N1952)),0)</f>
        <v/>
      </c>
      <c r="I1952" s="26" t="str">
        <f ca="1">IFERROR(IF($F1952=0,"",(VLOOKUP(RIGHT(B1952,2)+0,难度表!B:F,4,FALSE)*L1952+O1952)),0)</f>
        <v/>
      </c>
      <c r="J1952" s="26" t="str">
        <f ca="1">IFERROR(IF($F1952=0,"",(VLOOKUP(RIGHT(B1952,2)+0,难度表!B:F,5,FALSE)*M1952+P1952)),0)</f>
        <v/>
      </c>
      <c r="L1952" s="26" t="s">
        <v>1081</v>
      </c>
      <c r="M1952" s="3"/>
      <c r="N1952" s="26">
        <v>0</v>
      </c>
      <c r="O1952" s="26">
        <v>0</v>
      </c>
      <c r="P1952" s="26">
        <v>0</v>
      </c>
      <c r="Q1952" s="26">
        <v>0</v>
      </c>
      <c r="R1952" s="58" t="s">
        <v>545</v>
      </c>
      <c r="S1952" s="26">
        <v>1</v>
      </c>
      <c r="T1952" s="26">
        <v>0</v>
      </c>
      <c r="U1952" s="26">
        <f ca="1">IFERROR(VLOOKUP(G1952,模型表!$C:$T,18,FALSE),0)</f>
        <v>0</v>
      </c>
      <c r="V1952" s="26">
        <f>IFERROR(VLOOKUP(G1952,模型表!$C:$J,8,FALSE),0)</f>
        <v>0</v>
      </c>
      <c r="W1952" s="26" t="s">
        <v>1081</v>
      </c>
      <c r="X1952" s="26" t="s">
        <v>1097</v>
      </c>
    </row>
    <row r="1953" spans="1:24" x14ac:dyDescent="0.2">
      <c r="A1953" s="3" t="s">
        <v>1457</v>
      </c>
      <c r="B1953" s="3" t="str">
        <f t="shared" si="53"/>
        <v>P55</v>
      </c>
      <c r="C1953" s="3" t="s">
        <v>532</v>
      </c>
      <c r="D1953" s="3" t="s">
        <v>543</v>
      </c>
      <c r="E1953" t="str">
        <f t="shared" si="52"/>
        <v>M22P55U01N08</v>
      </c>
      <c r="F1953" s="26">
        <f ca="1">IFERROR(VLOOKUP(G1953,模型表!C:U,19,0),0)</f>
        <v>0</v>
      </c>
      <c r="H1953" s="26" t="str">
        <f ca="1">IFERROR(IF($F1953=0,"",(VLOOKUP(RIGHT(A1953,2)+0,难度表!B:F,3,FALSE)*K1953+N1953)),0)</f>
        <v/>
      </c>
      <c r="I1953" s="26" t="str">
        <f ca="1">IFERROR(IF($F1953=0,"",(VLOOKUP(RIGHT(B1953,2)+0,难度表!B:F,4,FALSE)*L1953+O1953)),0)</f>
        <v/>
      </c>
      <c r="J1953" s="26" t="str">
        <f ca="1">IFERROR(IF($F1953=0,"",(VLOOKUP(RIGHT(B1953,2)+0,难度表!B:F,5,FALSE)*M1953+P1953)),0)</f>
        <v/>
      </c>
      <c r="L1953" s="26" t="s">
        <v>1081</v>
      </c>
      <c r="M1953" s="3"/>
      <c r="N1953" s="26">
        <v>0</v>
      </c>
      <c r="O1953" s="26">
        <v>0</v>
      </c>
      <c r="P1953" s="26">
        <v>0</v>
      </c>
      <c r="Q1953" s="26">
        <v>0</v>
      </c>
      <c r="R1953" s="58" t="s">
        <v>545</v>
      </c>
      <c r="S1953" s="26">
        <v>1</v>
      </c>
      <c r="T1953" s="26">
        <v>0</v>
      </c>
      <c r="U1953" s="26">
        <f ca="1">IFERROR(VLOOKUP(G1953,模型表!$C:$T,18,FALSE),0)</f>
        <v>0</v>
      </c>
      <c r="V1953" s="26">
        <f>IFERROR(VLOOKUP(G1953,模型表!$C:$J,8,FALSE),0)</f>
        <v>0</v>
      </c>
      <c r="W1953" s="26" t="s">
        <v>1081</v>
      </c>
      <c r="X1953" s="26" t="s">
        <v>1097</v>
      </c>
    </row>
    <row r="1954" spans="1:24" x14ac:dyDescent="0.2">
      <c r="A1954" s="3" t="s">
        <v>1457</v>
      </c>
      <c r="B1954" s="3" t="str">
        <f t="shared" si="53"/>
        <v>P55</v>
      </c>
      <c r="C1954" s="3" t="s">
        <v>532</v>
      </c>
      <c r="D1954" s="3" t="s">
        <v>544</v>
      </c>
      <c r="E1954" t="str">
        <f t="shared" si="52"/>
        <v>M22P55U01N09</v>
      </c>
      <c r="F1954" s="26">
        <f ca="1">IFERROR(VLOOKUP(G1954,模型表!C:U,19,0),0)</f>
        <v>0</v>
      </c>
      <c r="H1954" s="26" t="str">
        <f ca="1">IFERROR(IF($F1954=0,"",(VLOOKUP(RIGHT(A1954,2)+0,难度表!B:F,3,FALSE)*K1954+N1954)),0)</f>
        <v/>
      </c>
      <c r="I1954" s="26" t="str">
        <f ca="1">IFERROR(IF($F1954=0,"",(VLOOKUP(RIGHT(B1954,2)+0,难度表!B:F,4,FALSE)*L1954+O1954)),0)</f>
        <v/>
      </c>
      <c r="J1954" s="26" t="str">
        <f ca="1">IFERROR(IF($F1954=0,"",(VLOOKUP(RIGHT(B1954,2)+0,难度表!B:F,5,FALSE)*M1954+P1954)),0)</f>
        <v/>
      </c>
      <c r="L1954" s="26" t="s">
        <v>1081</v>
      </c>
      <c r="M1954" s="3"/>
      <c r="N1954" s="26">
        <v>0</v>
      </c>
      <c r="O1954" s="26">
        <v>0</v>
      </c>
      <c r="P1954" s="26">
        <v>0</v>
      </c>
      <c r="Q1954" s="26">
        <v>0</v>
      </c>
      <c r="R1954" s="58" t="s">
        <v>545</v>
      </c>
      <c r="S1954" s="26">
        <v>1</v>
      </c>
      <c r="T1954" s="26">
        <v>0</v>
      </c>
      <c r="U1954" s="26">
        <f ca="1">IFERROR(VLOOKUP(G1954,模型表!$C:$T,18,FALSE),0)</f>
        <v>0</v>
      </c>
      <c r="V1954" s="26">
        <f>IFERROR(VLOOKUP(G1954,模型表!$C:$J,8,FALSE),0)</f>
        <v>0</v>
      </c>
      <c r="W1954" s="26" t="s">
        <v>1081</v>
      </c>
      <c r="X1954" s="26" t="s">
        <v>1097</v>
      </c>
    </row>
    <row r="1955" spans="1:24" x14ac:dyDescent="0.2">
      <c r="A1955" s="3" t="s">
        <v>1457</v>
      </c>
      <c r="B1955" s="3" t="str">
        <f t="shared" si="53"/>
        <v>P55</v>
      </c>
      <c r="C1955" s="3" t="s">
        <v>539</v>
      </c>
      <c r="D1955" s="3" t="s">
        <v>533</v>
      </c>
      <c r="E1955" t="str">
        <f t="shared" si="52"/>
        <v>M22P55U02N01</v>
      </c>
      <c r="F1955" s="26">
        <f ca="1">IFERROR(VLOOKUP(G1955,模型表!C:U,19,0),0)</f>
        <v>0</v>
      </c>
      <c r="H1955" s="26" t="str">
        <f ca="1">IFERROR(IF($F1955=0,"",(VLOOKUP(RIGHT(A1955,2)+0,难度表!B:F,3,FALSE)*K1955+N1955)),0)</f>
        <v/>
      </c>
      <c r="I1955" s="26" t="str">
        <f ca="1">IFERROR(IF($F1955=0,"",(VLOOKUP(RIGHT(B1955,2)+0,难度表!B:F,4,FALSE)*L1955+O1955)),0)</f>
        <v/>
      </c>
      <c r="J1955" s="26" t="str">
        <f ca="1">IFERROR(IF($F1955=0,"",(VLOOKUP(RIGHT(B1955,2)+0,难度表!B:F,5,FALSE)*M1955+P1955)),0)</f>
        <v/>
      </c>
      <c r="L1955" s="26" t="s">
        <v>1081</v>
      </c>
      <c r="M1955" s="3"/>
      <c r="N1955" s="26">
        <v>0</v>
      </c>
      <c r="O1955" s="26">
        <v>0</v>
      </c>
      <c r="P1955" s="26">
        <v>0</v>
      </c>
      <c r="Q1955" s="26">
        <v>0</v>
      </c>
      <c r="R1955" s="58" t="s">
        <v>545</v>
      </c>
      <c r="S1955" s="26">
        <v>1</v>
      </c>
      <c r="T1955" s="26">
        <v>0</v>
      </c>
      <c r="U1955" s="26">
        <f ca="1">IFERROR(VLOOKUP(G1955,模型表!$C:$T,18,FALSE),0)</f>
        <v>0</v>
      </c>
      <c r="V1955" s="26">
        <f>IFERROR(VLOOKUP(G1955,模型表!$C:$J,8,FALSE),0)</f>
        <v>0</v>
      </c>
      <c r="W1955" s="26" t="s">
        <v>1081</v>
      </c>
      <c r="X1955" s="26" t="s">
        <v>1097</v>
      </c>
    </row>
    <row r="1956" spans="1:24" x14ac:dyDescent="0.2">
      <c r="A1956" s="3" t="s">
        <v>1457</v>
      </c>
      <c r="B1956" s="3" t="str">
        <f t="shared" si="53"/>
        <v>P55</v>
      </c>
      <c r="C1956" s="3" t="s">
        <v>539</v>
      </c>
      <c r="D1956" s="3" t="s">
        <v>534</v>
      </c>
      <c r="E1956" t="str">
        <f t="shared" si="52"/>
        <v>M22P55U02N02</v>
      </c>
      <c r="F1956" s="26">
        <f ca="1">IFERROR(VLOOKUP(G1956,模型表!C:U,19,0),0)</f>
        <v>0</v>
      </c>
      <c r="H1956" s="26" t="str">
        <f ca="1">IFERROR(IF($F1956=0,"",(VLOOKUP(RIGHT(A1956,2)+0,难度表!B:F,3,FALSE)*K1956+N1956)),0)</f>
        <v/>
      </c>
      <c r="I1956" s="26" t="str">
        <f ca="1">IFERROR(IF($F1956=0,"",(VLOOKUP(RIGHT(B1956,2)+0,难度表!B:F,4,FALSE)*L1956+O1956)),0)</f>
        <v/>
      </c>
      <c r="J1956" s="26" t="str">
        <f ca="1">IFERROR(IF($F1956=0,"",(VLOOKUP(RIGHT(B1956,2)+0,难度表!B:F,5,FALSE)*M1956+P1956)),0)</f>
        <v/>
      </c>
      <c r="L1956" s="26" t="s">
        <v>1081</v>
      </c>
      <c r="M1956" s="3"/>
      <c r="N1956" s="26">
        <v>0</v>
      </c>
      <c r="O1956" s="26">
        <v>0</v>
      </c>
      <c r="P1956" s="26">
        <v>0</v>
      </c>
      <c r="Q1956" s="26">
        <v>0</v>
      </c>
      <c r="R1956" s="58" t="s">
        <v>545</v>
      </c>
      <c r="S1956" s="26">
        <v>1</v>
      </c>
      <c r="T1956" s="26">
        <v>0</v>
      </c>
      <c r="U1956" s="26">
        <f ca="1">IFERROR(VLOOKUP(G1956,模型表!$C:$T,18,FALSE),0)</f>
        <v>0</v>
      </c>
      <c r="V1956" s="26">
        <f>IFERROR(VLOOKUP(G1956,模型表!$C:$J,8,FALSE),0)</f>
        <v>0</v>
      </c>
      <c r="W1956" s="26" t="s">
        <v>1081</v>
      </c>
      <c r="X1956" s="26" t="s">
        <v>1097</v>
      </c>
    </row>
    <row r="1957" spans="1:24" x14ac:dyDescent="0.2">
      <c r="A1957" s="3" t="s">
        <v>1457</v>
      </c>
      <c r="B1957" s="3" t="str">
        <f t="shared" si="53"/>
        <v>P55</v>
      </c>
      <c r="C1957" s="3" t="s">
        <v>539</v>
      </c>
      <c r="D1957" s="3" t="s">
        <v>535</v>
      </c>
      <c r="E1957" t="str">
        <f t="shared" si="52"/>
        <v>M22P55U02N03</v>
      </c>
      <c r="F1957" s="26">
        <f ca="1">IFERROR(VLOOKUP(G1957,模型表!C:U,19,0),0)</f>
        <v>0</v>
      </c>
      <c r="H1957" s="26" t="str">
        <f ca="1">IFERROR(IF($F1957=0,"",(VLOOKUP(RIGHT(A1957,2)+0,难度表!B:F,3,FALSE)*K1957+N1957)),0)</f>
        <v/>
      </c>
      <c r="I1957" s="26" t="str">
        <f ca="1">IFERROR(IF($F1957=0,"",(VLOOKUP(RIGHT(B1957,2)+0,难度表!B:F,4,FALSE)*L1957+O1957)),0)</f>
        <v/>
      </c>
      <c r="J1957" s="26" t="str">
        <f ca="1">IFERROR(IF($F1957=0,"",(VLOOKUP(RIGHT(B1957,2)+0,难度表!B:F,5,FALSE)*M1957+P1957)),0)</f>
        <v/>
      </c>
      <c r="L1957" s="26" t="s">
        <v>1081</v>
      </c>
      <c r="M1957" s="3"/>
      <c r="N1957" s="26">
        <v>0</v>
      </c>
      <c r="O1957" s="26">
        <v>0</v>
      </c>
      <c r="P1957" s="26">
        <v>0</v>
      </c>
      <c r="Q1957" s="26">
        <v>0</v>
      </c>
      <c r="R1957" s="58" t="s">
        <v>545</v>
      </c>
      <c r="S1957" s="26">
        <v>1</v>
      </c>
      <c r="T1957" s="26">
        <v>0</v>
      </c>
      <c r="U1957" s="26">
        <f ca="1">IFERROR(VLOOKUP(G1957,模型表!$C:$T,18,FALSE),0)</f>
        <v>0</v>
      </c>
      <c r="V1957" s="26">
        <f>IFERROR(VLOOKUP(G1957,模型表!$C:$J,8,FALSE),0)</f>
        <v>0</v>
      </c>
      <c r="W1957" s="26" t="s">
        <v>1081</v>
      </c>
      <c r="X1957" s="26" t="s">
        <v>1097</v>
      </c>
    </row>
    <row r="1958" spans="1:24" x14ac:dyDescent="0.2">
      <c r="A1958" s="3" t="s">
        <v>1457</v>
      </c>
      <c r="B1958" s="3" t="str">
        <f t="shared" si="53"/>
        <v>P55</v>
      </c>
      <c r="C1958" s="3" t="s">
        <v>539</v>
      </c>
      <c r="D1958" s="3" t="s">
        <v>536</v>
      </c>
      <c r="E1958" t="str">
        <f t="shared" si="52"/>
        <v>M22P55U02N04</v>
      </c>
      <c r="F1958" s="26">
        <f ca="1">IFERROR(VLOOKUP(G1958,模型表!C:U,19,0),0)</f>
        <v>0</v>
      </c>
      <c r="H1958" s="26" t="str">
        <f ca="1">IFERROR(IF($F1958=0,"",(VLOOKUP(RIGHT(A1958,2)+0,难度表!B:F,3,FALSE)*K1958+N1958)),0)</f>
        <v/>
      </c>
      <c r="I1958" s="26" t="str">
        <f ca="1">IFERROR(IF($F1958=0,"",(VLOOKUP(RIGHT(B1958,2)+0,难度表!B:F,4,FALSE)*L1958+O1958)),0)</f>
        <v/>
      </c>
      <c r="J1958" s="26" t="str">
        <f ca="1">IFERROR(IF($F1958=0,"",(VLOOKUP(RIGHT(B1958,2)+0,难度表!B:F,5,FALSE)*M1958+P1958)),0)</f>
        <v/>
      </c>
      <c r="L1958" s="26" t="s">
        <v>1081</v>
      </c>
      <c r="M1958" s="3"/>
      <c r="N1958" s="26">
        <v>0</v>
      </c>
      <c r="O1958" s="26">
        <v>0</v>
      </c>
      <c r="P1958" s="26">
        <v>0</v>
      </c>
      <c r="Q1958" s="26">
        <v>0</v>
      </c>
      <c r="R1958" s="58" t="s">
        <v>545</v>
      </c>
      <c r="S1958" s="26">
        <v>1</v>
      </c>
      <c r="T1958" s="26">
        <v>0</v>
      </c>
      <c r="U1958" s="26">
        <f ca="1">IFERROR(VLOOKUP(G1958,模型表!$C:$T,18,FALSE),0)</f>
        <v>0</v>
      </c>
      <c r="V1958" s="26">
        <f>IFERROR(VLOOKUP(G1958,模型表!$C:$J,8,FALSE),0)</f>
        <v>0</v>
      </c>
      <c r="W1958" s="26" t="s">
        <v>1081</v>
      </c>
      <c r="X1958" s="26" t="s">
        <v>1097</v>
      </c>
    </row>
    <row r="1959" spans="1:24" x14ac:dyDescent="0.2">
      <c r="A1959" s="3" t="s">
        <v>1457</v>
      </c>
      <c r="B1959" s="3" t="str">
        <f t="shared" si="53"/>
        <v>P55</v>
      </c>
      <c r="C1959" s="3" t="s">
        <v>539</v>
      </c>
      <c r="D1959" s="3" t="s">
        <v>537</v>
      </c>
      <c r="E1959" t="str">
        <f t="shared" si="52"/>
        <v>M22P55U02N05</v>
      </c>
      <c r="F1959" s="26">
        <f ca="1">IFERROR(VLOOKUP(G1959,模型表!C:U,19,0),0)</f>
        <v>0</v>
      </c>
      <c r="H1959" s="26" t="str">
        <f ca="1">IFERROR(IF($F1959=0,"",(VLOOKUP(RIGHT(A1959,2)+0,难度表!B:F,3,FALSE)*K1959+N1959)),0)</f>
        <v/>
      </c>
      <c r="I1959" s="26" t="str">
        <f ca="1">IFERROR(IF($F1959=0,"",(VLOOKUP(RIGHT(B1959,2)+0,难度表!B:F,4,FALSE)*L1959+O1959)),0)</f>
        <v/>
      </c>
      <c r="J1959" s="26" t="str">
        <f ca="1">IFERROR(IF($F1959=0,"",(VLOOKUP(RIGHT(B1959,2)+0,难度表!B:F,5,FALSE)*M1959+P1959)),0)</f>
        <v/>
      </c>
      <c r="L1959" s="26" t="s">
        <v>1081</v>
      </c>
      <c r="M1959" s="3"/>
      <c r="N1959" s="26">
        <v>0</v>
      </c>
      <c r="O1959" s="26">
        <v>0</v>
      </c>
      <c r="P1959" s="26">
        <v>0</v>
      </c>
      <c r="Q1959" s="26">
        <v>0</v>
      </c>
      <c r="R1959" s="58" t="s">
        <v>545</v>
      </c>
      <c r="S1959" s="26">
        <v>1</v>
      </c>
      <c r="T1959" s="26">
        <v>0</v>
      </c>
      <c r="U1959" s="26">
        <f ca="1">IFERROR(VLOOKUP(G1959,模型表!$C:$T,18,FALSE),0)</f>
        <v>0</v>
      </c>
      <c r="V1959" s="26">
        <f>IFERROR(VLOOKUP(G1959,模型表!$C:$J,8,FALSE),0)</f>
        <v>0</v>
      </c>
      <c r="W1959" s="26" t="s">
        <v>1081</v>
      </c>
      <c r="X1959" s="26" t="s">
        <v>1097</v>
      </c>
    </row>
    <row r="1960" spans="1:24" x14ac:dyDescent="0.2">
      <c r="A1960" s="3" t="s">
        <v>1457</v>
      </c>
      <c r="B1960" s="3" t="str">
        <f t="shared" si="53"/>
        <v>P55</v>
      </c>
      <c r="C1960" s="3" t="s">
        <v>539</v>
      </c>
      <c r="D1960" s="3" t="s">
        <v>538</v>
      </c>
      <c r="E1960" t="str">
        <f t="shared" si="52"/>
        <v>M22P55U02N06</v>
      </c>
      <c r="F1960" s="26">
        <f ca="1">IFERROR(VLOOKUP(G1960,模型表!C:U,19,0),0)</f>
        <v>0</v>
      </c>
      <c r="H1960" s="26" t="str">
        <f ca="1">IFERROR(IF($F1960=0,"",(VLOOKUP(RIGHT(A1960,2)+0,难度表!B:F,3,FALSE)*K1960+N1960)),0)</f>
        <v/>
      </c>
      <c r="I1960" s="26" t="str">
        <f ca="1">IFERROR(IF($F1960=0,"",(VLOOKUP(RIGHT(B1960,2)+0,难度表!B:F,4,FALSE)*L1960+O1960)),0)</f>
        <v/>
      </c>
      <c r="J1960" s="26" t="str">
        <f ca="1">IFERROR(IF($F1960=0,"",(VLOOKUP(RIGHT(B1960,2)+0,难度表!B:F,5,FALSE)*M1960+P1960)),0)</f>
        <v/>
      </c>
      <c r="L1960" s="26" t="s">
        <v>1081</v>
      </c>
      <c r="M1960" s="3"/>
      <c r="N1960" s="26">
        <v>0</v>
      </c>
      <c r="O1960" s="26">
        <v>0</v>
      </c>
      <c r="P1960" s="26">
        <v>0</v>
      </c>
      <c r="Q1960" s="26">
        <v>0</v>
      </c>
      <c r="R1960" s="58" t="s">
        <v>545</v>
      </c>
      <c r="S1960" s="26">
        <v>1</v>
      </c>
      <c r="T1960" s="26">
        <v>0</v>
      </c>
      <c r="U1960" s="26">
        <f ca="1">IFERROR(VLOOKUP(G1960,模型表!$C:$T,18,FALSE),0)</f>
        <v>0</v>
      </c>
      <c r="V1960" s="26">
        <f>IFERROR(VLOOKUP(G1960,模型表!$C:$J,8,FALSE),0)</f>
        <v>0</v>
      </c>
      <c r="W1960" s="26" t="s">
        <v>1081</v>
      </c>
      <c r="X1960" s="26" t="s">
        <v>1097</v>
      </c>
    </row>
    <row r="1961" spans="1:24" x14ac:dyDescent="0.2">
      <c r="A1961" s="3" t="s">
        <v>1457</v>
      </c>
      <c r="B1961" s="3" t="str">
        <f t="shared" si="53"/>
        <v>P55</v>
      </c>
      <c r="C1961" s="3" t="s">
        <v>539</v>
      </c>
      <c r="D1961" s="3" t="s">
        <v>542</v>
      </c>
      <c r="E1961" t="str">
        <f t="shared" si="52"/>
        <v>M22P55U02N07</v>
      </c>
      <c r="F1961" s="26">
        <f ca="1">IFERROR(VLOOKUP(G1961,模型表!C:U,19,0),0)</f>
        <v>0</v>
      </c>
      <c r="H1961" s="26" t="str">
        <f ca="1">IFERROR(IF($F1961=0,"",(VLOOKUP(RIGHT(A1961,2)+0,难度表!B:F,3,FALSE)*K1961+N1961)),0)</f>
        <v/>
      </c>
      <c r="I1961" s="26" t="str">
        <f ca="1">IFERROR(IF($F1961=0,"",(VLOOKUP(RIGHT(B1961,2)+0,难度表!B:F,4,FALSE)*L1961+O1961)),0)</f>
        <v/>
      </c>
      <c r="J1961" s="26" t="str">
        <f ca="1">IFERROR(IF($F1961=0,"",(VLOOKUP(RIGHT(B1961,2)+0,难度表!B:F,5,FALSE)*M1961+P1961)),0)</f>
        <v/>
      </c>
      <c r="L1961" s="26" t="s">
        <v>1081</v>
      </c>
      <c r="M1961" s="3"/>
      <c r="N1961" s="26">
        <v>0</v>
      </c>
      <c r="O1961" s="26">
        <v>0</v>
      </c>
      <c r="P1961" s="26">
        <v>0</v>
      </c>
      <c r="Q1961" s="26">
        <v>0</v>
      </c>
      <c r="R1961" s="58" t="s">
        <v>545</v>
      </c>
      <c r="S1961" s="26">
        <v>1</v>
      </c>
      <c r="T1961" s="26">
        <v>0</v>
      </c>
      <c r="U1961" s="26">
        <f ca="1">IFERROR(VLOOKUP(G1961,模型表!$C:$T,18,FALSE),0)</f>
        <v>0</v>
      </c>
      <c r="V1961" s="26">
        <f>IFERROR(VLOOKUP(G1961,模型表!$C:$J,8,FALSE),0)</f>
        <v>0</v>
      </c>
      <c r="W1961" s="26" t="s">
        <v>1081</v>
      </c>
      <c r="X1961" s="26" t="s">
        <v>1097</v>
      </c>
    </row>
    <row r="1962" spans="1:24" x14ac:dyDescent="0.2">
      <c r="A1962" s="3" t="s">
        <v>1457</v>
      </c>
      <c r="B1962" s="3" t="str">
        <f t="shared" si="53"/>
        <v>P55</v>
      </c>
      <c r="C1962" s="3" t="s">
        <v>539</v>
      </c>
      <c r="D1962" s="3" t="s">
        <v>543</v>
      </c>
      <c r="E1962" t="str">
        <f t="shared" si="52"/>
        <v>M22P55U02N08</v>
      </c>
      <c r="F1962" s="26">
        <f ca="1">IFERROR(VLOOKUP(G1962,模型表!C:U,19,0),0)</f>
        <v>0</v>
      </c>
      <c r="H1962" s="26" t="str">
        <f ca="1">IFERROR(IF($F1962=0,"",(VLOOKUP(RIGHT(A1962,2)+0,难度表!B:F,3,FALSE)*K1962+N1962)),0)</f>
        <v/>
      </c>
      <c r="I1962" s="26" t="str">
        <f ca="1">IFERROR(IF($F1962=0,"",(VLOOKUP(RIGHT(B1962,2)+0,难度表!B:F,4,FALSE)*L1962+O1962)),0)</f>
        <v/>
      </c>
      <c r="J1962" s="26" t="str">
        <f ca="1">IFERROR(IF($F1962=0,"",(VLOOKUP(RIGHT(B1962,2)+0,难度表!B:F,5,FALSE)*M1962+P1962)),0)</f>
        <v/>
      </c>
      <c r="L1962" s="26" t="s">
        <v>1081</v>
      </c>
      <c r="M1962" s="3"/>
      <c r="N1962" s="26">
        <v>0</v>
      </c>
      <c r="O1962" s="26">
        <v>0</v>
      </c>
      <c r="P1962" s="26">
        <v>0</v>
      </c>
      <c r="Q1962" s="26">
        <v>0</v>
      </c>
      <c r="R1962" s="58" t="s">
        <v>545</v>
      </c>
      <c r="S1962" s="26">
        <v>1</v>
      </c>
      <c r="T1962" s="26">
        <v>0</v>
      </c>
      <c r="U1962" s="26">
        <f ca="1">IFERROR(VLOOKUP(G1962,模型表!$C:$T,18,FALSE),0)</f>
        <v>0</v>
      </c>
      <c r="V1962" s="26">
        <f>IFERROR(VLOOKUP(G1962,模型表!$C:$J,8,FALSE),0)</f>
        <v>0</v>
      </c>
      <c r="W1962" s="26" t="s">
        <v>1081</v>
      </c>
      <c r="X1962" s="26" t="s">
        <v>1097</v>
      </c>
    </row>
    <row r="1963" spans="1:24" x14ac:dyDescent="0.2">
      <c r="A1963" s="3" t="s">
        <v>1457</v>
      </c>
      <c r="B1963" s="3" t="str">
        <f t="shared" si="53"/>
        <v>P55</v>
      </c>
      <c r="C1963" s="3" t="s">
        <v>539</v>
      </c>
      <c r="D1963" s="3" t="s">
        <v>544</v>
      </c>
      <c r="E1963" t="str">
        <f t="shared" si="52"/>
        <v>M22P55U02N09</v>
      </c>
      <c r="F1963" s="26">
        <f ca="1">IFERROR(VLOOKUP(G1963,模型表!C:U,19,0),0)</f>
        <v>0</v>
      </c>
      <c r="H1963" s="26" t="str">
        <f ca="1">IFERROR(IF($F1963=0,"",(VLOOKUP(RIGHT(A1963,2)+0,难度表!B:F,3,FALSE)*K1963+N1963)),0)</f>
        <v/>
      </c>
      <c r="I1963" s="26" t="str">
        <f ca="1">IFERROR(IF($F1963=0,"",(VLOOKUP(RIGHT(B1963,2)+0,难度表!B:F,4,FALSE)*L1963+O1963)),0)</f>
        <v/>
      </c>
      <c r="J1963" s="26" t="str">
        <f ca="1">IFERROR(IF($F1963=0,"",(VLOOKUP(RIGHT(B1963,2)+0,难度表!B:F,5,FALSE)*M1963+P1963)),0)</f>
        <v/>
      </c>
      <c r="L1963" s="26" t="s">
        <v>1081</v>
      </c>
      <c r="M1963" s="3"/>
      <c r="N1963" s="26">
        <v>0</v>
      </c>
      <c r="O1963" s="26">
        <v>0</v>
      </c>
      <c r="P1963" s="26">
        <v>0</v>
      </c>
      <c r="Q1963" s="26">
        <v>0</v>
      </c>
      <c r="R1963" s="58" t="s">
        <v>545</v>
      </c>
      <c r="S1963" s="26">
        <v>1</v>
      </c>
      <c r="T1963" s="26">
        <v>0</v>
      </c>
      <c r="U1963" s="26">
        <f ca="1">IFERROR(VLOOKUP(G1963,模型表!$C:$T,18,FALSE),0)</f>
        <v>0</v>
      </c>
      <c r="V1963" s="26">
        <f>IFERROR(VLOOKUP(G1963,模型表!$C:$J,8,FALSE),0)</f>
        <v>0</v>
      </c>
      <c r="W1963" s="26" t="s">
        <v>1081</v>
      </c>
      <c r="X1963" s="26" t="s">
        <v>1097</v>
      </c>
    </row>
    <row r="1964" spans="1:24" x14ac:dyDescent="0.2">
      <c r="A1964" s="3" t="s">
        <v>1457</v>
      </c>
      <c r="B1964" s="3" t="str">
        <f t="shared" si="53"/>
        <v>P55</v>
      </c>
      <c r="C1964" s="3" t="s">
        <v>540</v>
      </c>
      <c r="D1964" s="3" t="s">
        <v>533</v>
      </c>
      <c r="E1964" t="str">
        <f t="shared" si="52"/>
        <v>M22P55U03N01</v>
      </c>
      <c r="F1964" s="26">
        <f ca="1">IFERROR(VLOOKUP(G1964,模型表!C:U,19,0),0)</f>
        <v>0</v>
      </c>
      <c r="H1964" s="26" t="str">
        <f ca="1">IFERROR(IF($F1964=0,"",(VLOOKUP(RIGHT(A1964,2)+0,难度表!B:F,3,FALSE)*K1964+N1964)),0)</f>
        <v/>
      </c>
      <c r="I1964" s="26" t="str">
        <f ca="1">IFERROR(IF($F1964=0,"",(VLOOKUP(RIGHT(B1964,2)+0,难度表!B:F,4,FALSE)*L1964+O1964)),0)</f>
        <v/>
      </c>
      <c r="J1964" s="26" t="str">
        <f ca="1">IFERROR(IF($F1964=0,"",(VLOOKUP(RIGHT(B1964,2)+0,难度表!B:F,5,FALSE)*M1964+P1964)),0)</f>
        <v/>
      </c>
      <c r="L1964" s="26" t="s">
        <v>1081</v>
      </c>
      <c r="M1964" s="3"/>
      <c r="N1964" s="26">
        <v>0</v>
      </c>
      <c r="O1964" s="26">
        <v>0</v>
      </c>
      <c r="P1964" s="26">
        <v>0</v>
      </c>
      <c r="Q1964" s="26">
        <v>0</v>
      </c>
      <c r="R1964" s="58" t="s">
        <v>545</v>
      </c>
      <c r="S1964" s="26">
        <v>1</v>
      </c>
      <c r="T1964" s="26">
        <v>0</v>
      </c>
      <c r="U1964" s="26">
        <f ca="1">IFERROR(VLOOKUP(G1964,模型表!$C:$T,18,FALSE),0)</f>
        <v>0</v>
      </c>
      <c r="V1964" s="26">
        <f>IFERROR(VLOOKUP(G1964,模型表!$C:$J,8,FALSE),0)</f>
        <v>0</v>
      </c>
      <c r="W1964" s="26" t="s">
        <v>1081</v>
      </c>
      <c r="X1964" s="26" t="s">
        <v>1097</v>
      </c>
    </row>
    <row r="1965" spans="1:24" x14ac:dyDescent="0.2">
      <c r="A1965" s="3" t="s">
        <v>1457</v>
      </c>
      <c r="B1965" s="3" t="str">
        <f t="shared" si="53"/>
        <v>P55</v>
      </c>
      <c r="C1965" s="3" t="s">
        <v>540</v>
      </c>
      <c r="D1965" s="3" t="s">
        <v>534</v>
      </c>
      <c r="E1965" t="str">
        <f t="shared" si="52"/>
        <v>M22P55U03N02</v>
      </c>
      <c r="F1965" s="26">
        <f ca="1">IFERROR(VLOOKUP(G1965,模型表!C:U,19,0),0)</f>
        <v>0</v>
      </c>
      <c r="H1965" s="26" t="str">
        <f ca="1">IFERROR(IF($F1965=0,"",(VLOOKUP(RIGHT(A1965,2)+0,难度表!B:F,3,FALSE)*K1965+N1965)),0)</f>
        <v/>
      </c>
      <c r="I1965" s="26" t="str">
        <f ca="1">IFERROR(IF($F1965=0,"",(VLOOKUP(RIGHT(B1965,2)+0,难度表!B:F,4,FALSE)*L1965+O1965)),0)</f>
        <v/>
      </c>
      <c r="J1965" s="26" t="str">
        <f ca="1">IFERROR(IF($F1965=0,"",(VLOOKUP(RIGHT(B1965,2)+0,难度表!B:F,5,FALSE)*M1965+P1965)),0)</f>
        <v/>
      </c>
      <c r="L1965" s="26" t="s">
        <v>1081</v>
      </c>
      <c r="M1965" s="3"/>
      <c r="N1965" s="26">
        <v>0</v>
      </c>
      <c r="O1965" s="26">
        <v>0</v>
      </c>
      <c r="P1965" s="26">
        <v>0</v>
      </c>
      <c r="Q1965" s="26">
        <v>0</v>
      </c>
      <c r="R1965" s="58" t="s">
        <v>545</v>
      </c>
      <c r="S1965" s="26">
        <v>1</v>
      </c>
      <c r="T1965" s="26">
        <v>0</v>
      </c>
      <c r="U1965" s="26">
        <f ca="1">IFERROR(VLOOKUP(G1965,模型表!$C:$T,18,FALSE),0)</f>
        <v>0</v>
      </c>
      <c r="V1965" s="26">
        <f>IFERROR(VLOOKUP(G1965,模型表!$C:$J,8,FALSE),0)</f>
        <v>0</v>
      </c>
      <c r="W1965" s="26" t="s">
        <v>1081</v>
      </c>
      <c r="X1965" s="26" t="s">
        <v>1097</v>
      </c>
    </row>
    <row r="1966" spans="1:24" x14ac:dyDescent="0.2">
      <c r="A1966" s="3" t="s">
        <v>1457</v>
      </c>
      <c r="B1966" s="3" t="str">
        <f t="shared" si="53"/>
        <v>P55</v>
      </c>
      <c r="C1966" s="3" t="s">
        <v>540</v>
      </c>
      <c r="D1966" s="3" t="s">
        <v>535</v>
      </c>
      <c r="E1966" t="str">
        <f t="shared" si="52"/>
        <v>M22P55U03N03</v>
      </c>
      <c r="F1966" s="26">
        <f ca="1">IFERROR(VLOOKUP(G1966,模型表!C:U,19,0),0)</f>
        <v>0</v>
      </c>
      <c r="H1966" s="26" t="str">
        <f ca="1">IFERROR(IF($F1966=0,"",(VLOOKUP(RIGHT(A1966,2)+0,难度表!B:F,3,FALSE)*K1966+N1966)),0)</f>
        <v/>
      </c>
      <c r="I1966" s="26" t="str">
        <f ca="1">IFERROR(IF($F1966=0,"",(VLOOKUP(RIGHT(B1966,2)+0,难度表!B:F,4,FALSE)*L1966+O1966)),0)</f>
        <v/>
      </c>
      <c r="J1966" s="26" t="str">
        <f ca="1">IFERROR(IF($F1966=0,"",(VLOOKUP(RIGHT(B1966,2)+0,难度表!B:F,5,FALSE)*M1966+P1966)),0)</f>
        <v/>
      </c>
      <c r="L1966" s="26" t="s">
        <v>1081</v>
      </c>
      <c r="M1966" s="3"/>
      <c r="N1966" s="26">
        <v>0</v>
      </c>
      <c r="O1966" s="26">
        <v>0</v>
      </c>
      <c r="P1966" s="26">
        <v>0</v>
      </c>
      <c r="Q1966" s="26">
        <v>0</v>
      </c>
      <c r="R1966" s="58" t="s">
        <v>545</v>
      </c>
      <c r="S1966" s="26">
        <v>1</v>
      </c>
      <c r="T1966" s="26">
        <v>0</v>
      </c>
      <c r="U1966" s="26">
        <f ca="1">IFERROR(VLOOKUP(G1966,模型表!$C:$T,18,FALSE),0)</f>
        <v>0</v>
      </c>
      <c r="V1966" s="26">
        <f>IFERROR(VLOOKUP(G1966,模型表!$C:$J,8,FALSE),0)</f>
        <v>0</v>
      </c>
      <c r="W1966" s="26" t="s">
        <v>1081</v>
      </c>
      <c r="X1966" s="26" t="s">
        <v>1097</v>
      </c>
    </row>
    <row r="1967" spans="1:24" x14ac:dyDescent="0.2">
      <c r="A1967" s="3" t="s">
        <v>1457</v>
      </c>
      <c r="B1967" s="3" t="str">
        <f t="shared" si="53"/>
        <v>P55</v>
      </c>
      <c r="C1967" s="3" t="s">
        <v>540</v>
      </c>
      <c r="D1967" s="3" t="s">
        <v>536</v>
      </c>
      <c r="E1967" t="str">
        <f t="shared" si="52"/>
        <v>M22P55U03N04</v>
      </c>
      <c r="F1967" s="26">
        <f ca="1">IFERROR(VLOOKUP(G1967,模型表!C:U,19,0),0)</f>
        <v>0</v>
      </c>
      <c r="H1967" s="26" t="str">
        <f ca="1">IFERROR(IF($F1967=0,"",(VLOOKUP(RIGHT(A1967,2)+0,难度表!B:F,3,FALSE)*K1967+N1967)),0)</f>
        <v/>
      </c>
      <c r="I1967" s="26" t="str">
        <f ca="1">IFERROR(IF($F1967=0,"",(VLOOKUP(RIGHT(B1967,2)+0,难度表!B:F,4,FALSE)*L1967+O1967)),0)</f>
        <v/>
      </c>
      <c r="J1967" s="26" t="str">
        <f ca="1">IFERROR(IF($F1967=0,"",(VLOOKUP(RIGHT(B1967,2)+0,难度表!B:F,5,FALSE)*M1967+P1967)),0)</f>
        <v/>
      </c>
      <c r="L1967" s="26" t="s">
        <v>1081</v>
      </c>
      <c r="M1967" s="3"/>
      <c r="N1967" s="26">
        <v>0</v>
      </c>
      <c r="O1967" s="26">
        <v>0</v>
      </c>
      <c r="P1967" s="26">
        <v>0</v>
      </c>
      <c r="Q1967" s="26">
        <v>0</v>
      </c>
      <c r="R1967" s="58" t="s">
        <v>545</v>
      </c>
      <c r="S1967" s="26">
        <v>1</v>
      </c>
      <c r="T1967" s="26">
        <v>0</v>
      </c>
      <c r="U1967" s="26">
        <f ca="1">IFERROR(VLOOKUP(G1967,模型表!$C:$T,18,FALSE),0)</f>
        <v>0</v>
      </c>
      <c r="V1967" s="26">
        <f>IFERROR(VLOOKUP(G1967,模型表!$C:$J,8,FALSE),0)</f>
        <v>0</v>
      </c>
      <c r="W1967" s="26" t="s">
        <v>1081</v>
      </c>
      <c r="X1967" s="26" t="s">
        <v>1097</v>
      </c>
    </row>
    <row r="1968" spans="1:24" x14ac:dyDescent="0.2">
      <c r="A1968" s="3" t="s">
        <v>1457</v>
      </c>
      <c r="B1968" s="3" t="str">
        <f t="shared" si="53"/>
        <v>P55</v>
      </c>
      <c r="C1968" s="3" t="s">
        <v>540</v>
      </c>
      <c r="D1968" s="3" t="s">
        <v>537</v>
      </c>
      <c r="E1968" t="str">
        <f t="shared" si="52"/>
        <v>M22P55U03N05</v>
      </c>
      <c r="F1968" s="26">
        <f ca="1">IFERROR(VLOOKUP(G1968,模型表!C:U,19,0),0)</f>
        <v>0</v>
      </c>
      <c r="H1968" s="26" t="str">
        <f ca="1">IFERROR(IF($F1968=0,"",(VLOOKUP(RIGHT(A1968,2)+0,难度表!B:F,3,FALSE)*K1968+N1968)),0)</f>
        <v/>
      </c>
      <c r="I1968" s="26" t="str">
        <f ca="1">IFERROR(IF($F1968=0,"",(VLOOKUP(RIGHT(B1968,2)+0,难度表!B:F,4,FALSE)*L1968+O1968)),0)</f>
        <v/>
      </c>
      <c r="J1968" s="26" t="str">
        <f ca="1">IFERROR(IF($F1968=0,"",(VLOOKUP(RIGHT(B1968,2)+0,难度表!B:F,5,FALSE)*M1968+P1968)),0)</f>
        <v/>
      </c>
      <c r="L1968" s="26" t="s">
        <v>1081</v>
      </c>
      <c r="M1968" s="3"/>
      <c r="N1968" s="26">
        <v>0</v>
      </c>
      <c r="O1968" s="26">
        <v>0</v>
      </c>
      <c r="P1968" s="26">
        <v>0</v>
      </c>
      <c r="Q1968" s="26">
        <v>0</v>
      </c>
      <c r="R1968" s="58" t="s">
        <v>545</v>
      </c>
      <c r="S1968" s="26">
        <v>1</v>
      </c>
      <c r="T1968" s="26">
        <v>0</v>
      </c>
      <c r="U1968" s="26">
        <f ca="1">IFERROR(VLOOKUP(G1968,模型表!$C:$T,18,FALSE),0)</f>
        <v>0</v>
      </c>
      <c r="V1968" s="26">
        <f>IFERROR(VLOOKUP(G1968,模型表!$C:$J,8,FALSE),0)</f>
        <v>0</v>
      </c>
      <c r="W1968" s="26" t="s">
        <v>1081</v>
      </c>
      <c r="X1968" s="26" t="s">
        <v>1097</v>
      </c>
    </row>
    <row r="1969" spans="1:24" x14ac:dyDescent="0.2">
      <c r="A1969" s="3" t="s">
        <v>1457</v>
      </c>
      <c r="B1969" s="3" t="str">
        <f t="shared" si="53"/>
        <v>P55</v>
      </c>
      <c r="C1969" s="3" t="s">
        <v>540</v>
      </c>
      <c r="D1969" s="3" t="s">
        <v>538</v>
      </c>
      <c r="E1969" t="str">
        <f t="shared" si="52"/>
        <v>M22P55U03N06</v>
      </c>
      <c r="F1969" s="26">
        <f ca="1">IFERROR(VLOOKUP(G1969,模型表!C:U,19,0),0)</f>
        <v>0</v>
      </c>
      <c r="H1969" s="26" t="str">
        <f ca="1">IFERROR(IF($F1969=0,"",(VLOOKUP(RIGHT(A1969,2)+0,难度表!B:F,3,FALSE)*K1969+N1969)),0)</f>
        <v/>
      </c>
      <c r="I1969" s="26" t="str">
        <f ca="1">IFERROR(IF($F1969=0,"",(VLOOKUP(RIGHT(B1969,2)+0,难度表!B:F,4,FALSE)*L1969+O1969)),0)</f>
        <v/>
      </c>
      <c r="J1969" s="26" t="str">
        <f ca="1">IFERROR(IF($F1969=0,"",(VLOOKUP(RIGHT(B1969,2)+0,难度表!B:F,5,FALSE)*M1969+P1969)),0)</f>
        <v/>
      </c>
      <c r="L1969" s="26" t="s">
        <v>1081</v>
      </c>
      <c r="M1969" s="3"/>
      <c r="N1969" s="26">
        <v>0</v>
      </c>
      <c r="O1969" s="26">
        <v>0</v>
      </c>
      <c r="P1969" s="26">
        <v>0</v>
      </c>
      <c r="Q1969" s="26">
        <v>0</v>
      </c>
      <c r="R1969" s="58" t="s">
        <v>545</v>
      </c>
      <c r="S1969" s="26">
        <v>1</v>
      </c>
      <c r="T1969" s="26">
        <v>0</v>
      </c>
      <c r="U1969" s="26">
        <f ca="1">IFERROR(VLOOKUP(G1969,模型表!$C:$T,18,FALSE),0)</f>
        <v>0</v>
      </c>
      <c r="V1969" s="26">
        <f>IFERROR(VLOOKUP(G1969,模型表!$C:$J,8,FALSE),0)</f>
        <v>0</v>
      </c>
      <c r="W1969" s="26" t="s">
        <v>1081</v>
      </c>
      <c r="X1969" s="26" t="s">
        <v>1097</v>
      </c>
    </row>
    <row r="1970" spans="1:24" x14ac:dyDescent="0.2">
      <c r="A1970" s="3" t="s">
        <v>1457</v>
      </c>
      <c r="B1970" s="3" t="str">
        <f t="shared" si="53"/>
        <v>P55</v>
      </c>
      <c r="C1970" s="3" t="s">
        <v>540</v>
      </c>
      <c r="D1970" s="3" t="s">
        <v>542</v>
      </c>
      <c r="E1970" t="str">
        <f t="shared" si="52"/>
        <v>M22P55U03N07</v>
      </c>
      <c r="F1970" s="26">
        <f ca="1">IFERROR(VLOOKUP(G1970,模型表!C:U,19,0),0)</f>
        <v>0</v>
      </c>
      <c r="H1970" s="26" t="str">
        <f ca="1">IFERROR(IF($F1970=0,"",(VLOOKUP(RIGHT(A1970,2)+0,难度表!B:F,3,FALSE)*K1970+N1970)),0)</f>
        <v/>
      </c>
      <c r="I1970" s="26" t="str">
        <f ca="1">IFERROR(IF($F1970=0,"",(VLOOKUP(RIGHT(B1970,2)+0,难度表!B:F,4,FALSE)*L1970+O1970)),0)</f>
        <v/>
      </c>
      <c r="J1970" s="26" t="str">
        <f ca="1">IFERROR(IF($F1970=0,"",(VLOOKUP(RIGHT(B1970,2)+0,难度表!B:F,5,FALSE)*M1970+P1970)),0)</f>
        <v/>
      </c>
      <c r="L1970" s="26" t="s">
        <v>1081</v>
      </c>
      <c r="M1970" s="3"/>
      <c r="N1970" s="26">
        <v>0</v>
      </c>
      <c r="O1970" s="26">
        <v>0</v>
      </c>
      <c r="P1970" s="26">
        <v>0</v>
      </c>
      <c r="Q1970" s="26">
        <v>0</v>
      </c>
      <c r="R1970" s="58" t="s">
        <v>545</v>
      </c>
      <c r="S1970" s="26">
        <v>1</v>
      </c>
      <c r="T1970" s="26">
        <v>0</v>
      </c>
      <c r="U1970" s="26">
        <f ca="1">IFERROR(VLOOKUP(G1970,模型表!$C:$T,18,FALSE),0)</f>
        <v>0</v>
      </c>
      <c r="V1970" s="26">
        <f>IFERROR(VLOOKUP(G1970,模型表!$C:$J,8,FALSE),0)</f>
        <v>0</v>
      </c>
      <c r="W1970" s="26" t="s">
        <v>1081</v>
      </c>
      <c r="X1970" s="26" t="s">
        <v>1097</v>
      </c>
    </row>
    <row r="1971" spans="1:24" x14ac:dyDescent="0.2">
      <c r="A1971" s="3" t="s">
        <v>1457</v>
      </c>
      <c r="B1971" s="3" t="str">
        <f t="shared" si="53"/>
        <v>P55</v>
      </c>
      <c r="C1971" s="3" t="s">
        <v>540</v>
      </c>
      <c r="D1971" s="3" t="s">
        <v>543</v>
      </c>
      <c r="E1971" t="str">
        <f t="shared" si="52"/>
        <v>M22P55U03N08</v>
      </c>
      <c r="F1971" s="26">
        <f ca="1">IFERROR(VLOOKUP(G1971,模型表!C:U,19,0),0)</f>
        <v>0</v>
      </c>
      <c r="H1971" s="26" t="str">
        <f ca="1">IFERROR(IF($F1971=0,"",(VLOOKUP(RIGHT(A1971,2)+0,难度表!B:F,3,FALSE)*K1971+N1971)),0)</f>
        <v/>
      </c>
      <c r="I1971" s="26" t="str">
        <f ca="1">IFERROR(IF($F1971=0,"",(VLOOKUP(RIGHT(B1971,2)+0,难度表!B:F,4,FALSE)*L1971+O1971)),0)</f>
        <v/>
      </c>
      <c r="J1971" s="26" t="str">
        <f ca="1">IFERROR(IF($F1971=0,"",(VLOOKUP(RIGHT(B1971,2)+0,难度表!B:F,5,FALSE)*M1971+P1971)),0)</f>
        <v/>
      </c>
      <c r="L1971" s="26" t="s">
        <v>1081</v>
      </c>
      <c r="M1971" s="3"/>
      <c r="N1971" s="26">
        <v>0</v>
      </c>
      <c r="O1971" s="26">
        <v>0</v>
      </c>
      <c r="P1971" s="26">
        <v>0</v>
      </c>
      <c r="Q1971" s="26">
        <v>0</v>
      </c>
      <c r="R1971" s="58" t="s">
        <v>545</v>
      </c>
      <c r="S1971" s="26">
        <v>1</v>
      </c>
      <c r="T1971" s="26">
        <v>0</v>
      </c>
      <c r="U1971" s="26">
        <f ca="1">IFERROR(VLOOKUP(G1971,模型表!$C:$T,18,FALSE),0)</f>
        <v>0</v>
      </c>
      <c r="V1971" s="26">
        <f>IFERROR(VLOOKUP(G1971,模型表!$C:$J,8,FALSE),0)</f>
        <v>0</v>
      </c>
      <c r="W1971" s="26" t="s">
        <v>1081</v>
      </c>
      <c r="X1971" s="26" t="s">
        <v>1097</v>
      </c>
    </row>
    <row r="1972" spans="1:24" x14ac:dyDescent="0.2">
      <c r="A1972" s="3" t="s">
        <v>1457</v>
      </c>
      <c r="B1972" s="3" t="str">
        <f t="shared" si="53"/>
        <v>P55</v>
      </c>
      <c r="C1972" s="3" t="s">
        <v>540</v>
      </c>
      <c r="D1972" s="3" t="s">
        <v>544</v>
      </c>
      <c r="E1972" t="str">
        <f t="shared" si="52"/>
        <v>M22P55U03N09</v>
      </c>
      <c r="F1972" s="26">
        <f ca="1">IFERROR(VLOOKUP(G1972,模型表!C:U,19,0),0)</f>
        <v>0</v>
      </c>
      <c r="H1972" s="26" t="str">
        <f ca="1">IFERROR(IF($F1972=0,"",(VLOOKUP(RIGHT(A1972,2)+0,难度表!B:F,3,FALSE)*K1972+N1972)),0)</f>
        <v/>
      </c>
      <c r="I1972" s="26" t="str">
        <f ca="1">IFERROR(IF($F1972=0,"",(VLOOKUP(RIGHT(B1972,2)+0,难度表!B:F,4,FALSE)*L1972+O1972)),0)</f>
        <v/>
      </c>
      <c r="J1972" s="26" t="str">
        <f ca="1">IFERROR(IF($F1972=0,"",(VLOOKUP(RIGHT(B1972,2)+0,难度表!B:F,5,FALSE)*M1972+P1972)),0)</f>
        <v/>
      </c>
      <c r="L1972" s="26" t="s">
        <v>1081</v>
      </c>
      <c r="M1972" s="3"/>
      <c r="N1972" s="26">
        <v>0</v>
      </c>
      <c r="O1972" s="26">
        <v>0</v>
      </c>
      <c r="P1972" s="26">
        <v>0</v>
      </c>
      <c r="Q1972" s="26">
        <v>0</v>
      </c>
      <c r="R1972" s="58" t="s">
        <v>545</v>
      </c>
      <c r="S1972" s="26">
        <v>1</v>
      </c>
      <c r="T1972" s="26">
        <v>0</v>
      </c>
      <c r="U1972" s="26">
        <f ca="1">IFERROR(VLOOKUP(G1972,模型表!$C:$T,18,FALSE),0)</f>
        <v>0</v>
      </c>
      <c r="V1972" s="26">
        <f>IFERROR(VLOOKUP(G1972,模型表!$C:$J,8,FALSE),0)</f>
        <v>0</v>
      </c>
      <c r="W1972" s="26" t="s">
        <v>1081</v>
      </c>
      <c r="X1972" s="26" t="s">
        <v>1097</v>
      </c>
    </row>
    <row r="1973" spans="1:24" x14ac:dyDescent="0.2">
      <c r="A1973" s="3" t="s">
        <v>1457</v>
      </c>
      <c r="B1973" s="3" t="str">
        <f t="shared" si="53"/>
        <v>P55</v>
      </c>
      <c r="C1973" s="3" t="s">
        <v>541</v>
      </c>
      <c r="D1973" s="3" t="s">
        <v>533</v>
      </c>
      <c r="E1973" t="str">
        <f t="shared" si="52"/>
        <v>M22P55U04N01</v>
      </c>
      <c r="F1973" s="26">
        <f ca="1">IFERROR(VLOOKUP(G1973,模型表!C:U,19,0),0)</f>
        <v>0</v>
      </c>
      <c r="H1973" s="26" t="str">
        <f ca="1">IFERROR(IF($F1973=0,"",(VLOOKUP(RIGHT(A1973,2)+0,难度表!B:F,3,FALSE)*K1973+N1973)),0)</f>
        <v/>
      </c>
      <c r="I1973" s="26" t="str">
        <f ca="1">IFERROR(IF($F1973=0,"",(VLOOKUP(RIGHT(B1973,2)+0,难度表!B:F,4,FALSE)*L1973+O1973)),0)</f>
        <v/>
      </c>
      <c r="J1973" s="26" t="str">
        <f ca="1">IFERROR(IF($F1973=0,"",(VLOOKUP(RIGHT(B1973,2)+0,难度表!B:F,5,FALSE)*M1973+P1973)),0)</f>
        <v/>
      </c>
      <c r="L1973" s="26" t="s">
        <v>1081</v>
      </c>
      <c r="M1973" s="3"/>
      <c r="N1973" s="26">
        <v>0</v>
      </c>
      <c r="O1973" s="26">
        <v>0</v>
      </c>
      <c r="P1973" s="26">
        <v>0</v>
      </c>
      <c r="Q1973" s="26">
        <v>0</v>
      </c>
      <c r="R1973" s="58" t="s">
        <v>545</v>
      </c>
      <c r="S1973" s="26">
        <v>1</v>
      </c>
      <c r="T1973" s="26">
        <v>0</v>
      </c>
      <c r="U1973" s="26">
        <f ca="1">IFERROR(VLOOKUP(G1973,模型表!$C:$T,18,FALSE),0)</f>
        <v>0</v>
      </c>
      <c r="V1973" s="26">
        <f>IFERROR(VLOOKUP(G1973,模型表!$C:$J,8,FALSE),0)</f>
        <v>0</v>
      </c>
      <c r="W1973" s="26" t="s">
        <v>1081</v>
      </c>
      <c r="X1973" s="26" t="s">
        <v>1097</v>
      </c>
    </row>
    <row r="1974" spans="1:24" x14ac:dyDescent="0.2">
      <c r="A1974" s="3" t="s">
        <v>1457</v>
      </c>
      <c r="B1974" s="3" t="str">
        <f t="shared" si="53"/>
        <v>P55</v>
      </c>
      <c r="C1974" s="3" t="s">
        <v>541</v>
      </c>
      <c r="D1974" s="3" t="s">
        <v>534</v>
      </c>
      <c r="E1974" t="str">
        <f t="shared" si="52"/>
        <v>M22P55U04N02</v>
      </c>
      <c r="F1974" s="26">
        <f ca="1">IFERROR(VLOOKUP(G1974,模型表!C:U,19,0),0)</f>
        <v>0</v>
      </c>
      <c r="H1974" s="26" t="str">
        <f ca="1">IFERROR(IF($F1974=0,"",(VLOOKUP(RIGHT(A1974,2)+0,难度表!B:F,3,FALSE)*K1974+N1974)),0)</f>
        <v/>
      </c>
      <c r="I1974" s="26" t="str">
        <f ca="1">IFERROR(IF($F1974=0,"",(VLOOKUP(RIGHT(B1974,2)+0,难度表!B:F,4,FALSE)*L1974+O1974)),0)</f>
        <v/>
      </c>
      <c r="J1974" s="26" t="str">
        <f ca="1">IFERROR(IF($F1974=0,"",(VLOOKUP(RIGHT(B1974,2)+0,难度表!B:F,5,FALSE)*M1974+P1974)),0)</f>
        <v/>
      </c>
      <c r="L1974" s="26" t="s">
        <v>1081</v>
      </c>
      <c r="M1974" s="3"/>
      <c r="N1974" s="26">
        <v>0</v>
      </c>
      <c r="O1974" s="26">
        <v>0</v>
      </c>
      <c r="P1974" s="26">
        <v>0</v>
      </c>
      <c r="Q1974" s="26">
        <v>0</v>
      </c>
      <c r="R1974" s="58" t="s">
        <v>545</v>
      </c>
      <c r="S1974" s="26">
        <v>1</v>
      </c>
      <c r="T1974" s="26">
        <v>0</v>
      </c>
      <c r="U1974" s="26">
        <f ca="1">IFERROR(VLOOKUP(G1974,模型表!$C:$T,18,FALSE),0)</f>
        <v>0</v>
      </c>
      <c r="V1974" s="26">
        <f>IFERROR(VLOOKUP(G1974,模型表!$C:$J,8,FALSE),0)</f>
        <v>0</v>
      </c>
      <c r="W1974" s="26" t="s">
        <v>1081</v>
      </c>
      <c r="X1974" s="26" t="s">
        <v>1097</v>
      </c>
    </row>
    <row r="1975" spans="1:24" x14ac:dyDescent="0.2">
      <c r="A1975" s="3" t="s">
        <v>1457</v>
      </c>
      <c r="B1975" s="3" t="str">
        <f t="shared" si="53"/>
        <v>P55</v>
      </c>
      <c r="C1975" s="3" t="s">
        <v>541</v>
      </c>
      <c r="D1975" s="3" t="s">
        <v>535</v>
      </c>
      <c r="E1975" t="str">
        <f t="shared" si="52"/>
        <v>M22P55U04N03</v>
      </c>
      <c r="F1975" s="26">
        <f ca="1">IFERROR(VLOOKUP(G1975,模型表!C:U,19,0),0)</f>
        <v>0</v>
      </c>
      <c r="H1975" s="26" t="str">
        <f ca="1">IFERROR(IF($F1975=0,"",(VLOOKUP(RIGHT(A1975,2)+0,难度表!B:F,3,FALSE)*K1975+N1975)),0)</f>
        <v/>
      </c>
      <c r="I1975" s="26" t="str">
        <f ca="1">IFERROR(IF($F1975=0,"",(VLOOKUP(RIGHT(B1975,2)+0,难度表!B:F,4,FALSE)*L1975+O1975)),0)</f>
        <v/>
      </c>
      <c r="J1975" s="26" t="str">
        <f ca="1">IFERROR(IF($F1975=0,"",(VLOOKUP(RIGHT(B1975,2)+0,难度表!B:F,5,FALSE)*M1975+P1975)),0)</f>
        <v/>
      </c>
      <c r="L1975" s="26" t="s">
        <v>1081</v>
      </c>
      <c r="M1975" s="3"/>
      <c r="N1975" s="26">
        <v>0</v>
      </c>
      <c r="O1975" s="26">
        <v>0</v>
      </c>
      <c r="P1975" s="26">
        <v>0</v>
      </c>
      <c r="Q1975" s="26">
        <v>0</v>
      </c>
      <c r="R1975" s="58" t="s">
        <v>545</v>
      </c>
      <c r="S1975" s="26">
        <v>1</v>
      </c>
      <c r="T1975" s="26">
        <v>0</v>
      </c>
      <c r="U1975" s="26">
        <f ca="1">IFERROR(VLOOKUP(G1975,模型表!$C:$T,18,FALSE),0)</f>
        <v>0</v>
      </c>
      <c r="V1975" s="26">
        <f>IFERROR(VLOOKUP(G1975,模型表!$C:$J,8,FALSE),0)</f>
        <v>0</v>
      </c>
      <c r="W1975" s="26" t="s">
        <v>1081</v>
      </c>
      <c r="X1975" s="26" t="s">
        <v>1097</v>
      </c>
    </row>
    <row r="1976" spans="1:24" x14ac:dyDescent="0.2">
      <c r="A1976" s="3" t="s">
        <v>1457</v>
      </c>
      <c r="B1976" s="3" t="str">
        <f t="shared" si="53"/>
        <v>P55</v>
      </c>
      <c r="C1976" s="3" t="s">
        <v>1454</v>
      </c>
      <c r="D1976" s="3" t="s">
        <v>536</v>
      </c>
      <c r="E1976" t="str">
        <f t="shared" si="52"/>
        <v>M22P55U04N04</v>
      </c>
      <c r="F1976" s="26">
        <f ca="1">IFERROR(VLOOKUP(G1976,模型表!C:U,19,0),0)</f>
        <v>0</v>
      </c>
      <c r="H1976" s="26" t="str">
        <f ca="1">IFERROR(IF($F1976=0,"",(VLOOKUP(RIGHT(A1976,2)+0,难度表!B:F,3,FALSE)*K1976+N1976)),0)</f>
        <v/>
      </c>
      <c r="I1976" s="26" t="str">
        <f ca="1">IFERROR(IF($F1976=0,"",(VLOOKUP(RIGHT(B1976,2)+0,难度表!B:F,4,FALSE)*L1976+O1976)),0)</f>
        <v/>
      </c>
      <c r="J1976" s="26" t="str">
        <f ca="1">IFERROR(IF($F1976=0,"",(VLOOKUP(RIGHT(B1976,2)+0,难度表!B:F,5,FALSE)*M1976+P1976)),0)</f>
        <v/>
      </c>
      <c r="L1976" s="26" t="s">
        <v>1081</v>
      </c>
      <c r="M1976" s="3"/>
      <c r="N1976" s="26">
        <v>0</v>
      </c>
      <c r="O1976" s="26">
        <v>0</v>
      </c>
      <c r="P1976" s="26">
        <v>0</v>
      </c>
      <c r="Q1976" s="26">
        <v>0</v>
      </c>
      <c r="R1976" s="58" t="s">
        <v>545</v>
      </c>
      <c r="S1976" s="26">
        <v>1</v>
      </c>
      <c r="T1976" s="26">
        <v>0</v>
      </c>
      <c r="U1976" s="26">
        <f ca="1">IFERROR(VLOOKUP(G1976,模型表!$C:$T,18,FALSE),0)</f>
        <v>0</v>
      </c>
      <c r="V1976" s="26">
        <f>IFERROR(VLOOKUP(G1976,模型表!$C:$J,8,FALSE),0)</f>
        <v>0</v>
      </c>
      <c r="W1976" s="26" t="s">
        <v>1081</v>
      </c>
      <c r="X1976" s="26" t="s">
        <v>1097</v>
      </c>
    </row>
    <row r="1977" spans="1:24" x14ac:dyDescent="0.2">
      <c r="A1977" s="3" t="s">
        <v>1457</v>
      </c>
      <c r="B1977" s="3" t="str">
        <f t="shared" si="53"/>
        <v>P55</v>
      </c>
      <c r="C1977" s="3" t="s">
        <v>1454</v>
      </c>
      <c r="D1977" s="3" t="s">
        <v>537</v>
      </c>
      <c r="E1977" t="str">
        <f t="shared" si="52"/>
        <v>M22P55U04N05</v>
      </c>
      <c r="F1977" s="26">
        <f ca="1">IFERROR(VLOOKUP(G1977,模型表!C:U,19,0),0)</f>
        <v>0</v>
      </c>
      <c r="H1977" s="26" t="str">
        <f ca="1">IFERROR(IF($F1977=0,"",(VLOOKUP(RIGHT(A1977,2)+0,难度表!B:F,3,FALSE)*K1977+N1977)),0)</f>
        <v/>
      </c>
      <c r="I1977" s="26" t="str">
        <f ca="1">IFERROR(IF($F1977=0,"",(VLOOKUP(RIGHT(B1977,2)+0,难度表!B:F,4,FALSE)*L1977+O1977)),0)</f>
        <v/>
      </c>
      <c r="J1977" s="26" t="str">
        <f ca="1">IFERROR(IF($F1977=0,"",(VLOOKUP(RIGHT(B1977,2)+0,难度表!B:F,5,FALSE)*M1977+P1977)),0)</f>
        <v/>
      </c>
      <c r="L1977" s="26" t="s">
        <v>1081</v>
      </c>
      <c r="M1977" s="3"/>
      <c r="N1977" s="26">
        <v>0</v>
      </c>
      <c r="O1977" s="26">
        <v>0</v>
      </c>
      <c r="P1977" s="26">
        <v>0</v>
      </c>
      <c r="Q1977" s="26">
        <v>0</v>
      </c>
      <c r="R1977" s="58" t="s">
        <v>545</v>
      </c>
      <c r="S1977" s="26">
        <v>1</v>
      </c>
      <c r="T1977" s="26">
        <v>0</v>
      </c>
      <c r="U1977" s="26">
        <f ca="1">IFERROR(VLOOKUP(G1977,模型表!$C:$T,18,FALSE),0)</f>
        <v>0</v>
      </c>
      <c r="V1977" s="26">
        <f>IFERROR(VLOOKUP(G1977,模型表!$C:$J,8,FALSE),0)</f>
        <v>0</v>
      </c>
      <c r="W1977" s="26" t="s">
        <v>1081</v>
      </c>
      <c r="X1977" s="26" t="s">
        <v>1097</v>
      </c>
    </row>
    <row r="1978" spans="1:24" x14ac:dyDescent="0.2">
      <c r="A1978" s="3" t="s">
        <v>1457</v>
      </c>
      <c r="B1978" s="3" t="str">
        <f t="shared" si="53"/>
        <v>P55</v>
      </c>
      <c r="C1978" s="3" t="s">
        <v>1454</v>
      </c>
      <c r="D1978" s="3" t="s">
        <v>538</v>
      </c>
      <c r="E1978" t="str">
        <f t="shared" si="52"/>
        <v>M22P55U04N06</v>
      </c>
      <c r="F1978" s="26">
        <f ca="1">IFERROR(VLOOKUP(G1978,模型表!C:U,19,0),0)</f>
        <v>0</v>
      </c>
      <c r="H1978" s="26" t="str">
        <f ca="1">IFERROR(IF($F1978=0,"",(VLOOKUP(RIGHT(A1978,2)+0,难度表!B:F,3,FALSE)*K1978+N1978)),0)</f>
        <v/>
      </c>
      <c r="I1978" s="26" t="str">
        <f ca="1">IFERROR(IF($F1978=0,"",(VLOOKUP(RIGHT(B1978,2)+0,难度表!B:F,4,FALSE)*L1978+O1978)),0)</f>
        <v/>
      </c>
      <c r="J1978" s="26" t="str">
        <f ca="1">IFERROR(IF($F1978=0,"",(VLOOKUP(RIGHT(B1978,2)+0,难度表!B:F,5,FALSE)*M1978+P1978)),0)</f>
        <v/>
      </c>
      <c r="L1978" s="26" t="s">
        <v>1081</v>
      </c>
      <c r="M1978" s="3"/>
      <c r="N1978" s="26">
        <v>0</v>
      </c>
      <c r="O1978" s="26">
        <v>0</v>
      </c>
      <c r="P1978" s="26">
        <v>0</v>
      </c>
      <c r="Q1978" s="26">
        <v>0</v>
      </c>
      <c r="R1978" s="58" t="s">
        <v>545</v>
      </c>
      <c r="S1978" s="26">
        <v>1</v>
      </c>
      <c r="T1978" s="26">
        <v>0</v>
      </c>
      <c r="U1978" s="26">
        <f ca="1">IFERROR(VLOOKUP(G1978,模型表!$C:$T,18,FALSE),0)</f>
        <v>0</v>
      </c>
      <c r="V1978" s="26">
        <f>IFERROR(VLOOKUP(G1978,模型表!$C:$J,8,FALSE),0)</f>
        <v>0</v>
      </c>
      <c r="W1978" s="26" t="s">
        <v>1081</v>
      </c>
      <c r="X1978" s="26" t="s">
        <v>1097</v>
      </c>
    </row>
    <row r="1979" spans="1:24" x14ac:dyDescent="0.2">
      <c r="A1979" s="3" t="s">
        <v>1457</v>
      </c>
      <c r="B1979" s="3" t="str">
        <f t="shared" si="53"/>
        <v>P55</v>
      </c>
      <c r="C1979" s="3" t="s">
        <v>1454</v>
      </c>
      <c r="D1979" s="3" t="s">
        <v>542</v>
      </c>
      <c r="E1979" t="str">
        <f t="shared" si="52"/>
        <v>M22P55U04N07</v>
      </c>
      <c r="F1979" s="26">
        <f ca="1">IFERROR(VLOOKUP(G1979,模型表!C:U,19,0),0)</f>
        <v>0</v>
      </c>
      <c r="H1979" s="26" t="str">
        <f ca="1">IFERROR(IF($F1979=0,"",(VLOOKUP(RIGHT(A1979,2)+0,难度表!B:F,3,FALSE)*K1979+N1979)),0)</f>
        <v/>
      </c>
      <c r="I1979" s="26" t="str">
        <f ca="1">IFERROR(IF($F1979=0,"",(VLOOKUP(RIGHT(B1979,2)+0,难度表!B:F,4,FALSE)*L1979+O1979)),0)</f>
        <v/>
      </c>
      <c r="J1979" s="26" t="str">
        <f ca="1">IFERROR(IF($F1979=0,"",(VLOOKUP(RIGHT(B1979,2)+0,难度表!B:F,5,FALSE)*M1979+P1979)),0)</f>
        <v/>
      </c>
      <c r="L1979" s="26" t="s">
        <v>1081</v>
      </c>
      <c r="M1979" s="3"/>
      <c r="N1979" s="26">
        <v>0</v>
      </c>
      <c r="O1979" s="26">
        <v>0</v>
      </c>
      <c r="P1979" s="26">
        <v>0</v>
      </c>
      <c r="Q1979" s="26">
        <v>0</v>
      </c>
      <c r="R1979" s="58" t="s">
        <v>545</v>
      </c>
      <c r="S1979" s="26">
        <v>1</v>
      </c>
      <c r="T1979" s="26">
        <v>0</v>
      </c>
      <c r="U1979" s="26">
        <f ca="1">IFERROR(VLOOKUP(G1979,模型表!$C:$T,18,FALSE),0)</f>
        <v>0</v>
      </c>
      <c r="V1979" s="26">
        <f>IFERROR(VLOOKUP(G1979,模型表!$C:$J,8,FALSE),0)</f>
        <v>0</v>
      </c>
      <c r="W1979" s="26" t="s">
        <v>1081</v>
      </c>
      <c r="X1979" s="26" t="s">
        <v>1097</v>
      </c>
    </row>
    <row r="1980" spans="1:24" x14ac:dyDescent="0.2">
      <c r="A1980" s="3" t="s">
        <v>1457</v>
      </c>
      <c r="B1980" s="3" t="str">
        <f t="shared" si="53"/>
        <v>P55</v>
      </c>
      <c r="C1980" s="3" t="s">
        <v>1454</v>
      </c>
      <c r="D1980" s="3" t="s">
        <v>543</v>
      </c>
      <c r="E1980" t="str">
        <f t="shared" si="52"/>
        <v>M22P55U04N08</v>
      </c>
      <c r="F1980" s="26">
        <f ca="1">IFERROR(VLOOKUP(G1980,模型表!C:U,19,0),0)</f>
        <v>0</v>
      </c>
      <c r="H1980" s="26" t="str">
        <f ca="1">IFERROR(IF($F1980=0,"",(VLOOKUP(RIGHT(A1980,2)+0,难度表!B:F,3,FALSE)*K1980+N1980)),0)</f>
        <v/>
      </c>
      <c r="I1980" s="26" t="str">
        <f ca="1">IFERROR(IF($F1980=0,"",(VLOOKUP(RIGHT(B1980,2)+0,难度表!B:F,4,FALSE)*L1980+O1980)),0)</f>
        <v/>
      </c>
      <c r="J1980" s="26" t="str">
        <f ca="1">IFERROR(IF($F1980=0,"",(VLOOKUP(RIGHT(B1980,2)+0,难度表!B:F,5,FALSE)*M1980+P1980)),0)</f>
        <v/>
      </c>
      <c r="L1980" s="26" t="s">
        <v>1081</v>
      </c>
      <c r="M1980" s="3"/>
      <c r="N1980" s="26">
        <v>0</v>
      </c>
      <c r="O1980" s="26">
        <v>0</v>
      </c>
      <c r="P1980" s="26">
        <v>0</v>
      </c>
      <c r="Q1980" s="26">
        <v>0</v>
      </c>
      <c r="R1980" s="58" t="s">
        <v>545</v>
      </c>
      <c r="S1980" s="26">
        <v>1</v>
      </c>
      <c r="T1980" s="26">
        <v>0</v>
      </c>
      <c r="U1980" s="26">
        <f ca="1">IFERROR(VLOOKUP(G1980,模型表!$C:$T,18,FALSE),0)</f>
        <v>0</v>
      </c>
      <c r="V1980" s="26">
        <f>IFERROR(VLOOKUP(G1980,模型表!$C:$J,8,FALSE),0)</f>
        <v>0</v>
      </c>
      <c r="W1980" s="26" t="s">
        <v>1081</v>
      </c>
      <c r="X1980" s="26" t="s">
        <v>1097</v>
      </c>
    </row>
    <row r="1981" spans="1:24" x14ac:dyDescent="0.2">
      <c r="A1981" s="3" t="s">
        <v>1457</v>
      </c>
      <c r="B1981" s="3" t="str">
        <f t="shared" si="53"/>
        <v>P55</v>
      </c>
      <c r="C1981" s="3" t="s">
        <v>541</v>
      </c>
      <c r="D1981" s="3" t="s">
        <v>544</v>
      </c>
      <c r="E1981" t="str">
        <f t="shared" si="52"/>
        <v>M22P55U04N09</v>
      </c>
      <c r="F1981" s="26">
        <f ca="1">IFERROR(VLOOKUP(G1981,模型表!C:U,19,0),0)</f>
        <v>0</v>
      </c>
      <c r="H1981" s="26" t="str">
        <f ca="1">IFERROR(IF($F1981=0,"",(VLOOKUP(RIGHT(A1981,2)+0,难度表!B:F,3,FALSE)*K1981+N1981)),0)</f>
        <v/>
      </c>
      <c r="I1981" s="26" t="str">
        <f ca="1">IFERROR(IF($F1981=0,"",(VLOOKUP(RIGHT(B1981,2)+0,难度表!B:F,4,FALSE)*L1981+O1981)),0)</f>
        <v/>
      </c>
      <c r="J1981" s="26" t="str">
        <f ca="1">IFERROR(IF($F1981=0,"",(VLOOKUP(RIGHT(B1981,2)+0,难度表!B:F,5,FALSE)*M1981+P1981)),0)</f>
        <v/>
      </c>
      <c r="L1981" s="26" t="s">
        <v>1081</v>
      </c>
      <c r="M1981" s="3"/>
      <c r="N1981" s="26">
        <v>0</v>
      </c>
      <c r="O1981" s="26">
        <v>0</v>
      </c>
      <c r="P1981" s="26">
        <v>0</v>
      </c>
      <c r="Q1981" s="26">
        <v>0</v>
      </c>
      <c r="R1981" s="58" t="s">
        <v>545</v>
      </c>
      <c r="S1981" s="26">
        <v>1</v>
      </c>
      <c r="T1981" s="26">
        <v>0</v>
      </c>
      <c r="U1981" s="26">
        <f ca="1">IFERROR(VLOOKUP(G1981,模型表!$C:$T,18,FALSE),0)</f>
        <v>0</v>
      </c>
      <c r="V1981" s="26">
        <f>IFERROR(VLOOKUP(G1981,模型表!$C:$J,8,FALSE),0)</f>
        <v>0</v>
      </c>
      <c r="W1981" s="26" t="s">
        <v>1081</v>
      </c>
      <c r="X1981" s="26" t="s">
        <v>1097</v>
      </c>
    </row>
    <row r="1982" spans="1:24" x14ac:dyDescent="0.2">
      <c r="A1982" s="3" t="s">
        <v>1457</v>
      </c>
      <c r="B1982" s="3" t="str">
        <f t="shared" si="53"/>
        <v>P56</v>
      </c>
      <c r="C1982" s="3" t="s">
        <v>532</v>
      </c>
      <c r="D1982" s="3" t="s">
        <v>533</v>
      </c>
      <c r="E1982" t="str">
        <f t="shared" si="52"/>
        <v>M22P56U01N01</v>
      </c>
      <c r="F1982" s="26">
        <f ca="1">IFERROR(VLOOKUP(G1982,模型表!C:U,19,0),0)</f>
        <v>0</v>
      </c>
      <c r="H1982" s="26" t="str">
        <f ca="1">IFERROR(IF($F1982=0,"",(VLOOKUP(RIGHT(A1982,2)+0,难度表!B:F,3,FALSE)*K1982+N1982)),0)</f>
        <v/>
      </c>
      <c r="I1982" s="26" t="str">
        <f ca="1">IFERROR(IF($F1982=0,"",(VLOOKUP(RIGHT(B1982,2)+0,难度表!B:F,4,FALSE)*L1982+O1982)),0)</f>
        <v/>
      </c>
      <c r="J1982" s="26" t="str">
        <f ca="1">IFERROR(IF($F1982=0,"",(VLOOKUP(RIGHT(B1982,2)+0,难度表!B:F,5,FALSE)*M1982+P1982)),0)</f>
        <v/>
      </c>
      <c r="L1982" s="26" t="s">
        <v>1081</v>
      </c>
      <c r="M1982" s="3"/>
      <c r="N1982" s="26">
        <v>0</v>
      </c>
      <c r="O1982" s="26">
        <v>0</v>
      </c>
      <c r="P1982" s="26">
        <v>0</v>
      </c>
      <c r="Q1982" s="26">
        <v>0</v>
      </c>
      <c r="R1982" s="58" t="s">
        <v>545</v>
      </c>
      <c r="S1982" s="26">
        <v>1</v>
      </c>
      <c r="T1982" s="26">
        <v>0</v>
      </c>
      <c r="U1982" s="26">
        <f ca="1">IFERROR(VLOOKUP(G1982,模型表!$C:$T,18,FALSE),0)</f>
        <v>0</v>
      </c>
      <c r="V1982" s="26">
        <f>IFERROR(VLOOKUP(G1982,模型表!$C:$J,8,FALSE),0)</f>
        <v>0</v>
      </c>
      <c r="W1982" s="26" t="s">
        <v>1081</v>
      </c>
      <c r="X1982" s="26" t="s">
        <v>1097</v>
      </c>
    </row>
    <row r="1983" spans="1:24" x14ac:dyDescent="0.2">
      <c r="A1983" s="3" t="s">
        <v>1457</v>
      </c>
      <c r="B1983" s="3" t="str">
        <f t="shared" si="53"/>
        <v>P56</v>
      </c>
      <c r="C1983" s="3" t="s">
        <v>532</v>
      </c>
      <c r="D1983" s="3" t="s">
        <v>534</v>
      </c>
      <c r="E1983" t="str">
        <f t="shared" si="52"/>
        <v>M22P56U01N02</v>
      </c>
      <c r="F1983" s="26">
        <f ca="1">IFERROR(VLOOKUP(G1983,模型表!C:U,19,0),0)</f>
        <v>0</v>
      </c>
      <c r="H1983" s="26" t="str">
        <f ca="1">IFERROR(IF($F1983=0,"",(VLOOKUP(RIGHT(A1983,2)+0,难度表!B:F,3,FALSE)*K1983+N1983)),0)</f>
        <v/>
      </c>
      <c r="I1983" s="26" t="str">
        <f ca="1">IFERROR(IF($F1983=0,"",(VLOOKUP(RIGHT(B1983,2)+0,难度表!B:F,4,FALSE)*L1983+O1983)),0)</f>
        <v/>
      </c>
      <c r="J1983" s="26" t="str">
        <f ca="1">IFERROR(IF($F1983=0,"",(VLOOKUP(RIGHT(B1983,2)+0,难度表!B:F,5,FALSE)*M1983+P1983)),0)</f>
        <v/>
      </c>
      <c r="L1983" s="26" t="s">
        <v>1081</v>
      </c>
      <c r="M1983" s="3"/>
      <c r="N1983" s="26">
        <v>0</v>
      </c>
      <c r="O1983" s="26">
        <v>0</v>
      </c>
      <c r="P1983" s="26">
        <v>0</v>
      </c>
      <c r="Q1983" s="26">
        <v>0</v>
      </c>
      <c r="R1983" s="58" t="s">
        <v>545</v>
      </c>
      <c r="S1983" s="26">
        <v>1</v>
      </c>
      <c r="T1983" s="26">
        <v>0</v>
      </c>
      <c r="U1983" s="26">
        <f ca="1">IFERROR(VLOOKUP(G1983,模型表!$C:$T,18,FALSE),0)</f>
        <v>0</v>
      </c>
      <c r="V1983" s="26">
        <f>IFERROR(VLOOKUP(G1983,模型表!$C:$J,8,FALSE),0)</f>
        <v>0</v>
      </c>
      <c r="W1983" s="26" t="s">
        <v>1081</v>
      </c>
      <c r="X1983" s="26" t="s">
        <v>1097</v>
      </c>
    </row>
    <row r="1984" spans="1:24" x14ac:dyDescent="0.2">
      <c r="A1984" s="3" t="s">
        <v>1457</v>
      </c>
      <c r="B1984" s="3" t="str">
        <f t="shared" si="53"/>
        <v>P56</v>
      </c>
      <c r="C1984" s="3" t="s">
        <v>532</v>
      </c>
      <c r="D1984" s="3" t="s">
        <v>535</v>
      </c>
      <c r="E1984" t="str">
        <f t="shared" si="52"/>
        <v>M22P56U01N03</v>
      </c>
      <c r="F1984" s="26">
        <f ca="1">IFERROR(VLOOKUP(G1984,模型表!C:U,19,0),0)</f>
        <v>0</v>
      </c>
      <c r="H1984" s="26" t="str">
        <f ca="1">IFERROR(IF($F1984=0,"",(VLOOKUP(RIGHT(A1984,2)+0,难度表!B:F,3,FALSE)*K1984+N1984)),0)</f>
        <v/>
      </c>
      <c r="I1984" s="26" t="str">
        <f ca="1">IFERROR(IF($F1984=0,"",(VLOOKUP(RIGHT(B1984,2)+0,难度表!B:F,4,FALSE)*L1984+O1984)),0)</f>
        <v/>
      </c>
      <c r="J1984" s="26" t="str">
        <f ca="1">IFERROR(IF($F1984=0,"",(VLOOKUP(RIGHT(B1984,2)+0,难度表!B:F,5,FALSE)*M1984+P1984)),0)</f>
        <v/>
      </c>
      <c r="L1984" s="26" t="s">
        <v>1081</v>
      </c>
      <c r="M1984" s="3"/>
      <c r="N1984" s="26">
        <v>0</v>
      </c>
      <c r="O1984" s="26">
        <v>0</v>
      </c>
      <c r="P1984" s="26">
        <v>0</v>
      </c>
      <c r="Q1984" s="26">
        <v>0</v>
      </c>
      <c r="R1984" s="58" t="s">
        <v>545</v>
      </c>
      <c r="S1984" s="26">
        <v>1</v>
      </c>
      <c r="T1984" s="26">
        <v>0</v>
      </c>
      <c r="U1984" s="26">
        <f ca="1">IFERROR(VLOOKUP(G1984,模型表!$C:$T,18,FALSE),0)</f>
        <v>0</v>
      </c>
      <c r="V1984" s="26">
        <f>IFERROR(VLOOKUP(G1984,模型表!$C:$J,8,FALSE),0)</f>
        <v>0</v>
      </c>
      <c r="W1984" s="26" t="s">
        <v>1081</v>
      </c>
      <c r="X1984" s="26" t="s">
        <v>1097</v>
      </c>
    </row>
    <row r="1985" spans="1:24" x14ac:dyDescent="0.2">
      <c r="A1985" s="3" t="s">
        <v>1457</v>
      </c>
      <c r="B1985" s="3" t="str">
        <f t="shared" si="53"/>
        <v>P56</v>
      </c>
      <c r="C1985" s="3" t="s">
        <v>532</v>
      </c>
      <c r="D1985" s="3" t="s">
        <v>536</v>
      </c>
      <c r="E1985" t="str">
        <f t="shared" si="52"/>
        <v>M22P56U01N04</v>
      </c>
      <c r="F1985" s="26">
        <f ca="1">IFERROR(VLOOKUP(G1985,模型表!C:U,19,0),0)</f>
        <v>0</v>
      </c>
      <c r="H1985" s="26" t="str">
        <f ca="1">IFERROR(IF($F1985=0,"",(VLOOKUP(RIGHT(A1985,2)+0,难度表!B:F,3,FALSE)*K1985+N1985)),0)</f>
        <v/>
      </c>
      <c r="I1985" s="26" t="str">
        <f ca="1">IFERROR(IF($F1985=0,"",(VLOOKUP(RIGHT(B1985,2)+0,难度表!B:F,4,FALSE)*L1985+O1985)),0)</f>
        <v/>
      </c>
      <c r="J1985" s="26" t="str">
        <f ca="1">IFERROR(IF($F1985=0,"",(VLOOKUP(RIGHT(B1985,2)+0,难度表!B:F,5,FALSE)*M1985+P1985)),0)</f>
        <v/>
      </c>
      <c r="L1985" s="26" t="s">
        <v>1081</v>
      </c>
      <c r="M1985" s="3"/>
      <c r="N1985" s="26">
        <v>0</v>
      </c>
      <c r="O1985" s="26">
        <v>0</v>
      </c>
      <c r="P1985" s="26">
        <v>0</v>
      </c>
      <c r="Q1985" s="26">
        <v>0</v>
      </c>
      <c r="R1985" s="58" t="s">
        <v>545</v>
      </c>
      <c r="S1985" s="26">
        <v>1</v>
      </c>
      <c r="T1985" s="26">
        <v>0</v>
      </c>
      <c r="U1985" s="26">
        <f ca="1">IFERROR(VLOOKUP(G1985,模型表!$C:$T,18,FALSE),0)</f>
        <v>0</v>
      </c>
      <c r="V1985" s="26">
        <f>IFERROR(VLOOKUP(G1985,模型表!$C:$J,8,FALSE),0)</f>
        <v>0</v>
      </c>
      <c r="W1985" s="26" t="s">
        <v>1081</v>
      </c>
      <c r="X1985" s="26" t="s">
        <v>1097</v>
      </c>
    </row>
    <row r="1986" spans="1:24" x14ac:dyDescent="0.2">
      <c r="A1986" s="3" t="s">
        <v>1457</v>
      </c>
      <c r="B1986" s="3" t="str">
        <f t="shared" si="53"/>
        <v>P56</v>
      </c>
      <c r="C1986" s="3" t="s">
        <v>532</v>
      </c>
      <c r="D1986" s="3" t="s">
        <v>537</v>
      </c>
      <c r="E1986" t="str">
        <f t="shared" ref="E1986:E2049" si="54">A1986&amp;B1986&amp;C1986&amp;D1986</f>
        <v>M22P56U01N05</v>
      </c>
      <c r="F1986" s="26">
        <f ca="1">IFERROR(VLOOKUP(G1986,模型表!C:U,19,0),0)</f>
        <v>0</v>
      </c>
      <c r="H1986" s="26" t="str">
        <f ca="1">IFERROR(IF($F1986=0,"",(VLOOKUP(RIGHT(A1986,2)+0,难度表!B:F,3,FALSE)*K1986+N1986)),0)</f>
        <v/>
      </c>
      <c r="I1986" s="26" t="str">
        <f ca="1">IFERROR(IF($F1986=0,"",(VLOOKUP(RIGHT(B1986,2)+0,难度表!B:F,4,FALSE)*L1986+O1986)),0)</f>
        <v/>
      </c>
      <c r="J1986" s="26" t="str">
        <f ca="1">IFERROR(IF($F1986=0,"",(VLOOKUP(RIGHT(B1986,2)+0,难度表!B:F,5,FALSE)*M1986+P1986)),0)</f>
        <v/>
      </c>
      <c r="L1986" s="26" t="s">
        <v>1081</v>
      </c>
      <c r="M1986" s="3"/>
      <c r="N1986" s="26">
        <v>0</v>
      </c>
      <c r="O1986" s="26">
        <v>0</v>
      </c>
      <c r="P1986" s="26">
        <v>0</v>
      </c>
      <c r="Q1986" s="26">
        <v>0</v>
      </c>
      <c r="R1986" s="58" t="s">
        <v>545</v>
      </c>
      <c r="S1986" s="26">
        <v>1</v>
      </c>
      <c r="T1986" s="26">
        <v>0</v>
      </c>
      <c r="U1986" s="26">
        <f ca="1">IFERROR(VLOOKUP(G1986,模型表!$C:$T,18,FALSE),0)</f>
        <v>0</v>
      </c>
      <c r="V1986" s="26">
        <f>IFERROR(VLOOKUP(G1986,模型表!$C:$J,8,FALSE),0)</f>
        <v>0</v>
      </c>
      <c r="W1986" s="26" t="s">
        <v>1081</v>
      </c>
      <c r="X1986" s="26" t="s">
        <v>1097</v>
      </c>
    </row>
    <row r="1987" spans="1:24" x14ac:dyDescent="0.2">
      <c r="A1987" s="3" t="s">
        <v>1457</v>
      </c>
      <c r="B1987" s="3" t="str">
        <f t="shared" ref="B1987:B2050" si="55">"P"&amp;IF(INT((ROW()+34)/36)&gt;=10,INT((ROW()+34)/36),"0"&amp;INT((ROW()+34)/36))</f>
        <v>P56</v>
      </c>
      <c r="C1987" s="3" t="s">
        <v>532</v>
      </c>
      <c r="D1987" s="3" t="s">
        <v>538</v>
      </c>
      <c r="E1987" t="str">
        <f t="shared" si="54"/>
        <v>M22P56U01N06</v>
      </c>
      <c r="F1987" s="26">
        <f ca="1">IFERROR(VLOOKUP(G1987,模型表!C:U,19,0),0)</f>
        <v>0</v>
      </c>
      <c r="H1987" s="26" t="str">
        <f ca="1">IFERROR(IF($F1987=0,"",(VLOOKUP(RIGHT(A1987,2)+0,难度表!B:F,3,FALSE)*K1987+N1987)),0)</f>
        <v/>
      </c>
      <c r="I1987" s="26" t="str">
        <f ca="1">IFERROR(IF($F1987=0,"",(VLOOKUP(RIGHT(B1987,2)+0,难度表!B:F,4,FALSE)*L1987+O1987)),0)</f>
        <v/>
      </c>
      <c r="J1987" s="26" t="str">
        <f ca="1">IFERROR(IF($F1987=0,"",(VLOOKUP(RIGHT(B1987,2)+0,难度表!B:F,5,FALSE)*M1987+P1987)),0)</f>
        <v/>
      </c>
      <c r="L1987" s="26" t="s">
        <v>1081</v>
      </c>
      <c r="M1987" s="3"/>
      <c r="N1987" s="26">
        <v>0</v>
      </c>
      <c r="O1987" s="26">
        <v>0</v>
      </c>
      <c r="P1987" s="26">
        <v>0</v>
      </c>
      <c r="Q1987" s="26">
        <v>0</v>
      </c>
      <c r="R1987" s="58" t="s">
        <v>545</v>
      </c>
      <c r="S1987" s="26">
        <v>1</v>
      </c>
      <c r="T1987" s="26">
        <v>0</v>
      </c>
      <c r="U1987" s="26">
        <f ca="1">IFERROR(VLOOKUP(G1987,模型表!$C:$T,18,FALSE),0)</f>
        <v>0</v>
      </c>
      <c r="V1987" s="26">
        <f>IFERROR(VLOOKUP(G1987,模型表!$C:$J,8,FALSE),0)</f>
        <v>0</v>
      </c>
      <c r="W1987" s="26" t="s">
        <v>1081</v>
      </c>
      <c r="X1987" s="26" t="s">
        <v>1097</v>
      </c>
    </row>
    <row r="1988" spans="1:24" x14ac:dyDescent="0.2">
      <c r="A1988" s="3" t="s">
        <v>1457</v>
      </c>
      <c r="B1988" s="3" t="str">
        <f t="shared" si="55"/>
        <v>P56</v>
      </c>
      <c r="C1988" s="3" t="s">
        <v>532</v>
      </c>
      <c r="D1988" s="3" t="s">
        <v>542</v>
      </c>
      <c r="E1988" t="str">
        <f t="shared" si="54"/>
        <v>M22P56U01N07</v>
      </c>
      <c r="F1988" s="26">
        <f ca="1">IFERROR(VLOOKUP(G1988,模型表!C:U,19,0),0)</f>
        <v>0</v>
      </c>
      <c r="H1988" s="26" t="str">
        <f ca="1">IFERROR(IF($F1988=0,"",(VLOOKUP(RIGHT(A1988,2)+0,难度表!B:F,3,FALSE)*K1988+N1988)),0)</f>
        <v/>
      </c>
      <c r="I1988" s="26" t="str">
        <f ca="1">IFERROR(IF($F1988=0,"",(VLOOKUP(RIGHT(B1988,2)+0,难度表!B:F,4,FALSE)*L1988+O1988)),0)</f>
        <v/>
      </c>
      <c r="J1988" s="26" t="str">
        <f ca="1">IFERROR(IF($F1988=0,"",(VLOOKUP(RIGHT(B1988,2)+0,难度表!B:F,5,FALSE)*M1988+P1988)),0)</f>
        <v/>
      </c>
      <c r="L1988" s="26" t="s">
        <v>1081</v>
      </c>
      <c r="M1988" s="3"/>
      <c r="N1988" s="26">
        <v>0</v>
      </c>
      <c r="O1988" s="26">
        <v>0</v>
      </c>
      <c r="P1988" s="26">
        <v>0</v>
      </c>
      <c r="Q1988" s="26">
        <v>0</v>
      </c>
      <c r="R1988" s="58" t="s">
        <v>545</v>
      </c>
      <c r="S1988" s="26">
        <v>1</v>
      </c>
      <c r="T1988" s="26">
        <v>0</v>
      </c>
      <c r="U1988" s="26">
        <f ca="1">IFERROR(VLOOKUP(G1988,模型表!$C:$T,18,FALSE),0)</f>
        <v>0</v>
      </c>
      <c r="V1988" s="26">
        <f>IFERROR(VLOOKUP(G1988,模型表!$C:$J,8,FALSE),0)</f>
        <v>0</v>
      </c>
      <c r="W1988" s="26" t="s">
        <v>1081</v>
      </c>
      <c r="X1988" s="26" t="s">
        <v>1097</v>
      </c>
    </row>
    <row r="1989" spans="1:24" x14ac:dyDescent="0.2">
      <c r="A1989" s="3" t="s">
        <v>1457</v>
      </c>
      <c r="B1989" s="3" t="str">
        <f t="shared" si="55"/>
        <v>P56</v>
      </c>
      <c r="C1989" s="3" t="s">
        <v>532</v>
      </c>
      <c r="D1989" s="3" t="s">
        <v>543</v>
      </c>
      <c r="E1989" t="str">
        <f t="shared" si="54"/>
        <v>M22P56U01N08</v>
      </c>
      <c r="F1989" s="26">
        <f ca="1">IFERROR(VLOOKUP(G1989,模型表!C:U,19,0),0)</f>
        <v>0</v>
      </c>
      <c r="H1989" s="26" t="str">
        <f ca="1">IFERROR(IF($F1989=0,"",(VLOOKUP(RIGHT(A1989,2)+0,难度表!B:F,3,FALSE)*K1989+N1989)),0)</f>
        <v/>
      </c>
      <c r="I1989" s="26" t="str">
        <f ca="1">IFERROR(IF($F1989=0,"",(VLOOKUP(RIGHT(B1989,2)+0,难度表!B:F,4,FALSE)*L1989+O1989)),0)</f>
        <v/>
      </c>
      <c r="J1989" s="26" t="str">
        <f ca="1">IFERROR(IF($F1989=0,"",(VLOOKUP(RIGHT(B1989,2)+0,难度表!B:F,5,FALSE)*M1989+P1989)),0)</f>
        <v/>
      </c>
      <c r="L1989" s="26" t="s">
        <v>1081</v>
      </c>
      <c r="M1989" s="3"/>
      <c r="N1989" s="26">
        <v>0</v>
      </c>
      <c r="O1989" s="26">
        <v>0</v>
      </c>
      <c r="P1989" s="26">
        <v>0</v>
      </c>
      <c r="Q1989" s="26">
        <v>0</v>
      </c>
      <c r="R1989" s="58" t="s">
        <v>545</v>
      </c>
      <c r="S1989" s="26">
        <v>1</v>
      </c>
      <c r="T1989" s="26">
        <v>0</v>
      </c>
      <c r="U1989" s="26">
        <f ca="1">IFERROR(VLOOKUP(G1989,模型表!$C:$T,18,FALSE),0)</f>
        <v>0</v>
      </c>
      <c r="V1989" s="26">
        <f>IFERROR(VLOOKUP(G1989,模型表!$C:$J,8,FALSE),0)</f>
        <v>0</v>
      </c>
      <c r="W1989" s="26" t="s">
        <v>1081</v>
      </c>
      <c r="X1989" s="26" t="s">
        <v>1097</v>
      </c>
    </row>
    <row r="1990" spans="1:24" x14ac:dyDescent="0.2">
      <c r="A1990" s="3" t="s">
        <v>1457</v>
      </c>
      <c r="B1990" s="3" t="str">
        <f t="shared" si="55"/>
        <v>P56</v>
      </c>
      <c r="C1990" s="3" t="s">
        <v>532</v>
      </c>
      <c r="D1990" s="3" t="s">
        <v>544</v>
      </c>
      <c r="E1990" t="str">
        <f t="shared" si="54"/>
        <v>M22P56U01N09</v>
      </c>
      <c r="F1990" s="26">
        <f ca="1">IFERROR(VLOOKUP(G1990,模型表!C:U,19,0),0)</f>
        <v>0</v>
      </c>
      <c r="H1990" s="26" t="str">
        <f ca="1">IFERROR(IF($F1990=0,"",(VLOOKUP(RIGHT(A1990,2)+0,难度表!B:F,3,FALSE)*K1990+N1990)),0)</f>
        <v/>
      </c>
      <c r="I1990" s="26" t="str">
        <f ca="1">IFERROR(IF($F1990=0,"",(VLOOKUP(RIGHT(B1990,2)+0,难度表!B:F,4,FALSE)*L1990+O1990)),0)</f>
        <v/>
      </c>
      <c r="J1990" s="26" t="str">
        <f ca="1">IFERROR(IF($F1990=0,"",(VLOOKUP(RIGHT(B1990,2)+0,难度表!B:F,5,FALSE)*M1990+P1990)),0)</f>
        <v/>
      </c>
      <c r="L1990" s="26" t="s">
        <v>1081</v>
      </c>
      <c r="M1990" s="3"/>
      <c r="N1990" s="26">
        <v>0</v>
      </c>
      <c r="O1990" s="26">
        <v>0</v>
      </c>
      <c r="P1990" s="26">
        <v>0</v>
      </c>
      <c r="Q1990" s="26">
        <v>0</v>
      </c>
      <c r="R1990" s="58" t="s">
        <v>545</v>
      </c>
      <c r="S1990" s="26">
        <v>1</v>
      </c>
      <c r="T1990" s="26">
        <v>0</v>
      </c>
      <c r="U1990" s="26">
        <f ca="1">IFERROR(VLOOKUP(G1990,模型表!$C:$T,18,FALSE),0)</f>
        <v>0</v>
      </c>
      <c r="V1990" s="26">
        <f>IFERROR(VLOOKUP(G1990,模型表!$C:$J,8,FALSE),0)</f>
        <v>0</v>
      </c>
      <c r="W1990" s="26" t="s">
        <v>1081</v>
      </c>
      <c r="X1990" s="26" t="s">
        <v>1097</v>
      </c>
    </row>
    <row r="1991" spans="1:24" x14ac:dyDescent="0.2">
      <c r="A1991" s="3" t="s">
        <v>1457</v>
      </c>
      <c r="B1991" s="3" t="str">
        <f t="shared" si="55"/>
        <v>P56</v>
      </c>
      <c r="C1991" s="3" t="s">
        <v>539</v>
      </c>
      <c r="D1991" s="3" t="s">
        <v>533</v>
      </c>
      <c r="E1991" t="str">
        <f t="shared" si="54"/>
        <v>M22P56U02N01</v>
      </c>
      <c r="F1991" s="26">
        <f ca="1">IFERROR(VLOOKUP(G1991,模型表!C:U,19,0),0)</f>
        <v>0</v>
      </c>
      <c r="H1991" s="26" t="str">
        <f ca="1">IFERROR(IF($F1991=0,"",(VLOOKUP(RIGHT(A1991,2)+0,难度表!B:F,3,FALSE)*K1991+N1991)),0)</f>
        <v/>
      </c>
      <c r="I1991" s="26" t="str">
        <f ca="1">IFERROR(IF($F1991=0,"",(VLOOKUP(RIGHT(B1991,2)+0,难度表!B:F,4,FALSE)*L1991+O1991)),0)</f>
        <v/>
      </c>
      <c r="J1991" s="26" t="str">
        <f ca="1">IFERROR(IF($F1991=0,"",(VLOOKUP(RIGHT(B1991,2)+0,难度表!B:F,5,FALSE)*M1991+P1991)),0)</f>
        <v/>
      </c>
      <c r="L1991" s="26" t="s">
        <v>1081</v>
      </c>
      <c r="M1991" s="3"/>
      <c r="N1991" s="26">
        <v>0</v>
      </c>
      <c r="O1991" s="26">
        <v>0</v>
      </c>
      <c r="P1991" s="26">
        <v>0</v>
      </c>
      <c r="Q1991" s="26">
        <v>0</v>
      </c>
      <c r="R1991" s="58" t="s">
        <v>545</v>
      </c>
      <c r="S1991" s="26">
        <v>1</v>
      </c>
      <c r="T1991" s="26">
        <v>0</v>
      </c>
      <c r="U1991" s="26">
        <f ca="1">IFERROR(VLOOKUP(G1991,模型表!$C:$T,18,FALSE),0)</f>
        <v>0</v>
      </c>
      <c r="V1991" s="26">
        <f>IFERROR(VLOOKUP(G1991,模型表!$C:$J,8,FALSE),0)</f>
        <v>0</v>
      </c>
      <c r="W1991" s="26" t="s">
        <v>1081</v>
      </c>
      <c r="X1991" s="26" t="s">
        <v>1097</v>
      </c>
    </row>
    <row r="1992" spans="1:24" x14ac:dyDescent="0.2">
      <c r="A1992" s="3" t="s">
        <v>1457</v>
      </c>
      <c r="B1992" s="3" t="str">
        <f t="shared" si="55"/>
        <v>P56</v>
      </c>
      <c r="C1992" s="3" t="s">
        <v>539</v>
      </c>
      <c r="D1992" s="3" t="s">
        <v>534</v>
      </c>
      <c r="E1992" t="str">
        <f t="shared" si="54"/>
        <v>M22P56U02N02</v>
      </c>
      <c r="F1992" s="26">
        <f ca="1">IFERROR(VLOOKUP(G1992,模型表!C:U,19,0),0)</f>
        <v>0</v>
      </c>
      <c r="H1992" s="26" t="str">
        <f ca="1">IFERROR(IF($F1992=0,"",(VLOOKUP(RIGHT(A1992,2)+0,难度表!B:F,3,FALSE)*K1992+N1992)),0)</f>
        <v/>
      </c>
      <c r="I1992" s="26" t="str">
        <f ca="1">IFERROR(IF($F1992=0,"",(VLOOKUP(RIGHT(B1992,2)+0,难度表!B:F,4,FALSE)*L1992+O1992)),0)</f>
        <v/>
      </c>
      <c r="J1992" s="26" t="str">
        <f ca="1">IFERROR(IF($F1992=0,"",(VLOOKUP(RIGHT(B1992,2)+0,难度表!B:F,5,FALSE)*M1992+P1992)),0)</f>
        <v/>
      </c>
      <c r="L1992" s="26" t="s">
        <v>1081</v>
      </c>
      <c r="M1992" s="3"/>
      <c r="N1992" s="26">
        <v>0</v>
      </c>
      <c r="O1992" s="26">
        <v>0</v>
      </c>
      <c r="P1992" s="26">
        <v>0</v>
      </c>
      <c r="Q1992" s="26">
        <v>0</v>
      </c>
      <c r="R1992" s="58" t="s">
        <v>545</v>
      </c>
      <c r="S1992" s="26">
        <v>1</v>
      </c>
      <c r="T1992" s="26">
        <v>0</v>
      </c>
      <c r="U1992" s="26">
        <f ca="1">IFERROR(VLOOKUP(G1992,模型表!$C:$T,18,FALSE),0)</f>
        <v>0</v>
      </c>
      <c r="V1992" s="26">
        <f>IFERROR(VLOOKUP(G1992,模型表!$C:$J,8,FALSE),0)</f>
        <v>0</v>
      </c>
      <c r="W1992" s="26" t="s">
        <v>1081</v>
      </c>
      <c r="X1992" s="26" t="s">
        <v>1097</v>
      </c>
    </row>
    <row r="1993" spans="1:24" x14ac:dyDescent="0.2">
      <c r="A1993" s="3" t="s">
        <v>1457</v>
      </c>
      <c r="B1993" s="3" t="str">
        <f t="shared" si="55"/>
        <v>P56</v>
      </c>
      <c r="C1993" s="3" t="s">
        <v>539</v>
      </c>
      <c r="D1993" s="3" t="s">
        <v>535</v>
      </c>
      <c r="E1993" t="str">
        <f t="shared" si="54"/>
        <v>M22P56U02N03</v>
      </c>
      <c r="F1993" s="26">
        <f ca="1">IFERROR(VLOOKUP(G1993,模型表!C:U,19,0),0)</f>
        <v>0</v>
      </c>
      <c r="H1993" s="26" t="str">
        <f ca="1">IFERROR(IF($F1993=0,"",(VLOOKUP(RIGHT(A1993,2)+0,难度表!B:F,3,FALSE)*K1993+N1993)),0)</f>
        <v/>
      </c>
      <c r="I1993" s="26" t="str">
        <f ca="1">IFERROR(IF($F1993=0,"",(VLOOKUP(RIGHT(B1993,2)+0,难度表!B:F,4,FALSE)*L1993+O1993)),0)</f>
        <v/>
      </c>
      <c r="J1993" s="26" t="str">
        <f ca="1">IFERROR(IF($F1993=0,"",(VLOOKUP(RIGHT(B1993,2)+0,难度表!B:F,5,FALSE)*M1993+P1993)),0)</f>
        <v/>
      </c>
      <c r="L1993" s="26" t="s">
        <v>1081</v>
      </c>
      <c r="M1993" s="3"/>
      <c r="N1993" s="26">
        <v>0</v>
      </c>
      <c r="O1993" s="26">
        <v>0</v>
      </c>
      <c r="P1993" s="26">
        <v>0</v>
      </c>
      <c r="Q1993" s="26">
        <v>0</v>
      </c>
      <c r="R1993" s="58" t="s">
        <v>545</v>
      </c>
      <c r="S1993" s="26">
        <v>1</v>
      </c>
      <c r="T1993" s="26">
        <v>0</v>
      </c>
      <c r="U1993" s="26">
        <f ca="1">IFERROR(VLOOKUP(G1993,模型表!$C:$T,18,FALSE),0)</f>
        <v>0</v>
      </c>
      <c r="V1993" s="26">
        <f>IFERROR(VLOOKUP(G1993,模型表!$C:$J,8,FALSE),0)</f>
        <v>0</v>
      </c>
      <c r="W1993" s="26" t="s">
        <v>1081</v>
      </c>
      <c r="X1993" s="26" t="s">
        <v>1097</v>
      </c>
    </row>
    <row r="1994" spans="1:24" x14ac:dyDescent="0.2">
      <c r="A1994" s="3" t="s">
        <v>1457</v>
      </c>
      <c r="B1994" s="3" t="str">
        <f t="shared" si="55"/>
        <v>P56</v>
      </c>
      <c r="C1994" s="3" t="s">
        <v>539</v>
      </c>
      <c r="D1994" s="3" t="s">
        <v>536</v>
      </c>
      <c r="E1994" t="str">
        <f t="shared" si="54"/>
        <v>M22P56U02N04</v>
      </c>
      <c r="F1994" s="26">
        <f ca="1">IFERROR(VLOOKUP(G1994,模型表!C:U,19,0),0)</f>
        <v>0</v>
      </c>
      <c r="H1994" s="26" t="str">
        <f ca="1">IFERROR(IF($F1994=0,"",(VLOOKUP(RIGHT(A1994,2)+0,难度表!B:F,3,FALSE)*K1994+N1994)),0)</f>
        <v/>
      </c>
      <c r="I1994" s="26" t="str">
        <f ca="1">IFERROR(IF($F1994=0,"",(VLOOKUP(RIGHT(B1994,2)+0,难度表!B:F,4,FALSE)*L1994+O1994)),0)</f>
        <v/>
      </c>
      <c r="J1994" s="26" t="str">
        <f ca="1">IFERROR(IF($F1994=0,"",(VLOOKUP(RIGHT(B1994,2)+0,难度表!B:F,5,FALSE)*M1994+P1994)),0)</f>
        <v/>
      </c>
      <c r="L1994" s="26" t="s">
        <v>1081</v>
      </c>
      <c r="M1994" s="3"/>
      <c r="N1994" s="26">
        <v>0</v>
      </c>
      <c r="O1994" s="26">
        <v>0</v>
      </c>
      <c r="P1994" s="26">
        <v>0</v>
      </c>
      <c r="Q1994" s="26">
        <v>0</v>
      </c>
      <c r="R1994" s="58" t="s">
        <v>545</v>
      </c>
      <c r="S1994" s="26">
        <v>1</v>
      </c>
      <c r="T1994" s="26">
        <v>0</v>
      </c>
      <c r="U1994" s="26">
        <f ca="1">IFERROR(VLOOKUP(G1994,模型表!$C:$T,18,FALSE),0)</f>
        <v>0</v>
      </c>
      <c r="V1994" s="26">
        <f>IFERROR(VLOOKUP(G1994,模型表!$C:$J,8,FALSE),0)</f>
        <v>0</v>
      </c>
      <c r="W1994" s="26" t="s">
        <v>1081</v>
      </c>
      <c r="X1994" s="26" t="s">
        <v>1097</v>
      </c>
    </row>
    <row r="1995" spans="1:24" x14ac:dyDescent="0.2">
      <c r="A1995" s="3" t="s">
        <v>1457</v>
      </c>
      <c r="B1995" s="3" t="str">
        <f t="shared" si="55"/>
        <v>P56</v>
      </c>
      <c r="C1995" s="3" t="s">
        <v>539</v>
      </c>
      <c r="D1995" s="3" t="s">
        <v>537</v>
      </c>
      <c r="E1995" t="str">
        <f t="shared" si="54"/>
        <v>M22P56U02N05</v>
      </c>
      <c r="F1995" s="26">
        <f ca="1">IFERROR(VLOOKUP(G1995,模型表!C:U,19,0),0)</f>
        <v>0</v>
      </c>
      <c r="H1995" s="26" t="str">
        <f ca="1">IFERROR(IF($F1995=0,"",(VLOOKUP(RIGHT(A1995,2)+0,难度表!B:F,3,FALSE)*K1995+N1995)),0)</f>
        <v/>
      </c>
      <c r="I1995" s="26" t="str">
        <f ca="1">IFERROR(IF($F1995=0,"",(VLOOKUP(RIGHT(B1995,2)+0,难度表!B:F,4,FALSE)*L1995+O1995)),0)</f>
        <v/>
      </c>
      <c r="J1995" s="26" t="str">
        <f ca="1">IFERROR(IF($F1995=0,"",(VLOOKUP(RIGHT(B1995,2)+0,难度表!B:F,5,FALSE)*M1995+P1995)),0)</f>
        <v/>
      </c>
      <c r="L1995" s="26" t="s">
        <v>1081</v>
      </c>
      <c r="M1995" s="3"/>
      <c r="N1995" s="26">
        <v>0</v>
      </c>
      <c r="O1995" s="26">
        <v>0</v>
      </c>
      <c r="P1995" s="26">
        <v>0</v>
      </c>
      <c r="Q1995" s="26">
        <v>0</v>
      </c>
      <c r="R1995" s="58" t="s">
        <v>545</v>
      </c>
      <c r="S1995" s="26">
        <v>1</v>
      </c>
      <c r="T1995" s="26">
        <v>0</v>
      </c>
      <c r="U1995" s="26">
        <f ca="1">IFERROR(VLOOKUP(G1995,模型表!$C:$T,18,FALSE),0)</f>
        <v>0</v>
      </c>
      <c r="V1995" s="26">
        <f>IFERROR(VLOOKUP(G1995,模型表!$C:$J,8,FALSE),0)</f>
        <v>0</v>
      </c>
      <c r="W1995" s="26" t="s">
        <v>1081</v>
      </c>
      <c r="X1995" s="26" t="s">
        <v>1097</v>
      </c>
    </row>
    <row r="1996" spans="1:24" x14ac:dyDescent="0.2">
      <c r="A1996" s="3" t="s">
        <v>1457</v>
      </c>
      <c r="B1996" s="3" t="str">
        <f t="shared" si="55"/>
        <v>P56</v>
      </c>
      <c r="C1996" s="3" t="s">
        <v>539</v>
      </c>
      <c r="D1996" s="3" t="s">
        <v>538</v>
      </c>
      <c r="E1996" t="str">
        <f t="shared" si="54"/>
        <v>M22P56U02N06</v>
      </c>
      <c r="F1996" s="26">
        <f ca="1">IFERROR(VLOOKUP(G1996,模型表!C:U,19,0),0)</f>
        <v>0</v>
      </c>
      <c r="H1996" s="26" t="str">
        <f ca="1">IFERROR(IF($F1996=0,"",(VLOOKUP(RIGHT(A1996,2)+0,难度表!B:F,3,FALSE)*K1996+N1996)),0)</f>
        <v/>
      </c>
      <c r="I1996" s="26" t="str">
        <f ca="1">IFERROR(IF($F1996=0,"",(VLOOKUP(RIGHT(B1996,2)+0,难度表!B:F,4,FALSE)*L1996+O1996)),0)</f>
        <v/>
      </c>
      <c r="J1996" s="26" t="str">
        <f ca="1">IFERROR(IF($F1996=0,"",(VLOOKUP(RIGHT(B1996,2)+0,难度表!B:F,5,FALSE)*M1996+P1996)),0)</f>
        <v/>
      </c>
      <c r="L1996" s="26" t="s">
        <v>1081</v>
      </c>
      <c r="M1996" s="3"/>
      <c r="N1996" s="26">
        <v>0</v>
      </c>
      <c r="O1996" s="26">
        <v>0</v>
      </c>
      <c r="P1996" s="26">
        <v>0</v>
      </c>
      <c r="Q1996" s="26">
        <v>0</v>
      </c>
      <c r="R1996" s="58" t="s">
        <v>545</v>
      </c>
      <c r="S1996" s="26">
        <v>1</v>
      </c>
      <c r="T1996" s="26">
        <v>0</v>
      </c>
      <c r="U1996" s="26">
        <f ca="1">IFERROR(VLOOKUP(G1996,模型表!$C:$T,18,FALSE),0)</f>
        <v>0</v>
      </c>
      <c r="V1996" s="26">
        <f>IFERROR(VLOOKUP(G1996,模型表!$C:$J,8,FALSE),0)</f>
        <v>0</v>
      </c>
      <c r="W1996" s="26" t="s">
        <v>1081</v>
      </c>
      <c r="X1996" s="26" t="s">
        <v>1097</v>
      </c>
    </row>
    <row r="1997" spans="1:24" x14ac:dyDescent="0.2">
      <c r="A1997" s="3" t="s">
        <v>1457</v>
      </c>
      <c r="B1997" s="3" t="str">
        <f t="shared" si="55"/>
        <v>P56</v>
      </c>
      <c r="C1997" s="3" t="s">
        <v>539</v>
      </c>
      <c r="D1997" s="3" t="s">
        <v>542</v>
      </c>
      <c r="E1997" t="str">
        <f t="shared" si="54"/>
        <v>M22P56U02N07</v>
      </c>
      <c r="F1997" s="26">
        <f ca="1">IFERROR(VLOOKUP(G1997,模型表!C:U,19,0),0)</f>
        <v>0</v>
      </c>
      <c r="H1997" s="26" t="str">
        <f ca="1">IFERROR(IF($F1997=0,"",(VLOOKUP(RIGHT(A1997,2)+0,难度表!B:F,3,FALSE)*K1997+N1997)),0)</f>
        <v/>
      </c>
      <c r="I1997" s="26" t="str">
        <f ca="1">IFERROR(IF($F1997=0,"",(VLOOKUP(RIGHT(B1997,2)+0,难度表!B:F,4,FALSE)*L1997+O1997)),0)</f>
        <v/>
      </c>
      <c r="J1997" s="26" t="str">
        <f ca="1">IFERROR(IF($F1997=0,"",(VLOOKUP(RIGHT(B1997,2)+0,难度表!B:F,5,FALSE)*M1997+P1997)),0)</f>
        <v/>
      </c>
      <c r="L1997" s="26" t="s">
        <v>1081</v>
      </c>
      <c r="M1997" s="3"/>
      <c r="N1997" s="26">
        <v>0</v>
      </c>
      <c r="O1997" s="26">
        <v>0</v>
      </c>
      <c r="P1997" s="26">
        <v>0</v>
      </c>
      <c r="Q1997" s="26">
        <v>0</v>
      </c>
      <c r="R1997" s="58" t="s">
        <v>545</v>
      </c>
      <c r="S1997" s="26">
        <v>1</v>
      </c>
      <c r="T1997" s="26">
        <v>0</v>
      </c>
      <c r="U1997" s="26">
        <f ca="1">IFERROR(VLOOKUP(G1997,模型表!$C:$T,18,FALSE),0)</f>
        <v>0</v>
      </c>
      <c r="V1997" s="26">
        <f>IFERROR(VLOOKUP(G1997,模型表!$C:$J,8,FALSE),0)</f>
        <v>0</v>
      </c>
      <c r="W1997" s="26" t="s">
        <v>1081</v>
      </c>
      <c r="X1997" s="26" t="s">
        <v>1097</v>
      </c>
    </row>
    <row r="1998" spans="1:24" x14ac:dyDescent="0.2">
      <c r="A1998" s="3" t="s">
        <v>1457</v>
      </c>
      <c r="B1998" s="3" t="str">
        <f t="shared" si="55"/>
        <v>P56</v>
      </c>
      <c r="C1998" s="3" t="s">
        <v>539</v>
      </c>
      <c r="D1998" s="3" t="s">
        <v>543</v>
      </c>
      <c r="E1998" t="str">
        <f t="shared" si="54"/>
        <v>M22P56U02N08</v>
      </c>
      <c r="F1998" s="26">
        <f ca="1">IFERROR(VLOOKUP(G1998,模型表!C:U,19,0),0)</f>
        <v>0</v>
      </c>
      <c r="H1998" s="26" t="str">
        <f ca="1">IFERROR(IF($F1998=0,"",(VLOOKUP(RIGHT(A1998,2)+0,难度表!B:F,3,FALSE)*K1998+N1998)),0)</f>
        <v/>
      </c>
      <c r="I1998" s="26" t="str">
        <f ca="1">IFERROR(IF($F1998=0,"",(VLOOKUP(RIGHT(B1998,2)+0,难度表!B:F,4,FALSE)*L1998+O1998)),0)</f>
        <v/>
      </c>
      <c r="J1998" s="26" t="str">
        <f ca="1">IFERROR(IF($F1998=0,"",(VLOOKUP(RIGHT(B1998,2)+0,难度表!B:F,5,FALSE)*M1998+P1998)),0)</f>
        <v/>
      </c>
      <c r="L1998" s="26" t="s">
        <v>1081</v>
      </c>
      <c r="M1998" s="3"/>
      <c r="N1998" s="26">
        <v>0</v>
      </c>
      <c r="O1998" s="26">
        <v>0</v>
      </c>
      <c r="P1998" s="26">
        <v>0</v>
      </c>
      <c r="Q1998" s="26">
        <v>0</v>
      </c>
      <c r="R1998" s="58" t="s">
        <v>545</v>
      </c>
      <c r="S1998" s="26">
        <v>1</v>
      </c>
      <c r="T1998" s="26">
        <v>0</v>
      </c>
      <c r="U1998" s="26">
        <f ca="1">IFERROR(VLOOKUP(G1998,模型表!$C:$T,18,FALSE),0)</f>
        <v>0</v>
      </c>
      <c r="V1998" s="26">
        <f>IFERROR(VLOOKUP(G1998,模型表!$C:$J,8,FALSE),0)</f>
        <v>0</v>
      </c>
      <c r="W1998" s="26" t="s">
        <v>1081</v>
      </c>
      <c r="X1998" s="26" t="s">
        <v>1097</v>
      </c>
    </row>
    <row r="1999" spans="1:24" x14ac:dyDescent="0.2">
      <c r="A1999" s="3" t="s">
        <v>1457</v>
      </c>
      <c r="B1999" s="3" t="str">
        <f t="shared" si="55"/>
        <v>P56</v>
      </c>
      <c r="C1999" s="3" t="s">
        <v>539</v>
      </c>
      <c r="D1999" s="3" t="s">
        <v>544</v>
      </c>
      <c r="E1999" t="str">
        <f t="shared" si="54"/>
        <v>M22P56U02N09</v>
      </c>
      <c r="F1999" s="26">
        <f ca="1">IFERROR(VLOOKUP(G1999,模型表!C:U,19,0),0)</f>
        <v>0</v>
      </c>
      <c r="H1999" s="26" t="str">
        <f ca="1">IFERROR(IF($F1999=0,"",(VLOOKUP(RIGHT(A1999,2)+0,难度表!B:F,3,FALSE)*K1999+N1999)),0)</f>
        <v/>
      </c>
      <c r="I1999" s="26" t="str">
        <f ca="1">IFERROR(IF($F1999=0,"",(VLOOKUP(RIGHT(B1999,2)+0,难度表!B:F,4,FALSE)*L1999+O1999)),0)</f>
        <v/>
      </c>
      <c r="J1999" s="26" t="str">
        <f ca="1">IFERROR(IF($F1999=0,"",(VLOOKUP(RIGHT(B1999,2)+0,难度表!B:F,5,FALSE)*M1999+P1999)),0)</f>
        <v/>
      </c>
      <c r="L1999" s="26" t="s">
        <v>1081</v>
      </c>
      <c r="M1999" s="3"/>
      <c r="N1999" s="26">
        <v>0</v>
      </c>
      <c r="O1999" s="26">
        <v>0</v>
      </c>
      <c r="P1999" s="26">
        <v>0</v>
      </c>
      <c r="Q1999" s="26">
        <v>0</v>
      </c>
      <c r="R1999" s="58" t="s">
        <v>545</v>
      </c>
      <c r="S1999" s="26">
        <v>1</v>
      </c>
      <c r="T1999" s="26">
        <v>0</v>
      </c>
      <c r="U1999" s="26">
        <f ca="1">IFERROR(VLOOKUP(G1999,模型表!$C:$T,18,FALSE),0)</f>
        <v>0</v>
      </c>
      <c r="V1999" s="26">
        <f>IFERROR(VLOOKUP(G1999,模型表!$C:$J,8,FALSE),0)</f>
        <v>0</v>
      </c>
      <c r="W1999" s="26" t="s">
        <v>1081</v>
      </c>
      <c r="X1999" s="26" t="s">
        <v>1097</v>
      </c>
    </row>
    <row r="2000" spans="1:24" x14ac:dyDescent="0.2">
      <c r="A2000" s="3" t="s">
        <v>1457</v>
      </c>
      <c r="B2000" s="3" t="str">
        <f t="shared" si="55"/>
        <v>P56</v>
      </c>
      <c r="C2000" s="3" t="s">
        <v>540</v>
      </c>
      <c r="D2000" s="3" t="s">
        <v>533</v>
      </c>
      <c r="E2000" t="str">
        <f t="shared" si="54"/>
        <v>M22P56U03N01</v>
      </c>
      <c r="F2000" s="26">
        <f ca="1">IFERROR(VLOOKUP(G2000,模型表!C:U,19,0),0)</f>
        <v>0</v>
      </c>
      <c r="H2000" s="26" t="str">
        <f ca="1">IFERROR(IF($F2000=0,"",(VLOOKUP(RIGHT(A2000,2)+0,难度表!B:F,3,FALSE)*K2000+N2000)),0)</f>
        <v/>
      </c>
      <c r="I2000" s="26" t="str">
        <f ca="1">IFERROR(IF($F2000=0,"",(VLOOKUP(RIGHT(B2000,2)+0,难度表!B:F,4,FALSE)*L2000+O2000)),0)</f>
        <v/>
      </c>
      <c r="J2000" s="26" t="str">
        <f ca="1">IFERROR(IF($F2000=0,"",(VLOOKUP(RIGHT(B2000,2)+0,难度表!B:F,5,FALSE)*M2000+P2000)),0)</f>
        <v/>
      </c>
      <c r="L2000" s="26" t="s">
        <v>1081</v>
      </c>
      <c r="M2000" s="3"/>
      <c r="N2000" s="26">
        <v>0</v>
      </c>
      <c r="O2000" s="26">
        <v>0</v>
      </c>
      <c r="P2000" s="26">
        <v>0</v>
      </c>
      <c r="Q2000" s="26">
        <v>0</v>
      </c>
      <c r="R2000" s="58" t="s">
        <v>545</v>
      </c>
      <c r="S2000" s="26">
        <v>1</v>
      </c>
      <c r="T2000" s="26">
        <v>0</v>
      </c>
      <c r="U2000" s="26">
        <f ca="1">IFERROR(VLOOKUP(G2000,模型表!$C:$T,18,FALSE),0)</f>
        <v>0</v>
      </c>
      <c r="V2000" s="26">
        <f>IFERROR(VLOOKUP(G2000,模型表!$C:$J,8,FALSE),0)</f>
        <v>0</v>
      </c>
      <c r="W2000" s="26" t="s">
        <v>1081</v>
      </c>
      <c r="X2000" s="26" t="s">
        <v>1097</v>
      </c>
    </row>
    <row r="2001" spans="1:24" x14ac:dyDescent="0.2">
      <c r="A2001" s="3" t="s">
        <v>1457</v>
      </c>
      <c r="B2001" s="3" t="str">
        <f t="shared" si="55"/>
        <v>P56</v>
      </c>
      <c r="C2001" s="3" t="s">
        <v>540</v>
      </c>
      <c r="D2001" s="3" t="s">
        <v>534</v>
      </c>
      <c r="E2001" t="str">
        <f t="shared" si="54"/>
        <v>M22P56U03N02</v>
      </c>
      <c r="F2001" s="26">
        <f ca="1">IFERROR(VLOOKUP(G2001,模型表!C:U,19,0),0)</f>
        <v>0</v>
      </c>
      <c r="H2001" s="26" t="str">
        <f ca="1">IFERROR(IF($F2001=0,"",(VLOOKUP(RIGHT(A2001,2)+0,难度表!B:F,3,FALSE)*K2001+N2001)),0)</f>
        <v/>
      </c>
      <c r="I2001" s="26" t="str">
        <f ca="1">IFERROR(IF($F2001=0,"",(VLOOKUP(RIGHT(B2001,2)+0,难度表!B:F,4,FALSE)*L2001+O2001)),0)</f>
        <v/>
      </c>
      <c r="J2001" s="26" t="str">
        <f ca="1">IFERROR(IF($F2001=0,"",(VLOOKUP(RIGHT(B2001,2)+0,难度表!B:F,5,FALSE)*M2001+P2001)),0)</f>
        <v/>
      </c>
      <c r="L2001" s="26" t="s">
        <v>1081</v>
      </c>
      <c r="M2001" s="3"/>
      <c r="N2001" s="26">
        <v>0</v>
      </c>
      <c r="O2001" s="26">
        <v>0</v>
      </c>
      <c r="P2001" s="26">
        <v>0</v>
      </c>
      <c r="Q2001" s="26">
        <v>0</v>
      </c>
      <c r="R2001" s="58" t="s">
        <v>545</v>
      </c>
      <c r="S2001" s="26">
        <v>1</v>
      </c>
      <c r="T2001" s="26">
        <v>0</v>
      </c>
      <c r="U2001" s="26">
        <f ca="1">IFERROR(VLOOKUP(G2001,模型表!$C:$T,18,FALSE),0)</f>
        <v>0</v>
      </c>
      <c r="V2001" s="26">
        <f>IFERROR(VLOOKUP(G2001,模型表!$C:$J,8,FALSE),0)</f>
        <v>0</v>
      </c>
      <c r="W2001" s="26" t="s">
        <v>1081</v>
      </c>
      <c r="X2001" s="26" t="s">
        <v>1097</v>
      </c>
    </row>
    <row r="2002" spans="1:24" x14ac:dyDescent="0.2">
      <c r="A2002" s="3" t="s">
        <v>1457</v>
      </c>
      <c r="B2002" s="3" t="str">
        <f t="shared" si="55"/>
        <v>P56</v>
      </c>
      <c r="C2002" s="3" t="s">
        <v>540</v>
      </c>
      <c r="D2002" s="3" t="s">
        <v>535</v>
      </c>
      <c r="E2002" t="str">
        <f t="shared" si="54"/>
        <v>M22P56U03N03</v>
      </c>
      <c r="F2002" s="26">
        <f ca="1">IFERROR(VLOOKUP(G2002,模型表!C:U,19,0),0)</f>
        <v>0</v>
      </c>
      <c r="H2002" s="26" t="str">
        <f ca="1">IFERROR(IF($F2002=0,"",(VLOOKUP(RIGHT(A2002,2)+0,难度表!B:F,3,FALSE)*K2002+N2002)),0)</f>
        <v/>
      </c>
      <c r="I2002" s="26" t="str">
        <f ca="1">IFERROR(IF($F2002=0,"",(VLOOKUP(RIGHT(B2002,2)+0,难度表!B:F,4,FALSE)*L2002+O2002)),0)</f>
        <v/>
      </c>
      <c r="J2002" s="26" t="str">
        <f ca="1">IFERROR(IF($F2002=0,"",(VLOOKUP(RIGHT(B2002,2)+0,难度表!B:F,5,FALSE)*M2002+P2002)),0)</f>
        <v/>
      </c>
      <c r="L2002" s="26" t="s">
        <v>1081</v>
      </c>
      <c r="M2002" s="3"/>
      <c r="N2002" s="26">
        <v>0</v>
      </c>
      <c r="O2002" s="26">
        <v>0</v>
      </c>
      <c r="P2002" s="26">
        <v>0</v>
      </c>
      <c r="Q2002" s="26">
        <v>0</v>
      </c>
      <c r="R2002" s="58" t="s">
        <v>545</v>
      </c>
      <c r="S2002" s="26">
        <v>1</v>
      </c>
      <c r="T2002" s="26">
        <v>0</v>
      </c>
      <c r="U2002" s="26">
        <f ca="1">IFERROR(VLOOKUP(G2002,模型表!$C:$T,18,FALSE),0)</f>
        <v>0</v>
      </c>
      <c r="V2002" s="26">
        <f>IFERROR(VLOOKUP(G2002,模型表!$C:$J,8,FALSE),0)</f>
        <v>0</v>
      </c>
      <c r="W2002" s="26" t="s">
        <v>1081</v>
      </c>
      <c r="X2002" s="26" t="s">
        <v>1097</v>
      </c>
    </row>
    <row r="2003" spans="1:24" x14ac:dyDescent="0.2">
      <c r="A2003" s="3" t="s">
        <v>1457</v>
      </c>
      <c r="B2003" s="3" t="str">
        <f t="shared" si="55"/>
        <v>P56</v>
      </c>
      <c r="C2003" s="3" t="s">
        <v>540</v>
      </c>
      <c r="D2003" s="3" t="s">
        <v>536</v>
      </c>
      <c r="E2003" t="str">
        <f t="shared" si="54"/>
        <v>M22P56U03N04</v>
      </c>
      <c r="F2003" s="26">
        <f ca="1">IFERROR(VLOOKUP(G2003,模型表!C:U,19,0),0)</f>
        <v>0</v>
      </c>
      <c r="H2003" s="26" t="str">
        <f ca="1">IFERROR(IF($F2003=0,"",(VLOOKUP(RIGHT(A2003,2)+0,难度表!B:F,3,FALSE)*K2003+N2003)),0)</f>
        <v/>
      </c>
      <c r="I2003" s="26" t="str">
        <f ca="1">IFERROR(IF($F2003=0,"",(VLOOKUP(RIGHT(B2003,2)+0,难度表!B:F,4,FALSE)*L2003+O2003)),0)</f>
        <v/>
      </c>
      <c r="J2003" s="26" t="str">
        <f ca="1">IFERROR(IF($F2003=0,"",(VLOOKUP(RIGHT(B2003,2)+0,难度表!B:F,5,FALSE)*M2003+P2003)),0)</f>
        <v/>
      </c>
      <c r="L2003" s="26" t="s">
        <v>1081</v>
      </c>
      <c r="M2003" s="3"/>
      <c r="N2003" s="26">
        <v>0</v>
      </c>
      <c r="O2003" s="26">
        <v>0</v>
      </c>
      <c r="P2003" s="26">
        <v>0</v>
      </c>
      <c r="Q2003" s="26">
        <v>0</v>
      </c>
      <c r="R2003" s="58" t="s">
        <v>545</v>
      </c>
      <c r="S2003" s="26">
        <v>1</v>
      </c>
      <c r="T2003" s="26">
        <v>0</v>
      </c>
      <c r="U2003" s="26">
        <f ca="1">IFERROR(VLOOKUP(G2003,模型表!$C:$T,18,FALSE),0)</f>
        <v>0</v>
      </c>
      <c r="V2003" s="26">
        <f>IFERROR(VLOOKUP(G2003,模型表!$C:$J,8,FALSE),0)</f>
        <v>0</v>
      </c>
      <c r="W2003" s="26" t="s">
        <v>1081</v>
      </c>
      <c r="X2003" s="26" t="s">
        <v>1097</v>
      </c>
    </row>
    <row r="2004" spans="1:24" x14ac:dyDescent="0.2">
      <c r="A2004" s="3" t="s">
        <v>1457</v>
      </c>
      <c r="B2004" s="3" t="str">
        <f t="shared" si="55"/>
        <v>P56</v>
      </c>
      <c r="C2004" s="3" t="s">
        <v>540</v>
      </c>
      <c r="D2004" s="3" t="s">
        <v>537</v>
      </c>
      <c r="E2004" t="str">
        <f t="shared" si="54"/>
        <v>M22P56U03N05</v>
      </c>
      <c r="F2004" s="26">
        <f ca="1">IFERROR(VLOOKUP(G2004,模型表!C:U,19,0),0)</f>
        <v>0</v>
      </c>
      <c r="H2004" s="26" t="str">
        <f ca="1">IFERROR(IF($F2004=0,"",(VLOOKUP(RIGHT(A2004,2)+0,难度表!B:F,3,FALSE)*K2004+N2004)),0)</f>
        <v/>
      </c>
      <c r="I2004" s="26" t="str">
        <f ca="1">IFERROR(IF($F2004=0,"",(VLOOKUP(RIGHT(B2004,2)+0,难度表!B:F,4,FALSE)*L2004+O2004)),0)</f>
        <v/>
      </c>
      <c r="J2004" s="26" t="str">
        <f ca="1">IFERROR(IF($F2004=0,"",(VLOOKUP(RIGHT(B2004,2)+0,难度表!B:F,5,FALSE)*M2004+P2004)),0)</f>
        <v/>
      </c>
      <c r="L2004" s="26" t="s">
        <v>1081</v>
      </c>
      <c r="M2004" s="3"/>
      <c r="N2004" s="26">
        <v>0</v>
      </c>
      <c r="O2004" s="26">
        <v>0</v>
      </c>
      <c r="P2004" s="26">
        <v>0</v>
      </c>
      <c r="Q2004" s="26">
        <v>0</v>
      </c>
      <c r="R2004" s="58" t="s">
        <v>545</v>
      </c>
      <c r="S2004" s="26">
        <v>1</v>
      </c>
      <c r="T2004" s="26">
        <v>0</v>
      </c>
      <c r="U2004" s="26">
        <f ca="1">IFERROR(VLOOKUP(G2004,模型表!$C:$T,18,FALSE),0)</f>
        <v>0</v>
      </c>
      <c r="V2004" s="26">
        <f>IFERROR(VLOOKUP(G2004,模型表!$C:$J,8,FALSE),0)</f>
        <v>0</v>
      </c>
      <c r="W2004" s="26" t="s">
        <v>1081</v>
      </c>
      <c r="X2004" s="26" t="s">
        <v>1097</v>
      </c>
    </row>
    <row r="2005" spans="1:24" x14ac:dyDescent="0.2">
      <c r="A2005" s="3" t="s">
        <v>1457</v>
      </c>
      <c r="B2005" s="3" t="str">
        <f t="shared" si="55"/>
        <v>P56</v>
      </c>
      <c r="C2005" s="3" t="s">
        <v>540</v>
      </c>
      <c r="D2005" s="3" t="s">
        <v>538</v>
      </c>
      <c r="E2005" t="str">
        <f t="shared" si="54"/>
        <v>M22P56U03N06</v>
      </c>
      <c r="F2005" s="26">
        <f ca="1">IFERROR(VLOOKUP(G2005,模型表!C:U,19,0),0)</f>
        <v>0</v>
      </c>
      <c r="H2005" s="26" t="str">
        <f ca="1">IFERROR(IF($F2005=0,"",(VLOOKUP(RIGHT(A2005,2)+0,难度表!B:F,3,FALSE)*K2005+N2005)),0)</f>
        <v/>
      </c>
      <c r="I2005" s="26" t="str">
        <f ca="1">IFERROR(IF($F2005=0,"",(VLOOKUP(RIGHT(B2005,2)+0,难度表!B:F,4,FALSE)*L2005+O2005)),0)</f>
        <v/>
      </c>
      <c r="J2005" s="26" t="str">
        <f ca="1">IFERROR(IF($F2005=0,"",(VLOOKUP(RIGHT(B2005,2)+0,难度表!B:F,5,FALSE)*M2005+P2005)),0)</f>
        <v/>
      </c>
      <c r="L2005" s="26" t="s">
        <v>1081</v>
      </c>
      <c r="M2005" s="3"/>
      <c r="N2005" s="26">
        <v>0</v>
      </c>
      <c r="O2005" s="26">
        <v>0</v>
      </c>
      <c r="P2005" s="26">
        <v>0</v>
      </c>
      <c r="Q2005" s="26">
        <v>0</v>
      </c>
      <c r="R2005" s="58" t="s">
        <v>545</v>
      </c>
      <c r="S2005" s="26">
        <v>1</v>
      </c>
      <c r="T2005" s="26">
        <v>0</v>
      </c>
      <c r="U2005" s="26">
        <f ca="1">IFERROR(VLOOKUP(G2005,模型表!$C:$T,18,FALSE),0)</f>
        <v>0</v>
      </c>
      <c r="V2005" s="26">
        <f>IFERROR(VLOOKUP(G2005,模型表!$C:$J,8,FALSE),0)</f>
        <v>0</v>
      </c>
      <c r="W2005" s="26" t="s">
        <v>1081</v>
      </c>
      <c r="X2005" s="26" t="s">
        <v>1097</v>
      </c>
    </row>
    <row r="2006" spans="1:24" x14ac:dyDescent="0.2">
      <c r="A2006" s="3" t="s">
        <v>1457</v>
      </c>
      <c r="B2006" s="3" t="str">
        <f t="shared" si="55"/>
        <v>P56</v>
      </c>
      <c r="C2006" s="3" t="s">
        <v>540</v>
      </c>
      <c r="D2006" s="3" t="s">
        <v>542</v>
      </c>
      <c r="E2006" t="str">
        <f t="shared" si="54"/>
        <v>M22P56U03N07</v>
      </c>
      <c r="F2006" s="26">
        <f ca="1">IFERROR(VLOOKUP(G2006,模型表!C:U,19,0),0)</f>
        <v>0</v>
      </c>
      <c r="H2006" s="26" t="str">
        <f ca="1">IFERROR(IF($F2006=0,"",(VLOOKUP(RIGHT(A2006,2)+0,难度表!B:F,3,FALSE)*K2006+N2006)),0)</f>
        <v/>
      </c>
      <c r="I2006" s="26" t="str">
        <f ca="1">IFERROR(IF($F2006=0,"",(VLOOKUP(RIGHT(B2006,2)+0,难度表!B:F,4,FALSE)*L2006+O2006)),0)</f>
        <v/>
      </c>
      <c r="J2006" s="26" t="str">
        <f ca="1">IFERROR(IF($F2006=0,"",(VLOOKUP(RIGHT(B2006,2)+0,难度表!B:F,5,FALSE)*M2006+P2006)),0)</f>
        <v/>
      </c>
      <c r="L2006" s="26" t="s">
        <v>1081</v>
      </c>
      <c r="M2006" s="3"/>
      <c r="N2006" s="26">
        <v>0</v>
      </c>
      <c r="O2006" s="26">
        <v>0</v>
      </c>
      <c r="P2006" s="26">
        <v>0</v>
      </c>
      <c r="Q2006" s="26">
        <v>0</v>
      </c>
      <c r="R2006" s="58" t="s">
        <v>545</v>
      </c>
      <c r="S2006" s="26">
        <v>1</v>
      </c>
      <c r="T2006" s="26">
        <v>0</v>
      </c>
      <c r="U2006" s="26">
        <f ca="1">IFERROR(VLOOKUP(G2006,模型表!$C:$T,18,FALSE),0)</f>
        <v>0</v>
      </c>
      <c r="V2006" s="26">
        <f>IFERROR(VLOOKUP(G2006,模型表!$C:$J,8,FALSE),0)</f>
        <v>0</v>
      </c>
      <c r="W2006" s="26" t="s">
        <v>1081</v>
      </c>
      <c r="X2006" s="26" t="s">
        <v>1097</v>
      </c>
    </row>
    <row r="2007" spans="1:24" x14ac:dyDescent="0.2">
      <c r="A2007" s="3" t="s">
        <v>1457</v>
      </c>
      <c r="B2007" s="3" t="str">
        <f t="shared" si="55"/>
        <v>P56</v>
      </c>
      <c r="C2007" s="3" t="s">
        <v>540</v>
      </c>
      <c r="D2007" s="3" t="s">
        <v>543</v>
      </c>
      <c r="E2007" t="str">
        <f t="shared" si="54"/>
        <v>M22P56U03N08</v>
      </c>
      <c r="F2007" s="26">
        <f ca="1">IFERROR(VLOOKUP(G2007,模型表!C:U,19,0),0)</f>
        <v>0</v>
      </c>
      <c r="H2007" s="26" t="str">
        <f ca="1">IFERROR(IF($F2007=0,"",(VLOOKUP(RIGHT(A2007,2)+0,难度表!B:F,3,FALSE)*K2007+N2007)),0)</f>
        <v/>
      </c>
      <c r="I2007" s="26" t="str">
        <f ca="1">IFERROR(IF($F2007=0,"",(VLOOKUP(RIGHT(B2007,2)+0,难度表!B:F,4,FALSE)*L2007+O2007)),0)</f>
        <v/>
      </c>
      <c r="J2007" s="26" t="str">
        <f ca="1">IFERROR(IF($F2007=0,"",(VLOOKUP(RIGHT(B2007,2)+0,难度表!B:F,5,FALSE)*M2007+P2007)),0)</f>
        <v/>
      </c>
      <c r="L2007" s="26" t="s">
        <v>1081</v>
      </c>
      <c r="M2007" s="3"/>
      <c r="N2007" s="26">
        <v>0</v>
      </c>
      <c r="O2007" s="26">
        <v>0</v>
      </c>
      <c r="P2007" s="26">
        <v>0</v>
      </c>
      <c r="Q2007" s="26">
        <v>0</v>
      </c>
      <c r="R2007" s="58" t="s">
        <v>545</v>
      </c>
      <c r="S2007" s="26">
        <v>1</v>
      </c>
      <c r="T2007" s="26">
        <v>0</v>
      </c>
      <c r="U2007" s="26">
        <f ca="1">IFERROR(VLOOKUP(G2007,模型表!$C:$T,18,FALSE),0)</f>
        <v>0</v>
      </c>
      <c r="V2007" s="26">
        <f>IFERROR(VLOOKUP(G2007,模型表!$C:$J,8,FALSE),0)</f>
        <v>0</v>
      </c>
      <c r="W2007" s="26" t="s">
        <v>1081</v>
      </c>
      <c r="X2007" s="26" t="s">
        <v>1097</v>
      </c>
    </row>
    <row r="2008" spans="1:24" x14ac:dyDescent="0.2">
      <c r="A2008" s="3" t="s">
        <v>1457</v>
      </c>
      <c r="B2008" s="3" t="str">
        <f t="shared" si="55"/>
        <v>P56</v>
      </c>
      <c r="C2008" s="3" t="s">
        <v>540</v>
      </c>
      <c r="D2008" s="3" t="s">
        <v>544</v>
      </c>
      <c r="E2008" t="str">
        <f t="shared" si="54"/>
        <v>M22P56U03N09</v>
      </c>
      <c r="F2008" s="26">
        <f ca="1">IFERROR(VLOOKUP(G2008,模型表!C:U,19,0),0)</f>
        <v>0</v>
      </c>
      <c r="H2008" s="26" t="str">
        <f ca="1">IFERROR(IF($F2008=0,"",(VLOOKUP(RIGHT(A2008,2)+0,难度表!B:F,3,FALSE)*K2008+N2008)),0)</f>
        <v/>
      </c>
      <c r="I2008" s="26" t="str">
        <f ca="1">IFERROR(IF($F2008=0,"",(VLOOKUP(RIGHT(B2008,2)+0,难度表!B:F,4,FALSE)*L2008+O2008)),0)</f>
        <v/>
      </c>
      <c r="J2008" s="26" t="str">
        <f ca="1">IFERROR(IF($F2008=0,"",(VLOOKUP(RIGHT(B2008,2)+0,难度表!B:F,5,FALSE)*M2008+P2008)),0)</f>
        <v/>
      </c>
      <c r="L2008" s="26" t="s">
        <v>1081</v>
      </c>
      <c r="M2008" s="3"/>
      <c r="N2008" s="26">
        <v>0</v>
      </c>
      <c r="O2008" s="26">
        <v>0</v>
      </c>
      <c r="P2008" s="26">
        <v>0</v>
      </c>
      <c r="Q2008" s="26">
        <v>0</v>
      </c>
      <c r="R2008" s="58" t="s">
        <v>545</v>
      </c>
      <c r="S2008" s="26">
        <v>1</v>
      </c>
      <c r="T2008" s="26">
        <v>0</v>
      </c>
      <c r="U2008" s="26">
        <f ca="1">IFERROR(VLOOKUP(G2008,模型表!$C:$T,18,FALSE),0)</f>
        <v>0</v>
      </c>
      <c r="V2008" s="26">
        <f>IFERROR(VLOOKUP(G2008,模型表!$C:$J,8,FALSE),0)</f>
        <v>0</v>
      </c>
      <c r="W2008" s="26" t="s">
        <v>1081</v>
      </c>
      <c r="X2008" s="26" t="s">
        <v>1097</v>
      </c>
    </row>
    <row r="2009" spans="1:24" x14ac:dyDescent="0.2">
      <c r="A2009" s="3" t="s">
        <v>1457</v>
      </c>
      <c r="B2009" s="3" t="str">
        <f t="shared" si="55"/>
        <v>P56</v>
      </c>
      <c r="C2009" s="3" t="s">
        <v>541</v>
      </c>
      <c r="D2009" s="3" t="s">
        <v>533</v>
      </c>
      <c r="E2009" t="str">
        <f t="shared" si="54"/>
        <v>M22P56U04N01</v>
      </c>
      <c r="F2009" s="26">
        <f ca="1">IFERROR(VLOOKUP(G2009,模型表!C:U,19,0),0)</f>
        <v>0</v>
      </c>
      <c r="H2009" s="26" t="str">
        <f ca="1">IFERROR(IF($F2009=0,"",(VLOOKUP(RIGHT(A2009,2)+0,难度表!B:F,3,FALSE)*K2009+N2009)),0)</f>
        <v/>
      </c>
      <c r="I2009" s="26" t="str">
        <f ca="1">IFERROR(IF($F2009=0,"",(VLOOKUP(RIGHT(B2009,2)+0,难度表!B:F,4,FALSE)*L2009+O2009)),0)</f>
        <v/>
      </c>
      <c r="J2009" s="26" t="str">
        <f ca="1">IFERROR(IF($F2009=0,"",(VLOOKUP(RIGHT(B2009,2)+0,难度表!B:F,5,FALSE)*M2009+P2009)),0)</f>
        <v/>
      </c>
      <c r="L2009" s="26" t="s">
        <v>1081</v>
      </c>
      <c r="M2009" s="3"/>
      <c r="N2009" s="26">
        <v>0</v>
      </c>
      <c r="O2009" s="26">
        <v>0</v>
      </c>
      <c r="P2009" s="26">
        <v>0</v>
      </c>
      <c r="Q2009" s="26">
        <v>0</v>
      </c>
      <c r="R2009" s="58" t="s">
        <v>545</v>
      </c>
      <c r="S2009" s="26">
        <v>1</v>
      </c>
      <c r="T2009" s="26">
        <v>0</v>
      </c>
      <c r="U2009" s="26">
        <f ca="1">IFERROR(VLOOKUP(G2009,模型表!$C:$T,18,FALSE),0)</f>
        <v>0</v>
      </c>
      <c r="V2009" s="26">
        <f>IFERROR(VLOOKUP(G2009,模型表!$C:$J,8,FALSE),0)</f>
        <v>0</v>
      </c>
      <c r="W2009" s="26" t="s">
        <v>1081</v>
      </c>
      <c r="X2009" s="26" t="s">
        <v>1097</v>
      </c>
    </row>
    <row r="2010" spans="1:24" x14ac:dyDescent="0.2">
      <c r="A2010" s="3" t="s">
        <v>1457</v>
      </c>
      <c r="B2010" s="3" t="str">
        <f t="shared" si="55"/>
        <v>P56</v>
      </c>
      <c r="C2010" s="3" t="s">
        <v>541</v>
      </c>
      <c r="D2010" s="3" t="s">
        <v>534</v>
      </c>
      <c r="E2010" t="str">
        <f t="shared" si="54"/>
        <v>M22P56U04N02</v>
      </c>
      <c r="F2010" s="26">
        <f ca="1">IFERROR(VLOOKUP(G2010,模型表!C:U,19,0),0)</f>
        <v>0</v>
      </c>
      <c r="H2010" s="26" t="str">
        <f ca="1">IFERROR(IF($F2010=0,"",(VLOOKUP(RIGHT(A2010,2)+0,难度表!B:F,3,FALSE)*K2010+N2010)),0)</f>
        <v/>
      </c>
      <c r="I2010" s="26" t="str">
        <f ca="1">IFERROR(IF($F2010=0,"",(VLOOKUP(RIGHT(B2010,2)+0,难度表!B:F,4,FALSE)*L2010+O2010)),0)</f>
        <v/>
      </c>
      <c r="J2010" s="26" t="str">
        <f ca="1">IFERROR(IF($F2010=0,"",(VLOOKUP(RIGHT(B2010,2)+0,难度表!B:F,5,FALSE)*M2010+P2010)),0)</f>
        <v/>
      </c>
      <c r="L2010" s="26" t="s">
        <v>1081</v>
      </c>
      <c r="M2010" s="3"/>
      <c r="N2010" s="26">
        <v>0</v>
      </c>
      <c r="O2010" s="26">
        <v>0</v>
      </c>
      <c r="P2010" s="26">
        <v>0</v>
      </c>
      <c r="Q2010" s="26">
        <v>0</v>
      </c>
      <c r="R2010" s="58" t="s">
        <v>545</v>
      </c>
      <c r="S2010" s="26">
        <v>1</v>
      </c>
      <c r="T2010" s="26">
        <v>0</v>
      </c>
      <c r="U2010" s="26">
        <f ca="1">IFERROR(VLOOKUP(G2010,模型表!$C:$T,18,FALSE),0)</f>
        <v>0</v>
      </c>
      <c r="V2010" s="26">
        <f>IFERROR(VLOOKUP(G2010,模型表!$C:$J,8,FALSE),0)</f>
        <v>0</v>
      </c>
      <c r="W2010" s="26" t="s">
        <v>1081</v>
      </c>
      <c r="X2010" s="26" t="s">
        <v>1097</v>
      </c>
    </row>
    <row r="2011" spans="1:24" x14ac:dyDescent="0.2">
      <c r="A2011" s="3" t="s">
        <v>1457</v>
      </c>
      <c r="B2011" s="3" t="str">
        <f t="shared" si="55"/>
        <v>P56</v>
      </c>
      <c r="C2011" s="3" t="s">
        <v>541</v>
      </c>
      <c r="D2011" s="3" t="s">
        <v>535</v>
      </c>
      <c r="E2011" t="str">
        <f t="shared" si="54"/>
        <v>M22P56U04N03</v>
      </c>
      <c r="F2011" s="26">
        <f ca="1">IFERROR(VLOOKUP(G2011,模型表!C:U,19,0),0)</f>
        <v>0</v>
      </c>
      <c r="H2011" s="26" t="str">
        <f ca="1">IFERROR(IF($F2011=0,"",(VLOOKUP(RIGHT(A2011,2)+0,难度表!B:F,3,FALSE)*K2011+N2011)),0)</f>
        <v/>
      </c>
      <c r="I2011" s="26" t="str">
        <f ca="1">IFERROR(IF($F2011=0,"",(VLOOKUP(RIGHT(B2011,2)+0,难度表!B:F,4,FALSE)*L2011+O2011)),0)</f>
        <v/>
      </c>
      <c r="J2011" s="26" t="str">
        <f ca="1">IFERROR(IF($F2011=0,"",(VLOOKUP(RIGHT(B2011,2)+0,难度表!B:F,5,FALSE)*M2011+P2011)),0)</f>
        <v/>
      </c>
      <c r="L2011" s="26" t="s">
        <v>1081</v>
      </c>
      <c r="M2011" s="3"/>
      <c r="N2011" s="26">
        <v>0</v>
      </c>
      <c r="O2011" s="26">
        <v>0</v>
      </c>
      <c r="P2011" s="26">
        <v>0</v>
      </c>
      <c r="Q2011" s="26">
        <v>0</v>
      </c>
      <c r="R2011" s="58" t="s">
        <v>545</v>
      </c>
      <c r="S2011" s="26">
        <v>1</v>
      </c>
      <c r="T2011" s="26">
        <v>0</v>
      </c>
      <c r="U2011" s="26">
        <f ca="1">IFERROR(VLOOKUP(G2011,模型表!$C:$T,18,FALSE),0)</f>
        <v>0</v>
      </c>
      <c r="V2011" s="26">
        <f>IFERROR(VLOOKUP(G2011,模型表!$C:$J,8,FALSE),0)</f>
        <v>0</v>
      </c>
      <c r="W2011" s="26" t="s">
        <v>1081</v>
      </c>
      <c r="X2011" s="26" t="s">
        <v>1097</v>
      </c>
    </row>
    <row r="2012" spans="1:24" x14ac:dyDescent="0.2">
      <c r="A2012" s="3" t="s">
        <v>1457</v>
      </c>
      <c r="B2012" s="3" t="str">
        <f t="shared" si="55"/>
        <v>P56</v>
      </c>
      <c r="C2012" s="3" t="s">
        <v>1454</v>
      </c>
      <c r="D2012" s="3" t="s">
        <v>536</v>
      </c>
      <c r="E2012" t="str">
        <f t="shared" si="54"/>
        <v>M22P56U04N04</v>
      </c>
      <c r="F2012" s="26">
        <f ca="1">IFERROR(VLOOKUP(G2012,模型表!C:U,19,0),0)</f>
        <v>0</v>
      </c>
      <c r="H2012" s="26" t="str">
        <f ca="1">IFERROR(IF($F2012=0,"",(VLOOKUP(RIGHT(A2012,2)+0,难度表!B:F,3,FALSE)*K2012+N2012)),0)</f>
        <v/>
      </c>
      <c r="I2012" s="26" t="str">
        <f ca="1">IFERROR(IF($F2012=0,"",(VLOOKUP(RIGHT(B2012,2)+0,难度表!B:F,4,FALSE)*L2012+O2012)),0)</f>
        <v/>
      </c>
      <c r="J2012" s="26" t="str">
        <f ca="1">IFERROR(IF($F2012=0,"",(VLOOKUP(RIGHT(B2012,2)+0,难度表!B:F,5,FALSE)*M2012+P2012)),0)</f>
        <v/>
      </c>
      <c r="L2012" s="26" t="s">
        <v>1081</v>
      </c>
      <c r="M2012" s="3"/>
      <c r="N2012" s="26">
        <v>0</v>
      </c>
      <c r="O2012" s="26">
        <v>0</v>
      </c>
      <c r="P2012" s="26">
        <v>0</v>
      </c>
      <c r="Q2012" s="26">
        <v>0</v>
      </c>
      <c r="R2012" s="58" t="s">
        <v>545</v>
      </c>
      <c r="S2012" s="26">
        <v>1</v>
      </c>
      <c r="T2012" s="26">
        <v>0</v>
      </c>
      <c r="U2012" s="26">
        <f ca="1">IFERROR(VLOOKUP(G2012,模型表!$C:$T,18,FALSE),0)</f>
        <v>0</v>
      </c>
      <c r="V2012" s="26">
        <f>IFERROR(VLOOKUP(G2012,模型表!$C:$J,8,FALSE),0)</f>
        <v>0</v>
      </c>
      <c r="W2012" s="26" t="s">
        <v>1081</v>
      </c>
      <c r="X2012" s="26" t="s">
        <v>1097</v>
      </c>
    </row>
    <row r="2013" spans="1:24" x14ac:dyDescent="0.2">
      <c r="A2013" s="3" t="s">
        <v>1457</v>
      </c>
      <c r="B2013" s="3" t="str">
        <f t="shared" si="55"/>
        <v>P56</v>
      </c>
      <c r="C2013" s="3" t="s">
        <v>1454</v>
      </c>
      <c r="D2013" s="3" t="s">
        <v>537</v>
      </c>
      <c r="E2013" t="str">
        <f t="shared" si="54"/>
        <v>M22P56U04N05</v>
      </c>
      <c r="F2013" s="26">
        <f ca="1">IFERROR(VLOOKUP(G2013,模型表!C:U,19,0),0)</f>
        <v>0</v>
      </c>
      <c r="H2013" s="26" t="str">
        <f ca="1">IFERROR(IF($F2013=0,"",(VLOOKUP(RIGHT(A2013,2)+0,难度表!B:F,3,FALSE)*K2013+N2013)),0)</f>
        <v/>
      </c>
      <c r="I2013" s="26" t="str">
        <f ca="1">IFERROR(IF($F2013=0,"",(VLOOKUP(RIGHT(B2013,2)+0,难度表!B:F,4,FALSE)*L2013+O2013)),0)</f>
        <v/>
      </c>
      <c r="J2013" s="26" t="str">
        <f ca="1">IFERROR(IF($F2013=0,"",(VLOOKUP(RIGHT(B2013,2)+0,难度表!B:F,5,FALSE)*M2013+P2013)),0)</f>
        <v/>
      </c>
      <c r="L2013" s="26" t="s">
        <v>1081</v>
      </c>
      <c r="M2013" s="3"/>
      <c r="N2013" s="26">
        <v>0</v>
      </c>
      <c r="O2013" s="26">
        <v>0</v>
      </c>
      <c r="P2013" s="26">
        <v>0</v>
      </c>
      <c r="Q2013" s="26">
        <v>0</v>
      </c>
      <c r="R2013" s="58" t="s">
        <v>545</v>
      </c>
      <c r="S2013" s="26">
        <v>1</v>
      </c>
      <c r="T2013" s="26">
        <v>0</v>
      </c>
      <c r="U2013" s="26">
        <f ca="1">IFERROR(VLOOKUP(G2013,模型表!$C:$T,18,FALSE),0)</f>
        <v>0</v>
      </c>
      <c r="V2013" s="26">
        <f>IFERROR(VLOOKUP(G2013,模型表!$C:$J,8,FALSE),0)</f>
        <v>0</v>
      </c>
      <c r="W2013" s="26" t="s">
        <v>1081</v>
      </c>
      <c r="X2013" s="26" t="s">
        <v>1097</v>
      </c>
    </row>
    <row r="2014" spans="1:24" x14ac:dyDescent="0.2">
      <c r="A2014" s="3" t="s">
        <v>1457</v>
      </c>
      <c r="B2014" s="3" t="str">
        <f t="shared" si="55"/>
        <v>P56</v>
      </c>
      <c r="C2014" s="3" t="s">
        <v>1454</v>
      </c>
      <c r="D2014" s="3" t="s">
        <v>538</v>
      </c>
      <c r="E2014" t="str">
        <f t="shared" si="54"/>
        <v>M22P56U04N06</v>
      </c>
      <c r="F2014" s="26">
        <f ca="1">IFERROR(VLOOKUP(G2014,模型表!C:U,19,0),0)</f>
        <v>0</v>
      </c>
      <c r="H2014" s="26" t="str">
        <f ca="1">IFERROR(IF($F2014=0,"",(VLOOKUP(RIGHT(A2014,2)+0,难度表!B:F,3,FALSE)*K2014+N2014)),0)</f>
        <v/>
      </c>
      <c r="I2014" s="26" t="str">
        <f ca="1">IFERROR(IF($F2014=0,"",(VLOOKUP(RIGHT(B2014,2)+0,难度表!B:F,4,FALSE)*L2014+O2014)),0)</f>
        <v/>
      </c>
      <c r="J2014" s="26" t="str">
        <f ca="1">IFERROR(IF($F2014=0,"",(VLOOKUP(RIGHT(B2014,2)+0,难度表!B:F,5,FALSE)*M2014+P2014)),0)</f>
        <v/>
      </c>
      <c r="L2014" s="26" t="s">
        <v>1081</v>
      </c>
      <c r="M2014" s="3"/>
      <c r="N2014" s="26">
        <v>0</v>
      </c>
      <c r="O2014" s="26">
        <v>0</v>
      </c>
      <c r="P2014" s="26">
        <v>0</v>
      </c>
      <c r="Q2014" s="26">
        <v>0</v>
      </c>
      <c r="R2014" s="58" t="s">
        <v>545</v>
      </c>
      <c r="S2014" s="26">
        <v>1</v>
      </c>
      <c r="T2014" s="26">
        <v>0</v>
      </c>
      <c r="U2014" s="26">
        <f ca="1">IFERROR(VLOOKUP(G2014,模型表!$C:$T,18,FALSE),0)</f>
        <v>0</v>
      </c>
      <c r="V2014" s="26">
        <f>IFERROR(VLOOKUP(G2014,模型表!$C:$J,8,FALSE),0)</f>
        <v>0</v>
      </c>
      <c r="W2014" s="26" t="s">
        <v>1081</v>
      </c>
      <c r="X2014" s="26" t="s">
        <v>1097</v>
      </c>
    </row>
    <row r="2015" spans="1:24" x14ac:dyDescent="0.2">
      <c r="A2015" s="3" t="s">
        <v>1457</v>
      </c>
      <c r="B2015" s="3" t="str">
        <f t="shared" si="55"/>
        <v>P56</v>
      </c>
      <c r="C2015" s="3" t="s">
        <v>1454</v>
      </c>
      <c r="D2015" s="3" t="s">
        <v>542</v>
      </c>
      <c r="E2015" t="str">
        <f t="shared" si="54"/>
        <v>M22P56U04N07</v>
      </c>
      <c r="F2015" s="26">
        <f ca="1">IFERROR(VLOOKUP(G2015,模型表!C:U,19,0),0)</f>
        <v>0</v>
      </c>
      <c r="H2015" s="26" t="str">
        <f ca="1">IFERROR(IF($F2015=0,"",(VLOOKUP(RIGHT(A2015,2)+0,难度表!B:F,3,FALSE)*K2015+N2015)),0)</f>
        <v/>
      </c>
      <c r="I2015" s="26" t="str">
        <f ca="1">IFERROR(IF($F2015=0,"",(VLOOKUP(RIGHT(B2015,2)+0,难度表!B:F,4,FALSE)*L2015+O2015)),0)</f>
        <v/>
      </c>
      <c r="J2015" s="26" t="str">
        <f ca="1">IFERROR(IF($F2015=0,"",(VLOOKUP(RIGHT(B2015,2)+0,难度表!B:F,5,FALSE)*M2015+P2015)),0)</f>
        <v/>
      </c>
      <c r="L2015" s="26" t="s">
        <v>1081</v>
      </c>
      <c r="M2015" s="3"/>
      <c r="N2015" s="26">
        <v>0</v>
      </c>
      <c r="O2015" s="26">
        <v>0</v>
      </c>
      <c r="P2015" s="26">
        <v>0</v>
      </c>
      <c r="Q2015" s="26">
        <v>0</v>
      </c>
      <c r="R2015" s="58" t="s">
        <v>545</v>
      </c>
      <c r="S2015" s="26">
        <v>1</v>
      </c>
      <c r="T2015" s="26">
        <v>0</v>
      </c>
      <c r="U2015" s="26">
        <f ca="1">IFERROR(VLOOKUP(G2015,模型表!$C:$T,18,FALSE),0)</f>
        <v>0</v>
      </c>
      <c r="V2015" s="26">
        <f>IFERROR(VLOOKUP(G2015,模型表!$C:$J,8,FALSE),0)</f>
        <v>0</v>
      </c>
      <c r="W2015" s="26" t="s">
        <v>1081</v>
      </c>
      <c r="X2015" s="26" t="s">
        <v>1097</v>
      </c>
    </row>
    <row r="2016" spans="1:24" x14ac:dyDescent="0.2">
      <c r="A2016" s="3" t="s">
        <v>1457</v>
      </c>
      <c r="B2016" s="3" t="str">
        <f t="shared" si="55"/>
        <v>P56</v>
      </c>
      <c r="C2016" s="3" t="s">
        <v>1454</v>
      </c>
      <c r="D2016" s="3" t="s">
        <v>543</v>
      </c>
      <c r="E2016" t="str">
        <f t="shared" si="54"/>
        <v>M22P56U04N08</v>
      </c>
      <c r="F2016" s="26">
        <f ca="1">IFERROR(VLOOKUP(G2016,模型表!C:U,19,0),0)</f>
        <v>0</v>
      </c>
      <c r="H2016" s="26" t="str">
        <f ca="1">IFERROR(IF($F2016=0,"",(VLOOKUP(RIGHT(A2016,2)+0,难度表!B:F,3,FALSE)*K2016+N2016)),0)</f>
        <v/>
      </c>
      <c r="I2016" s="26" t="str">
        <f ca="1">IFERROR(IF($F2016=0,"",(VLOOKUP(RIGHT(B2016,2)+0,难度表!B:F,4,FALSE)*L2016+O2016)),0)</f>
        <v/>
      </c>
      <c r="J2016" s="26" t="str">
        <f ca="1">IFERROR(IF($F2016=0,"",(VLOOKUP(RIGHT(B2016,2)+0,难度表!B:F,5,FALSE)*M2016+P2016)),0)</f>
        <v/>
      </c>
      <c r="L2016" s="26" t="s">
        <v>1081</v>
      </c>
      <c r="M2016" s="3"/>
      <c r="N2016" s="26">
        <v>0</v>
      </c>
      <c r="O2016" s="26">
        <v>0</v>
      </c>
      <c r="P2016" s="26">
        <v>0</v>
      </c>
      <c r="Q2016" s="26">
        <v>0</v>
      </c>
      <c r="R2016" s="58" t="s">
        <v>545</v>
      </c>
      <c r="S2016" s="26">
        <v>1</v>
      </c>
      <c r="T2016" s="26">
        <v>0</v>
      </c>
      <c r="U2016" s="26">
        <f ca="1">IFERROR(VLOOKUP(G2016,模型表!$C:$T,18,FALSE),0)</f>
        <v>0</v>
      </c>
      <c r="V2016" s="26">
        <f>IFERROR(VLOOKUP(G2016,模型表!$C:$J,8,FALSE),0)</f>
        <v>0</v>
      </c>
      <c r="W2016" s="26" t="s">
        <v>1081</v>
      </c>
      <c r="X2016" s="26" t="s">
        <v>1097</v>
      </c>
    </row>
    <row r="2017" spans="1:24" x14ac:dyDescent="0.2">
      <c r="A2017" s="3" t="s">
        <v>1457</v>
      </c>
      <c r="B2017" s="3" t="str">
        <f t="shared" si="55"/>
        <v>P56</v>
      </c>
      <c r="C2017" s="3" t="s">
        <v>541</v>
      </c>
      <c r="D2017" s="3" t="s">
        <v>544</v>
      </c>
      <c r="E2017" t="str">
        <f t="shared" si="54"/>
        <v>M22P56U04N09</v>
      </c>
      <c r="F2017" s="26">
        <f ca="1">IFERROR(VLOOKUP(G2017,模型表!C:U,19,0),0)</f>
        <v>0</v>
      </c>
      <c r="H2017" s="26" t="str">
        <f ca="1">IFERROR(IF($F2017=0,"",(VLOOKUP(RIGHT(A2017,2)+0,难度表!B:F,3,FALSE)*K2017+N2017)),0)</f>
        <v/>
      </c>
      <c r="I2017" s="26" t="str">
        <f ca="1">IFERROR(IF($F2017=0,"",(VLOOKUP(RIGHT(B2017,2)+0,难度表!B:F,4,FALSE)*L2017+O2017)),0)</f>
        <v/>
      </c>
      <c r="J2017" s="26" t="str">
        <f ca="1">IFERROR(IF($F2017=0,"",(VLOOKUP(RIGHT(B2017,2)+0,难度表!B:F,5,FALSE)*M2017+P2017)),0)</f>
        <v/>
      </c>
      <c r="L2017" s="26" t="s">
        <v>1081</v>
      </c>
      <c r="M2017" s="3"/>
      <c r="N2017" s="26">
        <v>0</v>
      </c>
      <c r="O2017" s="26">
        <v>0</v>
      </c>
      <c r="P2017" s="26">
        <v>0</v>
      </c>
      <c r="Q2017" s="26">
        <v>0</v>
      </c>
      <c r="R2017" s="58" t="s">
        <v>545</v>
      </c>
      <c r="S2017" s="26">
        <v>1</v>
      </c>
      <c r="T2017" s="26">
        <v>0</v>
      </c>
      <c r="U2017" s="26">
        <f ca="1">IFERROR(VLOOKUP(G2017,模型表!$C:$T,18,FALSE),0)</f>
        <v>0</v>
      </c>
      <c r="V2017" s="26">
        <f>IFERROR(VLOOKUP(G2017,模型表!$C:$J,8,FALSE),0)</f>
        <v>0</v>
      </c>
      <c r="W2017" s="26" t="s">
        <v>1081</v>
      </c>
      <c r="X2017" s="26" t="s">
        <v>1097</v>
      </c>
    </row>
    <row r="2018" spans="1:24" x14ac:dyDescent="0.2">
      <c r="A2018" s="3" t="s">
        <v>1457</v>
      </c>
      <c r="B2018" s="3" t="str">
        <f t="shared" si="55"/>
        <v>P57</v>
      </c>
      <c r="C2018" s="3" t="s">
        <v>532</v>
      </c>
      <c r="D2018" s="3" t="s">
        <v>533</v>
      </c>
      <c r="E2018" t="str">
        <f t="shared" si="54"/>
        <v>M22P57U01N01</v>
      </c>
      <c r="F2018" s="26">
        <f ca="1">IFERROR(VLOOKUP(G2018,模型表!C:U,19,0),0)</f>
        <v>0</v>
      </c>
      <c r="H2018" s="26" t="str">
        <f ca="1">IFERROR(IF($F2018=0,"",(VLOOKUP(RIGHT(A2018,2)+0,难度表!B:F,3,FALSE)*K2018+N2018)),0)</f>
        <v/>
      </c>
      <c r="I2018" s="26" t="str">
        <f ca="1">IFERROR(IF($F2018=0,"",(VLOOKUP(RIGHT(B2018,2)+0,难度表!B:F,4,FALSE)*L2018+O2018)),0)</f>
        <v/>
      </c>
      <c r="J2018" s="26" t="str">
        <f ca="1">IFERROR(IF($F2018=0,"",(VLOOKUP(RIGHT(B2018,2)+0,难度表!B:F,5,FALSE)*M2018+P2018)),0)</f>
        <v/>
      </c>
      <c r="L2018" s="26" t="s">
        <v>1081</v>
      </c>
      <c r="M2018" s="3"/>
      <c r="N2018" s="26">
        <v>0</v>
      </c>
      <c r="O2018" s="26">
        <v>0</v>
      </c>
      <c r="P2018" s="26">
        <v>0</v>
      </c>
      <c r="Q2018" s="26">
        <v>0</v>
      </c>
      <c r="R2018" s="58" t="s">
        <v>545</v>
      </c>
      <c r="S2018" s="26">
        <v>1</v>
      </c>
      <c r="T2018" s="26">
        <v>0</v>
      </c>
      <c r="U2018" s="26">
        <f ca="1">IFERROR(VLOOKUP(G2018,模型表!$C:$T,18,FALSE),0)</f>
        <v>0</v>
      </c>
      <c r="V2018" s="26">
        <f>IFERROR(VLOOKUP(G2018,模型表!$C:$J,8,FALSE),0)</f>
        <v>0</v>
      </c>
      <c r="W2018" s="26" t="s">
        <v>1081</v>
      </c>
      <c r="X2018" s="26" t="s">
        <v>1097</v>
      </c>
    </row>
    <row r="2019" spans="1:24" x14ac:dyDescent="0.2">
      <c r="A2019" s="3" t="s">
        <v>1457</v>
      </c>
      <c r="B2019" s="3" t="str">
        <f t="shared" si="55"/>
        <v>P57</v>
      </c>
      <c r="C2019" s="3" t="s">
        <v>532</v>
      </c>
      <c r="D2019" s="3" t="s">
        <v>534</v>
      </c>
      <c r="E2019" t="str">
        <f t="shared" si="54"/>
        <v>M22P57U01N02</v>
      </c>
      <c r="F2019" s="26">
        <f ca="1">IFERROR(VLOOKUP(G2019,模型表!C:U,19,0),0)</f>
        <v>0</v>
      </c>
      <c r="H2019" s="26" t="str">
        <f ca="1">IFERROR(IF($F2019=0,"",(VLOOKUP(RIGHT(A2019,2)+0,难度表!B:F,3,FALSE)*K2019+N2019)),0)</f>
        <v/>
      </c>
      <c r="I2019" s="26" t="str">
        <f ca="1">IFERROR(IF($F2019=0,"",(VLOOKUP(RIGHT(B2019,2)+0,难度表!B:F,4,FALSE)*L2019+O2019)),0)</f>
        <v/>
      </c>
      <c r="J2019" s="26" t="str">
        <f ca="1">IFERROR(IF($F2019=0,"",(VLOOKUP(RIGHT(B2019,2)+0,难度表!B:F,5,FALSE)*M2019+P2019)),0)</f>
        <v/>
      </c>
      <c r="L2019" s="26" t="s">
        <v>1081</v>
      </c>
      <c r="M2019" s="3"/>
      <c r="N2019" s="26">
        <v>0</v>
      </c>
      <c r="O2019" s="26">
        <v>0</v>
      </c>
      <c r="P2019" s="26">
        <v>0</v>
      </c>
      <c r="Q2019" s="26">
        <v>0</v>
      </c>
      <c r="R2019" s="58" t="s">
        <v>545</v>
      </c>
      <c r="S2019" s="26">
        <v>1</v>
      </c>
      <c r="T2019" s="26">
        <v>0</v>
      </c>
      <c r="U2019" s="26">
        <f ca="1">IFERROR(VLOOKUP(G2019,模型表!$C:$T,18,FALSE),0)</f>
        <v>0</v>
      </c>
      <c r="V2019" s="26">
        <f>IFERROR(VLOOKUP(G2019,模型表!$C:$J,8,FALSE),0)</f>
        <v>0</v>
      </c>
      <c r="W2019" s="26" t="s">
        <v>1081</v>
      </c>
      <c r="X2019" s="26" t="s">
        <v>1097</v>
      </c>
    </row>
    <row r="2020" spans="1:24" x14ac:dyDescent="0.2">
      <c r="A2020" s="3" t="s">
        <v>1457</v>
      </c>
      <c r="B2020" s="3" t="str">
        <f t="shared" si="55"/>
        <v>P57</v>
      </c>
      <c r="C2020" s="3" t="s">
        <v>532</v>
      </c>
      <c r="D2020" s="3" t="s">
        <v>535</v>
      </c>
      <c r="E2020" t="str">
        <f t="shared" si="54"/>
        <v>M22P57U01N03</v>
      </c>
      <c r="F2020" s="26">
        <f ca="1">IFERROR(VLOOKUP(G2020,模型表!C:U,19,0),0)</f>
        <v>0</v>
      </c>
      <c r="H2020" s="26" t="str">
        <f ca="1">IFERROR(IF($F2020=0,"",(VLOOKUP(RIGHT(A2020,2)+0,难度表!B:F,3,FALSE)*K2020+N2020)),0)</f>
        <v/>
      </c>
      <c r="I2020" s="26" t="str">
        <f ca="1">IFERROR(IF($F2020=0,"",(VLOOKUP(RIGHT(B2020,2)+0,难度表!B:F,4,FALSE)*L2020+O2020)),0)</f>
        <v/>
      </c>
      <c r="J2020" s="26" t="str">
        <f ca="1">IFERROR(IF($F2020=0,"",(VLOOKUP(RIGHT(B2020,2)+0,难度表!B:F,5,FALSE)*M2020+P2020)),0)</f>
        <v/>
      </c>
      <c r="L2020" s="26" t="s">
        <v>1081</v>
      </c>
      <c r="M2020" s="3"/>
      <c r="N2020" s="26">
        <v>0</v>
      </c>
      <c r="O2020" s="26">
        <v>0</v>
      </c>
      <c r="P2020" s="26">
        <v>0</v>
      </c>
      <c r="Q2020" s="26">
        <v>0</v>
      </c>
      <c r="R2020" s="58" t="s">
        <v>545</v>
      </c>
      <c r="S2020" s="26">
        <v>1</v>
      </c>
      <c r="T2020" s="26">
        <v>0</v>
      </c>
      <c r="U2020" s="26">
        <f ca="1">IFERROR(VLOOKUP(G2020,模型表!$C:$T,18,FALSE),0)</f>
        <v>0</v>
      </c>
      <c r="V2020" s="26">
        <f>IFERROR(VLOOKUP(G2020,模型表!$C:$J,8,FALSE),0)</f>
        <v>0</v>
      </c>
      <c r="W2020" s="26" t="s">
        <v>1081</v>
      </c>
      <c r="X2020" s="26" t="s">
        <v>1097</v>
      </c>
    </row>
    <row r="2021" spans="1:24" x14ac:dyDescent="0.2">
      <c r="A2021" s="3" t="s">
        <v>1457</v>
      </c>
      <c r="B2021" s="3" t="str">
        <f t="shared" si="55"/>
        <v>P57</v>
      </c>
      <c r="C2021" s="3" t="s">
        <v>532</v>
      </c>
      <c r="D2021" s="3" t="s">
        <v>536</v>
      </c>
      <c r="E2021" t="str">
        <f t="shared" si="54"/>
        <v>M22P57U01N04</v>
      </c>
      <c r="F2021" s="26">
        <f ca="1">IFERROR(VLOOKUP(G2021,模型表!C:U,19,0),0)</f>
        <v>0</v>
      </c>
      <c r="H2021" s="26" t="str">
        <f ca="1">IFERROR(IF($F2021=0,"",(VLOOKUP(RIGHT(A2021,2)+0,难度表!B:F,3,FALSE)*K2021+N2021)),0)</f>
        <v/>
      </c>
      <c r="I2021" s="26" t="str">
        <f ca="1">IFERROR(IF($F2021=0,"",(VLOOKUP(RIGHT(B2021,2)+0,难度表!B:F,4,FALSE)*L2021+O2021)),0)</f>
        <v/>
      </c>
      <c r="J2021" s="26" t="str">
        <f ca="1">IFERROR(IF($F2021=0,"",(VLOOKUP(RIGHT(B2021,2)+0,难度表!B:F,5,FALSE)*M2021+P2021)),0)</f>
        <v/>
      </c>
      <c r="L2021" s="26" t="s">
        <v>1081</v>
      </c>
      <c r="M2021" s="3"/>
      <c r="N2021" s="26">
        <v>0</v>
      </c>
      <c r="O2021" s="26">
        <v>0</v>
      </c>
      <c r="P2021" s="26">
        <v>0</v>
      </c>
      <c r="Q2021" s="26">
        <v>0</v>
      </c>
      <c r="R2021" s="58" t="s">
        <v>545</v>
      </c>
      <c r="S2021" s="26">
        <v>1</v>
      </c>
      <c r="T2021" s="26">
        <v>0</v>
      </c>
      <c r="U2021" s="26">
        <f ca="1">IFERROR(VLOOKUP(G2021,模型表!$C:$T,18,FALSE),0)</f>
        <v>0</v>
      </c>
      <c r="V2021" s="26">
        <f>IFERROR(VLOOKUP(G2021,模型表!$C:$J,8,FALSE),0)</f>
        <v>0</v>
      </c>
      <c r="W2021" s="26" t="s">
        <v>1081</v>
      </c>
      <c r="X2021" s="26" t="s">
        <v>1097</v>
      </c>
    </row>
    <row r="2022" spans="1:24" x14ac:dyDescent="0.2">
      <c r="A2022" s="3" t="s">
        <v>1457</v>
      </c>
      <c r="B2022" s="3" t="str">
        <f t="shared" si="55"/>
        <v>P57</v>
      </c>
      <c r="C2022" s="3" t="s">
        <v>532</v>
      </c>
      <c r="D2022" s="3" t="s">
        <v>537</v>
      </c>
      <c r="E2022" t="str">
        <f t="shared" si="54"/>
        <v>M22P57U01N05</v>
      </c>
      <c r="F2022" s="26">
        <f ca="1">IFERROR(VLOOKUP(G2022,模型表!C:U,19,0),0)</f>
        <v>0</v>
      </c>
      <c r="H2022" s="26" t="str">
        <f ca="1">IFERROR(IF($F2022=0,"",(VLOOKUP(RIGHT(A2022,2)+0,难度表!B:F,3,FALSE)*K2022+N2022)),0)</f>
        <v/>
      </c>
      <c r="I2022" s="26" t="str">
        <f ca="1">IFERROR(IF($F2022=0,"",(VLOOKUP(RIGHT(B2022,2)+0,难度表!B:F,4,FALSE)*L2022+O2022)),0)</f>
        <v/>
      </c>
      <c r="J2022" s="26" t="str">
        <f ca="1">IFERROR(IF($F2022=0,"",(VLOOKUP(RIGHT(B2022,2)+0,难度表!B:F,5,FALSE)*M2022+P2022)),0)</f>
        <v/>
      </c>
      <c r="L2022" s="26" t="s">
        <v>1081</v>
      </c>
      <c r="M2022" s="3"/>
      <c r="N2022" s="26">
        <v>0</v>
      </c>
      <c r="O2022" s="26">
        <v>0</v>
      </c>
      <c r="P2022" s="26">
        <v>0</v>
      </c>
      <c r="Q2022" s="26">
        <v>0</v>
      </c>
      <c r="R2022" s="58" t="s">
        <v>545</v>
      </c>
      <c r="S2022" s="26">
        <v>1</v>
      </c>
      <c r="T2022" s="26">
        <v>0</v>
      </c>
      <c r="U2022" s="26">
        <f ca="1">IFERROR(VLOOKUP(G2022,模型表!$C:$T,18,FALSE),0)</f>
        <v>0</v>
      </c>
      <c r="V2022" s="26">
        <f>IFERROR(VLOOKUP(G2022,模型表!$C:$J,8,FALSE),0)</f>
        <v>0</v>
      </c>
      <c r="W2022" s="26" t="s">
        <v>1081</v>
      </c>
      <c r="X2022" s="26" t="s">
        <v>1097</v>
      </c>
    </row>
    <row r="2023" spans="1:24" x14ac:dyDescent="0.2">
      <c r="A2023" s="3" t="s">
        <v>1457</v>
      </c>
      <c r="B2023" s="3" t="str">
        <f t="shared" si="55"/>
        <v>P57</v>
      </c>
      <c r="C2023" s="3" t="s">
        <v>532</v>
      </c>
      <c r="D2023" s="3" t="s">
        <v>538</v>
      </c>
      <c r="E2023" t="str">
        <f t="shared" si="54"/>
        <v>M22P57U01N06</v>
      </c>
      <c r="F2023" s="26">
        <f ca="1">IFERROR(VLOOKUP(G2023,模型表!C:U,19,0),0)</f>
        <v>0</v>
      </c>
      <c r="H2023" s="26" t="str">
        <f ca="1">IFERROR(IF($F2023=0,"",(VLOOKUP(RIGHT(A2023,2)+0,难度表!B:F,3,FALSE)*K2023+N2023)),0)</f>
        <v/>
      </c>
      <c r="I2023" s="26" t="str">
        <f ca="1">IFERROR(IF($F2023=0,"",(VLOOKUP(RIGHT(B2023,2)+0,难度表!B:F,4,FALSE)*L2023+O2023)),0)</f>
        <v/>
      </c>
      <c r="J2023" s="26" t="str">
        <f ca="1">IFERROR(IF($F2023=0,"",(VLOOKUP(RIGHT(B2023,2)+0,难度表!B:F,5,FALSE)*M2023+P2023)),0)</f>
        <v/>
      </c>
      <c r="L2023" s="26" t="s">
        <v>1081</v>
      </c>
      <c r="M2023" s="3"/>
      <c r="N2023" s="26">
        <v>0</v>
      </c>
      <c r="O2023" s="26">
        <v>0</v>
      </c>
      <c r="P2023" s="26">
        <v>0</v>
      </c>
      <c r="Q2023" s="26">
        <v>0</v>
      </c>
      <c r="R2023" s="58" t="s">
        <v>545</v>
      </c>
      <c r="S2023" s="26">
        <v>1</v>
      </c>
      <c r="T2023" s="26">
        <v>0</v>
      </c>
      <c r="U2023" s="26">
        <f ca="1">IFERROR(VLOOKUP(G2023,模型表!$C:$T,18,FALSE),0)</f>
        <v>0</v>
      </c>
      <c r="V2023" s="26">
        <f>IFERROR(VLOOKUP(G2023,模型表!$C:$J,8,FALSE),0)</f>
        <v>0</v>
      </c>
      <c r="W2023" s="26" t="s">
        <v>1081</v>
      </c>
      <c r="X2023" s="26" t="s">
        <v>1097</v>
      </c>
    </row>
    <row r="2024" spans="1:24" x14ac:dyDescent="0.2">
      <c r="A2024" s="3" t="s">
        <v>1457</v>
      </c>
      <c r="B2024" s="3" t="str">
        <f t="shared" si="55"/>
        <v>P57</v>
      </c>
      <c r="C2024" s="3" t="s">
        <v>532</v>
      </c>
      <c r="D2024" s="3" t="s">
        <v>542</v>
      </c>
      <c r="E2024" t="str">
        <f t="shared" si="54"/>
        <v>M22P57U01N07</v>
      </c>
      <c r="F2024" s="26">
        <f ca="1">IFERROR(VLOOKUP(G2024,模型表!C:U,19,0),0)</f>
        <v>0</v>
      </c>
      <c r="H2024" s="26" t="str">
        <f ca="1">IFERROR(IF($F2024=0,"",(VLOOKUP(RIGHT(A2024,2)+0,难度表!B:F,3,FALSE)*K2024+N2024)),0)</f>
        <v/>
      </c>
      <c r="I2024" s="26" t="str">
        <f ca="1">IFERROR(IF($F2024=0,"",(VLOOKUP(RIGHT(B2024,2)+0,难度表!B:F,4,FALSE)*L2024+O2024)),0)</f>
        <v/>
      </c>
      <c r="J2024" s="26" t="str">
        <f ca="1">IFERROR(IF($F2024=0,"",(VLOOKUP(RIGHT(B2024,2)+0,难度表!B:F,5,FALSE)*M2024+P2024)),0)</f>
        <v/>
      </c>
      <c r="L2024" s="26" t="s">
        <v>1081</v>
      </c>
      <c r="M2024" s="3"/>
      <c r="N2024" s="26">
        <v>0</v>
      </c>
      <c r="O2024" s="26">
        <v>0</v>
      </c>
      <c r="P2024" s="26">
        <v>0</v>
      </c>
      <c r="Q2024" s="26">
        <v>0</v>
      </c>
      <c r="R2024" s="58" t="s">
        <v>545</v>
      </c>
      <c r="S2024" s="26">
        <v>1</v>
      </c>
      <c r="T2024" s="26">
        <v>0</v>
      </c>
      <c r="U2024" s="26">
        <f ca="1">IFERROR(VLOOKUP(G2024,模型表!$C:$T,18,FALSE),0)</f>
        <v>0</v>
      </c>
      <c r="V2024" s="26">
        <f>IFERROR(VLOOKUP(G2024,模型表!$C:$J,8,FALSE),0)</f>
        <v>0</v>
      </c>
      <c r="W2024" s="26" t="s">
        <v>1081</v>
      </c>
      <c r="X2024" s="26" t="s">
        <v>1097</v>
      </c>
    </row>
    <row r="2025" spans="1:24" x14ac:dyDescent="0.2">
      <c r="A2025" s="3" t="s">
        <v>1457</v>
      </c>
      <c r="B2025" s="3" t="str">
        <f t="shared" si="55"/>
        <v>P57</v>
      </c>
      <c r="C2025" s="3" t="s">
        <v>532</v>
      </c>
      <c r="D2025" s="3" t="s">
        <v>543</v>
      </c>
      <c r="E2025" t="str">
        <f t="shared" si="54"/>
        <v>M22P57U01N08</v>
      </c>
      <c r="F2025" s="26">
        <f ca="1">IFERROR(VLOOKUP(G2025,模型表!C:U,19,0),0)</f>
        <v>0</v>
      </c>
      <c r="H2025" s="26" t="str">
        <f ca="1">IFERROR(IF($F2025=0,"",(VLOOKUP(RIGHT(A2025,2)+0,难度表!B:F,3,FALSE)*K2025+N2025)),0)</f>
        <v/>
      </c>
      <c r="I2025" s="26" t="str">
        <f ca="1">IFERROR(IF($F2025=0,"",(VLOOKUP(RIGHT(B2025,2)+0,难度表!B:F,4,FALSE)*L2025+O2025)),0)</f>
        <v/>
      </c>
      <c r="J2025" s="26" t="str">
        <f ca="1">IFERROR(IF($F2025=0,"",(VLOOKUP(RIGHT(B2025,2)+0,难度表!B:F,5,FALSE)*M2025+P2025)),0)</f>
        <v/>
      </c>
      <c r="L2025" s="26" t="s">
        <v>1081</v>
      </c>
      <c r="M2025" s="3"/>
      <c r="N2025" s="26">
        <v>0</v>
      </c>
      <c r="O2025" s="26">
        <v>0</v>
      </c>
      <c r="P2025" s="26">
        <v>0</v>
      </c>
      <c r="Q2025" s="26">
        <v>0</v>
      </c>
      <c r="R2025" s="58" t="s">
        <v>545</v>
      </c>
      <c r="S2025" s="26">
        <v>1</v>
      </c>
      <c r="T2025" s="26">
        <v>0</v>
      </c>
      <c r="U2025" s="26">
        <f ca="1">IFERROR(VLOOKUP(G2025,模型表!$C:$T,18,FALSE),0)</f>
        <v>0</v>
      </c>
      <c r="V2025" s="26">
        <f>IFERROR(VLOOKUP(G2025,模型表!$C:$J,8,FALSE),0)</f>
        <v>0</v>
      </c>
      <c r="W2025" s="26" t="s">
        <v>1081</v>
      </c>
      <c r="X2025" s="26" t="s">
        <v>1097</v>
      </c>
    </row>
    <row r="2026" spans="1:24" x14ac:dyDescent="0.2">
      <c r="A2026" s="3" t="s">
        <v>1457</v>
      </c>
      <c r="B2026" s="3" t="str">
        <f t="shared" si="55"/>
        <v>P57</v>
      </c>
      <c r="C2026" s="3" t="s">
        <v>532</v>
      </c>
      <c r="D2026" s="3" t="s">
        <v>544</v>
      </c>
      <c r="E2026" t="str">
        <f t="shared" si="54"/>
        <v>M22P57U01N09</v>
      </c>
      <c r="F2026" s="26">
        <f ca="1">IFERROR(VLOOKUP(G2026,模型表!C:U,19,0),0)</f>
        <v>0</v>
      </c>
      <c r="H2026" s="26" t="str">
        <f ca="1">IFERROR(IF($F2026=0,"",(VLOOKUP(RIGHT(A2026,2)+0,难度表!B:F,3,FALSE)*K2026+N2026)),0)</f>
        <v/>
      </c>
      <c r="I2026" s="26" t="str">
        <f ca="1">IFERROR(IF($F2026=0,"",(VLOOKUP(RIGHT(B2026,2)+0,难度表!B:F,4,FALSE)*L2026+O2026)),0)</f>
        <v/>
      </c>
      <c r="J2026" s="26" t="str">
        <f ca="1">IFERROR(IF($F2026=0,"",(VLOOKUP(RIGHT(B2026,2)+0,难度表!B:F,5,FALSE)*M2026+P2026)),0)</f>
        <v/>
      </c>
      <c r="L2026" s="26" t="s">
        <v>1081</v>
      </c>
      <c r="M2026" s="3"/>
      <c r="N2026" s="26">
        <v>0</v>
      </c>
      <c r="O2026" s="26">
        <v>0</v>
      </c>
      <c r="P2026" s="26">
        <v>0</v>
      </c>
      <c r="Q2026" s="26">
        <v>0</v>
      </c>
      <c r="R2026" s="58" t="s">
        <v>545</v>
      </c>
      <c r="S2026" s="26">
        <v>1</v>
      </c>
      <c r="T2026" s="26">
        <v>0</v>
      </c>
      <c r="U2026" s="26">
        <f ca="1">IFERROR(VLOOKUP(G2026,模型表!$C:$T,18,FALSE),0)</f>
        <v>0</v>
      </c>
      <c r="V2026" s="26">
        <f>IFERROR(VLOOKUP(G2026,模型表!$C:$J,8,FALSE),0)</f>
        <v>0</v>
      </c>
      <c r="W2026" s="26" t="s">
        <v>1081</v>
      </c>
      <c r="X2026" s="26" t="s">
        <v>1097</v>
      </c>
    </row>
    <row r="2027" spans="1:24" x14ac:dyDescent="0.2">
      <c r="A2027" s="3" t="s">
        <v>1457</v>
      </c>
      <c r="B2027" s="3" t="str">
        <f t="shared" si="55"/>
        <v>P57</v>
      </c>
      <c r="C2027" s="3" t="s">
        <v>539</v>
      </c>
      <c r="D2027" s="3" t="s">
        <v>533</v>
      </c>
      <c r="E2027" t="str">
        <f t="shared" si="54"/>
        <v>M22P57U02N01</v>
      </c>
      <c r="F2027" s="26">
        <f ca="1">IFERROR(VLOOKUP(G2027,模型表!C:U,19,0),0)</f>
        <v>0</v>
      </c>
      <c r="H2027" s="26" t="str">
        <f ca="1">IFERROR(IF($F2027=0,"",(VLOOKUP(RIGHT(A2027,2)+0,难度表!B:F,3,FALSE)*K2027+N2027)),0)</f>
        <v/>
      </c>
      <c r="I2027" s="26" t="str">
        <f ca="1">IFERROR(IF($F2027=0,"",(VLOOKUP(RIGHT(B2027,2)+0,难度表!B:F,4,FALSE)*L2027+O2027)),0)</f>
        <v/>
      </c>
      <c r="J2027" s="26" t="str">
        <f ca="1">IFERROR(IF($F2027=0,"",(VLOOKUP(RIGHT(B2027,2)+0,难度表!B:F,5,FALSE)*M2027+P2027)),0)</f>
        <v/>
      </c>
      <c r="L2027" s="26" t="s">
        <v>1081</v>
      </c>
      <c r="M2027" s="3"/>
      <c r="N2027" s="26">
        <v>0</v>
      </c>
      <c r="O2027" s="26">
        <v>0</v>
      </c>
      <c r="P2027" s="26">
        <v>0</v>
      </c>
      <c r="Q2027" s="26">
        <v>0</v>
      </c>
      <c r="R2027" s="58" t="s">
        <v>545</v>
      </c>
      <c r="S2027" s="26">
        <v>1</v>
      </c>
      <c r="T2027" s="26">
        <v>0</v>
      </c>
      <c r="U2027" s="26">
        <f ca="1">IFERROR(VLOOKUP(G2027,模型表!$C:$T,18,FALSE),0)</f>
        <v>0</v>
      </c>
      <c r="V2027" s="26">
        <f>IFERROR(VLOOKUP(G2027,模型表!$C:$J,8,FALSE),0)</f>
        <v>0</v>
      </c>
      <c r="W2027" s="26" t="s">
        <v>1081</v>
      </c>
      <c r="X2027" s="26" t="s">
        <v>1097</v>
      </c>
    </row>
    <row r="2028" spans="1:24" x14ac:dyDescent="0.2">
      <c r="A2028" s="3" t="s">
        <v>1457</v>
      </c>
      <c r="B2028" s="3" t="str">
        <f t="shared" si="55"/>
        <v>P57</v>
      </c>
      <c r="C2028" s="3" t="s">
        <v>539</v>
      </c>
      <c r="D2028" s="3" t="s">
        <v>534</v>
      </c>
      <c r="E2028" t="str">
        <f t="shared" si="54"/>
        <v>M22P57U02N02</v>
      </c>
      <c r="F2028" s="26">
        <f ca="1">IFERROR(VLOOKUP(G2028,模型表!C:U,19,0),0)</f>
        <v>0</v>
      </c>
      <c r="H2028" s="26" t="str">
        <f ca="1">IFERROR(IF($F2028=0,"",(VLOOKUP(RIGHT(A2028,2)+0,难度表!B:F,3,FALSE)*K2028+N2028)),0)</f>
        <v/>
      </c>
      <c r="I2028" s="26" t="str">
        <f ca="1">IFERROR(IF($F2028=0,"",(VLOOKUP(RIGHT(B2028,2)+0,难度表!B:F,4,FALSE)*L2028+O2028)),0)</f>
        <v/>
      </c>
      <c r="J2028" s="26" t="str">
        <f ca="1">IFERROR(IF($F2028=0,"",(VLOOKUP(RIGHT(B2028,2)+0,难度表!B:F,5,FALSE)*M2028+P2028)),0)</f>
        <v/>
      </c>
      <c r="L2028" s="26" t="s">
        <v>1081</v>
      </c>
      <c r="M2028" s="3"/>
      <c r="N2028" s="26">
        <v>0</v>
      </c>
      <c r="O2028" s="26">
        <v>0</v>
      </c>
      <c r="P2028" s="26">
        <v>0</v>
      </c>
      <c r="Q2028" s="26">
        <v>0</v>
      </c>
      <c r="R2028" s="58" t="s">
        <v>545</v>
      </c>
      <c r="S2028" s="26">
        <v>1</v>
      </c>
      <c r="T2028" s="26">
        <v>0</v>
      </c>
      <c r="U2028" s="26">
        <f ca="1">IFERROR(VLOOKUP(G2028,模型表!$C:$T,18,FALSE),0)</f>
        <v>0</v>
      </c>
      <c r="V2028" s="26">
        <f>IFERROR(VLOOKUP(G2028,模型表!$C:$J,8,FALSE),0)</f>
        <v>0</v>
      </c>
      <c r="W2028" s="26" t="s">
        <v>1081</v>
      </c>
      <c r="X2028" s="26" t="s">
        <v>1097</v>
      </c>
    </row>
    <row r="2029" spans="1:24" x14ac:dyDescent="0.2">
      <c r="A2029" s="3" t="s">
        <v>1457</v>
      </c>
      <c r="B2029" s="3" t="str">
        <f t="shared" si="55"/>
        <v>P57</v>
      </c>
      <c r="C2029" s="3" t="s">
        <v>539</v>
      </c>
      <c r="D2029" s="3" t="s">
        <v>535</v>
      </c>
      <c r="E2029" t="str">
        <f t="shared" si="54"/>
        <v>M22P57U02N03</v>
      </c>
      <c r="F2029" s="26">
        <f ca="1">IFERROR(VLOOKUP(G2029,模型表!C:U,19,0),0)</f>
        <v>0</v>
      </c>
      <c r="H2029" s="26" t="str">
        <f ca="1">IFERROR(IF($F2029=0,"",(VLOOKUP(RIGHT(A2029,2)+0,难度表!B:F,3,FALSE)*K2029+N2029)),0)</f>
        <v/>
      </c>
      <c r="I2029" s="26" t="str">
        <f ca="1">IFERROR(IF($F2029=0,"",(VLOOKUP(RIGHT(B2029,2)+0,难度表!B:F,4,FALSE)*L2029+O2029)),0)</f>
        <v/>
      </c>
      <c r="J2029" s="26" t="str">
        <f ca="1">IFERROR(IF($F2029=0,"",(VLOOKUP(RIGHT(B2029,2)+0,难度表!B:F,5,FALSE)*M2029+P2029)),0)</f>
        <v/>
      </c>
      <c r="L2029" s="26" t="s">
        <v>1081</v>
      </c>
      <c r="M2029" s="3"/>
      <c r="N2029" s="26">
        <v>0</v>
      </c>
      <c r="O2029" s="26">
        <v>0</v>
      </c>
      <c r="P2029" s="26">
        <v>0</v>
      </c>
      <c r="Q2029" s="26">
        <v>0</v>
      </c>
      <c r="R2029" s="58" t="s">
        <v>545</v>
      </c>
      <c r="S2029" s="26">
        <v>1</v>
      </c>
      <c r="T2029" s="26">
        <v>0</v>
      </c>
      <c r="U2029" s="26">
        <f ca="1">IFERROR(VLOOKUP(G2029,模型表!$C:$T,18,FALSE),0)</f>
        <v>0</v>
      </c>
      <c r="V2029" s="26">
        <f>IFERROR(VLOOKUP(G2029,模型表!$C:$J,8,FALSE),0)</f>
        <v>0</v>
      </c>
      <c r="W2029" s="26" t="s">
        <v>1081</v>
      </c>
      <c r="X2029" s="26" t="s">
        <v>1097</v>
      </c>
    </row>
    <row r="2030" spans="1:24" x14ac:dyDescent="0.2">
      <c r="A2030" s="3" t="s">
        <v>1457</v>
      </c>
      <c r="B2030" s="3" t="str">
        <f t="shared" si="55"/>
        <v>P57</v>
      </c>
      <c r="C2030" s="3" t="s">
        <v>539</v>
      </c>
      <c r="D2030" s="3" t="s">
        <v>536</v>
      </c>
      <c r="E2030" t="str">
        <f t="shared" si="54"/>
        <v>M22P57U02N04</v>
      </c>
      <c r="F2030" s="26">
        <f ca="1">IFERROR(VLOOKUP(G2030,模型表!C:U,19,0),0)</f>
        <v>0</v>
      </c>
      <c r="H2030" s="26" t="str">
        <f ca="1">IFERROR(IF($F2030=0,"",(VLOOKUP(RIGHT(A2030,2)+0,难度表!B:F,3,FALSE)*K2030+N2030)),0)</f>
        <v/>
      </c>
      <c r="I2030" s="26" t="str">
        <f ca="1">IFERROR(IF($F2030=0,"",(VLOOKUP(RIGHT(B2030,2)+0,难度表!B:F,4,FALSE)*L2030+O2030)),0)</f>
        <v/>
      </c>
      <c r="J2030" s="26" t="str">
        <f ca="1">IFERROR(IF($F2030=0,"",(VLOOKUP(RIGHT(B2030,2)+0,难度表!B:F,5,FALSE)*M2030+P2030)),0)</f>
        <v/>
      </c>
      <c r="L2030" s="26" t="s">
        <v>1081</v>
      </c>
      <c r="M2030" s="3"/>
      <c r="N2030" s="26">
        <v>0</v>
      </c>
      <c r="O2030" s="26">
        <v>0</v>
      </c>
      <c r="P2030" s="26">
        <v>0</v>
      </c>
      <c r="Q2030" s="26">
        <v>0</v>
      </c>
      <c r="R2030" s="58" t="s">
        <v>545</v>
      </c>
      <c r="S2030" s="26">
        <v>1</v>
      </c>
      <c r="T2030" s="26">
        <v>0</v>
      </c>
      <c r="U2030" s="26">
        <f ca="1">IFERROR(VLOOKUP(G2030,模型表!$C:$T,18,FALSE),0)</f>
        <v>0</v>
      </c>
      <c r="V2030" s="26">
        <f>IFERROR(VLOOKUP(G2030,模型表!$C:$J,8,FALSE),0)</f>
        <v>0</v>
      </c>
      <c r="W2030" s="26" t="s">
        <v>1081</v>
      </c>
      <c r="X2030" s="26" t="s">
        <v>1097</v>
      </c>
    </row>
    <row r="2031" spans="1:24" x14ac:dyDescent="0.2">
      <c r="A2031" s="3" t="s">
        <v>1457</v>
      </c>
      <c r="B2031" s="3" t="str">
        <f t="shared" si="55"/>
        <v>P57</v>
      </c>
      <c r="C2031" s="3" t="s">
        <v>539</v>
      </c>
      <c r="D2031" s="3" t="s">
        <v>537</v>
      </c>
      <c r="E2031" t="str">
        <f t="shared" si="54"/>
        <v>M22P57U02N05</v>
      </c>
      <c r="F2031" s="26">
        <f ca="1">IFERROR(VLOOKUP(G2031,模型表!C:U,19,0),0)</f>
        <v>0</v>
      </c>
      <c r="H2031" s="26" t="str">
        <f ca="1">IFERROR(IF($F2031=0,"",(VLOOKUP(RIGHT(A2031,2)+0,难度表!B:F,3,FALSE)*K2031+N2031)),0)</f>
        <v/>
      </c>
      <c r="I2031" s="26" t="str">
        <f ca="1">IFERROR(IF($F2031=0,"",(VLOOKUP(RIGHT(B2031,2)+0,难度表!B:F,4,FALSE)*L2031+O2031)),0)</f>
        <v/>
      </c>
      <c r="J2031" s="26" t="str">
        <f ca="1">IFERROR(IF($F2031=0,"",(VLOOKUP(RIGHT(B2031,2)+0,难度表!B:F,5,FALSE)*M2031+P2031)),0)</f>
        <v/>
      </c>
      <c r="L2031" s="26" t="s">
        <v>1081</v>
      </c>
      <c r="M2031" s="3"/>
      <c r="N2031" s="26">
        <v>0</v>
      </c>
      <c r="O2031" s="26">
        <v>0</v>
      </c>
      <c r="P2031" s="26">
        <v>0</v>
      </c>
      <c r="Q2031" s="26">
        <v>0</v>
      </c>
      <c r="R2031" s="58" t="s">
        <v>545</v>
      </c>
      <c r="S2031" s="26">
        <v>1</v>
      </c>
      <c r="T2031" s="26">
        <v>0</v>
      </c>
      <c r="U2031" s="26">
        <f ca="1">IFERROR(VLOOKUP(G2031,模型表!$C:$T,18,FALSE),0)</f>
        <v>0</v>
      </c>
      <c r="V2031" s="26">
        <f>IFERROR(VLOOKUP(G2031,模型表!$C:$J,8,FALSE),0)</f>
        <v>0</v>
      </c>
      <c r="W2031" s="26" t="s">
        <v>1081</v>
      </c>
      <c r="X2031" s="26" t="s">
        <v>1097</v>
      </c>
    </row>
    <row r="2032" spans="1:24" x14ac:dyDescent="0.2">
      <c r="A2032" s="3" t="s">
        <v>1457</v>
      </c>
      <c r="B2032" s="3" t="str">
        <f t="shared" si="55"/>
        <v>P57</v>
      </c>
      <c r="C2032" s="3" t="s">
        <v>539</v>
      </c>
      <c r="D2032" s="3" t="s">
        <v>538</v>
      </c>
      <c r="E2032" t="str">
        <f t="shared" si="54"/>
        <v>M22P57U02N06</v>
      </c>
      <c r="F2032" s="26">
        <f ca="1">IFERROR(VLOOKUP(G2032,模型表!C:U,19,0),0)</f>
        <v>0</v>
      </c>
      <c r="H2032" s="26" t="str">
        <f ca="1">IFERROR(IF($F2032=0,"",(VLOOKUP(RIGHT(A2032,2)+0,难度表!B:F,3,FALSE)*K2032+N2032)),0)</f>
        <v/>
      </c>
      <c r="I2032" s="26" t="str">
        <f ca="1">IFERROR(IF($F2032=0,"",(VLOOKUP(RIGHT(B2032,2)+0,难度表!B:F,4,FALSE)*L2032+O2032)),0)</f>
        <v/>
      </c>
      <c r="J2032" s="26" t="str">
        <f ca="1">IFERROR(IF($F2032=0,"",(VLOOKUP(RIGHT(B2032,2)+0,难度表!B:F,5,FALSE)*M2032+P2032)),0)</f>
        <v/>
      </c>
      <c r="L2032" s="26" t="s">
        <v>1081</v>
      </c>
      <c r="M2032" s="3"/>
      <c r="N2032" s="26">
        <v>0</v>
      </c>
      <c r="O2032" s="26">
        <v>0</v>
      </c>
      <c r="P2032" s="26">
        <v>0</v>
      </c>
      <c r="Q2032" s="26">
        <v>0</v>
      </c>
      <c r="R2032" s="58" t="s">
        <v>545</v>
      </c>
      <c r="S2032" s="26">
        <v>1</v>
      </c>
      <c r="T2032" s="26">
        <v>0</v>
      </c>
      <c r="U2032" s="26">
        <f ca="1">IFERROR(VLOOKUP(G2032,模型表!$C:$T,18,FALSE),0)</f>
        <v>0</v>
      </c>
      <c r="V2032" s="26">
        <f>IFERROR(VLOOKUP(G2032,模型表!$C:$J,8,FALSE),0)</f>
        <v>0</v>
      </c>
      <c r="W2032" s="26" t="s">
        <v>1081</v>
      </c>
      <c r="X2032" s="26" t="s">
        <v>1097</v>
      </c>
    </row>
    <row r="2033" spans="1:24" x14ac:dyDescent="0.2">
      <c r="A2033" s="3" t="s">
        <v>1457</v>
      </c>
      <c r="B2033" s="3" t="str">
        <f t="shared" si="55"/>
        <v>P57</v>
      </c>
      <c r="C2033" s="3" t="s">
        <v>539</v>
      </c>
      <c r="D2033" s="3" t="s">
        <v>542</v>
      </c>
      <c r="E2033" t="str">
        <f t="shared" si="54"/>
        <v>M22P57U02N07</v>
      </c>
      <c r="F2033" s="26">
        <f ca="1">IFERROR(VLOOKUP(G2033,模型表!C:U,19,0),0)</f>
        <v>0</v>
      </c>
      <c r="H2033" s="26" t="str">
        <f ca="1">IFERROR(IF($F2033=0,"",(VLOOKUP(RIGHT(A2033,2)+0,难度表!B:F,3,FALSE)*K2033+N2033)),0)</f>
        <v/>
      </c>
      <c r="I2033" s="26" t="str">
        <f ca="1">IFERROR(IF($F2033=0,"",(VLOOKUP(RIGHT(B2033,2)+0,难度表!B:F,4,FALSE)*L2033+O2033)),0)</f>
        <v/>
      </c>
      <c r="J2033" s="26" t="str">
        <f ca="1">IFERROR(IF($F2033=0,"",(VLOOKUP(RIGHT(B2033,2)+0,难度表!B:F,5,FALSE)*M2033+P2033)),0)</f>
        <v/>
      </c>
      <c r="L2033" s="26" t="s">
        <v>1081</v>
      </c>
      <c r="M2033" s="3"/>
      <c r="N2033" s="26">
        <v>0</v>
      </c>
      <c r="O2033" s="26">
        <v>0</v>
      </c>
      <c r="P2033" s="26">
        <v>0</v>
      </c>
      <c r="Q2033" s="26">
        <v>0</v>
      </c>
      <c r="R2033" s="58" t="s">
        <v>545</v>
      </c>
      <c r="S2033" s="26">
        <v>1</v>
      </c>
      <c r="T2033" s="26">
        <v>0</v>
      </c>
      <c r="U2033" s="26">
        <f ca="1">IFERROR(VLOOKUP(G2033,模型表!$C:$T,18,FALSE),0)</f>
        <v>0</v>
      </c>
      <c r="V2033" s="26">
        <f>IFERROR(VLOOKUP(G2033,模型表!$C:$J,8,FALSE),0)</f>
        <v>0</v>
      </c>
      <c r="W2033" s="26" t="s">
        <v>1081</v>
      </c>
      <c r="X2033" s="26" t="s">
        <v>1097</v>
      </c>
    </row>
    <row r="2034" spans="1:24" x14ac:dyDescent="0.2">
      <c r="A2034" s="3" t="s">
        <v>1457</v>
      </c>
      <c r="B2034" s="3" t="str">
        <f t="shared" si="55"/>
        <v>P57</v>
      </c>
      <c r="C2034" s="3" t="s">
        <v>539</v>
      </c>
      <c r="D2034" s="3" t="s">
        <v>543</v>
      </c>
      <c r="E2034" t="str">
        <f t="shared" si="54"/>
        <v>M22P57U02N08</v>
      </c>
      <c r="F2034" s="26">
        <f ca="1">IFERROR(VLOOKUP(G2034,模型表!C:U,19,0),0)</f>
        <v>0</v>
      </c>
      <c r="H2034" s="26" t="str">
        <f ca="1">IFERROR(IF($F2034=0,"",(VLOOKUP(RIGHT(A2034,2)+0,难度表!B:F,3,FALSE)*K2034+N2034)),0)</f>
        <v/>
      </c>
      <c r="I2034" s="26" t="str">
        <f ca="1">IFERROR(IF($F2034=0,"",(VLOOKUP(RIGHT(B2034,2)+0,难度表!B:F,4,FALSE)*L2034+O2034)),0)</f>
        <v/>
      </c>
      <c r="J2034" s="26" t="str">
        <f ca="1">IFERROR(IF($F2034=0,"",(VLOOKUP(RIGHT(B2034,2)+0,难度表!B:F,5,FALSE)*M2034+P2034)),0)</f>
        <v/>
      </c>
      <c r="L2034" s="26" t="s">
        <v>1081</v>
      </c>
      <c r="M2034" s="3"/>
      <c r="N2034" s="26">
        <v>0</v>
      </c>
      <c r="O2034" s="26">
        <v>0</v>
      </c>
      <c r="P2034" s="26">
        <v>0</v>
      </c>
      <c r="Q2034" s="26">
        <v>0</v>
      </c>
      <c r="R2034" s="58" t="s">
        <v>545</v>
      </c>
      <c r="S2034" s="26">
        <v>1</v>
      </c>
      <c r="T2034" s="26">
        <v>0</v>
      </c>
      <c r="U2034" s="26">
        <f ca="1">IFERROR(VLOOKUP(G2034,模型表!$C:$T,18,FALSE),0)</f>
        <v>0</v>
      </c>
      <c r="V2034" s="26">
        <f>IFERROR(VLOOKUP(G2034,模型表!$C:$J,8,FALSE),0)</f>
        <v>0</v>
      </c>
      <c r="W2034" s="26" t="s">
        <v>1081</v>
      </c>
      <c r="X2034" s="26" t="s">
        <v>1097</v>
      </c>
    </row>
    <row r="2035" spans="1:24" x14ac:dyDescent="0.2">
      <c r="A2035" s="3" t="s">
        <v>1457</v>
      </c>
      <c r="B2035" s="3" t="str">
        <f t="shared" si="55"/>
        <v>P57</v>
      </c>
      <c r="C2035" s="3" t="s">
        <v>539</v>
      </c>
      <c r="D2035" s="3" t="s">
        <v>544</v>
      </c>
      <c r="E2035" t="str">
        <f t="shared" si="54"/>
        <v>M22P57U02N09</v>
      </c>
      <c r="F2035" s="26">
        <f ca="1">IFERROR(VLOOKUP(G2035,模型表!C:U,19,0),0)</f>
        <v>0</v>
      </c>
      <c r="H2035" s="26" t="str">
        <f ca="1">IFERROR(IF($F2035=0,"",(VLOOKUP(RIGHT(A2035,2)+0,难度表!B:F,3,FALSE)*K2035+N2035)),0)</f>
        <v/>
      </c>
      <c r="I2035" s="26" t="str">
        <f ca="1">IFERROR(IF($F2035=0,"",(VLOOKUP(RIGHT(B2035,2)+0,难度表!B:F,4,FALSE)*L2035+O2035)),0)</f>
        <v/>
      </c>
      <c r="J2035" s="26" t="str">
        <f ca="1">IFERROR(IF($F2035=0,"",(VLOOKUP(RIGHT(B2035,2)+0,难度表!B:F,5,FALSE)*M2035+P2035)),0)</f>
        <v/>
      </c>
      <c r="L2035" s="26" t="s">
        <v>1081</v>
      </c>
      <c r="M2035" s="3"/>
      <c r="N2035" s="26">
        <v>0</v>
      </c>
      <c r="O2035" s="26">
        <v>0</v>
      </c>
      <c r="P2035" s="26">
        <v>0</v>
      </c>
      <c r="Q2035" s="26">
        <v>0</v>
      </c>
      <c r="R2035" s="58" t="s">
        <v>545</v>
      </c>
      <c r="S2035" s="26">
        <v>1</v>
      </c>
      <c r="T2035" s="26">
        <v>0</v>
      </c>
      <c r="U2035" s="26">
        <f ca="1">IFERROR(VLOOKUP(G2035,模型表!$C:$T,18,FALSE),0)</f>
        <v>0</v>
      </c>
      <c r="V2035" s="26">
        <f>IFERROR(VLOOKUP(G2035,模型表!$C:$J,8,FALSE),0)</f>
        <v>0</v>
      </c>
      <c r="W2035" s="26" t="s">
        <v>1081</v>
      </c>
      <c r="X2035" s="26" t="s">
        <v>1097</v>
      </c>
    </row>
    <row r="2036" spans="1:24" x14ac:dyDescent="0.2">
      <c r="A2036" s="3" t="s">
        <v>1457</v>
      </c>
      <c r="B2036" s="3" t="str">
        <f t="shared" si="55"/>
        <v>P57</v>
      </c>
      <c r="C2036" s="3" t="s">
        <v>540</v>
      </c>
      <c r="D2036" s="3" t="s">
        <v>533</v>
      </c>
      <c r="E2036" t="str">
        <f t="shared" si="54"/>
        <v>M22P57U03N01</v>
      </c>
      <c r="F2036" s="26">
        <f ca="1">IFERROR(VLOOKUP(G2036,模型表!C:U,19,0),0)</f>
        <v>0</v>
      </c>
      <c r="H2036" s="26" t="str">
        <f ca="1">IFERROR(IF($F2036=0,"",(VLOOKUP(RIGHT(A2036,2)+0,难度表!B:F,3,FALSE)*K2036+N2036)),0)</f>
        <v/>
      </c>
      <c r="I2036" s="26" t="str">
        <f ca="1">IFERROR(IF($F2036=0,"",(VLOOKUP(RIGHT(B2036,2)+0,难度表!B:F,4,FALSE)*L2036+O2036)),0)</f>
        <v/>
      </c>
      <c r="J2036" s="26" t="str">
        <f ca="1">IFERROR(IF($F2036=0,"",(VLOOKUP(RIGHT(B2036,2)+0,难度表!B:F,5,FALSE)*M2036+P2036)),0)</f>
        <v/>
      </c>
      <c r="L2036" s="26" t="s">
        <v>1081</v>
      </c>
      <c r="M2036" s="3"/>
      <c r="N2036" s="26">
        <v>0</v>
      </c>
      <c r="O2036" s="26">
        <v>0</v>
      </c>
      <c r="P2036" s="26">
        <v>0</v>
      </c>
      <c r="Q2036" s="26">
        <v>0</v>
      </c>
      <c r="R2036" s="58" t="s">
        <v>545</v>
      </c>
      <c r="S2036" s="26">
        <v>1</v>
      </c>
      <c r="T2036" s="26">
        <v>0</v>
      </c>
      <c r="U2036" s="26">
        <f ca="1">IFERROR(VLOOKUP(G2036,模型表!$C:$T,18,FALSE),0)</f>
        <v>0</v>
      </c>
      <c r="V2036" s="26">
        <f>IFERROR(VLOOKUP(G2036,模型表!$C:$J,8,FALSE),0)</f>
        <v>0</v>
      </c>
      <c r="W2036" s="26" t="s">
        <v>1081</v>
      </c>
      <c r="X2036" s="26" t="s">
        <v>1097</v>
      </c>
    </row>
    <row r="2037" spans="1:24" x14ac:dyDescent="0.2">
      <c r="A2037" s="3" t="s">
        <v>1457</v>
      </c>
      <c r="B2037" s="3" t="str">
        <f t="shared" si="55"/>
        <v>P57</v>
      </c>
      <c r="C2037" s="3" t="s">
        <v>540</v>
      </c>
      <c r="D2037" s="3" t="s">
        <v>534</v>
      </c>
      <c r="E2037" t="str">
        <f t="shared" si="54"/>
        <v>M22P57U03N02</v>
      </c>
      <c r="F2037" s="26">
        <f ca="1">IFERROR(VLOOKUP(G2037,模型表!C:U,19,0),0)</f>
        <v>0</v>
      </c>
      <c r="H2037" s="26" t="str">
        <f ca="1">IFERROR(IF($F2037=0,"",(VLOOKUP(RIGHT(A2037,2)+0,难度表!B:F,3,FALSE)*K2037+N2037)),0)</f>
        <v/>
      </c>
      <c r="I2037" s="26" t="str">
        <f ca="1">IFERROR(IF($F2037=0,"",(VLOOKUP(RIGHT(B2037,2)+0,难度表!B:F,4,FALSE)*L2037+O2037)),0)</f>
        <v/>
      </c>
      <c r="J2037" s="26" t="str">
        <f ca="1">IFERROR(IF($F2037=0,"",(VLOOKUP(RIGHT(B2037,2)+0,难度表!B:F,5,FALSE)*M2037+P2037)),0)</f>
        <v/>
      </c>
      <c r="L2037" s="26" t="s">
        <v>1081</v>
      </c>
      <c r="M2037" s="3"/>
      <c r="N2037" s="26">
        <v>0</v>
      </c>
      <c r="O2037" s="26">
        <v>0</v>
      </c>
      <c r="P2037" s="26">
        <v>0</v>
      </c>
      <c r="Q2037" s="26">
        <v>0</v>
      </c>
      <c r="R2037" s="58" t="s">
        <v>545</v>
      </c>
      <c r="S2037" s="26">
        <v>1</v>
      </c>
      <c r="T2037" s="26">
        <v>0</v>
      </c>
      <c r="U2037" s="26">
        <f ca="1">IFERROR(VLOOKUP(G2037,模型表!$C:$T,18,FALSE),0)</f>
        <v>0</v>
      </c>
      <c r="V2037" s="26">
        <f>IFERROR(VLOOKUP(G2037,模型表!$C:$J,8,FALSE),0)</f>
        <v>0</v>
      </c>
      <c r="W2037" s="26" t="s">
        <v>1081</v>
      </c>
      <c r="X2037" s="26" t="s">
        <v>1097</v>
      </c>
    </row>
    <row r="2038" spans="1:24" x14ac:dyDescent="0.2">
      <c r="A2038" s="3" t="s">
        <v>1457</v>
      </c>
      <c r="B2038" s="3" t="str">
        <f t="shared" si="55"/>
        <v>P57</v>
      </c>
      <c r="C2038" s="3" t="s">
        <v>540</v>
      </c>
      <c r="D2038" s="3" t="s">
        <v>535</v>
      </c>
      <c r="E2038" t="str">
        <f t="shared" si="54"/>
        <v>M22P57U03N03</v>
      </c>
      <c r="F2038" s="26">
        <f ca="1">IFERROR(VLOOKUP(G2038,模型表!C:U,19,0),0)</f>
        <v>0</v>
      </c>
      <c r="H2038" s="26" t="str">
        <f ca="1">IFERROR(IF($F2038=0,"",(VLOOKUP(RIGHT(A2038,2)+0,难度表!B:F,3,FALSE)*K2038+N2038)),0)</f>
        <v/>
      </c>
      <c r="I2038" s="26" t="str">
        <f ca="1">IFERROR(IF($F2038=0,"",(VLOOKUP(RIGHT(B2038,2)+0,难度表!B:F,4,FALSE)*L2038+O2038)),0)</f>
        <v/>
      </c>
      <c r="J2038" s="26" t="str">
        <f ca="1">IFERROR(IF($F2038=0,"",(VLOOKUP(RIGHT(B2038,2)+0,难度表!B:F,5,FALSE)*M2038+P2038)),0)</f>
        <v/>
      </c>
      <c r="L2038" s="26" t="s">
        <v>1081</v>
      </c>
      <c r="M2038" s="3"/>
      <c r="N2038" s="26">
        <v>0</v>
      </c>
      <c r="O2038" s="26">
        <v>0</v>
      </c>
      <c r="P2038" s="26">
        <v>0</v>
      </c>
      <c r="Q2038" s="26">
        <v>0</v>
      </c>
      <c r="R2038" s="58" t="s">
        <v>545</v>
      </c>
      <c r="S2038" s="26">
        <v>1</v>
      </c>
      <c r="T2038" s="26">
        <v>0</v>
      </c>
      <c r="U2038" s="26">
        <f ca="1">IFERROR(VLOOKUP(G2038,模型表!$C:$T,18,FALSE),0)</f>
        <v>0</v>
      </c>
      <c r="V2038" s="26">
        <f>IFERROR(VLOOKUP(G2038,模型表!$C:$J,8,FALSE),0)</f>
        <v>0</v>
      </c>
      <c r="W2038" s="26" t="s">
        <v>1081</v>
      </c>
      <c r="X2038" s="26" t="s">
        <v>1097</v>
      </c>
    </row>
    <row r="2039" spans="1:24" x14ac:dyDescent="0.2">
      <c r="A2039" s="3" t="s">
        <v>1457</v>
      </c>
      <c r="B2039" s="3" t="str">
        <f t="shared" si="55"/>
        <v>P57</v>
      </c>
      <c r="C2039" s="3" t="s">
        <v>540</v>
      </c>
      <c r="D2039" s="3" t="s">
        <v>536</v>
      </c>
      <c r="E2039" t="str">
        <f t="shared" si="54"/>
        <v>M22P57U03N04</v>
      </c>
      <c r="F2039" s="26">
        <f ca="1">IFERROR(VLOOKUP(G2039,模型表!C:U,19,0),0)</f>
        <v>0</v>
      </c>
      <c r="H2039" s="26" t="str">
        <f ca="1">IFERROR(IF($F2039=0,"",(VLOOKUP(RIGHT(A2039,2)+0,难度表!B:F,3,FALSE)*K2039+N2039)),0)</f>
        <v/>
      </c>
      <c r="I2039" s="26" t="str">
        <f ca="1">IFERROR(IF($F2039=0,"",(VLOOKUP(RIGHT(B2039,2)+0,难度表!B:F,4,FALSE)*L2039+O2039)),0)</f>
        <v/>
      </c>
      <c r="J2039" s="26" t="str">
        <f ca="1">IFERROR(IF($F2039=0,"",(VLOOKUP(RIGHT(B2039,2)+0,难度表!B:F,5,FALSE)*M2039+P2039)),0)</f>
        <v/>
      </c>
      <c r="L2039" s="26" t="s">
        <v>1081</v>
      </c>
      <c r="M2039" s="3"/>
      <c r="N2039" s="26">
        <v>0</v>
      </c>
      <c r="O2039" s="26">
        <v>0</v>
      </c>
      <c r="P2039" s="26">
        <v>0</v>
      </c>
      <c r="Q2039" s="26">
        <v>0</v>
      </c>
      <c r="R2039" s="58" t="s">
        <v>545</v>
      </c>
      <c r="S2039" s="26">
        <v>1</v>
      </c>
      <c r="T2039" s="26">
        <v>0</v>
      </c>
      <c r="U2039" s="26">
        <f ca="1">IFERROR(VLOOKUP(G2039,模型表!$C:$T,18,FALSE),0)</f>
        <v>0</v>
      </c>
      <c r="V2039" s="26">
        <f>IFERROR(VLOOKUP(G2039,模型表!$C:$J,8,FALSE),0)</f>
        <v>0</v>
      </c>
      <c r="W2039" s="26" t="s">
        <v>1081</v>
      </c>
      <c r="X2039" s="26" t="s">
        <v>1097</v>
      </c>
    </row>
    <row r="2040" spans="1:24" x14ac:dyDescent="0.2">
      <c r="A2040" s="3" t="s">
        <v>1457</v>
      </c>
      <c r="B2040" s="3" t="str">
        <f t="shared" si="55"/>
        <v>P57</v>
      </c>
      <c r="C2040" s="3" t="s">
        <v>540</v>
      </c>
      <c r="D2040" s="3" t="s">
        <v>537</v>
      </c>
      <c r="E2040" t="str">
        <f t="shared" si="54"/>
        <v>M22P57U03N05</v>
      </c>
      <c r="F2040" s="26">
        <f ca="1">IFERROR(VLOOKUP(G2040,模型表!C:U,19,0),0)</f>
        <v>0</v>
      </c>
      <c r="H2040" s="26" t="str">
        <f ca="1">IFERROR(IF($F2040=0,"",(VLOOKUP(RIGHT(A2040,2)+0,难度表!B:F,3,FALSE)*K2040+N2040)),0)</f>
        <v/>
      </c>
      <c r="I2040" s="26" t="str">
        <f ca="1">IFERROR(IF($F2040=0,"",(VLOOKUP(RIGHT(B2040,2)+0,难度表!B:F,4,FALSE)*L2040+O2040)),0)</f>
        <v/>
      </c>
      <c r="J2040" s="26" t="str">
        <f ca="1">IFERROR(IF($F2040=0,"",(VLOOKUP(RIGHT(B2040,2)+0,难度表!B:F,5,FALSE)*M2040+P2040)),0)</f>
        <v/>
      </c>
      <c r="L2040" s="26" t="s">
        <v>1081</v>
      </c>
      <c r="M2040" s="3"/>
      <c r="N2040" s="26">
        <v>0</v>
      </c>
      <c r="O2040" s="26">
        <v>0</v>
      </c>
      <c r="P2040" s="26">
        <v>0</v>
      </c>
      <c r="Q2040" s="26">
        <v>0</v>
      </c>
      <c r="R2040" s="58" t="s">
        <v>545</v>
      </c>
      <c r="S2040" s="26">
        <v>1</v>
      </c>
      <c r="T2040" s="26">
        <v>0</v>
      </c>
      <c r="U2040" s="26">
        <f ca="1">IFERROR(VLOOKUP(G2040,模型表!$C:$T,18,FALSE),0)</f>
        <v>0</v>
      </c>
      <c r="V2040" s="26">
        <f>IFERROR(VLOOKUP(G2040,模型表!$C:$J,8,FALSE),0)</f>
        <v>0</v>
      </c>
      <c r="W2040" s="26" t="s">
        <v>1081</v>
      </c>
      <c r="X2040" s="26" t="s">
        <v>1097</v>
      </c>
    </row>
    <row r="2041" spans="1:24" x14ac:dyDescent="0.2">
      <c r="A2041" s="3" t="s">
        <v>1457</v>
      </c>
      <c r="B2041" s="3" t="str">
        <f t="shared" si="55"/>
        <v>P57</v>
      </c>
      <c r="C2041" s="3" t="s">
        <v>540</v>
      </c>
      <c r="D2041" s="3" t="s">
        <v>538</v>
      </c>
      <c r="E2041" t="str">
        <f t="shared" si="54"/>
        <v>M22P57U03N06</v>
      </c>
      <c r="F2041" s="26">
        <f ca="1">IFERROR(VLOOKUP(G2041,模型表!C:U,19,0),0)</f>
        <v>0</v>
      </c>
      <c r="H2041" s="26" t="str">
        <f ca="1">IFERROR(IF($F2041=0,"",(VLOOKUP(RIGHT(A2041,2)+0,难度表!B:F,3,FALSE)*K2041+N2041)),0)</f>
        <v/>
      </c>
      <c r="I2041" s="26" t="str">
        <f ca="1">IFERROR(IF($F2041=0,"",(VLOOKUP(RIGHT(B2041,2)+0,难度表!B:F,4,FALSE)*L2041+O2041)),0)</f>
        <v/>
      </c>
      <c r="J2041" s="26" t="str">
        <f ca="1">IFERROR(IF($F2041=0,"",(VLOOKUP(RIGHT(B2041,2)+0,难度表!B:F,5,FALSE)*M2041+P2041)),0)</f>
        <v/>
      </c>
      <c r="L2041" s="26" t="s">
        <v>1081</v>
      </c>
      <c r="M2041" s="3"/>
      <c r="N2041" s="26">
        <v>0</v>
      </c>
      <c r="O2041" s="26">
        <v>0</v>
      </c>
      <c r="P2041" s="26">
        <v>0</v>
      </c>
      <c r="Q2041" s="26">
        <v>0</v>
      </c>
      <c r="R2041" s="58" t="s">
        <v>545</v>
      </c>
      <c r="S2041" s="26">
        <v>1</v>
      </c>
      <c r="T2041" s="26">
        <v>0</v>
      </c>
      <c r="U2041" s="26">
        <f ca="1">IFERROR(VLOOKUP(G2041,模型表!$C:$T,18,FALSE),0)</f>
        <v>0</v>
      </c>
      <c r="V2041" s="26">
        <f>IFERROR(VLOOKUP(G2041,模型表!$C:$J,8,FALSE),0)</f>
        <v>0</v>
      </c>
      <c r="W2041" s="26" t="s">
        <v>1081</v>
      </c>
      <c r="X2041" s="26" t="s">
        <v>1097</v>
      </c>
    </row>
    <row r="2042" spans="1:24" x14ac:dyDescent="0.2">
      <c r="A2042" s="3" t="s">
        <v>1457</v>
      </c>
      <c r="B2042" s="3" t="str">
        <f t="shared" si="55"/>
        <v>P57</v>
      </c>
      <c r="C2042" s="3" t="s">
        <v>540</v>
      </c>
      <c r="D2042" s="3" t="s">
        <v>542</v>
      </c>
      <c r="E2042" t="str">
        <f t="shared" si="54"/>
        <v>M22P57U03N07</v>
      </c>
      <c r="F2042" s="26">
        <f ca="1">IFERROR(VLOOKUP(G2042,模型表!C:U,19,0),0)</f>
        <v>0</v>
      </c>
      <c r="H2042" s="26" t="str">
        <f ca="1">IFERROR(IF($F2042=0,"",(VLOOKUP(RIGHT(A2042,2)+0,难度表!B:F,3,FALSE)*K2042+N2042)),0)</f>
        <v/>
      </c>
      <c r="I2042" s="26" t="str">
        <f ca="1">IFERROR(IF($F2042=0,"",(VLOOKUP(RIGHT(B2042,2)+0,难度表!B:F,4,FALSE)*L2042+O2042)),0)</f>
        <v/>
      </c>
      <c r="J2042" s="26" t="str">
        <f ca="1">IFERROR(IF($F2042=0,"",(VLOOKUP(RIGHT(B2042,2)+0,难度表!B:F,5,FALSE)*M2042+P2042)),0)</f>
        <v/>
      </c>
      <c r="L2042" s="26" t="s">
        <v>1081</v>
      </c>
      <c r="M2042" s="3"/>
      <c r="N2042" s="26">
        <v>0</v>
      </c>
      <c r="O2042" s="26">
        <v>0</v>
      </c>
      <c r="P2042" s="26">
        <v>0</v>
      </c>
      <c r="Q2042" s="26">
        <v>0</v>
      </c>
      <c r="R2042" s="58" t="s">
        <v>545</v>
      </c>
      <c r="S2042" s="26">
        <v>1</v>
      </c>
      <c r="T2042" s="26">
        <v>0</v>
      </c>
      <c r="U2042" s="26">
        <f ca="1">IFERROR(VLOOKUP(G2042,模型表!$C:$T,18,FALSE),0)</f>
        <v>0</v>
      </c>
      <c r="V2042" s="26">
        <f>IFERROR(VLOOKUP(G2042,模型表!$C:$J,8,FALSE),0)</f>
        <v>0</v>
      </c>
      <c r="W2042" s="26" t="s">
        <v>1081</v>
      </c>
      <c r="X2042" s="26" t="s">
        <v>1097</v>
      </c>
    </row>
    <row r="2043" spans="1:24" x14ac:dyDescent="0.2">
      <c r="A2043" s="3" t="s">
        <v>1457</v>
      </c>
      <c r="B2043" s="3" t="str">
        <f t="shared" si="55"/>
        <v>P57</v>
      </c>
      <c r="C2043" s="3" t="s">
        <v>540</v>
      </c>
      <c r="D2043" s="3" t="s">
        <v>543</v>
      </c>
      <c r="E2043" t="str">
        <f t="shared" si="54"/>
        <v>M22P57U03N08</v>
      </c>
      <c r="F2043" s="26">
        <f ca="1">IFERROR(VLOOKUP(G2043,模型表!C:U,19,0),0)</f>
        <v>0</v>
      </c>
      <c r="H2043" s="26" t="str">
        <f ca="1">IFERROR(IF($F2043=0,"",(VLOOKUP(RIGHT(A2043,2)+0,难度表!B:F,3,FALSE)*K2043+N2043)),0)</f>
        <v/>
      </c>
      <c r="I2043" s="26" t="str">
        <f ca="1">IFERROR(IF($F2043=0,"",(VLOOKUP(RIGHT(B2043,2)+0,难度表!B:F,4,FALSE)*L2043+O2043)),0)</f>
        <v/>
      </c>
      <c r="J2043" s="26" t="str">
        <f ca="1">IFERROR(IF($F2043=0,"",(VLOOKUP(RIGHT(B2043,2)+0,难度表!B:F,5,FALSE)*M2043+P2043)),0)</f>
        <v/>
      </c>
      <c r="L2043" s="26" t="s">
        <v>1081</v>
      </c>
      <c r="M2043" s="3"/>
      <c r="N2043" s="26">
        <v>0</v>
      </c>
      <c r="O2043" s="26">
        <v>0</v>
      </c>
      <c r="P2043" s="26">
        <v>0</v>
      </c>
      <c r="Q2043" s="26">
        <v>0</v>
      </c>
      <c r="R2043" s="58" t="s">
        <v>545</v>
      </c>
      <c r="S2043" s="26">
        <v>1</v>
      </c>
      <c r="T2043" s="26">
        <v>0</v>
      </c>
      <c r="U2043" s="26">
        <f ca="1">IFERROR(VLOOKUP(G2043,模型表!$C:$T,18,FALSE),0)</f>
        <v>0</v>
      </c>
      <c r="V2043" s="26">
        <f>IFERROR(VLOOKUP(G2043,模型表!$C:$J,8,FALSE),0)</f>
        <v>0</v>
      </c>
      <c r="W2043" s="26" t="s">
        <v>1081</v>
      </c>
      <c r="X2043" s="26" t="s">
        <v>1097</v>
      </c>
    </row>
    <row r="2044" spans="1:24" x14ac:dyDescent="0.2">
      <c r="A2044" s="3" t="s">
        <v>1457</v>
      </c>
      <c r="B2044" s="3" t="str">
        <f t="shared" si="55"/>
        <v>P57</v>
      </c>
      <c r="C2044" s="3" t="s">
        <v>540</v>
      </c>
      <c r="D2044" s="3" t="s">
        <v>544</v>
      </c>
      <c r="E2044" t="str">
        <f t="shared" si="54"/>
        <v>M22P57U03N09</v>
      </c>
      <c r="F2044" s="26">
        <f ca="1">IFERROR(VLOOKUP(G2044,模型表!C:U,19,0),0)</f>
        <v>0</v>
      </c>
      <c r="H2044" s="26" t="str">
        <f ca="1">IFERROR(IF($F2044=0,"",(VLOOKUP(RIGHT(A2044,2)+0,难度表!B:F,3,FALSE)*K2044+N2044)),0)</f>
        <v/>
      </c>
      <c r="I2044" s="26" t="str">
        <f ca="1">IFERROR(IF($F2044=0,"",(VLOOKUP(RIGHT(B2044,2)+0,难度表!B:F,4,FALSE)*L2044+O2044)),0)</f>
        <v/>
      </c>
      <c r="J2044" s="26" t="str">
        <f ca="1">IFERROR(IF($F2044=0,"",(VLOOKUP(RIGHT(B2044,2)+0,难度表!B:F,5,FALSE)*M2044+P2044)),0)</f>
        <v/>
      </c>
      <c r="L2044" s="26" t="s">
        <v>1081</v>
      </c>
      <c r="M2044" s="3"/>
      <c r="N2044" s="26">
        <v>0</v>
      </c>
      <c r="O2044" s="26">
        <v>0</v>
      </c>
      <c r="P2044" s="26">
        <v>0</v>
      </c>
      <c r="Q2044" s="26">
        <v>0</v>
      </c>
      <c r="R2044" s="58" t="s">
        <v>545</v>
      </c>
      <c r="S2044" s="26">
        <v>1</v>
      </c>
      <c r="T2044" s="26">
        <v>0</v>
      </c>
      <c r="U2044" s="26">
        <f ca="1">IFERROR(VLOOKUP(G2044,模型表!$C:$T,18,FALSE),0)</f>
        <v>0</v>
      </c>
      <c r="V2044" s="26">
        <f>IFERROR(VLOOKUP(G2044,模型表!$C:$J,8,FALSE),0)</f>
        <v>0</v>
      </c>
      <c r="W2044" s="26" t="s">
        <v>1081</v>
      </c>
      <c r="X2044" s="26" t="s">
        <v>1097</v>
      </c>
    </row>
    <row r="2045" spans="1:24" x14ac:dyDescent="0.2">
      <c r="A2045" s="3" t="s">
        <v>1457</v>
      </c>
      <c r="B2045" s="3" t="str">
        <f t="shared" si="55"/>
        <v>P57</v>
      </c>
      <c r="C2045" s="3" t="s">
        <v>541</v>
      </c>
      <c r="D2045" s="3" t="s">
        <v>533</v>
      </c>
      <c r="E2045" t="str">
        <f t="shared" si="54"/>
        <v>M22P57U04N01</v>
      </c>
      <c r="F2045" s="26">
        <f ca="1">IFERROR(VLOOKUP(G2045,模型表!C:U,19,0),0)</f>
        <v>0</v>
      </c>
      <c r="H2045" s="26" t="str">
        <f ca="1">IFERROR(IF($F2045=0,"",(VLOOKUP(RIGHT(A2045,2)+0,难度表!B:F,3,FALSE)*K2045+N2045)),0)</f>
        <v/>
      </c>
      <c r="I2045" s="26" t="str">
        <f ca="1">IFERROR(IF($F2045=0,"",(VLOOKUP(RIGHT(B2045,2)+0,难度表!B:F,4,FALSE)*L2045+O2045)),0)</f>
        <v/>
      </c>
      <c r="J2045" s="26" t="str">
        <f ca="1">IFERROR(IF($F2045=0,"",(VLOOKUP(RIGHT(B2045,2)+0,难度表!B:F,5,FALSE)*M2045+P2045)),0)</f>
        <v/>
      </c>
      <c r="L2045" s="26" t="s">
        <v>1081</v>
      </c>
      <c r="M2045" s="3"/>
      <c r="N2045" s="26">
        <v>0</v>
      </c>
      <c r="O2045" s="26">
        <v>0</v>
      </c>
      <c r="P2045" s="26">
        <v>0</v>
      </c>
      <c r="Q2045" s="26">
        <v>0</v>
      </c>
      <c r="R2045" s="58" t="s">
        <v>545</v>
      </c>
      <c r="S2045" s="26">
        <v>1</v>
      </c>
      <c r="T2045" s="26">
        <v>0</v>
      </c>
      <c r="U2045" s="26">
        <f ca="1">IFERROR(VLOOKUP(G2045,模型表!$C:$T,18,FALSE),0)</f>
        <v>0</v>
      </c>
      <c r="V2045" s="26">
        <f>IFERROR(VLOOKUP(G2045,模型表!$C:$J,8,FALSE),0)</f>
        <v>0</v>
      </c>
      <c r="W2045" s="26" t="s">
        <v>1081</v>
      </c>
      <c r="X2045" s="26" t="s">
        <v>1097</v>
      </c>
    </row>
    <row r="2046" spans="1:24" x14ac:dyDescent="0.2">
      <c r="A2046" s="3" t="s">
        <v>1457</v>
      </c>
      <c r="B2046" s="3" t="str">
        <f t="shared" si="55"/>
        <v>P57</v>
      </c>
      <c r="C2046" s="3" t="s">
        <v>541</v>
      </c>
      <c r="D2046" s="3" t="s">
        <v>534</v>
      </c>
      <c r="E2046" t="str">
        <f t="shared" si="54"/>
        <v>M22P57U04N02</v>
      </c>
      <c r="F2046" s="26">
        <f ca="1">IFERROR(VLOOKUP(G2046,模型表!C:U,19,0),0)</f>
        <v>0</v>
      </c>
      <c r="H2046" s="26" t="str">
        <f ca="1">IFERROR(IF($F2046=0,"",(VLOOKUP(RIGHT(A2046,2)+0,难度表!B:F,3,FALSE)*K2046+N2046)),0)</f>
        <v/>
      </c>
      <c r="I2046" s="26" t="str">
        <f ca="1">IFERROR(IF($F2046=0,"",(VLOOKUP(RIGHT(B2046,2)+0,难度表!B:F,4,FALSE)*L2046+O2046)),0)</f>
        <v/>
      </c>
      <c r="J2046" s="26" t="str">
        <f ca="1">IFERROR(IF($F2046=0,"",(VLOOKUP(RIGHT(B2046,2)+0,难度表!B:F,5,FALSE)*M2046+P2046)),0)</f>
        <v/>
      </c>
      <c r="L2046" s="26" t="s">
        <v>1081</v>
      </c>
      <c r="M2046" s="3"/>
      <c r="N2046" s="26">
        <v>0</v>
      </c>
      <c r="O2046" s="26">
        <v>0</v>
      </c>
      <c r="P2046" s="26">
        <v>0</v>
      </c>
      <c r="Q2046" s="26">
        <v>0</v>
      </c>
      <c r="R2046" s="58" t="s">
        <v>545</v>
      </c>
      <c r="S2046" s="26">
        <v>1</v>
      </c>
      <c r="T2046" s="26">
        <v>0</v>
      </c>
      <c r="U2046" s="26">
        <f ca="1">IFERROR(VLOOKUP(G2046,模型表!$C:$T,18,FALSE),0)</f>
        <v>0</v>
      </c>
      <c r="V2046" s="26">
        <f>IFERROR(VLOOKUP(G2046,模型表!$C:$J,8,FALSE),0)</f>
        <v>0</v>
      </c>
      <c r="W2046" s="26" t="s">
        <v>1081</v>
      </c>
      <c r="X2046" s="26" t="s">
        <v>1097</v>
      </c>
    </row>
    <row r="2047" spans="1:24" x14ac:dyDescent="0.2">
      <c r="A2047" s="3" t="s">
        <v>1457</v>
      </c>
      <c r="B2047" s="3" t="str">
        <f t="shared" si="55"/>
        <v>P57</v>
      </c>
      <c r="C2047" s="3" t="s">
        <v>541</v>
      </c>
      <c r="D2047" s="3" t="s">
        <v>535</v>
      </c>
      <c r="E2047" t="str">
        <f t="shared" si="54"/>
        <v>M22P57U04N03</v>
      </c>
      <c r="F2047" s="26">
        <f ca="1">IFERROR(VLOOKUP(G2047,模型表!C:U,19,0),0)</f>
        <v>0</v>
      </c>
      <c r="H2047" s="26" t="str">
        <f ca="1">IFERROR(IF($F2047=0,"",(VLOOKUP(RIGHT(A2047,2)+0,难度表!B:F,3,FALSE)*K2047+N2047)),0)</f>
        <v/>
      </c>
      <c r="I2047" s="26" t="str">
        <f ca="1">IFERROR(IF($F2047=0,"",(VLOOKUP(RIGHT(B2047,2)+0,难度表!B:F,4,FALSE)*L2047+O2047)),0)</f>
        <v/>
      </c>
      <c r="J2047" s="26" t="str">
        <f ca="1">IFERROR(IF($F2047=0,"",(VLOOKUP(RIGHT(B2047,2)+0,难度表!B:F,5,FALSE)*M2047+P2047)),0)</f>
        <v/>
      </c>
      <c r="L2047" s="26" t="s">
        <v>1081</v>
      </c>
      <c r="M2047" s="3"/>
      <c r="N2047" s="26">
        <v>0</v>
      </c>
      <c r="O2047" s="26">
        <v>0</v>
      </c>
      <c r="P2047" s="26">
        <v>0</v>
      </c>
      <c r="Q2047" s="26">
        <v>0</v>
      </c>
      <c r="R2047" s="58" t="s">
        <v>545</v>
      </c>
      <c r="S2047" s="26">
        <v>1</v>
      </c>
      <c r="T2047" s="26">
        <v>0</v>
      </c>
      <c r="U2047" s="26">
        <f ca="1">IFERROR(VLOOKUP(G2047,模型表!$C:$T,18,FALSE),0)</f>
        <v>0</v>
      </c>
      <c r="V2047" s="26">
        <f>IFERROR(VLOOKUP(G2047,模型表!$C:$J,8,FALSE),0)</f>
        <v>0</v>
      </c>
      <c r="W2047" s="26" t="s">
        <v>1081</v>
      </c>
      <c r="X2047" s="26" t="s">
        <v>1097</v>
      </c>
    </row>
    <row r="2048" spans="1:24" x14ac:dyDescent="0.2">
      <c r="A2048" s="3" t="s">
        <v>1457</v>
      </c>
      <c r="B2048" s="3" t="str">
        <f t="shared" si="55"/>
        <v>P57</v>
      </c>
      <c r="C2048" s="3" t="s">
        <v>1454</v>
      </c>
      <c r="D2048" s="3" t="s">
        <v>536</v>
      </c>
      <c r="E2048" t="str">
        <f t="shared" si="54"/>
        <v>M22P57U04N04</v>
      </c>
      <c r="F2048" s="26">
        <f ca="1">IFERROR(VLOOKUP(G2048,模型表!C:U,19,0),0)</f>
        <v>0</v>
      </c>
      <c r="H2048" s="26" t="str">
        <f ca="1">IFERROR(IF($F2048=0,"",(VLOOKUP(RIGHT(A2048,2)+0,难度表!B:F,3,FALSE)*K2048+N2048)),0)</f>
        <v/>
      </c>
      <c r="I2048" s="26" t="str">
        <f ca="1">IFERROR(IF($F2048=0,"",(VLOOKUP(RIGHT(B2048,2)+0,难度表!B:F,4,FALSE)*L2048+O2048)),0)</f>
        <v/>
      </c>
      <c r="J2048" s="26" t="str">
        <f ca="1">IFERROR(IF($F2048=0,"",(VLOOKUP(RIGHT(B2048,2)+0,难度表!B:F,5,FALSE)*M2048+P2048)),0)</f>
        <v/>
      </c>
      <c r="L2048" s="26" t="s">
        <v>1081</v>
      </c>
      <c r="M2048" s="3"/>
      <c r="N2048" s="26">
        <v>0</v>
      </c>
      <c r="O2048" s="26">
        <v>0</v>
      </c>
      <c r="P2048" s="26">
        <v>0</v>
      </c>
      <c r="Q2048" s="26">
        <v>0</v>
      </c>
      <c r="R2048" s="58" t="s">
        <v>545</v>
      </c>
      <c r="S2048" s="26">
        <v>1</v>
      </c>
      <c r="T2048" s="26">
        <v>0</v>
      </c>
      <c r="U2048" s="26">
        <f ca="1">IFERROR(VLOOKUP(G2048,模型表!$C:$T,18,FALSE),0)</f>
        <v>0</v>
      </c>
      <c r="V2048" s="26">
        <f>IFERROR(VLOOKUP(G2048,模型表!$C:$J,8,FALSE),0)</f>
        <v>0</v>
      </c>
      <c r="W2048" s="26" t="s">
        <v>1081</v>
      </c>
      <c r="X2048" s="26" t="s">
        <v>1097</v>
      </c>
    </row>
    <row r="2049" spans="1:24" x14ac:dyDescent="0.2">
      <c r="A2049" s="3" t="s">
        <v>1457</v>
      </c>
      <c r="B2049" s="3" t="str">
        <f t="shared" si="55"/>
        <v>P57</v>
      </c>
      <c r="C2049" s="3" t="s">
        <v>1454</v>
      </c>
      <c r="D2049" s="3" t="s">
        <v>537</v>
      </c>
      <c r="E2049" t="str">
        <f t="shared" si="54"/>
        <v>M22P57U04N05</v>
      </c>
      <c r="F2049" s="26">
        <f ca="1">IFERROR(VLOOKUP(G2049,模型表!C:U,19,0),0)</f>
        <v>0</v>
      </c>
      <c r="H2049" s="26" t="str">
        <f ca="1">IFERROR(IF($F2049=0,"",(VLOOKUP(RIGHT(A2049,2)+0,难度表!B:F,3,FALSE)*K2049+N2049)),0)</f>
        <v/>
      </c>
      <c r="I2049" s="26" t="str">
        <f ca="1">IFERROR(IF($F2049=0,"",(VLOOKUP(RIGHT(B2049,2)+0,难度表!B:F,4,FALSE)*L2049+O2049)),0)</f>
        <v/>
      </c>
      <c r="J2049" s="26" t="str">
        <f ca="1">IFERROR(IF($F2049=0,"",(VLOOKUP(RIGHT(B2049,2)+0,难度表!B:F,5,FALSE)*M2049+P2049)),0)</f>
        <v/>
      </c>
      <c r="L2049" s="26" t="s">
        <v>1081</v>
      </c>
      <c r="M2049" s="3"/>
      <c r="N2049" s="26">
        <v>0</v>
      </c>
      <c r="O2049" s="26">
        <v>0</v>
      </c>
      <c r="P2049" s="26">
        <v>0</v>
      </c>
      <c r="Q2049" s="26">
        <v>0</v>
      </c>
      <c r="R2049" s="58" t="s">
        <v>545</v>
      </c>
      <c r="S2049" s="26">
        <v>1</v>
      </c>
      <c r="T2049" s="26">
        <v>0</v>
      </c>
      <c r="U2049" s="26">
        <f ca="1">IFERROR(VLOOKUP(G2049,模型表!$C:$T,18,FALSE),0)</f>
        <v>0</v>
      </c>
      <c r="V2049" s="26">
        <f>IFERROR(VLOOKUP(G2049,模型表!$C:$J,8,FALSE),0)</f>
        <v>0</v>
      </c>
      <c r="W2049" s="26" t="s">
        <v>1081</v>
      </c>
      <c r="X2049" s="26" t="s">
        <v>1097</v>
      </c>
    </row>
    <row r="2050" spans="1:24" x14ac:dyDescent="0.2">
      <c r="A2050" s="3" t="s">
        <v>1457</v>
      </c>
      <c r="B2050" s="3" t="str">
        <f t="shared" si="55"/>
        <v>P57</v>
      </c>
      <c r="C2050" s="3" t="s">
        <v>1454</v>
      </c>
      <c r="D2050" s="3" t="s">
        <v>538</v>
      </c>
      <c r="E2050" t="str">
        <f t="shared" ref="E2050:E2113" si="56">A2050&amp;B2050&amp;C2050&amp;D2050</f>
        <v>M22P57U04N06</v>
      </c>
      <c r="F2050" s="26">
        <f ca="1">IFERROR(VLOOKUP(G2050,模型表!C:U,19,0),0)</f>
        <v>0</v>
      </c>
      <c r="H2050" s="26" t="str">
        <f ca="1">IFERROR(IF($F2050=0,"",(VLOOKUP(RIGHT(A2050,2)+0,难度表!B:F,3,FALSE)*K2050+N2050)),0)</f>
        <v/>
      </c>
      <c r="I2050" s="26" t="str">
        <f ca="1">IFERROR(IF($F2050=0,"",(VLOOKUP(RIGHT(B2050,2)+0,难度表!B:F,4,FALSE)*L2050+O2050)),0)</f>
        <v/>
      </c>
      <c r="J2050" s="26" t="str">
        <f ca="1">IFERROR(IF($F2050=0,"",(VLOOKUP(RIGHT(B2050,2)+0,难度表!B:F,5,FALSE)*M2050+P2050)),0)</f>
        <v/>
      </c>
      <c r="L2050" s="26" t="s">
        <v>1081</v>
      </c>
      <c r="M2050" s="3"/>
      <c r="N2050" s="26">
        <v>0</v>
      </c>
      <c r="O2050" s="26">
        <v>0</v>
      </c>
      <c r="P2050" s="26">
        <v>0</v>
      </c>
      <c r="Q2050" s="26">
        <v>0</v>
      </c>
      <c r="R2050" s="58" t="s">
        <v>545</v>
      </c>
      <c r="S2050" s="26">
        <v>1</v>
      </c>
      <c r="T2050" s="26">
        <v>0</v>
      </c>
      <c r="U2050" s="26">
        <f ca="1">IFERROR(VLOOKUP(G2050,模型表!$C:$T,18,FALSE),0)</f>
        <v>0</v>
      </c>
      <c r="V2050" s="26">
        <f>IFERROR(VLOOKUP(G2050,模型表!$C:$J,8,FALSE),0)</f>
        <v>0</v>
      </c>
      <c r="W2050" s="26" t="s">
        <v>1081</v>
      </c>
      <c r="X2050" s="26" t="s">
        <v>1097</v>
      </c>
    </row>
    <row r="2051" spans="1:24" x14ac:dyDescent="0.2">
      <c r="A2051" s="3" t="s">
        <v>1457</v>
      </c>
      <c r="B2051" s="3" t="str">
        <f t="shared" ref="B2051:B2114" si="57">"P"&amp;IF(INT((ROW()+34)/36)&gt;=10,INT((ROW()+34)/36),"0"&amp;INT((ROW()+34)/36))</f>
        <v>P57</v>
      </c>
      <c r="C2051" s="3" t="s">
        <v>1454</v>
      </c>
      <c r="D2051" s="3" t="s">
        <v>542</v>
      </c>
      <c r="E2051" t="str">
        <f t="shared" si="56"/>
        <v>M22P57U04N07</v>
      </c>
      <c r="F2051" s="26">
        <f ca="1">IFERROR(VLOOKUP(G2051,模型表!C:U,19,0),0)</f>
        <v>0</v>
      </c>
      <c r="H2051" s="26" t="str">
        <f ca="1">IFERROR(IF($F2051=0,"",(VLOOKUP(RIGHT(A2051,2)+0,难度表!B:F,3,FALSE)*K2051+N2051)),0)</f>
        <v/>
      </c>
      <c r="I2051" s="26" t="str">
        <f ca="1">IFERROR(IF($F2051=0,"",(VLOOKUP(RIGHT(B2051,2)+0,难度表!B:F,4,FALSE)*L2051+O2051)),0)</f>
        <v/>
      </c>
      <c r="J2051" s="26" t="str">
        <f ca="1">IFERROR(IF($F2051=0,"",(VLOOKUP(RIGHT(B2051,2)+0,难度表!B:F,5,FALSE)*M2051+P2051)),0)</f>
        <v/>
      </c>
      <c r="L2051" s="26" t="s">
        <v>1081</v>
      </c>
      <c r="M2051" s="3"/>
      <c r="N2051" s="26">
        <v>0</v>
      </c>
      <c r="O2051" s="26">
        <v>0</v>
      </c>
      <c r="P2051" s="26">
        <v>0</v>
      </c>
      <c r="Q2051" s="26">
        <v>0</v>
      </c>
      <c r="R2051" s="58" t="s">
        <v>545</v>
      </c>
      <c r="S2051" s="26">
        <v>1</v>
      </c>
      <c r="T2051" s="26">
        <v>0</v>
      </c>
      <c r="U2051" s="26">
        <f ca="1">IFERROR(VLOOKUP(G2051,模型表!$C:$T,18,FALSE),0)</f>
        <v>0</v>
      </c>
      <c r="V2051" s="26">
        <f>IFERROR(VLOOKUP(G2051,模型表!$C:$J,8,FALSE),0)</f>
        <v>0</v>
      </c>
      <c r="W2051" s="26" t="s">
        <v>1081</v>
      </c>
      <c r="X2051" s="26" t="s">
        <v>1097</v>
      </c>
    </row>
    <row r="2052" spans="1:24" x14ac:dyDescent="0.2">
      <c r="A2052" s="3" t="s">
        <v>1457</v>
      </c>
      <c r="B2052" s="3" t="str">
        <f t="shared" si="57"/>
        <v>P57</v>
      </c>
      <c r="C2052" s="3" t="s">
        <v>1454</v>
      </c>
      <c r="D2052" s="3" t="s">
        <v>543</v>
      </c>
      <c r="E2052" t="str">
        <f t="shared" si="56"/>
        <v>M22P57U04N08</v>
      </c>
      <c r="F2052" s="26">
        <f ca="1">IFERROR(VLOOKUP(G2052,模型表!C:U,19,0),0)</f>
        <v>0</v>
      </c>
      <c r="H2052" s="26" t="str">
        <f ca="1">IFERROR(IF($F2052=0,"",(VLOOKUP(RIGHT(A2052,2)+0,难度表!B:F,3,FALSE)*K2052+N2052)),0)</f>
        <v/>
      </c>
      <c r="I2052" s="26" t="str">
        <f ca="1">IFERROR(IF($F2052=0,"",(VLOOKUP(RIGHT(B2052,2)+0,难度表!B:F,4,FALSE)*L2052+O2052)),0)</f>
        <v/>
      </c>
      <c r="J2052" s="26" t="str">
        <f ca="1">IFERROR(IF($F2052=0,"",(VLOOKUP(RIGHT(B2052,2)+0,难度表!B:F,5,FALSE)*M2052+P2052)),0)</f>
        <v/>
      </c>
      <c r="L2052" s="26" t="s">
        <v>1081</v>
      </c>
      <c r="M2052" s="3"/>
      <c r="N2052" s="26">
        <v>0</v>
      </c>
      <c r="O2052" s="26">
        <v>0</v>
      </c>
      <c r="P2052" s="26">
        <v>0</v>
      </c>
      <c r="Q2052" s="26">
        <v>0</v>
      </c>
      <c r="R2052" s="58" t="s">
        <v>545</v>
      </c>
      <c r="S2052" s="26">
        <v>1</v>
      </c>
      <c r="T2052" s="26">
        <v>0</v>
      </c>
      <c r="U2052" s="26">
        <f ca="1">IFERROR(VLOOKUP(G2052,模型表!$C:$T,18,FALSE),0)</f>
        <v>0</v>
      </c>
      <c r="V2052" s="26">
        <f>IFERROR(VLOOKUP(G2052,模型表!$C:$J,8,FALSE),0)</f>
        <v>0</v>
      </c>
      <c r="W2052" s="26" t="s">
        <v>1081</v>
      </c>
      <c r="X2052" s="26" t="s">
        <v>1097</v>
      </c>
    </row>
    <row r="2053" spans="1:24" x14ac:dyDescent="0.2">
      <c r="A2053" s="3" t="s">
        <v>1457</v>
      </c>
      <c r="B2053" s="3" t="str">
        <f t="shared" si="57"/>
        <v>P57</v>
      </c>
      <c r="C2053" s="3" t="s">
        <v>541</v>
      </c>
      <c r="D2053" s="3" t="s">
        <v>544</v>
      </c>
      <c r="E2053" t="str">
        <f t="shared" si="56"/>
        <v>M22P57U04N09</v>
      </c>
      <c r="F2053" s="26">
        <f ca="1">IFERROR(VLOOKUP(G2053,模型表!C:U,19,0),0)</f>
        <v>0</v>
      </c>
      <c r="H2053" s="26" t="str">
        <f ca="1">IFERROR(IF($F2053=0,"",(VLOOKUP(RIGHT(A2053,2)+0,难度表!B:F,3,FALSE)*K2053+N2053)),0)</f>
        <v/>
      </c>
      <c r="I2053" s="26" t="str">
        <f ca="1">IFERROR(IF($F2053=0,"",(VLOOKUP(RIGHT(B2053,2)+0,难度表!B:F,4,FALSE)*L2053+O2053)),0)</f>
        <v/>
      </c>
      <c r="J2053" s="26" t="str">
        <f ca="1">IFERROR(IF($F2053=0,"",(VLOOKUP(RIGHT(B2053,2)+0,难度表!B:F,5,FALSE)*M2053+P2053)),0)</f>
        <v/>
      </c>
      <c r="L2053" s="26" t="s">
        <v>1081</v>
      </c>
      <c r="M2053" s="3"/>
      <c r="N2053" s="26">
        <v>0</v>
      </c>
      <c r="O2053" s="26">
        <v>0</v>
      </c>
      <c r="P2053" s="26">
        <v>0</v>
      </c>
      <c r="Q2053" s="26">
        <v>0</v>
      </c>
      <c r="R2053" s="58" t="s">
        <v>545</v>
      </c>
      <c r="S2053" s="26">
        <v>1</v>
      </c>
      <c r="T2053" s="26">
        <v>0</v>
      </c>
      <c r="U2053" s="26">
        <f ca="1">IFERROR(VLOOKUP(G2053,模型表!$C:$T,18,FALSE),0)</f>
        <v>0</v>
      </c>
      <c r="V2053" s="26">
        <f>IFERROR(VLOOKUP(G2053,模型表!$C:$J,8,FALSE),0)</f>
        <v>0</v>
      </c>
      <c r="W2053" s="26" t="s">
        <v>1081</v>
      </c>
      <c r="X2053" s="26" t="s">
        <v>1097</v>
      </c>
    </row>
    <row r="2054" spans="1:24" x14ac:dyDescent="0.2">
      <c r="A2054" s="3" t="s">
        <v>1457</v>
      </c>
      <c r="B2054" s="3" t="str">
        <f t="shared" si="57"/>
        <v>P58</v>
      </c>
      <c r="C2054" s="3" t="s">
        <v>532</v>
      </c>
      <c r="D2054" s="3" t="s">
        <v>533</v>
      </c>
      <c r="E2054" t="str">
        <f t="shared" si="56"/>
        <v>M22P58U01N01</v>
      </c>
      <c r="F2054" s="26">
        <f ca="1">IFERROR(VLOOKUP(G2054,模型表!C:U,19,0),0)</f>
        <v>0</v>
      </c>
      <c r="H2054" s="26" t="str">
        <f ca="1">IFERROR(IF($F2054=0,"",(VLOOKUP(RIGHT(A2054,2)+0,难度表!B:F,3,FALSE)*K2054+N2054)),0)</f>
        <v/>
      </c>
      <c r="I2054" s="26" t="str">
        <f ca="1">IFERROR(IF($F2054=0,"",(VLOOKUP(RIGHT(B2054,2)+0,难度表!B:F,4,FALSE)*L2054+O2054)),0)</f>
        <v/>
      </c>
      <c r="J2054" s="26" t="str">
        <f ca="1">IFERROR(IF($F2054=0,"",(VLOOKUP(RIGHT(B2054,2)+0,难度表!B:F,5,FALSE)*M2054+P2054)),0)</f>
        <v/>
      </c>
      <c r="L2054" s="26" t="s">
        <v>1081</v>
      </c>
      <c r="M2054" s="3"/>
      <c r="N2054" s="26">
        <v>0</v>
      </c>
      <c r="O2054" s="26">
        <v>0</v>
      </c>
      <c r="P2054" s="26">
        <v>0</v>
      </c>
      <c r="Q2054" s="26">
        <v>0</v>
      </c>
      <c r="R2054" s="58" t="s">
        <v>545</v>
      </c>
      <c r="S2054" s="26">
        <v>1</v>
      </c>
      <c r="T2054" s="26">
        <v>0</v>
      </c>
      <c r="U2054" s="26">
        <f ca="1">IFERROR(VLOOKUP(G2054,模型表!$C:$T,18,FALSE),0)</f>
        <v>0</v>
      </c>
      <c r="V2054" s="26">
        <f>IFERROR(VLOOKUP(G2054,模型表!$C:$J,8,FALSE),0)</f>
        <v>0</v>
      </c>
      <c r="W2054" s="26" t="s">
        <v>1081</v>
      </c>
      <c r="X2054" s="26" t="s">
        <v>1097</v>
      </c>
    </row>
    <row r="2055" spans="1:24" x14ac:dyDescent="0.2">
      <c r="A2055" s="3" t="s">
        <v>1457</v>
      </c>
      <c r="B2055" s="3" t="str">
        <f t="shared" si="57"/>
        <v>P58</v>
      </c>
      <c r="C2055" s="3" t="s">
        <v>532</v>
      </c>
      <c r="D2055" s="3" t="s">
        <v>534</v>
      </c>
      <c r="E2055" t="str">
        <f t="shared" si="56"/>
        <v>M22P58U01N02</v>
      </c>
      <c r="F2055" s="26">
        <f ca="1">IFERROR(VLOOKUP(G2055,模型表!C:U,19,0),0)</f>
        <v>0</v>
      </c>
      <c r="H2055" s="26" t="str">
        <f ca="1">IFERROR(IF($F2055=0,"",(VLOOKUP(RIGHT(A2055,2)+0,难度表!B:F,3,FALSE)*K2055+N2055)),0)</f>
        <v/>
      </c>
      <c r="I2055" s="26" t="str">
        <f ca="1">IFERROR(IF($F2055=0,"",(VLOOKUP(RIGHT(B2055,2)+0,难度表!B:F,4,FALSE)*L2055+O2055)),0)</f>
        <v/>
      </c>
      <c r="J2055" s="26" t="str">
        <f ca="1">IFERROR(IF($F2055=0,"",(VLOOKUP(RIGHT(B2055,2)+0,难度表!B:F,5,FALSE)*M2055+P2055)),0)</f>
        <v/>
      </c>
      <c r="L2055" s="26" t="s">
        <v>1081</v>
      </c>
      <c r="M2055" s="3"/>
      <c r="N2055" s="26">
        <v>0</v>
      </c>
      <c r="O2055" s="26">
        <v>0</v>
      </c>
      <c r="P2055" s="26">
        <v>0</v>
      </c>
      <c r="Q2055" s="26">
        <v>0</v>
      </c>
      <c r="R2055" s="58" t="s">
        <v>545</v>
      </c>
      <c r="S2055" s="26">
        <v>1</v>
      </c>
      <c r="T2055" s="26">
        <v>0</v>
      </c>
      <c r="U2055" s="26">
        <f ca="1">IFERROR(VLOOKUP(G2055,模型表!$C:$T,18,FALSE),0)</f>
        <v>0</v>
      </c>
      <c r="V2055" s="26">
        <f>IFERROR(VLOOKUP(G2055,模型表!$C:$J,8,FALSE),0)</f>
        <v>0</v>
      </c>
      <c r="W2055" s="26" t="s">
        <v>1081</v>
      </c>
      <c r="X2055" s="26" t="s">
        <v>1097</v>
      </c>
    </row>
    <row r="2056" spans="1:24" x14ac:dyDescent="0.2">
      <c r="A2056" s="3" t="s">
        <v>1457</v>
      </c>
      <c r="B2056" s="3" t="str">
        <f t="shared" si="57"/>
        <v>P58</v>
      </c>
      <c r="C2056" s="3" t="s">
        <v>532</v>
      </c>
      <c r="D2056" s="3" t="s">
        <v>535</v>
      </c>
      <c r="E2056" t="str">
        <f t="shared" si="56"/>
        <v>M22P58U01N03</v>
      </c>
      <c r="F2056" s="26">
        <f ca="1">IFERROR(VLOOKUP(G2056,模型表!C:U,19,0),0)</f>
        <v>0</v>
      </c>
      <c r="H2056" s="26" t="str">
        <f ca="1">IFERROR(IF($F2056=0,"",(VLOOKUP(RIGHT(A2056,2)+0,难度表!B:F,3,FALSE)*K2056+N2056)),0)</f>
        <v/>
      </c>
      <c r="I2056" s="26" t="str">
        <f ca="1">IFERROR(IF($F2056=0,"",(VLOOKUP(RIGHT(B2056,2)+0,难度表!B:F,4,FALSE)*L2056+O2056)),0)</f>
        <v/>
      </c>
      <c r="J2056" s="26" t="str">
        <f ca="1">IFERROR(IF($F2056=0,"",(VLOOKUP(RIGHT(B2056,2)+0,难度表!B:F,5,FALSE)*M2056+P2056)),0)</f>
        <v/>
      </c>
      <c r="L2056" s="26" t="s">
        <v>1081</v>
      </c>
      <c r="M2056" s="3"/>
      <c r="N2056" s="26">
        <v>0</v>
      </c>
      <c r="O2056" s="26">
        <v>0</v>
      </c>
      <c r="P2056" s="26">
        <v>0</v>
      </c>
      <c r="Q2056" s="26">
        <v>0</v>
      </c>
      <c r="R2056" s="58" t="s">
        <v>545</v>
      </c>
      <c r="S2056" s="26">
        <v>1</v>
      </c>
      <c r="T2056" s="26">
        <v>0</v>
      </c>
      <c r="U2056" s="26">
        <f ca="1">IFERROR(VLOOKUP(G2056,模型表!$C:$T,18,FALSE),0)</f>
        <v>0</v>
      </c>
      <c r="V2056" s="26">
        <f>IFERROR(VLOOKUP(G2056,模型表!$C:$J,8,FALSE),0)</f>
        <v>0</v>
      </c>
      <c r="W2056" s="26" t="s">
        <v>1081</v>
      </c>
      <c r="X2056" s="26" t="s">
        <v>1097</v>
      </c>
    </row>
    <row r="2057" spans="1:24" x14ac:dyDescent="0.2">
      <c r="A2057" s="3" t="s">
        <v>1457</v>
      </c>
      <c r="B2057" s="3" t="str">
        <f t="shared" si="57"/>
        <v>P58</v>
      </c>
      <c r="C2057" s="3" t="s">
        <v>532</v>
      </c>
      <c r="D2057" s="3" t="s">
        <v>536</v>
      </c>
      <c r="E2057" t="str">
        <f t="shared" si="56"/>
        <v>M22P58U01N04</v>
      </c>
      <c r="F2057" s="26">
        <f ca="1">IFERROR(VLOOKUP(G2057,模型表!C:U,19,0),0)</f>
        <v>0</v>
      </c>
      <c r="H2057" s="26" t="str">
        <f ca="1">IFERROR(IF($F2057=0,"",(VLOOKUP(RIGHT(A2057,2)+0,难度表!B:F,3,FALSE)*K2057+N2057)),0)</f>
        <v/>
      </c>
      <c r="I2057" s="26" t="str">
        <f ca="1">IFERROR(IF($F2057=0,"",(VLOOKUP(RIGHT(B2057,2)+0,难度表!B:F,4,FALSE)*L2057+O2057)),0)</f>
        <v/>
      </c>
      <c r="J2057" s="26" t="str">
        <f ca="1">IFERROR(IF($F2057=0,"",(VLOOKUP(RIGHT(B2057,2)+0,难度表!B:F,5,FALSE)*M2057+P2057)),0)</f>
        <v/>
      </c>
      <c r="L2057" s="26" t="s">
        <v>1081</v>
      </c>
      <c r="M2057" s="3"/>
      <c r="N2057" s="26">
        <v>0</v>
      </c>
      <c r="O2057" s="26">
        <v>0</v>
      </c>
      <c r="P2057" s="26">
        <v>0</v>
      </c>
      <c r="Q2057" s="26">
        <v>0</v>
      </c>
      <c r="R2057" s="58" t="s">
        <v>545</v>
      </c>
      <c r="S2057" s="26">
        <v>1</v>
      </c>
      <c r="T2057" s="26">
        <v>0</v>
      </c>
      <c r="U2057" s="26">
        <f ca="1">IFERROR(VLOOKUP(G2057,模型表!$C:$T,18,FALSE),0)</f>
        <v>0</v>
      </c>
      <c r="V2057" s="26">
        <f>IFERROR(VLOOKUP(G2057,模型表!$C:$J,8,FALSE),0)</f>
        <v>0</v>
      </c>
      <c r="W2057" s="26" t="s">
        <v>1081</v>
      </c>
      <c r="X2057" s="26" t="s">
        <v>1097</v>
      </c>
    </row>
    <row r="2058" spans="1:24" x14ac:dyDescent="0.2">
      <c r="A2058" s="3" t="s">
        <v>1457</v>
      </c>
      <c r="B2058" s="3" t="str">
        <f t="shared" si="57"/>
        <v>P58</v>
      </c>
      <c r="C2058" s="3" t="s">
        <v>532</v>
      </c>
      <c r="D2058" s="3" t="s">
        <v>537</v>
      </c>
      <c r="E2058" t="str">
        <f t="shared" si="56"/>
        <v>M22P58U01N05</v>
      </c>
      <c r="F2058" s="26">
        <f ca="1">IFERROR(VLOOKUP(G2058,模型表!C:U,19,0),0)</f>
        <v>0</v>
      </c>
      <c r="H2058" s="26" t="str">
        <f ca="1">IFERROR(IF($F2058=0,"",(VLOOKUP(RIGHT(A2058,2)+0,难度表!B:F,3,FALSE)*K2058+N2058)),0)</f>
        <v/>
      </c>
      <c r="I2058" s="26" t="str">
        <f ca="1">IFERROR(IF($F2058=0,"",(VLOOKUP(RIGHT(B2058,2)+0,难度表!B:F,4,FALSE)*L2058+O2058)),0)</f>
        <v/>
      </c>
      <c r="J2058" s="26" t="str">
        <f ca="1">IFERROR(IF($F2058=0,"",(VLOOKUP(RIGHT(B2058,2)+0,难度表!B:F,5,FALSE)*M2058+P2058)),0)</f>
        <v/>
      </c>
      <c r="L2058" s="26" t="s">
        <v>1081</v>
      </c>
      <c r="M2058" s="3"/>
      <c r="N2058" s="26">
        <v>0</v>
      </c>
      <c r="O2058" s="26">
        <v>0</v>
      </c>
      <c r="P2058" s="26">
        <v>0</v>
      </c>
      <c r="Q2058" s="26">
        <v>0</v>
      </c>
      <c r="R2058" s="58" t="s">
        <v>545</v>
      </c>
      <c r="S2058" s="26">
        <v>1</v>
      </c>
      <c r="T2058" s="26">
        <v>0</v>
      </c>
      <c r="U2058" s="26">
        <f ca="1">IFERROR(VLOOKUP(G2058,模型表!$C:$T,18,FALSE),0)</f>
        <v>0</v>
      </c>
      <c r="V2058" s="26">
        <f>IFERROR(VLOOKUP(G2058,模型表!$C:$J,8,FALSE),0)</f>
        <v>0</v>
      </c>
      <c r="W2058" s="26" t="s">
        <v>1081</v>
      </c>
      <c r="X2058" s="26" t="s">
        <v>1097</v>
      </c>
    </row>
    <row r="2059" spans="1:24" x14ac:dyDescent="0.2">
      <c r="A2059" s="3" t="s">
        <v>1457</v>
      </c>
      <c r="B2059" s="3" t="str">
        <f t="shared" si="57"/>
        <v>P58</v>
      </c>
      <c r="C2059" s="3" t="s">
        <v>532</v>
      </c>
      <c r="D2059" s="3" t="s">
        <v>538</v>
      </c>
      <c r="E2059" t="str">
        <f t="shared" si="56"/>
        <v>M22P58U01N06</v>
      </c>
      <c r="F2059" s="26">
        <f ca="1">IFERROR(VLOOKUP(G2059,模型表!C:U,19,0),0)</f>
        <v>0</v>
      </c>
      <c r="H2059" s="26" t="str">
        <f ca="1">IFERROR(IF($F2059=0,"",(VLOOKUP(RIGHT(A2059,2)+0,难度表!B:F,3,FALSE)*K2059+N2059)),0)</f>
        <v/>
      </c>
      <c r="I2059" s="26" t="str">
        <f ca="1">IFERROR(IF($F2059=0,"",(VLOOKUP(RIGHT(B2059,2)+0,难度表!B:F,4,FALSE)*L2059+O2059)),0)</f>
        <v/>
      </c>
      <c r="J2059" s="26" t="str">
        <f ca="1">IFERROR(IF($F2059=0,"",(VLOOKUP(RIGHT(B2059,2)+0,难度表!B:F,5,FALSE)*M2059+P2059)),0)</f>
        <v/>
      </c>
      <c r="L2059" s="26" t="s">
        <v>1081</v>
      </c>
      <c r="M2059" s="3"/>
      <c r="N2059" s="26">
        <v>0</v>
      </c>
      <c r="O2059" s="26">
        <v>0</v>
      </c>
      <c r="P2059" s="26">
        <v>0</v>
      </c>
      <c r="Q2059" s="26">
        <v>0</v>
      </c>
      <c r="R2059" s="58" t="s">
        <v>545</v>
      </c>
      <c r="S2059" s="26">
        <v>1</v>
      </c>
      <c r="T2059" s="26">
        <v>0</v>
      </c>
      <c r="U2059" s="26">
        <f ca="1">IFERROR(VLOOKUP(G2059,模型表!$C:$T,18,FALSE),0)</f>
        <v>0</v>
      </c>
      <c r="V2059" s="26">
        <f>IFERROR(VLOOKUP(G2059,模型表!$C:$J,8,FALSE),0)</f>
        <v>0</v>
      </c>
      <c r="W2059" s="26" t="s">
        <v>1081</v>
      </c>
      <c r="X2059" s="26" t="s">
        <v>1097</v>
      </c>
    </row>
    <row r="2060" spans="1:24" x14ac:dyDescent="0.2">
      <c r="A2060" s="3" t="s">
        <v>1457</v>
      </c>
      <c r="B2060" s="3" t="str">
        <f t="shared" si="57"/>
        <v>P58</v>
      </c>
      <c r="C2060" s="3" t="s">
        <v>532</v>
      </c>
      <c r="D2060" s="3" t="s">
        <v>542</v>
      </c>
      <c r="E2060" t="str">
        <f t="shared" si="56"/>
        <v>M22P58U01N07</v>
      </c>
      <c r="F2060" s="26">
        <f ca="1">IFERROR(VLOOKUP(G2060,模型表!C:U,19,0),0)</f>
        <v>0</v>
      </c>
      <c r="H2060" s="26" t="str">
        <f ca="1">IFERROR(IF($F2060=0,"",(VLOOKUP(RIGHT(A2060,2)+0,难度表!B:F,3,FALSE)*K2060+N2060)),0)</f>
        <v/>
      </c>
      <c r="I2060" s="26" t="str">
        <f ca="1">IFERROR(IF($F2060=0,"",(VLOOKUP(RIGHT(B2060,2)+0,难度表!B:F,4,FALSE)*L2060+O2060)),0)</f>
        <v/>
      </c>
      <c r="J2060" s="26" t="str">
        <f ca="1">IFERROR(IF($F2060=0,"",(VLOOKUP(RIGHT(B2060,2)+0,难度表!B:F,5,FALSE)*M2060+P2060)),0)</f>
        <v/>
      </c>
      <c r="L2060" s="26" t="s">
        <v>1081</v>
      </c>
      <c r="M2060" s="3"/>
      <c r="N2060" s="26">
        <v>0</v>
      </c>
      <c r="O2060" s="26">
        <v>0</v>
      </c>
      <c r="P2060" s="26">
        <v>0</v>
      </c>
      <c r="Q2060" s="26">
        <v>0</v>
      </c>
      <c r="R2060" s="58" t="s">
        <v>545</v>
      </c>
      <c r="S2060" s="26">
        <v>1</v>
      </c>
      <c r="T2060" s="26">
        <v>0</v>
      </c>
      <c r="U2060" s="26">
        <f ca="1">IFERROR(VLOOKUP(G2060,模型表!$C:$T,18,FALSE),0)</f>
        <v>0</v>
      </c>
      <c r="V2060" s="26">
        <f>IFERROR(VLOOKUP(G2060,模型表!$C:$J,8,FALSE),0)</f>
        <v>0</v>
      </c>
      <c r="W2060" s="26" t="s">
        <v>1081</v>
      </c>
      <c r="X2060" s="26" t="s">
        <v>1097</v>
      </c>
    </row>
    <row r="2061" spans="1:24" x14ac:dyDescent="0.2">
      <c r="A2061" s="3" t="s">
        <v>1457</v>
      </c>
      <c r="B2061" s="3" t="str">
        <f t="shared" si="57"/>
        <v>P58</v>
      </c>
      <c r="C2061" s="3" t="s">
        <v>532</v>
      </c>
      <c r="D2061" s="3" t="s">
        <v>543</v>
      </c>
      <c r="E2061" t="str">
        <f t="shared" si="56"/>
        <v>M22P58U01N08</v>
      </c>
      <c r="F2061" s="26">
        <f ca="1">IFERROR(VLOOKUP(G2061,模型表!C:U,19,0),0)</f>
        <v>0</v>
      </c>
      <c r="H2061" s="26" t="str">
        <f ca="1">IFERROR(IF($F2061=0,"",(VLOOKUP(RIGHT(A2061,2)+0,难度表!B:F,3,FALSE)*K2061+N2061)),0)</f>
        <v/>
      </c>
      <c r="I2061" s="26" t="str">
        <f ca="1">IFERROR(IF($F2061=0,"",(VLOOKUP(RIGHT(B2061,2)+0,难度表!B:F,4,FALSE)*L2061+O2061)),0)</f>
        <v/>
      </c>
      <c r="J2061" s="26" t="str">
        <f ca="1">IFERROR(IF($F2061=0,"",(VLOOKUP(RIGHT(B2061,2)+0,难度表!B:F,5,FALSE)*M2061+P2061)),0)</f>
        <v/>
      </c>
      <c r="L2061" s="26" t="s">
        <v>1081</v>
      </c>
      <c r="M2061" s="3"/>
      <c r="N2061" s="26">
        <v>0</v>
      </c>
      <c r="O2061" s="26">
        <v>0</v>
      </c>
      <c r="P2061" s="26">
        <v>0</v>
      </c>
      <c r="Q2061" s="26">
        <v>0</v>
      </c>
      <c r="R2061" s="58" t="s">
        <v>545</v>
      </c>
      <c r="S2061" s="26">
        <v>1</v>
      </c>
      <c r="T2061" s="26">
        <v>0</v>
      </c>
      <c r="U2061" s="26">
        <f ca="1">IFERROR(VLOOKUP(G2061,模型表!$C:$T,18,FALSE),0)</f>
        <v>0</v>
      </c>
      <c r="V2061" s="26">
        <f>IFERROR(VLOOKUP(G2061,模型表!$C:$J,8,FALSE),0)</f>
        <v>0</v>
      </c>
      <c r="W2061" s="26" t="s">
        <v>1081</v>
      </c>
      <c r="X2061" s="26" t="s">
        <v>1097</v>
      </c>
    </row>
    <row r="2062" spans="1:24" x14ac:dyDescent="0.2">
      <c r="A2062" s="3" t="s">
        <v>1457</v>
      </c>
      <c r="B2062" s="3" t="str">
        <f t="shared" si="57"/>
        <v>P58</v>
      </c>
      <c r="C2062" s="3" t="s">
        <v>532</v>
      </c>
      <c r="D2062" s="3" t="s">
        <v>544</v>
      </c>
      <c r="E2062" t="str">
        <f t="shared" si="56"/>
        <v>M22P58U01N09</v>
      </c>
      <c r="F2062" s="26">
        <f ca="1">IFERROR(VLOOKUP(G2062,模型表!C:U,19,0),0)</f>
        <v>0</v>
      </c>
      <c r="H2062" s="26" t="str">
        <f ca="1">IFERROR(IF($F2062=0,"",(VLOOKUP(RIGHT(A2062,2)+0,难度表!B:F,3,FALSE)*K2062+N2062)),0)</f>
        <v/>
      </c>
      <c r="I2062" s="26" t="str">
        <f ca="1">IFERROR(IF($F2062=0,"",(VLOOKUP(RIGHT(B2062,2)+0,难度表!B:F,4,FALSE)*L2062+O2062)),0)</f>
        <v/>
      </c>
      <c r="J2062" s="26" t="str">
        <f ca="1">IFERROR(IF($F2062=0,"",(VLOOKUP(RIGHT(B2062,2)+0,难度表!B:F,5,FALSE)*M2062+P2062)),0)</f>
        <v/>
      </c>
      <c r="L2062" s="26" t="s">
        <v>1081</v>
      </c>
      <c r="M2062" s="3"/>
      <c r="N2062" s="26">
        <v>0</v>
      </c>
      <c r="O2062" s="26">
        <v>0</v>
      </c>
      <c r="P2062" s="26">
        <v>0</v>
      </c>
      <c r="Q2062" s="26">
        <v>0</v>
      </c>
      <c r="R2062" s="58" t="s">
        <v>545</v>
      </c>
      <c r="S2062" s="26">
        <v>1</v>
      </c>
      <c r="T2062" s="26">
        <v>0</v>
      </c>
      <c r="U2062" s="26">
        <f ca="1">IFERROR(VLOOKUP(G2062,模型表!$C:$T,18,FALSE),0)</f>
        <v>0</v>
      </c>
      <c r="V2062" s="26">
        <f>IFERROR(VLOOKUP(G2062,模型表!$C:$J,8,FALSE),0)</f>
        <v>0</v>
      </c>
      <c r="W2062" s="26" t="s">
        <v>1081</v>
      </c>
      <c r="X2062" s="26" t="s">
        <v>1097</v>
      </c>
    </row>
    <row r="2063" spans="1:24" x14ac:dyDescent="0.2">
      <c r="A2063" s="3" t="s">
        <v>1457</v>
      </c>
      <c r="B2063" s="3" t="str">
        <f t="shared" si="57"/>
        <v>P58</v>
      </c>
      <c r="C2063" s="3" t="s">
        <v>539</v>
      </c>
      <c r="D2063" s="3" t="s">
        <v>533</v>
      </c>
      <c r="E2063" t="str">
        <f t="shared" si="56"/>
        <v>M22P58U02N01</v>
      </c>
      <c r="F2063" s="26">
        <f ca="1">IFERROR(VLOOKUP(G2063,模型表!C:U,19,0),0)</f>
        <v>0</v>
      </c>
      <c r="H2063" s="26" t="str">
        <f ca="1">IFERROR(IF($F2063=0,"",(VLOOKUP(RIGHT(A2063,2)+0,难度表!B:F,3,FALSE)*K2063+N2063)),0)</f>
        <v/>
      </c>
      <c r="I2063" s="26" t="str">
        <f ca="1">IFERROR(IF($F2063=0,"",(VLOOKUP(RIGHT(B2063,2)+0,难度表!B:F,4,FALSE)*L2063+O2063)),0)</f>
        <v/>
      </c>
      <c r="J2063" s="26" t="str">
        <f ca="1">IFERROR(IF($F2063=0,"",(VLOOKUP(RIGHT(B2063,2)+0,难度表!B:F,5,FALSE)*M2063+P2063)),0)</f>
        <v/>
      </c>
      <c r="L2063" s="26" t="s">
        <v>1081</v>
      </c>
      <c r="M2063" s="3"/>
      <c r="N2063" s="26">
        <v>0</v>
      </c>
      <c r="O2063" s="26">
        <v>0</v>
      </c>
      <c r="P2063" s="26">
        <v>0</v>
      </c>
      <c r="Q2063" s="26">
        <v>0</v>
      </c>
      <c r="R2063" s="58" t="s">
        <v>545</v>
      </c>
      <c r="S2063" s="26">
        <v>1</v>
      </c>
      <c r="T2063" s="26">
        <v>0</v>
      </c>
      <c r="U2063" s="26">
        <f ca="1">IFERROR(VLOOKUP(G2063,模型表!$C:$T,18,FALSE),0)</f>
        <v>0</v>
      </c>
      <c r="V2063" s="26">
        <f>IFERROR(VLOOKUP(G2063,模型表!$C:$J,8,FALSE),0)</f>
        <v>0</v>
      </c>
      <c r="W2063" s="26" t="s">
        <v>1081</v>
      </c>
      <c r="X2063" s="26" t="s">
        <v>1097</v>
      </c>
    </row>
    <row r="2064" spans="1:24" x14ac:dyDescent="0.2">
      <c r="A2064" s="3" t="s">
        <v>1457</v>
      </c>
      <c r="B2064" s="3" t="str">
        <f t="shared" si="57"/>
        <v>P58</v>
      </c>
      <c r="C2064" s="3" t="s">
        <v>539</v>
      </c>
      <c r="D2064" s="3" t="s">
        <v>534</v>
      </c>
      <c r="E2064" t="str">
        <f t="shared" si="56"/>
        <v>M22P58U02N02</v>
      </c>
      <c r="F2064" s="26">
        <f ca="1">IFERROR(VLOOKUP(G2064,模型表!C:U,19,0),0)</f>
        <v>0</v>
      </c>
      <c r="H2064" s="26" t="str">
        <f ca="1">IFERROR(IF($F2064=0,"",(VLOOKUP(RIGHT(A2064,2)+0,难度表!B:F,3,FALSE)*K2064+N2064)),0)</f>
        <v/>
      </c>
      <c r="I2064" s="26" t="str">
        <f ca="1">IFERROR(IF($F2064=0,"",(VLOOKUP(RIGHT(B2064,2)+0,难度表!B:F,4,FALSE)*L2064+O2064)),0)</f>
        <v/>
      </c>
      <c r="J2064" s="26" t="str">
        <f ca="1">IFERROR(IF($F2064=0,"",(VLOOKUP(RIGHT(B2064,2)+0,难度表!B:F,5,FALSE)*M2064+P2064)),0)</f>
        <v/>
      </c>
      <c r="L2064" s="26" t="s">
        <v>1081</v>
      </c>
      <c r="M2064" s="3"/>
      <c r="N2064" s="26">
        <v>0</v>
      </c>
      <c r="O2064" s="26">
        <v>0</v>
      </c>
      <c r="P2064" s="26">
        <v>0</v>
      </c>
      <c r="Q2064" s="26">
        <v>0</v>
      </c>
      <c r="R2064" s="58" t="s">
        <v>545</v>
      </c>
      <c r="S2064" s="26">
        <v>1</v>
      </c>
      <c r="T2064" s="26">
        <v>0</v>
      </c>
      <c r="U2064" s="26">
        <f ca="1">IFERROR(VLOOKUP(G2064,模型表!$C:$T,18,FALSE),0)</f>
        <v>0</v>
      </c>
      <c r="V2064" s="26">
        <f>IFERROR(VLOOKUP(G2064,模型表!$C:$J,8,FALSE),0)</f>
        <v>0</v>
      </c>
      <c r="W2064" s="26" t="s">
        <v>1081</v>
      </c>
      <c r="X2064" s="26" t="s">
        <v>1097</v>
      </c>
    </row>
    <row r="2065" spans="1:24" x14ac:dyDescent="0.2">
      <c r="A2065" s="3" t="s">
        <v>1457</v>
      </c>
      <c r="B2065" s="3" t="str">
        <f t="shared" si="57"/>
        <v>P58</v>
      </c>
      <c r="C2065" s="3" t="s">
        <v>539</v>
      </c>
      <c r="D2065" s="3" t="s">
        <v>535</v>
      </c>
      <c r="E2065" t="str">
        <f t="shared" si="56"/>
        <v>M22P58U02N03</v>
      </c>
      <c r="F2065" s="26">
        <f ca="1">IFERROR(VLOOKUP(G2065,模型表!C:U,19,0),0)</f>
        <v>0</v>
      </c>
      <c r="H2065" s="26" t="str">
        <f ca="1">IFERROR(IF($F2065=0,"",(VLOOKUP(RIGHT(A2065,2)+0,难度表!B:F,3,FALSE)*K2065+N2065)),0)</f>
        <v/>
      </c>
      <c r="I2065" s="26" t="str">
        <f ca="1">IFERROR(IF($F2065=0,"",(VLOOKUP(RIGHT(B2065,2)+0,难度表!B:F,4,FALSE)*L2065+O2065)),0)</f>
        <v/>
      </c>
      <c r="J2065" s="26" t="str">
        <f ca="1">IFERROR(IF($F2065=0,"",(VLOOKUP(RIGHT(B2065,2)+0,难度表!B:F,5,FALSE)*M2065+P2065)),0)</f>
        <v/>
      </c>
      <c r="L2065" s="26" t="s">
        <v>1081</v>
      </c>
      <c r="M2065" s="3"/>
      <c r="N2065" s="26">
        <v>0</v>
      </c>
      <c r="O2065" s="26">
        <v>0</v>
      </c>
      <c r="P2065" s="26">
        <v>0</v>
      </c>
      <c r="Q2065" s="26">
        <v>0</v>
      </c>
      <c r="R2065" s="58" t="s">
        <v>545</v>
      </c>
      <c r="S2065" s="26">
        <v>1</v>
      </c>
      <c r="T2065" s="26">
        <v>0</v>
      </c>
      <c r="U2065" s="26">
        <f ca="1">IFERROR(VLOOKUP(G2065,模型表!$C:$T,18,FALSE),0)</f>
        <v>0</v>
      </c>
      <c r="V2065" s="26">
        <f>IFERROR(VLOOKUP(G2065,模型表!$C:$J,8,FALSE),0)</f>
        <v>0</v>
      </c>
      <c r="W2065" s="26" t="s">
        <v>1081</v>
      </c>
      <c r="X2065" s="26" t="s">
        <v>1097</v>
      </c>
    </row>
    <row r="2066" spans="1:24" x14ac:dyDescent="0.2">
      <c r="A2066" s="3" t="s">
        <v>1457</v>
      </c>
      <c r="B2066" s="3" t="str">
        <f t="shared" si="57"/>
        <v>P58</v>
      </c>
      <c r="C2066" s="3" t="s">
        <v>539</v>
      </c>
      <c r="D2066" s="3" t="s">
        <v>536</v>
      </c>
      <c r="E2066" t="str">
        <f t="shared" si="56"/>
        <v>M22P58U02N04</v>
      </c>
      <c r="F2066" s="26">
        <f ca="1">IFERROR(VLOOKUP(G2066,模型表!C:U,19,0),0)</f>
        <v>0</v>
      </c>
      <c r="H2066" s="26" t="str">
        <f ca="1">IFERROR(IF($F2066=0,"",(VLOOKUP(RIGHT(A2066,2)+0,难度表!B:F,3,FALSE)*K2066+N2066)),0)</f>
        <v/>
      </c>
      <c r="I2066" s="26" t="str">
        <f ca="1">IFERROR(IF($F2066=0,"",(VLOOKUP(RIGHT(B2066,2)+0,难度表!B:F,4,FALSE)*L2066+O2066)),0)</f>
        <v/>
      </c>
      <c r="J2066" s="26" t="str">
        <f ca="1">IFERROR(IF($F2066=0,"",(VLOOKUP(RIGHT(B2066,2)+0,难度表!B:F,5,FALSE)*M2066+P2066)),0)</f>
        <v/>
      </c>
      <c r="L2066" s="26" t="s">
        <v>1081</v>
      </c>
      <c r="M2066" s="3"/>
      <c r="N2066" s="26">
        <v>0</v>
      </c>
      <c r="O2066" s="26">
        <v>0</v>
      </c>
      <c r="P2066" s="26">
        <v>0</v>
      </c>
      <c r="Q2066" s="26">
        <v>0</v>
      </c>
      <c r="R2066" s="58" t="s">
        <v>545</v>
      </c>
      <c r="S2066" s="26">
        <v>1</v>
      </c>
      <c r="T2066" s="26">
        <v>0</v>
      </c>
      <c r="U2066" s="26">
        <f ca="1">IFERROR(VLOOKUP(G2066,模型表!$C:$T,18,FALSE),0)</f>
        <v>0</v>
      </c>
      <c r="V2066" s="26">
        <f>IFERROR(VLOOKUP(G2066,模型表!$C:$J,8,FALSE),0)</f>
        <v>0</v>
      </c>
      <c r="W2066" s="26" t="s">
        <v>1081</v>
      </c>
      <c r="X2066" s="26" t="s">
        <v>1097</v>
      </c>
    </row>
    <row r="2067" spans="1:24" x14ac:dyDescent="0.2">
      <c r="A2067" s="3" t="s">
        <v>1457</v>
      </c>
      <c r="B2067" s="3" t="str">
        <f t="shared" si="57"/>
        <v>P58</v>
      </c>
      <c r="C2067" s="3" t="s">
        <v>539</v>
      </c>
      <c r="D2067" s="3" t="s">
        <v>537</v>
      </c>
      <c r="E2067" t="str">
        <f t="shared" si="56"/>
        <v>M22P58U02N05</v>
      </c>
      <c r="F2067" s="26">
        <f ca="1">IFERROR(VLOOKUP(G2067,模型表!C:U,19,0),0)</f>
        <v>0</v>
      </c>
      <c r="H2067" s="26" t="str">
        <f ca="1">IFERROR(IF($F2067=0,"",(VLOOKUP(RIGHT(A2067,2)+0,难度表!B:F,3,FALSE)*K2067+N2067)),0)</f>
        <v/>
      </c>
      <c r="I2067" s="26" t="str">
        <f ca="1">IFERROR(IF($F2067=0,"",(VLOOKUP(RIGHT(B2067,2)+0,难度表!B:F,4,FALSE)*L2067+O2067)),0)</f>
        <v/>
      </c>
      <c r="J2067" s="26" t="str">
        <f ca="1">IFERROR(IF($F2067=0,"",(VLOOKUP(RIGHT(B2067,2)+0,难度表!B:F,5,FALSE)*M2067+P2067)),0)</f>
        <v/>
      </c>
      <c r="L2067" s="26" t="s">
        <v>1081</v>
      </c>
      <c r="M2067" s="3"/>
      <c r="N2067" s="26">
        <v>0</v>
      </c>
      <c r="O2067" s="26">
        <v>0</v>
      </c>
      <c r="P2067" s="26">
        <v>0</v>
      </c>
      <c r="Q2067" s="26">
        <v>0</v>
      </c>
      <c r="R2067" s="58" t="s">
        <v>545</v>
      </c>
      <c r="S2067" s="26">
        <v>1</v>
      </c>
      <c r="T2067" s="26">
        <v>0</v>
      </c>
      <c r="U2067" s="26">
        <f ca="1">IFERROR(VLOOKUP(G2067,模型表!$C:$T,18,FALSE),0)</f>
        <v>0</v>
      </c>
      <c r="V2067" s="26">
        <f>IFERROR(VLOOKUP(G2067,模型表!$C:$J,8,FALSE),0)</f>
        <v>0</v>
      </c>
      <c r="W2067" s="26" t="s">
        <v>1081</v>
      </c>
      <c r="X2067" s="26" t="s">
        <v>1097</v>
      </c>
    </row>
    <row r="2068" spans="1:24" x14ac:dyDescent="0.2">
      <c r="A2068" s="3" t="s">
        <v>1457</v>
      </c>
      <c r="B2068" s="3" t="str">
        <f t="shared" si="57"/>
        <v>P58</v>
      </c>
      <c r="C2068" s="3" t="s">
        <v>539</v>
      </c>
      <c r="D2068" s="3" t="s">
        <v>538</v>
      </c>
      <c r="E2068" t="str">
        <f t="shared" si="56"/>
        <v>M22P58U02N06</v>
      </c>
      <c r="F2068" s="26">
        <f ca="1">IFERROR(VLOOKUP(G2068,模型表!C:U,19,0),0)</f>
        <v>0</v>
      </c>
      <c r="H2068" s="26" t="str">
        <f ca="1">IFERROR(IF($F2068=0,"",(VLOOKUP(RIGHT(A2068,2)+0,难度表!B:F,3,FALSE)*K2068+N2068)),0)</f>
        <v/>
      </c>
      <c r="I2068" s="26" t="str">
        <f ca="1">IFERROR(IF($F2068=0,"",(VLOOKUP(RIGHT(B2068,2)+0,难度表!B:F,4,FALSE)*L2068+O2068)),0)</f>
        <v/>
      </c>
      <c r="J2068" s="26" t="str">
        <f ca="1">IFERROR(IF($F2068=0,"",(VLOOKUP(RIGHT(B2068,2)+0,难度表!B:F,5,FALSE)*M2068+P2068)),0)</f>
        <v/>
      </c>
      <c r="L2068" s="26" t="s">
        <v>1081</v>
      </c>
      <c r="M2068" s="3"/>
      <c r="N2068" s="26">
        <v>0</v>
      </c>
      <c r="O2068" s="26">
        <v>0</v>
      </c>
      <c r="P2068" s="26">
        <v>0</v>
      </c>
      <c r="Q2068" s="26">
        <v>0</v>
      </c>
      <c r="R2068" s="58" t="s">
        <v>545</v>
      </c>
      <c r="S2068" s="26">
        <v>1</v>
      </c>
      <c r="T2068" s="26">
        <v>0</v>
      </c>
      <c r="U2068" s="26">
        <f ca="1">IFERROR(VLOOKUP(G2068,模型表!$C:$T,18,FALSE),0)</f>
        <v>0</v>
      </c>
      <c r="V2068" s="26">
        <f>IFERROR(VLOOKUP(G2068,模型表!$C:$J,8,FALSE),0)</f>
        <v>0</v>
      </c>
      <c r="W2068" s="26" t="s">
        <v>1081</v>
      </c>
      <c r="X2068" s="26" t="s">
        <v>1097</v>
      </c>
    </row>
    <row r="2069" spans="1:24" x14ac:dyDescent="0.2">
      <c r="A2069" s="3" t="s">
        <v>1457</v>
      </c>
      <c r="B2069" s="3" t="str">
        <f t="shared" si="57"/>
        <v>P58</v>
      </c>
      <c r="C2069" s="3" t="s">
        <v>539</v>
      </c>
      <c r="D2069" s="3" t="s">
        <v>542</v>
      </c>
      <c r="E2069" t="str">
        <f t="shared" si="56"/>
        <v>M22P58U02N07</v>
      </c>
      <c r="F2069" s="26">
        <f ca="1">IFERROR(VLOOKUP(G2069,模型表!C:U,19,0),0)</f>
        <v>0</v>
      </c>
      <c r="H2069" s="26" t="str">
        <f ca="1">IFERROR(IF($F2069=0,"",(VLOOKUP(RIGHT(A2069,2)+0,难度表!B:F,3,FALSE)*K2069+N2069)),0)</f>
        <v/>
      </c>
      <c r="I2069" s="26" t="str">
        <f ca="1">IFERROR(IF($F2069=0,"",(VLOOKUP(RIGHT(B2069,2)+0,难度表!B:F,4,FALSE)*L2069+O2069)),0)</f>
        <v/>
      </c>
      <c r="J2069" s="26" t="str">
        <f ca="1">IFERROR(IF($F2069=0,"",(VLOOKUP(RIGHT(B2069,2)+0,难度表!B:F,5,FALSE)*M2069+P2069)),0)</f>
        <v/>
      </c>
      <c r="L2069" s="26" t="s">
        <v>1081</v>
      </c>
      <c r="M2069" s="3"/>
      <c r="N2069" s="26">
        <v>0</v>
      </c>
      <c r="O2069" s="26">
        <v>0</v>
      </c>
      <c r="P2069" s="26">
        <v>0</v>
      </c>
      <c r="Q2069" s="26">
        <v>0</v>
      </c>
      <c r="R2069" s="58" t="s">
        <v>545</v>
      </c>
      <c r="S2069" s="26">
        <v>1</v>
      </c>
      <c r="T2069" s="26">
        <v>0</v>
      </c>
      <c r="U2069" s="26">
        <f ca="1">IFERROR(VLOOKUP(G2069,模型表!$C:$T,18,FALSE),0)</f>
        <v>0</v>
      </c>
      <c r="V2069" s="26">
        <f>IFERROR(VLOOKUP(G2069,模型表!$C:$J,8,FALSE),0)</f>
        <v>0</v>
      </c>
      <c r="W2069" s="26" t="s">
        <v>1081</v>
      </c>
      <c r="X2069" s="26" t="s">
        <v>1097</v>
      </c>
    </row>
    <row r="2070" spans="1:24" x14ac:dyDescent="0.2">
      <c r="A2070" s="3" t="s">
        <v>1457</v>
      </c>
      <c r="B2070" s="3" t="str">
        <f t="shared" si="57"/>
        <v>P58</v>
      </c>
      <c r="C2070" s="3" t="s">
        <v>539</v>
      </c>
      <c r="D2070" s="3" t="s">
        <v>543</v>
      </c>
      <c r="E2070" t="str">
        <f t="shared" si="56"/>
        <v>M22P58U02N08</v>
      </c>
      <c r="F2070" s="26">
        <f ca="1">IFERROR(VLOOKUP(G2070,模型表!C:U,19,0),0)</f>
        <v>0</v>
      </c>
      <c r="H2070" s="26" t="str">
        <f ca="1">IFERROR(IF($F2070=0,"",(VLOOKUP(RIGHT(A2070,2)+0,难度表!B:F,3,FALSE)*K2070+N2070)),0)</f>
        <v/>
      </c>
      <c r="I2070" s="26" t="str">
        <f ca="1">IFERROR(IF($F2070=0,"",(VLOOKUP(RIGHT(B2070,2)+0,难度表!B:F,4,FALSE)*L2070+O2070)),0)</f>
        <v/>
      </c>
      <c r="J2070" s="26" t="str">
        <f ca="1">IFERROR(IF($F2070=0,"",(VLOOKUP(RIGHT(B2070,2)+0,难度表!B:F,5,FALSE)*M2070+P2070)),0)</f>
        <v/>
      </c>
      <c r="L2070" s="26" t="s">
        <v>1081</v>
      </c>
      <c r="M2070" s="3"/>
      <c r="N2070" s="26">
        <v>0</v>
      </c>
      <c r="O2070" s="26">
        <v>0</v>
      </c>
      <c r="P2070" s="26">
        <v>0</v>
      </c>
      <c r="Q2070" s="26">
        <v>0</v>
      </c>
      <c r="R2070" s="58" t="s">
        <v>545</v>
      </c>
      <c r="S2070" s="26">
        <v>1</v>
      </c>
      <c r="T2070" s="26">
        <v>0</v>
      </c>
      <c r="U2070" s="26">
        <f ca="1">IFERROR(VLOOKUP(G2070,模型表!$C:$T,18,FALSE),0)</f>
        <v>0</v>
      </c>
      <c r="V2070" s="26">
        <f>IFERROR(VLOOKUP(G2070,模型表!$C:$J,8,FALSE),0)</f>
        <v>0</v>
      </c>
      <c r="W2070" s="26" t="s">
        <v>1081</v>
      </c>
      <c r="X2070" s="26" t="s">
        <v>1097</v>
      </c>
    </row>
    <row r="2071" spans="1:24" x14ac:dyDescent="0.2">
      <c r="A2071" s="3" t="s">
        <v>1457</v>
      </c>
      <c r="B2071" s="3" t="str">
        <f t="shared" si="57"/>
        <v>P58</v>
      </c>
      <c r="C2071" s="3" t="s">
        <v>539</v>
      </c>
      <c r="D2071" s="3" t="s">
        <v>544</v>
      </c>
      <c r="E2071" t="str">
        <f t="shared" si="56"/>
        <v>M22P58U02N09</v>
      </c>
      <c r="F2071" s="26">
        <f ca="1">IFERROR(VLOOKUP(G2071,模型表!C:U,19,0),0)</f>
        <v>0</v>
      </c>
      <c r="H2071" s="26" t="str">
        <f ca="1">IFERROR(IF($F2071=0,"",(VLOOKUP(RIGHT(A2071,2)+0,难度表!B:F,3,FALSE)*K2071+N2071)),0)</f>
        <v/>
      </c>
      <c r="I2071" s="26" t="str">
        <f ca="1">IFERROR(IF($F2071=0,"",(VLOOKUP(RIGHT(B2071,2)+0,难度表!B:F,4,FALSE)*L2071+O2071)),0)</f>
        <v/>
      </c>
      <c r="J2071" s="26" t="str">
        <f ca="1">IFERROR(IF($F2071=0,"",(VLOOKUP(RIGHT(B2071,2)+0,难度表!B:F,5,FALSE)*M2071+P2071)),0)</f>
        <v/>
      </c>
      <c r="L2071" s="26" t="s">
        <v>1081</v>
      </c>
      <c r="M2071" s="3"/>
      <c r="N2071" s="26">
        <v>0</v>
      </c>
      <c r="O2071" s="26">
        <v>0</v>
      </c>
      <c r="P2071" s="26">
        <v>0</v>
      </c>
      <c r="Q2071" s="26">
        <v>0</v>
      </c>
      <c r="R2071" s="58" t="s">
        <v>545</v>
      </c>
      <c r="S2071" s="26">
        <v>1</v>
      </c>
      <c r="T2071" s="26">
        <v>0</v>
      </c>
      <c r="U2071" s="26">
        <f ca="1">IFERROR(VLOOKUP(G2071,模型表!$C:$T,18,FALSE),0)</f>
        <v>0</v>
      </c>
      <c r="V2071" s="26">
        <f>IFERROR(VLOOKUP(G2071,模型表!$C:$J,8,FALSE),0)</f>
        <v>0</v>
      </c>
      <c r="W2071" s="26" t="s">
        <v>1081</v>
      </c>
      <c r="X2071" s="26" t="s">
        <v>1097</v>
      </c>
    </row>
    <row r="2072" spans="1:24" x14ac:dyDescent="0.2">
      <c r="A2072" s="3" t="s">
        <v>1457</v>
      </c>
      <c r="B2072" s="3" t="str">
        <f t="shared" si="57"/>
        <v>P58</v>
      </c>
      <c r="C2072" s="3" t="s">
        <v>540</v>
      </c>
      <c r="D2072" s="3" t="s">
        <v>533</v>
      </c>
      <c r="E2072" t="str">
        <f t="shared" si="56"/>
        <v>M22P58U03N01</v>
      </c>
      <c r="F2072" s="26">
        <f ca="1">IFERROR(VLOOKUP(G2072,模型表!C:U,19,0),0)</f>
        <v>0</v>
      </c>
      <c r="H2072" s="26" t="str">
        <f ca="1">IFERROR(IF($F2072=0,"",(VLOOKUP(RIGHT(A2072,2)+0,难度表!B:F,3,FALSE)*K2072+N2072)),0)</f>
        <v/>
      </c>
      <c r="I2072" s="26" t="str">
        <f ca="1">IFERROR(IF($F2072=0,"",(VLOOKUP(RIGHT(B2072,2)+0,难度表!B:F,4,FALSE)*L2072+O2072)),0)</f>
        <v/>
      </c>
      <c r="J2072" s="26" t="str">
        <f ca="1">IFERROR(IF($F2072=0,"",(VLOOKUP(RIGHT(B2072,2)+0,难度表!B:F,5,FALSE)*M2072+P2072)),0)</f>
        <v/>
      </c>
      <c r="L2072" s="26" t="s">
        <v>1081</v>
      </c>
      <c r="M2072" s="3"/>
      <c r="N2072" s="26">
        <v>0</v>
      </c>
      <c r="O2072" s="26">
        <v>0</v>
      </c>
      <c r="P2072" s="26">
        <v>0</v>
      </c>
      <c r="Q2072" s="26">
        <v>0</v>
      </c>
      <c r="R2072" s="58" t="s">
        <v>545</v>
      </c>
      <c r="S2072" s="26">
        <v>1</v>
      </c>
      <c r="T2072" s="26">
        <v>0</v>
      </c>
      <c r="U2072" s="26">
        <f ca="1">IFERROR(VLOOKUP(G2072,模型表!$C:$T,18,FALSE),0)</f>
        <v>0</v>
      </c>
      <c r="V2072" s="26">
        <f>IFERROR(VLOOKUP(G2072,模型表!$C:$J,8,FALSE),0)</f>
        <v>0</v>
      </c>
      <c r="W2072" s="26" t="s">
        <v>1081</v>
      </c>
      <c r="X2072" s="26" t="s">
        <v>1097</v>
      </c>
    </row>
    <row r="2073" spans="1:24" x14ac:dyDescent="0.2">
      <c r="A2073" s="3" t="s">
        <v>1457</v>
      </c>
      <c r="B2073" s="3" t="str">
        <f t="shared" si="57"/>
        <v>P58</v>
      </c>
      <c r="C2073" s="3" t="s">
        <v>540</v>
      </c>
      <c r="D2073" s="3" t="s">
        <v>534</v>
      </c>
      <c r="E2073" t="str">
        <f t="shared" si="56"/>
        <v>M22P58U03N02</v>
      </c>
      <c r="F2073" s="26">
        <f ca="1">IFERROR(VLOOKUP(G2073,模型表!C:U,19,0),0)</f>
        <v>0</v>
      </c>
      <c r="H2073" s="26" t="str">
        <f ca="1">IFERROR(IF($F2073=0,"",(VLOOKUP(RIGHT(A2073,2)+0,难度表!B:F,3,FALSE)*K2073+N2073)),0)</f>
        <v/>
      </c>
      <c r="I2073" s="26" t="str">
        <f ca="1">IFERROR(IF($F2073=0,"",(VLOOKUP(RIGHT(B2073,2)+0,难度表!B:F,4,FALSE)*L2073+O2073)),0)</f>
        <v/>
      </c>
      <c r="J2073" s="26" t="str">
        <f ca="1">IFERROR(IF($F2073=0,"",(VLOOKUP(RIGHT(B2073,2)+0,难度表!B:F,5,FALSE)*M2073+P2073)),0)</f>
        <v/>
      </c>
      <c r="L2073" s="26" t="s">
        <v>1081</v>
      </c>
      <c r="M2073" s="3"/>
      <c r="N2073" s="26">
        <v>0</v>
      </c>
      <c r="O2073" s="26">
        <v>0</v>
      </c>
      <c r="P2073" s="26">
        <v>0</v>
      </c>
      <c r="Q2073" s="26">
        <v>0</v>
      </c>
      <c r="R2073" s="58" t="s">
        <v>545</v>
      </c>
      <c r="S2073" s="26">
        <v>1</v>
      </c>
      <c r="T2073" s="26">
        <v>0</v>
      </c>
      <c r="U2073" s="26">
        <f ca="1">IFERROR(VLOOKUP(G2073,模型表!$C:$T,18,FALSE),0)</f>
        <v>0</v>
      </c>
      <c r="V2073" s="26">
        <f>IFERROR(VLOOKUP(G2073,模型表!$C:$J,8,FALSE),0)</f>
        <v>0</v>
      </c>
      <c r="W2073" s="26" t="s">
        <v>1081</v>
      </c>
      <c r="X2073" s="26" t="s">
        <v>1097</v>
      </c>
    </row>
    <row r="2074" spans="1:24" x14ac:dyDescent="0.2">
      <c r="A2074" s="3" t="s">
        <v>1457</v>
      </c>
      <c r="B2074" s="3" t="str">
        <f t="shared" si="57"/>
        <v>P58</v>
      </c>
      <c r="C2074" s="3" t="s">
        <v>540</v>
      </c>
      <c r="D2074" s="3" t="s">
        <v>535</v>
      </c>
      <c r="E2074" t="str">
        <f t="shared" si="56"/>
        <v>M22P58U03N03</v>
      </c>
      <c r="F2074" s="26">
        <f ca="1">IFERROR(VLOOKUP(G2074,模型表!C:U,19,0),0)</f>
        <v>0</v>
      </c>
      <c r="H2074" s="26" t="str">
        <f ca="1">IFERROR(IF($F2074=0,"",(VLOOKUP(RIGHT(A2074,2)+0,难度表!B:F,3,FALSE)*K2074+N2074)),0)</f>
        <v/>
      </c>
      <c r="I2074" s="26" t="str">
        <f ca="1">IFERROR(IF($F2074=0,"",(VLOOKUP(RIGHT(B2074,2)+0,难度表!B:F,4,FALSE)*L2074+O2074)),0)</f>
        <v/>
      </c>
      <c r="J2074" s="26" t="str">
        <f ca="1">IFERROR(IF($F2074=0,"",(VLOOKUP(RIGHT(B2074,2)+0,难度表!B:F,5,FALSE)*M2074+P2074)),0)</f>
        <v/>
      </c>
      <c r="L2074" s="26" t="s">
        <v>1081</v>
      </c>
      <c r="M2074" s="3"/>
      <c r="N2074" s="26">
        <v>0</v>
      </c>
      <c r="O2074" s="26">
        <v>0</v>
      </c>
      <c r="P2074" s="26">
        <v>0</v>
      </c>
      <c r="Q2074" s="26">
        <v>0</v>
      </c>
      <c r="R2074" s="58" t="s">
        <v>545</v>
      </c>
      <c r="S2074" s="26">
        <v>1</v>
      </c>
      <c r="T2074" s="26">
        <v>0</v>
      </c>
      <c r="U2074" s="26">
        <f ca="1">IFERROR(VLOOKUP(G2074,模型表!$C:$T,18,FALSE),0)</f>
        <v>0</v>
      </c>
      <c r="V2074" s="26">
        <f>IFERROR(VLOOKUP(G2074,模型表!$C:$J,8,FALSE),0)</f>
        <v>0</v>
      </c>
      <c r="W2074" s="26" t="s">
        <v>1081</v>
      </c>
      <c r="X2074" s="26" t="s">
        <v>1097</v>
      </c>
    </row>
    <row r="2075" spans="1:24" x14ac:dyDescent="0.2">
      <c r="A2075" s="3" t="s">
        <v>1457</v>
      </c>
      <c r="B2075" s="3" t="str">
        <f t="shared" si="57"/>
        <v>P58</v>
      </c>
      <c r="C2075" s="3" t="s">
        <v>540</v>
      </c>
      <c r="D2075" s="3" t="s">
        <v>536</v>
      </c>
      <c r="E2075" t="str">
        <f t="shared" si="56"/>
        <v>M22P58U03N04</v>
      </c>
      <c r="F2075" s="26">
        <f ca="1">IFERROR(VLOOKUP(G2075,模型表!C:U,19,0),0)</f>
        <v>0</v>
      </c>
      <c r="H2075" s="26" t="str">
        <f ca="1">IFERROR(IF($F2075=0,"",(VLOOKUP(RIGHT(A2075,2)+0,难度表!B:F,3,FALSE)*K2075+N2075)),0)</f>
        <v/>
      </c>
      <c r="I2075" s="26" t="str">
        <f ca="1">IFERROR(IF($F2075=0,"",(VLOOKUP(RIGHT(B2075,2)+0,难度表!B:F,4,FALSE)*L2075+O2075)),0)</f>
        <v/>
      </c>
      <c r="J2075" s="26" t="str">
        <f ca="1">IFERROR(IF($F2075=0,"",(VLOOKUP(RIGHT(B2075,2)+0,难度表!B:F,5,FALSE)*M2075+P2075)),0)</f>
        <v/>
      </c>
      <c r="L2075" s="26" t="s">
        <v>1081</v>
      </c>
      <c r="M2075" s="3"/>
      <c r="N2075" s="26">
        <v>0</v>
      </c>
      <c r="O2075" s="26">
        <v>0</v>
      </c>
      <c r="P2075" s="26">
        <v>0</v>
      </c>
      <c r="Q2075" s="26">
        <v>0</v>
      </c>
      <c r="R2075" s="58" t="s">
        <v>545</v>
      </c>
      <c r="S2075" s="26">
        <v>1</v>
      </c>
      <c r="T2075" s="26">
        <v>0</v>
      </c>
      <c r="U2075" s="26">
        <f ca="1">IFERROR(VLOOKUP(G2075,模型表!$C:$T,18,FALSE),0)</f>
        <v>0</v>
      </c>
      <c r="V2075" s="26">
        <f>IFERROR(VLOOKUP(G2075,模型表!$C:$J,8,FALSE),0)</f>
        <v>0</v>
      </c>
      <c r="W2075" s="26" t="s">
        <v>1081</v>
      </c>
      <c r="X2075" s="26" t="s">
        <v>1097</v>
      </c>
    </row>
    <row r="2076" spans="1:24" x14ac:dyDescent="0.2">
      <c r="A2076" s="3" t="s">
        <v>1457</v>
      </c>
      <c r="B2076" s="3" t="str">
        <f t="shared" si="57"/>
        <v>P58</v>
      </c>
      <c r="C2076" s="3" t="s">
        <v>540</v>
      </c>
      <c r="D2076" s="3" t="s">
        <v>537</v>
      </c>
      <c r="E2076" t="str">
        <f t="shared" si="56"/>
        <v>M22P58U03N05</v>
      </c>
      <c r="F2076" s="26">
        <f ca="1">IFERROR(VLOOKUP(G2076,模型表!C:U,19,0),0)</f>
        <v>0</v>
      </c>
      <c r="H2076" s="26" t="str">
        <f ca="1">IFERROR(IF($F2076=0,"",(VLOOKUP(RIGHT(A2076,2)+0,难度表!B:F,3,FALSE)*K2076+N2076)),0)</f>
        <v/>
      </c>
      <c r="I2076" s="26" t="str">
        <f ca="1">IFERROR(IF($F2076=0,"",(VLOOKUP(RIGHT(B2076,2)+0,难度表!B:F,4,FALSE)*L2076+O2076)),0)</f>
        <v/>
      </c>
      <c r="J2076" s="26" t="str">
        <f ca="1">IFERROR(IF($F2076=0,"",(VLOOKUP(RIGHT(B2076,2)+0,难度表!B:F,5,FALSE)*M2076+P2076)),0)</f>
        <v/>
      </c>
      <c r="L2076" s="26" t="s">
        <v>1081</v>
      </c>
      <c r="M2076" s="3"/>
      <c r="N2076" s="26">
        <v>0</v>
      </c>
      <c r="O2076" s="26">
        <v>0</v>
      </c>
      <c r="P2076" s="26">
        <v>0</v>
      </c>
      <c r="Q2076" s="26">
        <v>0</v>
      </c>
      <c r="R2076" s="58" t="s">
        <v>545</v>
      </c>
      <c r="S2076" s="26">
        <v>1</v>
      </c>
      <c r="T2076" s="26">
        <v>0</v>
      </c>
      <c r="U2076" s="26">
        <f ca="1">IFERROR(VLOOKUP(G2076,模型表!$C:$T,18,FALSE),0)</f>
        <v>0</v>
      </c>
      <c r="V2076" s="26">
        <f>IFERROR(VLOOKUP(G2076,模型表!$C:$J,8,FALSE),0)</f>
        <v>0</v>
      </c>
      <c r="W2076" s="26" t="s">
        <v>1081</v>
      </c>
      <c r="X2076" s="26" t="s">
        <v>1097</v>
      </c>
    </row>
    <row r="2077" spans="1:24" x14ac:dyDescent="0.2">
      <c r="A2077" s="3" t="s">
        <v>1457</v>
      </c>
      <c r="B2077" s="3" t="str">
        <f t="shared" si="57"/>
        <v>P58</v>
      </c>
      <c r="C2077" s="3" t="s">
        <v>540</v>
      </c>
      <c r="D2077" s="3" t="s">
        <v>538</v>
      </c>
      <c r="E2077" t="str">
        <f t="shared" si="56"/>
        <v>M22P58U03N06</v>
      </c>
      <c r="F2077" s="26">
        <f ca="1">IFERROR(VLOOKUP(G2077,模型表!C:U,19,0),0)</f>
        <v>0</v>
      </c>
      <c r="H2077" s="26" t="str">
        <f ca="1">IFERROR(IF($F2077=0,"",(VLOOKUP(RIGHT(A2077,2)+0,难度表!B:F,3,FALSE)*K2077+N2077)),0)</f>
        <v/>
      </c>
      <c r="I2077" s="26" t="str">
        <f ca="1">IFERROR(IF($F2077=0,"",(VLOOKUP(RIGHT(B2077,2)+0,难度表!B:F,4,FALSE)*L2077+O2077)),0)</f>
        <v/>
      </c>
      <c r="J2077" s="26" t="str">
        <f ca="1">IFERROR(IF($F2077=0,"",(VLOOKUP(RIGHT(B2077,2)+0,难度表!B:F,5,FALSE)*M2077+P2077)),0)</f>
        <v/>
      </c>
      <c r="L2077" s="26" t="s">
        <v>1081</v>
      </c>
      <c r="M2077" s="3"/>
      <c r="N2077" s="26">
        <v>0</v>
      </c>
      <c r="O2077" s="26">
        <v>0</v>
      </c>
      <c r="P2077" s="26">
        <v>0</v>
      </c>
      <c r="Q2077" s="26">
        <v>0</v>
      </c>
      <c r="R2077" s="58" t="s">
        <v>545</v>
      </c>
      <c r="S2077" s="26">
        <v>1</v>
      </c>
      <c r="T2077" s="26">
        <v>0</v>
      </c>
      <c r="U2077" s="26">
        <f ca="1">IFERROR(VLOOKUP(G2077,模型表!$C:$T,18,FALSE),0)</f>
        <v>0</v>
      </c>
      <c r="V2077" s="26">
        <f>IFERROR(VLOOKUP(G2077,模型表!$C:$J,8,FALSE),0)</f>
        <v>0</v>
      </c>
      <c r="W2077" s="26" t="s">
        <v>1081</v>
      </c>
      <c r="X2077" s="26" t="s">
        <v>1097</v>
      </c>
    </row>
    <row r="2078" spans="1:24" x14ac:dyDescent="0.2">
      <c r="A2078" s="3" t="s">
        <v>1457</v>
      </c>
      <c r="B2078" s="3" t="str">
        <f t="shared" si="57"/>
        <v>P58</v>
      </c>
      <c r="C2078" s="3" t="s">
        <v>540</v>
      </c>
      <c r="D2078" s="3" t="s">
        <v>542</v>
      </c>
      <c r="E2078" t="str">
        <f t="shared" si="56"/>
        <v>M22P58U03N07</v>
      </c>
      <c r="F2078" s="26">
        <f ca="1">IFERROR(VLOOKUP(G2078,模型表!C:U,19,0),0)</f>
        <v>0</v>
      </c>
      <c r="H2078" s="26" t="str">
        <f ca="1">IFERROR(IF($F2078=0,"",(VLOOKUP(RIGHT(A2078,2)+0,难度表!B:F,3,FALSE)*K2078+N2078)),0)</f>
        <v/>
      </c>
      <c r="I2078" s="26" t="str">
        <f ca="1">IFERROR(IF($F2078=0,"",(VLOOKUP(RIGHT(B2078,2)+0,难度表!B:F,4,FALSE)*L2078+O2078)),0)</f>
        <v/>
      </c>
      <c r="J2078" s="26" t="str">
        <f ca="1">IFERROR(IF($F2078=0,"",(VLOOKUP(RIGHT(B2078,2)+0,难度表!B:F,5,FALSE)*M2078+P2078)),0)</f>
        <v/>
      </c>
      <c r="L2078" s="26" t="s">
        <v>1081</v>
      </c>
      <c r="M2078" s="3"/>
      <c r="N2078" s="26">
        <v>0</v>
      </c>
      <c r="O2078" s="26">
        <v>0</v>
      </c>
      <c r="P2078" s="26">
        <v>0</v>
      </c>
      <c r="Q2078" s="26">
        <v>0</v>
      </c>
      <c r="R2078" s="58" t="s">
        <v>545</v>
      </c>
      <c r="S2078" s="26">
        <v>1</v>
      </c>
      <c r="T2078" s="26">
        <v>0</v>
      </c>
      <c r="U2078" s="26">
        <f ca="1">IFERROR(VLOOKUP(G2078,模型表!$C:$T,18,FALSE),0)</f>
        <v>0</v>
      </c>
      <c r="V2078" s="26">
        <f>IFERROR(VLOOKUP(G2078,模型表!$C:$J,8,FALSE),0)</f>
        <v>0</v>
      </c>
      <c r="W2078" s="26" t="s">
        <v>1081</v>
      </c>
      <c r="X2078" s="26" t="s">
        <v>1097</v>
      </c>
    </row>
    <row r="2079" spans="1:24" x14ac:dyDescent="0.2">
      <c r="A2079" s="3" t="s">
        <v>1457</v>
      </c>
      <c r="B2079" s="3" t="str">
        <f t="shared" si="57"/>
        <v>P58</v>
      </c>
      <c r="C2079" s="3" t="s">
        <v>540</v>
      </c>
      <c r="D2079" s="3" t="s">
        <v>543</v>
      </c>
      <c r="E2079" t="str">
        <f t="shared" si="56"/>
        <v>M22P58U03N08</v>
      </c>
      <c r="F2079" s="26">
        <f ca="1">IFERROR(VLOOKUP(G2079,模型表!C:U,19,0),0)</f>
        <v>0</v>
      </c>
      <c r="H2079" s="26" t="str">
        <f ca="1">IFERROR(IF($F2079=0,"",(VLOOKUP(RIGHT(A2079,2)+0,难度表!B:F,3,FALSE)*K2079+N2079)),0)</f>
        <v/>
      </c>
      <c r="I2079" s="26" t="str">
        <f ca="1">IFERROR(IF($F2079=0,"",(VLOOKUP(RIGHT(B2079,2)+0,难度表!B:F,4,FALSE)*L2079+O2079)),0)</f>
        <v/>
      </c>
      <c r="J2079" s="26" t="str">
        <f ca="1">IFERROR(IF($F2079=0,"",(VLOOKUP(RIGHT(B2079,2)+0,难度表!B:F,5,FALSE)*M2079+P2079)),0)</f>
        <v/>
      </c>
      <c r="L2079" s="26" t="s">
        <v>1081</v>
      </c>
      <c r="M2079" s="3"/>
      <c r="N2079" s="26">
        <v>0</v>
      </c>
      <c r="O2079" s="26">
        <v>0</v>
      </c>
      <c r="P2079" s="26">
        <v>0</v>
      </c>
      <c r="Q2079" s="26">
        <v>0</v>
      </c>
      <c r="R2079" s="58" t="s">
        <v>545</v>
      </c>
      <c r="S2079" s="26">
        <v>1</v>
      </c>
      <c r="T2079" s="26">
        <v>0</v>
      </c>
      <c r="U2079" s="26">
        <f ca="1">IFERROR(VLOOKUP(G2079,模型表!$C:$T,18,FALSE),0)</f>
        <v>0</v>
      </c>
      <c r="V2079" s="26">
        <f>IFERROR(VLOOKUP(G2079,模型表!$C:$J,8,FALSE),0)</f>
        <v>0</v>
      </c>
      <c r="W2079" s="26" t="s">
        <v>1081</v>
      </c>
      <c r="X2079" s="26" t="s">
        <v>1097</v>
      </c>
    </row>
    <row r="2080" spans="1:24" x14ac:dyDescent="0.2">
      <c r="A2080" s="3" t="s">
        <v>1457</v>
      </c>
      <c r="B2080" s="3" t="str">
        <f t="shared" si="57"/>
        <v>P58</v>
      </c>
      <c r="C2080" s="3" t="s">
        <v>540</v>
      </c>
      <c r="D2080" s="3" t="s">
        <v>544</v>
      </c>
      <c r="E2080" t="str">
        <f t="shared" si="56"/>
        <v>M22P58U03N09</v>
      </c>
      <c r="F2080" s="26">
        <f ca="1">IFERROR(VLOOKUP(G2080,模型表!C:U,19,0),0)</f>
        <v>0</v>
      </c>
      <c r="H2080" s="26" t="str">
        <f ca="1">IFERROR(IF($F2080=0,"",(VLOOKUP(RIGHT(A2080,2)+0,难度表!B:F,3,FALSE)*K2080+N2080)),0)</f>
        <v/>
      </c>
      <c r="I2080" s="26" t="str">
        <f ca="1">IFERROR(IF($F2080=0,"",(VLOOKUP(RIGHT(B2080,2)+0,难度表!B:F,4,FALSE)*L2080+O2080)),0)</f>
        <v/>
      </c>
      <c r="J2080" s="26" t="str">
        <f ca="1">IFERROR(IF($F2080=0,"",(VLOOKUP(RIGHT(B2080,2)+0,难度表!B:F,5,FALSE)*M2080+P2080)),0)</f>
        <v/>
      </c>
      <c r="L2080" s="26" t="s">
        <v>1081</v>
      </c>
      <c r="M2080" s="3"/>
      <c r="N2080" s="26">
        <v>0</v>
      </c>
      <c r="O2080" s="26">
        <v>0</v>
      </c>
      <c r="P2080" s="26">
        <v>0</v>
      </c>
      <c r="Q2080" s="26">
        <v>0</v>
      </c>
      <c r="R2080" s="58" t="s">
        <v>545</v>
      </c>
      <c r="S2080" s="26">
        <v>1</v>
      </c>
      <c r="T2080" s="26">
        <v>0</v>
      </c>
      <c r="U2080" s="26">
        <f ca="1">IFERROR(VLOOKUP(G2080,模型表!$C:$T,18,FALSE),0)</f>
        <v>0</v>
      </c>
      <c r="V2080" s="26">
        <f>IFERROR(VLOOKUP(G2080,模型表!$C:$J,8,FALSE),0)</f>
        <v>0</v>
      </c>
      <c r="W2080" s="26" t="s">
        <v>1081</v>
      </c>
      <c r="X2080" s="26" t="s">
        <v>1097</v>
      </c>
    </row>
    <row r="2081" spans="1:24" x14ac:dyDescent="0.2">
      <c r="A2081" s="3" t="s">
        <v>1457</v>
      </c>
      <c r="B2081" s="3" t="str">
        <f t="shared" si="57"/>
        <v>P58</v>
      </c>
      <c r="C2081" s="3" t="s">
        <v>541</v>
      </c>
      <c r="D2081" s="3" t="s">
        <v>533</v>
      </c>
      <c r="E2081" t="str">
        <f t="shared" si="56"/>
        <v>M22P58U04N01</v>
      </c>
      <c r="F2081" s="26">
        <f ca="1">IFERROR(VLOOKUP(G2081,模型表!C:U,19,0),0)</f>
        <v>0</v>
      </c>
      <c r="H2081" s="26" t="str">
        <f ca="1">IFERROR(IF($F2081=0,"",(VLOOKUP(RIGHT(A2081,2)+0,难度表!B:F,3,FALSE)*K2081+N2081)),0)</f>
        <v/>
      </c>
      <c r="I2081" s="26" t="str">
        <f ca="1">IFERROR(IF($F2081=0,"",(VLOOKUP(RIGHT(B2081,2)+0,难度表!B:F,4,FALSE)*L2081+O2081)),0)</f>
        <v/>
      </c>
      <c r="J2081" s="26" t="str">
        <f ca="1">IFERROR(IF($F2081=0,"",(VLOOKUP(RIGHT(B2081,2)+0,难度表!B:F,5,FALSE)*M2081+P2081)),0)</f>
        <v/>
      </c>
      <c r="L2081" s="26" t="s">
        <v>1081</v>
      </c>
      <c r="M2081" s="3"/>
      <c r="N2081" s="26">
        <v>0</v>
      </c>
      <c r="O2081" s="26">
        <v>0</v>
      </c>
      <c r="P2081" s="26">
        <v>0</v>
      </c>
      <c r="Q2081" s="26">
        <v>0</v>
      </c>
      <c r="R2081" s="58" t="s">
        <v>545</v>
      </c>
      <c r="S2081" s="26">
        <v>1</v>
      </c>
      <c r="T2081" s="26">
        <v>0</v>
      </c>
      <c r="U2081" s="26">
        <f ca="1">IFERROR(VLOOKUP(G2081,模型表!$C:$T,18,FALSE),0)</f>
        <v>0</v>
      </c>
      <c r="V2081" s="26">
        <f>IFERROR(VLOOKUP(G2081,模型表!$C:$J,8,FALSE),0)</f>
        <v>0</v>
      </c>
      <c r="W2081" s="26" t="s">
        <v>1081</v>
      </c>
      <c r="X2081" s="26" t="s">
        <v>1097</v>
      </c>
    </row>
    <row r="2082" spans="1:24" x14ac:dyDescent="0.2">
      <c r="A2082" s="3" t="s">
        <v>1457</v>
      </c>
      <c r="B2082" s="3" t="str">
        <f t="shared" si="57"/>
        <v>P58</v>
      </c>
      <c r="C2082" s="3" t="s">
        <v>541</v>
      </c>
      <c r="D2082" s="3" t="s">
        <v>534</v>
      </c>
      <c r="E2082" t="str">
        <f t="shared" si="56"/>
        <v>M22P58U04N02</v>
      </c>
      <c r="F2082" s="26">
        <f ca="1">IFERROR(VLOOKUP(G2082,模型表!C:U,19,0),0)</f>
        <v>0</v>
      </c>
      <c r="H2082" s="26" t="str">
        <f ca="1">IFERROR(IF($F2082=0,"",(VLOOKUP(RIGHT(A2082,2)+0,难度表!B:F,3,FALSE)*K2082+N2082)),0)</f>
        <v/>
      </c>
      <c r="I2082" s="26" t="str">
        <f ca="1">IFERROR(IF($F2082=0,"",(VLOOKUP(RIGHT(B2082,2)+0,难度表!B:F,4,FALSE)*L2082+O2082)),0)</f>
        <v/>
      </c>
      <c r="J2082" s="26" t="str">
        <f ca="1">IFERROR(IF($F2082=0,"",(VLOOKUP(RIGHT(B2082,2)+0,难度表!B:F,5,FALSE)*M2082+P2082)),0)</f>
        <v/>
      </c>
      <c r="L2082" s="26" t="s">
        <v>1081</v>
      </c>
      <c r="M2082" s="3"/>
      <c r="N2082" s="26">
        <v>0</v>
      </c>
      <c r="O2082" s="26">
        <v>0</v>
      </c>
      <c r="P2082" s="26">
        <v>0</v>
      </c>
      <c r="Q2082" s="26">
        <v>0</v>
      </c>
      <c r="R2082" s="58" t="s">
        <v>545</v>
      </c>
      <c r="S2082" s="26">
        <v>1</v>
      </c>
      <c r="T2082" s="26">
        <v>0</v>
      </c>
      <c r="U2082" s="26">
        <f ca="1">IFERROR(VLOOKUP(G2082,模型表!$C:$T,18,FALSE),0)</f>
        <v>0</v>
      </c>
      <c r="V2082" s="26">
        <f>IFERROR(VLOOKUP(G2082,模型表!$C:$J,8,FALSE),0)</f>
        <v>0</v>
      </c>
      <c r="W2082" s="26" t="s">
        <v>1081</v>
      </c>
      <c r="X2082" s="26" t="s">
        <v>1097</v>
      </c>
    </row>
    <row r="2083" spans="1:24" x14ac:dyDescent="0.2">
      <c r="A2083" s="3" t="s">
        <v>1457</v>
      </c>
      <c r="B2083" s="3" t="str">
        <f t="shared" si="57"/>
        <v>P58</v>
      </c>
      <c r="C2083" s="3" t="s">
        <v>541</v>
      </c>
      <c r="D2083" s="3" t="s">
        <v>535</v>
      </c>
      <c r="E2083" t="str">
        <f t="shared" si="56"/>
        <v>M22P58U04N03</v>
      </c>
      <c r="F2083" s="26">
        <f ca="1">IFERROR(VLOOKUP(G2083,模型表!C:U,19,0),0)</f>
        <v>0</v>
      </c>
      <c r="H2083" s="26" t="str">
        <f ca="1">IFERROR(IF($F2083=0,"",(VLOOKUP(RIGHT(A2083,2)+0,难度表!B:F,3,FALSE)*K2083+N2083)),0)</f>
        <v/>
      </c>
      <c r="I2083" s="26" t="str">
        <f ca="1">IFERROR(IF($F2083=0,"",(VLOOKUP(RIGHT(B2083,2)+0,难度表!B:F,4,FALSE)*L2083+O2083)),0)</f>
        <v/>
      </c>
      <c r="J2083" s="26" t="str">
        <f ca="1">IFERROR(IF($F2083=0,"",(VLOOKUP(RIGHT(B2083,2)+0,难度表!B:F,5,FALSE)*M2083+P2083)),0)</f>
        <v/>
      </c>
      <c r="L2083" s="26" t="s">
        <v>1081</v>
      </c>
      <c r="M2083" s="3"/>
      <c r="N2083" s="26">
        <v>0</v>
      </c>
      <c r="O2083" s="26">
        <v>0</v>
      </c>
      <c r="P2083" s="26">
        <v>0</v>
      </c>
      <c r="Q2083" s="26">
        <v>0</v>
      </c>
      <c r="R2083" s="58" t="s">
        <v>545</v>
      </c>
      <c r="S2083" s="26">
        <v>1</v>
      </c>
      <c r="T2083" s="26">
        <v>0</v>
      </c>
      <c r="U2083" s="26">
        <f ca="1">IFERROR(VLOOKUP(G2083,模型表!$C:$T,18,FALSE),0)</f>
        <v>0</v>
      </c>
      <c r="V2083" s="26">
        <f>IFERROR(VLOOKUP(G2083,模型表!$C:$J,8,FALSE),0)</f>
        <v>0</v>
      </c>
      <c r="W2083" s="26" t="s">
        <v>1081</v>
      </c>
      <c r="X2083" s="26" t="s">
        <v>1097</v>
      </c>
    </row>
    <row r="2084" spans="1:24" x14ac:dyDescent="0.2">
      <c r="A2084" s="3" t="s">
        <v>1457</v>
      </c>
      <c r="B2084" s="3" t="str">
        <f t="shared" si="57"/>
        <v>P58</v>
      </c>
      <c r="C2084" s="3" t="s">
        <v>1454</v>
      </c>
      <c r="D2084" s="3" t="s">
        <v>536</v>
      </c>
      <c r="E2084" t="str">
        <f t="shared" si="56"/>
        <v>M22P58U04N04</v>
      </c>
      <c r="F2084" s="26">
        <f ca="1">IFERROR(VLOOKUP(G2084,模型表!C:U,19,0),0)</f>
        <v>0</v>
      </c>
      <c r="H2084" s="26" t="str">
        <f ca="1">IFERROR(IF($F2084=0,"",(VLOOKUP(RIGHT(A2084,2)+0,难度表!B:F,3,FALSE)*K2084+N2084)),0)</f>
        <v/>
      </c>
      <c r="I2084" s="26" t="str">
        <f ca="1">IFERROR(IF($F2084=0,"",(VLOOKUP(RIGHT(B2084,2)+0,难度表!B:F,4,FALSE)*L2084+O2084)),0)</f>
        <v/>
      </c>
      <c r="J2084" s="26" t="str">
        <f ca="1">IFERROR(IF($F2084=0,"",(VLOOKUP(RIGHT(B2084,2)+0,难度表!B:F,5,FALSE)*M2084+P2084)),0)</f>
        <v/>
      </c>
      <c r="L2084" s="26" t="s">
        <v>1081</v>
      </c>
      <c r="M2084" s="3"/>
      <c r="N2084" s="26">
        <v>0</v>
      </c>
      <c r="O2084" s="26">
        <v>0</v>
      </c>
      <c r="P2084" s="26">
        <v>0</v>
      </c>
      <c r="Q2084" s="26">
        <v>0</v>
      </c>
      <c r="R2084" s="58" t="s">
        <v>545</v>
      </c>
      <c r="S2084" s="26">
        <v>1</v>
      </c>
      <c r="T2084" s="26">
        <v>0</v>
      </c>
      <c r="U2084" s="26">
        <f ca="1">IFERROR(VLOOKUP(G2084,模型表!$C:$T,18,FALSE),0)</f>
        <v>0</v>
      </c>
      <c r="V2084" s="26">
        <f>IFERROR(VLOOKUP(G2084,模型表!$C:$J,8,FALSE),0)</f>
        <v>0</v>
      </c>
      <c r="W2084" s="26" t="s">
        <v>1081</v>
      </c>
      <c r="X2084" s="26" t="s">
        <v>1097</v>
      </c>
    </row>
    <row r="2085" spans="1:24" x14ac:dyDescent="0.2">
      <c r="A2085" s="3" t="s">
        <v>1457</v>
      </c>
      <c r="B2085" s="3" t="str">
        <f t="shared" si="57"/>
        <v>P58</v>
      </c>
      <c r="C2085" s="3" t="s">
        <v>1454</v>
      </c>
      <c r="D2085" s="3" t="s">
        <v>537</v>
      </c>
      <c r="E2085" t="str">
        <f t="shared" si="56"/>
        <v>M22P58U04N05</v>
      </c>
      <c r="F2085" s="26">
        <f ca="1">IFERROR(VLOOKUP(G2085,模型表!C:U,19,0),0)</f>
        <v>0</v>
      </c>
      <c r="H2085" s="26" t="str">
        <f ca="1">IFERROR(IF($F2085=0,"",(VLOOKUP(RIGHT(A2085,2)+0,难度表!B:F,3,FALSE)*K2085+N2085)),0)</f>
        <v/>
      </c>
      <c r="I2085" s="26" t="str">
        <f ca="1">IFERROR(IF($F2085=0,"",(VLOOKUP(RIGHT(B2085,2)+0,难度表!B:F,4,FALSE)*L2085+O2085)),0)</f>
        <v/>
      </c>
      <c r="J2085" s="26" t="str">
        <f ca="1">IFERROR(IF($F2085=0,"",(VLOOKUP(RIGHT(B2085,2)+0,难度表!B:F,5,FALSE)*M2085+P2085)),0)</f>
        <v/>
      </c>
      <c r="L2085" s="26" t="s">
        <v>1081</v>
      </c>
      <c r="M2085" s="3"/>
      <c r="N2085" s="26">
        <v>0</v>
      </c>
      <c r="O2085" s="26">
        <v>0</v>
      </c>
      <c r="P2085" s="26">
        <v>0</v>
      </c>
      <c r="Q2085" s="26">
        <v>0</v>
      </c>
      <c r="R2085" s="58" t="s">
        <v>545</v>
      </c>
      <c r="S2085" s="26">
        <v>1</v>
      </c>
      <c r="T2085" s="26">
        <v>0</v>
      </c>
      <c r="U2085" s="26">
        <f ca="1">IFERROR(VLOOKUP(G2085,模型表!$C:$T,18,FALSE),0)</f>
        <v>0</v>
      </c>
      <c r="V2085" s="26">
        <f>IFERROR(VLOOKUP(G2085,模型表!$C:$J,8,FALSE),0)</f>
        <v>0</v>
      </c>
      <c r="W2085" s="26" t="s">
        <v>1081</v>
      </c>
      <c r="X2085" s="26" t="s">
        <v>1097</v>
      </c>
    </row>
    <row r="2086" spans="1:24" x14ac:dyDescent="0.2">
      <c r="A2086" s="3" t="s">
        <v>1457</v>
      </c>
      <c r="B2086" s="3" t="str">
        <f t="shared" si="57"/>
        <v>P58</v>
      </c>
      <c r="C2086" s="3" t="s">
        <v>1454</v>
      </c>
      <c r="D2086" s="3" t="s">
        <v>538</v>
      </c>
      <c r="E2086" t="str">
        <f t="shared" si="56"/>
        <v>M22P58U04N06</v>
      </c>
      <c r="F2086" s="26">
        <f ca="1">IFERROR(VLOOKUP(G2086,模型表!C:U,19,0),0)</f>
        <v>0</v>
      </c>
      <c r="H2086" s="26" t="str">
        <f ca="1">IFERROR(IF($F2086=0,"",(VLOOKUP(RIGHT(A2086,2)+0,难度表!B:F,3,FALSE)*K2086+N2086)),0)</f>
        <v/>
      </c>
      <c r="I2086" s="26" t="str">
        <f ca="1">IFERROR(IF($F2086=0,"",(VLOOKUP(RIGHT(B2086,2)+0,难度表!B:F,4,FALSE)*L2086+O2086)),0)</f>
        <v/>
      </c>
      <c r="J2086" s="26" t="str">
        <f ca="1">IFERROR(IF($F2086=0,"",(VLOOKUP(RIGHT(B2086,2)+0,难度表!B:F,5,FALSE)*M2086+P2086)),0)</f>
        <v/>
      </c>
      <c r="L2086" s="26" t="s">
        <v>1081</v>
      </c>
      <c r="M2086" s="3"/>
      <c r="N2086" s="26">
        <v>0</v>
      </c>
      <c r="O2086" s="26">
        <v>0</v>
      </c>
      <c r="P2086" s="26">
        <v>0</v>
      </c>
      <c r="Q2086" s="26">
        <v>0</v>
      </c>
      <c r="R2086" s="58" t="s">
        <v>545</v>
      </c>
      <c r="S2086" s="26">
        <v>1</v>
      </c>
      <c r="T2086" s="26">
        <v>0</v>
      </c>
      <c r="U2086" s="26">
        <f ca="1">IFERROR(VLOOKUP(G2086,模型表!$C:$T,18,FALSE),0)</f>
        <v>0</v>
      </c>
      <c r="V2086" s="26">
        <f>IFERROR(VLOOKUP(G2086,模型表!$C:$J,8,FALSE),0)</f>
        <v>0</v>
      </c>
      <c r="W2086" s="26" t="s">
        <v>1081</v>
      </c>
      <c r="X2086" s="26" t="s">
        <v>1097</v>
      </c>
    </row>
    <row r="2087" spans="1:24" x14ac:dyDescent="0.2">
      <c r="A2087" s="3" t="s">
        <v>1457</v>
      </c>
      <c r="B2087" s="3" t="str">
        <f t="shared" si="57"/>
        <v>P58</v>
      </c>
      <c r="C2087" s="3" t="s">
        <v>1454</v>
      </c>
      <c r="D2087" s="3" t="s">
        <v>542</v>
      </c>
      <c r="E2087" t="str">
        <f t="shared" si="56"/>
        <v>M22P58U04N07</v>
      </c>
      <c r="F2087" s="26">
        <f ca="1">IFERROR(VLOOKUP(G2087,模型表!C:U,19,0),0)</f>
        <v>0</v>
      </c>
      <c r="H2087" s="26" t="str">
        <f ca="1">IFERROR(IF($F2087=0,"",(VLOOKUP(RIGHT(A2087,2)+0,难度表!B:F,3,FALSE)*K2087+N2087)),0)</f>
        <v/>
      </c>
      <c r="I2087" s="26" t="str">
        <f ca="1">IFERROR(IF($F2087=0,"",(VLOOKUP(RIGHT(B2087,2)+0,难度表!B:F,4,FALSE)*L2087+O2087)),0)</f>
        <v/>
      </c>
      <c r="J2087" s="26" t="str">
        <f ca="1">IFERROR(IF($F2087=0,"",(VLOOKUP(RIGHT(B2087,2)+0,难度表!B:F,5,FALSE)*M2087+P2087)),0)</f>
        <v/>
      </c>
      <c r="L2087" s="26" t="s">
        <v>1081</v>
      </c>
      <c r="M2087" s="3"/>
      <c r="N2087" s="26">
        <v>0</v>
      </c>
      <c r="O2087" s="26">
        <v>0</v>
      </c>
      <c r="P2087" s="26">
        <v>0</v>
      </c>
      <c r="Q2087" s="26">
        <v>0</v>
      </c>
      <c r="R2087" s="58" t="s">
        <v>545</v>
      </c>
      <c r="S2087" s="26">
        <v>1</v>
      </c>
      <c r="T2087" s="26">
        <v>0</v>
      </c>
      <c r="U2087" s="26">
        <f ca="1">IFERROR(VLOOKUP(G2087,模型表!$C:$T,18,FALSE),0)</f>
        <v>0</v>
      </c>
      <c r="V2087" s="26">
        <f>IFERROR(VLOOKUP(G2087,模型表!$C:$J,8,FALSE),0)</f>
        <v>0</v>
      </c>
      <c r="W2087" s="26" t="s">
        <v>1081</v>
      </c>
      <c r="X2087" s="26" t="s">
        <v>1097</v>
      </c>
    </row>
    <row r="2088" spans="1:24" x14ac:dyDescent="0.2">
      <c r="A2088" s="3" t="s">
        <v>1457</v>
      </c>
      <c r="B2088" s="3" t="str">
        <f t="shared" si="57"/>
        <v>P58</v>
      </c>
      <c r="C2088" s="3" t="s">
        <v>1454</v>
      </c>
      <c r="D2088" s="3" t="s">
        <v>543</v>
      </c>
      <c r="E2088" t="str">
        <f t="shared" si="56"/>
        <v>M22P58U04N08</v>
      </c>
      <c r="F2088" s="26">
        <f ca="1">IFERROR(VLOOKUP(G2088,模型表!C:U,19,0),0)</f>
        <v>0</v>
      </c>
      <c r="H2088" s="26" t="str">
        <f ca="1">IFERROR(IF($F2088=0,"",(VLOOKUP(RIGHT(A2088,2)+0,难度表!B:F,3,FALSE)*K2088+N2088)),0)</f>
        <v/>
      </c>
      <c r="I2088" s="26" t="str">
        <f ca="1">IFERROR(IF($F2088=0,"",(VLOOKUP(RIGHT(B2088,2)+0,难度表!B:F,4,FALSE)*L2088+O2088)),0)</f>
        <v/>
      </c>
      <c r="J2088" s="26" t="str">
        <f ca="1">IFERROR(IF($F2088=0,"",(VLOOKUP(RIGHT(B2088,2)+0,难度表!B:F,5,FALSE)*M2088+P2088)),0)</f>
        <v/>
      </c>
      <c r="L2088" s="26" t="s">
        <v>1081</v>
      </c>
      <c r="M2088" s="3"/>
      <c r="N2088" s="26">
        <v>0</v>
      </c>
      <c r="O2088" s="26">
        <v>0</v>
      </c>
      <c r="P2088" s="26">
        <v>0</v>
      </c>
      <c r="Q2088" s="26">
        <v>0</v>
      </c>
      <c r="R2088" s="58" t="s">
        <v>545</v>
      </c>
      <c r="S2088" s="26">
        <v>1</v>
      </c>
      <c r="T2088" s="26">
        <v>0</v>
      </c>
      <c r="U2088" s="26">
        <f ca="1">IFERROR(VLOOKUP(G2088,模型表!$C:$T,18,FALSE),0)</f>
        <v>0</v>
      </c>
      <c r="V2088" s="26">
        <f>IFERROR(VLOOKUP(G2088,模型表!$C:$J,8,FALSE),0)</f>
        <v>0</v>
      </c>
      <c r="W2088" s="26" t="s">
        <v>1081</v>
      </c>
      <c r="X2088" s="26" t="s">
        <v>1097</v>
      </c>
    </row>
    <row r="2089" spans="1:24" x14ac:dyDescent="0.2">
      <c r="A2089" s="3" t="s">
        <v>1457</v>
      </c>
      <c r="B2089" s="3" t="str">
        <f t="shared" si="57"/>
        <v>P58</v>
      </c>
      <c r="C2089" s="3" t="s">
        <v>541</v>
      </c>
      <c r="D2089" s="3" t="s">
        <v>544</v>
      </c>
      <c r="E2089" t="str">
        <f t="shared" si="56"/>
        <v>M22P58U04N09</v>
      </c>
      <c r="F2089" s="26">
        <f ca="1">IFERROR(VLOOKUP(G2089,模型表!C:U,19,0),0)</f>
        <v>0</v>
      </c>
      <c r="H2089" s="26" t="str">
        <f ca="1">IFERROR(IF($F2089=0,"",(VLOOKUP(RIGHT(A2089,2)+0,难度表!B:F,3,FALSE)*K2089+N2089)),0)</f>
        <v/>
      </c>
      <c r="I2089" s="26" t="str">
        <f ca="1">IFERROR(IF($F2089=0,"",(VLOOKUP(RIGHT(B2089,2)+0,难度表!B:F,4,FALSE)*L2089+O2089)),0)</f>
        <v/>
      </c>
      <c r="J2089" s="26" t="str">
        <f ca="1">IFERROR(IF($F2089=0,"",(VLOOKUP(RIGHT(B2089,2)+0,难度表!B:F,5,FALSE)*M2089+P2089)),0)</f>
        <v/>
      </c>
      <c r="L2089" s="26" t="s">
        <v>1081</v>
      </c>
      <c r="M2089" s="3"/>
      <c r="N2089" s="26">
        <v>0</v>
      </c>
      <c r="O2089" s="26">
        <v>0</v>
      </c>
      <c r="P2089" s="26">
        <v>0</v>
      </c>
      <c r="Q2089" s="26">
        <v>0</v>
      </c>
      <c r="R2089" s="58" t="s">
        <v>545</v>
      </c>
      <c r="S2089" s="26">
        <v>1</v>
      </c>
      <c r="T2089" s="26">
        <v>0</v>
      </c>
      <c r="U2089" s="26">
        <f ca="1">IFERROR(VLOOKUP(G2089,模型表!$C:$T,18,FALSE),0)</f>
        <v>0</v>
      </c>
      <c r="V2089" s="26">
        <f>IFERROR(VLOOKUP(G2089,模型表!$C:$J,8,FALSE),0)</f>
        <v>0</v>
      </c>
      <c r="W2089" s="26" t="s">
        <v>1081</v>
      </c>
      <c r="X2089" s="26" t="s">
        <v>1097</v>
      </c>
    </row>
    <row r="2090" spans="1:24" x14ac:dyDescent="0.2">
      <c r="A2090" s="3" t="s">
        <v>1457</v>
      </c>
      <c r="B2090" s="3" t="str">
        <f t="shared" si="57"/>
        <v>P59</v>
      </c>
      <c r="C2090" s="3" t="s">
        <v>532</v>
      </c>
      <c r="D2090" s="3" t="s">
        <v>533</v>
      </c>
      <c r="E2090" t="str">
        <f t="shared" si="56"/>
        <v>M22P59U01N01</v>
      </c>
      <c r="F2090" s="26">
        <f ca="1">IFERROR(VLOOKUP(G2090,模型表!C:U,19,0),0)</f>
        <v>0</v>
      </c>
      <c r="H2090" s="26" t="str">
        <f ca="1">IFERROR(IF($F2090=0,"",(VLOOKUP(RIGHT(A2090,2)+0,难度表!B:F,3,FALSE)*K2090+N2090)),0)</f>
        <v/>
      </c>
      <c r="I2090" s="26" t="str">
        <f ca="1">IFERROR(IF($F2090=0,"",(VLOOKUP(RIGHT(B2090,2)+0,难度表!B:F,4,FALSE)*L2090+O2090)),0)</f>
        <v/>
      </c>
      <c r="J2090" s="26" t="str">
        <f ca="1">IFERROR(IF($F2090=0,"",(VLOOKUP(RIGHT(B2090,2)+0,难度表!B:F,5,FALSE)*M2090+P2090)),0)</f>
        <v/>
      </c>
      <c r="L2090" s="26" t="s">
        <v>1081</v>
      </c>
      <c r="M2090" s="3"/>
      <c r="N2090" s="26">
        <v>0</v>
      </c>
      <c r="O2090" s="26">
        <v>0</v>
      </c>
      <c r="P2090" s="26">
        <v>0</v>
      </c>
      <c r="Q2090" s="26">
        <v>0</v>
      </c>
      <c r="R2090" s="58" t="s">
        <v>545</v>
      </c>
      <c r="S2090" s="26">
        <v>1</v>
      </c>
      <c r="T2090" s="26">
        <v>0</v>
      </c>
      <c r="U2090" s="26">
        <f ca="1">IFERROR(VLOOKUP(G2090,模型表!$C:$T,18,FALSE),0)</f>
        <v>0</v>
      </c>
      <c r="V2090" s="26">
        <f>IFERROR(VLOOKUP(G2090,模型表!$C:$J,8,FALSE),0)</f>
        <v>0</v>
      </c>
      <c r="W2090" s="26" t="s">
        <v>1081</v>
      </c>
      <c r="X2090" s="26" t="s">
        <v>1097</v>
      </c>
    </row>
    <row r="2091" spans="1:24" x14ac:dyDescent="0.2">
      <c r="A2091" s="3" t="s">
        <v>1457</v>
      </c>
      <c r="B2091" s="3" t="str">
        <f t="shared" si="57"/>
        <v>P59</v>
      </c>
      <c r="C2091" s="3" t="s">
        <v>532</v>
      </c>
      <c r="D2091" s="3" t="s">
        <v>534</v>
      </c>
      <c r="E2091" t="str">
        <f t="shared" si="56"/>
        <v>M22P59U01N02</v>
      </c>
      <c r="F2091" s="26">
        <f ca="1">IFERROR(VLOOKUP(G2091,模型表!C:U,19,0),0)</f>
        <v>0</v>
      </c>
      <c r="H2091" s="26" t="str">
        <f ca="1">IFERROR(IF($F2091=0,"",(VLOOKUP(RIGHT(A2091,2)+0,难度表!B:F,3,FALSE)*K2091+N2091)),0)</f>
        <v/>
      </c>
      <c r="I2091" s="26" t="str">
        <f ca="1">IFERROR(IF($F2091=0,"",(VLOOKUP(RIGHT(B2091,2)+0,难度表!B:F,4,FALSE)*L2091+O2091)),0)</f>
        <v/>
      </c>
      <c r="J2091" s="26" t="str">
        <f ca="1">IFERROR(IF($F2091=0,"",(VLOOKUP(RIGHT(B2091,2)+0,难度表!B:F,5,FALSE)*M2091+P2091)),0)</f>
        <v/>
      </c>
      <c r="L2091" s="26" t="s">
        <v>1081</v>
      </c>
      <c r="M2091" s="3"/>
      <c r="N2091" s="26">
        <v>0</v>
      </c>
      <c r="O2091" s="26">
        <v>0</v>
      </c>
      <c r="P2091" s="26">
        <v>0</v>
      </c>
      <c r="Q2091" s="26">
        <v>0</v>
      </c>
      <c r="R2091" s="58" t="s">
        <v>545</v>
      </c>
      <c r="S2091" s="26">
        <v>1</v>
      </c>
      <c r="T2091" s="26">
        <v>0</v>
      </c>
      <c r="U2091" s="26">
        <f ca="1">IFERROR(VLOOKUP(G2091,模型表!$C:$T,18,FALSE),0)</f>
        <v>0</v>
      </c>
      <c r="V2091" s="26">
        <f>IFERROR(VLOOKUP(G2091,模型表!$C:$J,8,FALSE),0)</f>
        <v>0</v>
      </c>
      <c r="W2091" s="26" t="s">
        <v>1081</v>
      </c>
      <c r="X2091" s="26" t="s">
        <v>1097</v>
      </c>
    </row>
    <row r="2092" spans="1:24" x14ac:dyDescent="0.2">
      <c r="A2092" s="3" t="s">
        <v>1457</v>
      </c>
      <c r="B2092" s="3" t="str">
        <f t="shared" si="57"/>
        <v>P59</v>
      </c>
      <c r="C2092" s="3" t="s">
        <v>532</v>
      </c>
      <c r="D2092" s="3" t="s">
        <v>535</v>
      </c>
      <c r="E2092" t="str">
        <f t="shared" si="56"/>
        <v>M22P59U01N03</v>
      </c>
      <c r="F2092" s="26">
        <f ca="1">IFERROR(VLOOKUP(G2092,模型表!C:U,19,0),0)</f>
        <v>0</v>
      </c>
      <c r="H2092" s="26" t="str">
        <f ca="1">IFERROR(IF($F2092=0,"",(VLOOKUP(RIGHT(A2092,2)+0,难度表!B:F,3,FALSE)*K2092+N2092)),0)</f>
        <v/>
      </c>
      <c r="I2092" s="26" t="str">
        <f ca="1">IFERROR(IF($F2092=0,"",(VLOOKUP(RIGHT(B2092,2)+0,难度表!B:F,4,FALSE)*L2092+O2092)),0)</f>
        <v/>
      </c>
      <c r="J2092" s="26" t="str">
        <f ca="1">IFERROR(IF($F2092=0,"",(VLOOKUP(RIGHT(B2092,2)+0,难度表!B:F,5,FALSE)*M2092+P2092)),0)</f>
        <v/>
      </c>
      <c r="L2092" s="26" t="s">
        <v>1081</v>
      </c>
      <c r="M2092" s="3"/>
      <c r="N2092" s="26">
        <v>0</v>
      </c>
      <c r="O2092" s="26">
        <v>0</v>
      </c>
      <c r="P2092" s="26">
        <v>0</v>
      </c>
      <c r="Q2092" s="26">
        <v>0</v>
      </c>
      <c r="R2092" s="58" t="s">
        <v>545</v>
      </c>
      <c r="S2092" s="26">
        <v>1</v>
      </c>
      <c r="T2092" s="26">
        <v>0</v>
      </c>
      <c r="U2092" s="26">
        <f ca="1">IFERROR(VLOOKUP(G2092,模型表!$C:$T,18,FALSE),0)</f>
        <v>0</v>
      </c>
      <c r="V2092" s="26">
        <f>IFERROR(VLOOKUP(G2092,模型表!$C:$J,8,FALSE),0)</f>
        <v>0</v>
      </c>
      <c r="W2092" s="26" t="s">
        <v>1081</v>
      </c>
      <c r="X2092" s="26" t="s">
        <v>1097</v>
      </c>
    </row>
    <row r="2093" spans="1:24" x14ac:dyDescent="0.2">
      <c r="A2093" s="3" t="s">
        <v>1457</v>
      </c>
      <c r="B2093" s="3" t="str">
        <f t="shared" si="57"/>
        <v>P59</v>
      </c>
      <c r="C2093" s="3" t="s">
        <v>532</v>
      </c>
      <c r="D2093" s="3" t="s">
        <v>536</v>
      </c>
      <c r="E2093" t="str">
        <f t="shared" si="56"/>
        <v>M22P59U01N04</v>
      </c>
      <c r="F2093" s="26">
        <f ca="1">IFERROR(VLOOKUP(G2093,模型表!C:U,19,0),0)</f>
        <v>0</v>
      </c>
      <c r="H2093" s="26" t="str">
        <f ca="1">IFERROR(IF($F2093=0,"",(VLOOKUP(RIGHT(A2093,2)+0,难度表!B:F,3,FALSE)*K2093+N2093)),0)</f>
        <v/>
      </c>
      <c r="I2093" s="26" t="str">
        <f ca="1">IFERROR(IF($F2093=0,"",(VLOOKUP(RIGHT(B2093,2)+0,难度表!B:F,4,FALSE)*L2093+O2093)),0)</f>
        <v/>
      </c>
      <c r="J2093" s="26" t="str">
        <f ca="1">IFERROR(IF($F2093=0,"",(VLOOKUP(RIGHT(B2093,2)+0,难度表!B:F,5,FALSE)*M2093+P2093)),0)</f>
        <v/>
      </c>
      <c r="L2093" s="26" t="s">
        <v>1081</v>
      </c>
      <c r="M2093" s="3"/>
      <c r="N2093" s="26">
        <v>0</v>
      </c>
      <c r="O2093" s="26">
        <v>0</v>
      </c>
      <c r="P2093" s="26">
        <v>0</v>
      </c>
      <c r="Q2093" s="26">
        <v>0</v>
      </c>
      <c r="R2093" s="58" t="s">
        <v>545</v>
      </c>
      <c r="S2093" s="26">
        <v>1</v>
      </c>
      <c r="T2093" s="26">
        <v>0</v>
      </c>
      <c r="U2093" s="26">
        <f ca="1">IFERROR(VLOOKUP(G2093,模型表!$C:$T,18,FALSE),0)</f>
        <v>0</v>
      </c>
      <c r="V2093" s="26">
        <f>IFERROR(VLOOKUP(G2093,模型表!$C:$J,8,FALSE),0)</f>
        <v>0</v>
      </c>
      <c r="W2093" s="26" t="s">
        <v>1081</v>
      </c>
      <c r="X2093" s="26" t="s">
        <v>1097</v>
      </c>
    </row>
    <row r="2094" spans="1:24" x14ac:dyDescent="0.2">
      <c r="A2094" s="3" t="s">
        <v>1457</v>
      </c>
      <c r="B2094" s="3" t="str">
        <f t="shared" si="57"/>
        <v>P59</v>
      </c>
      <c r="C2094" s="3" t="s">
        <v>532</v>
      </c>
      <c r="D2094" s="3" t="s">
        <v>537</v>
      </c>
      <c r="E2094" t="str">
        <f t="shared" si="56"/>
        <v>M22P59U01N05</v>
      </c>
      <c r="F2094" s="26">
        <f ca="1">IFERROR(VLOOKUP(G2094,模型表!C:U,19,0),0)</f>
        <v>0</v>
      </c>
      <c r="H2094" s="26" t="str">
        <f ca="1">IFERROR(IF($F2094=0,"",(VLOOKUP(RIGHT(A2094,2)+0,难度表!B:F,3,FALSE)*K2094+N2094)),0)</f>
        <v/>
      </c>
      <c r="I2094" s="26" t="str">
        <f ca="1">IFERROR(IF($F2094=0,"",(VLOOKUP(RIGHT(B2094,2)+0,难度表!B:F,4,FALSE)*L2094+O2094)),0)</f>
        <v/>
      </c>
      <c r="J2094" s="26" t="str">
        <f ca="1">IFERROR(IF($F2094=0,"",(VLOOKUP(RIGHT(B2094,2)+0,难度表!B:F,5,FALSE)*M2094+P2094)),0)</f>
        <v/>
      </c>
      <c r="L2094" s="26" t="s">
        <v>1081</v>
      </c>
      <c r="M2094" s="3"/>
      <c r="N2094" s="26">
        <v>0</v>
      </c>
      <c r="O2094" s="26">
        <v>0</v>
      </c>
      <c r="P2094" s="26">
        <v>0</v>
      </c>
      <c r="Q2094" s="26">
        <v>0</v>
      </c>
      <c r="R2094" s="58" t="s">
        <v>545</v>
      </c>
      <c r="S2094" s="26">
        <v>1</v>
      </c>
      <c r="T2094" s="26">
        <v>0</v>
      </c>
      <c r="U2094" s="26">
        <f ca="1">IFERROR(VLOOKUP(G2094,模型表!$C:$T,18,FALSE),0)</f>
        <v>0</v>
      </c>
      <c r="V2094" s="26">
        <f>IFERROR(VLOOKUP(G2094,模型表!$C:$J,8,FALSE),0)</f>
        <v>0</v>
      </c>
      <c r="W2094" s="26" t="s">
        <v>1081</v>
      </c>
      <c r="X2094" s="26" t="s">
        <v>1097</v>
      </c>
    </row>
    <row r="2095" spans="1:24" x14ac:dyDescent="0.2">
      <c r="A2095" s="3" t="s">
        <v>1457</v>
      </c>
      <c r="B2095" s="3" t="str">
        <f t="shared" si="57"/>
        <v>P59</v>
      </c>
      <c r="C2095" s="3" t="s">
        <v>532</v>
      </c>
      <c r="D2095" s="3" t="s">
        <v>538</v>
      </c>
      <c r="E2095" t="str">
        <f t="shared" si="56"/>
        <v>M22P59U01N06</v>
      </c>
      <c r="F2095" s="26">
        <f ca="1">IFERROR(VLOOKUP(G2095,模型表!C:U,19,0),0)</f>
        <v>0</v>
      </c>
      <c r="H2095" s="26" t="str">
        <f ca="1">IFERROR(IF($F2095=0,"",(VLOOKUP(RIGHT(A2095,2)+0,难度表!B:F,3,FALSE)*K2095+N2095)),0)</f>
        <v/>
      </c>
      <c r="I2095" s="26" t="str">
        <f ca="1">IFERROR(IF($F2095=0,"",(VLOOKUP(RIGHT(B2095,2)+0,难度表!B:F,4,FALSE)*L2095+O2095)),0)</f>
        <v/>
      </c>
      <c r="J2095" s="26" t="str">
        <f ca="1">IFERROR(IF($F2095=0,"",(VLOOKUP(RIGHT(B2095,2)+0,难度表!B:F,5,FALSE)*M2095+P2095)),0)</f>
        <v/>
      </c>
      <c r="L2095" s="26" t="s">
        <v>1081</v>
      </c>
      <c r="M2095" s="3"/>
      <c r="N2095" s="26">
        <v>0</v>
      </c>
      <c r="O2095" s="26">
        <v>0</v>
      </c>
      <c r="P2095" s="26">
        <v>0</v>
      </c>
      <c r="Q2095" s="26">
        <v>0</v>
      </c>
      <c r="R2095" s="58" t="s">
        <v>545</v>
      </c>
      <c r="S2095" s="26">
        <v>1</v>
      </c>
      <c r="T2095" s="26">
        <v>0</v>
      </c>
      <c r="U2095" s="26">
        <f ca="1">IFERROR(VLOOKUP(G2095,模型表!$C:$T,18,FALSE),0)</f>
        <v>0</v>
      </c>
      <c r="V2095" s="26">
        <f>IFERROR(VLOOKUP(G2095,模型表!$C:$J,8,FALSE),0)</f>
        <v>0</v>
      </c>
      <c r="W2095" s="26" t="s">
        <v>1081</v>
      </c>
      <c r="X2095" s="26" t="s">
        <v>1097</v>
      </c>
    </row>
    <row r="2096" spans="1:24" x14ac:dyDescent="0.2">
      <c r="A2096" s="3" t="s">
        <v>1457</v>
      </c>
      <c r="B2096" s="3" t="str">
        <f t="shared" si="57"/>
        <v>P59</v>
      </c>
      <c r="C2096" s="3" t="s">
        <v>532</v>
      </c>
      <c r="D2096" s="3" t="s">
        <v>542</v>
      </c>
      <c r="E2096" t="str">
        <f t="shared" si="56"/>
        <v>M22P59U01N07</v>
      </c>
      <c r="F2096" s="26">
        <f ca="1">IFERROR(VLOOKUP(G2096,模型表!C:U,19,0),0)</f>
        <v>0</v>
      </c>
      <c r="H2096" s="26" t="str">
        <f ca="1">IFERROR(IF($F2096=0,"",(VLOOKUP(RIGHT(A2096,2)+0,难度表!B:F,3,FALSE)*K2096+N2096)),0)</f>
        <v/>
      </c>
      <c r="I2096" s="26" t="str">
        <f ca="1">IFERROR(IF($F2096=0,"",(VLOOKUP(RIGHT(B2096,2)+0,难度表!B:F,4,FALSE)*L2096+O2096)),0)</f>
        <v/>
      </c>
      <c r="J2096" s="26" t="str">
        <f ca="1">IFERROR(IF($F2096=0,"",(VLOOKUP(RIGHT(B2096,2)+0,难度表!B:F,5,FALSE)*M2096+P2096)),0)</f>
        <v/>
      </c>
      <c r="L2096" s="26" t="s">
        <v>1081</v>
      </c>
      <c r="M2096" s="3"/>
      <c r="N2096" s="26">
        <v>0</v>
      </c>
      <c r="O2096" s="26">
        <v>0</v>
      </c>
      <c r="P2096" s="26">
        <v>0</v>
      </c>
      <c r="Q2096" s="26">
        <v>0</v>
      </c>
      <c r="R2096" s="58" t="s">
        <v>545</v>
      </c>
      <c r="S2096" s="26">
        <v>1</v>
      </c>
      <c r="T2096" s="26">
        <v>0</v>
      </c>
      <c r="U2096" s="26">
        <f ca="1">IFERROR(VLOOKUP(G2096,模型表!$C:$T,18,FALSE),0)</f>
        <v>0</v>
      </c>
      <c r="V2096" s="26">
        <f>IFERROR(VLOOKUP(G2096,模型表!$C:$J,8,FALSE),0)</f>
        <v>0</v>
      </c>
      <c r="W2096" s="26" t="s">
        <v>1081</v>
      </c>
      <c r="X2096" s="26" t="s">
        <v>1097</v>
      </c>
    </row>
    <row r="2097" spans="1:24" x14ac:dyDescent="0.2">
      <c r="A2097" s="3" t="s">
        <v>1457</v>
      </c>
      <c r="B2097" s="3" t="str">
        <f t="shared" si="57"/>
        <v>P59</v>
      </c>
      <c r="C2097" s="3" t="s">
        <v>532</v>
      </c>
      <c r="D2097" s="3" t="s">
        <v>543</v>
      </c>
      <c r="E2097" t="str">
        <f t="shared" si="56"/>
        <v>M22P59U01N08</v>
      </c>
      <c r="F2097" s="26">
        <f ca="1">IFERROR(VLOOKUP(G2097,模型表!C:U,19,0),0)</f>
        <v>0</v>
      </c>
      <c r="H2097" s="26" t="str">
        <f ca="1">IFERROR(IF($F2097=0,"",(VLOOKUP(RIGHT(A2097,2)+0,难度表!B:F,3,FALSE)*K2097+N2097)),0)</f>
        <v/>
      </c>
      <c r="I2097" s="26" t="str">
        <f ca="1">IFERROR(IF($F2097=0,"",(VLOOKUP(RIGHT(B2097,2)+0,难度表!B:F,4,FALSE)*L2097+O2097)),0)</f>
        <v/>
      </c>
      <c r="J2097" s="26" t="str">
        <f ca="1">IFERROR(IF($F2097=0,"",(VLOOKUP(RIGHT(B2097,2)+0,难度表!B:F,5,FALSE)*M2097+P2097)),0)</f>
        <v/>
      </c>
      <c r="L2097" s="26" t="s">
        <v>1081</v>
      </c>
      <c r="M2097" s="3"/>
      <c r="N2097" s="26">
        <v>0</v>
      </c>
      <c r="O2097" s="26">
        <v>0</v>
      </c>
      <c r="P2097" s="26">
        <v>0</v>
      </c>
      <c r="Q2097" s="26">
        <v>0</v>
      </c>
      <c r="R2097" s="58" t="s">
        <v>545</v>
      </c>
      <c r="S2097" s="26">
        <v>1</v>
      </c>
      <c r="T2097" s="26">
        <v>0</v>
      </c>
      <c r="U2097" s="26">
        <f ca="1">IFERROR(VLOOKUP(G2097,模型表!$C:$T,18,FALSE),0)</f>
        <v>0</v>
      </c>
      <c r="V2097" s="26">
        <f>IFERROR(VLOOKUP(G2097,模型表!$C:$J,8,FALSE),0)</f>
        <v>0</v>
      </c>
      <c r="W2097" s="26" t="s">
        <v>1081</v>
      </c>
      <c r="X2097" s="26" t="s">
        <v>1097</v>
      </c>
    </row>
    <row r="2098" spans="1:24" x14ac:dyDescent="0.2">
      <c r="A2098" s="3" t="s">
        <v>1457</v>
      </c>
      <c r="B2098" s="3" t="str">
        <f t="shared" si="57"/>
        <v>P59</v>
      </c>
      <c r="C2098" s="3" t="s">
        <v>532</v>
      </c>
      <c r="D2098" s="3" t="s">
        <v>544</v>
      </c>
      <c r="E2098" t="str">
        <f t="shared" si="56"/>
        <v>M22P59U01N09</v>
      </c>
      <c r="F2098" s="26">
        <f ca="1">IFERROR(VLOOKUP(G2098,模型表!C:U,19,0),0)</f>
        <v>0</v>
      </c>
      <c r="H2098" s="26" t="str">
        <f ca="1">IFERROR(IF($F2098=0,"",(VLOOKUP(RIGHT(A2098,2)+0,难度表!B:F,3,FALSE)*K2098+N2098)),0)</f>
        <v/>
      </c>
      <c r="I2098" s="26" t="str">
        <f ca="1">IFERROR(IF($F2098=0,"",(VLOOKUP(RIGHT(B2098,2)+0,难度表!B:F,4,FALSE)*L2098+O2098)),0)</f>
        <v/>
      </c>
      <c r="J2098" s="26" t="str">
        <f ca="1">IFERROR(IF($F2098=0,"",(VLOOKUP(RIGHT(B2098,2)+0,难度表!B:F,5,FALSE)*M2098+P2098)),0)</f>
        <v/>
      </c>
      <c r="L2098" s="26" t="s">
        <v>1081</v>
      </c>
      <c r="M2098" s="3"/>
      <c r="N2098" s="26">
        <v>0</v>
      </c>
      <c r="O2098" s="26">
        <v>0</v>
      </c>
      <c r="P2098" s="26">
        <v>0</v>
      </c>
      <c r="Q2098" s="26">
        <v>0</v>
      </c>
      <c r="R2098" s="58" t="s">
        <v>545</v>
      </c>
      <c r="S2098" s="26">
        <v>1</v>
      </c>
      <c r="T2098" s="26">
        <v>0</v>
      </c>
      <c r="U2098" s="26">
        <f ca="1">IFERROR(VLOOKUP(G2098,模型表!$C:$T,18,FALSE),0)</f>
        <v>0</v>
      </c>
      <c r="V2098" s="26">
        <f>IFERROR(VLOOKUP(G2098,模型表!$C:$J,8,FALSE),0)</f>
        <v>0</v>
      </c>
      <c r="W2098" s="26" t="s">
        <v>1081</v>
      </c>
      <c r="X2098" s="26" t="s">
        <v>1097</v>
      </c>
    </row>
    <row r="2099" spans="1:24" x14ac:dyDescent="0.2">
      <c r="A2099" s="3" t="s">
        <v>1457</v>
      </c>
      <c r="B2099" s="3" t="str">
        <f t="shared" si="57"/>
        <v>P59</v>
      </c>
      <c r="C2099" s="3" t="s">
        <v>539</v>
      </c>
      <c r="D2099" s="3" t="s">
        <v>533</v>
      </c>
      <c r="E2099" t="str">
        <f t="shared" si="56"/>
        <v>M22P59U02N01</v>
      </c>
      <c r="F2099" s="26">
        <f ca="1">IFERROR(VLOOKUP(G2099,模型表!C:U,19,0),0)</f>
        <v>0</v>
      </c>
      <c r="H2099" s="26" t="str">
        <f ca="1">IFERROR(IF($F2099=0,"",(VLOOKUP(RIGHT(A2099,2)+0,难度表!B:F,3,FALSE)*K2099+N2099)),0)</f>
        <v/>
      </c>
      <c r="I2099" s="26" t="str">
        <f ca="1">IFERROR(IF($F2099=0,"",(VLOOKUP(RIGHT(B2099,2)+0,难度表!B:F,4,FALSE)*L2099+O2099)),0)</f>
        <v/>
      </c>
      <c r="J2099" s="26" t="str">
        <f ca="1">IFERROR(IF($F2099=0,"",(VLOOKUP(RIGHT(B2099,2)+0,难度表!B:F,5,FALSE)*M2099+P2099)),0)</f>
        <v/>
      </c>
      <c r="L2099" s="26" t="s">
        <v>1081</v>
      </c>
      <c r="M2099" s="3"/>
      <c r="N2099" s="26">
        <v>0</v>
      </c>
      <c r="O2099" s="26">
        <v>0</v>
      </c>
      <c r="P2099" s="26">
        <v>0</v>
      </c>
      <c r="Q2099" s="26">
        <v>0</v>
      </c>
      <c r="R2099" s="58" t="s">
        <v>545</v>
      </c>
      <c r="S2099" s="26">
        <v>1</v>
      </c>
      <c r="T2099" s="26">
        <v>0</v>
      </c>
      <c r="U2099" s="26">
        <f ca="1">IFERROR(VLOOKUP(G2099,模型表!$C:$T,18,FALSE),0)</f>
        <v>0</v>
      </c>
      <c r="V2099" s="26">
        <f>IFERROR(VLOOKUP(G2099,模型表!$C:$J,8,FALSE),0)</f>
        <v>0</v>
      </c>
      <c r="W2099" s="26" t="s">
        <v>1081</v>
      </c>
      <c r="X2099" s="26" t="s">
        <v>1097</v>
      </c>
    </row>
    <row r="2100" spans="1:24" x14ac:dyDescent="0.2">
      <c r="A2100" s="3" t="s">
        <v>1457</v>
      </c>
      <c r="B2100" s="3" t="str">
        <f t="shared" si="57"/>
        <v>P59</v>
      </c>
      <c r="C2100" s="3" t="s">
        <v>539</v>
      </c>
      <c r="D2100" s="3" t="s">
        <v>534</v>
      </c>
      <c r="E2100" t="str">
        <f t="shared" si="56"/>
        <v>M22P59U02N02</v>
      </c>
      <c r="F2100" s="26">
        <f ca="1">IFERROR(VLOOKUP(G2100,模型表!C:U,19,0),0)</f>
        <v>0</v>
      </c>
      <c r="H2100" s="26" t="str">
        <f ca="1">IFERROR(IF($F2100=0,"",(VLOOKUP(RIGHT(A2100,2)+0,难度表!B:F,3,FALSE)*K2100+N2100)),0)</f>
        <v/>
      </c>
      <c r="I2100" s="26" t="str">
        <f ca="1">IFERROR(IF($F2100=0,"",(VLOOKUP(RIGHT(B2100,2)+0,难度表!B:F,4,FALSE)*L2100+O2100)),0)</f>
        <v/>
      </c>
      <c r="J2100" s="26" t="str">
        <f ca="1">IFERROR(IF($F2100=0,"",(VLOOKUP(RIGHT(B2100,2)+0,难度表!B:F,5,FALSE)*M2100+P2100)),0)</f>
        <v/>
      </c>
      <c r="L2100" s="26" t="s">
        <v>1081</v>
      </c>
      <c r="M2100" s="3"/>
      <c r="N2100" s="26">
        <v>0</v>
      </c>
      <c r="O2100" s="26">
        <v>0</v>
      </c>
      <c r="P2100" s="26">
        <v>0</v>
      </c>
      <c r="Q2100" s="26">
        <v>0</v>
      </c>
      <c r="R2100" s="58" t="s">
        <v>545</v>
      </c>
      <c r="S2100" s="26">
        <v>1</v>
      </c>
      <c r="T2100" s="26">
        <v>0</v>
      </c>
      <c r="U2100" s="26">
        <f ca="1">IFERROR(VLOOKUP(G2100,模型表!$C:$T,18,FALSE),0)</f>
        <v>0</v>
      </c>
      <c r="V2100" s="26">
        <f>IFERROR(VLOOKUP(G2100,模型表!$C:$J,8,FALSE),0)</f>
        <v>0</v>
      </c>
      <c r="W2100" s="26" t="s">
        <v>1081</v>
      </c>
      <c r="X2100" s="26" t="s">
        <v>1097</v>
      </c>
    </row>
    <row r="2101" spans="1:24" x14ac:dyDescent="0.2">
      <c r="A2101" s="3" t="s">
        <v>1457</v>
      </c>
      <c r="B2101" s="3" t="str">
        <f t="shared" si="57"/>
        <v>P59</v>
      </c>
      <c r="C2101" s="3" t="s">
        <v>539</v>
      </c>
      <c r="D2101" s="3" t="s">
        <v>535</v>
      </c>
      <c r="E2101" t="str">
        <f t="shared" si="56"/>
        <v>M22P59U02N03</v>
      </c>
      <c r="F2101" s="26">
        <f ca="1">IFERROR(VLOOKUP(G2101,模型表!C:U,19,0),0)</f>
        <v>0</v>
      </c>
      <c r="H2101" s="26" t="str">
        <f ca="1">IFERROR(IF($F2101=0,"",(VLOOKUP(RIGHT(A2101,2)+0,难度表!B:F,3,FALSE)*K2101+N2101)),0)</f>
        <v/>
      </c>
      <c r="I2101" s="26" t="str">
        <f ca="1">IFERROR(IF($F2101=0,"",(VLOOKUP(RIGHT(B2101,2)+0,难度表!B:F,4,FALSE)*L2101+O2101)),0)</f>
        <v/>
      </c>
      <c r="J2101" s="26" t="str">
        <f ca="1">IFERROR(IF($F2101=0,"",(VLOOKUP(RIGHT(B2101,2)+0,难度表!B:F,5,FALSE)*M2101+P2101)),0)</f>
        <v/>
      </c>
      <c r="L2101" s="26" t="s">
        <v>1081</v>
      </c>
      <c r="M2101" s="3"/>
      <c r="N2101" s="26">
        <v>0</v>
      </c>
      <c r="O2101" s="26">
        <v>0</v>
      </c>
      <c r="P2101" s="26">
        <v>0</v>
      </c>
      <c r="Q2101" s="26">
        <v>0</v>
      </c>
      <c r="R2101" s="58" t="s">
        <v>545</v>
      </c>
      <c r="S2101" s="26">
        <v>1</v>
      </c>
      <c r="T2101" s="26">
        <v>0</v>
      </c>
      <c r="U2101" s="26">
        <f ca="1">IFERROR(VLOOKUP(G2101,模型表!$C:$T,18,FALSE),0)</f>
        <v>0</v>
      </c>
      <c r="V2101" s="26">
        <f>IFERROR(VLOOKUP(G2101,模型表!$C:$J,8,FALSE),0)</f>
        <v>0</v>
      </c>
      <c r="W2101" s="26" t="s">
        <v>1081</v>
      </c>
      <c r="X2101" s="26" t="s">
        <v>1097</v>
      </c>
    </row>
    <row r="2102" spans="1:24" x14ac:dyDescent="0.2">
      <c r="A2102" s="3" t="s">
        <v>1457</v>
      </c>
      <c r="B2102" s="3" t="str">
        <f t="shared" si="57"/>
        <v>P59</v>
      </c>
      <c r="C2102" s="3" t="s">
        <v>539</v>
      </c>
      <c r="D2102" s="3" t="s">
        <v>536</v>
      </c>
      <c r="E2102" t="str">
        <f t="shared" si="56"/>
        <v>M22P59U02N04</v>
      </c>
      <c r="F2102" s="26">
        <f ca="1">IFERROR(VLOOKUP(G2102,模型表!C:U,19,0),0)</f>
        <v>0</v>
      </c>
      <c r="H2102" s="26" t="str">
        <f ca="1">IFERROR(IF($F2102=0,"",(VLOOKUP(RIGHT(A2102,2)+0,难度表!B:F,3,FALSE)*K2102+N2102)),0)</f>
        <v/>
      </c>
      <c r="I2102" s="26" t="str">
        <f ca="1">IFERROR(IF($F2102=0,"",(VLOOKUP(RIGHT(B2102,2)+0,难度表!B:F,4,FALSE)*L2102+O2102)),0)</f>
        <v/>
      </c>
      <c r="J2102" s="26" t="str">
        <f ca="1">IFERROR(IF($F2102=0,"",(VLOOKUP(RIGHT(B2102,2)+0,难度表!B:F,5,FALSE)*M2102+P2102)),0)</f>
        <v/>
      </c>
      <c r="L2102" s="26" t="s">
        <v>1081</v>
      </c>
      <c r="M2102" s="3"/>
      <c r="N2102" s="26">
        <v>0</v>
      </c>
      <c r="O2102" s="26">
        <v>0</v>
      </c>
      <c r="P2102" s="26">
        <v>0</v>
      </c>
      <c r="Q2102" s="26">
        <v>0</v>
      </c>
      <c r="R2102" s="58" t="s">
        <v>545</v>
      </c>
      <c r="S2102" s="26">
        <v>1</v>
      </c>
      <c r="T2102" s="26">
        <v>0</v>
      </c>
      <c r="U2102" s="26">
        <f ca="1">IFERROR(VLOOKUP(G2102,模型表!$C:$T,18,FALSE),0)</f>
        <v>0</v>
      </c>
      <c r="V2102" s="26">
        <f>IFERROR(VLOOKUP(G2102,模型表!$C:$J,8,FALSE),0)</f>
        <v>0</v>
      </c>
      <c r="W2102" s="26" t="s">
        <v>1081</v>
      </c>
      <c r="X2102" s="26" t="s">
        <v>1097</v>
      </c>
    </row>
    <row r="2103" spans="1:24" x14ac:dyDescent="0.2">
      <c r="A2103" s="3" t="s">
        <v>1457</v>
      </c>
      <c r="B2103" s="3" t="str">
        <f t="shared" si="57"/>
        <v>P59</v>
      </c>
      <c r="C2103" s="3" t="s">
        <v>539</v>
      </c>
      <c r="D2103" s="3" t="s">
        <v>537</v>
      </c>
      <c r="E2103" t="str">
        <f t="shared" si="56"/>
        <v>M22P59U02N05</v>
      </c>
      <c r="F2103" s="26">
        <f ca="1">IFERROR(VLOOKUP(G2103,模型表!C:U,19,0),0)</f>
        <v>0</v>
      </c>
      <c r="H2103" s="26" t="str">
        <f ca="1">IFERROR(IF($F2103=0,"",(VLOOKUP(RIGHT(A2103,2)+0,难度表!B:F,3,FALSE)*K2103+N2103)),0)</f>
        <v/>
      </c>
      <c r="I2103" s="26" t="str">
        <f ca="1">IFERROR(IF($F2103=0,"",(VLOOKUP(RIGHT(B2103,2)+0,难度表!B:F,4,FALSE)*L2103+O2103)),0)</f>
        <v/>
      </c>
      <c r="J2103" s="26" t="str">
        <f ca="1">IFERROR(IF($F2103=0,"",(VLOOKUP(RIGHT(B2103,2)+0,难度表!B:F,5,FALSE)*M2103+P2103)),0)</f>
        <v/>
      </c>
      <c r="L2103" s="26" t="s">
        <v>1081</v>
      </c>
      <c r="M2103" s="3"/>
      <c r="N2103" s="26">
        <v>0</v>
      </c>
      <c r="O2103" s="26">
        <v>0</v>
      </c>
      <c r="P2103" s="26">
        <v>0</v>
      </c>
      <c r="Q2103" s="26">
        <v>0</v>
      </c>
      <c r="R2103" s="58" t="s">
        <v>545</v>
      </c>
      <c r="S2103" s="26">
        <v>1</v>
      </c>
      <c r="T2103" s="26">
        <v>0</v>
      </c>
      <c r="U2103" s="26">
        <f ca="1">IFERROR(VLOOKUP(G2103,模型表!$C:$T,18,FALSE),0)</f>
        <v>0</v>
      </c>
      <c r="V2103" s="26">
        <f>IFERROR(VLOOKUP(G2103,模型表!$C:$J,8,FALSE),0)</f>
        <v>0</v>
      </c>
      <c r="W2103" s="26" t="s">
        <v>1081</v>
      </c>
      <c r="X2103" s="26" t="s">
        <v>1097</v>
      </c>
    </row>
    <row r="2104" spans="1:24" x14ac:dyDescent="0.2">
      <c r="A2104" s="3" t="s">
        <v>1457</v>
      </c>
      <c r="B2104" s="3" t="str">
        <f t="shared" si="57"/>
        <v>P59</v>
      </c>
      <c r="C2104" s="3" t="s">
        <v>539</v>
      </c>
      <c r="D2104" s="3" t="s">
        <v>538</v>
      </c>
      <c r="E2104" t="str">
        <f t="shared" si="56"/>
        <v>M22P59U02N06</v>
      </c>
      <c r="F2104" s="26">
        <f ca="1">IFERROR(VLOOKUP(G2104,模型表!C:U,19,0),0)</f>
        <v>0</v>
      </c>
      <c r="H2104" s="26" t="str">
        <f ca="1">IFERROR(IF($F2104=0,"",(VLOOKUP(RIGHT(A2104,2)+0,难度表!B:F,3,FALSE)*K2104+N2104)),0)</f>
        <v/>
      </c>
      <c r="I2104" s="26" t="str">
        <f ca="1">IFERROR(IF($F2104=0,"",(VLOOKUP(RIGHT(B2104,2)+0,难度表!B:F,4,FALSE)*L2104+O2104)),0)</f>
        <v/>
      </c>
      <c r="J2104" s="26" t="str">
        <f ca="1">IFERROR(IF($F2104=0,"",(VLOOKUP(RIGHT(B2104,2)+0,难度表!B:F,5,FALSE)*M2104+P2104)),0)</f>
        <v/>
      </c>
      <c r="L2104" s="26" t="s">
        <v>1081</v>
      </c>
      <c r="M2104" s="3"/>
      <c r="N2104" s="26">
        <v>0</v>
      </c>
      <c r="O2104" s="26">
        <v>0</v>
      </c>
      <c r="P2104" s="26">
        <v>0</v>
      </c>
      <c r="Q2104" s="26">
        <v>0</v>
      </c>
      <c r="R2104" s="58" t="s">
        <v>545</v>
      </c>
      <c r="S2104" s="26">
        <v>1</v>
      </c>
      <c r="T2104" s="26">
        <v>0</v>
      </c>
      <c r="U2104" s="26">
        <f ca="1">IFERROR(VLOOKUP(G2104,模型表!$C:$T,18,FALSE),0)</f>
        <v>0</v>
      </c>
      <c r="V2104" s="26">
        <f>IFERROR(VLOOKUP(G2104,模型表!$C:$J,8,FALSE),0)</f>
        <v>0</v>
      </c>
      <c r="W2104" s="26" t="s">
        <v>1081</v>
      </c>
      <c r="X2104" s="26" t="s">
        <v>1097</v>
      </c>
    </row>
    <row r="2105" spans="1:24" x14ac:dyDescent="0.2">
      <c r="A2105" s="3" t="s">
        <v>1457</v>
      </c>
      <c r="B2105" s="3" t="str">
        <f t="shared" si="57"/>
        <v>P59</v>
      </c>
      <c r="C2105" s="3" t="s">
        <v>539</v>
      </c>
      <c r="D2105" s="3" t="s">
        <v>542</v>
      </c>
      <c r="E2105" t="str">
        <f t="shared" si="56"/>
        <v>M22P59U02N07</v>
      </c>
      <c r="F2105" s="26">
        <f ca="1">IFERROR(VLOOKUP(G2105,模型表!C:U,19,0),0)</f>
        <v>0</v>
      </c>
      <c r="H2105" s="26" t="str">
        <f ca="1">IFERROR(IF($F2105=0,"",(VLOOKUP(RIGHT(A2105,2)+0,难度表!B:F,3,FALSE)*K2105+N2105)),0)</f>
        <v/>
      </c>
      <c r="I2105" s="26" t="str">
        <f ca="1">IFERROR(IF($F2105=0,"",(VLOOKUP(RIGHT(B2105,2)+0,难度表!B:F,4,FALSE)*L2105+O2105)),0)</f>
        <v/>
      </c>
      <c r="J2105" s="26" t="str">
        <f ca="1">IFERROR(IF($F2105=0,"",(VLOOKUP(RIGHT(B2105,2)+0,难度表!B:F,5,FALSE)*M2105+P2105)),0)</f>
        <v/>
      </c>
      <c r="L2105" s="26" t="s">
        <v>1081</v>
      </c>
      <c r="M2105" s="3"/>
      <c r="N2105" s="26">
        <v>0</v>
      </c>
      <c r="O2105" s="26">
        <v>0</v>
      </c>
      <c r="P2105" s="26">
        <v>0</v>
      </c>
      <c r="Q2105" s="26">
        <v>0</v>
      </c>
      <c r="R2105" s="58" t="s">
        <v>545</v>
      </c>
      <c r="S2105" s="26">
        <v>1</v>
      </c>
      <c r="T2105" s="26">
        <v>0</v>
      </c>
      <c r="U2105" s="26">
        <f ca="1">IFERROR(VLOOKUP(G2105,模型表!$C:$T,18,FALSE),0)</f>
        <v>0</v>
      </c>
      <c r="V2105" s="26">
        <f>IFERROR(VLOOKUP(G2105,模型表!$C:$J,8,FALSE),0)</f>
        <v>0</v>
      </c>
      <c r="W2105" s="26" t="s">
        <v>1081</v>
      </c>
      <c r="X2105" s="26" t="s">
        <v>1097</v>
      </c>
    </row>
    <row r="2106" spans="1:24" x14ac:dyDescent="0.2">
      <c r="A2106" s="3" t="s">
        <v>1457</v>
      </c>
      <c r="B2106" s="3" t="str">
        <f t="shared" si="57"/>
        <v>P59</v>
      </c>
      <c r="C2106" s="3" t="s">
        <v>539</v>
      </c>
      <c r="D2106" s="3" t="s">
        <v>543</v>
      </c>
      <c r="E2106" t="str">
        <f t="shared" si="56"/>
        <v>M22P59U02N08</v>
      </c>
      <c r="F2106" s="26">
        <f ca="1">IFERROR(VLOOKUP(G2106,模型表!C:U,19,0),0)</f>
        <v>0</v>
      </c>
      <c r="H2106" s="26" t="str">
        <f ca="1">IFERROR(IF($F2106=0,"",(VLOOKUP(RIGHT(A2106,2)+0,难度表!B:F,3,FALSE)*K2106+N2106)),0)</f>
        <v/>
      </c>
      <c r="I2106" s="26" t="str">
        <f ca="1">IFERROR(IF($F2106=0,"",(VLOOKUP(RIGHT(B2106,2)+0,难度表!B:F,4,FALSE)*L2106+O2106)),0)</f>
        <v/>
      </c>
      <c r="J2106" s="26" t="str">
        <f ca="1">IFERROR(IF($F2106=0,"",(VLOOKUP(RIGHT(B2106,2)+0,难度表!B:F,5,FALSE)*M2106+P2106)),0)</f>
        <v/>
      </c>
      <c r="L2106" s="26" t="s">
        <v>1081</v>
      </c>
      <c r="M2106" s="3"/>
      <c r="N2106" s="26">
        <v>0</v>
      </c>
      <c r="O2106" s="26">
        <v>0</v>
      </c>
      <c r="P2106" s="26">
        <v>0</v>
      </c>
      <c r="Q2106" s="26">
        <v>0</v>
      </c>
      <c r="R2106" s="58" t="s">
        <v>545</v>
      </c>
      <c r="S2106" s="26">
        <v>1</v>
      </c>
      <c r="T2106" s="26">
        <v>0</v>
      </c>
      <c r="U2106" s="26">
        <f ca="1">IFERROR(VLOOKUP(G2106,模型表!$C:$T,18,FALSE),0)</f>
        <v>0</v>
      </c>
      <c r="V2106" s="26">
        <f>IFERROR(VLOOKUP(G2106,模型表!$C:$J,8,FALSE),0)</f>
        <v>0</v>
      </c>
      <c r="W2106" s="26" t="s">
        <v>1081</v>
      </c>
      <c r="X2106" s="26" t="s">
        <v>1097</v>
      </c>
    </row>
    <row r="2107" spans="1:24" x14ac:dyDescent="0.2">
      <c r="A2107" s="3" t="s">
        <v>1457</v>
      </c>
      <c r="B2107" s="3" t="str">
        <f t="shared" si="57"/>
        <v>P59</v>
      </c>
      <c r="C2107" s="3" t="s">
        <v>539</v>
      </c>
      <c r="D2107" s="3" t="s">
        <v>544</v>
      </c>
      <c r="E2107" t="str">
        <f t="shared" si="56"/>
        <v>M22P59U02N09</v>
      </c>
      <c r="F2107" s="26">
        <f ca="1">IFERROR(VLOOKUP(G2107,模型表!C:U,19,0),0)</f>
        <v>0</v>
      </c>
      <c r="H2107" s="26" t="str">
        <f ca="1">IFERROR(IF($F2107=0,"",(VLOOKUP(RIGHT(A2107,2)+0,难度表!B:F,3,FALSE)*K2107+N2107)),0)</f>
        <v/>
      </c>
      <c r="I2107" s="26" t="str">
        <f ca="1">IFERROR(IF($F2107=0,"",(VLOOKUP(RIGHT(B2107,2)+0,难度表!B:F,4,FALSE)*L2107+O2107)),0)</f>
        <v/>
      </c>
      <c r="J2107" s="26" t="str">
        <f ca="1">IFERROR(IF($F2107=0,"",(VLOOKUP(RIGHT(B2107,2)+0,难度表!B:F,5,FALSE)*M2107+P2107)),0)</f>
        <v/>
      </c>
      <c r="L2107" s="26" t="s">
        <v>1081</v>
      </c>
      <c r="M2107" s="3"/>
      <c r="N2107" s="26">
        <v>0</v>
      </c>
      <c r="O2107" s="26">
        <v>0</v>
      </c>
      <c r="P2107" s="26">
        <v>0</v>
      </c>
      <c r="Q2107" s="26">
        <v>0</v>
      </c>
      <c r="R2107" s="58" t="s">
        <v>545</v>
      </c>
      <c r="S2107" s="26">
        <v>1</v>
      </c>
      <c r="T2107" s="26">
        <v>0</v>
      </c>
      <c r="U2107" s="26">
        <f ca="1">IFERROR(VLOOKUP(G2107,模型表!$C:$T,18,FALSE),0)</f>
        <v>0</v>
      </c>
      <c r="V2107" s="26">
        <f>IFERROR(VLOOKUP(G2107,模型表!$C:$J,8,FALSE),0)</f>
        <v>0</v>
      </c>
      <c r="W2107" s="26" t="s">
        <v>1081</v>
      </c>
      <c r="X2107" s="26" t="s">
        <v>1097</v>
      </c>
    </row>
    <row r="2108" spans="1:24" x14ac:dyDescent="0.2">
      <c r="A2108" s="3" t="s">
        <v>1457</v>
      </c>
      <c r="B2108" s="3" t="str">
        <f t="shared" si="57"/>
        <v>P59</v>
      </c>
      <c r="C2108" s="3" t="s">
        <v>540</v>
      </c>
      <c r="D2108" s="3" t="s">
        <v>533</v>
      </c>
      <c r="E2108" t="str">
        <f t="shared" si="56"/>
        <v>M22P59U03N01</v>
      </c>
      <c r="F2108" s="26">
        <f ca="1">IFERROR(VLOOKUP(G2108,模型表!C:U,19,0),0)</f>
        <v>0</v>
      </c>
      <c r="H2108" s="26" t="str">
        <f ca="1">IFERROR(IF($F2108=0,"",(VLOOKUP(RIGHT(A2108,2)+0,难度表!B:F,3,FALSE)*K2108+N2108)),0)</f>
        <v/>
      </c>
      <c r="I2108" s="26" t="str">
        <f ca="1">IFERROR(IF($F2108=0,"",(VLOOKUP(RIGHT(B2108,2)+0,难度表!B:F,4,FALSE)*L2108+O2108)),0)</f>
        <v/>
      </c>
      <c r="J2108" s="26" t="str">
        <f ca="1">IFERROR(IF($F2108=0,"",(VLOOKUP(RIGHT(B2108,2)+0,难度表!B:F,5,FALSE)*M2108+P2108)),0)</f>
        <v/>
      </c>
      <c r="L2108" s="26" t="s">
        <v>1081</v>
      </c>
      <c r="M2108" s="3"/>
      <c r="N2108" s="26">
        <v>0</v>
      </c>
      <c r="O2108" s="26">
        <v>0</v>
      </c>
      <c r="P2108" s="26">
        <v>0</v>
      </c>
      <c r="Q2108" s="26">
        <v>0</v>
      </c>
      <c r="R2108" s="58" t="s">
        <v>545</v>
      </c>
      <c r="S2108" s="26">
        <v>1</v>
      </c>
      <c r="T2108" s="26">
        <v>0</v>
      </c>
      <c r="U2108" s="26">
        <f ca="1">IFERROR(VLOOKUP(G2108,模型表!$C:$T,18,FALSE),0)</f>
        <v>0</v>
      </c>
      <c r="V2108" s="26">
        <f>IFERROR(VLOOKUP(G2108,模型表!$C:$J,8,FALSE),0)</f>
        <v>0</v>
      </c>
      <c r="W2108" s="26" t="s">
        <v>1081</v>
      </c>
      <c r="X2108" s="26" t="s">
        <v>1097</v>
      </c>
    </row>
    <row r="2109" spans="1:24" x14ac:dyDescent="0.2">
      <c r="A2109" s="3" t="s">
        <v>1457</v>
      </c>
      <c r="B2109" s="3" t="str">
        <f t="shared" si="57"/>
        <v>P59</v>
      </c>
      <c r="C2109" s="3" t="s">
        <v>540</v>
      </c>
      <c r="D2109" s="3" t="s">
        <v>534</v>
      </c>
      <c r="E2109" t="str">
        <f t="shared" si="56"/>
        <v>M22P59U03N02</v>
      </c>
      <c r="F2109" s="26">
        <f ca="1">IFERROR(VLOOKUP(G2109,模型表!C:U,19,0),0)</f>
        <v>0</v>
      </c>
      <c r="H2109" s="26" t="str">
        <f ca="1">IFERROR(IF($F2109=0,"",(VLOOKUP(RIGHT(A2109,2)+0,难度表!B:F,3,FALSE)*K2109+N2109)),0)</f>
        <v/>
      </c>
      <c r="I2109" s="26" t="str">
        <f ca="1">IFERROR(IF($F2109=0,"",(VLOOKUP(RIGHT(B2109,2)+0,难度表!B:F,4,FALSE)*L2109+O2109)),0)</f>
        <v/>
      </c>
      <c r="J2109" s="26" t="str">
        <f ca="1">IFERROR(IF($F2109=0,"",(VLOOKUP(RIGHT(B2109,2)+0,难度表!B:F,5,FALSE)*M2109+P2109)),0)</f>
        <v/>
      </c>
      <c r="L2109" s="26" t="s">
        <v>1081</v>
      </c>
      <c r="M2109" s="3"/>
      <c r="N2109" s="26">
        <v>0</v>
      </c>
      <c r="O2109" s="26">
        <v>0</v>
      </c>
      <c r="P2109" s="26">
        <v>0</v>
      </c>
      <c r="Q2109" s="26">
        <v>0</v>
      </c>
      <c r="R2109" s="58" t="s">
        <v>545</v>
      </c>
      <c r="S2109" s="26">
        <v>1</v>
      </c>
      <c r="T2109" s="26">
        <v>0</v>
      </c>
      <c r="U2109" s="26">
        <f ca="1">IFERROR(VLOOKUP(G2109,模型表!$C:$T,18,FALSE),0)</f>
        <v>0</v>
      </c>
      <c r="V2109" s="26">
        <f>IFERROR(VLOOKUP(G2109,模型表!$C:$J,8,FALSE),0)</f>
        <v>0</v>
      </c>
      <c r="W2109" s="26" t="s">
        <v>1081</v>
      </c>
      <c r="X2109" s="26" t="s">
        <v>1097</v>
      </c>
    </row>
    <row r="2110" spans="1:24" x14ac:dyDescent="0.2">
      <c r="A2110" s="3" t="s">
        <v>1457</v>
      </c>
      <c r="B2110" s="3" t="str">
        <f t="shared" si="57"/>
        <v>P59</v>
      </c>
      <c r="C2110" s="3" t="s">
        <v>540</v>
      </c>
      <c r="D2110" s="3" t="s">
        <v>535</v>
      </c>
      <c r="E2110" t="str">
        <f t="shared" si="56"/>
        <v>M22P59U03N03</v>
      </c>
      <c r="F2110" s="26">
        <f ca="1">IFERROR(VLOOKUP(G2110,模型表!C:U,19,0),0)</f>
        <v>0</v>
      </c>
      <c r="H2110" s="26" t="str">
        <f ca="1">IFERROR(IF($F2110=0,"",(VLOOKUP(RIGHT(A2110,2)+0,难度表!B:F,3,FALSE)*K2110+N2110)),0)</f>
        <v/>
      </c>
      <c r="I2110" s="26" t="str">
        <f ca="1">IFERROR(IF($F2110=0,"",(VLOOKUP(RIGHT(B2110,2)+0,难度表!B:F,4,FALSE)*L2110+O2110)),0)</f>
        <v/>
      </c>
      <c r="J2110" s="26" t="str">
        <f ca="1">IFERROR(IF($F2110=0,"",(VLOOKUP(RIGHT(B2110,2)+0,难度表!B:F,5,FALSE)*M2110+P2110)),0)</f>
        <v/>
      </c>
      <c r="L2110" s="26" t="s">
        <v>1081</v>
      </c>
      <c r="M2110" s="3"/>
      <c r="N2110" s="26">
        <v>0</v>
      </c>
      <c r="O2110" s="26">
        <v>0</v>
      </c>
      <c r="P2110" s="26">
        <v>0</v>
      </c>
      <c r="Q2110" s="26">
        <v>0</v>
      </c>
      <c r="R2110" s="58" t="s">
        <v>545</v>
      </c>
      <c r="S2110" s="26">
        <v>1</v>
      </c>
      <c r="T2110" s="26">
        <v>0</v>
      </c>
      <c r="U2110" s="26">
        <f ca="1">IFERROR(VLOOKUP(G2110,模型表!$C:$T,18,FALSE),0)</f>
        <v>0</v>
      </c>
      <c r="V2110" s="26">
        <f>IFERROR(VLOOKUP(G2110,模型表!$C:$J,8,FALSE),0)</f>
        <v>0</v>
      </c>
      <c r="W2110" s="26" t="s">
        <v>1081</v>
      </c>
      <c r="X2110" s="26" t="s">
        <v>1097</v>
      </c>
    </row>
    <row r="2111" spans="1:24" x14ac:dyDescent="0.2">
      <c r="A2111" s="3" t="s">
        <v>1457</v>
      </c>
      <c r="B2111" s="3" t="str">
        <f t="shared" si="57"/>
        <v>P59</v>
      </c>
      <c r="C2111" s="3" t="s">
        <v>540</v>
      </c>
      <c r="D2111" s="3" t="s">
        <v>536</v>
      </c>
      <c r="E2111" t="str">
        <f t="shared" si="56"/>
        <v>M22P59U03N04</v>
      </c>
      <c r="F2111" s="26">
        <f ca="1">IFERROR(VLOOKUP(G2111,模型表!C:U,19,0),0)</f>
        <v>0</v>
      </c>
      <c r="H2111" s="26" t="str">
        <f ca="1">IFERROR(IF($F2111=0,"",(VLOOKUP(RIGHT(A2111,2)+0,难度表!B:F,3,FALSE)*K2111+N2111)),0)</f>
        <v/>
      </c>
      <c r="I2111" s="26" t="str">
        <f ca="1">IFERROR(IF($F2111=0,"",(VLOOKUP(RIGHT(B2111,2)+0,难度表!B:F,4,FALSE)*L2111+O2111)),0)</f>
        <v/>
      </c>
      <c r="J2111" s="26" t="str">
        <f ca="1">IFERROR(IF($F2111=0,"",(VLOOKUP(RIGHT(B2111,2)+0,难度表!B:F,5,FALSE)*M2111+P2111)),0)</f>
        <v/>
      </c>
      <c r="L2111" s="26" t="s">
        <v>1081</v>
      </c>
      <c r="M2111" s="3"/>
      <c r="N2111" s="26">
        <v>0</v>
      </c>
      <c r="O2111" s="26">
        <v>0</v>
      </c>
      <c r="P2111" s="26">
        <v>0</v>
      </c>
      <c r="Q2111" s="26">
        <v>0</v>
      </c>
      <c r="R2111" s="58" t="s">
        <v>545</v>
      </c>
      <c r="S2111" s="26">
        <v>1</v>
      </c>
      <c r="T2111" s="26">
        <v>0</v>
      </c>
      <c r="U2111" s="26">
        <f ca="1">IFERROR(VLOOKUP(G2111,模型表!$C:$T,18,FALSE),0)</f>
        <v>0</v>
      </c>
      <c r="V2111" s="26">
        <f>IFERROR(VLOOKUP(G2111,模型表!$C:$J,8,FALSE),0)</f>
        <v>0</v>
      </c>
      <c r="W2111" s="26" t="s">
        <v>1081</v>
      </c>
      <c r="X2111" s="26" t="s">
        <v>1097</v>
      </c>
    </row>
    <row r="2112" spans="1:24" x14ac:dyDescent="0.2">
      <c r="A2112" s="3" t="s">
        <v>1457</v>
      </c>
      <c r="B2112" s="3" t="str">
        <f t="shared" si="57"/>
        <v>P59</v>
      </c>
      <c r="C2112" s="3" t="s">
        <v>540</v>
      </c>
      <c r="D2112" s="3" t="s">
        <v>537</v>
      </c>
      <c r="E2112" t="str">
        <f t="shared" si="56"/>
        <v>M22P59U03N05</v>
      </c>
      <c r="F2112" s="26">
        <f ca="1">IFERROR(VLOOKUP(G2112,模型表!C:U,19,0),0)</f>
        <v>0</v>
      </c>
      <c r="H2112" s="26" t="str">
        <f ca="1">IFERROR(IF($F2112=0,"",(VLOOKUP(RIGHT(A2112,2)+0,难度表!B:F,3,FALSE)*K2112+N2112)),0)</f>
        <v/>
      </c>
      <c r="I2112" s="26" t="str">
        <f ca="1">IFERROR(IF($F2112=0,"",(VLOOKUP(RIGHT(B2112,2)+0,难度表!B:F,4,FALSE)*L2112+O2112)),0)</f>
        <v/>
      </c>
      <c r="J2112" s="26" t="str">
        <f ca="1">IFERROR(IF($F2112=0,"",(VLOOKUP(RIGHT(B2112,2)+0,难度表!B:F,5,FALSE)*M2112+P2112)),0)</f>
        <v/>
      </c>
      <c r="L2112" s="26" t="s">
        <v>1081</v>
      </c>
      <c r="M2112" s="3"/>
      <c r="N2112" s="26">
        <v>0</v>
      </c>
      <c r="O2112" s="26">
        <v>0</v>
      </c>
      <c r="P2112" s="26">
        <v>0</v>
      </c>
      <c r="Q2112" s="26">
        <v>0</v>
      </c>
      <c r="R2112" s="58" t="s">
        <v>545</v>
      </c>
      <c r="S2112" s="26">
        <v>1</v>
      </c>
      <c r="T2112" s="26">
        <v>0</v>
      </c>
      <c r="U2112" s="26">
        <f ca="1">IFERROR(VLOOKUP(G2112,模型表!$C:$T,18,FALSE),0)</f>
        <v>0</v>
      </c>
      <c r="V2112" s="26">
        <f>IFERROR(VLOOKUP(G2112,模型表!$C:$J,8,FALSE),0)</f>
        <v>0</v>
      </c>
      <c r="W2112" s="26" t="s">
        <v>1081</v>
      </c>
      <c r="X2112" s="26" t="s">
        <v>1097</v>
      </c>
    </row>
    <row r="2113" spans="1:24" x14ac:dyDescent="0.2">
      <c r="A2113" s="3" t="s">
        <v>1457</v>
      </c>
      <c r="B2113" s="3" t="str">
        <f t="shared" si="57"/>
        <v>P59</v>
      </c>
      <c r="C2113" s="3" t="s">
        <v>540</v>
      </c>
      <c r="D2113" s="3" t="s">
        <v>538</v>
      </c>
      <c r="E2113" t="str">
        <f t="shared" si="56"/>
        <v>M22P59U03N06</v>
      </c>
      <c r="F2113" s="26">
        <f ca="1">IFERROR(VLOOKUP(G2113,模型表!C:U,19,0),0)</f>
        <v>0</v>
      </c>
      <c r="H2113" s="26" t="str">
        <f ca="1">IFERROR(IF($F2113=0,"",(VLOOKUP(RIGHT(A2113,2)+0,难度表!B:F,3,FALSE)*K2113+N2113)),0)</f>
        <v/>
      </c>
      <c r="I2113" s="26" t="str">
        <f ca="1">IFERROR(IF($F2113=0,"",(VLOOKUP(RIGHT(B2113,2)+0,难度表!B:F,4,FALSE)*L2113+O2113)),0)</f>
        <v/>
      </c>
      <c r="J2113" s="26" t="str">
        <f ca="1">IFERROR(IF($F2113=0,"",(VLOOKUP(RIGHT(B2113,2)+0,难度表!B:F,5,FALSE)*M2113+P2113)),0)</f>
        <v/>
      </c>
      <c r="L2113" s="26" t="s">
        <v>1081</v>
      </c>
      <c r="M2113" s="3"/>
      <c r="N2113" s="26">
        <v>0</v>
      </c>
      <c r="O2113" s="26">
        <v>0</v>
      </c>
      <c r="P2113" s="26">
        <v>0</v>
      </c>
      <c r="Q2113" s="26">
        <v>0</v>
      </c>
      <c r="R2113" s="58" t="s">
        <v>545</v>
      </c>
      <c r="S2113" s="26">
        <v>1</v>
      </c>
      <c r="T2113" s="26">
        <v>0</v>
      </c>
      <c r="U2113" s="26">
        <f ca="1">IFERROR(VLOOKUP(G2113,模型表!$C:$T,18,FALSE),0)</f>
        <v>0</v>
      </c>
      <c r="V2113" s="26">
        <f>IFERROR(VLOOKUP(G2113,模型表!$C:$J,8,FALSE),0)</f>
        <v>0</v>
      </c>
      <c r="W2113" s="26" t="s">
        <v>1081</v>
      </c>
      <c r="X2113" s="26" t="s">
        <v>1097</v>
      </c>
    </row>
    <row r="2114" spans="1:24" x14ac:dyDescent="0.2">
      <c r="A2114" s="3" t="s">
        <v>1457</v>
      </c>
      <c r="B2114" s="3" t="str">
        <f t="shared" si="57"/>
        <v>P59</v>
      </c>
      <c r="C2114" s="3" t="s">
        <v>540</v>
      </c>
      <c r="D2114" s="3" t="s">
        <v>542</v>
      </c>
      <c r="E2114" t="str">
        <f t="shared" ref="E2114:E2177" si="58">A2114&amp;B2114&amp;C2114&amp;D2114</f>
        <v>M22P59U03N07</v>
      </c>
      <c r="F2114" s="26">
        <f ca="1">IFERROR(VLOOKUP(G2114,模型表!C:U,19,0),0)</f>
        <v>0</v>
      </c>
      <c r="H2114" s="26" t="str">
        <f ca="1">IFERROR(IF($F2114=0,"",(VLOOKUP(RIGHT(A2114,2)+0,难度表!B:F,3,FALSE)*K2114+N2114)),0)</f>
        <v/>
      </c>
      <c r="I2114" s="26" t="str">
        <f ca="1">IFERROR(IF($F2114=0,"",(VLOOKUP(RIGHT(B2114,2)+0,难度表!B:F,4,FALSE)*L2114+O2114)),0)</f>
        <v/>
      </c>
      <c r="J2114" s="26" t="str">
        <f ca="1">IFERROR(IF($F2114=0,"",(VLOOKUP(RIGHT(B2114,2)+0,难度表!B:F,5,FALSE)*M2114+P2114)),0)</f>
        <v/>
      </c>
      <c r="L2114" s="26" t="s">
        <v>1081</v>
      </c>
      <c r="M2114" s="3"/>
      <c r="N2114" s="26">
        <v>0</v>
      </c>
      <c r="O2114" s="26">
        <v>0</v>
      </c>
      <c r="P2114" s="26">
        <v>0</v>
      </c>
      <c r="Q2114" s="26">
        <v>0</v>
      </c>
      <c r="R2114" s="58" t="s">
        <v>545</v>
      </c>
      <c r="S2114" s="26">
        <v>1</v>
      </c>
      <c r="T2114" s="26">
        <v>0</v>
      </c>
      <c r="U2114" s="26">
        <f ca="1">IFERROR(VLOOKUP(G2114,模型表!$C:$T,18,FALSE),0)</f>
        <v>0</v>
      </c>
      <c r="V2114" s="26">
        <f>IFERROR(VLOOKUP(G2114,模型表!$C:$J,8,FALSE),0)</f>
        <v>0</v>
      </c>
      <c r="W2114" s="26" t="s">
        <v>1081</v>
      </c>
      <c r="X2114" s="26" t="s">
        <v>1097</v>
      </c>
    </row>
    <row r="2115" spans="1:24" x14ac:dyDescent="0.2">
      <c r="A2115" s="3" t="s">
        <v>1457</v>
      </c>
      <c r="B2115" s="3" t="str">
        <f t="shared" ref="B2115:B2178" si="59">"P"&amp;IF(INT((ROW()+34)/36)&gt;=10,INT((ROW()+34)/36),"0"&amp;INT((ROW()+34)/36))</f>
        <v>P59</v>
      </c>
      <c r="C2115" s="3" t="s">
        <v>540</v>
      </c>
      <c r="D2115" s="3" t="s">
        <v>543</v>
      </c>
      <c r="E2115" t="str">
        <f t="shared" si="58"/>
        <v>M22P59U03N08</v>
      </c>
      <c r="F2115" s="26">
        <f ca="1">IFERROR(VLOOKUP(G2115,模型表!C:U,19,0),0)</f>
        <v>0</v>
      </c>
      <c r="H2115" s="26" t="str">
        <f ca="1">IFERROR(IF($F2115=0,"",(VLOOKUP(RIGHT(A2115,2)+0,难度表!B:F,3,FALSE)*K2115+N2115)),0)</f>
        <v/>
      </c>
      <c r="I2115" s="26" t="str">
        <f ca="1">IFERROR(IF($F2115=0,"",(VLOOKUP(RIGHT(B2115,2)+0,难度表!B:F,4,FALSE)*L2115+O2115)),0)</f>
        <v/>
      </c>
      <c r="J2115" s="26" t="str">
        <f ca="1">IFERROR(IF($F2115=0,"",(VLOOKUP(RIGHT(B2115,2)+0,难度表!B:F,5,FALSE)*M2115+P2115)),0)</f>
        <v/>
      </c>
      <c r="L2115" s="26" t="s">
        <v>1081</v>
      </c>
      <c r="M2115" s="3"/>
      <c r="N2115" s="26">
        <v>0</v>
      </c>
      <c r="O2115" s="26">
        <v>0</v>
      </c>
      <c r="P2115" s="26">
        <v>0</v>
      </c>
      <c r="Q2115" s="26">
        <v>0</v>
      </c>
      <c r="R2115" s="58" t="s">
        <v>545</v>
      </c>
      <c r="S2115" s="26">
        <v>1</v>
      </c>
      <c r="T2115" s="26">
        <v>0</v>
      </c>
      <c r="U2115" s="26">
        <f ca="1">IFERROR(VLOOKUP(G2115,模型表!$C:$T,18,FALSE),0)</f>
        <v>0</v>
      </c>
      <c r="V2115" s="26">
        <f>IFERROR(VLOOKUP(G2115,模型表!$C:$J,8,FALSE),0)</f>
        <v>0</v>
      </c>
      <c r="W2115" s="26" t="s">
        <v>1081</v>
      </c>
      <c r="X2115" s="26" t="s">
        <v>1097</v>
      </c>
    </row>
    <row r="2116" spans="1:24" x14ac:dyDescent="0.2">
      <c r="A2116" s="3" t="s">
        <v>1457</v>
      </c>
      <c r="B2116" s="3" t="str">
        <f t="shared" si="59"/>
        <v>P59</v>
      </c>
      <c r="C2116" s="3" t="s">
        <v>540</v>
      </c>
      <c r="D2116" s="3" t="s">
        <v>544</v>
      </c>
      <c r="E2116" t="str">
        <f t="shared" si="58"/>
        <v>M22P59U03N09</v>
      </c>
      <c r="F2116" s="26">
        <f ca="1">IFERROR(VLOOKUP(G2116,模型表!C:U,19,0),0)</f>
        <v>0</v>
      </c>
      <c r="H2116" s="26" t="str">
        <f ca="1">IFERROR(IF($F2116=0,"",(VLOOKUP(RIGHT(A2116,2)+0,难度表!B:F,3,FALSE)*K2116+N2116)),0)</f>
        <v/>
      </c>
      <c r="I2116" s="26" t="str">
        <f ca="1">IFERROR(IF($F2116=0,"",(VLOOKUP(RIGHT(B2116,2)+0,难度表!B:F,4,FALSE)*L2116+O2116)),0)</f>
        <v/>
      </c>
      <c r="J2116" s="26" t="str">
        <f ca="1">IFERROR(IF($F2116=0,"",(VLOOKUP(RIGHT(B2116,2)+0,难度表!B:F,5,FALSE)*M2116+P2116)),0)</f>
        <v/>
      </c>
      <c r="L2116" s="26" t="s">
        <v>1081</v>
      </c>
      <c r="M2116" s="3"/>
      <c r="N2116" s="26">
        <v>0</v>
      </c>
      <c r="O2116" s="26">
        <v>0</v>
      </c>
      <c r="P2116" s="26">
        <v>0</v>
      </c>
      <c r="Q2116" s="26">
        <v>0</v>
      </c>
      <c r="R2116" s="58" t="s">
        <v>545</v>
      </c>
      <c r="S2116" s="26">
        <v>1</v>
      </c>
      <c r="T2116" s="26">
        <v>0</v>
      </c>
      <c r="U2116" s="26">
        <f ca="1">IFERROR(VLOOKUP(G2116,模型表!$C:$T,18,FALSE),0)</f>
        <v>0</v>
      </c>
      <c r="V2116" s="26">
        <f>IFERROR(VLOOKUP(G2116,模型表!$C:$J,8,FALSE),0)</f>
        <v>0</v>
      </c>
      <c r="W2116" s="26" t="s">
        <v>1081</v>
      </c>
      <c r="X2116" s="26" t="s">
        <v>1097</v>
      </c>
    </row>
    <row r="2117" spans="1:24" x14ac:dyDescent="0.2">
      <c r="A2117" s="3" t="s">
        <v>1457</v>
      </c>
      <c r="B2117" s="3" t="str">
        <f t="shared" si="59"/>
        <v>P59</v>
      </c>
      <c r="C2117" s="3" t="s">
        <v>541</v>
      </c>
      <c r="D2117" s="3" t="s">
        <v>533</v>
      </c>
      <c r="E2117" t="str">
        <f t="shared" si="58"/>
        <v>M22P59U04N01</v>
      </c>
      <c r="F2117" s="26">
        <f ca="1">IFERROR(VLOOKUP(G2117,模型表!C:U,19,0),0)</f>
        <v>0</v>
      </c>
      <c r="H2117" s="26" t="str">
        <f ca="1">IFERROR(IF($F2117=0,"",(VLOOKUP(RIGHT(A2117,2)+0,难度表!B:F,3,FALSE)*K2117+N2117)),0)</f>
        <v/>
      </c>
      <c r="I2117" s="26" t="str">
        <f ca="1">IFERROR(IF($F2117=0,"",(VLOOKUP(RIGHT(B2117,2)+0,难度表!B:F,4,FALSE)*L2117+O2117)),0)</f>
        <v/>
      </c>
      <c r="J2117" s="26" t="str">
        <f ca="1">IFERROR(IF($F2117=0,"",(VLOOKUP(RIGHT(B2117,2)+0,难度表!B:F,5,FALSE)*M2117+P2117)),0)</f>
        <v/>
      </c>
      <c r="L2117" s="26" t="s">
        <v>1081</v>
      </c>
      <c r="M2117" s="3"/>
      <c r="N2117" s="26">
        <v>0</v>
      </c>
      <c r="O2117" s="26">
        <v>0</v>
      </c>
      <c r="P2117" s="26">
        <v>0</v>
      </c>
      <c r="Q2117" s="26">
        <v>0</v>
      </c>
      <c r="R2117" s="58" t="s">
        <v>545</v>
      </c>
      <c r="S2117" s="26">
        <v>1</v>
      </c>
      <c r="T2117" s="26">
        <v>0</v>
      </c>
      <c r="U2117" s="26">
        <f ca="1">IFERROR(VLOOKUP(G2117,模型表!$C:$T,18,FALSE),0)</f>
        <v>0</v>
      </c>
      <c r="V2117" s="26">
        <f>IFERROR(VLOOKUP(G2117,模型表!$C:$J,8,FALSE),0)</f>
        <v>0</v>
      </c>
      <c r="W2117" s="26" t="s">
        <v>1081</v>
      </c>
      <c r="X2117" s="26" t="s">
        <v>1097</v>
      </c>
    </row>
    <row r="2118" spans="1:24" x14ac:dyDescent="0.2">
      <c r="A2118" s="3" t="s">
        <v>1457</v>
      </c>
      <c r="B2118" s="3" t="str">
        <f t="shared" si="59"/>
        <v>P59</v>
      </c>
      <c r="C2118" s="3" t="s">
        <v>541</v>
      </c>
      <c r="D2118" s="3" t="s">
        <v>534</v>
      </c>
      <c r="E2118" t="str">
        <f t="shared" si="58"/>
        <v>M22P59U04N02</v>
      </c>
      <c r="F2118" s="26">
        <f ca="1">IFERROR(VLOOKUP(G2118,模型表!C:U,19,0),0)</f>
        <v>0</v>
      </c>
      <c r="H2118" s="26" t="str">
        <f ca="1">IFERROR(IF($F2118=0,"",(VLOOKUP(RIGHT(A2118,2)+0,难度表!B:F,3,FALSE)*K2118+N2118)),0)</f>
        <v/>
      </c>
      <c r="I2118" s="26" t="str">
        <f ca="1">IFERROR(IF($F2118=0,"",(VLOOKUP(RIGHT(B2118,2)+0,难度表!B:F,4,FALSE)*L2118+O2118)),0)</f>
        <v/>
      </c>
      <c r="J2118" s="26" t="str">
        <f ca="1">IFERROR(IF($F2118=0,"",(VLOOKUP(RIGHT(B2118,2)+0,难度表!B:F,5,FALSE)*M2118+P2118)),0)</f>
        <v/>
      </c>
      <c r="L2118" s="26" t="s">
        <v>1081</v>
      </c>
      <c r="M2118" s="3"/>
      <c r="N2118" s="26">
        <v>0</v>
      </c>
      <c r="O2118" s="26">
        <v>0</v>
      </c>
      <c r="P2118" s="26">
        <v>0</v>
      </c>
      <c r="Q2118" s="26">
        <v>0</v>
      </c>
      <c r="R2118" s="58" t="s">
        <v>545</v>
      </c>
      <c r="S2118" s="26">
        <v>1</v>
      </c>
      <c r="T2118" s="26">
        <v>0</v>
      </c>
      <c r="U2118" s="26">
        <f ca="1">IFERROR(VLOOKUP(G2118,模型表!$C:$T,18,FALSE),0)</f>
        <v>0</v>
      </c>
      <c r="V2118" s="26">
        <f>IFERROR(VLOOKUP(G2118,模型表!$C:$J,8,FALSE),0)</f>
        <v>0</v>
      </c>
      <c r="W2118" s="26" t="s">
        <v>1081</v>
      </c>
      <c r="X2118" s="26" t="s">
        <v>1097</v>
      </c>
    </row>
    <row r="2119" spans="1:24" x14ac:dyDescent="0.2">
      <c r="A2119" s="3" t="s">
        <v>1457</v>
      </c>
      <c r="B2119" s="3" t="str">
        <f t="shared" si="59"/>
        <v>P59</v>
      </c>
      <c r="C2119" s="3" t="s">
        <v>541</v>
      </c>
      <c r="D2119" s="3" t="s">
        <v>535</v>
      </c>
      <c r="E2119" t="str">
        <f t="shared" si="58"/>
        <v>M22P59U04N03</v>
      </c>
      <c r="F2119" s="26">
        <f ca="1">IFERROR(VLOOKUP(G2119,模型表!C:U,19,0),0)</f>
        <v>0</v>
      </c>
      <c r="H2119" s="26" t="str">
        <f ca="1">IFERROR(IF($F2119=0,"",(VLOOKUP(RIGHT(A2119,2)+0,难度表!B:F,3,FALSE)*K2119+N2119)),0)</f>
        <v/>
      </c>
      <c r="I2119" s="26" t="str">
        <f ca="1">IFERROR(IF($F2119=0,"",(VLOOKUP(RIGHT(B2119,2)+0,难度表!B:F,4,FALSE)*L2119+O2119)),0)</f>
        <v/>
      </c>
      <c r="J2119" s="26" t="str">
        <f ca="1">IFERROR(IF($F2119=0,"",(VLOOKUP(RIGHT(B2119,2)+0,难度表!B:F,5,FALSE)*M2119+P2119)),0)</f>
        <v/>
      </c>
      <c r="L2119" s="26" t="s">
        <v>1081</v>
      </c>
      <c r="M2119" s="3"/>
      <c r="N2119" s="26">
        <v>0</v>
      </c>
      <c r="O2119" s="26">
        <v>0</v>
      </c>
      <c r="P2119" s="26">
        <v>0</v>
      </c>
      <c r="Q2119" s="26">
        <v>0</v>
      </c>
      <c r="R2119" s="58" t="s">
        <v>545</v>
      </c>
      <c r="S2119" s="26">
        <v>1</v>
      </c>
      <c r="T2119" s="26">
        <v>0</v>
      </c>
      <c r="U2119" s="26">
        <f ca="1">IFERROR(VLOOKUP(G2119,模型表!$C:$T,18,FALSE),0)</f>
        <v>0</v>
      </c>
      <c r="V2119" s="26">
        <f>IFERROR(VLOOKUP(G2119,模型表!$C:$J,8,FALSE),0)</f>
        <v>0</v>
      </c>
      <c r="W2119" s="26" t="s">
        <v>1081</v>
      </c>
      <c r="X2119" s="26" t="s">
        <v>1097</v>
      </c>
    </row>
    <row r="2120" spans="1:24" x14ac:dyDescent="0.2">
      <c r="A2120" s="3" t="s">
        <v>1457</v>
      </c>
      <c r="B2120" s="3" t="str">
        <f t="shared" si="59"/>
        <v>P59</v>
      </c>
      <c r="C2120" s="3" t="s">
        <v>1454</v>
      </c>
      <c r="D2120" s="3" t="s">
        <v>536</v>
      </c>
      <c r="E2120" t="str">
        <f t="shared" si="58"/>
        <v>M22P59U04N04</v>
      </c>
      <c r="F2120" s="26">
        <f ca="1">IFERROR(VLOOKUP(G2120,模型表!C:U,19,0),0)</f>
        <v>0</v>
      </c>
      <c r="H2120" s="26" t="str">
        <f ca="1">IFERROR(IF($F2120=0,"",(VLOOKUP(RIGHT(A2120,2)+0,难度表!B:F,3,FALSE)*K2120+N2120)),0)</f>
        <v/>
      </c>
      <c r="I2120" s="26" t="str">
        <f ca="1">IFERROR(IF($F2120=0,"",(VLOOKUP(RIGHT(B2120,2)+0,难度表!B:F,4,FALSE)*L2120+O2120)),0)</f>
        <v/>
      </c>
      <c r="J2120" s="26" t="str">
        <f ca="1">IFERROR(IF($F2120=0,"",(VLOOKUP(RIGHT(B2120,2)+0,难度表!B:F,5,FALSE)*M2120+P2120)),0)</f>
        <v/>
      </c>
      <c r="L2120" s="26" t="s">
        <v>1081</v>
      </c>
      <c r="M2120" s="3"/>
      <c r="N2120" s="26">
        <v>0</v>
      </c>
      <c r="O2120" s="26">
        <v>0</v>
      </c>
      <c r="P2120" s="26">
        <v>0</v>
      </c>
      <c r="Q2120" s="26">
        <v>0</v>
      </c>
      <c r="R2120" s="58" t="s">
        <v>545</v>
      </c>
      <c r="S2120" s="26">
        <v>1</v>
      </c>
      <c r="T2120" s="26">
        <v>0</v>
      </c>
      <c r="U2120" s="26">
        <f ca="1">IFERROR(VLOOKUP(G2120,模型表!$C:$T,18,FALSE),0)</f>
        <v>0</v>
      </c>
      <c r="V2120" s="26">
        <f>IFERROR(VLOOKUP(G2120,模型表!$C:$J,8,FALSE),0)</f>
        <v>0</v>
      </c>
      <c r="W2120" s="26" t="s">
        <v>1081</v>
      </c>
      <c r="X2120" s="26" t="s">
        <v>1097</v>
      </c>
    </row>
    <row r="2121" spans="1:24" x14ac:dyDescent="0.2">
      <c r="A2121" s="3" t="s">
        <v>1457</v>
      </c>
      <c r="B2121" s="3" t="str">
        <f t="shared" si="59"/>
        <v>P59</v>
      </c>
      <c r="C2121" s="3" t="s">
        <v>1454</v>
      </c>
      <c r="D2121" s="3" t="s">
        <v>537</v>
      </c>
      <c r="E2121" t="str">
        <f t="shared" si="58"/>
        <v>M22P59U04N05</v>
      </c>
      <c r="F2121" s="26">
        <f ca="1">IFERROR(VLOOKUP(G2121,模型表!C:U,19,0),0)</f>
        <v>0</v>
      </c>
      <c r="H2121" s="26" t="str">
        <f ca="1">IFERROR(IF($F2121=0,"",(VLOOKUP(RIGHT(A2121,2)+0,难度表!B:F,3,FALSE)*K2121+N2121)),0)</f>
        <v/>
      </c>
      <c r="I2121" s="26" t="str">
        <f ca="1">IFERROR(IF($F2121=0,"",(VLOOKUP(RIGHT(B2121,2)+0,难度表!B:F,4,FALSE)*L2121+O2121)),0)</f>
        <v/>
      </c>
      <c r="J2121" s="26" t="str">
        <f ca="1">IFERROR(IF($F2121=0,"",(VLOOKUP(RIGHT(B2121,2)+0,难度表!B:F,5,FALSE)*M2121+P2121)),0)</f>
        <v/>
      </c>
      <c r="L2121" s="26" t="s">
        <v>1081</v>
      </c>
      <c r="M2121" s="3"/>
      <c r="N2121" s="26">
        <v>0</v>
      </c>
      <c r="O2121" s="26">
        <v>0</v>
      </c>
      <c r="P2121" s="26">
        <v>0</v>
      </c>
      <c r="Q2121" s="26">
        <v>0</v>
      </c>
      <c r="R2121" s="58" t="s">
        <v>545</v>
      </c>
      <c r="S2121" s="26">
        <v>1</v>
      </c>
      <c r="T2121" s="26">
        <v>0</v>
      </c>
      <c r="U2121" s="26">
        <f ca="1">IFERROR(VLOOKUP(G2121,模型表!$C:$T,18,FALSE),0)</f>
        <v>0</v>
      </c>
      <c r="V2121" s="26">
        <f>IFERROR(VLOOKUP(G2121,模型表!$C:$J,8,FALSE),0)</f>
        <v>0</v>
      </c>
      <c r="W2121" s="26" t="s">
        <v>1081</v>
      </c>
      <c r="X2121" s="26" t="s">
        <v>1097</v>
      </c>
    </row>
    <row r="2122" spans="1:24" x14ac:dyDescent="0.2">
      <c r="A2122" s="3" t="s">
        <v>1457</v>
      </c>
      <c r="B2122" s="3" t="str">
        <f t="shared" si="59"/>
        <v>P59</v>
      </c>
      <c r="C2122" s="3" t="s">
        <v>1454</v>
      </c>
      <c r="D2122" s="3" t="s">
        <v>538</v>
      </c>
      <c r="E2122" t="str">
        <f t="shared" si="58"/>
        <v>M22P59U04N06</v>
      </c>
      <c r="F2122" s="26">
        <f ca="1">IFERROR(VLOOKUP(G2122,模型表!C:U,19,0),0)</f>
        <v>0</v>
      </c>
      <c r="H2122" s="26" t="str">
        <f ca="1">IFERROR(IF($F2122=0,"",(VLOOKUP(RIGHT(A2122,2)+0,难度表!B:F,3,FALSE)*K2122+N2122)),0)</f>
        <v/>
      </c>
      <c r="I2122" s="26" t="str">
        <f ca="1">IFERROR(IF($F2122=0,"",(VLOOKUP(RIGHT(B2122,2)+0,难度表!B:F,4,FALSE)*L2122+O2122)),0)</f>
        <v/>
      </c>
      <c r="J2122" s="26" t="str">
        <f ca="1">IFERROR(IF($F2122=0,"",(VLOOKUP(RIGHT(B2122,2)+0,难度表!B:F,5,FALSE)*M2122+P2122)),0)</f>
        <v/>
      </c>
      <c r="L2122" s="26" t="s">
        <v>1081</v>
      </c>
      <c r="M2122" s="3"/>
      <c r="N2122" s="26">
        <v>0</v>
      </c>
      <c r="O2122" s="26">
        <v>0</v>
      </c>
      <c r="P2122" s="26">
        <v>0</v>
      </c>
      <c r="Q2122" s="26">
        <v>0</v>
      </c>
      <c r="R2122" s="58" t="s">
        <v>545</v>
      </c>
      <c r="S2122" s="26">
        <v>1</v>
      </c>
      <c r="T2122" s="26">
        <v>0</v>
      </c>
      <c r="U2122" s="26">
        <f ca="1">IFERROR(VLOOKUP(G2122,模型表!$C:$T,18,FALSE),0)</f>
        <v>0</v>
      </c>
      <c r="V2122" s="26">
        <f>IFERROR(VLOOKUP(G2122,模型表!$C:$J,8,FALSE),0)</f>
        <v>0</v>
      </c>
      <c r="W2122" s="26" t="s">
        <v>1081</v>
      </c>
      <c r="X2122" s="26" t="s">
        <v>1097</v>
      </c>
    </row>
    <row r="2123" spans="1:24" x14ac:dyDescent="0.2">
      <c r="A2123" s="3" t="s">
        <v>1457</v>
      </c>
      <c r="B2123" s="3" t="str">
        <f t="shared" si="59"/>
        <v>P59</v>
      </c>
      <c r="C2123" s="3" t="s">
        <v>1454</v>
      </c>
      <c r="D2123" s="3" t="s">
        <v>542</v>
      </c>
      <c r="E2123" t="str">
        <f t="shared" si="58"/>
        <v>M22P59U04N07</v>
      </c>
      <c r="F2123" s="26">
        <f ca="1">IFERROR(VLOOKUP(G2123,模型表!C:U,19,0),0)</f>
        <v>0</v>
      </c>
      <c r="H2123" s="26" t="str">
        <f ca="1">IFERROR(IF($F2123=0,"",(VLOOKUP(RIGHT(A2123,2)+0,难度表!B:F,3,FALSE)*K2123+N2123)),0)</f>
        <v/>
      </c>
      <c r="I2123" s="26" t="str">
        <f ca="1">IFERROR(IF($F2123=0,"",(VLOOKUP(RIGHT(B2123,2)+0,难度表!B:F,4,FALSE)*L2123+O2123)),0)</f>
        <v/>
      </c>
      <c r="J2123" s="26" t="str">
        <f ca="1">IFERROR(IF($F2123=0,"",(VLOOKUP(RIGHT(B2123,2)+0,难度表!B:F,5,FALSE)*M2123+P2123)),0)</f>
        <v/>
      </c>
      <c r="L2123" s="26" t="s">
        <v>1081</v>
      </c>
      <c r="M2123" s="3"/>
      <c r="N2123" s="26">
        <v>0</v>
      </c>
      <c r="O2123" s="26">
        <v>0</v>
      </c>
      <c r="P2123" s="26">
        <v>0</v>
      </c>
      <c r="Q2123" s="26">
        <v>0</v>
      </c>
      <c r="R2123" s="58" t="s">
        <v>545</v>
      </c>
      <c r="S2123" s="26">
        <v>1</v>
      </c>
      <c r="T2123" s="26">
        <v>0</v>
      </c>
      <c r="U2123" s="26">
        <f ca="1">IFERROR(VLOOKUP(G2123,模型表!$C:$T,18,FALSE),0)</f>
        <v>0</v>
      </c>
      <c r="V2123" s="26">
        <f>IFERROR(VLOOKUP(G2123,模型表!$C:$J,8,FALSE),0)</f>
        <v>0</v>
      </c>
      <c r="W2123" s="26" t="s">
        <v>1081</v>
      </c>
      <c r="X2123" s="26" t="s">
        <v>1097</v>
      </c>
    </row>
    <row r="2124" spans="1:24" x14ac:dyDescent="0.2">
      <c r="A2124" s="3" t="s">
        <v>1457</v>
      </c>
      <c r="B2124" s="3" t="str">
        <f t="shared" si="59"/>
        <v>P59</v>
      </c>
      <c r="C2124" s="3" t="s">
        <v>1454</v>
      </c>
      <c r="D2124" s="3" t="s">
        <v>543</v>
      </c>
      <c r="E2124" t="str">
        <f t="shared" si="58"/>
        <v>M22P59U04N08</v>
      </c>
      <c r="F2124" s="26">
        <f ca="1">IFERROR(VLOOKUP(G2124,模型表!C:U,19,0),0)</f>
        <v>0</v>
      </c>
      <c r="H2124" s="26" t="str">
        <f ca="1">IFERROR(IF($F2124=0,"",(VLOOKUP(RIGHT(A2124,2)+0,难度表!B:F,3,FALSE)*K2124+N2124)),0)</f>
        <v/>
      </c>
      <c r="I2124" s="26" t="str">
        <f ca="1">IFERROR(IF($F2124=0,"",(VLOOKUP(RIGHT(B2124,2)+0,难度表!B:F,4,FALSE)*L2124+O2124)),0)</f>
        <v/>
      </c>
      <c r="J2124" s="26" t="str">
        <f ca="1">IFERROR(IF($F2124=0,"",(VLOOKUP(RIGHT(B2124,2)+0,难度表!B:F,5,FALSE)*M2124+P2124)),0)</f>
        <v/>
      </c>
      <c r="L2124" s="26" t="s">
        <v>1081</v>
      </c>
      <c r="M2124" s="3"/>
      <c r="N2124" s="26">
        <v>0</v>
      </c>
      <c r="O2124" s="26">
        <v>0</v>
      </c>
      <c r="P2124" s="26">
        <v>0</v>
      </c>
      <c r="Q2124" s="26">
        <v>0</v>
      </c>
      <c r="R2124" s="58" t="s">
        <v>545</v>
      </c>
      <c r="S2124" s="26">
        <v>1</v>
      </c>
      <c r="T2124" s="26">
        <v>0</v>
      </c>
      <c r="U2124" s="26">
        <f ca="1">IFERROR(VLOOKUP(G2124,模型表!$C:$T,18,FALSE),0)</f>
        <v>0</v>
      </c>
      <c r="V2124" s="26">
        <f>IFERROR(VLOOKUP(G2124,模型表!$C:$J,8,FALSE),0)</f>
        <v>0</v>
      </c>
      <c r="W2124" s="26" t="s">
        <v>1081</v>
      </c>
      <c r="X2124" s="26" t="s">
        <v>1097</v>
      </c>
    </row>
    <row r="2125" spans="1:24" x14ac:dyDescent="0.2">
      <c r="A2125" s="3" t="s">
        <v>1457</v>
      </c>
      <c r="B2125" s="3" t="str">
        <f t="shared" si="59"/>
        <v>P59</v>
      </c>
      <c r="C2125" s="3" t="s">
        <v>541</v>
      </c>
      <c r="D2125" s="3" t="s">
        <v>544</v>
      </c>
      <c r="E2125" t="str">
        <f t="shared" si="58"/>
        <v>M22P59U04N09</v>
      </c>
      <c r="F2125" s="26">
        <f ca="1">IFERROR(VLOOKUP(G2125,模型表!C:U,19,0),0)</f>
        <v>0</v>
      </c>
      <c r="H2125" s="26" t="str">
        <f ca="1">IFERROR(IF($F2125=0,"",(VLOOKUP(RIGHT(A2125,2)+0,难度表!B:F,3,FALSE)*K2125+N2125)),0)</f>
        <v/>
      </c>
      <c r="I2125" s="26" t="str">
        <f ca="1">IFERROR(IF($F2125=0,"",(VLOOKUP(RIGHT(B2125,2)+0,难度表!B:F,4,FALSE)*L2125+O2125)),0)</f>
        <v/>
      </c>
      <c r="J2125" s="26" t="str">
        <f ca="1">IFERROR(IF($F2125=0,"",(VLOOKUP(RIGHT(B2125,2)+0,难度表!B:F,5,FALSE)*M2125+P2125)),0)</f>
        <v/>
      </c>
      <c r="L2125" s="26" t="s">
        <v>1081</v>
      </c>
      <c r="M2125" s="3"/>
      <c r="N2125" s="26">
        <v>0</v>
      </c>
      <c r="O2125" s="26">
        <v>0</v>
      </c>
      <c r="P2125" s="26">
        <v>0</v>
      </c>
      <c r="Q2125" s="26">
        <v>0</v>
      </c>
      <c r="R2125" s="58" t="s">
        <v>545</v>
      </c>
      <c r="S2125" s="26">
        <v>1</v>
      </c>
      <c r="T2125" s="26">
        <v>0</v>
      </c>
      <c r="U2125" s="26">
        <f ca="1">IFERROR(VLOOKUP(G2125,模型表!$C:$T,18,FALSE),0)</f>
        <v>0</v>
      </c>
      <c r="V2125" s="26">
        <f>IFERROR(VLOOKUP(G2125,模型表!$C:$J,8,FALSE),0)</f>
        <v>0</v>
      </c>
      <c r="W2125" s="26" t="s">
        <v>1081</v>
      </c>
      <c r="X2125" s="26" t="s">
        <v>1097</v>
      </c>
    </row>
    <row r="2126" spans="1:24" x14ac:dyDescent="0.2">
      <c r="A2126" s="3" t="s">
        <v>1457</v>
      </c>
      <c r="B2126" s="3" t="str">
        <f t="shared" si="59"/>
        <v>P60</v>
      </c>
      <c r="C2126" s="3" t="s">
        <v>532</v>
      </c>
      <c r="D2126" s="3" t="s">
        <v>533</v>
      </c>
      <c r="E2126" t="str">
        <f t="shared" si="58"/>
        <v>M22P60U01N01</v>
      </c>
      <c r="F2126" s="26">
        <f ca="1">IFERROR(VLOOKUP(G2126,模型表!C:U,19,0),0)</f>
        <v>0</v>
      </c>
      <c r="H2126" s="26" t="str">
        <f ca="1">IFERROR(IF($F2126=0,"",(VLOOKUP(RIGHT(A2126,2)+0,难度表!B:F,3,FALSE)*K2126+N2126)),0)</f>
        <v/>
      </c>
      <c r="I2126" s="26" t="str">
        <f ca="1">IFERROR(IF($F2126=0,"",(VLOOKUP(RIGHT(B2126,2)+0,难度表!B:F,4,FALSE)*L2126+O2126)),0)</f>
        <v/>
      </c>
      <c r="J2126" s="26" t="str">
        <f ca="1">IFERROR(IF($F2126=0,"",(VLOOKUP(RIGHT(B2126,2)+0,难度表!B:F,5,FALSE)*M2126+P2126)),0)</f>
        <v/>
      </c>
      <c r="L2126" s="26" t="s">
        <v>1081</v>
      </c>
      <c r="M2126" s="3"/>
      <c r="N2126" s="26">
        <v>0</v>
      </c>
      <c r="O2126" s="26">
        <v>0</v>
      </c>
      <c r="P2126" s="26">
        <v>0</v>
      </c>
      <c r="Q2126" s="26">
        <v>0</v>
      </c>
      <c r="R2126" s="58" t="s">
        <v>545</v>
      </c>
      <c r="S2126" s="26">
        <v>1</v>
      </c>
      <c r="T2126" s="26">
        <v>0</v>
      </c>
      <c r="U2126" s="26">
        <f ca="1">IFERROR(VLOOKUP(G2126,模型表!$C:$T,18,FALSE),0)</f>
        <v>0</v>
      </c>
      <c r="V2126" s="26">
        <f>IFERROR(VLOOKUP(G2126,模型表!$C:$J,8,FALSE),0)</f>
        <v>0</v>
      </c>
      <c r="W2126" s="26" t="s">
        <v>1081</v>
      </c>
      <c r="X2126" s="26" t="s">
        <v>1097</v>
      </c>
    </row>
    <row r="2127" spans="1:24" x14ac:dyDescent="0.2">
      <c r="A2127" s="3" t="s">
        <v>1457</v>
      </c>
      <c r="B2127" s="3" t="str">
        <f t="shared" si="59"/>
        <v>P60</v>
      </c>
      <c r="C2127" s="3" t="s">
        <v>532</v>
      </c>
      <c r="D2127" s="3" t="s">
        <v>534</v>
      </c>
      <c r="E2127" t="str">
        <f t="shared" si="58"/>
        <v>M22P60U01N02</v>
      </c>
      <c r="F2127" s="26">
        <f ca="1">IFERROR(VLOOKUP(G2127,模型表!C:U,19,0),0)</f>
        <v>0</v>
      </c>
      <c r="H2127" s="26" t="str">
        <f ca="1">IFERROR(IF($F2127=0,"",(VLOOKUP(RIGHT(A2127,2)+0,难度表!B:F,3,FALSE)*K2127+N2127)),0)</f>
        <v/>
      </c>
      <c r="I2127" s="26" t="str">
        <f ca="1">IFERROR(IF($F2127=0,"",(VLOOKUP(RIGHT(B2127,2)+0,难度表!B:F,4,FALSE)*L2127+O2127)),0)</f>
        <v/>
      </c>
      <c r="J2127" s="26" t="str">
        <f ca="1">IFERROR(IF($F2127=0,"",(VLOOKUP(RIGHT(B2127,2)+0,难度表!B:F,5,FALSE)*M2127+P2127)),0)</f>
        <v/>
      </c>
      <c r="L2127" s="26" t="s">
        <v>1081</v>
      </c>
      <c r="M2127" s="3"/>
      <c r="N2127" s="26">
        <v>0</v>
      </c>
      <c r="O2127" s="26">
        <v>0</v>
      </c>
      <c r="P2127" s="26">
        <v>0</v>
      </c>
      <c r="Q2127" s="26">
        <v>0</v>
      </c>
      <c r="R2127" s="58" t="s">
        <v>545</v>
      </c>
      <c r="S2127" s="26">
        <v>1</v>
      </c>
      <c r="T2127" s="26">
        <v>0</v>
      </c>
      <c r="U2127" s="26">
        <f ca="1">IFERROR(VLOOKUP(G2127,模型表!$C:$T,18,FALSE),0)</f>
        <v>0</v>
      </c>
      <c r="V2127" s="26">
        <f>IFERROR(VLOOKUP(G2127,模型表!$C:$J,8,FALSE),0)</f>
        <v>0</v>
      </c>
      <c r="W2127" s="26" t="s">
        <v>1081</v>
      </c>
      <c r="X2127" s="26" t="s">
        <v>1097</v>
      </c>
    </row>
    <row r="2128" spans="1:24" x14ac:dyDescent="0.2">
      <c r="A2128" s="3" t="s">
        <v>1457</v>
      </c>
      <c r="B2128" s="3" t="str">
        <f t="shared" si="59"/>
        <v>P60</v>
      </c>
      <c r="C2128" s="3" t="s">
        <v>532</v>
      </c>
      <c r="D2128" s="3" t="s">
        <v>535</v>
      </c>
      <c r="E2128" t="str">
        <f t="shared" si="58"/>
        <v>M22P60U01N03</v>
      </c>
      <c r="F2128" s="26">
        <f ca="1">IFERROR(VLOOKUP(G2128,模型表!C:U,19,0),0)</f>
        <v>0</v>
      </c>
      <c r="H2128" s="26" t="str">
        <f ca="1">IFERROR(IF($F2128=0,"",(VLOOKUP(RIGHT(A2128,2)+0,难度表!B:F,3,FALSE)*K2128+N2128)),0)</f>
        <v/>
      </c>
      <c r="I2128" s="26" t="str">
        <f ca="1">IFERROR(IF($F2128=0,"",(VLOOKUP(RIGHT(B2128,2)+0,难度表!B:F,4,FALSE)*L2128+O2128)),0)</f>
        <v/>
      </c>
      <c r="J2128" s="26" t="str">
        <f ca="1">IFERROR(IF($F2128=0,"",(VLOOKUP(RIGHT(B2128,2)+0,难度表!B:F,5,FALSE)*M2128+P2128)),0)</f>
        <v/>
      </c>
      <c r="L2128" s="26" t="s">
        <v>1081</v>
      </c>
      <c r="M2128" s="3"/>
      <c r="N2128" s="26">
        <v>0</v>
      </c>
      <c r="O2128" s="26">
        <v>0</v>
      </c>
      <c r="P2128" s="26">
        <v>0</v>
      </c>
      <c r="Q2128" s="26">
        <v>0</v>
      </c>
      <c r="R2128" s="58" t="s">
        <v>545</v>
      </c>
      <c r="S2128" s="26">
        <v>1</v>
      </c>
      <c r="T2128" s="26">
        <v>0</v>
      </c>
      <c r="U2128" s="26">
        <f ca="1">IFERROR(VLOOKUP(G2128,模型表!$C:$T,18,FALSE),0)</f>
        <v>0</v>
      </c>
      <c r="V2128" s="26">
        <f>IFERROR(VLOOKUP(G2128,模型表!$C:$J,8,FALSE),0)</f>
        <v>0</v>
      </c>
      <c r="W2128" s="26" t="s">
        <v>1081</v>
      </c>
      <c r="X2128" s="26" t="s">
        <v>1097</v>
      </c>
    </row>
    <row r="2129" spans="1:24" x14ac:dyDescent="0.2">
      <c r="A2129" s="3" t="s">
        <v>1457</v>
      </c>
      <c r="B2129" s="3" t="str">
        <f t="shared" si="59"/>
        <v>P60</v>
      </c>
      <c r="C2129" s="3" t="s">
        <v>532</v>
      </c>
      <c r="D2129" s="3" t="s">
        <v>536</v>
      </c>
      <c r="E2129" t="str">
        <f t="shared" si="58"/>
        <v>M22P60U01N04</v>
      </c>
      <c r="F2129" s="26">
        <f ca="1">IFERROR(VLOOKUP(G2129,模型表!C:U,19,0),0)</f>
        <v>0</v>
      </c>
      <c r="H2129" s="26" t="str">
        <f ca="1">IFERROR(IF($F2129=0,"",(VLOOKUP(RIGHT(A2129,2)+0,难度表!B:F,3,FALSE)*K2129+N2129)),0)</f>
        <v/>
      </c>
      <c r="I2129" s="26" t="str">
        <f ca="1">IFERROR(IF($F2129=0,"",(VLOOKUP(RIGHT(B2129,2)+0,难度表!B:F,4,FALSE)*L2129+O2129)),0)</f>
        <v/>
      </c>
      <c r="J2129" s="26" t="str">
        <f ca="1">IFERROR(IF($F2129=0,"",(VLOOKUP(RIGHT(B2129,2)+0,难度表!B:F,5,FALSE)*M2129+P2129)),0)</f>
        <v/>
      </c>
      <c r="L2129" s="26" t="s">
        <v>1081</v>
      </c>
      <c r="M2129" s="3"/>
      <c r="N2129" s="26">
        <v>0</v>
      </c>
      <c r="O2129" s="26">
        <v>0</v>
      </c>
      <c r="P2129" s="26">
        <v>0</v>
      </c>
      <c r="Q2129" s="26">
        <v>0</v>
      </c>
      <c r="R2129" s="58" t="s">
        <v>545</v>
      </c>
      <c r="S2129" s="26">
        <v>1</v>
      </c>
      <c r="T2129" s="26">
        <v>0</v>
      </c>
      <c r="U2129" s="26">
        <f ca="1">IFERROR(VLOOKUP(G2129,模型表!$C:$T,18,FALSE),0)</f>
        <v>0</v>
      </c>
      <c r="V2129" s="26">
        <f>IFERROR(VLOOKUP(G2129,模型表!$C:$J,8,FALSE),0)</f>
        <v>0</v>
      </c>
      <c r="W2129" s="26" t="s">
        <v>1081</v>
      </c>
      <c r="X2129" s="26" t="s">
        <v>1097</v>
      </c>
    </row>
    <row r="2130" spans="1:24" x14ac:dyDescent="0.2">
      <c r="A2130" s="3" t="s">
        <v>1457</v>
      </c>
      <c r="B2130" s="3" t="str">
        <f t="shared" si="59"/>
        <v>P60</v>
      </c>
      <c r="C2130" s="3" t="s">
        <v>532</v>
      </c>
      <c r="D2130" s="3" t="s">
        <v>537</v>
      </c>
      <c r="E2130" t="str">
        <f t="shared" si="58"/>
        <v>M22P60U01N05</v>
      </c>
      <c r="F2130" s="26">
        <f ca="1">IFERROR(VLOOKUP(G2130,模型表!C:U,19,0),0)</f>
        <v>0</v>
      </c>
      <c r="H2130" s="26" t="str">
        <f ca="1">IFERROR(IF($F2130=0,"",(VLOOKUP(RIGHT(A2130,2)+0,难度表!B:F,3,FALSE)*K2130+N2130)),0)</f>
        <v/>
      </c>
      <c r="I2130" s="26" t="str">
        <f ca="1">IFERROR(IF($F2130=0,"",(VLOOKUP(RIGHT(B2130,2)+0,难度表!B:F,4,FALSE)*L2130+O2130)),0)</f>
        <v/>
      </c>
      <c r="J2130" s="26" t="str">
        <f ca="1">IFERROR(IF($F2130=0,"",(VLOOKUP(RIGHT(B2130,2)+0,难度表!B:F,5,FALSE)*M2130+P2130)),0)</f>
        <v/>
      </c>
      <c r="L2130" s="26" t="s">
        <v>1081</v>
      </c>
      <c r="M2130" s="3"/>
      <c r="N2130" s="26">
        <v>0</v>
      </c>
      <c r="O2130" s="26">
        <v>0</v>
      </c>
      <c r="P2130" s="26">
        <v>0</v>
      </c>
      <c r="Q2130" s="26">
        <v>0</v>
      </c>
      <c r="R2130" s="58" t="s">
        <v>545</v>
      </c>
      <c r="S2130" s="26">
        <v>1</v>
      </c>
      <c r="T2130" s="26">
        <v>0</v>
      </c>
      <c r="U2130" s="26">
        <f ca="1">IFERROR(VLOOKUP(G2130,模型表!$C:$T,18,FALSE),0)</f>
        <v>0</v>
      </c>
      <c r="V2130" s="26">
        <f>IFERROR(VLOOKUP(G2130,模型表!$C:$J,8,FALSE),0)</f>
        <v>0</v>
      </c>
      <c r="W2130" s="26" t="s">
        <v>1081</v>
      </c>
      <c r="X2130" s="26" t="s">
        <v>1097</v>
      </c>
    </row>
    <row r="2131" spans="1:24" x14ac:dyDescent="0.2">
      <c r="A2131" s="3" t="s">
        <v>1457</v>
      </c>
      <c r="B2131" s="3" t="str">
        <f t="shared" si="59"/>
        <v>P60</v>
      </c>
      <c r="C2131" s="3" t="s">
        <v>532</v>
      </c>
      <c r="D2131" s="3" t="s">
        <v>538</v>
      </c>
      <c r="E2131" t="str">
        <f t="shared" si="58"/>
        <v>M22P60U01N06</v>
      </c>
      <c r="F2131" s="26">
        <f ca="1">IFERROR(VLOOKUP(G2131,模型表!C:U,19,0),0)</f>
        <v>0</v>
      </c>
      <c r="H2131" s="26" t="str">
        <f ca="1">IFERROR(IF($F2131=0,"",(VLOOKUP(RIGHT(A2131,2)+0,难度表!B:F,3,FALSE)*K2131+N2131)),0)</f>
        <v/>
      </c>
      <c r="I2131" s="26" t="str">
        <f ca="1">IFERROR(IF($F2131=0,"",(VLOOKUP(RIGHT(B2131,2)+0,难度表!B:F,4,FALSE)*L2131+O2131)),0)</f>
        <v/>
      </c>
      <c r="J2131" s="26" t="str">
        <f ca="1">IFERROR(IF($F2131=0,"",(VLOOKUP(RIGHT(B2131,2)+0,难度表!B:F,5,FALSE)*M2131+P2131)),0)</f>
        <v/>
      </c>
      <c r="L2131" s="26" t="s">
        <v>1081</v>
      </c>
      <c r="M2131" s="3"/>
      <c r="N2131" s="26">
        <v>0</v>
      </c>
      <c r="O2131" s="26">
        <v>0</v>
      </c>
      <c r="P2131" s="26">
        <v>0</v>
      </c>
      <c r="Q2131" s="26">
        <v>0</v>
      </c>
      <c r="R2131" s="58" t="s">
        <v>545</v>
      </c>
      <c r="S2131" s="26">
        <v>1</v>
      </c>
      <c r="T2131" s="26">
        <v>0</v>
      </c>
      <c r="U2131" s="26">
        <f ca="1">IFERROR(VLOOKUP(G2131,模型表!$C:$T,18,FALSE),0)</f>
        <v>0</v>
      </c>
      <c r="V2131" s="26">
        <f>IFERROR(VLOOKUP(G2131,模型表!$C:$J,8,FALSE),0)</f>
        <v>0</v>
      </c>
      <c r="W2131" s="26" t="s">
        <v>1081</v>
      </c>
      <c r="X2131" s="26" t="s">
        <v>1097</v>
      </c>
    </row>
    <row r="2132" spans="1:24" x14ac:dyDescent="0.2">
      <c r="A2132" s="3" t="s">
        <v>1457</v>
      </c>
      <c r="B2132" s="3" t="str">
        <f t="shared" si="59"/>
        <v>P60</v>
      </c>
      <c r="C2132" s="3" t="s">
        <v>532</v>
      </c>
      <c r="D2132" s="3" t="s">
        <v>542</v>
      </c>
      <c r="E2132" t="str">
        <f t="shared" si="58"/>
        <v>M22P60U01N07</v>
      </c>
      <c r="F2132" s="26">
        <f ca="1">IFERROR(VLOOKUP(G2132,模型表!C:U,19,0),0)</f>
        <v>0</v>
      </c>
      <c r="H2132" s="26" t="str">
        <f ca="1">IFERROR(IF($F2132=0,"",(VLOOKUP(RIGHT(A2132,2)+0,难度表!B:F,3,FALSE)*K2132+N2132)),0)</f>
        <v/>
      </c>
      <c r="I2132" s="26" t="str">
        <f ca="1">IFERROR(IF($F2132=0,"",(VLOOKUP(RIGHT(B2132,2)+0,难度表!B:F,4,FALSE)*L2132+O2132)),0)</f>
        <v/>
      </c>
      <c r="J2132" s="26" t="str">
        <f ca="1">IFERROR(IF($F2132=0,"",(VLOOKUP(RIGHT(B2132,2)+0,难度表!B:F,5,FALSE)*M2132+P2132)),0)</f>
        <v/>
      </c>
      <c r="L2132" s="26" t="s">
        <v>1081</v>
      </c>
      <c r="M2132" s="3"/>
      <c r="N2132" s="26">
        <v>0</v>
      </c>
      <c r="O2132" s="26">
        <v>0</v>
      </c>
      <c r="P2132" s="26">
        <v>0</v>
      </c>
      <c r="Q2132" s="26">
        <v>0</v>
      </c>
      <c r="R2132" s="58" t="s">
        <v>545</v>
      </c>
      <c r="S2132" s="26">
        <v>1</v>
      </c>
      <c r="T2132" s="26">
        <v>0</v>
      </c>
      <c r="U2132" s="26">
        <f ca="1">IFERROR(VLOOKUP(G2132,模型表!$C:$T,18,FALSE),0)</f>
        <v>0</v>
      </c>
      <c r="V2132" s="26">
        <f>IFERROR(VLOOKUP(G2132,模型表!$C:$J,8,FALSE),0)</f>
        <v>0</v>
      </c>
      <c r="W2132" s="26" t="s">
        <v>1081</v>
      </c>
      <c r="X2132" s="26" t="s">
        <v>1097</v>
      </c>
    </row>
    <row r="2133" spans="1:24" x14ac:dyDescent="0.2">
      <c r="A2133" s="3" t="s">
        <v>1457</v>
      </c>
      <c r="B2133" s="3" t="str">
        <f t="shared" si="59"/>
        <v>P60</v>
      </c>
      <c r="C2133" s="3" t="s">
        <v>532</v>
      </c>
      <c r="D2133" s="3" t="s">
        <v>543</v>
      </c>
      <c r="E2133" t="str">
        <f t="shared" si="58"/>
        <v>M22P60U01N08</v>
      </c>
      <c r="F2133" s="26">
        <f ca="1">IFERROR(VLOOKUP(G2133,模型表!C:U,19,0),0)</f>
        <v>0</v>
      </c>
      <c r="H2133" s="26" t="str">
        <f ca="1">IFERROR(IF($F2133=0,"",(VLOOKUP(RIGHT(A2133,2)+0,难度表!B:F,3,FALSE)*K2133+N2133)),0)</f>
        <v/>
      </c>
      <c r="I2133" s="26" t="str">
        <f ca="1">IFERROR(IF($F2133=0,"",(VLOOKUP(RIGHT(B2133,2)+0,难度表!B:F,4,FALSE)*L2133+O2133)),0)</f>
        <v/>
      </c>
      <c r="J2133" s="26" t="str">
        <f ca="1">IFERROR(IF($F2133=0,"",(VLOOKUP(RIGHT(B2133,2)+0,难度表!B:F,5,FALSE)*M2133+P2133)),0)</f>
        <v/>
      </c>
      <c r="L2133" s="26" t="s">
        <v>1081</v>
      </c>
      <c r="M2133" s="3"/>
      <c r="N2133" s="26">
        <v>0</v>
      </c>
      <c r="O2133" s="26">
        <v>0</v>
      </c>
      <c r="P2133" s="26">
        <v>0</v>
      </c>
      <c r="Q2133" s="26">
        <v>0</v>
      </c>
      <c r="R2133" s="58" t="s">
        <v>545</v>
      </c>
      <c r="S2133" s="26">
        <v>1</v>
      </c>
      <c r="T2133" s="26">
        <v>0</v>
      </c>
      <c r="U2133" s="26">
        <f ca="1">IFERROR(VLOOKUP(G2133,模型表!$C:$T,18,FALSE),0)</f>
        <v>0</v>
      </c>
      <c r="V2133" s="26">
        <f>IFERROR(VLOOKUP(G2133,模型表!$C:$J,8,FALSE),0)</f>
        <v>0</v>
      </c>
      <c r="W2133" s="26" t="s">
        <v>1081</v>
      </c>
      <c r="X2133" s="26" t="s">
        <v>1097</v>
      </c>
    </row>
    <row r="2134" spans="1:24" x14ac:dyDescent="0.2">
      <c r="A2134" s="3" t="s">
        <v>1457</v>
      </c>
      <c r="B2134" s="3" t="str">
        <f t="shared" si="59"/>
        <v>P60</v>
      </c>
      <c r="C2134" s="3" t="s">
        <v>532</v>
      </c>
      <c r="D2134" s="3" t="s">
        <v>544</v>
      </c>
      <c r="E2134" t="str">
        <f t="shared" si="58"/>
        <v>M22P60U01N09</v>
      </c>
      <c r="F2134" s="26">
        <f ca="1">IFERROR(VLOOKUP(G2134,模型表!C:U,19,0),0)</f>
        <v>0</v>
      </c>
      <c r="H2134" s="26" t="str">
        <f ca="1">IFERROR(IF($F2134=0,"",(VLOOKUP(RIGHT(A2134,2)+0,难度表!B:F,3,FALSE)*K2134+N2134)),0)</f>
        <v/>
      </c>
      <c r="I2134" s="26" t="str">
        <f ca="1">IFERROR(IF($F2134=0,"",(VLOOKUP(RIGHT(B2134,2)+0,难度表!B:F,4,FALSE)*L2134+O2134)),0)</f>
        <v/>
      </c>
      <c r="J2134" s="26" t="str">
        <f ca="1">IFERROR(IF($F2134=0,"",(VLOOKUP(RIGHT(B2134,2)+0,难度表!B:F,5,FALSE)*M2134+P2134)),0)</f>
        <v/>
      </c>
      <c r="L2134" s="26" t="s">
        <v>1081</v>
      </c>
      <c r="M2134" s="3"/>
      <c r="N2134" s="26">
        <v>0</v>
      </c>
      <c r="O2134" s="26">
        <v>0</v>
      </c>
      <c r="P2134" s="26">
        <v>0</v>
      </c>
      <c r="Q2134" s="26">
        <v>0</v>
      </c>
      <c r="R2134" s="58" t="s">
        <v>545</v>
      </c>
      <c r="S2134" s="26">
        <v>1</v>
      </c>
      <c r="T2134" s="26">
        <v>0</v>
      </c>
      <c r="U2134" s="26">
        <f ca="1">IFERROR(VLOOKUP(G2134,模型表!$C:$T,18,FALSE),0)</f>
        <v>0</v>
      </c>
      <c r="V2134" s="26">
        <f>IFERROR(VLOOKUP(G2134,模型表!$C:$J,8,FALSE),0)</f>
        <v>0</v>
      </c>
      <c r="W2134" s="26" t="s">
        <v>1081</v>
      </c>
      <c r="X2134" s="26" t="s">
        <v>1097</v>
      </c>
    </row>
    <row r="2135" spans="1:24" x14ac:dyDescent="0.2">
      <c r="A2135" s="3" t="s">
        <v>1457</v>
      </c>
      <c r="B2135" s="3" t="str">
        <f t="shared" si="59"/>
        <v>P60</v>
      </c>
      <c r="C2135" s="3" t="s">
        <v>539</v>
      </c>
      <c r="D2135" s="3" t="s">
        <v>533</v>
      </c>
      <c r="E2135" t="str">
        <f t="shared" si="58"/>
        <v>M22P60U02N01</v>
      </c>
      <c r="F2135" s="26">
        <f ca="1">IFERROR(VLOOKUP(G2135,模型表!C:U,19,0),0)</f>
        <v>0</v>
      </c>
      <c r="H2135" s="26" t="str">
        <f ca="1">IFERROR(IF($F2135=0,"",(VLOOKUP(RIGHT(A2135,2)+0,难度表!B:F,3,FALSE)*K2135+N2135)),0)</f>
        <v/>
      </c>
      <c r="I2135" s="26" t="str">
        <f ca="1">IFERROR(IF($F2135=0,"",(VLOOKUP(RIGHT(B2135,2)+0,难度表!B:F,4,FALSE)*L2135+O2135)),0)</f>
        <v/>
      </c>
      <c r="J2135" s="26" t="str">
        <f ca="1">IFERROR(IF($F2135=0,"",(VLOOKUP(RIGHT(B2135,2)+0,难度表!B:F,5,FALSE)*M2135+P2135)),0)</f>
        <v/>
      </c>
      <c r="L2135" s="26" t="s">
        <v>1081</v>
      </c>
      <c r="M2135" s="3"/>
      <c r="N2135" s="26">
        <v>0</v>
      </c>
      <c r="O2135" s="26">
        <v>0</v>
      </c>
      <c r="P2135" s="26">
        <v>0</v>
      </c>
      <c r="Q2135" s="26">
        <v>0</v>
      </c>
      <c r="R2135" s="58" t="s">
        <v>545</v>
      </c>
      <c r="S2135" s="26">
        <v>1</v>
      </c>
      <c r="T2135" s="26">
        <v>0</v>
      </c>
      <c r="U2135" s="26">
        <f ca="1">IFERROR(VLOOKUP(G2135,模型表!$C:$T,18,FALSE),0)</f>
        <v>0</v>
      </c>
      <c r="V2135" s="26">
        <f>IFERROR(VLOOKUP(G2135,模型表!$C:$J,8,FALSE),0)</f>
        <v>0</v>
      </c>
      <c r="W2135" s="26" t="s">
        <v>1081</v>
      </c>
      <c r="X2135" s="26" t="s">
        <v>1097</v>
      </c>
    </row>
    <row r="2136" spans="1:24" x14ac:dyDescent="0.2">
      <c r="A2136" s="3" t="s">
        <v>1457</v>
      </c>
      <c r="B2136" s="3" t="str">
        <f t="shared" si="59"/>
        <v>P60</v>
      </c>
      <c r="C2136" s="3" t="s">
        <v>539</v>
      </c>
      <c r="D2136" s="3" t="s">
        <v>534</v>
      </c>
      <c r="E2136" t="str">
        <f t="shared" si="58"/>
        <v>M22P60U02N02</v>
      </c>
      <c r="F2136" s="26">
        <f ca="1">IFERROR(VLOOKUP(G2136,模型表!C:U,19,0),0)</f>
        <v>0</v>
      </c>
      <c r="H2136" s="26" t="str">
        <f ca="1">IFERROR(IF($F2136=0,"",(VLOOKUP(RIGHT(A2136,2)+0,难度表!B:F,3,FALSE)*K2136+N2136)),0)</f>
        <v/>
      </c>
      <c r="I2136" s="26" t="str">
        <f ca="1">IFERROR(IF($F2136=0,"",(VLOOKUP(RIGHT(B2136,2)+0,难度表!B:F,4,FALSE)*L2136+O2136)),0)</f>
        <v/>
      </c>
      <c r="J2136" s="26" t="str">
        <f ca="1">IFERROR(IF($F2136=0,"",(VLOOKUP(RIGHT(B2136,2)+0,难度表!B:F,5,FALSE)*M2136+P2136)),0)</f>
        <v/>
      </c>
      <c r="L2136" s="26" t="s">
        <v>1081</v>
      </c>
      <c r="M2136" s="3"/>
      <c r="N2136" s="26">
        <v>0</v>
      </c>
      <c r="O2136" s="26">
        <v>0</v>
      </c>
      <c r="P2136" s="26">
        <v>0</v>
      </c>
      <c r="Q2136" s="26">
        <v>0</v>
      </c>
      <c r="R2136" s="58" t="s">
        <v>545</v>
      </c>
      <c r="S2136" s="26">
        <v>1</v>
      </c>
      <c r="T2136" s="26">
        <v>0</v>
      </c>
      <c r="U2136" s="26">
        <f ca="1">IFERROR(VLOOKUP(G2136,模型表!$C:$T,18,FALSE),0)</f>
        <v>0</v>
      </c>
      <c r="V2136" s="26">
        <f>IFERROR(VLOOKUP(G2136,模型表!$C:$J,8,FALSE),0)</f>
        <v>0</v>
      </c>
      <c r="W2136" s="26" t="s">
        <v>1081</v>
      </c>
      <c r="X2136" s="26" t="s">
        <v>1097</v>
      </c>
    </row>
    <row r="2137" spans="1:24" x14ac:dyDescent="0.2">
      <c r="A2137" s="3" t="s">
        <v>1457</v>
      </c>
      <c r="B2137" s="3" t="str">
        <f t="shared" si="59"/>
        <v>P60</v>
      </c>
      <c r="C2137" s="3" t="s">
        <v>539</v>
      </c>
      <c r="D2137" s="3" t="s">
        <v>535</v>
      </c>
      <c r="E2137" t="str">
        <f t="shared" si="58"/>
        <v>M22P60U02N03</v>
      </c>
      <c r="F2137" s="26">
        <f ca="1">IFERROR(VLOOKUP(G2137,模型表!C:U,19,0),0)</f>
        <v>0</v>
      </c>
      <c r="H2137" s="26" t="str">
        <f ca="1">IFERROR(IF($F2137=0,"",(VLOOKUP(RIGHT(A2137,2)+0,难度表!B:F,3,FALSE)*K2137+N2137)),0)</f>
        <v/>
      </c>
      <c r="I2137" s="26" t="str">
        <f ca="1">IFERROR(IF($F2137=0,"",(VLOOKUP(RIGHT(B2137,2)+0,难度表!B:F,4,FALSE)*L2137+O2137)),0)</f>
        <v/>
      </c>
      <c r="J2137" s="26" t="str">
        <f ca="1">IFERROR(IF($F2137=0,"",(VLOOKUP(RIGHT(B2137,2)+0,难度表!B:F,5,FALSE)*M2137+P2137)),0)</f>
        <v/>
      </c>
      <c r="L2137" s="26" t="s">
        <v>1081</v>
      </c>
      <c r="M2137" s="3"/>
      <c r="N2137" s="26">
        <v>0</v>
      </c>
      <c r="O2137" s="26">
        <v>0</v>
      </c>
      <c r="P2137" s="26">
        <v>0</v>
      </c>
      <c r="Q2137" s="26">
        <v>0</v>
      </c>
      <c r="R2137" s="58" t="s">
        <v>545</v>
      </c>
      <c r="S2137" s="26">
        <v>1</v>
      </c>
      <c r="T2137" s="26">
        <v>0</v>
      </c>
      <c r="U2137" s="26">
        <f ca="1">IFERROR(VLOOKUP(G2137,模型表!$C:$T,18,FALSE),0)</f>
        <v>0</v>
      </c>
      <c r="V2137" s="26">
        <f>IFERROR(VLOOKUP(G2137,模型表!$C:$J,8,FALSE),0)</f>
        <v>0</v>
      </c>
      <c r="W2137" s="26" t="s">
        <v>1081</v>
      </c>
      <c r="X2137" s="26" t="s">
        <v>1097</v>
      </c>
    </row>
    <row r="2138" spans="1:24" x14ac:dyDescent="0.2">
      <c r="A2138" s="3" t="s">
        <v>1457</v>
      </c>
      <c r="B2138" s="3" t="str">
        <f t="shared" si="59"/>
        <v>P60</v>
      </c>
      <c r="C2138" s="3" t="s">
        <v>539</v>
      </c>
      <c r="D2138" s="3" t="s">
        <v>536</v>
      </c>
      <c r="E2138" t="str">
        <f t="shared" si="58"/>
        <v>M22P60U02N04</v>
      </c>
      <c r="F2138" s="26">
        <f ca="1">IFERROR(VLOOKUP(G2138,模型表!C:U,19,0),0)</f>
        <v>0</v>
      </c>
      <c r="H2138" s="26" t="str">
        <f ca="1">IFERROR(IF($F2138=0,"",(VLOOKUP(RIGHT(A2138,2)+0,难度表!B:F,3,FALSE)*K2138+N2138)),0)</f>
        <v/>
      </c>
      <c r="I2138" s="26" t="str">
        <f ca="1">IFERROR(IF($F2138=0,"",(VLOOKUP(RIGHT(B2138,2)+0,难度表!B:F,4,FALSE)*L2138+O2138)),0)</f>
        <v/>
      </c>
      <c r="J2138" s="26" t="str">
        <f ca="1">IFERROR(IF($F2138=0,"",(VLOOKUP(RIGHT(B2138,2)+0,难度表!B:F,5,FALSE)*M2138+P2138)),0)</f>
        <v/>
      </c>
      <c r="L2138" s="26" t="s">
        <v>1081</v>
      </c>
      <c r="M2138" s="3"/>
      <c r="N2138" s="26">
        <v>0</v>
      </c>
      <c r="O2138" s="26">
        <v>0</v>
      </c>
      <c r="P2138" s="26">
        <v>0</v>
      </c>
      <c r="Q2138" s="26">
        <v>0</v>
      </c>
      <c r="R2138" s="58" t="s">
        <v>545</v>
      </c>
      <c r="S2138" s="26">
        <v>1</v>
      </c>
      <c r="T2138" s="26">
        <v>0</v>
      </c>
      <c r="U2138" s="26">
        <f ca="1">IFERROR(VLOOKUP(G2138,模型表!$C:$T,18,FALSE),0)</f>
        <v>0</v>
      </c>
      <c r="V2138" s="26">
        <f>IFERROR(VLOOKUP(G2138,模型表!$C:$J,8,FALSE),0)</f>
        <v>0</v>
      </c>
      <c r="W2138" s="26" t="s">
        <v>1081</v>
      </c>
      <c r="X2138" s="26" t="s">
        <v>1097</v>
      </c>
    </row>
    <row r="2139" spans="1:24" x14ac:dyDescent="0.2">
      <c r="A2139" s="3" t="s">
        <v>1457</v>
      </c>
      <c r="B2139" s="3" t="str">
        <f t="shared" si="59"/>
        <v>P60</v>
      </c>
      <c r="C2139" s="3" t="s">
        <v>539</v>
      </c>
      <c r="D2139" s="3" t="s">
        <v>537</v>
      </c>
      <c r="E2139" t="str">
        <f t="shared" si="58"/>
        <v>M22P60U02N05</v>
      </c>
      <c r="F2139" s="26">
        <f ca="1">IFERROR(VLOOKUP(G2139,模型表!C:U,19,0),0)</f>
        <v>0</v>
      </c>
      <c r="H2139" s="26" t="str">
        <f ca="1">IFERROR(IF($F2139=0,"",(VLOOKUP(RIGHT(A2139,2)+0,难度表!B:F,3,FALSE)*K2139+N2139)),0)</f>
        <v/>
      </c>
      <c r="I2139" s="26" t="str">
        <f ca="1">IFERROR(IF($F2139=0,"",(VLOOKUP(RIGHT(B2139,2)+0,难度表!B:F,4,FALSE)*L2139+O2139)),0)</f>
        <v/>
      </c>
      <c r="J2139" s="26" t="str">
        <f ca="1">IFERROR(IF($F2139=0,"",(VLOOKUP(RIGHT(B2139,2)+0,难度表!B:F,5,FALSE)*M2139+P2139)),0)</f>
        <v/>
      </c>
      <c r="L2139" s="26" t="s">
        <v>1081</v>
      </c>
      <c r="M2139" s="3"/>
      <c r="N2139" s="26">
        <v>0</v>
      </c>
      <c r="O2139" s="26">
        <v>0</v>
      </c>
      <c r="P2139" s="26">
        <v>0</v>
      </c>
      <c r="Q2139" s="26">
        <v>0</v>
      </c>
      <c r="R2139" s="58" t="s">
        <v>545</v>
      </c>
      <c r="S2139" s="26">
        <v>1</v>
      </c>
      <c r="T2139" s="26">
        <v>0</v>
      </c>
      <c r="U2139" s="26">
        <f ca="1">IFERROR(VLOOKUP(G2139,模型表!$C:$T,18,FALSE),0)</f>
        <v>0</v>
      </c>
      <c r="V2139" s="26">
        <f>IFERROR(VLOOKUP(G2139,模型表!$C:$J,8,FALSE),0)</f>
        <v>0</v>
      </c>
      <c r="W2139" s="26" t="s">
        <v>1081</v>
      </c>
      <c r="X2139" s="26" t="s">
        <v>1097</v>
      </c>
    </row>
    <row r="2140" spans="1:24" x14ac:dyDescent="0.2">
      <c r="A2140" s="3" t="s">
        <v>1457</v>
      </c>
      <c r="B2140" s="3" t="str">
        <f t="shared" si="59"/>
        <v>P60</v>
      </c>
      <c r="C2140" s="3" t="s">
        <v>539</v>
      </c>
      <c r="D2140" s="3" t="s">
        <v>538</v>
      </c>
      <c r="E2140" t="str">
        <f t="shared" si="58"/>
        <v>M22P60U02N06</v>
      </c>
      <c r="F2140" s="26">
        <f ca="1">IFERROR(VLOOKUP(G2140,模型表!C:U,19,0),0)</f>
        <v>0</v>
      </c>
      <c r="H2140" s="26" t="str">
        <f ca="1">IFERROR(IF($F2140=0,"",(VLOOKUP(RIGHT(A2140,2)+0,难度表!B:F,3,FALSE)*K2140+N2140)),0)</f>
        <v/>
      </c>
      <c r="I2140" s="26" t="str">
        <f ca="1">IFERROR(IF($F2140=0,"",(VLOOKUP(RIGHT(B2140,2)+0,难度表!B:F,4,FALSE)*L2140+O2140)),0)</f>
        <v/>
      </c>
      <c r="J2140" s="26" t="str">
        <f ca="1">IFERROR(IF($F2140=0,"",(VLOOKUP(RIGHT(B2140,2)+0,难度表!B:F,5,FALSE)*M2140+P2140)),0)</f>
        <v/>
      </c>
      <c r="L2140" s="26" t="s">
        <v>1081</v>
      </c>
      <c r="M2140" s="3"/>
      <c r="N2140" s="26">
        <v>0</v>
      </c>
      <c r="O2140" s="26">
        <v>0</v>
      </c>
      <c r="P2140" s="26">
        <v>0</v>
      </c>
      <c r="Q2140" s="26">
        <v>0</v>
      </c>
      <c r="R2140" s="58" t="s">
        <v>545</v>
      </c>
      <c r="S2140" s="26">
        <v>1</v>
      </c>
      <c r="T2140" s="26">
        <v>0</v>
      </c>
      <c r="U2140" s="26">
        <f ca="1">IFERROR(VLOOKUP(G2140,模型表!$C:$T,18,FALSE),0)</f>
        <v>0</v>
      </c>
      <c r="V2140" s="26">
        <f>IFERROR(VLOOKUP(G2140,模型表!$C:$J,8,FALSE),0)</f>
        <v>0</v>
      </c>
      <c r="W2140" s="26" t="s">
        <v>1081</v>
      </c>
      <c r="X2140" s="26" t="s">
        <v>1097</v>
      </c>
    </row>
    <row r="2141" spans="1:24" x14ac:dyDescent="0.2">
      <c r="A2141" s="3" t="s">
        <v>1457</v>
      </c>
      <c r="B2141" s="3" t="str">
        <f t="shared" si="59"/>
        <v>P60</v>
      </c>
      <c r="C2141" s="3" t="s">
        <v>539</v>
      </c>
      <c r="D2141" s="3" t="s">
        <v>542</v>
      </c>
      <c r="E2141" t="str">
        <f t="shared" si="58"/>
        <v>M22P60U02N07</v>
      </c>
      <c r="F2141" s="26">
        <f ca="1">IFERROR(VLOOKUP(G2141,模型表!C:U,19,0),0)</f>
        <v>0</v>
      </c>
      <c r="H2141" s="26" t="str">
        <f ca="1">IFERROR(IF($F2141=0,"",(VLOOKUP(RIGHT(A2141,2)+0,难度表!B:F,3,FALSE)*K2141+N2141)),0)</f>
        <v/>
      </c>
      <c r="I2141" s="26" t="str">
        <f ca="1">IFERROR(IF($F2141=0,"",(VLOOKUP(RIGHT(B2141,2)+0,难度表!B:F,4,FALSE)*L2141+O2141)),0)</f>
        <v/>
      </c>
      <c r="J2141" s="26" t="str">
        <f ca="1">IFERROR(IF($F2141=0,"",(VLOOKUP(RIGHT(B2141,2)+0,难度表!B:F,5,FALSE)*M2141+P2141)),0)</f>
        <v/>
      </c>
      <c r="L2141" s="26" t="s">
        <v>1081</v>
      </c>
      <c r="M2141" s="3"/>
      <c r="N2141" s="26">
        <v>0</v>
      </c>
      <c r="O2141" s="26">
        <v>0</v>
      </c>
      <c r="P2141" s="26">
        <v>0</v>
      </c>
      <c r="Q2141" s="26">
        <v>0</v>
      </c>
      <c r="R2141" s="58" t="s">
        <v>545</v>
      </c>
      <c r="S2141" s="26">
        <v>1</v>
      </c>
      <c r="T2141" s="26">
        <v>0</v>
      </c>
      <c r="U2141" s="26">
        <f ca="1">IFERROR(VLOOKUP(G2141,模型表!$C:$T,18,FALSE),0)</f>
        <v>0</v>
      </c>
      <c r="V2141" s="26">
        <f>IFERROR(VLOOKUP(G2141,模型表!$C:$J,8,FALSE),0)</f>
        <v>0</v>
      </c>
      <c r="W2141" s="26" t="s">
        <v>1081</v>
      </c>
      <c r="X2141" s="26" t="s">
        <v>1097</v>
      </c>
    </row>
    <row r="2142" spans="1:24" x14ac:dyDescent="0.2">
      <c r="A2142" s="3" t="s">
        <v>1457</v>
      </c>
      <c r="B2142" s="3" t="str">
        <f t="shared" si="59"/>
        <v>P60</v>
      </c>
      <c r="C2142" s="3" t="s">
        <v>539</v>
      </c>
      <c r="D2142" s="3" t="s">
        <v>543</v>
      </c>
      <c r="E2142" t="str">
        <f t="shared" si="58"/>
        <v>M22P60U02N08</v>
      </c>
      <c r="F2142" s="26">
        <f ca="1">IFERROR(VLOOKUP(G2142,模型表!C:U,19,0),0)</f>
        <v>0</v>
      </c>
      <c r="H2142" s="26" t="str">
        <f ca="1">IFERROR(IF($F2142=0,"",(VLOOKUP(RIGHT(A2142,2)+0,难度表!B:F,3,FALSE)*K2142+N2142)),0)</f>
        <v/>
      </c>
      <c r="I2142" s="26" t="str">
        <f ca="1">IFERROR(IF($F2142=0,"",(VLOOKUP(RIGHT(B2142,2)+0,难度表!B:F,4,FALSE)*L2142+O2142)),0)</f>
        <v/>
      </c>
      <c r="J2142" s="26" t="str">
        <f ca="1">IFERROR(IF($F2142=0,"",(VLOOKUP(RIGHT(B2142,2)+0,难度表!B:F,5,FALSE)*M2142+P2142)),0)</f>
        <v/>
      </c>
      <c r="L2142" s="26" t="s">
        <v>1081</v>
      </c>
      <c r="M2142" s="3"/>
      <c r="N2142" s="26">
        <v>0</v>
      </c>
      <c r="O2142" s="26">
        <v>0</v>
      </c>
      <c r="P2142" s="26">
        <v>0</v>
      </c>
      <c r="Q2142" s="26">
        <v>0</v>
      </c>
      <c r="R2142" s="58" t="s">
        <v>545</v>
      </c>
      <c r="S2142" s="26">
        <v>1</v>
      </c>
      <c r="T2142" s="26">
        <v>0</v>
      </c>
      <c r="U2142" s="26">
        <f ca="1">IFERROR(VLOOKUP(G2142,模型表!$C:$T,18,FALSE),0)</f>
        <v>0</v>
      </c>
      <c r="V2142" s="26">
        <f>IFERROR(VLOOKUP(G2142,模型表!$C:$J,8,FALSE),0)</f>
        <v>0</v>
      </c>
      <c r="W2142" s="26" t="s">
        <v>1081</v>
      </c>
      <c r="X2142" s="26" t="s">
        <v>1097</v>
      </c>
    </row>
    <row r="2143" spans="1:24" x14ac:dyDescent="0.2">
      <c r="A2143" s="3" t="s">
        <v>1457</v>
      </c>
      <c r="B2143" s="3" t="str">
        <f t="shared" si="59"/>
        <v>P60</v>
      </c>
      <c r="C2143" s="3" t="s">
        <v>539</v>
      </c>
      <c r="D2143" s="3" t="s">
        <v>544</v>
      </c>
      <c r="E2143" t="str">
        <f t="shared" si="58"/>
        <v>M22P60U02N09</v>
      </c>
      <c r="F2143" s="26">
        <f ca="1">IFERROR(VLOOKUP(G2143,模型表!C:U,19,0),0)</f>
        <v>0</v>
      </c>
      <c r="H2143" s="26" t="str">
        <f ca="1">IFERROR(IF($F2143=0,"",(VLOOKUP(RIGHT(A2143,2)+0,难度表!B:F,3,FALSE)*K2143+N2143)),0)</f>
        <v/>
      </c>
      <c r="I2143" s="26" t="str">
        <f ca="1">IFERROR(IF($F2143=0,"",(VLOOKUP(RIGHT(B2143,2)+0,难度表!B:F,4,FALSE)*L2143+O2143)),0)</f>
        <v/>
      </c>
      <c r="J2143" s="26" t="str">
        <f ca="1">IFERROR(IF($F2143=0,"",(VLOOKUP(RIGHT(B2143,2)+0,难度表!B:F,5,FALSE)*M2143+P2143)),0)</f>
        <v/>
      </c>
      <c r="L2143" s="26" t="s">
        <v>1081</v>
      </c>
      <c r="M2143" s="3"/>
      <c r="N2143" s="26">
        <v>0</v>
      </c>
      <c r="O2143" s="26">
        <v>0</v>
      </c>
      <c r="P2143" s="26">
        <v>0</v>
      </c>
      <c r="Q2143" s="26">
        <v>0</v>
      </c>
      <c r="R2143" s="58" t="s">
        <v>545</v>
      </c>
      <c r="S2143" s="26">
        <v>1</v>
      </c>
      <c r="T2143" s="26">
        <v>0</v>
      </c>
      <c r="U2143" s="26">
        <f ca="1">IFERROR(VLOOKUP(G2143,模型表!$C:$T,18,FALSE),0)</f>
        <v>0</v>
      </c>
      <c r="V2143" s="26">
        <f>IFERROR(VLOOKUP(G2143,模型表!$C:$J,8,FALSE),0)</f>
        <v>0</v>
      </c>
      <c r="W2143" s="26" t="s">
        <v>1081</v>
      </c>
      <c r="X2143" s="26" t="s">
        <v>1097</v>
      </c>
    </row>
    <row r="2144" spans="1:24" x14ac:dyDescent="0.2">
      <c r="A2144" s="3" t="s">
        <v>1457</v>
      </c>
      <c r="B2144" s="3" t="str">
        <f t="shared" si="59"/>
        <v>P60</v>
      </c>
      <c r="C2144" s="3" t="s">
        <v>540</v>
      </c>
      <c r="D2144" s="3" t="s">
        <v>533</v>
      </c>
      <c r="E2144" t="str">
        <f t="shared" si="58"/>
        <v>M22P60U03N01</v>
      </c>
      <c r="F2144" s="26">
        <f ca="1">IFERROR(VLOOKUP(G2144,模型表!C:U,19,0),0)</f>
        <v>0</v>
      </c>
      <c r="H2144" s="26" t="str">
        <f ca="1">IFERROR(IF($F2144=0,"",(VLOOKUP(RIGHT(A2144,2)+0,难度表!B:F,3,FALSE)*K2144+N2144)),0)</f>
        <v/>
      </c>
      <c r="I2144" s="26" t="str">
        <f ca="1">IFERROR(IF($F2144=0,"",(VLOOKUP(RIGHT(B2144,2)+0,难度表!B:F,4,FALSE)*L2144+O2144)),0)</f>
        <v/>
      </c>
      <c r="J2144" s="26" t="str">
        <f ca="1">IFERROR(IF($F2144=0,"",(VLOOKUP(RIGHT(B2144,2)+0,难度表!B:F,5,FALSE)*M2144+P2144)),0)</f>
        <v/>
      </c>
      <c r="L2144" s="26" t="s">
        <v>1081</v>
      </c>
      <c r="M2144" s="3"/>
      <c r="N2144" s="26">
        <v>0</v>
      </c>
      <c r="O2144" s="26">
        <v>0</v>
      </c>
      <c r="P2144" s="26">
        <v>0</v>
      </c>
      <c r="Q2144" s="26">
        <v>0</v>
      </c>
      <c r="R2144" s="58" t="s">
        <v>545</v>
      </c>
      <c r="S2144" s="26">
        <v>1</v>
      </c>
      <c r="T2144" s="26">
        <v>0</v>
      </c>
      <c r="U2144" s="26">
        <f ca="1">IFERROR(VLOOKUP(G2144,模型表!$C:$T,18,FALSE),0)</f>
        <v>0</v>
      </c>
      <c r="V2144" s="26">
        <f>IFERROR(VLOOKUP(G2144,模型表!$C:$J,8,FALSE),0)</f>
        <v>0</v>
      </c>
      <c r="W2144" s="26" t="s">
        <v>1081</v>
      </c>
      <c r="X2144" s="26" t="s">
        <v>1097</v>
      </c>
    </row>
    <row r="2145" spans="1:24" x14ac:dyDescent="0.2">
      <c r="A2145" s="3" t="s">
        <v>1457</v>
      </c>
      <c r="B2145" s="3" t="str">
        <f t="shared" si="59"/>
        <v>P60</v>
      </c>
      <c r="C2145" s="3" t="s">
        <v>540</v>
      </c>
      <c r="D2145" s="3" t="s">
        <v>534</v>
      </c>
      <c r="E2145" t="str">
        <f t="shared" si="58"/>
        <v>M22P60U03N02</v>
      </c>
      <c r="F2145" s="26">
        <f ca="1">IFERROR(VLOOKUP(G2145,模型表!C:U,19,0),0)</f>
        <v>0</v>
      </c>
      <c r="H2145" s="26" t="str">
        <f ca="1">IFERROR(IF($F2145=0,"",(VLOOKUP(RIGHT(A2145,2)+0,难度表!B:F,3,FALSE)*K2145+N2145)),0)</f>
        <v/>
      </c>
      <c r="I2145" s="26" t="str">
        <f ca="1">IFERROR(IF($F2145=0,"",(VLOOKUP(RIGHT(B2145,2)+0,难度表!B:F,4,FALSE)*L2145+O2145)),0)</f>
        <v/>
      </c>
      <c r="J2145" s="26" t="str">
        <f ca="1">IFERROR(IF($F2145=0,"",(VLOOKUP(RIGHT(B2145,2)+0,难度表!B:F,5,FALSE)*M2145+P2145)),0)</f>
        <v/>
      </c>
      <c r="L2145" s="26" t="s">
        <v>1081</v>
      </c>
      <c r="M2145" s="3"/>
      <c r="N2145" s="26">
        <v>0</v>
      </c>
      <c r="O2145" s="26">
        <v>0</v>
      </c>
      <c r="P2145" s="26">
        <v>0</v>
      </c>
      <c r="Q2145" s="26">
        <v>0</v>
      </c>
      <c r="R2145" s="58" t="s">
        <v>545</v>
      </c>
      <c r="S2145" s="26">
        <v>1</v>
      </c>
      <c r="T2145" s="26">
        <v>0</v>
      </c>
      <c r="U2145" s="26">
        <f ca="1">IFERROR(VLOOKUP(G2145,模型表!$C:$T,18,FALSE),0)</f>
        <v>0</v>
      </c>
      <c r="V2145" s="26">
        <f>IFERROR(VLOOKUP(G2145,模型表!$C:$J,8,FALSE),0)</f>
        <v>0</v>
      </c>
      <c r="W2145" s="26" t="s">
        <v>1081</v>
      </c>
      <c r="X2145" s="26" t="s">
        <v>1097</v>
      </c>
    </row>
    <row r="2146" spans="1:24" x14ac:dyDescent="0.2">
      <c r="A2146" s="3" t="s">
        <v>1457</v>
      </c>
      <c r="B2146" s="3" t="str">
        <f t="shared" si="59"/>
        <v>P60</v>
      </c>
      <c r="C2146" s="3" t="s">
        <v>540</v>
      </c>
      <c r="D2146" s="3" t="s">
        <v>535</v>
      </c>
      <c r="E2146" t="str">
        <f t="shared" si="58"/>
        <v>M22P60U03N03</v>
      </c>
      <c r="F2146" s="26">
        <f ca="1">IFERROR(VLOOKUP(G2146,模型表!C:U,19,0),0)</f>
        <v>0</v>
      </c>
      <c r="H2146" s="26" t="str">
        <f ca="1">IFERROR(IF($F2146=0,"",(VLOOKUP(RIGHT(A2146,2)+0,难度表!B:F,3,FALSE)*K2146+N2146)),0)</f>
        <v/>
      </c>
      <c r="I2146" s="26" t="str">
        <f ca="1">IFERROR(IF($F2146=0,"",(VLOOKUP(RIGHT(B2146,2)+0,难度表!B:F,4,FALSE)*L2146+O2146)),0)</f>
        <v/>
      </c>
      <c r="J2146" s="26" t="str">
        <f ca="1">IFERROR(IF($F2146=0,"",(VLOOKUP(RIGHT(B2146,2)+0,难度表!B:F,5,FALSE)*M2146+P2146)),0)</f>
        <v/>
      </c>
      <c r="L2146" s="26" t="s">
        <v>1081</v>
      </c>
      <c r="M2146" s="3"/>
      <c r="N2146" s="26">
        <v>0</v>
      </c>
      <c r="O2146" s="26">
        <v>0</v>
      </c>
      <c r="P2146" s="26">
        <v>0</v>
      </c>
      <c r="Q2146" s="26">
        <v>0</v>
      </c>
      <c r="R2146" s="58" t="s">
        <v>545</v>
      </c>
      <c r="S2146" s="26">
        <v>1</v>
      </c>
      <c r="T2146" s="26">
        <v>0</v>
      </c>
      <c r="U2146" s="26">
        <f ca="1">IFERROR(VLOOKUP(G2146,模型表!$C:$T,18,FALSE),0)</f>
        <v>0</v>
      </c>
      <c r="V2146" s="26">
        <f>IFERROR(VLOOKUP(G2146,模型表!$C:$J,8,FALSE),0)</f>
        <v>0</v>
      </c>
      <c r="W2146" s="26" t="s">
        <v>1081</v>
      </c>
      <c r="X2146" s="26" t="s">
        <v>1097</v>
      </c>
    </row>
    <row r="2147" spans="1:24" x14ac:dyDescent="0.2">
      <c r="A2147" s="3" t="s">
        <v>1457</v>
      </c>
      <c r="B2147" s="3" t="str">
        <f t="shared" si="59"/>
        <v>P60</v>
      </c>
      <c r="C2147" s="3" t="s">
        <v>540</v>
      </c>
      <c r="D2147" s="3" t="s">
        <v>536</v>
      </c>
      <c r="E2147" t="str">
        <f t="shared" si="58"/>
        <v>M22P60U03N04</v>
      </c>
      <c r="F2147" s="26">
        <f ca="1">IFERROR(VLOOKUP(G2147,模型表!C:U,19,0),0)</f>
        <v>0</v>
      </c>
      <c r="H2147" s="26" t="str">
        <f ca="1">IFERROR(IF($F2147=0,"",(VLOOKUP(RIGHT(A2147,2)+0,难度表!B:F,3,FALSE)*K2147+N2147)),0)</f>
        <v/>
      </c>
      <c r="I2147" s="26" t="str">
        <f ca="1">IFERROR(IF($F2147=0,"",(VLOOKUP(RIGHT(B2147,2)+0,难度表!B:F,4,FALSE)*L2147+O2147)),0)</f>
        <v/>
      </c>
      <c r="J2147" s="26" t="str">
        <f ca="1">IFERROR(IF($F2147=0,"",(VLOOKUP(RIGHT(B2147,2)+0,难度表!B:F,5,FALSE)*M2147+P2147)),0)</f>
        <v/>
      </c>
      <c r="L2147" s="26" t="s">
        <v>1081</v>
      </c>
      <c r="M2147" s="3"/>
      <c r="N2147" s="26">
        <v>0</v>
      </c>
      <c r="O2147" s="26">
        <v>0</v>
      </c>
      <c r="P2147" s="26">
        <v>0</v>
      </c>
      <c r="Q2147" s="26">
        <v>0</v>
      </c>
      <c r="R2147" s="58" t="s">
        <v>545</v>
      </c>
      <c r="S2147" s="26">
        <v>1</v>
      </c>
      <c r="T2147" s="26">
        <v>0</v>
      </c>
      <c r="U2147" s="26">
        <f ca="1">IFERROR(VLOOKUP(G2147,模型表!$C:$T,18,FALSE),0)</f>
        <v>0</v>
      </c>
      <c r="V2147" s="26">
        <f>IFERROR(VLOOKUP(G2147,模型表!$C:$J,8,FALSE),0)</f>
        <v>0</v>
      </c>
      <c r="W2147" s="26" t="s">
        <v>1081</v>
      </c>
      <c r="X2147" s="26" t="s">
        <v>1097</v>
      </c>
    </row>
    <row r="2148" spans="1:24" x14ac:dyDescent="0.2">
      <c r="A2148" s="3" t="s">
        <v>1457</v>
      </c>
      <c r="B2148" s="3" t="str">
        <f t="shared" si="59"/>
        <v>P60</v>
      </c>
      <c r="C2148" s="3" t="s">
        <v>540</v>
      </c>
      <c r="D2148" s="3" t="s">
        <v>537</v>
      </c>
      <c r="E2148" t="str">
        <f t="shared" si="58"/>
        <v>M22P60U03N05</v>
      </c>
      <c r="F2148" s="26">
        <f ca="1">IFERROR(VLOOKUP(G2148,模型表!C:U,19,0),0)</f>
        <v>0</v>
      </c>
      <c r="H2148" s="26" t="str">
        <f ca="1">IFERROR(IF($F2148=0,"",(VLOOKUP(RIGHT(A2148,2)+0,难度表!B:F,3,FALSE)*K2148+N2148)),0)</f>
        <v/>
      </c>
      <c r="I2148" s="26" t="str">
        <f ca="1">IFERROR(IF($F2148=0,"",(VLOOKUP(RIGHT(B2148,2)+0,难度表!B:F,4,FALSE)*L2148+O2148)),0)</f>
        <v/>
      </c>
      <c r="J2148" s="26" t="str">
        <f ca="1">IFERROR(IF($F2148=0,"",(VLOOKUP(RIGHT(B2148,2)+0,难度表!B:F,5,FALSE)*M2148+P2148)),0)</f>
        <v/>
      </c>
      <c r="L2148" s="26" t="s">
        <v>1081</v>
      </c>
      <c r="M2148" s="3"/>
      <c r="N2148" s="26">
        <v>0</v>
      </c>
      <c r="O2148" s="26">
        <v>0</v>
      </c>
      <c r="P2148" s="26">
        <v>0</v>
      </c>
      <c r="Q2148" s="26">
        <v>0</v>
      </c>
      <c r="R2148" s="58" t="s">
        <v>545</v>
      </c>
      <c r="S2148" s="26">
        <v>1</v>
      </c>
      <c r="T2148" s="26">
        <v>0</v>
      </c>
      <c r="U2148" s="26">
        <f ca="1">IFERROR(VLOOKUP(G2148,模型表!$C:$T,18,FALSE),0)</f>
        <v>0</v>
      </c>
      <c r="V2148" s="26">
        <f>IFERROR(VLOOKUP(G2148,模型表!$C:$J,8,FALSE),0)</f>
        <v>0</v>
      </c>
      <c r="W2148" s="26" t="s">
        <v>1081</v>
      </c>
      <c r="X2148" s="26" t="s">
        <v>1097</v>
      </c>
    </row>
    <row r="2149" spans="1:24" x14ac:dyDescent="0.2">
      <c r="A2149" s="3" t="s">
        <v>1457</v>
      </c>
      <c r="B2149" s="3" t="str">
        <f t="shared" si="59"/>
        <v>P60</v>
      </c>
      <c r="C2149" s="3" t="s">
        <v>540</v>
      </c>
      <c r="D2149" s="3" t="s">
        <v>538</v>
      </c>
      <c r="E2149" t="str">
        <f t="shared" si="58"/>
        <v>M22P60U03N06</v>
      </c>
      <c r="F2149" s="26">
        <f ca="1">IFERROR(VLOOKUP(G2149,模型表!C:U,19,0),0)</f>
        <v>0</v>
      </c>
      <c r="H2149" s="26" t="str">
        <f ca="1">IFERROR(IF($F2149=0,"",(VLOOKUP(RIGHT(A2149,2)+0,难度表!B:F,3,FALSE)*K2149+N2149)),0)</f>
        <v/>
      </c>
      <c r="I2149" s="26" t="str">
        <f ca="1">IFERROR(IF($F2149=0,"",(VLOOKUP(RIGHT(B2149,2)+0,难度表!B:F,4,FALSE)*L2149+O2149)),0)</f>
        <v/>
      </c>
      <c r="J2149" s="26" t="str">
        <f ca="1">IFERROR(IF($F2149=0,"",(VLOOKUP(RIGHT(B2149,2)+0,难度表!B:F,5,FALSE)*M2149+P2149)),0)</f>
        <v/>
      </c>
      <c r="L2149" s="26" t="s">
        <v>1081</v>
      </c>
      <c r="M2149" s="3"/>
      <c r="N2149" s="26">
        <v>0</v>
      </c>
      <c r="O2149" s="26">
        <v>0</v>
      </c>
      <c r="P2149" s="26">
        <v>0</v>
      </c>
      <c r="Q2149" s="26">
        <v>0</v>
      </c>
      <c r="R2149" s="58" t="s">
        <v>545</v>
      </c>
      <c r="S2149" s="26">
        <v>1</v>
      </c>
      <c r="T2149" s="26">
        <v>0</v>
      </c>
      <c r="U2149" s="26">
        <f ca="1">IFERROR(VLOOKUP(G2149,模型表!$C:$T,18,FALSE),0)</f>
        <v>0</v>
      </c>
      <c r="V2149" s="26">
        <f>IFERROR(VLOOKUP(G2149,模型表!$C:$J,8,FALSE),0)</f>
        <v>0</v>
      </c>
      <c r="W2149" s="26" t="s">
        <v>1081</v>
      </c>
      <c r="X2149" s="26" t="s">
        <v>1097</v>
      </c>
    </row>
    <row r="2150" spans="1:24" x14ac:dyDescent="0.2">
      <c r="A2150" s="3" t="s">
        <v>1457</v>
      </c>
      <c r="B2150" s="3" t="str">
        <f t="shared" si="59"/>
        <v>P60</v>
      </c>
      <c r="C2150" s="3" t="s">
        <v>540</v>
      </c>
      <c r="D2150" s="3" t="s">
        <v>542</v>
      </c>
      <c r="E2150" t="str">
        <f t="shared" si="58"/>
        <v>M22P60U03N07</v>
      </c>
      <c r="F2150" s="26">
        <f ca="1">IFERROR(VLOOKUP(G2150,模型表!C:U,19,0),0)</f>
        <v>0</v>
      </c>
      <c r="H2150" s="26" t="str">
        <f ca="1">IFERROR(IF($F2150=0,"",(VLOOKUP(RIGHT(A2150,2)+0,难度表!B:F,3,FALSE)*K2150+N2150)),0)</f>
        <v/>
      </c>
      <c r="I2150" s="26" t="str">
        <f ca="1">IFERROR(IF($F2150=0,"",(VLOOKUP(RIGHT(B2150,2)+0,难度表!B:F,4,FALSE)*L2150+O2150)),0)</f>
        <v/>
      </c>
      <c r="J2150" s="26" t="str">
        <f ca="1">IFERROR(IF($F2150=0,"",(VLOOKUP(RIGHT(B2150,2)+0,难度表!B:F,5,FALSE)*M2150+P2150)),0)</f>
        <v/>
      </c>
      <c r="L2150" s="26" t="s">
        <v>1081</v>
      </c>
      <c r="M2150" s="3"/>
      <c r="N2150" s="26">
        <v>0</v>
      </c>
      <c r="O2150" s="26">
        <v>0</v>
      </c>
      <c r="P2150" s="26">
        <v>0</v>
      </c>
      <c r="Q2150" s="26">
        <v>0</v>
      </c>
      <c r="R2150" s="58" t="s">
        <v>545</v>
      </c>
      <c r="S2150" s="26">
        <v>1</v>
      </c>
      <c r="T2150" s="26">
        <v>0</v>
      </c>
      <c r="U2150" s="26">
        <f ca="1">IFERROR(VLOOKUP(G2150,模型表!$C:$T,18,FALSE),0)</f>
        <v>0</v>
      </c>
      <c r="V2150" s="26">
        <f>IFERROR(VLOOKUP(G2150,模型表!$C:$J,8,FALSE),0)</f>
        <v>0</v>
      </c>
      <c r="W2150" s="26" t="s">
        <v>1081</v>
      </c>
      <c r="X2150" s="26" t="s">
        <v>1097</v>
      </c>
    </row>
    <row r="2151" spans="1:24" x14ac:dyDescent="0.2">
      <c r="A2151" s="3" t="s">
        <v>1457</v>
      </c>
      <c r="B2151" s="3" t="str">
        <f t="shared" si="59"/>
        <v>P60</v>
      </c>
      <c r="C2151" s="3" t="s">
        <v>540</v>
      </c>
      <c r="D2151" s="3" t="s">
        <v>543</v>
      </c>
      <c r="E2151" t="str">
        <f t="shared" si="58"/>
        <v>M22P60U03N08</v>
      </c>
      <c r="F2151" s="26">
        <f ca="1">IFERROR(VLOOKUP(G2151,模型表!C:U,19,0),0)</f>
        <v>0</v>
      </c>
      <c r="H2151" s="26" t="str">
        <f ca="1">IFERROR(IF($F2151=0,"",(VLOOKUP(RIGHT(A2151,2)+0,难度表!B:F,3,FALSE)*K2151+N2151)),0)</f>
        <v/>
      </c>
      <c r="I2151" s="26" t="str">
        <f ca="1">IFERROR(IF($F2151=0,"",(VLOOKUP(RIGHT(B2151,2)+0,难度表!B:F,4,FALSE)*L2151+O2151)),0)</f>
        <v/>
      </c>
      <c r="J2151" s="26" t="str">
        <f ca="1">IFERROR(IF($F2151=0,"",(VLOOKUP(RIGHT(B2151,2)+0,难度表!B:F,5,FALSE)*M2151+P2151)),0)</f>
        <v/>
      </c>
      <c r="L2151" s="26" t="s">
        <v>1081</v>
      </c>
      <c r="M2151" s="3"/>
      <c r="N2151" s="26">
        <v>0</v>
      </c>
      <c r="O2151" s="26">
        <v>0</v>
      </c>
      <c r="P2151" s="26">
        <v>0</v>
      </c>
      <c r="Q2151" s="26">
        <v>0</v>
      </c>
      <c r="R2151" s="58" t="s">
        <v>545</v>
      </c>
      <c r="S2151" s="26">
        <v>1</v>
      </c>
      <c r="T2151" s="26">
        <v>0</v>
      </c>
      <c r="U2151" s="26">
        <f ca="1">IFERROR(VLOOKUP(G2151,模型表!$C:$T,18,FALSE),0)</f>
        <v>0</v>
      </c>
      <c r="V2151" s="26">
        <f>IFERROR(VLOOKUP(G2151,模型表!$C:$J,8,FALSE),0)</f>
        <v>0</v>
      </c>
      <c r="W2151" s="26" t="s">
        <v>1081</v>
      </c>
      <c r="X2151" s="26" t="s">
        <v>1097</v>
      </c>
    </row>
    <row r="2152" spans="1:24" x14ac:dyDescent="0.2">
      <c r="A2152" s="3" t="s">
        <v>1457</v>
      </c>
      <c r="B2152" s="3" t="str">
        <f t="shared" si="59"/>
        <v>P60</v>
      </c>
      <c r="C2152" s="3" t="s">
        <v>540</v>
      </c>
      <c r="D2152" s="3" t="s">
        <v>544</v>
      </c>
      <c r="E2152" t="str">
        <f t="shared" si="58"/>
        <v>M22P60U03N09</v>
      </c>
      <c r="F2152" s="26">
        <f ca="1">IFERROR(VLOOKUP(G2152,模型表!C:U,19,0),0)</f>
        <v>0</v>
      </c>
      <c r="H2152" s="26" t="str">
        <f ca="1">IFERROR(IF($F2152=0,"",(VLOOKUP(RIGHT(A2152,2)+0,难度表!B:F,3,FALSE)*K2152+N2152)),0)</f>
        <v/>
      </c>
      <c r="I2152" s="26" t="str">
        <f ca="1">IFERROR(IF($F2152=0,"",(VLOOKUP(RIGHT(B2152,2)+0,难度表!B:F,4,FALSE)*L2152+O2152)),0)</f>
        <v/>
      </c>
      <c r="J2152" s="26" t="str">
        <f ca="1">IFERROR(IF($F2152=0,"",(VLOOKUP(RIGHT(B2152,2)+0,难度表!B:F,5,FALSE)*M2152+P2152)),0)</f>
        <v/>
      </c>
      <c r="L2152" s="26" t="s">
        <v>1081</v>
      </c>
      <c r="M2152" s="3"/>
      <c r="N2152" s="26">
        <v>0</v>
      </c>
      <c r="O2152" s="26">
        <v>0</v>
      </c>
      <c r="P2152" s="26">
        <v>0</v>
      </c>
      <c r="Q2152" s="26">
        <v>0</v>
      </c>
      <c r="R2152" s="58" t="s">
        <v>545</v>
      </c>
      <c r="S2152" s="26">
        <v>1</v>
      </c>
      <c r="T2152" s="26">
        <v>0</v>
      </c>
      <c r="U2152" s="26">
        <f ca="1">IFERROR(VLOOKUP(G2152,模型表!$C:$T,18,FALSE),0)</f>
        <v>0</v>
      </c>
      <c r="V2152" s="26">
        <f>IFERROR(VLOOKUP(G2152,模型表!$C:$J,8,FALSE),0)</f>
        <v>0</v>
      </c>
      <c r="W2152" s="26" t="s">
        <v>1081</v>
      </c>
      <c r="X2152" s="26" t="s">
        <v>1097</v>
      </c>
    </row>
    <row r="2153" spans="1:24" x14ac:dyDescent="0.2">
      <c r="A2153" s="3" t="s">
        <v>1457</v>
      </c>
      <c r="B2153" s="3" t="str">
        <f t="shared" si="59"/>
        <v>P60</v>
      </c>
      <c r="C2153" s="3" t="s">
        <v>541</v>
      </c>
      <c r="D2153" s="3" t="s">
        <v>533</v>
      </c>
      <c r="E2153" t="str">
        <f t="shared" si="58"/>
        <v>M22P60U04N01</v>
      </c>
      <c r="F2153" s="26">
        <f ca="1">IFERROR(VLOOKUP(G2153,模型表!C:U,19,0),0)</f>
        <v>0</v>
      </c>
      <c r="H2153" s="26" t="str">
        <f ca="1">IFERROR(IF($F2153=0,"",(VLOOKUP(RIGHT(A2153,2)+0,难度表!B:F,3,FALSE)*K2153+N2153)),0)</f>
        <v/>
      </c>
      <c r="I2153" s="26" t="str">
        <f ca="1">IFERROR(IF($F2153=0,"",(VLOOKUP(RIGHT(B2153,2)+0,难度表!B:F,4,FALSE)*L2153+O2153)),0)</f>
        <v/>
      </c>
      <c r="J2153" s="26" t="str">
        <f ca="1">IFERROR(IF($F2153=0,"",(VLOOKUP(RIGHT(B2153,2)+0,难度表!B:F,5,FALSE)*M2153+P2153)),0)</f>
        <v/>
      </c>
      <c r="L2153" s="26" t="s">
        <v>1081</v>
      </c>
      <c r="M2153" s="3"/>
      <c r="N2153" s="26">
        <v>0</v>
      </c>
      <c r="O2153" s="26">
        <v>0</v>
      </c>
      <c r="P2153" s="26">
        <v>0</v>
      </c>
      <c r="Q2153" s="26">
        <v>0</v>
      </c>
      <c r="R2153" s="58" t="s">
        <v>545</v>
      </c>
      <c r="S2153" s="26">
        <v>1</v>
      </c>
      <c r="T2153" s="26">
        <v>0</v>
      </c>
      <c r="U2153" s="26">
        <f ca="1">IFERROR(VLOOKUP(G2153,模型表!$C:$T,18,FALSE),0)</f>
        <v>0</v>
      </c>
      <c r="V2153" s="26">
        <f>IFERROR(VLOOKUP(G2153,模型表!$C:$J,8,FALSE),0)</f>
        <v>0</v>
      </c>
      <c r="W2153" s="26" t="s">
        <v>1081</v>
      </c>
      <c r="X2153" s="26" t="s">
        <v>1097</v>
      </c>
    </row>
    <row r="2154" spans="1:24" x14ac:dyDescent="0.2">
      <c r="A2154" s="3" t="s">
        <v>1457</v>
      </c>
      <c r="B2154" s="3" t="str">
        <f t="shared" si="59"/>
        <v>P60</v>
      </c>
      <c r="C2154" s="3" t="s">
        <v>541</v>
      </c>
      <c r="D2154" s="3" t="s">
        <v>534</v>
      </c>
      <c r="E2154" t="str">
        <f t="shared" si="58"/>
        <v>M22P60U04N02</v>
      </c>
      <c r="F2154" s="26">
        <f ca="1">IFERROR(VLOOKUP(G2154,模型表!C:U,19,0),0)</f>
        <v>0</v>
      </c>
      <c r="H2154" s="26" t="str">
        <f ca="1">IFERROR(IF($F2154=0,"",(VLOOKUP(RIGHT(A2154,2)+0,难度表!B:F,3,FALSE)*K2154+N2154)),0)</f>
        <v/>
      </c>
      <c r="I2154" s="26" t="str">
        <f ca="1">IFERROR(IF($F2154=0,"",(VLOOKUP(RIGHT(B2154,2)+0,难度表!B:F,4,FALSE)*L2154+O2154)),0)</f>
        <v/>
      </c>
      <c r="J2154" s="26" t="str">
        <f ca="1">IFERROR(IF($F2154=0,"",(VLOOKUP(RIGHT(B2154,2)+0,难度表!B:F,5,FALSE)*M2154+P2154)),0)</f>
        <v/>
      </c>
      <c r="L2154" s="26" t="s">
        <v>1081</v>
      </c>
      <c r="M2154" s="3"/>
      <c r="N2154" s="26">
        <v>0</v>
      </c>
      <c r="O2154" s="26">
        <v>0</v>
      </c>
      <c r="P2154" s="26">
        <v>0</v>
      </c>
      <c r="Q2154" s="26">
        <v>0</v>
      </c>
      <c r="R2154" s="58" t="s">
        <v>545</v>
      </c>
      <c r="S2154" s="26">
        <v>1</v>
      </c>
      <c r="T2154" s="26">
        <v>0</v>
      </c>
      <c r="U2154" s="26">
        <f ca="1">IFERROR(VLOOKUP(G2154,模型表!$C:$T,18,FALSE),0)</f>
        <v>0</v>
      </c>
      <c r="V2154" s="26">
        <f>IFERROR(VLOOKUP(G2154,模型表!$C:$J,8,FALSE),0)</f>
        <v>0</v>
      </c>
      <c r="W2154" s="26" t="s">
        <v>1081</v>
      </c>
      <c r="X2154" s="26" t="s">
        <v>1097</v>
      </c>
    </row>
    <row r="2155" spans="1:24" x14ac:dyDescent="0.2">
      <c r="A2155" s="3" t="s">
        <v>1457</v>
      </c>
      <c r="B2155" s="3" t="str">
        <f t="shared" si="59"/>
        <v>P60</v>
      </c>
      <c r="C2155" s="3" t="s">
        <v>541</v>
      </c>
      <c r="D2155" s="3" t="s">
        <v>535</v>
      </c>
      <c r="E2155" t="str">
        <f t="shared" si="58"/>
        <v>M22P60U04N03</v>
      </c>
      <c r="F2155" s="26">
        <f ca="1">IFERROR(VLOOKUP(G2155,模型表!C:U,19,0),0)</f>
        <v>0</v>
      </c>
      <c r="H2155" s="26" t="str">
        <f ca="1">IFERROR(IF($F2155=0,"",(VLOOKUP(RIGHT(A2155,2)+0,难度表!B:F,3,FALSE)*K2155+N2155)),0)</f>
        <v/>
      </c>
      <c r="I2155" s="26" t="str">
        <f ca="1">IFERROR(IF($F2155=0,"",(VLOOKUP(RIGHT(B2155,2)+0,难度表!B:F,4,FALSE)*L2155+O2155)),0)</f>
        <v/>
      </c>
      <c r="J2155" s="26" t="str">
        <f ca="1">IFERROR(IF($F2155=0,"",(VLOOKUP(RIGHT(B2155,2)+0,难度表!B:F,5,FALSE)*M2155+P2155)),0)</f>
        <v/>
      </c>
      <c r="L2155" s="26" t="s">
        <v>1081</v>
      </c>
      <c r="M2155" s="3"/>
      <c r="N2155" s="26">
        <v>0</v>
      </c>
      <c r="O2155" s="26">
        <v>0</v>
      </c>
      <c r="P2155" s="26">
        <v>0</v>
      </c>
      <c r="Q2155" s="26">
        <v>0</v>
      </c>
      <c r="R2155" s="58" t="s">
        <v>545</v>
      </c>
      <c r="S2155" s="26">
        <v>1</v>
      </c>
      <c r="T2155" s="26">
        <v>0</v>
      </c>
      <c r="U2155" s="26">
        <f ca="1">IFERROR(VLOOKUP(G2155,模型表!$C:$T,18,FALSE),0)</f>
        <v>0</v>
      </c>
      <c r="V2155" s="26">
        <f>IFERROR(VLOOKUP(G2155,模型表!$C:$J,8,FALSE),0)</f>
        <v>0</v>
      </c>
      <c r="W2155" s="26" t="s">
        <v>1081</v>
      </c>
      <c r="X2155" s="26" t="s">
        <v>1097</v>
      </c>
    </row>
    <row r="2156" spans="1:24" x14ac:dyDescent="0.2">
      <c r="A2156" s="3" t="s">
        <v>1457</v>
      </c>
      <c r="B2156" s="3" t="str">
        <f t="shared" si="59"/>
        <v>P60</v>
      </c>
      <c r="C2156" s="3" t="s">
        <v>1454</v>
      </c>
      <c r="D2156" s="3" t="s">
        <v>536</v>
      </c>
      <c r="E2156" t="str">
        <f t="shared" si="58"/>
        <v>M22P60U04N04</v>
      </c>
      <c r="F2156" s="26">
        <f ca="1">IFERROR(VLOOKUP(G2156,模型表!C:U,19,0),0)</f>
        <v>0</v>
      </c>
      <c r="H2156" s="26" t="str">
        <f ca="1">IFERROR(IF($F2156=0,"",(VLOOKUP(RIGHT(A2156,2)+0,难度表!B:F,3,FALSE)*K2156+N2156)),0)</f>
        <v/>
      </c>
      <c r="I2156" s="26" t="str">
        <f ca="1">IFERROR(IF($F2156=0,"",(VLOOKUP(RIGHT(B2156,2)+0,难度表!B:F,4,FALSE)*L2156+O2156)),0)</f>
        <v/>
      </c>
      <c r="J2156" s="26" t="str">
        <f ca="1">IFERROR(IF($F2156=0,"",(VLOOKUP(RIGHT(B2156,2)+0,难度表!B:F,5,FALSE)*M2156+P2156)),0)</f>
        <v/>
      </c>
      <c r="L2156" s="26" t="s">
        <v>1081</v>
      </c>
      <c r="M2156" s="3"/>
      <c r="N2156" s="26">
        <v>0</v>
      </c>
      <c r="O2156" s="26">
        <v>0</v>
      </c>
      <c r="P2156" s="26">
        <v>0</v>
      </c>
      <c r="Q2156" s="26">
        <v>0</v>
      </c>
      <c r="R2156" s="58" t="s">
        <v>545</v>
      </c>
      <c r="S2156" s="26">
        <v>1</v>
      </c>
      <c r="T2156" s="26">
        <v>0</v>
      </c>
      <c r="U2156" s="26">
        <f ca="1">IFERROR(VLOOKUP(G2156,模型表!$C:$T,18,FALSE),0)</f>
        <v>0</v>
      </c>
      <c r="V2156" s="26">
        <f>IFERROR(VLOOKUP(G2156,模型表!$C:$J,8,FALSE),0)</f>
        <v>0</v>
      </c>
      <c r="W2156" s="26" t="s">
        <v>1081</v>
      </c>
      <c r="X2156" s="26" t="s">
        <v>1097</v>
      </c>
    </row>
    <row r="2157" spans="1:24" x14ac:dyDescent="0.2">
      <c r="A2157" s="3" t="s">
        <v>1457</v>
      </c>
      <c r="B2157" s="3" t="str">
        <f t="shared" si="59"/>
        <v>P60</v>
      </c>
      <c r="C2157" s="3" t="s">
        <v>1454</v>
      </c>
      <c r="D2157" s="3" t="s">
        <v>537</v>
      </c>
      <c r="E2157" t="str">
        <f t="shared" si="58"/>
        <v>M22P60U04N05</v>
      </c>
      <c r="F2157" s="26">
        <f ca="1">IFERROR(VLOOKUP(G2157,模型表!C:U,19,0),0)</f>
        <v>0</v>
      </c>
      <c r="H2157" s="26" t="str">
        <f ca="1">IFERROR(IF($F2157=0,"",(VLOOKUP(RIGHT(A2157,2)+0,难度表!B:F,3,FALSE)*K2157+N2157)),0)</f>
        <v/>
      </c>
      <c r="I2157" s="26" t="str">
        <f ca="1">IFERROR(IF($F2157=0,"",(VLOOKUP(RIGHT(B2157,2)+0,难度表!B:F,4,FALSE)*L2157+O2157)),0)</f>
        <v/>
      </c>
      <c r="J2157" s="26" t="str">
        <f ca="1">IFERROR(IF($F2157=0,"",(VLOOKUP(RIGHT(B2157,2)+0,难度表!B:F,5,FALSE)*M2157+P2157)),0)</f>
        <v/>
      </c>
      <c r="L2157" s="26" t="s">
        <v>1081</v>
      </c>
      <c r="M2157" s="3"/>
      <c r="N2157" s="26">
        <v>0</v>
      </c>
      <c r="O2157" s="26">
        <v>0</v>
      </c>
      <c r="P2157" s="26">
        <v>0</v>
      </c>
      <c r="Q2157" s="26">
        <v>0</v>
      </c>
      <c r="R2157" s="58" t="s">
        <v>545</v>
      </c>
      <c r="S2157" s="26">
        <v>1</v>
      </c>
      <c r="T2157" s="26">
        <v>0</v>
      </c>
      <c r="U2157" s="26">
        <f ca="1">IFERROR(VLOOKUP(G2157,模型表!$C:$T,18,FALSE),0)</f>
        <v>0</v>
      </c>
      <c r="V2157" s="26">
        <f>IFERROR(VLOOKUP(G2157,模型表!$C:$J,8,FALSE),0)</f>
        <v>0</v>
      </c>
      <c r="W2157" s="26" t="s">
        <v>1081</v>
      </c>
      <c r="X2157" s="26" t="s">
        <v>1097</v>
      </c>
    </row>
    <row r="2158" spans="1:24" x14ac:dyDescent="0.2">
      <c r="A2158" s="3" t="s">
        <v>1457</v>
      </c>
      <c r="B2158" s="3" t="str">
        <f t="shared" si="59"/>
        <v>P60</v>
      </c>
      <c r="C2158" s="3" t="s">
        <v>1454</v>
      </c>
      <c r="D2158" s="3" t="s">
        <v>538</v>
      </c>
      <c r="E2158" t="str">
        <f t="shared" si="58"/>
        <v>M22P60U04N06</v>
      </c>
      <c r="F2158" s="26">
        <f ca="1">IFERROR(VLOOKUP(G2158,模型表!C:U,19,0),0)</f>
        <v>0</v>
      </c>
      <c r="H2158" s="26" t="str">
        <f ca="1">IFERROR(IF($F2158=0,"",(VLOOKUP(RIGHT(A2158,2)+0,难度表!B:F,3,FALSE)*K2158+N2158)),0)</f>
        <v/>
      </c>
      <c r="I2158" s="26" t="str">
        <f ca="1">IFERROR(IF($F2158=0,"",(VLOOKUP(RIGHT(B2158,2)+0,难度表!B:F,4,FALSE)*L2158+O2158)),0)</f>
        <v/>
      </c>
      <c r="J2158" s="26" t="str">
        <f ca="1">IFERROR(IF($F2158=0,"",(VLOOKUP(RIGHT(B2158,2)+0,难度表!B:F,5,FALSE)*M2158+P2158)),0)</f>
        <v/>
      </c>
      <c r="L2158" s="26" t="s">
        <v>1081</v>
      </c>
      <c r="M2158" s="3"/>
      <c r="N2158" s="26">
        <v>0</v>
      </c>
      <c r="O2158" s="26">
        <v>0</v>
      </c>
      <c r="P2158" s="26">
        <v>0</v>
      </c>
      <c r="Q2158" s="26">
        <v>0</v>
      </c>
      <c r="R2158" s="58" t="s">
        <v>545</v>
      </c>
      <c r="S2158" s="26">
        <v>1</v>
      </c>
      <c r="T2158" s="26">
        <v>0</v>
      </c>
      <c r="U2158" s="26">
        <f ca="1">IFERROR(VLOOKUP(G2158,模型表!$C:$T,18,FALSE),0)</f>
        <v>0</v>
      </c>
      <c r="V2158" s="26">
        <f>IFERROR(VLOOKUP(G2158,模型表!$C:$J,8,FALSE),0)</f>
        <v>0</v>
      </c>
      <c r="W2158" s="26" t="s">
        <v>1081</v>
      </c>
      <c r="X2158" s="26" t="s">
        <v>1097</v>
      </c>
    </row>
    <row r="2159" spans="1:24" x14ac:dyDescent="0.2">
      <c r="A2159" s="3" t="s">
        <v>1457</v>
      </c>
      <c r="B2159" s="3" t="str">
        <f t="shared" si="59"/>
        <v>P60</v>
      </c>
      <c r="C2159" s="3" t="s">
        <v>1454</v>
      </c>
      <c r="D2159" s="3" t="s">
        <v>542</v>
      </c>
      <c r="E2159" t="str">
        <f t="shared" si="58"/>
        <v>M22P60U04N07</v>
      </c>
      <c r="F2159" s="26">
        <f ca="1">IFERROR(VLOOKUP(G2159,模型表!C:U,19,0),0)</f>
        <v>0</v>
      </c>
      <c r="H2159" s="26" t="str">
        <f ca="1">IFERROR(IF($F2159=0,"",(VLOOKUP(RIGHT(A2159,2)+0,难度表!B:F,3,FALSE)*K2159+N2159)),0)</f>
        <v/>
      </c>
      <c r="I2159" s="26" t="str">
        <f ca="1">IFERROR(IF($F2159=0,"",(VLOOKUP(RIGHT(B2159,2)+0,难度表!B:F,4,FALSE)*L2159+O2159)),0)</f>
        <v/>
      </c>
      <c r="J2159" s="26" t="str">
        <f ca="1">IFERROR(IF($F2159=0,"",(VLOOKUP(RIGHT(B2159,2)+0,难度表!B:F,5,FALSE)*M2159+P2159)),0)</f>
        <v/>
      </c>
      <c r="L2159" s="26" t="s">
        <v>1081</v>
      </c>
      <c r="M2159" s="3"/>
      <c r="N2159" s="26">
        <v>0</v>
      </c>
      <c r="O2159" s="26">
        <v>0</v>
      </c>
      <c r="P2159" s="26">
        <v>0</v>
      </c>
      <c r="Q2159" s="26">
        <v>0</v>
      </c>
      <c r="R2159" s="58" t="s">
        <v>545</v>
      </c>
      <c r="S2159" s="26">
        <v>1</v>
      </c>
      <c r="T2159" s="26">
        <v>0</v>
      </c>
      <c r="U2159" s="26">
        <f ca="1">IFERROR(VLOOKUP(G2159,模型表!$C:$T,18,FALSE),0)</f>
        <v>0</v>
      </c>
      <c r="V2159" s="26">
        <f>IFERROR(VLOOKUP(G2159,模型表!$C:$J,8,FALSE),0)</f>
        <v>0</v>
      </c>
      <c r="W2159" s="26" t="s">
        <v>1081</v>
      </c>
      <c r="X2159" s="26" t="s">
        <v>1097</v>
      </c>
    </row>
    <row r="2160" spans="1:24" x14ac:dyDescent="0.2">
      <c r="A2160" s="3" t="s">
        <v>1457</v>
      </c>
      <c r="B2160" s="3" t="str">
        <f t="shared" si="59"/>
        <v>P60</v>
      </c>
      <c r="C2160" s="3" t="s">
        <v>1454</v>
      </c>
      <c r="D2160" s="3" t="s">
        <v>543</v>
      </c>
      <c r="E2160" t="str">
        <f t="shared" si="58"/>
        <v>M22P60U04N08</v>
      </c>
      <c r="F2160" s="26">
        <f ca="1">IFERROR(VLOOKUP(G2160,模型表!C:U,19,0),0)</f>
        <v>0</v>
      </c>
      <c r="H2160" s="26" t="str">
        <f ca="1">IFERROR(IF($F2160=0,"",(VLOOKUP(RIGHT(A2160,2)+0,难度表!B:F,3,FALSE)*K2160+N2160)),0)</f>
        <v/>
      </c>
      <c r="I2160" s="26" t="str">
        <f ca="1">IFERROR(IF($F2160=0,"",(VLOOKUP(RIGHT(B2160,2)+0,难度表!B:F,4,FALSE)*L2160+O2160)),0)</f>
        <v/>
      </c>
      <c r="J2160" s="26" t="str">
        <f ca="1">IFERROR(IF($F2160=0,"",(VLOOKUP(RIGHT(B2160,2)+0,难度表!B:F,5,FALSE)*M2160+P2160)),0)</f>
        <v/>
      </c>
      <c r="L2160" s="26" t="s">
        <v>1081</v>
      </c>
      <c r="M2160" s="3"/>
      <c r="N2160" s="26">
        <v>0</v>
      </c>
      <c r="O2160" s="26">
        <v>0</v>
      </c>
      <c r="P2160" s="26">
        <v>0</v>
      </c>
      <c r="Q2160" s="26">
        <v>0</v>
      </c>
      <c r="R2160" s="58" t="s">
        <v>545</v>
      </c>
      <c r="S2160" s="26">
        <v>1</v>
      </c>
      <c r="T2160" s="26">
        <v>0</v>
      </c>
      <c r="U2160" s="26">
        <f ca="1">IFERROR(VLOOKUP(G2160,模型表!$C:$T,18,FALSE),0)</f>
        <v>0</v>
      </c>
      <c r="V2160" s="26">
        <f>IFERROR(VLOOKUP(G2160,模型表!$C:$J,8,FALSE),0)</f>
        <v>0</v>
      </c>
      <c r="W2160" s="26" t="s">
        <v>1081</v>
      </c>
      <c r="X2160" s="26" t="s">
        <v>1097</v>
      </c>
    </row>
    <row r="2161" spans="1:24" x14ac:dyDescent="0.2">
      <c r="A2161" s="3" t="s">
        <v>1457</v>
      </c>
      <c r="B2161" s="3" t="str">
        <f t="shared" si="59"/>
        <v>P60</v>
      </c>
      <c r="C2161" s="3" t="s">
        <v>541</v>
      </c>
      <c r="D2161" s="3" t="s">
        <v>544</v>
      </c>
      <c r="E2161" t="str">
        <f t="shared" si="58"/>
        <v>M22P60U04N09</v>
      </c>
      <c r="F2161" s="26">
        <f ca="1">IFERROR(VLOOKUP(G2161,模型表!C:U,19,0),0)</f>
        <v>0</v>
      </c>
      <c r="H2161" s="26" t="str">
        <f ca="1">IFERROR(IF($F2161=0,"",(VLOOKUP(RIGHT(A2161,2)+0,难度表!B:F,3,FALSE)*K2161+N2161)),0)</f>
        <v/>
      </c>
      <c r="I2161" s="26" t="str">
        <f ca="1">IFERROR(IF($F2161=0,"",(VLOOKUP(RIGHT(B2161,2)+0,难度表!B:F,4,FALSE)*L2161+O2161)),0)</f>
        <v/>
      </c>
      <c r="J2161" s="26" t="str">
        <f ca="1">IFERROR(IF($F2161=0,"",(VLOOKUP(RIGHT(B2161,2)+0,难度表!B:F,5,FALSE)*M2161+P2161)),0)</f>
        <v/>
      </c>
      <c r="L2161" s="26" t="s">
        <v>1081</v>
      </c>
      <c r="M2161" s="3"/>
      <c r="N2161" s="26">
        <v>0</v>
      </c>
      <c r="O2161" s="26">
        <v>0</v>
      </c>
      <c r="P2161" s="26">
        <v>0</v>
      </c>
      <c r="Q2161" s="26">
        <v>0</v>
      </c>
      <c r="R2161" s="58" t="s">
        <v>545</v>
      </c>
      <c r="S2161" s="26">
        <v>1</v>
      </c>
      <c r="T2161" s="26">
        <v>0</v>
      </c>
      <c r="U2161" s="26">
        <f ca="1">IFERROR(VLOOKUP(G2161,模型表!$C:$T,18,FALSE),0)</f>
        <v>0</v>
      </c>
      <c r="V2161" s="26">
        <f>IFERROR(VLOOKUP(G2161,模型表!$C:$J,8,FALSE),0)</f>
        <v>0</v>
      </c>
      <c r="W2161" s="26" t="s">
        <v>1081</v>
      </c>
      <c r="X2161" s="26" t="s">
        <v>1097</v>
      </c>
    </row>
    <row r="2162" spans="1:24" x14ac:dyDescent="0.2">
      <c r="A2162" s="3" t="s">
        <v>1457</v>
      </c>
      <c r="B2162" s="3" t="str">
        <f t="shared" si="59"/>
        <v>P61</v>
      </c>
      <c r="C2162" s="3" t="s">
        <v>532</v>
      </c>
      <c r="D2162" s="3" t="s">
        <v>533</v>
      </c>
      <c r="E2162" t="str">
        <f t="shared" si="58"/>
        <v>M22P61U01N01</v>
      </c>
      <c r="F2162" s="26">
        <f ca="1">IFERROR(VLOOKUP(G2162,模型表!C:U,19,0),0)</f>
        <v>0</v>
      </c>
      <c r="H2162" s="26" t="str">
        <f ca="1">IFERROR(IF($F2162=0,"",(VLOOKUP(RIGHT(A2162,2)+0,难度表!B:F,3,FALSE)*K2162+N2162)),0)</f>
        <v/>
      </c>
      <c r="I2162" s="26" t="str">
        <f ca="1">IFERROR(IF($F2162=0,"",(VLOOKUP(RIGHT(B2162,2)+0,难度表!B:F,4,FALSE)*L2162+O2162)),0)</f>
        <v/>
      </c>
      <c r="J2162" s="26" t="str">
        <f ca="1">IFERROR(IF($F2162=0,"",(VLOOKUP(RIGHT(B2162,2)+0,难度表!B:F,5,FALSE)*M2162+P2162)),0)</f>
        <v/>
      </c>
      <c r="L2162" s="26" t="s">
        <v>1081</v>
      </c>
      <c r="M2162" s="3"/>
      <c r="N2162" s="26">
        <v>0</v>
      </c>
      <c r="O2162" s="26">
        <v>0</v>
      </c>
      <c r="P2162" s="26">
        <v>0</v>
      </c>
      <c r="Q2162" s="26">
        <v>0</v>
      </c>
      <c r="R2162" s="58" t="s">
        <v>545</v>
      </c>
      <c r="S2162" s="26">
        <v>1</v>
      </c>
      <c r="T2162" s="26">
        <v>0</v>
      </c>
      <c r="U2162" s="26">
        <f ca="1">IFERROR(VLOOKUP(G2162,模型表!$C:$T,18,FALSE),0)</f>
        <v>0</v>
      </c>
      <c r="V2162" s="26">
        <f>IFERROR(VLOOKUP(G2162,模型表!$C:$J,8,FALSE),0)</f>
        <v>0</v>
      </c>
      <c r="W2162" s="26" t="s">
        <v>1081</v>
      </c>
      <c r="X2162" s="26" t="s">
        <v>1097</v>
      </c>
    </row>
    <row r="2163" spans="1:24" x14ac:dyDescent="0.2">
      <c r="A2163" s="3" t="s">
        <v>1457</v>
      </c>
      <c r="B2163" s="3" t="str">
        <f t="shared" si="59"/>
        <v>P61</v>
      </c>
      <c r="C2163" s="3" t="s">
        <v>532</v>
      </c>
      <c r="D2163" s="3" t="s">
        <v>534</v>
      </c>
      <c r="E2163" t="str">
        <f t="shared" si="58"/>
        <v>M22P61U01N02</v>
      </c>
      <c r="F2163" s="26">
        <f ca="1">IFERROR(VLOOKUP(G2163,模型表!C:U,19,0),0)</f>
        <v>0</v>
      </c>
      <c r="H2163" s="26" t="str">
        <f ca="1">IFERROR(IF($F2163=0,"",(VLOOKUP(RIGHT(A2163,2)+0,难度表!B:F,3,FALSE)*K2163+N2163)),0)</f>
        <v/>
      </c>
      <c r="I2163" s="26" t="str">
        <f ca="1">IFERROR(IF($F2163=0,"",(VLOOKUP(RIGHT(B2163,2)+0,难度表!B:F,4,FALSE)*L2163+O2163)),0)</f>
        <v/>
      </c>
      <c r="J2163" s="26" t="str">
        <f ca="1">IFERROR(IF($F2163=0,"",(VLOOKUP(RIGHT(B2163,2)+0,难度表!B:F,5,FALSE)*M2163+P2163)),0)</f>
        <v/>
      </c>
      <c r="L2163" s="26" t="s">
        <v>1081</v>
      </c>
      <c r="M2163" s="3"/>
      <c r="N2163" s="26">
        <v>0</v>
      </c>
      <c r="O2163" s="26">
        <v>0</v>
      </c>
      <c r="P2163" s="26">
        <v>0</v>
      </c>
      <c r="Q2163" s="26">
        <v>0</v>
      </c>
      <c r="R2163" s="58" t="s">
        <v>545</v>
      </c>
      <c r="S2163" s="26">
        <v>1</v>
      </c>
      <c r="T2163" s="26">
        <v>0</v>
      </c>
      <c r="U2163" s="26">
        <f ca="1">IFERROR(VLOOKUP(G2163,模型表!$C:$T,18,FALSE),0)</f>
        <v>0</v>
      </c>
      <c r="V2163" s="26">
        <f>IFERROR(VLOOKUP(G2163,模型表!$C:$J,8,FALSE),0)</f>
        <v>0</v>
      </c>
      <c r="W2163" s="26" t="s">
        <v>1081</v>
      </c>
      <c r="X2163" s="26" t="s">
        <v>1097</v>
      </c>
    </row>
    <row r="2164" spans="1:24" x14ac:dyDescent="0.2">
      <c r="A2164" s="3" t="s">
        <v>1457</v>
      </c>
      <c r="B2164" s="3" t="str">
        <f t="shared" si="59"/>
        <v>P61</v>
      </c>
      <c r="C2164" s="3" t="s">
        <v>532</v>
      </c>
      <c r="D2164" s="3" t="s">
        <v>535</v>
      </c>
      <c r="E2164" t="str">
        <f t="shared" si="58"/>
        <v>M22P61U01N03</v>
      </c>
      <c r="F2164" s="26">
        <f ca="1">IFERROR(VLOOKUP(G2164,模型表!C:U,19,0),0)</f>
        <v>0</v>
      </c>
      <c r="H2164" s="26" t="str">
        <f ca="1">IFERROR(IF($F2164=0,"",(VLOOKUP(RIGHT(A2164,2)+0,难度表!B:F,3,FALSE)*K2164+N2164)),0)</f>
        <v/>
      </c>
      <c r="I2164" s="26" t="str">
        <f ca="1">IFERROR(IF($F2164=0,"",(VLOOKUP(RIGHT(B2164,2)+0,难度表!B:F,4,FALSE)*L2164+O2164)),0)</f>
        <v/>
      </c>
      <c r="J2164" s="26" t="str">
        <f ca="1">IFERROR(IF($F2164=0,"",(VLOOKUP(RIGHT(B2164,2)+0,难度表!B:F,5,FALSE)*M2164+P2164)),0)</f>
        <v/>
      </c>
      <c r="L2164" s="26" t="s">
        <v>1081</v>
      </c>
      <c r="M2164" s="3"/>
      <c r="N2164" s="26">
        <v>0</v>
      </c>
      <c r="O2164" s="26">
        <v>0</v>
      </c>
      <c r="P2164" s="26">
        <v>0</v>
      </c>
      <c r="Q2164" s="26">
        <v>0</v>
      </c>
      <c r="R2164" s="58" t="s">
        <v>545</v>
      </c>
      <c r="S2164" s="26">
        <v>1</v>
      </c>
      <c r="T2164" s="26">
        <v>0</v>
      </c>
      <c r="U2164" s="26">
        <f ca="1">IFERROR(VLOOKUP(G2164,模型表!$C:$T,18,FALSE),0)</f>
        <v>0</v>
      </c>
      <c r="V2164" s="26">
        <f>IFERROR(VLOOKUP(G2164,模型表!$C:$J,8,FALSE),0)</f>
        <v>0</v>
      </c>
      <c r="W2164" s="26" t="s">
        <v>1081</v>
      </c>
      <c r="X2164" s="26" t="s">
        <v>1097</v>
      </c>
    </row>
    <row r="2165" spans="1:24" x14ac:dyDescent="0.2">
      <c r="A2165" s="3" t="s">
        <v>1457</v>
      </c>
      <c r="B2165" s="3" t="str">
        <f t="shared" si="59"/>
        <v>P61</v>
      </c>
      <c r="C2165" s="3" t="s">
        <v>532</v>
      </c>
      <c r="D2165" s="3" t="s">
        <v>536</v>
      </c>
      <c r="E2165" t="str">
        <f t="shared" si="58"/>
        <v>M22P61U01N04</v>
      </c>
      <c r="F2165" s="26">
        <f ca="1">IFERROR(VLOOKUP(G2165,模型表!C:U,19,0),0)</f>
        <v>0</v>
      </c>
      <c r="H2165" s="26" t="str">
        <f ca="1">IFERROR(IF($F2165=0,"",(VLOOKUP(RIGHT(A2165,2)+0,难度表!B:F,3,FALSE)*K2165+N2165)),0)</f>
        <v/>
      </c>
      <c r="I2165" s="26" t="str">
        <f ca="1">IFERROR(IF($F2165=0,"",(VLOOKUP(RIGHT(B2165,2)+0,难度表!B:F,4,FALSE)*L2165+O2165)),0)</f>
        <v/>
      </c>
      <c r="J2165" s="26" t="str">
        <f ca="1">IFERROR(IF($F2165=0,"",(VLOOKUP(RIGHT(B2165,2)+0,难度表!B:F,5,FALSE)*M2165+P2165)),0)</f>
        <v/>
      </c>
      <c r="L2165" s="26" t="s">
        <v>1081</v>
      </c>
      <c r="M2165" s="3"/>
      <c r="N2165" s="26">
        <v>0</v>
      </c>
      <c r="O2165" s="26">
        <v>0</v>
      </c>
      <c r="P2165" s="26">
        <v>0</v>
      </c>
      <c r="Q2165" s="26">
        <v>0</v>
      </c>
      <c r="R2165" s="58" t="s">
        <v>545</v>
      </c>
      <c r="S2165" s="26">
        <v>1</v>
      </c>
      <c r="T2165" s="26">
        <v>0</v>
      </c>
      <c r="U2165" s="26">
        <f ca="1">IFERROR(VLOOKUP(G2165,模型表!$C:$T,18,FALSE),0)</f>
        <v>0</v>
      </c>
      <c r="V2165" s="26">
        <f>IFERROR(VLOOKUP(G2165,模型表!$C:$J,8,FALSE),0)</f>
        <v>0</v>
      </c>
      <c r="W2165" s="26" t="s">
        <v>1081</v>
      </c>
      <c r="X2165" s="26" t="s">
        <v>1097</v>
      </c>
    </row>
    <row r="2166" spans="1:24" x14ac:dyDescent="0.2">
      <c r="A2166" s="3" t="s">
        <v>1457</v>
      </c>
      <c r="B2166" s="3" t="str">
        <f t="shared" si="59"/>
        <v>P61</v>
      </c>
      <c r="C2166" s="3" t="s">
        <v>532</v>
      </c>
      <c r="D2166" s="3" t="s">
        <v>537</v>
      </c>
      <c r="E2166" t="str">
        <f t="shared" si="58"/>
        <v>M22P61U01N05</v>
      </c>
      <c r="F2166" s="26">
        <f ca="1">IFERROR(VLOOKUP(G2166,模型表!C:U,19,0),0)</f>
        <v>0</v>
      </c>
      <c r="H2166" s="26" t="str">
        <f ca="1">IFERROR(IF($F2166=0,"",(VLOOKUP(RIGHT(A2166,2)+0,难度表!B:F,3,FALSE)*K2166+N2166)),0)</f>
        <v/>
      </c>
      <c r="I2166" s="26" t="str">
        <f ca="1">IFERROR(IF($F2166=0,"",(VLOOKUP(RIGHT(B2166,2)+0,难度表!B:F,4,FALSE)*L2166+O2166)),0)</f>
        <v/>
      </c>
      <c r="J2166" s="26" t="str">
        <f ca="1">IFERROR(IF($F2166=0,"",(VLOOKUP(RIGHT(B2166,2)+0,难度表!B:F,5,FALSE)*M2166+P2166)),0)</f>
        <v/>
      </c>
      <c r="L2166" s="26" t="s">
        <v>1081</v>
      </c>
      <c r="M2166" s="3"/>
      <c r="N2166" s="26">
        <v>0</v>
      </c>
      <c r="O2166" s="26">
        <v>0</v>
      </c>
      <c r="P2166" s="26">
        <v>0</v>
      </c>
      <c r="Q2166" s="26">
        <v>0</v>
      </c>
      <c r="R2166" s="58" t="s">
        <v>545</v>
      </c>
      <c r="S2166" s="26">
        <v>1</v>
      </c>
      <c r="T2166" s="26">
        <v>0</v>
      </c>
      <c r="U2166" s="26">
        <f ca="1">IFERROR(VLOOKUP(G2166,模型表!$C:$T,18,FALSE),0)</f>
        <v>0</v>
      </c>
      <c r="V2166" s="26">
        <f>IFERROR(VLOOKUP(G2166,模型表!$C:$J,8,FALSE),0)</f>
        <v>0</v>
      </c>
      <c r="W2166" s="26" t="s">
        <v>1081</v>
      </c>
      <c r="X2166" s="26" t="s">
        <v>1097</v>
      </c>
    </row>
    <row r="2167" spans="1:24" x14ac:dyDescent="0.2">
      <c r="A2167" s="3" t="s">
        <v>1457</v>
      </c>
      <c r="B2167" s="3" t="str">
        <f t="shared" si="59"/>
        <v>P61</v>
      </c>
      <c r="C2167" s="3" t="s">
        <v>532</v>
      </c>
      <c r="D2167" s="3" t="s">
        <v>538</v>
      </c>
      <c r="E2167" t="str">
        <f t="shared" si="58"/>
        <v>M22P61U01N06</v>
      </c>
      <c r="F2167" s="26">
        <f ca="1">IFERROR(VLOOKUP(G2167,模型表!C:U,19,0),0)</f>
        <v>0</v>
      </c>
      <c r="H2167" s="26" t="str">
        <f ca="1">IFERROR(IF($F2167=0,"",(VLOOKUP(RIGHT(A2167,2)+0,难度表!B:F,3,FALSE)*K2167+N2167)),0)</f>
        <v/>
      </c>
      <c r="I2167" s="26" t="str">
        <f ca="1">IFERROR(IF($F2167=0,"",(VLOOKUP(RIGHT(B2167,2)+0,难度表!B:F,4,FALSE)*L2167+O2167)),0)</f>
        <v/>
      </c>
      <c r="J2167" s="26" t="str">
        <f ca="1">IFERROR(IF($F2167=0,"",(VLOOKUP(RIGHT(B2167,2)+0,难度表!B:F,5,FALSE)*M2167+P2167)),0)</f>
        <v/>
      </c>
      <c r="L2167" s="26" t="s">
        <v>1081</v>
      </c>
      <c r="M2167" s="3"/>
      <c r="N2167" s="26">
        <v>0</v>
      </c>
      <c r="O2167" s="26">
        <v>0</v>
      </c>
      <c r="P2167" s="26">
        <v>0</v>
      </c>
      <c r="Q2167" s="26">
        <v>0</v>
      </c>
      <c r="R2167" s="58" t="s">
        <v>545</v>
      </c>
      <c r="S2167" s="26">
        <v>1</v>
      </c>
      <c r="T2167" s="26">
        <v>0</v>
      </c>
      <c r="U2167" s="26">
        <f ca="1">IFERROR(VLOOKUP(G2167,模型表!$C:$T,18,FALSE),0)</f>
        <v>0</v>
      </c>
      <c r="V2167" s="26">
        <f>IFERROR(VLOOKUP(G2167,模型表!$C:$J,8,FALSE),0)</f>
        <v>0</v>
      </c>
      <c r="W2167" s="26" t="s">
        <v>1081</v>
      </c>
      <c r="X2167" s="26" t="s">
        <v>1097</v>
      </c>
    </row>
    <row r="2168" spans="1:24" x14ac:dyDescent="0.2">
      <c r="A2168" s="3" t="s">
        <v>1457</v>
      </c>
      <c r="B2168" s="3" t="str">
        <f t="shared" si="59"/>
        <v>P61</v>
      </c>
      <c r="C2168" s="3" t="s">
        <v>532</v>
      </c>
      <c r="D2168" s="3" t="s">
        <v>542</v>
      </c>
      <c r="E2168" t="str">
        <f t="shared" si="58"/>
        <v>M22P61U01N07</v>
      </c>
      <c r="F2168" s="26">
        <f ca="1">IFERROR(VLOOKUP(G2168,模型表!C:U,19,0),0)</f>
        <v>0</v>
      </c>
      <c r="H2168" s="26" t="str">
        <f ca="1">IFERROR(IF($F2168=0,"",(VLOOKUP(RIGHT(A2168,2)+0,难度表!B:F,3,FALSE)*K2168+N2168)),0)</f>
        <v/>
      </c>
      <c r="I2168" s="26" t="str">
        <f ca="1">IFERROR(IF($F2168=0,"",(VLOOKUP(RIGHT(B2168,2)+0,难度表!B:F,4,FALSE)*L2168+O2168)),0)</f>
        <v/>
      </c>
      <c r="J2168" s="26" t="str">
        <f ca="1">IFERROR(IF($F2168=0,"",(VLOOKUP(RIGHT(B2168,2)+0,难度表!B:F,5,FALSE)*M2168+P2168)),0)</f>
        <v/>
      </c>
      <c r="L2168" s="26" t="s">
        <v>1081</v>
      </c>
      <c r="M2168" s="3"/>
      <c r="N2168" s="26">
        <v>0</v>
      </c>
      <c r="O2168" s="26">
        <v>0</v>
      </c>
      <c r="P2168" s="26">
        <v>0</v>
      </c>
      <c r="Q2168" s="26">
        <v>0</v>
      </c>
      <c r="R2168" s="58" t="s">
        <v>545</v>
      </c>
      <c r="S2168" s="26">
        <v>1</v>
      </c>
      <c r="T2168" s="26">
        <v>0</v>
      </c>
      <c r="U2168" s="26">
        <f ca="1">IFERROR(VLOOKUP(G2168,模型表!$C:$T,18,FALSE),0)</f>
        <v>0</v>
      </c>
      <c r="V2168" s="26">
        <f>IFERROR(VLOOKUP(G2168,模型表!$C:$J,8,FALSE),0)</f>
        <v>0</v>
      </c>
      <c r="W2168" s="26" t="s">
        <v>1081</v>
      </c>
      <c r="X2168" s="26" t="s">
        <v>1097</v>
      </c>
    </row>
    <row r="2169" spans="1:24" x14ac:dyDescent="0.2">
      <c r="A2169" s="3" t="s">
        <v>1457</v>
      </c>
      <c r="B2169" s="3" t="str">
        <f t="shared" si="59"/>
        <v>P61</v>
      </c>
      <c r="C2169" s="3" t="s">
        <v>532</v>
      </c>
      <c r="D2169" s="3" t="s">
        <v>543</v>
      </c>
      <c r="E2169" t="str">
        <f t="shared" si="58"/>
        <v>M22P61U01N08</v>
      </c>
      <c r="F2169" s="26">
        <f ca="1">IFERROR(VLOOKUP(G2169,模型表!C:U,19,0),0)</f>
        <v>0</v>
      </c>
      <c r="H2169" s="26" t="str">
        <f ca="1">IFERROR(IF($F2169=0,"",(VLOOKUP(RIGHT(A2169,2)+0,难度表!B:F,3,FALSE)*K2169+N2169)),0)</f>
        <v/>
      </c>
      <c r="I2169" s="26" t="str">
        <f ca="1">IFERROR(IF($F2169=0,"",(VLOOKUP(RIGHT(B2169,2)+0,难度表!B:F,4,FALSE)*L2169+O2169)),0)</f>
        <v/>
      </c>
      <c r="J2169" s="26" t="str">
        <f ca="1">IFERROR(IF($F2169=0,"",(VLOOKUP(RIGHT(B2169,2)+0,难度表!B:F,5,FALSE)*M2169+P2169)),0)</f>
        <v/>
      </c>
      <c r="L2169" s="26" t="s">
        <v>1081</v>
      </c>
      <c r="M2169" s="3"/>
      <c r="N2169" s="26">
        <v>0</v>
      </c>
      <c r="O2169" s="26">
        <v>0</v>
      </c>
      <c r="P2169" s="26">
        <v>0</v>
      </c>
      <c r="Q2169" s="26">
        <v>0</v>
      </c>
      <c r="R2169" s="58" t="s">
        <v>545</v>
      </c>
      <c r="S2169" s="26">
        <v>1</v>
      </c>
      <c r="T2169" s="26">
        <v>0</v>
      </c>
      <c r="U2169" s="26">
        <f ca="1">IFERROR(VLOOKUP(G2169,模型表!$C:$T,18,FALSE),0)</f>
        <v>0</v>
      </c>
      <c r="V2169" s="26">
        <f>IFERROR(VLOOKUP(G2169,模型表!$C:$J,8,FALSE),0)</f>
        <v>0</v>
      </c>
      <c r="W2169" s="26" t="s">
        <v>1081</v>
      </c>
      <c r="X2169" s="26" t="s">
        <v>1097</v>
      </c>
    </row>
    <row r="2170" spans="1:24" x14ac:dyDescent="0.2">
      <c r="A2170" s="3" t="s">
        <v>1457</v>
      </c>
      <c r="B2170" s="3" t="str">
        <f t="shared" si="59"/>
        <v>P61</v>
      </c>
      <c r="C2170" s="3" t="s">
        <v>532</v>
      </c>
      <c r="D2170" s="3" t="s">
        <v>544</v>
      </c>
      <c r="E2170" t="str">
        <f t="shared" si="58"/>
        <v>M22P61U01N09</v>
      </c>
      <c r="F2170" s="26">
        <f ca="1">IFERROR(VLOOKUP(G2170,模型表!C:U,19,0),0)</f>
        <v>0</v>
      </c>
      <c r="H2170" s="26" t="str">
        <f ca="1">IFERROR(IF($F2170=0,"",(VLOOKUP(RIGHT(A2170,2)+0,难度表!B:F,3,FALSE)*K2170+N2170)),0)</f>
        <v/>
      </c>
      <c r="I2170" s="26" t="str">
        <f ca="1">IFERROR(IF($F2170=0,"",(VLOOKUP(RIGHT(B2170,2)+0,难度表!B:F,4,FALSE)*L2170+O2170)),0)</f>
        <v/>
      </c>
      <c r="J2170" s="26" t="str">
        <f ca="1">IFERROR(IF($F2170=0,"",(VLOOKUP(RIGHT(B2170,2)+0,难度表!B:F,5,FALSE)*M2170+P2170)),0)</f>
        <v/>
      </c>
      <c r="L2170" s="26" t="s">
        <v>1081</v>
      </c>
      <c r="M2170" s="3"/>
      <c r="N2170" s="26">
        <v>0</v>
      </c>
      <c r="O2170" s="26">
        <v>0</v>
      </c>
      <c r="P2170" s="26">
        <v>0</v>
      </c>
      <c r="Q2170" s="26">
        <v>0</v>
      </c>
      <c r="R2170" s="58" t="s">
        <v>545</v>
      </c>
      <c r="S2170" s="26">
        <v>1</v>
      </c>
      <c r="T2170" s="26">
        <v>0</v>
      </c>
      <c r="U2170" s="26">
        <f ca="1">IFERROR(VLOOKUP(G2170,模型表!$C:$T,18,FALSE),0)</f>
        <v>0</v>
      </c>
      <c r="V2170" s="26">
        <f>IFERROR(VLOOKUP(G2170,模型表!$C:$J,8,FALSE),0)</f>
        <v>0</v>
      </c>
      <c r="W2170" s="26" t="s">
        <v>1081</v>
      </c>
      <c r="X2170" s="26" t="s">
        <v>1097</v>
      </c>
    </row>
    <row r="2171" spans="1:24" x14ac:dyDescent="0.2">
      <c r="A2171" s="3" t="s">
        <v>1457</v>
      </c>
      <c r="B2171" s="3" t="str">
        <f t="shared" si="59"/>
        <v>P61</v>
      </c>
      <c r="C2171" s="3" t="s">
        <v>539</v>
      </c>
      <c r="D2171" s="3" t="s">
        <v>533</v>
      </c>
      <c r="E2171" t="str">
        <f t="shared" si="58"/>
        <v>M22P61U02N01</v>
      </c>
      <c r="F2171" s="26">
        <f ca="1">IFERROR(VLOOKUP(G2171,模型表!C:U,19,0),0)</f>
        <v>0</v>
      </c>
      <c r="H2171" s="26" t="str">
        <f ca="1">IFERROR(IF($F2171=0,"",(VLOOKUP(RIGHT(A2171,2)+0,难度表!B:F,3,FALSE)*K2171+N2171)),0)</f>
        <v/>
      </c>
      <c r="I2171" s="26" t="str">
        <f ca="1">IFERROR(IF($F2171=0,"",(VLOOKUP(RIGHT(B2171,2)+0,难度表!B:F,4,FALSE)*L2171+O2171)),0)</f>
        <v/>
      </c>
      <c r="J2171" s="26" t="str">
        <f ca="1">IFERROR(IF($F2171=0,"",(VLOOKUP(RIGHT(B2171,2)+0,难度表!B:F,5,FALSE)*M2171+P2171)),0)</f>
        <v/>
      </c>
      <c r="L2171" s="26" t="s">
        <v>1081</v>
      </c>
      <c r="M2171" s="3"/>
      <c r="N2171" s="26">
        <v>0</v>
      </c>
      <c r="O2171" s="26">
        <v>0</v>
      </c>
      <c r="P2171" s="26">
        <v>0</v>
      </c>
      <c r="Q2171" s="26">
        <v>0</v>
      </c>
      <c r="R2171" s="58" t="s">
        <v>545</v>
      </c>
      <c r="S2171" s="26">
        <v>1</v>
      </c>
      <c r="T2171" s="26">
        <v>0</v>
      </c>
      <c r="U2171" s="26">
        <f ca="1">IFERROR(VLOOKUP(G2171,模型表!$C:$T,18,FALSE),0)</f>
        <v>0</v>
      </c>
      <c r="V2171" s="26">
        <f>IFERROR(VLOOKUP(G2171,模型表!$C:$J,8,FALSE),0)</f>
        <v>0</v>
      </c>
      <c r="W2171" s="26" t="s">
        <v>1081</v>
      </c>
      <c r="X2171" s="26" t="s">
        <v>1097</v>
      </c>
    </row>
    <row r="2172" spans="1:24" x14ac:dyDescent="0.2">
      <c r="A2172" s="3" t="s">
        <v>1457</v>
      </c>
      <c r="B2172" s="3" t="str">
        <f t="shared" si="59"/>
        <v>P61</v>
      </c>
      <c r="C2172" s="3" t="s">
        <v>539</v>
      </c>
      <c r="D2172" s="3" t="s">
        <v>534</v>
      </c>
      <c r="E2172" t="str">
        <f t="shared" si="58"/>
        <v>M22P61U02N02</v>
      </c>
      <c r="F2172" s="26">
        <f ca="1">IFERROR(VLOOKUP(G2172,模型表!C:U,19,0),0)</f>
        <v>0</v>
      </c>
      <c r="H2172" s="26" t="str">
        <f ca="1">IFERROR(IF($F2172=0,"",(VLOOKUP(RIGHT(A2172,2)+0,难度表!B:F,3,FALSE)*K2172+N2172)),0)</f>
        <v/>
      </c>
      <c r="I2172" s="26" t="str">
        <f ca="1">IFERROR(IF($F2172=0,"",(VLOOKUP(RIGHT(B2172,2)+0,难度表!B:F,4,FALSE)*L2172+O2172)),0)</f>
        <v/>
      </c>
      <c r="J2172" s="26" t="str">
        <f ca="1">IFERROR(IF($F2172=0,"",(VLOOKUP(RIGHT(B2172,2)+0,难度表!B:F,5,FALSE)*M2172+P2172)),0)</f>
        <v/>
      </c>
      <c r="L2172" s="26" t="s">
        <v>1081</v>
      </c>
      <c r="M2172" s="3"/>
      <c r="N2172" s="26">
        <v>0</v>
      </c>
      <c r="O2172" s="26">
        <v>0</v>
      </c>
      <c r="P2172" s="26">
        <v>0</v>
      </c>
      <c r="Q2172" s="26">
        <v>0</v>
      </c>
      <c r="R2172" s="58" t="s">
        <v>545</v>
      </c>
      <c r="S2172" s="26">
        <v>1</v>
      </c>
      <c r="T2172" s="26">
        <v>0</v>
      </c>
      <c r="U2172" s="26">
        <f ca="1">IFERROR(VLOOKUP(G2172,模型表!$C:$T,18,FALSE),0)</f>
        <v>0</v>
      </c>
      <c r="V2172" s="26">
        <f>IFERROR(VLOOKUP(G2172,模型表!$C:$J,8,FALSE),0)</f>
        <v>0</v>
      </c>
      <c r="W2172" s="26" t="s">
        <v>1081</v>
      </c>
      <c r="X2172" s="26" t="s">
        <v>1097</v>
      </c>
    </row>
    <row r="2173" spans="1:24" x14ac:dyDescent="0.2">
      <c r="A2173" s="3" t="s">
        <v>1457</v>
      </c>
      <c r="B2173" s="3" t="str">
        <f t="shared" si="59"/>
        <v>P61</v>
      </c>
      <c r="C2173" s="3" t="s">
        <v>539</v>
      </c>
      <c r="D2173" s="3" t="s">
        <v>535</v>
      </c>
      <c r="E2173" t="str">
        <f t="shared" si="58"/>
        <v>M22P61U02N03</v>
      </c>
      <c r="F2173" s="26">
        <f ca="1">IFERROR(VLOOKUP(G2173,模型表!C:U,19,0),0)</f>
        <v>0</v>
      </c>
      <c r="H2173" s="26" t="str">
        <f ca="1">IFERROR(IF($F2173=0,"",(VLOOKUP(RIGHT(A2173,2)+0,难度表!B:F,3,FALSE)*K2173+N2173)),0)</f>
        <v/>
      </c>
      <c r="I2173" s="26" t="str">
        <f ca="1">IFERROR(IF($F2173=0,"",(VLOOKUP(RIGHT(B2173,2)+0,难度表!B:F,4,FALSE)*L2173+O2173)),0)</f>
        <v/>
      </c>
      <c r="J2173" s="26" t="str">
        <f ca="1">IFERROR(IF($F2173=0,"",(VLOOKUP(RIGHT(B2173,2)+0,难度表!B:F,5,FALSE)*M2173+P2173)),0)</f>
        <v/>
      </c>
      <c r="L2173" s="26" t="s">
        <v>1081</v>
      </c>
      <c r="M2173" s="3"/>
      <c r="N2173" s="26">
        <v>0</v>
      </c>
      <c r="O2173" s="26">
        <v>0</v>
      </c>
      <c r="P2173" s="26">
        <v>0</v>
      </c>
      <c r="Q2173" s="26">
        <v>0</v>
      </c>
      <c r="R2173" s="58" t="s">
        <v>545</v>
      </c>
      <c r="S2173" s="26">
        <v>1</v>
      </c>
      <c r="T2173" s="26">
        <v>0</v>
      </c>
      <c r="U2173" s="26">
        <f ca="1">IFERROR(VLOOKUP(G2173,模型表!$C:$T,18,FALSE),0)</f>
        <v>0</v>
      </c>
      <c r="V2173" s="26">
        <f>IFERROR(VLOOKUP(G2173,模型表!$C:$J,8,FALSE),0)</f>
        <v>0</v>
      </c>
      <c r="W2173" s="26" t="s">
        <v>1081</v>
      </c>
      <c r="X2173" s="26" t="s">
        <v>1097</v>
      </c>
    </row>
    <row r="2174" spans="1:24" x14ac:dyDescent="0.2">
      <c r="A2174" s="3" t="s">
        <v>1457</v>
      </c>
      <c r="B2174" s="3" t="str">
        <f t="shared" si="59"/>
        <v>P61</v>
      </c>
      <c r="C2174" s="3" t="s">
        <v>539</v>
      </c>
      <c r="D2174" s="3" t="s">
        <v>536</v>
      </c>
      <c r="E2174" t="str">
        <f t="shared" si="58"/>
        <v>M22P61U02N04</v>
      </c>
      <c r="F2174" s="26">
        <f ca="1">IFERROR(VLOOKUP(G2174,模型表!C:U,19,0),0)</f>
        <v>0</v>
      </c>
      <c r="H2174" s="26" t="str">
        <f ca="1">IFERROR(IF($F2174=0,"",(VLOOKUP(RIGHT(A2174,2)+0,难度表!B:F,3,FALSE)*K2174+N2174)),0)</f>
        <v/>
      </c>
      <c r="I2174" s="26" t="str">
        <f ca="1">IFERROR(IF($F2174=0,"",(VLOOKUP(RIGHT(B2174,2)+0,难度表!B:F,4,FALSE)*L2174+O2174)),0)</f>
        <v/>
      </c>
      <c r="J2174" s="26" t="str">
        <f ca="1">IFERROR(IF($F2174=0,"",(VLOOKUP(RIGHT(B2174,2)+0,难度表!B:F,5,FALSE)*M2174+P2174)),0)</f>
        <v/>
      </c>
      <c r="L2174" s="26" t="s">
        <v>1081</v>
      </c>
      <c r="M2174" s="3"/>
      <c r="N2174" s="26">
        <v>0</v>
      </c>
      <c r="O2174" s="26">
        <v>0</v>
      </c>
      <c r="P2174" s="26">
        <v>0</v>
      </c>
      <c r="Q2174" s="26">
        <v>0</v>
      </c>
      <c r="R2174" s="58" t="s">
        <v>545</v>
      </c>
      <c r="S2174" s="26">
        <v>1</v>
      </c>
      <c r="T2174" s="26">
        <v>0</v>
      </c>
      <c r="U2174" s="26">
        <f ca="1">IFERROR(VLOOKUP(G2174,模型表!$C:$T,18,FALSE),0)</f>
        <v>0</v>
      </c>
      <c r="V2174" s="26">
        <f>IFERROR(VLOOKUP(G2174,模型表!$C:$J,8,FALSE),0)</f>
        <v>0</v>
      </c>
      <c r="W2174" s="26" t="s">
        <v>1081</v>
      </c>
      <c r="X2174" s="26" t="s">
        <v>1097</v>
      </c>
    </row>
    <row r="2175" spans="1:24" x14ac:dyDescent="0.2">
      <c r="A2175" s="3" t="s">
        <v>1457</v>
      </c>
      <c r="B2175" s="3" t="str">
        <f t="shared" si="59"/>
        <v>P61</v>
      </c>
      <c r="C2175" s="3" t="s">
        <v>539</v>
      </c>
      <c r="D2175" s="3" t="s">
        <v>537</v>
      </c>
      <c r="E2175" t="str">
        <f t="shared" si="58"/>
        <v>M22P61U02N05</v>
      </c>
      <c r="F2175" s="26">
        <f ca="1">IFERROR(VLOOKUP(G2175,模型表!C:U,19,0),0)</f>
        <v>0</v>
      </c>
      <c r="H2175" s="26" t="str">
        <f ca="1">IFERROR(IF($F2175=0,"",(VLOOKUP(RIGHT(A2175,2)+0,难度表!B:F,3,FALSE)*K2175+N2175)),0)</f>
        <v/>
      </c>
      <c r="I2175" s="26" t="str">
        <f ca="1">IFERROR(IF($F2175=0,"",(VLOOKUP(RIGHT(B2175,2)+0,难度表!B:F,4,FALSE)*L2175+O2175)),0)</f>
        <v/>
      </c>
      <c r="J2175" s="26" t="str">
        <f ca="1">IFERROR(IF($F2175=0,"",(VLOOKUP(RIGHT(B2175,2)+0,难度表!B:F,5,FALSE)*M2175+P2175)),0)</f>
        <v/>
      </c>
      <c r="L2175" s="26" t="s">
        <v>1081</v>
      </c>
      <c r="M2175" s="3"/>
      <c r="N2175" s="26">
        <v>0</v>
      </c>
      <c r="O2175" s="26">
        <v>0</v>
      </c>
      <c r="P2175" s="26">
        <v>0</v>
      </c>
      <c r="Q2175" s="26">
        <v>0</v>
      </c>
      <c r="R2175" s="58" t="s">
        <v>545</v>
      </c>
      <c r="S2175" s="26">
        <v>1</v>
      </c>
      <c r="T2175" s="26">
        <v>0</v>
      </c>
      <c r="U2175" s="26">
        <f ca="1">IFERROR(VLOOKUP(G2175,模型表!$C:$T,18,FALSE),0)</f>
        <v>0</v>
      </c>
      <c r="V2175" s="26">
        <f>IFERROR(VLOOKUP(G2175,模型表!$C:$J,8,FALSE),0)</f>
        <v>0</v>
      </c>
      <c r="W2175" s="26" t="s">
        <v>1081</v>
      </c>
      <c r="X2175" s="26" t="s">
        <v>1097</v>
      </c>
    </row>
    <row r="2176" spans="1:24" x14ac:dyDescent="0.2">
      <c r="A2176" s="3" t="s">
        <v>1457</v>
      </c>
      <c r="B2176" s="3" t="str">
        <f t="shared" si="59"/>
        <v>P61</v>
      </c>
      <c r="C2176" s="3" t="s">
        <v>539</v>
      </c>
      <c r="D2176" s="3" t="s">
        <v>538</v>
      </c>
      <c r="E2176" t="str">
        <f t="shared" si="58"/>
        <v>M22P61U02N06</v>
      </c>
      <c r="F2176" s="26">
        <f ca="1">IFERROR(VLOOKUP(G2176,模型表!C:U,19,0),0)</f>
        <v>0</v>
      </c>
      <c r="H2176" s="26" t="str">
        <f ca="1">IFERROR(IF($F2176=0,"",(VLOOKUP(RIGHT(A2176,2)+0,难度表!B:F,3,FALSE)*K2176+N2176)),0)</f>
        <v/>
      </c>
      <c r="I2176" s="26" t="str">
        <f ca="1">IFERROR(IF($F2176=0,"",(VLOOKUP(RIGHT(B2176,2)+0,难度表!B:F,4,FALSE)*L2176+O2176)),0)</f>
        <v/>
      </c>
      <c r="J2176" s="26" t="str">
        <f ca="1">IFERROR(IF($F2176=0,"",(VLOOKUP(RIGHT(B2176,2)+0,难度表!B:F,5,FALSE)*M2176+P2176)),0)</f>
        <v/>
      </c>
      <c r="L2176" s="26" t="s">
        <v>1081</v>
      </c>
      <c r="M2176" s="3"/>
      <c r="N2176" s="26">
        <v>0</v>
      </c>
      <c r="O2176" s="26">
        <v>0</v>
      </c>
      <c r="P2176" s="26">
        <v>0</v>
      </c>
      <c r="Q2176" s="26">
        <v>0</v>
      </c>
      <c r="R2176" s="58" t="s">
        <v>545</v>
      </c>
      <c r="S2176" s="26">
        <v>1</v>
      </c>
      <c r="T2176" s="26">
        <v>0</v>
      </c>
      <c r="U2176" s="26">
        <f ca="1">IFERROR(VLOOKUP(G2176,模型表!$C:$T,18,FALSE),0)</f>
        <v>0</v>
      </c>
      <c r="V2176" s="26">
        <f>IFERROR(VLOOKUP(G2176,模型表!$C:$J,8,FALSE),0)</f>
        <v>0</v>
      </c>
      <c r="W2176" s="26" t="s">
        <v>1081</v>
      </c>
      <c r="X2176" s="26" t="s">
        <v>1097</v>
      </c>
    </row>
    <row r="2177" spans="1:24" x14ac:dyDescent="0.2">
      <c r="A2177" s="3" t="s">
        <v>1457</v>
      </c>
      <c r="B2177" s="3" t="str">
        <f t="shared" si="59"/>
        <v>P61</v>
      </c>
      <c r="C2177" s="3" t="s">
        <v>539</v>
      </c>
      <c r="D2177" s="3" t="s">
        <v>542</v>
      </c>
      <c r="E2177" t="str">
        <f t="shared" si="58"/>
        <v>M22P61U02N07</v>
      </c>
      <c r="F2177" s="26">
        <f ca="1">IFERROR(VLOOKUP(G2177,模型表!C:U,19,0),0)</f>
        <v>0</v>
      </c>
      <c r="H2177" s="26" t="str">
        <f ca="1">IFERROR(IF($F2177=0,"",(VLOOKUP(RIGHT(A2177,2)+0,难度表!B:F,3,FALSE)*K2177+N2177)),0)</f>
        <v/>
      </c>
      <c r="I2177" s="26" t="str">
        <f ca="1">IFERROR(IF($F2177=0,"",(VLOOKUP(RIGHT(B2177,2)+0,难度表!B:F,4,FALSE)*L2177+O2177)),0)</f>
        <v/>
      </c>
      <c r="J2177" s="26" t="str">
        <f ca="1">IFERROR(IF($F2177=0,"",(VLOOKUP(RIGHT(B2177,2)+0,难度表!B:F,5,FALSE)*M2177+P2177)),0)</f>
        <v/>
      </c>
      <c r="L2177" s="26" t="s">
        <v>1081</v>
      </c>
      <c r="M2177" s="3"/>
      <c r="N2177" s="26">
        <v>0</v>
      </c>
      <c r="O2177" s="26">
        <v>0</v>
      </c>
      <c r="P2177" s="26">
        <v>0</v>
      </c>
      <c r="Q2177" s="26">
        <v>0</v>
      </c>
      <c r="R2177" s="58" t="s">
        <v>545</v>
      </c>
      <c r="S2177" s="26">
        <v>1</v>
      </c>
      <c r="T2177" s="26">
        <v>0</v>
      </c>
      <c r="U2177" s="26">
        <f ca="1">IFERROR(VLOOKUP(G2177,模型表!$C:$T,18,FALSE),0)</f>
        <v>0</v>
      </c>
      <c r="V2177" s="26">
        <f>IFERROR(VLOOKUP(G2177,模型表!$C:$J,8,FALSE),0)</f>
        <v>0</v>
      </c>
      <c r="W2177" s="26" t="s">
        <v>1081</v>
      </c>
      <c r="X2177" s="26" t="s">
        <v>1097</v>
      </c>
    </row>
    <row r="2178" spans="1:24" x14ac:dyDescent="0.2">
      <c r="A2178" s="3" t="s">
        <v>1457</v>
      </c>
      <c r="B2178" s="3" t="str">
        <f t="shared" si="59"/>
        <v>P61</v>
      </c>
      <c r="C2178" s="3" t="s">
        <v>539</v>
      </c>
      <c r="D2178" s="3" t="s">
        <v>543</v>
      </c>
      <c r="E2178" t="str">
        <f t="shared" ref="E2178:E2241" si="60">A2178&amp;B2178&amp;C2178&amp;D2178</f>
        <v>M22P61U02N08</v>
      </c>
      <c r="F2178" s="26">
        <f ca="1">IFERROR(VLOOKUP(G2178,模型表!C:U,19,0),0)</f>
        <v>0</v>
      </c>
      <c r="H2178" s="26" t="str">
        <f ca="1">IFERROR(IF($F2178=0,"",(VLOOKUP(RIGHT(A2178,2)+0,难度表!B:F,3,FALSE)*K2178+N2178)),0)</f>
        <v/>
      </c>
      <c r="I2178" s="26" t="str">
        <f ca="1">IFERROR(IF($F2178=0,"",(VLOOKUP(RIGHT(B2178,2)+0,难度表!B:F,4,FALSE)*L2178+O2178)),0)</f>
        <v/>
      </c>
      <c r="J2178" s="26" t="str">
        <f ca="1">IFERROR(IF($F2178=0,"",(VLOOKUP(RIGHT(B2178,2)+0,难度表!B:F,5,FALSE)*M2178+P2178)),0)</f>
        <v/>
      </c>
      <c r="L2178" s="26" t="s">
        <v>1081</v>
      </c>
      <c r="M2178" s="3"/>
      <c r="N2178" s="26">
        <v>0</v>
      </c>
      <c r="O2178" s="26">
        <v>0</v>
      </c>
      <c r="P2178" s="26">
        <v>0</v>
      </c>
      <c r="Q2178" s="26">
        <v>0</v>
      </c>
      <c r="R2178" s="58" t="s">
        <v>545</v>
      </c>
      <c r="S2178" s="26">
        <v>1</v>
      </c>
      <c r="T2178" s="26">
        <v>0</v>
      </c>
      <c r="U2178" s="26">
        <f ca="1">IFERROR(VLOOKUP(G2178,模型表!$C:$T,18,FALSE),0)</f>
        <v>0</v>
      </c>
      <c r="V2178" s="26">
        <f>IFERROR(VLOOKUP(G2178,模型表!$C:$J,8,FALSE),0)</f>
        <v>0</v>
      </c>
      <c r="W2178" s="26" t="s">
        <v>1081</v>
      </c>
      <c r="X2178" s="26" t="s">
        <v>1097</v>
      </c>
    </row>
    <row r="2179" spans="1:24" x14ac:dyDescent="0.2">
      <c r="A2179" s="3" t="s">
        <v>1457</v>
      </c>
      <c r="B2179" s="3" t="str">
        <f t="shared" ref="B2179:B2242" si="61">"P"&amp;IF(INT((ROW()+34)/36)&gt;=10,INT((ROW()+34)/36),"0"&amp;INT((ROW()+34)/36))</f>
        <v>P61</v>
      </c>
      <c r="C2179" s="3" t="s">
        <v>539</v>
      </c>
      <c r="D2179" s="3" t="s">
        <v>544</v>
      </c>
      <c r="E2179" t="str">
        <f t="shared" si="60"/>
        <v>M22P61U02N09</v>
      </c>
      <c r="F2179" s="26">
        <f ca="1">IFERROR(VLOOKUP(G2179,模型表!C:U,19,0),0)</f>
        <v>0</v>
      </c>
      <c r="H2179" s="26" t="str">
        <f ca="1">IFERROR(IF($F2179=0,"",(VLOOKUP(RIGHT(A2179,2)+0,难度表!B:F,3,FALSE)*K2179+N2179)),0)</f>
        <v/>
      </c>
      <c r="I2179" s="26" t="str">
        <f ca="1">IFERROR(IF($F2179=0,"",(VLOOKUP(RIGHT(B2179,2)+0,难度表!B:F,4,FALSE)*L2179+O2179)),0)</f>
        <v/>
      </c>
      <c r="J2179" s="26" t="str">
        <f ca="1">IFERROR(IF($F2179=0,"",(VLOOKUP(RIGHT(B2179,2)+0,难度表!B:F,5,FALSE)*M2179+P2179)),0)</f>
        <v/>
      </c>
      <c r="L2179" s="26" t="s">
        <v>1081</v>
      </c>
      <c r="M2179" s="3"/>
      <c r="N2179" s="26">
        <v>0</v>
      </c>
      <c r="O2179" s="26">
        <v>0</v>
      </c>
      <c r="P2179" s="26">
        <v>0</v>
      </c>
      <c r="Q2179" s="26">
        <v>0</v>
      </c>
      <c r="R2179" s="58" t="s">
        <v>545</v>
      </c>
      <c r="S2179" s="26">
        <v>1</v>
      </c>
      <c r="T2179" s="26">
        <v>0</v>
      </c>
      <c r="U2179" s="26">
        <f ca="1">IFERROR(VLOOKUP(G2179,模型表!$C:$T,18,FALSE),0)</f>
        <v>0</v>
      </c>
      <c r="V2179" s="26">
        <f>IFERROR(VLOOKUP(G2179,模型表!$C:$J,8,FALSE),0)</f>
        <v>0</v>
      </c>
      <c r="W2179" s="26" t="s">
        <v>1081</v>
      </c>
      <c r="X2179" s="26" t="s">
        <v>1097</v>
      </c>
    </row>
    <row r="2180" spans="1:24" x14ac:dyDescent="0.2">
      <c r="A2180" s="3" t="s">
        <v>1457</v>
      </c>
      <c r="B2180" s="3" t="str">
        <f t="shared" si="61"/>
        <v>P61</v>
      </c>
      <c r="C2180" s="3" t="s">
        <v>540</v>
      </c>
      <c r="D2180" s="3" t="s">
        <v>533</v>
      </c>
      <c r="E2180" t="str">
        <f t="shared" si="60"/>
        <v>M22P61U03N01</v>
      </c>
      <c r="F2180" s="26">
        <f ca="1">IFERROR(VLOOKUP(G2180,模型表!C:U,19,0),0)</f>
        <v>0</v>
      </c>
      <c r="H2180" s="26" t="str">
        <f ca="1">IFERROR(IF($F2180=0,"",(VLOOKUP(RIGHT(A2180,2)+0,难度表!B:F,3,FALSE)*K2180+N2180)),0)</f>
        <v/>
      </c>
      <c r="I2180" s="26" t="str">
        <f ca="1">IFERROR(IF($F2180=0,"",(VLOOKUP(RIGHT(B2180,2)+0,难度表!B:F,4,FALSE)*L2180+O2180)),0)</f>
        <v/>
      </c>
      <c r="J2180" s="26" t="str">
        <f ca="1">IFERROR(IF($F2180=0,"",(VLOOKUP(RIGHT(B2180,2)+0,难度表!B:F,5,FALSE)*M2180+P2180)),0)</f>
        <v/>
      </c>
      <c r="L2180" s="26" t="s">
        <v>1081</v>
      </c>
      <c r="M2180" s="3"/>
      <c r="N2180" s="26">
        <v>0</v>
      </c>
      <c r="O2180" s="26">
        <v>0</v>
      </c>
      <c r="P2180" s="26">
        <v>0</v>
      </c>
      <c r="Q2180" s="26">
        <v>0</v>
      </c>
      <c r="R2180" s="58" t="s">
        <v>545</v>
      </c>
      <c r="S2180" s="26">
        <v>1</v>
      </c>
      <c r="T2180" s="26">
        <v>0</v>
      </c>
      <c r="U2180" s="26">
        <f ca="1">IFERROR(VLOOKUP(G2180,模型表!$C:$T,18,FALSE),0)</f>
        <v>0</v>
      </c>
      <c r="V2180" s="26">
        <f>IFERROR(VLOOKUP(G2180,模型表!$C:$J,8,FALSE),0)</f>
        <v>0</v>
      </c>
      <c r="W2180" s="26" t="s">
        <v>1081</v>
      </c>
      <c r="X2180" s="26" t="s">
        <v>1097</v>
      </c>
    </row>
    <row r="2181" spans="1:24" x14ac:dyDescent="0.2">
      <c r="A2181" s="3" t="s">
        <v>1457</v>
      </c>
      <c r="B2181" s="3" t="str">
        <f t="shared" si="61"/>
        <v>P61</v>
      </c>
      <c r="C2181" s="3" t="s">
        <v>540</v>
      </c>
      <c r="D2181" s="3" t="s">
        <v>534</v>
      </c>
      <c r="E2181" t="str">
        <f t="shared" si="60"/>
        <v>M22P61U03N02</v>
      </c>
      <c r="F2181" s="26">
        <f ca="1">IFERROR(VLOOKUP(G2181,模型表!C:U,19,0),0)</f>
        <v>0</v>
      </c>
      <c r="H2181" s="26" t="str">
        <f ca="1">IFERROR(IF($F2181=0,"",(VLOOKUP(RIGHT(A2181,2)+0,难度表!B:F,3,FALSE)*K2181+N2181)),0)</f>
        <v/>
      </c>
      <c r="I2181" s="26" t="str">
        <f ca="1">IFERROR(IF($F2181=0,"",(VLOOKUP(RIGHT(B2181,2)+0,难度表!B:F,4,FALSE)*L2181+O2181)),0)</f>
        <v/>
      </c>
      <c r="J2181" s="26" t="str">
        <f ca="1">IFERROR(IF($F2181=0,"",(VLOOKUP(RIGHT(B2181,2)+0,难度表!B:F,5,FALSE)*M2181+P2181)),0)</f>
        <v/>
      </c>
      <c r="L2181" s="26" t="s">
        <v>1081</v>
      </c>
      <c r="M2181" s="3"/>
      <c r="N2181" s="26">
        <v>0</v>
      </c>
      <c r="O2181" s="26">
        <v>0</v>
      </c>
      <c r="P2181" s="26">
        <v>0</v>
      </c>
      <c r="Q2181" s="26">
        <v>0</v>
      </c>
      <c r="R2181" s="58" t="s">
        <v>545</v>
      </c>
      <c r="S2181" s="26">
        <v>1</v>
      </c>
      <c r="T2181" s="26">
        <v>0</v>
      </c>
      <c r="U2181" s="26">
        <f ca="1">IFERROR(VLOOKUP(G2181,模型表!$C:$T,18,FALSE),0)</f>
        <v>0</v>
      </c>
      <c r="V2181" s="26">
        <f>IFERROR(VLOOKUP(G2181,模型表!$C:$J,8,FALSE),0)</f>
        <v>0</v>
      </c>
      <c r="W2181" s="26" t="s">
        <v>1081</v>
      </c>
      <c r="X2181" s="26" t="s">
        <v>1097</v>
      </c>
    </row>
    <row r="2182" spans="1:24" x14ac:dyDescent="0.2">
      <c r="A2182" s="3" t="s">
        <v>1457</v>
      </c>
      <c r="B2182" s="3" t="str">
        <f t="shared" si="61"/>
        <v>P61</v>
      </c>
      <c r="C2182" s="3" t="s">
        <v>540</v>
      </c>
      <c r="D2182" s="3" t="s">
        <v>535</v>
      </c>
      <c r="E2182" t="str">
        <f t="shared" si="60"/>
        <v>M22P61U03N03</v>
      </c>
      <c r="F2182" s="26">
        <f ca="1">IFERROR(VLOOKUP(G2182,模型表!C:U,19,0),0)</f>
        <v>0</v>
      </c>
      <c r="H2182" s="26" t="str">
        <f ca="1">IFERROR(IF($F2182=0,"",(VLOOKUP(RIGHT(A2182,2)+0,难度表!B:F,3,FALSE)*K2182+N2182)),0)</f>
        <v/>
      </c>
      <c r="I2182" s="26" t="str">
        <f ca="1">IFERROR(IF($F2182=0,"",(VLOOKUP(RIGHT(B2182,2)+0,难度表!B:F,4,FALSE)*L2182+O2182)),0)</f>
        <v/>
      </c>
      <c r="J2182" s="26" t="str">
        <f ca="1">IFERROR(IF($F2182=0,"",(VLOOKUP(RIGHT(B2182,2)+0,难度表!B:F,5,FALSE)*M2182+P2182)),0)</f>
        <v/>
      </c>
      <c r="L2182" s="26" t="s">
        <v>1081</v>
      </c>
      <c r="M2182" s="3"/>
      <c r="N2182" s="26">
        <v>0</v>
      </c>
      <c r="O2182" s="26">
        <v>0</v>
      </c>
      <c r="P2182" s="26">
        <v>0</v>
      </c>
      <c r="Q2182" s="26">
        <v>0</v>
      </c>
      <c r="R2182" s="58" t="s">
        <v>545</v>
      </c>
      <c r="S2182" s="26">
        <v>1</v>
      </c>
      <c r="T2182" s="26">
        <v>0</v>
      </c>
      <c r="U2182" s="26">
        <f ca="1">IFERROR(VLOOKUP(G2182,模型表!$C:$T,18,FALSE),0)</f>
        <v>0</v>
      </c>
      <c r="V2182" s="26">
        <f>IFERROR(VLOOKUP(G2182,模型表!$C:$J,8,FALSE),0)</f>
        <v>0</v>
      </c>
      <c r="W2182" s="26" t="s">
        <v>1081</v>
      </c>
      <c r="X2182" s="26" t="s">
        <v>1097</v>
      </c>
    </row>
    <row r="2183" spans="1:24" x14ac:dyDescent="0.2">
      <c r="A2183" s="3" t="s">
        <v>1457</v>
      </c>
      <c r="B2183" s="3" t="str">
        <f t="shared" si="61"/>
        <v>P61</v>
      </c>
      <c r="C2183" s="3" t="s">
        <v>540</v>
      </c>
      <c r="D2183" s="3" t="s">
        <v>536</v>
      </c>
      <c r="E2183" t="str">
        <f t="shared" si="60"/>
        <v>M22P61U03N04</v>
      </c>
      <c r="F2183" s="26">
        <f ca="1">IFERROR(VLOOKUP(G2183,模型表!C:U,19,0),0)</f>
        <v>0</v>
      </c>
      <c r="H2183" s="26" t="str">
        <f ca="1">IFERROR(IF($F2183=0,"",(VLOOKUP(RIGHT(A2183,2)+0,难度表!B:F,3,FALSE)*K2183+N2183)),0)</f>
        <v/>
      </c>
      <c r="I2183" s="26" t="str">
        <f ca="1">IFERROR(IF($F2183=0,"",(VLOOKUP(RIGHT(B2183,2)+0,难度表!B:F,4,FALSE)*L2183+O2183)),0)</f>
        <v/>
      </c>
      <c r="J2183" s="26" t="str">
        <f ca="1">IFERROR(IF($F2183=0,"",(VLOOKUP(RIGHT(B2183,2)+0,难度表!B:F,5,FALSE)*M2183+P2183)),0)</f>
        <v/>
      </c>
      <c r="L2183" s="26" t="s">
        <v>1081</v>
      </c>
      <c r="M2183" s="3"/>
      <c r="N2183" s="26">
        <v>0</v>
      </c>
      <c r="O2183" s="26">
        <v>0</v>
      </c>
      <c r="P2183" s="26">
        <v>0</v>
      </c>
      <c r="Q2183" s="26">
        <v>0</v>
      </c>
      <c r="R2183" s="58" t="s">
        <v>545</v>
      </c>
      <c r="S2183" s="26">
        <v>1</v>
      </c>
      <c r="T2183" s="26">
        <v>0</v>
      </c>
      <c r="U2183" s="26">
        <f ca="1">IFERROR(VLOOKUP(G2183,模型表!$C:$T,18,FALSE),0)</f>
        <v>0</v>
      </c>
      <c r="V2183" s="26">
        <f>IFERROR(VLOOKUP(G2183,模型表!$C:$J,8,FALSE),0)</f>
        <v>0</v>
      </c>
      <c r="W2183" s="26" t="s">
        <v>1081</v>
      </c>
      <c r="X2183" s="26" t="s">
        <v>1097</v>
      </c>
    </row>
    <row r="2184" spans="1:24" x14ac:dyDescent="0.2">
      <c r="A2184" s="3" t="s">
        <v>1457</v>
      </c>
      <c r="B2184" s="3" t="str">
        <f t="shared" si="61"/>
        <v>P61</v>
      </c>
      <c r="C2184" s="3" t="s">
        <v>540</v>
      </c>
      <c r="D2184" s="3" t="s">
        <v>537</v>
      </c>
      <c r="E2184" t="str">
        <f t="shared" si="60"/>
        <v>M22P61U03N05</v>
      </c>
      <c r="F2184" s="26">
        <f ca="1">IFERROR(VLOOKUP(G2184,模型表!C:U,19,0),0)</f>
        <v>0</v>
      </c>
      <c r="H2184" s="26" t="str">
        <f ca="1">IFERROR(IF($F2184=0,"",(VLOOKUP(RIGHT(A2184,2)+0,难度表!B:F,3,FALSE)*K2184+N2184)),0)</f>
        <v/>
      </c>
      <c r="I2184" s="26" t="str">
        <f ca="1">IFERROR(IF($F2184=0,"",(VLOOKUP(RIGHT(B2184,2)+0,难度表!B:F,4,FALSE)*L2184+O2184)),0)</f>
        <v/>
      </c>
      <c r="J2184" s="26" t="str">
        <f ca="1">IFERROR(IF($F2184=0,"",(VLOOKUP(RIGHT(B2184,2)+0,难度表!B:F,5,FALSE)*M2184+P2184)),0)</f>
        <v/>
      </c>
      <c r="L2184" s="26" t="s">
        <v>1081</v>
      </c>
      <c r="M2184" s="3"/>
      <c r="N2184" s="26">
        <v>0</v>
      </c>
      <c r="O2184" s="26">
        <v>0</v>
      </c>
      <c r="P2184" s="26">
        <v>0</v>
      </c>
      <c r="Q2184" s="26">
        <v>0</v>
      </c>
      <c r="R2184" s="58" t="s">
        <v>545</v>
      </c>
      <c r="S2184" s="26">
        <v>1</v>
      </c>
      <c r="T2184" s="26">
        <v>0</v>
      </c>
      <c r="U2184" s="26">
        <f ca="1">IFERROR(VLOOKUP(G2184,模型表!$C:$T,18,FALSE),0)</f>
        <v>0</v>
      </c>
      <c r="V2184" s="26">
        <f>IFERROR(VLOOKUP(G2184,模型表!$C:$J,8,FALSE),0)</f>
        <v>0</v>
      </c>
      <c r="W2184" s="26" t="s">
        <v>1081</v>
      </c>
      <c r="X2184" s="26" t="s">
        <v>1097</v>
      </c>
    </row>
    <row r="2185" spans="1:24" x14ac:dyDescent="0.2">
      <c r="A2185" s="3" t="s">
        <v>1457</v>
      </c>
      <c r="B2185" s="3" t="str">
        <f t="shared" si="61"/>
        <v>P61</v>
      </c>
      <c r="C2185" s="3" t="s">
        <v>540</v>
      </c>
      <c r="D2185" s="3" t="s">
        <v>538</v>
      </c>
      <c r="E2185" t="str">
        <f t="shared" si="60"/>
        <v>M22P61U03N06</v>
      </c>
      <c r="F2185" s="26">
        <f ca="1">IFERROR(VLOOKUP(G2185,模型表!C:U,19,0),0)</f>
        <v>0</v>
      </c>
      <c r="H2185" s="26" t="str">
        <f ca="1">IFERROR(IF($F2185=0,"",(VLOOKUP(RIGHT(A2185,2)+0,难度表!B:F,3,FALSE)*K2185+N2185)),0)</f>
        <v/>
      </c>
      <c r="I2185" s="26" t="str">
        <f ca="1">IFERROR(IF($F2185=0,"",(VLOOKUP(RIGHT(B2185,2)+0,难度表!B:F,4,FALSE)*L2185+O2185)),0)</f>
        <v/>
      </c>
      <c r="J2185" s="26" t="str">
        <f ca="1">IFERROR(IF($F2185=0,"",(VLOOKUP(RIGHT(B2185,2)+0,难度表!B:F,5,FALSE)*M2185+P2185)),0)</f>
        <v/>
      </c>
      <c r="L2185" s="26" t="s">
        <v>1081</v>
      </c>
      <c r="M2185" s="3"/>
      <c r="N2185" s="26">
        <v>0</v>
      </c>
      <c r="O2185" s="26">
        <v>0</v>
      </c>
      <c r="P2185" s="26">
        <v>0</v>
      </c>
      <c r="Q2185" s="26">
        <v>0</v>
      </c>
      <c r="R2185" s="58" t="s">
        <v>545</v>
      </c>
      <c r="S2185" s="26">
        <v>1</v>
      </c>
      <c r="T2185" s="26">
        <v>0</v>
      </c>
      <c r="U2185" s="26">
        <f ca="1">IFERROR(VLOOKUP(G2185,模型表!$C:$T,18,FALSE),0)</f>
        <v>0</v>
      </c>
      <c r="V2185" s="26">
        <f>IFERROR(VLOOKUP(G2185,模型表!$C:$J,8,FALSE),0)</f>
        <v>0</v>
      </c>
      <c r="W2185" s="26" t="s">
        <v>1081</v>
      </c>
      <c r="X2185" s="26" t="s">
        <v>1097</v>
      </c>
    </row>
    <row r="2186" spans="1:24" x14ac:dyDescent="0.2">
      <c r="A2186" s="3" t="s">
        <v>1457</v>
      </c>
      <c r="B2186" s="3" t="str">
        <f t="shared" si="61"/>
        <v>P61</v>
      </c>
      <c r="C2186" s="3" t="s">
        <v>540</v>
      </c>
      <c r="D2186" s="3" t="s">
        <v>542</v>
      </c>
      <c r="E2186" t="str">
        <f t="shared" si="60"/>
        <v>M22P61U03N07</v>
      </c>
      <c r="F2186" s="26">
        <f ca="1">IFERROR(VLOOKUP(G2186,模型表!C:U,19,0),0)</f>
        <v>0</v>
      </c>
      <c r="H2186" s="26" t="str">
        <f ca="1">IFERROR(IF($F2186=0,"",(VLOOKUP(RIGHT(A2186,2)+0,难度表!B:F,3,FALSE)*K2186+N2186)),0)</f>
        <v/>
      </c>
      <c r="I2186" s="26" t="str">
        <f ca="1">IFERROR(IF($F2186=0,"",(VLOOKUP(RIGHT(B2186,2)+0,难度表!B:F,4,FALSE)*L2186+O2186)),0)</f>
        <v/>
      </c>
      <c r="J2186" s="26" t="str">
        <f ca="1">IFERROR(IF($F2186=0,"",(VLOOKUP(RIGHT(B2186,2)+0,难度表!B:F,5,FALSE)*M2186+P2186)),0)</f>
        <v/>
      </c>
      <c r="L2186" s="26" t="s">
        <v>1081</v>
      </c>
      <c r="M2186" s="3"/>
      <c r="N2186" s="26">
        <v>0</v>
      </c>
      <c r="O2186" s="26">
        <v>0</v>
      </c>
      <c r="P2186" s="26">
        <v>0</v>
      </c>
      <c r="Q2186" s="26">
        <v>0</v>
      </c>
      <c r="R2186" s="58" t="s">
        <v>545</v>
      </c>
      <c r="S2186" s="26">
        <v>1</v>
      </c>
      <c r="T2186" s="26">
        <v>0</v>
      </c>
      <c r="U2186" s="26">
        <f ca="1">IFERROR(VLOOKUP(G2186,模型表!$C:$T,18,FALSE),0)</f>
        <v>0</v>
      </c>
      <c r="V2186" s="26">
        <f>IFERROR(VLOOKUP(G2186,模型表!$C:$J,8,FALSE),0)</f>
        <v>0</v>
      </c>
      <c r="W2186" s="26" t="s">
        <v>1081</v>
      </c>
      <c r="X2186" s="26" t="s">
        <v>1097</v>
      </c>
    </row>
    <row r="2187" spans="1:24" x14ac:dyDescent="0.2">
      <c r="A2187" s="3" t="s">
        <v>1457</v>
      </c>
      <c r="B2187" s="3" t="str">
        <f t="shared" si="61"/>
        <v>P61</v>
      </c>
      <c r="C2187" s="3" t="s">
        <v>540</v>
      </c>
      <c r="D2187" s="3" t="s">
        <v>543</v>
      </c>
      <c r="E2187" t="str">
        <f t="shared" si="60"/>
        <v>M22P61U03N08</v>
      </c>
      <c r="F2187" s="26">
        <f ca="1">IFERROR(VLOOKUP(G2187,模型表!C:U,19,0),0)</f>
        <v>0</v>
      </c>
      <c r="H2187" s="26" t="str">
        <f ca="1">IFERROR(IF($F2187=0,"",(VLOOKUP(RIGHT(A2187,2)+0,难度表!B:F,3,FALSE)*K2187+N2187)),0)</f>
        <v/>
      </c>
      <c r="I2187" s="26" t="str">
        <f ca="1">IFERROR(IF($F2187=0,"",(VLOOKUP(RIGHT(B2187,2)+0,难度表!B:F,4,FALSE)*L2187+O2187)),0)</f>
        <v/>
      </c>
      <c r="J2187" s="26" t="str">
        <f ca="1">IFERROR(IF($F2187=0,"",(VLOOKUP(RIGHT(B2187,2)+0,难度表!B:F,5,FALSE)*M2187+P2187)),0)</f>
        <v/>
      </c>
      <c r="L2187" s="26" t="s">
        <v>1081</v>
      </c>
      <c r="M2187" s="3"/>
      <c r="N2187" s="26">
        <v>0</v>
      </c>
      <c r="O2187" s="26">
        <v>0</v>
      </c>
      <c r="P2187" s="26">
        <v>0</v>
      </c>
      <c r="Q2187" s="26">
        <v>0</v>
      </c>
      <c r="R2187" s="58" t="s">
        <v>545</v>
      </c>
      <c r="S2187" s="26">
        <v>1</v>
      </c>
      <c r="T2187" s="26">
        <v>0</v>
      </c>
      <c r="U2187" s="26">
        <f ca="1">IFERROR(VLOOKUP(G2187,模型表!$C:$T,18,FALSE),0)</f>
        <v>0</v>
      </c>
      <c r="V2187" s="26">
        <f>IFERROR(VLOOKUP(G2187,模型表!$C:$J,8,FALSE),0)</f>
        <v>0</v>
      </c>
      <c r="W2187" s="26" t="s">
        <v>1081</v>
      </c>
      <c r="X2187" s="26" t="s">
        <v>1097</v>
      </c>
    </row>
    <row r="2188" spans="1:24" x14ac:dyDescent="0.2">
      <c r="A2188" s="3" t="s">
        <v>1457</v>
      </c>
      <c r="B2188" s="3" t="str">
        <f t="shared" si="61"/>
        <v>P61</v>
      </c>
      <c r="C2188" s="3" t="s">
        <v>540</v>
      </c>
      <c r="D2188" s="3" t="s">
        <v>544</v>
      </c>
      <c r="E2188" t="str">
        <f t="shared" si="60"/>
        <v>M22P61U03N09</v>
      </c>
      <c r="F2188" s="26">
        <f ca="1">IFERROR(VLOOKUP(G2188,模型表!C:U,19,0),0)</f>
        <v>0</v>
      </c>
      <c r="H2188" s="26" t="str">
        <f ca="1">IFERROR(IF($F2188=0,"",(VLOOKUP(RIGHT(A2188,2)+0,难度表!B:F,3,FALSE)*K2188+N2188)),0)</f>
        <v/>
      </c>
      <c r="I2188" s="26" t="str">
        <f ca="1">IFERROR(IF($F2188=0,"",(VLOOKUP(RIGHT(B2188,2)+0,难度表!B:F,4,FALSE)*L2188+O2188)),0)</f>
        <v/>
      </c>
      <c r="J2188" s="26" t="str">
        <f ca="1">IFERROR(IF($F2188=0,"",(VLOOKUP(RIGHT(B2188,2)+0,难度表!B:F,5,FALSE)*M2188+P2188)),0)</f>
        <v/>
      </c>
      <c r="L2188" s="26" t="s">
        <v>1081</v>
      </c>
      <c r="M2188" s="3"/>
      <c r="N2188" s="26">
        <v>0</v>
      </c>
      <c r="O2188" s="26">
        <v>0</v>
      </c>
      <c r="P2188" s="26">
        <v>0</v>
      </c>
      <c r="Q2188" s="26">
        <v>0</v>
      </c>
      <c r="R2188" s="58" t="s">
        <v>545</v>
      </c>
      <c r="S2188" s="26">
        <v>1</v>
      </c>
      <c r="T2188" s="26">
        <v>0</v>
      </c>
      <c r="U2188" s="26">
        <f ca="1">IFERROR(VLOOKUP(G2188,模型表!$C:$T,18,FALSE),0)</f>
        <v>0</v>
      </c>
      <c r="V2188" s="26">
        <f>IFERROR(VLOOKUP(G2188,模型表!$C:$J,8,FALSE),0)</f>
        <v>0</v>
      </c>
      <c r="W2188" s="26" t="s">
        <v>1081</v>
      </c>
      <c r="X2188" s="26" t="s">
        <v>1097</v>
      </c>
    </row>
    <row r="2189" spans="1:24" x14ac:dyDescent="0.2">
      <c r="A2189" s="3" t="s">
        <v>1457</v>
      </c>
      <c r="B2189" s="3" t="str">
        <f t="shared" si="61"/>
        <v>P61</v>
      </c>
      <c r="C2189" s="3" t="s">
        <v>541</v>
      </c>
      <c r="D2189" s="3" t="s">
        <v>533</v>
      </c>
      <c r="E2189" t="str">
        <f t="shared" si="60"/>
        <v>M22P61U04N01</v>
      </c>
      <c r="F2189" s="26">
        <f ca="1">IFERROR(VLOOKUP(G2189,模型表!C:U,19,0),0)</f>
        <v>0</v>
      </c>
      <c r="H2189" s="26" t="str">
        <f ca="1">IFERROR(IF($F2189=0,"",(VLOOKUP(RIGHT(A2189,2)+0,难度表!B:F,3,FALSE)*K2189+N2189)),0)</f>
        <v/>
      </c>
      <c r="I2189" s="26" t="str">
        <f ca="1">IFERROR(IF($F2189=0,"",(VLOOKUP(RIGHT(B2189,2)+0,难度表!B:F,4,FALSE)*L2189+O2189)),0)</f>
        <v/>
      </c>
      <c r="J2189" s="26" t="str">
        <f ca="1">IFERROR(IF($F2189=0,"",(VLOOKUP(RIGHT(B2189,2)+0,难度表!B:F,5,FALSE)*M2189+P2189)),0)</f>
        <v/>
      </c>
      <c r="L2189" s="26" t="s">
        <v>1081</v>
      </c>
      <c r="M2189" s="3"/>
      <c r="N2189" s="26">
        <v>0</v>
      </c>
      <c r="O2189" s="26">
        <v>0</v>
      </c>
      <c r="P2189" s="26">
        <v>0</v>
      </c>
      <c r="Q2189" s="26">
        <v>0</v>
      </c>
      <c r="R2189" s="58" t="s">
        <v>545</v>
      </c>
      <c r="S2189" s="26">
        <v>1</v>
      </c>
      <c r="T2189" s="26">
        <v>0</v>
      </c>
      <c r="U2189" s="26">
        <f ca="1">IFERROR(VLOOKUP(G2189,模型表!$C:$T,18,FALSE),0)</f>
        <v>0</v>
      </c>
      <c r="V2189" s="26">
        <f>IFERROR(VLOOKUP(G2189,模型表!$C:$J,8,FALSE),0)</f>
        <v>0</v>
      </c>
      <c r="W2189" s="26" t="s">
        <v>1081</v>
      </c>
      <c r="X2189" s="26" t="s">
        <v>1097</v>
      </c>
    </row>
    <row r="2190" spans="1:24" x14ac:dyDescent="0.2">
      <c r="A2190" s="3" t="s">
        <v>1457</v>
      </c>
      <c r="B2190" s="3" t="str">
        <f t="shared" si="61"/>
        <v>P61</v>
      </c>
      <c r="C2190" s="3" t="s">
        <v>541</v>
      </c>
      <c r="D2190" s="3" t="s">
        <v>534</v>
      </c>
      <c r="E2190" t="str">
        <f t="shared" si="60"/>
        <v>M22P61U04N02</v>
      </c>
      <c r="F2190" s="26">
        <f ca="1">IFERROR(VLOOKUP(G2190,模型表!C:U,19,0),0)</f>
        <v>0</v>
      </c>
      <c r="H2190" s="26" t="str">
        <f ca="1">IFERROR(IF($F2190=0,"",(VLOOKUP(RIGHT(A2190,2)+0,难度表!B:F,3,FALSE)*K2190+N2190)),0)</f>
        <v/>
      </c>
      <c r="I2190" s="26" t="str">
        <f ca="1">IFERROR(IF($F2190=0,"",(VLOOKUP(RIGHT(B2190,2)+0,难度表!B:F,4,FALSE)*L2190+O2190)),0)</f>
        <v/>
      </c>
      <c r="J2190" s="26" t="str">
        <f ca="1">IFERROR(IF($F2190=0,"",(VLOOKUP(RIGHT(B2190,2)+0,难度表!B:F,5,FALSE)*M2190+P2190)),0)</f>
        <v/>
      </c>
      <c r="L2190" s="26" t="s">
        <v>1081</v>
      </c>
      <c r="M2190" s="3"/>
      <c r="N2190" s="26">
        <v>0</v>
      </c>
      <c r="O2190" s="26">
        <v>0</v>
      </c>
      <c r="P2190" s="26">
        <v>0</v>
      </c>
      <c r="Q2190" s="26">
        <v>0</v>
      </c>
      <c r="R2190" s="58" t="s">
        <v>545</v>
      </c>
      <c r="S2190" s="26">
        <v>1</v>
      </c>
      <c r="T2190" s="26">
        <v>0</v>
      </c>
      <c r="U2190" s="26">
        <f ca="1">IFERROR(VLOOKUP(G2190,模型表!$C:$T,18,FALSE),0)</f>
        <v>0</v>
      </c>
      <c r="V2190" s="26">
        <f>IFERROR(VLOOKUP(G2190,模型表!$C:$J,8,FALSE),0)</f>
        <v>0</v>
      </c>
      <c r="W2190" s="26" t="s">
        <v>1081</v>
      </c>
      <c r="X2190" s="26" t="s">
        <v>1097</v>
      </c>
    </row>
    <row r="2191" spans="1:24" x14ac:dyDescent="0.2">
      <c r="A2191" s="3" t="s">
        <v>1457</v>
      </c>
      <c r="B2191" s="3" t="str">
        <f t="shared" si="61"/>
        <v>P61</v>
      </c>
      <c r="C2191" s="3" t="s">
        <v>541</v>
      </c>
      <c r="D2191" s="3" t="s">
        <v>535</v>
      </c>
      <c r="E2191" t="str">
        <f t="shared" si="60"/>
        <v>M22P61U04N03</v>
      </c>
      <c r="F2191" s="26">
        <f ca="1">IFERROR(VLOOKUP(G2191,模型表!C:U,19,0),0)</f>
        <v>0</v>
      </c>
      <c r="H2191" s="26" t="str">
        <f ca="1">IFERROR(IF($F2191=0,"",(VLOOKUP(RIGHT(A2191,2)+0,难度表!B:F,3,FALSE)*K2191+N2191)),0)</f>
        <v/>
      </c>
      <c r="I2191" s="26" t="str">
        <f ca="1">IFERROR(IF($F2191=0,"",(VLOOKUP(RIGHT(B2191,2)+0,难度表!B:F,4,FALSE)*L2191+O2191)),0)</f>
        <v/>
      </c>
      <c r="J2191" s="26" t="str">
        <f ca="1">IFERROR(IF($F2191=0,"",(VLOOKUP(RIGHT(B2191,2)+0,难度表!B:F,5,FALSE)*M2191+P2191)),0)</f>
        <v/>
      </c>
      <c r="L2191" s="26" t="s">
        <v>1081</v>
      </c>
      <c r="M2191" s="3"/>
      <c r="N2191" s="26">
        <v>0</v>
      </c>
      <c r="O2191" s="26">
        <v>0</v>
      </c>
      <c r="P2191" s="26">
        <v>0</v>
      </c>
      <c r="Q2191" s="26">
        <v>0</v>
      </c>
      <c r="R2191" s="58" t="s">
        <v>545</v>
      </c>
      <c r="S2191" s="26">
        <v>1</v>
      </c>
      <c r="T2191" s="26">
        <v>0</v>
      </c>
      <c r="U2191" s="26">
        <f ca="1">IFERROR(VLOOKUP(G2191,模型表!$C:$T,18,FALSE),0)</f>
        <v>0</v>
      </c>
      <c r="V2191" s="26">
        <f>IFERROR(VLOOKUP(G2191,模型表!$C:$J,8,FALSE),0)</f>
        <v>0</v>
      </c>
      <c r="W2191" s="26" t="s">
        <v>1081</v>
      </c>
      <c r="X2191" s="26" t="s">
        <v>1097</v>
      </c>
    </row>
    <row r="2192" spans="1:24" x14ac:dyDescent="0.2">
      <c r="A2192" s="3" t="s">
        <v>1457</v>
      </c>
      <c r="B2192" s="3" t="str">
        <f t="shared" si="61"/>
        <v>P61</v>
      </c>
      <c r="C2192" s="3" t="s">
        <v>1454</v>
      </c>
      <c r="D2192" s="3" t="s">
        <v>536</v>
      </c>
      <c r="E2192" t="str">
        <f t="shared" si="60"/>
        <v>M22P61U04N04</v>
      </c>
      <c r="F2192" s="26">
        <f ca="1">IFERROR(VLOOKUP(G2192,模型表!C:U,19,0),0)</f>
        <v>0</v>
      </c>
      <c r="H2192" s="26" t="str">
        <f ca="1">IFERROR(IF($F2192=0,"",(VLOOKUP(RIGHT(A2192,2)+0,难度表!B:F,3,FALSE)*K2192+N2192)),0)</f>
        <v/>
      </c>
      <c r="I2192" s="26" t="str">
        <f ca="1">IFERROR(IF($F2192=0,"",(VLOOKUP(RIGHT(B2192,2)+0,难度表!B:F,4,FALSE)*L2192+O2192)),0)</f>
        <v/>
      </c>
      <c r="J2192" s="26" t="str">
        <f ca="1">IFERROR(IF($F2192=0,"",(VLOOKUP(RIGHT(B2192,2)+0,难度表!B:F,5,FALSE)*M2192+P2192)),0)</f>
        <v/>
      </c>
      <c r="L2192" s="26" t="s">
        <v>1081</v>
      </c>
      <c r="M2192" s="3"/>
      <c r="N2192" s="26">
        <v>0</v>
      </c>
      <c r="O2192" s="26">
        <v>0</v>
      </c>
      <c r="P2192" s="26">
        <v>0</v>
      </c>
      <c r="Q2192" s="26">
        <v>0</v>
      </c>
      <c r="R2192" s="58" t="s">
        <v>545</v>
      </c>
      <c r="S2192" s="26">
        <v>1</v>
      </c>
      <c r="T2192" s="26">
        <v>0</v>
      </c>
      <c r="U2192" s="26">
        <f ca="1">IFERROR(VLOOKUP(G2192,模型表!$C:$T,18,FALSE),0)</f>
        <v>0</v>
      </c>
      <c r="V2192" s="26">
        <f>IFERROR(VLOOKUP(G2192,模型表!$C:$J,8,FALSE),0)</f>
        <v>0</v>
      </c>
      <c r="W2192" s="26" t="s">
        <v>1081</v>
      </c>
      <c r="X2192" s="26" t="s">
        <v>1097</v>
      </c>
    </row>
    <row r="2193" spans="1:24" x14ac:dyDescent="0.2">
      <c r="A2193" s="3" t="s">
        <v>1457</v>
      </c>
      <c r="B2193" s="3" t="str">
        <f t="shared" si="61"/>
        <v>P61</v>
      </c>
      <c r="C2193" s="3" t="s">
        <v>1454</v>
      </c>
      <c r="D2193" s="3" t="s">
        <v>537</v>
      </c>
      <c r="E2193" t="str">
        <f t="shared" si="60"/>
        <v>M22P61U04N05</v>
      </c>
      <c r="F2193" s="26">
        <f ca="1">IFERROR(VLOOKUP(G2193,模型表!C:U,19,0),0)</f>
        <v>0</v>
      </c>
      <c r="H2193" s="26" t="str">
        <f ca="1">IFERROR(IF($F2193=0,"",(VLOOKUP(RIGHT(A2193,2)+0,难度表!B:F,3,FALSE)*K2193+N2193)),0)</f>
        <v/>
      </c>
      <c r="I2193" s="26" t="str">
        <f ca="1">IFERROR(IF($F2193=0,"",(VLOOKUP(RIGHT(B2193,2)+0,难度表!B:F,4,FALSE)*L2193+O2193)),0)</f>
        <v/>
      </c>
      <c r="J2193" s="26" t="str">
        <f ca="1">IFERROR(IF($F2193=0,"",(VLOOKUP(RIGHT(B2193,2)+0,难度表!B:F,5,FALSE)*M2193+P2193)),0)</f>
        <v/>
      </c>
      <c r="L2193" s="26" t="s">
        <v>1081</v>
      </c>
      <c r="M2193" s="3"/>
      <c r="N2193" s="26">
        <v>0</v>
      </c>
      <c r="O2193" s="26">
        <v>0</v>
      </c>
      <c r="P2193" s="26">
        <v>0</v>
      </c>
      <c r="Q2193" s="26">
        <v>0</v>
      </c>
      <c r="R2193" s="58" t="s">
        <v>545</v>
      </c>
      <c r="S2193" s="26">
        <v>1</v>
      </c>
      <c r="T2193" s="26">
        <v>0</v>
      </c>
      <c r="U2193" s="26">
        <f ca="1">IFERROR(VLOOKUP(G2193,模型表!$C:$T,18,FALSE),0)</f>
        <v>0</v>
      </c>
      <c r="V2193" s="26">
        <f>IFERROR(VLOOKUP(G2193,模型表!$C:$J,8,FALSE),0)</f>
        <v>0</v>
      </c>
      <c r="W2193" s="26" t="s">
        <v>1081</v>
      </c>
      <c r="X2193" s="26" t="s">
        <v>1097</v>
      </c>
    </row>
    <row r="2194" spans="1:24" x14ac:dyDescent="0.2">
      <c r="A2194" s="3" t="s">
        <v>1457</v>
      </c>
      <c r="B2194" s="3" t="str">
        <f t="shared" si="61"/>
        <v>P61</v>
      </c>
      <c r="C2194" s="3" t="s">
        <v>1454</v>
      </c>
      <c r="D2194" s="3" t="s">
        <v>538</v>
      </c>
      <c r="E2194" t="str">
        <f t="shared" si="60"/>
        <v>M22P61U04N06</v>
      </c>
      <c r="F2194" s="26">
        <f ca="1">IFERROR(VLOOKUP(G2194,模型表!C:U,19,0),0)</f>
        <v>0</v>
      </c>
      <c r="H2194" s="26" t="str">
        <f ca="1">IFERROR(IF($F2194=0,"",(VLOOKUP(RIGHT(A2194,2)+0,难度表!B:F,3,FALSE)*K2194+N2194)),0)</f>
        <v/>
      </c>
      <c r="I2194" s="26" t="str">
        <f ca="1">IFERROR(IF($F2194=0,"",(VLOOKUP(RIGHT(B2194,2)+0,难度表!B:F,4,FALSE)*L2194+O2194)),0)</f>
        <v/>
      </c>
      <c r="J2194" s="26" t="str">
        <f ca="1">IFERROR(IF($F2194=0,"",(VLOOKUP(RIGHT(B2194,2)+0,难度表!B:F,5,FALSE)*M2194+P2194)),0)</f>
        <v/>
      </c>
      <c r="L2194" s="26" t="s">
        <v>1081</v>
      </c>
      <c r="M2194" s="3"/>
      <c r="N2194" s="26">
        <v>0</v>
      </c>
      <c r="O2194" s="26">
        <v>0</v>
      </c>
      <c r="P2194" s="26">
        <v>0</v>
      </c>
      <c r="Q2194" s="26">
        <v>0</v>
      </c>
      <c r="R2194" s="58" t="s">
        <v>545</v>
      </c>
      <c r="S2194" s="26">
        <v>1</v>
      </c>
      <c r="T2194" s="26">
        <v>0</v>
      </c>
      <c r="U2194" s="26">
        <f ca="1">IFERROR(VLOOKUP(G2194,模型表!$C:$T,18,FALSE),0)</f>
        <v>0</v>
      </c>
      <c r="V2194" s="26">
        <f>IFERROR(VLOOKUP(G2194,模型表!$C:$J,8,FALSE),0)</f>
        <v>0</v>
      </c>
      <c r="W2194" s="26" t="s">
        <v>1081</v>
      </c>
      <c r="X2194" s="26" t="s">
        <v>1097</v>
      </c>
    </row>
    <row r="2195" spans="1:24" x14ac:dyDescent="0.2">
      <c r="A2195" s="3" t="s">
        <v>1457</v>
      </c>
      <c r="B2195" s="3" t="str">
        <f t="shared" si="61"/>
        <v>P61</v>
      </c>
      <c r="C2195" s="3" t="s">
        <v>1454</v>
      </c>
      <c r="D2195" s="3" t="s">
        <v>542</v>
      </c>
      <c r="E2195" t="str">
        <f t="shared" si="60"/>
        <v>M22P61U04N07</v>
      </c>
      <c r="F2195" s="26">
        <f ca="1">IFERROR(VLOOKUP(G2195,模型表!C:U,19,0),0)</f>
        <v>0</v>
      </c>
      <c r="H2195" s="26" t="str">
        <f ca="1">IFERROR(IF($F2195=0,"",(VLOOKUP(RIGHT(A2195,2)+0,难度表!B:F,3,FALSE)*K2195+N2195)),0)</f>
        <v/>
      </c>
      <c r="I2195" s="26" t="str">
        <f ca="1">IFERROR(IF($F2195=0,"",(VLOOKUP(RIGHT(B2195,2)+0,难度表!B:F,4,FALSE)*L2195+O2195)),0)</f>
        <v/>
      </c>
      <c r="J2195" s="26" t="str">
        <f ca="1">IFERROR(IF($F2195=0,"",(VLOOKUP(RIGHT(B2195,2)+0,难度表!B:F,5,FALSE)*M2195+P2195)),0)</f>
        <v/>
      </c>
      <c r="L2195" s="26" t="s">
        <v>1081</v>
      </c>
      <c r="M2195" s="3"/>
      <c r="N2195" s="26">
        <v>0</v>
      </c>
      <c r="O2195" s="26">
        <v>0</v>
      </c>
      <c r="P2195" s="26">
        <v>0</v>
      </c>
      <c r="Q2195" s="26">
        <v>0</v>
      </c>
      <c r="R2195" s="58" t="s">
        <v>545</v>
      </c>
      <c r="S2195" s="26">
        <v>1</v>
      </c>
      <c r="T2195" s="26">
        <v>0</v>
      </c>
      <c r="U2195" s="26">
        <f ca="1">IFERROR(VLOOKUP(G2195,模型表!$C:$T,18,FALSE),0)</f>
        <v>0</v>
      </c>
      <c r="V2195" s="26">
        <f>IFERROR(VLOOKUP(G2195,模型表!$C:$J,8,FALSE),0)</f>
        <v>0</v>
      </c>
      <c r="W2195" s="26" t="s">
        <v>1081</v>
      </c>
      <c r="X2195" s="26" t="s">
        <v>1097</v>
      </c>
    </row>
    <row r="2196" spans="1:24" x14ac:dyDescent="0.2">
      <c r="A2196" s="3" t="s">
        <v>1457</v>
      </c>
      <c r="B2196" s="3" t="str">
        <f t="shared" si="61"/>
        <v>P61</v>
      </c>
      <c r="C2196" s="3" t="s">
        <v>1454</v>
      </c>
      <c r="D2196" s="3" t="s">
        <v>543</v>
      </c>
      <c r="E2196" t="str">
        <f t="shared" si="60"/>
        <v>M22P61U04N08</v>
      </c>
      <c r="F2196" s="26">
        <f ca="1">IFERROR(VLOOKUP(G2196,模型表!C:U,19,0),0)</f>
        <v>0</v>
      </c>
      <c r="H2196" s="26" t="str">
        <f ca="1">IFERROR(IF($F2196=0,"",(VLOOKUP(RIGHT(A2196,2)+0,难度表!B:F,3,FALSE)*K2196+N2196)),0)</f>
        <v/>
      </c>
      <c r="I2196" s="26" t="str">
        <f ca="1">IFERROR(IF($F2196=0,"",(VLOOKUP(RIGHT(B2196,2)+0,难度表!B:F,4,FALSE)*L2196+O2196)),0)</f>
        <v/>
      </c>
      <c r="J2196" s="26" t="str">
        <f ca="1">IFERROR(IF($F2196=0,"",(VLOOKUP(RIGHT(B2196,2)+0,难度表!B:F,5,FALSE)*M2196+P2196)),0)</f>
        <v/>
      </c>
      <c r="L2196" s="26" t="s">
        <v>1081</v>
      </c>
      <c r="M2196" s="3"/>
      <c r="N2196" s="26">
        <v>0</v>
      </c>
      <c r="O2196" s="26">
        <v>0</v>
      </c>
      <c r="P2196" s="26">
        <v>0</v>
      </c>
      <c r="Q2196" s="26">
        <v>0</v>
      </c>
      <c r="R2196" s="58" t="s">
        <v>545</v>
      </c>
      <c r="S2196" s="26">
        <v>1</v>
      </c>
      <c r="T2196" s="26">
        <v>0</v>
      </c>
      <c r="U2196" s="26">
        <f ca="1">IFERROR(VLOOKUP(G2196,模型表!$C:$T,18,FALSE),0)</f>
        <v>0</v>
      </c>
      <c r="V2196" s="26">
        <f>IFERROR(VLOOKUP(G2196,模型表!$C:$J,8,FALSE),0)</f>
        <v>0</v>
      </c>
      <c r="W2196" s="26" t="s">
        <v>1081</v>
      </c>
      <c r="X2196" s="26" t="s">
        <v>1097</v>
      </c>
    </row>
    <row r="2197" spans="1:24" x14ac:dyDescent="0.2">
      <c r="A2197" s="3" t="s">
        <v>1457</v>
      </c>
      <c r="B2197" s="3" t="str">
        <f t="shared" si="61"/>
        <v>P61</v>
      </c>
      <c r="C2197" s="3" t="s">
        <v>541</v>
      </c>
      <c r="D2197" s="3" t="s">
        <v>544</v>
      </c>
      <c r="E2197" t="str">
        <f t="shared" si="60"/>
        <v>M22P61U04N09</v>
      </c>
      <c r="F2197" s="26">
        <f ca="1">IFERROR(VLOOKUP(G2197,模型表!C:U,19,0),0)</f>
        <v>0</v>
      </c>
      <c r="H2197" s="26" t="str">
        <f ca="1">IFERROR(IF($F2197=0,"",(VLOOKUP(RIGHT(A2197,2)+0,难度表!B:F,3,FALSE)*K2197+N2197)),0)</f>
        <v/>
      </c>
      <c r="I2197" s="26" t="str">
        <f ca="1">IFERROR(IF($F2197=0,"",(VLOOKUP(RIGHT(B2197,2)+0,难度表!B:F,4,FALSE)*L2197+O2197)),0)</f>
        <v/>
      </c>
      <c r="J2197" s="26" t="str">
        <f ca="1">IFERROR(IF($F2197=0,"",(VLOOKUP(RIGHT(B2197,2)+0,难度表!B:F,5,FALSE)*M2197+P2197)),0)</f>
        <v/>
      </c>
      <c r="L2197" s="26" t="s">
        <v>1081</v>
      </c>
      <c r="M2197" s="3"/>
      <c r="N2197" s="26">
        <v>0</v>
      </c>
      <c r="O2197" s="26">
        <v>0</v>
      </c>
      <c r="P2197" s="26">
        <v>0</v>
      </c>
      <c r="Q2197" s="26">
        <v>0</v>
      </c>
      <c r="R2197" s="58" t="s">
        <v>545</v>
      </c>
      <c r="S2197" s="26">
        <v>1</v>
      </c>
      <c r="T2197" s="26">
        <v>0</v>
      </c>
      <c r="U2197" s="26">
        <f ca="1">IFERROR(VLOOKUP(G2197,模型表!$C:$T,18,FALSE),0)</f>
        <v>0</v>
      </c>
      <c r="V2197" s="26">
        <f>IFERROR(VLOOKUP(G2197,模型表!$C:$J,8,FALSE),0)</f>
        <v>0</v>
      </c>
      <c r="W2197" s="26" t="s">
        <v>1081</v>
      </c>
      <c r="X2197" s="26" t="s">
        <v>1097</v>
      </c>
    </row>
    <row r="2198" spans="1:24" x14ac:dyDescent="0.2">
      <c r="A2198" s="3" t="s">
        <v>1457</v>
      </c>
      <c r="B2198" s="3" t="str">
        <f t="shared" si="61"/>
        <v>P62</v>
      </c>
      <c r="C2198" s="3" t="s">
        <v>532</v>
      </c>
      <c r="D2198" s="3" t="s">
        <v>533</v>
      </c>
      <c r="E2198" t="str">
        <f t="shared" si="60"/>
        <v>M22P62U01N01</v>
      </c>
      <c r="F2198" s="26">
        <f ca="1">IFERROR(VLOOKUP(G2198,模型表!C:U,19,0),0)</f>
        <v>0</v>
      </c>
      <c r="H2198" s="26" t="str">
        <f ca="1">IFERROR(IF($F2198=0,"",(VLOOKUP(RIGHT(A2198,2)+0,难度表!B:F,3,FALSE)*K2198+N2198)),0)</f>
        <v/>
      </c>
      <c r="I2198" s="26" t="str">
        <f ca="1">IFERROR(IF($F2198=0,"",(VLOOKUP(RIGHT(B2198,2)+0,难度表!B:F,4,FALSE)*L2198+O2198)),0)</f>
        <v/>
      </c>
      <c r="J2198" s="26" t="str">
        <f ca="1">IFERROR(IF($F2198=0,"",(VLOOKUP(RIGHT(B2198,2)+0,难度表!B:F,5,FALSE)*M2198+P2198)),0)</f>
        <v/>
      </c>
      <c r="L2198" s="26" t="s">
        <v>1081</v>
      </c>
      <c r="M2198" s="3"/>
      <c r="N2198" s="26">
        <v>0</v>
      </c>
      <c r="O2198" s="26">
        <v>0</v>
      </c>
      <c r="P2198" s="26">
        <v>0</v>
      </c>
      <c r="Q2198" s="26">
        <v>0</v>
      </c>
      <c r="R2198" s="58" t="s">
        <v>545</v>
      </c>
      <c r="S2198" s="26">
        <v>1</v>
      </c>
      <c r="T2198" s="26">
        <v>0</v>
      </c>
      <c r="U2198" s="26">
        <f ca="1">IFERROR(VLOOKUP(G2198,模型表!$C:$T,18,FALSE),0)</f>
        <v>0</v>
      </c>
      <c r="V2198" s="26">
        <f>IFERROR(VLOOKUP(G2198,模型表!$C:$J,8,FALSE),0)</f>
        <v>0</v>
      </c>
      <c r="W2198" s="26" t="s">
        <v>1081</v>
      </c>
      <c r="X2198" s="26" t="s">
        <v>1097</v>
      </c>
    </row>
    <row r="2199" spans="1:24" x14ac:dyDescent="0.2">
      <c r="A2199" s="3" t="s">
        <v>1457</v>
      </c>
      <c r="B2199" s="3" t="str">
        <f t="shared" si="61"/>
        <v>P62</v>
      </c>
      <c r="C2199" s="3" t="s">
        <v>532</v>
      </c>
      <c r="D2199" s="3" t="s">
        <v>534</v>
      </c>
      <c r="E2199" t="str">
        <f t="shared" si="60"/>
        <v>M22P62U01N02</v>
      </c>
      <c r="F2199" s="26">
        <f ca="1">IFERROR(VLOOKUP(G2199,模型表!C:U,19,0),0)</f>
        <v>0</v>
      </c>
      <c r="H2199" s="26" t="str">
        <f ca="1">IFERROR(IF($F2199=0,"",(VLOOKUP(RIGHT(A2199,2)+0,难度表!B:F,3,FALSE)*K2199+N2199)),0)</f>
        <v/>
      </c>
      <c r="I2199" s="26" t="str">
        <f ca="1">IFERROR(IF($F2199=0,"",(VLOOKUP(RIGHT(B2199,2)+0,难度表!B:F,4,FALSE)*L2199+O2199)),0)</f>
        <v/>
      </c>
      <c r="J2199" s="26" t="str">
        <f ca="1">IFERROR(IF($F2199=0,"",(VLOOKUP(RIGHT(B2199,2)+0,难度表!B:F,5,FALSE)*M2199+P2199)),0)</f>
        <v/>
      </c>
      <c r="L2199" s="26" t="s">
        <v>1081</v>
      </c>
      <c r="M2199" s="3"/>
      <c r="N2199" s="26">
        <v>0</v>
      </c>
      <c r="O2199" s="26">
        <v>0</v>
      </c>
      <c r="P2199" s="26">
        <v>0</v>
      </c>
      <c r="Q2199" s="26">
        <v>0</v>
      </c>
      <c r="R2199" s="58" t="s">
        <v>545</v>
      </c>
      <c r="S2199" s="26">
        <v>1</v>
      </c>
      <c r="T2199" s="26">
        <v>0</v>
      </c>
      <c r="U2199" s="26">
        <f ca="1">IFERROR(VLOOKUP(G2199,模型表!$C:$T,18,FALSE),0)</f>
        <v>0</v>
      </c>
      <c r="V2199" s="26">
        <f>IFERROR(VLOOKUP(G2199,模型表!$C:$J,8,FALSE),0)</f>
        <v>0</v>
      </c>
      <c r="W2199" s="26" t="s">
        <v>1081</v>
      </c>
      <c r="X2199" s="26" t="s">
        <v>1097</v>
      </c>
    </row>
    <row r="2200" spans="1:24" x14ac:dyDescent="0.2">
      <c r="A2200" s="3" t="s">
        <v>1457</v>
      </c>
      <c r="B2200" s="3" t="str">
        <f t="shared" si="61"/>
        <v>P62</v>
      </c>
      <c r="C2200" s="3" t="s">
        <v>532</v>
      </c>
      <c r="D2200" s="3" t="s">
        <v>535</v>
      </c>
      <c r="E2200" t="str">
        <f t="shared" si="60"/>
        <v>M22P62U01N03</v>
      </c>
      <c r="F2200" s="26">
        <f ca="1">IFERROR(VLOOKUP(G2200,模型表!C:U,19,0),0)</f>
        <v>0</v>
      </c>
      <c r="H2200" s="26" t="str">
        <f ca="1">IFERROR(IF($F2200=0,"",(VLOOKUP(RIGHT(A2200,2)+0,难度表!B:F,3,FALSE)*K2200+N2200)),0)</f>
        <v/>
      </c>
      <c r="I2200" s="26" t="str">
        <f ca="1">IFERROR(IF($F2200=0,"",(VLOOKUP(RIGHT(B2200,2)+0,难度表!B:F,4,FALSE)*L2200+O2200)),0)</f>
        <v/>
      </c>
      <c r="J2200" s="26" t="str">
        <f ca="1">IFERROR(IF($F2200=0,"",(VLOOKUP(RIGHT(B2200,2)+0,难度表!B:F,5,FALSE)*M2200+P2200)),0)</f>
        <v/>
      </c>
      <c r="L2200" s="26" t="s">
        <v>1081</v>
      </c>
      <c r="M2200" s="3"/>
      <c r="N2200" s="26">
        <v>0</v>
      </c>
      <c r="O2200" s="26">
        <v>0</v>
      </c>
      <c r="P2200" s="26">
        <v>0</v>
      </c>
      <c r="Q2200" s="26">
        <v>0</v>
      </c>
      <c r="R2200" s="58" t="s">
        <v>545</v>
      </c>
      <c r="S2200" s="26">
        <v>1</v>
      </c>
      <c r="T2200" s="26">
        <v>0</v>
      </c>
      <c r="U2200" s="26">
        <f ca="1">IFERROR(VLOOKUP(G2200,模型表!$C:$T,18,FALSE),0)</f>
        <v>0</v>
      </c>
      <c r="V2200" s="26">
        <f>IFERROR(VLOOKUP(G2200,模型表!$C:$J,8,FALSE),0)</f>
        <v>0</v>
      </c>
      <c r="W2200" s="26" t="s">
        <v>1081</v>
      </c>
      <c r="X2200" s="26" t="s">
        <v>1097</v>
      </c>
    </row>
    <row r="2201" spans="1:24" x14ac:dyDescent="0.2">
      <c r="A2201" s="3" t="s">
        <v>1457</v>
      </c>
      <c r="B2201" s="3" t="str">
        <f t="shared" si="61"/>
        <v>P62</v>
      </c>
      <c r="C2201" s="3" t="s">
        <v>532</v>
      </c>
      <c r="D2201" s="3" t="s">
        <v>536</v>
      </c>
      <c r="E2201" t="str">
        <f t="shared" si="60"/>
        <v>M22P62U01N04</v>
      </c>
      <c r="F2201" s="26">
        <f ca="1">IFERROR(VLOOKUP(G2201,模型表!C:U,19,0),0)</f>
        <v>0</v>
      </c>
      <c r="H2201" s="26" t="str">
        <f ca="1">IFERROR(IF($F2201=0,"",(VLOOKUP(RIGHT(A2201,2)+0,难度表!B:F,3,FALSE)*K2201+N2201)),0)</f>
        <v/>
      </c>
      <c r="I2201" s="26" t="str">
        <f ca="1">IFERROR(IF($F2201=0,"",(VLOOKUP(RIGHT(B2201,2)+0,难度表!B:F,4,FALSE)*L2201+O2201)),0)</f>
        <v/>
      </c>
      <c r="J2201" s="26" t="str">
        <f ca="1">IFERROR(IF($F2201=0,"",(VLOOKUP(RIGHT(B2201,2)+0,难度表!B:F,5,FALSE)*M2201+P2201)),0)</f>
        <v/>
      </c>
      <c r="L2201" s="26" t="s">
        <v>1081</v>
      </c>
      <c r="M2201" s="3"/>
      <c r="N2201" s="26">
        <v>0</v>
      </c>
      <c r="O2201" s="26">
        <v>0</v>
      </c>
      <c r="P2201" s="26">
        <v>0</v>
      </c>
      <c r="Q2201" s="26">
        <v>0</v>
      </c>
      <c r="R2201" s="58" t="s">
        <v>545</v>
      </c>
      <c r="S2201" s="26">
        <v>1</v>
      </c>
      <c r="T2201" s="26">
        <v>0</v>
      </c>
      <c r="U2201" s="26">
        <f ca="1">IFERROR(VLOOKUP(G2201,模型表!$C:$T,18,FALSE),0)</f>
        <v>0</v>
      </c>
      <c r="V2201" s="26">
        <f>IFERROR(VLOOKUP(G2201,模型表!$C:$J,8,FALSE),0)</f>
        <v>0</v>
      </c>
      <c r="W2201" s="26" t="s">
        <v>1081</v>
      </c>
      <c r="X2201" s="26" t="s">
        <v>1097</v>
      </c>
    </row>
    <row r="2202" spans="1:24" x14ac:dyDescent="0.2">
      <c r="A2202" s="3" t="s">
        <v>1457</v>
      </c>
      <c r="B2202" s="3" t="str">
        <f t="shared" si="61"/>
        <v>P62</v>
      </c>
      <c r="C2202" s="3" t="s">
        <v>532</v>
      </c>
      <c r="D2202" s="3" t="s">
        <v>537</v>
      </c>
      <c r="E2202" t="str">
        <f t="shared" si="60"/>
        <v>M22P62U01N05</v>
      </c>
      <c r="F2202" s="26">
        <f ca="1">IFERROR(VLOOKUP(G2202,模型表!C:U,19,0),0)</f>
        <v>0</v>
      </c>
      <c r="H2202" s="26" t="str">
        <f ca="1">IFERROR(IF($F2202=0,"",(VLOOKUP(RIGHT(A2202,2)+0,难度表!B:F,3,FALSE)*K2202+N2202)),0)</f>
        <v/>
      </c>
      <c r="I2202" s="26" t="str">
        <f ca="1">IFERROR(IF($F2202=0,"",(VLOOKUP(RIGHT(B2202,2)+0,难度表!B:F,4,FALSE)*L2202+O2202)),0)</f>
        <v/>
      </c>
      <c r="J2202" s="26" t="str">
        <f ca="1">IFERROR(IF($F2202=0,"",(VLOOKUP(RIGHT(B2202,2)+0,难度表!B:F,5,FALSE)*M2202+P2202)),0)</f>
        <v/>
      </c>
      <c r="L2202" s="26" t="s">
        <v>1081</v>
      </c>
      <c r="M2202" s="3"/>
      <c r="N2202" s="26">
        <v>0</v>
      </c>
      <c r="O2202" s="26">
        <v>0</v>
      </c>
      <c r="P2202" s="26">
        <v>0</v>
      </c>
      <c r="Q2202" s="26">
        <v>0</v>
      </c>
      <c r="R2202" s="58" t="s">
        <v>545</v>
      </c>
      <c r="S2202" s="26">
        <v>1</v>
      </c>
      <c r="T2202" s="26">
        <v>0</v>
      </c>
      <c r="U2202" s="26">
        <f ca="1">IFERROR(VLOOKUP(G2202,模型表!$C:$T,18,FALSE),0)</f>
        <v>0</v>
      </c>
      <c r="V2202" s="26">
        <f>IFERROR(VLOOKUP(G2202,模型表!$C:$J,8,FALSE),0)</f>
        <v>0</v>
      </c>
      <c r="W2202" s="26" t="s">
        <v>1081</v>
      </c>
      <c r="X2202" s="26" t="s">
        <v>1097</v>
      </c>
    </row>
    <row r="2203" spans="1:24" x14ac:dyDescent="0.2">
      <c r="A2203" s="3" t="s">
        <v>1457</v>
      </c>
      <c r="B2203" s="3" t="str">
        <f t="shared" si="61"/>
        <v>P62</v>
      </c>
      <c r="C2203" s="3" t="s">
        <v>532</v>
      </c>
      <c r="D2203" s="3" t="s">
        <v>538</v>
      </c>
      <c r="E2203" t="str">
        <f t="shared" si="60"/>
        <v>M22P62U01N06</v>
      </c>
      <c r="F2203" s="26">
        <f ca="1">IFERROR(VLOOKUP(G2203,模型表!C:U,19,0),0)</f>
        <v>0</v>
      </c>
      <c r="H2203" s="26" t="str">
        <f ca="1">IFERROR(IF($F2203=0,"",(VLOOKUP(RIGHT(A2203,2)+0,难度表!B:F,3,FALSE)*K2203+N2203)),0)</f>
        <v/>
      </c>
      <c r="I2203" s="26" t="str">
        <f ca="1">IFERROR(IF($F2203=0,"",(VLOOKUP(RIGHT(B2203,2)+0,难度表!B:F,4,FALSE)*L2203+O2203)),0)</f>
        <v/>
      </c>
      <c r="J2203" s="26" t="str">
        <f ca="1">IFERROR(IF($F2203=0,"",(VLOOKUP(RIGHT(B2203,2)+0,难度表!B:F,5,FALSE)*M2203+P2203)),0)</f>
        <v/>
      </c>
      <c r="L2203" s="26" t="s">
        <v>1081</v>
      </c>
      <c r="M2203" s="3"/>
      <c r="N2203" s="26">
        <v>0</v>
      </c>
      <c r="O2203" s="26">
        <v>0</v>
      </c>
      <c r="P2203" s="26">
        <v>0</v>
      </c>
      <c r="Q2203" s="26">
        <v>0</v>
      </c>
      <c r="R2203" s="58" t="s">
        <v>545</v>
      </c>
      <c r="S2203" s="26">
        <v>1</v>
      </c>
      <c r="T2203" s="26">
        <v>0</v>
      </c>
      <c r="U2203" s="26">
        <f ca="1">IFERROR(VLOOKUP(G2203,模型表!$C:$T,18,FALSE),0)</f>
        <v>0</v>
      </c>
      <c r="V2203" s="26">
        <f>IFERROR(VLOOKUP(G2203,模型表!$C:$J,8,FALSE),0)</f>
        <v>0</v>
      </c>
      <c r="W2203" s="26" t="s">
        <v>1081</v>
      </c>
      <c r="X2203" s="26" t="s">
        <v>1097</v>
      </c>
    </row>
    <row r="2204" spans="1:24" x14ac:dyDescent="0.2">
      <c r="A2204" s="3" t="s">
        <v>1457</v>
      </c>
      <c r="B2204" s="3" t="str">
        <f t="shared" si="61"/>
        <v>P62</v>
      </c>
      <c r="C2204" s="3" t="s">
        <v>532</v>
      </c>
      <c r="D2204" s="3" t="s">
        <v>542</v>
      </c>
      <c r="E2204" t="str">
        <f t="shared" si="60"/>
        <v>M22P62U01N07</v>
      </c>
      <c r="F2204" s="26">
        <f ca="1">IFERROR(VLOOKUP(G2204,模型表!C:U,19,0),0)</f>
        <v>0</v>
      </c>
      <c r="H2204" s="26" t="str">
        <f ca="1">IFERROR(IF($F2204=0,"",(VLOOKUP(RIGHT(A2204,2)+0,难度表!B:F,3,FALSE)*K2204+N2204)),0)</f>
        <v/>
      </c>
      <c r="I2204" s="26" t="str">
        <f ca="1">IFERROR(IF($F2204=0,"",(VLOOKUP(RIGHT(B2204,2)+0,难度表!B:F,4,FALSE)*L2204+O2204)),0)</f>
        <v/>
      </c>
      <c r="J2204" s="26" t="str">
        <f ca="1">IFERROR(IF($F2204=0,"",(VLOOKUP(RIGHT(B2204,2)+0,难度表!B:F,5,FALSE)*M2204+P2204)),0)</f>
        <v/>
      </c>
      <c r="L2204" s="26" t="s">
        <v>1081</v>
      </c>
      <c r="M2204" s="3"/>
      <c r="N2204" s="26">
        <v>0</v>
      </c>
      <c r="O2204" s="26">
        <v>0</v>
      </c>
      <c r="P2204" s="26">
        <v>0</v>
      </c>
      <c r="Q2204" s="26">
        <v>0</v>
      </c>
      <c r="R2204" s="58" t="s">
        <v>545</v>
      </c>
      <c r="S2204" s="26">
        <v>1</v>
      </c>
      <c r="T2204" s="26">
        <v>0</v>
      </c>
      <c r="U2204" s="26">
        <f ca="1">IFERROR(VLOOKUP(G2204,模型表!$C:$T,18,FALSE),0)</f>
        <v>0</v>
      </c>
      <c r="V2204" s="26">
        <f>IFERROR(VLOOKUP(G2204,模型表!$C:$J,8,FALSE),0)</f>
        <v>0</v>
      </c>
      <c r="W2204" s="26" t="s">
        <v>1081</v>
      </c>
      <c r="X2204" s="26" t="s">
        <v>1097</v>
      </c>
    </row>
    <row r="2205" spans="1:24" x14ac:dyDescent="0.2">
      <c r="A2205" s="3" t="s">
        <v>1457</v>
      </c>
      <c r="B2205" s="3" t="str">
        <f t="shared" si="61"/>
        <v>P62</v>
      </c>
      <c r="C2205" s="3" t="s">
        <v>532</v>
      </c>
      <c r="D2205" s="3" t="s">
        <v>543</v>
      </c>
      <c r="E2205" t="str">
        <f t="shared" si="60"/>
        <v>M22P62U01N08</v>
      </c>
      <c r="F2205" s="26">
        <f ca="1">IFERROR(VLOOKUP(G2205,模型表!C:U,19,0),0)</f>
        <v>0</v>
      </c>
      <c r="H2205" s="26" t="str">
        <f ca="1">IFERROR(IF($F2205=0,"",(VLOOKUP(RIGHT(A2205,2)+0,难度表!B:F,3,FALSE)*K2205+N2205)),0)</f>
        <v/>
      </c>
      <c r="I2205" s="26" t="str">
        <f ca="1">IFERROR(IF($F2205=0,"",(VLOOKUP(RIGHT(B2205,2)+0,难度表!B:F,4,FALSE)*L2205+O2205)),0)</f>
        <v/>
      </c>
      <c r="J2205" s="26" t="str">
        <f ca="1">IFERROR(IF($F2205=0,"",(VLOOKUP(RIGHT(B2205,2)+0,难度表!B:F,5,FALSE)*M2205+P2205)),0)</f>
        <v/>
      </c>
      <c r="L2205" s="26" t="s">
        <v>1081</v>
      </c>
      <c r="M2205" s="3"/>
      <c r="N2205" s="26">
        <v>0</v>
      </c>
      <c r="O2205" s="26">
        <v>0</v>
      </c>
      <c r="P2205" s="26">
        <v>0</v>
      </c>
      <c r="Q2205" s="26">
        <v>0</v>
      </c>
      <c r="R2205" s="58" t="s">
        <v>545</v>
      </c>
      <c r="S2205" s="26">
        <v>1</v>
      </c>
      <c r="T2205" s="26">
        <v>0</v>
      </c>
      <c r="U2205" s="26">
        <f ca="1">IFERROR(VLOOKUP(G2205,模型表!$C:$T,18,FALSE),0)</f>
        <v>0</v>
      </c>
      <c r="V2205" s="26">
        <f>IFERROR(VLOOKUP(G2205,模型表!$C:$J,8,FALSE),0)</f>
        <v>0</v>
      </c>
      <c r="W2205" s="26" t="s">
        <v>1081</v>
      </c>
      <c r="X2205" s="26" t="s">
        <v>1097</v>
      </c>
    </row>
    <row r="2206" spans="1:24" x14ac:dyDescent="0.2">
      <c r="A2206" s="3" t="s">
        <v>1457</v>
      </c>
      <c r="B2206" s="3" t="str">
        <f t="shared" si="61"/>
        <v>P62</v>
      </c>
      <c r="C2206" s="3" t="s">
        <v>532</v>
      </c>
      <c r="D2206" s="3" t="s">
        <v>544</v>
      </c>
      <c r="E2206" t="str">
        <f t="shared" si="60"/>
        <v>M22P62U01N09</v>
      </c>
      <c r="F2206" s="26">
        <f ca="1">IFERROR(VLOOKUP(G2206,模型表!C:U,19,0),0)</f>
        <v>0</v>
      </c>
      <c r="H2206" s="26" t="str">
        <f ca="1">IFERROR(IF($F2206=0,"",(VLOOKUP(RIGHT(A2206,2)+0,难度表!B:F,3,FALSE)*K2206+N2206)),0)</f>
        <v/>
      </c>
      <c r="I2206" s="26" t="str">
        <f ca="1">IFERROR(IF($F2206=0,"",(VLOOKUP(RIGHT(B2206,2)+0,难度表!B:F,4,FALSE)*L2206+O2206)),0)</f>
        <v/>
      </c>
      <c r="J2206" s="26" t="str">
        <f ca="1">IFERROR(IF($F2206=0,"",(VLOOKUP(RIGHT(B2206,2)+0,难度表!B:F,5,FALSE)*M2206+P2206)),0)</f>
        <v/>
      </c>
      <c r="L2206" s="26" t="s">
        <v>1081</v>
      </c>
      <c r="M2206" s="3"/>
      <c r="N2206" s="26">
        <v>0</v>
      </c>
      <c r="O2206" s="26">
        <v>0</v>
      </c>
      <c r="P2206" s="26">
        <v>0</v>
      </c>
      <c r="Q2206" s="26">
        <v>0</v>
      </c>
      <c r="R2206" s="58" t="s">
        <v>545</v>
      </c>
      <c r="S2206" s="26">
        <v>1</v>
      </c>
      <c r="T2206" s="26">
        <v>0</v>
      </c>
      <c r="U2206" s="26">
        <f ca="1">IFERROR(VLOOKUP(G2206,模型表!$C:$T,18,FALSE),0)</f>
        <v>0</v>
      </c>
      <c r="V2206" s="26">
        <f>IFERROR(VLOOKUP(G2206,模型表!$C:$J,8,FALSE),0)</f>
        <v>0</v>
      </c>
      <c r="W2206" s="26" t="s">
        <v>1081</v>
      </c>
      <c r="X2206" s="26" t="s">
        <v>1097</v>
      </c>
    </row>
    <row r="2207" spans="1:24" x14ac:dyDescent="0.2">
      <c r="A2207" s="3" t="s">
        <v>1457</v>
      </c>
      <c r="B2207" s="3" t="str">
        <f t="shared" si="61"/>
        <v>P62</v>
      </c>
      <c r="C2207" s="3" t="s">
        <v>539</v>
      </c>
      <c r="D2207" s="3" t="s">
        <v>533</v>
      </c>
      <c r="E2207" t="str">
        <f t="shared" si="60"/>
        <v>M22P62U02N01</v>
      </c>
      <c r="F2207" s="26">
        <f ca="1">IFERROR(VLOOKUP(G2207,模型表!C:U,19,0),0)</f>
        <v>0</v>
      </c>
      <c r="H2207" s="26" t="str">
        <f ca="1">IFERROR(IF($F2207=0,"",(VLOOKUP(RIGHT(A2207,2)+0,难度表!B:F,3,FALSE)*K2207+N2207)),0)</f>
        <v/>
      </c>
      <c r="I2207" s="26" t="str">
        <f ca="1">IFERROR(IF($F2207=0,"",(VLOOKUP(RIGHT(B2207,2)+0,难度表!B:F,4,FALSE)*L2207+O2207)),0)</f>
        <v/>
      </c>
      <c r="J2207" s="26" t="str">
        <f ca="1">IFERROR(IF($F2207=0,"",(VLOOKUP(RIGHT(B2207,2)+0,难度表!B:F,5,FALSE)*M2207+P2207)),0)</f>
        <v/>
      </c>
      <c r="L2207" s="26" t="s">
        <v>1081</v>
      </c>
      <c r="M2207" s="3"/>
      <c r="N2207" s="26">
        <v>0</v>
      </c>
      <c r="O2207" s="26">
        <v>0</v>
      </c>
      <c r="P2207" s="26">
        <v>0</v>
      </c>
      <c r="Q2207" s="26">
        <v>0</v>
      </c>
      <c r="R2207" s="58" t="s">
        <v>545</v>
      </c>
      <c r="S2207" s="26">
        <v>1</v>
      </c>
      <c r="T2207" s="26">
        <v>0</v>
      </c>
      <c r="U2207" s="26">
        <f ca="1">IFERROR(VLOOKUP(G2207,模型表!$C:$T,18,FALSE),0)</f>
        <v>0</v>
      </c>
      <c r="V2207" s="26">
        <f>IFERROR(VLOOKUP(G2207,模型表!$C:$J,8,FALSE),0)</f>
        <v>0</v>
      </c>
      <c r="W2207" s="26" t="s">
        <v>1081</v>
      </c>
      <c r="X2207" s="26" t="s">
        <v>1097</v>
      </c>
    </row>
    <row r="2208" spans="1:24" x14ac:dyDescent="0.2">
      <c r="A2208" s="3" t="s">
        <v>1457</v>
      </c>
      <c r="B2208" s="3" t="str">
        <f t="shared" si="61"/>
        <v>P62</v>
      </c>
      <c r="C2208" s="3" t="s">
        <v>539</v>
      </c>
      <c r="D2208" s="3" t="s">
        <v>534</v>
      </c>
      <c r="E2208" t="str">
        <f t="shared" si="60"/>
        <v>M22P62U02N02</v>
      </c>
      <c r="F2208" s="26">
        <f ca="1">IFERROR(VLOOKUP(G2208,模型表!C:U,19,0),0)</f>
        <v>0</v>
      </c>
      <c r="H2208" s="26" t="str">
        <f ca="1">IFERROR(IF($F2208=0,"",(VLOOKUP(RIGHT(A2208,2)+0,难度表!B:F,3,FALSE)*K2208+N2208)),0)</f>
        <v/>
      </c>
      <c r="I2208" s="26" t="str">
        <f ca="1">IFERROR(IF($F2208=0,"",(VLOOKUP(RIGHT(B2208,2)+0,难度表!B:F,4,FALSE)*L2208+O2208)),0)</f>
        <v/>
      </c>
      <c r="J2208" s="26" t="str">
        <f ca="1">IFERROR(IF($F2208=0,"",(VLOOKUP(RIGHT(B2208,2)+0,难度表!B:F,5,FALSE)*M2208+P2208)),0)</f>
        <v/>
      </c>
      <c r="L2208" s="26" t="s">
        <v>1081</v>
      </c>
      <c r="M2208" s="3"/>
      <c r="N2208" s="26">
        <v>0</v>
      </c>
      <c r="O2208" s="26">
        <v>0</v>
      </c>
      <c r="P2208" s="26">
        <v>0</v>
      </c>
      <c r="Q2208" s="26">
        <v>0</v>
      </c>
      <c r="R2208" s="58" t="s">
        <v>545</v>
      </c>
      <c r="S2208" s="26">
        <v>1</v>
      </c>
      <c r="T2208" s="26">
        <v>0</v>
      </c>
      <c r="U2208" s="26">
        <f ca="1">IFERROR(VLOOKUP(G2208,模型表!$C:$T,18,FALSE),0)</f>
        <v>0</v>
      </c>
      <c r="V2208" s="26">
        <f>IFERROR(VLOOKUP(G2208,模型表!$C:$J,8,FALSE),0)</f>
        <v>0</v>
      </c>
      <c r="W2208" s="26" t="s">
        <v>1081</v>
      </c>
      <c r="X2208" s="26" t="s">
        <v>1097</v>
      </c>
    </row>
    <row r="2209" spans="1:24" x14ac:dyDescent="0.2">
      <c r="A2209" s="3" t="s">
        <v>1457</v>
      </c>
      <c r="B2209" s="3" t="str">
        <f t="shared" si="61"/>
        <v>P62</v>
      </c>
      <c r="C2209" s="3" t="s">
        <v>539</v>
      </c>
      <c r="D2209" s="3" t="s">
        <v>535</v>
      </c>
      <c r="E2209" t="str">
        <f t="shared" si="60"/>
        <v>M22P62U02N03</v>
      </c>
      <c r="F2209" s="26">
        <f ca="1">IFERROR(VLOOKUP(G2209,模型表!C:U,19,0),0)</f>
        <v>0</v>
      </c>
      <c r="H2209" s="26" t="str">
        <f ca="1">IFERROR(IF($F2209=0,"",(VLOOKUP(RIGHT(A2209,2)+0,难度表!B:F,3,FALSE)*K2209+N2209)),0)</f>
        <v/>
      </c>
      <c r="I2209" s="26" t="str">
        <f ca="1">IFERROR(IF($F2209=0,"",(VLOOKUP(RIGHT(B2209,2)+0,难度表!B:F,4,FALSE)*L2209+O2209)),0)</f>
        <v/>
      </c>
      <c r="J2209" s="26" t="str">
        <f ca="1">IFERROR(IF($F2209=0,"",(VLOOKUP(RIGHT(B2209,2)+0,难度表!B:F,5,FALSE)*M2209+P2209)),0)</f>
        <v/>
      </c>
      <c r="L2209" s="26" t="s">
        <v>1081</v>
      </c>
      <c r="M2209" s="3"/>
      <c r="N2209" s="26">
        <v>0</v>
      </c>
      <c r="O2209" s="26">
        <v>0</v>
      </c>
      <c r="P2209" s="26">
        <v>0</v>
      </c>
      <c r="Q2209" s="26">
        <v>0</v>
      </c>
      <c r="R2209" s="58" t="s">
        <v>545</v>
      </c>
      <c r="S2209" s="26">
        <v>1</v>
      </c>
      <c r="T2209" s="26">
        <v>0</v>
      </c>
      <c r="U2209" s="26">
        <f ca="1">IFERROR(VLOOKUP(G2209,模型表!$C:$T,18,FALSE),0)</f>
        <v>0</v>
      </c>
      <c r="V2209" s="26">
        <f>IFERROR(VLOOKUP(G2209,模型表!$C:$J,8,FALSE),0)</f>
        <v>0</v>
      </c>
      <c r="W2209" s="26" t="s">
        <v>1081</v>
      </c>
      <c r="X2209" s="26" t="s">
        <v>1097</v>
      </c>
    </row>
    <row r="2210" spans="1:24" x14ac:dyDescent="0.2">
      <c r="A2210" s="3" t="s">
        <v>1457</v>
      </c>
      <c r="B2210" s="3" t="str">
        <f t="shared" si="61"/>
        <v>P62</v>
      </c>
      <c r="C2210" s="3" t="s">
        <v>539</v>
      </c>
      <c r="D2210" s="3" t="s">
        <v>536</v>
      </c>
      <c r="E2210" t="str">
        <f t="shared" si="60"/>
        <v>M22P62U02N04</v>
      </c>
      <c r="F2210" s="26">
        <f ca="1">IFERROR(VLOOKUP(G2210,模型表!C:U,19,0),0)</f>
        <v>0</v>
      </c>
      <c r="H2210" s="26" t="str">
        <f ca="1">IFERROR(IF($F2210=0,"",(VLOOKUP(RIGHT(A2210,2)+0,难度表!B:F,3,FALSE)*K2210+N2210)),0)</f>
        <v/>
      </c>
      <c r="I2210" s="26" t="str">
        <f ca="1">IFERROR(IF($F2210=0,"",(VLOOKUP(RIGHT(B2210,2)+0,难度表!B:F,4,FALSE)*L2210+O2210)),0)</f>
        <v/>
      </c>
      <c r="J2210" s="26" t="str">
        <f ca="1">IFERROR(IF($F2210=0,"",(VLOOKUP(RIGHT(B2210,2)+0,难度表!B:F,5,FALSE)*M2210+P2210)),0)</f>
        <v/>
      </c>
      <c r="L2210" s="26" t="s">
        <v>1081</v>
      </c>
      <c r="M2210" s="3"/>
      <c r="N2210" s="26">
        <v>0</v>
      </c>
      <c r="O2210" s="26">
        <v>0</v>
      </c>
      <c r="P2210" s="26">
        <v>0</v>
      </c>
      <c r="Q2210" s="26">
        <v>0</v>
      </c>
      <c r="R2210" s="58" t="s">
        <v>545</v>
      </c>
      <c r="S2210" s="26">
        <v>1</v>
      </c>
      <c r="T2210" s="26">
        <v>0</v>
      </c>
      <c r="U2210" s="26">
        <f ca="1">IFERROR(VLOOKUP(G2210,模型表!$C:$T,18,FALSE),0)</f>
        <v>0</v>
      </c>
      <c r="V2210" s="26">
        <f>IFERROR(VLOOKUP(G2210,模型表!$C:$J,8,FALSE),0)</f>
        <v>0</v>
      </c>
      <c r="W2210" s="26" t="s">
        <v>1081</v>
      </c>
      <c r="X2210" s="26" t="s">
        <v>1097</v>
      </c>
    </row>
    <row r="2211" spans="1:24" x14ac:dyDescent="0.2">
      <c r="A2211" s="3" t="s">
        <v>1457</v>
      </c>
      <c r="B2211" s="3" t="str">
        <f t="shared" si="61"/>
        <v>P62</v>
      </c>
      <c r="C2211" s="3" t="s">
        <v>539</v>
      </c>
      <c r="D2211" s="3" t="s">
        <v>537</v>
      </c>
      <c r="E2211" t="str">
        <f t="shared" si="60"/>
        <v>M22P62U02N05</v>
      </c>
      <c r="F2211" s="26">
        <f ca="1">IFERROR(VLOOKUP(G2211,模型表!C:U,19,0),0)</f>
        <v>0</v>
      </c>
      <c r="H2211" s="26" t="str">
        <f ca="1">IFERROR(IF($F2211=0,"",(VLOOKUP(RIGHT(A2211,2)+0,难度表!B:F,3,FALSE)*K2211+N2211)),0)</f>
        <v/>
      </c>
      <c r="I2211" s="26" t="str">
        <f ca="1">IFERROR(IF($F2211=0,"",(VLOOKUP(RIGHT(B2211,2)+0,难度表!B:F,4,FALSE)*L2211+O2211)),0)</f>
        <v/>
      </c>
      <c r="J2211" s="26" t="str">
        <f ca="1">IFERROR(IF($F2211=0,"",(VLOOKUP(RIGHT(B2211,2)+0,难度表!B:F,5,FALSE)*M2211+P2211)),0)</f>
        <v/>
      </c>
      <c r="L2211" s="26" t="s">
        <v>1081</v>
      </c>
      <c r="M2211" s="3"/>
      <c r="N2211" s="26">
        <v>0</v>
      </c>
      <c r="O2211" s="26">
        <v>0</v>
      </c>
      <c r="P2211" s="26">
        <v>0</v>
      </c>
      <c r="Q2211" s="26">
        <v>0</v>
      </c>
      <c r="R2211" s="58" t="s">
        <v>545</v>
      </c>
      <c r="S2211" s="26">
        <v>1</v>
      </c>
      <c r="T2211" s="26">
        <v>0</v>
      </c>
      <c r="U2211" s="26">
        <f ca="1">IFERROR(VLOOKUP(G2211,模型表!$C:$T,18,FALSE),0)</f>
        <v>0</v>
      </c>
      <c r="V2211" s="26">
        <f>IFERROR(VLOOKUP(G2211,模型表!$C:$J,8,FALSE),0)</f>
        <v>0</v>
      </c>
      <c r="W2211" s="26" t="s">
        <v>1081</v>
      </c>
      <c r="X2211" s="26" t="s">
        <v>1097</v>
      </c>
    </row>
    <row r="2212" spans="1:24" x14ac:dyDescent="0.2">
      <c r="A2212" s="3" t="s">
        <v>1457</v>
      </c>
      <c r="B2212" s="3" t="str">
        <f t="shared" si="61"/>
        <v>P62</v>
      </c>
      <c r="C2212" s="3" t="s">
        <v>539</v>
      </c>
      <c r="D2212" s="3" t="s">
        <v>538</v>
      </c>
      <c r="E2212" t="str">
        <f t="shared" si="60"/>
        <v>M22P62U02N06</v>
      </c>
      <c r="F2212" s="26">
        <f ca="1">IFERROR(VLOOKUP(G2212,模型表!C:U,19,0),0)</f>
        <v>0</v>
      </c>
      <c r="H2212" s="26" t="str">
        <f ca="1">IFERROR(IF($F2212=0,"",(VLOOKUP(RIGHT(A2212,2)+0,难度表!B:F,3,FALSE)*K2212+N2212)),0)</f>
        <v/>
      </c>
      <c r="I2212" s="26" t="str">
        <f ca="1">IFERROR(IF($F2212=0,"",(VLOOKUP(RIGHT(B2212,2)+0,难度表!B:F,4,FALSE)*L2212+O2212)),0)</f>
        <v/>
      </c>
      <c r="J2212" s="26" t="str">
        <f ca="1">IFERROR(IF($F2212=0,"",(VLOOKUP(RIGHT(B2212,2)+0,难度表!B:F,5,FALSE)*M2212+P2212)),0)</f>
        <v/>
      </c>
      <c r="L2212" s="26" t="s">
        <v>1081</v>
      </c>
      <c r="M2212" s="3"/>
      <c r="N2212" s="26">
        <v>0</v>
      </c>
      <c r="O2212" s="26">
        <v>0</v>
      </c>
      <c r="P2212" s="26">
        <v>0</v>
      </c>
      <c r="Q2212" s="26">
        <v>0</v>
      </c>
      <c r="R2212" s="58" t="s">
        <v>545</v>
      </c>
      <c r="S2212" s="26">
        <v>1</v>
      </c>
      <c r="T2212" s="26">
        <v>0</v>
      </c>
      <c r="U2212" s="26">
        <f ca="1">IFERROR(VLOOKUP(G2212,模型表!$C:$T,18,FALSE),0)</f>
        <v>0</v>
      </c>
      <c r="V2212" s="26">
        <f>IFERROR(VLOOKUP(G2212,模型表!$C:$J,8,FALSE),0)</f>
        <v>0</v>
      </c>
      <c r="W2212" s="26" t="s">
        <v>1081</v>
      </c>
      <c r="X2212" s="26" t="s">
        <v>1097</v>
      </c>
    </row>
    <row r="2213" spans="1:24" x14ac:dyDescent="0.2">
      <c r="A2213" s="3" t="s">
        <v>1457</v>
      </c>
      <c r="B2213" s="3" t="str">
        <f t="shared" si="61"/>
        <v>P62</v>
      </c>
      <c r="C2213" s="3" t="s">
        <v>539</v>
      </c>
      <c r="D2213" s="3" t="s">
        <v>542</v>
      </c>
      <c r="E2213" t="str">
        <f t="shared" si="60"/>
        <v>M22P62U02N07</v>
      </c>
      <c r="F2213" s="26">
        <f ca="1">IFERROR(VLOOKUP(G2213,模型表!C:U,19,0),0)</f>
        <v>0</v>
      </c>
      <c r="H2213" s="26" t="str">
        <f ca="1">IFERROR(IF($F2213=0,"",(VLOOKUP(RIGHT(A2213,2)+0,难度表!B:F,3,FALSE)*K2213+N2213)),0)</f>
        <v/>
      </c>
      <c r="I2213" s="26" t="str">
        <f ca="1">IFERROR(IF($F2213=0,"",(VLOOKUP(RIGHT(B2213,2)+0,难度表!B:F,4,FALSE)*L2213+O2213)),0)</f>
        <v/>
      </c>
      <c r="J2213" s="26" t="str">
        <f ca="1">IFERROR(IF($F2213=0,"",(VLOOKUP(RIGHT(B2213,2)+0,难度表!B:F,5,FALSE)*M2213+P2213)),0)</f>
        <v/>
      </c>
      <c r="L2213" s="26" t="s">
        <v>1081</v>
      </c>
      <c r="M2213" s="3"/>
      <c r="N2213" s="26">
        <v>0</v>
      </c>
      <c r="O2213" s="26">
        <v>0</v>
      </c>
      <c r="P2213" s="26">
        <v>0</v>
      </c>
      <c r="Q2213" s="26">
        <v>0</v>
      </c>
      <c r="R2213" s="58" t="s">
        <v>545</v>
      </c>
      <c r="S2213" s="26">
        <v>1</v>
      </c>
      <c r="T2213" s="26">
        <v>0</v>
      </c>
      <c r="U2213" s="26">
        <f ca="1">IFERROR(VLOOKUP(G2213,模型表!$C:$T,18,FALSE),0)</f>
        <v>0</v>
      </c>
      <c r="V2213" s="26">
        <f>IFERROR(VLOOKUP(G2213,模型表!$C:$J,8,FALSE),0)</f>
        <v>0</v>
      </c>
      <c r="W2213" s="26" t="s">
        <v>1081</v>
      </c>
      <c r="X2213" s="26" t="s">
        <v>1097</v>
      </c>
    </row>
    <row r="2214" spans="1:24" x14ac:dyDescent="0.2">
      <c r="A2214" s="3" t="s">
        <v>1457</v>
      </c>
      <c r="B2214" s="3" t="str">
        <f t="shared" si="61"/>
        <v>P62</v>
      </c>
      <c r="C2214" s="3" t="s">
        <v>539</v>
      </c>
      <c r="D2214" s="3" t="s">
        <v>543</v>
      </c>
      <c r="E2214" t="str">
        <f t="shared" si="60"/>
        <v>M22P62U02N08</v>
      </c>
      <c r="F2214" s="26">
        <f ca="1">IFERROR(VLOOKUP(G2214,模型表!C:U,19,0),0)</f>
        <v>0</v>
      </c>
      <c r="H2214" s="26" t="str">
        <f ca="1">IFERROR(IF($F2214=0,"",(VLOOKUP(RIGHT(A2214,2)+0,难度表!B:F,3,FALSE)*K2214+N2214)),0)</f>
        <v/>
      </c>
      <c r="I2214" s="26" t="str">
        <f ca="1">IFERROR(IF($F2214=0,"",(VLOOKUP(RIGHT(B2214,2)+0,难度表!B:F,4,FALSE)*L2214+O2214)),0)</f>
        <v/>
      </c>
      <c r="J2214" s="26" t="str">
        <f ca="1">IFERROR(IF($F2214=0,"",(VLOOKUP(RIGHT(B2214,2)+0,难度表!B:F,5,FALSE)*M2214+P2214)),0)</f>
        <v/>
      </c>
      <c r="L2214" s="26" t="s">
        <v>1081</v>
      </c>
      <c r="M2214" s="3"/>
      <c r="N2214" s="26">
        <v>0</v>
      </c>
      <c r="O2214" s="26">
        <v>0</v>
      </c>
      <c r="P2214" s="26">
        <v>0</v>
      </c>
      <c r="Q2214" s="26">
        <v>0</v>
      </c>
      <c r="R2214" s="58" t="s">
        <v>545</v>
      </c>
      <c r="S2214" s="26">
        <v>1</v>
      </c>
      <c r="T2214" s="26">
        <v>0</v>
      </c>
      <c r="U2214" s="26">
        <f ca="1">IFERROR(VLOOKUP(G2214,模型表!$C:$T,18,FALSE),0)</f>
        <v>0</v>
      </c>
      <c r="V2214" s="26">
        <f>IFERROR(VLOOKUP(G2214,模型表!$C:$J,8,FALSE),0)</f>
        <v>0</v>
      </c>
      <c r="W2214" s="26" t="s">
        <v>1081</v>
      </c>
      <c r="X2214" s="26" t="s">
        <v>1097</v>
      </c>
    </row>
    <row r="2215" spans="1:24" x14ac:dyDescent="0.2">
      <c r="A2215" s="3" t="s">
        <v>1457</v>
      </c>
      <c r="B2215" s="3" t="str">
        <f t="shared" si="61"/>
        <v>P62</v>
      </c>
      <c r="C2215" s="3" t="s">
        <v>539</v>
      </c>
      <c r="D2215" s="3" t="s">
        <v>544</v>
      </c>
      <c r="E2215" t="str">
        <f t="shared" si="60"/>
        <v>M22P62U02N09</v>
      </c>
      <c r="F2215" s="26">
        <f ca="1">IFERROR(VLOOKUP(G2215,模型表!C:U,19,0),0)</f>
        <v>0</v>
      </c>
      <c r="H2215" s="26" t="str">
        <f ca="1">IFERROR(IF($F2215=0,"",(VLOOKUP(RIGHT(A2215,2)+0,难度表!B:F,3,FALSE)*K2215+N2215)),0)</f>
        <v/>
      </c>
      <c r="I2215" s="26" t="str">
        <f ca="1">IFERROR(IF($F2215=0,"",(VLOOKUP(RIGHT(B2215,2)+0,难度表!B:F,4,FALSE)*L2215+O2215)),0)</f>
        <v/>
      </c>
      <c r="J2215" s="26" t="str">
        <f ca="1">IFERROR(IF($F2215=0,"",(VLOOKUP(RIGHT(B2215,2)+0,难度表!B:F,5,FALSE)*M2215+P2215)),0)</f>
        <v/>
      </c>
      <c r="L2215" s="26" t="s">
        <v>1081</v>
      </c>
      <c r="M2215" s="3"/>
      <c r="N2215" s="26">
        <v>0</v>
      </c>
      <c r="O2215" s="26">
        <v>0</v>
      </c>
      <c r="P2215" s="26">
        <v>0</v>
      </c>
      <c r="Q2215" s="26">
        <v>0</v>
      </c>
      <c r="R2215" s="58" t="s">
        <v>545</v>
      </c>
      <c r="S2215" s="26">
        <v>1</v>
      </c>
      <c r="T2215" s="26">
        <v>0</v>
      </c>
      <c r="U2215" s="26">
        <f ca="1">IFERROR(VLOOKUP(G2215,模型表!$C:$T,18,FALSE),0)</f>
        <v>0</v>
      </c>
      <c r="V2215" s="26">
        <f>IFERROR(VLOOKUP(G2215,模型表!$C:$J,8,FALSE),0)</f>
        <v>0</v>
      </c>
      <c r="W2215" s="26" t="s">
        <v>1081</v>
      </c>
      <c r="X2215" s="26" t="s">
        <v>1097</v>
      </c>
    </row>
    <row r="2216" spans="1:24" x14ac:dyDescent="0.2">
      <c r="A2216" s="3" t="s">
        <v>1457</v>
      </c>
      <c r="B2216" s="3" t="str">
        <f t="shared" si="61"/>
        <v>P62</v>
      </c>
      <c r="C2216" s="3" t="s">
        <v>540</v>
      </c>
      <c r="D2216" s="3" t="s">
        <v>533</v>
      </c>
      <c r="E2216" t="str">
        <f t="shared" si="60"/>
        <v>M22P62U03N01</v>
      </c>
      <c r="F2216" s="26">
        <f ca="1">IFERROR(VLOOKUP(G2216,模型表!C:U,19,0),0)</f>
        <v>0</v>
      </c>
      <c r="H2216" s="26" t="str">
        <f ca="1">IFERROR(IF($F2216=0,"",(VLOOKUP(RIGHT(A2216,2)+0,难度表!B:F,3,FALSE)*K2216+N2216)),0)</f>
        <v/>
      </c>
      <c r="I2216" s="26" t="str">
        <f ca="1">IFERROR(IF($F2216=0,"",(VLOOKUP(RIGHT(B2216,2)+0,难度表!B:F,4,FALSE)*L2216+O2216)),0)</f>
        <v/>
      </c>
      <c r="J2216" s="26" t="str">
        <f ca="1">IFERROR(IF($F2216=0,"",(VLOOKUP(RIGHT(B2216,2)+0,难度表!B:F,5,FALSE)*M2216+P2216)),0)</f>
        <v/>
      </c>
      <c r="L2216" s="26" t="s">
        <v>1081</v>
      </c>
      <c r="M2216" s="3"/>
      <c r="N2216" s="26">
        <v>0</v>
      </c>
      <c r="O2216" s="26">
        <v>0</v>
      </c>
      <c r="P2216" s="26">
        <v>0</v>
      </c>
      <c r="Q2216" s="26">
        <v>0</v>
      </c>
      <c r="R2216" s="58" t="s">
        <v>545</v>
      </c>
      <c r="S2216" s="26">
        <v>1</v>
      </c>
      <c r="T2216" s="26">
        <v>0</v>
      </c>
      <c r="U2216" s="26">
        <f ca="1">IFERROR(VLOOKUP(G2216,模型表!$C:$T,18,FALSE),0)</f>
        <v>0</v>
      </c>
      <c r="V2216" s="26">
        <f>IFERROR(VLOOKUP(G2216,模型表!$C:$J,8,FALSE),0)</f>
        <v>0</v>
      </c>
      <c r="W2216" s="26" t="s">
        <v>1081</v>
      </c>
      <c r="X2216" s="26" t="s">
        <v>1097</v>
      </c>
    </row>
    <row r="2217" spans="1:24" x14ac:dyDescent="0.2">
      <c r="A2217" s="3" t="s">
        <v>1457</v>
      </c>
      <c r="B2217" s="3" t="str">
        <f t="shared" si="61"/>
        <v>P62</v>
      </c>
      <c r="C2217" s="3" t="s">
        <v>540</v>
      </c>
      <c r="D2217" s="3" t="s">
        <v>534</v>
      </c>
      <c r="E2217" t="str">
        <f t="shared" si="60"/>
        <v>M22P62U03N02</v>
      </c>
      <c r="F2217" s="26">
        <f ca="1">IFERROR(VLOOKUP(G2217,模型表!C:U,19,0),0)</f>
        <v>0</v>
      </c>
      <c r="H2217" s="26" t="str">
        <f ca="1">IFERROR(IF($F2217=0,"",(VLOOKUP(RIGHT(A2217,2)+0,难度表!B:F,3,FALSE)*K2217+N2217)),0)</f>
        <v/>
      </c>
      <c r="I2217" s="26" t="str">
        <f ca="1">IFERROR(IF($F2217=0,"",(VLOOKUP(RIGHT(B2217,2)+0,难度表!B:F,4,FALSE)*L2217+O2217)),0)</f>
        <v/>
      </c>
      <c r="J2217" s="26" t="str">
        <f ca="1">IFERROR(IF($F2217=0,"",(VLOOKUP(RIGHT(B2217,2)+0,难度表!B:F,5,FALSE)*M2217+P2217)),0)</f>
        <v/>
      </c>
      <c r="L2217" s="26" t="s">
        <v>1081</v>
      </c>
      <c r="M2217" s="3"/>
      <c r="N2217" s="26">
        <v>0</v>
      </c>
      <c r="O2217" s="26">
        <v>0</v>
      </c>
      <c r="P2217" s="26">
        <v>0</v>
      </c>
      <c r="Q2217" s="26">
        <v>0</v>
      </c>
      <c r="R2217" s="58" t="s">
        <v>545</v>
      </c>
      <c r="S2217" s="26">
        <v>1</v>
      </c>
      <c r="T2217" s="26">
        <v>0</v>
      </c>
      <c r="U2217" s="26">
        <f ca="1">IFERROR(VLOOKUP(G2217,模型表!$C:$T,18,FALSE),0)</f>
        <v>0</v>
      </c>
      <c r="V2217" s="26">
        <f>IFERROR(VLOOKUP(G2217,模型表!$C:$J,8,FALSE),0)</f>
        <v>0</v>
      </c>
      <c r="W2217" s="26" t="s">
        <v>1081</v>
      </c>
      <c r="X2217" s="26" t="s">
        <v>1097</v>
      </c>
    </row>
    <row r="2218" spans="1:24" x14ac:dyDescent="0.2">
      <c r="A2218" s="3" t="s">
        <v>1457</v>
      </c>
      <c r="B2218" s="3" t="str">
        <f t="shared" si="61"/>
        <v>P62</v>
      </c>
      <c r="C2218" s="3" t="s">
        <v>540</v>
      </c>
      <c r="D2218" s="3" t="s">
        <v>535</v>
      </c>
      <c r="E2218" t="str">
        <f t="shared" si="60"/>
        <v>M22P62U03N03</v>
      </c>
      <c r="F2218" s="26">
        <f ca="1">IFERROR(VLOOKUP(G2218,模型表!C:U,19,0),0)</f>
        <v>0</v>
      </c>
      <c r="H2218" s="26" t="str">
        <f ca="1">IFERROR(IF($F2218=0,"",(VLOOKUP(RIGHT(A2218,2)+0,难度表!B:F,3,FALSE)*K2218+N2218)),0)</f>
        <v/>
      </c>
      <c r="I2218" s="26" t="str">
        <f ca="1">IFERROR(IF($F2218=0,"",(VLOOKUP(RIGHT(B2218,2)+0,难度表!B:F,4,FALSE)*L2218+O2218)),0)</f>
        <v/>
      </c>
      <c r="J2218" s="26" t="str">
        <f ca="1">IFERROR(IF($F2218=0,"",(VLOOKUP(RIGHT(B2218,2)+0,难度表!B:F,5,FALSE)*M2218+P2218)),0)</f>
        <v/>
      </c>
      <c r="L2218" s="26" t="s">
        <v>1081</v>
      </c>
      <c r="M2218" s="3"/>
      <c r="N2218" s="26">
        <v>0</v>
      </c>
      <c r="O2218" s="26">
        <v>0</v>
      </c>
      <c r="P2218" s="26">
        <v>0</v>
      </c>
      <c r="Q2218" s="26">
        <v>0</v>
      </c>
      <c r="R2218" s="58" t="s">
        <v>545</v>
      </c>
      <c r="S2218" s="26">
        <v>1</v>
      </c>
      <c r="T2218" s="26">
        <v>0</v>
      </c>
      <c r="U2218" s="26">
        <f ca="1">IFERROR(VLOOKUP(G2218,模型表!$C:$T,18,FALSE),0)</f>
        <v>0</v>
      </c>
      <c r="V2218" s="26">
        <f>IFERROR(VLOOKUP(G2218,模型表!$C:$J,8,FALSE),0)</f>
        <v>0</v>
      </c>
      <c r="W2218" s="26" t="s">
        <v>1081</v>
      </c>
      <c r="X2218" s="26" t="s">
        <v>1097</v>
      </c>
    </row>
    <row r="2219" spans="1:24" x14ac:dyDescent="0.2">
      <c r="A2219" s="3" t="s">
        <v>1457</v>
      </c>
      <c r="B2219" s="3" t="str">
        <f t="shared" si="61"/>
        <v>P62</v>
      </c>
      <c r="C2219" s="3" t="s">
        <v>540</v>
      </c>
      <c r="D2219" s="3" t="s">
        <v>536</v>
      </c>
      <c r="E2219" t="str">
        <f t="shared" si="60"/>
        <v>M22P62U03N04</v>
      </c>
      <c r="F2219" s="26">
        <f ca="1">IFERROR(VLOOKUP(G2219,模型表!C:U,19,0),0)</f>
        <v>0</v>
      </c>
      <c r="H2219" s="26" t="str">
        <f ca="1">IFERROR(IF($F2219=0,"",(VLOOKUP(RIGHT(A2219,2)+0,难度表!B:F,3,FALSE)*K2219+N2219)),0)</f>
        <v/>
      </c>
      <c r="I2219" s="26" t="str">
        <f ca="1">IFERROR(IF($F2219=0,"",(VLOOKUP(RIGHT(B2219,2)+0,难度表!B:F,4,FALSE)*L2219+O2219)),0)</f>
        <v/>
      </c>
      <c r="J2219" s="26" t="str">
        <f ca="1">IFERROR(IF($F2219=0,"",(VLOOKUP(RIGHT(B2219,2)+0,难度表!B:F,5,FALSE)*M2219+P2219)),0)</f>
        <v/>
      </c>
      <c r="L2219" s="26" t="s">
        <v>1081</v>
      </c>
      <c r="M2219" s="3"/>
      <c r="N2219" s="26">
        <v>0</v>
      </c>
      <c r="O2219" s="26">
        <v>0</v>
      </c>
      <c r="P2219" s="26">
        <v>0</v>
      </c>
      <c r="Q2219" s="26">
        <v>0</v>
      </c>
      <c r="R2219" s="58" t="s">
        <v>545</v>
      </c>
      <c r="S2219" s="26">
        <v>1</v>
      </c>
      <c r="T2219" s="26">
        <v>0</v>
      </c>
      <c r="U2219" s="26">
        <f ca="1">IFERROR(VLOOKUP(G2219,模型表!$C:$T,18,FALSE),0)</f>
        <v>0</v>
      </c>
      <c r="V2219" s="26">
        <f>IFERROR(VLOOKUP(G2219,模型表!$C:$J,8,FALSE),0)</f>
        <v>0</v>
      </c>
      <c r="W2219" s="26" t="s">
        <v>1081</v>
      </c>
      <c r="X2219" s="26" t="s">
        <v>1097</v>
      </c>
    </row>
    <row r="2220" spans="1:24" x14ac:dyDescent="0.2">
      <c r="A2220" s="3" t="s">
        <v>1457</v>
      </c>
      <c r="B2220" s="3" t="str">
        <f t="shared" si="61"/>
        <v>P62</v>
      </c>
      <c r="C2220" s="3" t="s">
        <v>540</v>
      </c>
      <c r="D2220" s="3" t="s">
        <v>537</v>
      </c>
      <c r="E2220" t="str">
        <f t="shared" si="60"/>
        <v>M22P62U03N05</v>
      </c>
      <c r="F2220" s="26">
        <f ca="1">IFERROR(VLOOKUP(G2220,模型表!C:U,19,0),0)</f>
        <v>0</v>
      </c>
      <c r="H2220" s="26" t="str">
        <f ca="1">IFERROR(IF($F2220=0,"",(VLOOKUP(RIGHT(A2220,2)+0,难度表!B:F,3,FALSE)*K2220+N2220)),0)</f>
        <v/>
      </c>
      <c r="I2220" s="26" t="str">
        <f ca="1">IFERROR(IF($F2220=0,"",(VLOOKUP(RIGHT(B2220,2)+0,难度表!B:F,4,FALSE)*L2220+O2220)),0)</f>
        <v/>
      </c>
      <c r="J2220" s="26" t="str">
        <f ca="1">IFERROR(IF($F2220=0,"",(VLOOKUP(RIGHT(B2220,2)+0,难度表!B:F,5,FALSE)*M2220+P2220)),0)</f>
        <v/>
      </c>
      <c r="L2220" s="26" t="s">
        <v>1081</v>
      </c>
      <c r="M2220" s="3"/>
      <c r="N2220" s="26">
        <v>0</v>
      </c>
      <c r="O2220" s="26">
        <v>0</v>
      </c>
      <c r="P2220" s="26">
        <v>0</v>
      </c>
      <c r="Q2220" s="26">
        <v>0</v>
      </c>
      <c r="R2220" s="58" t="s">
        <v>545</v>
      </c>
      <c r="S2220" s="26">
        <v>1</v>
      </c>
      <c r="T2220" s="26">
        <v>0</v>
      </c>
      <c r="U2220" s="26">
        <f ca="1">IFERROR(VLOOKUP(G2220,模型表!$C:$T,18,FALSE),0)</f>
        <v>0</v>
      </c>
      <c r="V2220" s="26">
        <f>IFERROR(VLOOKUP(G2220,模型表!$C:$J,8,FALSE),0)</f>
        <v>0</v>
      </c>
      <c r="W2220" s="26" t="s">
        <v>1081</v>
      </c>
      <c r="X2220" s="26" t="s">
        <v>1097</v>
      </c>
    </row>
    <row r="2221" spans="1:24" x14ac:dyDescent="0.2">
      <c r="A2221" s="3" t="s">
        <v>1457</v>
      </c>
      <c r="B2221" s="3" t="str">
        <f t="shared" si="61"/>
        <v>P62</v>
      </c>
      <c r="C2221" s="3" t="s">
        <v>540</v>
      </c>
      <c r="D2221" s="3" t="s">
        <v>538</v>
      </c>
      <c r="E2221" t="str">
        <f t="shared" si="60"/>
        <v>M22P62U03N06</v>
      </c>
      <c r="F2221" s="26">
        <f ca="1">IFERROR(VLOOKUP(G2221,模型表!C:U,19,0),0)</f>
        <v>0</v>
      </c>
      <c r="H2221" s="26" t="str">
        <f ca="1">IFERROR(IF($F2221=0,"",(VLOOKUP(RIGHT(A2221,2)+0,难度表!B:F,3,FALSE)*K2221+N2221)),0)</f>
        <v/>
      </c>
      <c r="I2221" s="26" t="str">
        <f ca="1">IFERROR(IF($F2221=0,"",(VLOOKUP(RIGHT(B2221,2)+0,难度表!B:F,4,FALSE)*L2221+O2221)),0)</f>
        <v/>
      </c>
      <c r="J2221" s="26" t="str">
        <f ca="1">IFERROR(IF($F2221=0,"",(VLOOKUP(RIGHT(B2221,2)+0,难度表!B:F,5,FALSE)*M2221+P2221)),0)</f>
        <v/>
      </c>
      <c r="L2221" s="26" t="s">
        <v>1081</v>
      </c>
      <c r="M2221" s="3"/>
      <c r="N2221" s="26">
        <v>0</v>
      </c>
      <c r="O2221" s="26">
        <v>0</v>
      </c>
      <c r="P2221" s="26">
        <v>0</v>
      </c>
      <c r="Q2221" s="26">
        <v>0</v>
      </c>
      <c r="R2221" s="58" t="s">
        <v>545</v>
      </c>
      <c r="S2221" s="26">
        <v>1</v>
      </c>
      <c r="T2221" s="26">
        <v>0</v>
      </c>
      <c r="U2221" s="26">
        <f ca="1">IFERROR(VLOOKUP(G2221,模型表!$C:$T,18,FALSE),0)</f>
        <v>0</v>
      </c>
      <c r="V2221" s="26">
        <f>IFERROR(VLOOKUP(G2221,模型表!$C:$J,8,FALSE),0)</f>
        <v>0</v>
      </c>
      <c r="W2221" s="26" t="s">
        <v>1081</v>
      </c>
      <c r="X2221" s="26" t="s">
        <v>1097</v>
      </c>
    </row>
    <row r="2222" spans="1:24" x14ac:dyDescent="0.2">
      <c r="A2222" s="3" t="s">
        <v>1457</v>
      </c>
      <c r="B2222" s="3" t="str">
        <f t="shared" si="61"/>
        <v>P62</v>
      </c>
      <c r="C2222" s="3" t="s">
        <v>540</v>
      </c>
      <c r="D2222" s="3" t="s">
        <v>542</v>
      </c>
      <c r="E2222" t="str">
        <f t="shared" si="60"/>
        <v>M22P62U03N07</v>
      </c>
      <c r="F2222" s="26">
        <f ca="1">IFERROR(VLOOKUP(G2222,模型表!C:U,19,0),0)</f>
        <v>0</v>
      </c>
      <c r="H2222" s="26" t="str">
        <f ca="1">IFERROR(IF($F2222=0,"",(VLOOKUP(RIGHT(A2222,2)+0,难度表!B:F,3,FALSE)*K2222+N2222)),0)</f>
        <v/>
      </c>
      <c r="I2222" s="26" t="str">
        <f ca="1">IFERROR(IF($F2222=0,"",(VLOOKUP(RIGHT(B2222,2)+0,难度表!B:F,4,FALSE)*L2222+O2222)),0)</f>
        <v/>
      </c>
      <c r="J2222" s="26" t="str">
        <f ca="1">IFERROR(IF($F2222=0,"",(VLOOKUP(RIGHT(B2222,2)+0,难度表!B:F,5,FALSE)*M2222+P2222)),0)</f>
        <v/>
      </c>
      <c r="L2222" s="26" t="s">
        <v>1081</v>
      </c>
      <c r="M2222" s="3"/>
      <c r="N2222" s="26">
        <v>0</v>
      </c>
      <c r="O2222" s="26">
        <v>0</v>
      </c>
      <c r="P2222" s="26">
        <v>0</v>
      </c>
      <c r="Q2222" s="26">
        <v>0</v>
      </c>
      <c r="R2222" s="58" t="s">
        <v>545</v>
      </c>
      <c r="S2222" s="26">
        <v>1</v>
      </c>
      <c r="T2222" s="26">
        <v>0</v>
      </c>
      <c r="U2222" s="26">
        <f ca="1">IFERROR(VLOOKUP(G2222,模型表!$C:$T,18,FALSE),0)</f>
        <v>0</v>
      </c>
      <c r="V2222" s="26">
        <f>IFERROR(VLOOKUP(G2222,模型表!$C:$J,8,FALSE),0)</f>
        <v>0</v>
      </c>
      <c r="W2222" s="26" t="s">
        <v>1081</v>
      </c>
      <c r="X2222" s="26" t="s">
        <v>1097</v>
      </c>
    </row>
    <row r="2223" spans="1:24" x14ac:dyDescent="0.2">
      <c r="A2223" s="3" t="s">
        <v>1457</v>
      </c>
      <c r="B2223" s="3" t="str">
        <f t="shared" si="61"/>
        <v>P62</v>
      </c>
      <c r="C2223" s="3" t="s">
        <v>540</v>
      </c>
      <c r="D2223" s="3" t="s">
        <v>543</v>
      </c>
      <c r="E2223" t="str">
        <f t="shared" si="60"/>
        <v>M22P62U03N08</v>
      </c>
      <c r="F2223" s="26">
        <f ca="1">IFERROR(VLOOKUP(G2223,模型表!C:U,19,0),0)</f>
        <v>0</v>
      </c>
      <c r="H2223" s="26" t="str">
        <f ca="1">IFERROR(IF($F2223=0,"",(VLOOKUP(RIGHT(A2223,2)+0,难度表!B:F,3,FALSE)*K2223+N2223)),0)</f>
        <v/>
      </c>
      <c r="I2223" s="26" t="str">
        <f ca="1">IFERROR(IF($F2223=0,"",(VLOOKUP(RIGHT(B2223,2)+0,难度表!B:F,4,FALSE)*L2223+O2223)),0)</f>
        <v/>
      </c>
      <c r="J2223" s="26" t="str">
        <f ca="1">IFERROR(IF($F2223=0,"",(VLOOKUP(RIGHT(B2223,2)+0,难度表!B:F,5,FALSE)*M2223+P2223)),0)</f>
        <v/>
      </c>
      <c r="L2223" s="26" t="s">
        <v>1081</v>
      </c>
      <c r="M2223" s="3"/>
      <c r="N2223" s="26">
        <v>0</v>
      </c>
      <c r="O2223" s="26">
        <v>0</v>
      </c>
      <c r="P2223" s="26">
        <v>0</v>
      </c>
      <c r="Q2223" s="26">
        <v>0</v>
      </c>
      <c r="R2223" s="58" t="s">
        <v>545</v>
      </c>
      <c r="S2223" s="26">
        <v>1</v>
      </c>
      <c r="T2223" s="26">
        <v>0</v>
      </c>
      <c r="U2223" s="26">
        <f ca="1">IFERROR(VLOOKUP(G2223,模型表!$C:$T,18,FALSE),0)</f>
        <v>0</v>
      </c>
      <c r="V2223" s="26">
        <f>IFERROR(VLOOKUP(G2223,模型表!$C:$J,8,FALSE),0)</f>
        <v>0</v>
      </c>
      <c r="W2223" s="26" t="s">
        <v>1081</v>
      </c>
      <c r="X2223" s="26" t="s">
        <v>1097</v>
      </c>
    </row>
    <row r="2224" spans="1:24" x14ac:dyDescent="0.2">
      <c r="A2224" s="3" t="s">
        <v>1457</v>
      </c>
      <c r="B2224" s="3" t="str">
        <f t="shared" si="61"/>
        <v>P62</v>
      </c>
      <c r="C2224" s="3" t="s">
        <v>540</v>
      </c>
      <c r="D2224" s="3" t="s">
        <v>544</v>
      </c>
      <c r="E2224" t="str">
        <f t="shared" si="60"/>
        <v>M22P62U03N09</v>
      </c>
      <c r="F2224" s="26">
        <f ca="1">IFERROR(VLOOKUP(G2224,模型表!C:U,19,0),0)</f>
        <v>0</v>
      </c>
      <c r="H2224" s="26" t="str">
        <f ca="1">IFERROR(IF($F2224=0,"",(VLOOKUP(RIGHT(A2224,2)+0,难度表!B:F,3,FALSE)*K2224+N2224)),0)</f>
        <v/>
      </c>
      <c r="I2224" s="26" t="str">
        <f ca="1">IFERROR(IF($F2224=0,"",(VLOOKUP(RIGHT(B2224,2)+0,难度表!B:F,4,FALSE)*L2224+O2224)),0)</f>
        <v/>
      </c>
      <c r="J2224" s="26" t="str">
        <f ca="1">IFERROR(IF($F2224=0,"",(VLOOKUP(RIGHT(B2224,2)+0,难度表!B:F,5,FALSE)*M2224+P2224)),0)</f>
        <v/>
      </c>
      <c r="L2224" s="26" t="s">
        <v>1081</v>
      </c>
      <c r="M2224" s="3"/>
      <c r="N2224" s="26">
        <v>0</v>
      </c>
      <c r="O2224" s="26">
        <v>0</v>
      </c>
      <c r="P2224" s="26">
        <v>0</v>
      </c>
      <c r="Q2224" s="26">
        <v>0</v>
      </c>
      <c r="R2224" s="58" t="s">
        <v>545</v>
      </c>
      <c r="S2224" s="26">
        <v>1</v>
      </c>
      <c r="T2224" s="26">
        <v>0</v>
      </c>
      <c r="U2224" s="26">
        <f ca="1">IFERROR(VLOOKUP(G2224,模型表!$C:$T,18,FALSE),0)</f>
        <v>0</v>
      </c>
      <c r="V2224" s="26">
        <f>IFERROR(VLOOKUP(G2224,模型表!$C:$J,8,FALSE),0)</f>
        <v>0</v>
      </c>
      <c r="W2224" s="26" t="s">
        <v>1081</v>
      </c>
      <c r="X2224" s="26" t="s">
        <v>1097</v>
      </c>
    </row>
    <row r="2225" spans="1:24" x14ac:dyDescent="0.2">
      <c r="A2225" s="3" t="s">
        <v>1457</v>
      </c>
      <c r="B2225" s="3" t="str">
        <f t="shared" si="61"/>
        <v>P62</v>
      </c>
      <c r="C2225" s="3" t="s">
        <v>541</v>
      </c>
      <c r="D2225" s="3" t="s">
        <v>533</v>
      </c>
      <c r="E2225" t="str">
        <f t="shared" si="60"/>
        <v>M22P62U04N01</v>
      </c>
      <c r="F2225" s="26">
        <f ca="1">IFERROR(VLOOKUP(G2225,模型表!C:U,19,0),0)</f>
        <v>0</v>
      </c>
      <c r="H2225" s="26" t="str">
        <f ca="1">IFERROR(IF($F2225=0,"",(VLOOKUP(RIGHT(A2225,2)+0,难度表!B:F,3,FALSE)*K2225+N2225)),0)</f>
        <v/>
      </c>
      <c r="I2225" s="26" t="str">
        <f ca="1">IFERROR(IF($F2225=0,"",(VLOOKUP(RIGHT(B2225,2)+0,难度表!B:F,4,FALSE)*L2225+O2225)),0)</f>
        <v/>
      </c>
      <c r="J2225" s="26" t="str">
        <f ca="1">IFERROR(IF($F2225=0,"",(VLOOKUP(RIGHT(B2225,2)+0,难度表!B:F,5,FALSE)*M2225+P2225)),0)</f>
        <v/>
      </c>
      <c r="L2225" s="26" t="s">
        <v>1081</v>
      </c>
      <c r="M2225" s="3"/>
      <c r="N2225" s="26">
        <v>0</v>
      </c>
      <c r="O2225" s="26">
        <v>0</v>
      </c>
      <c r="P2225" s="26">
        <v>0</v>
      </c>
      <c r="Q2225" s="26">
        <v>0</v>
      </c>
      <c r="R2225" s="58" t="s">
        <v>545</v>
      </c>
      <c r="S2225" s="26">
        <v>1</v>
      </c>
      <c r="T2225" s="26">
        <v>0</v>
      </c>
      <c r="U2225" s="26">
        <f ca="1">IFERROR(VLOOKUP(G2225,模型表!$C:$T,18,FALSE),0)</f>
        <v>0</v>
      </c>
      <c r="V2225" s="26">
        <f>IFERROR(VLOOKUP(G2225,模型表!$C:$J,8,FALSE),0)</f>
        <v>0</v>
      </c>
      <c r="W2225" s="26" t="s">
        <v>1081</v>
      </c>
      <c r="X2225" s="26" t="s">
        <v>1097</v>
      </c>
    </row>
    <row r="2226" spans="1:24" x14ac:dyDescent="0.2">
      <c r="A2226" s="3" t="s">
        <v>1457</v>
      </c>
      <c r="B2226" s="3" t="str">
        <f t="shared" si="61"/>
        <v>P62</v>
      </c>
      <c r="C2226" s="3" t="s">
        <v>541</v>
      </c>
      <c r="D2226" s="3" t="s">
        <v>534</v>
      </c>
      <c r="E2226" t="str">
        <f t="shared" si="60"/>
        <v>M22P62U04N02</v>
      </c>
      <c r="F2226" s="26">
        <f ca="1">IFERROR(VLOOKUP(G2226,模型表!C:U,19,0),0)</f>
        <v>0</v>
      </c>
      <c r="H2226" s="26" t="str">
        <f ca="1">IFERROR(IF($F2226=0,"",(VLOOKUP(RIGHT(A2226,2)+0,难度表!B:F,3,FALSE)*K2226+N2226)),0)</f>
        <v/>
      </c>
      <c r="I2226" s="26" t="str">
        <f ca="1">IFERROR(IF($F2226=0,"",(VLOOKUP(RIGHT(B2226,2)+0,难度表!B:F,4,FALSE)*L2226+O2226)),0)</f>
        <v/>
      </c>
      <c r="J2226" s="26" t="str">
        <f ca="1">IFERROR(IF($F2226=0,"",(VLOOKUP(RIGHT(B2226,2)+0,难度表!B:F,5,FALSE)*M2226+P2226)),0)</f>
        <v/>
      </c>
      <c r="L2226" s="26" t="s">
        <v>1081</v>
      </c>
      <c r="M2226" s="3"/>
      <c r="N2226" s="26">
        <v>0</v>
      </c>
      <c r="O2226" s="26">
        <v>0</v>
      </c>
      <c r="P2226" s="26">
        <v>0</v>
      </c>
      <c r="Q2226" s="26">
        <v>0</v>
      </c>
      <c r="R2226" s="58" t="s">
        <v>545</v>
      </c>
      <c r="S2226" s="26">
        <v>1</v>
      </c>
      <c r="T2226" s="26">
        <v>0</v>
      </c>
      <c r="U2226" s="26">
        <f ca="1">IFERROR(VLOOKUP(G2226,模型表!$C:$T,18,FALSE),0)</f>
        <v>0</v>
      </c>
      <c r="V2226" s="26">
        <f>IFERROR(VLOOKUP(G2226,模型表!$C:$J,8,FALSE),0)</f>
        <v>0</v>
      </c>
      <c r="W2226" s="26" t="s">
        <v>1081</v>
      </c>
      <c r="X2226" s="26" t="s">
        <v>1097</v>
      </c>
    </row>
    <row r="2227" spans="1:24" x14ac:dyDescent="0.2">
      <c r="A2227" s="3" t="s">
        <v>1457</v>
      </c>
      <c r="B2227" s="3" t="str">
        <f t="shared" si="61"/>
        <v>P62</v>
      </c>
      <c r="C2227" s="3" t="s">
        <v>541</v>
      </c>
      <c r="D2227" s="3" t="s">
        <v>535</v>
      </c>
      <c r="E2227" t="str">
        <f t="shared" si="60"/>
        <v>M22P62U04N03</v>
      </c>
      <c r="F2227" s="26">
        <f ca="1">IFERROR(VLOOKUP(G2227,模型表!C:U,19,0),0)</f>
        <v>0</v>
      </c>
      <c r="H2227" s="26" t="str">
        <f ca="1">IFERROR(IF($F2227=0,"",(VLOOKUP(RIGHT(A2227,2)+0,难度表!B:F,3,FALSE)*K2227+N2227)),0)</f>
        <v/>
      </c>
      <c r="I2227" s="26" t="str">
        <f ca="1">IFERROR(IF($F2227=0,"",(VLOOKUP(RIGHT(B2227,2)+0,难度表!B:F,4,FALSE)*L2227+O2227)),0)</f>
        <v/>
      </c>
      <c r="J2227" s="26" t="str">
        <f ca="1">IFERROR(IF($F2227=0,"",(VLOOKUP(RIGHT(B2227,2)+0,难度表!B:F,5,FALSE)*M2227+P2227)),0)</f>
        <v/>
      </c>
      <c r="L2227" s="26" t="s">
        <v>1081</v>
      </c>
      <c r="M2227" s="3"/>
      <c r="N2227" s="26">
        <v>0</v>
      </c>
      <c r="O2227" s="26">
        <v>0</v>
      </c>
      <c r="P2227" s="26">
        <v>0</v>
      </c>
      <c r="Q2227" s="26">
        <v>0</v>
      </c>
      <c r="R2227" s="58" t="s">
        <v>545</v>
      </c>
      <c r="S2227" s="26">
        <v>1</v>
      </c>
      <c r="T2227" s="26">
        <v>0</v>
      </c>
      <c r="U2227" s="26">
        <f ca="1">IFERROR(VLOOKUP(G2227,模型表!$C:$T,18,FALSE),0)</f>
        <v>0</v>
      </c>
      <c r="V2227" s="26">
        <f>IFERROR(VLOOKUP(G2227,模型表!$C:$J,8,FALSE),0)</f>
        <v>0</v>
      </c>
      <c r="W2227" s="26" t="s">
        <v>1081</v>
      </c>
      <c r="X2227" s="26" t="s">
        <v>1097</v>
      </c>
    </row>
    <row r="2228" spans="1:24" x14ac:dyDescent="0.2">
      <c r="A2228" s="3" t="s">
        <v>1457</v>
      </c>
      <c r="B2228" s="3" t="str">
        <f t="shared" si="61"/>
        <v>P62</v>
      </c>
      <c r="C2228" s="3" t="s">
        <v>1454</v>
      </c>
      <c r="D2228" s="3" t="s">
        <v>536</v>
      </c>
      <c r="E2228" t="str">
        <f t="shared" si="60"/>
        <v>M22P62U04N04</v>
      </c>
      <c r="F2228" s="26">
        <f ca="1">IFERROR(VLOOKUP(G2228,模型表!C:U,19,0),0)</f>
        <v>0</v>
      </c>
      <c r="H2228" s="26" t="str">
        <f ca="1">IFERROR(IF($F2228=0,"",(VLOOKUP(RIGHT(A2228,2)+0,难度表!B:F,3,FALSE)*K2228+N2228)),0)</f>
        <v/>
      </c>
      <c r="I2228" s="26" t="str">
        <f ca="1">IFERROR(IF($F2228=0,"",(VLOOKUP(RIGHT(B2228,2)+0,难度表!B:F,4,FALSE)*L2228+O2228)),0)</f>
        <v/>
      </c>
      <c r="J2228" s="26" t="str">
        <f ca="1">IFERROR(IF($F2228=0,"",(VLOOKUP(RIGHT(B2228,2)+0,难度表!B:F,5,FALSE)*M2228+P2228)),0)</f>
        <v/>
      </c>
      <c r="L2228" s="26" t="s">
        <v>1081</v>
      </c>
      <c r="M2228" s="3"/>
      <c r="N2228" s="26">
        <v>0</v>
      </c>
      <c r="O2228" s="26">
        <v>0</v>
      </c>
      <c r="P2228" s="26">
        <v>0</v>
      </c>
      <c r="Q2228" s="26">
        <v>0</v>
      </c>
      <c r="R2228" s="58" t="s">
        <v>545</v>
      </c>
      <c r="S2228" s="26">
        <v>1</v>
      </c>
      <c r="T2228" s="26">
        <v>0</v>
      </c>
      <c r="U2228" s="26">
        <f ca="1">IFERROR(VLOOKUP(G2228,模型表!$C:$T,18,FALSE),0)</f>
        <v>0</v>
      </c>
      <c r="V2228" s="26">
        <f>IFERROR(VLOOKUP(G2228,模型表!$C:$J,8,FALSE),0)</f>
        <v>0</v>
      </c>
      <c r="W2228" s="26" t="s">
        <v>1081</v>
      </c>
      <c r="X2228" s="26" t="s">
        <v>1097</v>
      </c>
    </row>
    <row r="2229" spans="1:24" x14ac:dyDescent="0.2">
      <c r="A2229" s="3" t="s">
        <v>1457</v>
      </c>
      <c r="B2229" s="3" t="str">
        <f t="shared" si="61"/>
        <v>P62</v>
      </c>
      <c r="C2229" s="3" t="s">
        <v>1454</v>
      </c>
      <c r="D2229" s="3" t="s">
        <v>537</v>
      </c>
      <c r="E2229" t="str">
        <f t="shared" si="60"/>
        <v>M22P62U04N05</v>
      </c>
      <c r="F2229" s="26">
        <f ca="1">IFERROR(VLOOKUP(G2229,模型表!C:U,19,0),0)</f>
        <v>0</v>
      </c>
      <c r="H2229" s="26" t="str">
        <f ca="1">IFERROR(IF($F2229=0,"",(VLOOKUP(RIGHT(A2229,2)+0,难度表!B:F,3,FALSE)*K2229+N2229)),0)</f>
        <v/>
      </c>
      <c r="I2229" s="26" t="str">
        <f ca="1">IFERROR(IF($F2229=0,"",(VLOOKUP(RIGHT(B2229,2)+0,难度表!B:F,4,FALSE)*L2229+O2229)),0)</f>
        <v/>
      </c>
      <c r="J2229" s="26" t="str">
        <f ca="1">IFERROR(IF($F2229=0,"",(VLOOKUP(RIGHT(B2229,2)+0,难度表!B:F,5,FALSE)*M2229+P2229)),0)</f>
        <v/>
      </c>
      <c r="L2229" s="26" t="s">
        <v>1081</v>
      </c>
      <c r="M2229" s="3"/>
      <c r="N2229" s="26">
        <v>0</v>
      </c>
      <c r="O2229" s="26">
        <v>0</v>
      </c>
      <c r="P2229" s="26">
        <v>0</v>
      </c>
      <c r="Q2229" s="26">
        <v>0</v>
      </c>
      <c r="R2229" s="58" t="s">
        <v>545</v>
      </c>
      <c r="S2229" s="26">
        <v>1</v>
      </c>
      <c r="T2229" s="26">
        <v>0</v>
      </c>
      <c r="U2229" s="26">
        <f ca="1">IFERROR(VLOOKUP(G2229,模型表!$C:$T,18,FALSE),0)</f>
        <v>0</v>
      </c>
      <c r="V2229" s="26">
        <f>IFERROR(VLOOKUP(G2229,模型表!$C:$J,8,FALSE),0)</f>
        <v>0</v>
      </c>
      <c r="W2229" s="26" t="s">
        <v>1081</v>
      </c>
      <c r="X2229" s="26" t="s">
        <v>1097</v>
      </c>
    </row>
    <row r="2230" spans="1:24" x14ac:dyDescent="0.2">
      <c r="A2230" s="3" t="s">
        <v>1457</v>
      </c>
      <c r="B2230" s="3" t="str">
        <f t="shared" si="61"/>
        <v>P62</v>
      </c>
      <c r="C2230" s="3" t="s">
        <v>1454</v>
      </c>
      <c r="D2230" s="3" t="s">
        <v>538</v>
      </c>
      <c r="E2230" t="str">
        <f t="shared" si="60"/>
        <v>M22P62U04N06</v>
      </c>
      <c r="F2230" s="26">
        <f ca="1">IFERROR(VLOOKUP(G2230,模型表!C:U,19,0),0)</f>
        <v>0</v>
      </c>
      <c r="H2230" s="26" t="str">
        <f ca="1">IFERROR(IF($F2230=0,"",(VLOOKUP(RIGHT(A2230,2)+0,难度表!B:F,3,FALSE)*K2230+N2230)),0)</f>
        <v/>
      </c>
      <c r="I2230" s="26" t="str">
        <f ca="1">IFERROR(IF($F2230=0,"",(VLOOKUP(RIGHT(B2230,2)+0,难度表!B:F,4,FALSE)*L2230+O2230)),0)</f>
        <v/>
      </c>
      <c r="J2230" s="26" t="str">
        <f ca="1">IFERROR(IF($F2230=0,"",(VLOOKUP(RIGHT(B2230,2)+0,难度表!B:F,5,FALSE)*M2230+P2230)),0)</f>
        <v/>
      </c>
      <c r="L2230" s="26" t="s">
        <v>1081</v>
      </c>
      <c r="M2230" s="3"/>
      <c r="N2230" s="26">
        <v>0</v>
      </c>
      <c r="O2230" s="26">
        <v>0</v>
      </c>
      <c r="P2230" s="26">
        <v>0</v>
      </c>
      <c r="Q2230" s="26">
        <v>0</v>
      </c>
      <c r="R2230" s="58" t="s">
        <v>545</v>
      </c>
      <c r="S2230" s="26">
        <v>1</v>
      </c>
      <c r="T2230" s="26">
        <v>0</v>
      </c>
      <c r="U2230" s="26">
        <f ca="1">IFERROR(VLOOKUP(G2230,模型表!$C:$T,18,FALSE),0)</f>
        <v>0</v>
      </c>
      <c r="V2230" s="26">
        <f>IFERROR(VLOOKUP(G2230,模型表!$C:$J,8,FALSE),0)</f>
        <v>0</v>
      </c>
      <c r="W2230" s="26" t="s">
        <v>1081</v>
      </c>
      <c r="X2230" s="26" t="s">
        <v>1097</v>
      </c>
    </row>
    <row r="2231" spans="1:24" x14ac:dyDescent="0.2">
      <c r="A2231" s="3" t="s">
        <v>1457</v>
      </c>
      <c r="B2231" s="3" t="str">
        <f t="shared" si="61"/>
        <v>P62</v>
      </c>
      <c r="C2231" s="3" t="s">
        <v>1454</v>
      </c>
      <c r="D2231" s="3" t="s">
        <v>542</v>
      </c>
      <c r="E2231" t="str">
        <f t="shared" si="60"/>
        <v>M22P62U04N07</v>
      </c>
      <c r="F2231" s="26">
        <f ca="1">IFERROR(VLOOKUP(G2231,模型表!C:U,19,0),0)</f>
        <v>0</v>
      </c>
      <c r="H2231" s="26" t="str">
        <f ca="1">IFERROR(IF($F2231=0,"",(VLOOKUP(RIGHT(A2231,2)+0,难度表!B:F,3,FALSE)*K2231+N2231)),0)</f>
        <v/>
      </c>
      <c r="I2231" s="26" t="str">
        <f ca="1">IFERROR(IF($F2231=0,"",(VLOOKUP(RIGHT(B2231,2)+0,难度表!B:F,4,FALSE)*L2231+O2231)),0)</f>
        <v/>
      </c>
      <c r="J2231" s="26" t="str">
        <f ca="1">IFERROR(IF($F2231=0,"",(VLOOKUP(RIGHT(B2231,2)+0,难度表!B:F,5,FALSE)*M2231+P2231)),0)</f>
        <v/>
      </c>
      <c r="L2231" s="26" t="s">
        <v>1081</v>
      </c>
      <c r="M2231" s="3"/>
      <c r="N2231" s="26">
        <v>0</v>
      </c>
      <c r="O2231" s="26">
        <v>0</v>
      </c>
      <c r="P2231" s="26">
        <v>0</v>
      </c>
      <c r="Q2231" s="26">
        <v>0</v>
      </c>
      <c r="R2231" s="58" t="s">
        <v>545</v>
      </c>
      <c r="S2231" s="26">
        <v>1</v>
      </c>
      <c r="T2231" s="26">
        <v>0</v>
      </c>
      <c r="U2231" s="26">
        <f ca="1">IFERROR(VLOOKUP(G2231,模型表!$C:$T,18,FALSE),0)</f>
        <v>0</v>
      </c>
      <c r="V2231" s="26">
        <f>IFERROR(VLOOKUP(G2231,模型表!$C:$J,8,FALSE),0)</f>
        <v>0</v>
      </c>
      <c r="W2231" s="26" t="s">
        <v>1081</v>
      </c>
      <c r="X2231" s="26" t="s">
        <v>1097</v>
      </c>
    </row>
    <row r="2232" spans="1:24" x14ac:dyDescent="0.2">
      <c r="A2232" s="3" t="s">
        <v>1457</v>
      </c>
      <c r="B2232" s="3" t="str">
        <f t="shared" si="61"/>
        <v>P62</v>
      </c>
      <c r="C2232" s="3" t="s">
        <v>1454</v>
      </c>
      <c r="D2232" s="3" t="s">
        <v>543</v>
      </c>
      <c r="E2232" t="str">
        <f t="shared" si="60"/>
        <v>M22P62U04N08</v>
      </c>
      <c r="F2232" s="26">
        <f ca="1">IFERROR(VLOOKUP(G2232,模型表!C:U,19,0),0)</f>
        <v>0</v>
      </c>
      <c r="H2232" s="26" t="str">
        <f ca="1">IFERROR(IF($F2232=0,"",(VLOOKUP(RIGHT(A2232,2)+0,难度表!B:F,3,FALSE)*K2232+N2232)),0)</f>
        <v/>
      </c>
      <c r="I2232" s="26" t="str">
        <f ca="1">IFERROR(IF($F2232=0,"",(VLOOKUP(RIGHT(B2232,2)+0,难度表!B:F,4,FALSE)*L2232+O2232)),0)</f>
        <v/>
      </c>
      <c r="J2232" s="26" t="str">
        <f ca="1">IFERROR(IF($F2232=0,"",(VLOOKUP(RIGHT(B2232,2)+0,难度表!B:F,5,FALSE)*M2232+P2232)),0)</f>
        <v/>
      </c>
      <c r="L2232" s="26" t="s">
        <v>1081</v>
      </c>
      <c r="M2232" s="3"/>
      <c r="N2232" s="26">
        <v>0</v>
      </c>
      <c r="O2232" s="26">
        <v>0</v>
      </c>
      <c r="P2232" s="26">
        <v>0</v>
      </c>
      <c r="Q2232" s="26">
        <v>0</v>
      </c>
      <c r="R2232" s="58" t="s">
        <v>545</v>
      </c>
      <c r="S2232" s="26">
        <v>1</v>
      </c>
      <c r="T2232" s="26">
        <v>0</v>
      </c>
      <c r="U2232" s="26">
        <f ca="1">IFERROR(VLOOKUP(G2232,模型表!$C:$T,18,FALSE),0)</f>
        <v>0</v>
      </c>
      <c r="V2232" s="26">
        <f>IFERROR(VLOOKUP(G2232,模型表!$C:$J,8,FALSE),0)</f>
        <v>0</v>
      </c>
      <c r="W2232" s="26" t="s">
        <v>1081</v>
      </c>
      <c r="X2232" s="26" t="s">
        <v>1097</v>
      </c>
    </row>
    <row r="2233" spans="1:24" x14ac:dyDescent="0.2">
      <c r="A2233" s="3" t="s">
        <v>1457</v>
      </c>
      <c r="B2233" s="3" t="str">
        <f t="shared" si="61"/>
        <v>P62</v>
      </c>
      <c r="C2233" s="3" t="s">
        <v>541</v>
      </c>
      <c r="D2233" s="3" t="s">
        <v>544</v>
      </c>
      <c r="E2233" t="str">
        <f t="shared" si="60"/>
        <v>M22P62U04N09</v>
      </c>
      <c r="F2233" s="26">
        <f ca="1">IFERROR(VLOOKUP(G2233,模型表!C:U,19,0),0)</f>
        <v>0</v>
      </c>
      <c r="H2233" s="26" t="str">
        <f ca="1">IFERROR(IF($F2233=0,"",(VLOOKUP(RIGHT(A2233,2)+0,难度表!B:F,3,FALSE)*K2233+N2233)),0)</f>
        <v/>
      </c>
      <c r="I2233" s="26" t="str">
        <f ca="1">IFERROR(IF($F2233=0,"",(VLOOKUP(RIGHT(B2233,2)+0,难度表!B:F,4,FALSE)*L2233+O2233)),0)</f>
        <v/>
      </c>
      <c r="J2233" s="26" t="str">
        <f ca="1">IFERROR(IF($F2233=0,"",(VLOOKUP(RIGHT(B2233,2)+0,难度表!B:F,5,FALSE)*M2233+P2233)),0)</f>
        <v/>
      </c>
      <c r="L2233" s="26" t="s">
        <v>1081</v>
      </c>
      <c r="M2233" s="3"/>
      <c r="N2233" s="26">
        <v>0</v>
      </c>
      <c r="O2233" s="26">
        <v>0</v>
      </c>
      <c r="P2233" s="26">
        <v>0</v>
      </c>
      <c r="Q2233" s="26">
        <v>0</v>
      </c>
      <c r="R2233" s="58" t="s">
        <v>545</v>
      </c>
      <c r="S2233" s="26">
        <v>1</v>
      </c>
      <c r="T2233" s="26">
        <v>0</v>
      </c>
      <c r="U2233" s="26">
        <f ca="1">IFERROR(VLOOKUP(G2233,模型表!$C:$T,18,FALSE),0)</f>
        <v>0</v>
      </c>
      <c r="V2233" s="26">
        <f>IFERROR(VLOOKUP(G2233,模型表!$C:$J,8,FALSE),0)</f>
        <v>0</v>
      </c>
      <c r="W2233" s="26" t="s">
        <v>1081</v>
      </c>
      <c r="X2233" s="26" t="s">
        <v>1097</v>
      </c>
    </row>
    <row r="2234" spans="1:24" x14ac:dyDescent="0.2">
      <c r="A2234" s="3" t="s">
        <v>1457</v>
      </c>
      <c r="B2234" s="3" t="str">
        <f t="shared" si="61"/>
        <v>P63</v>
      </c>
      <c r="C2234" s="3" t="s">
        <v>532</v>
      </c>
      <c r="D2234" s="3" t="s">
        <v>533</v>
      </c>
      <c r="E2234" t="str">
        <f t="shared" si="60"/>
        <v>M22P63U01N01</v>
      </c>
      <c r="F2234" s="26">
        <f ca="1">IFERROR(VLOOKUP(G2234,模型表!C:U,19,0),0)</f>
        <v>0</v>
      </c>
      <c r="H2234" s="26" t="str">
        <f ca="1">IFERROR(IF($F2234=0,"",(VLOOKUP(RIGHT(A2234,2)+0,难度表!B:F,3,FALSE)*K2234+N2234)),0)</f>
        <v/>
      </c>
      <c r="I2234" s="26" t="str">
        <f ca="1">IFERROR(IF($F2234=0,"",(VLOOKUP(RIGHT(B2234,2)+0,难度表!B:F,4,FALSE)*L2234+O2234)),0)</f>
        <v/>
      </c>
      <c r="J2234" s="26" t="str">
        <f ca="1">IFERROR(IF($F2234=0,"",(VLOOKUP(RIGHT(B2234,2)+0,难度表!B:F,5,FALSE)*M2234+P2234)),0)</f>
        <v/>
      </c>
      <c r="L2234" s="26" t="s">
        <v>1081</v>
      </c>
      <c r="M2234" s="3"/>
      <c r="N2234" s="26">
        <v>0</v>
      </c>
      <c r="O2234" s="26">
        <v>0</v>
      </c>
      <c r="P2234" s="26">
        <v>0</v>
      </c>
      <c r="Q2234" s="26">
        <v>0</v>
      </c>
      <c r="R2234" s="58" t="s">
        <v>545</v>
      </c>
      <c r="S2234" s="26">
        <v>1</v>
      </c>
      <c r="T2234" s="26">
        <v>0</v>
      </c>
      <c r="U2234" s="26">
        <f ca="1">IFERROR(VLOOKUP(G2234,模型表!$C:$T,18,FALSE),0)</f>
        <v>0</v>
      </c>
      <c r="V2234" s="26">
        <f>IFERROR(VLOOKUP(G2234,模型表!$C:$J,8,FALSE),0)</f>
        <v>0</v>
      </c>
      <c r="W2234" s="26" t="s">
        <v>1081</v>
      </c>
      <c r="X2234" s="26" t="s">
        <v>1097</v>
      </c>
    </row>
    <row r="2235" spans="1:24" x14ac:dyDescent="0.2">
      <c r="A2235" s="3" t="s">
        <v>1457</v>
      </c>
      <c r="B2235" s="3" t="str">
        <f t="shared" si="61"/>
        <v>P63</v>
      </c>
      <c r="C2235" s="3" t="s">
        <v>532</v>
      </c>
      <c r="D2235" s="3" t="s">
        <v>534</v>
      </c>
      <c r="E2235" t="str">
        <f t="shared" si="60"/>
        <v>M22P63U01N02</v>
      </c>
      <c r="F2235" s="26">
        <f ca="1">IFERROR(VLOOKUP(G2235,模型表!C:U,19,0),0)</f>
        <v>0</v>
      </c>
      <c r="H2235" s="26" t="str">
        <f ca="1">IFERROR(IF($F2235=0,"",(VLOOKUP(RIGHT(A2235,2)+0,难度表!B:F,3,FALSE)*K2235+N2235)),0)</f>
        <v/>
      </c>
      <c r="I2235" s="26" t="str">
        <f ca="1">IFERROR(IF($F2235=0,"",(VLOOKUP(RIGHT(B2235,2)+0,难度表!B:F,4,FALSE)*L2235+O2235)),0)</f>
        <v/>
      </c>
      <c r="J2235" s="26" t="str">
        <f ca="1">IFERROR(IF($F2235=0,"",(VLOOKUP(RIGHT(B2235,2)+0,难度表!B:F,5,FALSE)*M2235+P2235)),0)</f>
        <v/>
      </c>
      <c r="L2235" s="26" t="s">
        <v>1081</v>
      </c>
      <c r="M2235" s="3"/>
      <c r="N2235" s="26">
        <v>0</v>
      </c>
      <c r="O2235" s="26">
        <v>0</v>
      </c>
      <c r="P2235" s="26">
        <v>0</v>
      </c>
      <c r="Q2235" s="26">
        <v>0</v>
      </c>
      <c r="R2235" s="58" t="s">
        <v>545</v>
      </c>
      <c r="S2235" s="26">
        <v>1</v>
      </c>
      <c r="T2235" s="26">
        <v>0</v>
      </c>
      <c r="U2235" s="26">
        <f ca="1">IFERROR(VLOOKUP(G2235,模型表!$C:$T,18,FALSE),0)</f>
        <v>0</v>
      </c>
      <c r="V2235" s="26">
        <f>IFERROR(VLOOKUP(G2235,模型表!$C:$J,8,FALSE),0)</f>
        <v>0</v>
      </c>
      <c r="W2235" s="26" t="s">
        <v>1081</v>
      </c>
      <c r="X2235" s="26" t="s">
        <v>1097</v>
      </c>
    </row>
    <row r="2236" spans="1:24" x14ac:dyDescent="0.2">
      <c r="A2236" s="3" t="s">
        <v>1457</v>
      </c>
      <c r="B2236" s="3" t="str">
        <f t="shared" si="61"/>
        <v>P63</v>
      </c>
      <c r="C2236" s="3" t="s">
        <v>532</v>
      </c>
      <c r="D2236" s="3" t="s">
        <v>535</v>
      </c>
      <c r="E2236" t="str">
        <f t="shared" si="60"/>
        <v>M22P63U01N03</v>
      </c>
      <c r="F2236" s="26">
        <f ca="1">IFERROR(VLOOKUP(G2236,模型表!C:U,19,0),0)</f>
        <v>0</v>
      </c>
      <c r="H2236" s="26" t="str">
        <f ca="1">IFERROR(IF($F2236=0,"",(VLOOKUP(RIGHT(A2236,2)+0,难度表!B:F,3,FALSE)*K2236+N2236)),0)</f>
        <v/>
      </c>
      <c r="I2236" s="26" t="str">
        <f ca="1">IFERROR(IF($F2236=0,"",(VLOOKUP(RIGHT(B2236,2)+0,难度表!B:F,4,FALSE)*L2236+O2236)),0)</f>
        <v/>
      </c>
      <c r="J2236" s="26" t="str">
        <f ca="1">IFERROR(IF($F2236=0,"",(VLOOKUP(RIGHT(B2236,2)+0,难度表!B:F,5,FALSE)*M2236+P2236)),0)</f>
        <v/>
      </c>
      <c r="L2236" s="26" t="s">
        <v>1081</v>
      </c>
      <c r="M2236" s="3"/>
      <c r="N2236" s="26">
        <v>0</v>
      </c>
      <c r="O2236" s="26">
        <v>0</v>
      </c>
      <c r="P2236" s="26">
        <v>0</v>
      </c>
      <c r="Q2236" s="26">
        <v>0</v>
      </c>
      <c r="R2236" s="58" t="s">
        <v>545</v>
      </c>
      <c r="S2236" s="26">
        <v>1</v>
      </c>
      <c r="T2236" s="26">
        <v>0</v>
      </c>
      <c r="U2236" s="26">
        <f ca="1">IFERROR(VLOOKUP(G2236,模型表!$C:$T,18,FALSE),0)</f>
        <v>0</v>
      </c>
      <c r="V2236" s="26">
        <f>IFERROR(VLOOKUP(G2236,模型表!$C:$J,8,FALSE),0)</f>
        <v>0</v>
      </c>
      <c r="W2236" s="26" t="s">
        <v>1081</v>
      </c>
      <c r="X2236" s="26" t="s">
        <v>1097</v>
      </c>
    </row>
    <row r="2237" spans="1:24" x14ac:dyDescent="0.2">
      <c r="A2237" s="3" t="s">
        <v>1457</v>
      </c>
      <c r="B2237" s="3" t="str">
        <f t="shared" si="61"/>
        <v>P63</v>
      </c>
      <c r="C2237" s="3" t="s">
        <v>532</v>
      </c>
      <c r="D2237" s="3" t="s">
        <v>536</v>
      </c>
      <c r="E2237" t="str">
        <f t="shared" si="60"/>
        <v>M22P63U01N04</v>
      </c>
      <c r="F2237" s="26">
        <f ca="1">IFERROR(VLOOKUP(G2237,模型表!C:U,19,0),0)</f>
        <v>0</v>
      </c>
      <c r="H2237" s="26" t="str">
        <f ca="1">IFERROR(IF($F2237=0,"",(VLOOKUP(RIGHT(A2237,2)+0,难度表!B:F,3,FALSE)*K2237+N2237)),0)</f>
        <v/>
      </c>
      <c r="I2237" s="26" t="str">
        <f ca="1">IFERROR(IF($F2237=0,"",(VLOOKUP(RIGHT(B2237,2)+0,难度表!B:F,4,FALSE)*L2237+O2237)),0)</f>
        <v/>
      </c>
      <c r="J2237" s="26" t="str">
        <f ca="1">IFERROR(IF($F2237=0,"",(VLOOKUP(RIGHT(B2237,2)+0,难度表!B:F,5,FALSE)*M2237+P2237)),0)</f>
        <v/>
      </c>
      <c r="L2237" s="26" t="s">
        <v>1081</v>
      </c>
      <c r="M2237" s="3"/>
      <c r="N2237" s="26">
        <v>0</v>
      </c>
      <c r="O2237" s="26">
        <v>0</v>
      </c>
      <c r="P2237" s="26">
        <v>0</v>
      </c>
      <c r="Q2237" s="26">
        <v>0</v>
      </c>
      <c r="R2237" s="58" t="s">
        <v>545</v>
      </c>
      <c r="S2237" s="26">
        <v>1</v>
      </c>
      <c r="T2237" s="26">
        <v>0</v>
      </c>
      <c r="U2237" s="26">
        <f ca="1">IFERROR(VLOOKUP(G2237,模型表!$C:$T,18,FALSE),0)</f>
        <v>0</v>
      </c>
      <c r="V2237" s="26">
        <f>IFERROR(VLOOKUP(G2237,模型表!$C:$J,8,FALSE),0)</f>
        <v>0</v>
      </c>
      <c r="W2237" s="26" t="s">
        <v>1081</v>
      </c>
      <c r="X2237" s="26" t="s">
        <v>1097</v>
      </c>
    </row>
    <row r="2238" spans="1:24" x14ac:dyDescent="0.2">
      <c r="A2238" s="3" t="s">
        <v>1457</v>
      </c>
      <c r="B2238" s="3" t="str">
        <f t="shared" si="61"/>
        <v>P63</v>
      </c>
      <c r="C2238" s="3" t="s">
        <v>532</v>
      </c>
      <c r="D2238" s="3" t="s">
        <v>537</v>
      </c>
      <c r="E2238" t="str">
        <f t="shared" si="60"/>
        <v>M22P63U01N05</v>
      </c>
      <c r="F2238" s="26">
        <f ca="1">IFERROR(VLOOKUP(G2238,模型表!C:U,19,0),0)</f>
        <v>0</v>
      </c>
      <c r="H2238" s="26" t="str">
        <f ca="1">IFERROR(IF($F2238=0,"",(VLOOKUP(RIGHT(A2238,2)+0,难度表!B:F,3,FALSE)*K2238+N2238)),0)</f>
        <v/>
      </c>
      <c r="I2238" s="26" t="str">
        <f ca="1">IFERROR(IF($F2238=0,"",(VLOOKUP(RIGHT(B2238,2)+0,难度表!B:F,4,FALSE)*L2238+O2238)),0)</f>
        <v/>
      </c>
      <c r="J2238" s="26" t="str">
        <f ca="1">IFERROR(IF($F2238=0,"",(VLOOKUP(RIGHT(B2238,2)+0,难度表!B:F,5,FALSE)*M2238+P2238)),0)</f>
        <v/>
      </c>
      <c r="L2238" s="26" t="s">
        <v>1081</v>
      </c>
      <c r="M2238" s="3"/>
      <c r="N2238" s="26">
        <v>0</v>
      </c>
      <c r="O2238" s="26">
        <v>0</v>
      </c>
      <c r="P2238" s="26">
        <v>0</v>
      </c>
      <c r="Q2238" s="26">
        <v>0</v>
      </c>
      <c r="R2238" s="58" t="s">
        <v>545</v>
      </c>
      <c r="S2238" s="26">
        <v>1</v>
      </c>
      <c r="T2238" s="26">
        <v>0</v>
      </c>
      <c r="U2238" s="26">
        <f ca="1">IFERROR(VLOOKUP(G2238,模型表!$C:$T,18,FALSE),0)</f>
        <v>0</v>
      </c>
      <c r="V2238" s="26">
        <f>IFERROR(VLOOKUP(G2238,模型表!$C:$J,8,FALSE),0)</f>
        <v>0</v>
      </c>
      <c r="W2238" s="26" t="s">
        <v>1081</v>
      </c>
      <c r="X2238" s="26" t="s">
        <v>1097</v>
      </c>
    </row>
    <row r="2239" spans="1:24" x14ac:dyDescent="0.2">
      <c r="A2239" s="3" t="s">
        <v>1457</v>
      </c>
      <c r="B2239" s="3" t="str">
        <f t="shared" si="61"/>
        <v>P63</v>
      </c>
      <c r="C2239" s="3" t="s">
        <v>532</v>
      </c>
      <c r="D2239" s="3" t="s">
        <v>538</v>
      </c>
      <c r="E2239" t="str">
        <f t="shared" si="60"/>
        <v>M22P63U01N06</v>
      </c>
      <c r="F2239" s="26">
        <f ca="1">IFERROR(VLOOKUP(G2239,模型表!C:U,19,0),0)</f>
        <v>0</v>
      </c>
      <c r="H2239" s="26" t="str">
        <f ca="1">IFERROR(IF($F2239=0,"",(VLOOKUP(RIGHT(A2239,2)+0,难度表!B:F,3,FALSE)*K2239+N2239)),0)</f>
        <v/>
      </c>
      <c r="I2239" s="26" t="str">
        <f ca="1">IFERROR(IF($F2239=0,"",(VLOOKUP(RIGHT(B2239,2)+0,难度表!B:F,4,FALSE)*L2239+O2239)),0)</f>
        <v/>
      </c>
      <c r="J2239" s="26" t="str">
        <f ca="1">IFERROR(IF($F2239=0,"",(VLOOKUP(RIGHT(B2239,2)+0,难度表!B:F,5,FALSE)*M2239+P2239)),0)</f>
        <v/>
      </c>
      <c r="L2239" s="26" t="s">
        <v>1081</v>
      </c>
      <c r="M2239" s="3"/>
      <c r="N2239" s="26">
        <v>0</v>
      </c>
      <c r="O2239" s="26">
        <v>0</v>
      </c>
      <c r="P2239" s="26">
        <v>0</v>
      </c>
      <c r="Q2239" s="26">
        <v>0</v>
      </c>
      <c r="R2239" s="58" t="s">
        <v>545</v>
      </c>
      <c r="S2239" s="26">
        <v>1</v>
      </c>
      <c r="T2239" s="26">
        <v>0</v>
      </c>
      <c r="U2239" s="26">
        <f ca="1">IFERROR(VLOOKUP(G2239,模型表!$C:$T,18,FALSE),0)</f>
        <v>0</v>
      </c>
      <c r="V2239" s="26">
        <f>IFERROR(VLOOKUP(G2239,模型表!$C:$J,8,FALSE),0)</f>
        <v>0</v>
      </c>
      <c r="W2239" s="26" t="s">
        <v>1081</v>
      </c>
      <c r="X2239" s="26" t="s">
        <v>1097</v>
      </c>
    </row>
    <row r="2240" spans="1:24" x14ac:dyDescent="0.2">
      <c r="A2240" s="3" t="s">
        <v>1457</v>
      </c>
      <c r="B2240" s="3" t="str">
        <f t="shared" si="61"/>
        <v>P63</v>
      </c>
      <c r="C2240" s="3" t="s">
        <v>532</v>
      </c>
      <c r="D2240" s="3" t="s">
        <v>542</v>
      </c>
      <c r="E2240" t="str">
        <f t="shared" si="60"/>
        <v>M22P63U01N07</v>
      </c>
      <c r="F2240" s="26">
        <f ca="1">IFERROR(VLOOKUP(G2240,模型表!C:U,19,0),0)</f>
        <v>0</v>
      </c>
      <c r="H2240" s="26" t="str">
        <f ca="1">IFERROR(IF($F2240=0,"",(VLOOKUP(RIGHT(A2240,2)+0,难度表!B:F,3,FALSE)*K2240+N2240)),0)</f>
        <v/>
      </c>
      <c r="I2240" s="26" t="str">
        <f ca="1">IFERROR(IF($F2240=0,"",(VLOOKUP(RIGHT(B2240,2)+0,难度表!B:F,4,FALSE)*L2240+O2240)),0)</f>
        <v/>
      </c>
      <c r="J2240" s="26" t="str">
        <f ca="1">IFERROR(IF($F2240=0,"",(VLOOKUP(RIGHT(B2240,2)+0,难度表!B:F,5,FALSE)*M2240+P2240)),0)</f>
        <v/>
      </c>
      <c r="L2240" s="26" t="s">
        <v>1081</v>
      </c>
      <c r="M2240" s="3"/>
      <c r="N2240" s="26">
        <v>0</v>
      </c>
      <c r="O2240" s="26">
        <v>0</v>
      </c>
      <c r="P2240" s="26">
        <v>0</v>
      </c>
      <c r="Q2240" s="26">
        <v>0</v>
      </c>
      <c r="R2240" s="58" t="s">
        <v>545</v>
      </c>
      <c r="S2240" s="26">
        <v>1</v>
      </c>
      <c r="T2240" s="26">
        <v>0</v>
      </c>
      <c r="U2240" s="26">
        <f ca="1">IFERROR(VLOOKUP(G2240,模型表!$C:$T,18,FALSE),0)</f>
        <v>0</v>
      </c>
      <c r="V2240" s="26">
        <f>IFERROR(VLOOKUP(G2240,模型表!$C:$J,8,FALSE),0)</f>
        <v>0</v>
      </c>
      <c r="W2240" s="26" t="s">
        <v>1081</v>
      </c>
      <c r="X2240" s="26" t="s">
        <v>1097</v>
      </c>
    </row>
    <row r="2241" spans="1:24" x14ac:dyDescent="0.2">
      <c r="A2241" s="3" t="s">
        <v>1457</v>
      </c>
      <c r="B2241" s="3" t="str">
        <f t="shared" si="61"/>
        <v>P63</v>
      </c>
      <c r="C2241" s="3" t="s">
        <v>532</v>
      </c>
      <c r="D2241" s="3" t="s">
        <v>543</v>
      </c>
      <c r="E2241" t="str">
        <f t="shared" si="60"/>
        <v>M22P63U01N08</v>
      </c>
      <c r="F2241" s="26">
        <f ca="1">IFERROR(VLOOKUP(G2241,模型表!C:U,19,0),0)</f>
        <v>0</v>
      </c>
      <c r="H2241" s="26" t="str">
        <f ca="1">IFERROR(IF($F2241=0,"",(VLOOKUP(RIGHT(A2241,2)+0,难度表!B:F,3,FALSE)*K2241+N2241)),0)</f>
        <v/>
      </c>
      <c r="I2241" s="26" t="str">
        <f ca="1">IFERROR(IF($F2241=0,"",(VLOOKUP(RIGHT(B2241,2)+0,难度表!B:F,4,FALSE)*L2241+O2241)),0)</f>
        <v/>
      </c>
      <c r="J2241" s="26" t="str">
        <f ca="1">IFERROR(IF($F2241=0,"",(VLOOKUP(RIGHT(B2241,2)+0,难度表!B:F,5,FALSE)*M2241+P2241)),0)</f>
        <v/>
      </c>
      <c r="L2241" s="26" t="s">
        <v>1081</v>
      </c>
      <c r="M2241" s="3"/>
      <c r="N2241" s="26">
        <v>0</v>
      </c>
      <c r="O2241" s="26">
        <v>0</v>
      </c>
      <c r="P2241" s="26">
        <v>0</v>
      </c>
      <c r="Q2241" s="26">
        <v>0</v>
      </c>
      <c r="R2241" s="58" t="s">
        <v>545</v>
      </c>
      <c r="S2241" s="26">
        <v>1</v>
      </c>
      <c r="T2241" s="26">
        <v>0</v>
      </c>
      <c r="U2241" s="26">
        <f ca="1">IFERROR(VLOOKUP(G2241,模型表!$C:$T,18,FALSE),0)</f>
        <v>0</v>
      </c>
      <c r="V2241" s="26">
        <f>IFERROR(VLOOKUP(G2241,模型表!$C:$J,8,FALSE),0)</f>
        <v>0</v>
      </c>
      <c r="W2241" s="26" t="s">
        <v>1081</v>
      </c>
      <c r="X2241" s="26" t="s">
        <v>1097</v>
      </c>
    </row>
    <row r="2242" spans="1:24" x14ac:dyDescent="0.2">
      <c r="A2242" s="3" t="s">
        <v>1457</v>
      </c>
      <c r="B2242" s="3" t="str">
        <f t="shared" si="61"/>
        <v>P63</v>
      </c>
      <c r="C2242" s="3" t="s">
        <v>532</v>
      </c>
      <c r="D2242" s="3" t="s">
        <v>544</v>
      </c>
      <c r="E2242" t="str">
        <f t="shared" ref="E2242:E2305" si="62">A2242&amp;B2242&amp;C2242&amp;D2242</f>
        <v>M22P63U01N09</v>
      </c>
      <c r="F2242" s="26">
        <f ca="1">IFERROR(VLOOKUP(G2242,模型表!C:U,19,0),0)</f>
        <v>0</v>
      </c>
      <c r="H2242" s="26" t="str">
        <f ca="1">IFERROR(IF($F2242=0,"",(VLOOKUP(RIGHT(A2242,2)+0,难度表!B:F,3,FALSE)*K2242+N2242)),0)</f>
        <v/>
      </c>
      <c r="I2242" s="26" t="str">
        <f ca="1">IFERROR(IF($F2242=0,"",(VLOOKUP(RIGHT(B2242,2)+0,难度表!B:F,4,FALSE)*L2242+O2242)),0)</f>
        <v/>
      </c>
      <c r="J2242" s="26" t="str">
        <f ca="1">IFERROR(IF($F2242=0,"",(VLOOKUP(RIGHT(B2242,2)+0,难度表!B:F,5,FALSE)*M2242+P2242)),0)</f>
        <v/>
      </c>
      <c r="L2242" s="26" t="s">
        <v>1081</v>
      </c>
      <c r="M2242" s="3"/>
      <c r="N2242" s="26">
        <v>0</v>
      </c>
      <c r="O2242" s="26">
        <v>0</v>
      </c>
      <c r="P2242" s="26">
        <v>0</v>
      </c>
      <c r="Q2242" s="26">
        <v>0</v>
      </c>
      <c r="R2242" s="58" t="s">
        <v>545</v>
      </c>
      <c r="S2242" s="26">
        <v>1</v>
      </c>
      <c r="T2242" s="26">
        <v>0</v>
      </c>
      <c r="U2242" s="26">
        <f ca="1">IFERROR(VLOOKUP(G2242,模型表!$C:$T,18,FALSE),0)</f>
        <v>0</v>
      </c>
      <c r="V2242" s="26">
        <f>IFERROR(VLOOKUP(G2242,模型表!$C:$J,8,FALSE),0)</f>
        <v>0</v>
      </c>
      <c r="W2242" s="26" t="s">
        <v>1081</v>
      </c>
      <c r="X2242" s="26" t="s">
        <v>1097</v>
      </c>
    </row>
    <row r="2243" spans="1:24" x14ac:dyDescent="0.2">
      <c r="A2243" s="3" t="s">
        <v>1457</v>
      </c>
      <c r="B2243" s="3" t="str">
        <f t="shared" ref="B2243:B2306" si="63">"P"&amp;IF(INT((ROW()+34)/36)&gt;=10,INT((ROW()+34)/36),"0"&amp;INT((ROW()+34)/36))</f>
        <v>P63</v>
      </c>
      <c r="C2243" s="3" t="s">
        <v>539</v>
      </c>
      <c r="D2243" s="3" t="s">
        <v>533</v>
      </c>
      <c r="E2243" t="str">
        <f t="shared" si="62"/>
        <v>M22P63U02N01</v>
      </c>
      <c r="F2243" s="26">
        <f ca="1">IFERROR(VLOOKUP(G2243,模型表!C:U,19,0),0)</f>
        <v>0</v>
      </c>
      <c r="H2243" s="26" t="str">
        <f ca="1">IFERROR(IF($F2243=0,"",(VLOOKUP(RIGHT(A2243,2)+0,难度表!B:F,3,FALSE)*K2243+N2243)),0)</f>
        <v/>
      </c>
      <c r="I2243" s="26" t="str">
        <f ca="1">IFERROR(IF($F2243=0,"",(VLOOKUP(RIGHT(B2243,2)+0,难度表!B:F,4,FALSE)*L2243+O2243)),0)</f>
        <v/>
      </c>
      <c r="J2243" s="26" t="str">
        <f ca="1">IFERROR(IF($F2243=0,"",(VLOOKUP(RIGHT(B2243,2)+0,难度表!B:F,5,FALSE)*M2243+P2243)),0)</f>
        <v/>
      </c>
      <c r="L2243" s="26" t="s">
        <v>1081</v>
      </c>
      <c r="M2243" s="3"/>
      <c r="N2243" s="26">
        <v>0</v>
      </c>
      <c r="O2243" s="26">
        <v>0</v>
      </c>
      <c r="P2243" s="26">
        <v>0</v>
      </c>
      <c r="Q2243" s="26">
        <v>0</v>
      </c>
      <c r="R2243" s="58" t="s">
        <v>545</v>
      </c>
      <c r="S2243" s="26">
        <v>1</v>
      </c>
      <c r="T2243" s="26">
        <v>0</v>
      </c>
      <c r="U2243" s="26">
        <f ca="1">IFERROR(VLOOKUP(G2243,模型表!$C:$T,18,FALSE),0)</f>
        <v>0</v>
      </c>
      <c r="V2243" s="26">
        <f>IFERROR(VLOOKUP(G2243,模型表!$C:$J,8,FALSE),0)</f>
        <v>0</v>
      </c>
      <c r="W2243" s="26" t="s">
        <v>1081</v>
      </c>
      <c r="X2243" s="26" t="s">
        <v>1097</v>
      </c>
    </row>
    <row r="2244" spans="1:24" x14ac:dyDescent="0.2">
      <c r="A2244" s="3" t="s">
        <v>1457</v>
      </c>
      <c r="B2244" s="3" t="str">
        <f t="shared" si="63"/>
        <v>P63</v>
      </c>
      <c r="C2244" s="3" t="s">
        <v>539</v>
      </c>
      <c r="D2244" s="3" t="s">
        <v>534</v>
      </c>
      <c r="E2244" t="str">
        <f t="shared" si="62"/>
        <v>M22P63U02N02</v>
      </c>
      <c r="F2244" s="26">
        <f ca="1">IFERROR(VLOOKUP(G2244,模型表!C:U,19,0),0)</f>
        <v>0</v>
      </c>
      <c r="H2244" s="26" t="str">
        <f ca="1">IFERROR(IF($F2244=0,"",(VLOOKUP(RIGHT(A2244,2)+0,难度表!B:F,3,FALSE)*K2244+N2244)),0)</f>
        <v/>
      </c>
      <c r="I2244" s="26" t="str">
        <f ca="1">IFERROR(IF($F2244=0,"",(VLOOKUP(RIGHT(B2244,2)+0,难度表!B:F,4,FALSE)*L2244+O2244)),0)</f>
        <v/>
      </c>
      <c r="J2244" s="26" t="str">
        <f ca="1">IFERROR(IF($F2244=0,"",(VLOOKUP(RIGHT(B2244,2)+0,难度表!B:F,5,FALSE)*M2244+P2244)),0)</f>
        <v/>
      </c>
      <c r="L2244" s="26" t="s">
        <v>1081</v>
      </c>
      <c r="M2244" s="3"/>
      <c r="N2244" s="26">
        <v>0</v>
      </c>
      <c r="O2244" s="26">
        <v>0</v>
      </c>
      <c r="P2244" s="26">
        <v>0</v>
      </c>
      <c r="Q2244" s="26">
        <v>0</v>
      </c>
      <c r="R2244" s="58" t="s">
        <v>545</v>
      </c>
      <c r="S2244" s="26">
        <v>1</v>
      </c>
      <c r="T2244" s="26">
        <v>0</v>
      </c>
      <c r="U2244" s="26">
        <f ca="1">IFERROR(VLOOKUP(G2244,模型表!$C:$T,18,FALSE),0)</f>
        <v>0</v>
      </c>
      <c r="V2244" s="26">
        <f>IFERROR(VLOOKUP(G2244,模型表!$C:$J,8,FALSE),0)</f>
        <v>0</v>
      </c>
      <c r="W2244" s="26" t="s">
        <v>1081</v>
      </c>
      <c r="X2244" s="26" t="s">
        <v>1097</v>
      </c>
    </row>
    <row r="2245" spans="1:24" x14ac:dyDescent="0.2">
      <c r="A2245" s="3" t="s">
        <v>1457</v>
      </c>
      <c r="B2245" s="3" t="str">
        <f t="shared" si="63"/>
        <v>P63</v>
      </c>
      <c r="C2245" s="3" t="s">
        <v>539</v>
      </c>
      <c r="D2245" s="3" t="s">
        <v>535</v>
      </c>
      <c r="E2245" t="str">
        <f t="shared" si="62"/>
        <v>M22P63U02N03</v>
      </c>
      <c r="F2245" s="26">
        <f ca="1">IFERROR(VLOOKUP(G2245,模型表!C:U,19,0),0)</f>
        <v>0</v>
      </c>
      <c r="H2245" s="26" t="str">
        <f ca="1">IFERROR(IF($F2245=0,"",(VLOOKUP(RIGHT(A2245,2)+0,难度表!B:F,3,FALSE)*K2245+N2245)),0)</f>
        <v/>
      </c>
      <c r="I2245" s="26" t="str">
        <f ca="1">IFERROR(IF($F2245=0,"",(VLOOKUP(RIGHT(B2245,2)+0,难度表!B:F,4,FALSE)*L2245+O2245)),0)</f>
        <v/>
      </c>
      <c r="J2245" s="26" t="str">
        <f ca="1">IFERROR(IF($F2245=0,"",(VLOOKUP(RIGHT(B2245,2)+0,难度表!B:F,5,FALSE)*M2245+P2245)),0)</f>
        <v/>
      </c>
      <c r="L2245" s="26" t="s">
        <v>1081</v>
      </c>
      <c r="M2245" s="3"/>
      <c r="N2245" s="26">
        <v>0</v>
      </c>
      <c r="O2245" s="26">
        <v>0</v>
      </c>
      <c r="P2245" s="26">
        <v>0</v>
      </c>
      <c r="Q2245" s="26">
        <v>0</v>
      </c>
      <c r="R2245" s="58" t="s">
        <v>545</v>
      </c>
      <c r="S2245" s="26">
        <v>1</v>
      </c>
      <c r="T2245" s="26">
        <v>0</v>
      </c>
      <c r="U2245" s="26">
        <f ca="1">IFERROR(VLOOKUP(G2245,模型表!$C:$T,18,FALSE),0)</f>
        <v>0</v>
      </c>
      <c r="V2245" s="26">
        <f>IFERROR(VLOOKUP(G2245,模型表!$C:$J,8,FALSE),0)</f>
        <v>0</v>
      </c>
      <c r="W2245" s="26" t="s">
        <v>1081</v>
      </c>
      <c r="X2245" s="26" t="s">
        <v>1097</v>
      </c>
    </row>
    <row r="2246" spans="1:24" x14ac:dyDescent="0.2">
      <c r="A2246" s="3" t="s">
        <v>1457</v>
      </c>
      <c r="B2246" s="3" t="str">
        <f t="shared" si="63"/>
        <v>P63</v>
      </c>
      <c r="C2246" s="3" t="s">
        <v>539</v>
      </c>
      <c r="D2246" s="3" t="s">
        <v>536</v>
      </c>
      <c r="E2246" t="str">
        <f t="shared" si="62"/>
        <v>M22P63U02N04</v>
      </c>
      <c r="F2246" s="26">
        <f ca="1">IFERROR(VLOOKUP(G2246,模型表!C:U,19,0),0)</f>
        <v>0</v>
      </c>
      <c r="H2246" s="26" t="str">
        <f ca="1">IFERROR(IF($F2246=0,"",(VLOOKUP(RIGHT(A2246,2)+0,难度表!B:F,3,FALSE)*K2246+N2246)),0)</f>
        <v/>
      </c>
      <c r="I2246" s="26" t="str">
        <f ca="1">IFERROR(IF($F2246=0,"",(VLOOKUP(RIGHT(B2246,2)+0,难度表!B:F,4,FALSE)*L2246+O2246)),0)</f>
        <v/>
      </c>
      <c r="J2246" s="26" t="str">
        <f ca="1">IFERROR(IF($F2246=0,"",(VLOOKUP(RIGHT(B2246,2)+0,难度表!B:F,5,FALSE)*M2246+P2246)),0)</f>
        <v/>
      </c>
      <c r="L2246" s="26" t="s">
        <v>1081</v>
      </c>
      <c r="M2246" s="3"/>
      <c r="N2246" s="26">
        <v>0</v>
      </c>
      <c r="O2246" s="26">
        <v>0</v>
      </c>
      <c r="P2246" s="26">
        <v>0</v>
      </c>
      <c r="Q2246" s="26">
        <v>0</v>
      </c>
      <c r="R2246" s="58" t="s">
        <v>545</v>
      </c>
      <c r="S2246" s="26">
        <v>1</v>
      </c>
      <c r="T2246" s="26">
        <v>0</v>
      </c>
      <c r="U2246" s="26">
        <f ca="1">IFERROR(VLOOKUP(G2246,模型表!$C:$T,18,FALSE),0)</f>
        <v>0</v>
      </c>
      <c r="V2246" s="26">
        <f>IFERROR(VLOOKUP(G2246,模型表!$C:$J,8,FALSE),0)</f>
        <v>0</v>
      </c>
      <c r="W2246" s="26" t="s">
        <v>1081</v>
      </c>
      <c r="X2246" s="26" t="s">
        <v>1097</v>
      </c>
    </row>
    <row r="2247" spans="1:24" x14ac:dyDescent="0.2">
      <c r="A2247" s="3" t="s">
        <v>1457</v>
      </c>
      <c r="B2247" s="3" t="str">
        <f t="shared" si="63"/>
        <v>P63</v>
      </c>
      <c r="C2247" s="3" t="s">
        <v>539</v>
      </c>
      <c r="D2247" s="3" t="s">
        <v>537</v>
      </c>
      <c r="E2247" t="str">
        <f t="shared" si="62"/>
        <v>M22P63U02N05</v>
      </c>
      <c r="F2247" s="26">
        <f ca="1">IFERROR(VLOOKUP(G2247,模型表!C:U,19,0),0)</f>
        <v>0</v>
      </c>
      <c r="H2247" s="26" t="str">
        <f ca="1">IFERROR(IF($F2247=0,"",(VLOOKUP(RIGHT(A2247,2)+0,难度表!B:F,3,FALSE)*K2247+N2247)),0)</f>
        <v/>
      </c>
      <c r="I2247" s="26" t="str">
        <f ca="1">IFERROR(IF($F2247=0,"",(VLOOKUP(RIGHT(B2247,2)+0,难度表!B:F,4,FALSE)*L2247+O2247)),0)</f>
        <v/>
      </c>
      <c r="J2247" s="26" t="str">
        <f ca="1">IFERROR(IF($F2247=0,"",(VLOOKUP(RIGHT(B2247,2)+0,难度表!B:F,5,FALSE)*M2247+P2247)),0)</f>
        <v/>
      </c>
      <c r="L2247" s="26" t="s">
        <v>1081</v>
      </c>
      <c r="M2247" s="3"/>
      <c r="N2247" s="26">
        <v>0</v>
      </c>
      <c r="O2247" s="26">
        <v>0</v>
      </c>
      <c r="P2247" s="26">
        <v>0</v>
      </c>
      <c r="Q2247" s="26">
        <v>0</v>
      </c>
      <c r="R2247" s="58" t="s">
        <v>545</v>
      </c>
      <c r="S2247" s="26">
        <v>1</v>
      </c>
      <c r="T2247" s="26">
        <v>0</v>
      </c>
      <c r="U2247" s="26">
        <f ca="1">IFERROR(VLOOKUP(G2247,模型表!$C:$T,18,FALSE),0)</f>
        <v>0</v>
      </c>
      <c r="V2247" s="26">
        <f>IFERROR(VLOOKUP(G2247,模型表!$C:$J,8,FALSE),0)</f>
        <v>0</v>
      </c>
      <c r="W2247" s="26" t="s">
        <v>1081</v>
      </c>
      <c r="X2247" s="26" t="s">
        <v>1097</v>
      </c>
    </row>
    <row r="2248" spans="1:24" x14ac:dyDescent="0.2">
      <c r="A2248" s="3" t="s">
        <v>1457</v>
      </c>
      <c r="B2248" s="3" t="str">
        <f t="shared" si="63"/>
        <v>P63</v>
      </c>
      <c r="C2248" s="3" t="s">
        <v>539</v>
      </c>
      <c r="D2248" s="3" t="s">
        <v>538</v>
      </c>
      <c r="E2248" t="str">
        <f t="shared" si="62"/>
        <v>M22P63U02N06</v>
      </c>
      <c r="F2248" s="26">
        <f ca="1">IFERROR(VLOOKUP(G2248,模型表!C:U,19,0),0)</f>
        <v>0</v>
      </c>
      <c r="H2248" s="26" t="str">
        <f ca="1">IFERROR(IF($F2248=0,"",(VLOOKUP(RIGHT(A2248,2)+0,难度表!B:F,3,FALSE)*K2248+N2248)),0)</f>
        <v/>
      </c>
      <c r="I2248" s="26" t="str">
        <f ca="1">IFERROR(IF($F2248=0,"",(VLOOKUP(RIGHT(B2248,2)+0,难度表!B:F,4,FALSE)*L2248+O2248)),0)</f>
        <v/>
      </c>
      <c r="J2248" s="26" t="str">
        <f ca="1">IFERROR(IF($F2248=0,"",(VLOOKUP(RIGHT(B2248,2)+0,难度表!B:F,5,FALSE)*M2248+P2248)),0)</f>
        <v/>
      </c>
      <c r="L2248" s="26" t="s">
        <v>1081</v>
      </c>
      <c r="M2248" s="3"/>
      <c r="N2248" s="26">
        <v>0</v>
      </c>
      <c r="O2248" s="26">
        <v>0</v>
      </c>
      <c r="P2248" s="26">
        <v>0</v>
      </c>
      <c r="Q2248" s="26">
        <v>0</v>
      </c>
      <c r="R2248" s="58" t="s">
        <v>545</v>
      </c>
      <c r="S2248" s="26">
        <v>1</v>
      </c>
      <c r="T2248" s="26">
        <v>0</v>
      </c>
      <c r="U2248" s="26">
        <f ca="1">IFERROR(VLOOKUP(G2248,模型表!$C:$T,18,FALSE),0)</f>
        <v>0</v>
      </c>
      <c r="V2248" s="26">
        <f>IFERROR(VLOOKUP(G2248,模型表!$C:$J,8,FALSE),0)</f>
        <v>0</v>
      </c>
      <c r="W2248" s="26" t="s">
        <v>1081</v>
      </c>
      <c r="X2248" s="26" t="s">
        <v>1097</v>
      </c>
    </row>
    <row r="2249" spans="1:24" x14ac:dyDescent="0.2">
      <c r="A2249" s="3" t="s">
        <v>1457</v>
      </c>
      <c r="B2249" s="3" t="str">
        <f t="shared" si="63"/>
        <v>P63</v>
      </c>
      <c r="C2249" s="3" t="s">
        <v>539</v>
      </c>
      <c r="D2249" s="3" t="s">
        <v>542</v>
      </c>
      <c r="E2249" t="str">
        <f t="shared" si="62"/>
        <v>M22P63U02N07</v>
      </c>
      <c r="F2249" s="26">
        <f ca="1">IFERROR(VLOOKUP(G2249,模型表!C:U,19,0),0)</f>
        <v>0</v>
      </c>
      <c r="H2249" s="26" t="str">
        <f ca="1">IFERROR(IF($F2249=0,"",(VLOOKUP(RIGHT(A2249,2)+0,难度表!B:F,3,FALSE)*K2249+N2249)),0)</f>
        <v/>
      </c>
      <c r="I2249" s="26" t="str">
        <f ca="1">IFERROR(IF($F2249=0,"",(VLOOKUP(RIGHT(B2249,2)+0,难度表!B:F,4,FALSE)*L2249+O2249)),0)</f>
        <v/>
      </c>
      <c r="J2249" s="26" t="str">
        <f ca="1">IFERROR(IF($F2249=0,"",(VLOOKUP(RIGHT(B2249,2)+0,难度表!B:F,5,FALSE)*M2249+P2249)),0)</f>
        <v/>
      </c>
      <c r="L2249" s="26" t="s">
        <v>1081</v>
      </c>
      <c r="M2249" s="3"/>
      <c r="N2249" s="26">
        <v>0</v>
      </c>
      <c r="O2249" s="26">
        <v>0</v>
      </c>
      <c r="P2249" s="26">
        <v>0</v>
      </c>
      <c r="Q2249" s="26">
        <v>0</v>
      </c>
      <c r="R2249" s="58" t="s">
        <v>545</v>
      </c>
      <c r="S2249" s="26">
        <v>1</v>
      </c>
      <c r="T2249" s="26">
        <v>0</v>
      </c>
      <c r="U2249" s="26">
        <f ca="1">IFERROR(VLOOKUP(G2249,模型表!$C:$T,18,FALSE),0)</f>
        <v>0</v>
      </c>
      <c r="V2249" s="26">
        <f>IFERROR(VLOOKUP(G2249,模型表!$C:$J,8,FALSE),0)</f>
        <v>0</v>
      </c>
      <c r="W2249" s="26" t="s">
        <v>1081</v>
      </c>
      <c r="X2249" s="26" t="s">
        <v>1097</v>
      </c>
    </row>
    <row r="2250" spans="1:24" x14ac:dyDescent="0.2">
      <c r="A2250" s="3" t="s">
        <v>1457</v>
      </c>
      <c r="B2250" s="3" t="str">
        <f t="shared" si="63"/>
        <v>P63</v>
      </c>
      <c r="C2250" s="3" t="s">
        <v>539</v>
      </c>
      <c r="D2250" s="3" t="s">
        <v>543</v>
      </c>
      <c r="E2250" t="str">
        <f t="shared" si="62"/>
        <v>M22P63U02N08</v>
      </c>
      <c r="F2250" s="26">
        <f ca="1">IFERROR(VLOOKUP(G2250,模型表!C:U,19,0),0)</f>
        <v>0</v>
      </c>
      <c r="H2250" s="26" t="str">
        <f ca="1">IFERROR(IF($F2250=0,"",(VLOOKUP(RIGHT(A2250,2)+0,难度表!B:F,3,FALSE)*K2250+N2250)),0)</f>
        <v/>
      </c>
      <c r="I2250" s="26" t="str">
        <f ca="1">IFERROR(IF($F2250=0,"",(VLOOKUP(RIGHT(B2250,2)+0,难度表!B:F,4,FALSE)*L2250+O2250)),0)</f>
        <v/>
      </c>
      <c r="J2250" s="26" t="str">
        <f ca="1">IFERROR(IF($F2250=0,"",(VLOOKUP(RIGHT(B2250,2)+0,难度表!B:F,5,FALSE)*M2250+P2250)),0)</f>
        <v/>
      </c>
      <c r="L2250" s="26" t="s">
        <v>1081</v>
      </c>
      <c r="M2250" s="3"/>
      <c r="N2250" s="26">
        <v>0</v>
      </c>
      <c r="O2250" s="26">
        <v>0</v>
      </c>
      <c r="P2250" s="26">
        <v>0</v>
      </c>
      <c r="Q2250" s="26">
        <v>0</v>
      </c>
      <c r="R2250" s="58" t="s">
        <v>545</v>
      </c>
      <c r="S2250" s="26">
        <v>1</v>
      </c>
      <c r="T2250" s="26">
        <v>0</v>
      </c>
      <c r="U2250" s="26">
        <f ca="1">IFERROR(VLOOKUP(G2250,模型表!$C:$T,18,FALSE),0)</f>
        <v>0</v>
      </c>
      <c r="V2250" s="26">
        <f>IFERROR(VLOOKUP(G2250,模型表!$C:$J,8,FALSE),0)</f>
        <v>0</v>
      </c>
      <c r="W2250" s="26" t="s">
        <v>1081</v>
      </c>
      <c r="X2250" s="26" t="s">
        <v>1097</v>
      </c>
    </row>
    <row r="2251" spans="1:24" x14ac:dyDescent="0.2">
      <c r="A2251" s="3" t="s">
        <v>1457</v>
      </c>
      <c r="B2251" s="3" t="str">
        <f t="shared" si="63"/>
        <v>P63</v>
      </c>
      <c r="C2251" s="3" t="s">
        <v>539</v>
      </c>
      <c r="D2251" s="3" t="s">
        <v>544</v>
      </c>
      <c r="E2251" t="str">
        <f t="shared" si="62"/>
        <v>M22P63U02N09</v>
      </c>
      <c r="F2251" s="26">
        <f ca="1">IFERROR(VLOOKUP(G2251,模型表!C:U,19,0),0)</f>
        <v>0</v>
      </c>
      <c r="H2251" s="26" t="str">
        <f ca="1">IFERROR(IF($F2251=0,"",(VLOOKUP(RIGHT(A2251,2)+0,难度表!B:F,3,FALSE)*K2251+N2251)),0)</f>
        <v/>
      </c>
      <c r="I2251" s="26" t="str">
        <f ca="1">IFERROR(IF($F2251=0,"",(VLOOKUP(RIGHT(B2251,2)+0,难度表!B:F,4,FALSE)*L2251+O2251)),0)</f>
        <v/>
      </c>
      <c r="J2251" s="26" t="str">
        <f ca="1">IFERROR(IF($F2251=0,"",(VLOOKUP(RIGHT(B2251,2)+0,难度表!B:F,5,FALSE)*M2251+P2251)),0)</f>
        <v/>
      </c>
      <c r="L2251" s="26" t="s">
        <v>1081</v>
      </c>
      <c r="M2251" s="3"/>
      <c r="N2251" s="26">
        <v>0</v>
      </c>
      <c r="O2251" s="26">
        <v>0</v>
      </c>
      <c r="P2251" s="26">
        <v>0</v>
      </c>
      <c r="Q2251" s="26">
        <v>0</v>
      </c>
      <c r="R2251" s="58" t="s">
        <v>545</v>
      </c>
      <c r="S2251" s="26">
        <v>1</v>
      </c>
      <c r="T2251" s="26">
        <v>0</v>
      </c>
      <c r="U2251" s="26">
        <f ca="1">IFERROR(VLOOKUP(G2251,模型表!$C:$T,18,FALSE),0)</f>
        <v>0</v>
      </c>
      <c r="V2251" s="26">
        <f>IFERROR(VLOOKUP(G2251,模型表!$C:$J,8,FALSE),0)</f>
        <v>0</v>
      </c>
      <c r="W2251" s="26" t="s">
        <v>1081</v>
      </c>
      <c r="X2251" s="26" t="s">
        <v>1097</v>
      </c>
    </row>
    <row r="2252" spans="1:24" x14ac:dyDescent="0.2">
      <c r="A2252" s="3" t="s">
        <v>1457</v>
      </c>
      <c r="B2252" s="3" t="str">
        <f t="shared" si="63"/>
        <v>P63</v>
      </c>
      <c r="C2252" s="3" t="s">
        <v>540</v>
      </c>
      <c r="D2252" s="3" t="s">
        <v>533</v>
      </c>
      <c r="E2252" t="str">
        <f t="shared" si="62"/>
        <v>M22P63U03N01</v>
      </c>
      <c r="F2252" s="26">
        <f ca="1">IFERROR(VLOOKUP(G2252,模型表!C:U,19,0),0)</f>
        <v>0</v>
      </c>
      <c r="H2252" s="26" t="str">
        <f ca="1">IFERROR(IF($F2252=0,"",(VLOOKUP(RIGHT(A2252,2)+0,难度表!B:F,3,FALSE)*K2252+N2252)),0)</f>
        <v/>
      </c>
      <c r="I2252" s="26" t="str">
        <f ca="1">IFERROR(IF($F2252=0,"",(VLOOKUP(RIGHT(B2252,2)+0,难度表!B:F,4,FALSE)*L2252+O2252)),0)</f>
        <v/>
      </c>
      <c r="J2252" s="26" t="str">
        <f ca="1">IFERROR(IF($F2252=0,"",(VLOOKUP(RIGHT(B2252,2)+0,难度表!B:F,5,FALSE)*M2252+P2252)),0)</f>
        <v/>
      </c>
      <c r="L2252" s="26" t="s">
        <v>1081</v>
      </c>
      <c r="M2252" s="3"/>
      <c r="N2252" s="26">
        <v>0</v>
      </c>
      <c r="O2252" s="26">
        <v>0</v>
      </c>
      <c r="P2252" s="26">
        <v>0</v>
      </c>
      <c r="Q2252" s="26">
        <v>0</v>
      </c>
      <c r="R2252" s="58" t="s">
        <v>545</v>
      </c>
      <c r="S2252" s="26">
        <v>1</v>
      </c>
      <c r="T2252" s="26">
        <v>0</v>
      </c>
      <c r="U2252" s="26">
        <f ca="1">IFERROR(VLOOKUP(G2252,模型表!$C:$T,18,FALSE),0)</f>
        <v>0</v>
      </c>
      <c r="V2252" s="26">
        <f>IFERROR(VLOOKUP(G2252,模型表!$C:$J,8,FALSE),0)</f>
        <v>0</v>
      </c>
      <c r="W2252" s="26" t="s">
        <v>1081</v>
      </c>
      <c r="X2252" s="26" t="s">
        <v>1097</v>
      </c>
    </row>
    <row r="2253" spans="1:24" x14ac:dyDescent="0.2">
      <c r="A2253" s="3" t="s">
        <v>1457</v>
      </c>
      <c r="B2253" s="3" t="str">
        <f t="shared" si="63"/>
        <v>P63</v>
      </c>
      <c r="C2253" s="3" t="s">
        <v>540</v>
      </c>
      <c r="D2253" s="3" t="s">
        <v>534</v>
      </c>
      <c r="E2253" t="str">
        <f t="shared" si="62"/>
        <v>M22P63U03N02</v>
      </c>
      <c r="F2253" s="26">
        <f ca="1">IFERROR(VLOOKUP(G2253,模型表!C:U,19,0),0)</f>
        <v>0</v>
      </c>
      <c r="H2253" s="26" t="str">
        <f ca="1">IFERROR(IF($F2253=0,"",(VLOOKUP(RIGHT(A2253,2)+0,难度表!B:F,3,FALSE)*K2253+N2253)),0)</f>
        <v/>
      </c>
      <c r="I2253" s="26" t="str">
        <f ca="1">IFERROR(IF($F2253=0,"",(VLOOKUP(RIGHT(B2253,2)+0,难度表!B:F,4,FALSE)*L2253+O2253)),0)</f>
        <v/>
      </c>
      <c r="J2253" s="26" t="str">
        <f ca="1">IFERROR(IF($F2253=0,"",(VLOOKUP(RIGHT(B2253,2)+0,难度表!B:F,5,FALSE)*M2253+P2253)),0)</f>
        <v/>
      </c>
      <c r="L2253" s="26" t="s">
        <v>1081</v>
      </c>
      <c r="M2253" s="3"/>
      <c r="N2253" s="26">
        <v>0</v>
      </c>
      <c r="O2253" s="26">
        <v>0</v>
      </c>
      <c r="P2253" s="26">
        <v>0</v>
      </c>
      <c r="Q2253" s="26">
        <v>0</v>
      </c>
      <c r="R2253" s="58" t="s">
        <v>545</v>
      </c>
      <c r="S2253" s="26">
        <v>1</v>
      </c>
      <c r="T2253" s="26">
        <v>0</v>
      </c>
      <c r="U2253" s="26">
        <f ca="1">IFERROR(VLOOKUP(G2253,模型表!$C:$T,18,FALSE),0)</f>
        <v>0</v>
      </c>
      <c r="V2253" s="26">
        <f>IFERROR(VLOOKUP(G2253,模型表!$C:$J,8,FALSE),0)</f>
        <v>0</v>
      </c>
      <c r="W2253" s="26" t="s">
        <v>1081</v>
      </c>
      <c r="X2253" s="26" t="s">
        <v>1097</v>
      </c>
    </row>
    <row r="2254" spans="1:24" x14ac:dyDescent="0.2">
      <c r="A2254" s="3" t="s">
        <v>1457</v>
      </c>
      <c r="B2254" s="3" t="str">
        <f t="shared" si="63"/>
        <v>P63</v>
      </c>
      <c r="C2254" s="3" t="s">
        <v>540</v>
      </c>
      <c r="D2254" s="3" t="s">
        <v>535</v>
      </c>
      <c r="E2254" t="str">
        <f t="shared" si="62"/>
        <v>M22P63U03N03</v>
      </c>
      <c r="F2254" s="26">
        <f ca="1">IFERROR(VLOOKUP(G2254,模型表!C:U,19,0),0)</f>
        <v>0</v>
      </c>
      <c r="H2254" s="26" t="str">
        <f ca="1">IFERROR(IF($F2254=0,"",(VLOOKUP(RIGHT(A2254,2)+0,难度表!B:F,3,FALSE)*K2254+N2254)),0)</f>
        <v/>
      </c>
      <c r="I2254" s="26" t="str">
        <f ca="1">IFERROR(IF($F2254=0,"",(VLOOKUP(RIGHT(B2254,2)+0,难度表!B:F,4,FALSE)*L2254+O2254)),0)</f>
        <v/>
      </c>
      <c r="J2254" s="26" t="str">
        <f ca="1">IFERROR(IF($F2254=0,"",(VLOOKUP(RIGHT(B2254,2)+0,难度表!B:F,5,FALSE)*M2254+P2254)),0)</f>
        <v/>
      </c>
      <c r="L2254" s="26" t="s">
        <v>1081</v>
      </c>
      <c r="M2254" s="3"/>
      <c r="N2254" s="26">
        <v>0</v>
      </c>
      <c r="O2254" s="26">
        <v>0</v>
      </c>
      <c r="P2254" s="26">
        <v>0</v>
      </c>
      <c r="Q2254" s="26">
        <v>0</v>
      </c>
      <c r="R2254" s="58" t="s">
        <v>545</v>
      </c>
      <c r="S2254" s="26">
        <v>1</v>
      </c>
      <c r="T2254" s="26">
        <v>0</v>
      </c>
      <c r="U2254" s="26">
        <f ca="1">IFERROR(VLOOKUP(G2254,模型表!$C:$T,18,FALSE),0)</f>
        <v>0</v>
      </c>
      <c r="V2254" s="26">
        <f>IFERROR(VLOOKUP(G2254,模型表!$C:$J,8,FALSE),0)</f>
        <v>0</v>
      </c>
      <c r="W2254" s="26" t="s">
        <v>1081</v>
      </c>
      <c r="X2254" s="26" t="s">
        <v>1097</v>
      </c>
    </row>
    <row r="2255" spans="1:24" x14ac:dyDescent="0.2">
      <c r="A2255" s="3" t="s">
        <v>1457</v>
      </c>
      <c r="B2255" s="3" t="str">
        <f t="shared" si="63"/>
        <v>P63</v>
      </c>
      <c r="C2255" s="3" t="s">
        <v>540</v>
      </c>
      <c r="D2255" s="3" t="s">
        <v>536</v>
      </c>
      <c r="E2255" t="str">
        <f t="shared" si="62"/>
        <v>M22P63U03N04</v>
      </c>
      <c r="F2255" s="26">
        <f ca="1">IFERROR(VLOOKUP(G2255,模型表!C:U,19,0),0)</f>
        <v>0</v>
      </c>
      <c r="H2255" s="26" t="str">
        <f ca="1">IFERROR(IF($F2255=0,"",(VLOOKUP(RIGHT(A2255,2)+0,难度表!B:F,3,FALSE)*K2255+N2255)),0)</f>
        <v/>
      </c>
      <c r="I2255" s="26" t="str">
        <f ca="1">IFERROR(IF($F2255=0,"",(VLOOKUP(RIGHT(B2255,2)+0,难度表!B:F,4,FALSE)*L2255+O2255)),0)</f>
        <v/>
      </c>
      <c r="J2255" s="26" t="str">
        <f ca="1">IFERROR(IF($F2255=0,"",(VLOOKUP(RIGHT(B2255,2)+0,难度表!B:F,5,FALSE)*M2255+P2255)),0)</f>
        <v/>
      </c>
      <c r="L2255" s="26" t="s">
        <v>1081</v>
      </c>
      <c r="M2255" s="3"/>
      <c r="N2255" s="26">
        <v>0</v>
      </c>
      <c r="O2255" s="26">
        <v>0</v>
      </c>
      <c r="P2255" s="26">
        <v>0</v>
      </c>
      <c r="Q2255" s="26">
        <v>0</v>
      </c>
      <c r="R2255" s="58" t="s">
        <v>545</v>
      </c>
      <c r="S2255" s="26">
        <v>1</v>
      </c>
      <c r="T2255" s="26">
        <v>0</v>
      </c>
      <c r="U2255" s="26">
        <f ca="1">IFERROR(VLOOKUP(G2255,模型表!$C:$T,18,FALSE),0)</f>
        <v>0</v>
      </c>
      <c r="V2255" s="26">
        <f>IFERROR(VLOOKUP(G2255,模型表!$C:$J,8,FALSE),0)</f>
        <v>0</v>
      </c>
      <c r="W2255" s="26" t="s">
        <v>1081</v>
      </c>
      <c r="X2255" s="26" t="s">
        <v>1097</v>
      </c>
    </row>
    <row r="2256" spans="1:24" x14ac:dyDescent="0.2">
      <c r="A2256" s="3" t="s">
        <v>1457</v>
      </c>
      <c r="B2256" s="3" t="str">
        <f t="shared" si="63"/>
        <v>P63</v>
      </c>
      <c r="C2256" s="3" t="s">
        <v>540</v>
      </c>
      <c r="D2256" s="3" t="s">
        <v>537</v>
      </c>
      <c r="E2256" t="str">
        <f t="shared" si="62"/>
        <v>M22P63U03N05</v>
      </c>
      <c r="F2256" s="26">
        <f ca="1">IFERROR(VLOOKUP(G2256,模型表!C:U,19,0),0)</f>
        <v>0</v>
      </c>
      <c r="H2256" s="26" t="str">
        <f ca="1">IFERROR(IF($F2256=0,"",(VLOOKUP(RIGHT(A2256,2)+0,难度表!B:F,3,FALSE)*K2256+N2256)),0)</f>
        <v/>
      </c>
      <c r="I2256" s="26" t="str">
        <f ca="1">IFERROR(IF($F2256=0,"",(VLOOKUP(RIGHT(B2256,2)+0,难度表!B:F,4,FALSE)*L2256+O2256)),0)</f>
        <v/>
      </c>
      <c r="J2256" s="26" t="str">
        <f ca="1">IFERROR(IF($F2256=0,"",(VLOOKUP(RIGHT(B2256,2)+0,难度表!B:F,5,FALSE)*M2256+P2256)),0)</f>
        <v/>
      </c>
      <c r="L2256" s="26" t="s">
        <v>1081</v>
      </c>
      <c r="M2256" s="3"/>
      <c r="N2256" s="26">
        <v>0</v>
      </c>
      <c r="O2256" s="26">
        <v>0</v>
      </c>
      <c r="P2256" s="26">
        <v>0</v>
      </c>
      <c r="Q2256" s="26">
        <v>0</v>
      </c>
      <c r="R2256" s="58" t="s">
        <v>545</v>
      </c>
      <c r="S2256" s="26">
        <v>1</v>
      </c>
      <c r="T2256" s="26">
        <v>0</v>
      </c>
      <c r="U2256" s="26">
        <f ca="1">IFERROR(VLOOKUP(G2256,模型表!$C:$T,18,FALSE),0)</f>
        <v>0</v>
      </c>
      <c r="V2256" s="26">
        <f>IFERROR(VLOOKUP(G2256,模型表!$C:$J,8,FALSE),0)</f>
        <v>0</v>
      </c>
      <c r="W2256" s="26" t="s">
        <v>1081</v>
      </c>
      <c r="X2256" s="26" t="s">
        <v>1097</v>
      </c>
    </row>
    <row r="2257" spans="1:24" x14ac:dyDescent="0.2">
      <c r="A2257" s="3" t="s">
        <v>1457</v>
      </c>
      <c r="B2257" s="3" t="str">
        <f t="shared" si="63"/>
        <v>P63</v>
      </c>
      <c r="C2257" s="3" t="s">
        <v>540</v>
      </c>
      <c r="D2257" s="3" t="s">
        <v>538</v>
      </c>
      <c r="E2257" t="str">
        <f t="shared" si="62"/>
        <v>M22P63U03N06</v>
      </c>
      <c r="F2257" s="26">
        <f ca="1">IFERROR(VLOOKUP(G2257,模型表!C:U,19,0),0)</f>
        <v>0</v>
      </c>
      <c r="H2257" s="26" t="str">
        <f ca="1">IFERROR(IF($F2257=0,"",(VLOOKUP(RIGHT(A2257,2)+0,难度表!B:F,3,FALSE)*K2257+N2257)),0)</f>
        <v/>
      </c>
      <c r="I2257" s="26" t="str">
        <f ca="1">IFERROR(IF($F2257=0,"",(VLOOKUP(RIGHT(B2257,2)+0,难度表!B:F,4,FALSE)*L2257+O2257)),0)</f>
        <v/>
      </c>
      <c r="J2257" s="26" t="str">
        <f ca="1">IFERROR(IF($F2257=0,"",(VLOOKUP(RIGHT(B2257,2)+0,难度表!B:F,5,FALSE)*M2257+P2257)),0)</f>
        <v/>
      </c>
      <c r="L2257" s="26" t="s">
        <v>1081</v>
      </c>
      <c r="M2257" s="3"/>
      <c r="N2257" s="26">
        <v>0</v>
      </c>
      <c r="O2257" s="26">
        <v>0</v>
      </c>
      <c r="P2257" s="26">
        <v>0</v>
      </c>
      <c r="Q2257" s="26">
        <v>0</v>
      </c>
      <c r="R2257" s="58" t="s">
        <v>545</v>
      </c>
      <c r="S2257" s="26">
        <v>1</v>
      </c>
      <c r="T2257" s="26">
        <v>0</v>
      </c>
      <c r="U2257" s="26">
        <f ca="1">IFERROR(VLOOKUP(G2257,模型表!$C:$T,18,FALSE),0)</f>
        <v>0</v>
      </c>
      <c r="V2257" s="26">
        <f>IFERROR(VLOOKUP(G2257,模型表!$C:$J,8,FALSE),0)</f>
        <v>0</v>
      </c>
      <c r="W2257" s="26" t="s">
        <v>1081</v>
      </c>
      <c r="X2257" s="26" t="s">
        <v>1097</v>
      </c>
    </row>
    <row r="2258" spans="1:24" x14ac:dyDescent="0.2">
      <c r="A2258" s="3" t="s">
        <v>1457</v>
      </c>
      <c r="B2258" s="3" t="str">
        <f t="shared" si="63"/>
        <v>P63</v>
      </c>
      <c r="C2258" s="3" t="s">
        <v>540</v>
      </c>
      <c r="D2258" s="3" t="s">
        <v>542</v>
      </c>
      <c r="E2258" t="str">
        <f t="shared" si="62"/>
        <v>M22P63U03N07</v>
      </c>
      <c r="F2258" s="26">
        <f ca="1">IFERROR(VLOOKUP(G2258,模型表!C:U,19,0),0)</f>
        <v>0</v>
      </c>
      <c r="H2258" s="26" t="str">
        <f ca="1">IFERROR(IF($F2258=0,"",(VLOOKUP(RIGHT(A2258,2)+0,难度表!B:F,3,FALSE)*K2258+N2258)),0)</f>
        <v/>
      </c>
      <c r="I2258" s="26" t="str">
        <f ca="1">IFERROR(IF($F2258=0,"",(VLOOKUP(RIGHT(B2258,2)+0,难度表!B:F,4,FALSE)*L2258+O2258)),0)</f>
        <v/>
      </c>
      <c r="J2258" s="26" t="str">
        <f ca="1">IFERROR(IF($F2258=0,"",(VLOOKUP(RIGHT(B2258,2)+0,难度表!B:F,5,FALSE)*M2258+P2258)),0)</f>
        <v/>
      </c>
      <c r="L2258" s="26" t="s">
        <v>1081</v>
      </c>
      <c r="M2258" s="3"/>
      <c r="N2258" s="26">
        <v>0</v>
      </c>
      <c r="O2258" s="26">
        <v>0</v>
      </c>
      <c r="P2258" s="26">
        <v>0</v>
      </c>
      <c r="Q2258" s="26">
        <v>0</v>
      </c>
      <c r="R2258" s="58" t="s">
        <v>545</v>
      </c>
      <c r="S2258" s="26">
        <v>1</v>
      </c>
      <c r="T2258" s="26">
        <v>0</v>
      </c>
      <c r="U2258" s="26">
        <f ca="1">IFERROR(VLOOKUP(G2258,模型表!$C:$T,18,FALSE),0)</f>
        <v>0</v>
      </c>
      <c r="V2258" s="26">
        <f>IFERROR(VLOOKUP(G2258,模型表!$C:$J,8,FALSE),0)</f>
        <v>0</v>
      </c>
      <c r="W2258" s="26" t="s">
        <v>1081</v>
      </c>
      <c r="X2258" s="26" t="s">
        <v>1097</v>
      </c>
    </row>
    <row r="2259" spans="1:24" x14ac:dyDescent="0.2">
      <c r="A2259" s="3" t="s">
        <v>1457</v>
      </c>
      <c r="B2259" s="3" t="str">
        <f t="shared" si="63"/>
        <v>P63</v>
      </c>
      <c r="C2259" s="3" t="s">
        <v>540</v>
      </c>
      <c r="D2259" s="3" t="s">
        <v>543</v>
      </c>
      <c r="E2259" t="str">
        <f t="shared" si="62"/>
        <v>M22P63U03N08</v>
      </c>
      <c r="F2259" s="26">
        <f ca="1">IFERROR(VLOOKUP(G2259,模型表!C:U,19,0),0)</f>
        <v>0</v>
      </c>
      <c r="H2259" s="26" t="str">
        <f ca="1">IFERROR(IF($F2259=0,"",(VLOOKUP(RIGHT(A2259,2)+0,难度表!B:F,3,FALSE)*K2259+N2259)),0)</f>
        <v/>
      </c>
      <c r="I2259" s="26" t="str">
        <f ca="1">IFERROR(IF($F2259=0,"",(VLOOKUP(RIGHT(B2259,2)+0,难度表!B:F,4,FALSE)*L2259+O2259)),0)</f>
        <v/>
      </c>
      <c r="J2259" s="26" t="str">
        <f ca="1">IFERROR(IF($F2259=0,"",(VLOOKUP(RIGHT(B2259,2)+0,难度表!B:F,5,FALSE)*M2259+P2259)),0)</f>
        <v/>
      </c>
      <c r="L2259" s="26" t="s">
        <v>1081</v>
      </c>
      <c r="M2259" s="3"/>
      <c r="N2259" s="26">
        <v>0</v>
      </c>
      <c r="O2259" s="26">
        <v>0</v>
      </c>
      <c r="P2259" s="26">
        <v>0</v>
      </c>
      <c r="Q2259" s="26">
        <v>0</v>
      </c>
      <c r="R2259" s="58" t="s">
        <v>545</v>
      </c>
      <c r="S2259" s="26">
        <v>1</v>
      </c>
      <c r="T2259" s="26">
        <v>0</v>
      </c>
      <c r="U2259" s="26">
        <f ca="1">IFERROR(VLOOKUP(G2259,模型表!$C:$T,18,FALSE),0)</f>
        <v>0</v>
      </c>
      <c r="V2259" s="26">
        <f>IFERROR(VLOOKUP(G2259,模型表!$C:$J,8,FALSE),0)</f>
        <v>0</v>
      </c>
      <c r="W2259" s="26" t="s">
        <v>1081</v>
      </c>
      <c r="X2259" s="26" t="s">
        <v>1097</v>
      </c>
    </row>
    <row r="2260" spans="1:24" x14ac:dyDescent="0.2">
      <c r="A2260" s="3" t="s">
        <v>1457</v>
      </c>
      <c r="B2260" s="3" t="str">
        <f t="shared" si="63"/>
        <v>P63</v>
      </c>
      <c r="C2260" s="3" t="s">
        <v>540</v>
      </c>
      <c r="D2260" s="3" t="s">
        <v>544</v>
      </c>
      <c r="E2260" t="str">
        <f t="shared" si="62"/>
        <v>M22P63U03N09</v>
      </c>
      <c r="F2260" s="26">
        <f ca="1">IFERROR(VLOOKUP(G2260,模型表!C:U,19,0),0)</f>
        <v>0</v>
      </c>
      <c r="H2260" s="26" t="str">
        <f ca="1">IFERROR(IF($F2260=0,"",(VLOOKUP(RIGHT(A2260,2)+0,难度表!B:F,3,FALSE)*K2260+N2260)),0)</f>
        <v/>
      </c>
      <c r="I2260" s="26" t="str">
        <f ca="1">IFERROR(IF($F2260=0,"",(VLOOKUP(RIGHT(B2260,2)+0,难度表!B:F,4,FALSE)*L2260+O2260)),0)</f>
        <v/>
      </c>
      <c r="J2260" s="26" t="str">
        <f ca="1">IFERROR(IF($F2260=0,"",(VLOOKUP(RIGHT(B2260,2)+0,难度表!B:F,5,FALSE)*M2260+P2260)),0)</f>
        <v/>
      </c>
      <c r="L2260" s="26" t="s">
        <v>1081</v>
      </c>
      <c r="M2260" s="3"/>
      <c r="N2260" s="26">
        <v>0</v>
      </c>
      <c r="O2260" s="26">
        <v>0</v>
      </c>
      <c r="P2260" s="26">
        <v>0</v>
      </c>
      <c r="Q2260" s="26">
        <v>0</v>
      </c>
      <c r="R2260" s="58" t="s">
        <v>545</v>
      </c>
      <c r="S2260" s="26">
        <v>1</v>
      </c>
      <c r="T2260" s="26">
        <v>0</v>
      </c>
      <c r="U2260" s="26">
        <f ca="1">IFERROR(VLOOKUP(G2260,模型表!$C:$T,18,FALSE),0)</f>
        <v>0</v>
      </c>
      <c r="V2260" s="26">
        <f>IFERROR(VLOOKUP(G2260,模型表!$C:$J,8,FALSE),0)</f>
        <v>0</v>
      </c>
      <c r="W2260" s="26" t="s">
        <v>1081</v>
      </c>
      <c r="X2260" s="26" t="s">
        <v>1097</v>
      </c>
    </row>
    <row r="2261" spans="1:24" x14ac:dyDescent="0.2">
      <c r="A2261" s="3" t="s">
        <v>1457</v>
      </c>
      <c r="B2261" s="3" t="str">
        <f t="shared" si="63"/>
        <v>P63</v>
      </c>
      <c r="C2261" s="3" t="s">
        <v>541</v>
      </c>
      <c r="D2261" s="3" t="s">
        <v>533</v>
      </c>
      <c r="E2261" t="str">
        <f t="shared" si="62"/>
        <v>M22P63U04N01</v>
      </c>
      <c r="F2261" s="26">
        <f ca="1">IFERROR(VLOOKUP(G2261,模型表!C:U,19,0),0)</f>
        <v>0</v>
      </c>
      <c r="H2261" s="26" t="str">
        <f ca="1">IFERROR(IF($F2261=0,"",(VLOOKUP(RIGHT(A2261,2)+0,难度表!B:F,3,FALSE)*K2261+N2261)),0)</f>
        <v/>
      </c>
      <c r="I2261" s="26" t="str">
        <f ca="1">IFERROR(IF($F2261=0,"",(VLOOKUP(RIGHT(B2261,2)+0,难度表!B:F,4,FALSE)*L2261+O2261)),0)</f>
        <v/>
      </c>
      <c r="J2261" s="26" t="str">
        <f ca="1">IFERROR(IF($F2261=0,"",(VLOOKUP(RIGHT(B2261,2)+0,难度表!B:F,5,FALSE)*M2261+P2261)),0)</f>
        <v/>
      </c>
      <c r="L2261" s="26" t="s">
        <v>1081</v>
      </c>
      <c r="M2261" s="3"/>
      <c r="N2261" s="26">
        <v>0</v>
      </c>
      <c r="O2261" s="26">
        <v>0</v>
      </c>
      <c r="P2261" s="26">
        <v>0</v>
      </c>
      <c r="Q2261" s="26">
        <v>0</v>
      </c>
      <c r="R2261" s="58" t="s">
        <v>545</v>
      </c>
      <c r="S2261" s="26">
        <v>1</v>
      </c>
      <c r="T2261" s="26">
        <v>0</v>
      </c>
      <c r="U2261" s="26">
        <f ca="1">IFERROR(VLOOKUP(G2261,模型表!$C:$T,18,FALSE),0)</f>
        <v>0</v>
      </c>
      <c r="V2261" s="26">
        <f>IFERROR(VLOOKUP(G2261,模型表!$C:$J,8,FALSE),0)</f>
        <v>0</v>
      </c>
      <c r="W2261" s="26" t="s">
        <v>1081</v>
      </c>
      <c r="X2261" s="26" t="s">
        <v>1097</v>
      </c>
    </row>
    <row r="2262" spans="1:24" x14ac:dyDescent="0.2">
      <c r="A2262" s="3" t="s">
        <v>1457</v>
      </c>
      <c r="B2262" s="3" t="str">
        <f t="shared" si="63"/>
        <v>P63</v>
      </c>
      <c r="C2262" s="3" t="s">
        <v>541</v>
      </c>
      <c r="D2262" s="3" t="s">
        <v>534</v>
      </c>
      <c r="E2262" t="str">
        <f t="shared" si="62"/>
        <v>M22P63U04N02</v>
      </c>
      <c r="F2262" s="26">
        <f ca="1">IFERROR(VLOOKUP(G2262,模型表!C:U,19,0),0)</f>
        <v>0</v>
      </c>
      <c r="H2262" s="26" t="str">
        <f ca="1">IFERROR(IF($F2262=0,"",(VLOOKUP(RIGHT(A2262,2)+0,难度表!B:F,3,FALSE)*K2262+N2262)),0)</f>
        <v/>
      </c>
      <c r="I2262" s="26" t="str">
        <f ca="1">IFERROR(IF($F2262=0,"",(VLOOKUP(RIGHT(B2262,2)+0,难度表!B:F,4,FALSE)*L2262+O2262)),0)</f>
        <v/>
      </c>
      <c r="J2262" s="26" t="str">
        <f ca="1">IFERROR(IF($F2262=0,"",(VLOOKUP(RIGHT(B2262,2)+0,难度表!B:F,5,FALSE)*M2262+P2262)),0)</f>
        <v/>
      </c>
      <c r="L2262" s="26" t="s">
        <v>1081</v>
      </c>
      <c r="M2262" s="3"/>
      <c r="N2262" s="26">
        <v>0</v>
      </c>
      <c r="O2262" s="26">
        <v>0</v>
      </c>
      <c r="P2262" s="26">
        <v>0</v>
      </c>
      <c r="Q2262" s="26">
        <v>0</v>
      </c>
      <c r="R2262" s="58" t="s">
        <v>545</v>
      </c>
      <c r="S2262" s="26">
        <v>1</v>
      </c>
      <c r="T2262" s="26">
        <v>0</v>
      </c>
      <c r="U2262" s="26">
        <f ca="1">IFERROR(VLOOKUP(G2262,模型表!$C:$T,18,FALSE),0)</f>
        <v>0</v>
      </c>
      <c r="V2262" s="26">
        <f>IFERROR(VLOOKUP(G2262,模型表!$C:$J,8,FALSE),0)</f>
        <v>0</v>
      </c>
      <c r="W2262" s="26" t="s">
        <v>1081</v>
      </c>
      <c r="X2262" s="26" t="s">
        <v>1097</v>
      </c>
    </row>
    <row r="2263" spans="1:24" x14ac:dyDescent="0.2">
      <c r="A2263" s="3" t="s">
        <v>1457</v>
      </c>
      <c r="B2263" s="3" t="str">
        <f t="shared" si="63"/>
        <v>P63</v>
      </c>
      <c r="C2263" s="3" t="s">
        <v>541</v>
      </c>
      <c r="D2263" s="3" t="s">
        <v>535</v>
      </c>
      <c r="E2263" t="str">
        <f t="shared" si="62"/>
        <v>M22P63U04N03</v>
      </c>
      <c r="F2263" s="26">
        <f ca="1">IFERROR(VLOOKUP(G2263,模型表!C:U,19,0),0)</f>
        <v>0</v>
      </c>
      <c r="H2263" s="26" t="str">
        <f ca="1">IFERROR(IF($F2263=0,"",(VLOOKUP(RIGHT(A2263,2)+0,难度表!B:F,3,FALSE)*K2263+N2263)),0)</f>
        <v/>
      </c>
      <c r="I2263" s="26" t="str">
        <f ca="1">IFERROR(IF($F2263=0,"",(VLOOKUP(RIGHT(B2263,2)+0,难度表!B:F,4,FALSE)*L2263+O2263)),0)</f>
        <v/>
      </c>
      <c r="J2263" s="26" t="str">
        <f ca="1">IFERROR(IF($F2263=0,"",(VLOOKUP(RIGHT(B2263,2)+0,难度表!B:F,5,FALSE)*M2263+P2263)),0)</f>
        <v/>
      </c>
      <c r="L2263" s="26" t="s">
        <v>1081</v>
      </c>
      <c r="M2263" s="3"/>
      <c r="N2263" s="26">
        <v>0</v>
      </c>
      <c r="O2263" s="26">
        <v>0</v>
      </c>
      <c r="P2263" s="26">
        <v>0</v>
      </c>
      <c r="Q2263" s="26">
        <v>0</v>
      </c>
      <c r="R2263" s="58" t="s">
        <v>545</v>
      </c>
      <c r="S2263" s="26">
        <v>1</v>
      </c>
      <c r="T2263" s="26">
        <v>0</v>
      </c>
      <c r="U2263" s="26">
        <f ca="1">IFERROR(VLOOKUP(G2263,模型表!$C:$T,18,FALSE),0)</f>
        <v>0</v>
      </c>
      <c r="V2263" s="26">
        <f>IFERROR(VLOOKUP(G2263,模型表!$C:$J,8,FALSE),0)</f>
        <v>0</v>
      </c>
      <c r="W2263" s="26" t="s">
        <v>1081</v>
      </c>
      <c r="X2263" s="26" t="s">
        <v>1097</v>
      </c>
    </row>
    <row r="2264" spans="1:24" x14ac:dyDescent="0.2">
      <c r="A2264" s="3" t="s">
        <v>1457</v>
      </c>
      <c r="B2264" s="3" t="str">
        <f t="shared" si="63"/>
        <v>P63</v>
      </c>
      <c r="C2264" s="3" t="s">
        <v>1454</v>
      </c>
      <c r="D2264" s="3" t="s">
        <v>536</v>
      </c>
      <c r="E2264" t="str">
        <f t="shared" si="62"/>
        <v>M22P63U04N04</v>
      </c>
      <c r="F2264" s="26">
        <f ca="1">IFERROR(VLOOKUP(G2264,模型表!C:U,19,0),0)</f>
        <v>0</v>
      </c>
      <c r="H2264" s="26" t="str">
        <f ca="1">IFERROR(IF($F2264=0,"",(VLOOKUP(RIGHT(A2264,2)+0,难度表!B:F,3,FALSE)*K2264+N2264)),0)</f>
        <v/>
      </c>
      <c r="I2264" s="26" t="str">
        <f ca="1">IFERROR(IF($F2264=0,"",(VLOOKUP(RIGHT(B2264,2)+0,难度表!B:F,4,FALSE)*L2264+O2264)),0)</f>
        <v/>
      </c>
      <c r="J2264" s="26" t="str">
        <f ca="1">IFERROR(IF($F2264=0,"",(VLOOKUP(RIGHT(B2264,2)+0,难度表!B:F,5,FALSE)*M2264+P2264)),0)</f>
        <v/>
      </c>
      <c r="L2264" s="26" t="s">
        <v>1081</v>
      </c>
      <c r="M2264" s="3"/>
      <c r="N2264" s="26">
        <v>0</v>
      </c>
      <c r="O2264" s="26">
        <v>0</v>
      </c>
      <c r="P2264" s="26">
        <v>0</v>
      </c>
      <c r="Q2264" s="26">
        <v>0</v>
      </c>
      <c r="R2264" s="58" t="s">
        <v>545</v>
      </c>
      <c r="S2264" s="26">
        <v>1</v>
      </c>
      <c r="T2264" s="26">
        <v>0</v>
      </c>
      <c r="U2264" s="26">
        <f ca="1">IFERROR(VLOOKUP(G2264,模型表!$C:$T,18,FALSE),0)</f>
        <v>0</v>
      </c>
      <c r="V2264" s="26">
        <f>IFERROR(VLOOKUP(G2264,模型表!$C:$J,8,FALSE),0)</f>
        <v>0</v>
      </c>
      <c r="W2264" s="26" t="s">
        <v>1081</v>
      </c>
      <c r="X2264" s="26" t="s">
        <v>1097</v>
      </c>
    </row>
    <row r="2265" spans="1:24" x14ac:dyDescent="0.2">
      <c r="A2265" s="3" t="s">
        <v>1457</v>
      </c>
      <c r="B2265" s="3" t="str">
        <f t="shared" si="63"/>
        <v>P63</v>
      </c>
      <c r="C2265" s="3" t="s">
        <v>1454</v>
      </c>
      <c r="D2265" s="3" t="s">
        <v>537</v>
      </c>
      <c r="E2265" t="str">
        <f t="shared" si="62"/>
        <v>M22P63U04N05</v>
      </c>
      <c r="F2265" s="26">
        <f ca="1">IFERROR(VLOOKUP(G2265,模型表!C:U,19,0),0)</f>
        <v>0</v>
      </c>
      <c r="H2265" s="26" t="str">
        <f ca="1">IFERROR(IF($F2265=0,"",(VLOOKUP(RIGHT(A2265,2)+0,难度表!B:F,3,FALSE)*K2265+N2265)),0)</f>
        <v/>
      </c>
      <c r="I2265" s="26" t="str">
        <f ca="1">IFERROR(IF($F2265=0,"",(VLOOKUP(RIGHT(B2265,2)+0,难度表!B:F,4,FALSE)*L2265+O2265)),0)</f>
        <v/>
      </c>
      <c r="J2265" s="26" t="str">
        <f ca="1">IFERROR(IF($F2265=0,"",(VLOOKUP(RIGHT(B2265,2)+0,难度表!B:F,5,FALSE)*M2265+P2265)),0)</f>
        <v/>
      </c>
      <c r="L2265" s="26" t="s">
        <v>1081</v>
      </c>
      <c r="M2265" s="3"/>
      <c r="N2265" s="26">
        <v>0</v>
      </c>
      <c r="O2265" s="26">
        <v>0</v>
      </c>
      <c r="P2265" s="26">
        <v>0</v>
      </c>
      <c r="Q2265" s="26">
        <v>0</v>
      </c>
      <c r="R2265" s="58" t="s">
        <v>545</v>
      </c>
      <c r="S2265" s="26">
        <v>1</v>
      </c>
      <c r="T2265" s="26">
        <v>0</v>
      </c>
      <c r="U2265" s="26">
        <f ca="1">IFERROR(VLOOKUP(G2265,模型表!$C:$T,18,FALSE),0)</f>
        <v>0</v>
      </c>
      <c r="V2265" s="26">
        <f>IFERROR(VLOOKUP(G2265,模型表!$C:$J,8,FALSE),0)</f>
        <v>0</v>
      </c>
      <c r="W2265" s="26" t="s">
        <v>1081</v>
      </c>
      <c r="X2265" s="26" t="s">
        <v>1097</v>
      </c>
    </row>
    <row r="2266" spans="1:24" x14ac:dyDescent="0.2">
      <c r="A2266" s="3" t="s">
        <v>1457</v>
      </c>
      <c r="B2266" s="3" t="str">
        <f t="shared" si="63"/>
        <v>P63</v>
      </c>
      <c r="C2266" s="3" t="s">
        <v>1454</v>
      </c>
      <c r="D2266" s="3" t="s">
        <v>538</v>
      </c>
      <c r="E2266" t="str">
        <f t="shared" si="62"/>
        <v>M22P63U04N06</v>
      </c>
      <c r="F2266" s="26">
        <f ca="1">IFERROR(VLOOKUP(G2266,模型表!C:U,19,0),0)</f>
        <v>0</v>
      </c>
      <c r="H2266" s="26" t="str">
        <f ca="1">IFERROR(IF($F2266=0,"",(VLOOKUP(RIGHT(A2266,2)+0,难度表!B:F,3,FALSE)*K2266+N2266)),0)</f>
        <v/>
      </c>
      <c r="I2266" s="26" t="str">
        <f ca="1">IFERROR(IF($F2266=0,"",(VLOOKUP(RIGHT(B2266,2)+0,难度表!B:F,4,FALSE)*L2266+O2266)),0)</f>
        <v/>
      </c>
      <c r="J2266" s="26" t="str">
        <f ca="1">IFERROR(IF($F2266=0,"",(VLOOKUP(RIGHT(B2266,2)+0,难度表!B:F,5,FALSE)*M2266+P2266)),0)</f>
        <v/>
      </c>
      <c r="L2266" s="26" t="s">
        <v>1081</v>
      </c>
      <c r="M2266" s="3"/>
      <c r="N2266" s="26">
        <v>0</v>
      </c>
      <c r="O2266" s="26">
        <v>0</v>
      </c>
      <c r="P2266" s="26">
        <v>0</v>
      </c>
      <c r="Q2266" s="26">
        <v>0</v>
      </c>
      <c r="R2266" s="58" t="s">
        <v>545</v>
      </c>
      <c r="S2266" s="26">
        <v>1</v>
      </c>
      <c r="T2266" s="26">
        <v>0</v>
      </c>
      <c r="U2266" s="26">
        <f ca="1">IFERROR(VLOOKUP(G2266,模型表!$C:$T,18,FALSE),0)</f>
        <v>0</v>
      </c>
      <c r="V2266" s="26">
        <f>IFERROR(VLOOKUP(G2266,模型表!$C:$J,8,FALSE),0)</f>
        <v>0</v>
      </c>
      <c r="W2266" s="26" t="s">
        <v>1081</v>
      </c>
      <c r="X2266" s="26" t="s">
        <v>1097</v>
      </c>
    </row>
    <row r="2267" spans="1:24" x14ac:dyDescent="0.2">
      <c r="A2267" s="3" t="s">
        <v>1457</v>
      </c>
      <c r="B2267" s="3" t="str">
        <f t="shared" si="63"/>
        <v>P63</v>
      </c>
      <c r="C2267" s="3" t="s">
        <v>1454</v>
      </c>
      <c r="D2267" s="3" t="s">
        <v>542</v>
      </c>
      <c r="E2267" t="str">
        <f t="shared" si="62"/>
        <v>M22P63U04N07</v>
      </c>
      <c r="F2267" s="26">
        <f ca="1">IFERROR(VLOOKUP(G2267,模型表!C:U,19,0),0)</f>
        <v>0</v>
      </c>
      <c r="H2267" s="26" t="str">
        <f ca="1">IFERROR(IF($F2267=0,"",(VLOOKUP(RIGHT(A2267,2)+0,难度表!B:F,3,FALSE)*K2267+N2267)),0)</f>
        <v/>
      </c>
      <c r="I2267" s="26" t="str">
        <f ca="1">IFERROR(IF($F2267=0,"",(VLOOKUP(RIGHT(B2267,2)+0,难度表!B:F,4,FALSE)*L2267+O2267)),0)</f>
        <v/>
      </c>
      <c r="J2267" s="26" t="str">
        <f ca="1">IFERROR(IF($F2267=0,"",(VLOOKUP(RIGHT(B2267,2)+0,难度表!B:F,5,FALSE)*M2267+P2267)),0)</f>
        <v/>
      </c>
      <c r="L2267" s="26" t="s">
        <v>1081</v>
      </c>
      <c r="M2267" s="3"/>
      <c r="N2267" s="26">
        <v>0</v>
      </c>
      <c r="O2267" s="26">
        <v>0</v>
      </c>
      <c r="P2267" s="26">
        <v>0</v>
      </c>
      <c r="Q2267" s="26">
        <v>0</v>
      </c>
      <c r="R2267" s="58" t="s">
        <v>545</v>
      </c>
      <c r="S2267" s="26">
        <v>1</v>
      </c>
      <c r="T2267" s="26">
        <v>0</v>
      </c>
      <c r="U2267" s="26">
        <f ca="1">IFERROR(VLOOKUP(G2267,模型表!$C:$T,18,FALSE),0)</f>
        <v>0</v>
      </c>
      <c r="V2267" s="26">
        <f>IFERROR(VLOOKUP(G2267,模型表!$C:$J,8,FALSE),0)</f>
        <v>0</v>
      </c>
      <c r="W2267" s="26" t="s">
        <v>1081</v>
      </c>
      <c r="X2267" s="26" t="s">
        <v>1097</v>
      </c>
    </row>
    <row r="2268" spans="1:24" x14ac:dyDescent="0.2">
      <c r="A2268" s="3" t="s">
        <v>1457</v>
      </c>
      <c r="B2268" s="3" t="str">
        <f t="shared" si="63"/>
        <v>P63</v>
      </c>
      <c r="C2268" s="3" t="s">
        <v>1454</v>
      </c>
      <c r="D2268" s="3" t="s">
        <v>543</v>
      </c>
      <c r="E2268" t="str">
        <f t="shared" si="62"/>
        <v>M22P63U04N08</v>
      </c>
      <c r="F2268" s="26">
        <f ca="1">IFERROR(VLOOKUP(G2268,模型表!C:U,19,0),0)</f>
        <v>0</v>
      </c>
      <c r="H2268" s="26" t="str">
        <f ca="1">IFERROR(IF($F2268=0,"",(VLOOKUP(RIGHT(A2268,2)+0,难度表!B:F,3,FALSE)*K2268+N2268)),0)</f>
        <v/>
      </c>
      <c r="I2268" s="26" t="str">
        <f ca="1">IFERROR(IF($F2268=0,"",(VLOOKUP(RIGHT(B2268,2)+0,难度表!B:F,4,FALSE)*L2268+O2268)),0)</f>
        <v/>
      </c>
      <c r="J2268" s="26" t="str">
        <f ca="1">IFERROR(IF($F2268=0,"",(VLOOKUP(RIGHT(B2268,2)+0,难度表!B:F,5,FALSE)*M2268+P2268)),0)</f>
        <v/>
      </c>
      <c r="L2268" s="26" t="s">
        <v>1081</v>
      </c>
      <c r="M2268" s="3"/>
      <c r="N2268" s="26">
        <v>0</v>
      </c>
      <c r="O2268" s="26">
        <v>0</v>
      </c>
      <c r="P2268" s="26">
        <v>0</v>
      </c>
      <c r="Q2268" s="26">
        <v>0</v>
      </c>
      <c r="R2268" s="58" t="s">
        <v>545</v>
      </c>
      <c r="S2268" s="26">
        <v>1</v>
      </c>
      <c r="T2268" s="26">
        <v>0</v>
      </c>
      <c r="U2268" s="26">
        <f ca="1">IFERROR(VLOOKUP(G2268,模型表!$C:$T,18,FALSE),0)</f>
        <v>0</v>
      </c>
      <c r="V2268" s="26">
        <f>IFERROR(VLOOKUP(G2268,模型表!$C:$J,8,FALSE),0)</f>
        <v>0</v>
      </c>
      <c r="W2268" s="26" t="s">
        <v>1081</v>
      </c>
      <c r="X2268" s="26" t="s">
        <v>1097</v>
      </c>
    </row>
    <row r="2269" spans="1:24" x14ac:dyDescent="0.2">
      <c r="A2269" s="3" t="s">
        <v>1457</v>
      </c>
      <c r="B2269" s="3" t="str">
        <f t="shared" si="63"/>
        <v>P63</v>
      </c>
      <c r="C2269" s="3" t="s">
        <v>541</v>
      </c>
      <c r="D2269" s="3" t="s">
        <v>544</v>
      </c>
      <c r="E2269" t="str">
        <f t="shared" si="62"/>
        <v>M22P63U04N09</v>
      </c>
      <c r="F2269" s="26">
        <f ca="1">IFERROR(VLOOKUP(G2269,模型表!C:U,19,0),0)</f>
        <v>0</v>
      </c>
      <c r="H2269" s="26" t="str">
        <f ca="1">IFERROR(IF($F2269=0,"",(VLOOKUP(RIGHT(A2269,2)+0,难度表!B:F,3,FALSE)*K2269+N2269)),0)</f>
        <v/>
      </c>
      <c r="I2269" s="26" t="str">
        <f ca="1">IFERROR(IF($F2269=0,"",(VLOOKUP(RIGHT(B2269,2)+0,难度表!B:F,4,FALSE)*L2269+O2269)),0)</f>
        <v/>
      </c>
      <c r="J2269" s="26" t="str">
        <f ca="1">IFERROR(IF($F2269=0,"",(VLOOKUP(RIGHT(B2269,2)+0,难度表!B:F,5,FALSE)*M2269+P2269)),0)</f>
        <v/>
      </c>
      <c r="L2269" s="26" t="s">
        <v>1081</v>
      </c>
      <c r="M2269" s="3"/>
      <c r="N2269" s="26">
        <v>0</v>
      </c>
      <c r="O2269" s="26">
        <v>0</v>
      </c>
      <c r="P2269" s="26">
        <v>0</v>
      </c>
      <c r="Q2269" s="26">
        <v>0</v>
      </c>
      <c r="R2269" s="58" t="s">
        <v>545</v>
      </c>
      <c r="S2269" s="26">
        <v>1</v>
      </c>
      <c r="T2269" s="26">
        <v>0</v>
      </c>
      <c r="U2269" s="26">
        <f ca="1">IFERROR(VLOOKUP(G2269,模型表!$C:$T,18,FALSE),0)</f>
        <v>0</v>
      </c>
      <c r="V2269" s="26">
        <f>IFERROR(VLOOKUP(G2269,模型表!$C:$J,8,FALSE),0)</f>
        <v>0</v>
      </c>
      <c r="W2269" s="26" t="s">
        <v>1081</v>
      </c>
      <c r="X2269" s="26" t="s">
        <v>1097</v>
      </c>
    </row>
    <row r="2270" spans="1:24" x14ac:dyDescent="0.2">
      <c r="A2270" s="3" t="s">
        <v>1457</v>
      </c>
      <c r="B2270" s="3" t="str">
        <f t="shared" si="63"/>
        <v>P64</v>
      </c>
      <c r="C2270" s="3" t="s">
        <v>532</v>
      </c>
      <c r="D2270" s="3" t="s">
        <v>533</v>
      </c>
      <c r="E2270" t="str">
        <f t="shared" si="62"/>
        <v>M22P64U01N01</v>
      </c>
      <c r="F2270" s="26">
        <f ca="1">IFERROR(VLOOKUP(G2270,模型表!C:U,19,0),0)</f>
        <v>0</v>
      </c>
      <c r="H2270" s="26" t="str">
        <f ca="1">IFERROR(IF($F2270=0,"",(VLOOKUP(RIGHT(A2270,2)+0,难度表!B:F,3,FALSE)*K2270+N2270)),0)</f>
        <v/>
      </c>
      <c r="I2270" s="26" t="str">
        <f ca="1">IFERROR(IF($F2270=0,"",(VLOOKUP(RIGHT(B2270,2)+0,难度表!B:F,4,FALSE)*L2270+O2270)),0)</f>
        <v/>
      </c>
      <c r="J2270" s="26" t="str">
        <f ca="1">IFERROR(IF($F2270=0,"",(VLOOKUP(RIGHT(B2270,2)+0,难度表!B:F,5,FALSE)*M2270+P2270)),0)</f>
        <v/>
      </c>
      <c r="L2270" s="26" t="s">
        <v>1081</v>
      </c>
      <c r="M2270" s="3"/>
      <c r="N2270" s="26">
        <v>0</v>
      </c>
      <c r="O2270" s="26">
        <v>0</v>
      </c>
      <c r="P2270" s="26">
        <v>0</v>
      </c>
      <c r="Q2270" s="26">
        <v>0</v>
      </c>
      <c r="R2270" s="58" t="s">
        <v>545</v>
      </c>
      <c r="S2270" s="26">
        <v>1</v>
      </c>
      <c r="T2270" s="26">
        <v>0</v>
      </c>
      <c r="U2270" s="26">
        <f ca="1">IFERROR(VLOOKUP(G2270,模型表!$C:$T,18,FALSE),0)</f>
        <v>0</v>
      </c>
      <c r="V2270" s="26">
        <f>IFERROR(VLOOKUP(G2270,模型表!$C:$J,8,FALSE),0)</f>
        <v>0</v>
      </c>
      <c r="W2270" s="26" t="s">
        <v>1081</v>
      </c>
      <c r="X2270" s="26" t="s">
        <v>1097</v>
      </c>
    </row>
    <row r="2271" spans="1:24" x14ac:dyDescent="0.2">
      <c r="A2271" s="3" t="s">
        <v>1457</v>
      </c>
      <c r="B2271" s="3" t="str">
        <f t="shared" si="63"/>
        <v>P64</v>
      </c>
      <c r="C2271" s="3" t="s">
        <v>532</v>
      </c>
      <c r="D2271" s="3" t="s">
        <v>534</v>
      </c>
      <c r="E2271" t="str">
        <f t="shared" si="62"/>
        <v>M22P64U01N02</v>
      </c>
      <c r="F2271" s="26">
        <f ca="1">IFERROR(VLOOKUP(G2271,模型表!C:U,19,0),0)</f>
        <v>0</v>
      </c>
      <c r="H2271" s="26" t="str">
        <f ca="1">IFERROR(IF($F2271=0,"",(VLOOKUP(RIGHT(A2271,2)+0,难度表!B:F,3,FALSE)*K2271+N2271)),0)</f>
        <v/>
      </c>
      <c r="I2271" s="26" t="str">
        <f ca="1">IFERROR(IF($F2271=0,"",(VLOOKUP(RIGHT(B2271,2)+0,难度表!B:F,4,FALSE)*L2271+O2271)),0)</f>
        <v/>
      </c>
      <c r="J2271" s="26" t="str">
        <f ca="1">IFERROR(IF($F2271=0,"",(VLOOKUP(RIGHT(B2271,2)+0,难度表!B:F,5,FALSE)*M2271+P2271)),0)</f>
        <v/>
      </c>
      <c r="L2271" s="26" t="s">
        <v>1081</v>
      </c>
      <c r="M2271" s="3"/>
      <c r="N2271" s="26">
        <v>0</v>
      </c>
      <c r="O2271" s="26">
        <v>0</v>
      </c>
      <c r="P2271" s="26">
        <v>0</v>
      </c>
      <c r="Q2271" s="26">
        <v>0</v>
      </c>
      <c r="R2271" s="58" t="s">
        <v>545</v>
      </c>
      <c r="S2271" s="26">
        <v>1</v>
      </c>
      <c r="T2271" s="26">
        <v>0</v>
      </c>
      <c r="U2271" s="26">
        <f ca="1">IFERROR(VLOOKUP(G2271,模型表!$C:$T,18,FALSE),0)</f>
        <v>0</v>
      </c>
      <c r="V2271" s="26">
        <f>IFERROR(VLOOKUP(G2271,模型表!$C:$J,8,FALSE),0)</f>
        <v>0</v>
      </c>
      <c r="W2271" s="26" t="s">
        <v>1081</v>
      </c>
      <c r="X2271" s="26" t="s">
        <v>1097</v>
      </c>
    </row>
    <row r="2272" spans="1:24" x14ac:dyDescent="0.2">
      <c r="A2272" s="3" t="s">
        <v>1457</v>
      </c>
      <c r="B2272" s="3" t="str">
        <f t="shared" si="63"/>
        <v>P64</v>
      </c>
      <c r="C2272" s="3" t="s">
        <v>532</v>
      </c>
      <c r="D2272" s="3" t="s">
        <v>535</v>
      </c>
      <c r="E2272" t="str">
        <f t="shared" si="62"/>
        <v>M22P64U01N03</v>
      </c>
      <c r="F2272" s="26">
        <f ca="1">IFERROR(VLOOKUP(G2272,模型表!C:U,19,0),0)</f>
        <v>0</v>
      </c>
      <c r="H2272" s="26" t="str">
        <f ca="1">IFERROR(IF($F2272=0,"",(VLOOKUP(RIGHT(A2272,2)+0,难度表!B:F,3,FALSE)*K2272+N2272)),0)</f>
        <v/>
      </c>
      <c r="I2272" s="26" t="str">
        <f ca="1">IFERROR(IF($F2272=0,"",(VLOOKUP(RIGHT(B2272,2)+0,难度表!B:F,4,FALSE)*L2272+O2272)),0)</f>
        <v/>
      </c>
      <c r="J2272" s="26" t="str">
        <f ca="1">IFERROR(IF($F2272=0,"",(VLOOKUP(RIGHT(B2272,2)+0,难度表!B:F,5,FALSE)*M2272+P2272)),0)</f>
        <v/>
      </c>
      <c r="L2272" s="26" t="s">
        <v>1081</v>
      </c>
      <c r="M2272" s="3"/>
      <c r="N2272" s="26">
        <v>0</v>
      </c>
      <c r="O2272" s="26">
        <v>0</v>
      </c>
      <c r="P2272" s="26">
        <v>0</v>
      </c>
      <c r="Q2272" s="26">
        <v>0</v>
      </c>
      <c r="R2272" s="58" t="s">
        <v>545</v>
      </c>
      <c r="S2272" s="26">
        <v>1</v>
      </c>
      <c r="T2272" s="26">
        <v>0</v>
      </c>
      <c r="U2272" s="26">
        <f ca="1">IFERROR(VLOOKUP(G2272,模型表!$C:$T,18,FALSE),0)</f>
        <v>0</v>
      </c>
      <c r="V2272" s="26">
        <f>IFERROR(VLOOKUP(G2272,模型表!$C:$J,8,FALSE),0)</f>
        <v>0</v>
      </c>
      <c r="W2272" s="26" t="s">
        <v>1081</v>
      </c>
      <c r="X2272" s="26" t="s">
        <v>1097</v>
      </c>
    </row>
    <row r="2273" spans="1:24" x14ac:dyDescent="0.2">
      <c r="A2273" s="3" t="s">
        <v>1457</v>
      </c>
      <c r="B2273" s="3" t="str">
        <f t="shared" si="63"/>
        <v>P64</v>
      </c>
      <c r="C2273" s="3" t="s">
        <v>532</v>
      </c>
      <c r="D2273" s="3" t="s">
        <v>536</v>
      </c>
      <c r="E2273" t="str">
        <f t="shared" si="62"/>
        <v>M22P64U01N04</v>
      </c>
      <c r="F2273" s="26">
        <f ca="1">IFERROR(VLOOKUP(G2273,模型表!C:U,19,0),0)</f>
        <v>0</v>
      </c>
      <c r="H2273" s="26" t="str">
        <f ca="1">IFERROR(IF($F2273=0,"",(VLOOKUP(RIGHT(A2273,2)+0,难度表!B:F,3,FALSE)*K2273+N2273)),0)</f>
        <v/>
      </c>
      <c r="I2273" s="26" t="str">
        <f ca="1">IFERROR(IF($F2273=0,"",(VLOOKUP(RIGHT(B2273,2)+0,难度表!B:F,4,FALSE)*L2273+O2273)),0)</f>
        <v/>
      </c>
      <c r="J2273" s="26" t="str">
        <f ca="1">IFERROR(IF($F2273=0,"",(VLOOKUP(RIGHT(B2273,2)+0,难度表!B:F,5,FALSE)*M2273+P2273)),0)</f>
        <v/>
      </c>
      <c r="L2273" s="26" t="s">
        <v>1081</v>
      </c>
      <c r="M2273" s="3"/>
      <c r="N2273" s="26">
        <v>0</v>
      </c>
      <c r="O2273" s="26">
        <v>0</v>
      </c>
      <c r="P2273" s="26">
        <v>0</v>
      </c>
      <c r="Q2273" s="26">
        <v>0</v>
      </c>
      <c r="R2273" s="58" t="s">
        <v>545</v>
      </c>
      <c r="S2273" s="26">
        <v>1</v>
      </c>
      <c r="T2273" s="26">
        <v>0</v>
      </c>
      <c r="U2273" s="26">
        <f ca="1">IFERROR(VLOOKUP(G2273,模型表!$C:$T,18,FALSE),0)</f>
        <v>0</v>
      </c>
      <c r="V2273" s="26">
        <f>IFERROR(VLOOKUP(G2273,模型表!$C:$J,8,FALSE),0)</f>
        <v>0</v>
      </c>
      <c r="W2273" s="26" t="s">
        <v>1081</v>
      </c>
      <c r="X2273" s="26" t="s">
        <v>1097</v>
      </c>
    </row>
    <row r="2274" spans="1:24" x14ac:dyDescent="0.2">
      <c r="A2274" s="3" t="s">
        <v>1457</v>
      </c>
      <c r="B2274" s="3" t="str">
        <f t="shared" si="63"/>
        <v>P64</v>
      </c>
      <c r="C2274" s="3" t="s">
        <v>532</v>
      </c>
      <c r="D2274" s="3" t="s">
        <v>537</v>
      </c>
      <c r="E2274" t="str">
        <f t="shared" si="62"/>
        <v>M22P64U01N05</v>
      </c>
      <c r="F2274" s="26">
        <f ca="1">IFERROR(VLOOKUP(G2274,模型表!C:U,19,0),0)</f>
        <v>0</v>
      </c>
      <c r="H2274" s="26" t="str">
        <f ca="1">IFERROR(IF($F2274=0,"",(VLOOKUP(RIGHT(A2274,2)+0,难度表!B:F,3,FALSE)*K2274+N2274)),0)</f>
        <v/>
      </c>
      <c r="I2274" s="26" t="str">
        <f ca="1">IFERROR(IF($F2274=0,"",(VLOOKUP(RIGHT(B2274,2)+0,难度表!B:F,4,FALSE)*L2274+O2274)),0)</f>
        <v/>
      </c>
      <c r="J2274" s="26" t="str">
        <f ca="1">IFERROR(IF($F2274=0,"",(VLOOKUP(RIGHT(B2274,2)+0,难度表!B:F,5,FALSE)*M2274+P2274)),0)</f>
        <v/>
      </c>
      <c r="L2274" s="26" t="s">
        <v>1081</v>
      </c>
      <c r="M2274" s="3"/>
      <c r="N2274" s="26">
        <v>0</v>
      </c>
      <c r="O2274" s="26">
        <v>0</v>
      </c>
      <c r="P2274" s="26">
        <v>0</v>
      </c>
      <c r="Q2274" s="26">
        <v>0</v>
      </c>
      <c r="R2274" s="58" t="s">
        <v>545</v>
      </c>
      <c r="S2274" s="26">
        <v>1</v>
      </c>
      <c r="T2274" s="26">
        <v>0</v>
      </c>
      <c r="U2274" s="26">
        <f ca="1">IFERROR(VLOOKUP(G2274,模型表!$C:$T,18,FALSE),0)</f>
        <v>0</v>
      </c>
      <c r="V2274" s="26">
        <f>IFERROR(VLOOKUP(G2274,模型表!$C:$J,8,FALSE),0)</f>
        <v>0</v>
      </c>
      <c r="W2274" s="26" t="s">
        <v>1081</v>
      </c>
      <c r="X2274" s="26" t="s">
        <v>1097</v>
      </c>
    </row>
    <row r="2275" spans="1:24" x14ac:dyDescent="0.2">
      <c r="A2275" s="3" t="s">
        <v>1457</v>
      </c>
      <c r="B2275" s="3" t="str">
        <f t="shared" si="63"/>
        <v>P64</v>
      </c>
      <c r="C2275" s="3" t="s">
        <v>532</v>
      </c>
      <c r="D2275" s="3" t="s">
        <v>538</v>
      </c>
      <c r="E2275" t="str">
        <f t="shared" si="62"/>
        <v>M22P64U01N06</v>
      </c>
      <c r="F2275" s="26">
        <f ca="1">IFERROR(VLOOKUP(G2275,模型表!C:U,19,0),0)</f>
        <v>0</v>
      </c>
      <c r="H2275" s="26" t="str">
        <f ca="1">IFERROR(IF($F2275=0,"",(VLOOKUP(RIGHT(A2275,2)+0,难度表!B:F,3,FALSE)*K2275+N2275)),0)</f>
        <v/>
      </c>
      <c r="I2275" s="26" t="str">
        <f ca="1">IFERROR(IF($F2275=0,"",(VLOOKUP(RIGHT(B2275,2)+0,难度表!B:F,4,FALSE)*L2275+O2275)),0)</f>
        <v/>
      </c>
      <c r="J2275" s="26" t="str">
        <f ca="1">IFERROR(IF($F2275=0,"",(VLOOKUP(RIGHT(B2275,2)+0,难度表!B:F,5,FALSE)*M2275+P2275)),0)</f>
        <v/>
      </c>
      <c r="L2275" s="26" t="s">
        <v>1081</v>
      </c>
      <c r="M2275" s="3"/>
      <c r="N2275" s="26">
        <v>0</v>
      </c>
      <c r="O2275" s="26">
        <v>0</v>
      </c>
      <c r="P2275" s="26">
        <v>0</v>
      </c>
      <c r="Q2275" s="26">
        <v>0</v>
      </c>
      <c r="R2275" s="58" t="s">
        <v>545</v>
      </c>
      <c r="S2275" s="26">
        <v>1</v>
      </c>
      <c r="T2275" s="26">
        <v>0</v>
      </c>
      <c r="U2275" s="26">
        <f ca="1">IFERROR(VLOOKUP(G2275,模型表!$C:$T,18,FALSE),0)</f>
        <v>0</v>
      </c>
      <c r="V2275" s="26">
        <f>IFERROR(VLOOKUP(G2275,模型表!$C:$J,8,FALSE),0)</f>
        <v>0</v>
      </c>
      <c r="W2275" s="26" t="s">
        <v>1081</v>
      </c>
      <c r="X2275" s="26" t="s">
        <v>1097</v>
      </c>
    </row>
    <row r="2276" spans="1:24" x14ac:dyDescent="0.2">
      <c r="A2276" s="3" t="s">
        <v>1457</v>
      </c>
      <c r="B2276" s="3" t="str">
        <f t="shared" si="63"/>
        <v>P64</v>
      </c>
      <c r="C2276" s="3" t="s">
        <v>532</v>
      </c>
      <c r="D2276" s="3" t="s">
        <v>542</v>
      </c>
      <c r="E2276" t="str">
        <f t="shared" si="62"/>
        <v>M22P64U01N07</v>
      </c>
      <c r="F2276" s="26">
        <f ca="1">IFERROR(VLOOKUP(G2276,模型表!C:U,19,0),0)</f>
        <v>0</v>
      </c>
      <c r="H2276" s="26" t="str">
        <f ca="1">IFERROR(IF($F2276=0,"",(VLOOKUP(RIGHT(A2276,2)+0,难度表!B:F,3,FALSE)*K2276+N2276)),0)</f>
        <v/>
      </c>
      <c r="I2276" s="26" t="str">
        <f ca="1">IFERROR(IF($F2276=0,"",(VLOOKUP(RIGHT(B2276,2)+0,难度表!B:F,4,FALSE)*L2276+O2276)),0)</f>
        <v/>
      </c>
      <c r="J2276" s="26" t="str">
        <f ca="1">IFERROR(IF($F2276=0,"",(VLOOKUP(RIGHT(B2276,2)+0,难度表!B:F,5,FALSE)*M2276+P2276)),0)</f>
        <v/>
      </c>
      <c r="L2276" s="26" t="s">
        <v>1081</v>
      </c>
      <c r="M2276" s="3"/>
      <c r="N2276" s="26">
        <v>0</v>
      </c>
      <c r="O2276" s="26">
        <v>0</v>
      </c>
      <c r="P2276" s="26">
        <v>0</v>
      </c>
      <c r="Q2276" s="26">
        <v>0</v>
      </c>
      <c r="R2276" s="58" t="s">
        <v>545</v>
      </c>
      <c r="S2276" s="26">
        <v>1</v>
      </c>
      <c r="T2276" s="26">
        <v>0</v>
      </c>
      <c r="U2276" s="26">
        <f ca="1">IFERROR(VLOOKUP(G2276,模型表!$C:$T,18,FALSE),0)</f>
        <v>0</v>
      </c>
      <c r="V2276" s="26">
        <f>IFERROR(VLOOKUP(G2276,模型表!$C:$J,8,FALSE),0)</f>
        <v>0</v>
      </c>
      <c r="W2276" s="26" t="s">
        <v>1081</v>
      </c>
      <c r="X2276" s="26" t="s">
        <v>1097</v>
      </c>
    </row>
    <row r="2277" spans="1:24" x14ac:dyDescent="0.2">
      <c r="A2277" s="3" t="s">
        <v>1457</v>
      </c>
      <c r="B2277" s="3" t="str">
        <f t="shared" si="63"/>
        <v>P64</v>
      </c>
      <c r="C2277" s="3" t="s">
        <v>532</v>
      </c>
      <c r="D2277" s="3" t="s">
        <v>543</v>
      </c>
      <c r="E2277" t="str">
        <f t="shared" si="62"/>
        <v>M22P64U01N08</v>
      </c>
      <c r="F2277" s="26">
        <f ca="1">IFERROR(VLOOKUP(G2277,模型表!C:U,19,0),0)</f>
        <v>0</v>
      </c>
      <c r="H2277" s="26" t="str">
        <f ca="1">IFERROR(IF($F2277=0,"",(VLOOKUP(RIGHT(A2277,2)+0,难度表!B:F,3,FALSE)*K2277+N2277)),0)</f>
        <v/>
      </c>
      <c r="I2277" s="26" t="str">
        <f ca="1">IFERROR(IF($F2277=0,"",(VLOOKUP(RIGHT(B2277,2)+0,难度表!B:F,4,FALSE)*L2277+O2277)),0)</f>
        <v/>
      </c>
      <c r="J2277" s="26" t="str">
        <f ca="1">IFERROR(IF($F2277=0,"",(VLOOKUP(RIGHT(B2277,2)+0,难度表!B:F,5,FALSE)*M2277+P2277)),0)</f>
        <v/>
      </c>
      <c r="L2277" s="26" t="s">
        <v>1081</v>
      </c>
      <c r="M2277" s="3"/>
      <c r="N2277" s="26">
        <v>0</v>
      </c>
      <c r="O2277" s="26">
        <v>0</v>
      </c>
      <c r="P2277" s="26">
        <v>0</v>
      </c>
      <c r="Q2277" s="26">
        <v>0</v>
      </c>
      <c r="R2277" s="58" t="s">
        <v>545</v>
      </c>
      <c r="S2277" s="26">
        <v>1</v>
      </c>
      <c r="T2277" s="26">
        <v>0</v>
      </c>
      <c r="U2277" s="26">
        <f ca="1">IFERROR(VLOOKUP(G2277,模型表!$C:$T,18,FALSE),0)</f>
        <v>0</v>
      </c>
      <c r="V2277" s="26">
        <f>IFERROR(VLOOKUP(G2277,模型表!$C:$J,8,FALSE),0)</f>
        <v>0</v>
      </c>
      <c r="W2277" s="26" t="s">
        <v>1081</v>
      </c>
      <c r="X2277" s="26" t="s">
        <v>1097</v>
      </c>
    </row>
    <row r="2278" spans="1:24" x14ac:dyDescent="0.2">
      <c r="A2278" s="3" t="s">
        <v>1457</v>
      </c>
      <c r="B2278" s="3" t="str">
        <f t="shared" si="63"/>
        <v>P64</v>
      </c>
      <c r="C2278" s="3" t="s">
        <v>532</v>
      </c>
      <c r="D2278" s="3" t="s">
        <v>544</v>
      </c>
      <c r="E2278" t="str">
        <f t="shared" si="62"/>
        <v>M22P64U01N09</v>
      </c>
      <c r="F2278" s="26">
        <f ca="1">IFERROR(VLOOKUP(G2278,模型表!C:U,19,0),0)</f>
        <v>0</v>
      </c>
      <c r="H2278" s="26" t="str">
        <f ca="1">IFERROR(IF($F2278=0,"",(VLOOKUP(RIGHT(A2278,2)+0,难度表!B:F,3,FALSE)*K2278+N2278)),0)</f>
        <v/>
      </c>
      <c r="I2278" s="26" t="str">
        <f ca="1">IFERROR(IF($F2278=0,"",(VLOOKUP(RIGHT(B2278,2)+0,难度表!B:F,4,FALSE)*L2278+O2278)),0)</f>
        <v/>
      </c>
      <c r="J2278" s="26" t="str">
        <f ca="1">IFERROR(IF($F2278=0,"",(VLOOKUP(RIGHT(B2278,2)+0,难度表!B:F,5,FALSE)*M2278+P2278)),0)</f>
        <v/>
      </c>
      <c r="L2278" s="26" t="s">
        <v>1081</v>
      </c>
      <c r="M2278" s="3"/>
      <c r="N2278" s="26">
        <v>0</v>
      </c>
      <c r="O2278" s="26">
        <v>0</v>
      </c>
      <c r="P2278" s="26">
        <v>0</v>
      </c>
      <c r="Q2278" s="26">
        <v>0</v>
      </c>
      <c r="R2278" s="58" t="s">
        <v>545</v>
      </c>
      <c r="S2278" s="26">
        <v>1</v>
      </c>
      <c r="T2278" s="26">
        <v>0</v>
      </c>
      <c r="U2278" s="26">
        <f ca="1">IFERROR(VLOOKUP(G2278,模型表!$C:$T,18,FALSE),0)</f>
        <v>0</v>
      </c>
      <c r="V2278" s="26">
        <f>IFERROR(VLOOKUP(G2278,模型表!$C:$J,8,FALSE),0)</f>
        <v>0</v>
      </c>
      <c r="W2278" s="26" t="s">
        <v>1081</v>
      </c>
      <c r="X2278" s="26" t="s">
        <v>1097</v>
      </c>
    </row>
    <row r="2279" spans="1:24" x14ac:dyDescent="0.2">
      <c r="A2279" s="3" t="s">
        <v>1457</v>
      </c>
      <c r="B2279" s="3" t="str">
        <f t="shared" si="63"/>
        <v>P64</v>
      </c>
      <c r="C2279" s="3" t="s">
        <v>539</v>
      </c>
      <c r="D2279" s="3" t="s">
        <v>533</v>
      </c>
      <c r="E2279" t="str">
        <f t="shared" si="62"/>
        <v>M22P64U02N01</v>
      </c>
      <c r="F2279" s="26">
        <f ca="1">IFERROR(VLOOKUP(G2279,模型表!C:U,19,0),0)</f>
        <v>0</v>
      </c>
      <c r="H2279" s="26" t="str">
        <f ca="1">IFERROR(IF($F2279=0,"",(VLOOKUP(RIGHT(A2279,2)+0,难度表!B:F,3,FALSE)*K2279+N2279)),0)</f>
        <v/>
      </c>
      <c r="I2279" s="26" t="str">
        <f ca="1">IFERROR(IF($F2279=0,"",(VLOOKUP(RIGHT(B2279,2)+0,难度表!B:F,4,FALSE)*L2279+O2279)),0)</f>
        <v/>
      </c>
      <c r="J2279" s="26" t="str">
        <f ca="1">IFERROR(IF($F2279=0,"",(VLOOKUP(RIGHT(B2279,2)+0,难度表!B:F,5,FALSE)*M2279+P2279)),0)</f>
        <v/>
      </c>
      <c r="L2279" s="26" t="s">
        <v>1081</v>
      </c>
      <c r="M2279" s="3"/>
      <c r="N2279" s="26">
        <v>0</v>
      </c>
      <c r="O2279" s="26">
        <v>0</v>
      </c>
      <c r="P2279" s="26">
        <v>0</v>
      </c>
      <c r="Q2279" s="26">
        <v>0</v>
      </c>
      <c r="R2279" s="58" t="s">
        <v>545</v>
      </c>
      <c r="S2279" s="26">
        <v>1</v>
      </c>
      <c r="T2279" s="26">
        <v>0</v>
      </c>
      <c r="U2279" s="26">
        <f ca="1">IFERROR(VLOOKUP(G2279,模型表!$C:$T,18,FALSE),0)</f>
        <v>0</v>
      </c>
      <c r="V2279" s="26">
        <f>IFERROR(VLOOKUP(G2279,模型表!$C:$J,8,FALSE),0)</f>
        <v>0</v>
      </c>
      <c r="W2279" s="26" t="s">
        <v>1081</v>
      </c>
      <c r="X2279" s="26" t="s">
        <v>1097</v>
      </c>
    </row>
    <row r="2280" spans="1:24" x14ac:dyDescent="0.2">
      <c r="A2280" s="3" t="s">
        <v>1457</v>
      </c>
      <c r="B2280" s="3" t="str">
        <f t="shared" si="63"/>
        <v>P64</v>
      </c>
      <c r="C2280" s="3" t="s">
        <v>539</v>
      </c>
      <c r="D2280" s="3" t="s">
        <v>534</v>
      </c>
      <c r="E2280" t="str">
        <f t="shared" si="62"/>
        <v>M22P64U02N02</v>
      </c>
      <c r="F2280" s="26">
        <f ca="1">IFERROR(VLOOKUP(G2280,模型表!C:U,19,0),0)</f>
        <v>0</v>
      </c>
      <c r="H2280" s="26" t="str">
        <f ca="1">IFERROR(IF($F2280=0,"",(VLOOKUP(RIGHT(A2280,2)+0,难度表!B:F,3,FALSE)*K2280+N2280)),0)</f>
        <v/>
      </c>
      <c r="I2280" s="26" t="str">
        <f ca="1">IFERROR(IF($F2280=0,"",(VLOOKUP(RIGHT(B2280,2)+0,难度表!B:F,4,FALSE)*L2280+O2280)),0)</f>
        <v/>
      </c>
      <c r="J2280" s="26" t="str">
        <f ca="1">IFERROR(IF($F2280=0,"",(VLOOKUP(RIGHT(B2280,2)+0,难度表!B:F,5,FALSE)*M2280+P2280)),0)</f>
        <v/>
      </c>
      <c r="L2280" s="26" t="s">
        <v>1081</v>
      </c>
      <c r="M2280" s="3"/>
      <c r="N2280" s="26">
        <v>0</v>
      </c>
      <c r="O2280" s="26">
        <v>0</v>
      </c>
      <c r="P2280" s="26">
        <v>0</v>
      </c>
      <c r="Q2280" s="26">
        <v>0</v>
      </c>
      <c r="R2280" s="58" t="s">
        <v>545</v>
      </c>
      <c r="S2280" s="26">
        <v>1</v>
      </c>
      <c r="T2280" s="26">
        <v>0</v>
      </c>
      <c r="U2280" s="26">
        <f ca="1">IFERROR(VLOOKUP(G2280,模型表!$C:$T,18,FALSE),0)</f>
        <v>0</v>
      </c>
      <c r="V2280" s="26">
        <f>IFERROR(VLOOKUP(G2280,模型表!$C:$J,8,FALSE),0)</f>
        <v>0</v>
      </c>
      <c r="W2280" s="26" t="s">
        <v>1081</v>
      </c>
      <c r="X2280" s="26" t="s">
        <v>1097</v>
      </c>
    </row>
    <row r="2281" spans="1:24" x14ac:dyDescent="0.2">
      <c r="A2281" s="3" t="s">
        <v>1457</v>
      </c>
      <c r="B2281" s="3" t="str">
        <f t="shared" si="63"/>
        <v>P64</v>
      </c>
      <c r="C2281" s="3" t="s">
        <v>539</v>
      </c>
      <c r="D2281" s="3" t="s">
        <v>535</v>
      </c>
      <c r="E2281" t="str">
        <f t="shared" si="62"/>
        <v>M22P64U02N03</v>
      </c>
      <c r="F2281" s="26">
        <f ca="1">IFERROR(VLOOKUP(G2281,模型表!C:U,19,0),0)</f>
        <v>0</v>
      </c>
      <c r="H2281" s="26" t="str">
        <f ca="1">IFERROR(IF($F2281=0,"",(VLOOKUP(RIGHT(A2281,2)+0,难度表!B:F,3,FALSE)*K2281+N2281)),0)</f>
        <v/>
      </c>
      <c r="I2281" s="26" t="str">
        <f ca="1">IFERROR(IF($F2281=0,"",(VLOOKUP(RIGHT(B2281,2)+0,难度表!B:F,4,FALSE)*L2281+O2281)),0)</f>
        <v/>
      </c>
      <c r="J2281" s="26" t="str">
        <f ca="1">IFERROR(IF($F2281=0,"",(VLOOKUP(RIGHT(B2281,2)+0,难度表!B:F,5,FALSE)*M2281+P2281)),0)</f>
        <v/>
      </c>
      <c r="L2281" s="26" t="s">
        <v>1081</v>
      </c>
      <c r="M2281" s="3"/>
      <c r="N2281" s="26">
        <v>0</v>
      </c>
      <c r="O2281" s="26">
        <v>0</v>
      </c>
      <c r="P2281" s="26">
        <v>0</v>
      </c>
      <c r="Q2281" s="26">
        <v>0</v>
      </c>
      <c r="R2281" s="58" t="s">
        <v>545</v>
      </c>
      <c r="S2281" s="26">
        <v>1</v>
      </c>
      <c r="T2281" s="26">
        <v>0</v>
      </c>
      <c r="U2281" s="26">
        <f ca="1">IFERROR(VLOOKUP(G2281,模型表!$C:$T,18,FALSE),0)</f>
        <v>0</v>
      </c>
      <c r="V2281" s="26">
        <f>IFERROR(VLOOKUP(G2281,模型表!$C:$J,8,FALSE),0)</f>
        <v>0</v>
      </c>
      <c r="W2281" s="26" t="s">
        <v>1081</v>
      </c>
      <c r="X2281" s="26" t="s">
        <v>1097</v>
      </c>
    </row>
    <row r="2282" spans="1:24" x14ac:dyDescent="0.2">
      <c r="A2282" s="3" t="s">
        <v>1457</v>
      </c>
      <c r="B2282" s="3" t="str">
        <f t="shared" si="63"/>
        <v>P64</v>
      </c>
      <c r="C2282" s="3" t="s">
        <v>539</v>
      </c>
      <c r="D2282" s="3" t="s">
        <v>536</v>
      </c>
      <c r="E2282" t="str">
        <f t="shared" si="62"/>
        <v>M22P64U02N04</v>
      </c>
      <c r="F2282" s="26">
        <f ca="1">IFERROR(VLOOKUP(G2282,模型表!C:U,19,0),0)</f>
        <v>0</v>
      </c>
      <c r="H2282" s="26" t="str">
        <f ca="1">IFERROR(IF($F2282=0,"",(VLOOKUP(RIGHT(A2282,2)+0,难度表!B:F,3,FALSE)*K2282+N2282)),0)</f>
        <v/>
      </c>
      <c r="I2282" s="26" t="str">
        <f ca="1">IFERROR(IF($F2282=0,"",(VLOOKUP(RIGHT(B2282,2)+0,难度表!B:F,4,FALSE)*L2282+O2282)),0)</f>
        <v/>
      </c>
      <c r="J2282" s="26" t="str">
        <f ca="1">IFERROR(IF($F2282=0,"",(VLOOKUP(RIGHT(B2282,2)+0,难度表!B:F,5,FALSE)*M2282+P2282)),0)</f>
        <v/>
      </c>
      <c r="L2282" s="26" t="s">
        <v>1081</v>
      </c>
      <c r="M2282" s="3"/>
      <c r="N2282" s="26">
        <v>0</v>
      </c>
      <c r="O2282" s="26">
        <v>0</v>
      </c>
      <c r="P2282" s="26">
        <v>0</v>
      </c>
      <c r="Q2282" s="26">
        <v>0</v>
      </c>
      <c r="R2282" s="58" t="s">
        <v>545</v>
      </c>
      <c r="S2282" s="26">
        <v>1</v>
      </c>
      <c r="T2282" s="26">
        <v>0</v>
      </c>
      <c r="U2282" s="26">
        <f ca="1">IFERROR(VLOOKUP(G2282,模型表!$C:$T,18,FALSE),0)</f>
        <v>0</v>
      </c>
      <c r="V2282" s="26">
        <f>IFERROR(VLOOKUP(G2282,模型表!$C:$J,8,FALSE),0)</f>
        <v>0</v>
      </c>
      <c r="W2282" s="26" t="s">
        <v>1081</v>
      </c>
      <c r="X2282" s="26" t="s">
        <v>1097</v>
      </c>
    </row>
    <row r="2283" spans="1:24" x14ac:dyDescent="0.2">
      <c r="A2283" s="3" t="s">
        <v>1457</v>
      </c>
      <c r="B2283" s="3" t="str">
        <f t="shared" si="63"/>
        <v>P64</v>
      </c>
      <c r="C2283" s="3" t="s">
        <v>539</v>
      </c>
      <c r="D2283" s="3" t="s">
        <v>537</v>
      </c>
      <c r="E2283" t="str">
        <f t="shared" si="62"/>
        <v>M22P64U02N05</v>
      </c>
      <c r="F2283" s="26">
        <f ca="1">IFERROR(VLOOKUP(G2283,模型表!C:U,19,0),0)</f>
        <v>0</v>
      </c>
      <c r="H2283" s="26" t="str">
        <f ca="1">IFERROR(IF($F2283=0,"",(VLOOKUP(RIGHT(A2283,2)+0,难度表!B:F,3,FALSE)*K2283+N2283)),0)</f>
        <v/>
      </c>
      <c r="I2283" s="26" t="str">
        <f ca="1">IFERROR(IF($F2283=0,"",(VLOOKUP(RIGHT(B2283,2)+0,难度表!B:F,4,FALSE)*L2283+O2283)),0)</f>
        <v/>
      </c>
      <c r="J2283" s="26" t="str">
        <f ca="1">IFERROR(IF($F2283=0,"",(VLOOKUP(RIGHT(B2283,2)+0,难度表!B:F,5,FALSE)*M2283+P2283)),0)</f>
        <v/>
      </c>
      <c r="L2283" s="26" t="s">
        <v>1081</v>
      </c>
      <c r="M2283" s="3"/>
      <c r="N2283" s="26">
        <v>0</v>
      </c>
      <c r="O2283" s="26">
        <v>0</v>
      </c>
      <c r="P2283" s="26">
        <v>0</v>
      </c>
      <c r="Q2283" s="26">
        <v>0</v>
      </c>
      <c r="R2283" s="58" t="s">
        <v>545</v>
      </c>
      <c r="S2283" s="26">
        <v>1</v>
      </c>
      <c r="T2283" s="26">
        <v>0</v>
      </c>
      <c r="U2283" s="26">
        <f ca="1">IFERROR(VLOOKUP(G2283,模型表!$C:$T,18,FALSE),0)</f>
        <v>0</v>
      </c>
      <c r="V2283" s="26">
        <f>IFERROR(VLOOKUP(G2283,模型表!$C:$J,8,FALSE),0)</f>
        <v>0</v>
      </c>
      <c r="W2283" s="26" t="s">
        <v>1081</v>
      </c>
      <c r="X2283" s="26" t="s">
        <v>1097</v>
      </c>
    </row>
    <row r="2284" spans="1:24" x14ac:dyDescent="0.2">
      <c r="A2284" s="3" t="s">
        <v>1457</v>
      </c>
      <c r="B2284" s="3" t="str">
        <f t="shared" si="63"/>
        <v>P64</v>
      </c>
      <c r="C2284" s="3" t="s">
        <v>539</v>
      </c>
      <c r="D2284" s="3" t="s">
        <v>538</v>
      </c>
      <c r="E2284" t="str">
        <f t="shared" si="62"/>
        <v>M22P64U02N06</v>
      </c>
      <c r="F2284" s="26">
        <f ca="1">IFERROR(VLOOKUP(G2284,模型表!C:U,19,0),0)</f>
        <v>0</v>
      </c>
      <c r="H2284" s="26" t="str">
        <f ca="1">IFERROR(IF($F2284=0,"",(VLOOKUP(RIGHT(A2284,2)+0,难度表!B:F,3,FALSE)*K2284+N2284)),0)</f>
        <v/>
      </c>
      <c r="I2284" s="26" t="str">
        <f ca="1">IFERROR(IF($F2284=0,"",(VLOOKUP(RIGHT(B2284,2)+0,难度表!B:F,4,FALSE)*L2284+O2284)),0)</f>
        <v/>
      </c>
      <c r="J2284" s="26" t="str">
        <f ca="1">IFERROR(IF($F2284=0,"",(VLOOKUP(RIGHT(B2284,2)+0,难度表!B:F,5,FALSE)*M2284+P2284)),0)</f>
        <v/>
      </c>
      <c r="L2284" s="26" t="s">
        <v>1081</v>
      </c>
      <c r="M2284" s="3"/>
      <c r="N2284" s="26">
        <v>0</v>
      </c>
      <c r="O2284" s="26">
        <v>0</v>
      </c>
      <c r="P2284" s="26">
        <v>0</v>
      </c>
      <c r="Q2284" s="26">
        <v>0</v>
      </c>
      <c r="R2284" s="58" t="s">
        <v>545</v>
      </c>
      <c r="S2284" s="26">
        <v>1</v>
      </c>
      <c r="T2284" s="26">
        <v>0</v>
      </c>
      <c r="U2284" s="26">
        <f ca="1">IFERROR(VLOOKUP(G2284,模型表!$C:$T,18,FALSE),0)</f>
        <v>0</v>
      </c>
      <c r="V2284" s="26">
        <f>IFERROR(VLOOKUP(G2284,模型表!$C:$J,8,FALSE),0)</f>
        <v>0</v>
      </c>
      <c r="W2284" s="26" t="s">
        <v>1081</v>
      </c>
      <c r="X2284" s="26" t="s">
        <v>1097</v>
      </c>
    </row>
    <row r="2285" spans="1:24" x14ac:dyDescent="0.2">
      <c r="A2285" s="3" t="s">
        <v>1457</v>
      </c>
      <c r="B2285" s="3" t="str">
        <f t="shared" si="63"/>
        <v>P64</v>
      </c>
      <c r="C2285" s="3" t="s">
        <v>539</v>
      </c>
      <c r="D2285" s="3" t="s">
        <v>542</v>
      </c>
      <c r="E2285" t="str">
        <f t="shared" si="62"/>
        <v>M22P64U02N07</v>
      </c>
      <c r="F2285" s="26">
        <f ca="1">IFERROR(VLOOKUP(G2285,模型表!C:U,19,0),0)</f>
        <v>0</v>
      </c>
      <c r="H2285" s="26" t="str">
        <f ca="1">IFERROR(IF($F2285=0,"",(VLOOKUP(RIGHT(A2285,2)+0,难度表!B:F,3,FALSE)*K2285+N2285)),0)</f>
        <v/>
      </c>
      <c r="I2285" s="26" t="str">
        <f ca="1">IFERROR(IF($F2285=0,"",(VLOOKUP(RIGHT(B2285,2)+0,难度表!B:F,4,FALSE)*L2285+O2285)),0)</f>
        <v/>
      </c>
      <c r="J2285" s="26" t="str">
        <f ca="1">IFERROR(IF($F2285=0,"",(VLOOKUP(RIGHT(B2285,2)+0,难度表!B:F,5,FALSE)*M2285+P2285)),0)</f>
        <v/>
      </c>
      <c r="L2285" s="26" t="s">
        <v>1081</v>
      </c>
      <c r="M2285" s="3"/>
      <c r="N2285" s="26">
        <v>0</v>
      </c>
      <c r="O2285" s="26">
        <v>0</v>
      </c>
      <c r="P2285" s="26">
        <v>0</v>
      </c>
      <c r="Q2285" s="26">
        <v>0</v>
      </c>
      <c r="R2285" s="58" t="s">
        <v>545</v>
      </c>
      <c r="S2285" s="26">
        <v>1</v>
      </c>
      <c r="T2285" s="26">
        <v>0</v>
      </c>
      <c r="U2285" s="26">
        <f ca="1">IFERROR(VLOOKUP(G2285,模型表!$C:$T,18,FALSE),0)</f>
        <v>0</v>
      </c>
      <c r="V2285" s="26">
        <f>IFERROR(VLOOKUP(G2285,模型表!$C:$J,8,FALSE),0)</f>
        <v>0</v>
      </c>
      <c r="W2285" s="26" t="s">
        <v>1081</v>
      </c>
      <c r="X2285" s="26" t="s">
        <v>1097</v>
      </c>
    </row>
    <row r="2286" spans="1:24" x14ac:dyDescent="0.2">
      <c r="A2286" s="3" t="s">
        <v>1457</v>
      </c>
      <c r="B2286" s="3" t="str">
        <f t="shared" si="63"/>
        <v>P64</v>
      </c>
      <c r="C2286" s="3" t="s">
        <v>539</v>
      </c>
      <c r="D2286" s="3" t="s">
        <v>543</v>
      </c>
      <c r="E2286" t="str">
        <f t="shared" si="62"/>
        <v>M22P64U02N08</v>
      </c>
      <c r="F2286" s="26">
        <f ca="1">IFERROR(VLOOKUP(G2286,模型表!C:U,19,0),0)</f>
        <v>0</v>
      </c>
      <c r="H2286" s="26" t="str">
        <f ca="1">IFERROR(IF($F2286=0,"",(VLOOKUP(RIGHT(A2286,2)+0,难度表!B:F,3,FALSE)*K2286+N2286)),0)</f>
        <v/>
      </c>
      <c r="I2286" s="26" t="str">
        <f ca="1">IFERROR(IF($F2286=0,"",(VLOOKUP(RIGHT(B2286,2)+0,难度表!B:F,4,FALSE)*L2286+O2286)),0)</f>
        <v/>
      </c>
      <c r="J2286" s="26" t="str">
        <f ca="1">IFERROR(IF($F2286=0,"",(VLOOKUP(RIGHT(B2286,2)+0,难度表!B:F,5,FALSE)*M2286+P2286)),0)</f>
        <v/>
      </c>
      <c r="L2286" s="26" t="s">
        <v>1081</v>
      </c>
      <c r="M2286" s="3"/>
      <c r="N2286" s="26">
        <v>0</v>
      </c>
      <c r="O2286" s="26">
        <v>0</v>
      </c>
      <c r="P2286" s="26">
        <v>0</v>
      </c>
      <c r="Q2286" s="26">
        <v>0</v>
      </c>
      <c r="R2286" s="58" t="s">
        <v>545</v>
      </c>
      <c r="S2286" s="26">
        <v>1</v>
      </c>
      <c r="T2286" s="26">
        <v>0</v>
      </c>
      <c r="U2286" s="26">
        <f ca="1">IFERROR(VLOOKUP(G2286,模型表!$C:$T,18,FALSE),0)</f>
        <v>0</v>
      </c>
      <c r="V2286" s="26">
        <f>IFERROR(VLOOKUP(G2286,模型表!$C:$J,8,FALSE),0)</f>
        <v>0</v>
      </c>
      <c r="W2286" s="26" t="s">
        <v>1081</v>
      </c>
      <c r="X2286" s="26" t="s">
        <v>1097</v>
      </c>
    </row>
    <row r="2287" spans="1:24" x14ac:dyDescent="0.2">
      <c r="A2287" s="3" t="s">
        <v>1457</v>
      </c>
      <c r="B2287" s="3" t="str">
        <f t="shared" si="63"/>
        <v>P64</v>
      </c>
      <c r="C2287" s="3" t="s">
        <v>539</v>
      </c>
      <c r="D2287" s="3" t="s">
        <v>544</v>
      </c>
      <c r="E2287" t="str">
        <f t="shared" si="62"/>
        <v>M22P64U02N09</v>
      </c>
      <c r="F2287" s="26">
        <f ca="1">IFERROR(VLOOKUP(G2287,模型表!C:U,19,0),0)</f>
        <v>0</v>
      </c>
      <c r="H2287" s="26" t="str">
        <f ca="1">IFERROR(IF($F2287=0,"",(VLOOKUP(RIGHT(A2287,2)+0,难度表!B:F,3,FALSE)*K2287+N2287)),0)</f>
        <v/>
      </c>
      <c r="I2287" s="26" t="str">
        <f ca="1">IFERROR(IF($F2287=0,"",(VLOOKUP(RIGHT(B2287,2)+0,难度表!B:F,4,FALSE)*L2287+O2287)),0)</f>
        <v/>
      </c>
      <c r="J2287" s="26" t="str">
        <f ca="1">IFERROR(IF($F2287=0,"",(VLOOKUP(RIGHT(B2287,2)+0,难度表!B:F,5,FALSE)*M2287+P2287)),0)</f>
        <v/>
      </c>
      <c r="L2287" s="26" t="s">
        <v>1081</v>
      </c>
      <c r="M2287" s="3"/>
      <c r="N2287" s="26">
        <v>0</v>
      </c>
      <c r="O2287" s="26">
        <v>0</v>
      </c>
      <c r="P2287" s="26">
        <v>0</v>
      </c>
      <c r="Q2287" s="26">
        <v>0</v>
      </c>
      <c r="R2287" s="58" t="s">
        <v>545</v>
      </c>
      <c r="S2287" s="26">
        <v>1</v>
      </c>
      <c r="T2287" s="26">
        <v>0</v>
      </c>
      <c r="U2287" s="26">
        <f ca="1">IFERROR(VLOOKUP(G2287,模型表!$C:$T,18,FALSE),0)</f>
        <v>0</v>
      </c>
      <c r="V2287" s="26">
        <f>IFERROR(VLOOKUP(G2287,模型表!$C:$J,8,FALSE),0)</f>
        <v>0</v>
      </c>
      <c r="W2287" s="26" t="s">
        <v>1081</v>
      </c>
      <c r="X2287" s="26" t="s">
        <v>1097</v>
      </c>
    </row>
    <row r="2288" spans="1:24" x14ac:dyDescent="0.2">
      <c r="A2288" s="3" t="s">
        <v>1457</v>
      </c>
      <c r="B2288" s="3" t="str">
        <f t="shared" si="63"/>
        <v>P64</v>
      </c>
      <c r="C2288" s="3" t="s">
        <v>540</v>
      </c>
      <c r="D2288" s="3" t="s">
        <v>533</v>
      </c>
      <c r="E2288" t="str">
        <f t="shared" si="62"/>
        <v>M22P64U03N01</v>
      </c>
      <c r="F2288" s="26">
        <f ca="1">IFERROR(VLOOKUP(G2288,模型表!C:U,19,0),0)</f>
        <v>0</v>
      </c>
      <c r="H2288" s="26" t="str">
        <f ca="1">IFERROR(IF($F2288=0,"",(VLOOKUP(RIGHT(A2288,2)+0,难度表!B:F,3,FALSE)*K2288+N2288)),0)</f>
        <v/>
      </c>
      <c r="I2288" s="26" t="str">
        <f ca="1">IFERROR(IF($F2288=0,"",(VLOOKUP(RIGHT(B2288,2)+0,难度表!B:F,4,FALSE)*L2288+O2288)),0)</f>
        <v/>
      </c>
      <c r="J2288" s="26" t="str">
        <f ca="1">IFERROR(IF($F2288=0,"",(VLOOKUP(RIGHT(B2288,2)+0,难度表!B:F,5,FALSE)*M2288+P2288)),0)</f>
        <v/>
      </c>
      <c r="L2288" s="26" t="s">
        <v>1081</v>
      </c>
      <c r="M2288" s="3"/>
      <c r="N2288" s="26">
        <v>0</v>
      </c>
      <c r="O2288" s="26">
        <v>0</v>
      </c>
      <c r="P2288" s="26">
        <v>0</v>
      </c>
      <c r="Q2288" s="26">
        <v>0</v>
      </c>
      <c r="R2288" s="58" t="s">
        <v>545</v>
      </c>
      <c r="S2288" s="26">
        <v>1</v>
      </c>
      <c r="T2288" s="26">
        <v>0</v>
      </c>
      <c r="U2288" s="26">
        <f ca="1">IFERROR(VLOOKUP(G2288,模型表!$C:$T,18,FALSE),0)</f>
        <v>0</v>
      </c>
      <c r="V2288" s="26">
        <f>IFERROR(VLOOKUP(G2288,模型表!$C:$J,8,FALSE),0)</f>
        <v>0</v>
      </c>
      <c r="W2288" s="26" t="s">
        <v>1081</v>
      </c>
      <c r="X2288" s="26" t="s">
        <v>1097</v>
      </c>
    </row>
    <row r="2289" spans="1:24" x14ac:dyDescent="0.2">
      <c r="A2289" s="3" t="s">
        <v>1457</v>
      </c>
      <c r="B2289" s="3" t="str">
        <f t="shared" si="63"/>
        <v>P64</v>
      </c>
      <c r="C2289" s="3" t="s">
        <v>540</v>
      </c>
      <c r="D2289" s="3" t="s">
        <v>534</v>
      </c>
      <c r="E2289" t="str">
        <f t="shared" si="62"/>
        <v>M22P64U03N02</v>
      </c>
      <c r="F2289" s="26">
        <f ca="1">IFERROR(VLOOKUP(G2289,模型表!C:U,19,0),0)</f>
        <v>0</v>
      </c>
      <c r="H2289" s="26" t="str">
        <f ca="1">IFERROR(IF($F2289=0,"",(VLOOKUP(RIGHT(A2289,2)+0,难度表!B:F,3,FALSE)*K2289+N2289)),0)</f>
        <v/>
      </c>
      <c r="I2289" s="26" t="str">
        <f ca="1">IFERROR(IF($F2289=0,"",(VLOOKUP(RIGHT(B2289,2)+0,难度表!B:F,4,FALSE)*L2289+O2289)),0)</f>
        <v/>
      </c>
      <c r="J2289" s="26" t="str">
        <f ca="1">IFERROR(IF($F2289=0,"",(VLOOKUP(RIGHT(B2289,2)+0,难度表!B:F,5,FALSE)*M2289+P2289)),0)</f>
        <v/>
      </c>
      <c r="L2289" s="26" t="s">
        <v>1081</v>
      </c>
      <c r="M2289" s="3"/>
      <c r="N2289" s="26">
        <v>0</v>
      </c>
      <c r="O2289" s="26">
        <v>0</v>
      </c>
      <c r="P2289" s="26">
        <v>0</v>
      </c>
      <c r="Q2289" s="26">
        <v>0</v>
      </c>
      <c r="R2289" s="58" t="s">
        <v>545</v>
      </c>
      <c r="S2289" s="26">
        <v>1</v>
      </c>
      <c r="T2289" s="26">
        <v>0</v>
      </c>
      <c r="U2289" s="26">
        <f ca="1">IFERROR(VLOOKUP(G2289,模型表!$C:$T,18,FALSE),0)</f>
        <v>0</v>
      </c>
      <c r="V2289" s="26">
        <f>IFERROR(VLOOKUP(G2289,模型表!$C:$J,8,FALSE),0)</f>
        <v>0</v>
      </c>
      <c r="W2289" s="26" t="s">
        <v>1081</v>
      </c>
      <c r="X2289" s="26" t="s">
        <v>1097</v>
      </c>
    </row>
    <row r="2290" spans="1:24" x14ac:dyDescent="0.2">
      <c r="A2290" s="3" t="s">
        <v>1457</v>
      </c>
      <c r="B2290" s="3" t="str">
        <f t="shared" si="63"/>
        <v>P64</v>
      </c>
      <c r="C2290" s="3" t="s">
        <v>540</v>
      </c>
      <c r="D2290" s="3" t="s">
        <v>535</v>
      </c>
      <c r="E2290" t="str">
        <f t="shared" si="62"/>
        <v>M22P64U03N03</v>
      </c>
      <c r="F2290" s="26">
        <f ca="1">IFERROR(VLOOKUP(G2290,模型表!C:U,19,0),0)</f>
        <v>0</v>
      </c>
      <c r="H2290" s="26" t="str">
        <f ca="1">IFERROR(IF($F2290=0,"",(VLOOKUP(RIGHT(A2290,2)+0,难度表!B:F,3,FALSE)*K2290+N2290)),0)</f>
        <v/>
      </c>
      <c r="I2290" s="26" t="str">
        <f ca="1">IFERROR(IF($F2290=0,"",(VLOOKUP(RIGHT(B2290,2)+0,难度表!B:F,4,FALSE)*L2290+O2290)),0)</f>
        <v/>
      </c>
      <c r="J2290" s="26" t="str">
        <f ca="1">IFERROR(IF($F2290=0,"",(VLOOKUP(RIGHT(B2290,2)+0,难度表!B:F,5,FALSE)*M2290+P2290)),0)</f>
        <v/>
      </c>
      <c r="L2290" s="26" t="s">
        <v>1081</v>
      </c>
      <c r="M2290" s="3"/>
      <c r="N2290" s="26">
        <v>0</v>
      </c>
      <c r="O2290" s="26">
        <v>0</v>
      </c>
      <c r="P2290" s="26">
        <v>0</v>
      </c>
      <c r="Q2290" s="26">
        <v>0</v>
      </c>
      <c r="R2290" s="58" t="s">
        <v>545</v>
      </c>
      <c r="S2290" s="26">
        <v>1</v>
      </c>
      <c r="T2290" s="26">
        <v>0</v>
      </c>
      <c r="U2290" s="26">
        <f ca="1">IFERROR(VLOOKUP(G2290,模型表!$C:$T,18,FALSE),0)</f>
        <v>0</v>
      </c>
      <c r="V2290" s="26">
        <f>IFERROR(VLOOKUP(G2290,模型表!$C:$J,8,FALSE),0)</f>
        <v>0</v>
      </c>
      <c r="W2290" s="26" t="s">
        <v>1081</v>
      </c>
      <c r="X2290" s="26" t="s">
        <v>1097</v>
      </c>
    </row>
    <row r="2291" spans="1:24" x14ac:dyDescent="0.2">
      <c r="A2291" s="3" t="s">
        <v>1457</v>
      </c>
      <c r="B2291" s="3" t="str">
        <f t="shared" si="63"/>
        <v>P64</v>
      </c>
      <c r="C2291" s="3" t="s">
        <v>540</v>
      </c>
      <c r="D2291" s="3" t="s">
        <v>536</v>
      </c>
      <c r="E2291" t="str">
        <f t="shared" si="62"/>
        <v>M22P64U03N04</v>
      </c>
      <c r="F2291" s="26">
        <f ca="1">IFERROR(VLOOKUP(G2291,模型表!C:U,19,0),0)</f>
        <v>0</v>
      </c>
      <c r="H2291" s="26" t="str">
        <f ca="1">IFERROR(IF($F2291=0,"",(VLOOKUP(RIGHT(A2291,2)+0,难度表!B:F,3,FALSE)*K2291+N2291)),0)</f>
        <v/>
      </c>
      <c r="I2291" s="26" t="str">
        <f ca="1">IFERROR(IF($F2291=0,"",(VLOOKUP(RIGHT(B2291,2)+0,难度表!B:F,4,FALSE)*L2291+O2291)),0)</f>
        <v/>
      </c>
      <c r="J2291" s="26" t="str">
        <f ca="1">IFERROR(IF($F2291=0,"",(VLOOKUP(RIGHT(B2291,2)+0,难度表!B:F,5,FALSE)*M2291+P2291)),0)</f>
        <v/>
      </c>
      <c r="L2291" s="26" t="s">
        <v>1081</v>
      </c>
      <c r="M2291" s="3"/>
      <c r="N2291" s="26">
        <v>0</v>
      </c>
      <c r="O2291" s="26">
        <v>0</v>
      </c>
      <c r="P2291" s="26">
        <v>0</v>
      </c>
      <c r="Q2291" s="26">
        <v>0</v>
      </c>
      <c r="R2291" s="58" t="s">
        <v>545</v>
      </c>
      <c r="S2291" s="26">
        <v>1</v>
      </c>
      <c r="T2291" s="26">
        <v>0</v>
      </c>
      <c r="U2291" s="26">
        <f ca="1">IFERROR(VLOOKUP(G2291,模型表!$C:$T,18,FALSE),0)</f>
        <v>0</v>
      </c>
      <c r="V2291" s="26">
        <f>IFERROR(VLOOKUP(G2291,模型表!$C:$J,8,FALSE),0)</f>
        <v>0</v>
      </c>
      <c r="W2291" s="26" t="s">
        <v>1081</v>
      </c>
      <c r="X2291" s="26" t="s">
        <v>1097</v>
      </c>
    </row>
    <row r="2292" spans="1:24" x14ac:dyDescent="0.2">
      <c r="A2292" s="3" t="s">
        <v>1457</v>
      </c>
      <c r="B2292" s="3" t="str">
        <f t="shared" si="63"/>
        <v>P64</v>
      </c>
      <c r="C2292" s="3" t="s">
        <v>540</v>
      </c>
      <c r="D2292" s="3" t="s">
        <v>537</v>
      </c>
      <c r="E2292" t="str">
        <f t="shared" si="62"/>
        <v>M22P64U03N05</v>
      </c>
      <c r="F2292" s="26">
        <f ca="1">IFERROR(VLOOKUP(G2292,模型表!C:U,19,0),0)</f>
        <v>0</v>
      </c>
      <c r="H2292" s="26" t="str">
        <f ca="1">IFERROR(IF($F2292=0,"",(VLOOKUP(RIGHT(A2292,2)+0,难度表!B:F,3,FALSE)*K2292+N2292)),0)</f>
        <v/>
      </c>
      <c r="I2292" s="26" t="str">
        <f ca="1">IFERROR(IF($F2292=0,"",(VLOOKUP(RIGHT(B2292,2)+0,难度表!B:F,4,FALSE)*L2292+O2292)),0)</f>
        <v/>
      </c>
      <c r="J2292" s="26" t="str">
        <f ca="1">IFERROR(IF($F2292=0,"",(VLOOKUP(RIGHT(B2292,2)+0,难度表!B:F,5,FALSE)*M2292+P2292)),0)</f>
        <v/>
      </c>
      <c r="L2292" s="26" t="s">
        <v>1081</v>
      </c>
      <c r="M2292" s="3"/>
      <c r="N2292" s="26">
        <v>0</v>
      </c>
      <c r="O2292" s="26">
        <v>0</v>
      </c>
      <c r="P2292" s="26">
        <v>0</v>
      </c>
      <c r="Q2292" s="26">
        <v>0</v>
      </c>
      <c r="R2292" s="58" t="s">
        <v>545</v>
      </c>
      <c r="S2292" s="26">
        <v>1</v>
      </c>
      <c r="T2292" s="26">
        <v>0</v>
      </c>
      <c r="U2292" s="26">
        <f ca="1">IFERROR(VLOOKUP(G2292,模型表!$C:$T,18,FALSE),0)</f>
        <v>0</v>
      </c>
      <c r="V2292" s="26">
        <f>IFERROR(VLOOKUP(G2292,模型表!$C:$J,8,FALSE),0)</f>
        <v>0</v>
      </c>
      <c r="W2292" s="26" t="s">
        <v>1081</v>
      </c>
      <c r="X2292" s="26" t="s">
        <v>1097</v>
      </c>
    </row>
    <row r="2293" spans="1:24" x14ac:dyDescent="0.2">
      <c r="A2293" s="3" t="s">
        <v>1457</v>
      </c>
      <c r="B2293" s="3" t="str">
        <f t="shared" si="63"/>
        <v>P64</v>
      </c>
      <c r="C2293" s="3" t="s">
        <v>540</v>
      </c>
      <c r="D2293" s="3" t="s">
        <v>538</v>
      </c>
      <c r="E2293" t="str">
        <f t="shared" si="62"/>
        <v>M22P64U03N06</v>
      </c>
      <c r="F2293" s="26">
        <f ca="1">IFERROR(VLOOKUP(G2293,模型表!C:U,19,0),0)</f>
        <v>0</v>
      </c>
      <c r="H2293" s="26" t="str">
        <f ca="1">IFERROR(IF($F2293=0,"",(VLOOKUP(RIGHT(A2293,2)+0,难度表!B:F,3,FALSE)*K2293+N2293)),0)</f>
        <v/>
      </c>
      <c r="I2293" s="26" t="str">
        <f ca="1">IFERROR(IF($F2293=0,"",(VLOOKUP(RIGHT(B2293,2)+0,难度表!B:F,4,FALSE)*L2293+O2293)),0)</f>
        <v/>
      </c>
      <c r="J2293" s="26" t="str">
        <f ca="1">IFERROR(IF($F2293=0,"",(VLOOKUP(RIGHT(B2293,2)+0,难度表!B:F,5,FALSE)*M2293+P2293)),0)</f>
        <v/>
      </c>
      <c r="L2293" s="26" t="s">
        <v>1081</v>
      </c>
      <c r="M2293" s="3"/>
      <c r="N2293" s="26">
        <v>0</v>
      </c>
      <c r="O2293" s="26">
        <v>0</v>
      </c>
      <c r="P2293" s="26">
        <v>0</v>
      </c>
      <c r="Q2293" s="26">
        <v>0</v>
      </c>
      <c r="R2293" s="58" t="s">
        <v>545</v>
      </c>
      <c r="S2293" s="26">
        <v>1</v>
      </c>
      <c r="T2293" s="26">
        <v>0</v>
      </c>
      <c r="U2293" s="26">
        <f ca="1">IFERROR(VLOOKUP(G2293,模型表!$C:$T,18,FALSE),0)</f>
        <v>0</v>
      </c>
      <c r="V2293" s="26">
        <f>IFERROR(VLOOKUP(G2293,模型表!$C:$J,8,FALSE),0)</f>
        <v>0</v>
      </c>
      <c r="W2293" s="26" t="s">
        <v>1081</v>
      </c>
      <c r="X2293" s="26" t="s">
        <v>1097</v>
      </c>
    </row>
    <row r="2294" spans="1:24" x14ac:dyDescent="0.2">
      <c r="A2294" s="3" t="s">
        <v>1457</v>
      </c>
      <c r="B2294" s="3" t="str">
        <f t="shared" si="63"/>
        <v>P64</v>
      </c>
      <c r="C2294" s="3" t="s">
        <v>540</v>
      </c>
      <c r="D2294" s="3" t="s">
        <v>542</v>
      </c>
      <c r="E2294" t="str">
        <f t="shared" si="62"/>
        <v>M22P64U03N07</v>
      </c>
      <c r="F2294" s="26">
        <f ca="1">IFERROR(VLOOKUP(G2294,模型表!C:U,19,0),0)</f>
        <v>0</v>
      </c>
      <c r="H2294" s="26" t="str">
        <f ca="1">IFERROR(IF($F2294=0,"",(VLOOKUP(RIGHT(A2294,2)+0,难度表!B:F,3,FALSE)*K2294+N2294)),0)</f>
        <v/>
      </c>
      <c r="I2294" s="26" t="str">
        <f ca="1">IFERROR(IF($F2294=0,"",(VLOOKUP(RIGHT(B2294,2)+0,难度表!B:F,4,FALSE)*L2294+O2294)),0)</f>
        <v/>
      </c>
      <c r="J2294" s="26" t="str">
        <f ca="1">IFERROR(IF($F2294=0,"",(VLOOKUP(RIGHT(B2294,2)+0,难度表!B:F,5,FALSE)*M2294+P2294)),0)</f>
        <v/>
      </c>
      <c r="L2294" s="26" t="s">
        <v>1081</v>
      </c>
      <c r="M2294" s="3"/>
      <c r="N2294" s="26">
        <v>0</v>
      </c>
      <c r="O2294" s="26">
        <v>0</v>
      </c>
      <c r="P2294" s="26">
        <v>0</v>
      </c>
      <c r="Q2294" s="26">
        <v>0</v>
      </c>
      <c r="R2294" s="58" t="s">
        <v>545</v>
      </c>
      <c r="S2294" s="26">
        <v>1</v>
      </c>
      <c r="T2294" s="26">
        <v>0</v>
      </c>
      <c r="U2294" s="26">
        <f ca="1">IFERROR(VLOOKUP(G2294,模型表!$C:$T,18,FALSE),0)</f>
        <v>0</v>
      </c>
      <c r="V2294" s="26">
        <f>IFERROR(VLOOKUP(G2294,模型表!$C:$J,8,FALSE),0)</f>
        <v>0</v>
      </c>
      <c r="W2294" s="26" t="s">
        <v>1081</v>
      </c>
      <c r="X2294" s="26" t="s">
        <v>1097</v>
      </c>
    </row>
    <row r="2295" spans="1:24" x14ac:dyDescent="0.2">
      <c r="A2295" s="3" t="s">
        <v>1457</v>
      </c>
      <c r="B2295" s="3" t="str">
        <f t="shared" si="63"/>
        <v>P64</v>
      </c>
      <c r="C2295" s="3" t="s">
        <v>540</v>
      </c>
      <c r="D2295" s="3" t="s">
        <v>543</v>
      </c>
      <c r="E2295" t="str">
        <f t="shared" si="62"/>
        <v>M22P64U03N08</v>
      </c>
      <c r="F2295" s="26">
        <f ca="1">IFERROR(VLOOKUP(G2295,模型表!C:U,19,0),0)</f>
        <v>0</v>
      </c>
      <c r="H2295" s="26" t="str">
        <f ca="1">IFERROR(IF($F2295=0,"",(VLOOKUP(RIGHT(A2295,2)+0,难度表!B:F,3,FALSE)*K2295+N2295)),0)</f>
        <v/>
      </c>
      <c r="I2295" s="26" t="str">
        <f ca="1">IFERROR(IF($F2295=0,"",(VLOOKUP(RIGHT(B2295,2)+0,难度表!B:F,4,FALSE)*L2295+O2295)),0)</f>
        <v/>
      </c>
      <c r="J2295" s="26" t="str">
        <f ca="1">IFERROR(IF($F2295=0,"",(VLOOKUP(RIGHT(B2295,2)+0,难度表!B:F,5,FALSE)*M2295+P2295)),0)</f>
        <v/>
      </c>
      <c r="L2295" s="26" t="s">
        <v>1081</v>
      </c>
      <c r="M2295" s="3"/>
      <c r="N2295" s="26">
        <v>0</v>
      </c>
      <c r="O2295" s="26">
        <v>0</v>
      </c>
      <c r="P2295" s="26">
        <v>0</v>
      </c>
      <c r="Q2295" s="26">
        <v>0</v>
      </c>
      <c r="R2295" s="58" t="s">
        <v>545</v>
      </c>
      <c r="S2295" s="26">
        <v>1</v>
      </c>
      <c r="T2295" s="26">
        <v>0</v>
      </c>
      <c r="U2295" s="26">
        <f ca="1">IFERROR(VLOOKUP(G2295,模型表!$C:$T,18,FALSE),0)</f>
        <v>0</v>
      </c>
      <c r="V2295" s="26">
        <f>IFERROR(VLOOKUP(G2295,模型表!$C:$J,8,FALSE),0)</f>
        <v>0</v>
      </c>
      <c r="W2295" s="26" t="s">
        <v>1081</v>
      </c>
      <c r="X2295" s="26" t="s">
        <v>1097</v>
      </c>
    </row>
    <row r="2296" spans="1:24" x14ac:dyDescent="0.2">
      <c r="A2296" s="3" t="s">
        <v>1457</v>
      </c>
      <c r="B2296" s="3" t="str">
        <f t="shared" si="63"/>
        <v>P64</v>
      </c>
      <c r="C2296" s="3" t="s">
        <v>540</v>
      </c>
      <c r="D2296" s="3" t="s">
        <v>544</v>
      </c>
      <c r="E2296" t="str">
        <f t="shared" si="62"/>
        <v>M22P64U03N09</v>
      </c>
      <c r="F2296" s="26">
        <f ca="1">IFERROR(VLOOKUP(G2296,模型表!C:U,19,0),0)</f>
        <v>0</v>
      </c>
      <c r="H2296" s="26" t="str">
        <f ca="1">IFERROR(IF($F2296=0,"",(VLOOKUP(RIGHT(A2296,2)+0,难度表!B:F,3,FALSE)*K2296+N2296)),0)</f>
        <v/>
      </c>
      <c r="I2296" s="26" t="str">
        <f ca="1">IFERROR(IF($F2296=0,"",(VLOOKUP(RIGHT(B2296,2)+0,难度表!B:F,4,FALSE)*L2296+O2296)),0)</f>
        <v/>
      </c>
      <c r="J2296" s="26" t="str">
        <f ca="1">IFERROR(IF($F2296=0,"",(VLOOKUP(RIGHT(B2296,2)+0,难度表!B:F,5,FALSE)*M2296+P2296)),0)</f>
        <v/>
      </c>
      <c r="L2296" s="26" t="s">
        <v>1081</v>
      </c>
      <c r="M2296" s="3"/>
      <c r="N2296" s="26">
        <v>0</v>
      </c>
      <c r="O2296" s="26">
        <v>0</v>
      </c>
      <c r="P2296" s="26">
        <v>0</v>
      </c>
      <c r="Q2296" s="26">
        <v>0</v>
      </c>
      <c r="R2296" s="58" t="s">
        <v>545</v>
      </c>
      <c r="S2296" s="26">
        <v>1</v>
      </c>
      <c r="T2296" s="26">
        <v>0</v>
      </c>
      <c r="U2296" s="26">
        <f ca="1">IFERROR(VLOOKUP(G2296,模型表!$C:$T,18,FALSE),0)</f>
        <v>0</v>
      </c>
      <c r="V2296" s="26">
        <f>IFERROR(VLOOKUP(G2296,模型表!$C:$J,8,FALSE),0)</f>
        <v>0</v>
      </c>
      <c r="W2296" s="26" t="s">
        <v>1081</v>
      </c>
      <c r="X2296" s="26" t="s">
        <v>1097</v>
      </c>
    </row>
    <row r="2297" spans="1:24" x14ac:dyDescent="0.2">
      <c r="A2297" s="3" t="s">
        <v>1457</v>
      </c>
      <c r="B2297" s="3" t="str">
        <f t="shared" si="63"/>
        <v>P64</v>
      </c>
      <c r="C2297" s="3" t="s">
        <v>541</v>
      </c>
      <c r="D2297" s="3" t="s">
        <v>533</v>
      </c>
      <c r="E2297" t="str">
        <f t="shared" si="62"/>
        <v>M22P64U04N01</v>
      </c>
      <c r="F2297" s="26">
        <f ca="1">IFERROR(VLOOKUP(G2297,模型表!C:U,19,0),0)</f>
        <v>0</v>
      </c>
      <c r="H2297" s="26" t="str">
        <f ca="1">IFERROR(IF($F2297=0,"",(VLOOKUP(RIGHT(A2297,2)+0,难度表!B:F,3,FALSE)*K2297+N2297)),0)</f>
        <v/>
      </c>
      <c r="I2297" s="26" t="str">
        <f ca="1">IFERROR(IF($F2297=0,"",(VLOOKUP(RIGHT(B2297,2)+0,难度表!B:F,4,FALSE)*L2297+O2297)),0)</f>
        <v/>
      </c>
      <c r="J2297" s="26" t="str">
        <f ca="1">IFERROR(IF($F2297=0,"",(VLOOKUP(RIGHT(B2297,2)+0,难度表!B:F,5,FALSE)*M2297+P2297)),0)</f>
        <v/>
      </c>
      <c r="L2297" s="26" t="s">
        <v>1081</v>
      </c>
      <c r="M2297" s="3"/>
      <c r="N2297" s="26">
        <v>0</v>
      </c>
      <c r="O2297" s="26">
        <v>0</v>
      </c>
      <c r="P2297" s="26">
        <v>0</v>
      </c>
      <c r="Q2297" s="26">
        <v>0</v>
      </c>
      <c r="R2297" s="58" t="s">
        <v>545</v>
      </c>
      <c r="S2297" s="26">
        <v>1</v>
      </c>
      <c r="T2297" s="26">
        <v>0</v>
      </c>
      <c r="U2297" s="26">
        <f ca="1">IFERROR(VLOOKUP(G2297,模型表!$C:$T,18,FALSE),0)</f>
        <v>0</v>
      </c>
      <c r="V2297" s="26">
        <f>IFERROR(VLOOKUP(G2297,模型表!$C:$J,8,FALSE),0)</f>
        <v>0</v>
      </c>
      <c r="W2297" s="26" t="s">
        <v>1081</v>
      </c>
      <c r="X2297" s="26" t="s">
        <v>1097</v>
      </c>
    </row>
    <row r="2298" spans="1:24" x14ac:dyDescent="0.2">
      <c r="A2298" s="3" t="s">
        <v>1457</v>
      </c>
      <c r="B2298" s="3" t="str">
        <f t="shared" si="63"/>
        <v>P64</v>
      </c>
      <c r="C2298" s="3" t="s">
        <v>541</v>
      </c>
      <c r="D2298" s="3" t="s">
        <v>534</v>
      </c>
      <c r="E2298" t="str">
        <f t="shared" si="62"/>
        <v>M22P64U04N02</v>
      </c>
      <c r="F2298" s="26">
        <f ca="1">IFERROR(VLOOKUP(G2298,模型表!C:U,19,0),0)</f>
        <v>0</v>
      </c>
      <c r="H2298" s="26" t="str">
        <f ca="1">IFERROR(IF($F2298=0,"",(VLOOKUP(RIGHT(A2298,2)+0,难度表!B:F,3,FALSE)*K2298+N2298)),0)</f>
        <v/>
      </c>
      <c r="I2298" s="26" t="str">
        <f ca="1">IFERROR(IF($F2298=0,"",(VLOOKUP(RIGHT(B2298,2)+0,难度表!B:F,4,FALSE)*L2298+O2298)),0)</f>
        <v/>
      </c>
      <c r="J2298" s="26" t="str">
        <f ca="1">IFERROR(IF($F2298=0,"",(VLOOKUP(RIGHT(B2298,2)+0,难度表!B:F,5,FALSE)*M2298+P2298)),0)</f>
        <v/>
      </c>
      <c r="L2298" s="26" t="s">
        <v>1081</v>
      </c>
      <c r="M2298" s="3"/>
      <c r="N2298" s="26">
        <v>0</v>
      </c>
      <c r="O2298" s="26">
        <v>0</v>
      </c>
      <c r="P2298" s="26">
        <v>0</v>
      </c>
      <c r="Q2298" s="26">
        <v>0</v>
      </c>
      <c r="R2298" s="58" t="s">
        <v>545</v>
      </c>
      <c r="S2298" s="26">
        <v>1</v>
      </c>
      <c r="T2298" s="26">
        <v>0</v>
      </c>
      <c r="U2298" s="26">
        <f ca="1">IFERROR(VLOOKUP(G2298,模型表!$C:$T,18,FALSE),0)</f>
        <v>0</v>
      </c>
      <c r="V2298" s="26">
        <f>IFERROR(VLOOKUP(G2298,模型表!$C:$J,8,FALSE),0)</f>
        <v>0</v>
      </c>
      <c r="W2298" s="26" t="s">
        <v>1081</v>
      </c>
      <c r="X2298" s="26" t="s">
        <v>1097</v>
      </c>
    </row>
    <row r="2299" spans="1:24" x14ac:dyDescent="0.2">
      <c r="A2299" s="3" t="s">
        <v>1457</v>
      </c>
      <c r="B2299" s="3" t="str">
        <f t="shared" si="63"/>
        <v>P64</v>
      </c>
      <c r="C2299" s="3" t="s">
        <v>541</v>
      </c>
      <c r="D2299" s="3" t="s">
        <v>535</v>
      </c>
      <c r="E2299" t="str">
        <f t="shared" si="62"/>
        <v>M22P64U04N03</v>
      </c>
      <c r="F2299" s="26">
        <f ca="1">IFERROR(VLOOKUP(G2299,模型表!C:U,19,0),0)</f>
        <v>0</v>
      </c>
      <c r="H2299" s="26" t="str">
        <f ca="1">IFERROR(IF($F2299=0,"",(VLOOKUP(RIGHT(A2299,2)+0,难度表!B:F,3,FALSE)*K2299+N2299)),0)</f>
        <v/>
      </c>
      <c r="I2299" s="26" t="str">
        <f ca="1">IFERROR(IF($F2299=0,"",(VLOOKUP(RIGHT(B2299,2)+0,难度表!B:F,4,FALSE)*L2299+O2299)),0)</f>
        <v/>
      </c>
      <c r="J2299" s="26" t="str">
        <f ca="1">IFERROR(IF($F2299=0,"",(VLOOKUP(RIGHT(B2299,2)+0,难度表!B:F,5,FALSE)*M2299+P2299)),0)</f>
        <v/>
      </c>
      <c r="L2299" s="26" t="s">
        <v>1081</v>
      </c>
      <c r="M2299" s="3"/>
      <c r="N2299" s="26">
        <v>0</v>
      </c>
      <c r="O2299" s="26">
        <v>0</v>
      </c>
      <c r="P2299" s="26">
        <v>0</v>
      </c>
      <c r="Q2299" s="26">
        <v>0</v>
      </c>
      <c r="R2299" s="58" t="s">
        <v>545</v>
      </c>
      <c r="S2299" s="26">
        <v>1</v>
      </c>
      <c r="T2299" s="26">
        <v>0</v>
      </c>
      <c r="U2299" s="26">
        <f ca="1">IFERROR(VLOOKUP(G2299,模型表!$C:$T,18,FALSE),0)</f>
        <v>0</v>
      </c>
      <c r="V2299" s="26">
        <f>IFERROR(VLOOKUP(G2299,模型表!$C:$J,8,FALSE),0)</f>
        <v>0</v>
      </c>
      <c r="W2299" s="26" t="s">
        <v>1081</v>
      </c>
      <c r="X2299" s="26" t="s">
        <v>1097</v>
      </c>
    </row>
    <row r="2300" spans="1:24" x14ac:dyDescent="0.2">
      <c r="A2300" s="3" t="s">
        <v>1457</v>
      </c>
      <c r="B2300" s="3" t="str">
        <f t="shared" si="63"/>
        <v>P64</v>
      </c>
      <c r="C2300" s="3" t="s">
        <v>1454</v>
      </c>
      <c r="D2300" s="3" t="s">
        <v>536</v>
      </c>
      <c r="E2300" t="str">
        <f t="shared" si="62"/>
        <v>M22P64U04N04</v>
      </c>
      <c r="F2300" s="26">
        <f ca="1">IFERROR(VLOOKUP(G2300,模型表!C:U,19,0),0)</f>
        <v>0</v>
      </c>
      <c r="H2300" s="26" t="str">
        <f ca="1">IFERROR(IF($F2300=0,"",(VLOOKUP(RIGHT(A2300,2)+0,难度表!B:F,3,FALSE)*K2300+N2300)),0)</f>
        <v/>
      </c>
      <c r="I2300" s="26" t="str">
        <f ca="1">IFERROR(IF($F2300=0,"",(VLOOKUP(RIGHT(B2300,2)+0,难度表!B:F,4,FALSE)*L2300+O2300)),0)</f>
        <v/>
      </c>
      <c r="J2300" s="26" t="str">
        <f ca="1">IFERROR(IF($F2300=0,"",(VLOOKUP(RIGHT(B2300,2)+0,难度表!B:F,5,FALSE)*M2300+P2300)),0)</f>
        <v/>
      </c>
      <c r="L2300" s="26" t="s">
        <v>1081</v>
      </c>
      <c r="M2300" s="3"/>
      <c r="N2300" s="26">
        <v>0</v>
      </c>
      <c r="O2300" s="26">
        <v>0</v>
      </c>
      <c r="P2300" s="26">
        <v>0</v>
      </c>
      <c r="Q2300" s="26">
        <v>0</v>
      </c>
      <c r="R2300" s="58" t="s">
        <v>545</v>
      </c>
      <c r="S2300" s="26">
        <v>1</v>
      </c>
      <c r="T2300" s="26">
        <v>0</v>
      </c>
      <c r="U2300" s="26">
        <f ca="1">IFERROR(VLOOKUP(G2300,模型表!$C:$T,18,FALSE),0)</f>
        <v>0</v>
      </c>
      <c r="V2300" s="26">
        <f>IFERROR(VLOOKUP(G2300,模型表!$C:$J,8,FALSE),0)</f>
        <v>0</v>
      </c>
      <c r="W2300" s="26" t="s">
        <v>1081</v>
      </c>
      <c r="X2300" s="26" t="s">
        <v>1097</v>
      </c>
    </row>
    <row r="2301" spans="1:24" x14ac:dyDescent="0.2">
      <c r="A2301" s="3" t="s">
        <v>1457</v>
      </c>
      <c r="B2301" s="3" t="str">
        <f t="shared" si="63"/>
        <v>P64</v>
      </c>
      <c r="C2301" s="3" t="s">
        <v>1454</v>
      </c>
      <c r="D2301" s="3" t="s">
        <v>537</v>
      </c>
      <c r="E2301" t="str">
        <f t="shared" si="62"/>
        <v>M22P64U04N05</v>
      </c>
      <c r="F2301" s="26">
        <f ca="1">IFERROR(VLOOKUP(G2301,模型表!C:U,19,0),0)</f>
        <v>0</v>
      </c>
      <c r="H2301" s="26" t="str">
        <f ca="1">IFERROR(IF($F2301=0,"",(VLOOKUP(RIGHT(A2301,2)+0,难度表!B:F,3,FALSE)*K2301+N2301)),0)</f>
        <v/>
      </c>
      <c r="I2301" s="26" t="str">
        <f ca="1">IFERROR(IF($F2301=0,"",(VLOOKUP(RIGHT(B2301,2)+0,难度表!B:F,4,FALSE)*L2301+O2301)),0)</f>
        <v/>
      </c>
      <c r="J2301" s="26" t="str">
        <f ca="1">IFERROR(IF($F2301=0,"",(VLOOKUP(RIGHT(B2301,2)+0,难度表!B:F,5,FALSE)*M2301+P2301)),0)</f>
        <v/>
      </c>
      <c r="L2301" s="26" t="s">
        <v>1081</v>
      </c>
      <c r="M2301" s="3"/>
      <c r="N2301" s="26">
        <v>0</v>
      </c>
      <c r="O2301" s="26">
        <v>0</v>
      </c>
      <c r="P2301" s="26">
        <v>0</v>
      </c>
      <c r="Q2301" s="26">
        <v>0</v>
      </c>
      <c r="R2301" s="58" t="s">
        <v>545</v>
      </c>
      <c r="S2301" s="26">
        <v>1</v>
      </c>
      <c r="T2301" s="26">
        <v>0</v>
      </c>
      <c r="U2301" s="26">
        <f ca="1">IFERROR(VLOOKUP(G2301,模型表!$C:$T,18,FALSE),0)</f>
        <v>0</v>
      </c>
      <c r="V2301" s="26">
        <f>IFERROR(VLOOKUP(G2301,模型表!$C:$J,8,FALSE),0)</f>
        <v>0</v>
      </c>
      <c r="W2301" s="26" t="s">
        <v>1081</v>
      </c>
      <c r="X2301" s="26" t="s">
        <v>1097</v>
      </c>
    </row>
    <row r="2302" spans="1:24" x14ac:dyDescent="0.2">
      <c r="A2302" s="3" t="s">
        <v>1457</v>
      </c>
      <c r="B2302" s="3" t="str">
        <f t="shared" si="63"/>
        <v>P64</v>
      </c>
      <c r="C2302" s="3" t="s">
        <v>1454</v>
      </c>
      <c r="D2302" s="3" t="s">
        <v>538</v>
      </c>
      <c r="E2302" t="str">
        <f t="shared" si="62"/>
        <v>M22P64U04N06</v>
      </c>
      <c r="F2302" s="26">
        <f ca="1">IFERROR(VLOOKUP(G2302,模型表!C:U,19,0),0)</f>
        <v>0</v>
      </c>
      <c r="H2302" s="26" t="str">
        <f ca="1">IFERROR(IF($F2302=0,"",(VLOOKUP(RIGHT(A2302,2)+0,难度表!B:F,3,FALSE)*K2302+N2302)),0)</f>
        <v/>
      </c>
      <c r="I2302" s="26" t="str">
        <f ca="1">IFERROR(IF($F2302=0,"",(VLOOKUP(RIGHT(B2302,2)+0,难度表!B:F,4,FALSE)*L2302+O2302)),0)</f>
        <v/>
      </c>
      <c r="J2302" s="26" t="str">
        <f ca="1">IFERROR(IF($F2302=0,"",(VLOOKUP(RIGHT(B2302,2)+0,难度表!B:F,5,FALSE)*M2302+P2302)),0)</f>
        <v/>
      </c>
      <c r="L2302" s="26" t="s">
        <v>1081</v>
      </c>
      <c r="M2302" s="3"/>
      <c r="N2302" s="26">
        <v>0</v>
      </c>
      <c r="O2302" s="26">
        <v>0</v>
      </c>
      <c r="P2302" s="26">
        <v>0</v>
      </c>
      <c r="Q2302" s="26">
        <v>0</v>
      </c>
      <c r="R2302" s="58" t="s">
        <v>545</v>
      </c>
      <c r="S2302" s="26">
        <v>1</v>
      </c>
      <c r="T2302" s="26">
        <v>0</v>
      </c>
      <c r="U2302" s="26">
        <f ca="1">IFERROR(VLOOKUP(G2302,模型表!$C:$T,18,FALSE),0)</f>
        <v>0</v>
      </c>
      <c r="V2302" s="26">
        <f>IFERROR(VLOOKUP(G2302,模型表!$C:$J,8,FALSE),0)</f>
        <v>0</v>
      </c>
      <c r="W2302" s="26" t="s">
        <v>1081</v>
      </c>
      <c r="X2302" s="26" t="s">
        <v>1097</v>
      </c>
    </row>
    <row r="2303" spans="1:24" x14ac:dyDescent="0.2">
      <c r="A2303" s="3" t="s">
        <v>1457</v>
      </c>
      <c r="B2303" s="3" t="str">
        <f t="shared" si="63"/>
        <v>P64</v>
      </c>
      <c r="C2303" s="3" t="s">
        <v>1454</v>
      </c>
      <c r="D2303" s="3" t="s">
        <v>542</v>
      </c>
      <c r="E2303" t="str">
        <f t="shared" si="62"/>
        <v>M22P64U04N07</v>
      </c>
      <c r="F2303" s="26">
        <f ca="1">IFERROR(VLOOKUP(G2303,模型表!C:U,19,0),0)</f>
        <v>0</v>
      </c>
      <c r="H2303" s="26" t="str">
        <f ca="1">IFERROR(IF($F2303=0,"",(VLOOKUP(RIGHT(A2303,2)+0,难度表!B:F,3,FALSE)*K2303+N2303)),0)</f>
        <v/>
      </c>
      <c r="I2303" s="26" t="str">
        <f ca="1">IFERROR(IF($F2303=0,"",(VLOOKUP(RIGHT(B2303,2)+0,难度表!B:F,4,FALSE)*L2303+O2303)),0)</f>
        <v/>
      </c>
      <c r="J2303" s="26" t="str">
        <f ca="1">IFERROR(IF($F2303=0,"",(VLOOKUP(RIGHT(B2303,2)+0,难度表!B:F,5,FALSE)*M2303+P2303)),0)</f>
        <v/>
      </c>
      <c r="L2303" s="26" t="s">
        <v>1081</v>
      </c>
      <c r="M2303" s="3"/>
      <c r="N2303" s="26">
        <v>0</v>
      </c>
      <c r="O2303" s="26">
        <v>0</v>
      </c>
      <c r="P2303" s="26">
        <v>0</v>
      </c>
      <c r="Q2303" s="26">
        <v>0</v>
      </c>
      <c r="R2303" s="58" t="s">
        <v>545</v>
      </c>
      <c r="S2303" s="26">
        <v>1</v>
      </c>
      <c r="T2303" s="26">
        <v>0</v>
      </c>
      <c r="U2303" s="26">
        <f ca="1">IFERROR(VLOOKUP(G2303,模型表!$C:$T,18,FALSE),0)</f>
        <v>0</v>
      </c>
      <c r="V2303" s="26">
        <f>IFERROR(VLOOKUP(G2303,模型表!$C:$J,8,FALSE),0)</f>
        <v>0</v>
      </c>
      <c r="W2303" s="26" t="s">
        <v>1081</v>
      </c>
      <c r="X2303" s="26" t="s">
        <v>1097</v>
      </c>
    </row>
    <row r="2304" spans="1:24" x14ac:dyDescent="0.2">
      <c r="A2304" s="3" t="s">
        <v>1457</v>
      </c>
      <c r="B2304" s="3" t="str">
        <f t="shared" si="63"/>
        <v>P64</v>
      </c>
      <c r="C2304" s="3" t="s">
        <v>1454</v>
      </c>
      <c r="D2304" s="3" t="s">
        <v>543</v>
      </c>
      <c r="E2304" t="str">
        <f t="shared" si="62"/>
        <v>M22P64U04N08</v>
      </c>
      <c r="F2304" s="26">
        <f ca="1">IFERROR(VLOOKUP(G2304,模型表!C:U,19,0),0)</f>
        <v>0</v>
      </c>
      <c r="H2304" s="26" t="str">
        <f ca="1">IFERROR(IF($F2304=0,"",(VLOOKUP(RIGHT(A2304,2)+0,难度表!B:F,3,FALSE)*K2304+N2304)),0)</f>
        <v/>
      </c>
      <c r="I2304" s="26" t="str">
        <f ca="1">IFERROR(IF($F2304=0,"",(VLOOKUP(RIGHT(B2304,2)+0,难度表!B:F,4,FALSE)*L2304+O2304)),0)</f>
        <v/>
      </c>
      <c r="J2304" s="26" t="str">
        <f ca="1">IFERROR(IF($F2304=0,"",(VLOOKUP(RIGHT(B2304,2)+0,难度表!B:F,5,FALSE)*M2304+P2304)),0)</f>
        <v/>
      </c>
      <c r="L2304" s="26" t="s">
        <v>1081</v>
      </c>
      <c r="M2304" s="3"/>
      <c r="N2304" s="26">
        <v>0</v>
      </c>
      <c r="O2304" s="26">
        <v>0</v>
      </c>
      <c r="P2304" s="26">
        <v>0</v>
      </c>
      <c r="Q2304" s="26">
        <v>0</v>
      </c>
      <c r="R2304" s="58" t="s">
        <v>545</v>
      </c>
      <c r="S2304" s="26">
        <v>1</v>
      </c>
      <c r="T2304" s="26">
        <v>0</v>
      </c>
      <c r="U2304" s="26">
        <f ca="1">IFERROR(VLOOKUP(G2304,模型表!$C:$T,18,FALSE),0)</f>
        <v>0</v>
      </c>
      <c r="V2304" s="26">
        <f>IFERROR(VLOOKUP(G2304,模型表!$C:$J,8,FALSE),0)</f>
        <v>0</v>
      </c>
      <c r="W2304" s="26" t="s">
        <v>1081</v>
      </c>
      <c r="X2304" s="26" t="s">
        <v>1097</v>
      </c>
    </row>
    <row r="2305" spans="1:24" x14ac:dyDescent="0.2">
      <c r="A2305" s="3" t="s">
        <v>1457</v>
      </c>
      <c r="B2305" s="3" t="str">
        <f t="shared" si="63"/>
        <v>P64</v>
      </c>
      <c r="C2305" s="3" t="s">
        <v>541</v>
      </c>
      <c r="D2305" s="3" t="s">
        <v>544</v>
      </c>
      <c r="E2305" t="str">
        <f t="shared" si="62"/>
        <v>M22P64U04N09</v>
      </c>
      <c r="F2305" s="26">
        <f ca="1">IFERROR(VLOOKUP(G2305,模型表!C:U,19,0),0)</f>
        <v>0</v>
      </c>
      <c r="H2305" s="26" t="str">
        <f ca="1">IFERROR(IF($F2305=0,"",(VLOOKUP(RIGHT(A2305,2)+0,难度表!B:F,3,FALSE)*K2305+N2305)),0)</f>
        <v/>
      </c>
      <c r="I2305" s="26" t="str">
        <f ca="1">IFERROR(IF($F2305=0,"",(VLOOKUP(RIGHT(B2305,2)+0,难度表!B:F,4,FALSE)*L2305+O2305)),0)</f>
        <v/>
      </c>
      <c r="J2305" s="26" t="str">
        <f ca="1">IFERROR(IF($F2305=0,"",(VLOOKUP(RIGHT(B2305,2)+0,难度表!B:F,5,FALSE)*M2305+P2305)),0)</f>
        <v/>
      </c>
      <c r="L2305" s="26" t="s">
        <v>1081</v>
      </c>
      <c r="M2305" s="3"/>
      <c r="N2305" s="26">
        <v>0</v>
      </c>
      <c r="O2305" s="26">
        <v>0</v>
      </c>
      <c r="P2305" s="26">
        <v>0</v>
      </c>
      <c r="Q2305" s="26">
        <v>0</v>
      </c>
      <c r="R2305" s="58" t="s">
        <v>545</v>
      </c>
      <c r="S2305" s="26">
        <v>1</v>
      </c>
      <c r="T2305" s="26">
        <v>0</v>
      </c>
      <c r="U2305" s="26">
        <f ca="1">IFERROR(VLOOKUP(G2305,模型表!$C:$T,18,FALSE),0)</f>
        <v>0</v>
      </c>
      <c r="V2305" s="26">
        <f>IFERROR(VLOOKUP(G2305,模型表!$C:$J,8,FALSE),0)</f>
        <v>0</v>
      </c>
      <c r="W2305" s="26" t="s">
        <v>1081</v>
      </c>
      <c r="X2305" s="26" t="s">
        <v>1097</v>
      </c>
    </row>
    <row r="2306" spans="1:24" x14ac:dyDescent="0.2">
      <c r="A2306" s="3" t="s">
        <v>1457</v>
      </c>
      <c r="B2306" s="3" t="str">
        <f t="shared" si="63"/>
        <v>P65</v>
      </c>
      <c r="C2306" s="3" t="s">
        <v>532</v>
      </c>
      <c r="D2306" s="3" t="s">
        <v>533</v>
      </c>
      <c r="E2306" t="str">
        <f t="shared" ref="E2306:E2369" si="64">A2306&amp;B2306&amp;C2306&amp;D2306</f>
        <v>M22P65U01N01</v>
      </c>
      <c r="F2306" s="26">
        <f ca="1">IFERROR(VLOOKUP(G2306,模型表!C:U,19,0),0)</f>
        <v>0</v>
      </c>
      <c r="H2306" s="26" t="str">
        <f ca="1">IFERROR(IF($F2306=0,"",(VLOOKUP(RIGHT(A2306,2)+0,难度表!B:F,3,FALSE)*K2306+N2306)),0)</f>
        <v/>
      </c>
      <c r="I2306" s="26" t="str">
        <f ca="1">IFERROR(IF($F2306=0,"",(VLOOKUP(RIGHT(B2306,2)+0,难度表!B:F,4,FALSE)*L2306+O2306)),0)</f>
        <v/>
      </c>
      <c r="J2306" s="26" t="str">
        <f ca="1">IFERROR(IF($F2306=0,"",(VLOOKUP(RIGHT(B2306,2)+0,难度表!B:F,5,FALSE)*M2306+P2306)),0)</f>
        <v/>
      </c>
      <c r="L2306" s="26" t="s">
        <v>1081</v>
      </c>
      <c r="M2306" s="3"/>
      <c r="N2306" s="26">
        <v>0</v>
      </c>
      <c r="O2306" s="26">
        <v>0</v>
      </c>
      <c r="P2306" s="26">
        <v>0</v>
      </c>
      <c r="Q2306" s="26">
        <v>0</v>
      </c>
      <c r="R2306" s="58" t="s">
        <v>545</v>
      </c>
      <c r="S2306" s="26">
        <v>1</v>
      </c>
      <c r="T2306" s="26">
        <v>0</v>
      </c>
      <c r="U2306" s="26">
        <f ca="1">IFERROR(VLOOKUP(G2306,模型表!$C:$T,18,FALSE),0)</f>
        <v>0</v>
      </c>
      <c r="V2306" s="26">
        <f>IFERROR(VLOOKUP(G2306,模型表!$C:$J,8,FALSE),0)</f>
        <v>0</v>
      </c>
      <c r="W2306" s="26" t="s">
        <v>1081</v>
      </c>
      <c r="X2306" s="26" t="s">
        <v>1097</v>
      </c>
    </row>
    <row r="2307" spans="1:24" x14ac:dyDescent="0.2">
      <c r="A2307" s="3" t="s">
        <v>1457</v>
      </c>
      <c r="B2307" s="3" t="str">
        <f t="shared" ref="B2307:B2370" si="65">"P"&amp;IF(INT((ROW()+34)/36)&gt;=10,INT((ROW()+34)/36),"0"&amp;INT((ROW()+34)/36))</f>
        <v>P65</v>
      </c>
      <c r="C2307" s="3" t="s">
        <v>532</v>
      </c>
      <c r="D2307" s="3" t="s">
        <v>534</v>
      </c>
      <c r="E2307" t="str">
        <f t="shared" si="64"/>
        <v>M22P65U01N02</v>
      </c>
      <c r="F2307" s="26">
        <f ca="1">IFERROR(VLOOKUP(G2307,模型表!C:U,19,0),0)</f>
        <v>0</v>
      </c>
      <c r="H2307" s="26" t="str">
        <f ca="1">IFERROR(IF($F2307=0,"",(VLOOKUP(RIGHT(A2307,2)+0,难度表!B:F,3,FALSE)*K2307+N2307)),0)</f>
        <v/>
      </c>
      <c r="I2307" s="26" t="str">
        <f ca="1">IFERROR(IF($F2307=0,"",(VLOOKUP(RIGHT(B2307,2)+0,难度表!B:F,4,FALSE)*L2307+O2307)),0)</f>
        <v/>
      </c>
      <c r="J2307" s="26" t="str">
        <f ca="1">IFERROR(IF($F2307=0,"",(VLOOKUP(RIGHT(B2307,2)+0,难度表!B:F,5,FALSE)*M2307+P2307)),0)</f>
        <v/>
      </c>
      <c r="L2307" s="26" t="s">
        <v>1081</v>
      </c>
      <c r="M2307" s="3"/>
      <c r="N2307" s="26">
        <v>0</v>
      </c>
      <c r="O2307" s="26">
        <v>0</v>
      </c>
      <c r="P2307" s="26">
        <v>0</v>
      </c>
      <c r="Q2307" s="26">
        <v>0</v>
      </c>
      <c r="R2307" s="58" t="s">
        <v>545</v>
      </c>
      <c r="S2307" s="26">
        <v>1</v>
      </c>
      <c r="T2307" s="26">
        <v>0</v>
      </c>
      <c r="U2307" s="26">
        <f ca="1">IFERROR(VLOOKUP(G2307,模型表!$C:$T,18,FALSE),0)</f>
        <v>0</v>
      </c>
      <c r="V2307" s="26">
        <f>IFERROR(VLOOKUP(G2307,模型表!$C:$J,8,FALSE),0)</f>
        <v>0</v>
      </c>
      <c r="W2307" s="26" t="s">
        <v>1081</v>
      </c>
      <c r="X2307" s="26" t="s">
        <v>1097</v>
      </c>
    </row>
    <row r="2308" spans="1:24" x14ac:dyDescent="0.2">
      <c r="A2308" s="3" t="s">
        <v>1457</v>
      </c>
      <c r="B2308" s="3" t="str">
        <f t="shared" si="65"/>
        <v>P65</v>
      </c>
      <c r="C2308" s="3" t="s">
        <v>532</v>
      </c>
      <c r="D2308" s="3" t="s">
        <v>535</v>
      </c>
      <c r="E2308" t="str">
        <f t="shared" si="64"/>
        <v>M22P65U01N03</v>
      </c>
      <c r="F2308" s="26">
        <f ca="1">IFERROR(VLOOKUP(G2308,模型表!C:U,19,0),0)</f>
        <v>0</v>
      </c>
      <c r="H2308" s="26" t="str">
        <f ca="1">IFERROR(IF($F2308=0,"",(VLOOKUP(RIGHT(A2308,2)+0,难度表!B:F,3,FALSE)*K2308+N2308)),0)</f>
        <v/>
      </c>
      <c r="I2308" s="26" t="str">
        <f ca="1">IFERROR(IF($F2308=0,"",(VLOOKUP(RIGHT(B2308,2)+0,难度表!B:F,4,FALSE)*L2308+O2308)),0)</f>
        <v/>
      </c>
      <c r="J2308" s="26" t="str">
        <f ca="1">IFERROR(IF($F2308=0,"",(VLOOKUP(RIGHT(B2308,2)+0,难度表!B:F,5,FALSE)*M2308+P2308)),0)</f>
        <v/>
      </c>
      <c r="L2308" s="26" t="s">
        <v>1081</v>
      </c>
      <c r="M2308" s="3"/>
      <c r="N2308" s="26">
        <v>0</v>
      </c>
      <c r="O2308" s="26">
        <v>0</v>
      </c>
      <c r="P2308" s="26">
        <v>0</v>
      </c>
      <c r="Q2308" s="26">
        <v>0</v>
      </c>
      <c r="R2308" s="58" t="s">
        <v>545</v>
      </c>
      <c r="S2308" s="26">
        <v>1</v>
      </c>
      <c r="T2308" s="26">
        <v>0</v>
      </c>
      <c r="U2308" s="26">
        <f ca="1">IFERROR(VLOOKUP(G2308,模型表!$C:$T,18,FALSE),0)</f>
        <v>0</v>
      </c>
      <c r="V2308" s="26">
        <f>IFERROR(VLOOKUP(G2308,模型表!$C:$J,8,FALSE),0)</f>
        <v>0</v>
      </c>
      <c r="W2308" s="26" t="s">
        <v>1081</v>
      </c>
      <c r="X2308" s="26" t="s">
        <v>1097</v>
      </c>
    </row>
    <row r="2309" spans="1:24" x14ac:dyDescent="0.2">
      <c r="A2309" s="3" t="s">
        <v>1457</v>
      </c>
      <c r="B2309" s="3" t="str">
        <f t="shared" si="65"/>
        <v>P65</v>
      </c>
      <c r="C2309" s="3" t="s">
        <v>532</v>
      </c>
      <c r="D2309" s="3" t="s">
        <v>536</v>
      </c>
      <c r="E2309" t="str">
        <f t="shared" si="64"/>
        <v>M22P65U01N04</v>
      </c>
      <c r="F2309" s="26">
        <f ca="1">IFERROR(VLOOKUP(G2309,模型表!C:U,19,0),0)</f>
        <v>0</v>
      </c>
      <c r="H2309" s="26" t="str">
        <f ca="1">IFERROR(IF($F2309=0,"",(VLOOKUP(RIGHT(A2309,2)+0,难度表!B:F,3,FALSE)*K2309+N2309)),0)</f>
        <v/>
      </c>
      <c r="I2309" s="26" t="str">
        <f ca="1">IFERROR(IF($F2309=0,"",(VLOOKUP(RIGHT(B2309,2)+0,难度表!B:F,4,FALSE)*L2309+O2309)),0)</f>
        <v/>
      </c>
      <c r="J2309" s="26" t="str">
        <f ca="1">IFERROR(IF($F2309=0,"",(VLOOKUP(RIGHT(B2309,2)+0,难度表!B:F,5,FALSE)*M2309+P2309)),0)</f>
        <v/>
      </c>
      <c r="L2309" s="26" t="s">
        <v>1081</v>
      </c>
      <c r="M2309" s="3"/>
      <c r="N2309" s="26">
        <v>0</v>
      </c>
      <c r="O2309" s="26">
        <v>0</v>
      </c>
      <c r="P2309" s="26">
        <v>0</v>
      </c>
      <c r="Q2309" s="26">
        <v>0</v>
      </c>
      <c r="R2309" s="58" t="s">
        <v>545</v>
      </c>
      <c r="S2309" s="26">
        <v>1</v>
      </c>
      <c r="T2309" s="26">
        <v>0</v>
      </c>
      <c r="U2309" s="26">
        <f ca="1">IFERROR(VLOOKUP(G2309,模型表!$C:$T,18,FALSE),0)</f>
        <v>0</v>
      </c>
      <c r="V2309" s="26">
        <f>IFERROR(VLOOKUP(G2309,模型表!$C:$J,8,FALSE),0)</f>
        <v>0</v>
      </c>
      <c r="W2309" s="26" t="s">
        <v>1081</v>
      </c>
      <c r="X2309" s="26" t="s">
        <v>1097</v>
      </c>
    </row>
    <row r="2310" spans="1:24" x14ac:dyDescent="0.2">
      <c r="A2310" s="3" t="s">
        <v>1457</v>
      </c>
      <c r="B2310" s="3" t="str">
        <f t="shared" si="65"/>
        <v>P65</v>
      </c>
      <c r="C2310" s="3" t="s">
        <v>532</v>
      </c>
      <c r="D2310" s="3" t="s">
        <v>537</v>
      </c>
      <c r="E2310" t="str">
        <f t="shared" si="64"/>
        <v>M22P65U01N05</v>
      </c>
      <c r="F2310" s="26">
        <f ca="1">IFERROR(VLOOKUP(G2310,模型表!C:U,19,0),0)</f>
        <v>0</v>
      </c>
      <c r="H2310" s="26" t="str">
        <f ca="1">IFERROR(IF($F2310=0,"",(VLOOKUP(RIGHT(A2310,2)+0,难度表!B:F,3,FALSE)*K2310+N2310)),0)</f>
        <v/>
      </c>
      <c r="I2310" s="26" t="str">
        <f ca="1">IFERROR(IF($F2310=0,"",(VLOOKUP(RIGHT(B2310,2)+0,难度表!B:F,4,FALSE)*L2310+O2310)),0)</f>
        <v/>
      </c>
      <c r="J2310" s="26" t="str">
        <f ca="1">IFERROR(IF($F2310=0,"",(VLOOKUP(RIGHT(B2310,2)+0,难度表!B:F,5,FALSE)*M2310+P2310)),0)</f>
        <v/>
      </c>
      <c r="L2310" s="26" t="s">
        <v>1081</v>
      </c>
      <c r="M2310" s="3"/>
      <c r="N2310" s="26">
        <v>0</v>
      </c>
      <c r="O2310" s="26">
        <v>0</v>
      </c>
      <c r="P2310" s="26">
        <v>0</v>
      </c>
      <c r="Q2310" s="26">
        <v>0</v>
      </c>
      <c r="R2310" s="58" t="s">
        <v>545</v>
      </c>
      <c r="S2310" s="26">
        <v>1</v>
      </c>
      <c r="T2310" s="26">
        <v>0</v>
      </c>
      <c r="U2310" s="26">
        <f ca="1">IFERROR(VLOOKUP(G2310,模型表!$C:$T,18,FALSE),0)</f>
        <v>0</v>
      </c>
      <c r="V2310" s="26">
        <f>IFERROR(VLOOKUP(G2310,模型表!$C:$J,8,FALSE),0)</f>
        <v>0</v>
      </c>
      <c r="W2310" s="26" t="s">
        <v>1081</v>
      </c>
      <c r="X2310" s="26" t="s">
        <v>1097</v>
      </c>
    </row>
    <row r="2311" spans="1:24" x14ac:dyDescent="0.2">
      <c r="A2311" s="3" t="s">
        <v>1457</v>
      </c>
      <c r="B2311" s="3" t="str">
        <f t="shared" si="65"/>
        <v>P65</v>
      </c>
      <c r="C2311" s="3" t="s">
        <v>532</v>
      </c>
      <c r="D2311" s="3" t="s">
        <v>538</v>
      </c>
      <c r="E2311" t="str">
        <f t="shared" si="64"/>
        <v>M22P65U01N06</v>
      </c>
      <c r="F2311" s="26">
        <f ca="1">IFERROR(VLOOKUP(G2311,模型表!C:U,19,0),0)</f>
        <v>0</v>
      </c>
      <c r="H2311" s="26" t="str">
        <f ca="1">IFERROR(IF($F2311=0,"",(VLOOKUP(RIGHT(A2311,2)+0,难度表!B:F,3,FALSE)*K2311+N2311)),0)</f>
        <v/>
      </c>
      <c r="I2311" s="26" t="str">
        <f ca="1">IFERROR(IF($F2311=0,"",(VLOOKUP(RIGHT(B2311,2)+0,难度表!B:F,4,FALSE)*L2311+O2311)),0)</f>
        <v/>
      </c>
      <c r="J2311" s="26" t="str">
        <f ca="1">IFERROR(IF($F2311=0,"",(VLOOKUP(RIGHT(B2311,2)+0,难度表!B:F,5,FALSE)*M2311+P2311)),0)</f>
        <v/>
      </c>
      <c r="L2311" s="26" t="s">
        <v>1081</v>
      </c>
      <c r="M2311" s="3"/>
      <c r="N2311" s="26">
        <v>0</v>
      </c>
      <c r="O2311" s="26">
        <v>0</v>
      </c>
      <c r="P2311" s="26">
        <v>0</v>
      </c>
      <c r="Q2311" s="26">
        <v>0</v>
      </c>
      <c r="R2311" s="58" t="s">
        <v>545</v>
      </c>
      <c r="S2311" s="26">
        <v>1</v>
      </c>
      <c r="T2311" s="26">
        <v>0</v>
      </c>
      <c r="U2311" s="26">
        <f ca="1">IFERROR(VLOOKUP(G2311,模型表!$C:$T,18,FALSE),0)</f>
        <v>0</v>
      </c>
      <c r="V2311" s="26">
        <f>IFERROR(VLOOKUP(G2311,模型表!$C:$J,8,FALSE),0)</f>
        <v>0</v>
      </c>
      <c r="W2311" s="26" t="s">
        <v>1081</v>
      </c>
      <c r="X2311" s="26" t="s">
        <v>1097</v>
      </c>
    </row>
    <row r="2312" spans="1:24" x14ac:dyDescent="0.2">
      <c r="A2312" s="3" t="s">
        <v>1457</v>
      </c>
      <c r="B2312" s="3" t="str">
        <f t="shared" si="65"/>
        <v>P65</v>
      </c>
      <c r="C2312" s="3" t="s">
        <v>532</v>
      </c>
      <c r="D2312" s="3" t="s">
        <v>542</v>
      </c>
      <c r="E2312" t="str">
        <f t="shared" si="64"/>
        <v>M22P65U01N07</v>
      </c>
      <c r="F2312" s="26">
        <f ca="1">IFERROR(VLOOKUP(G2312,模型表!C:U,19,0),0)</f>
        <v>0</v>
      </c>
      <c r="H2312" s="26" t="str">
        <f ca="1">IFERROR(IF($F2312=0,"",(VLOOKUP(RIGHT(A2312,2)+0,难度表!B:F,3,FALSE)*K2312+N2312)),0)</f>
        <v/>
      </c>
      <c r="I2312" s="26" t="str">
        <f ca="1">IFERROR(IF($F2312=0,"",(VLOOKUP(RIGHT(B2312,2)+0,难度表!B:F,4,FALSE)*L2312+O2312)),0)</f>
        <v/>
      </c>
      <c r="J2312" s="26" t="str">
        <f ca="1">IFERROR(IF($F2312=0,"",(VLOOKUP(RIGHT(B2312,2)+0,难度表!B:F,5,FALSE)*M2312+P2312)),0)</f>
        <v/>
      </c>
      <c r="L2312" s="26" t="s">
        <v>1081</v>
      </c>
      <c r="M2312" s="3"/>
      <c r="N2312" s="26">
        <v>0</v>
      </c>
      <c r="O2312" s="26">
        <v>0</v>
      </c>
      <c r="P2312" s="26">
        <v>0</v>
      </c>
      <c r="Q2312" s="26">
        <v>0</v>
      </c>
      <c r="R2312" s="58" t="s">
        <v>545</v>
      </c>
      <c r="S2312" s="26">
        <v>1</v>
      </c>
      <c r="T2312" s="26">
        <v>0</v>
      </c>
      <c r="U2312" s="26">
        <f ca="1">IFERROR(VLOOKUP(G2312,模型表!$C:$T,18,FALSE),0)</f>
        <v>0</v>
      </c>
      <c r="V2312" s="26">
        <f>IFERROR(VLOOKUP(G2312,模型表!$C:$J,8,FALSE),0)</f>
        <v>0</v>
      </c>
      <c r="W2312" s="26" t="s">
        <v>1081</v>
      </c>
      <c r="X2312" s="26" t="s">
        <v>1097</v>
      </c>
    </row>
    <row r="2313" spans="1:24" x14ac:dyDescent="0.2">
      <c r="A2313" s="3" t="s">
        <v>1457</v>
      </c>
      <c r="B2313" s="3" t="str">
        <f t="shared" si="65"/>
        <v>P65</v>
      </c>
      <c r="C2313" s="3" t="s">
        <v>532</v>
      </c>
      <c r="D2313" s="3" t="s">
        <v>543</v>
      </c>
      <c r="E2313" t="str">
        <f t="shared" si="64"/>
        <v>M22P65U01N08</v>
      </c>
      <c r="F2313" s="26">
        <f ca="1">IFERROR(VLOOKUP(G2313,模型表!C:U,19,0),0)</f>
        <v>0</v>
      </c>
      <c r="H2313" s="26" t="str">
        <f ca="1">IFERROR(IF($F2313=0,"",(VLOOKUP(RIGHT(A2313,2)+0,难度表!B:F,3,FALSE)*K2313+N2313)),0)</f>
        <v/>
      </c>
      <c r="I2313" s="26" t="str">
        <f ca="1">IFERROR(IF($F2313=0,"",(VLOOKUP(RIGHT(B2313,2)+0,难度表!B:F,4,FALSE)*L2313+O2313)),0)</f>
        <v/>
      </c>
      <c r="J2313" s="26" t="str">
        <f ca="1">IFERROR(IF($F2313=0,"",(VLOOKUP(RIGHT(B2313,2)+0,难度表!B:F,5,FALSE)*M2313+P2313)),0)</f>
        <v/>
      </c>
      <c r="L2313" s="26" t="s">
        <v>1081</v>
      </c>
      <c r="M2313" s="3"/>
      <c r="N2313" s="26">
        <v>0</v>
      </c>
      <c r="O2313" s="26">
        <v>0</v>
      </c>
      <c r="P2313" s="26">
        <v>0</v>
      </c>
      <c r="Q2313" s="26">
        <v>0</v>
      </c>
      <c r="R2313" s="58" t="s">
        <v>545</v>
      </c>
      <c r="S2313" s="26">
        <v>1</v>
      </c>
      <c r="T2313" s="26">
        <v>0</v>
      </c>
      <c r="U2313" s="26">
        <f ca="1">IFERROR(VLOOKUP(G2313,模型表!$C:$T,18,FALSE),0)</f>
        <v>0</v>
      </c>
      <c r="V2313" s="26">
        <f>IFERROR(VLOOKUP(G2313,模型表!$C:$J,8,FALSE),0)</f>
        <v>0</v>
      </c>
      <c r="W2313" s="26" t="s">
        <v>1081</v>
      </c>
      <c r="X2313" s="26" t="s">
        <v>1097</v>
      </c>
    </row>
    <row r="2314" spans="1:24" x14ac:dyDescent="0.2">
      <c r="A2314" s="3" t="s">
        <v>1457</v>
      </c>
      <c r="B2314" s="3" t="str">
        <f t="shared" si="65"/>
        <v>P65</v>
      </c>
      <c r="C2314" s="3" t="s">
        <v>532</v>
      </c>
      <c r="D2314" s="3" t="s">
        <v>544</v>
      </c>
      <c r="E2314" t="str">
        <f t="shared" si="64"/>
        <v>M22P65U01N09</v>
      </c>
      <c r="F2314" s="26">
        <f ca="1">IFERROR(VLOOKUP(G2314,模型表!C:U,19,0),0)</f>
        <v>0</v>
      </c>
      <c r="H2314" s="26" t="str">
        <f ca="1">IFERROR(IF($F2314=0,"",(VLOOKUP(RIGHT(A2314,2)+0,难度表!B:F,3,FALSE)*K2314+N2314)),0)</f>
        <v/>
      </c>
      <c r="I2314" s="26" t="str">
        <f ca="1">IFERROR(IF($F2314=0,"",(VLOOKUP(RIGHT(B2314,2)+0,难度表!B:F,4,FALSE)*L2314+O2314)),0)</f>
        <v/>
      </c>
      <c r="J2314" s="26" t="str">
        <f ca="1">IFERROR(IF($F2314=0,"",(VLOOKUP(RIGHT(B2314,2)+0,难度表!B:F,5,FALSE)*M2314+P2314)),0)</f>
        <v/>
      </c>
      <c r="L2314" s="26" t="s">
        <v>1081</v>
      </c>
      <c r="M2314" s="3"/>
      <c r="N2314" s="26">
        <v>0</v>
      </c>
      <c r="O2314" s="26">
        <v>0</v>
      </c>
      <c r="P2314" s="26">
        <v>0</v>
      </c>
      <c r="Q2314" s="26">
        <v>0</v>
      </c>
      <c r="R2314" s="58" t="s">
        <v>545</v>
      </c>
      <c r="S2314" s="26">
        <v>1</v>
      </c>
      <c r="T2314" s="26">
        <v>0</v>
      </c>
      <c r="U2314" s="26">
        <f ca="1">IFERROR(VLOOKUP(G2314,模型表!$C:$T,18,FALSE),0)</f>
        <v>0</v>
      </c>
      <c r="V2314" s="26">
        <f>IFERROR(VLOOKUP(G2314,模型表!$C:$J,8,FALSE),0)</f>
        <v>0</v>
      </c>
      <c r="W2314" s="26" t="s">
        <v>1081</v>
      </c>
      <c r="X2314" s="26" t="s">
        <v>1097</v>
      </c>
    </row>
    <row r="2315" spans="1:24" x14ac:dyDescent="0.2">
      <c r="A2315" s="3" t="s">
        <v>1457</v>
      </c>
      <c r="B2315" s="3" t="str">
        <f t="shared" si="65"/>
        <v>P65</v>
      </c>
      <c r="C2315" s="3" t="s">
        <v>539</v>
      </c>
      <c r="D2315" s="3" t="s">
        <v>533</v>
      </c>
      <c r="E2315" t="str">
        <f t="shared" si="64"/>
        <v>M22P65U02N01</v>
      </c>
      <c r="F2315" s="26">
        <f ca="1">IFERROR(VLOOKUP(G2315,模型表!C:U,19,0),0)</f>
        <v>0</v>
      </c>
      <c r="H2315" s="26" t="str">
        <f ca="1">IFERROR(IF($F2315=0,"",(VLOOKUP(RIGHT(A2315,2)+0,难度表!B:F,3,FALSE)*K2315+N2315)),0)</f>
        <v/>
      </c>
      <c r="I2315" s="26" t="str">
        <f ca="1">IFERROR(IF($F2315=0,"",(VLOOKUP(RIGHT(B2315,2)+0,难度表!B:F,4,FALSE)*L2315+O2315)),0)</f>
        <v/>
      </c>
      <c r="J2315" s="26" t="str">
        <f ca="1">IFERROR(IF($F2315=0,"",(VLOOKUP(RIGHT(B2315,2)+0,难度表!B:F,5,FALSE)*M2315+P2315)),0)</f>
        <v/>
      </c>
      <c r="L2315" s="26" t="s">
        <v>1081</v>
      </c>
      <c r="M2315" s="3"/>
      <c r="N2315" s="26">
        <v>0</v>
      </c>
      <c r="O2315" s="26">
        <v>0</v>
      </c>
      <c r="P2315" s="26">
        <v>0</v>
      </c>
      <c r="Q2315" s="26">
        <v>0</v>
      </c>
      <c r="R2315" s="58" t="s">
        <v>545</v>
      </c>
      <c r="S2315" s="26">
        <v>1</v>
      </c>
      <c r="T2315" s="26">
        <v>0</v>
      </c>
      <c r="U2315" s="26">
        <f ca="1">IFERROR(VLOOKUP(G2315,模型表!$C:$T,18,FALSE),0)</f>
        <v>0</v>
      </c>
      <c r="V2315" s="26">
        <f>IFERROR(VLOOKUP(G2315,模型表!$C:$J,8,FALSE),0)</f>
        <v>0</v>
      </c>
      <c r="W2315" s="26" t="s">
        <v>1081</v>
      </c>
      <c r="X2315" s="26" t="s">
        <v>1097</v>
      </c>
    </row>
    <row r="2316" spans="1:24" x14ac:dyDescent="0.2">
      <c r="A2316" s="3" t="s">
        <v>1457</v>
      </c>
      <c r="B2316" s="3" t="str">
        <f t="shared" si="65"/>
        <v>P65</v>
      </c>
      <c r="C2316" s="3" t="s">
        <v>539</v>
      </c>
      <c r="D2316" s="3" t="s">
        <v>534</v>
      </c>
      <c r="E2316" t="str">
        <f t="shared" si="64"/>
        <v>M22P65U02N02</v>
      </c>
      <c r="F2316" s="26">
        <f ca="1">IFERROR(VLOOKUP(G2316,模型表!C:U,19,0),0)</f>
        <v>0</v>
      </c>
      <c r="H2316" s="26" t="str">
        <f ca="1">IFERROR(IF($F2316=0,"",(VLOOKUP(RIGHT(A2316,2)+0,难度表!B:F,3,FALSE)*K2316+N2316)),0)</f>
        <v/>
      </c>
      <c r="I2316" s="26" t="str">
        <f ca="1">IFERROR(IF($F2316=0,"",(VLOOKUP(RIGHT(B2316,2)+0,难度表!B:F,4,FALSE)*L2316+O2316)),0)</f>
        <v/>
      </c>
      <c r="J2316" s="26" t="str">
        <f ca="1">IFERROR(IF($F2316=0,"",(VLOOKUP(RIGHT(B2316,2)+0,难度表!B:F,5,FALSE)*M2316+P2316)),0)</f>
        <v/>
      </c>
      <c r="L2316" s="26" t="s">
        <v>1081</v>
      </c>
      <c r="M2316" s="3"/>
      <c r="N2316" s="26">
        <v>0</v>
      </c>
      <c r="O2316" s="26">
        <v>0</v>
      </c>
      <c r="P2316" s="26">
        <v>0</v>
      </c>
      <c r="Q2316" s="26">
        <v>0</v>
      </c>
      <c r="R2316" s="58" t="s">
        <v>545</v>
      </c>
      <c r="S2316" s="26">
        <v>1</v>
      </c>
      <c r="T2316" s="26">
        <v>0</v>
      </c>
      <c r="U2316" s="26">
        <f ca="1">IFERROR(VLOOKUP(G2316,模型表!$C:$T,18,FALSE),0)</f>
        <v>0</v>
      </c>
      <c r="V2316" s="26">
        <f>IFERROR(VLOOKUP(G2316,模型表!$C:$J,8,FALSE),0)</f>
        <v>0</v>
      </c>
      <c r="W2316" s="26" t="s">
        <v>1081</v>
      </c>
      <c r="X2316" s="26" t="s">
        <v>1097</v>
      </c>
    </row>
    <row r="2317" spans="1:24" x14ac:dyDescent="0.2">
      <c r="A2317" s="3" t="s">
        <v>1457</v>
      </c>
      <c r="B2317" s="3" t="str">
        <f t="shared" si="65"/>
        <v>P65</v>
      </c>
      <c r="C2317" s="3" t="s">
        <v>539</v>
      </c>
      <c r="D2317" s="3" t="s">
        <v>535</v>
      </c>
      <c r="E2317" t="str">
        <f t="shared" si="64"/>
        <v>M22P65U02N03</v>
      </c>
      <c r="F2317" s="26">
        <f ca="1">IFERROR(VLOOKUP(G2317,模型表!C:U,19,0),0)</f>
        <v>0</v>
      </c>
      <c r="H2317" s="26" t="str">
        <f ca="1">IFERROR(IF($F2317=0,"",(VLOOKUP(RIGHT(A2317,2)+0,难度表!B:F,3,FALSE)*K2317+N2317)),0)</f>
        <v/>
      </c>
      <c r="I2317" s="26" t="str">
        <f ca="1">IFERROR(IF($F2317=0,"",(VLOOKUP(RIGHT(B2317,2)+0,难度表!B:F,4,FALSE)*L2317+O2317)),0)</f>
        <v/>
      </c>
      <c r="J2317" s="26" t="str">
        <f ca="1">IFERROR(IF($F2317=0,"",(VLOOKUP(RIGHT(B2317,2)+0,难度表!B:F,5,FALSE)*M2317+P2317)),0)</f>
        <v/>
      </c>
      <c r="L2317" s="26" t="s">
        <v>1081</v>
      </c>
      <c r="M2317" s="3"/>
      <c r="N2317" s="26">
        <v>0</v>
      </c>
      <c r="O2317" s="26">
        <v>0</v>
      </c>
      <c r="P2317" s="26">
        <v>0</v>
      </c>
      <c r="Q2317" s="26">
        <v>0</v>
      </c>
      <c r="R2317" s="58" t="s">
        <v>545</v>
      </c>
      <c r="S2317" s="26">
        <v>1</v>
      </c>
      <c r="T2317" s="26">
        <v>0</v>
      </c>
      <c r="U2317" s="26">
        <f ca="1">IFERROR(VLOOKUP(G2317,模型表!$C:$T,18,FALSE),0)</f>
        <v>0</v>
      </c>
      <c r="V2317" s="26">
        <f>IFERROR(VLOOKUP(G2317,模型表!$C:$J,8,FALSE),0)</f>
        <v>0</v>
      </c>
      <c r="W2317" s="26" t="s">
        <v>1081</v>
      </c>
      <c r="X2317" s="26" t="s">
        <v>1097</v>
      </c>
    </row>
    <row r="2318" spans="1:24" x14ac:dyDescent="0.2">
      <c r="A2318" s="3" t="s">
        <v>1457</v>
      </c>
      <c r="B2318" s="3" t="str">
        <f t="shared" si="65"/>
        <v>P65</v>
      </c>
      <c r="C2318" s="3" t="s">
        <v>539</v>
      </c>
      <c r="D2318" s="3" t="s">
        <v>536</v>
      </c>
      <c r="E2318" t="str">
        <f t="shared" si="64"/>
        <v>M22P65U02N04</v>
      </c>
      <c r="F2318" s="26">
        <f ca="1">IFERROR(VLOOKUP(G2318,模型表!C:U,19,0),0)</f>
        <v>0</v>
      </c>
      <c r="H2318" s="26" t="str">
        <f ca="1">IFERROR(IF($F2318=0,"",(VLOOKUP(RIGHT(A2318,2)+0,难度表!B:F,3,FALSE)*K2318+N2318)),0)</f>
        <v/>
      </c>
      <c r="I2318" s="26" t="str">
        <f ca="1">IFERROR(IF($F2318=0,"",(VLOOKUP(RIGHT(B2318,2)+0,难度表!B:F,4,FALSE)*L2318+O2318)),0)</f>
        <v/>
      </c>
      <c r="J2318" s="26" t="str">
        <f ca="1">IFERROR(IF($F2318=0,"",(VLOOKUP(RIGHT(B2318,2)+0,难度表!B:F,5,FALSE)*M2318+P2318)),0)</f>
        <v/>
      </c>
      <c r="L2318" s="26" t="s">
        <v>1081</v>
      </c>
      <c r="M2318" s="3"/>
      <c r="N2318" s="26">
        <v>0</v>
      </c>
      <c r="O2318" s="26">
        <v>0</v>
      </c>
      <c r="P2318" s="26">
        <v>0</v>
      </c>
      <c r="Q2318" s="26">
        <v>0</v>
      </c>
      <c r="R2318" s="58" t="s">
        <v>545</v>
      </c>
      <c r="S2318" s="26">
        <v>1</v>
      </c>
      <c r="T2318" s="26">
        <v>0</v>
      </c>
      <c r="U2318" s="26">
        <f ca="1">IFERROR(VLOOKUP(G2318,模型表!$C:$T,18,FALSE),0)</f>
        <v>0</v>
      </c>
      <c r="V2318" s="26">
        <f>IFERROR(VLOOKUP(G2318,模型表!$C:$J,8,FALSE),0)</f>
        <v>0</v>
      </c>
      <c r="W2318" s="26" t="s">
        <v>1081</v>
      </c>
      <c r="X2318" s="26" t="s">
        <v>1097</v>
      </c>
    </row>
    <row r="2319" spans="1:24" x14ac:dyDescent="0.2">
      <c r="A2319" s="3" t="s">
        <v>1457</v>
      </c>
      <c r="B2319" s="3" t="str">
        <f t="shared" si="65"/>
        <v>P65</v>
      </c>
      <c r="C2319" s="3" t="s">
        <v>539</v>
      </c>
      <c r="D2319" s="3" t="s">
        <v>537</v>
      </c>
      <c r="E2319" t="str">
        <f t="shared" si="64"/>
        <v>M22P65U02N05</v>
      </c>
      <c r="F2319" s="26">
        <f ca="1">IFERROR(VLOOKUP(G2319,模型表!C:U,19,0),0)</f>
        <v>0</v>
      </c>
      <c r="H2319" s="26" t="str">
        <f ca="1">IFERROR(IF($F2319=0,"",(VLOOKUP(RIGHT(A2319,2)+0,难度表!B:F,3,FALSE)*K2319+N2319)),0)</f>
        <v/>
      </c>
      <c r="I2319" s="26" t="str">
        <f ca="1">IFERROR(IF($F2319=0,"",(VLOOKUP(RIGHT(B2319,2)+0,难度表!B:F,4,FALSE)*L2319+O2319)),0)</f>
        <v/>
      </c>
      <c r="J2319" s="26" t="str">
        <f ca="1">IFERROR(IF($F2319=0,"",(VLOOKUP(RIGHT(B2319,2)+0,难度表!B:F,5,FALSE)*M2319+P2319)),0)</f>
        <v/>
      </c>
      <c r="L2319" s="26" t="s">
        <v>1081</v>
      </c>
      <c r="M2319" s="3"/>
      <c r="N2319" s="26">
        <v>0</v>
      </c>
      <c r="O2319" s="26">
        <v>0</v>
      </c>
      <c r="P2319" s="26">
        <v>0</v>
      </c>
      <c r="Q2319" s="26">
        <v>0</v>
      </c>
      <c r="R2319" s="58" t="s">
        <v>545</v>
      </c>
      <c r="S2319" s="26">
        <v>1</v>
      </c>
      <c r="T2319" s="26">
        <v>0</v>
      </c>
      <c r="U2319" s="26">
        <f ca="1">IFERROR(VLOOKUP(G2319,模型表!$C:$T,18,FALSE),0)</f>
        <v>0</v>
      </c>
      <c r="V2319" s="26">
        <f>IFERROR(VLOOKUP(G2319,模型表!$C:$J,8,FALSE),0)</f>
        <v>0</v>
      </c>
      <c r="W2319" s="26" t="s">
        <v>1081</v>
      </c>
      <c r="X2319" s="26" t="s">
        <v>1097</v>
      </c>
    </row>
    <row r="2320" spans="1:24" x14ac:dyDescent="0.2">
      <c r="A2320" s="3" t="s">
        <v>1457</v>
      </c>
      <c r="B2320" s="3" t="str">
        <f t="shared" si="65"/>
        <v>P65</v>
      </c>
      <c r="C2320" s="3" t="s">
        <v>539</v>
      </c>
      <c r="D2320" s="3" t="s">
        <v>538</v>
      </c>
      <c r="E2320" t="str">
        <f t="shared" si="64"/>
        <v>M22P65U02N06</v>
      </c>
      <c r="F2320" s="26">
        <f ca="1">IFERROR(VLOOKUP(G2320,模型表!C:U,19,0),0)</f>
        <v>0</v>
      </c>
      <c r="H2320" s="26" t="str">
        <f ca="1">IFERROR(IF($F2320=0,"",(VLOOKUP(RIGHT(A2320,2)+0,难度表!B:F,3,FALSE)*K2320+N2320)),0)</f>
        <v/>
      </c>
      <c r="I2320" s="26" t="str">
        <f ca="1">IFERROR(IF($F2320=0,"",(VLOOKUP(RIGHT(B2320,2)+0,难度表!B:F,4,FALSE)*L2320+O2320)),0)</f>
        <v/>
      </c>
      <c r="J2320" s="26" t="str">
        <f ca="1">IFERROR(IF($F2320=0,"",(VLOOKUP(RIGHT(B2320,2)+0,难度表!B:F,5,FALSE)*M2320+P2320)),0)</f>
        <v/>
      </c>
      <c r="L2320" s="26" t="s">
        <v>1081</v>
      </c>
      <c r="M2320" s="3"/>
      <c r="N2320" s="26">
        <v>0</v>
      </c>
      <c r="O2320" s="26">
        <v>0</v>
      </c>
      <c r="P2320" s="26">
        <v>0</v>
      </c>
      <c r="Q2320" s="26">
        <v>0</v>
      </c>
      <c r="R2320" s="58" t="s">
        <v>545</v>
      </c>
      <c r="S2320" s="26">
        <v>1</v>
      </c>
      <c r="T2320" s="26">
        <v>0</v>
      </c>
      <c r="U2320" s="26">
        <f ca="1">IFERROR(VLOOKUP(G2320,模型表!$C:$T,18,FALSE),0)</f>
        <v>0</v>
      </c>
      <c r="V2320" s="26">
        <f>IFERROR(VLOOKUP(G2320,模型表!$C:$J,8,FALSE),0)</f>
        <v>0</v>
      </c>
      <c r="W2320" s="26" t="s">
        <v>1081</v>
      </c>
      <c r="X2320" s="26" t="s">
        <v>1097</v>
      </c>
    </row>
    <row r="2321" spans="1:24" x14ac:dyDescent="0.2">
      <c r="A2321" s="3" t="s">
        <v>1457</v>
      </c>
      <c r="B2321" s="3" t="str">
        <f t="shared" si="65"/>
        <v>P65</v>
      </c>
      <c r="C2321" s="3" t="s">
        <v>539</v>
      </c>
      <c r="D2321" s="3" t="s">
        <v>542</v>
      </c>
      <c r="E2321" t="str">
        <f t="shared" si="64"/>
        <v>M22P65U02N07</v>
      </c>
      <c r="F2321" s="26">
        <f ca="1">IFERROR(VLOOKUP(G2321,模型表!C:U,19,0),0)</f>
        <v>0</v>
      </c>
      <c r="H2321" s="26" t="str">
        <f ca="1">IFERROR(IF($F2321=0,"",(VLOOKUP(RIGHT(A2321,2)+0,难度表!B:F,3,FALSE)*K2321+N2321)),0)</f>
        <v/>
      </c>
      <c r="I2321" s="26" t="str">
        <f ca="1">IFERROR(IF($F2321=0,"",(VLOOKUP(RIGHT(B2321,2)+0,难度表!B:F,4,FALSE)*L2321+O2321)),0)</f>
        <v/>
      </c>
      <c r="J2321" s="26" t="str">
        <f ca="1">IFERROR(IF($F2321=0,"",(VLOOKUP(RIGHT(B2321,2)+0,难度表!B:F,5,FALSE)*M2321+P2321)),0)</f>
        <v/>
      </c>
      <c r="L2321" s="26" t="s">
        <v>1081</v>
      </c>
      <c r="M2321" s="3"/>
      <c r="N2321" s="26">
        <v>0</v>
      </c>
      <c r="O2321" s="26">
        <v>0</v>
      </c>
      <c r="P2321" s="26">
        <v>0</v>
      </c>
      <c r="Q2321" s="26">
        <v>0</v>
      </c>
      <c r="R2321" s="58" t="s">
        <v>545</v>
      </c>
      <c r="S2321" s="26">
        <v>1</v>
      </c>
      <c r="T2321" s="26">
        <v>0</v>
      </c>
      <c r="U2321" s="26">
        <f ca="1">IFERROR(VLOOKUP(G2321,模型表!$C:$T,18,FALSE),0)</f>
        <v>0</v>
      </c>
      <c r="V2321" s="26">
        <f>IFERROR(VLOOKUP(G2321,模型表!$C:$J,8,FALSE),0)</f>
        <v>0</v>
      </c>
      <c r="W2321" s="26" t="s">
        <v>1081</v>
      </c>
      <c r="X2321" s="26" t="s">
        <v>1097</v>
      </c>
    </row>
    <row r="2322" spans="1:24" x14ac:dyDescent="0.2">
      <c r="A2322" s="3" t="s">
        <v>1457</v>
      </c>
      <c r="B2322" s="3" t="str">
        <f t="shared" si="65"/>
        <v>P65</v>
      </c>
      <c r="C2322" s="3" t="s">
        <v>539</v>
      </c>
      <c r="D2322" s="3" t="s">
        <v>543</v>
      </c>
      <c r="E2322" t="str">
        <f t="shared" si="64"/>
        <v>M22P65U02N08</v>
      </c>
      <c r="F2322" s="26">
        <f ca="1">IFERROR(VLOOKUP(G2322,模型表!C:U,19,0),0)</f>
        <v>0</v>
      </c>
      <c r="H2322" s="26" t="str">
        <f ca="1">IFERROR(IF($F2322=0,"",(VLOOKUP(RIGHT(A2322,2)+0,难度表!B:F,3,FALSE)*K2322+N2322)),0)</f>
        <v/>
      </c>
      <c r="I2322" s="26" t="str">
        <f ca="1">IFERROR(IF($F2322=0,"",(VLOOKUP(RIGHT(B2322,2)+0,难度表!B:F,4,FALSE)*L2322+O2322)),0)</f>
        <v/>
      </c>
      <c r="J2322" s="26" t="str">
        <f ca="1">IFERROR(IF($F2322=0,"",(VLOOKUP(RIGHT(B2322,2)+0,难度表!B:F,5,FALSE)*M2322+P2322)),0)</f>
        <v/>
      </c>
      <c r="L2322" s="26" t="s">
        <v>1081</v>
      </c>
      <c r="M2322" s="3"/>
      <c r="N2322" s="26">
        <v>0</v>
      </c>
      <c r="O2322" s="26">
        <v>0</v>
      </c>
      <c r="P2322" s="26">
        <v>0</v>
      </c>
      <c r="Q2322" s="26">
        <v>0</v>
      </c>
      <c r="R2322" s="58" t="s">
        <v>545</v>
      </c>
      <c r="S2322" s="26">
        <v>1</v>
      </c>
      <c r="T2322" s="26">
        <v>0</v>
      </c>
      <c r="U2322" s="26">
        <f ca="1">IFERROR(VLOOKUP(G2322,模型表!$C:$T,18,FALSE),0)</f>
        <v>0</v>
      </c>
      <c r="V2322" s="26">
        <f>IFERROR(VLOOKUP(G2322,模型表!$C:$J,8,FALSE),0)</f>
        <v>0</v>
      </c>
      <c r="W2322" s="26" t="s">
        <v>1081</v>
      </c>
      <c r="X2322" s="26" t="s">
        <v>1097</v>
      </c>
    </row>
    <row r="2323" spans="1:24" x14ac:dyDescent="0.2">
      <c r="A2323" s="3" t="s">
        <v>1457</v>
      </c>
      <c r="B2323" s="3" t="str">
        <f t="shared" si="65"/>
        <v>P65</v>
      </c>
      <c r="C2323" s="3" t="s">
        <v>539</v>
      </c>
      <c r="D2323" s="3" t="s">
        <v>544</v>
      </c>
      <c r="E2323" t="str">
        <f t="shared" si="64"/>
        <v>M22P65U02N09</v>
      </c>
      <c r="F2323" s="26">
        <f ca="1">IFERROR(VLOOKUP(G2323,模型表!C:U,19,0),0)</f>
        <v>0</v>
      </c>
      <c r="H2323" s="26" t="str">
        <f ca="1">IFERROR(IF($F2323=0,"",(VLOOKUP(RIGHT(A2323,2)+0,难度表!B:F,3,FALSE)*K2323+N2323)),0)</f>
        <v/>
      </c>
      <c r="I2323" s="26" t="str">
        <f ca="1">IFERROR(IF($F2323=0,"",(VLOOKUP(RIGHT(B2323,2)+0,难度表!B:F,4,FALSE)*L2323+O2323)),0)</f>
        <v/>
      </c>
      <c r="J2323" s="26" t="str">
        <f ca="1">IFERROR(IF($F2323=0,"",(VLOOKUP(RIGHT(B2323,2)+0,难度表!B:F,5,FALSE)*M2323+P2323)),0)</f>
        <v/>
      </c>
      <c r="L2323" s="26" t="s">
        <v>1081</v>
      </c>
      <c r="M2323" s="3"/>
      <c r="N2323" s="26">
        <v>0</v>
      </c>
      <c r="O2323" s="26">
        <v>0</v>
      </c>
      <c r="P2323" s="26">
        <v>0</v>
      </c>
      <c r="Q2323" s="26">
        <v>0</v>
      </c>
      <c r="R2323" s="58" t="s">
        <v>545</v>
      </c>
      <c r="S2323" s="26">
        <v>1</v>
      </c>
      <c r="T2323" s="26">
        <v>0</v>
      </c>
      <c r="U2323" s="26">
        <f ca="1">IFERROR(VLOOKUP(G2323,模型表!$C:$T,18,FALSE),0)</f>
        <v>0</v>
      </c>
      <c r="V2323" s="26">
        <f>IFERROR(VLOOKUP(G2323,模型表!$C:$J,8,FALSE),0)</f>
        <v>0</v>
      </c>
      <c r="W2323" s="26" t="s">
        <v>1081</v>
      </c>
      <c r="X2323" s="26" t="s">
        <v>1097</v>
      </c>
    </row>
    <row r="2324" spans="1:24" x14ac:dyDescent="0.2">
      <c r="A2324" s="3" t="s">
        <v>1457</v>
      </c>
      <c r="B2324" s="3" t="str">
        <f t="shared" si="65"/>
        <v>P65</v>
      </c>
      <c r="C2324" s="3" t="s">
        <v>540</v>
      </c>
      <c r="D2324" s="3" t="s">
        <v>533</v>
      </c>
      <c r="E2324" t="str">
        <f t="shared" si="64"/>
        <v>M22P65U03N01</v>
      </c>
      <c r="F2324" s="26">
        <f ca="1">IFERROR(VLOOKUP(G2324,模型表!C:U,19,0),0)</f>
        <v>0</v>
      </c>
      <c r="H2324" s="26" t="str">
        <f ca="1">IFERROR(IF($F2324=0,"",(VLOOKUP(RIGHT(A2324,2)+0,难度表!B:F,3,FALSE)*K2324+N2324)),0)</f>
        <v/>
      </c>
      <c r="I2324" s="26" t="str">
        <f ca="1">IFERROR(IF($F2324=0,"",(VLOOKUP(RIGHT(B2324,2)+0,难度表!B:F,4,FALSE)*L2324+O2324)),0)</f>
        <v/>
      </c>
      <c r="J2324" s="26" t="str">
        <f ca="1">IFERROR(IF($F2324=0,"",(VLOOKUP(RIGHT(B2324,2)+0,难度表!B:F,5,FALSE)*M2324+P2324)),0)</f>
        <v/>
      </c>
      <c r="L2324" s="26" t="s">
        <v>1081</v>
      </c>
      <c r="M2324" s="3"/>
      <c r="N2324" s="26">
        <v>0</v>
      </c>
      <c r="O2324" s="26">
        <v>0</v>
      </c>
      <c r="P2324" s="26">
        <v>0</v>
      </c>
      <c r="Q2324" s="26">
        <v>0</v>
      </c>
      <c r="R2324" s="58" t="s">
        <v>545</v>
      </c>
      <c r="S2324" s="26">
        <v>1</v>
      </c>
      <c r="T2324" s="26">
        <v>0</v>
      </c>
      <c r="U2324" s="26">
        <f ca="1">IFERROR(VLOOKUP(G2324,模型表!$C:$T,18,FALSE),0)</f>
        <v>0</v>
      </c>
      <c r="V2324" s="26">
        <f>IFERROR(VLOOKUP(G2324,模型表!$C:$J,8,FALSE),0)</f>
        <v>0</v>
      </c>
      <c r="W2324" s="26" t="s">
        <v>1081</v>
      </c>
      <c r="X2324" s="26" t="s">
        <v>1097</v>
      </c>
    </row>
    <row r="2325" spans="1:24" x14ac:dyDescent="0.2">
      <c r="A2325" s="3" t="s">
        <v>1457</v>
      </c>
      <c r="B2325" s="3" t="str">
        <f t="shared" si="65"/>
        <v>P65</v>
      </c>
      <c r="C2325" s="3" t="s">
        <v>540</v>
      </c>
      <c r="D2325" s="3" t="s">
        <v>534</v>
      </c>
      <c r="E2325" t="str">
        <f t="shared" si="64"/>
        <v>M22P65U03N02</v>
      </c>
      <c r="F2325" s="26">
        <f ca="1">IFERROR(VLOOKUP(G2325,模型表!C:U,19,0),0)</f>
        <v>0</v>
      </c>
      <c r="H2325" s="26" t="str">
        <f ca="1">IFERROR(IF($F2325=0,"",(VLOOKUP(RIGHT(A2325,2)+0,难度表!B:F,3,FALSE)*K2325+N2325)),0)</f>
        <v/>
      </c>
      <c r="I2325" s="26" t="str">
        <f ca="1">IFERROR(IF($F2325=0,"",(VLOOKUP(RIGHT(B2325,2)+0,难度表!B:F,4,FALSE)*L2325+O2325)),0)</f>
        <v/>
      </c>
      <c r="J2325" s="26" t="str">
        <f ca="1">IFERROR(IF($F2325=0,"",(VLOOKUP(RIGHT(B2325,2)+0,难度表!B:F,5,FALSE)*M2325+P2325)),0)</f>
        <v/>
      </c>
      <c r="L2325" s="26" t="s">
        <v>1081</v>
      </c>
      <c r="M2325" s="3"/>
      <c r="N2325" s="26">
        <v>0</v>
      </c>
      <c r="O2325" s="26">
        <v>0</v>
      </c>
      <c r="P2325" s="26">
        <v>0</v>
      </c>
      <c r="Q2325" s="26">
        <v>0</v>
      </c>
      <c r="R2325" s="58" t="s">
        <v>545</v>
      </c>
      <c r="S2325" s="26">
        <v>1</v>
      </c>
      <c r="T2325" s="26">
        <v>0</v>
      </c>
      <c r="U2325" s="26">
        <f ca="1">IFERROR(VLOOKUP(G2325,模型表!$C:$T,18,FALSE),0)</f>
        <v>0</v>
      </c>
      <c r="V2325" s="26">
        <f>IFERROR(VLOOKUP(G2325,模型表!$C:$J,8,FALSE),0)</f>
        <v>0</v>
      </c>
      <c r="W2325" s="26" t="s">
        <v>1081</v>
      </c>
      <c r="X2325" s="26" t="s">
        <v>1097</v>
      </c>
    </row>
    <row r="2326" spans="1:24" x14ac:dyDescent="0.2">
      <c r="A2326" s="3" t="s">
        <v>1457</v>
      </c>
      <c r="B2326" s="3" t="str">
        <f t="shared" si="65"/>
        <v>P65</v>
      </c>
      <c r="C2326" s="3" t="s">
        <v>540</v>
      </c>
      <c r="D2326" s="3" t="s">
        <v>535</v>
      </c>
      <c r="E2326" t="str">
        <f t="shared" si="64"/>
        <v>M22P65U03N03</v>
      </c>
      <c r="F2326" s="26">
        <f ca="1">IFERROR(VLOOKUP(G2326,模型表!C:U,19,0),0)</f>
        <v>0</v>
      </c>
      <c r="H2326" s="26" t="str">
        <f ca="1">IFERROR(IF($F2326=0,"",(VLOOKUP(RIGHT(A2326,2)+0,难度表!B:F,3,FALSE)*K2326+N2326)),0)</f>
        <v/>
      </c>
      <c r="I2326" s="26" t="str">
        <f ca="1">IFERROR(IF($F2326=0,"",(VLOOKUP(RIGHT(B2326,2)+0,难度表!B:F,4,FALSE)*L2326+O2326)),0)</f>
        <v/>
      </c>
      <c r="J2326" s="26" t="str">
        <f ca="1">IFERROR(IF($F2326=0,"",(VLOOKUP(RIGHT(B2326,2)+0,难度表!B:F,5,FALSE)*M2326+P2326)),0)</f>
        <v/>
      </c>
      <c r="L2326" s="26" t="s">
        <v>1081</v>
      </c>
      <c r="M2326" s="3"/>
      <c r="N2326" s="26">
        <v>0</v>
      </c>
      <c r="O2326" s="26">
        <v>0</v>
      </c>
      <c r="P2326" s="26">
        <v>0</v>
      </c>
      <c r="Q2326" s="26">
        <v>0</v>
      </c>
      <c r="R2326" s="58" t="s">
        <v>545</v>
      </c>
      <c r="S2326" s="26">
        <v>1</v>
      </c>
      <c r="T2326" s="26">
        <v>0</v>
      </c>
      <c r="U2326" s="26">
        <f ca="1">IFERROR(VLOOKUP(G2326,模型表!$C:$T,18,FALSE),0)</f>
        <v>0</v>
      </c>
      <c r="V2326" s="26">
        <f>IFERROR(VLOOKUP(G2326,模型表!$C:$J,8,FALSE),0)</f>
        <v>0</v>
      </c>
      <c r="W2326" s="26" t="s">
        <v>1081</v>
      </c>
      <c r="X2326" s="26" t="s">
        <v>1097</v>
      </c>
    </row>
    <row r="2327" spans="1:24" x14ac:dyDescent="0.2">
      <c r="A2327" s="3" t="s">
        <v>1457</v>
      </c>
      <c r="B2327" s="3" t="str">
        <f t="shared" si="65"/>
        <v>P65</v>
      </c>
      <c r="C2327" s="3" t="s">
        <v>540</v>
      </c>
      <c r="D2327" s="3" t="s">
        <v>536</v>
      </c>
      <c r="E2327" t="str">
        <f t="shared" si="64"/>
        <v>M22P65U03N04</v>
      </c>
      <c r="F2327" s="26">
        <f ca="1">IFERROR(VLOOKUP(G2327,模型表!C:U,19,0),0)</f>
        <v>0</v>
      </c>
      <c r="H2327" s="26" t="str">
        <f ca="1">IFERROR(IF($F2327=0,"",(VLOOKUP(RIGHT(A2327,2)+0,难度表!B:F,3,FALSE)*K2327+N2327)),0)</f>
        <v/>
      </c>
      <c r="I2327" s="26" t="str">
        <f ca="1">IFERROR(IF($F2327=0,"",(VLOOKUP(RIGHT(B2327,2)+0,难度表!B:F,4,FALSE)*L2327+O2327)),0)</f>
        <v/>
      </c>
      <c r="J2327" s="26" t="str">
        <f ca="1">IFERROR(IF($F2327=0,"",(VLOOKUP(RIGHT(B2327,2)+0,难度表!B:F,5,FALSE)*M2327+P2327)),0)</f>
        <v/>
      </c>
      <c r="L2327" s="26" t="s">
        <v>1081</v>
      </c>
      <c r="M2327" s="3"/>
      <c r="N2327" s="26">
        <v>0</v>
      </c>
      <c r="O2327" s="26">
        <v>0</v>
      </c>
      <c r="P2327" s="26">
        <v>0</v>
      </c>
      <c r="Q2327" s="26">
        <v>0</v>
      </c>
      <c r="R2327" s="58" t="s">
        <v>545</v>
      </c>
      <c r="S2327" s="26">
        <v>1</v>
      </c>
      <c r="T2327" s="26">
        <v>0</v>
      </c>
      <c r="U2327" s="26">
        <f ca="1">IFERROR(VLOOKUP(G2327,模型表!$C:$T,18,FALSE),0)</f>
        <v>0</v>
      </c>
      <c r="V2327" s="26">
        <f>IFERROR(VLOOKUP(G2327,模型表!$C:$J,8,FALSE),0)</f>
        <v>0</v>
      </c>
      <c r="W2327" s="26" t="s">
        <v>1081</v>
      </c>
      <c r="X2327" s="26" t="s">
        <v>1097</v>
      </c>
    </row>
    <row r="2328" spans="1:24" x14ac:dyDescent="0.2">
      <c r="A2328" s="3" t="s">
        <v>1457</v>
      </c>
      <c r="B2328" s="3" t="str">
        <f t="shared" si="65"/>
        <v>P65</v>
      </c>
      <c r="C2328" s="3" t="s">
        <v>540</v>
      </c>
      <c r="D2328" s="3" t="s">
        <v>537</v>
      </c>
      <c r="E2328" t="str">
        <f t="shared" si="64"/>
        <v>M22P65U03N05</v>
      </c>
      <c r="F2328" s="26">
        <f ca="1">IFERROR(VLOOKUP(G2328,模型表!C:U,19,0),0)</f>
        <v>0</v>
      </c>
      <c r="H2328" s="26" t="str">
        <f ca="1">IFERROR(IF($F2328=0,"",(VLOOKUP(RIGHT(A2328,2)+0,难度表!B:F,3,FALSE)*K2328+N2328)),0)</f>
        <v/>
      </c>
      <c r="I2328" s="26" t="str">
        <f ca="1">IFERROR(IF($F2328=0,"",(VLOOKUP(RIGHT(B2328,2)+0,难度表!B:F,4,FALSE)*L2328+O2328)),0)</f>
        <v/>
      </c>
      <c r="J2328" s="26" t="str">
        <f ca="1">IFERROR(IF($F2328=0,"",(VLOOKUP(RIGHT(B2328,2)+0,难度表!B:F,5,FALSE)*M2328+P2328)),0)</f>
        <v/>
      </c>
      <c r="L2328" s="26" t="s">
        <v>1081</v>
      </c>
      <c r="M2328" s="3"/>
      <c r="N2328" s="26">
        <v>0</v>
      </c>
      <c r="O2328" s="26">
        <v>0</v>
      </c>
      <c r="P2328" s="26">
        <v>0</v>
      </c>
      <c r="Q2328" s="26">
        <v>0</v>
      </c>
      <c r="R2328" s="58" t="s">
        <v>545</v>
      </c>
      <c r="S2328" s="26">
        <v>1</v>
      </c>
      <c r="T2328" s="26">
        <v>0</v>
      </c>
      <c r="U2328" s="26">
        <f ca="1">IFERROR(VLOOKUP(G2328,模型表!$C:$T,18,FALSE),0)</f>
        <v>0</v>
      </c>
      <c r="V2328" s="26">
        <f>IFERROR(VLOOKUP(G2328,模型表!$C:$J,8,FALSE),0)</f>
        <v>0</v>
      </c>
      <c r="W2328" s="26" t="s">
        <v>1081</v>
      </c>
      <c r="X2328" s="26" t="s">
        <v>1097</v>
      </c>
    </row>
    <row r="2329" spans="1:24" x14ac:dyDescent="0.2">
      <c r="A2329" s="3" t="s">
        <v>1457</v>
      </c>
      <c r="B2329" s="3" t="str">
        <f t="shared" si="65"/>
        <v>P65</v>
      </c>
      <c r="C2329" s="3" t="s">
        <v>540</v>
      </c>
      <c r="D2329" s="3" t="s">
        <v>538</v>
      </c>
      <c r="E2329" t="str">
        <f t="shared" si="64"/>
        <v>M22P65U03N06</v>
      </c>
      <c r="F2329" s="26">
        <f ca="1">IFERROR(VLOOKUP(G2329,模型表!C:U,19,0),0)</f>
        <v>0</v>
      </c>
      <c r="H2329" s="26" t="str">
        <f ca="1">IFERROR(IF($F2329=0,"",(VLOOKUP(RIGHT(A2329,2)+0,难度表!B:F,3,FALSE)*K2329+N2329)),0)</f>
        <v/>
      </c>
      <c r="I2329" s="26" t="str">
        <f ca="1">IFERROR(IF($F2329=0,"",(VLOOKUP(RIGHT(B2329,2)+0,难度表!B:F,4,FALSE)*L2329+O2329)),0)</f>
        <v/>
      </c>
      <c r="J2329" s="26" t="str">
        <f ca="1">IFERROR(IF($F2329=0,"",(VLOOKUP(RIGHT(B2329,2)+0,难度表!B:F,5,FALSE)*M2329+P2329)),0)</f>
        <v/>
      </c>
      <c r="L2329" s="26" t="s">
        <v>1081</v>
      </c>
      <c r="M2329" s="3"/>
      <c r="N2329" s="26">
        <v>0</v>
      </c>
      <c r="O2329" s="26">
        <v>0</v>
      </c>
      <c r="P2329" s="26">
        <v>0</v>
      </c>
      <c r="Q2329" s="26">
        <v>0</v>
      </c>
      <c r="R2329" s="58" t="s">
        <v>545</v>
      </c>
      <c r="S2329" s="26">
        <v>1</v>
      </c>
      <c r="T2329" s="26">
        <v>0</v>
      </c>
      <c r="U2329" s="26">
        <f ca="1">IFERROR(VLOOKUP(G2329,模型表!$C:$T,18,FALSE),0)</f>
        <v>0</v>
      </c>
      <c r="V2329" s="26">
        <f>IFERROR(VLOOKUP(G2329,模型表!$C:$J,8,FALSE),0)</f>
        <v>0</v>
      </c>
      <c r="W2329" s="26" t="s">
        <v>1081</v>
      </c>
      <c r="X2329" s="26" t="s">
        <v>1097</v>
      </c>
    </row>
    <row r="2330" spans="1:24" x14ac:dyDescent="0.2">
      <c r="A2330" s="3" t="s">
        <v>1457</v>
      </c>
      <c r="B2330" s="3" t="str">
        <f t="shared" si="65"/>
        <v>P65</v>
      </c>
      <c r="C2330" s="3" t="s">
        <v>540</v>
      </c>
      <c r="D2330" s="3" t="s">
        <v>542</v>
      </c>
      <c r="E2330" t="str">
        <f t="shared" si="64"/>
        <v>M22P65U03N07</v>
      </c>
      <c r="F2330" s="26">
        <f ca="1">IFERROR(VLOOKUP(G2330,模型表!C:U,19,0),0)</f>
        <v>0</v>
      </c>
      <c r="H2330" s="26" t="str">
        <f ca="1">IFERROR(IF($F2330=0,"",(VLOOKUP(RIGHT(A2330,2)+0,难度表!B:F,3,FALSE)*K2330+N2330)),0)</f>
        <v/>
      </c>
      <c r="I2330" s="26" t="str">
        <f ca="1">IFERROR(IF($F2330=0,"",(VLOOKUP(RIGHT(B2330,2)+0,难度表!B:F,4,FALSE)*L2330+O2330)),0)</f>
        <v/>
      </c>
      <c r="J2330" s="26" t="str">
        <f ca="1">IFERROR(IF($F2330=0,"",(VLOOKUP(RIGHT(B2330,2)+0,难度表!B:F,5,FALSE)*M2330+P2330)),0)</f>
        <v/>
      </c>
      <c r="L2330" s="26" t="s">
        <v>1081</v>
      </c>
      <c r="M2330" s="3"/>
      <c r="N2330" s="26">
        <v>0</v>
      </c>
      <c r="O2330" s="26">
        <v>0</v>
      </c>
      <c r="P2330" s="26">
        <v>0</v>
      </c>
      <c r="Q2330" s="26">
        <v>0</v>
      </c>
      <c r="R2330" s="58" t="s">
        <v>545</v>
      </c>
      <c r="S2330" s="26">
        <v>1</v>
      </c>
      <c r="T2330" s="26">
        <v>0</v>
      </c>
      <c r="U2330" s="26">
        <f ca="1">IFERROR(VLOOKUP(G2330,模型表!$C:$T,18,FALSE),0)</f>
        <v>0</v>
      </c>
      <c r="V2330" s="26">
        <f>IFERROR(VLOOKUP(G2330,模型表!$C:$J,8,FALSE),0)</f>
        <v>0</v>
      </c>
      <c r="W2330" s="26" t="s">
        <v>1081</v>
      </c>
      <c r="X2330" s="26" t="s">
        <v>1097</v>
      </c>
    </row>
    <row r="2331" spans="1:24" x14ac:dyDescent="0.2">
      <c r="A2331" s="3" t="s">
        <v>1457</v>
      </c>
      <c r="B2331" s="3" t="str">
        <f t="shared" si="65"/>
        <v>P65</v>
      </c>
      <c r="C2331" s="3" t="s">
        <v>540</v>
      </c>
      <c r="D2331" s="3" t="s">
        <v>543</v>
      </c>
      <c r="E2331" t="str">
        <f t="shared" si="64"/>
        <v>M22P65U03N08</v>
      </c>
      <c r="F2331" s="26">
        <f ca="1">IFERROR(VLOOKUP(G2331,模型表!C:U,19,0),0)</f>
        <v>0</v>
      </c>
      <c r="H2331" s="26" t="str">
        <f ca="1">IFERROR(IF($F2331=0,"",(VLOOKUP(RIGHT(A2331,2)+0,难度表!B:F,3,FALSE)*K2331+N2331)),0)</f>
        <v/>
      </c>
      <c r="I2331" s="26" t="str">
        <f ca="1">IFERROR(IF($F2331=0,"",(VLOOKUP(RIGHT(B2331,2)+0,难度表!B:F,4,FALSE)*L2331+O2331)),0)</f>
        <v/>
      </c>
      <c r="J2331" s="26" t="str">
        <f ca="1">IFERROR(IF($F2331=0,"",(VLOOKUP(RIGHT(B2331,2)+0,难度表!B:F,5,FALSE)*M2331+P2331)),0)</f>
        <v/>
      </c>
      <c r="L2331" s="26" t="s">
        <v>1081</v>
      </c>
      <c r="M2331" s="3"/>
      <c r="N2331" s="26">
        <v>0</v>
      </c>
      <c r="O2331" s="26">
        <v>0</v>
      </c>
      <c r="P2331" s="26">
        <v>0</v>
      </c>
      <c r="Q2331" s="26">
        <v>0</v>
      </c>
      <c r="R2331" s="58" t="s">
        <v>545</v>
      </c>
      <c r="S2331" s="26">
        <v>1</v>
      </c>
      <c r="T2331" s="26">
        <v>0</v>
      </c>
      <c r="U2331" s="26">
        <f ca="1">IFERROR(VLOOKUP(G2331,模型表!$C:$T,18,FALSE),0)</f>
        <v>0</v>
      </c>
      <c r="V2331" s="26">
        <f>IFERROR(VLOOKUP(G2331,模型表!$C:$J,8,FALSE),0)</f>
        <v>0</v>
      </c>
      <c r="W2331" s="26" t="s">
        <v>1081</v>
      </c>
      <c r="X2331" s="26" t="s">
        <v>1097</v>
      </c>
    </row>
    <row r="2332" spans="1:24" x14ac:dyDescent="0.2">
      <c r="A2332" s="3" t="s">
        <v>1457</v>
      </c>
      <c r="B2332" s="3" t="str">
        <f t="shared" si="65"/>
        <v>P65</v>
      </c>
      <c r="C2332" s="3" t="s">
        <v>540</v>
      </c>
      <c r="D2332" s="3" t="s">
        <v>544</v>
      </c>
      <c r="E2332" t="str">
        <f t="shared" si="64"/>
        <v>M22P65U03N09</v>
      </c>
      <c r="F2332" s="26">
        <f ca="1">IFERROR(VLOOKUP(G2332,模型表!C:U,19,0),0)</f>
        <v>0</v>
      </c>
      <c r="H2332" s="26" t="str">
        <f ca="1">IFERROR(IF($F2332=0,"",(VLOOKUP(RIGHT(A2332,2)+0,难度表!B:F,3,FALSE)*K2332+N2332)),0)</f>
        <v/>
      </c>
      <c r="I2332" s="26" t="str">
        <f ca="1">IFERROR(IF($F2332=0,"",(VLOOKUP(RIGHT(B2332,2)+0,难度表!B:F,4,FALSE)*L2332+O2332)),0)</f>
        <v/>
      </c>
      <c r="J2332" s="26" t="str">
        <f ca="1">IFERROR(IF($F2332=0,"",(VLOOKUP(RIGHT(B2332,2)+0,难度表!B:F,5,FALSE)*M2332+P2332)),0)</f>
        <v/>
      </c>
      <c r="L2332" s="26" t="s">
        <v>1081</v>
      </c>
      <c r="M2332" s="3"/>
      <c r="N2332" s="26">
        <v>0</v>
      </c>
      <c r="O2332" s="26">
        <v>0</v>
      </c>
      <c r="P2332" s="26">
        <v>0</v>
      </c>
      <c r="Q2332" s="26">
        <v>0</v>
      </c>
      <c r="R2332" s="58" t="s">
        <v>545</v>
      </c>
      <c r="S2332" s="26">
        <v>1</v>
      </c>
      <c r="T2332" s="26">
        <v>0</v>
      </c>
      <c r="U2332" s="26">
        <f ca="1">IFERROR(VLOOKUP(G2332,模型表!$C:$T,18,FALSE),0)</f>
        <v>0</v>
      </c>
      <c r="V2332" s="26">
        <f>IFERROR(VLOOKUP(G2332,模型表!$C:$J,8,FALSE),0)</f>
        <v>0</v>
      </c>
      <c r="W2332" s="26" t="s">
        <v>1081</v>
      </c>
      <c r="X2332" s="26" t="s">
        <v>1097</v>
      </c>
    </row>
    <row r="2333" spans="1:24" x14ac:dyDescent="0.2">
      <c r="A2333" s="3" t="s">
        <v>1457</v>
      </c>
      <c r="B2333" s="3" t="str">
        <f t="shared" si="65"/>
        <v>P65</v>
      </c>
      <c r="C2333" s="3" t="s">
        <v>541</v>
      </c>
      <c r="D2333" s="3" t="s">
        <v>533</v>
      </c>
      <c r="E2333" t="str">
        <f t="shared" si="64"/>
        <v>M22P65U04N01</v>
      </c>
      <c r="F2333" s="26">
        <f ca="1">IFERROR(VLOOKUP(G2333,模型表!C:U,19,0),0)</f>
        <v>0</v>
      </c>
      <c r="H2333" s="26" t="str">
        <f ca="1">IFERROR(IF($F2333=0,"",(VLOOKUP(RIGHT(A2333,2)+0,难度表!B:F,3,FALSE)*K2333+N2333)),0)</f>
        <v/>
      </c>
      <c r="I2333" s="26" t="str">
        <f ca="1">IFERROR(IF($F2333=0,"",(VLOOKUP(RIGHT(B2333,2)+0,难度表!B:F,4,FALSE)*L2333+O2333)),0)</f>
        <v/>
      </c>
      <c r="J2333" s="26" t="str">
        <f ca="1">IFERROR(IF($F2333=0,"",(VLOOKUP(RIGHT(B2333,2)+0,难度表!B:F,5,FALSE)*M2333+P2333)),0)</f>
        <v/>
      </c>
      <c r="L2333" s="26" t="s">
        <v>1081</v>
      </c>
      <c r="M2333" s="3"/>
      <c r="N2333" s="26">
        <v>0</v>
      </c>
      <c r="O2333" s="26">
        <v>0</v>
      </c>
      <c r="P2333" s="26">
        <v>0</v>
      </c>
      <c r="Q2333" s="26">
        <v>0</v>
      </c>
      <c r="R2333" s="58" t="s">
        <v>545</v>
      </c>
      <c r="S2333" s="26">
        <v>1</v>
      </c>
      <c r="T2333" s="26">
        <v>0</v>
      </c>
      <c r="U2333" s="26">
        <f ca="1">IFERROR(VLOOKUP(G2333,模型表!$C:$T,18,FALSE),0)</f>
        <v>0</v>
      </c>
      <c r="V2333" s="26">
        <f>IFERROR(VLOOKUP(G2333,模型表!$C:$J,8,FALSE),0)</f>
        <v>0</v>
      </c>
      <c r="W2333" s="26" t="s">
        <v>1081</v>
      </c>
      <c r="X2333" s="26" t="s">
        <v>1097</v>
      </c>
    </row>
    <row r="2334" spans="1:24" x14ac:dyDescent="0.2">
      <c r="A2334" s="3" t="s">
        <v>1457</v>
      </c>
      <c r="B2334" s="3" t="str">
        <f t="shared" si="65"/>
        <v>P65</v>
      </c>
      <c r="C2334" s="3" t="s">
        <v>541</v>
      </c>
      <c r="D2334" s="3" t="s">
        <v>534</v>
      </c>
      <c r="E2334" t="str">
        <f t="shared" si="64"/>
        <v>M22P65U04N02</v>
      </c>
      <c r="F2334" s="26">
        <f ca="1">IFERROR(VLOOKUP(G2334,模型表!C:U,19,0),0)</f>
        <v>0</v>
      </c>
      <c r="H2334" s="26" t="str">
        <f ca="1">IFERROR(IF($F2334=0,"",(VLOOKUP(RIGHT(A2334,2)+0,难度表!B:F,3,FALSE)*K2334+N2334)),0)</f>
        <v/>
      </c>
      <c r="I2334" s="26" t="str">
        <f ca="1">IFERROR(IF($F2334=0,"",(VLOOKUP(RIGHT(B2334,2)+0,难度表!B:F,4,FALSE)*L2334+O2334)),0)</f>
        <v/>
      </c>
      <c r="J2334" s="26" t="str">
        <f ca="1">IFERROR(IF($F2334=0,"",(VLOOKUP(RIGHT(B2334,2)+0,难度表!B:F,5,FALSE)*M2334+P2334)),0)</f>
        <v/>
      </c>
      <c r="L2334" s="26" t="s">
        <v>1081</v>
      </c>
      <c r="M2334" s="3"/>
      <c r="N2334" s="26">
        <v>0</v>
      </c>
      <c r="O2334" s="26">
        <v>0</v>
      </c>
      <c r="P2334" s="26">
        <v>0</v>
      </c>
      <c r="Q2334" s="26">
        <v>0</v>
      </c>
      <c r="R2334" s="58" t="s">
        <v>545</v>
      </c>
      <c r="S2334" s="26">
        <v>1</v>
      </c>
      <c r="T2334" s="26">
        <v>0</v>
      </c>
      <c r="U2334" s="26">
        <f ca="1">IFERROR(VLOOKUP(G2334,模型表!$C:$T,18,FALSE),0)</f>
        <v>0</v>
      </c>
      <c r="V2334" s="26">
        <f>IFERROR(VLOOKUP(G2334,模型表!$C:$J,8,FALSE),0)</f>
        <v>0</v>
      </c>
      <c r="W2334" s="26" t="s">
        <v>1081</v>
      </c>
      <c r="X2334" s="26" t="s">
        <v>1097</v>
      </c>
    </row>
    <row r="2335" spans="1:24" x14ac:dyDescent="0.2">
      <c r="A2335" s="3" t="s">
        <v>1457</v>
      </c>
      <c r="B2335" s="3" t="str">
        <f t="shared" si="65"/>
        <v>P65</v>
      </c>
      <c r="C2335" s="3" t="s">
        <v>541</v>
      </c>
      <c r="D2335" s="3" t="s">
        <v>535</v>
      </c>
      <c r="E2335" t="str">
        <f t="shared" si="64"/>
        <v>M22P65U04N03</v>
      </c>
      <c r="F2335" s="26">
        <f ca="1">IFERROR(VLOOKUP(G2335,模型表!C:U,19,0),0)</f>
        <v>0</v>
      </c>
      <c r="H2335" s="26" t="str">
        <f ca="1">IFERROR(IF($F2335=0,"",(VLOOKUP(RIGHT(A2335,2)+0,难度表!B:F,3,FALSE)*K2335+N2335)),0)</f>
        <v/>
      </c>
      <c r="I2335" s="26" t="str">
        <f ca="1">IFERROR(IF($F2335=0,"",(VLOOKUP(RIGHT(B2335,2)+0,难度表!B:F,4,FALSE)*L2335+O2335)),0)</f>
        <v/>
      </c>
      <c r="J2335" s="26" t="str">
        <f ca="1">IFERROR(IF($F2335=0,"",(VLOOKUP(RIGHT(B2335,2)+0,难度表!B:F,5,FALSE)*M2335+P2335)),0)</f>
        <v/>
      </c>
      <c r="L2335" s="26" t="s">
        <v>1081</v>
      </c>
      <c r="M2335" s="3"/>
      <c r="N2335" s="26">
        <v>0</v>
      </c>
      <c r="O2335" s="26">
        <v>0</v>
      </c>
      <c r="P2335" s="26">
        <v>0</v>
      </c>
      <c r="Q2335" s="26">
        <v>0</v>
      </c>
      <c r="R2335" s="58" t="s">
        <v>545</v>
      </c>
      <c r="S2335" s="26">
        <v>1</v>
      </c>
      <c r="T2335" s="26">
        <v>0</v>
      </c>
      <c r="U2335" s="26">
        <f ca="1">IFERROR(VLOOKUP(G2335,模型表!$C:$T,18,FALSE),0)</f>
        <v>0</v>
      </c>
      <c r="V2335" s="26">
        <f>IFERROR(VLOOKUP(G2335,模型表!$C:$J,8,FALSE),0)</f>
        <v>0</v>
      </c>
      <c r="W2335" s="26" t="s">
        <v>1081</v>
      </c>
      <c r="X2335" s="26" t="s">
        <v>1097</v>
      </c>
    </row>
    <row r="2336" spans="1:24" x14ac:dyDescent="0.2">
      <c r="A2336" s="3" t="s">
        <v>1457</v>
      </c>
      <c r="B2336" s="3" t="str">
        <f t="shared" si="65"/>
        <v>P65</v>
      </c>
      <c r="C2336" s="3" t="s">
        <v>1454</v>
      </c>
      <c r="D2336" s="3" t="s">
        <v>536</v>
      </c>
      <c r="E2336" t="str">
        <f t="shared" si="64"/>
        <v>M22P65U04N04</v>
      </c>
      <c r="F2336" s="26">
        <f ca="1">IFERROR(VLOOKUP(G2336,模型表!C:U,19,0),0)</f>
        <v>0</v>
      </c>
      <c r="H2336" s="26" t="str">
        <f ca="1">IFERROR(IF($F2336=0,"",(VLOOKUP(RIGHT(A2336,2)+0,难度表!B:F,3,FALSE)*K2336+N2336)),0)</f>
        <v/>
      </c>
      <c r="I2336" s="26" t="str">
        <f ca="1">IFERROR(IF($F2336=0,"",(VLOOKUP(RIGHT(B2336,2)+0,难度表!B:F,4,FALSE)*L2336+O2336)),0)</f>
        <v/>
      </c>
      <c r="J2336" s="26" t="str">
        <f ca="1">IFERROR(IF($F2336=0,"",(VLOOKUP(RIGHT(B2336,2)+0,难度表!B:F,5,FALSE)*M2336+P2336)),0)</f>
        <v/>
      </c>
      <c r="L2336" s="26" t="s">
        <v>1081</v>
      </c>
      <c r="M2336" s="3"/>
      <c r="N2336" s="26">
        <v>0</v>
      </c>
      <c r="O2336" s="26">
        <v>0</v>
      </c>
      <c r="P2336" s="26">
        <v>0</v>
      </c>
      <c r="Q2336" s="26">
        <v>0</v>
      </c>
      <c r="R2336" s="58" t="s">
        <v>545</v>
      </c>
      <c r="S2336" s="26">
        <v>1</v>
      </c>
      <c r="T2336" s="26">
        <v>0</v>
      </c>
      <c r="U2336" s="26">
        <f ca="1">IFERROR(VLOOKUP(G2336,模型表!$C:$T,18,FALSE),0)</f>
        <v>0</v>
      </c>
      <c r="V2336" s="26">
        <f>IFERROR(VLOOKUP(G2336,模型表!$C:$J,8,FALSE),0)</f>
        <v>0</v>
      </c>
      <c r="W2336" s="26" t="s">
        <v>1081</v>
      </c>
      <c r="X2336" s="26" t="s">
        <v>1097</v>
      </c>
    </row>
    <row r="2337" spans="1:24" x14ac:dyDescent="0.2">
      <c r="A2337" s="3" t="s">
        <v>1457</v>
      </c>
      <c r="B2337" s="3" t="str">
        <f t="shared" si="65"/>
        <v>P65</v>
      </c>
      <c r="C2337" s="3" t="s">
        <v>1454</v>
      </c>
      <c r="D2337" s="3" t="s">
        <v>537</v>
      </c>
      <c r="E2337" t="str">
        <f t="shared" si="64"/>
        <v>M22P65U04N05</v>
      </c>
      <c r="F2337" s="26">
        <f ca="1">IFERROR(VLOOKUP(G2337,模型表!C:U,19,0),0)</f>
        <v>0</v>
      </c>
      <c r="H2337" s="26" t="str">
        <f ca="1">IFERROR(IF($F2337=0,"",(VLOOKUP(RIGHT(A2337,2)+0,难度表!B:F,3,FALSE)*K2337+N2337)),0)</f>
        <v/>
      </c>
      <c r="I2337" s="26" t="str">
        <f ca="1">IFERROR(IF($F2337=0,"",(VLOOKUP(RIGHT(B2337,2)+0,难度表!B:F,4,FALSE)*L2337+O2337)),0)</f>
        <v/>
      </c>
      <c r="J2337" s="26" t="str">
        <f ca="1">IFERROR(IF($F2337=0,"",(VLOOKUP(RIGHT(B2337,2)+0,难度表!B:F,5,FALSE)*M2337+P2337)),0)</f>
        <v/>
      </c>
      <c r="L2337" s="26" t="s">
        <v>1081</v>
      </c>
      <c r="M2337" s="3"/>
      <c r="N2337" s="26">
        <v>0</v>
      </c>
      <c r="O2337" s="26">
        <v>0</v>
      </c>
      <c r="P2337" s="26">
        <v>0</v>
      </c>
      <c r="Q2337" s="26">
        <v>0</v>
      </c>
      <c r="R2337" s="58" t="s">
        <v>545</v>
      </c>
      <c r="S2337" s="26">
        <v>1</v>
      </c>
      <c r="T2337" s="26">
        <v>0</v>
      </c>
      <c r="U2337" s="26">
        <f ca="1">IFERROR(VLOOKUP(G2337,模型表!$C:$T,18,FALSE),0)</f>
        <v>0</v>
      </c>
      <c r="V2337" s="26">
        <f>IFERROR(VLOOKUP(G2337,模型表!$C:$J,8,FALSE),0)</f>
        <v>0</v>
      </c>
      <c r="W2337" s="26" t="s">
        <v>1081</v>
      </c>
      <c r="X2337" s="26" t="s">
        <v>1097</v>
      </c>
    </row>
    <row r="2338" spans="1:24" x14ac:dyDescent="0.2">
      <c r="A2338" s="3" t="s">
        <v>1457</v>
      </c>
      <c r="B2338" s="3" t="str">
        <f t="shared" si="65"/>
        <v>P65</v>
      </c>
      <c r="C2338" s="3" t="s">
        <v>1454</v>
      </c>
      <c r="D2338" s="3" t="s">
        <v>538</v>
      </c>
      <c r="E2338" t="str">
        <f t="shared" si="64"/>
        <v>M22P65U04N06</v>
      </c>
      <c r="F2338" s="26">
        <f ca="1">IFERROR(VLOOKUP(G2338,模型表!C:U,19,0),0)</f>
        <v>0</v>
      </c>
      <c r="H2338" s="26" t="str">
        <f ca="1">IFERROR(IF($F2338=0,"",(VLOOKUP(RIGHT(A2338,2)+0,难度表!B:F,3,FALSE)*K2338+N2338)),0)</f>
        <v/>
      </c>
      <c r="I2338" s="26" t="str">
        <f ca="1">IFERROR(IF($F2338=0,"",(VLOOKUP(RIGHT(B2338,2)+0,难度表!B:F,4,FALSE)*L2338+O2338)),0)</f>
        <v/>
      </c>
      <c r="J2338" s="26" t="str">
        <f ca="1">IFERROR(IF($F2338=0,"",(VLOOKUP(RIGHT(B2338,2)+0,难度表!B:F,5,FALSE)*M2338+P2338)),0)</f>
        <v/>
      </c>
      <c r="L2338" s="26" t="s">
        <v>1081</v>
      </c>
      <c r="M2338" s="3"/>
      <c r="N2338" s="26">
        <v>0</v>
      </c>
      <c r="O2338" s="26">
        <v>0</v>
      </c>
      <c r="P2338" s="26">
        <v>0</v>
      </c>
      <c r="Q2338" s="26">
        <v>0</v>
      </c>
      <c r="R2338" s="58" t="s">
        <v>545</v>
      </c>
      <c r="S2338" s="26">
        <v>1</v>
      </c>
      <c r="T2338" s="26">
        <v>0</v>
      </c>
      <c r="U2338" s="26">
        <f ca="1">IFERROR(VLOOKUP(G2338,模型表!$C:$T,18,FALSE),0)</f>
        <v>0</v>
      </c>
      <c r="V2338" s="26">
        <f>IFERROR(VLOOKUP(G2338,模型表!$C:$J,8,FALSE),0)</f>
        <v>0</v>
      </c>
      <c r="W2338" s="26" t="s">
        <v>1081</v>
      </c>
      <c r="X2338" s="26" t="s">
        <v>1097</v>
      </c>
    </row>
    <row r="2339" spans="1:24" x14ac:dyDescent="0.2">
      <c r="A2339" s="3" t="s">
        <v>1457</v>
      </c>
      <c r="B2339" s="3" t="str">
        <f t="shared" si="65"/>
        <v>P65</v>
      </c>
      <c r="C2339" s="3" t="s">
        <v>1454</v>
      </c>
      <c r="D2339" s="3" t="s">
        <v>542</v>
      </c>
      <c r="E2339" t="str">
        <f t="shared" si="64"/>
        <v>M22P65U04N07</v>
      </c>
      <c r="F2339" s="26">
        <f ca="1">IFERROR(VLOOKUP(G2339,模型表!C:U,19,0),0)</f>
        <v>0</v>
      </c>
      <c r="H2339" s="26" t="str">
        <f ca="1">IFERROR(IF($F2339=0,"",(VLOOKUP(RIGHT(A2339,2)+0,难度表!B:F,3,FALSE)*K2339+N2339)),0)</f>
        <v/>
      </c>
      <c r="I2339" s="26" t="str">
        <f ca="1">IFERROR(IF($F2339=0,"",(VLOOKUP(RIGHT(B2339,2)+0,难度表!B:F,4,FALSE)*L2339+O2339)),0)</f>
        <v/>
      </c>
      <c r="J2339" s="26" t="str">
        <f ca="1">IFERROR(IF($F2339=0,"",(VLOOKUP(RIGHT(B2339,2)+0,难度表!B:F,5,FALSE)*M2339+P2339)),0)</f>
        <v/>
      </c>
      <c r="L2339" s="26" t="s">
        <v>1081</v>
      </c>
      <c r="M2339" s="3"/>
      <c r="N2339" s="26">
        <v>0</v>
      </c>
      <c r="O2339" s="26">
        <v>0</v>
      </c>
      <c r="P2339" s="26">
        <v>0</v>
      </c>
      <c r="Q2339" s="26">
        <v>0</v>
      </c>
      <c r="R2339" s="58" t="s">
        <v>545</v>
      </c>
      <c r="S2339" s="26">
        <v>1</v>
      </c>
      <c r="T2339" s="26">
        <v>0</v>
      </c>
      <c r="U2339" s="26">
        <f ca="1">IFERROR(VLOOKUP(G2339,模型表!$C:$T,18,FALSE),0)</f>
        <v>0</v>
      </c>
      <c r="V2339" s="26">
        <f>IFERROR(VLOOKUP(G2339,模型表!$C:$J,8,FALSE),0)</f>
        <v>0</v>
      </c>
      <c r="W2339" s="26" t="s">
        <v>1081</v>
      </c>
      <c r="X2339" s="26" t="s">
        <v>1097</v>
      </c>
    </row>
    <row r="2340" spans="1:24" x14ac:dyDescent="0.2">
      <c r="A2340" s="3" t="s">
        <v>1457</v>
      </c>
      <c r="B2340" s="3" t="str">
        <f t="shared" si="65"/>
        <v>P65</v>
      </c>
      <c r="C2340" s="3" t="s">
        <v>1454</v>
      </c>
      <c r="D2340" s="3" t="s">
        <v>543</v>
      </c>
      <c r="E2340" t="str">
        <f t="shared" si="64"/>
        <v>M22P65U04N08</v>
      </c>
      <c r="F2340" s="26">
        <f ca="1">IFERROR(VLOOKUP(G2340,模型表!C:U,19,0),0)</f>
        <v>0</v>
      </c>
      <c r="H2340" s="26" t="str">
        <f ca="1">IFERROR(IF($F2340=0,"",(VLOOKUP(RIGHT(A2340,2)+0,难度表!B:F,3,FALSE)*K2340+N2340)),0)</f>
        <v/>
      </c>
      <c r="I2340" s="26" t="str">
        <f ca="1">IFERROR(IF($F2340=0,"",(VLOOKUP(RIGHT(B2340,2)+0,难度表!B:F,4,FALSE)*L2340+O2340)),0)</f>
        <v/>
      </c>
      <c r="J2340" s="26" t="str">
        <f ca="1">IFERROR(IF($F2340=0,"",(VLOOKUP(RIGHT(B2340,2)+0,难度表!B:F,5,FALSE)*M2340+P2340)),0)</f>
        <v/>
      </c>
      <c r="L2340" s="26" t="s">
        <v>1081</v>
      </c>
      <c r="M2340" s="3"/>
      <c r="N2340" s="26">
        <v>0</v>
      </c>
      <c r="O2340" s="26">
        <v>0</v>
      </c>
      <c r="P2340" s="26">
        <v>0</v>
      </c>
      <c r="Q2340" s="26">
        <v>0</v>
      </c>
      <c r="R2340" s="58" t="s">
        <v>545</v>
      </c>
      <c r="S2340" s="26">
        <v>1</v>
      </c>
      <c r="T2340" s="26">
        <v>0</v>
      </c>
      <c r="U2340" s="26">
        <f ca="1">IFERROR(VLOOKUP(G2340,模型表!$C:$T,18,FALSE),0)</f>
        <v>0</v>
      </c>
      <c r="V2340" s="26">
        <f>IFERROR(VLOOKUP(G2340,模型表!$C:$J,8,FALSE),0)</f>
        <v>0</v>
      </c>
      <c r="W2340" s="26" t="s">
        <v>1081</v>
      </c>
      <c r="X2340" s="26" t="s">
        <v>1097</v>
      </c>
    </row>
    <row r="2341" spans="1:24" x14ac:dyDescent="0.2">
      <c r="A2341" s="3" t="s">
        <v>1457</v>
      </c>
      <c r="B2341" s="3" t="str">
        <f t="shared" si="65"/>
        <v>P65</v>
      </c>
      <c r="C2341" s="3" t="s">
        <v>541</v>
      </c>
      <c r="D2341" s="3" t="s">
        <v>544</v>
      </c>
      <c r="E2341" t="str">
        <f t="shared" si="64"/>
        <v>M22P65U04N09</v>
      </c>
      <c r="F2341" s="26">
        <f ca="1">IFERROR(VLOOKUP(G2341,模型表!C:U,19,0),0)</f>
        <v>0</v>
      </c>
      <c r="H2341" s="26" t="str">
        <f ca="1">IFERROR(IF($F2341=0,"",(VLOOKUP(RIGHT(A2341,2)+0,难度表!B:F,3,FALSE)*K2341+N2341)),0)</f>
        <v/>
      </c>
      <c r="I2341" s="26" t="str">
        <f ca="1">IFERROR(IF($F2341=0,"",(VLOOKUP(RIGHT(B2341,2)+0,难度表!B:F,4,FALSE)*L2341+O2341)),0)</f>
        <v/>
      </c>
      <c r="J2341" s="26" t="str">
        <f ca="1">IFERROR(IF($F2341=0,"",(VLOOKUP(RIGHT(B2341,2)+0,难度表!B:F,5,FALSE)*M2341+P2341)),0)</f>
        <v/>
      </c>
      <c r="L2341" s="26" t="s">
        <v>1081</v>
      </c>
      <c r="M2341" s="3"/>
      <c r="N2341" s="26">
        <v>0</v>
      </c>
      <c r="O2341" s="26">
        <v>0</v>
      </c>
      <c r="P2341" s="26">
        <v>0</v>
      </c>
      <c r="Q2341" s="26">
        <v>0</v>
      </c>
      <c r="R2341" s="58" t="s">
        <v>545</v>
      </c>
      <c r="S2341" s="26">
        <v>1</v>
      </c>
      <c r="T2341" s="26">
        <v>0</v>
      </c>
      <c r="U2341" s="26">
        <f ca="1">IFERROR(VLOOKUP(G2341,模型表!$C:$T,18,FALSE),0)</f>
        <v>0</v>
      </c>
      <c r="V2341" s="26">
        <f>IFERROR(VLOOKUP(G2341,模型表!$C:$J,8,FALSE),0)</f>
        <v>0</v>
      </c>
      <c r="W2341" s="26" t="s">
        <v>1081</v>
      </c>
      <c r="X2341" s="26" t="s">
        <v>1097</v>
      </c>
    </row>
    <row r="2342" spans="1:24" x14ac:dyDescent="0.2">
      <c r="A2342" s="3" t="s">
        <v>1457</v>
      </c>
      <c r="B2342" s="3" t="str">
        <f t="shared" si="65"/>
        <v>P66</v>
      </c>
      <c r="C2342" s="3" t="s">
        <v>532</v>
      </c>
      <c r="D2342" s="3" t="s">
        <v>533</v>
      </c>
      <c r="E2342" t="str">
        <f t="shared" si="64"/>
        <v>M22P66U01N01</v>
      </c>
      <c r="F2342" s="26">
        <f ca="1">IFERROR(VLOOKUP(G2342,模型表!C:U,19,0),0)</f>
        <v>0</v>
      </c>
      <c r="H2342" s="26" t="str">
        <f ca="1">IFERROR(IF($F2342=0,"",(VLOOKUP(RIGHT(A2342,2)+0,难度表!B:F,3,FALSE)*K2342+N2342)),0)</f>
        <v/>
      </c>
      <c r="I2342" s="26" t="str">
        <f ca="1">IFERROR(IF($F2342=0,"",(VLOOKUP(RIGHT(B2342,2)+0,难度表!B:F,4,FALSE)*L2342+O2342)),0)</f>
        <v/>
      </c>
      <c r="J2342" s="26" t="str">
        <f ca="1">IFERROR(IF($F2342=0,"",(VLOOKUP(RIGHT(B2342,2)+0,难度表!B:F,5,FALSE)*M2342+P2342)),0)</f>
        <v/>
      </c>
      <c r="L2342" s="26" t="s">
        <v>1081</v>
      </c>
      <c r="M2342" s="3"/>
      <c r="N2342" s="26">
        <v>0</v>
      </c>
      <c r="O2342" s="26">
        <v>0</v>
      </c>
      <c r="P2342" s="26">
        <v>0</v>
      </c>
      <c r="Q2342" s="26">
        <v>0</v>
      </c>
      <c r="R2342" s="58" t="s">
        <v>545</v>
      </c>
      <c r="S2342" s="26">
        <v>1</v>
      </c>
      <c r="T2342" s="26">
        <v>0</v>
      </c>
      <c r="U2342" s="26">
        <f ca="1">IFERROR(VLOOKUP(G2342,模型表!$C:$T,18,FALSE),0)</f>
        <v>0</v>
      </c>
      <c r="V2342" s="26">
        <f>IFERROR(VLOOKUP(G2342,模型表!$C:$J,8,FALSE),0)</f>
        <v>0</v>
      </c>
      <c r="W2342" s="26" t="s">
        <v>1081</v>
      </c>
      <c r="X2342" s="26" t="s">
        <v>1097</v>
      </c>
    </row>
    <row r="2343" spans="1:24" x14ac:dyDescent="0.2">
      <c r="A2343" s="3" t="s">
        <v>1457</v>
      </c>
      <c r="B2343" s="3" t="str">
        <f t="shared" si="65"/>
        <v>P66</v>
      </c>
      <c r="C2343" s="3" t="s">
        <v>532</v>
      </c>
      <c r="D2343" s="3" t="s">
        <v>534</v>
      </c>
      <c r="E2343" t="str">
        <f t="shared" si="64"/>
        <v>M22P66U01N02</v>
      </c>
      <c r="F2343" s="26">
        <f ca="1">IFERROR(VLOOKUP(G2343,模型表!C:U,19,0),0)</f>
        <v>0</v>
      </c>
      <c r="H2343" s="26" t="str">
        <f ca="1">IFERROR(IF($F2343=0,"",(VLOOKUP(RIGHT(A2343,2)+0,难度表!B:F,3,FALSE)*K2343+N2343)),0)</f>
        <v/>
      </c>
      <c r="I2343" s="26" t="str">
        <f ca="1">IFERROR(IF($F2343=0,"",(VLOOKUP(RIGHT(B2343,2)+0,难度表!B:F,4,FALSE)*L2343+O2343)),0)</f>
        <v/>
      </c>
      <c r="J2343" s="26" t="str">
        <f ca="1">IFERROR(IF($F2343=0,"",(VLOOKUP(RIGHT(B2343,2)+0,难度表!B:F,5,FALSE)*M2343+P2343)),0)</f>
        <v/>
      </c>
      <c r="L2343" s="26" t="s">
        <v>1081</v>
      </c>
      <c r="M2343" s="3"/>
      <c r="N2343" s="26">
        <v>0</v>
      </c>
      <c r="O2343" s="26">
        <v>0</v>
      </c>
      <c r="P2343" s="26">
        <v>0</v>
      </c>
      <c r="Q2343" s="26">
        <v>0</v>
      </c>
      <c r="R2343" s="58" t="s">
        <v>545</v>
      </c>
      <c r="S2343" s="26">
        <v>1</v>
      </c>
      <c r="T2343" s="26">
        <v>0</v>
      </c>
      <c r="U2343" s="26">
        <f ca="1">IFERROR(VLOOKUP(G2343,模型表!$C:$T,18,FALSE),0)</f>
        <v>0</v>
      </c>
      <c r="V2343" s="26">
        <f>IFERROR(VLOOKUP(G2343,模型表!$C:$J,8,FALSE),0)</f>
        <v>0</v>
      </c>
      <c r="W2343" s="26" t="s">
        <v>1081</v>
      </c>
      <c r="X2343" s="26" t="s">
        <v>1097</v>
      </c>
    </row>
    <row r="2344" spans="1:24" x14ac:dyDescent="0.2">
      <c r="A2344" s="3" t="s">
        <v>1457</v>
      </c>
      <c r="B2344" s="3" t="str">
        <f t="shared" si="65"/>
        <v>P66</v>
      </c>
      <c r="C2344" s="3" t="s">
        <v>532</v>
      </c>
      <c r="D2344" s="3" t="s">
        <v>535</v>
      </c>
      <c r="E2344" t="str">
        <f t="shared" si="64"/>
        <v>M22P66U01N03</v>
      </c>
      <c r="F2344" s="26">
        <f ca="1">IFERROR(VLOOKUP(G2344,模型表!C:U,19,0),0)</f>
        <v>0</v>
      </c>
      <c r="H2344" s="26" t="str">
        <f ca="1">IFERROR(IF($F2344=0,"",(VLOOKUP(RIGHT(A2344,2)+0,难度表!B:F,3,FALSE)*K2344+N2344)),0)</f>
        <v/>
      </c>
      <c r="I2344" s="26" t="str">
        <f ca="1">IFERROR(IF($F2344=0,"",(VLOOKUP(RIGHT(B2344,2)+0,难度表!B:F,4,FALSE)*L2344+O2344)),0)</f>
        <v/>
      </c>
      <c r="J2344" s="26" t="str">
        <f ca="1">IFERROR(IF($F2344=0,"",(VLOOKUP(RIGHT(B2344,2)+0,难度表!B:F,5,FALSE)*M2344+P2344)),0)</f>
        <v/>
      </c>
      <c r="L2344" s="26" t="s">
        <v>1081</v>
      </c>
      <c r="M2344" s="3"/>
      <c r="N2344" s="26">
        <v>0</v>
      </c>
      <c r="O2344" s="26">
        <v>0</v>
      </c>
      <c r="P2344" s="26">
        <v>0</v>
      </c>
      <c r="Q2344" s="26">
        <v>0</v>
      </c>
      <c r="R2344" s="58" t="s">
        <v>545</v>
      </c>
      <c r="S2344" s="26">
        <v>1</v>
      </c>
      <c r="T2344" s="26">
        <v>0</v>
      </c>
      <c r="U2344" s="26">
        <f ca="1">IFERROR(VLOOKUP(G2344,模型表!$C:$T,18,FALSE),0)</f>
        <v>0</v>
      </c>
      <c r="V2344" s="26">
        <f>IFERROR(VLOOKUP(G2344,模型表!$C:$J,8,FALSE),0)</f>
        <v>0</v>
      </c>
      <c r="W2344" s="26" t="s">
        <v>1081</v>
      </c>
      <c r="X2344" s="26" t="s">
        <v>1097</v>
      </c>
    </row>
    <row r="2345" spans="1:24" x14ac:dyDescent="0.2">
      <c r="A2345" s="3" t="s">
        <v>1457</v>
      </c>
      <c r="B2345" s="3" t="str">
        <f t="shared" si="65"/>
        <v>P66</v>
      </c>
      <c r="C2345" s="3" t="s">
        <v>532</v>
      </c>
      <c r="D2345" s="3" t="s">
        <v>536</v>
      </c>
      <c r="E2345" t="str">
        <f t="shared" si="64"/>
        <v>M22P66U01N04</v>
      </c>
      <c r="F2345" s="26">
        <f ca="1">IFERROR(VLOOKUP(G2345,模型表!C:U,19,0),0)</f>
        <v>0</v>
      </c>
      <c r="H2345" s="26" t="str">
        <f ca="1">IFERROR(IF($F2345=0,"",(VLOOKUP(RIGHT(A2345,2)+0,难度表!B:F,3,FALSE)*K2345+N2345)),0)</f>
        <v/>
      </c>
      <c r="I2345" s="26" t="str">
        <f ca="1">IFERROR(IF($F2345=0,"",(VLOOKUP(RIGHT(B2345,2)+0,难度表!B:F,4,FALSE)*L2345+O2345)),0)</f>
        <v/>
      </c>
      <c r="J2345" s="26" t="str">
        <f ca="1">IFERROR(IF($F2345=0,"",(VLOOKUP(RIGHT(B2345,2)+0,难度表!B:F,5,FALSE)*M2345+P2345)),0)</f>
        <v/>
      </c>
      <c r="L2345" s="26" t="s">
        <v>1081</v>
      </c>
      <c r="M2345" s="3"/>
      <c r="N2345" s="26">
        <v>0</v>
      </c>
      <c r="O2345" s="26">
        <v>0</v>
      </c>
      <c r="P2345" s="26">
        <v>0</v>
      </c>
      <c r="Q2345" s="26">
        <v>0</v>
      </c>
      <c r="R2345" s="58" t="s">
        <v>545</v>
      </c>
      <c r="S2345" s="26">
        <v>1</v>
      </c>
      <c r="T2345" s="26">
        <v>0</v>
      </c>
      <c r="U2345" s="26">
        <f ca="1">IFERROR(VLOOKUP(G2345,模型表!$C:$T,18,FALSE),0)</f>
        <v>0</v>
      </c>
      <c r="V2345" s="26">
        <f>IFERROR(VLOOKUP(G2345,模型表!$C:$J,8,FALSE),0)</f>
        <v>0</v>
      </c>
      <c r="W2345" s="26" t="s">
        <v>1081</v>
      </c>
      <c r="X2345" s="26" t="s">
        <v>1097</v>
      </c>
    </row>
    <row r="2346" spans="1:24" x14ac:dyDescent="0.2">
      <c r="A2346" s="3" t="s">
        <v>1457</v>
      </c>
      <c r="B2346" s="3" t="str">
        <f t="shared" si="65"/>
        <v>P66</v>
      </c>
      <c r="C2346" s="3" t="s">
        <v>532</v>
      </c>
      <c r="D2346" s="3" t="s">
        <v>537</v>
      </c>
      <c r="E2346" t="str">
        <f t="shared" si="64"/>
        <v>M22P66U01N05</v>
      </c>
      <c r="F2346" s="26">
        <f ca="1">IFERROR(VLOOKUP(G2346,模型表!C:U,19,0),0)</f>
        <v>0</v>
      </c>
      <c r="H2346" s="26" t="str">
        <f ca="1">IFERROR(IF($F2346=0,"",(VLOOKUP(RIGHT(A2346,2)+0,难度表!B:F,3,FALSE)*K2346+N2346)),0)</f>
        <v/>
      </c>
      <c r="I2346" s="26" t="str">
        <f ca="1">IFERROR(IF($F2346=0,"",(VLOOKUP(RIGHT(B2346,2)+0,难度表!B:F,4,FALSE)*L2346+O2346)),0)</f>
        <v/>
      </c>
      <c r="J2346" s="26" t="str">
        <f ca="1">IFERROR(IF($F2346=0,"",(VLOOKUP(RIGHT(B2346,2)+0,难度表!B:F,5,FALSE)*M2346+P2346)),0)</f>
        <v/>
      </c>
      <c r="L2346" s="26" t="s">
        <v>1081</v>
      </c>
      <c r="M2346" s="3"/>
      <c r="N2346" s="26">
        <v>0</v>
      </c>
      <c r="O2346" s="26">
        <v>0</v>
      </c>
      <c r="P2346" s="26">
        <v>0</v>
      </c>
      <c r="Q2346" s="26">
        <v>0</v>
      </c>
      <c r="R2346" s="58" t="s">
        <v>545</v>
      </c>
      <c r="S2346" s="26">
        <v>1</v>
      </c>
      <c r="T2346" s="26">
        <v>0</v>
      </c>
      <c r="U2346" s="26">
        <f ca="1">IFERROR(VLOOKUP(G2346,模型表!$C:$T,18,FALSE),0)</f>
        <v>0</v>
      </c>
      <c r="V2346" s="26">
        <f>IFERROR(VLOOKUP(G2346,模型表!$C:$J,8,FALSE),0)</f>
        <v>0</v>
      </c>
      <c r="W2346" s="26" t="s">
        <v>1081</v>
      </c>
      <c r="X2346" s="26" t="s">
        <v>1097</v>
      </c>
    </row>
    <row r="2347" spans="1:24" x14ac:dyDescent="0.2">
      <c r="A2347" s="3" t="s">
        <v>1457</v>
      </c>
      <c r="B2347" s="3" t="str">
        <f t="shared" si="65"/>
        <v>P66</v>
      </c>
      <c r="C2347" s="3" t="s">
        <v>532</v>
      </c>
      <c r="D2347" s="3" t="s">
        <v>538</v>
      </c>
      <c r="E2347" t="str">
        <f t="shared" si="64"/>
        <v>M22P66U01N06</v>
      </c>
      <c r="F2347" s="26">
        <f ca="1">IFERROR(VLOOKUP(G2347,模型表!C:U,19,0),0)</f>
        <v>0</v>
      </c>
      <c r="H2347" s="26" t="str">
        <f ca="1">IFERROR(IF($F2347=0,"",(VLOOKUP(RIGHT(A2347,2)+0,难度表!B:F,3,FALSE)*K2347+N2347)),0)</f>
        <v/>
      </c>
      <c r="I2347" s="26" t="str">
        <f ca="1">IFERROR(IF($F2347=0,"",(VLOOKUP(RIGHT(B2347,2)+0,难度表!B:F,4,FALSE)*L2347+O2347)),0)</f>
        <v/>
      </c>
      <c r="J2347" s="26" t="str">
        <f ca="1">IFERROR(IF($F2347=0,"",(VLOOKUP(RIGHT(B2347,2)+0,难度表!B:F,5,FALSE)*M2347+P2347)),0)</f>
        <v/>
      </c>
      <c r="L2347" s="26" t="s">
        <v>1081</v>
      </c>
      <c r="M2347" s="3"/>
      <c r="N2347" s="26">
        <v>0</v>
      </c>
      <c r="O2347" s="26">
        <v>0</v>
      </c>
      <c r="P2347" s="26">
        <v>0</v>
      </c>
      <c r="Q2347" s="26">
        <v>0</v>
      </c>
      <c r="R2347" s="58" t="s">
        <v>545</v>
      </c>
      <c r="S2347" s="26">
        <v>1</v>
      </c>
      <c r="T2347" s="26">
        <v>0</v>
      </c>
      <c r="U2347" s="26">
        <f ca="1">IFERROR(VLOOKUP(G2347,模型表!$C:$T,18,FALSE),0)</f>
        <v>0</v>
      </c>
      <c r="V2347" s="26">
        <f>IFERROR(VLOOKUP(G2347,模型表!$C:$J,8,FALSE),0)</f>
        <v>0</v>
      </c>
      <c r="W2347" s="26" t="s">
        <v>1081</v>
      </c>
      <c r="X2347" s="26" t="s">
        <v>1097</v>
      </c>
    </row>
    <row r="2348" spans="1:24" x14ac:dyDescent="0.2">
      <c r="A2348" s="3" t="s">
        <v>1457</v>
      </c>
      <c r="B2348" s="3" t="str">
        <f t="shared" si="65"/>
        <v>P66</v>
      </c>
      <c r="C2348" s="3" t="s">
        <v>532</v>
      </c>
      <c r="D2348" s="3" t="s">
        <v>542</v>
      </c>
      <c r="E2348" t="str">
        <f t="shared" si="64"/>
        <v>M22P66U01N07</v>
      </c>
      <c r="F2348" s="26">
        <f ca="1">IFERROR(VLOOKUP(G2348,模型表!C:U,19,0),0)</f>
        <v>0</v>
      </c>
      <c r="H2348" s="26" t="str">
        <f ca="1">IFERROR(IF($F2348=0,"",(VLOOKUP(RIGHT(A2348,2)+0,难度表!B:F,3,FALSE)*K2348+N2348)),0)</f>
        <v/>
      </c>
      <c r="I2348" s="26" t="str">
        <f ca="1">IFERROR(IF($F2348=0,"",(VLOOKUP(RIGHT(B2348,2)+0,难度表!B:F,4,FALSE)*L2348+O2348)),0)</f>
        <v/>
      </c>
      <c r="J2348" s="26" t="str">
        <f ca="1">IFERROR(IF($F2348=0,"",(VLOOKUP(RIGHT(B2348,2)+0,难度表!B:F,5,FALSE)*M2348+P2348)),0)</f>
        <v/>
      </c>
      <c r="L2348" s="26" t="s">
        <v>1081</v>
      </c>
      <c r="M2348" s="3"/>
      <c r="N2348" s="26">
        <v>0</v>
      </c>
      <c r="O2348" s="26">
        <v>0</v>
      </c>
      <c r="P2348" s="26">
        <v>0</v>
      </c>
      <c r="Q2348" s="26">
        <v>0</v>
      </c>
      <c r="R2348" s="58" t="s">
        <v>545</v>
      </c>
      <c r="S2348" s="26">
        <v>1</v>
      </c>
      <c r="T2348" s="26">
        <v>0</v>
      </c>
      <c r="U2348" s="26">
        <f ca="1">IFERROR(VLOOKUP(G2348,模型表!$C:$T,18,FALSE),0)</f>
        <v>0</v>
      </c>
      <c r="V2348" s="26">
        <f>IFERROR(VLOOKUP(G2348,模型表!$C:$J,8,FALSE),0)</f>
        <v>0</v>
      </c>
      <c r="W2348" s="26" t="s">
        <v>1081</v>
      </c>
      <c r="X2348" s="26" t="s">
        <v>1097</v>
      </c>
    </row>
    <row r="2349" spans="1:24" x14ac:dyDescent="0.2">
      <c r="A2349" s="3" t="s">
        <v>1457</v>
      </c>
      <c r="B2349" s="3" t="str">
        <f t="shared" si="65"/>
        <v>P66</v>
      </c>
      <c r="C2349" s="3" t="s">
        <v>532</v>
      </c>
      <c r="D2349" s="3" t="s">
        <v>543</v>
      </c>
      <c r="E2349" t="str">
        <f t="shared" si="64"/>
        <v>M22P66U01N08</v>
      </c>
      <c r="F2349" s="26">
        <f ca="1">IFERROR(VLOOKUP(G2349,模型表!C:U,19,0),0)</f>
        <v>0</v>
      </c>
      <c r="H2349" s="26" t="str">
        <f ca="1">IFERROR(IF($F2349=0,"",(VLOOKUP(RIGHT(A2349,2)+0,难度表!B:F,3,FALSE)*K2349+N2349)),0)</f>
        <v/>
      </c>
      <c r="I2349" s="26" t="str">
        <f ca="1">IFERROR(IF($F2349=0,"",(VLOOKUP(RIGHT(B2349,2)+0,难度表!B:F,4,FALSE)*L2349+O2349)),0)</f>
        <v/>
      </c>
      <c r="J2349" s="26" t="str">
        <f ca="1">IFERROR(IF($F2349=0,"",(VLOOKUP(RIGHT(B2349,2)+0,难度表!B:F,5,FALSE)*M2349+P2349)),0)</f>
        <v/>
      </c>
      <c r="L2349" s="26" t="s">
        <v>1081</v>
      </c>
      <c r="M2349" s="3"/>
      <c r="N2349" s="26">
        <v>0</v>
      </c>
      <c r="O2349" s="26">
        <v>0</v>
      </c>
      <c r="P2349" s="26">
        <v>0</v>
      </c>
      <c r="Q2349" s="26">
        <v>0</v>
      </c>
      <c r="R2349" s="58" t="s">
        <v>545</v>
      </c>
      <c r="S2349" s="26">
        <v>1</v>
      </c>
      <c r="T2349" s="26">
        <v>0</v>
      </c>
      <c r="U2349" s="26">
        <f ca="1">IFERROR(VLOOKUP(G2349,模型表!$C:$T,18,FALSE),0)</f>
        <v>0</v>
      </c>
      <c r="V2349" s="26">
        <f>IFERROR(VLOOKUP(G2349,模型表!$C:$J,8,FALSE),0)</f>
        <v>0</v>
      </c>
      <c r="W2349" s="26" t="s">
        <v>1081</v>
      </c>
      <c r="X2349" s="26" t="s">
        <v>1097</v>
      </c>
    </row>
    <row r="2350" spans="1:24" x14ac:dyDescent="0.2">
      <c r="A2350" s="3" t="s">
        <v>1457</v>
      </c>
      <c r="B2350" s="3" t="str">
        <f t="shared" si="65"/>
        <v>P66</v>
      </c>
      <c r="C2350" s="3" t="s">
        <v>532</v>
      </c>
      <c r="D2350" s="3" t="s">
        <v>544</v>
      </c>
      <c r="E2350" t="str">
        <f t="shared" si="64"/>
        <v>M22P66U01N09</v>
      </c>
      <c r="F2350" s="26">
        <f ca="1">IFERROR(VLOOKUP(G2350,模型表!C:U,19,0),0)</f>
        <v>0</v>
      </c>
      <c r="H2350" s="26" t="str">
        <f ca="1">IFERROR(IF($F2350=0,"",(VLOOKUP(RIGHT(A2350,2)+0,难度表!B:F,3,FALSE)*K2350+N2350)),0)</f>
        <v/>
      </c>
      <c r="I2350" s="26" t="str">
        <f ca="1">IFERROR(IF($F2350=0,"",(VLOOKUP(RIGHT(B2350,2)+0,难度表!B:F,4,FALSE)*L2350+O2350)),0)</f>
        <v/>
      </c>
      <c r="J2350" s="26" t="str">
        <f ca="1">IFERROR(IF($F2350=0,"",(VLOOKUP(RIGHT(B2350,2)+0,难度表!B:F,5,FALSE)*M2350+P2350)),0)</f>
        <v/>
      </c>
      <c r="L2350" s="26" t="s">
        <v>1081</v>
      </c>
      <c r="M2350" s="3"/>
      <c r="N2350" s="26">
        <v>0</v>
      </c>
      <c r="O2350" s="26">
        <v>0</v>
      </c>
      <c r="P2350" s="26">
        <v>0</v>
      </c>
      <c r="Q2350" s="26">
        <v>0</v>
      </c>
      <c r="R2350" s="58" t="s">
        <v>545</v>
      </c>
      <c r="S2350" s="26">
        <v>1</v>
      </c>
      <c r="T2350" s="26">
        <v>0</v>
      </c>
      <c r="U2350" s="26">
        <f ca="1">IFERROR(VLOOKUP(G2350,模型表!$C:$T,18,FALSE),0)</f>
        <v>0</v>
      </c>
      <c r="V2350" s="26">
        <f>IFERROR(VLOOKUP(G2350,模型表!$C:$J,8,FALSE),0)</f>
        <v>0</v>
      </c>
      <c r="W2350" s="26" t="s">
        <v>1081</v>
      </c>
      <c r="X2350" s="26" t="s">
        <v>1097</v>
      </c>
    </row>
    <row r="2351" spans="1:24" x14ac:dyDescent="0.2">
      <c r="A2351" s="3" t="s">
        <v>1457</v>
      </c>
      <c r="B2351" s="3" t="str">
        <f t="shared" si="65"/>
        <v>P66</v>
      </c>
      <c r="C2351" s="3" t="s">
        <v>539</v>
      </c>
      <c r="D2351" s="3" t="s">
        <v>533</v>
      </c>
      <c r="E2351" t="str">
        <f t="shared" si="64"/>
        <v>M22P66U02N01</v>
      </c>
      <c r="F2351" s="26">
        <f ca="1">IFERROR(VLOOKUP(G2351,模型表!C:U,19,0),0)</f>
        <v>0</v>
      </c>
      <c r="H2351" s="26" t="str">
        <f ca="1">IFERROR(IF($F2351=0,"",(VLOOKUP(RIGHT(A2351,2)+0,难度表!B:F,3,FALSE)*K2351+N2351)),0)</f>
        <v/>
      </c>
      <c r="I2351" s="26" t="str">
        <f ca="1">IFERROR(IF($F2351=0,"",(VLOOKUP(RIGHT(B2351,2)+0,难度表!B:F,4,FALSE)*L2351+O2351)),0)</f>
        <v/>
      </c>
      <c r="J2351" s="26" t="str">
        <f ca="1">IFERROR(IF($F2351=0,"",(VLOOKUP(RIGHT(B2351,2)+0,难度表!B:F,5,FALSE)*M2351+P2351)),0)</f>
        <v/>
      </c>
      <c r="L2351" s="26" t="s">
        <v>1081</v>
      </c>
      <c r="M2351" s="3"/>
      <c r="N2351" s="26">
        <v>0</v>
      </c>
      <c r="O2351" s="26">
        <v>0</v>
      </c>
      <c r="P2351" s="26">
        <v>0</v>
      </c>
      <c r="Q2351" s="26">
        <v>0</v>
      </c>
      <c r="R2351" s="58" t="s">
        <v>545</v>
      </c>
      <c r="S2351" s="26">
        <v>1</v>
      </c>
      <c r="T2351" s="26">
        <v>0</v>
      </c>
      <c r="U2351" s="26">
        <f ca="1">IFERROR(VLOOKUP(G2351,模型表!$C:$T,18,FALSE),0)</f>
        <v>0</v>
      </c>
      <c r="V2351" s="26">
        <f>IFERROR(VLOOKUP(G2351,模型表!$C:$J,8,FALSE),0)</f>
        <v>0</v>
      </c>
      <c r="W2351" s="26" t="s">
        <v>1081</v>
      </c>
      <c r="X2351" s="26" t="s">
        <v>1097</v>
      </c>
    </row>
    <row r="2352" spans="1:24" x14ac:dyDescent="0.2">
      <c r="A2352" s="3" t="s">
        <v>1457</v>
      </c>
      <c r="B2352" s="3" t="str">
        <f t="shared" si="65"/>
        <v>P66</v>
      </c>
      <c r="C2352" s="3" t="s">
        <v>539</v>
      </c>
      <c r="D2352" s="3" t="s">
        <v>534</v>
      </c>
      <c r="E2352" t="str">
        <f t="shared" si="64"/>
        <v>M22P66U02N02</v>
      </c>
      <c r="F2352" s="26">
        <f ca="1">IFERROR(VLOOKUP(G2352,模型表!C:U,19,0),0)</f>
        <v>0</v>
      </c>
      <c r="H2352" s="26" t="str">
        <f ca="1">IFERROR(IF($F2352=0,"",(VLOOKUP(RIGHT(A2352,2)+0,难度表!B:F,3,FALSE)*K2352+N2352)),0)</f>
        <v/>
      </c>
      <c r="I2352" s="26" t="str">
        <f ca="1">IFERROR(IF($F2352=0,"",(VLOOKUP(RIGHT(B2352,2)+0,难度表!B:F,4,FALSE)*L2352+O2352)),0)</f>
        <v/>
      </c>
      <c r="J2352" s="26" t="str">
        <f ca="1">IFERROR(IF($F2352=0,"",(VLOOKUP(RIGHT(B2352,2)+0,难度表!B:F,5,FALSE)*M2352+P2352)),0)</f>
        <v/>
      </c>
      <c r="L2352" s="26" t="s">
        <v>1081</v>
      </c>
      <c r="M2352" s="3"/>
      <c r="N2352" s="26">
        <v>0</v>
      </c>
      <c r="O2352" s="26">
        <v>0</v>
      </c>
      <c r="P2352" s="26">
        <v>0</v>
      </c>
      <c r="Q2352" s="26">
        <v>0</v>
      </c>
      <c r="R2352" s="58" t="s">
        <v>545</v>
      </c>
      <c r="S2352" s="26">
        <v>1</v>
      </c>
      <c r="T2352" s="26">
        <v>0</v>
      </c>
      <c r="U2352" s="26">
        <f ca="1">IFERROR(VLOOKUP(G2352,模型表!$C:$T,18,FALSE),0)</f>
        <v>0</v>
      </c>
      <c r="V2352" s="26">
        <f>IFERROR(VLOOKUP(G2352,模型表!$C:$J,8,FALSE),0)</f>
        <v>0</v>
      </c>
      <c r="W2352" s="26" t="s">
        <v>1081</v>
      </c>
      <c r="X2352" s="26" t="s">
        <v>1097</v>
      </c>
    </row>
    <row r="2353" spans="1:24" x14ac:dyDescent="0.2">
      <c r="A2353" s="3" t="s">
        <v>1457</v>
      </c>
      <c r="B2353" s="3" t="str">
        <f t="shared" si="65"/>
        <v>P66</v>
      </c>
      <c r="C2353" s="3" t="s">
        <v>539</v>
      </c>
      <c r="D2353" s="3" t="s">
        <v>535</v>
      </c>
      <c r="E2353" t="str">
        <f t="shared" si="64"/>
        <v>M22P66U02N03</v>
      </c>
      <c r="F2353" s="26">
        <f ca="1">IFERROR(VLOOKUP(G2353,模型表!C:U,19,0),0)</f>
        <v>0</v>
      </c>
      <c r="H2353" s="26" t="str">
        <f ca="1">IFERROR(IF($F2353=0,"",(VLOOKUP(RIGHT(A2353,2)+0,难度表!B:F,3,FALSE)*K2353+N2353)),0)</f>
        <v/>
      </c>
      <c r="I2353" s="26" t="str">
        <f ca="1">IFERROR(IF($F2353=0,"",(VLOOKUP(RIGHT(B2353,2)+0,难度表!B:F,4,FALSE)*L2353+O2353)),0)</f>
        <v/>
      </c>
      <c r="J2353" s="26" t="str">
        <f ca="1">IFERROR(IF($F2353=0,"",(VLOOKUP(RIGHT(B2353,2)+0,难度表!B:F,5,FALSE)*M2353+P2353)),0)</f>
        <v/>
      </c>
      <c r="L2353" s="26" t="s">
        <v>1081</v>
      </c>
      <c r="M2353" s="3"/>
      <c r="N2353" s="26">
        <v>0</v>
      </c>
      <c r="O2353" s="26">
        <v>0</v>
      </c>
      <c r="P2353" s="26">
        <v>0</v>
      </c>
      <c r="Q2353" s="26">
        <v>0</v>
      </c>
      <c r="R2353" s="58" t="s">
        <v>545</v>
      </c>
      <c r="S2353" s="26">
        <v>1</v>
      </c>
      <c r="T2353" s="26">
        <v>0</v>
      </c>
      <c r="U2353" s="26">
        <f ca="1">IFERROR(VLOOKUP(G2353,模型表!$C:$T,18,FALSE),0)</f>
        <v>0</v>
      </c>
      <c r="V2353" s="26">
        <f>IFERROR(VLOOKUP(G2353,模型表!$C:$J,8,FALSE),0)</f>
        <v>0</v>
      </c>
      <c r="W2353" s="26" t="s">
        <v>1081</v>
      </c>
      <c r="X2353" s="26" t="s">
        <v>1097</v>
      </c>
    </row>
    <row r="2354" spans="1:24" x14ac:dyDescent="0.2">
      <c r="A2354" s="3" t="s">
        <v>1457</v>
      </c>
      <c r="B2354" s="3" t="str">
        <f t="shared" si="65"/>
        <v>P66</v>
      </c>
      <c r="C2354" s="3" t="s">
        <v>539</v>
      </c>
      <c r="D2354" s="3" t="s">
        <v>536</v>
      </c>
      <c r="E2354" t="str">
        <f t="shared" si="64"/>
        <v>M22P66U02N04</v>
      </c>
      <c r="F2354" s="26">
        <f ca="1">IFERROR(VLOOKUP(G2354,模型表!C:U,19,0),0)</f>
        <v>0</v>
      </c>
      <c r="H2354" s="26" t="str">
        <f ca="1">IFERROR(IF($F2354=0,"",(VLOOKUP(RIGHT(A2354,2)+0,难度表!B:F,3,FALSE)*K2354+N2354)),0)</f>
        <v/>
      </c>
      <c r="I2354" s="26" t="str">
        <f ca="1">IFERROR(IF($F2354=0,"",(VLOOKUP(RIGHT(B2354,2)+0,难度表!B:F,4,FALSE)*L2354+O2354)),0)</f>
        <v/>
      </c>
      <c r="J2354" s="26" t="str">
        <f ca="1">IFERROR(IF($F2354=0,"",(VLOOKUP(RIGHT(B2354,2)+0,难度表!B:F,5,FALSE)*M2354+P2354)),0)</f>
        <v/>
      </c>
      <c r="L2354" s="26" t="s">
        <v>1081</v>
      </c>
      <c r="M2354" s="3"/>
      <c r="N2354" s="26">
        <v>0</v>
      </c>
      <c r="O2354" s="26">
        <v>0</v>
      </c>
      <c r="P2354" s="26">
        <v>0</v>
      </c>
      <c r="Q2354" s="26">
        <v>0</v>
      </c>
      <c r="R2354" s="58" t="s">
        <v>545</v>
      </c>
      <c r="S2354" s="26">
        <v>1</v>
      </c>
      <c r="T2354" s="26">
        <v>0</v>
      </c>
      <c r="U2354" s="26">
        <f ca="1">IFERROR(VLOOKUP(G2354,模型表!$C:$T,18,FALSE),0)</f>
        <v>0</v>
      </c>
      <c r="V2354" s="26">
        <f>IFERROR(VLOOKUP(G2354,模型表!$C:$J,8,FALSE),0)</f>
        <v>0</v>
      </c>
      <c r="W2354" s="26" t="s">
        <v>1081</v>
      </c>
      <c r="X2354" s="26" t="s">
        <v>1097</v>
      </c>
    </row>
    <row r="2355" spans="1:24" x14ac:dyDescent="0.2">
      <c r="A2355" s="3" t="s">
        <v>1457</v>
      </c>
      <c r="B2355" s="3" t="str">
        <f t="shared" si="65"/>
        <v>P66</v>
      </c>
      <c r="C2355" s="3" t="s">
        <v>539</v>
      </c>
      <c r="D2355" s="3" t="s">
        <v>537</v>
      </c>
      <c r="E2355" t="str">
        <f t="shared" si="64"/>
        <v>M22P66U02N05</v>
      </c>
      <c r="F2355" s="26">
        <f ca="1">IFERROR(VLOOKUP(G2355,模型表!C:U,19,0),0)</f>
        <v>0</v>
      </c>
      <c r="H2355" s="26" t="str">
        <f ca="1">IFERROR(IF($F2355=0,"",(VLOOKUP(RIGHT(A2355,2)+0,难度表!B:F,3,FALSE)*K2355+N2355)),0)</f>
        <v/>
      </c>
      <c r="I2355" s="26" t="str">
        <f ca="1">IFERROR(IF($F2355=0,"",(VLOOKUP(RIGHT(B2355,2)+0,难度表!B:F,4,FALSE)*L2355+O2355)),0)</f>
        <v/>
      </c>
      <c r="J2355" s="26" t="str">
        <f ca="1">IFERROR(IF($F2355=0,"",(VLOOKUP(RIGHT(B2355,2)+0,难度表!B:F,5,FALSE)*M2355+P2355)),0)</f>
        <v/>
      </c>
      <c r="L2355" s="26" t="s">
        <v>1081</v>
      </c>
      <c r="M2355" s="3"/>
      <c r="N2355" s="26">
        <v>0</v>
      </c>
      <c r="O2355" s="26">
        <v>0</v>
      </c>
      <c r="P2355" s="26">
        <v>0</v>
      </c>
      <c r="Q2355" s="26">
        <v>0</v>
      </c>
      <c r="R2355" s="58" t="s">
        <v>545</v>
      </c>
      <c r="S2355" s="26">
        <v>1</v>
      </c>
      <c r="T2355" s="26">
        <v>0</v>
      </c>
      <c r="U2355" s="26">
        <f ca="1">IFERROR(VLOOKUP(G2355,模型表!$C:$T,18,FALSE),0)</f>
        <v>0</v>
      </c>
      <c r="V2355" s="26">
        <f>IFERROR(VLOOKUP(G2355,模型表!$C:$J,8,FALSE),0)</f>
        <v>0</v>
      </c>
      <c r="W2355" s="26" t="s">
        <v>1081</v>
      </c>
      <c r="X2355" s="26" t="s">
        <v>1097</v>
      </c>
    </row>
    <row r="2356" spans="1:24" x14ac:dyDescent="0.2">
      <c r="A2356" s="3" t="s">
        <v>1457</v>
      </c>
      <c r="B2356" s="3" t="str">
        <f t="shared" si="65"/>
        <v>P66</v>
      </c>
      <c r="C2356" s="3" t="s">
        <v>539</v>
      </c>
      <c r="D2356" s="3" t="s">
        <v>538</v>
      </c>
      <c r="E2356" t="str">
        <f t="shared" si="64"/>
        <v>M22P66U02N06</v>
      </c>
      <c r="F2356" s="26">
        <f ca="1">IFERROR(VLOOKUP(G2356,模型表!C:U,19,0),0)</f>
        <v>0</v>
      </c>
      <c r="H2356" s="26" t="str">
        <f ca="1">IFERROR(IF($F2356=0,"",(VLOOKUP(RIGHT(A2356,2)+0,难度表!B:F,3,FALSE)*K2356+N2356)),0)</f>
        <v/>
      </c>
      <c r="I2356" s="26" t="str">
        <f ca="1">IFERROR(IF($F2356=0,"",(VLOOKUP(RIGHT(B2356,2)+0,难度表!B:F,4,FALSE)*L2356+O2356)),0)</f>
        <v/>
      </c>
      <c r="J2356" s="26" t="str">
        <f ca="1">IFERROR(IF($F2356=0,"",(VLOOKUP(RIGHT(B2356,2)+0,难度表!B:F,5,FALSE)*M2356+P2356)),0)</f>
        <v/>
      </c>
      <c r="L2356" s="26" t="s">
        <v>1081</v>
      </c>
      <c r="M2356" s="3"/>
      <c r="N2356" s="26">
        <v>0</v>
      </c>
      <c r="O2356" s="26">
        <v>0</v>
      </c>
      <c r="P2356" s="26">
        <v>0</v>
      </c>
      <c r="Q2356" s="26">
        <v>0</v>
      </c>
      <c r="R2356" s="58" t="s">
        <v>545</v>
      </c>
      <c r="S2356" s="26">
        <v>1</v>
      </c>
      <c r="T2356" s="26">
        <v>0</v>
      </c>
      <c r="U2356" s="26">
        <f ca="1">IFERROR(VLOOKUP(G2356,模型表!$C:$T,18,FALSE),0)</f>
        <v>0</v>
      </c>
      <c r="V2356" s="26">
        <f>IFERROR(VLOOKUP(G2356,模型表!$C:$J,8,FALSE),0)</f>
        <v>0</v>
      </c>
      <c r="W2356" s="26" t="s">
        <v>1081</v>
      </c>
      <c r="X2356" s="26" t="s">
        <v>1097</v>
      </c>
    </row>
    <row r="2357" spans="1:24" x14ac:dyDescent="0.2">
      <c r="A2357" s="3" t="s">
        <v>1457</v>
      </c>
      <c r="B2357" s="3" t="str">
        <f t="shared" si="65"/>
        <v>P66</v>
      </c>
      <c r="C2357" s="3" t="s">
        <v>539</v>
      </c>
      <c r="D2357" s="3" t="s">
        <v>542</v>
      </c>
      <c r="E2357" t="str">
        <f t="shared" si="64"/>
        <v>M22P66U02N07</v>
      </c>
      <c r="F2357" s="26">
        <f ca="1">IFERROR(VLOOKUP(G2357,模型表!C:U,19,0),0)</f>
        <v>0</v>
      </c>
      <c r="H2357" s="26" t="str">
        <f ca="1">IFERROR(IF($F2357=0,"",(VLOOKUP(RIGHT(A2357,2)+0,难度表!B:F,3,FALSE)*K2357+N2357)),0)</f>
        <v/>
      </c>
      <c r="I2357" s="26" t="str">
        <f ca="1">IFERROR(IF($F2357=0,"",(VLOOKUP(RIGHT(B2357,2)+0,难度表!B:F,4,FALSE)*L2357+O2357)),0)</f>
        <v/>
      </c>
      <c r="J2357" s="26" t="str">
        <f ca="1">IFERROR(IF($F2357=0,"",(VLOOKUP(RIGHT(B2357,2)+0,难度表!B:F,5,FALSE)*M2357+P2357)),0)</f>
        <v/>
      </c>
      <c r="L2357" s="26" t="s">
        <v>1081</v>
      </c>
      <c r="M2357" s="3"/>
      <c r="N2357" s="26">
        <v>0</v>
      </c>
      <c r="O2357" s="26">
        <v>0</v>
      </c>
      <c r="P2357" s="26">
        <v>0</v>
      </c>
      <c r="Q2357" s="26">
        <v>0</v>
      </c>
      <c r="R2357" s="58" t="s">
        <v>545</v>
      </c>
      <c r="S2357" s="26">
        <v>1</v>
      </c>
      <c r="T2357" s="26">
        <v>0</v>
      </c>
      <c r="U2357" s="26">
        <f ca="1">IFERROR(VLOOKUP(G2357,模型表!$C:$T,18,FALSE),0)</f>
        <v>0</v>
      </c>
      <c r="V2357" s="26">
        <f>IFERROR(VLOOKUP(G2357,模型表!$C:$J,8,FALSE),0)</f>
        <v>0</v>
      </c>
      <c r="W2357" s="26" t="s">
        <v>1081</v>
      </c>
      <c r="X2357" s="26" t="s">
        <v>1097</v>
      </c>
    </row>
    <row r="2358" spans="1:24" x14ac:dyDescent="0.2">
      <c r="A2358" s="3" t="s">
        <v>1457</v>
      </c>
      <c r="B2358" s="3" t="str">
        <f t="shared" si="65"/>
        <v>P66</v>
      </c>
      <c r="C2358" s="3" t="s">
        <v>539</v>
      </c>
      <c r="D2358" s="3" t="s">
        <v>543</v>
      </c>
      <c r="E2358" t="str">
        <f t="shared" si="64"/>
        <v>M22P66U02N08</v>
      </c>
      <c r="F2358" s="26">
        <f ca="1">IFERROR(VLOOKUP(G2358,模型表!C:U,19,0),0)</f>
        <v>0</v>
      </c>
      <c r="H2358" s="26" t="str">
        <f ca="1">IFERROR(IF($F2358=0,"",(VLOOKUP(RIGHT(A2358,2)+0,难度表!B:F,3,FALSE)*K2358+N2358)),0)</f>
        <v/>
      </c>
      <c r="I2358" s="26" t="str">
        <f ca="1">IFERROR(IF($F2358=0,"",(VLOOKUP(RIGHT(B2358,2)+0,难度表!B:F,4,FALSE)*L2358+O2358)),0)</f>
        <v/>
      </c>
      <c r="J2358" s="26" t="str">
        <f ca="1">IFERROR(IF($F2358=0,"",(VLOOKUP(RIGHT(B2358,2)+0,难度表!B:F,5,FALSE)*M2358+P2358)),0)</f>
        <v/>
      </c>
      <c r="L2358" s="26" t="s">
        <v>1081</v>
      </c>
      <c r="M2358" s="3"/>
      <c r="N2358" s="26">
        <v>0</v>
      </c>
      <c r="O2358" s="26">
        <v>0</v>
      </c>
      <c r="P2358" s="26">
        <v>0</v>
      </c>
      <c r="Q2358" s="26">
        <v>0</v>
      </c>
      <c r="R2358" s="58" t="s">
        <v>545</v>
      </c>
      <c r="S2358" s="26">
        <v>1</v>
      </c>
      <c r="T2358" s="26">
        <v>0</v>
      </c>
      <c r="U2358" s="26">
        <f ca="1">IFERROR(VLOOKUP(G2358,模型表!$C:$T,18,FALSE),0)</f>
        <v>0</v>
      </c>
      <c r="V2358" s="26">
        <f>IFERROR(VLOOKUP(G2358,模型表!$C:$J,8,FALSE),0)</f>
        <v>0</v>
      </c>
      <c r="W2358" s="26" t="s">
        <v>1081</v>
      </c>
      <c r="X2358" s="26" t="s">
        <v>1097</v>
      </c>
    </row>
    <row r="2359" spans="1:24" x14ac:dyDescent="0.2">
      <c r="A2359" s="3" t="s">
        <v>1457</v>
      </c>
      <c r="B2359" s="3" t="str">
        <f t="shared" si="65"/>
        <v>P66</v>
      </c>
      <c r="C2359" s="3" t="s">
        <v>539</v>
      </c>
      <c r="D2359" s="3" t="s">
        <v>544</v>
      </c>
      <c r="E2359" t="str">
        <f t="shared" si="64"/>
        <v>M22P66U02N09</v>
      </c>
      <c r="F2359" s="26">
        <f ca="1">IFERROR(VLOOKUP(G2359,模型表!C:U,19,0),0)</f>
        <v>0</v>
      </c>
      <c r="H2359" s="26" t="str">
        <f ca="1">IFERROR(IF($F2359=0,"",(VLOOKUP(RIGHT(A2359,2)+0,难度表!B:F,3,FALSE)*K2359+N2359)),0)</f>
        <v/>
      </c>
      <c r="I2359" s="26" t="str">
        <f ca="1">IFERROR(IF($F2359=0,"",(VLOOKUP(RIGHT(B2359,2)+0,难度表!B:F,4,FALSE)*L2359+O2359)),0)</f>
        <v/>
      </c>
      <c r="J2359" s="26" t="str">
        <f ca="1">IFERROR(IF($F2359=0,"",(VLOOKUP(RIGHT(B2359,2)+0,难度表!B:F,5,FALSE)*M2359+P2359)),0)</f>
        <v/>
      </c>
      <c r="L2359" s="26" t="s">
        <v>1081</v>
      </c>
      <c r="M2359" s="3"/>
      <c r="N2359" s="26">
        <v>0</v>
      </c>
      <c r="O2359" s="26">
        <v>0</v>
      </c>
      <c r="P2359" s="26">
        <v>0</v>
      </c>
      <c r="Q2359" s="26">
        <v>0</v>
      </c>
      <c r="R2359" s="58" t="s">
        <v>545</v>
      </c>
      <c r="S2359" s="26">
        <v>1</v>
      </c>
      <c r="T2359" s="26">
        <v>0</v>
      </c>
      <c r="U2359" s="26">
        <f ca="1">IFERROR(VLOOKUP(G2359,模型表!$C:$T,18,FALSE),0)</f>
        <v>0</v>
      </c>
      <c r="V2359" s="26">
        <f>IFERROR(VLOOKUP(G2359,模型表!$C:$J,8,FALSE),0)</f>
        <v>0</v>
      </c>
      <c r="W2359" s="26" t="s">
        <v>1081</v>
      </c>
      <c r="X2359" s="26" t="s">
        <v>1097</v>
      </c>
    </row>
    <row r="2360" spans="1:24" x14ac:dyDescent="0.2">
      <c r="A2360" s="3" t="s">
        <v>1457</v>
      </c>
      <c r="B2360" s="3" t="str">
        <f t="shared" si="65"/>
        <v>P66</v>
      </c>
      <c r="C2360" s="3" t="s">
        <v>540</v>
      </c>
      <c r="D2360" s="3" t="s">
        <v>533</v>
      </c>
      <c r="E2360" t="str">
        <f t="shared" si="64"/>
        <v>M22P66U03N01</v>
      </c>
      <c r="F2360" s="26">
        <f ca="1">IFERROR(VLOOKUP(G2360,模型表!C:U,19,0),0)</f>
        <v>0</v>
      </c>
      <c r="H2360" s="26" t="str">
        <f ca="1">IFERROR(IF($F2360=0,"",(VLOOKUP(RIGHT(A2360,2)+0,难度表!B:F,3,FALSE)*K2360+N2360)),0)</f>
        <v/>
      </c>
      <c r="I2360" s="26" t="str">
        <f ca="1">IFERROR(IF($F2360=0,"",(VLOOKUP(RIGHT(B2360,2)+0,难度表!B:F,4,FALSE)*L2360+O2360)),0)</f>
        <v/>
      </c>
      <c r="J2360" s="26" t="str">
        <f ca="1">IFERROR(IF($F2360=0,"",(VLOOKUP(RIGHT(B2360,2)+0,难度表!B:F,5,FALSE)*M2360+P2360)),0)</f>
        <v/>
      </c>
      <c r="L2360" s="26" t="s">
        <v>1081</v>
      </c>
      <c r="M2360" s="3"/>
      <c r="N2360" s="26">
        <v>0</v>
      </c>
      <c r="O2360" s="26">
        <v>0</v>
      </c>
      <c r="P2360" s="26">
        <v>0</v>
      </c>
      <c r="Q2360" s="26">
        <v>0</v>
      </c>
      <c r="R2360" s="58" t="s">
        <v>545</v>
      </c>
      <c r="S2360" s="26">
        <v>1</v>
      </c>
      <c r="T2360" s="26">
        <v>0</v>
      </c>
      <c r="U2360" s="26">
        <f ca="1">IFERROR(VLOOKUP(G2360,模型表!$C:$T,18,FALSE),0)</f>
        <v>0</v>
      </c>
      <c r="V2360" s="26">
        <f>IFERROR(VLOOKUP(G2360,模型表!$C:$J,8,FALSE),0)</f>
        <v>0</v>
      </c>
      <c r="W2360" s="26" t="s">
        <v>1081</v>
      </c>
      <c r="X2360" s="26" t="s">
        <v>1097</v>
      </c>
    </row>
    <row r="2361" spans="1:24" x14ac:dyDescent="0.2">
      <c r="A2361" s="3" t="s">
        <v>1457</v>
      </c>
      <c r="B2361" s="3" t="str">
        <f t="shared" si="65"/>
        <v>P66</v>
      </c>
      <c r="C2361" s="3" t="s">
        <v>540</v>
      </c>
      <c r="D2361" s="3" t="s">
        <v>534</v>
      </c>
      <c r="E2361" t="str">
        <f t="shared" si="64"/>
        <v>M22P66U03N02</v>
      </c>
      <c r="F2361" s="26">
        <f ca="1">IFERROR(VLOOKUP(G2361,模型表!C:U,19,0),0)</f>
        <v>0</v>
      </c>
      <c r="H2361" s="26" t="str">
        <f ca="1">IFERROR(IF($F2361=0,"",(VLOOKUP(RIGHT(A2361,2)+0,难度表!B:F,3,FALSE)*K2361+N2361)),0)</f>
        <v/>
      </c>
      <c r="I2361" s="26" t="str">
        <f ca="1">IFERROR(IF($F2361=0,"",(VLOOKUP(RIGHT(B2361,2)+0,难度表!B:F,4,FALSE)*L2361+O2361)),0)</f>
        <v/>
      </c>
      <c r="J2361" s="26" t="str">
        <f ca="1">IFERROR(IF($F2361=0,"",(VLOOKUP(RIGHT(B2361,2)+0,难度表!B:F,5,FALSE)*M2361+P2361)),0)</f>
        <v/>
      </c>
      <c r="L2361" s="26" t="s">
        <v>1081</v>
      </c>
      <c r="M2361" s="3"/>
      <c r="N2361" s="26">
        <v>0</v>
      </c>
      <c r="O2361" s="26">
        <v>0</v>
      </c>
      <c r="P2361" s="26">
        <v>0</v>
      </c>
      <c r="Q2361" s="26">
        <v>0</v>
      </c>
      <c r="R2361" s="58" t="s">
        <v>545</v>
      </c>
      <c r="S2361" s="26">
        <v>1</v>
      </c>
      <c r="T2361" s="26">
        <v>0</v>
      </c>
      <c r="U2361" s="26">
        <f ca="1">IFERROR(VLOOKUP(G2361,模型表!$C:$T,18,FALSE),0)</f>
        <v>0</v>
      </c>
      <c r="V2361" s="26">
        <f>IFERROR(VLOOKUP(G2361,模型表!$C:$J,8,FALSE),0)</f>
        <v>0</v>
      </c>
      <c r="W2361" s="26" t="s">
        <v>1081</v>
      </c>
      <c r="X2361" s="26" t="s">
        <v>1097</v>
      </c>
    </row>
    <row r="2362" spans="1:24" x14ac:dyDescent="0.2">
      <c r="A2362" s="3" t="s">
        <v>1457</v>
      </c>
      <c r="B2362" s="3" t="str">
        <f t="shared" si="65"/>
        <v>P66</v>
      </c>
      <c r="C2362" s="3" t="s">
        <v>540</v>
      </c>
      <c r="D2362" s="3" t="s">
        <v>535</v>
      </c>
      <c r="E2362" t="str">
        <f t="shared" si="64"/>
        <v>M22P66U03N03</v>
      </c>
      <c r="F2362" s="26">
        <f ca="1">IFERROR(VLOOKUP(G2362,模型表!C:U,19,0),0)</f>
        <v>0</v>
      </c>
      <c r="H2362" s="26" t="str">
        <f ca="1">IFERROR(IF($F2362=0,"",(VLOOKUP(RIGHT(A2362,2)+0,难度表!B:F,3,FALSE)*K2362+N2362)),0)</f>
        <v/>
      </c>
      <c r="I2362" s="26" t="str">
        <f ca="1">IFERROR(IF($F2362=0,"",(VLOOKUP(RIGHT(B2362,2)+0,难度表!B:F,4,FALSE)*L2362+O2362)),0)</f>
        <v/>
      </c>
      <c r="J2362" s="26" t="str">
        <f ca="1">IFERROR(IF($F2362=0,"",(VLOOKUP(RIGHT(B2362,2)+0,难度表!B:F,5,FALSE)*M2362+P2362)),0)</f>
        <v/>
      </c>
      <c r="L2362" s="26" t="s">
        <v>1081</v>
      </c>
      <c r="M2362" s="3"/>
      <c r="N2362" s="26">
        <v>0</v>
      </c>
      <c r="O2362" s="26">
        <v>0</v>
      </c>
      <c r="P2362" s="26">
        <v>0</v>
      </c>
      <c r="Q2362" s="26">
        <v>0</v>
      </c>
      <c r="R2362" s="58" t="s">
        <v>545</v>
      </c>
      <c r="S2362" s="26">
        <v>1</v>
      </c>
      <c r="T2362" s="26">
        <v>0</v>
      </c>
      <c r="U2362" s="26">
        <f ca="1">IFERROR(VLOOKUP(G2362,模型表!$C:$T,18,FALSE),0)</f>
        <v>0</v>
      </c>
      <c r="V2362" s="26">
        <f>IFERROR(VLOOKUP(G2362,模型表!$C:$J,8,FALSE),0)</f>
        <v>0</v>
      </c>
      <c r="W2362" s="26" t="s">
        <v>1081</v>
      </c>
      <c r="X2362" s="26" t="s">
        <v>1097</v>
      </c>
    </row>
    <row r="2363" spans="1:24" x14ac:dyDescent="0.2">
      <c r="A2363" s="3" t="s">
        <v>1457</v>
      </c>
      <c r="B2363" s="3" t="str">
        <f t="shared" si="65"/>
        <v>P66</v>
      </c>
      <c r="C2363" s="3" t="s">
        <v>540</v>
      </c>
      <c r="D2363" s="3" t="s">
        <v>536</v>
      </c>
      <c r="E2363" t="str">
        <f t="shared" si="64"/>
        <v>M22P66U03N04</v>
      </c>
      <c r="F2363" s="26">
        <f ca="1">IFERROR(VLOOKUP(G2363,模型表!C:U,19,0),0)</f>
        <v>0</v>
      </c>
      <c r="H2363" s="26" t="str">
        <f ca="1">IFERROR(IF($F2363=0,"",(VLOOKUP(RIGHT(A2363,2)+0,难度表!B:F,3,FALSE)*K2363+N2363)),0)</f>
        <v/>
      </c>
      <c r="I2363" s="26" t="str">
        <f ca="1">IFERROR(IF($F2363=0,"",(VLOOKUP(RIGHT(B2363,2)+0,难度表!B:F,4,FALSE)*L2363+O2363)),0)</f>
        <v/>
      </c>
      <c r="J2363" s="26" t="str">
        <f ca="1">IFERROR(IF($F2363=0,"",(VLOOKUP(RIGHT(B2363,2)+0,难度表!B:F,5,FALSE)*M2363+P2363)),0)</f>
        <v/>
      </c>
      <c r="L2363" s="26" t="s">
        <v>1081</v>
      </c>
      <c r="M2363" s="3"/>
      <c r="N2363" s="26">
        <v>0</v>
      </c>
      <c r="O2363" s="26">
        <v>0</v>
      </c>
      <c r="P2363" s="26">
        <v>0</v>
      </c>
      <c r="Q2363" s="26">
        <v>0</v>
      </c>
      <c r="R2363" s="58" t="s">
        <v>545</v>
      </c>
      <c r="S2363" s="26">
        <v>1</v>
      </c>
      <c r="T2363" s="26">
        <v>0</v>
      </c>
      <c r="U2363" s="26">
        <f ca="1">IFERROR(VLOOKUP(G2363,模型表!$C:$T,18,FALSE),0)</f>
        <v>0</v>
      </c>
      <c r="V2363" s="26">
        <f>IFERROR(VLOOKUP(G2363,模型表!$C:$J,8,FALSE),0)</f>
        <v>0</v>
      </c>
      <c r="W2363" s="26" t="s">
        <v>1081</v>
      </c>
      <c r="X2363" s="26" t="s">
        <v>1097</v>
      </c>
    </row>
    <row r="2364" spans="1:24" x14ac:dyDescent="0.2">
      <c r="A2364" s="3" t="s">
        <v>1457</v>
      </c>
      <c r="B2364" s="3" t="str">
        <f t="shared" si="65"/>
        <v>P66</v>
      </c>
      <c r="C2364" s="3" t="s">
        <v>540</v>
      </c>
      <c r="D2364" s="3" t="s">
        <v>537</v>
      </c>
      <c r="E2364" t="str">
        <f t="shared" si="64"/>
        <v>M22P66U03N05</v>
      </c>
      <c r="F2364" s="26">
        <f ca="1">IFERROR(VLOOKUP(G2364,模型表!C:U,19,0),0)</f>
        <v>0</v>
      </c>
      <c r="H2364" s="26" t="str">
        <f ca="1">IFERROR(IF($F2364=0,"",(VLOOKUP(RIGHT(A2364,2)+0,难度表!B:F,3,FALSE)*K2364+N2364)),0)</f>
        <v/>
      </c>
      <c r="I2364" s="26" t="str">
        <f ca="1">IFERROR(IF($F2364=0,"",(VLOOKUP(RIGHT(B2364,2)+0,难度表!B:F,4,FALSE)*L2364+O2364)),0)</f>
        <v/>
      </c>
      <c r="J2364" s="26" t="str">
        <f ca="1">IFERROR(IF($F2364=0,"",(VLOOKUP(RIGHT(B2364,2)+0,难度表!B:F,5,FALSE)*M2364+P2364)),0)</f>
        <v/>
      </c>
      <c r="L2364" s="26" t="s">
        <v>1081</v>
      </c>
      <c r="M2364" s="3"/>
      <c r="N2364" s="26">
        <v>0</v>
      </c>
      <c r="O2364" s="26">
        <v>0</v>
      </c>
      <c r="P2364" s="26">
        <v>0</v>
      </c>
      <c r="Q2364" s="26">
        <v>0</v>
      </c>
      <c r="R2364" s="58" t="s">
        <v>545</v>
      </c>
      <c r="S2364" s="26">
        <v>1</v>
      </c>
      <c r="T2364" s="26">
        <v>0</v>
      </c>
      <c r="U2364" s="26">
        <f ca="1">IFERROR(VLOOKUP(G2364,模型表!$C:$T,18,FALSE),0)</f>
        <v>0</v>
      </c>
      <c r="V2364" s="26">
        <f>IFERROR(VLOOKUP(G2364,模型表!$C:$J,8,FALSE),0)</f>
        <v>0</v>
      </c>
      <c r="W2364" s="26" t="s">
        <v>1081</v>
      </c>
      <c r="X2364" s="26" t="s">
        <v>1097</v>
      </c>
    </row>
    <row r="2365" spans="1:24" x14ac:dyDescent="0.2">
      <c r="A2365" s="3" t="s">
        <v>1457</v>
      </c>
      <c r="B2365" s="3" t="str">
        <f t="shared" si="65"/>
        <v>P66</v>
      </c>
      <c r="C2365" s="3" t="s">
        <v>540</v>
      </c>
      <c r="D2365" s="3" t="s">
        <v>538</v>
      </c>
      <c r="E2365" t="str">
        <f t="shared" si="64"/>
        <v>M22P66U03N06</v>
      </c>
      <c r="F2365" s="26">
        <f ca="1">IFERROR(VLOOKUP(G2365,模型表!C:U,19,0),0)</f>
        <v>0</v>
      </c>
      <c r="H2365" s="26" t="str">
        <f ca="1">IFERROR(IF($F2365=0,"",(VLOOKUP(RIGHT(A2365,2)+0,难度表!B:F,3,FALSE)*K2365+N2365)),0)</f>
        <v/>
      </c>
      <c r="I2365" s="26" t="str">
        <f ca="1">IFERROR(IF($F2365=0,"",(VLOOKUP(RIGHT(B2365,2)+0,难度表!B:F,4,FALSE)*L2365+O2365)),0)</f>
        <v/>
      </c>
      <c r="J2365" s="26" t="str">
        <f ca="1">IFERROR(IF($F2365=0,"",(VLOOKUP(RIGHT(B2365,2)+0,难度表!B:F,5,FALSE)*M2365+P2365)),0)</f>
        <v/>
      </c>
      <c r="L2365" s="26" t="s">
        <v>1081</v>
      </c>
      <c r="M2365" s="3"/>
      <c r="N2365" s="26">
        <v>0</v>
      </c>
      <c r="O2365" s="26">
        <v>0</v>
      </c>
      <c r="P2365" s="26">
        <v>0</v>
      </c>
      <c r="Q2365" s="26">
        <v>0</v>
      </c>
      <c r="R2365" s="58" t="s">
        <v>545</v>
      </c>
      <c r="S2365" s="26">
        <v>1</v>
      </c>
      <c r="T2365" s="26">
        <v>0</v>
      </c>
      <c r="U2365" s="26">
        <f ca="1">IFERROR(VLOOKUP(G2365,模型表!$C:$T,18,FALSE),0)</f>
        <v>0</v>
      </c>
      <c r="V2365" s="26">
        <f>IFERROR(VLOOKUP(G2365,模型表!$C:$J,8,FALSE),0)</f>
        <v>0</v>
      </c>
      <c r="W2365" s="26" t="s">
        <v>1081</v>
      </c>
      <c r="X2365" s="26" t="s">
        <v>1097</v>
      </c>
    </row>
    <row r="2366" spans="1:24" x14ac:dyDescent="0.2">
      <c r="A2366" s="3" t="s">
        <v>1457</v>
      </c>
      <c r="B2366" s="3" t="str">
        <f t="shared" si="65"/>
        <v>P66</v>
      </c>
      <c r="C2366" s="3" t="s">
        <v>540</v>
      </c>
      <c r="D2366" s="3" t="s">
        <v>542</v>
      </c>
      <c r="E2366" t="str">
        <f t="shared" si="64"/>
        <v>M22P66U03N07</v>
      </c>
      <c r="F2366" s="26">
        <f ca="1">IFERROR(VLOOKUP(G2366,模型表!C:U,19,0),0)</f>
        <v>0</v>
      </c>
      <c r="H2366" s="26" t="str">
        <f ca="1">IFERROR(IF($F2366=0,"",(VLOOKUP(RIGHT(A2366,2)+0,难度表!B:F,3,FALSE)*K2366+N2366)),0)</f>
        <v/>
      </c>
      <c r="I2366" s="26" t="str">
        <f ca="1">IFERROR(IF($F2366=0,"",(VLOOKUP(RIGHT(B2366,2)+0,难度表!B:F,4,FALSE)*L2366+O2366)),0)</f>
        <v/>
      </c>
      <c r="J2366" s="26" t="str">
        <f ca="1">IFERROR(IF($F2366=0,"",(VLOOKUP(RIGHT(B2366,2)+0,难度表!B:F,5,FALSE)*M2366+P2366)),0)</f>
        <v/>
      </c>
      <c r="L2366" s="26" t="s">
        <v>1081</v>
      </c>
      <c r="M2366" s="3"/>
      <c r="N2366" s="26">
        <v>0</v>
      </c>
      <c r="O2366" s="26">
        <v>0</v>
      </c>
      <c r="P2366" s="26">
        <v>0</v>
      </c>
      <c r="Q2366" s="26">
        <v>0</v>
      </c>
      <c r="R2366" s="58" t="s">
        <v>545</v>
      </c>
      <c r="S2366" s="26">
        <v>1</v>
      </c>
      <c r="T2366" s="26">
        <v>0</v>
      </c>
      <c r="U2366" s="26">
        <f ca="1">IFERROR(VLOOKUP(G2366,模型表!$C:$T,18,FALSE),0)</f>
        <v>0</v>
      </c>
      <c r="V2366" s="26">
        <f>IFERROR(VLOOKUP(G2366,模型表!$C:$J,8,FALSE),0)</f>
        <v>0</v>
      </c>
      <c r="W2366" s="26" t="s">
        <v>1081</v>
      </c>
      <c r="X2366" s="26" t="s">
        <v>1097</v>
      </c>
    </row>
    <row r="2367" spans="1:24" x14ac:dyDescent="0.2">
      <c r="A2367" s="3" t="s">
        <v>1457</v>
      </c>
      <c r="B2367" s="3" t="str">
        <f t="shared" si="65"/>
        <v>P66</v>
      </c>
      <c r="C2367" s="3" t="s">
        <v>540</v>
      </c>
      <c r="D2367" s="3" t="s">
        <v>543</v>
      </c>
      <c r="E2367" t="str">
        <f t="shared" si="64"/>
        <v>M22P66U03N08</v>
      </c>
      <c r="F2367" s="26">
        <f ca="1">IFERROR(VLOOKUP(G2367,模型表!C:U,19,0),0)</f>
        <v>0</v>
      </c>
      <c r="H2367" s="26" t="str">
        <f ca="1">IFERROR(IF($F2367=0,"",(VLOOKUP(RIGHT(A2367,2)+0,难度表!B:F,3,FALSE)*K2367+N2367)),0)</f>
        <v/>
      </c>
      <c r="I2367" s="26" t="str">
        <f ca="1">IFERROR(IF($F2367=0,"",(VLOOKUP(RIGHT(B2367,2)+0,难度表!B:F,4,FALSE)*L2367+O2367)),0)</f>
        <v/>
      </c>
      <c r="J2367" s="26" t="str">
        <f ca="1">IFERROR(IF($F2367=0,"",(VLOOKUP(RIGHT(B2367,2)+0,难度表!B:F,5,FALSE)*M2367+P2367)),0)</f>
        <v/>
      </c>
      <c r="L2367" s="26" t="s">
        <v>1081</v>
      </c>
      <c r="M2367" s="3"/>
      <c r="N2367" s="26">
        <v>0</v>
      </c>
      <c r="O2367" s="26">
        <v>0</v>
      </c>
      <c r="P2367" s="26">
        <v>0</v>
      </c>
      <c r="Q2367" s="26">
        <v>0</v>
      </c>
      <c r="R2367" s="58" t="s">
        <v>545</v>
      </c>
      <c r="S2367" s="26">
        <v>1</v>
      </c>
      <c r="T2367" s="26">
        <v>0</v>
      </c>
      <c r="U2367" s="26">
        <f ca="1">IFERROR(VLOOKUP(G2367,模型表!$C:$T,18,FALSE),0)</f>
        <v>0</v>
      </c>
      <c r="V2367" s="26">
        <f>IFERROR(VLOOKUP(G2367,模型表!$C:$J,8,FALSE),0)</f>
        <v>0</v>
      </c>
      <c r="W2367" s="26" t="s">
        <v>1081</v>
      </c>
      <c r="X2367" s="26" t="s">
        <v>1097</v>
      </c>
    </row>
    <row r="2368" spans="1:24" x14ac:dyDescent="0.2">
      <c r="A2368" s="3" t="s">
        <v>1457</v>
      </c>
      <c r="B2368" s="3" t="str">
        <f t="shared" si="65"/>
        <v>P66</v>
      </c>
      <c r="C2368" s="3" t="s">
        <v>540</v>
      </c>
      <c r="D2368" s="3" t="s">
        <v>544</v>
      </c>
      <c r="E2368" t="str">
        <f t="shared" si="64"/>
        <v>M22P66U03N09</v>
      </c>
      <c r="F2368" s="26">
        <f ca="1">IFERROR(VLOOKUP(G2368,模型表!C:U,19,0),0)</f>
        <v>0</v>
      </c>
      <c r="H2368" s="26" t="str">
        <f ca="1">IFERROR(IF($F2368=0,"",(VLOOKUP(RIGHT(A2368,2)+0,难度表!B:F,3,FALSE)*K2368+N2368)),0)</f>
        <v/>
      </c>
      <c r="I2368" s="26" t="str">
        <f ca="1">IFERROR(IF($F2368=0,"",(VLOOKUP(RIGHT(B2368,2)+0,难度表!B:F,4,FALSE)*L2368+O2368)),0)</f>
        <v/>
      </c>
      <c r="J2368" s="26" t="str">
        <f ca="1">IFERROR(IF($F2368=0,"",(VLOOKUP(RIGHT(B2368,2)+0,难度表!B:F,5,FALSE)*M2368+P2368)),0)</f>
        <v/>
      </c>
      <c r="L2368" s="26" t="s">
        <v>1081</v>
      </c>
      <c r="M2368" s="3"/>
      <c r="N2368" s="26">
        <v>0</v>
      </c>
      <c r="O2368" s="26">
        <v>0</v>
      </c>
      <c r="P2368" s="26">
        <v>0</v>
      </c>
      <c r="Q2368" s="26">
        <v>0</v>
      </c>
      <c r="R2368" s="58" t="s">
        <v>545</v>
      </c>
      <c r="S2368" s="26">
        <v>1</v>
      </c>
      <c r="T2368" s="26">
        <v>0</v>
      </c>
      <c r="U2368" s="26">
        <f ca="1">IFERROR(VLOOKUP(G2368,模型表!$C:$T,18,FALSE),0)</f>
        <v>0</v>
      </c>
      <c r="V2368" s="26">
        <f>IFERROR(VLOOKUP(G2368,模型表!$C:$J,8,FALSE),0)</f>
        <v>0</v>
      </c>
      <c r="W2368" s="26" t="s">
        <v>1081</v>
      </c>
      <c r="X2368" s="26" t="s">
        <v>1097</v>
      </c>
    </row>
    <row r="2369" spans="1:24" x14ac:dyDescent="0.2">
      <c r="A2369" s="3" t="s">
        <v>1457</v>
      </c>
      <c r="B2369" s="3" t="str">
        <f t="shared" si="65"/>
        <v>P66</v>
      </c>
      <c r="C2369" s="3" t="s">
        <v>541</v>
      </c>
      <c r="D2369" s="3" t="s">
        <v>533</v>
      </c>
      <c r="E2369" t="str">
        <f t="shared" si="64"/>
        <v>M22P66U04N01</v>
      </c>
      <c r="F2369" s="26">
        <f ca="1">IFERROR(VLOOKUP(G2369,模型表!C:U,19,0),0)</f>
        <v>0</v>
      </c>
      <c r="H2369" s="26" t="str">
        <f ca="1">IFERROR(IF($F2369=0,"",(VLOOKUP(RIGHT(A2369,2)+0,难度表!B:F,3,FALSE)*K2369+N2369)),0)</f>
        <v/>
      </c>
      <c r="I2369" s="26" t="str">
        <f ca="1">IFERROR(IF($F2369=0,"",(VLOOKUP(RIGHT(B2369,2)+0,难度表!B:F,4,FALSE)*L2369+O2369)),0)</f>
        <v/>
      </c>
      <c r="J2369" s="26" t="str">
        <f ca="1">IFERROR(IF($F2369=0,"",(VLOOKUP(RIGHT(B2369,2)+0,难度表!B:F,5,FALSE)*M2369+P2369)),0)</f>
        <v/>
      </c>
      <c r="L2369" s="26" t="s">
        <v>1081</v>
      </c>
      <c r="M2369" s="3"/>
      <c r="N2369" s="26">
        <v>0</v>
      </c>
      <c r="O2369" s="26">
        <v>0</v>
      </c>
      <c r="P2369" s="26">
        <v>0</v>
      </c>
      <c r="Q2369" s="26">
        <v>0</v>
      </c>
      <c r="R2369" s="58" t="s">
        <v>545</v>
      </c>
      <c r="S2369" s="26">
        <v>1</v>
      </c>
      <c r="T2369" s="26">
        <v>0</v>
      </c>
      <c r="U2369" s="26">
        <f ca="1">IFERROR(VLOOKUP(G2369,模型表!$C:$T,18,FALSE),0)</f>
        <v>0</v>
      </c>
      <c r="V2369" s="26">
        <f>IFERROR(VLOOKUP(G2369,模型表!$C:$J,8,FALSE),0)</f>
        <v>0</v>
      </c>
      <c r="W2369" s="26" t="s">
        <v>1081</v>
      </c>
      <c r="X2369" s="26" t="s">
        <v>1097</v>
      </c>
    </row>
    <row r="2370" spans="1:24" x14ac:dyDescent="0.2">
      <c r="A2370" s="3" t="s">
        <v>1457</v>
      </c>
      <c r="B2370" s="3" t="str">
        <f t="shared" si="65"/>
        <v>P66</v>
      </c>
      <c r="C2370" s="3" t="s">
        <v>541</v>
      </c>
      <c r="D2370" s="3" t="s">
        <v>534</v>
      </c>
      <c r="E2370" t="str">
        <f t="shared" ref="E2370:E2433" si="66">A2370&amp;B2370&amp;C2370&amp;D2370</f>
        <v>M22P66U04N02</v>
      </c>
      <c r="F2370" s="26">
        <f ca="1">IFERROR(VLOOKUP(G2370,模型表!C:U,19,0),0)</f>
        <v>0</v>
      </c>
      <c r="H2370" s="26" t="str">
        <f ca="1">IFERROR(IF($F2370=0,"",(VLOOKUP(RIGHT(A2370,2)+0,难度表!B:F,3,FALSE)*K2370+N2370)),0)</f>
        <v/>
      </c>
      <c r="I2370" s="26" t="str">
        <f ca="1">IFERROR(IF($F2370=0,"",(VLOOKUP(RIGHT(B2370,2)+0,难度表!B:F,4,FALSE)*L2370+O2370)),0)</f>
        <v/>
      </c>
      <c r="J2370" s="26" t="str">
        <f ca="1">IFERROR(IF($F2370=0,"",(VLOOKUP(RIGHT(B2370,2)+0,难度表!B:F,5,FALSE)*M2370+P2370)),0)</f>
        <v/>
      </c>
      <c r="L2370" s="26" t="s">
        <v>1081</v>
      </c>
      <c r="M2370" s="3"/>
      <c r="N2370" s="26">
        <v>0</v>
      </c>
      <c r="O2370" s="26">
        <v>0</v>
      </c>
      <c r="P2370" s="26">
        <v>0</v>
      </c>
      <c r="Q2370" s="26">
        <v>0</v>
      </c>
      <c r="R2370" s="58" t="s">
        <v>545</v>
      </c>
      <c r="S2370" s="26">
        <v>1</v>
      </c>
      <c r="T2370" s="26">
        <v>0</v>
      </c>
      <c r="U2370" s="26">
        <f ca="1">IFERROR(VLOOKUP(G2370,模型表!$C:$T,18,FALSE),0)</f>
        <v>0</v>
      </c>
      <c r="V2370" s="26">
        <f>IFERROR(VLOOKUP(G2370,模型表!$C:$J,8,FALSE),0)</f>
        <v>0</v>
      </c>
      <c r="W2370" s="26" t="s">
        <v>1081</v>
      </c>
      <c r="X2370" s="26" t="s">
        <v>1097</v>
      </c>
    </row>
    <row r="2371" spans="1:24" x14ac:dyDescent="0.2">
      <c r="A2371" s="3" t="s">
        <v>1457</v>
      </c>
      <c r="B2371" s="3" t="str">
        <f t="shared" ref="B2371:B2434" si="67">"P"&amp;IF(INT((ROW()+34)/36)&gt;=10,INT((ROW()+34)/36),"0"&amp;INT((ROW()+34)/36))</f>
        <v>P66</v>
      </c>
      <c r="C2371" s="3" t="s">
        <v>541</v>
      </c>
      <c r="D2371" s="3" t="s">
        <v>535</v>
      </c>
      <c r="E2371" t="str">
        <f t="shared" si="66"/>
        <v>M22P66U04N03</v>
      </c>
      <c r="F2371" s="26">
        <f ca="1">IFERROR(VLOOKUP(G2371,模型表!C:U,19,0),0)</f>
        <v>0</v>
      </c>
      <c r="H2371" s="26" t="str">
        <f ca="1">IFERROR(IF($F2371=0,"",(VLOOKUP(RIGHT(A2371,2)+0,难度表!B:F,3,FALSE)*K2371+N2371)),0)</f>
        <v/>
      </c>
      <c r="I2371" s="26" t="str">
        <f ca="1">IFERROR(IF($F2371=0,"",(VLOOKUP(RIGHT(B2371,2)+0,难度表!B:F,4,FALSE)*L2371+O2371)),0)</f>
        <v/>
      </c>
      <c r="J2371" s="26" t="str">
        <f ca="1">IFERROR(IF($F2371=0,"",(VLOOKUP(RIGHT(B2371,2)+0,难度表!B:F,5,FALSE)*M2371+P2371)),0)</f>
        <v/>
      </c>
      <c r="L2371" s="26" t="s">
        <v>1081</v>
      </c>
      <c r="M2371" s="3"/>
      <c r="N2371" s="26">
        <v>0</v>
      </c>
      <c r="O2371" s="26">
        <v>0</v>
      </c>
      <c r="P2371" s="26">
        <v>0</v>
      </c>
      <c r="Q2371" s="26">
        <v>0</v>
      </c>
      <c r="R2371" s="58" t="s">
        <v>545</v>
      </c>
      <c r="S2371" s="26">
        <v>1</v>
      </c>
      <c r="T2371" s="26">
        <v>0</v>
      </c>
      <c r="U2371" s="26">
        <f ca="1">IFERROR(VLOOKUP(G2371,模型表!$C:$T,18,FALSE),0)</f>
        <v>0</v>
      </c>
      <c r="V2371" s="26">
        <f>IFERROR(VLOOKUP(G2371,模型表!$C:$J,8,FALSE),0)</f>
        <v>0</v>
      </c>
      <c r="W2371" s="26" t="s">
        <v>1081</v>
      </c>
      <c r="X2371" s="26" t="s">
        <v>1097</v>
      </c>
    </row>
    <row r="2372" spans="1:24" x14ac:dyDescent="0.2">
      <c r="A2372" s="3" t="s">
        <v>1457</v>
      </c>
      <c r="B2372" s="3" t="str">
        <f t="shared" si="67"/>
        <v>P66</v>
      </c>
      <c r="C2372" s="3" t="s">
        <v>1454</v>
      </c>
      <c r="D2372" s="3" t="s">
        <v>536</v>
      </c>
      <c r="E2372" t="str">
        <f t="shared" si="66"/>
        <v>M22P66U04N04</v>
      </c>
      <c r="F2372" s="26">
        <f ca="1">IFERROR(VLOOKUP(G2372,模型表!C:U,19,0),0)</f>
        <v>0</v>
      </c>
      <c r="H2372" s="26" t="str">
        <f ca="1">IFERROR(IF($F2372=0,"",(VLOOKUP(RIGHT(A2372,2)+0,难度表!B:F,3,FALSE)*K2372+N2372)),0)</f>
        <v/>
      </c>
      <c r="I2372" s="26" t="str">
        <f ca="1">IFERROR(IF($F2372=0,"",(VLOOKUP(RIGHT(B2372,2)+0,难度表!B:F,4,FALSE)*L2372+O2372)),0)</f>
        <v/>
      </c>
      <c r="J2372" s="26" t="str">
        <f ca="1">IFERROR(IF($F2372=0,"",(VLOOKUP(RIGHT(B2372,2)+0,难度表!B:F,5,FALSE)*M2372+P2372)),0)</f>
        <v/>
      </c>
      <c r="L2372" s="26" t="s">
        <v>1081</v>
      </c>
      <c r="M2372" s="3"/>
      <c r="N2372" s="26">
        <v>0</v>
      </c>
      <c r="O2372" s="26">
        <v>0</v>
      </c>
      <c r="P2372" s="26">
        <v>0</v>
      </c>
      <c r="Q2372" s="26">
        <v>0</v>
      </c>
      <c r="R2372" s="58" t="s">
        <v>545</v>
      </c>
      <c r="S2372" s="26">
        <v>1</v>
      </c>
      <c r="T2372" s="26">
        <v>0</v>
      </c>
      <c r="U2372" s="26">
        <f ca="1">IFERROR(VLOOKUP(G2372,模型表!$C:$T,18,FALSE),0)</f>
        <v>0</v>
      </c>
      <c r="V2372" s="26">
        <f>IFERROR(VLOOKUP(G2372,模型表!$C:$J,8,FALSE),0)</f>
        <v>0</v>
      </c>
      <c r="W2372" s="26" t="s">
        <v>1081</v>
      </c>
      <c r="X2372" s="26" t="s">
        <v>1097</v>
      </c>
    </row>
    <row r="2373" spans="1:24" x14ac:dyDescent="0.2">
      <c r="A2373" s="3" t="s">
        <v>1457</v>
      </c>
      <c r="B2373" s="3" t="str">
        <f t="shared" si="67"/>
        <v>P66</v>
      </c>
      <c r="C2373" s="3" t="s">
        <v>1454</v>
      </c>
      <c r="D2373" s="3" t="s">
        <v>537</v>
      </c>
      <c r="E2373" t="str">
        <f t="shared" si="66"/>
        <v>M22P66U04N05</v>
      </c>
      <c r="F2373" s="26">
        <f ca="1">IFERROR(VLOOKUP(G2373,模型表!C:U,19,0),0)</f>
        <v>0</v>
      </c>
      <c r="H2373" s="26" t="str">
        <f ca="1">IFERROR(IF($F2373=0,"",(VLOOKUP(RIGHT(A2373,2)+0,难度表!B:F,3,FALSE)*K2373+N2373)),0)</f>
        <v/>
      </c>
      <c r="I2373" s="26" t="str">
        <f ca="1">IFERROR(IF($F2373=0,"",(VLOOKUP(RIGHT(B2373,2)+0,难度表!B:F,4,FALSE)*L2373+O2373)),0)</f>
        <v/>
      </c>
      <c r="J2373" s="26" t="str">
        <f ca="1">IFERROR(IF($F2373=0,"",(VLOOKUP(RIGHT(B2373,2)+0,难度表!B:F,5,FALSE)*M2373+P2373)),0)</f>
        <v/>
      </c>
      <c r="L2373" s="26" t="s">
        <v>1081</v>
      </c>
      <c r="M2373" s="3"/>
      <c r="N2373" s="26">
        <v>0</v>
      </c>
      <c r="O2373" s="26">
        <v>0</v>
      </c>
      <c r="P2373" s="26">
        <v>0</v>
      </c>
      <c r="Q2373" s="26">
        <v>0</v>
      </c>
      <c r="R2373" s="58" t="s">
        <v>545</v>
      </c>
      <c r="S2373" s="26">
        <v>1</v>
      </c>
      <c r="T2373" s="26">
        <v>0</v>
      </c>
      <c r="U2373" s="26">
        <f ca="1">IFERROR(VLOOKUP(G2373,模型表!$C:$T,18,FALSE),0)</f>
        <v>0</v>
      </c>
      <c r="V2373" s="26">
        <f>IFERROR(VLOOKUP(G2373,模型表!$C:$J,8,FALSE),0)</f>
        <v>0</v>
      </c>
      <c r="W2373" s="26" t="s">
        <v>1081</v>
      </c>
      <c r="X2373" s="26" t="s">
        <v>1097</v>
      </c>
    </row>
    <row r="2374" spans="1:24" x14ac:dyDescent="0.2">
      <c r="A2374" s="3" t="s">
        <v>1457</v>
      </c>
      <c r="B2374" s="3" t="str">
        <f t="shared" si="67"/>
        <v>P66</v>
      </c>
      <c r="C2374" s="3" t="s">
        <v>1454</v>
      </c>
      <c r="D2374" s="3" t="s">
        <v>538</v>
      </c>
      <c r="E2374" t="str">
        <f t="shared" si="66"/>
        <v>M22P66U04N06</v>
      </c>
      <c r="F2374" s="26">
        <f ca="1">IFERROR(VLOOKUP(G2374,模型表!C:U,19,0),0)</f>
        <v>0</v>
      </c>
      <c r="H2374" s="26" t="str">
        <f ca="1">IFERROR(IF($F2374=0,"",(VLOOKUP(RIGHT(A2374,2)+0,难度表!B:F,3,FALSE)*K2374+N2374)),0)</f>
        <v/>
      </c>
      <c r="I2374" s="26" t="str">
        <f ca="1">IFERROR(IF($F2374=0,"",(VLOOKUP(RIGHT(B2374,2)+0,难度表!B:F,4,FALSE)*L2374+O2374)),0)</f>
        <v/>
      </c>
      <c r="J2374" s="26" t="str">
        <f ca="1">IFERROR(IF($F2374=0,"",(VLOOKUP(RIGHT(B2374,2)+0,难度表!B:F,5,FALSE)*M2374+P2374)),0)</f>
        <v/>
      </c>
      <c r="L2374" s="26" t="s">
        <v>1081</v>
      </c>
      <c r="M2374" s="3"/>
      <c r="N2374" s="26">
        <v>0</v>
      </c>
      <c r="O2374" s="26">
        <v>0</v>
      </c>
      <c r="P2374" s="26">
        <v>0</v>
      </c>
      <c r="Q2374" s="26">
        <v>0</v>
      </c>
      <c r="R2374" s="58" t="s">
        <v>545</v>
      </c>
      <c r="S2374" s="26">
        <v>1</v>
      </c>
      <c r="T2374" s="26">
        <v>0</v>
      </c>
      <c r="U2374" s="26">
        <f ca="1">IFERROR(VLOOKUP(G2374,模型表!$C:$T,18,FALSE),0)</f>
        <v>0</v>
      </c>
      <c r="V2374" s="26">
        <f>IFERROR(VLOOKUP(G2374,模型表!$C:$J,8,FALSE),0)</f>
        <v>0</v>
      </c>
      <c r="W2374" s="26" t="s">
        <v>1081</v>
      </c>
      <c r="X2374" s="26" t="s">
        <v>1097</v>
      </c>
    </row>
    <row r="2375" spans="1:24" x14ac:dyDescent="0.2">
      <c r="A2375" s="3" t="s">
        <v>1457</v>
      </c>
      <c r="B2375" s="3" t="str">
        <f t="shared" si="67"/>
        <v>P66</v>
      </c>
      <c r="C2375" s="3" t="s">
        <v>1454</v>
      </c>
      <c r="D2375" s="3" t="s">
        <v>542</v>
      </c>
      <c r="E2375" t="str">
        <f t="shared" si="66"/>
        <v>M22P66U04N07</v>
      </c>
      <c r="F2375" s="26">
        <f ca="1">IFERROR(VLOOKUP(G2375,模型表!C:U,19,0),0)</f>
        <v>0</v>
      </c>
      <c r="H2375" s="26" t="str">
        <f ca="1">IFERROR(IF($F2375=0,"",(VLOOKUP(RIGHT(A2375,2)+0,难度表!B:F,3,FALSE)*K2375+N2375)),0)</f>
        <v/>
      </c>
      <c r="I2375" s="26" t="str">
        <f ca="1">IFERROR(IF($F2375=0,"",(VLOOKUP(RIGHT(B2375,2)+0,难度表!B:F,4,FALSE)*L2375+O2375)),0)</f>
        <v/>
      </c>
      <c r="J2375" s="26" t="str">
        <f ca="1">IFERROR(IF($F2375=0,"",(VLOOKUP(RIGHT(B2375,2)+0,难度表!B:F,5,FALSE)*M2375+P2375)),0)</f>
        <v/>
      </c>
      <c r="L2375" s="26" t="s">
        <v>1081</v>
      </c>
      <c r="M2375" s="3"/>
      <c r="N2375" s="26">
        <v>0</v>
      </c>
      <c r="O2375" s="26">
        <v>0</v>
      </c>
      <c r="P2375" s="26">
        <v>0</v>
      </c>
      <c r="Q2375" s="26">
        <v>0</v>
      </c>
      <c r="R2375" s="58" t="s">
        <v>545</v>
      </c>
      <c r="S2375" s="26">
        <v>1</v>
      </c>
      <c r="T2375" s="26">
        <v>0</v>
      </c>
      <c r="U2375" s="26">
        <f ca="1">IFERROR(VLOOKUP(G2375,模型表!$C:$T,18,FALSE),0)</f>
        <v>0</v>
      </c>
      <c r="V2375" s="26">
        <f>IFERROR(VLOOKUP(G2375,模型表!$C:$J,8,FALSE),0)</f>
        <v>0</v>
      </c>
      <c r="W2375" s="26" t="s">
        <v>1081</v>
      </c>
      <c r="X2375" s="26" t="s">
        <v>1097</v>
      </c>
    </row>
    <row r="2376" spans="1:24" x14ac:dyDescent="0.2">
      <c r="A2376" s="3" t="s">
        <v>1457</v>
      </c>
      <c r="B2376" s="3" t="str">
        <f t="shared" si="67"/>
        <v>P66</v>
      </c>
      <c r="C2376" s="3" t="s">
        <v>1454</v>
      </c>
      <c r="D2376" s="3" t="s">
        <v>543</v>
      </c>
      <c r="E2376" t="str">
        <f t="shared" si="66"/>
        <v>M22P66U04N08</v>
      </c>
      <c r="F2376" s="26">
        <f ca="1">IFERROR(VLOOKUP(G2376,模型表!C:U,19,0),0)</f>
        <v>0</v>
      </c>
      <c r="H2376" s="26" t="str">
        <f ca="1">IFERROR(IF($F2376=0,"",(VLOOKUP(RIGHT(A2376,2)+0,难度表!B:F,3,FALSE)*K2376+N2376)),0)</f>
        <v/>
      </c>
      <c r="I2376" s="26" t="str">
        <f ca="1">IFERROR(IF($F2376=0,"",(VLOOKUP(RIGHT(B2376,2)+0,难度表!B:F,4,FALSE)*L2376+O2376)),0)</f>
        <v/>
      </c>
      <c r="J2376" s="26" t="str">
        <f ca="1">IFERROR(IF($F2376=0,"",(VLOOKUP(RIGHT(B2376,2)+0,难度表!B:F,5,FALSE)*M2376+P2376)),0)</f>
        <v/>
      </c>
      <c r="L2376" s="26" t="s">
        <v>1081</v>
      </c>
      <c r="M2376" s="3"/>
      <c r="N2376" s="26">
        <v>0</v>
      </c>
      <c r="O2376" s="26">
        <v>0</v>
      </c>
      <c r="P2376" s="26">
        <v>0</v>
      </c>
      <c r="Q2376" s="26">
        <v>0</v>
      </c>
      <c r="R2376" s="58" t="s">
        <v>545</v>
      </c>
      <c r="S2376" s="26">
        <v>1</v>
      </c>
      <c r="T2376" s="26">
        <v>0</v>
      </c>
      <c r="U2376" s="26">
        <f ca="1">IFERROR(VLOOKUP(G2376,模型表!$C:$T,18,FALSE),0)</f>
        <v>0</v>
      </c>
      <c r="V2376" s="26">
        <f>IFERROR(VLOOKUP(G2376,模型表!$C:$J,8,FALSE),0)</f>
        <v>0</v>
      </c>
      <c r="W2376" s="26" t="s">
        <v>1081</v>
      </c>
      <c r="X2376" s="26" t="s">
        <v>1097</v>
      </c>
    </row>
    <row r="2377" spans="1:24" x14ac:dyDescent="0.2">
      <c r="A2377" s="3" t="s">
        <v>1457</v>
      </c>
      <c r="B2377" s="3" t="str">
        <f t="shared" si="67"/>
        <v>P66</v>
      </c>
      <c r="C2377" s="3" t="s">
        <v>541</v>
      </c>
      <c r="D2377" s="3" t="s">
        <v>544</v>
      </c>
      <c r="E2377" t="str">
        <f t="shared" si="66"/>
        <v>M22P66U04N09</v>
      </c>
      <c r="F2377" s="26">
        <f ca="1">IFERROR(VLOOKUP(G2377,模型表!C:U,19,0),0)</f>
        <v>0</v>
      </c>
      <c r="H2377" s="26" t="str">
        <f ca="1">IFERROR(IF($F2377=0,"",(VLOOKUP(RIGHT(A2377,2)+0,难度表!B:F,3,FALSE)*K2377+N2377)),0)</f>
        <v/>
      </c>
      <c r="I2377" s="26" t="str">
        <f ca="1">IFERROR(IF($F2377=0,"",(VLOOKUP(RIGHT(B2377,2)+0,难度表!B:F,4,FALSE)*L2377+O2377)),0)</f>
        <v/>
      </c>
      <c r="J2377" s="26" t="str">
        <f ca="1">IFERROR(IF($F2377=0,"",(VLOOKUP(RIGHT(B2377,2)+0,难度表!B:F,5,FALSE)*M2377+P2377)),0)</f>
        <v/>
      </c>
      <c r="L2377" s="26" t="s">
        <v>1081</v>
      </c>
      <c r="M2377" s="3"/>
      <c r="N2377" s="26">
        <v>0</v>
      </c>
      <c r="O2377" s="26">
        <v>0</v>
      </c>
      <c r="P2377" s="26">
        <v>0</v>
      </c>
      <c r="Q2377" s="26">
        <v>0</v>
      </c>
      <c r="R2377" s="58" t="s">
        <v>545</v>
      </c>
      <c r="S2377" s="26">
        <v>1</v>
      </c>
      <c r="T2377" s="26">
        <v>0</v>
      </c>
      <c r="U2377" s="26">
        <f ca="1">IFERROR(VLOOKUP(G2377,模型表!$C:$T,18,FALSE),0)</f>
        <v>0</v>
      </c>
      <c r="V2377" s="26">
        <f>IFERROR(VLOOKUP(G2377,模型表!$C:$J,8,FALSE),0)</f>
        <v>0</v>
      </c>
      <c r="W2377" s="26" t="s">
        <v>1081</v>
      </c>
      <c r="X2377" s="26" t="s">
        <v>1097</v>
      </c>
    </row>
    <row r="2378" spans="1:24" x14ac:dyDescent="0.2">
      <c r="A2378" s="3" t="s">
        <v>1457</v>
      </c>
      <c r="B2378" s="3" t="str">
        <f t="shared" si="67"/>
        <v>P67</v>
      </c>
      <c r="C2378" s="3" t="s">
        <v>532</v>
      </c>
      <c r="D2378" s="3" t="s">
        <v>533</v>
      </c>
      <c r="E2378" t="str">
        <f t="shared" si="66"/>
        <v>M22P67U01N01</v>
      </c>
      <c r="F2378" s="26">
        <f ca="1">IFERROR(VLOOKUP(G2378,模型表!C:U,19,0),0)</f>
        <v>0</v>
      </c>
      <c r="H2378" s="26" t="str">
        <f ca="1">IFERROR(IF($F2378=0,"",(VLOOKUP(RIGHT(A2378,2)+0,难度表!B:F,3,FALSE)*K2378+N2378)),0)</f>
        <v/>
      </c>
      <c r="I2378" s="26" t="str">
        <f ca="1">IFERROR(IF($F2378=0,"",(VLOOKUP(RIGHT(B2378,2)+0,难度表!B:F,4,FALSE)*L2378+O2378)),0)</f>
        <v/>
      </c>
      <c r="J2378" s="26" t="str">
        <f ca="1">IFERROR(IF($F2378=0,"",(VLOOKUP(RIGHT(B2378,2)+0,难度表!B:F,5,FALSE)*M2378+P2378)),0)</f>
        <v/>
      </c>
      <c r="L2378" s="26" t="s">
        <v>1081</v>
      </c>
      <c r="M2378" s="3"/>
      <c r="N2378" s="26">
        <v>0</v>
      </c>
      <c r="O2378" s="26">
        <v>0</v>
      </c>
      <c r="P2378" s="26">
        <v>0</v>
      </c>
      <c r="Q2378" s="26">
        <v>0</v>
      </c>
      <c r="R2378" s="58" t="s">
        <v>545</v>
      </c>
      <c r="S2378" s="26">
        <v>1</v>
      </c>
      <c r="T2378" s="26">
        <v>0</v>
      </c>
      <c r="U2378" s="26">
        <f ca="1">IFERROR(VLOOKUP(G2378,模型表!$C:$T,18,FALSE),0)</f>
        <v>0</v>
      </c>
      <c r="V2378" s="26">
        <f>IFERROR(VLOOKUP(G2378,模型表!$C:$J,8,FALSE),0)</f>
        <v>0</v>
      </c>
      <c r="W2378" s="26" t="s">
        <v>1081</v>
      </c>
      <c r="X2378" s="26" t="s">
        <v>1097</v>
      </c>
    </row>
    <row r="2379" spans="1:24" x14ac:dyDescent="0.2">
      <c r="A2379" s="3" t="s">
        <v>1457</v>
      </c>
      <c r="B2379" s="3" t="str">
        <f t="shared" si="67"/>
        <v>P67</v>
      </c>
      <c r="C2379" s="3" t="s">
        <v>532</v>
      </c>
      <c r="D2379" s="3" t="s">
        <v>534</v>
      </c>
      <c r="E2379" t="str">
        <f t="shared" si="66"/>
        <v>M22P67U01N02</v>
      </c>
      <c r="F2379" s="26">
        <f ca="1">IFERROR(VLOOKUP(G2379,模型表!C:U,19,0),0)</f>
        <v>0</v>
      </c>
      <c r="H2379" s="26" t="str">
        <f ca="1">IFERROR(IF($F2379=0,"",(VLOOKUP(RIGHT(A2379,2)+0,难度表!B:F,3,FALSE)*K2379+N2379)),0)</f>
        <v/>
      </c>
      <c r="I2379" s="26" t="str">
        <f ca="1">IFERROR(IF($F2379=0,"",(VLOOKUP(RIGHT(B2379,2)+0,难度表!B:F,4,FALSE)*L2379+O2379)),0)</f>
        <v/>
      </c>
      <c r="J2379" s="26" t="str">
        <f ca="1">IFERROR(IF($F2379=0,"",(VLOOKUP(RIGHT(B2379,2)+0,难度表!B:F,5,FALSE)*M2379+P2379)),0)</f>
        <v/>
      </c>
      <c r="L2379" s="26" t="s">
        <v>1081</v>
      </c>
      <c r="M2379" s="3"/>
      <c r="N2379" s="26">
        <v>0</v>
      </c>
      <c r="O2379" s="26">
        <v>0</v>
      </c>
      <c r="P2379" s="26">
        <v>0</v>
      </c>
      <c r="Q2379" s="26">
        <v>0</v>
      </c>
      <c r="R2379" s="58" t="s">
        <v>545</v>
      </c>
      <c r="S2379" s="26">
        <v>1</v>
      </c>
      <c r="T2379" s="26">
        <v>0</v>
      </c>
      <c r="U2379" s="26">
        <f ca="1">IFERROR(VLOOKUP(G2379,模型表!$C:$T,18,FALSE),0)</f>
        <v>0</v>
      </c>
      <c r="V2379" s="26">
        <f>IFERROR(VLOOKUP(G2379,模型表!$C:$J,8,FALSE),0)</f>
        <v>0</v>
      </c>
      <c r="W2379" s="26" t="s">
        <v>1081</v>
      </c>
      <c r="X2379" s="26" t="s">
        <v>1097</v>
      </c>
    </row>
    <row r="2380" spans="1:24" x14ac:dyDescent="0.2">
      <c r="A2380" s="3" t="s">
        <v>1457</v>
      </c>
      <c r="B2380" s="3" t="str">
        <f t="shared" si="67"/>
        <v>P67</v>
      </c>
      <c r="C2380" s="3" t="s">
        <v>532</v>
      </c>
      <c r="D2380" s="3" t="s">
        <v>535</v>
      </c>
      <c r="E2380" t="str">
        <f t="shared" si="66"/>
        <v>M22P67U01N03</v>
      </c>
      <c r="F2380" s="26">
        <f ca="1">IFERROR(VLOOKUP(G2380,模型表!C:U,19,0),0)</f>
        <v>0</v>
      </c>
      <c r="H2380" s="26" t="str">
        <f ca="1">IFERROR(IF($F2380=0,"",(VLOOKUP(RIGHT(A2380,2)+0,难度表!B:F,3,FALSE)*K2380+N2380)),0)</f>
        <v/>
      </c>
      <c r="I2380" s="26" t="str">
        <f ca="1">IFERROR(IF($F2380=0,"",(VLOOKUP(RIGHT(B2380,2)+0,难度表!B:F,4,FALSE)*L2380+O2380)),0)</f>
        <v/>
      </c>
      <c r="J2380" s="26" t="str">
        <f ca="1">IFERROR(IF($F2380=0,"",(VLOOKUP(RIGHT(B2380,2)+0,难度表!B:F,5,FALSE)*M2380+P2380)),0)</f>
        <v/>
      </c>
      <c r="L2380" s="26" t="s">
        <v>1081</v>
      </c>
      <c r="M2380" s="3"/>
      <c r="N2380" s="26">
        <v>0</v>
      </c>
      <c r="O2380" s="26">
        <v>0</v>
      </c>
      <c r="P2380" s="26">
        <v>0</v>
      </c>
      <c r="Q2380" s="26">
        <v>0</v>
      </c>
      <c r="R2380" s="58" t="s">
        <v>545</v>
      </c>
      <c r="S2380" s="26">
        <v>1</v>
      </c>
      <c r="T2380" s="26">
        <v>0</v>
      </c>
      <c r="U2380" s="26">
        <f ca="1">IFERROR(VLOOKUP(G2380,模型表!$C:$T,18,FALSE),0)</f>
        <v>0</v>
      </c>
      <c r="V2380" s="26">
        <f>IFERROR(VLOOKUP(G2380,模型表!$C:$J,8,FALSE),0)</f>
        <v>0</v>
      </c>
      <c r="W2380" s="26" t="s">
        <v>1081</v>
      </c>
      <c r="X2380" s="26" t="s">
        <v>1097</v>
      </c>
    </row>
    <row r="2381" spans="1:24" x14ac:dyDescent="0.2">
      <c r="A2381" s="3" t="s">
        <v>1457</v>
      </c>
      <c r="B2381" s="3" t="str">
        <f t="shared" si="67"/>
        <v>P67</v>
      </c>
      <c r="C2381" s="3" t="s">
        <v>532</v>
      </c>
      <c r="D2381" s="3" t="s">
        <v>536</v>
      </c>
      <c r="E2381" t="str">
        <f t="shared" si="66"/>
        <v>M22P67U01N04</v>
      </c>
      <c r="F2381" s="26">
        <f ca="1">IFERROR(VLOOKUP(G2381,模型表!C:U,19,0),0)</f>
        <v>0</v>
      </c>
      <c r="H2381" s="26" t="str">
        <f ca="1">IFERROR(IF($F2381=0,"",(VLOOKUP(RIGHT(A2381,2)+0,难度表!B:F,3,FALSE)*K2381+N2381)),0)</f>
        <v/>
      </c>
      <c r="I2381" s="26" t="str">
        <f ca="1">IFERROR(IF($F2381=0,"",(VLOOKUP(RIGHT(B2381,2)+0,难度表!B:F,4,FALSE)*L2381+O2381)),0)</f>
        <v/>
      </c>
      <c r="J2381" s="26" t="str">
        <f ca="1">IFERROR(IF($F2381=0,"",(VLOOKUP(RIGHT(B2381,2)+0,难度表!B:F,5,FALSE)*M2381+P2381)),0)</f>
        <v/>
      </c>
      <c r="L2381" s="26" t="s">
        <v>1081</v>
      </c>
      <c r="M2381" s="3"/>
      <c r="N2381" s="26">
        <v>0</v>
      </c>
      <c r="O2381" s="26">
        <v>0</v>
      </c>
      <c r="P2381" s="26">
        <v>0</v>
      </c>
      <c r="Q2381" s="26">
        <v>0</v>
      </c>
      <c r="R2381" s="58" t="s">
        <v>545</v>
      </c>
      <c r="S2381" s="26">
        <v>1</v>
      </c>
      <c r="T2381" s="26">
        <v>0</v>
      </c>
      <c r="U2381" s="26">
        <f ca="1">IFERROR(VLOOKUP(G2381,模型表!$C:$T,18,FALSE),0)</f>
        <v>0</v>
      </c>
      <c r="V2381" s="26">
        <f>IFERROR(VLOOKUP(G2381,模型表!$C:$J,8,FALSE),0)</f>
        <v>0</v>
      </c>
      <c r="W2381" s="26" t="s">
        <v>1081</v>
      </c>
      <c r="X2381" s="26" t="s">
        <v>1097</v>
      </c>
    </row>
    <row r="2382" spans="1:24" x14ac:dyDescent="0.2">
      <c r="A2382" s="3" t="s">
        <v>1457</v>
      </c>
      <c r="B2382" s="3" t="str">
        <f t="shared" si="67"/>
        <v>P67</v>
      </c>
      <c r="C2382" s="3" t="s">
        <v>532</v>
      </c>
      <c r="D2382" s="3" t="s">
        <v>537</v>
      </c>
      <c r="E2382" t="str">
        <f t="shared" si="66"/>
        <v>M22P67U01N05</v>
      </c>
      <c r="F2382" s="26">
        <f ca="1">IFERROR(VLOOKUP(G2382,模型表!C:U,19,0),0)</f>
        <v>0</v>
      </c>
      <c r="H2382" s="26" t="str">
        <f ca="1">IFERROR(IF($F2382=0,"",(VLOOKUP(RIGHT(A2382,2)+0,难度表!B:F,3,FALSE)*K2382+N2382)),0)</f>
        <v/>
      </c>
      <c r="I2382" s="26" t="str">
        <f ca="1">IFERROR(IF($F2382=0,"",(VLOOKUP(RIGHT(B2382,2)+0,难度表!B:F,4,FALSE)*L2382+O2382)),0)</f>
        <v/>
      </c>
      <c r="J2382" s="26" t="str">
        <f ca="1">IFERROR(IF($F2382=0,"",(VLOOKUP(RIGHT(B2382,2)+0,难度表!B:F,5,FALSE)*M2382+P2382)),0)</f>
        <v/>
      </c>
      <c r="L2382" s="26" t="s">
        <v>1081</v>
      </c>
      <c r="M2382" s="3"/>
      <c r="N2382" s="26">
        <v>0</v>
      </c>
      <c r="O2382" s="26">
        <v>0</v>
      </c>
      <c r="P2382" s="26">
        <v>0</v>
      </c>
      <c r="Q2382" s="26">
        <v>0</v>
      </c>
      <c r="R2382" s="58" t="s">
        <v>545</v>
      </c>
      <c r="S2382" s="26">
        <v>1</v>
      </c>
      <c r="T2382" s="26">
        <v>0</v>
      </c>
      <c r="U2382" s="26">
        <f ca="1">IFERROR(VLOOKUP(G2382,模型表!$C:$T,18,FALSE),0)</f>
        <v>0</v>
      </c>
      <c r="V2382" s="26">
        <f>IFERROR(VLOOKUP(G2382,模型表!$C:$J,8,FALSE),0)</f>
        <v>0</v>
      </c>
      <c r="W2382" s="26" t="s">
        <v>1081</v>
      </c>
      <c r="X2382" s="26" t="s">
        <v>1097</v>
      </c>
    </row>
    <row r="2383" spans="1:24" x14ac:dyDescent="0.2">
      <c r="A2383" s="3" t="s">
        <v>1457</v>
      </c>
      <c r="B2383" s="3" t="str">
        <f t="shared" si="67"/>
        <v>P67</v>
      </c>
      <c r="C2383" s="3" t="s">
        <v>532</v>
      </c>
      <c r="D2383" s="3" t="s">
        <v>538</v>
      </c>
      <c r="E2383" t="str">
        <f t="shared" si="66"/>
        <v>M22P67U01N06</v>
      </c>
      <c r="F2383" s="26">
        <f ca="1">IFERROR(VLOOKUP(G2383,模型表!C:U,19,0),0)</f>
        <v>0</v>
      </c>
      <c r="H2383" s="26" t="str">
        <f ca="1">IFERROR(IF($F2383=0,"",(VLOOKUP(RIGHT(A2383,2)+0,难度表!B:F,3,FALSE)*K2383+N2383)),0)</f>
        <v/>
      </c>
      <c r="I2383" s="26" t="str">
        <f ca="1">IFERROR(IF($F2383=0,"",(VLOOKUP(RIGHT(B2383,2)+0,难度表!B:F,4,FALSE)*L2383+O2383)),0)</f>
        <v/>
      </c>
      <c r="J2383" s="26" t="str">
        <f ca="1">IFERROR(IF($F2383=0,"",(VLOOKUP(RIGHT(B2383,2)+0,难度表!B:F,5,FALSE)*M2383+P2383)),0)</f>
        <v/>
      </c>
      <c r="L2383" s="26" t="s">
        <v>1081</v>
      </c>
      <c r="M2383" s="3"/>
      <c r="N2383" s="26">
        <v>0</v>
      </c>
      <c r="O2383" s="26">
        <v>0</v>
      </c>
      <c r="P2383" s="26">
        <v>0</v>
      </c>
      <c r="Q2383" s="26">
        <v>0</v>
      </c>
      <c r="R2383" s="58" t="s">
        <v>545</v>
      </c>
      <c r="S2383" s="26">
        <v>1</v>
      </c>
      <c r="T2383" s="26">
        <v>0</v>
      </c>
      <c r="U2383" s="26">
        <f ca="1">IFERROR(VLOOKUP(G2383,模型表!$C:$T,18,FALSE),0)</f>
        <v>0</v>
      </c>
      <c r="V2383" s="26">
        <f>IFERROR(VLOOKUP(G2383,模型表!$C:$J,8,FALSE),0)</f>
        <v>0</v>
      </c>
      <c r="W2383" s="26" t="s">
        <v>1081</v>
      </c>
      <c r="X2383" s="26" t="s">
        <v>1097</v>
      </c>
    </row>
    <row r="2384" spans="1:24" x14ac:dyDescent="0.2">
      <c r="A2384" s="3" t="s">
        <v>1457</v>
      </c>
      <c r="B2384" s="3" t="str">
        <f t="shared" si="67"/>
        <v>P67</v>
      </c>
      <c r="C2384" s="3" t="s">
        <v>532</v>
      </c>
      <c r="D2384" s="3" t="s">
        <v>542</v>
      </c>
      <c r="E2384" t="str">
        <f t="shared" si="66"/>
        <v>M22P67U01N07</v>
      </c>
      <c r="F2384" s="26">
        <f ca="1">IFERROR(VLOOKUP(G2384,模型表!C:U,19,0),0)</f>
        <v>0</v>
      </c>
      <c r="H2384" s="26" t="str">
        <f ca="1">IFERROR(IF($F2384=0,"",(VLOOKUP(RIGHT(A2384,2)+0,难度表!B:F,3,FALSE)*K2384+N2384)),0)</f>
        <v/>
      </c>
      <c r="I2384" s="26" t="str">
        <f ca="1">IFERROR(IF($F2384=0,"",(VLOOKUP(RIGHT(B2384,2)+0,难度表!B:F,4,FALSE)*L2384+O2384)),0)</f>
        <v/>
      </c>
      <c r="J2384" s="26" t="str">
        <f ca="1">IFERROR(IF($F2384=0,"",(VLOOKUP(RIGHT(B2384,2)+0,难度表!B:F,5,FALSE)*M2384+P2384)),0)</f>
        <v/>
      </c>
      <c r="L2384" s="26" t="s">
        <v>1081</v>
      </c>
      <c r="M2384" s="3"/>
      <c r="N2384" s="26">
        <v>0</v>
      </c>
      <c r="O2384" s="26">
        <v>0</v>
      </c>
      <c r="P2384" s="26">
        <v>0</v>
      </c>
      <c r="Q2384" s="26">
        <v>0</v>
      </c>
      <c r="R2384" s="58" t="s">
        <v>545</v>
      </c>
      <c r="S2384" s="26">
        <v>1</v>
      </c>
      <c r="T2384" s="26">
        <v>0</v>
      </c>
      <c r="U2384" s="26">
        <f ca="1">IFERROR(VLOOKUP(G2384,模型表!$C:$T,18,FALSE),0)</f>
        <v>0</v>
      </c>
      <c r="V2384" s="26">
        <f>IFERROR(VLOOKUP(G2384,模型表!$C:$J,8,FALSE),0)</f>
        <v>0</v>
      </c>
      <c r="W2384" s="26" t="s">
        <v>1081</v>
      </c>
      <c r="X2384" s="26" t="s">
        <v>1097</v>
      </c>
    </row>
    <row r="2385" spans="1:24" x14ac:dyDescent="0.2">
      <c r="A2385" s="3" t="s">
        <v>1457</v>
      </c>
      <c r="B2385" s="3" t="str">
        <f t="shared" si="67"/>
        <v>P67</v>
      </c>
      <c r="C2385" s="3" t="s">
        <v>532</v>
      </c>
      <c r="D2385" s="3" t="s">
        <v>543</v>
      </c>
      <c r="E2385" t="str">
        <f t="shared" si="66"/>
        <v>M22P67U01N08</v>
      </c>
      <c r="F2385" s="26">
        <f ca="1">IFERROR(VLOOKUP(G2385,模型表!C:U,19,0),0)</f>
        <v>0</v>
      </c>
      <c r="H2385" s="26" t="str">
        <f ca="1">IFERROR(IF($F2385=0,"",(VLOOKUP(RIGHT(A2385,2)+0,难度表!B:F,3,FALSE)*K2385+N2385)),0)</f>
        <v/>
      </c>
      <c r="I2385" s="26" t="str">
        <f ca="1">IFERROR(IF($F2385=0,"",(VLOOKUP(RIGHT(B2385,2)+0,难度表!B:F,4,FALSE)*L2385+O2385)),0)</f>
        <v/>
      </c>
      <c r="J2385" s="26" t="str">
        <f ca="1">IFERROR(IF($F2385=0,"",(VLOOKUP(RIGHT(B2385,2)+0,难度表!B:F,5,FALSE)*M2385+P2385)),0)</f>
        <v/>
      </c>
      <c r="L2385" s="26" t="s">
        <v>1081</v>
      </c>
      <c r="M2385" s="3"/>
      <c r="N2385" s="26">
        <v>0</v>
      </c>
      <c r="O2385" s="26">
        <v>0</v>
      </c>
      <c r="P2385" s="26">
        <v>0</v>
      </c>
      <c r="Q2385" s="26">
        <v>0</v>
      </c>
      <c r="R2385" s="58" t="s">
        <v>545</v>
      </c>
      <c r="S2385" s="26">
        <v>1</v>
      </c>
      <c r="T2385" s="26">
        <v>0</v>
      </c>
      <c r="U2385" s="26">
        <f ca="1">IFERROR(VLOOKUP(G2385,模型表!$C:$T,18,FALSE),0)</f>
        <v>0</v>
      </c>
      <c r="V2385" s="26">
        <f>IFERROR(VLOOKUP(G2385,模型表!$C:$J,8,FALSE),0)</f>
        <v>0</v>
      </c>
      <c r="W2385" s="26" t="s">
        <v>1081</v>
      </c>
      <c r="X2385" s="26" t="s">
        <v>1097</v>
      </c>
    </row>
    <row r="2386" spans="1:24" x14ac:dyDescent="0.2">
      <c r="A2386" s="3" t="s">
        <v>1457</v>
      </c>
      <c r="B2386" s="3" t="str">
        <f t="shared" si="67"/>
        <v>P67</v>
      </c>
      <c r="C2386" s="3" t="s">
        <v>532</v>
      </c>
      <c r="D2386" s="3" t="s">
        <v>544</v>
      </c>
      <c r="E2386" t="str">
        <f t="shared" si="66"/>
        <v>M22P67U01N09</v>
      </c>
      <c r="F2386" s="26">
        <f ca="1">IFERROR(VLOOKUP(G2386,模型表!C:U,19,0),0)</f>
        <v>0</v>
      </c>
      <c r="H2386" s="26" t="str">
        <f ca="1">IFERROR(IF($F2386=0,"",(VLOOKUP(RIGHT(A2386,2)+0,难度表!B:F,3,FALSE)*K2386+N2386)),0)</f>
        <v/>
      </c>
      <c r="I2386" s="26" t="str">
        <f ca="1">IFERROR(IF($F2386=0,"",(VLOOKUP(RIGHT(B2386,2)+0,难度表!B:F,4,FALSE)*L2386+O2386)),0)</f>
        <v/>
      </c>
      <c r="J2386" s="26" t="str">
        <f ca="1">IFERROR(IF($F2386=0,"",(VLOOKUP(RIGHT(B2386,2)+0,难度表!B:F,5,FALSE)*M2386+P2386)),0)</f>
        <v/>
      </c>
      <c r="L2386" s="26" t="s">
        <v>1081</v>
      </c>
      <c r="M2386" s="3"/>
      <c r="N2386" s="26">
        <v>0</v>
      </c>
      <c r="O2386" s="26">
        <v>0</v>
      </c>
      <c r="P2386" s="26">
        <v>0</v>
      </c>
      <c r="Q2386" s="26">
        <v>0</v>
      </c>
      <c r="R2386" s="58" t="s">
        <v>545</v>
      </c>
      <c r="S2386" s="26">
        <v>1</v>
      </c>
      <c r="T2386" s="26">
        <v>0</v>
      </c>
      <c r="U2386" s="26">
        <f ca="1">IFERROR(VLOOKUP(G2386,模型表!$C:$T,18,FALSE),0)</f>
        <v>0</v>
      </c>
      <c r="V2386" s="26">
        <f>IFERROR(VLOOKUP(G2386,模型表!$C:$J,8,FALSE),0)</f>
        <v>0</v>
      </c>
      <c r="W2386" s="26" t="s">
        <v>1081</v>
      </c>
      <c r="X2386" s="26" t="s">
        <v>1097</v>
      </c>
    </row>
    <row r="2387" spans="1:24" x14ac:dyDescent="0.2">
      <c r="A2387" s="3" t="s">
        <v>1457</v>
      </c>
      <c r="B2387" s="3" t="str">
        <f t="shared" si="67"/>
        <v>P67</v>
      </c>
      <c r="C2387" s="3" t="s">
        <v>539</v>
      </c>
      <c r="D2387" s="3" t="s">
        <v>533</v>
      </c>
      <c r="E2387" t="str">
        <f t="shared" si="66"/>
        <v>M22P67U02N01</v>
      </c>
      <c r="F2387" s="26">
        <f ca="1">IFERROR(VLOOKUP(G2387,模型表!C:U,19,0),0)</f>
        <v>0</v>
      </c>
      <c r="H2387" s="26" t="str">
        <f ca="1">IFERROR(IF($F2387=0,"",(VLOOKUP(RIGHT(A2387,2)+0,难度表!B:F,3,FALSE)*K2387+N2387)),0)</f>
        <v/>
      </c>
      <c r="I2387" s="26" t="str">
        <f ca="1">IFERROR(IF($F2387=0,"",(VLOOKUP(RIGHT(B2387,2)+0,难度表!B:F,4,FALSE)*L2387+O2387)),0)</f>
        <v/>
      </c>
      <c r="J2387" s="26" t="str">
        <f ca="1">IFERROR(IF($F2387=0,"",(VLOOKUP(RIGHT(B2387,2)+0,难度表!B:F,5,FALSE)*M2387+P2387)),0)</f>
        <v/>
      </c>
      <c r="L2387" s="26" t="s">
        <v>1081</v>
      </c>
      <c r="M2387" s="3"/>
      <c r="N2387" s="26">
        <v>0</v>
      </c>
      <c r="O2387" s="26">
        <v>0</v>
      </c>
      <c r="P2387" s="26">
        <v>0</v>
      </c>
      <c r="Q2387" s="26">
        <v>0</v>
      </c>
      <c r="R2387" s="58" t="s">
        <v>545</v>
      </c>
      <c r="S2387" s="26">
        <v>1</v>
      </c>
      <c r="T2387" s="26">
        <v>0</v>
      </c>
      <c r="U2387" s="26">
        <f ca="1">IFERROR(VLOOKUP(G2387,模型表!$C:$T,18,FALSE),0)</f>
        <v>0</v>
      </c>
      <c r="V2387" s="26">
        <f>IFERROR(VLOOKUP(G2387,模型表!$C:$J,8,FALSE),0)</f>
        <v>0</v>
      </c>
      <c r="W2387" s="26" t="s">
        <v>1081</v>
      </c>
      <c r="X2387" s="26" t="s">
        <v>1097</v>
      </c>
    </row>
    <row r="2388" spans="1:24" x14ac:dyDescent="0.2">
      <c r="A2388" s="3" t="s">
        <v>1457</v>
      </c>
      <c r="B2388" s="3" t="str">
        <f t="shared" si="67"/>
        <v>P67</v>
      </c>
      <c r="C2388" s="3" t="s">
        <v>539</v>
      </c>
      <c r="D2388" s="3" t="s">
        <v>534</v>
      </c>
      <c r="E2388" t="str">
        <f t="shared" si="66"/>
        <v>M22P67U02N02</v>
      </c>
      <c r="F2388" s="26">
        <f ca="1">IFERROR(VLOOKUP(G2388,模型表!C:U,19,0),0)</f>
        <v>0</v>
      </c>
      <c r="H2388" s="26" t="str">
        <f ca="1">IFERROR(IF($F2388=0,"",(VLOOKUP(RIGHT(A2388,2)+0,难度表!B:F,3,FALSE)*K2388+N2388)),0)</f>
        <v/>
      </c>
      <c r="I2388" s="26" t="str">
        <f ca="1">IFERROR(IF($F2388=0,"",(VLOOKUP(RIGHT(B2388,2)+0,难度表!B:F,4,FALSE)*L2388+O2388)),0)</f>
        <v/>
      </c>
      <c r="J2388" s="26" t="str">
        <f ca="1">IFERROR(IF($F2388=0,"",(VLOOKUP(RIGHT(B2388,2)+0,难度表!B:F,5,FALSE)*M2388+P2388)),0)</f>
        <v/>
      </c>
      <c r="L2388" s="26" t="s">
        <v>1081</v>
      </c>
      <c r="M2388" s="3"/>
      <c r="N2388" s="26">
        <v>0</v>
      </c>
      <c r="O2388" s="26">
        <v>0</v>
      </c>
      <c r="P2388" s="26">
        <v>0</v>
      </c>
      <c r="Q2388" s="26">
        <v>0</v>
      </c>
      <c r="R2388" s="58" t="s">
        <v>545</v>
      </c>
      <c r="S2388" s="26">
        <v>1</v>
      </c>
      <c r="T2388" s="26">
        <v>0</v>
      </c>
      <c r="U2388" s="26">
        <f ca="1">IFERROR(VLOOKUP(G2388,模型表!$C:$T,18,FALSE),0)</f>
        <v>0</v>
      </c>
      <c r="V2388" s="26">
        <f>IFERROR(VLOOKUP(G2388,模型表!$C:$J,8,FALSE),0)</f>
        <v>0</v>
      </c>
      <c r="W2388" s="26" t="s">
        <v>1081</v>
      </c>
      <c r="X2388" s="26" t="s">
        <v>1097</v>
      </c>
    </row>
    <row r="2389" spans="1:24" x14ac:dyDescent="0.2">
      <c r="A2389" s="3" t="s">
        <v>1457</v>
      </c>
      <c r="B2389" s="3" t="str">
        <f t="shared" si="67"/>
        <v>P67</v>
      </c>
      <c r="C2389" s="3" t="s">
        <v>539</v>
      </c>
      <c r="D2389" s="3" t="s">
        <v>535</v>
      </c>
      <c r="E2389" t="str">
        <f t="shared" si="66"/>
        <v>M22P67U02N03</v>
      </c>
      <c r="F2389" s="26">
        <f ca="1">IFERROR(VLOOKUP(G2389,模型表!C:U,19,0),0)</f>
        <v>0</v>
      </c>
      <c r="H2389" s="26" t="str">
        <f ca="1">IFERROR(IF($F2389=0,"",(VLOOKUP(RIGHT(A2389,2)+0,难度表!B:F,3,FALSE)*K2389+N2389)),0)</f>
        <v/>
      </c>
      <c r="I2389" s="26" t="str">
        <f ca="1">IFERROR(IF($F2389=0,"",(VLOOKUP(RIGHT(B2389,2)+0,难度表!B:F,4,FALSE)*L2389+O2389)),0)</f>
        <v/>
      </c>
      <c r="J2389" s="26" t="str">
        <f ca="1">IFERROR(IF($F2389=0,"",(VLOOKUP(RIGHT(B2389,2)+0,难度表!B:F,5,FALSE)*M2389+P2389)),0)</f>
        <v/>
      </c>
      <c r="L2389" s="26" t="s">
        <v>1081</v>
      </c>
      <c r="M2389" s="3"/>
      <c r="N2389" s="26">
        <v>0</v>
      </c>
      <c r="O2389" s="26">
        <v>0</v>
      </c>
      <c r="P2389" s="26">
        <v>0</v>
      </c>
      <c r="Q2389" s="26">
        <v>0</v>
      </c>
      <c r="R2389" s="58" t="s">
        <v>545</v>
      </c>
      <c r="S2389" s="26">
        <v>1</v>
      </c>
      <c r="T2389" s="26">
        <v>0</v>
      </c>
      <c r="U2389" s="26">
        <f ca="1">IFERROR(VLOOKUP(G2389,模型表!$C:$T,18,FALSE),0)</f>
        <v>0</v>
      </c>
      <c r="V2389" s="26">
        <f>IFERROR(VLOOKUP(G2389,模型表!$C:$J,8,FALSE),0)</f>
        <v>0</v>
      </c>
      <c r="W2389" s="26" t="s">
        <v>1081</v>
      </c>
      <c r="X2389" s="26" t="s">
        <v>1097</v>
      </c>
    </row>
    <row r="2390" spans="1:24" x14ac:dyDescent="0.2">
      <c r="A2390" s="3" t="s">
        <v>1457</v>
      </c>
      <c r="B2390" s="3" t="str">
        <f t="shared" si="67"/>
        <v>P67</v>
      </c>
      <c r="C2390" s="3" t="s">
        <v>539</v>
      </c>
      <c r="D2390" s="3" t="s">
        <v>536</v>
      </c>
      <c r="E2390" t="str">
        <f t="shared" si="66"/>
        <v>M22P67U02N04</v>
      </c>
      <c r="F2390" s="26">
        <f ca="1">IFERROR(VLOOKUP(G2390,模型表!C:U,19,0),0)</f>
        <v>0</v>
      </c>
      <c r="H2390" s="26" t="str">
        <f ca="1">IFERROR(IF($F2390=0,"",(VLOOKUP(RIGHT(A2390,2)+0,难度表!B:F,3,FALSE)*K2390+N2390)),0)</f>
        <v/>
      </c>
      <c r="I2390" s="26" t="str">
        <f ca="1">IFERROR(IF($F2390=0,"",(VLOOKUP(RIGHT(B2390,2)+0,难度表!B:F,4,FALSE)*L2390+O2390)),0)</f>
        <v/>
      </c>
      <c r="J2390" s="26" t="str">
        <f ca="1">IFERROR(IF($F2390=0,"",(VLOOKUP(RIGHT(B2390,2)+0,难度表!B:F,5,FALSE)*M2390+P2390)),0)</f>
        <v/>
      </c>
      <c r="L2390" s="26" t="s">
        <v>1081</v>
      </c>
      <c r="M2390" s="3"/>
      <c r="N2390" s="26">
        <v>0</v>
      </c>
      <c r="O2390" s="26">
        <v>0</v>
      </c>
      <c r="P2390" s="26">
        <v>0</v>
      </c>
      <c r="Q2390" s="26">
        <v>0</v>
      </c>
      <c r="R2390" s="58" t="s">
        <v>545</v>
      </c>
      <c r="S2390" s="26">
        <v>1</v>
      </c>
      <c r="T2390" s="26">
        <v>0</v>
      </c>
      <c r="U2390" s="26">
        <f ca="1">IFERROR(VLOOKUP(G2390,模型表!$C:$T,18,FALSE),0)</f>
        <v>0</v>
      </c>
      <c r="V2390" s="26">
        <f>IFERROR(VLOOKUP(G2390,模型表!$C:$J,8,FALSE),0)</f>
        <v>0</v>
      </c>
      <c r="W2390" s="26" t="s">
        <v>1081</v>
      </c>
      <c r="X2390" s="26" t="s">
        <v>1097</v>
      </c>
    </row>
    <row r="2391" spans="1:24" x14ac:dyDescent="0.2">
      <c r="A2391" s="3" t="s">
        <v>1457</v>
      </c>
      <c r="B2391" s="3" t="str">
        <f t="shared" si="67"/>
        <v>P67</v>
      </c>
      <c r="C2391" s="3" t="s">
        <v>539</v>
      </c>
      <c r="D2391" s="3" t="s">
        <v>537</v>
      </c>
      <c r="E2391" t="str">
        <f t="shared" si="66"/>
        <v>M22P67U02N05</v>
      </c>
      <c r="F2391" s="26">
        <f ca="1">IFERROR(VLOOKUP(G2391,模型表!C:U,19,0),0)</f>
        <v>0</v>
      </c>
      <c r="H2391" s="26" t="str">
        <f ca="1">IFERROR(IF($F2391=0,"",(VLOOKUP(RIGHT(A2391,2)+0,难度表!B:F,3,FALSE)*K2391+N2391)),0)</f>
        <v/>
      </c>
      <c r="I2391" s="26" t="str">
        <f ca="1">IFERROR(IF($F2391=0,"",(VLOOKUP(RIGHT(B2391,2)+0,难度表!B:F,4,FALSE)*L2391+O2391)),0)</f>
        <v/>
      </c>
      <c r="J2391" s="26" t="str">
        <f ca="1">IFERROR(IF($F2391=0,"",(VLOOKUP(RIGHT(B2391,2)+0,难度表!B:F,5,FALSE)*M2391+P2391)),0)</f>
        <v/>
      </c>
      <c r="L2391" s="26" t="s">
        <v>1081</v>
      </c>
      <c r="M2391" s="3"/>
      <c r="N2391" s="26">
        <v>0</v>
      </c>
      <c r="O2391" s="26">
        <v>0</v>
      </c>
      <c r="P2391" s="26">
        <v>0</v>
      </c>
      <c r="Q2391" s="26">
        <v>0</v>
      </c>
      <c r="R2391" s="58" t="s">
        <v>545</v>
      </c>
      <c r="S2391" s="26">
        <v>1</v>
      </c>
      <c r="T2391" s="26">
        <v>0</v>
      </c>
      <c r="U2391" s="26">
        <f ca="1">IFERROR(VLOOKUP(G2391,模型表!$C:$T,18,FALSE),0)</f>
        <v>0</v>
      </c>
      <c r="V2391" s="26">
        <f>IFERROR(VLOOKUP(G2391,模型表!$C:$J,8,FALSE),0)</f>
        <v>0</v>
      </c>
      <c r="W2391" s="26" t="s">
        <v>1081</v>
      </c>
      <c r="X2391" s="26" t="s">
        <v>1097</v>
      </c>
    </row>
    <row r="2392" spans="1:24" x14ac:dyDescent="0.2">
      <c r="A2392" s="3" t="s">
        <v>1457</v>
      </c>
      <c r="B2392" s="3" t="str">
        <f t="shared" si="67"/>
        <v>P67</v>
      </c>
      <c r="C2392" s="3" t="s">
        <v>539</v>
      </c>
      <c r="D2392" s="3" t="s">
        <v>538</v>
      </c>
      <c r="E2392" t="str">
        <f t="shared" si="66"/>
        <v>M22P67U02N06</v>
      </c>
      <c r="F2392" s="26">
        <f ca="1">IFERROR(VLOOKUP(G2392,模型表!C:U,19,0),0)</f>
        <v>0</v>
      </c>
      <c r="H2392" s="26" t="str">
        <f ca="1">IFERROR(IF($F2392=0,"",(VLOOKUP(RIGHT(A2392,2)+0,难度表!B:F,3,FALSE)*K2392+N2392)),0)</f>
        <v/>
      </c>
      <c r="I2392" s="26" t="str">
        <f ca="1">IFERROR(IF($F2392=0,"",(VLOOKUP(RIGHT(B2392,2)+0,难度表!B:F,4,FALSE)*L2392+O2392)),0)</f>
        <v/>
      </c>
      <c r="J2392" s="26" t="str">
        <f ca="1">IFERROR(IF($F2392=0,"",(VLOOKUP(RIGHT(B2392,2)+0,难度表!B:F,5,FALSE)*M2392+P2392)),0)</f>
        <v/>
      </c>
      <c r="L2392" s="26" t="s">
        <v>1081</v>
      </c>
      <c r="M2392" s="3"/>
      <c r="N2392" s="26">
        <v>0</v>
      </c>
      <c r="O2392" s="26">
        <v>0</v>
      </c>
      <c r="P2392" s="26">
        <v>0</v>
      </c>
      <c r="Q2392" s="26">
        <v>0</v>
      </c>
      <c r="R2392" s="58" t="s">
        <v>545</v>
      </c>
      <c r="S2392" s="26">
        <v>1</v>
      </c>
      <c r="T2392" s="26">
        <v>0</v>
      </c>
      <c r="U2392" s="26">
        <f ca="1">IFERROR(VLOOKUP(G2392,模型表!$C:$T,18,FALSE),0)</f>
        <v>0</v>
      </c>
      <c r="V2392" s="26">
        <f>IFERROR(VLOOKUP(G2392,模型表!$C:$J,8,FALSE),0)</f>
        <v>0</v>
      </c>
      <c r="W2392" s="26" t="s">
        <v>1081</v>
      </c>
      <c r="X2392" s="26" t="s">
        <v>1097</v>
      </c>
    </row>
    <row r="2393" spans="1:24" x14ac:dyDescent="0.2">
      <c r="A2393" s="3" t="s">
        <v>1457</v>
      </c>
      <c r="B2393" s="3" t="str">
        <f t="shared" si="67"/>
        <v>P67</v>
      </c>
      <c r="C2393" s="3" t="s">
        <v>539</v>
      </c>
      <c r="D2393" s="3" t="s">
        <v>542</v>
      </c>
      <c r="E2393" t="str">
        <f t="shared" si="66"/>
        <v>M22P67U02N07</v>
      </c>
      <c r="F2393" s="26">
        <f ca="1">IFERROR(VLOOKUP(G2393,模型表!C:U,19,0),0)</f>
        <v>0</v>
      </c>
      <c r="H2393" s="26" t="str">
        <f ca="1">IFERROR(IF($F2393=0,"",(VLOOKUP(RIGHT(A2393,2)+0,难度表!B:F,3,FALSE)*K2393+N2393)),0)</f>
        <v/>
      </c>
      <c r="I2393" s="26" t="str">
        <f ca="1">IFERROR(IF($F2393=0,"",(VLOOKUP(RIGHT(B2393,2)+0,难度表!B:F,4,FALSE)*L2393+O2393)),0)</f>
        <v/>
      </c>
      <c r="J2393" s="26" t="str">
        <f ca="1">IFERROR(IF($F2393=0,"",(VLOOKUP(RIGHT(B2393,2)+0,难度表!B:F,5,FALSE)*M2393+P2393)),0)</f>
        <v/>
      </c>
      <c r="L2393" s="26" t="s">
        <v>1081</v>
      </c>
      <c r="M2393" s="3"/>
      <c r="N2393" s="26">
        <v>0</v>
      </c>
      <c r="O2393" s="26">
        <v>0</v>
      </c>
      <c r="P2393" s="26">
        <v>0</v>
      </c>
      <c r="Q2393" s="26">
        <v>0</v>
      </c>
      <c r="R2393" s="58" t="s">
        <v>545</v>
      </c>
      <c r="S2393" s="26">
        <v>1</v>
      </c>
      <c r="T2393" s="26">
        <v>0</v>
      </c>
      <c r="U2393" s="26">
        <f ca="1">IFERROR(VLOOKUP(G2393,模型表!$C:$T,18,FALSE),0)</f>
        <v>0</v>
      </c>
      <c r="V2393" s="26">
        <f>IFERROR(VLOOKUP(G2393,模型表!$C:$J,8,FALSE),0)</f>
        <v>0</v>
      </c>
      <c r="W2393" s="26" t="s">
        <v>1081</v>
      </c>
      <c r="X2393" s="26" t="s">
        <v>1097</v>
      </c>
    </row>
    <row r="2394" spans="1:24" x14ac:dyDescent="0.2">
      <c r="A2394" s="3" t="s">
        <v>1457</v>
      </c>
      <c r="B2394" s="3" t="str">
        <f t="shared" si="67"/>
        <v>P67</v>
      </c>
      <c r="C2394" s="3" t="s">
        <v>539</v>
      </c>
      <c r="D2394" s="3" t="s">
        <v>543</v>
      </c>
      <c r="E2394" t="str">
        <f t="shared" si="66"/>
        <v>M22P67U02N08</v>
      </c>
      <c r="F2394" s="26">
        <f ca="1">IFERROR(VLOOKUP(G2394,模型表!C:U,19,0),0)</f>
        <v>0</v>
      </c>
      <c r="H2394" s="26" t="str">
        <f ca="1">IFERROR(IF($F2394=0,"",(VLOOKUP(RIGHT(A2394,2)+0,难度表!B:F,3,FALSE)*K2394+N2394)),0)</f>
        <v/>
      </c>
      <c r="I2394" s="26" t="str">
        <f ca="1">IFERROR(IF($F2394=0,"",(VLOOKUP(RIGHT(B2394,2)+0,难度表!B:F,4,FALSE)*L2394+O2394)),0)</f>
        <v/>
      </c>
      <c r="J2394" s="26" t="str">
        <f ca="1">IFERROR(IF($F2394=0,"",(VLOOKUP(RIGHT(B2394,2)+0,难度表!B:F,5,FALSE)*M2394+P2394)),0)</f>
        <v/>
      </c>
      <c r="L2394" s="26" t="s">
        <v>1081</v>
      </c>
      <c r="M2394" s="3"/>
      <c r="N2394" s="26">
        <v>0</v>
      </c>
      <c r="O2394" s="26">
        <v>0</v>
      </c>
      <c r="P2394" s="26">
        <v>0</v>
      </c>
      <c r="Q2394" s="26">
        <v>0</v>
      </c>
      <c r="R2394" s="58" t="s">
        <v>545</v>
      </c>
      <c r="S2394" s="26">
        <v>1</v>
      </c>
      <c r="T2394" s="26">
        <v>0</v>
      </c>
      <c r="U2394" s="26">
        <f ca="1">IFERROR(VLOOKUP(G2394,模型表!$C:$T,18,FALSE),0)</f>
        <v>0</v>
      </c>
      <c r="V2394" s="26">
        <f>IFERROR(VLOOKUP(G2394,模型表!$C:$J,8,FALSE),0)</f>
        <v>0</v>
      </c>
      <c r="W2394" s="26" t="s">
        <v>1081</v>
      </c>
      <c r="X2394" s="26" t="s">
        <v>1097</v>
      </c>
    </row>
    <row r="2395" spans="1:24" x14ac:dyDescent="0.2">
      <c r="A2395" s="3" t="s">
        <v>1457</v>
      </c>
      <c r="B2395" s="3" t="str">
        <f t="shared" si="67"/>
        <v>P67</v>
      </c>
      <c r="C2395" s="3" t="s">
        <v>539</v>
      </c>
      <c r="D2395" s="3" t="s">
        <v>544</v>
      </c>
      <c r="E2395" t="str">
        <f t="shared" si="66"/>
        <v>M22P67U02N09</v>
      </c>
      <c r="F2395" s="26">
        <f ca="1">IFERROR(VLOOKUP(G2395,模型表!C:U,19,0),0)</f>
        <v>0</v>
      </c>
      <c r="H2395" s="26" t="str">
        <f ca="1">IFERROR(IF($F2395=0,"",(VLOOKUP(RIGHT(A2395,2)+0,难度表!B:F,3,FALSE)*K2395+N2395)),0)</f>
        <v/>
      </c>
      <c r="I2395" s="26" t="str">
        <f ca="1">IFERROR(IF($F2395=0,"",(VLOOKUP(RIGHT(B2395,2)+0,难度表!B:F,4,FALSE)*L2395+O2395)),0)</f>
        <v/>
      </c>
      <c r="J2395" s="26" t="str">
        <f ca="1">IFERROR(IF($F2395=0,"",(VLOOKUP(RIGHT(B2395,2)+0,难度表!B:F,5,FALSE)*M2395+P2395)),0)</f>
        <v/>
      </c>
      <c r="L2395" s="26" t="s">
        <v>1081</v>
      </c>
      <c r="M2395" s="3"/>
      <c r="N2395" s="26">
        <v>0</v>
      </c>
      <c r="O2395" s="26">
        <v>0</v>
      </c>
      <c r="P2395" s="26">
        <v>0</v>
      </c>
      <c r="Q2395" s="26">
        <v>0</v>
      </c>
      <c r="R2395" s="58" t="s">
        <v>545</v>
      </c>
      <c r="S2395" s="26">
        <v>1</v>
      </c>
      <c r="T2395" s="26">
        <v>0</v>
      </c>
      <c r="U2395" s="26">
        <f ca="1">IFERROR(VLOOKUP(G2395,模型表!$C:$T,18,FALSE),0)</f>
        <v>0</v>
      </c>
      <c r="V2395" s="26">
        <f>IFERROR(VLOOKUP(G2395,模型表!$C:$J,8,FALSE),0)</f>
        <v>0</v>
      </c>
      <c r="W2395" s="26" t="s">
        <v>1081</v>
      </c>
      <c r="X2395" s="26" t="s">
        <v>1097</v>
      </c>
    </row>
    <row r="2396" spans="1:24" x14ac:dyDescent="0.2">
      <c r="A2396" s="3" t="s">
        <v>1457</v>
      </c>
      <c r="B2396" s="3" t="str">
        <f t="shared" si="67"/>
        <v>P67</v>
      </c>
      <c r="C2396" s="3" t="s">
        <v>540</v>
      </c>
      <c r="D2396" s="3" t="s">
        <v>533</v>
      </c>
      <c r="E2396" t="str">
        <f t="shared" si="66"/>
        <v>M22P67U03N01</v>
      </c>
      <c r="F2396" s="26">
        <f ca="1">IFERROR(VLOOKUP(G2396,模型表!C:U,19,0),0)</f>
        <v>0</v>
      </c>
      <c r="H2396" s="26" t="str">
        <f ca="1">IFERROR(IF($F2396=0,"",(VLOOKUP(RIGHT(A2396,2)+0,难度表!B:F,3,FALSE)*K2396+N2396)),0)</f>
        <v/>
      </c>
      <c r="I2396" s="26" t="str">
        <f ca="1">IFERROR(IF($F2396=0,"",(VLOOKUP(RIGHT(B2396,2)+0,难度表!B:F,4,FALSE)*L2396+O2396)),0)</f>
        <v/>
      </c>
      <c r="J2396" s="26" t="str">
        <f ca="1">IFERROR(IF($F2396=0,"",(VLOOKUP(RIGHT(B2396,2)+0,难度表!B:F,5,FALSE)*M2396+P2396)),0)</f>
        <v/>
      </c>
      <c r="L2396" s="26" t="s">
        <v>1081</v>
      </c>
      <c r="M2396" s="3"/>
      <c r="N2396" s="26">
        <v>0</v>
      </c>
      <c r="O2396" s="26">
        <v>0</v>
      </c>
      <c r="P2396" s="26">
        <v>0</v>
      </c>
      <c r="Q2396" s="26">
        <v>0</v>
      </c>
      <c r="R2396" s="58" t="s">
        <v>545</v>
      </c>
      <c r="S2396" s="26">
        <v>1</v>
      </c>
      <c r="T2396" s="26">
        <v>0</v>
      </c>
      <c r="U2396" s="26">
        <f ca="1">IFERROR(VLOOKUP(G2396,模型表!$C:$T,18,FALSE),0)</f>
        <v>0</v>
      </c>
      <c r="V2396" s="26">
        <f>IFERROR(VLOOKUP(G2396,模型表!$C:$J,8,FALSE),0)</f>
        <v>0</v>
      </c>
      <c r="W2396" s="26" t="s">
        <v>1081</v>
      </c>
      <c r="X2396" s="26" t="s">
        <v>1097</v>
      </c>
    </row>
    <row r="2397" spans="1:24" x14ac:dyDescent="0.2">
      <c r="A2397" s="3" t="s">
        <v>1457</v>
      </c>
      <c r="B2397" s="3" t="str">
        <f t="shared" si="67"/>
        <v>P67</v>
      </c>
      <c r="C2397" s="3" t="s">
        <v>540</v>
      </c>
      <c r="D2397" s="3" t="s">
        <v>534</v>
      </c>
      <c r="E2397" t="str">
        <f t="shared" si="66"/>
        <v>M22P67U03N02</v>
      </c>
      <c r="F2397" s="26">
        <f ca="1">IFERROR(VLOOKUP(G2397,模型表!C:U,19,0),0)</f>
        <v>0</v>
      </c>
      <c r="H2397" s="26" t="str">
        <f ca="1">IFERROR(IF($F2397=0,"",(VLOOKUP(RIGHT(A2397,2)+0,难度表!B:F,3,FALSE)*K2397+N2397)),0)</f>
        <v/>
      </c>
      <c r="I2397" s="26" t="str">
        <f ca="1">IFERROR(IF($F2397=0,"",(VLOOKUP(RIGHT(B2397,2)+0,难度表!B:F,4,FALSE)*L2397+O2397)),0)</f>
        <v/>
      </c>
      <c r="J2397" s="26" t="str">
        <f ca="1">IFERROR(IF($F2397=0,"",(VLOOKUP(RIGHT(B2397,2)+0,难度表!B:F,5,FALSE)*M2397+P2397)),0)</f>
        <v/>
      </c>
      <c r="L2397" s="26" t="s">
        <v>1081</v>
      </c>
      <c r="M2397" s="3"/>
      <c r="N2397" s="26">
        <v>0</v>
      </c>
      <c r="O2397" s="26">
        <v>0</v>
      </c>
      <c r="P2397" s="26">
        <v>0</v>
      </c>
      <c r="Q2397" s="26">
        <v>0</v>
      </c>
      <c r="R2397" s="58" t="s">
        <v>545</v>
      </c>
      <c r="S2397" s="26">
        <v>1</v>
      </c>
      <c r="T2397" s="26">
        <v>0</v>
      </c>
      <c r="U2397" s="26">
        <f ca="1">IFERROR(VLOOKUP(G2397,模型表!$C:$T,18,FALSE),0)</f>
        <v>0</v>
      </c>
      <c r="V2397" s="26">
        <f>IFERROR(VLOOKUP(G2397,模型表!$C:$J,8,FALSE),0)</f>
        <v>0</v>
      </c>
      <c r="W2397" s="26" t="s">
        <v>1081</v>
      </c>
      <c r="X2397" s="26" t="s">
        <v>1097</v>
      </c>
    </row>
    <row r="2398" spans="1:24" x14ac:dyDescent="0.2">
      <c r="A2398" s="3" t="s">
        <v>1457</v>
      </c>
      <c r="B2398" s="3" t="str">
        <f t="shared" si="67"/>
        <v>P67</v>
      </c>
      <c r="C2398" s="3" t="s">
        <v>540</v>
      </c>
      <c r="D2398" s="3" t="s">
        <v>535</v>
      </c>
      <c r="E2398" t="str">
        <f t="shared" si="66"/>
        <v>M22P67U03N03</v>
      </c>
      <c r="F2398" s="26">
        <f ca="1">IFERROR(VLOOKUP(G2398,模型表!C:U,19,0),0)</f>
        <v>0</v>
      </c>
      <c r="H2398" s="26" t="str">
        <f ca="1">IFERROR(IF($F2398=0,"",(VLOOKUP(RIGHT(A2398,2)+0,难度表!B:F,3,FALSE)*K2398+N2398)),0)</f>
        <v/>
      </c>
      <c r="I2398" s="26" t="str">
        <f ca="1">IFERROR(IF($F2398=0,"",(VLOOKUP(RIGHT(B2398,2)+0,难度表!B:F,4,FALSE)*L2398+O2398)),0)</f>
        <v/>
      </c>
      <c r="J2398" s="26" t="str">
        <f ca="1">IFERROR(IF($F2398=0,"",(VLOOKUP(RIGHT(B2398,2)+0,难度表!B:F,5,FALSE)*M2398+P2398)),0)</f>
        <v/>
      </c>
      <c r="L2398" s="26" t="s">
        <v>1081</v>
      </c>
      <c r="M2398" s="3"/>
      <c r="N2398" s="26">
        <v>0</v>
      </c>
      <c r="O2398" s="26">
        <v>0</v>
      </c>
      <c r="P2398" s="26">
        <v>0</v>
      </c>
      <c r="Q2398" s="26">
        <v>0</v>
      </c>
      <c r="R2398" s="58" t="s">
        <v>545</v>
      </c>
      <c r="S2398" s="26">
        <v>1</v>
      </c>
      <c r="T2398" s="26">
        <v>0</v>
      </c>
      <c r="U2398" s="26">
        <f ca="1">IFERROR(VLOOKUP(G2398,模型表!$C:$T,18,FALSE),0)</f>
        <v>0</v>
      </c>
      <c r="V2398" s="26">
        <f>IFERROR(VLOOKUP(G2398,模型表!$C:$J,8,FALSE),0)</f>
        <v>0</v>
      </c>
      <c r="W2398" s="26" t="s">
        <v>1081</v>
      </c>
      <c r="X2398" s="26" t="s">
        <v>1097</v>
      </c>
    </row>
    <row r="2399" spans="1:24" x14ac:dyDescent="0.2">
      <c r="A2399" s="3" t="s">
        <v>1457</v>
      </c>
      <c r="B2399" s="3" t="str">
        <f t="shared" si="67"/>
        <v>P67</v>
      </c>
      <c r="C2399" s="3" t="s">
        <v>540</v>
      </c>
      <c r="D2399" s="3" t="s">
        <v>536</v>
      </c>
      <c r="E2399" t="str">
        <f t="shared" si="66"/>
        <v>M22P67U03N04</v>
      </c>
      <c r="F2399" s="26">
        <f ca="1">IFERROR(VLOOKUP(G2399,模型表!C:U,19,0),0)</f>
        <v>0</v>
      </c>
      <c r="H2399" s="26" t="str">
        <f ca="1">IFERROR(IF($F2399=0,"",(VLOOKUP(RIGHT(A2399,2)+0,难度表!B:F,3,FALSE)*K2399+N2399)),0)</f>
        <v/>
      </c>
      <c r="I2399" s="26" t="str">
        <f ca="1">IFERROR(IF($F2399=0,"",(VLOOKUP(RIGHT(B2399,2)+0,难度表!B:F,4,FALSE)*L2399+O2399)),0)</f>
        <v/>
      </c>
      <c r="J2399" s="26" t="str">
        <f ca="1">IFERROR(IF($F2399=0,"",(VLOOKUP(RIGHT(B2399,2)+0,难度表!B:F,5,FALSE)*M2399+P2399)),0)</f>
        <v/>
      </c>
      <c r="L2399" s="26" t="s">
        <v>1081</v>
      </c>
      <c r="M2399" s="3"/>
      <c r="N2399" s="26">
        <v>0</v>
      </c>
      <c r="O2399" s="26">
        <v>0</v>
      </c>
      <c r="P2399" s="26">
        <v>0</v>
      </c>
      <c r="Q2399" s="26">
        <v>0</v>
      </c>
      <c r="R2399" s="58" t="s">
        <v>545</v>
      </c>
      <c r="S2399" s="26">
        <v>1</v>
      </c>
      <c r="T2399" s="26">
        <v>0</v>
      </c>
      <c r="U2399" s="26">
        <f ca="1">IFERROR(VLOOKUP(G2399,模型表!$C:$T,18,FALSE),0)</f>
        <v>0</v>
      </c>
      <c r="V2399" s="26">
        <f>IFERROR(VLOOKUP(G2399,模型表!$C:$J,8,FALSE),0)</f>
        <v>0</v>
      </c>
      <c r="W2399" s="26" t="s">
        <v>1081</v>
      </c>
      <c r="X2399" s="26" t="s">
        <v>1097</v>
      </c>
    </row>
    <row r="2400" spans="1:24" x14ac:dyDescent="0.2">
      <c r="A2400" s="3" t="s">
        <v>1457</v>
      </c>
      <c r="B2400" s="3" t="str">
        <f t="shared" si="67"/>
        <v>P67</v>
      </c>
      <c r="C2400" s="3" t="s">
        <v>540</v>
      </c>
      <c r="D2400" s="3" t="s">
        <v>537</v>
      </c>
      <c r="E2400" t="str">
        <f t="shared" si="66"/>
        <v>M22P67U03N05</v>
      </c>
      <c r="F2400" s="26">
        <f ca="1">IFERROR(VLOOKUP(G2400,模型表!C:U,19,0),0)</f>
        <v>0</v>
      </c>
      <c r="H2400" s="26" t="str">
        <f ca="1">IFERROR(IF($F2400=0,"",(VLOOKUP(RIGHT(A2400,2)+0,难度表!B:F,3,FALSE)*K2400+N2400)),0)</f>
        <v/>
      </c>
      <c r="I2400" s="26" t="str">
        <f ca="1">IFERROR(IF($F2400=0,"",(VLOOKUP(RIGHT(B2400,2)+0,难度表!B:F,4,FALSE)*L2400+O2400)),0)</f>
        <v/>
      </c>
      <c r="J2400" s="26" t="str">
        <f ca="1">IFERROR(IF($F2400=0,"",(VLOOKUP(RIGHT(B2400,2)+0,难度表!B:F,5,FALSE)*M2400+P2400)),0)</f>
        <v/>
      </c>
      <c r="L2400" s="26" t="s">
        <v>1081</v>
      </c>
      <c r="M2400" s="3"/>
      <c r="N2400" s="26">
        <v>0</v>
      </c>
      <c r="O2400" s="26">
        <v>0</v>
      </c>
      <c r="P2400" s="26">
        <v>0</v>
      </c>
      <c r="Q2400" s="26">
        <v>0</v>
      </c>
      <c r="R2400" s="58" t="s">
        <v>545</v>
      </c>
      <c r="S2400" s="26">
        <v>1</v>
      </c>
      <c r="T2400" s="26">
        <v>0</v>
      </c>
      <c r="U2400" s="26">
        <f ca="1">IFERROR(VLOOKUP(G2400,模型表!$C:$T,18,FALSE),0)</f>
        <v>0</v>
      </c>
      <c r="V2400" s="26">
        <f>IFERROR(VLOOKUP(G2400,模型表!$C:$J,8,FALSE),0)</f>
        <v>0</v>
      </c>
      <c r="W2400" s="26" t="s">
        <v>1081</v>
      </c>
      <c r="X2400" s="26" t="s">
        <v>1097</v>
      </c>
    </row>
    <row r="2401" spans="1:24" x14ac:dyDescent="0.2">
      <c r="A2401" s="3" t="s">
        <v>1457</v>
      </c>
      <c r="B2401" s="3" t="str">
        <f t="shared" si="67"/>
        <v>P67</v>
      </c>
      <c r="C2401" s="3" t="s">
        <v>540</v>
      </c>
      <c r="D2401" s="3" t="s">
        <v>538</v>
      </c>
      <c r="E2401" t="str">
        <f t="shared" si="66"/>
        <v>M22P67U03N06</v>
      </c>
      <c r="F2401" s="26">
        <f ca="1">IFERROR(VLOOKUP(G2401,模型表!C:U,19,0),0)</f>
        <v>0</v>
      </c>
      <c r="H2401" s="26" t="str">
        <f ca="1">IFERROR(IF($F2401=0,"",(VLOOKUP(RIGHT(A2401,2)+0,难度表!B:F,3,FALSE)*K2401+N2401)),0)</f>
        <v/>
      </c>
      <c r="I2401" s="26" t="str">
        <f ca="1">IFERROR(IF($F2401=0,"",(VLOOKUP(RIGHT(B2401,2)+0,难度表!B:F,4,FALSE)*L2401+O2401)),0)</f>
        <v/>
      </c>
      <c r="J2401" s="26" t="str">
        <f ca="1">IFERROR(IF($F2401=0,"",(VLOOKUP(RIGHT(B2401,2)+0,难度表!B:F,5,FALSE)*M2401+P2401)),0)</f>
        <v/>
      </c>
      <c r="L2401" s="26" t="s">
        <v>1081</v>
      </c>
      <c r="M2401" s="3"/>
      <c r="N2401" s="26">
        <v>0</v>
      </c>
      <c r="O2401" s="26">
        <v>0</v>
      </c>
      <c r="P2401" s="26">
        <v>0</v>
      </c>
      <c r="Q2401" s="26">
        <v>0</v>
      </c>
      <c r="R2401" s="58" t="s">
        <v>545</v>
      </c>
      <c r="S2401" s="26">
        <v>1</v>
      </c>
      <c r="T2401" s="26">
        <v>0</v>
      </c>
      <c r="U2401" s="26">
        <f ca="1">IFERROR(VLOOKUP(G2401,模型表!$C:$T,18,FALSE),0)</f>
        <v>0</v>
      </c>
      <c r="V2401" s="26">
        <f>IFERROR(VLOOKUP(G2401,模型表!$C:$J,8,FALSE),0)</f>
        <v>0</v>
      </c>
      <c r="W2401" s="26" t="s">
        <v>1081</v>
      </c>
      <c r="X2401" s="26" t="s">
        <v>1097</v>
      </c>
    </row>
    <row r="2402" spans="1:24" x14ac:dyDescent="0.2">
      <c r="A2402" s="3" t="s">
        <v>1457</v>
      </c>
      <c r="B2402" s="3" t="str">
        <f t="shared" si="67"/>
        <v>P67</v>
      </c>
      <c r="C2402" s="3" t="s">
        <v>540</v>
      </c>
      <c r="D2402" s="3" t="s">
        <v>542</v>
      </c>
      <c r="E2402" t="str">
        <f t="shared" si="66"/>
        <v>M22P67U03N07</v>
      </c>
      <c r="F2402" s="26">
        <f ca="1">IFERROR(VLOOKUP(G2402,模型表!C:U,19,0),0)</f>
        <v>0</v>
      </c>
      <c r="H2402" s="26" t="str">
        <f ca="1">IFERROR(IF($F2402=0,"",(VLOOKUP(RIGHT(A2402,2)+0,难度表!B:F,3,FALSE)*K2402+N2402)),0)</f>
        <v/>
      </c>
      <c r="I2402" s="26" t="str">
        <f ca="1">IFERROR(IF($F2402=0,"",(VLOOKUP(RIGHT(B2402,2)+0,难度表!B:F,4,FALSE)*L2402+O2402)),0)</f>
        <v/>
      </c>
      <c r="J2402" s="26" t="str">
        <f ca="1">IFERROR(IF($F2402=0,"",(VLOOKUP(RIGHT(B2402,2)+0,难度表!B:F,5,FALSE)*M2402+P2402)),0)</f>
        <v/>
      </c>
      <c r="L2402" s="26" t="s">
        <v>1081</v>
      </c>
      <c r="M2402" s="3"/>
      <c r="N2402" s="26">
        <v>0</v>
      </c>
      <c r="O2402" s="26">
        <v>0</v>
      </c>
      <c r="P2402" s="26">
        <v>0</v>
      </c>
      <c r="Q2402" s="26">
        <v>0</v>
      </c>
      <c r="R2402" s="58" t="s">
        <v>545</v>
      </c>
      <c r="S2402" s="26">
        <v>1</v>
      </c>
      <c r="T2402" s="26">
        <v>0</v>
      </c>
      <c r="U2402" s="26">
        <f ca="1">IFERROR(VLOOKUP(G2402,模型表!$C:$T,18,FALSE),0)</f>
        <v>0</v>
      </c>
      <c r="V2402" s="26">
        <f>IFERROR(VLOOKUP(G2402,模型表!$C:$J,8,FALSE),0)</f>
        <v>0</v>
      </c>
      <c r="W2402" s="26" t="s">
        <v>1081</v>
      </c>
      <c r="X2402" s="26" t="s">
        <v>1097</v>
      </c>
    </row>
    <row r="2403" spans="1:24" x14ac:dyDescent="0.2">
      <c r="A2403" s="3" t="s">
        <v>1457</v>
      </c>
      <c r="B2403" s="3" t="str">
        <f t="shared" si="67"/>
        <v>P67</v>
      </c>
      <c r="C2403" s="3" t="s">
        <v>540</v>
      </c>
      <c r="D2403" s="3" t="s">
        <v>543</v>
      </c>
      <c r="E2403" t="str">
        <f t="shared" si="66"/>
        <v>M22P67U03N08</v>
      </c>
      <c r="F2403" s="26">
        <f ca="1">IFERROR(VLOOKUP(G2403,模型表!C:U,19,0),0)</f>
        <v>0</v>
      </c>
      <c r="H2403" s="26" t="str">
        <f ca="1">IFERROR(IF($F2403=0,"",(VLOOKUP(RIGHT(A2403,2)+0,难度表!B:F,3,FALSE)*K2403+N2403)),0)</f>
        <v/>
      </c>
      <c r="I2403" s="26" t="str">
        <f ca="1">IFERROR(IF($F2403=0,"",(VLOOKUP(RIGHT(B2403,2)+0,难度表!B:F,4,FALSE)*L2403+O2403)),0)</f>
        <v/>
      </c>
      <c r="J2403" s="26" t="str">
        <f ca="1">IFERROR(IF($F2403=0,"",(VLOOKUP(RIGHT(B2403,2)+0,难度表!B:F,5,FALSE)*M2403+P2403)),0)</f>
        <v/>
      </c>
      <c r="L2403" s="26" t="s">
        <v>1081</v>
      </c>
      <c r="M2403" s="3"/>
      <c r="N2403" s="26">
        <v>0</v>
      </c>
      <c r="O2403" s="26">
        <v>0</v>
      </c>
      <c r="P2403" s="26">
        <v>0</v>
      </c>
      <c r="Q2403" s="26">
        <v>0</v>
      </c>
      <c r="R2403" s="58" t="s">
        <v>545</v>
      </c>
      <c r="S2403" s="26">
        <v>1</v>
      </c>
      <c r="T2403" s="26">
        <v>0</v>
      </c>
      <c r="U2403" s="26">
        <f ca="1">IFERROR(VLOOKUP(G2403,模型表!$C:$T,18,FALSE),0)</f>
        <v>0</v>
      </c>
      <c r="V2403" s="26">
        <f>IFERROR(VLOOKUP(G2403,模型表!$C:$J,8,FALSE),0)</f>
        <v>0</v>
      </c>
      <c r="W2403" s="26" t="s">
        <v>1081</v>
      </c>
      <c r="X2403" s="26" t="s">
        <v>1097</v>
      </c>
    </row>
    <row r="2404" spans="1:24" x14ac:dyDescent="0.2">
      <c r="A2404" s="3" t="s">
        <v>1457</v>
      </c>
      <c r="B2404" s="3" t="str">
        <f t="shared" si="67"/>
        <v>P67</v>
      </c>
      <c r="C2404" s="3" t="s">
        <v>540</v>
      </c>
      <c r="D2404" s="3" t="s">
        <v>544</v>
      </c>
      <c r="E2404" t="str">
        <f t="shared" si="66"/>
        <v>M22P67U03N09</v>
      </c>
      <c r="F2404" s="26">
        <f ca="1">IFERROR(VLOOKUP(G2404,模型表!C:U,19,0),0)</f>
        <v>0</v>
      </c>
      <c r="H2404" s="26" t="str">
        <f ca="1">IFERROR(IF($F2404=0,"",(VLOOKUP(RIGHT(A2404,2)+0,难度表!B:F,3,FALSE)*K2404+N2404)),0)</f>
        <v/>
      </c>
      <c r="I2404" s="26" t="str">
        <f ca="1">IFERROR(IF($F2404=0,"",(VLOOKUP(RIGHT(B2404,2)+0,难度表!B:F,4,FALSE)*L2404+O2404)),0)</f>
        <v/>
      </c>
      <c r="J2404" s="26" t="str">
        <f ca="1">IFERROR(IF($F2404=0,"",(VLOOKUP(RIGHT(B2404,2)+0,难度表!B:F,5,FALSE)*M2404+P2404)),0)</f>
        <v/>
      </c>
      <c r="L2404" s="26" t="s">
        <v>1081</v>
      </c>
      <c r="M2404" s="3"/>
      <c r="N2404" s="26">
        <v>0</v>
      </c>
      <c r="O2404" s="26">
        <v>0</v>
      </c>
      <c r="P2404" s="26">
        <v>0</v>
      </c>
      <c r="Q2404" s="26">
        <v>0</v>
      </c>
      <c r="R2404" s="58" t="s">
        <v>545</v>
      </c>
      <c r="S2404" s="26">
        <v>1</v>
      </c>
      <c r="T2404" s="26">
        <v>0</v>
      </c>
      <c r="U2404" s="26">
        <f ca="1">IFERROR(VLOOKUP(G2404,模型表!$C:$T,18,FALSE),0)</f>
        <v>0</v>
      </c>
      <c r="V2404" s="26">
        <f>IFERROR(VLOOKUP(G2404,模型表!$C:$J,8,FALSE),0)</f>
        <v>0</v>
      </c>
      <c r="W2404" s="26" t="s">
        <v>1081</v>
      </c>
      <c r="X2404" s="26" t="s">
        <v>1097</v>
      </c>
    </row>
    <row r="2405" spans="1:24" x14ac:dyDescent="0.2">
      <c r="A2405" s="3" t="s">
        <v>1457</v>
      </c>
      <c r="B2405" s="3" t="str">
        <f t="shared" si="67"/>
        <v>P67</v>
      </c>
      <c r="C2405" s="3" t="s">
        <v>541</v>
      </c>
      <c r="D2405" s="3" t="s">
        <v>533</v>
      </c>
      <c r="E2405" t="str">
        <f t="shared" si="66"/>
        <v>M22P67U04N01</v>
      </c>
      <c r="F2405" s="26">
        <f ca="1">IFERROR(VLOOKUP(G2405,模型表!C:U,19,0),0)</f>
        <v>0</v>
      </c>
      <c r="H2405" s="26" t="str">
        <f ca="1">IFERROR(IF($F2405=0,"",(VLOOKUP(RIGHT(A2405,2)+0,难度表!B:F,3,FALSE)*K2405+N2405)),0)</f>
        <v/>
      </c>
      <c r="I2405" s="26" t="str">
        <f ca="1">IFERROR(IF($F2405=0,"",(VLOOKUP(RIGHT(B2405,2)+0,难度表!B:F,4,FALSE)*L2405+O2405)),0)</f>
        <v/>
      </c>
      <c r="J2405" s="26" t="str">
        <f ca="1">IFERROR(IF($F2405=0,"",(VLOOKUP(RIGHT(B2405,2)+0,难度表!B:F,5,FALSE)*M2405+P2405)),0)</f>
        <v/>
      </c>
      <c r="L2405" s="26" t="s">
        <v>1081</v>
      </c>
      <c r="M2405" s="3"/>
      <c r="N2405" s="26">
        <v>0</v>
      </c>
      <c r="O2405" s="26">
        <v>0</v>
      </c>
      <c r="P2405" s="26">
        <v>0</v>
      </c>
      <c r="Q2405" s="26">
        <v>0</v>
      </c>
      <c r="R2405" s="58" t="s">
        <v>545</v>
      </c>
      <c r="S2405" s="26">
        <v>1</v>
      </c>
      <c r="T2405" s="26">
        <v>0</v>
      </c>
      <c r="U2405" s="26">
        <f ca="1">IFERROR(VLOOKUP(G2405,模型表!$C:$T,18,FALSE),0)</f>
        <v>0</v>
      </c>
      <c r="V2405" s="26">
        <f>IFERROR(VLOOKUP(G2405,模型表!$C:$J,8,FALSE),0)</f>
        <v>0</v>
      </c>
      <c r="W2405" s="26" t="s">
        <v>1081</v>
      </c>
      <c r="X2405" s="26" t="s">
        <v>1097</v>
      </c>
    </row>
    <row r="2406" spans="1:24" x14ac:dyDescent="0.2">
      <c r="A2406" s="3" t="s">
        <v>1457</v>
      </c>
      <c r="B2406" s="3" t="str">
        <f t="shared" si="67"/>
        <v>P67</v>
      </c>
      <c r="C2406" s="3" t="s">
        <v>541</v>
      </c>
      <c r="D2406" s="3" t="s">
        <v>534</v>
      </c>
      <c r="E2406" t="str">
        <f t="shared" si="66"/>
        <v>M22P67U04N02</v>
      </c>
      <c r="F2406" s="26">
        <f ca="1">IFERROR(VLOOKUP(G2406,模型表!C:U,19,0),0)</f>
        <v>0</v>
      </c>
      <c r="H2406" s="26" t="str">
        <f ca="1">IFERROR(IF($F2406=0,"",(VLOOKUP(RIGHT(A2406,2)+0,难度表!B:F,3,FALSE)*K2406+N2406)),0)</f>
        <v/>
      </c>
      <c r="I2406" s="26" t="str">
        <f ca="1">IFERROR(IF($F2406=0,"",(VLOOKUP(RIGHT(B2406,2)+0,难度表!B:F,4,FALSE)*L2406+O2406)),0)</f>
        <v/>
      </c>
      <c r="J2406" s="26" t="str">
        <f ca="1">IFERROR(IF($F2406=0,"",(VLOOKUP(RIGHT(B2406,2)+0,难度表!B:F,5,FALSE)*M2406+P2406)),0)</f>
        <v/>
      </c>
      <c r="L2406" s="26" t="s">
        <v>1081</v>
      </c>
      <c r="M2406" s="3"/>
      <c r="N2406" s="26">
        <v>0</v>
      </c>
      <c r="O2406" s="26">
        <v>0</v>
      </c>
      <c r="P2406" s="26">
        <v>0</v>
      </c>
      <c r="Q2406" s="26">
        <v>0</v>
      </c>
      <c r="R2406" s="58" t="s">
        <v>545</v>
      </c>
      <c r="S2406" s="26">
        <v>1</v>
      </c>
      <c r="T2406" s="26">
        <v>0</v>
      </c>
      <c r="U2406" s="26">
        <f ca="1">IFERROR(VLOOKUP(G2406,模型表!$C:$T,18,FALSE),0)</f>
        <v>0</v>
      </c>
      <c r="V2406" s="26">
        <f>IFERROR(VLOOKUP(G2406,模型表!$C:$J,8,FALSE),0)</f>
        <v>0</v>
      </c>
      <c r="W2406" s="26" t="s">
        <v>1081</v>
      </c>
      <c r="X2406" s="26" t="s">
        <v>1097</v>
      </c>
    </row>
    <row r="2407" spans="1:24" x14ac:dyDescent="0.2">
      <c r="A2407" s="3" t="s">
        <v>1457</v>
      </c>
      <c r="B2407" s="3" t="str">
        <f t="shared" si="67"/>
        <v>P67</v>
      </c>
      <c r="C2407" s="3" t="s">
        <v>541</v>
      </c>
      <c r="D2407" s="3" t="s">
        <v>535</v>
      </c>
      <c r="E2407" t="str">
        <f t="shared" si="66"/>
        <v>M22P67U04N03</v>
      </c>
      <c r="F2407" s="26">
        <f ca="1">IFERROR(VLOOKUP(G2407,模型表!C:U,19,0),0)</f>
        <v>0</v>
      </c>
      <c r="H2407" s="26" t="str">
        <f ca="1">IFERROR(IF($F2407=0,"",(VLOOKUP(RIGHT(A2407,2)+0,难度表!B:F,3,FALSE)*K2407+N2407)),0)</f>
        <v/>
      </c>
      <c r="I2407" s="26" t="str">
        <f ca="1">IFERROR(IF($F2407=0,"",(VLOOKUP(RIGHT(B2407,2)+0,难度表!B:F,4,FALSE)*L2407+O2407)),0)</f>
        <v/>
      </c>
      <c r="J2407" s="26" t="str">
        <f ca="1">IFERROR(IF($F2407=0,"",(VLOOKUP(RIGHT(B2407,2)+0,难度表!B:F,5,FALSE)*M2407+P2407)),0)</f>
        <v/>
      </c>
      <c r="L2407" s="26" t="s">
        <v>1081</v>
      </c>
      <c r="M2407" s="3"/>
      <c r="N2407" s="26">
        <v>0</v>
      </c>
      <c r="O2407" s="26">
        <v>0</v>
      </c>
      <c r="P2407" s="26">
        <v>0</v>
      </c>
      <c r="Q2407" s="26">
        <v>0</v>
      </c>
      <c r="R2407" s="58" t="s">
        <v>545</v>
      </c>
      <c r="S2407" s="26">
        <v>1</v>
      </c>
      <c r="T2407" s="26">
        <v>0</v>
      </c>
      <c r="U2407" s="26">
        <f ca="1">IFERROR(VLOOKUP(G2407,模型表!$C:$T,18,FALSE),0)</f>
        <v>0</v>
      </c>
      <c r="V2407" s="26">
        <f>IFERROR(VLOOKUP(G2407,模型表!$C:$J,8,FALSE),0)</f>
        <v>0</v>
      </c>
      <c r="W2407" s="26" t="s">
        <v>1081</v>
      </c>
      <c r="X2407" s="26" t="s">
        <v>1097</v>
      </c>
    </row>
    <row r="2408" spans="1:24" x14ac:dyDescent="0.2">
      <c r="A2408" s="3" t="s">
        <v>1457</v>
      </c>
      <c r="B2408" s="3" t="str">
        <f t="shared" si="67"/>
        <v>P67</v>
      </c>
      <c r="C2408" s="3" t="s">
        <v>1454</v>
      </c>
      <c r="D2408" s="3" t="s">
        <v>536</v>
      </c>
      <c r="E2408" t="str">
        <f t="shared" si="66"/>
        <v>M22P67U04N04</v>
      </c>
      <c r="F2408" s="26">
        <f ca="1">IFERROR(VLOOKUP(G2408,模型表!C:U,19,0),0)</f>
        <v>0</v>
      </c>
      <c r="H2408" s="26" t="str">
        <f ca="1">IFERROR(IF($F2408=0,"",(VLOOKUP(RIGHT(A2408,2)+0,难度表!B:F,3,FALSE)*K2408+N2408)),0)</f>
        <v/>
      </c>
      <c r="I2408" s="26" t="str">
        <f ca="1">IFERROR(IF($F2408=0,"",(VLOOKUP(RIGHT(B2408,2)+0,难度表!B:F,4,FALSE)*L2408+O2408)),0)</f>
        <v/>
      </c>
      <c r="J2408" s="26" t="str">
        <f ca="1">IFERROR(IF($F2408=0,"",(VLOOKUP(RIGHT(B2408,2)+0,难度表!B:F,5,FALSE)*M2408+P2408)),0)</f>
        <v/>
      </c>
      <c r="L2408" s="26" t="s">
        <v>1081</v>
      </c>
      <c r="M2408" s="3"/>
      <c r="N2408" s="26">
        <v>0</v>
      </c>
      <c r="O2408" s="26">
        <v>0</v>
      </c>
      <c r="P2408" s="26">
        <v>0</v>
      </c>
      <c r="Q2408" s="26">
        <v>0</v>
      </c>
      <c r="R2408" s="58" t="s">
        <v>545</v>
      </c>
      <c r="S2408" s="26">
        <v>1</v>
      </c>
      <c r="T2408" s="26">
        <v>0</v>
      </c>
      <c r="U2408" s="26">
        <f ca="1">IFERROR(VLOOKUP(G2408,模型表!$C:$T,18,FALSE),0)</f>
        <v>0</v>
      </c>
      <c r="V2408" s="26">
        <f>IFERROR(VLOOKUP(G2408,模型表!$C:$J,8,FALSE),0)</f>
        <v>0</v>
      </c>
      <c r="W2408" s="26" t="s">
        <v>1081</v>
      </c>
      <c r="X2408" s="26" t="s">
        <v>1097</v>
      </c>
    </row>
    <row r="2409" spans="1:24" x14ac:dyDescent="0.2">
      <c r="A2409" s="3" t="s">
        <v>1457</v>
      </c>
      <c r="B2409" s="3" t="str">
        <f t="shared" si="67"/>
        <v>P67</v>
      </c>
      <c r="C2409" s="3" t="s">
        <v>1454</v>
      </c>
      <c r="D2409" s="3" t="s">
        <v>537</v>
      </c>
      <c r="E2409" t="str">
        <f t="shared" si="66"/>
        <v>M22P67U04N05</v>
      </c>
      <c r="F2409" s="26">
        <f ca="1">IFERROR(VLOOKUP(G2409,模型表!C:U,19,0),0)</f>
        <v>0</v>
      </c>
      <c r="H2409" s="26" t="str">
        <f ca="1">IFERROR(IF($F2409=0,"",(VLOOKUP(RIGHT(A2409,2)+0,难度表!B:F,3,FALSE)*K2409+N2409)),0)</f>
        <v/>
      </c>
      <c r="I2409" s="26" t="str">
        <f ca="1">IFERROR(IF($F2409=0,"",(VLOOKUP(RIGHT(B2409,2)+0,难度表!B:F,4,FALSE)*L2409+O2409)),0)</f>
        <v/>
      </c>
      <c r="J2409" s="26" t="str">
        <f ca="1">IFERROR(IF($F2409=0,"",(VLOOKUP(RIGHT(B2409,2)+0,难度表!B:F,5,FALSE)*M2409+P2409)),0)</f>
        <v/>
      </c>
      <c r="L2409" s="26" t="s">
        <v>1081</v>
      </c>
      <c r="M2409" s="3"/>
      <c r="N2409" s="26">
        <v>0</v>
      </c>
      <c r="O2409" s="26">
        <v>0</v>
      </c>
      <c r="P2409" s="26">
        <v>0</v>
      </c>
      <c r="Q2409" s="26">
        <v>0</v>
      </c>
      <c r="R2409" s="58" t="s">
        <v>545</v>
      </c>
      <c r="S2409" s="26">
        <v>1</v>
      </c>
      <c r="T2409" s="26">
        <v>0</v>
      </c>
      <c r="U2409" s="26">
        <f ca="1">IFERROR(VLOOKUP(G2409,模型表!$C:$T,18,FALSE),0)</f>
        <v>0</v>
      </c>
      <c r="V2409" s="26">
        <f>IFERROR(VLOOKUP(G2409,模型表!$C:$J,8,FALSE),0)</f>
        <v>0</v>
      </c>
      <c r="W2409" s="26" t="s">
        <v>1081</v>
      </c>
      <c r="X2409" s="26" t="s">
        <v>1097</v>
      </c>
    </row>
    <row r="2410" spans="1:24" x14ac:dyDescent="0.2">
      <c r="A2410" s="3" t="s">
        <v>1457</v>
      </c>
      <c r="B2410" s="3" t="str">
        <f t="shared" si="67"/>
        <v>P67</v>
      </c>
      <c r="C2410" s="3" t="s">
        <v>1454</v>
      </c>
      <c r="D2410" s="3" t="s">
        <v>538</v>
      </c>
      <c r="E2410" t="str">
        <f t="shared" si="66"/>
        <v>M22P67U04N06</v>
      </c>
      <c r="F2410" s="26">
        <f ca="1">IFERROR(VLOOKUP(G2410,模型表!C:U,19,0),0)</f>
        <v>0</v>
      </c>
      <c r="H2410" s="26" t="str">
        <f ca="1">IFERROR(IF($F2410=0,"",(VLOOKUP(RIGHT(A2410,2)+0,难度表!B:F,3,FALSE)*K2410+N2410)),0)</f>
        <v/>
      </c>
      <c r="I2410" s="26" t="str">
        <f ca="1">IFERROR(IF($F2410=0,"",(VLOOKUP(RIGHT(B2410,2)+0,难度表!B:F,4,FALSE)*L2410+O2410)),0)</f>
        <v/>
      </c>
      <c r="J2410" s="26" t="str">
        <f ca="1">IFERROR(IF($F2410=0,"",(VLOOKUP(RIGHT(B2410,2)+0,难度表!B:F,5,FALSE)*M2410+P2410)),0)</f>
        <v/>
      </c>
      <c r="L2410" s="26" t="s">
        <v>1081</v>
      </c>
      <c r="M2410" s="3"/>
      <c r="N2410" s="26">
        <v>0</v>
      </c>
      <c r="O2410" s="26">
        <v>0</v>
      </c>
      <c r="P2410" s="26">
        <v>0</v>
      </c>
      <c r="Q2410" s="26">
        <v>0</v>
      </c>
      <c r="R2410" s="58" t="s">
        <v>545</v>
      </c>
      <c r="S2410" s="26">
        <v>1</v>
      </c>
      <c r="T2410" s="26">
        <v>0</v>
      </c>
      <c r="U2410" s="26">
        <f ca="1">IFERROR(VLOOKUP(G2410,模型表!$C:$T,18,FALSE),0)</f>
        <v>0</v>
      </c>
      <c r="V2410" s="26">
        <f>IFERROR(VLOOKUP(G2410,模型表!$C:$J,8,FALSE),0)</f>
        <v>0</v>
      </c>
      <c r="W2410" s="26" t="s">
        <v>1081</v>
      </c>
      <c r="X2410" s="26" t="s">
        <v>1097</v>
      </c>
    </row>
    <row r="2411" spans="1:24" x14ac:dyDescent="0.2">
      <c r="A2411" s="3" t="s">
        <v>1457</v>
      </c>
      <c r="B2411" s="3" t="str">
        <f t="shared" si="67"/>
        <v>P67</v>
      </c>
      <c r="C2411" s="3" t="s">
        <v>1454</v>
      </c>
      <c r="D2411" s="3" t="s">
        <v>542</v>
      </c>
      <c r="E2411" t="str">
        <f t="shared" si="66"/>
        <v>M22P67U04N07</v>
      </c>
      <c r="F2411" s="26">
        <f ca="1">IFERROR(VLOOKUP(G2411,模型表!C:U,19,0),0)</f>
        <v>0</v>
      </c>
      <c r="H2411" s="26" t="str">
        <f ca="1">IFERROR(IF($F2411=0,"",(VLOOKUP(RIGHT(A2411,2)+0,难度表!B:F,3,FALSE)*K2411+N2411)),0)</f>
        <v/>
      </c>
      <c r="I2411" s="26" t="str">
        <f ca="1">IFERROR(IF($F2411=0,"",(VLOOKUP(RIGHT(B2411,2)+0,难度表!B:F,4,FALSE)*L2411+O2411)),0)</f>
        <v/>
      </c>
      <c r="J2411" s="26" t="str">
        <f ca="1">IFERROR(IF($F2411=0,"",(VLOOKUP(RIGHT(B2411,2)+0,难度表!B:F,5,FALSE)*M2411+P2411)),0)</f>
        <v/>
      </c>
      <c r="L2411" s="26" t="s">
        <v>1081</v>
      </c>
      <c r="M2411" s="3"/>
      <c r="N2411" s="26">
        <v>0</v>
      </c>
      <c r="O2411" s="26">
        <v>0</v>
      </c>
      <c r="P2411" s="26">
        <v>0</v>
      </c>
      <c r="Q2411" s="26">
        <v>0</v>
      </c>
      <c r="R2411" s="58" t="s">
        <v>545</v>
      </c>
      <c r="S2411" s="26">
        <v>1</v>
      </c>
      <c r="T2411" s="26">
        <v>0</v>
      </c>
      <c r="U2411" s="26">
        <f ca="1">IFERROR(VLOOKUP(G2411,模型表!$C:$T,18,FALSE),0)</f>
        <v>0</v>
      </c>
      <c r="V2411" s="26">
        <f>IFERROR(VLOOKUP(G2411,模型表!$C:$J,8,FALSE),0)</f>
        <v>0</v>
      </c>
      <c r="W2411" s="26" t="s">
        <v>1081</v>
      </c>
      <c r="X2411" s="26" t="s">
        <v>1097</v>
      </c>
    </row>
    <row r="2412" spans="1:24" x14ac:dyDescent="0.2">
      <c r="A2412" s="3" t="s">
        <v>1457</v>
      </c>
      <c r="B2412" s="3" t="str">
        <f t="shared" si="67"/>
        <v>P67</v>
      </c>
      <c r="C2412" s="3" t="s">
        <v>1454</v>
      </c>
      <c r="D2412" s="3" t="s">
        <v>543</v>
      </c>
      <c r="E2412" t="str">
        <f t="shared" si="66"/>
        <v>M22P67U04N08</v>
      </c>
      <c r="F2412" s="26">
        <f ca="1">IFERROR(VLOOKUP(G2412,模型表!C:U,19,0),0)</f>
        <v>0</v>
      </c>
      <c r="H2412" s="26" t="str">
        <f ca="1">IFERROR(IF($F2412=0,"",(VLOOKUP(RIGHT(A2412,2)+0,难度表!B:F,3,FALSE)*K2412+N2412)),0)</f>
        <v/>
      </c>
      <c r="I2412" s="26" t="str">
        <f ca="1">IFERROR(IF($F2412=0,"",(VLOOKUP(RIGHT(B2412,2)+0,难度表!B:F,4,FALSE)*L2412+O2412)),0)</f>
        <v/>
      </c>
      <c r="J2412" s="26" t="str">
        <f ca="1">IFERROR(IF($F2412=0,"",(VLOOKUP(RIGHT(B2412,2)+0,难度表!B:F,5,FALSE)*M2412+P2412)),0)</f>
        <v/>
      </c>
      <c r="L2412" s="26" t="s">
        <v>1081</v>
      </c>
      <c r="M2412" s="3"/>
      <c r="N2412" s="26">
        <v>0</v>
      </c>
      <c r="O2412" s="26">
        <v>0</v>
      </c>
      <c r="P2412" s="26">
        <v>0</v>
      </c>
      <c r="Q2412" s="26">
        <v>0</v>
      </c>
      <c r="R2412" s="58" t="s">
        <v>545</v>
      </c>
      <c r="S2412" s="26">
        <v>1</v>
      </c>
      <c r="T2412" s="26">
        <v>0</v>
      </c>
      <c r="U2412" s="26">
        <f ca="1">IFERROR(VLOOKUP(G2412,模型表!$C:$T,18,FALSE),0)</f>
        <v>0</v>
      </c>
      <c r="V2412" s="26">
        <f>IFERROR(VLOOKUP(G2412,模型表!$C:$J,8,FALSE),0)</f>
        <v>0</v>
      </c>
      <c r="W2412" s="26" t="s">
        <v>1081</v>
      </c>
      <c r="X2412" s="26" t="s">
        <v>1097</v>
      </c>
    </row>
    <row r="2413" spans="1:24" x14ac:dyDescent="0.2">
      <c r="A2413" s="3" t="s">
        <v>1457</v>
      </c>
      <c r="B2413" s="3" t="str">
        <f t="shared" si="67"/>
        <v>P67</v>
      </c>
      <c r="C2413" s="3" t="s">
        <v>541</v>
      </c>
      <c r="D2413" s="3" t="s">
        <v>544</v>
      </c>
      <c r="E2413" t="str">
        <f t="shared" si="66"/>
        <v>M22P67U04N09</v>
      </c>
      <c r="F2413" s="26">
        <f ca="1">IFERROR(VLOOKUP(G2413,模型表!C:U,19,0),0)</f>
        <v>0</v>
      </c>
      <c r="H2413" s="26" t="str">
        <f ca="1">IFERROR(IF($F2413=0,"",(VLOOKUP(RIGHT(A2413,2)+0,难度表!B:F,3,FALSE)*K2413+N2413)),0)</f>
        <v/>
      </c>
      <c r="I2413" s="26" t="str">
        <f ca="1">IFERROR(IF($F2413=0,"",(VLOOKUP(RIGHT(B2413,2)+0,难度表!B:F,4,FALSE)*L2413+O2413)),0)</f>
        <v/>
      </c>
      <c r="J2413" s="26" t="str">
        <f ca="1">IFERROR(IF($F2413=0,"",(VLOOKUP(RIGHT(B2413,2)+0,难度表!B:F,5,FALSE)*M2413+P2413)),0)</f>
        <v/>
      </c>
      <c r="L2413" s="26" t="s">
        <v>1081</v>
      </c>
      <c r="M2413" s="3"/>
      <c r="N2413" s="26">
        <v>0</v>
      </c>
      <c r="O2413" s="26">
        <v>0</v>
      </c>
      <c r="P2413" s="26">
        <v>0</v>
      </c>
      <c r="Q2413" s="26">
        <v>0</v>
      </c>
      <c r="R2413" s="58" t="s">
        <v>545</v>
      </c>
      <c r="S2413" s="26">
        <v>1</v>
      </c>
      <c r="T2413" s="26">
        <v>0</v>
      </c>
      <c r="U2413" s="26">
        <f ca="1">IFERROR(VLOOKUP(G2413,模型表!$C:$T,18,FALSE),0)</f>
        <v>0</v>
      </c>
      <c r="V2413" s="26">
        <f>IFERROR(VLOOKUP(G2413,模型表!$C:$J,8,FALSE),0)</f>
        <v>0</v>
      </c>
      <c r="W2413" s="26" t="s">
        <v>1081</v>
      </c>
      <c r="X2413" s="26" t="s">
        <v>1097</v>
      </c>
    </row>
    <row r="2414" spans="1:24" x14ac:dyDescent="0.2">
      <c r="A2414" s="3" t="s">
        <v>1457</v>
      </c>
      <c r="B2414" s="3" t="str">
        <f t="shared" si="67"/>
        <v>P68</v>
      </c>
      <c r="C2414" s="3" t="s">
        <v>532</v>
      </c>
      <c r="D2414" s="3" t="s">
        <v>533</v>
      </c>
      <c r="E2414" t="str">
        <f t="shared" si="66"/>
        <v>M22P68U01N01</v>
      </c>
      <c r="F2414" s="26">
        <f ca="1">IFERROR(VLOOKUP(G2414,模型表!C:U,19,0),0)</f>
        <v>0</v>
      </c>
      <c r="H2414" s="26" t="str">
        <f ca="1">IFERROR(IF($F2414=0,"",(VLOOKUP(RIGHT(A2414,2)+0,难度表!B:F,3,FALSE)*K2414+N2414)),0)</f>
        <v/>
      </c>
      <c r="I2414" s="26" t="str">
        <f ca="1">IFERROR(IF($F2414=0,"",(VLOOKUP(RIGHT(B2414,2)+0,难度表!B:F,4,FALSE)*L2414+O2414)),0)</f>
        <v/>
      </c>
      <c r="J2414" s="26" t="str">
        <f ca="1">IFERROR(IF($F2414=0,"",(VLOOKUP(RIGHT(B2414,2)+0,难度表!B:F,5,FALSE)*M2414+P2414)),0)</f>
        <v/>
      </c>
      <c r="L2414" s="26" t="s">
        <v>1081</v>
      </c>
      <c r="M2414" s="3"/>
      <c r="N2414" s="26">
        <v>0</v>
      </c>
      <c r="O2414" s="26">
        <v>0</v>
      </c>
      <c r="P2414" s="26">
        <v>0</v>
      </c>
      <c r="Q2414" s="26">
        <v>0</v>
      </c>
      <c r="R2414" s="58" t="s">
        <v>545</v>
      </c>
      <c r="S2414" s="26">
        <v>1</v>
      </c>
      <c r="T2414" s="26">
        <v>0</v>
      </c>
      <c r="U2414" s="26">
        <f ca="1">IFERROR(VLOOKUP(G2414,模型表!$C:$T,18,FALSE),0)</f>
        <v>0</v>
      </c>
      <c r="V2414" s="26">
        <f>IFERROR(VLOOKUP(G2414,模型表!$C:$J,8,FALSE),0)</f>
        <v>0</v>
      </c>
      <c r="W2414" s="26" t="s">
        <v>1081</v>
      </c>
      <c r="X2414" s="26" t="s">
        <v>1097</v>
      </c>
    </row>
    <row r="2415" spans="1:24" x14ac:dyDescent="0.2">
      <c r="A2415" s="3" t="s">
        <v>1457</v>
      </c>
      <c r="B2415" s="3" t="str">
        <f t="shared" si="67"/>
        <v>P68</v>
      </c>
      <c r="C2415" s="3" t="s">
        <v>532</v>
      </c>
      <c r="D2415" s="3" t="s">
        <v>534</v>
      </c>
      <c r="E2415" t="str">
        <f t="shared" si="66"/>
        <v>M22P68U01N02</v>
      </c>
      <c r="F2415" s="26">
        <f ca="1">IFERROR(VLOOKUP(G2415,模型表!C:U,19,0),0)</f>
        <v>0</v>
      </c>
      <c r="H2415" s="26" t="str">
        <f ca="1">IFERROR(IF($F2415=0,"",(VLOOKUP(RIGHT(A2415,2)+0,难度表!B:F,3,FALSE)*K2415+N2415)),0)</f>
        <v/>
      </c>
      <c r="I2415" s="26" t="str">
        <f ca="1">IFERROR(IF($F2415=0,"",(VLOOKUP(RIGHT(B2415,2)+0,难度表!B:F,4,FALSE)*L2415+O2415)),0)</f>
        <v/>
      </c>
      <c r="J2415" s="26" t="str">
        <f ca="1">IFERROR(IF($F2415=0,"",(VLOOKUP(RIGHT(B2415,2)+0,难度表!B:F,5,FALSE)*M2415+P2415)),0)</f>
        <v/>
      </c>
      <c r="L2415" s="26" t="s">
        <v>1081</v>
      </c>
      <c r="M2415" s="3"/>
      <c r="N2415" s="26">
        <v>0</v>
      </c>
      <c r="O2415" s="26">
        <v>0</v>
      </c>
      <c r="P2415" s="26">
        <v>0</v>
      </c>
      <c r="Q2415" s="26">
        <v>0</v>
      </c>
      <c r="R2415" s="58" t="s">
        <v>545</v>
      </c>
      <c r="S2415" s="26">
        <v>1</v>
      </c>
      <c r="T2415" s="26">
        <v>0</v>
      </c>
      <c r="U2415" s="26">
        <f ca="1">IFERROR(VLOOKUP(G2415,模型表!$C:$T,18,FALSE),0)</f>
        <v>0</v>
      </c>
      <c r="V2415" s="26">
        <f>IFERROR(VLOOKUP(G2415,模型表!$C:$J,8,FALSE),0)</f>
        <v>0</v>
      </c>
      <c r="W2415" s="26" t="s">
        <v>1081</v>
      </c>
      <c r="X2415" s="26" t="s">
        <v>1097</v>
      </c>
    </row>
    <row r="2416" spans="1:24" x14ac:dyDescent="0.2">
      <c r="A2416" s="3" t="s">
        <v>1457</v>
      </c>
      <c r="B2416" s="3" t="str">
        <f t="shared" si="67"/>
        <v>P68</v>
      </c>
      <c r="C2416" s="3" t="s">
        <v>532</v>
      </c>
      <c r="D2416" s="3" t="s">
        <v>535</v>
      </c>
      <c r="E2416" t="str">
        <f t="shared" si="66"/>
        <v>M22P68U01N03</v>
      </c>
      <c r="F2416" s="26">
        <f ca="1">IFERROR(VLOOKUP(G2416,模型表!C:U,19,0),0)</f>
        <v>0</v>
      </c>
      <c r="H2416" s="26" t="str">
        <f ca="1">IFERROR(IF($F2416=0,"",(VLOOKUP(RIGHT(A2416,2)+0,难度表!B:F,3,FALSE)*K2416+N2416)),0)</f>
        <v/>
      </c>
      <c r="I2416" s="26" t="str">
        <f ca="1">IFERROR(IF($F2416=0,"",(VLOOKUP(RIGHT(B2416,2)+0,难度表!B:F,4,FALSE)*L2416+O2416)),0)</f>
        <v/>
      </c>
      <c r="J2416" s="26" t="str">
        <f ca="1">IFERROR(IF($F2416=0,"",(VLOOKUP(RIGHT(B2416,2)+0,难度表!B:F,5,FALSE)*M2416+P2416)),0)</f>
        <v/>
      </c>
      <c r="L2416" s="26" t="s">
        <v>1081</v>
      </c>
      <c r="M2416" s="3"/>
      <c r="N2416" s="26">
        <v>0</v>
      </c>
      <c r="O2416" s="26">
        <v>0</v>
      </c>
      <c r="P2416" s="26">
        <v>0</v>
      </c>
      <c r="Q2416" s="26">
        <v>0</v>
      </c>
      <c r="R2416" s="58" t="s">
        <v>545</v>
      </c>
      <c r="S2416" s="26">
        <v>1</v>
      </c>
      <c r="T2416" s="26">
        <v>0</v>
      </c>
      <c r="U2416" s="26">
        <f ca="1">IFERROR(VLOOKUP(G2416,模型表!$C:$T,18,FALSE),0)</f>
        <v>0</v>
      </c>
      <c r="V2416" s="26">
        <f>IFERROR(VLOOKUP(G2416,模型表!$C:$J,8,FALSE),0)</f>
        <v>0</v>
      </c>
      <c r="W2416" s="26" t="s">
        <v>1081</v>
      </c>
      <c r="X2416" s="26" t="s">
        <v>1097</v>
      </c>
    </row>
    <row r="2417" spans="1:24" x14ac:dyDescent="0.2">
      <c r="A2417" s="3" t="s">
        <v>1457</v>
      </c>
      <c r="B2417" s="3" t="str">
        <f t="shared" si="67"/>
        <v>P68</v>
      </c>
      <c r="C2417" s="3" t="s">
        <v>532</v>
      </c>
      <c r="D2417" s="3" t="s">
        <v>536</v>
      </c>
      <c r="E2417" t="str">
        <f t="shared" si="66"/>
        <v>M22P68U01N04</v>
      </c>
      <c r="F2417" s="26">
        <f ca="1">IFERROR(VLOOKUP(G2417,模型表!C:U,19,0),0)</f>
        <v>0</v>
      </c>
      <c r="H2417" s="26" t="str">
        <f ca="1">IFERROR(IF($F2417=0,"",(VLOOKUP(RIGHT(A2417,2)+0,难度表!B:F,3,FALSE)*K2417+N2417)),0)</f>
        <v/>
      </c>
      <c r="I2417" s="26" t="str">
        <f ca="1">IFERROR(IF($F2417=0,"",(VLOOKUP(RIGHT(B2417,2)+0,难度表!B:F,4,FALSE)*L2417+O2417)),0)</f>
        <v/>
      </c>
      <c r="J2417" s="26" t="str">
        <f ca="1">IFERROR(IF($F2417=0,"",(VLOOKUP(RIGHT(B2417,2)+0,难度表!B:F,5,FALSE)*M2417+P2417)),0)</f>
        <v/>
      </c>
      <c r="L2417" s="26" t="s">
        <v>1081</v>
      </c>
      <c r="M2417" s="3"/>
      <c r="N2417" s="26">
        <v>0</v>
      </c>
      <c r="O2417" s="26">
        <v>0</v>
      </c>
      <c r="P2417" s="26">
        <v>0</v>
      </c>
      <c r="Q2417" s="26">
        <v>0</v>
      </c>
      <c r="R2417" s="58" t="s">
        <v>545</v>
      </c>
      <c r="S2417" s="26">
        <v>1</v>
      </c>
      <c r="T2417" s="26">
        <v>0</v>
      </c>
      <c r="U2417" s="26">
        <f ca="1">IFERROR(VLOOKUP(G2417,模型表!$C:$T,18,FALSE),0)</f>
        <v>0</v>
      </c>
      <c r="V2417" s="26">
        <f>IFERROR(VLOOKUP(G2417,模型表!$C:$J,8,FALSE),0)</f>
        <v>0</v>
      </c>
      <c r="W2417" s="26" t="s">
        <v>1081</v>
      </c>
      <c r="X2417" s="26" t="s">
        <v>1097</v>
      </c>
    </row>
    <row r="2418" spans="1:24" x14ac:dyDescent="0.2">
      <c r="A2418" s="3" t="s">
        <v>1457</v>
      </c>
      <c r="B2418" s="3" t="str">
        <f t="shared" si="67"/>
        <v>P68</v>
      </c>
      <c r="C2418" s="3" t="s">
        <v>532</v>
      </c>
      <c r="D2418" s="3" t="s">
        <v>537</v>
      </c>
      <c r="E2418" t="str">
        <f t="shared" si="66"/>
        <v>M22P68U01N05</v>
      </c>
      <c r="F2418" s="26">
        <f ca="1">IFERROR(VLOOKUP(G2418,模型表!C:U,19,0),0)</f>
        <v>0</v>
      </c>
      <c r="H2418" s="26" t="str">
        <f ca="1">IFERROR(IF($F2418=0,"",(VLOOKUP(RIGHT(A2418,2)+0,难度表!B:F,3,FALSE)*K2418+N2418)),0)</f>
        <v/>
      </c>
      <c r="I2418" s="26" t="str">
        <f ca="1">IFERROR(IF($F2418=0,"",(VLOOKUP(RIGHT(B2418,2)+0,难度表!B:F,4,FALSE)*L2418+O2418)),0)</f>
        <v/>
      </c>
      <c r="J2418" s="26" t="str">
        <f ca="1">IFERROR(IF($F2418=0,"",(VLOOKUP(RIGHT(B2418,2)+0,难度表!B:F,5,FALSE)*M2418+P2418)),0)</f>
        <v/>
      </c>
      <c r="L2418" s="26" t="s">
        <v>1081</v>
      </c>
      <c r="M2418" s="3"/>
      <c r="N2418" s="26">
        <v>0</v>
      </c>
      <c r="O2418" s="26">
        <v>0</v>
      </c>
      <c r="P2418" s="26">
        <v>0</v>
      </c>
      <c r="Q2418" s="26">
        <v>0</v>
      </c>
      <c r="R2418" s="58" t="s">
        <v>545</v>
      </c>
      <c r="S2418" s="26">
        <v>1</v>
      </c>
      <c r="T2418" s="26">
        <v>0</v>
      </c>
      <c r="U2418" s="26">
        <f ca="1">IFERROR(VLOOKUP(G2418,模型表!$C:$T,18,FALSE),0)</f>
        <v>0</v>
      </c>
      <c r="V2418" s="26">
        <f>IFERROR(VLOOKUP(G2418,模型表!$C:$J,8,FALSE),0)</f>
        <v>0</v>
      </c>
      <c r="W2418" s="26" t="s">
        <v>1081</v>
      </c>
      <c r="X2418" s="26" t="s">
        <v>1097</v>
      </c>
    </row>
    <row r="2419" spans="1:24" x14ac:dyDescent="0.2">
      <c r="A2419" s="3" t="s">
        <v>1457</v>
      </c>
      <c r="B2419" s="3" t="str">
        <f t="shared" si="67"/>
        <v>P68</v>
      </c>
      <c r="C2419" s="3" t="s">
        <v>532</v>
      </c>
      <c r="D2419" s="3" t="s">
        <v>538</v>
      </c>
      <c r="E2419" t="str">
        <f t="shared" si="66"/>
        <v>M22P68U01N06</v>
      </c>
      <c r="F2419" s="26">
        <f ca="1">IFERROR(VLOOKUP(G2419,模型表!C:U,19,0),0)</f>
        <v>0</v>
      </c>
      <c r="H2419" s="26" t="str">
        <f ca="1">IFERROR(IF($F2419=0,"",(VLOOKUP(RIGHT(A2419,2)+0,难度表!B:F,3,FALSE)*K2419+N2419)),0)</f>
        <v/>
      </c>
      <c r="I2419" s="26" t="str">
        <f ca="1">IFERROR(IF($F2419=0,"",(VLOOKUP(RIGHT(B2419,2)+0,难度表!B:F,4,FALSE)*L2419+O2419)),0)</f>
        <v/>
      </c>
      <c r="J2419" s="26" t="str">
        <f ca="1">IFERROR(IF($F2419=0,"",(VLOOKUP(RIGHT(B2419,2)+0,难度表!B:F,5,FALSE)*M2419+P2419)),0)</f>
        <v/>
      </c>
      <c r="L2419" s="26" t="s">
        <v>1081</v>
      </c>
      <c r="M2419" s="3"/>
      <c r="N2419" s="26">
        <v>0</v>
      </c>
      <c r="O2419" s="26">
        <v>0</v>
      </c>
      <c r="P2419" s="26">
        <v>0</v>
      </c>
      <c r="Q2419" s="26">
        <v>0</v>
      </c>
      <c r="R2419" s="58" t="s">
        <v>545</v>
      </c>
      <c r="S2419" s="26">
        <v>1</v>
      </c>
      <c r="T2419" s="26">
        <v>0</v>
      </c>
      <c r="U2419" s="26">
        <f ca="1">IFERROR(VLOOKUP(G2419,模型表!$C:$T,18,FALSE),0)</f>
        <v>0</v>
      </c>
      <c r="V2419" s="26">
        <f>IFERROR(VLOOKUP(G2419,模型表!$C:$J,8,FALSE),0)</f>
        <v>0</v>
      </c>
      <c r="W2419" s="26" t="s">
        <v>1081</v>
      </c>
      <c r="X2419" s="26" t="s">
        <v>1097</v>
      </c>
    </row>
    <row r="2420" spans="1:24" x14ac:dyDescent="0.2">
      <c r="A2420" s="3" t="s">
        <v>1457</v>
      </c>
      <c r="B2420" s="3" t="str">
        <f t="shared" si="67"/>
        <v>P68</v>
      </c>
      <c r="C2420" s="3" t="s">
        <v>532</v>
      </c>
      <c r="D2420" s="3" t="s">
        <v>542</v>
      </c>
      <c r="E2420" t="str">
        <f t="shared" si="66"/>
        <v>M22P68U01N07</v>
      </c>
      <c r="F2420" s="26">
        <f ca="1">IFERROR(VLOOKUP(G2420,模型表!C:U,19,0),0)</f>
        <v>0</v>
      </c>
      <c r="H2420" s="26" t="str">
        <f ca="1">IFERROR(IF($F2420=0,"",(VLOOKUP(RIGHT(A2420,2)+0,难度表!B:F,3,FALSE)*K2420+N2420)),0)</f>
        <v/>
      </c>
      <c r="I2420" s="26" t="str">
        <f ca="1">IFERROR(IF($F2420=0,"",(VLOOKUP(RIGHT(B2420,2)+0,难度表!B:F,4,FALSE)*L2420+O2420)),0)</f>
        <v/>
      </c>
      <c r="J2420" s="26" t="str">
        <f ca="1">IFERROR(IF($F2420=0,"",(VLOOKUP(RIGHT(B2420,2)+0,难度表!B:F,5,FALSE)*M2420+P2420)),0)</f>
        <v/>
      </c>
      <c r="L2420" s="26" t="s">
        <v>1081</v>
      </c>
      <c r="M2420" s="3"/>
      <c r="N2420" s="26">
        <v>0</v>
      </c>
      <c r="O2420" s="26">
        <v>0</v>
      </c>
      <c r="P2420" s="26">
        <v>0</v>
      </c>
      <c r="Q2420" s="26">
        <v>0</v>
      </c>
      <c r="R2420" s="58" t="s">
        <v>545</v>
      </c>
      <c r="S2420" s="26">
        <v>1</v>
      </c>
      <c r="T2420" s="26">
        <v>0</v>
      </c>
      <c r="U2420" s="26">
        <f ca="1">IFERROR(VLOOKUP(G2420,模型表!$C:$T,18,FALSE),0)</f>
        <v>0</v>
      </c>
      <c r="V2420" s="26">
        <f>IFERROR(VLOOKUP(G2420,模型表!$C:$J,8,FALSE),0)</f>
        <v>0</v>
      </c>
      <c r="W2420" s="26" t="s">
        <v>1081</v>
      </c>
      <c r="X2420" s="26" t="s">
        <v>1097</v>
      </c>
    </row>
    <row r="2421" spans="1:24" x14ac:dyDescent="0.2">
      <c r="A2421" s="3" t="s">
        <v>1457</v>
      </c>
      <c r="B2421" s="3" t="str">
        <f t="shared" si="67"/>
        <v>P68</v>
      </c>
      <c r="C2421" s="3" t="s">
        <v>532</v>
      </c>
      <c r="D2421" s="3" t="s">
        <v>543</v>
      </c>
      <c r="E2421" t="str">
        <f t="shared" si="66"/>
        <v>M22P68U01N08</v>
      </c>
      <c r="F2421" s="26">
        <f ca="1">IFERROR(VLOOKUP(G2421,模型表!C:U,19,0),0)</f>
        <v>0</v>
      </c>
      <c r="H2421" s="26" t="str">
        <f ca="1">IFERROR(IF($F2421=0,"",(VLOOKUP(RIGHT(A2421,2)+0,难度表!B:F,3,FALSE)*K2421+N2421)),0)</f>
        <v/>
      </c>
      <c r="I2421" s="26" t="str">
        <f ca="1">IFERROR(IF($F2421=0,"",(VLOOKUP(RIGHT(B2421,2)+0,难度表!B:F,4,FALSE)*L2421+O2421)),0)</f>
        <v/>
      </c>
      <c r="J2421" s="26" t="str">
        <f ca="1">IFERROR(IF($F2421=0,"",(VLOOKUP(RIGHT(B2421,2)+0,难度表!B:F,5,FALSE)*M2421+P2421)),0)</f>
        <v/>
      </c>
      <c r="L2421" s="26" t="s">
        <v>1081</v>
      </c>
      <c r="M2421" s="3"/>
      <c r="N2421" s="26">
        <v>0</v>
      </c>
      <c r="O2421" s="26">
        <v>0</v>
      </c>
      <c r="P2421" s="26">
        <v>0</v>
      </c>
      <c r="Q2421" s="26">
        <v>0</v>
      </c>
      <c r="R2421" s="58" t="s">
        <v>545</v>
      </c>
      <c r="S2421" s="26">
        <v>1</v>
      </c>
      <c r="T2421" s="26">
        <v>0</v>
      </c>
      <c r="U2421" s="26">
        <f ca="1">IFERROR(VLOOKUP(G2421,模型表!$C:$T,18,FALSE),0)</f>
        <v>0</v>
      </c>
      <c r="V2421" s="26">
        <f>IFERROR(VLOOKUP(G2421,模型表!$C:$J,8,FALSE),0)</f>
        <v>0</v>
      </c>
      <c r="W2421" s="26" t="s">
        <v>1081</v>
      </c>
      <c r="X2421" s="26" t="s">
        <v>1097</v>
      </c>
    </row>
    <row r="2422" spans="1:24" x14ac:dyDescent="0.2">
      <c r="A2422" s="3" t="s">
        <v>1457</v>
      </c>
      <c r="B2422" s="3" t="str">
        <f t="shared" si="67"/>
        <v>P68</v>
      </c>
      <c r="C2422" s="3" t="s">
        <v>532</v>
      </c>
      <c r="D2422" s="3" t="s">
        <v>544</v>
      </c>
      <c r="E2422" t="str">
        <f t="shared" si="66"/>
        <v>M22P68U01N09</v>
      </c>
      <c r="F2422" s="26">
        <f ca="1">IFERROR(VLOOKUP(G2422,模型表!C:U,19,0),0)</f>
        <v>0</v>
      </c>
      <c r="H2422" s="26" t="str">
        <f ca="1">IFERROR(IF($F2422=0,"",(VLOOKUP(RIGHT(A2422,2)+0,难度表!B:F,3,FALSE)*K2422+N2422)),0)</f>
        <v/>
      </c>
      <c r="I2422" s="26" t="str">
        <f ca="1">IFERROR(IF($F2422=0,"",(VLOOKUP(RIGHT(B2422,2)+0,难度表!B:F,4,FALSE)*L2422+O2422)),0)</f>
        <v/>
      </c>
      <c r="J2422" s="26" t="str">
        <f ca="1">IFERROR(IF($F2422=0,"",(VLOOKUP(RIGHT(B2422,2)+0,难度表!B:F,5,FALSE)*M2422+P2422)),0)</f>
        <v/>
      </c>
      <c r="L2422" s="26" t="s">
        <v>1081</v>
      </c>
      <c r="M2422" s="3"/>
      <c r="N2422" s="26">
        <v>0</v>
      </c>
      <c r="O2422" s="26">
        <v>0</v>
      </c>
      <c r="P2422" s="26">
        <v>0</v>
      </c>
      <c r="Q2422" s="26">
        <v>0</v>
      </c>
      <c r="R2422" s="58" t="s">
        <v>545</v>
      </c>
      <c r="S2422" s="26">
        <v>1</v>
      </c>
      <c r="T2422" s="26">
        <v>0</v>
      </c>
      <c r="U2422" s="26">
        <f ca="1">IFERROR(VLOOKUP(G2422,模型表!$C:$T,18,FALSE),0)</f>
        <v>0</v>
      </c>
      <c r="V2422" s="26">
        <f>IFERROR(VLOOKUP(G2422,模型表!$C:$J,8,FALSE),0)</f>
        <v>0</v>
      </c>
      <c r="W2422" s="26" t="s">
        <v>1081</v>
      </c>
      <c r="X2422" s="26" t="s">
        <v>1097</v>
      </c>
    </row>
    <row r="2423" spans="1:24" x14ac:dyDescent="0.2">
      <c r="A2423" s="3" t="s">
        <v>1457</v>
      </c>
      <c r="B2423" s="3" t="str">
        <f t="shared" si="67"/>
        <v>P68</v>
      </c>
      <c r="C2423" s="3" t="s">
        <v>539</v>
      </c>
      <c r="D2423" s="3" t="s">
        <v>533</v>
      </c>
      <c r="E2423" t="str">
        <f t="shared" si="66"/>
        <v>M22P68U02N01</v>
      </c>
      <c r="F2423" s="26">
        <f ca="1">IFERROR(VLOOKUP(G2423,模型表!C:U,19,0),0)</f>
        <v>0</v>
      </c>
      <c r="H2423" s="26" t="str">
        <f ca="1">IFERROR(IF($F2423=0,"",(VLOOKUP(RIGHT(A2423,2)+0,难度表!B:F,3,FALSE)*K2423+N2423)),0)</f>
        <v/>
      </c>
      <c r="I2423" s="26" t="str">
        <f ca="1">IFERROR(IF($F2423=0,"",(VLOOKUP(RIGHT(B2423,2)+0,难度表!B:F,4,FALSE)*L2423+O2423)),0)</f>
        <v/>
      </c>
      <c r="J2423" s="26" t="str">
        <f ca="1">IFERROR(IF($F2423=0,"",(VLOOKUP(RIGHT(B2423,2)+0,难度表!B:F,5,FALSE)*M2423+P2423)),0)</f>
        <v/>
      </c>
      <c r="L2423" s="26" t="s">
        <v>1081</v>
      </c>
      <c r="M2423" s="3"/>
      <c r="N2423" s="26">
        <v>0</v>
      </c>
      <c r="O2423" s="26">
        <v>0</v>
      </c>
      <c r="P2423" s="26">
        <v>0</v>
      </c>
      <c r="Q2423" s="26">
        <v>0</v>
      </c>
      <c r="R2423" s="58" t="s">
        <v>545</v>
      </c>
      <c r="S2423" s="26">
        <v>1</v>
      </c>
      <c r="T2423" s="26">
        <v>0</v>
      </c>
      <c r="U2423" s="26">
        <f ca="1">IFERROR(VLOOKUP(G2423,模型表!$C:$T,18,FALSE),0)</f>
        <v>0</v>
      </c>
      <c r="V2423" s="26">
        <f>IFERROR(VLOOKUP(G2423,模型表!$C:$J,8,FALSE),0)</f>
        <v>0</v>
      </c>
      <c r="W2423" s="26" t="s">
        <v>1081</v>
      </c>
      <c r="X2423" s="26" t="s">
        <v>1097</v>
      </c>
    </row>
    <row r="2424" spans="1:24" x14ac:dyDescent="0.2">
      <c r="A2424" s="3" t="s">
        <v>1457</v>
      </c>
      <c r="B2424" s="3" t="str">
        <f t="shared" si="67"/>
        <v>P68</v>
      </c>
      <c r="C2424" s="3" t="s">
        <v>539</v>
      </c>
      <c r="D2424" s="3" t="s">
        <v>534</v>
      </c>
      <c r="E2424" t="str">
        <f t="shared" si="66"/>
        <v>M22P68U02N02</v>
      </c>
      <c r="F2424" s="26">
        <f ca="1">IFERROR(VLOOKUP(G2424,模型表!C:U,19,0),0)</f>
        <v>0</v>
      </c>
      <c r="H2424" s="26" t="str">
        <f ca="1">IFERROR(IF($F2424=0,"",(VLOOKUP(RIGHT(A2424,2)+0,难度表!B:F,3,FALSE)*K2424+N2424)),0)</f>
        <v/>
      </c>
      <c r="I2424" s="26" t="str">
        <f ca="1">IFERROR(IF($F2424=0,"",(VLOOKUP(RIGHT(B2424,2)+0,难度表!B:F,4,FALSE)*L2424+O2424)),0)</f>
        <v/>
      </c>
      <c r="J2424" s="26" t="str">
        <f ca="1">IFERROR(IF($F2424=0,"",(VLOOKUP(RIGHT(B2424,2)+0,难度表!B:F,5,FALSE)*M2424+P2424)),0)</f>
        <v/>
      </c>
      <c r="L2424" s="26" t="s">
        <v>1081</v>
      </c>
      <c r="M2424" s="3"/>
      <c r="N2424" s="26">
        <v>0</v>
      </c>
      <c r="O2424" s="26">
        <v>0</v>
      </c>
      <c r="P2424" s="26">
        <v>0</v>
      </c>
      <c r="Q2424" s="26">
        <v>0</v>
      </c>
      <c r="R2424" s="58" t="s">
        <v>545</v>
      </c>
      <c r="S2424" s="26">
        <v>1</v>
      </c>
      <c r="T2424" s="26">
        <v>0</v>
      </c>
      <c r="U2424" s="26">
        <f ca="1">IFERROR(VLOOKUP(G2424,模型表!$C:$T,18,FALSE),0)</f>
        <v>0</v>
      </c>
      <c r="V2424" s="26">
        <f>IFERROR(VLOOKUP(G2424,模型表!$C:$J,8,FALSE),0)</f>
        <v>0</v>
      </c>
      <c r="W2424" s="26" t="s">
        <v>1081</v>
      </c>
      <c r="X2424" s="26" t="s">
        <v>1097</v>
      </c>
    </row>
    <row r="2425" spans="1:24" x14ac:dyDescent="0.2">
      <c r="A2425" s="3" t="s">
        <v>1457</v>
      </c>
      <c r="B2425" s="3" t="str">
        <f t="shared" si="67"/>
        <v>P68</v>
      </c>
      <c r="C2425" s="3" t="s">
        <v>539</v>
      </c>
      <c r="D2425" s="3" t="s">
        <v>535</v>
      </c>
      <c r="E2425" t="str">
        <f t="shared" si="66"/>
        <v>M22P68U02N03</v>
      </c>
      <c r="F2425" s="26">
        <f ca="1">IFERROR(VLOOKUP(G2425,模型表!C:U,19,0),0)</f>
        <v>0</v>
      </c>
      <c r="H2425" s="26" t="str">
        <f ca="1">IFERROR(IF($F2425=0,"",(VLOOKUP(RIGHT(A2425,2)+0,难度表!B:F,3,FALSE)*K2425+N2425)),0)</f>
        <v/>
      </c>
      <c r="I2425" s="26" t="str">
        <f ca="1">IFERROR(IF($F2425=0,"",(VLOOKUP(RIGHT(B2425,2)+0,难度表!B:F,4,FALSE)*L2425+O2425)),0)</f>
        <v/>
      </c>
      <c r="J2425" s="26" t="str">
        <f ca="1">IFERROR(IF($F2425=0,"",(VLOOKUP(RIGHT(B2425,2)+0,难度表!B:F,5,FALSE)*M2425+P2425)),0)</f>
        <v/>
      </c>
      <c r="L2425" s="26" t="s">
        <v>1081</v>
      </c>
      <c r="M2425" s="3"/>
      <c r="N2425" s="26">
        <v>0</v>
      </c>
      <c r="O2425" s="26">
        <v>0</v>
      </c>
      <c r="P2425" s="26">
        <v>0</v>
      </c>
      <c r="Q2425" s="26">
        <v>0</v>
      </c>
      <c r="R2425" s="58" t="s">
        <v>545</v>
      </c>
      <c r="S2425" s="26">
        <v>1</v>
      </c>
      <c r="T2425" s="26">
        <v>0</v>
      </c>
      <c r="U2425" s="26">
        <f ca="1">IFERROR(VLOOKUP(G2425,模型表!$C:$T,18,FALSE),0)</f>
        <v>0</v>
      </c>
      <c r="V2425" s="26">
        <f>IFERROR(VLOOKUP(G2425,模型表!$C:$J,8,FALSE),0)</f>
        <v>0</v>
      </c>
      <c r="W2425" s="26" t="s">
        <v>1081</v>
      </c>
      <c r="X2425" s="26" t="s">
        <v>1097</v>
      </c>
    </row>
    <row r="2426" spans="1:24" x14ac:dyDescent="0.2">
      <c r="A2426" s="3" t="s">
        <v>1457</v>
      </c>
      <c r="B2426" s="3" t="str">
        <f t="shared" si="67"/>
        <v>P68</v>
      </c>
      <c r="C2426" s="3" t="s">
        <v>539</v>
      </c>
      <c r="D2426" s="3" t="s">
        <v>536</v>
      </c>
      <c r="E2426" t="str">
        <f t="shared" si="66"/>
        <v>M22P68U02N04</v>
      </c>
      <c r="F2426" s="26">
        <f ca="1">IFERROR(VLOOKUP(G2426,模型表!C:U,19,0),0)</f>
        <v>0</v>
      </c>
      <c r="H2426" s="26" t="str">
        <f ca="1">IFERROR(IF($F2426=0,"",(VLOOKUP(RIGHT(A2426,2)+0,难度表!B:F,3,FALSE)*K2426+N2426)),0)</f>
        <v/>
      </c>
      <c r="I2426" s="26" t="str">
        <f ca="1">IFERROR(IF($F2426=0,"",(VLOOKUP(RIGHT(B2426,2)+0,难度表!B:F,4,FALSE)*L2426+O2426)),0)</f>
        <v/>
      </c>
      <c r="J2426" s="26" t="str">
        <f ca="1">IFERROR(IF($F2426=0,"",(VLOOKUP(RIGHT(B2426,2)+0,难度表!B:F,5,FALSE)*M2426+P2426)),0)</f>
        <v/>
      </c>
      <c r="L2426" s="26" t="s">
        <v>1081</v>
      </c>
      <c r="M2426" s="3"/>
      <c r="N2426" s="26">
        <v>0</v>
      </c>
      <c r="O2426" s="26">
        <v>0</v>
      </c>
      <c r="P2426" s="26">
        <v>0</v>
      </c>
      <c r="Q2426" s="26">
        <v>0</v>
      </c>
      <c r="R2426" s="58" t="s">
        <v>545</v>
      </c>
      <c r="S2426" s="26">
        <v>1</v>
      </c>
      <c r="T2426" s="26">
        <v>0</v>
      </c>
      <c r="U2426" s="26">
        <f ca="1">IFERROR(VLOOKUP(G2426,模型表!$C:$T,18,FALSE),0)</f>
        <v>0</v>
      </c>
      <c r="V2426" s="26">
        <f>IFERROR(VLOOKUP(G2426,模型表!$C:$J,8,FALSE),0)</f>
        <v>0</v>
      </c>
      <c r="W2426" s="26" t="s">
        <v>1081</v>
      </c>
      <c r="X2426" s="26" t="s">
        <v>1097</v>
      </c>
    </row>
    <row r="2427" spans="1:24" x14ac:dyDescent="0.2">
      <c r="A2427" s="3" t="s">
        <v>1457</v>
      </c>
      <c r="B2427" s="3" t="str">
        <f t="shared" si="67"/>
        <v>P68</v>
      </c>
      <c r="C2427" s="3" t="s">
        <v>539</v>
      </c>
      <c r="D2427" s="3" t="s">
        <v>537</v>
      </c>
      <c r="E2427" t="str">
        <f t="shared" si="66"/>
        <v>M22P68U02N05</v>
      </c>
      <c r="F2427" s="26">
        <f ca="1">IFERROR(VLOOKUP(G2427,模型表!C:U,19,0),0)</f>
        <v>0</v>
      </c>
      <c r="H2427" s="26" t="str">
        <f ca="1">IFERROR(IF($F2427=0,"",(VLOOKUP(RIGHT(A2427,2)+0,难度表!B:F,3,FALSE)*K2427+N2427)),0)</f>
        <v/>
      </c>
      <c r="I2427" s="26" t="str">
        <f ca="1">IFERROR(IF($F2427=0,"",(VLOOKUP(RIGHT(B2427,2)+0,难度表!B:F,4,FALSE)*L2427+O2427)),0)</f>
        <v/>
      </c>
      <c r="J2427" s="26" t="str">
        <f ca="1">IFERROR(IF($F2427=0,"",(VLOOKUP(RIGHT(B2427,2)+0,难度表!B:F,5,FALSE)*M2427+P2427)),0)</f>
        <v/>
      </c>
      <c r="L2427" s="26" t="s">
        <v>1081</v>
      </c>
      <c r="M2427" s="3"/>
      <c r="N2427" s="26">
        <v>0</v>
      </c>
      <c r="O2427" s="26">
        <v>0</v>
      </c>
      <c r="P2427" s="26">
        <v>0</v>
      </c>
      <c r="Q2427" s="26">
        <v>0</v>
      </c>
      <c r="R2427" s="58" t="s">
        <v>545</v>
      </c>
      <c r="S2427" s="26">
        <v>1</v>
      </c>
      <c r="T2427" s="26">
        <v>0</v>
      </c>
      <c r="U2427" s="26">
        <f ca="1">IFERROR(VLOOKUP(G2427,模型表!$C:$T,18,FALSE),0)</f>
        <v>0</v>
      </c>
      <c r="V2427" s="26">
        <f>IFERROR(VLOOKUP(G2427,模型表!$C:$J,8,FALSE),0)</f>
        <v>0</v>
      </c>
      <c r="W2427" s="26" t="s">
        <v>1081</v>
      </c>
      <c r="X2427" s="26" t="s">
        <v>1097</v>
      </c>
    </row>
    <row r="2428" spans="1:24" x14ac:dyDescent="0.2">
      <c r="A2428" s="3" t="s">
        <v>1457</v>
      </c>
      <c r="B2428" s="3" t="str">
        <f t="shared" si="67"/>
        <v>P68</v>
      </c>
      <c r="C2428" s="3" t="s">
        <v>539</v>
      </c>
      <c r="D2428" s="3" t="s">
        <v>538</v>
      </c>
      <c r="E2428" t="str">
        <f t="shared" si="66"/>
        <v>M22P68U02N06</v>
      </c>
      <c r="F2428" s="26">
        <f ca="1">IFERROR(VLOOKUP(G2428,模型表!C:U,19,0),0)</f>
        <v>0</v>
      </c>
      <c r="H2428" s="26" t="str">
        <f ca="1">IFERROR(IF($F2428=0,"",(VLOOKUP(RIGHT(A2428,2)+0,难度表!B:F,3,FALSE)*K2428+N2428)),0)</f>
        <v/>
      </c>
      <c r="I2428" s="26" t="str">
        <f ca="1">IFERROR(IF($F2428=0,"",(VLOOKUP(RIGHT(B2428,2)+0,难度表!B:F,4,FALSE)*L2428+O2428)),0)</f>
        <v/>
      </c>
      <c r="J2428" s="26" t="str">
        <f ca="1">IFERROR(IF($F2428=0,"",(VLOOKUP(RIGHT(B2428,2)+0,难度表!B:F,5,FALSE)*M2428+P2428)),0)</f>
        <v/>
      </c>
      <c r="L2428" s="26" t="s">
        <v>1081</v>
      </c>
      <c r="M2428" s="3"/>
      <c r="N2428" s="26">
        <v>0</v>
      </c>
      <c r="O2428" s="26">
        <v>0</v>
      </c>
      <c r="P2428" s="26">
        <v>0</v>
      </c>
      <c r="Q2428" s="26">
        <v>0</v>
      </c>
      <c r="R2428" s="58" t="s">
        <v>545</v>
      </c>
      <c r="S2428" s="26">
        <v>1</v>
      </c>
      <c r="T2428" s="26">
        <v>0</v>
      </c>
      <c r="U2428" s="26">
        <f ca="1">IFERROR(VLOOKUP(G2428,模型表!$C:$T,18,FALSE),0)</f>
        <v>0</v>
      </c>
      <c r="V2428" s="26">
        <f>IFERROR(VLOOKUP(G2428,模型表!$C:$J,8,FALSE),0)</f>
        <v>0</v>
      </c>
      <c r="W2428" s="26" t="s">
        <v>1081</v>
      </c>
      <c r="X2428" s="26" t="s">
        <v>1097</v>
      </c>
    </row>
    <row r="2429" spans="1:24" x14ac:dyDescent="0.2">
      <c r="A2429" s="3" t="s">
        <v>1457</v>
      </c>
      <c r="B2429" s="3" t="str">
        <f t="shared" si="67"/>
        <v>P68</v>
      </c>
      <c r="C2429" s="3" t="s">
        <v>539</v>
      </c>
      <c r="D2429" s="3" t="s">
        <v>542</v>
      </c>
      <c r="E2429" t="str">
        <f t="shared" si="66"/>
        <v>M22P68U02N07</v>
      </c>
      <c r="F2429" s="26">
        <f ca="1">IFERROR(VLOOKUP(G2429,模型表!C:U,19,0),0)</f>
        <v>0</v>
      </c>
      <c r="H2429" s="26" t="str">
        <f ca="1">IFERROR(IF($F2429=0,"",(VLOOKUP(RIGHT(A2429,2)+0,难度表!B:F,3,FALSE)*K2429+N2429)),0)</f>
        <v/>
      </c>
      <c r="I2429" s="26" t="str">
        <f ca="1">IFERROR(IF($F2429=0,"",(VLOOKUP(RIGHT(B2429,2)+0,难度表!B:F,4,FALSE)*L2429+O2429)),0)</f>
        <v/>
      </c>
      <c r="J2429" s="26" t="str">
        <f ca="1">IFERROR(IF($F2429=0,"",(VLOOKUP(RIGHT(B2429,2)+0,难度表!B:F,5,FALSE)*M2429+P2429)),0)</f>
        <v/>
      </c>
      <c r="L2429" s="26" t="s">
        <v>1081</v>
      </c>
      <c r="M2429" s="3"/>
      <c r="N2429" s="26">
        <v>0</v>
      </c>
      <c r="O2429" s="26">
        <v>0</v>
      </c>
      <c r="P2429" s="26">
        <v>0</v>
      </c>
      <c r="Q2429" s="26">
        <v>0</v>
      </c>
      <c r="R2429" s="58" t="s">
        <v>545</v>
      </c>
      <c r="S2429" s="26">
        <v>1</v>
      </c>
      <c r="T2429" s="26">
        <v>0</v>
      </c>
      <c r="U2429" s="26">
        <f ca="1">IFERROR(VLOOKUP(G2429,模型表!$C:$T,18,FALSE),0)</f>
        <v>0</v>
      </c>
      <c r="V2429" s="26">
        <f>IFERROR(VLOOKUP(G2429,模型表!$C:$J,8,FALSE),0)</f>
        <v>0</v>
      </c>
      <c r="W2429" s="26" t="s">
        <v>1081</v>
      </c>
      <c r="X2429" s="26" t="s">
        <v>1097</v>
      </c>
    </row>
    <row r="2430" spans="1:24" x14ac:dyDescent="0.2">
      <c r="A2430" s="3" t="s">
        <v>1457</v>
      </c>
      <c r="B2430" s="3" t="str">
        <f t="shared" si="67"/>
        <v>P68</v>
      </c>
      <c r="C2430" s="3" t="s">
        <v>539</v>
      </c>
      <c r="D2430" s="3" t="s">
        <v>543</v>
      </c>
      <c r="E2430" t="str">
        <f t="shared" si="66"/>
        <v>M22P68U02N08</v>
      </c>
      <c r="F2430" s="26">
        <f ca="1">IFERROR(VLOOKUP(G2430,模型表!C:U,19,0),0)</f>
        <v>0</v>
      </c>
      <c r="H2430" s="26" t="str">
        <f ca="1">IFERROR(IF($F2430=0,"",(VLOOKUP(RIGHT(A2430,2)+0,难度表!B:F,3,FALSE)*K2430+N2430)),0)</f>
        <v/>
      </c>
      <c r="I2430" s="26" t="str">
        <f ca="1">IFERROR(IF($F2430=0,"",(VLOOKUP(RIGHT(B2430,2)+0,难度表!B:F,4,FALSE)*L2430+O2430)),0)</f>
        <v/>
      </c>
      <c r="J2430" s="26" t="str">
        <f ca="1">IFERROR(IF($F2430=0,"",(VLOOKUP(RIGHT(B2430,2)+0,难度表!B:F,5,FALSE)*M2430+P2430)),0)</f>
        <v/>
      </c>
      <c r="L2430" s="26" t="s">
        <v>1081</v>
      </c>
      <c r="M2430" s="3"/>
      <c r="N2430" s="26">
        <v>0</v>
      </c>
      <c r="O2430" s="26">
        <v>0</v>
      </c>
      <c r="P2430" s="26">
        <v>0</v>
      </c>
      <c r="Q2430" s="26">
        <v>0</v>
      </c>
      <c r="R2430" s="58" t="s">
        <v>545</v>
      </c>
      <c r="S2430" s="26">
        <v>1</v>
      </c>
      <c r="T2430" s="26">
        <v>0</v>
      </c>
      <c r="U2430" s="26">
        <f ca="1">IFERROR(VLOOKUP(G2430,模型表!$C:$T,18,FALSE),0)</f>
        <v>0</v>
      </c>
      <c r="V2430" s="26">
        <f>IFERROR(VLOOKUP(G2430,模型表!$C:$J,8,FALSE),0)</f>
        <v>0</v>
      </c>
      <c r="W2430" s="26" t="s">
        <v>1081</v>
      </c>
      <c r="X2430" s="26" t="s">
        <v>1097</v>
      </c>
    </row>
    <row r="2431" spans="1:24" x14ac:dyDescent="0.2">
      <c r="A2431" s="3" t="s">
        <v>1457</v>
      </c>
      <c r="B2431" s="3" t="str">
        <f t="shared" si="67"/>
        <v>P68</v>
      </c>
      <c r="C2431" s="3" t="s">
        <v>539</v>
      </c>
      <c r="D2431" s="3" t="s">
        <v>544</v>
      </c>
      <c r="E2431" t="str">
        <f t="shared" si="66"/>
        <v>M22P68U02N09</v>
      </c>
      <c r="F2431" s="26">
        <f ca="1">IFERROR(VLOOKUP(G2431,模型表!C:U,19,0),0)</f>
        <v>0</v>
      </c>
      <c r="H2431" s="26" t="str">
        <f ca="1">IFERROR(IF($F2431=0,"",(VLOOKUP(RIGHT(A2431,2)+0,难度表!B:F,3,FALSE)*K2431+N2431)),0)</f>
        <v/>
      </c>
      <c r="I2431" s="26" t="str">
        <f ca="1">IFERROR(IF($F2431=0,"",(VLOOKUP(RIGHT(B2431,2)+0,难度表!B:F,4,FALSE)*L2431+O2431)),0)</f>
        <v/>
      </c>
      <c r="J2431" s="26" t="str">
        <f ca="1">IFERROR(IF($F2431=0,"",(VLOOKUP(RIGHT(B2431,2)+0,难度表!B:F,5,FALSE)*M2431+P2431)),0)</f>
        <v/>
      </c>
      <c r="L2431" s="26" t="s">
        <v>1081</v>
      </c>
      <c r="M2431" s="3"/>
      <c r="N2431" s="26">
        <v>0</v>
      </c>
      <c r="O2431" s="26">
        <v>0</v>
      </c>
      <c r="P2431" s="26">
        <v>0</v>
      </c>
      <c r="Q2431" s="26">
        <v>0</v>
      </c>
      <c r="R2431" s="58" t="s">
        <v>545</v>
      </c>
      <c r="S2431" s="26">
        <v>1</v>
      </c>
      <c r="T2431" s="26">
        <v>0</v>
      </c>
      <c r="U2431" s="26">
        <f ca="1">IFERROR(VLOOKUP(G2431,模型表!$C:$T,18,FALSE),0)</f>
        <v>0</v>
      </c>
      <c r="V2431" s="26">
        <f>IFERROR(VLOOKUP(G2431,模型表!$C:$J,8,FALSE),0)</f>
        <v>0</v>
      </c>
      <c r="W2431" s="26" t="s">
        <v>1081</v>
      </c>
      <c r="X2431" s="26" t="s">
        <v>1097</v>
      </c>
    </row>
    <row r="2432" spans="1:24" x14ac:dyDescent="0.2">
      <c r="A2432" s="3" t="s">
        <v>1457</v>
      </c>
      <c r="B2432" s="3" t="str">
        <f t="shared" si="67"/>
        <v>P68</v>
      </c>
      <c r="C2432" s="3" t="s">
        <v>540</v>
      </c>
      <c r="D2432" s="3" t="s">
        <v>533</v>
      </c>
      <c r="E2432" t="str">
        <f t="shared" si="66"/>
        <v>M22P68U03N01</v>
      </c>
      <c r="F2432" s="26">
        <f ca="1">IFERROR(VLOOKUP(G2432,模型表!C:U,19,0),0)</f>
        <v>0</v>
      </c>
      <c r="H2432" s="26" t="str">
        <f ca="1">IFERROR(IF($F2432=0,"",(VLOOKUP(RIGHT(A2432,2)+0,难度表!B:F,3,FALSE)*K2432+N2432)),0)</f>
        <v/>
      </c>
      <c r="I2432" s="26" t="str">
        <f ca="1">IFERROR(IF($F2432=0,"",(VLOOKUP(RIGHT(B2432,2)+0,难度表!B:F,4,FALSE)*L2432+O2432)),0)</f>
        <v/>
      </c>
      <c r="J2432" s="26" t="str">
        <f ca="1">IFERROR(IF($F2432=0,"",(VLOOKUP(RIGHT(B2432,2)+0,难度表!B:F,5,FALSE)*M2432+P2432)),0)</f>
        <v/>
      </c>
      <c r="L2432" s="26" t="s">
        <v>1081</v>
      </c>
      <c r="M2432" s="3"/>
      <c r="N2432" s="26">
        <v>0</v>
      </c>
      <c r="O2432" s="26">
        <v>0</v>
      </c>
      <c r="P2432" s="26">
        <v>0</v>
      </c>
      <c r="Q2432" s="26">
        <v>0</v>
      </c>
      <c r="R2432" s="58" t="s">
        <v>545</v>
      </c>
      <c r="S2432" s="26">
        <v>1</v>
      </c>
      <c r="T2432" s="26">
        <v>0</v>
      </c>
      <c r="U2432" s="26">
        <f ca="1">IFERROR(VLOOKUP(G2432,模型表!$C:$T,18,FALSE),0)</f>
        <v>0</v>
      </c>
      <c r="V2432" s="26">
        <f>IFERROR(VLOOKUP(G2432,模型表!$C:$J,8,FALSE),0)</f>
        <v>0</v>
      </c>
      <c r="W2432" s="26" t="s">
        <v>1081</v>
      </c>
      <c r="X2432" s="26" t="s">
        <v>1097</v>
      </c>
    </row>
    <row r="2433" spans="1:24" x14ac:dyDescent="0.2">
      <c r="A2433" s="3" t="s">
        <v>1457</v>
      </c>
      <c r="B2433" s="3" t="str">
        <f t="shared" si="67"/>
        <v>P68</v>
      </c>
      <c r="C2433" s="3" t="s">
        <v>540</v>
      </c>
      <c r="D2433" s="3" t="s">
        <v>534</v>
      </c>
      <c r="E2433" t="str">
        <f t="shared" si="66"/>
        <v>M22P68U03N02</v>
      </c>
      <c r="F2433" s="26">
        <f ca="1">IFERROR(VLOOKUP(G2433,模型表!C:U,19,0),0)</f>
        <v>0</v>
      </c>
      <c r="H2433" s="26" t="str">
        <f ca="1">IFERROR(IF($F2433=0,"",(VLOOKUP(RIGHT(A2433,2)+0,难度表!B:F,3,FALSE)*K2433+N2433)),0)</f>
        <v/>
      </c>
      <c r="I2433" s="26" t="str">
        <f ca="1">IFERROR(IF($F2433=0,"",(VLOOKUP(RIGHT(B2433,2)+0,难度表!B:F,4,FALSE)*L2433+O2433)),0)</f>
        <v/>
      </c>
      <c r="J2433" s="26" t="str">
        <f ca="1">IFERROR(IF($F2433=0,"",(VLOOKUP(RIGHT(B2433,2)+0,难度表!B:F,5,FALSE)*M2433+P2433)),0)</f>
        <v/>
      </c>
      <c r="L2433" s="26" t="s">
        <v>1081</v>
      </c>
      <c r="M2433" s="3"/>
      <c r="N2433" s="26">
        <v>0</v>
      </c>
      <c r="O2433" s="26">
        <v>0</v>
      </c>
      <c r="P2433" s="26">
        <v>0</v>
      </c>
      <c r="Q2433" s="26">
        <v>0</v>
      </c>
      <c r="R2433" s="58" t="s">
        <v>545</v>
      </c>
      <c r="S2433" s="26">
        <v>1</v>
      </c>
      <c r="T2433" s="26">
        <v>0</v>
      </c>
      <c r="U2433" s="26">
        <f ca="1">IFERROR(VLOOKUP(G2433,模型表!$C:$T,18,FALSE),0)</f>
        <v>0</v>
      </c>
      <c r="V2433" s="26">
        <f>IFERROR(VLOOKUP(G2433,模型表!$C:$J,8,FALSE),0)</f>
        <v>0</v>
      </c>
      <c r="W2433" s="26" t="s">
        <v>1081</v>
      </c>
      <c r="X2433" s="26" t="s">
        <v>1097</v>
      </c>
    </row>
    <row r="2434" spans="1:24" x14ac:dyDescent="0.2">
      <c r="A2434" s="3" t="s">
        <v>1457</v>
      </c>
      <c r="B2434" s="3" t="str">
        <f t="shared" si="67"/>
        <v>P68</v>
      </c>
      <c r="C2434" s="3" t="s">
        <v>540</v>
      </c>
      <c r="D2434" s="3" t="s">
        <v>535</v>
      </c>
      <c r="E2434" t="str">
        <f t="shared" ref="E2434:E2497" si="68">A2434&amp;B2434&amp;C2434&amp;D2434</f>
        <v>M22P68U03N03</v>
      </c>
      <c r="F2434" s="26">
        <f ca="1">IFERROR(VLOOKUP(G2434,模型表!C:U,19,0),0)</f>
        <v>0</v>
      </c>
      <c r="H2434" s="26" t="str">
        <f ca="1">IFERROR(IF($F2434=0,"",(VLOOKUP(RIGHT(A2434,2)+0,难度表!B:F,3,FALSE)*K2434+N2434)),0)</f>
        <v/>
      </c>
      <c r="I2434" s="26" t="str">
        <f ca="1">IFERROR(IF($F2434=0,"",(VLOOKUP(RIGHT(B2434,2)+0,难度表!B:F,4,FALSE)*L2434+O2434)),0)</f>
        <v/>
      </c>
      <c r="J2434" s="26" t="str">
        <f ca="1">IFERROR(IF($F2434=0,"",(VLOOKUP(RIGHT(B2434,2)+0,难度表!B:F,5,FALSE)*M2434+P2434)),0)</f>
        <v/>
      </c>
      <c r="L2434" s="26" t="s">
        <v>1081</v>
      </c>
      <c r="M2434" s="3"/>
      <c r="N2434" s="26">
        <v>0</v>
      </c>
      <c r="O2434" s="26">
        <v>0</v>
      </c>
      <c r="P2434" s="26">
        <v>0</v>
      </c>
      <c r="Q2434" s="26">
        <v>0</v>
      </c>
      <c r="R2434" s="58" t="s">
        <v>545</v>
      </c>
      <c r="S2434" s="26">
        <v>1</v>
      </c>
      <c r="T2434" s="26">
        <v>0</v>
      </c>
      <c r="U2434" s="26">
        <f ca="1">IFERROR(VLOOKUP(G2434,模型表!$C:$T,18,FALSE),0)</f>
        <v>0</v>
      </c>
      <c r="V2434" s="26">
        <f>IFERROR(VLOOKUP(G2434,模型表!$C:$J,8,FALSE),0)</f>
        <v>0</v>
      </c>
      <c r="W2434" s="26" t="s">
        <v>1081</v>
      </c>
      <c r="X2434" s="26" t="s">
        <v>1097</v>
      </c>
    </row>
    <row r="2435" spans="1:24" x14ac:dyDescent="0.2">
      <c r="A2435" s="3" t="s">
        <v>1457</v>
      </c>
      <c r="B2435" s="3" t="str">
        <f t="shared" ref="B2435:B2498" si="69">"P"&amp;IF(INT((ROW()+34)/36)&gt;=10,INT((ROW()+34)/36),"0"&amp;INT((ROW()+34)/36))</f>
        <v>P68</v>
      </c>
      <c r="C2435" s="3" t="s">
        <v>540</v>
      </c>
      <c r="D2435" s="3" t="s">
        <v>536</v>
      </c>
      <c r="E2435" t="str">
        <f t="shared" si="68"/>
        <v>M22P68U03N04</v>
      </c>
      <c r="F2435" s="26">
        <f ca="1">IFERROR(VLOOKUP(G2435,模型表!C:U,19,0),0)</f>
        <v>0</v>
      </c>
      <c r="H2435" s="26" t="str">
        <f ca="1">IFERROR(IF($F2435=0,"",(VLOOKUP(RIGHT(A2435,2)+0,难度表!B:F,3,FALSE)*K2435+N2435)),0)</f>
        <v/>
      </c>
      <c r="I2435" s="26" t="str">
        <f ca="1">IFERROR(IF($F2435=0,"",(VLOOKUP(RIGHT(B2435,2)+0,难度表!B:F,4,FALSE)*L2435+O2435)),0)</f>
        <v/>
      </c>
      <c r="J2435" s="26" t="str">
        <f ca="1">IFERROR(IF($F2435=0,"",(VLOOKUP(RIGHT(B2435,2)+0,难度表!B:F,5,FALSE)*M2435+P2435)),0)</f>
        <v/>
      </c>
      <c r="L2435" s="26" t="s">
        <v>1081</v>
      </c>
      <c r="M2435" s="3"/>
      <c r="N2435" s="26">
        <v>0</v>
      </c>
      <c r="O2435" s="26">
        <v>0</v>
      </c>
      <c r="P2435" s="26">
        <v>0</v>
      </c>
      <c r="Q2435" s="26">
        <v>0</v>
      </c>
      <c r="R2435" s="58" t="s">
        <v>545</v>
      </c>
      <c r="S2435" s="26">
        <v>1</v>
      </c>
      <c r="T2435" s="26">
        <v>0</v>
      </c>
      <c r="U2435" s="26">
        <f ca="1">IFERROR(VLOOKUP(G2435,模型表!$C:$T,18,FALSE),0)</f>
        <v>0</v>
      </c>
      <c r="V2435" s="26">
        <f>IFERROR(VLOOKUP(G2435,模型表!$C:$J,8,FALSE),0)</f>
        <v>0</v>
      </c>
      <c r="W2435" s="26" t="s">
        <v>1081</v>
      </c>
      <c r="X2435" s="26" t="s">
        <v>1097</v>
      </c>
    </row>
    <row r="2436" spans="1:24" x14ac:dyDescent="0.2">
      <c r="A2436" s="3" t="s">
        <v>1457</v>
      </c>
      <c r="B2436" s="3" t="str">
        <f t="shared" si="69"/>
        <v>P68</v>
      </c>
      <c r="C2436" s="3" t="s">
        <v>540</v>
      </c>
      <c r="D2436" s="3" t="s">
        <v>537</v>
      </c>
      <c r="E2436" t="str">
        <f t="shared" si="68"/>
        <v>M22P68U03N05</v>
      </c>
      <c r="F2436" s="26">
        <f ca="1">IFERROR(VLOOKUP(G2436,模型表!C:U,19,0),0)</f>
        <v>0</v>
      </c>
      <c r="H2436" s="26" t="str">
        <f ca="1">IFERROR(IF($F2436=0,"",(VLOOKUP(RIGHT(A2436,2)+0,难度表!B:F,3,FALSE)*K2436+N2436)),0)</f>
        <v/>
      </c>
      <c r="I2436" s="26" t="str">
        <f ca="1">IFERROR(IF($F2436=0,"",(VLOOKUP(RIGHT(B2436,2)+0,难度表!B:F,4,FALSE)*L2436+O2436)),0)</f>
        <v/>
      </c>
      <c r="J2436" s="26" t="str">
        <f ca="1">IFERROR(IF($F2436=0,"",(VLOOKUP(RIGHT(B2436,2)+0,难度表!B:F,5,FALSE)*M2436+P2436)),0)</f>
        <v/>
      </c>
      <c r="L2436" s="26" t="s">
        <v>1081</v>
      </c>
      <c r="M2436" s="3"/>
      <c r="N2436" s="26">
        <v>0</v>
      </c>
      <c r="O2436" s="26">
        <v>0</v>
      </c>
      <c r="P2436" s="26">
        <v>0</v>
      </c>
      <c r="Q2436" s="26">
        <v>0</v>
      </c>
      <c r="R2436" s="58" t="s">
        <v>545</v>
      </c>
      <c r="S2436" s="26">
        <v>1</v>
      </c>
      <c r="T2436" s="26">
        <v>0</v>
      </c>
      <c r="U2436" s="26">
        <f ca="1">IFERROR(VLOOKUP(G2436,模型表!$C:$T,18,FALSE),0)</f>
        <v>0</v>
      </c>
      <c r="V2436" s="26">
        <f>IFERROR(VLOOKUP(G2436,模型表!$C:$J,8,FALSE),0)</f>
        <v>0</v>
      </c>
      <c r="W2436" s="26" t="s">
        <v>1081</v>
      </c>
      <c r="X2436" s="26" t="s">
        <v>1097</v>
      </c>
    </row>
    <row r="2437" spans="1:24" x14ac:dyDescent="0.2">
      <c r="A2437" s="3" t="s">
        <v>1457</v>
      </c>
      <c r="B2437" s="3" t="str">
        <f t="shared" si="69"/>
        <v>P68</v>
      </c>
      <c r="C2437" s="3" t="s">
        <v>540</v>
      </c>
      <c r="D2437" s="3" t="s">
        <v>538</v>
      </c>
      <c r="E2437" t="str">
        <f t="shared" si="68"/>
        <v>M22P68U03N06</v>
      </c>
      <c r="F2437" s="26">
        <f ca="1">IFERROR(VLOOKUP(G2437,模型表!C:U,19,0),0)</f>
        <v>0</v>
      </c>
      <c r="H2437" s="26" t="str">
        <f ca="1">IFERROR(IF($F2437=0,"",(VLOOKUP(RIGHT(A2437,2)+0,难度表!B:F,3,FALSE)*K2437+N2437)),0)</f>
        <v/>
      </c>
      <c r="I2437" s="26" t="str">
        <f ca="1">IFERROR(IF($F2437=0,"",(VLOOKUP(RIGHT(B2437,2)+0,难度表!B:F,4,FALSE)*L2437+O2437)),0)</f>
        <v/>
      </c>
      <c r="J2437" s="26" t="str">
        <f ca="1">IFERROR(IF($F2437=0,"",(VLOOKUP(RIGHT(B2437,2)+0,难度表!B:F,5,FALSE)*M2437+P2437)),0)</f>
        <v/>
      </c>
      <c r="L2437" s="26" t="s">
        <v>1081</v>
      </c>
      <c r="M2437" s="3"/>
      <c r="N2437" s="26">
        <v>0</v>
      </c>
      <c r="O2437" s="26">
        <v>0</v>
      </c>
      <c r="P2437" s="26">
        <v>0</v>
      </c>
      <c r="Q2437" s="26">
        <v>0</v>
      </c>
      <c r="R2437" s="58" t="s">
        <v>545</v>
      </c>
      <c r="S2437" s="26">
        <v>1</v>
      </c>
      <c r="T2437" s="26">
        <v>0</v>
      </c>
      <c r="U2437" s="26">
        <f ca="1">IFERROR(VLOOKUP(G2437,模型表!$C:$T,18,FALSE),0)</f>
        <v>0</v>
      </c>
      <c r="V2437" s="26">
        <f>IFERROR(VLOOKUP(G2437,模型表!$C:$J,8,FALSE),0)</f>
        <v>0</v>
      </c>
      <c r="W2437" s="26" t="s">
        <v>1081</v>
      </c>
      <c r="X2437" s="26" t="s">
        <v>1097</v>
      </c>
    </row>
    <row r="2438" spans="1:24" x14ac:dyDescent="0.2">
      <c r="A2438" s="3" t="s">
        <v>1457</v>
      </c>
      <c r="B2438" s="3" t="str">
        <f t="shared" si="69"/>
        <v>P68</v>
      </c>
      <c r="C2438" s="3" t="s">
        <v>540</v>
      </c>
      <c r="D2438" s="3" t="s">
        <v>542</v>
      </c>
      <c r="E2438" t="str">
        <f t="shared" si="68"/>
        <v>M22P68U03N07</v>
      </c>
      <c r="F2438" s="26">
        <f ca="1">IFERROR(VLOOKUP(G2438,模型表!C:U,19,0),0)</f>
        <v>0</v>
      </c>
      <c r="H2438" s="26" t="str">
        <f ca="1">IFERROR(IF($F2438=0,"",(VLOOKUP(RIGHT(A2438,2)+0,难度表!B:F,3,FALSE)*K2438+N2438)),0)</f>
        <v/>
      </c>
      <c r="I2438" s="26" t="str">
        <f ca="1">IFERROR(IF($F2438=0,"",(VLOOKUP(RIGHT(B2438,2)+0,难度表!B:F,4,FALSE)*L2438+O2438)),0)</f>
        <v/>
      </c>
      <c r="J2438" s="26" t="str">
        <f ca="1">IFERROR(IF($F2438=0,"",(VLOOKUP(RIGHT(B2438,2)+0,难度表!B:F,5,FALSE)*M2438+P2438)),0)</f>
        <v/>
      </c>
      <c r="L2438" s="26" t="s">
        <v>1081</v>
      </c>
      <c r="M2438" s="3"/>
      <c r="N2438" s="26">
        <v>0</v>
      </c>
      <c r="O2438" s="26">
        <v>0</v>
      </c>
      <c r="P2438" s="26">
        <v>0</v>
      </c>
      <c r="Q2438" s="26">
        <v>0</v>
      </c>
      <c r="R2438" s="58" t="s">
        <v>545</v>
      </c>
      <c r="S2438" s="26">
        <v>1</v>
      </c>
      <c r="T2438" s="26">
        <v>0</v>
      </c>
      <c r="U2438" s="26">
        <f ca="1">IFERROR(VLOOKUP(G2438,模型表!$C:$T,18,FALSE),0)</f>
        <v>0</v>
      </c>
      <c r="V2438" s="26">
        <f>IFERROR(VLOOKUP(G2438,模型表!$C:$J,8,FALSE),0)</f>
        <v>0</v>
      </c>
      <c r="W2438" s="26" t="s">
        <v>1081</v>
      </c>
      <c r="X2438" s="26" t="s">
        <v>1097</v>
      </c>
    </row>
    <row r="2439" spans="1:24" x14ac:dyDescent="0.2">
      <c r="A2439" s="3" t="s">
        <v>1457</v>
      </c>
      <c r="B2439" s="3" t="str">
        <f t="shared" si="69"/>
        <v>P68</v>
      </c>
      <c r="C2439" s="3" t="s">
        <v>540</v>
      </c>
      <c r="D2439" s="3" t="s">
        <v>543</v>
      </c>
      <c r="E2439" t="str">
        <f t="shared" si="68"/>
        <v>M22P68U03N08</v>
      </c>
      <c r="F2439" s="26">
        <f ca="1">IFERROR(VLOOKUP(G2439,模型表!C:U,19,0),0)</f>
        <v>0</v>
      </c>
      <c r="H2439" s="26" t="str">
        <f ca="1">IFERROR(IF($F2439=0,"",(VLOOKUP(RIGHT(A2439,2)+0,难度表!B:F,3,FALSE)*K2439+N2439)),0)</f>
        <v/>
      </c>
      <c r="I2439" s="26" t="str">
        <f ca="1">IFERROR(IF($F2439=0,"",(VLOOKUP(RIGHT(B2439,2)+0,难度表!B:F,4,FALSE)*L2439+O2439)),0)</f>
        <v/>
      </c>
      <c r="J2439" s="26" t="str">
        <f ca="1">IFERROR(IF($F2439=0,"",(VLOOKUP(RIGHT(B2439,2)+0,难度表!B:F,5,FALSE)*M2439+P2439)),0)</f>
        <v/>
      </c>
      <c r="L2439" s="26" t="s">
        <v>1081</v>
      </c>
      <c r="M2439" s="3"/>
      <c r="N2439" s="26">
        <v>0</v>
      </c>
      <c r="O2439" s="26">
        <v>0</v>
      </c>
      <c r="P2439" s="26">
        <v>0</v>
      </c>
      <c r="Q2439" s="26">
        <v>0</v>
      </c>
      <c r="R2439" s="58" t="s">
        <v>545</v>
      </c>
      <c r="S2439" s="26">
        <v>1</v>
      </c>
      <c r="T2439" s="26">
        <v>0</v>
      </c>
      <c r="U2439" s="26">
        <f ca="1">IFERROR(VLOOKUP(G2439,模型表!$C:$T,18,FALSE),0)</f>
        <v>0</v>
      </c>
      <c r="V2439" s="26">
        <f>IFERROR(VLOOKUP(G2439,模型表!$C:$J,8,FALSE),0)</f>
        <v>0</v>
      </c>
      <c r="W2439" s="26" t="s">
        <v>1081</v>
      </c>
      <c r="X2439" s="26" t="s">
        <v>1097</v>
      </c>
    </row>
    <row r="2440" spans="1:24" x14ac:dyDescent="0.2">
      <c r="A2440" s="3" t="s">
        <v>1457</v>
      </c>
      <c r="B2440" s="3" t="str">
        <f t="shared" si="69"/>
        <v>P68</v>
      </c>
      <c r="C2440" s="3" t="s">
        <v>540</v>
      </c>
      <c r="D2440" s="3" t="s">
        <v>544</v>
      </c>
      <c r="E2440" t="str">
        <f t="shared" si="68"/>
        <v>M22P68U03N09</v>
      </c>
      <c r="F2440" s="26">
        <f ca="1">IFERROR(VLOOKUP(G2440,模型表!C:U,19,0),0)</f>
        <v>0</v>
      </c>
      <c r="H2440" s="26" t="str">
        <f ca="1">IFERROR(IF($F2440=0,"",(VLOOKUP(RIGHT(A2440,2)+0,难度表!B:F,3,FALSE)*K2440+N2440)),0)</f>
        <v/>
      </c>
      <c r="I2440" s="26" t="str">
        <f ca="1">IFERROR(IF($F2440=0,"",(VLOOKUP(RIGHT(B2440,2)+0,难度表!B:F,4,FALSE)*L2440+O2440)),0)</f>
        <v/>
      </c>
      <c r="J2440" s="26" t="str">
        <f ca="1">IFERROR(IF($F2440=0,"",(VLOOKUP(RIGHT(B2440,2)+0,难度表!B:F,5,FALSE)*M2440+P2440)),0)</f>
        <v/>
      </c>
      <c r="L2440" s="26" t="s">
        <v>1081</v>
      </c>
      <c r="M2440" s="3"/>
      <c r="N2440" s="26">
        <v>0</v>
      </c>
      <c r="O2440" s="26">
        <v>0</v>
      </c>
      <c r="P2440" s="26">
        <v>0</v>
      </c>
      <c r="Q2440" s="26">
        <v>0</v>
      </c>
      <c r="R2440" s="58" t="s">
        <v>545</v>
      </c>
      <c r="S2440" s="26">
        <v>1</v>
      </c>
      <c r="T2440" s="26">
        <v>0</v>
      </c>
      <c r="U2440" s="26">
        <f ca="1">IFERROR(VLOOKUP(G2440,模型表!$C:$T,18,FALSE),0)</f>
        <v>0</v>
      </c>
      <c r="V2440" s="26">
        <f>IFERROR(VLOOKUP(G2440,模型表!$C:$J,8,FALSE),0)</f>
        <v>0</v>
      </c>
      <c r="W2440" s="26" t="s">
        <v>1081</v>
      </c>
      <c r="X2440" s="26" t="s">
        <v>1097</v>
      </c>
    </row>
    <row r="2441" spans="1:24" x14ac:dyDescent="0.2">
      <c r="A2441" s="3" t="s">
        <v>1457</v>
      </c>
      <c r="B2441" s="3" t="str">
        <f t="shared" si="69"/>
        <v>P68</v>
      </c>
      <c r="C2441" s="3" t="s">
        <v>541</v>
      </c>
      <c r="D2441" s="3" t="s">
        <v>533</v>
      </c>
      <c r="E2441" t="str">
        <f t="shared" si="68"/>
        <v>M22P68U04N01</v>
      </c>
      <c r="F2441" s="26">
        <f ca="1">IFERROR(VLOOKUP(G2441,模型表!C:U,19,0),0)</f>
        <v>0</v>
      </c>
      <c r="H2441" s="26" t="str">
        <f ca="1">IFERROR(IF($F2441=0,"",(VLOOKUP(RIGHT(A2441,2)+0,难度表!B:F,3,FALSE)*K2441+N2441)),0)</f>
        <v/>
      </c>
      <c r="I2441" s="26" t="str">
        <f ca="1">IFERROR(IF($F2441=0,"",(VLOOKUP(RIGHT(B2441,2)+0,难度表!B:F,4,FALSE)*L2441+O2441)),0)</f>
        <v/>
      </c>
      <c r="J2441" s="26" t="str">
        <f ca="1">IFERROR(IF($F2441=0,"",(VLOOKUP(RIGHT(B2441,2)+0,难度表!B:F,5,FALSE)*M2441+P2441)),0)</f>
        <v/>
      </c>
      <c r="L2441" s="26" t="s">
        <v>1081</v>
      </c>
      <c r="M2441" s="3"/>
      <c r="N2441" s="26">
        <v>0</v>
      </c>
      <c r="O2441" s="26">
        <v>0</v>
      </c>
      <c r="P2441" s="26">
        <v>0</v>
      </c>
      <c r="Q2441" s="26">
        <v>0</v>
      </c>
      <c r="R2441" s="58" t="s">
        <v>545</v>
      </c>
      <c r="S2441" s="26">
        <v>1</v>
      </c>
      <c r="T2441" s="26">
        <v>0</v>
      </c>
      <c r="U2441" s="26">
        <f ca="1">IFERROR(VLOOKUP(G2441,模型表!$C:$T,18,FALSE),0)</f>
        <v>0</v>
      </c>
      <c r="V2441" s="26">
        <f>IFERROR(VLOOKUP(G2441,模型表!$C:$J,8,FALSE),0)</f>
        <v>0</v>
      </c>
      <c r="W2441" s="26" t="s">
        <v>1081</v>
      </c>
      <c r="X2441" s="26" t="s">
        <v>1097</v>
      </c>
    </row>
    <row r="2442" spans="1:24" x14ac:dyDescent="0.2">
      <c r="A2442" s="3" t="s">
        <v>1457</v>
      </c>
      <c r="B2442" s="3" t="str">
        <f t="shared" si="69"/>
        <v>P68</v>
      </c>
      <c r="C2442" s="3" t="s">
        <v>541</v>
      </c>
      <c r="D2442" s="3" t="s">
        <v>534</v>
      </c>
      <c r="E2442" t="str">
        <f t="shared" si="68"/>
        <v>M22P68U04N02</v>
      </c>
      <c r="F2442" s="26">
        <f ca="1">IFERROR(VLOOKUP(G2442,模型表!C:U,19,0),0)</f>
        <v>0</v>
      </c>
      <c r="H2442" s="26" t="str">
        <f ca="1">IFERROR(IF($F2442=0,"",(VLOOKUP(RIGHT(A2442,2)+0,难度表!B:F,3,FALSE)*K2442+N2442)),0)</f>
        <v/>
      </c>
      <c r="I2442" s="26" t="str">
        <f ca="1">IFERROR(IF($F2442=0,"",(VLOOKUP(RIGHT(B2442,2)+0,难度表!B:F,4,FALSE)*L2442+O2442)),0)</f>
        <v/>
      </c>
      <c r="J2442" s="26" t="str">
        <f ca="1">IFERROR(IF($F2442=0,"",(VLOOKUP(RIGHT(B2442,2)+0,难度表!B:F,5,FALSE)*M2442+P2442)),0)</f>
        <v/>
      </c>
      <c r="L2442" s="26" t="s">
        <v>1081</v>
      </c>
      <c r="M2442" s="3"/>
      <c r="N2442" s="26">
        <v>0</v>
      </c>
      <c r="O2442" s="26">
        <v>0</v>
      </c>
      <c r="P2442" s="26">
        <v>0</v>
      </c>
      <c r="Q2442" s="26">
        <v>0</v>
      </c>
      <c r="R2442" s="58" t="s">
        <v>545</v>
      </c>
      <c r="S2442" s="26">
        <v>1</v>
      </c>
      <c r="T2442" s="26">
        <v>0</v>
      </c>
      <c r="U2442" s="26">
        <f ca="1">IFERROR(VLOOKUP(G2442,模型表!$C:$T,18,FALSE),0)</f>
        <v>0</v>
      </c>
      <c r="V2442" s="26">
        <f>IFERROR(VLOOKUP(G2442,模型表!$C:$J,8,FALSE),0)</f>
        <v>0</v>
      </c>
      <c r="W2442" s="26" t="s">
        <v>1081</v>
      </c>
      <c r="X2442" s="26" t="s">
        <v>1097</v>
      </c>
    </row>
    <row r="2443" spans="1:24" x14ac:dyDescent="0.2">
      <c r="A2443" s="3" t="s">
        <v>1457</v>
      </c>
      <c r="B2443" s="3" t="str">
        <f t="shared" si="69"/>
        <v>P68</v>
      </c>
      <c r="C2443" s="3" t="s">
        <v>541</v>
      </c>
      <c r="D2443" s="3" t="s">
        <v>535</v>
      </c>
      <c r="E2443" t="str">
        <f t="shared" si="68"/>
        <v>M22P68U04N03</v>
      </c>
      <c r="F2443" s="26">
        <f ca="1">IFERROR(VLOOKUP(G2443,模型表!C:U,19,0),0)</f>
        <v>0</v>
      </c>
      <c r="H2443" s="26" t="str">
        <f ca="1">IFERROR(IF($F2443=0,"",(VLOOKUP(RIGHT(A2443,2)+0,难度表!B:F,3,FALSE)*K2443+N2443)),0)</f>
        <v/>
      </c>
      <c r="I2443" s="26" t="str">
        <f ca="1">IFERROR(IF($F2443=0,"",(VLOOKUP(RIGHT(B2443,2)+0,难度表!B:F,4,FALSE)*L2443+O2443)),0)</f>
        <v/>
      </c>
      <c r="J2443" s="26" t="str">
        <f ca="1">IFERROR(IF($F2443=0,"",(VLOOKUP(RIGHT(B2443,2)+0,难度表!B:F,5,FALSE)*M2443+P2443)),0)</f>
        <v/>
      </c>
      <c r="L2443" s="26" t="s">
        <v>1081</v>
      </c>
      <c r="M2443" s="3"/>
      <c r="N2443" s="26">
        <v>0</v>
      </c>
      <c r="O2443" s="26">
        <v>0</v>
      </c>
      <c r="P2443" s="26">
        <v>0</v>
      </c>
      <c r="Q2443" s="26">
        <v>0</v>
      </c>
      <c r="R2443" s="58" t="s">
        <v>545</v>
      </c>
      <c r="S2443" s="26">
        <v>1</v>
      </c>
      <c r="T2443" s="26">
        <v>0</v>
      </c>
      <c r="U2443" s="26">
        <f ca="1">IFERROR(VLOOKUP(G2443,模型表!$C:$T,18,FALSE),0)</f>
        <v>0</v>
      </c>
      <c r="V2443" s="26">
        <f>IFERROR(VLOOKUP(G2443,模型表!$C:$J,8,FALSE),0)</f>
        <v>0</v>
      </c>
      <c r="W2443" s="26" t="s">
        <v>1081</v>
      </c>
      <c r="X2443" s="26" t="s">
        <v>1097</v>
      </c>
    </row>
    <row r="2444" spans="1:24" x14ac:dyDescent="0.2">
      <c r="A2444" s="3" t="s">
        <v>1457</v>
      </c>
      <c r="B2444" s="3" t="str">
        <f t="shared" si="69"/>
        <v>P68</v>
      </c>
      <c r="C2444" s="3" t="s">
        <v>1454</v>
      </c>
      <c r="D2444" s="3" t="s">
        <v>536</v>
      </c>
      <c r="E2444" t="str">
        <f t="shared" si="68"/>
        <v>M22P68U04N04</v>
      </c>
      <c r="F2444" s="26">
        <f ca="1">IFERROR(VLOOKUP(G2444,模型表!C:U,19,0),0)</f>
        <v>0</v>
      </c>
      <c r="H2444" s="26" t="str">
        <f ca="1">IFERROR(IF($F2444=0,"",(VLOOKUP(RIGHT(A2444,2)+0,难度表!B:F,3,FALSE)*K2444+N2444)),0)</f>
        <v/>
      </c>
      <c r="I2444" s="26" t="str">
        <f ca="1">IFERROR(IF($F2444=0,"",(VLOOKUP(RIGHT(B2444,2)+0,难度表!B:F,4,FALSE)*L2444+O2444)),0)</f>
        <v/>
      </c>
      <c r="J2444" s="26" t="str">
        <f ca="1">IFERROR(IF($F2444=0,"",(VLOOKUP(RIGHT(B2444,2)+0,难度表!B:F,5,FALSE)*M2444+P2444)),0)</f>
        <v/>
      </c>
      <c r="L2444" s="26" t="s">
        <v>1081</v>
      </c>
      <c r="M2444" s="3"/>
      <c r="N2444" s="26">
        <v>0</v>
      </c>
      <c r="O2444" s="26">
        <v>0</v>
      </c>
      <c r="P2444" s="26">
        <v>0</v>
      </c>
      <c r="Q2444" s="26">
        <v>0</v>
      </c>
      <c r="R2444" s="58" t="s">
        <v>545</v>
      </c>
      <c r="S2444" s="26">
        <v>1</v>
      </c>
      <c r="T2444" s="26">
        <v>0</v>
      </c>
      <c r="U2444" s="26">
        <f ca="1">IFERROR(VLOOKUP(G2444,模型表!$C:$T,18,FALSE),0)</f>
        <v>0</v>
      </c>
      <c r="V2444" s="26">
        <f>IFERROR(VLOOKUP(G2444,模型表!$C:$J,8,FALSE),0)</f>
        <v>0</v>
      </c>
      <c r="W2444" s="26" t="s">
        <v>1081</v>
      </c>
      <c r="X2444" s="26" t="s">
        <v>1097</v>
      </c>
    </row>
    <row r="2445" spans="1:24" x14ac:dyDescent="0.2">
      <c r="A2445" s="3" t="s">
        <v>1457</v>
      </c>
      <c r="B2445" s="3" t="str">
        <f t="shared" si="69"/>
        <v>P68</v>
      </c>
      <c r="C2445" s="3" t="s">
        <v>1454</v>
      </c>
      <c r="D2445" s="3" t="s">
        <v>537</v>
      </c>
      <c r="E2445" t="str">
        <f t="shared" si="68"/>
        <v>M22P68U04N05</v>
      </c>
      <c r="F2445" s="26">
        <f ca="1">IFERROR(VLOOKUP(G2445,模型表!C:U,19,0),0)</f>
        <v>0</v>
      </c>
      <c r="H2445" s="26" t="str">
        <f ca="1">IFERROR(IF($F2445=0,"",(VLOOKUP(RIGHT(A2445,2)+0,难度表!B:F,3,FALSE)*K2445+N2445)),0)</f>
        <v/>
      </c>
      <c r="I2445" s="26" t="str">
        <f ca="1">IFERROR(IF($F2445=0,"",(VLOOKUP(RIGHT(B2445,2)+0,难度表!B:F,4,FALSE)*L2445+O2445)),0)</f>
        <v/>
      </c>
      <c r="J2445" s="26" t="str">
        <f ca="1">IFERROR(IF($F2445=0,"",(VLOOKUP(RIGHT(B2445,2)+0,难度表!B:F,5,FALSE)*M2445+P2445)),0)</f>
        <v/>
      </c>
      <c r="L2445" s="26" t="s">
        <v>1081</v>
      </c>
      <c r="M2445" s="3"/>
      <c r="N2445" s="26">
        <v>0</v>
      </c>
      <c r="O2445" s="26">
        <v>0</v>
      </c>
      <c r="P2445" s="26">
        <v>0</v>
      </c>
      <c r="Q2445" s="26">
        <v>0</v>
      </c>
      <c r="R2445" s="58" t="s">
        <v>545</v>
      </c>
      <c r="S2445" s="26">
        <v>1</v>
      </c>
      <c r="T2445" s="26">
        <v>0</v>
      </c>
      <c r="U2445" s="26">
        <f ca="1">IFERROR(VLOOKUP(G2445,模型表!$C:$T,18,FALSE),0)</f>
        <v>0</v>
      </c>
      <c r="V2445" s="26">
        <f>IFERROR(VLOOKUP(G2445,模型表!$C:$J,8,FALSE),0)</f>
        <v>0</v>
      </c>
      <c r="W2445" s="26" t="s">
        <v>1081</v>
      </c>
      <c r="X2445" s="26" t="s">
        <v>1097</v>
      </c>
    </row>
    <row r="2446" spans="1:24" x14ac:dyDescent="0.2">
      <c r="A2446" s="3" t="s">
        <v>1457</v>
      </c>
      <c r="B2446" s="3" t="str">
        <f t="shared" si="69"/>
        <v>P68</v>
      </c>
      <c r="C2446" s="3" t="s">
        <v>1454</v>
      </c>
      <c r="D2446" s="3" t="s">
        <v>538</v>
      </c>
      <c r="E2446" t="str">
        <f t="shared" si="68"/>
        <v>M22P68U04N06</v>
      </c>
      <c r="F2446" s="26">
        <f ca="1">IFERROR(VLOOKUP(G2446,模型表!C:U,19,0),0)</f>
        <v>0</v>
      </c>
      <c r="H2446" s="26" t="str">
        <f ca="1">IFERROR(IF($F2446=0,"",(VLOOKUP(RIGHT(A2446,2)+0,难度表!B:F,3,FALSE)*K2446+N2446)),0)</f>
        <v/>
      </c>
      <c r="I2446" s="26" t="str">
        <f ca="1">IFERROR(IF($F2446=0,"",(VLOOKUP(RIGHT(B2446,2)+0,难度表!B:F,4,FALSE)*L2446+O2446)),0)</f>
        <v/>
      </c>
      <c r="J2446" s="26" t="str">
        <f ca="1">IFERROR(IF($F2446=0,"",(VLOOKUP(RIGHT(B2446,2)+0,难度表!B:F,5,FALSE)*M2446+P2446)),0)</f>
        <v/>
      </c>
      <c r="L2446" s="26" t="s">
        <v>1081</v>
      </c>
      <c r="M2446" s="3"/>
      <c r="N2446" s="26">
        <v>0</v>
      </c>
      <c r="O2446" s="26">
        <v>0</v>
      </c>
      <c r="P2446" s="26">
        <v>0</v>
      </c>
      <c r="Q2446" s="26">
        <v>0</v>
      </c>
      <c r="R2446" s="58" t="s">
        <v>545</v>
      </c>
      <c r="S2446" s="26">
        <v>1</v>
      </c>
      <c r="T2446" s="26">
        <v>0</v>
      </c>
      <c r="U2446" s="26">
        <f ca="1">IFERROR(VLOOKUP(G2446,模型表!$C:$T,18,FALSE),0)</f>
        <v>0</v>
      </c>
      <c r="V2446" s="26">
        <f>IFERROR(VLOOKUP(G2446,模型表!$C:$J,8,FALSE),0)</f>
        <v>0</v>
      </c>
      <c r="W2446" s="26" t="s">
        <v>1081</v>
      </c>
      <c r="X2446" s="26" t="s">
        <v>1097</v>
      </c>
    </row>
    <row r="2447" spans="1:24" x14ac:dyDescent="0.2">
      <c r="A2447" s="3" t="s">
        <v>1457</v>
      </c>
      <c r="B2447" s="3" t="str">
        <f t="shared" si="69"/>
        <v>P68</v>
      </c>
      <c r="C2447" s="3" t="s">
        <v>1454</v>
      </c>
      <c r="D2447" s="3" t="s">
        <v>542</v>
      </c>
      <c r="E2447" t="str">
        <f t="shared" si="68"/>
        <v>M22P68U04N07</v>
      </c>
      <c r="F2447" s="26">
        <f ca="1">IFERROR(VLOOKUP(G2447,模型表!C:U,19,0),0)</f>
        <v>0</v>
      </c>
      <c r="H2447" s="26" t="str">
        <f ca="1">IFERROR(IF($F2447=0,"",(VLOOKUP(RIGHT(A2447,2)+0,难度表!B:F,3,FALSE)*K2447+N2447)),0)</f>
        <v/>
      </c>
      <c r="I2447" s="26" t="str">
        <f ca="1">IFERROR(IF($F2447=0,"",(VLOOKUP(RIGHT(B2447,2)+0,难度表!B:F,4,FALSE)*L2447+O2447)),0)</f>
        <v/>
      </c>
      <c r="J2447" s="26" t="str">
        <f ca="1">IFERROR(IF($F2447=0,"",(VLOOKUP(RIGHT(B2447,2)+0,难度表!B:F,5,FALSE)*M2447+P2447)),0)</f>
        <v/>
      </c>
      <c r="L2447" s="26" t="s">
        <v>1081</v>
      </c>
      <c r="M2447" s="3"/>
      <c r="N2447" s="26">
        <v>0</v>
      </c>
      <c r="O2447" s="26">
        <v>0</v>
      </c>
      <c r="P2447" s="26">
        <v>0</v>
      </c>
      <c r="Q2447" s="26">
        <v>0</v>
      </c>
      <c r="R2447" s="58" t="s">
        <v>545</v>
      </c>
      <c r="S2447" s="26">
        <v>1</v>
      </c>
      <c r="T2447" s="26">
        <v>0</v>
      </c>
      <c r="U2447" s="26">
        <f ca="1">IFERROR(VLOOKUP(G2447,模型表!$C:$T,18,FALSE),0)</f>
        <v>0</v>
      </c>
      <c r="V2447" s="26">
        <f>IFERROR(VLOOKUP(G2447,模型表!$C:$J,8,FALSE),0)</f>
        <v>0</v>
      </c>
      <c r="W2447" s="26" t="s">
        <v>1081</v>
      </c>
      <c r="X2447" s="26" t="s">
        <v>1097</v>
      </c>
    </row>
    <row r="2448" spans="1:24" x14ac:dyDescent="0.2">
      <c r="A2448" s="3" t="s">
        <v>1457</v>
      </c>
      <c r="B2448" s="3" t="str">
        <f t="shared" si="69"/>
        <v>P68</v>
      </c>
      <c r="C2448" s="3" t="s">
        <v>1454</v>
      </c>
      <c r="D2448" s="3" t="s">
        <v>543</v>
      </c>
      <c r="E2448" t="str">
        <f t="shared" si="68"/>
        <v>M22P68U04N08</v>
      </c>
      <c r="F2448" s="26">
        <f ca="1">IFERROR(VLOOKUP(G2448,模型表!C:U,19,0),0)</f>
        <v>0</v>
      </c>
      <c r="H2448" s="26" t="str">
        <f ca="1">IFERROR(IF($F2448=0,"",(VLOOKUP(RIGHT(A2448,2)+0,难度表!B:F,3,FALSE)*K2448+N2448)),0)</f>
        <v/>
      </c>
      <c r="I2448" s="26" t="str">
        <f ca="1">IFERROR(IF($F2448=0,"",(VLOOKUP(RIGHT(B2448,2)+0,难度表!B:F,4,FALSE)*L2448+O2448)),0)</f>
        <v/>
      </c>
      <c r="J2448" s="26" t="str">
        <f ca="1">IFERROR(IF($F2448=0,"",(VLOOKUP(RIGHT(B2448,2)+0,难度表!B:F,5,FALSE)*M2448+P2448)),0)</f>
        <v/>
      </c>
      <c r="L2448" s="26" t="s">
        <v>1081</v>
      </c>
      <c r="M2448" s="3"/>
      <c r="N2448" s="26">
        <v>0</v>
      </c>
      <c r="O2448" s="26">
        <v>0</v>
      </c>
      <c r="P2448" s="26">
        <v>0</v>
      </c>
      <c r="Q2448" s="26">
        <v>0</v>
      </c>
      <c r="R2448" s="58" t="s">
        <v>545</v>
      </c>
      <c r="S2448" s="26">
        <v>1</v>
      </c>
      <c r="T2448" s="26">
        <v>0</v>
      </c>
      <c r="U2448" s="26">
        <f ca="1">IFERROR(VLOOKUP(G2448,模型表!$C:$T,18,FALSE),0)</f>
        <v>0</v>
      </c>
      <c r="V2448" s="26">
        <f>IFERROR(VLOOKUP(G2448,模型表!$C:$J,8,FALSE),0)</f>
        <v>0</v>
      </c>
      <c r="W2448" s="26" t="s">
        <v>1081</v>
      </c>
      <c r="X2448" s="26" t="s">
        <v>1097</v>
      </c>
    </row>
    <row r="2449" spans="1:24" x14ac:dyDescent="0.2">
      <c r="A2449" s="3" t="s">
        <v>1457</v>
      </c>
      <c r="B2449" s="3" t="str">
        <f t="shared" si="69"/>
        <v>P68</v>
      </c>
      <c r="C2449" s="3" t="s">
        <v>541</v>
      </c>
      <c r="D2449" s="3" t="s">
        <v>544</v>
      </c>
      <c r="E2449" t="str">
        <f t="shared" si="68"/>
        <v>M22P68U04N09</v>
      </c>
      <c r="F2449" s="26">
        <f ca="1">IFERROR(VLOOKUP(G2449,模型表!C:U,19,0),0)</f>
        <v>0</v>
      </c>
      <c r="H2449" s="26" t="str">
        <f ca="1">IFERROR(IF($F2449=0,"",(VLOOKUP(RIGHT(A2449,2)+0,难度表!B:F,3,FALSE)*K2449+N2449)),0)</f>
        <v/>
      </c>
      <c r="I2449" s="26" t="str">
        <f ca="1">IFERROR(IF($F2449=0,"",(VLOOKUP(RIGHT(B2449,2)+0,难度表!B:F,4,FALSE)*L2449+O2449)),0)</f>
        <v/>
      </c>
      <c r="J2449" s="26" t="str">
        <f ca="1">IFERROR(IF($F2449=0,"",(VLOOKUP(RIGHT(B2449,2)+0,难度表!B:F,5,FALSE)*M2449+P2449)),0)</f>
        <v/>
      </c>
      <c r="L2449" s="26" t="s">
        <v>1081</v>
      </c>
      <c r="M2449" s="3"/>
      <c r="N2449" s="26">
        <v>0</v>
      </c>
      <c r="O2449" s="26">
        <v>0</v>
      </c>
      <c r="P2449" s="26">
        <v>0</v>
      </c>
      <c r="Q2449" s="26">
        <v>0</v>
      </c>
      <c r="R2449" s="58" t="s">
        <v>545</v>
      </c>
      <c r="S2449" s="26">
        <v>1</v>
      </c>
      <c r="T2449" s="26">
        <v>0</v>
      </c>
      <c r="U2449" s="26">
        <f ca="1">IFERROR(VLOOKUP(G2449,模型表!$C:$T,18,FALSE),0)</f>
        <v>0</v>
      </c>
      <c r="V2449" s="26">
        <f>IFERROR(VLOOKUP(G2449,模型表!$C:$J,8,FALSE),0)</f>
        <v>0</v>
      </c>
      <c r="W2449" s="26" t="s">
        <v>1081</v>
      </c>
      <c r="X2449" s="26" t="s">
        <v>1097</v>
      </c>
    </row>
    <row r="2450" spans="1:24" x14ac:dyDescent="0.2">
      <c r="A2450" s="3" t="s">
        <v>1457</v>
      </c>
      <c r="B2450" s="3" t="str">
        <f t="shared" si="69"/>
        <v>P69</v>
      </c>
      <c r="C2450" s="3" t="s">
        <v>532</v>
      </c>
      <c r="D2450" s="3" t="s">
        <v>533</v>
      </c>
      <c r="E2450" t="str">
        <f t="shared" si="68"/>
        <v>M22P69U01N01</v>
      </c>
      <c r="F2450" s="26">
        <f ca="1">IFERROR(VLOOKUP(G2450,模型表!C:U,19,0),0)</f>
        <v>0</v>
      </c>
      <c r="H2450" s="26" t="str">
        <f ca="1">IFERROR(IF($F2450=0,"",(VLOOKUP(RIGHT(A2450,2)+0,难度表!B:F,3,FALSE)*K2450+N2450)),0)</f>
        <v/>
      </c>
      <c r="I2450" s="26" t="str">
        <f ca="1">IFERROR(IF($F2450=0,"",(VLOOKUP(RIGHT(B2450,2)+0,难度表!B:F,4,FALSE)*L2450+O2450)),0)</f>
        <v/>
      </c>
      <c r="J2450" s="26" t="str">
        <f ca="1">IFERROR(IF($F2450=0,"",(VLOOKUP(RIGHT(B2450,2)+0,难度表!B:F,5,FALSE)*M2450+P2450)),0)</f>
        <v/>
      </c>
      <c r="L2450" s="26" t="s">
        <v>1081</v>
      </c>
      <c r="M2450" s="3"/>
      <c r="N2450" s="26">
        <v>0</v>
      </c>
      <c r="O2450" s="26">
        <v>0</v>
      </c>
      <c r="P2450" s="26">
        <v>0</v>
      </c>
      <c r="Q2450" s="26">
        <v>0</v>
      </c>
      <c r="R2450" s="58" t="s">
        <v>545</v>
      </c>
      <c r="S2450" s="26">
        <v>1</v>
      </c>
      <c r="T2450" s="26">
        <v>0</v>
      </c>
      <c r="U2450" s="26">
        <f ca="1">IFERROR(VLOOKUP(G2450,模型表!$C:$T,18,FALSE),0)</f>
        <v>0</v>
      </c>
      <c r="V2450" s="26">
        <f>IFERROR(VLOOKUP(G2450,模型表!$C:$J,8,FALSE),0)</f>
        <v>0</v>
      </c>
      <c r="W2450" s="26" t="s">
        <v>1081</v>
      </c>
      <c r="X2450" s="26" t="s">
        <v>1097</v>
      </c>
    </row>
    <row r="2451" spans="1:24" x14ac:dyDescent="0.2">
      <c r="A2451" s="3" t="s">
        <v>1457</v>
      </c>
      <c r="B2451" s="3" t="str">
        <f t="shared" si="69"/>
        <v>P69</v>
      </c>
      <c r="C2451" s="3" t="s">
        <v>532</v>
      </c>
      <c r="D2451" s="3" t="s">
        <v>534</v>
      </c>
      <c r="E2451" t="str">
        <f t="shared" si="68"/>
        <v>M22P69U01N02</v>
      </c>
      <c r="F2451" s="26">
        <f ca="1">IFERROR(VLOOKUP(G2451,模型表!C:U,19,0),0)</f>
        <v>0</v>
      </c>
      <c r="H2451" s="26" t="str">
        <f ca="1">IFERROR(IF($F2451=0,"",(VLOOKUP(RIGHT(A2451,2)+0,难度表!B:F,3,FALSE)*K2451+N2451)),0)</f>
        <v/>
      </c>
      <c r="I2451" s="26" t="str">
        <f ca="1">IFERROR(IF($F2451=0,"",(VLOOKUP(RIGHT(B2451,2)+0,难度表!B:F,4,FALSE)*L2451+O2451)),0)</f>
        <v/>
      </c>
      <c r="J2451" s="26" t="str">
        <f ca="1">IFERROR(IF($F2451=0,"",(VLOOKUP(RIGHT(B2451,2)+0,难度表!B:F,5,FALSE)*M2451+P2451)),0)</f>
        <v/>
      </c>
      <c r="L2451" s="26" t="s">
        <v>1081</v>
      </c>
      <c r="M2451" s="3"/>
      <c r="N2451" s="26">
        <v>0</v>
      </c>
      <c r="O2451" s="26">
        <v>0</v>
      </c>
      <c r="P2451" s="26">
        <v>0</v>
      </c>
      <c r="Q2451" s="26">
        <v>0</v>
      </c>
      <c r="R2451" s="58" t="s">
        <v>545</v>
      </c>
      <c r="S2451" s="26">
        <v>1</v>
      </c>
      <c r="T2451" s="26">
        <v>0</v>
      </c>
      <c r="U2451" s="26">
        <f ca="1">IFERROR(VLOOKUP(G2451,模型表!$C:$T,18,FALSE),0)</f>
        <v>0</v>
      </c>
      <c r="V2451" s="26">
        <f>IFERROR(VLOOKUP(G2451,模型表!$C:$J,8,FALSE),0)</f>
        <v>0</v>
      </c>
      <c r="W2451" s="26" t="s">
        <v>1081</v>
      </c>
      <c r="X2451" s="26" t="s">
        <v>1097</v>
      </c>
    </row>
    <row r="2452" spans="1:24" x14ac:dyDescent="0.2">
      <c r="A2452" s="3" t="s">
        <v>1457</v>
      </c>
      <c r="B2452" s="3" t="str">
        <f t="shared" si="69"/>
        <v>P69</v>
      </c>
      <c r="C2452" s="3" t="s">
        <v>532</v>
      </c>
      <c r="D2452" s="3" t="s">
        <v>535</v>
      </c>
      <c r="E2452" t="str">
        <f t="shared" si="68"/>
        <v>M22P69U01N03</v>
      </c>
      <c r="F2452" s="26">
        <f ca="1">IFERROR(VLOOKUP(G2452,模型表!C:U,19,0),0)</f>
        <v>0</v>
      </c>
      <c r="H2452" s="26" t="str">
        <f ca="1">IFERROR(IF($F2452=0,"",(VLOOKUP(RIGHT(A2452,2)+0,难度表!B:F,3,FALSE)*K2452+N2452)),0)</f>
        <v/>
      </c>
      <c r="I2452" s="26" t="str">
        <f ca="1">IFERROR(IF($F2452=0,"",(VLOOKUP(RIGHT(B2452,2)+0,难度表!B:F,4,FALSE)*L2452+O2452)),0)</f>
        <v/>
      </c>
      <c r="J2452" s="26" t="str">
        <f ca="1">IFERROR(IF($F2452=0,"",(VLOOKUP(RIGHT(B2452,2)+0,难度表!B:F,5,FALSE)*M2452+P2452)),0)</f>
        <v/>
      </c>
      <c r="L2452" s="26" t="s">
        <v>1081</v>
      </c>
      <c r="M2452" s="3"/>
      <c r="N2452" s="26">
        <v>0</v>
      </c>
      <c r="O2452" s="26">
        <v>0</v>
      </c>
      <c r="P2452" s="26">
        <v>0</v>
      </c>
      <c r="Q2452" s="26">
        <v>0</v>
      </c>
      <c r="R2452" s="58" t="s">
        <v>545</v>
      </c>
      <c r="S2452" s="26">
        <v>1</v>
      </c>
      <c r="T2452" s="26">
        <v>0</v>
      </c>
      <c r="U2452" s="26">
        <f ca="1">IFERROR(VLOOKUP(G2452,模型表!$C:$T,18,FALSE),0)</f>
        <v>0</v>
      </c>
      <c r="V2452" s="26">
        <f>IFERROR(VLOOKUP(G2452,模型表!$C:$J,8,FALSE),0)</f>
        <v>0</v>
      </c>
      <c r="W2452" s="26" t="s">
        <v>1081</v>
      </c>
      <c r="X2452" s="26" t="s">
        <v>1097</v>
      </c>
    </row>
    <row r="2453" spans="1:24" x14ac:dyDescent="0.2">
      <c r="A2453" s="3" t="s">
        <v>1457</v>
      </c>
      <c r="B2453" s="3" t="str">
        <f t="shared" si="69"/>
        <v>P69</v>
      </c>
      <c r="C2453" s="3" t="s">
        <v>532</v>
      </c>
      <c r="D2453" s="3" t="s">
        <v>536</v>
      </c>
      <c r="E2453" t="str">
        <f t="shared" si="68"/>
        <v>M22P69U01N04</v>
      </c>
      <c r="F2453" s="26">
        <f ca="1">IFERROR(VLOOKUP(G2453,模型表!C:U,19,0),0)</f>
        <v>0</v>
      </c>
      <c r="H2453" s="26" t="str">
        <f ca="1">IFERROR(IF($F2453=0,"",(VLOOKUP(RIGHT(A2453,2)+0,难度表!B:F,3,FALSE)*K2453+N2453)),0)</f>
        <v/>
      </c>
      <c r="I2453" s="26" t="str">
        <f ca="1">IFERROR(IF($F2453=0,"",(VLOOKUP(RIGHT(B2453,2)+0,难度表!B:F,4,FALSE)*L2453+O2453)),0)</f>
        <v/>
      </c>
      <c r="J2453" s="26" t="str">
        <f ca="1">IFERROR(IF($F2453=0,"",(VLOOKUP(RIGHT(B2453,2)+0,难度表!B:F,5,FALSE)*M2453+P2453)),0)</f>
        <v/>
      </c>
      <c r="L2453" s="26" t="s">
        <v>1081</v>
      </c>
      <c r="M2453" s="3"/>
      <c r="N2453" s="26">
        <v>0</v>
      </c>
      <c r="O2453" s="26">
        <v>0</v>
      </c>
      <c r="P2453" s="26">
        <v>0</v>
      </c>
      <c r="Q2453" s="26">
        <v>0</v>
      </c>
      <c r="R2453" s="58" t="s">
        <v>545</v>
      </c>
      <c r="S2453" s="26">
        <v>1</v>
      </c>
      <c r="T2453" s="26">
        <v>0</v>
      </c>
      <c r="U2453" s="26">
        <f ca="1">IFERROR(VLOOKUP(G2453,模型表!$C:$T,18,FALSE),0)</f>
        <v>0</v>
      </c>
      <c r="V2453" s="26">
        <f>IFERROR(VLOOKUP(G2453,模型表!$C:$J,8,FALSE),0)</f>
        <v>0</v>
      </c>
      <c r="W2453" s="26" t="s">
        <v>1081</v>
      </c>
      <c r="X2453" s="26" t="s">
        <v>1097</v>
      </c>
    </row>
    <row r="2454" spans="1:24" x14ac:dyDescent="0.2">
      <c r="A2454" s="3" t="s">
        <v>1457</v>
      </c>
      <c r="B2454" s="3" t="str">
        <f t="shared" si="69"/>
        <v>P69</v>
      </c>
      <c r="C2454" s="3" t="s">
        <v>532</v>
      </c>
      <c r="D2454" s="3" t="s">
        <v>537</v>
      </c>
      <c r="E2454" t="str">
        <f t="shared" si="68"/>
        <v>M22P69U01N05</v>
      </c>
      <c r="F2454" s="26">
        <f ca="1">IFERROR(VLOOKUP(G2454,模型表!C:U,19,0),0)</f>
        <v>0</v>
      </c>
      <c r="H2454" s="26" t="str">
        <f ca="1">IFERROR(IF($F2454=0,"",(VLOOKUP(RIGHT(A2454,2)+0,难度表!B:F,3,FALSE)*K2454+N2454)),0)</f>
        <v/>
      </c>
      <c r="I2454" s="26" t="str">
        <f ca="1">IFERROR(IF($F2454=0,"",(VLOOKUP(RIGHT(B2454,2)+0,难度表!B:F,4,FALSE)*L2454+O2454)),0)</f>
        <v/>
      </c>
      <c r="J2454" s="26" t="str">
        <f ca="1">IFERROR(IF($F2454=0,"",(VLOOKUP(RIGHT(B2454,2)+0,难度表!B:F,5,FALSE)*M2454+P2454)),0)</f>
        <v/>
      </c>
      <c r="L2454" s="26" t="s">
        <v>1081</v>
      </c>
      <c r="M2454" s="3"/>
      <c r="N2454" s="26">
        <v>0</v>
      </c>
      <c r="O2454" s="26">
        <v>0</v>
      </c>
      <c r="P2454" s="26">
        <v>0</v>
      </c>
      <c r="Q2454" s="26">
        <v>0</v>
      </c>
      <c r="R2454" s="58" t="s">
        <v>545</v>
      </c>
      <c r="S2454" s="26">
        <v>1</v>
      </c>
      <c r="T2454" s="26">
        <v>0</v>
      </c>
      <c r="U2454" s="26">
        <f ca="1">IFERROR(VLOOKUP(G2454,模型表!$C:$T,18,FALSE),0)</f>
        <v>0</v>
      </c>
      <c r="V2454" s="26">
        <f>IFERROR(VLOOKUP(G2454,模型表!$C:$J,8,FALSE),0)</f>
        <v>0</v>
      </c>
      <c r="W2454" s="26" t="s">
        <v>1081</v>
      </c>
      <c r="X2454" s="26" t="s">
        <v>1097</v>
      </c>
    </row>
    <row r="2455" spans="1:24" x14ac:dyDescent="0.2">
      <c r="A2455" s="3" t="s">
        <v>1457</v>
      </c>
      <c r="B2455" s="3" t="str">
        <f t="shared" si="69"/>
        <v>P69</v>
      </c>
      <c r="C2455" s="3" t="s">
        <v>532</v>
      </c>
      <c r="D2455" s="3" t="s">
        <v>538</v>
      </c>
      <c r="E2455" t="str">
        <f t="shared" si="68"/>
        <v>M22P69U01N06</v>
      </c>
      <c r="F2455" s="26">
        <f ca="1">IFERROR(VLOOKUP(G2455,模型表!C:U,19,0),0)</f>
        <v>0</v>
      </c>
      <c r="H2455" s="26" t="str">
        <f ca="1">IFERROR(IF($F2455=0,"",(VLOOKUP(RIGHT(A2455,2)+0,难度表!B:F,3,FALSE)*K2455+N2455)),0)</f>
        <v/>
      </c>
      <c r="I2455" s="26" t="str">
        <f ca="1">IFERROR(IF($F2455=0,"",(VLOOKUP(RIGHT(B2455,2)+0,难度表!B:F,4,FALSE)*L2455+O2455)),0)</f>
        <v/>
      </c>
      <c r="J2455" s="26" t="str">
        <f ca="1">IFERROR(IF($F2455=0,"",(VLOOKUP(RIGHT(B2455,2)+0,难度表!B:F,5,FALSE)*M2455+P2455)),0)</f>
        <v/>
      </c>
      <c r="L2455" s="26" t="s">
        <v>1081</v>
      </c>
      <c r="M2455" s="3"/>
      <c r="N2455" s="26">
        <v>0</v>
      </c>
      <c r="O2455" s="26">
        <v>0</v>
      </c>
      <c r="P2455" s="26">
        <v>0</v>
      </c>
      <c r="Q2455" s="26">
        <v>0</v>
      </c>
      <c r="R2455" s="58" t="s">
        <v>545</v>
      </c>
      <c r="S2455" s="26">
        <v>1</v>
      </c>
      <c r="T2455" s="26">
        <v>0</v>
      </c>
      <c r="U2455" s="26">
        <f ca="1">IFERROR(VLOOKUP(G2455,模型表!$C:$T,18,FALSE),0)</f>
        <v>0</v>
      </c>
      <c r="V2455" s="26">
        <f>IFERROR(VLOOKUP(G2455,模型表!$C:$J,8,FALSE),0)</f>
        <v>0</v>
      </c>
      <c r="W2455" s="26" t="s">
        <v>1081</v>
      </c>
      <c r="X2455" s="26" t="s">
        <v>1097</v>
      </c>
    </row>
    <row r="2456" spans="1:24" x14ac:dyDescent="0.2">
      <c r="A2456" s="3" t="s">
        <v>1457</v>
      </c>
      <c r="B2456" s="3" t="str">
        <f t="shared" si="69"/>
        <v>P69</v>
      </c>
      <c r="C2456" s="3" t="s">
        <v>532</v>
      </c>
      <c r="D2456" s="3" t="s">
        <v>542</v>
      </c>
      <c r="E2456" t="str">
        <f t="shared" si="68"/>
        <v>M22P69U01N07</v>
      </c>
      <c r="F2456" s="26">
        <f ca="1">IFERROR(VLOOKUP(G2456,模型表!C:U,19,0),0)</f>
        <v>0</v>
      </c>
      <c r="H2456" s="26" t="str">
        <f ca="1">IFERROR(IF($F2456=0,"",(VLOOKUP(RIGHT(A2456,2)+0,难度表!B:F,3,FALSE)*K2456+N2456)),0)</f>
        <v/>
      </c>
      <c r="I2456" s="26" t="str">
        <f ca="1">IFERROR(IF($F2456=0,"",(VLOOKUP(RIGHT(B2456,2)+0,难度表!B:F,4,FALSE)*L2456+O2456)),0)</f>
        <v/>
      </c>
      <c r="J2456" s="26" t="str">
        <f ca="1">IFERROR(IF($F2456=0,"",(VLOOKUP(RIGHT(B2456,2)+0,难度表!B:F,5,FALSE)*M2456+P2456)),0)</f>
        <v/>
      </c>
      <c r="L2456" s="26" t="s">
        <v>1081</v>
      </c>
      <c r="M2456" s="3"/>
      <c r="N2456" s="26">
        <v>0</v>
      </c>
      <c r="O2456" s="26">
        <v>0</v>
      </c>
      <c r="P2456" s="26">
        <v>0</v>
      </c>
      <c r="Q2456" s="26">
        <v>0</v>
      </c>
      <c r="R2456" s="58" t="s">
        <v>545</v>
      </c>
      <c r="S2456" s="26">
        <v>1</v>
      </c>
      <c r="T2456" s="26">
        <v>0</v>
      </c>
      <c r="U2456" s="26">
        <f ca="1">IFERROR(VLOOKUP(G2456,模型表!$C:$T,18,FALSE),0)</f>
        <v>0</v>
      </c>
      <c r="V2456" s="26">
        <f>IFERROR(VLOOKUP(G2456,模型表!$C:$J,8,FALSE),0)</f>
        <v>0</v>
      </c>
      <c r="W2456" s="26" t="s">
        <v>1081</v>
      </c>
      <c r="X2456" s="26" t="s">
        <v>1097</v>
      </c>
    </row>
    <row r="2457" spans="1:24" x14ac:dyDescent="0.2">
      <c r="A2457" s="3" t="s">
        <v>1457</v>
      </c>
      <c r="B2457" s="3" t="str">
        <f t="shared" si="69"/>
        <v>P69</v>
      </c>
      <c r="C2457" s="3" t="s">
        <v>532</v>
      </c>
      <c r="D2457" s="3" t="s">
        <v>543</v>
      </c>
      <c r="E2457" t="str">
        <f t="shared" si="68"/>
        <v>M22P69U01N08</v>
      </c>
      <c r="F2457" s="26">
        <f ca="1">IFERROR(VLOOKUP(G2457,模型表!C:U,19,0),0)</f>
        <v>0</v>
      </c>
      <c r="H2457" s="26" t="str">
        <f ca="1">IFERROR(IF($F2457=0,"",(VLOOKUP(RIGHT(A2457,2)+0,难度表!B:F,3,FALSE)*K2457+N2457)),0)</f>
        <v/>
      </c>
      <c r="I2457" s="26" t="str">
        <f ca="1">IFERROR(IF($F2457=0,"",(VLOOKUP(RIGHT(B2457,2)+0,难度表!B:F,4,FALSE)*L2457+O2457)),0)</f>
        <v/>
      </c>
      <c r="J2457" s="26" t="str">
        <f ca="1">IFERROR(IF($F2457=0,"",(VLOOKUP(RIGHT(B2457,2)+0,难度表!B:F,5,FALSE)*M2457+P2457)),0)</f>
        <v/>
      </c>
      <c r="L2457" s="26" t="s">
        <v>1081</v>
      </c>
      <c r="M2457" s="3"/>
      <c r="N2457" s="26">
        <v>0</v>
      </c>
      <c r="O2457" s="26">
        <v>0</v>
      </c>
      <c r="P2457" s="26">
        <v>0</v>
      </c>
      <c r="Q2457" s="26">
        <v>0</v>
      </c>
      <c r="R2457" s="58" t="s">
        <v>545</v>
      </c>
      <c r="S2457" s="26">
        <v>1</v>
      </c>
      <c r="T2457" s="26">
        <v>0</v>
      </c>
      <c r="U2457" s="26">
        <f ca="1">IFERROR(VLOOKUP(G2457,模型表!$C:$T,18,FALSE),0)</f>
        <v>0</v>
      </c>
      <c r="V2457" s="26">
        <f>IFERROR(VLOOKUP(G2457,模型表!$C:$J,8,FALSE),0)</f>
        <v>0</v>
      </c>
      <c r="W2457" s="26" t="s">
        <v>1081</v>
      </c>
      <c r="X2457" s="26" t="s">
        <v>1097</v>
      </c>
    </row>
    <row r="2458" spans="1:24" x14ac:dyDescent="0.2">
      <c r="A2458" s="3" t="s">
        <v>1457</v>
      </c>
      <c r="B2458" s="3" t="str">
        <f t="shared" si="69"/>
        <v>P69</v>
      </c>
      <c r="C2458" s="3" t="s">
        <v>532</v>
      </c>
      <c r="D2458" s="3" t="s">
        <v>544</v>
      </c>
      <c r="E2458" t="str">
        <f t="shared" si="68"/>
        <v>M22P69U01N09</v>
      </c>
      <c r="F2458" s="26">
        <f ca="1">IFERROR(VLOOKUP(G2458,模型表!C:U,19,0),0)</f>
        <v>0</v>
      </c>
      <c r="H2458" s="26" t="str">
        <f ca="1">IFERROR(IF($F2458=0,"",(VLOOKUP(RIGHT(A2458,2)+0,难度表!B:F,3,FALSE)*K2458+N2458)),0)</f>
        <v/>
      </c>
      <c r="I2458" s="26" t="str">
        <f ca="1">IFERROR(IF($F2458=0,"",(VLOOKUP(RIGHT(B2458,2)+0,难度表!B:F,4,FALSE)*L2458+O2458)),0)</f>
        <v/>
      </c>
      <c r="J2458" s="26" t="str">
        <f ca="1">IFERROR(IF($F2458=0,"",(VLOOKUP(RIGHT(B2458,2)+0,难度表!B:F,5,FALSE)*M2458+P2458)),0)</f>
        <v/>
      </c>
      <c r="L2458" s="26" t="s">
        <v>1081</v>
      </c>
      <c r="M2458" s="3"/>
      <c r="N2458" s="26">
        <v>0</v>
      </c>
      <c r="O2458" s="26">
        <v>0</v>
      </c>
      <c r="P2458" s="26">
        <v>0</v>
      </c>
      <c r="Q2458" s="26">
        <v>0</v>
      </c>
      <c r="R2458" s="58" t="s">
        <v>545</v>
      </c>
      <c r="S2458" s="26">
        <v>1</v>
      </c>
      <c r="T2458" s="26">
        <v>0</v>
      </c>
      <c r="U2458" s="26">
        <f ca="1">IFERROR(VLOOKUP(G2458,模型表!$C:$T,18,FALSE),0)</f>
        <v>0</v>
      </c>
      <c r="V2458" s="26">
        <f>IFERROR(VLOOKUP(G2458,模型表!$C:$J,8,FALSE),0)</f>
        <v>0</v>
      </c>
      <c r="W2458" s="26" t="s">
        <v>1081</v>
      </c>
      <c r="X2458" s="26" t="s">
        <v>1097</v>
      </c>
    </row>
    <row r="2459" spans="1:24" x14ac:dyDescent="0.2">
      <c r="A2459" s="3" t="s">
        <v>1457</v>
      </c>
      <c r="B2459" s="3" t="str">
        <f t="shared" si="69"/>
        <v>P69</v>
      </c>
      <c r="C2459" s="3" t="s">
        <v>539</v>
      </c>
      <c r="D2459" s="3" t="s">
        <v>533</v>
      </c>
      <c r="E2459" t="str">
        <f t="shared" si="68"/>
        <v>M22P69U02N01</v>
      </c>
      <c r="F2459" s="26">
        <f ca="1">IFERROR(VLOOKUP(G2459,模型表!C:U,19,0),0)</f>
        <v>0</v>
      </c>
      <c r="H2459" s="26" t="str">
        <f ca="1">IFERROR(IF($F2459=0,"",(VLOOKUP(RIGHT(A2459,2)+0,难度表!B:F,3,FALSE)*K2459+N2459)),0)</f>
        <v/>
      </c>
      <c r="I2459" s="26" t="str">
        <f ca="1">IFERROR(IF($F2459=0,"",(VLOOKUP(RIGHT(B2459,2)+0,难度表!B:F,4,FALSE)*L2459+O2459)),0)</f>
        <v/>
      </c>
      <c r="J2459" s="26" t="str">
        <f ca="1">IFERROR(IF($F2459=0,"",(VLOOKUP(RIGHT(B2459,2)+0,难度表!B:F,5,FALSE)*M2459+P2459)),0)</f>
        <v/>
      </c>
      <c r="L2459" s="26" t="s">
        <v>1081</v>
      </c>
      <c r="M2459" s="3"/>
      <c r="N2459" s="26">
        <v>0</v>
      </c>
      <c r="O2459" s="26">
        <v>0</v>
      </c>
      <c r="P2459" s="26">
        <v>0</v>
      </c>
      <c r="Q2459" s="26">
        <v>0</v>
      </c>
      <c r="R2459" s="58" t="s">
        <v>545</v>
      </c>
      <c r="S2459" s="26">
        <v>1</v>
      </c>
      <c r="T2459" s="26">
        <v>0</v>
      </c>
      <c r="U2459" s="26">
        <f ca="1">IFERROR(VLOOKUP(G2459,模型表!$C:$T,18,FALSE),0)</f>
        <v>0</v>
      </c>
      <c r="V2459" s="26">
        <f>IFERROR(VLOOKUP(G2459,模型表!$C:$J,8,FALSE),0)</f>
        <v>0</v>
      </c>
      <c r="W2459" s="26" t="s">
        <v>1081</v>
      </c>
      <c r="X2459" s="26" t="s">
        <v>1097</v>
      </c>
    </row>
    <row r="2460" spans="1:24" x14ac:dyDescent="0.2">
      <c r="A2460" s="3" t="s">
        <v>1457</v>
      </c>
      <c r="B2460" s="3" t="str">
        <f t="shared" si="69"/>
        <v>P69</v>
      </c>
      <c r="C2460" s="3" t="s">
        <v>539</v>
      </c>
      <c r="D2460" s="3" t="s">
        <v>534</v>
      </c>
      <c r="E2460" t="str">
        <f t="shared" si="68"/>
        <v>M22P69U02N02</v>
      </c>
      <c r="F2460" s="26">
        <f ca="1">IFERROR(VLOOKUP(G2460,模型表!C:U,19,0),0)</f>
        <v>0</v>
      </c>
      <c r="H2460" s="26" t="str">
        <f ca="1">IFERROR(IF($F2460=0,"",(VLOOKUP(RIGHT(A2460,2)+0,难度表!B:F,3,FALSE)*K2460+N2460)),0)</f>
        <v/>
      </c>
      <c r="I2460" s="26" t="str">
        <f ca="1">IFERROR(IF($F2460=0,"",(VLOOKUP(RIGHT(B2460,2)+0,难度表!B:F,4,FALSE)*L2460+O2460)),0)</f>
        <v/>
      </c>
      <c r="J2460" s="26" t="str">
        <f ca="1">IFERROR(IF($F2460=0,"",(VLOOKUP(RIGHT(B2460,2)+0,难度表!B:F,5,FALSE)*M2460+P2460)),0)</f>
        <v/>
      </c>
      <c r="L2460" s="26" t="s">
        <v>1081</v>
      </c>
      <c r="M2460" s="3"/>
      <c r="N2460" s="26">
        <v>0</v>
      </c>
      <c r="O2460" s="26">
        <v>0</v>
      </c>
      <c r="P2460" s="26">
        <v>0</v>
      </c>
      <c r="Q2460" s="26">
        <v>0</v>
      </c>
      <c r="R2460" s="58" t="s">
        <v>545</v>
      </c>
      <c r="S2460" s="26">
        <v>1</v>
      </c>
      <c r="T2460" s="26">
        <v>0</v>
      </c>
      <c r="U2460" s="26">
        <f ca="1">IFERROR(VLOOKUP(G2460,模型表!$C:$T,18,FALSE),0)</f>
        <v>0</v>
      </c>
      <c r="V2460" s="26">
        <f>IFERROR(VLOOKUP(G2460,模型表!$C:$J,8,FALSE),0)</f>
        <v>0</v>
      </c>
      <c r="W2460" s="26" t="s">
        <v>1081</v>
      </c>
      <c r="X2460" s="26" t="s">
        <v>1097</v>
      </c>
    </row>
    <row r="2461" spans="1:24" x14ac:dyDescent="0.2">
      <c r="A2461" s="3" t="s">
        <v>1457</v>
      </c>
      <c r="B2461" s="3" t="str">
        <f t="shared" si="69"/>
        <v>P69</v>
      </c>
      <c r="C2461" s="3" t="s">
        <v>539</v>
      </c>
      <c r="D2461" s="3" t="s">
        <v>535</v>
      </c>
      <c r="E2461" t="str">
        <f t="shared" si="68"/>
        <v>M22P69U02N03</v>
      </c>
      <c r="F2461" s="26">
        <f ca="1">IFERROR(VLOOKUP(G2461,模型表!C:U,19,0),0)</f>
        <v>0</v>
      </c>
      <c r="H2461" s="26" t="str">
        <f ca="1">IFERROR(IF($F2461=0,"",(VLOOKUP(RIGHT(A2461,2)+0,难度表!B:F,3,FALSE)*K2461+N2461)),0)</f>
        <v/>
      </c>
      <c r="I2461" s="26" t="str">
        <f ca="1">IFERROR(IF($F2461=0,"",(VLOOKUP(RIGHT(B2461,2)+0,难度表!B:F,4,FALSE)*L2461+O2461)),0)</f>
        <v/>
      </c>
      <c r="J2461" s="26" t="str">
        <f ca="1">IFERROR(IF($F2461=0,"",(VLOOKUP(RIGHT(B2461,2)+0,难度表!B:F,5,FALSE)*M2461+P2461)),0)</f>
        <v/>
      </c>
      <c r="L2461" s="26" t="s">
        <v>1081</v>
      </c>
      <c r="M2461" s="3"/>
      <c r="N2461" s="26">
        <v>0</v>
      </c>
      <c r="O2461" s="26">
        <v>0</v>
      </c>
      <c r="P2461" s="26">
        <v>0</v>
      </c>
      <c r="Q2461" s="26">
        <v>0</v>
      </c>
      <c r="R2461" s="58" t="s">
        <v>545</v>
      </c>
      <c r="S2461" s="26">
        <v>1</v>
      </c>
      <c r="T2461" s="26">
        <v>0</v>
      </c>
      <c r="U2461" s="26">
        <f ca="1">IFERROR(VLOOKUP(G2461,模型表!$C:$T,18,FALSE),0)</f>
        <v>0</v>
      </c>
      <c r="V2461" s="26">
        <f>IFERROR(VLOOKUP(G2461,模型表!$C:$J,8,FALSE),0)</f>
        <v>0</v>
      </c>
      <c r="W2461" s="26" t="s">
        <v>1081</v>
      </c>
      <c r="X2461" s="26" t="s">
        <v>1097</v>
      </c>
    </row>
    <row r="2462" spans="1:24" x14ac:dyDescent="0.2">
      <c r="A2462" s="3" t="s">
        <v>1457</v>
      </c>
      <c r="B2462" s="3" t="str">
        <f t="shared" si="69"/>
        <v>P69</v>
      </c>
      <c r="C2462" s="3" t="s">
        <v>539</v>
      </c>
      <c r="D2462" s="3" t="s">
        <v>536</v>
      </c>
      <c r="E2462" t="str">
        <f t="shared" si="68"/>
        <v>M22P69U02N04</v>
      </c>
      <c r="F2462" s="26">
        <f ca="1">IFERROR(VLOOKUP(G2462,模型表!C:U,19,0),0)</f>
        <v>0</v>
      </c>
      <c r="H2462" s="26" t="str">
        <f ca="1">IFERROR(IF($F2462=0,"",(VLOOKUP(RIGHT(A2462,2)+0,难度表!B:F,3,FALSE)*K2462+N2462)),0)</f>
        <v/>
      </c>
      <c r="I2462" s="26" t="str">
        <f ca="1">IFERROR(IF($F2462=0,"",(VLOOKUP(RIGHT(B2462,2)+0,难度表!B:F,4,FALSE)*L2462+O2462)),0)</f>
        <v/>
      </c>
      <c r="J2462" s="26" t="str">
        <f ca="1">IFERROR(IF($F2462=0,"",(VLOOKUP(RIGHT(B2462,2)+0,难度表!B:F,5,FALSE)*M2462+P2462)),0)</f>
        <v/>
      </c>
      <c r="L2462" s="26" t="s">
        <v>1081</v>
      </c>
      <c r="M2462" s="3"/>
      <c r="N2462" s="26">
        <v>0</v>
      </c>
      <c r="O2462" s="26">
        <v>0</v>
      </c>
      <c r="P2462" s="26">
        <v>0</v>
      </c>
      <c r="Q2462" s="26">
        <v>0</v>
      </c>
      <c r="R2462" s="58" t="s">
        <v>545</v>
      </c>
      <c r="S2462" s="26">
        <v>1</v>
      </c>
      <c r="T2462" s="26">
        <v>0</v>
      </c>
      <c r="U2462" s="26">
        <f ca="1">IFERROR(VLOOKUP(G2462,模型表!$C:$T,18,FALSE),0)</f>
        <v>0</v>
      </c>
      <c r="V2462" s="26">
        <f>IFERROR(VLOOKUP(G2462,模型表!$C:$J,8,FALSE),0)</f>
        <v>0</v>
      </c>
      <c r="W2462" s="26" t="s">
        <v>1081</v>
      </c>
      <c r="X2462" s="26" t="s">
        <v>1097</v>
      </c>
    </row>
    <row r="2463" spans="1:24" x14ac:dyDescent="0.2">
      <c r="A2463" s="3" t="s">
        <v>1457</v>
      </c>
      <c r="B2463" s="3" t="str">
        <f t="shared" si="69"/>
        <v>P69</v>
      </c>
      <c r="C2463" s="3" t="s">
        <v>539</v>
      </c>
      <c r="D2463" s="3" t="s">
        <v>537</v>
      </c>
      <c r="E2463" t="str">
        <f t="shared" si="68"/>
        <v>M22P69U02N05</v>
      </c>
      <c r="F2463" s="26">
        <f ca="1">IFERROR(VLOOKUP(G2463,模型表!C:U,19,0),0)</f>
        <v>0</v>
      </c>
      <c r="H2463" s="26" t="str">
        <f ca="1">IFERROR(IF($F2463=0,"",(VLOOKUP(RIGHT(A2463,2)+0,难度表!B:F,3,FALSE)*K2463+N2463)),0)</f>
        <v/>
      </c>
      <c r="I2463" s="26" t="str">
        <f ca="1">IFERROR(IF($F2463=0,"",(VLOOKUP(RIGHT(B2463,2)+0,难度表!B:F,4,FALSE)*L2463+O2463)),0)</f>
        <v/>
      </c>
      <c r="J2463" s="26" t="str">
        <f ca="1">IFERROR(IF($F2463=0,"",(VLOOKUP(RIGHT(B2463,2)+0,难度表!B:F,5,FALSE)*M2463+P2463)),0)</f>
        <v/>
      </c>
      <c r="L2463" s="26" t="s">
        <v>1081</v>
      </c>
      <c r="M2463" s="3"/>
      <c r="N2463" s="26">
        <v>0</v>
      </c>
      <c r="O2463" s="26">
        <v>0</v>
      </c>
      <c r="P2463" s="26">
        <v>0</v>
      </c>
      <c r="Q2463" s="26">
        <v>0</v>
      </c>
      <c r="R2463" s="58" t="s">
        <v>545</v>
      </c>
      <c r="S2463" s="26">
        <v>1</v>
      </c>
      <c r="T2463" s="26">
        <v>0</v>
      </c>
      <c r="U2463" s="26">
        <f ca="1">IFERROR(VLOOKUP(G2463,模型表!$C:$T,18,FALSE),0)</f>
        <v>0</v>
      </c>
      <c r="V2463" s="26">
        <f>IFERROR(VLOOKUP(G2463,模型表!$C:$J,8,FALSE),0)</f>
        <v>0</v>
      </c>
      <c r="W2463" s="26" t="s">
        <v>1081</v>
      </c>
      <c r="X2463" s="26" t="s">
        <v>1097</v>
      </c>
    </row>
    <row r="2464" spans="1:24" x14ac:dyDescent="0.2">
      <c r="A2464" s="3" t="s">
        <v>1457</v>
      </c>
      <c r="B2464" s="3" t="str">
        <f t="shared" si="69"/>
        <v>P69</v>
      </c>
      <c r="C2464" s="3" t="s">
        <v>539</v>
      </c>
      <c r="D2464" s="3" t="s">
        <v>538</v>
      </c>
      <c r="E2464" t="str">
        <f t="shared" si="68"/>
        <v>M22P69U02N06</v>
      </c>
      <c r="F2464" s="26">
        <f ca="1">IFERROR(VLOOKUP(G2464,模型表!C:U,19,0),0)</f>
        <v>0</v>
      </c>
      <c r="H2464" s="26" t="str">
        <f ca="1">IFERROR(IF($F2464=0,"",(VLOOKUP(RIGHT(A2464,2)+0,难度表!B:F,3,FALSE)*K2464+N2464)),0)</f>
        <v/>
      </c>
      <c r="I2464" s="26" t="str">
        <f ca="1">IFERROR(IF($F2464=0,"",(VLOOKUP(RIGHT(B2464,2)+0,难度表!B:F,4,FALSE)*L2464+O2464)),0)</f>
        <v/>
      </c>
      <c r="J2464" s="26" t="str">
        <f ca="1">IFERROR(IF($F2464=0,"",(VLOOKUP(RIGHT(B2464,2)+0,难度表!B:F,5,FALSE)*M2464+P2464)),0)</f>
        <v/>
      </c>
      <c r="L2464" s="26" t="s">
        <v>1081</v>
      </c>
      <c r="M2464" s="3"/>
      <c r="N2464" s="26">
        <v>0</v>
      </c>
      <c r="O2464" s="26">
        <v>0</v>
      </c>
      <c r="P2464" s="26">
        <v>0</v>
      </c>
      <c r="Q2464" s="26">
        <v>0</v>
      </c>
      <c r="R2464" s="58" t="s">
        <v>545</v>
      </c>
      <c r="S2464" s="26">
        <v>1</v>
      </c>
      <c r="T2464" s="26">
        <v>0</v>
      </c>
      <c r="U2464" s="26">
        <f ca="1">IFERROR(VLOOKUP(G2464,模型表!$C:$T,18,FALSE),0)</f>
        <v>0</v>
      </c>
      <c r="V2464" s="26">
        <f>IFERROR(VLOOKUP(G2464,模型表!$C:$J,8,FALSE),0)</f>
        <v>0</v>
      </c>
      <c r="W2464" s="26" t="s">
        <v>1081</v>
      </c>
      <c r="X2464" s="26" t="s">
        <v>1097</v>
      </c>
    </row>
    <row r="2465" spans="1:24" x14ac:dyDescent="0.2">
      <c r="A2465" s="3" t="s">
        <v>1457</v>
      </c>
      <c r="B2465" s="3" t="str">
        <f t="shared" si="69"/>
        <v>P69</v>
      </c>
      <c r="C2465" s="3" t="s">
        <v>539</v>
      </c>
      <c r="D2465" s="3" t="s">
        <v>542</v>
      </c>
      <c r="E2465" t="str">
        <f t="shared" si="68"/>
        <v>M22P69U02N07</v>
      </c>
      <c r="F2465" s="26">
        <f ca="1">IFERROR(VLOOKUP(G2465,模型表!C:U,19,0),0)</f>
        <v>0</v>
      </c>
      <c r="H2465" s="26" t="str">
        <f ca="1">IFERROR(IF($F2465=0,"",(VLOOKUP(RIGHT(A2465,2)+0,难度表!B:F,3,FALSE)*K2465+N2465)),0)</f>
        <v/>
      </c>
      <c r="I2465" s="26" t="str">
        <f ca="1">IFERROR(IF($F2465=0,"",(VLOOKUP(RIGHT(B2465,2)+0,难度表!B:F,4,FALSE)*L2465+O2465)),0)</f>
        <v/>
      </c>
      <c r="J2465" s="26" t="str">
        <f ca="1">IFERROR(IF($F2465=0,"",(VLOOKUP(RIGHT(B2465,2)+0,难度表!B:F,5,FALSE)*M2465+P2465)),0)</f>
        <v/>
      </c>
      <c r="L2465" s="26" t="s">
        <v>1081</v>
      </c>
      <c r="M2465" s="3"/>
      <c r="N2465" s="26">
        <v>0</v>
      </c>
      <c r="O2465" s="26">
        <v>0</v>
      </c>
      <c r="P2465" s="26">
        <v>0</v>
      </c>
      <c r="Q2465" s="26">
        <v>0</v>
      </c>
      <c r="R2465" s="58" t="s">
        <v>545</v>
      </c>
      <c r="S2465" s="26">
        <v>1</v>
      </c>
      <c r="T2465" s="26">
        <v>0</v>
      </c>
      <c r="U2465" s="26">
        <f ca="1">IFERROR(VLOOKUP(G2465,模型表!$C:$T,18,FALSE),0)</f>
        <v>0</v>
      </c>
      <c r="V2465" s="26">
        <f>IFERROR(VLOOKUP(G2465,模型表!$C:$J,8,FALSE),0)</f>
        <v>0</v>
      </c>
      <c r="W2465" s="26" t="s">
        <v>1081</v>
      </c>
      <c r="X2465" s="26" t="s">
        <v>1097</v>
      </c>
    </row>
    <row r="2466" spans="1:24" x14ac:dyDescent="0.2">
      <c r="A2466" s="3" t="s">
        <v>1457</v>
      </c>
      <c r="B2466" s="3" t="str">
        <f t="shared" si="69"/>
        <v>P69</v>
      </c>
      <c r="C2466" s="3" t="s">
        <v>539</v>
      </c>
      <c r="D2466" s="3" t="s">
        <v>543</v>
      </c>
      <c r="E2466" t="str">
        <f t="shared" si="68"/>
        <v>M22P69U02N08</v>
      </c>
      <c r="F2466" s="26">
        <f ca="1">IFERROR(VLOOKUP(G2466,模型表!C:U,19,0),0)</f>
        <v>0</v>
      </c>
      <c r="H2466" s="26" t="str">
        <f ca="1">IFERROR(IF($F2466=0,"",(VLOOKUP(RIGHT(A2466,2)+0,难度表!B:F,3,FALSE)*K2466+N2466)),0)</f>
        <v/>
      </c>
      <c r="I2466" s="26" t="str">
        <f ca="1">IFERROR(IF($F2466=0,"",(VLOOKUP(RIGHT(B2466,2)+0,难度表!B:F,4,FALSE)*L2466+O2466)),0)</f>
        <v/>
      </c>
      <c r="J2466" s="26" t="str">
        <f ca="1">IFERROR(IF($F2466=0,"",(VLOOKUP(RIGHT(B2466,2)+0,难度表!B:F,5,FALSE)*M2466+P2466)),0)</f>
        <v/>
      </c>
      <c r="L2466" s="26" t="s">
        <v>1081</v>
      </c>
      <c r="M2466" s="3"/>
      <c r="N2466" s="26">
        <v>0</v>
      </c>
      <c r="O2466" s="26">
        <v>0</v>
      </c>
      <c r="P2466" s="26">
        <v>0</v>
      </c>
      <c r="Q2466" s="26">
        <v>0</v>
      </c>
      <c r="R2466" s="58" t="s">
        <v>545</v>
      </c>
      <c r="S2466" s="26">
        <v>1</v>
      </c>
      <c r="T2466" s="26">
        <v>0</v>
      </c>
      <c r="U2466" s="26">
        <f ca="1">IFERROR(VLOOKUP(G2466,模型表!$C:$T,18,FALSE),0)</f>
        <v>0</v>
      </c>
      <c r="V2466" s="26">
        <f>IFERROR(VLOOKUP(G2466,模型表!$C:$J,8,FALSE),0)</f>
        <v>0</v>
      </c>
      <c r="W2466" s="26" t="s">
        <v>1081</v>
      </c>
      <c r="X2466" s="26" t="s">
        <v>1097</v>
      </c>
    </row>
    <row r="2467" spans="1:24" x14ac:dyDescent="0.2">
      <c r="A2467" s="3" t="s">
        <v>1457</v>
      </c>
      <c r="B2467" s="3" t="str">
        <f t="shared" si="69"/>
        <v>P69</v>
      </c>
      <c r="C2467" s="3" t="s">
        <v>539</v>
      </c>
      <c r="D2467" s="3" t="s">
        <v>544</v>
      </c>
      <c r="E2467" t="str">
        <f t="shared" si="68"/>
        <v>M22P69U02N09</v>
      </c>
      <c r="F2467" s="26">
        <f ca="1">IFERROR(VLOOKUP(G2467,模型表!C:U,19,0),0)</f>
        <v>0</v>
      </c>
      <c r="H2467" s="26" t="str">
        <f ca="1">IFERROR(IF($F2467=0,"",(VLOOKUP(RIGHT(A2467,2)+0,难度表!B:F,3,FALSE)*K2467+N2467)),0)</f>
        <v/>
      </c>
      <c r="I2467" s="26" t="str">
        <f ca="1">IFERROR(IF($F2467=0,"",(VLOOKUP(RIGHT(B2467,2)+0,难度表!B:F,4,FALSE)*L2467+O2467)),0)</f>
        <v/>
      </c>
      <c r="J2467" s="26" t="str">
        <f ca="1">IFERROR(IF($F2467=0,"",(VLOOKUP(RIGHT(B2467,2)+0,难度表!B:F,5,FALSE)*M2467+P2467)),0)</f>
        <v/>
      </c>
      <c r="L2467" s="26" t="s">
        <v>1081</v>
      </c>
      <c r="M2467" s="3"/>
      <c r="N2467" s="26">
        <v>0</v>
      </c>
      <c r="O2467" s="26">
        <v>0</v>
      </c>
      <c r="P2467" s="26">
        <v>0</v>
      </c>
      <c r="Q2467" s="26">
        <v>0</v>
      </c>
      <c r="R2467" s="58" t="s">
        <v>545</v>
      </c>
      <c r="S2467" s="26">
        <v>1</v>
      </c>
      <c r="T2467" s="26">
        <v>0</v>
      </c>
      <c r="U2467" s="26">
        <f ca="1">IFERROR(VLOOKUP(G2467,模型表!$C:$T,18,FALSE),0)</f>
        <v>0</v>
      </c>
      <c r="V2467" s="26">
        <f>IFERROR(VLOOKUP(G2467,模型表!$C:$J,8,FALSE),0)</f>
        <v>0</v>
      </c>
      <c r="W2467" s="26" t="s">
        <v>1081</v>
      </c>
      <c r="X2467" s="26" t="s">
        <v>1097</v>
      </c>
    </row>
    <row r="2468" spans="1:24" x14ac:dyDescent="0.2">
      <c r="A2468" s="3" t="s">
        <v>1457</v>
      </c>
      <c r="B2468" s="3" t="str">
        <f t="shared" si="69"/>
        <v>P69</v>
      </c>
      <c r="C2468" s="3" t="s">
        <v>540</v>
      </c>
      <c r="D2468" s="3" t="s">
        <v>533</v>
      </c>
      <c r="E2468" t="str">
        <f t="shared" si="68"/>
        <v>M22P69U03N01</v>
      </c>
      <c r="F2468" s="26">
        <f ca="1">IFERROR(VLOOKUP(G2468,模型表!C:U,19,0),0)</f>
        <v>0</v>
      </c>
      <c r="H2468" s="26" t="str">
        <f ca="1">IFERROR(IF($F2468=0,"",(VLOOKUP(RIGHT(A2468,2)+0,难度表!B:F,3,FALSE)*K2468+N2468)),0)</f>
        <v/>
      </c>
      <c r="I2468" s="26" t="str">
        <f ca="1">IFERROR(IF($F2468=0,"",(VLOOKUP(RIGHT(B2468,2)+0,难度表!B:F,4,FALSE)*L2468+O2468)),0)</f>
        <v/>
      </c>
      <c r="J2468" s="26" t="str">
        <f ca="1">IFERROR(IF($F2468=0,"",(VLOOKUP(RIGHT(B2468,2)+0,难度表!B:F,5,FALSE)*M2468+P2468)),0)</f>
        <v/>
      </c>
      <c r="L2468" s="26" t="s">
        <v>1081</v>
      </c>
      <c r="M2468" s="3"/>
      <c r="N2468" s="26">
        <v>0</v>
      </c>
      <c r="O2468" s="26">
        <v>0</v>
      </c>
      <c r="P2468" s="26">
        <v>0</v>
      </c>
      <c r="Q2468" s="26">
        <v>0</v>
      </c>
      <c r="R2468" s="58" t="s">
        <v>545</v>
      </c>
      <c r="S2468" s="26">
        <v>1</v>
      </c>
      <c r="T2468" s="26">
        <v>0</v>
      </c>
      <c r="U2468" s="26">
        <f ca="1">IFERROR(VLOOKUP(G2468,模型表!$C:$T,18,FALSE),0)</f>
        <v>0</v>
      </c>
      <c r="V2468" s="26">
        <f>IFERROR(VLOOKUP(G2468,模型表!$C:$J,8,FALSE),0)</f>
        <v>0</v>
      </c>
      <c r="W2468" s="26" t="s">
        <v>1081</v>
      </c>
      <c r="X2468" s="26" t="s">
        <v>1097</v>
      </c>
    </row>
    <row r="2469" spans="1:24" x14ac:dyDescent="0.2">
      <c r="A2469" s="3" t="s">
        <v>1457</v>
      </c>
      <c r="B2469" s="3" t="str">
        <f t="shared" si="69"/>
        <v>P69</v>
      </c>
      <c r="C2469" s="3" t="s">
        <v>540</v>
      </c>
      <c r="D2469" s="3" t="s">
        <v>534</v>
      </c>
      <c r="E2469" t="str">
        <f t="shared" si="68"/>
        <v>M22P69U03N02</v>
      </c>
      <c r="F2469" s="26">
        <f ca="1">IFERROR(VLOOKUP(G2469,模型表!C:U,19,0),0)</f>
        <v>0</v>
      </c>
      <c r="H2469" s="26" t="str">
        <f ca="1">IFERROR(IF($F2469=0,"",(VLOOKUP(RIGHT(A2469,2)+0,难度表!B:F,3,FALSE)*K2469+N2469)),0)</f>
        <v/>
      </c>
      <c r="I2469" s="26" t="str">
        <f ca="1">IFERROR(IF($F2469=0,"",(VLOOKUP(RIGHT(B2469,2)+0,难度表!B:F,4,FALSE)*L2469+O2469)),0)</f>
        <v/>
      </c>
      <c r="J2469" s="26" t="str">
        <f ca="1">IFERROR(IF($F2469=0,"",(VLOOKUP(RIGHT(B2469,2)+0,难度表!B:F,5,FALSE)*M2469+P2469)),0)</f>
        <v/>
      </c>
      <c r="L2469" s="26" t="s">
        <v>1081</v>
      </c>
      <c r="M2469" s="3"/>
      <c r="N2469" s="26">
        <v>0</v>
      </c>
      <c r="O2469" s="26">
        <v>0</v>
      </c>
      <c r="P2469" s="26">
        <v>0</v>
      </c>
      <c r="Q2469" s="26">
        <v>0</v>
      </c>
      <c r="R2469" s="58" t="s">
        <v>545</v>
      </c>
      <c r="S2469" s="26">
        <v>1</v>
      </c>
      <c r="T2469" s="26">
        <v>0</v>
      </c>
      <c r="U2469" s="26">
        <f ca="1">IFERROR(VLOOKUP(G2469,模型表!$C:$T,18,FALSE),0)</f>
        <v>0</v>
      </c>
      <c r="V2469" s="26">
        <f>IFERROR(VLOOKUP(G2469,模型表!$C:$J,8,FALSE),0)</f>
        <v>0</v>
      </c>
      <c r="W2469" s="26" t="s">
        <v>1081</v>
      </c>
      <c r="X2469" s="26" t="s">
        <v>1097</v>
      </c>
    </row>
    <row r="2470" spans="1:24" x14ac:dyDescent="0.2">
      <c r="A2470" s="3" t="s">
        <v>1457</v>
      </c>
      <c r="B2470" s="3" t="str">
        <f t="shared" si="69"/>
        <v>P69</v>
      </c>
      <c r="C2470" s="3" t="s">
        <v>540</v>
      </c>
      <c r="D2470" s="3" t="s">
        <v>535</v>
      </c>
      <c r="E2470" t="str">
        <f t="shared" si="68"/>
        <v>M22P69U03N03</v>
      </c>
      <c r="F2470" s="26">
        <f ca="1">IFERROR(VLOOKUP(G2470,模型表!C:U,19,0),0)</f>
        <v>0</v>
      </c>
      <c r="H2470" s="26" t="str">
        <f ca="1">IFERROR(IF($F2470=0,"",(VLOOKUP(RIGHT(A2470,2)+0,难度表!B:F,3,FALSE)*K2470+N2470)),0)</f>
        <v/>
      </c>
      <c r="I2470" s="26" t="str">
        <f ca="1">IFERROR(IF($F2470=0,"",(VLOOKUP(RIGHT(B2470,2)+0,难度表!B:F,4,FALSE)*L2470+O2470)),0)</f>
        <v/>
      </c>
      <c r="J2470" s="26" t="str">
        <f ca="1">IFERROR(IF($F2470=0,"",(VLOOKUP(RIGHT(B2470,2)+0,难度表!B:F,5,FALSE)*M2470+P2470)),0)</f>
        <v/>
      </c>
      <c r="L2470" s="26" t="s">
        <v>1081</v>
      </c>
      <c r="M2470" s="3"/>
      <c r="N2470" s="26">
        <v>0</v>
      </c>
      <c r="O2470" s="26">
        <v>0</v>
      </c>
      <c r="P2470" s="26">
        <v>0</v>
      </c>
      <c r="Q2470" s="26">
        <v>0</v>
      </c>
      <c r="R2470" s="58" t="s">
        <v>545</v>
      </c>
      <c r="S2470" s="26">
        <v>1</v>
      </c>
      <c r="T2470" s="26">
        <v>0</v>
      </c>
      <c r="U2470" s="26">
        <f ca="1">IFERROR(VLOOKUP(G2470,模型表!$C:$T,18,FALSE),0)</f>
        <v>0</v>
      </c>
      <c r="V2470" s="26">
        <f>IFERROR(VLOOKUP(G2470,模型表!$C:$J,8,FALSE),0)</f>
        <v>0</v>
      </c>
      <c r="W2470" s="26" t="s">
        <v>1081</v>
      </c>
      <c r="X2470" s="26" t="s">
        <v>1097</v>
      </c>
    </row>
    <row r="2471" spans="1:24" x14ac:dyDescent="0.2">
      <c r="A2471" s="3" t="s">
        <v>1457</v>
      </c>
      <c r="B2471" s="3" t="str">
        <f t="shared" si="69"/>
        <v>P69</v>
      </c>
      <c r="C2471" s="3" t="s">
        <v>540</v>
      </c>
      <c r="D2471" s="3" t="s">
        <v>536</v>
      </c>
      <c r="E2471" t="str">
        <f t="shared" si="68"/>
        <v>M22P69U03N04</v>
      </c>
      <c r="F2471" s="26">
        <f ca="1">IFERROR(VLOOKUP(G2471,模型表!C:U,19,0),0)</f>
        <v>0</v>
      </c>
      <c r="H2471" s="26" t="str">
        <f ca="1">IFERROR(IF($F2471=0,"",(VLOOKUP(RIGHT(A2471,2)+0,难度表!B:F,3,FALSE)*K2471+N2471)),0)</f>
        <v/>
      </c>
      <c r="I2471" s="26" t="str">
        <f ca="1">IFERROR(IF($F2471=0,"",(VLOOKUP(RIGHT(B2471,2)+0,难度表!B:F,4,FALSE)*L2471+O2471)),0)</f>
        <v/>
      </c>
      <c r="J2471" s="26" t="str">
        <f ca="1">IFERROR(IF($F2471=0,"",(VLOOKUP(RIGHT(B2471,2)+0,难度表!B:F,5,FALSE)*M2471+P2471)),0)</f>
        <v/>
      </c>
      <c r="L2471" s="26" t="s">
        <v>1081</v>
      </c>
      <c r="M2471" s="3"/>
      <c r="N2471" s="26">
        <v>0</v>
      </c>
      <c r="O2471" s="26">
        <v>0</v>
      </c>
      <c r="P2471" s="26">
        <v>0</v>
      </c>
      <c r="Q2471" s="26">
        <v>0</v>
      </c>
      <c r="R2471" s="58" t="s">
        <v>545</v>
      </c>
      <c r="S2471" s="26">
        <v>1</v>
      </c>
      <c r="T2471" s="26">
        <v>0</v>
      </c>
      <c r="U2471" s="26">
        <f ca="1">IFERROR(VLOOKUP(G2471,模型表!$C:$T,18,FALSE),0)</f>
        <v>0</v>
      </c>
      <c r="V2471" s="26">
        <f>IFERROR(VLOOKUP(G2471,模型表!$C:$J,8,FALSE),0)</f>
        <v>0</v>
      </c>
      <c r="W2471" s="26" t="s">
        <v>1081</v>
      </c>
      <c r="X2471" s="26" t="s">
        <v>1097</v>
      </c>
    </row>
    <row r="2472" spans="1:24" x14ac:dyDescent="0.2">
      <c r="A2472" s="3" t="s">
        <v>1457</v>
      </c>
      <c r="B2472" s="3" t="str">
        <f t="shared" si="69"/>
        <v>P69</v>
      </c>
      <c r="C2472" s="3" t="s">
        <v>540</v>
      </c>
      <c r="D2472" s="3" t="s">
        <v>537</v>
      </c>
      <c r="E2472" t="str">
        <f t="shared" si="68"/>
        <v>M22P69U03N05</v>
      </c>
      <c r="F2472" s="26">
        <f ca="1">IFERROR(VLOOKUP(G2472,模型表!C:U,19,0),0)</f>
        <v>0</v>
      </c>
      <c r="H2472" s="26" t="str">
        <f ca="1">IFERROR(IF($F2472=0,"",(VLOOKUP(RIGHT(A2472,2)+0,难度表!B:F,3,FALSE)*K2472+N2472)),0)</f>
        <v/>
      </c>
      <c r="I2472" s="26" t="str">
        <f ca="1">IFERROR(IF($F2472=0,"",(VLOOKUP(RIGHT(B2472,2)+0,难度表!B:F,4,FALSE)*L2472+O2472)),0)</f>
        <v/>
      </c>
      <c r="J2472" s="26" t="str">
        <f ca="1">IFERROR(IF($F2472=0,"",(VLOOKUP(RIGHT(B2472,2)+0,难度表!B:F,5,FALSE)*M2472+P2472)),0)</f>
        <v/>
      </c>
      <c r="L2472" s="26" t="s">
        <v>1081</v>
      </c>
      <c r="M2472" s="3"/>
      <c r="N2472" s="26">
        <v>0</v>
      </c>
      <c r="O2472" s="26">
        <v>0</v>
      </c>
      <c r="P2472" s="26">
        <v>0</v>
      </c>
      <c r="Q2472" s="26">
        <v>0</v>
      </c>
      <c r="R2472" s="58" t="s">
        <v>545</v>
      </c>
      <c r="S2472" s="26">
        <v>1</v>
      </c>
      <c r="T2472" s="26">
        <v>0</v>
      </c>
      <c r="U2472" s="26">
        <f ca="1">IFERROR(VLOOKUP(G2472,模型表!$C:$T,18,FALSE),0)</f>
        <v>0</v>
      </c>
      <c r="V2472" s="26">
        <f>IFERROR(VLOOKUP(G2472,模型表!$C:$J,8,FALSE),0)</f>
        <v>0</v>
      </c>
      <c r="W2472" s="26" t="s">
        <v>1081</v>
      </c>
      <c r="X2472" s="26" t="s">
        <v>1097</v>
      </c>
    </row>
    <row r="2473" spans="1:24" x14ac:dyDescent="0.2">
      <c r="A2473" s="3" t="s">
        <v>1457</v>
      </c>
      <c r="B2473" s="3" t="str">
        <f t="shared" si="69"/>
        <v>P69</v>
      </c>
      <c r="C2473" s="3" t="s">
        <v>540</v>
      </c>
      <c r="D2473" s="3" t="s">
        <v>538</v>
      </c>
      <c r="E2473" t="str">
        <f t="shared" si="68"/>
        <v>M22P69U03N06</v>
      </c>
      <c r="F2473" s="26">
        <f ca="1">IFERROR(VLOOKUP(G2473,模型表!C:U,19,0),0)</f>
        <v>0</v>
      </c>
      <c r="H2473" s="26" t="str">
        <f ca="1">IFERROR(IF($F2473=0,"",(VLOOKUP(RIGHT(A2473,2)+0,难度表!B:F,3,FALSE)*K2473+N2473)),0)</f>
        <v/>
      </c>
      <c r="I2473" s="26" t="str">
        <f ca="1">IFERROR(IF($F2473=0,"",(VLOOKUP(RIGHT(B2473,2)+0,难度表!B:F,4,FALSE)*L2473+O2473)),0)</f>
        <v/>
      </c>
      <c r="J2473" s="26" t="str">
        <f ca="1">IFERROR(IF($F2473=0,"",(VLOOKUP(RIGHT(B2473,2)+0,难度表!B:F,5,FALSE)*M2473+P2473)),0)</f>
        <v/>
      </c>
      <c r="L2473" s="26" t="s">
        <v>1081</v>
      </c>
      <c r="M2473" s="3"/>
      <c r="N2473" s="26">
        <v>0</v>
      </c>
      <c r="O2473" s="26">
        <v>0</v>
      </c>
      <c r="P2473" s="26">
        <v>0</v>
      </c>
      <c r="Q2473" s="26">
        <v>0</v>
      </c>
      <c r="R2473" s="58" t="s">
        <v>545</v>
      </c>
      <c r="S2473" s="26">
        <v>1</v>
      </c>
      <c r="T2473" s="26">
        <v>0</v>
      </c>
      <c r="U2473" s="26">
        <f ca="1">IFERROR(VLOOKUP(G2473,模型表!$C:$T,18,FALSE),0)</f>
        <v>0</v>
      </c>
      <c r="V2473" s="26">
        <f>IFERROR(VLOOKUP(G2473,模型表!$C:$J,8,FALSE),0)</f>
        <v>0</v>
      </c>
      <c r="W2473" s="26" t="s">
        <v>1081</v>
      </c>
      <c r="X2473" s="26" t="s">
        <v>1097</v>
      </c>
    </row>
    <row r="2474" spans="1:24" x14ac:dyDescent="0.2">
      <c r="A2474" s="3" t="s">
        <v>1457</v>
      </c>
      <c r="B2474" s="3" t="str">
        <f t="shared" si="69"/>
        <v>P69</v>
      </c>
      <c r="C2474" s="3" t="s">
        <v>540</v>
      </c>
      <c r="D2474" s="3" t="s">
        <v>542</v>
      </c>
      <c r="E2474" t="str">
        <f t="shared" si="68"/>
        <v>M22P69U03N07</v>
      </c>
      <c r="F2474" s="26">
        <f ca="1">IFERROR(VLOOKUP(G2474,模型表!C:U,19,0),0)</f>
        <v>0</v>
      </c>
      <c r="H2474" s="26" t="str">
        <f ca="1">IFERROR(IF($F2474=0,"",(VLOOKUP(RIGHT(A2474,2)+0,难度表!B:F,3,FALSE)*K2474+N2474)),0)</f>
        <v/>
      </c>
      <c r="I2474" s="26" t="str">
        <f ca="1">IFERROR(IF($F2474=0,"",(VLOOKUP(RIGHT(B2474,2)+0,难度表!B:F,4,FALSE)*L2474+O2474)),0)</f>
        <v/>
      </c>
      <c r="J2474" s="26" t="str">
        <f ca="1">IFERROR(IF($F2474=0,"",(VLOOKUP(RIGHT(B2474,2)+0,难度表!B:F,5,FALSE)*M2474+P2474)),0)</f>
        <v/>
      </c>
      <c r="L2474" s="26" t="s">
        <v>1081</v>
      </c>
      <c r="M2474" s="3"/>
      <c r="N2474" s="26">
        <v>0</v>
      </c>
      <c r="O2474" s="26">
        <v>0</v>
      </c>
      <c r="P2474" s="26">
        <v>0</v>
      </c>
      <c r="Q2474" s="26">
        <v>0</v>
      </c>
      <c r="R2474" s="58" t="s">
        <v>545</v>
      </c>
      <c r="S2474" s="26">
        <v>1</v>
      </c>
      <c r="T2474" s="26">
        <v>0</v>
      </c>
      <c r="U2474" s="26">
        <f ca="1">IFERROR(VLOOKUP(G2474,模型表!$C:$T,18,FALSE),0)</f>
        <v>0</v>
      </c>
      <c r="V2474" s="26">
        <f>IFERROR(VLOOKUP(G2474,模型表!$C:$J,8,FALSE),0)</f>
        <v>0</v>
      </c>
      <c r="W2474" s="26" t="s">
        <v>1081</v>
      </c>
      <c r="X2474" s="26" t="s">
        <v>1097</v>
      </c>
    </row>
    <row r="2475" spans="1:24" x14ac:dyDescent="0.2">
      <c r="A2475" s="3" t="s">
        <v>1457</v>
      </c>
      <c r="B2475" s="3" t="str">
        <f t="shared" si="69"/>
        <v>P69</v>
      </c>
      <c r="C2475" s="3" t="s">
        <v>540</v>
      </c>
      <c r="D2475" s="3" t="s">
        <v>543</v>
      </c>
      <c r="E2475" t="str">
        <f t="shared" si="68"/>
        <v>M22P69U03N08</v>
      </c>
      <c r="F2475" s="26">
        <f ca="1">IFERROR(VLOOKUP(G2475,模型表!C:U,19,0),0)</f>
        <v>0</v>
      </c>
      <c r="H2475" s="26" t="str">
        <f ca="1">IFERROR(IF($F2475=0,"",(VLOOKUP(RIGHT(A2475,2)+0,难度表!B:F,3,FALSE)*K2475+N2475)),0)</f>
        <v/>
      </c>
      <c r="I2475" s="26" t="str">
        <f ca="1">IFERROR(IF($F2475=0,"",(VLOOKUP(RIGHT(B2475,2)+0,难度表!B:F,4,FALSE)*L2475+O2475)),0)</f>
        <v/>
      </c>
      <c r="J2475" s="26" t="str">
        <f ca="1">IFERROR(IF($F2475=0,"",(VLOOKUP(RIGHT(B2475,2)+0,难度表!B:F,5,FALSE)*M2475+P2475)),0)</f>
        <v/>
      </c>
      <c r="L2475" s="26" t="s">
        <v>1081</v>
      </c>
      <c r="M2475" s="3"/>
      <c r="N2475" s="26">
        <v>0</v>
      </c>
      <c r="O2475" s="26">
        <v>0</v>
      </c>
      <c r="P2475" s="26">
        <v>0</v>
      </c>
      <c r="Q2475" s="26">
        <v>0</v>
      </c>
      <c r="R2475" s="58" t="s">
        <v>545</v>
      </c>
      <c r="S2475" s="26">
        <v>1</v>
      </c>
      <c r="T2475" s="26">
        <v>0</v>
      </c>
      <c r="U2475" s="26">
        <f ca="1">IFERROR(VLOOKUP(G2475,模型表!$C:$T,18,FALSE),0)</f>
        <v>0</v>
      </c>
      <c r="V2475" s="26">
        <f>IFERROR(VLOOKUP(G2475,模型表!$C:$J,8,FALSE),0)</f>
        <v>0</v>
      </c>
      <c r="W2475" s="26" t="s">
        <v>1081</v>
      </c>
      <c r="X2475" s="26" t="s">
        <v>1097</v>
      </c>
    </row>
    <row r="2476" spans="1:24" x14ac:dyDescent="0.2">
      <c r="A2476" s="3" t="s">
        <v>1457</v>
      </c>
      <c r="B2476" s="3" t="str">
        <f t="shared" si="69"/>
        <v>P69</v>
      </c>
      <c r="C2476" s="3" t="s">
        <v>540</v>
      </c>
      <c r="D2476" s="3" t="s">
        <v>544</v>
      </c>
      <c r="E2476" t="str">
        <f t="shared" si="68"/>
        <v>M22P69U03N09</v>
      </c>
      <c r="F2476" s="26">
        <f ca="1">IFERROR(VLOOKUP(G2476,模型表!C:U,19,0),0)</f>
        <v>0</v>
      </c>
      <c r="H2476" s="26" t="str">
        <f ca="1">IFERROR(IF($F2476=0,"",(VLOOKUP(RIGHT(A2476,2)+0,难度表!B:F,3,FALSE)*K2476+N2476)),0)</f>
        <v/>
      </c>
      <c r="I2476" s="26" t="str">
        <f ca="1">IFERROR(IF($F2476=0,"",(VLOOKUP(RIGHT(B2476,2)+0,难度表!B:F,4,FALSE)*L2476+O2476)),0)</f>
        <v/>
      </c>
      <c r="J2476" s="26" t="str">
        <f ca="1">IFERROR(IF($F2476=0,"",(VLOOKUP(RIGHT(B2476,2)+0,难度表!B:F,5,FALSE)*M2476+P2476)),0)</f>
        <v/>
      </c>
      <c r="L2476" s="26" t="s">
        <v>1081</v>
      </c>
      <c r="M2476" s="3"/>
      <c r="N2476" s="26">
        <v>0</v>
      </c>
      <c r="O2476" s="26">
        <v>0</v>
      </c>
      <c r="P2476" s="26">
        <v>0</v>
      </c>
      <c r="Q2476" s="26">
        <v>0</v>
      </c>
      <c r="R2476" s="58" t="s">
        <v>545</v>
      </c>
      <c r="S2476" s="26">
        <v>1</v>
      </c>
      <c r="T2476" s="26">
        <v>0</v>
      </c>
      <c r="U2476" s="26">
        <f ca="1">IFERROR(VLOOKUP(G2476,模型表!$C:$T,18,FALSE),0)</f>
        <v>0</v>
      </c>
      <c r="V2476" s="26">
        <f>IFERROR(VLOOKUP(G2476,模型表!$C:$J,8,FALSE),0)</f>
        <v>0</v>
      </c>
      <c r="W2476" s="26" t="s">
        <v>1081</v>
      </c>
      <c r="X2476" s="26" t="s">
        <v>1097</v>
      </c>
    </row>
    <row r="2477" spans="1:24" x14ac:dyDescent="0.2">
      <c r="A2477" s="3" t="s">
        <v>1457</v>
      </c>
      <c r="B2477" s="3" t="str">
        <f t="shared" si="69"/>
        <v>P69</v>
      </c>
      <c r="C2477" s="3" t="s">
        <v>541</v>
      </c>
      <c r="D2477" s="3" t="s">
        <v>533</v>
      </c>
      <c r="E2477" t="str">
        <f t="shared" si="68"/>
        <v>M22P69U04N01</v>
      </c>
      <c r="F2477" s="26">
        <f ca="1">IFERROR(VLOOKUP(G2477,模型表!C:U,19,0),0)</f>
        <v>0</v>
      </c>
      <c r="H2477" s="26" t="str">
        <f ca="1">IFERROR(IF($F2477=0,"",(VLOOKUP(RIGHT(A2477,2)+0,难度表!B:F,3,FALSE)*K2477+N2477)),0)</f>
        <v/>
      </c>
      <c r="I2477" s="26" t="str">
        <f ca="1">IFERROR(IF($F2477=0,"",(VLOOKUP(RIGHT(B2477,2)+0,难度表!B:F,4,FALSE)*L2477+O2477)),0)</f>
        <v/>
      </c>
      <c r="J2477" s="26" t="str">
        <f ca="1">IFERROR(IF($F2477=0,"",(VLOOKUP(RIGHT(B2477,2)+0,难度表!B:F,5,FALSE)*M2477+P2477)),0)</f>
        <v/>
      </c>
      <c r="L2477" s="26" t="s">
        <v>1081</v>
      </c>
      <c r="M2477" s="3"/>
      <c r="N2477" s="26">
        <v>0</v>
      </c>
      <c r="O2477" s="26">
        <v>0</v>
      </c>
      <c r="P2477" s="26">
        <v>0</v>
      </c>
      <c r="Q2477" s="26">
        <v>0</v>
      </c>
      <c r="R2477" s="58" t="s">
        <v>545</v>
      </c>
      <c r="S2477" s="26">
        <v>1</v>
      </c>
      <c r="T2477" s="26">
        <v>0</v>
      </c>
      <c r="U2477" s="26">
        <f ca="1">IFERROR(VLOOKUP(G2477,模型表!$C:$T,18,FALSE),0)</f>
        <v>0</v>
      </c>
      <c r="V2477" s="26">
        <f>IFERROR(VLOOKUP(G2477,模型表!$C:$J,8,FALSE),0)</f>
        <v>0</v>
      </c>
      <c r="W2477" s="26" t="s">
        <v>1081</v>
      </c>
      <c r="X2477" s="26" t="s">
        <v>1097</v>
      </c>
    </row>
    <row r="2478" spans="1:24" x14ac:dyDescent="0.2">
      <c r="A2478" s="3" t="s">
        <v>1457</v>
      </c>
      <c r="B2478" s="3" t="str">
        <f t="shared" si="69"/>
        <v>P69</v>
      </c>
      <c r="C2478" s="3" t="s">
        <v>541</v>
      </c>
      <c r="D2478" s="3" t="s">
        <v>534</v>
      </c>
      <c r="E2478" t="str">
        <f t="shared" si="68"/>
        <v>M22P69U04N02</v>
      </c>
      <c r="F2478" s="26">
        <f ca="1">IFERROR(VLOOKUP(G2478,模型表!C:U,19,0),0)</f>
        <v>0</v>
      </c>
      <c r="H2478" s="26" t="str">
        <f ca="1">IFERROR(IF($F2478=0,"",(VLOOKUP(RIGHT(A2478,2)+0,难度表!B:F,3,FALSE)*K2478+N2478)),0)</f>
        <v/>
      </c>
      <c r="I2478" s="26" t="str">
        <f ca="1">IFERROR(IF($F2478=0,"",(VLOOKUP(RIGHT(B2478,2)+0,难度表!B:F,4,FALSE)*L2478+O2478)),0)</f>
        <v/>
      </c>
      <c r="J2478" s="26" t="str">
        <f ca="1">IFERROR(IF($F2478=0,"",(VLOOKUP(RIGHT(B2478,2)+0,难度表!B:F,5,FALSE)*M2478+P2478)),0)</f>
        <v/>
      </c>
      <c r="L2478" s="26" t="s">
        <v>1081</v>
      </c>
      <c r="M2478" s="3"/>
      <c r="N2478" s="26">
        <v>0</v>
      </c>
      <c r="O2478" s="26">
        <v>0</v>
      </c>
      <c r="P2478" s="26">
        <v>0</v>
      </c>
      <c r="Q2478" s="26">
        <v>0</v>
      </c>
      <c r="R2478" s="58" t="s">
        <v>545</v>
      </c>
      <c r="S2478" s="26">
        <v>1</v>
      </c>
      <c r="T2478" s="26">
        <v>0</v>
      </c>
      <c r="U2478" s="26">
        <f ca="1">IFERROR(VLOOKUP(G2478,模型表!$C:$T,18,FALSE),0)</f>
        <v>0</v>
      </c>
      <c r="V2478" s="26">
        <f>IFERROR(VLOOKUP(G2478,模型表!$C:$J,8,FALSE),0)</f>
        <v>0</v>
      </c>
      <c r="W2478" s="26" t="s">
        <v>1081</v>
      </c>
      <c r="X2478" s="26" t="s">
        <v>1097</v>
      </c>
    </row>
    <row r="2479" spans="1:24" x14ac:dyDescent="0.2">
      <c r="A2479" s="3" t="s">
        <v>1457</v>
      </c>
      <c r="B2479" s="3" t="str">
        <f t="shared" si="69"/>
        <v>P69</v>
      </c>
      <c r="C2479" s="3" t="s">
        <v>541</v>
      </c>
      <c r="D2479" s="3" t="s">
        <v>535</v>
      </c>
      <c r="E2479" t="str">
        <f t="shared" si="68"/>
        <v>M22P69U04N03</v>
      </c>
      <c r="F2479" s="26">
        <f ca="1">IFERROR(VLOOKUP(G2479,模型表!C:U,19,0),0)</f>
        <v>0</v>
      </c>
      <c r="H2479" s="26" t="str">
        <f ca="1">IFERROR(IF($F2479=0,"",(VLOOKUP(RIGHT(A2479,2)+0,难度表!B:F,3,FALSE)*K2479+N2479)),0)</f>
        <v/>
      </c>
      <c r="I2479" s="26" t="str">
        <f ca="1">IFERROR(IF($F2479=0,"",(VLOOKUP(RIGHT(B2479,2)+0,难度表!B:F,4,FALSE)*L2479+O2479)),0)</f>
        <v/>
      </c>
      <c r="J2479" s="26" t="str">
        <f ca="1">IFERROR(IF($F2479=0,"",(VLOOKUP(RIGHT(B2479,2)+0,难度表!B:F,5,FALSE)*M2479+P2479)),0)</f>
        <v/>
      </c>
      <c r="L2479" s="26" t="s">
        <v>1081</v>
      </c>
      <c r="M2479" s="3"/>
      <c r="N2479" s="26">
        <v>0</v>
      </c>
      <c r="O2479" s="26">
        <v>0</v>
      </c>
      <c r="P2479" s="26">
        <v>0</v>
      </c>
      <c r="Q2479" s="26">
        <v>0</v>
      </c>
      <c r="R2479" s="58" t="s">
        <v>545</v>
      </c>
      <c r="S2479" s="26">
        <v>1</v>
      </c>
      <c r="T2479" s="26">
        <v>0</v>
      </c>
      <c r="U2479" s="26">
        <f ca="1">IFERROR(VLOOKUP(G2479,模型表!$C:$T,18,FALSE),0)</f>
        <v>0</v>
      </c>
      <c r="V2479" s="26">
        <f>IFERROR(VLOOKUP(G2479,模型表!$C:$J,8,FALSE),0)</f>
        <v>0</v>
      </c>
      <c r="W2479" s="26" t="s">
        <v>1081</v>
      </c>
      <c r="X2479" s="26" t="s">
        <v>1097</v>
      </c>
    </row>
    <row r="2480" spans="1:24" x14ac:dyDescent="0.2">
      <c r="A2480" s="3" t="s">
        <v>1457</v>
      </c>
      <c r="B2480" s="3" t="str">
        <f t="shared" si="69"/>
        <v>P69</v>
      </c>
      <c r="C2480" s="3" t="s">
        <v>1454</v>
      </c>
      <c r="D2480" s="3" t="s">
        <v>536</v>
      </c>
      <c r="E2480" t="str">
        <f t="shared" si="68"/>
        <v>M22P69U04N04</v>
      </c>
      <c r="F2480" s="26">
        <f ca="1">IFERROR(VLOOKUP(G2480,模型表!C:U,19,0),0)</f>
        <v>0</v>
      </c>
      <c r="H2480" s="26" t="str">
        <f ca="1">IFERROR(IF($F2480=0,"",(VLOOKUP(RIGHT(A2480,2)+0,难度表!B:F,3,FALSE)*K2480+N2480)),0)</f>
        <v/>
      </c>
      <c r="I2480" s="26" t="str">
        <f ca="1">IFERROR(IF($F2480=0,"",(VLOOKUP(RIGHT(B2480,2)+0,难度表!B:F,4,FALSE)*L2480+O2480)),0)</f>
        <v/>
      </c>
      <c r="J2480" s="26" t="str">
        <f ca="1">IFERROR(IF($F2480=0,"",(VLOOKUP(RIGHT(B2480,2)+0,难度表!B:F,5,FALSE)*M2480+P2480)),0)</f>
        <v/>
      </c>
      <c r="L2480" s="26" t="s">
        <v>1081</v>
      </c>
      <c r="M2480" s="3"/>
      <c r="N2480" s="26">
        <v>0</v>
      </c>
      <c r="O2480" s="26">
        <v>0</v>
      </c>
      <c r="P2480" s="26">
        <v>0</v>
      </c>
      <c r="Q2480" s="26">
        <v>0</v>
      </c>
      <c r="R2480" s="58" t="s">
        <v>545</v>
      </c>
      <c r="S2480" s="26">
        <v>1</v>
      </c>
      <c r="T2480" s="26">
        <v>0</v>
      </c>
      <c r="U2480" s="26">
        <f ca="1">IFERROR(VLOOKUP(G2480,模型表!$C:$T,18,FALSE),0)</f>
        <v>0</v>
      </c>
      <c r="V2480" s="26">
        <f>IFERROR(VLOOKUP(G2480,模型表!$C:$J,8,FALSE),0)</f>
        <v>0</v>
      </c>
      <c r="W2480" s="26" t="s">
        <v>1081</v>
      </c>
      <c r="X2480" s="26" t="s">
        <v>1097</v>
      </c>
    </row>
    <row r="2481" spans="1:24" x14ac:dyDescent="0.2">
      <c r="A2481" s="3" t="s">
        <v>1457</v>
      </c>
      <c r="B2481" s="3" t="str">
        <f t="shared" si="69"/>
        <v>P69</v>
      </c>
      <c r="C2481" s="3" t="s">
        <v>1454</v>
      </c>
      <c r="D2481" s="3" t="s">
        <v>537</v>
      </c>
      <c r="E2481" t="str">
        <f t="shared" si="68"/>
        <v>M22P69U04N05</v>
      </c>
      <c r="F2481" s="26">
        <f ca="1">IFERROR(VLOOKUP(G2481,模型表!C:U,19,0),0)</f>
        <v>0</v>
      </c>
      <c r="H2481" s="26" t="str">
        <f ca="1">IFERROR(IF($F2481=0,"",(VLOOKUP(RIGHT(A2481,2)+0,难度表!B:F,3,FALSE)*K2481+N2481)),0)</f>
        <v/>
      </c>
      <c r="I2481" s="26" t="str">
        <f ca="1">IFERROR(IF($F2481=0,"",(VLOOKUP(RIGHT(B2481,2)+0,难度表!B:F,4,FALSE)*L2481+O2481)),0)</f>
        <v/>
      </c>
      <c r="J2481" s="26" t="str">
        <f ca="1">IFERROR(IF($F2481=0,"",(VLOOKUP(RIGHT(B2481,2)+0,难度表!B:F,5,FALSE)*M2481+P2481)),0)</f>
        <v/>
      </c>
      <c r="L2481" s="26" t="s">
        <v>1081</v>
      </c>
      <c r="M2481" s="3"/>
      <c r="N2481" s="26">
        <v>0</v>
      </c>
      <c r="O2481" s="26">
        <v>0</v>
      </c>
      <c r="P2481" s="26">
        <v>0</v>
      </c>
      <c r="Q2481" s="26">
        <v>0</v>
      </c>
      <c r="R2481" s="58" t="s">
        <v>545</v>
      </c>
      <c r="S2481" s="26">
        <v>1</v>
      </c>
      <c r="T2481" s="26">
        <v>0</v>
      </c>
      <c r="U2481" s="26">
        <f ca="1">IFERROR(VLOOKUP(G2481,模型表!$C:$T,18,FALSE),0)</f>
        <v>0</v>
      </c>
      <c r="V2481" s="26">
        <f>IFERROR(VLOOKUP(G2481,模型表!$C:$J,8,FALSE),0)</f>
        <v>0</v>
      </c>
      <c r="W2481" s="26" t="s">
        <v>1081</v>
      </c>
      <c r="X2481" s="26" t="s">
        <v>1097</v>
      </c>
    </row>
    <row r="2482" spans="1:24" x14ac:dyDescent="0.2">
      <c r="A2482" s="3" t="s">
        <v>1457</v>
      </c>
      <c r="B2482" s="3" t="str">
        <f t="shared" si="69"/>
        <v>P69</v>
      </c>
      <c r="C2482" s="3" t="s">
        <v>1454</v>
      </c>
      <c r="D2482" s="3" t="s">
        <v>538</v>
      </c>
      <c r="E2482" t="str">
        <f t="shared" si="68"/>
        <v>M22P69U04N06</v>
      </c>
      <c r="F2482" s="26">
        <f ca="1">IFERROR(VLOOKUP(G2482,模型表!C:U,19,0),0)</f>
        <v>0</v>
      </c>
      <c r="H2482" s="26" t="str">
        <f ca="1">IFERROR(IF($F2482=0,"",(VLOOKUP(RIGHT(A2482,2)+0,难度表!B:F,3,FALSE)*K2482+N2482)),0)</f>
        <v/>
      </c>
      <c r="I2482" s="26" t="str">
        <f ca="1">IFERROR(IF($F2482=0,"",(VLOOKUP(RIGHT(B2482,2)+0,难度表!B:F,4,FALSE)*L2482+O2482)),0)</f>
        <v/>
      </c>
      <c r="J2482" s="26" t="str">
        <f ca="1">IFERROR(IF($F2482=0,"",(VLOOKUP(RIGHT(B2482,2)+0,难度表!B:F,5,FALSE)*M2482+P2482)),0)</f>
        <v/>
      </c>
      <c r="L2482" s="26" t="s">
        <v>1081</v>
      </c>
      <c r="M2482" s="3"/>
      <c r="N2482" s="26">
        <v>0</v>
      </c>
      <c r="O2482" s="26">
        <v>0</v>
      </c>
      <c r="P2482" s="26">
        <v>0</v>
      </c>
      <c r="Q2482" s="26">
        <v>0</v>
      </c>
      <c r="R2482" s="58" t="s">
        <v>545</v>
      </c>
      <c r="S2482" s="26">
        <v>1</v>
      </c>
      <c r="T2482" s="26">
        <v>0</v>
      </c>
      <c r="U2482" s="26">
        <f ca="1">IFERROR(VLOOKUP(G2482,模型表!$C:$T,18,FALSE),0)</f>
        <v>0</v>
      </c>
      <c r="V2482" s="26">
        <f>IFERROR(VLOOKUP(G2482,模型表!$C:$J,8,FALSE),0)</f>
        <v>0</v>
      </c>
      <c r="W2482" s="26" t="s">
        <v>1081</v>
      </c>
      <c r="X2482" s="26" t="s">
        <v>1097</v>
      </c>
    </row>
    <row r="2483" spans="1:24" x14ac:dyDescent="0.2">
      <c r="A2483" s="3" t="s">
        <v>1457</v>
      </c>
      <c r="B2483" s="3" t="str">
        <f t="shared" si="69"/>
        <v>P69</v>
      </c>
      <c r="C2483" s="3" t="s">
        <v>1454</v>
      </c>
      <c r="D2483" s="3" t="s">
        <v>542</v>
      </c>
      <c r="E2483" t="str">
        <f t="shared" si="68"/>
        <v>M22P69U04N07</v>
      </c>
      <c r="F2483" s="26">
        <f ca="1">IFERROR(VLOOKUP(G2483,模型表!C:U,19,0),0)</f>
        <v>0</v>
      </c>
      <c r="H2483" s="26" t="str">
        <f ca="1">IFERROR(IF($F2483=0,"",(VLOOKUP(RIGHT(A2483,2)+0,难度表!B:F,3,FALSE)*K2483+N2483)),0)</f>
        <v/>
      </c>
      <c r="I2483" s="26" t="str">
        <f ca="1">IFERROR(IF($F2483=0,"",(VLOOKUP(RIGHT(B2483,2)+0,难度表!B:F,4,FALSE)*L2483+O2483)),0)</f>
        <v/>
      </c>
      <c r="J2483" s="26" t="str">
        <f ca="1">IFERROR(IF($F2483=0,"",(VLOOKUP(RIGHT(B2483,2)+0,难度表!B:F,5,FALSE)*M2483+P2483)),0)</f>
        <v/>
      </c>
      <c r="L2483" s="26" t="s">
        <v>1081</v>
      </c>
      <c r="M2483" s="3"/>
      <c r="N2483" s="26">
        <v>0</v>
      </c>
      <c r="O2483" s="26">
        <v>0</v>
      </c>
      <c r="P2483" s="26">
        <v>0</v>
      </c>
      <c r="Q2483" s="26">
        <v>0</v>
      </c>
      <c r="R2483" s="58" t="s">
        <v>545</v>
      </c>
      <c r="S2483" s="26">
        <v>1</v>
      </c>
      <c r="T2483" s="26">
        <v>0</v>
      </c>
      <c r="U2483" s="26">
        <f ca="1">IFERROR(VLOOKUP(G2483,模型表!$C:$T,18,FALSE),0)</f>
        <v>0</v>
      </c>
      <c r="V2483" s="26">
        <f>IFERROR(VLOOKUP(G2483,模型表!$C:$J,8,FALSE),0)</f>
        <v>0</v>
      </c>
      <c r="W2483" s="26" t="s">
        <v>1081</v>
      </c>
      <c r="X2483" s="26" t="s">
        <v>1097</v>
      </c>
    </row>
    <row r="2484" spans="1:24" x14ac:dyDescent="0.2">
      <c r="A2484" s="3" t="s">
        <v>1457</v>
      </c>
      <c r="B2484" s="3" t="str">
        <f t="shared" si="69"/>
        <v>P69</v>
      </c>
      <c r="C2484" s="3" t="s">
        <v>1454</v>
      </c>
      <c r="D2484" s="3" t="s">
        <v>543</v>
      </c>
      <c r="E2484" t="str">
        <f t="shared" si="68"/>
        <v>M22P69U04N08</v>
      </c>
      <c r="F2484" s="26">
        <f ca="1">IFERROR(VLOOKUP(G2484,模型表!C:U,19,0),0)</f>
        <v>0</v>
      </c>
      <c r="H2484" s="26" t="str">
        <f ca="1">IFERROR(IF($F2484=0,"",(VLOOKUP(RIGHT(A2484,2)+0,难度表!B:F,3,FALSE)*K2484+N2484)),0)</f>
        <v/>
      </c>
      <c r="I2484" s="26" t="str">
        <f ca="1">IFERROR(IF($F2484=0,"",(VLOOKUP(RIGHT(B2484,2)+0,难度表!B:F,4,FALSE)*L2484+O2484)),0)</f>
        <v/>
      </c>
      <c r="J2484" s="26" t="str">
        <f ca="1">IFERROR(IF($F2484=0,"",(VLOOKUP(RIGHT(B2484,2)+0,难度表!B:F,5,FALSE)*M2484+P2484)),0)</f>
        <v/>
      </c>
      <c r="L2484" s="26" t="s">
        <v>1081</v>
      </c>
      <c r="M2484" s="3"/>
      <c r="N2484" s="26">
        <v>0</v>
      </c>
      <c r="O2484" s="26">
        <v>0</v>
      </c>
      <c r="P2484" s="26">
        <v>0</v>
      </c>
      <c r="Q2484" s="26">
        <v>0</v>
      </c>
      <c r="R2484" s="58" t="s">
        <v>545</v>
      </c>
      <c r="S2484" s="26">
        <v>1</v>
      </c>
      <c r="T2484" s="26">
        <v>0</v>
      </c>
      <c r="U2484" s="26">
        <f ca="1">IFERROR(VLOOKUP(G2484,模型表!$C:$T,18,FALSE),0)</f>
        <v>0</v>
      </c>
      <c r="V2484" s="26">
        <f>IFERROR(VLOOKUP(G2484,模型表!$C:$J,8,FALSE),0)</f>
        <v>0</v>
      </c>
      <c r="W2484" s="26" t="s">
        <v>1081</v>
      </c>
      <c r="X2484" s="26" t="s">
        <v>1097</v>
      </c>
    </row>
    <row r="2485" spans="1:24" x14ac:dyDescent="0.2">
      <c r="A2485" s="3" t="s">
        <v>1457</v>
      </c>
      <c r="B2485" s="3" t="str">
        <f t="shared" si="69"/>
        <v>P69</v>
      </c>
      <c r="C2485" s="3" t="s">
        <v>541</v>
      </c>
      <c r="D2485" s="3" t="s">
        <v>544</v>
      </c>
      <c r="E2485" t="str">
        <f t="shared" si="68"/>
        <v>M22P69U04N09</v>
      </c>
      <c r="F2485" s="26">
        <f ca="1">IFERROR(VLOOKUP(G2485,模型表!C:U,19,0),0)</f>
        <v>0</v>
      </c>
      <c r="H2485" s="26" t="str">
        <f ca="1">IFERROR(IF($F2485=0,"",(VLOOKUP(RIGHT(A2485,2)+0,难度表!B:F,3,FALSE)*K2485+N2485)),0)</f>
        <v/>
      </c>
      <c r="I2485" s="26" t="str">
        <f ca="1">IFERROR(IF($F2485=0,"",(VLOOKUP(RIGHT(B2485,2)+0,难度表!B:F,4,FALSE)*L2485+O2485)),0)</f>
        <v/>
      </c>
      <c r="J2485" s="26" t="str">
        <f ca="1">IFERROR(IF($F2485=0,"",(VLOOKUP(RIGHT(B2485,2)+0,难度表!B:F,5,FALSE)*M2485+P2485)),0)</f>
        <v/>
      </c>
      <c r="L2485" s="26" t="s">
        <v>1081</v>
      </c>
      <c r="M2485" s="3"/>
      <c r="N2485" s="26">
        <v>0</v>
      </c>
      <c r="O2485" s="26">
        <v>0</v>
      </c>
      <c r="P2485" s="26">
        <v>0</v>
      </c>
      <c r="Q2485" s="26">
        <v>0</v>
      </c>
      <c r="R2485" s="58" t="s">
        <v>545</v>
      </c>
      <c r="S2485" s="26">
        <v>1</v>
      </c>
      <c r="T2485" s="26">
        <v>0</v>
      </c>
      <c r="U2485" s="26">
        <f ca="1">IFERROR(VLOOKUP(G2485,模型表!$C:$T,18,FALSE),0)</f>
        <v>0</v>
      </c>
      <c r="V2485" s="26">
        <f>IFERROR(VLOOKUP(G2485,模型表!$C:$J,8,FALSE),0)</f>
        <v>0</v>
      </c>
      <c r="W2485" s="26" t="s">
        <v>1081</v>
      </c>
      <c r="X2485" s="26" t="s">
        <v>1097</v>
      </c>
    </row>
    <row r="2486" spans="1:24" x14ac:dyDescent="0.2">
      <c r="A2486" s="3" t="s">
        <v>1457</v>
      </c>
      <c r="B2486" s="3" t="str">
        <f t="shared" si="69"/>
        <v>P70</v>
      </c>
      <c r="C2486" s="3" t="s">
        <v>532</v>
      </c>
      <c r="D2486" s="3" t="s">
        <v>533</v>
      </c>
      <c r="E2486" t="str">
        <f t="shared" si="68"/>
        <v>M22P70U01N01</v>
      </c>
      <c r="F2486" s="26">
        <f ca="1">IFERROR(VLOOKUP(G2486,模型表!C:U,19,0),0)</f>
        <v>0</v>
      </c>
      <c r="H2486" s="26" t="str">
        <f ca="1">IFERROR(IF($F2486=0,"",(VLOOKUP(RIGHT(A2486,2)+0,难度表!B:F,3,FALSE)*K2486+N2486)),0)</f>
        <v/>
      </c>
      <c r="I2486" s="26" t="str">
        <f ca="1">IFERROR(IF($F2486=0,"",(VLOOKUP(RIGHT(B2486,2)+0,难度表!B:F,4,FALSE)*L2486+O2486)),0)</f>
        <v/>
      </c>
      <c r="J2486" s="26" t="str">
        <f ca="1">IFERROR(IF($F2486=0,"",(VLOOKUP(RIGHT(B2486,2)+0,难度表!B:F,5,FALSE)*M2486+P2486)),0)</f>
        <v/>
      </c>
      <c r="L2486" s="26" t="s">
        <v>1081</v>
      </c>
      <c r="M2486" s="3"/>
      <c r="N2486" s="26">
        <v>0</v>
      </c>
      <c r="O2486" s="26">
        <v>0</v>
      </c>
      <c r="P2486" s="26">
        <v>0</v>
      </c>
      <c r="Q2486" s="26">
        <v>0</v>
      </c>
      <c r="R2486" s="58" t="s">
        <v>545</v>
      </c>
      <c r="S2486" s="26">
        <v>1</v>
      </c>
      <c r="T2486" s="26">
        <v>0</v>
      </c>
      <c r="U2486" s="26">
        <f ca="1">IFERROR(VLOOKUP(G2486,模型表!$C:$T,18,FALSE),0)</f>
        <v>0</v>
      </c>
      <c r="V2486" s="26">
        <f>IFERROR(VLOOKUP(G2486,模型表!$C:$J,8,FALSE),0)</f>
        <v>0</v>
      </c>
      <c r="W2486" s="26" t="s">
        <v>1081</v>
      </c>
      <c r="X2486" s="26" t="s">
        <v>1097</v>
      </c>
    </row>
    <row r="2487" spans="1:24" x14ac:dyDescent="0.2">
      <c r="A2487" s="3" t="s">
        <v>1457</v>
      </c>
      <c r="B2487" s="3" t="str">
        <f t="shared" si="69"/>
        <v>P70</v>
      </c>
      <c r="C2487" s="3" t="s">
        <v>532</v>
      </c>
      <c r="D2487" s="3" t="s">
        <v>534</v>
      </c>
      <c r="E2487" t="str">
        <f t="shared" si="68"/>
        <v>M22P70U01N02</v>
      </c>
      <c r="F2487" s="26">
        <f ca="1">IFERROR(VLOOKUP(G2487,模型表!C:U,19,0),0)</f>
        <v>0</v>
      </c>
      <c r="H2487" s="26" t="str">
        <f ca="1">IFERROR(IF($F2487=0,"",(VLOOKUP(RIGHT(A2487,2)+0,难度表!B:F,3,FALSE)*K2487+N2487)),0)</f>
        <v/>
      </c>
      <c r="I2487" s="26" t="str">
        <f ca="1">IFERROR(IF($F2487=0,"",(VLOOKUP(RIGHT(B2487,2)+0,难度表!B:F,4,FALSE)*L2487+O2487)),0)</f>
        <v/>
      </c>
      <c r="J2487" s="26" t="str">
        <f ca="1">IFERROR(IF($F2487=0,"",(VLOOKUP(RIGHT(B2487,2)+0,难度表!B:F,5,FALSE)*M2487+P2487)),0)</f>
        <v/>
      </c>
      <c r="L2487" s="26" t="s">
        <v>1081</v>
      </c>
      <c r="M2487" s="3"/>
      <c r="N2487" s="26">
        <v>0</v>
      </c>
      <c r="O2487" s="26">
        <v>0</v>
      </c>
      <c r="P2487" s="26">
        <v>0</v>
      </c>
      <c r="Q2487" s="26">
        <v>0</v>
      </c>
      <c r="R2487" s="58" t="s">
        <v>545</v>
      </c>
      <c r="S2487" s="26">
        <v>1</v>
      </c>
      <c r="T2487" s="26">
        <v>0</v>
      </c>
      <c r="U2487" s="26">
        <f ca="1">IFERROR(VLOOKUP(G2487,模型表!$C:$T,18,FALSE),0)</f>
        <v>0</v>
      </c>
      <c r="V2487" s="26">
        <f>IFERROR(VLOOKUP(G2487,模型表!$C:$J,8,FALSE),0)</f>
        <v>0</v>
      </c>
      <c r="W2487" s="26" t="s">
        <v>1081</v>
      </c>
      <c r="X2487" s="26" t="s">
        <v>1097</v>
      </c>
    </row>
    <row r="2488" spans="1:24" x14ac:dyDescent="0.2">
      <c r="A2488" s="3" t="s">
        <v>1457</v>
      </c>
      <c r="B2488" s="3" t="str">
        <f t="shared" si="69"/>
        <v>P70</v>
      </c>
      <c r="C2488" s="3" t="s">
        <v>532</v>
      </c>
      <c r="D2488" s="3" t="s">
        <v>535</v>
      </c>
      <c r="E2488" t="str">
        <f t="shared" si="68"/>
        <v>M22P70U01N03</v>
      </c>
      <c r="F2488" s="26">
        <f ca="1">IFERROR(VLOOKUP(G2488,模型表!C:U,19,0),0)</f>
        <v>0</v>
      </c>
      <c r="H2488" s="26" t="str">
        <f ca="1">IFERROR(IF($F2488=0,"",(VLOOKUP(RIGHT(A2488,2)+0,难度表!B:F,3,FALSE)*K2488+N2488)),0)</f>
        <v/>
      </c>
      <c r="I2488" s="26" t="str">
        <f ca="1">IFERROR(IF($F2488=0,"",(VLOOKUP(RIGHT(B2488,2)+0,难度表!B:F,4,FALSE)*L2488+O2488)),0)</f>
        <v/>
      </c>
      <c r="J2488" s="26" t="str">
        <f ca="1">IFERROR(IF($F2488=0,"",(VLOOKUP(RIGHT(B2488,2)+0,难度表!B:F,5,FALSE)*M2488+P2488)),0)</f>
        <v/>
      </c>
      <c r="L2488" s="26" t="s">
        <v>1081</v>
      </c>
      <c r="M2488" s="3"/>
      <c r="N2488" s="26">
        <v>0</v>
      </c>
      <c r="O2488" s="26">
        <v>0</v>
      </c>
      <c r="P2488" s="26">
        <v>0</v>
      </c>
      <c r="Q2488" s="26">
        <v>0</v>
      </c>
      <c r="R2488" s="58" t="s">
        <v>545</v>
      </c>
      <c r="S2488" s="26">
        <v>1</v>
      </c>
      <c r="T2488" s="26">
        <v>0</v>
      </c>
      <c r="U2488" s="26">
        <f ca="1">IFERROR(VLOOKUP(G2488,模型表!$C:$T,18,FALSE),0)</f>
        <v>0</v>
      </c>
      <c r="V2488" s="26">
        <f>IFERROR(VLOOKUP(G2488,模型表!$C:$J,8,FALSE),0)</f>
        <v>0</v>
      </c>
      <c r="W2488" s="26" t="s">
        <v>1081</v>
      </c>
      <c r="X2488" s="26" t="s">
        <v>1097</v>
      </c>
    </row>
    <row r="2489" spans="1:24" x14ac:dyDescent="0.2">
      <c r="A2489" s="3" t="s">
        <v>1457</v>
      </c>
      <c r="B2489" s="3" t="str">
        <f t="shared" si="69"/>
        <v>P70</v>
      </c>
      <c r="C2489" s="3" t="s">
        <v>532</v>
      </c>
      <c r="D2489" s="3" t="s">
        <v>536</v>
      </c>
      <c r="E2489" t="str">
        <f t="shared" si="68"/>
        <v>M22P70U01N04</v>
      </c>
      <c r="F2489" s="26">
        <f ca="1">IFERROR(VLOOKUP(G2489,模型表!C:U,19,0),0)</f>
        <v>0</v>
      </c>
      <c r="H2489" s="26" t="str">
        <f ca="1">IFERROR(IF($F2489=0,"",(VLOOKUP(RIGHT(A2489,2)+0,难度表!B:F,3,FALSE)*K2489+N2489)),0)</f>
        <v/>
      </c>
      <c r="I2489" s="26" t="str">
        <f ca="1">IFERROR(IF($F2489=0,"",(VLOOKUP(RIGHT(B2489,2)+0,难度表!B:F,4,FALSE)*L2489+O2489)),0)</f>
        <v/>
      </c>
      <c r="J2489" s="26" t="str">
        <f ca="1">IFERROR(IF($F2489=0,"",(VLOOKUP(RIGHT(B2489,2)+0,难度表!B:F,5,FALSE)*M2489+P2489)),0)</f>
        <v/>
      </c>
      <c r="L2489" s="26" t="s">
        <v>1081</v>
      </c>
      <c r="M2489" s="3"/>
      <c r="N2489" s="26">
        <v>0</v>
      </c>
      <c r="O2489" s="26">
        <v>0</v>
      </c>
      <c r="P2489" s="26">
        <v>0</v>
      </c>
      <c r="Q2489" s="26">
        <v>0</v>
      </c>
      <c r="R2489" s="58" t="s">
        <v>545</v>
      </c>
      <c r="S2489" s="26">
        <v>1</v>
      </c>
      <c r="T2489" s="26">
        <v>0</v>
      </c>
      <c r="U2489" s="26">
        <f ca="1">IFERROR(VLOOKUP(G2489,模型表!$C:$T,18,FALSE),0)</f>
        <v>0</v>
      </c>
      <c r="V2489" s="26">
        <f>IFERROR(VLOOKUP(G2489,模型表!$C:$J,8,FALSE),0)</f>
        <v>0</v>
      </c>
      <c r="W2489" s="26" t="s">
        <v>1081</v>
      </c>
      <c r="X2489" s="26" t="s">
        <v>1097</v>
      </c>
    </row>
    <row r="2490" spans="1:24" x14ac:dyDescent="0.2">
      <c r="A2490" s="3" t="s">
        <v>1457</v>
      </c>
      <c r="B2490" s="3" t="str">
        <f t="shared" si="69"/>
        <v>P70</v>
      </c>
      <c r="C2490" s="3" t="s">
        <v>532</v>
      </c>
      <c r="D2490" s="3" t="s">
        <v>537</v>
      </c>
      <c r="E2490" t="str">
        <f t="shared" si="68"/>
        <v>M22P70U01N05</v>
      </c>
      <c r="F2490" s="26">
        <f ca="1">IFERROR(VLOOKUP(G2490,模型表!C:U,19,0),0)</f>
        <v>0</v>
      </c>
      <c r="H2490" s="26" t="str">
        <f ca="1">IFERROR(IF($F2490=0,"",(VLOOKUP(RIGHT(A2490,2)+0,难度表!B:F,3,FALSE)*K2490+N2490)),0)</f>
        <v/>
      </c>
      <c r="I2490" s="26" t="str">
        <f ca="1">IFERROR(IF($F2490=0,"",(VLOOKUP(RIGHT(B2490,2)+0,难度表!B:F,4,FALSE)*L2490+O2490)),0)</f>
        <v/>
      </c>
      <c r="J2490" s="26" t="str">
        <f ca="1">IFERROR(IF($F2490=0,"",(VLOOKUP(RIGHT(B2490,2)+0,难度表!B:F,5,FALSE)*M2490+P2490)),0)</f>
        <v/>
      </c>
      <c r="L2490" s="26" t="s">
        <v>1081</v>
      </c>
      <c r="M2490" s="3"/>
      <c r="N2490" s="26">
        <v>0</v>
      </c>
      <c r="O2490" s="26">
        <v>0</v>
      </c>
      <c r="P2490" s="26">
        <v>0</v>
      </c>
      <c r="Q2490" s="26">
        <v>0</v>
      </c>
      <c r="R2490" s="58" t="s">
        <v>545</v>
      </c>
      <c r="S2490" s="26">
        <v>1</v>
      </c>
      <c r="T2490" s="26">
        <v>0</v>
      </c>
      <c r="U2490" s="26">
        <f ca="1">IFERROR(VLOOKUP(G2490,模型表!$C:$T,18,FALSE),0)</f>
        <v>0</v>
      </c>
      <c r="V2490" s="26">
        <f>IFERROR(VLOOKUP(G2490,模型表!$C:$J,8,FALSE),0)</f>
        <v>0</v>
      </c>
      <c r="W2490" s="26" t="s">
        <v>1081</v>
      </c>
      <c r="X2490" s="26" t="s">
        <v>1097</v>
      </c>
    </row>
    <row r="2491" spans="1:24" x14ac:dyDescent="0.2">
      <c r="A2491" s="3" t="s">
        <v>1457</v>
      </c>
      <c r="B2491" s="3" t="str">
        <f t="shared" si="69"/>
        <v>P70</v>
      </c>
      <c r="C2491" s="3" t="s">
        <v>532</v>
      </c>
      <c r="D2491" s="3" t="s">
        <v>538</v>
      </c>
      <c r="E2491" t="str">
        <f t="shared" si="68"/>
        <v>M22P70U01N06</v>
      </c>
      <c r="F2491" s="26">
        <f ca="1">IFERROR(VLOOKUP(G2491,模型表!C:U,19,0),0)</f>
        <v>0</v>
      </c>
      <c r="H2491" s="26" t="str">
        <f ca="1">IFERROR(IF($F2491=0,"",(VLOOKUP(RIGHT(A2491,2)+0,难度表!B:F,3,FALSE)*K2491+N2491)),0)</f>
        <v/>
      </c>
      <c r="I2491" s="26" t="str">
        <f ca="1">IFERROR(IF($F2491=0,"",(VLOOKUP(RIGHT(B2491,2)+0,难度表!B:F,4,FALSE)*L2491+O2491)),0)</f>
        <v/>
      </c>
      <c r="J2491" s="26" t="str">
        <f ca="1">IFERROR(IF($F2491=0,"",(VLOOKUP(RIGHT(B2491,2)+0,难度表!B:F,5,FALSE)*M2491+P2491)),0)</f>
        <v/>
      </c>
      <c r="L2491" s="26" t="s">
        <v>1081</v>
      </c>
      <c r="M2491" s="3"/>
      <c r="N2491" s="26">
        <v>0</v>
      </c>
      <c r="O2491" s="26">
        <v>0</v>
      </c>
      <c r="P2491" s="26">
        <v>0</v>
      </c>
      <c r="Q2491" s="26">
        <v>0</v>
      </c>
      <c r="R2491" s="58" t="s">
        <v>545</v>
      </c>
      <c r="S2491" s="26">
        <v>1</v>
      </c>
      <c r="T2491" s="26">
        <v>0</v>
      </c>
      <c r="U2491" s="26">
        <f ca="1">IFERROR(VLOOKUP(G2491,模型表!$C:$T,18,FALSE),0)</f>
        <v>0</v>
      </c>
      <c r="V2491" s="26">
        <f>IFERROR(VLOOKUP(G2491,模型表!$C:$J,8,FALSE),0)</f>
        <v>0</v>
      </c>
      <c r="W2491" s="26" t="s">
        <v>1081</v>
      </c>
      <c r="X2491" s="26" t="s">
        <v>1097</v>
      </c>
    </row>
    <row r="2492" spans="1:24" x14ac:dyDescent="0.2">
      <c r="A2492" s="3" t="s">
        <v>1457</v>
      </c>
      <c r="B2492" s="3" t="str">
        <f t="shared" si="69"/>
        <v>P70</v>
      </c>
      <c r="C2492" s="3" t="s">
        <v>532</v>
      </c>
      <c r="D2492" s="3" t="s">
        <v>542</v>
      </c>
      <c r="E2492" t="str">
        <f t="shared" si="68"/>
        <v>M22P70U01N07</v>
      </c>
      <c r="F2492" s="26">
        <f ca="1">IFERROR(VLOOKUP(G2492,模型表!C:U,19,0),0)</f>
        <v>0</v>
      </c>
      <c r="H2492" s="26" t="str">
        <f ca="1">IFERROR(IF($F2492=0,"",(VLOOKUP(RIGHT(A2492,2)+0,难度表!B:F,3,FALSE)*K2492+N2492)),0)</f>
        <v/>
      </c>
      <c r="I2492" s="26" t="str">
        <f ca="1">IFERROR(IF($F2492=0,"",(VLOOKUP(RIGHT(B2492,2)+0,难度表!B:F,4,FALSE)*L2492+O2492)),0)</f>
        <v/>
      </c>
      <c r="J2492" s="26" t="str">
        <f ca="1">IFERROR(IF($F2492=0,"",(VLOOKUP(RIGHT(B2492,2)+0,难度表!B:F,5,FALSE)*M2492+P2492)),0)</f>
        <v/>
      </c>
      <c r="L2492" s="26" t="s">
        <v>1081</v>
      </c>
      <c r="M2492" s="3"/>
      <c r="N2492" s="26">
        <v>0</v>
      </c>
      <c r="O2492" s="26">
        <v>0</v>
      </c>
      <c r="P2492" s="26">
        <v>0</v>
      </c>
      <c r="Q2492" s="26">
        <v>0</v>
      </c>
      <c r="R2492" s="58" t="s">
        <v>545</v>
      </c>
      <c r="S2492" s="26">
        <v>1</v>
      </c>
      <c r="T2492" s="26">
        <v>0</v>
      </c>
      <c r="U2492" s="26">
        <f ca="1">IFERROR(VLOOKUP(G2492,模型表!$C:$T,18,FALSE),0)</f>
        <v>0</v>
      </c>
      <c r="V2492" s="26">
        <f>IFERROR(VLOOKUP(G2492,模型表!$C:$J,8,FALSE),0)</f>
        <v>0</v>
      </c>
      <c r="W2492" s="26" t="s">
        <v>1081</v>
      </c>
      <c r="X2492" s="26" t="s">
        <v>1097</v>
      </c>
    </row>
    <row r="2493" spans="1:24" x14ac:dyDescent="0.2">
      <c r="A2493" s="3" t="s">
        <v>1457</v>
      </c>
      <c r="B2493" s="3" t="str">
        <f t="shared" si="69"/>
        <v>P70</v>
      </c>
      <c r="C2493" s="3" t="s">
        <v>532</v>
      </c>
      <c r="D2493" s="3" t="s">
        <v>543</v>
      </c>
      <c r="E2493" t="str">
        <f t="shared" si="68"/>
        <v>M22P70U01N08</v>
      </c>
      <c r="F2493" s="26">
        <f ca="1">IFERROR(VLOOKUP(G2493,模型表!C:U,19,0),0)</f>
        <v>0</v>
      </c>
      <c r="H2493" s="26" t="str">
        <f ca="1">IFERROR(IF($F2493=0,"",(VLOOKUP(RIGHT(A2493,2)+0,难度表!B:F,3,FALSE)*K2493+N2493)),0)</f>
        <v/>
      </c>
      <c r="I2493" s="26" t="str">
        <f ca="1">IFERROR(IF($F2493=0,"",(VLOOKUP(RIGHT(B2493,2)+0,难度表!B:F,4,FALSE)*L2493+O2493)),0)</f>
        <v/>
      </c>
      <c r="J2493" s="26" t="str">
        <f ca="1">IFERROR(IF($F2493=0,"",(VLOOKUP(RIGHT(B2493,2)+0,难度表!B:F,5,FALSE)*M2493+P2493)),0)</f>
        <v/>
      </c>
      <c r="L2493" s="26" t="s">
        <v>1081</v>
      </c>
      <c r="M2493" s="3"/>
      <c r="N2493" s="26">
        <v>0</v>
      </c>
      <c r="O2493" s="26">
        <v>0</v>
      </c>
      <c r="P2493" s="26">
        <v>0</v>
      </c>
      <c r="Q2493" s="26">
        <v>0</v>
      </c>
      <c r="R2493" s="58" t="s">
        <v>545</v>
      </c>
      <c r="S2493" s="26">
        <v>1</v>
      </c>
      <c r="T2493" s="26">
        <v>0</v>
      </c>
      <c r="U2493" s="26">
        <f ca="1">IFERROR(VLOOKUP(G2493,模型表!$C:$T,18,FALSE),0)</f>
        <v>0</v>
      </c>
      <c r="V2493" s="26">
        <f>IFERROR(VLOOKUP(G2493,模型表!$C:$J,8,FALSE),0)</f>
        <v>0</v>
      </c>
      <c r="W2493" s="26" t="s">
        <v>1081</v>
      </c>
      <c r="X2493" s="26" t="s">
        <v>1097</v>
      </c>
    </row>
    <row r="2494" spans="1:24" x14ac:dyDescent="0.2">
      <c r="A2494" s="3" t="s">
        <v>1457</v>
      </c>
      <c r="B2494" s="3" t="str">
        <f t="shared" si="69"/>
        <v>P70</v>
      </c>
      <c r="C2494" s="3" t="s">
        <v>532</v>
      </c>
      <c r="D2494" s="3" t="s">
        <v>544</v>
      </c>
      <c r="E2494" t="str">
        <f t="shared" si="68"/>
        <v>M22P70U01N09</v>
      </c>
      <c r="F2494" s="26">
        <f ca="1">IFERROR(VLOOKUP(G2494,模型表!C:U,19,0),0)</f>
        <v>0</v>
      </c>
      <c r="H2494" s="26" t="str">
        <f ca="1">IFERROR(IF($F2494=0,"",(VLOOKUP(RIGHT(A2494,2)+0,难度表!B:F,3,FALSE)*K2494+N2494)),0)</f>
        <v/>
      </c>
      <c r="I2494" s="26" t="str">
        <f ca="1">IFERROR(IF($F2494=0,"",(VLOOKUP(RIGHT(B2494,2)+0,难度表!B:F,4,FALSE)*L2494+O2494)),0)</f>
        <v/>
      </c>
      <c r="J2494" s="26" t="str">
        <f ca="1">IFERROR(IF($F2494=0,"",(VLOOKUP(RIGHT(B2494,2)+0,难度表!B:F,5,FALSE)*M2494+P2494)),0)</f>
        <v/>
      </c>
      <c r="L2494" s="26" t="s">
        <v>1081</v>
      </c>
      <c r="M2494" s="3"/>
      <c r="N2494" s="26">
        <v>0</v>
      </c>
      <c r="O2494" s="26">
        <v>0</v>
      </c>
      <c r="P2494" s="26">
        <v>0</v>
      </c>
      <c r="Q2494" s="26">
        <v>0</v>
      </c>
      <c r="R2494" s="58" t="s">
        <v>545</v>
      </c>
      <c r="S2494" s="26">
        <v>1</v>
      </c>
      <c r="T2494" s="26">
        <v>0</v>
      </c>
      <c r="U2494" s="26">
        <f ca="1">IFERROR(VLOOKUP(G2494,模型表!$C:$T,18,FALSE),0)</f>
        <v>0</v>
      </c>
      <c r="V2494" s="26">
        <f>IFERROR(VLOOKUP(G2494,模型表!$C:$J,8,FALSE),0)</f>
        <v>0</v>
      </c>
      <c r="W2494" s="26" t="s">
        <v>1081</v>
      </c>
      <c r="X2494" s="26" t="s">
        <v>1097</v>
      </c>
    </row>
    <row r="2495" spans="1:24" x14ac:dyDescent="0.2">
      <c r="A2495" s="3" t="s">
        <v>1457</v>
      </c>
      <c r="B2495" s="3" t="str">
        <f t="shared" si="69"/>
        <v>P70</v>
      </c>
      <c r="C2495" s="3" t="s">
        <v>539</v>
      </c>
      <c r="D2495" s="3" t="s">
        <v>533</v>
      </c>
      <c r="E2495" t="str">
        <f t="shared" si="68"/>
        <v>M22P70U02N01</v>
      </c>
      <c r="F2495" s="26">
        <f ca="1">IFERROR(VLOOKUP(G2495,模型表!C:U,19,0),0)</f>
        <v>0</v>
      </c>
      <c r="H2495" s="26" t="str">
        <f ca="1">IFERROR(IF($F2495=0,"",(VLOOKUP(RIGHT(A2495,2)+0,难度表!B:F,3,FALSE)*K2495+N2495)),0)</f>
        <v/>
      </c>
      <c r="I2495" s="26" t="str">
        <f ca="1">IFERROR(IF($F2495=0,"",(VLOOKUP(RIGHT(B2495,2)+0,难度表!B:F,4,FALSE)*L2495+O2495)),0)</f>
        <v/>
      </c>
      <c r="J2495" s="26" t="str">
        <f ca="1">IFERROR(IF($F2495=0,"",(VLOOKUP(RIGHT(B2495,2)+0,难度表!B:F,5,FALSE)*M2495+P2495)),0)</f>
        <v/>
      </c>
      <c r="L2495" s="26" t="s">
        <v>1081</v>
      </c>
      <c r="M2495" s="3"/>
      <c r="N2495" s="26">
        <v>0</v>
      </c>
      <c r="O2495" s="26">
        <v>0</v>
      </c>
      <c r="P2495" s="26">
        <v>0</v>
      </c>
      <c r="Q2495" s="26">
        <v>0</v>
      </c>
      <c r="R2495" s="58" t="s">
        <v>545</v>
      </c>
      <c r="S2495" s="26">
        <v>1</v>
      </c>
      <c r="T2495" s="26">
        <v>0</v>
      </c>
      <c r="U2495" s="26">
        <f ca="1">IFERROR(VLOOKUP(G2495,模型表!$C:$T,18,FALSE),0)</f>
        <v>0</v>
      </c>
      <c r="V2495" s="26">
        <f>IFERROR(VLOOKUP(G2495,模型表!$C:$J,8,FALSE),0)</f>
        <v>0</v>
      </c>
      <c r="W2495" s="26" t="s">
        <v>1081</v>
      </c>
      <c r="X2495" s="26" t="s">
        <v>1097</v>
      </c>
    </row>
    <row r="2496" spans="1:24" x14ac:dyDescent="0.2">
      <c r="A2496" s="3" t="s">
        <v>1457</v>
      </c>
      <c r="B2496" s="3" t="str">
        <f t="shared" si="69"/>
        <v>P70</v>
      </c>
      <c r="C2496" s="3" t="s">
        <v>539</v>
      </c>
      <c r="D2496" s="3" t="s">
        <v>534</v>
      </c>
      <c r="E2496" t="str">
        <f t="shared" si="68"/>
        <v>M22P70U02N02</v>
      </c>
      <c r="F2496" s="26">
        <f ca="1">IFERROR(VLOOKUP(G2496,模型表!C:U,19,0),0)</f>
        <v>0</v>
      </c>
      <c r="H2496" s="26" t="str">
        <f ca="1">IFERROR(IF($F2496=0,"",(VLOOKUP(RIGHT(A2496,2)+0,难度表!B:F,3,FALSE)*K2496+N2496)),0)</f>
        <v/>
      </c>
      <c r="I2496" s="26" t="str">
        <f ca="1">IFERROR(IF($F2496=0,"",(VLOOKUP(RIGHT(B2496,2)+0,难度表!B:F,4,FALSE)*L2496+O2496)),0)</f>
        <v/>
      </c>
      <c r="J2496" s="26" t="str">
        <f ca="1">IFERROR(IF($F2496=0,"",(VLOOKUP(RIGHT(B2496,2)+0,难度表!B:F,5,FALSE)*M2496+P2496)),0)</f>
        <v/>
      </c>
      <c r="L2496" s="26" t="s">
        <v>1081</v>
      </c>
      <c r="M2496" s="3"/>
      <c r="N2496" s="26">
        <v>0</v>
      </c>
      <c r="O2496" s="26">
        <v>0</v>
      </c>
      <c r="P2496" s="26">
        <v>0</v>
      </c>
      <c r="Q2496" s="26">
        <v>0</v>
      </c>
      <c r="R2496" s="58" t="s">
        <v>545</v>
      </c>
      <c r="S2496" s="26">
        <v>1</v>
      </c>
      <c r="T2496" s="26">
        <v>0</v>
      </c>
      <c r="U2496" s="26">
        <f ca="1">IFERROR(VLOOKUP(G2496,模型表!$C:$T,18,FALSE),0)</f>
        <v>0</v>
      </c>
      <c r="V2496" s="26">
        <f>IFERROR(VLOOKUP(G2496,模型表!$C:$J,8,FALSE),0)</f>
        <v>0</v>
      </c>
      <c r="W2496" s="26" t="s">
        <v>1081</v>
      </c>
      <c r="X2496" s="26" t="s">
        <v>1097</v>
      </c>
    </row>
    <row r="2497" spans="1:24" x14ac:dyDescent="0.2">
      <c r="A2497" s="3" t="s">
        <v>1457</v>
      </c>
      <c r="B2497" s="3" t="str">
        <f t="shared" si="69"/>
        <v>P70</v>
      </c>
      <c r="C2497" s="3" t="s">
        <v>539</v>
      </c>
      <c r="D2497" s="3" t="s">
        <v>535</v>
      </c>
      <c r="E2497" t="str">
        <f t="shared" si="68"/>
        <v>M22P70U02N03</v>
      </c>
      <c r="F2497" s="26">
        <f ca="1">IFERROR(VLOOKUP(G2497,模型表!C:U,19,0),0)</f>
        <v>0</v>
      </c>
      <c r="H2497" s="26" t="str">
        <f ca="1">IFERROR(IF($F2497=0,"",(VLOOKUP(RIGHT(A2497,2)+0,难度表!B:F,3,FALSE)*K2497+N2497)),0)</f>
        <v/>
      </c>
      <c r="I2497" s="26" t="str">
        <f ca="1">IFERROR(IF($F2497=0,"",(VLOOKUP(RIGHT(B2497,2)+0,难度表!B:F,4,FALSE)*L2497+O2497)),0)</f>
        <v/>
      </c>
      <c r="J2497" s="26" t="str">
        <f ca="1">IFERROR(IF($F2497=0,"",(VLOOKUP(RIGHT(B2497,2)+0,难度表!B:F,5,FALSE)*M2497+P2497)),0)</f>
        <v/>
      </c>
      <c r="L2497" s="26" t="s">
        <v>1081</v>
      </c>
      <c r="M2497" s="3"/>
      <c r="N2497" s="26">
        <v>0</v>
      </c>
      <c r="O2497" s="26">
        <v>0</v>
      </c>
      <c r="P2497" s="26">
        <v>0</v>
      </c>
      <c r="Q2497" s="26">
        <v>0</v>
      </c>
      <c r="R2497" s="58" t="s">
        <v>545</v>
      </c>
      <c r="S2497" s="26">
        <v>1</v>
      </c>
      <c r="T2497" s="26">
        <v>0</v>
      </c>
      <c r="U2497" s="26">
        <f ca="1">IFERROR(VLOOKUP(G2497,模型表!$C:$T,18,FALSE),0)</f>
        <v>0</v>
      </c>
      <c r="V2497" s="26">
        <f>IFERROR(VLOOKUP(G2497,模型表!$C:$J,8,FALSE),0)</f>
        <v>0</v>
      </c>
      <c r="W2497" s="26" t="s">
        <v>1081</v>
      </c>
      <c r="X2497" s="26" t="s">
        <v>1097</v>
      </c>
    </row>
    <row r="2498" spans="1:24" x14ac:dyDescent="0.2">
      <c r="A2498" s="3" t="s">
        <v>1457</v>
      </c>
      <c r="B2498" s="3" t="str">
        <f t="shared" si="69"/>
        <v>P70</v>
      </c>
      <c r="C2498" s="3" t="s">
        <v>539</v>
      </c>
      <c r="D2498" s="3" t="s">
        <v>536</v>
      </c>
      <c r="E2498" t="str">
        <f t="shared" ref="E2498:E2561" si="70">A2498&amp;B2498&amp;C2498&amp;D2498</f>
        <v>M22P70U02N04</v>
      </c>
      <c r="F2498" s="26">
        <f ca="1">IFERROR(VLOOKUP(G2498,模型表!C:U,19,0),0)</f>
        <v>0</v>
      </c>
      <c r="H2498" s="26" t="str">
        <f ca="1">IFERROR(IF($F2498=0,"",(VLOOKUP(RIGHT(A2498,2)+0,难度表!B:F,3,FALSE)*K2498+N2498)),0)</f>
        <v/>
      </c>
      <c r="I2498" s="26" t="str">
        <f ca="1">IFERROR(IF($F2498=0,"",(VLOOKUP(RIGHT(B2498,2)+0,难度表!B:F,4,FALSE)*L2498+O2498)),0)</f>
        <v/>
      </c>
      <c r="J2498" s="26" t="str">
        <f ca="1">IFERROR(IF($F2498=0,"",(VLOOKUP(RIGHT(B2498,2)+0,难度表!B:F,5,FALSE)*M2498+P2498)),0)</f>
        <v/>
      </c>
      <c r="L2498" s="26" t="s">
        <v>1081</v>
      </c>
      <c r="M2498" s="3"/>
      <c r="N2498" s="26">
        <v>0</v>
      </c>
      <c r="O2498" s="26">
        <v>0</v>
      </c>
      <c r="P2498" s="26">
        <v>0</v>
      </c>
      <c r="Q2498" s="26">
        <v>0</v>
      </c>
      <c r="R2498" s="58" t="s">
        <v>545</v>
      </c>
      <c r="S2498" s="26">
        <v>1</v>
      </c>
      <c r="T2498" s="26">
        <v>0</v>
      </c>
      <c r="U2498" s="26">
        <f ca="1">IFERROR(VLOOKUP(G2498,模型表!$C:$T,18,FALSE),0)</f>
        <v>0</v>
      </c>
      <c r="V2498" s="26">
        <f>IFERROR(VLOOKUP(G2498,模型表!$C:$J,8,FALSE),0)</f>
        <v>0</v>
      </c>
      <c r="W2498" s="26" t="s">
        <v>1081</v>
      </c>
      <c r="X2498" s="26" t="s">
        <v>1097</v>
      </c>
    </row>
    <row r="2499" spans="1:24" x14ac:dyDescent="0.2">
      <c r="A2499" s="3" t="s">
        <v>1457</v>
      </c>
      <c r="B2499" s="3" t="str">
        <f t="shared" ref="B2499:B2562" si="71">"P"&amp;IF(INT((ROW()+34)/36)&gt;=10,INT((ROW()+34)/36),"0"&amp;INT((ROW()+34)/36))</f>
        <v>P70</v>
      </c>
      <c r="C2499" s="3" t="s">
        <v>539</v>
      </c>
      <c r="D2499" s="3" t="s">
        <v>537</v>
      </c>
      <c r="E2499" t="str">
        <f t="shared" si="70"/>
        <v>M22P70U02N05</v>
      </c>
      <c r="F2499" s="26">
        <f ca="1">IFERROR(VLOOKUP(G2499,模型表!C:U,19,0),0)</f>
        <v>0</v>
      </c>
      <c r="H2499" s="26" t="str">
        <f ca="1">IFERROR(IF($F2499=0,"",(VLOOKUP(RIGHT(A2499,2)+0,难度表!B:F,3,FALSE)*K2499+N2499)),0)</f>
        <v/>
      </c>
      <c r="I2499" s="26" t="str">
        <f ca="1">IFERROR(IF($F2499=0,"",(VLOOKUP(RIGHT(B2499,2)+0,难度表!B:F,4,FALSE)*L2499+O2499)),0)</f>
        <v/>
      </c>
      <c r="J2499" s="26" t="str">
        <f ca="1">IFERROR(IF($F2499=0,"",(VLOOKUP(RIGHT(B2499,2)+0,难度表!B:F,5,FALSE)*M2499+P2499)),0)</f>
        <v/>
      </c>
      <c r="L2499" s="26" t="s">
        <v>1081</v>
      </c>
      <c r="M2499" s="3"/>
      <c r="N2499" s="26">
        <v>0</v>
      </c>
      <c r="O2499" s="26">
        <v>0</v>
      </c>
      <c r="P2499" s="26">
        <v>0</v>
      </c>
      <c r="Q2499" s="26">
        <v>0</v>
      </c>
      <c r="R2499" s="58" t="s">
        <v>545</v>
      </c>
      <c r="S2499" s="26">
        <v>1</v>
      </c>
      <c r="T2499" s="26">
        <v>0</v>
      </c>
      <c r="U2499" s="26">
        <f ca="1">IFERROR(VLOOKUP(G2499,模型表!$C:$T,18,FALSE),0)</f>
        <v>0</v>
      </c>
      <c r="V2499" s="26">
        <f>IFERROR(VLOOKUP(G2499,模型表!$C:$J,8,FALSE),0)</f>
        <v>0</v>
      </c>
      <c r="W2499" s="26" t="s">
        <v>1081</v>
      </c>
      <c r="X2499" s="26" t="s">
        <v>1097</v>
      </c>
    </row>
    <row r="2500" spans="1:24" x14ac:dyDescent="0.2">
      <c r="A2500" s="3" t="s">
        <v>1457</v>
      </c>
      <c r="B2500" s="3" t="str">
        <f t="shared" si="71"/>
        <v>P70</v>
      </c>
      <c r="C2500" s="3" t="s">
        <v>539</v>
      </c>
      <c r="D2500" s="3" t="s">
        <v>538</v>
      </c>
      <c r="E2500" t="str">
        <f t="shared" si="70"/>
        <v>M22P70U02N06</v>
      </c>
      <c r="F2500" s="26">
        <f ca="1">IFERROR(VLOOKUP(G2500,模型表!C:U,19,0),0)</f>
        <v>0</v>
      </c>
      <c r="H2500" s="26" t="str">
        <f ca="1">IFERROR(IF($F2500=0,"",(VLOOKUP(RIGHT(A2500,2)+0,难度表!B:F,3,FALSE)*K2500+N2500)),0)</f>
        <v/>
      </c>
      <c r="I2500" s="26" t="str">
        <f ca="1">IFERROR(IF($F2500=0,"",(VLOOKUP(RIGHT(B2500,2)+0,难度表!B:F,4,FALSE)*L2500+O2500)),0)</f>
        <v/>
      </c>
      <c r="J2500" s="26" t="str">
        <f ca="1">IFERROR(IF($F2500=0,"",(VLOOKUP(RIGHT(B2500,2)+0,难度表!B:F,5,FALSE)*M2500+P2500)),0)</f>
        <v/>
      </c>
      <c r="L2500" s="26" t="s">
        <v>1081</v>
      </c>
      <c r="M2500" s="3"/>
      <c r="N2500" s="26">
        <v>0</v>
      </c>
      <c r="O2500" s="26">
        <v>0</v>
      </c>
      <c r="P2500" s="26">
        <v>0</v>
      </c>
      <c r="Q2500" s="26">
        <v>0</v>
      </c>
      <c r="R2500" s="58" t="s">
        <v>545</v>
      </c>
      <c r="S2500" s="26">
        <v>1</v>
      </c>
      <c r="T2500" s="26">
        <v>0</v>
      </c>
      <c r="U2500" s="26">
        <f ca="1">IFERROR(VLOOKUP(G2500,模型表!$C:$T,18,FALSE),0)</f>
        <v>0</v>
      </c>
      <c r="V2500" s="26">
        <f>IFERROR(VLOOKUP(G2500,模型表!$C:$J,8,FALSE),0)</f>
        <v>0</v>
      </c>
      <c r="W2500" s="26" t="s">
        <v>1081</v>
      </c>
      <c r="X2500" s="26" t="s">
        <v>1097</v>
      </c>
    </row>
    <row r="2501" spans="1:24" x14ac:dyDescent="0.2">
      <c r="A2501" s="3" t="s">
        <v>1457</v>
      </c>
      <c r="B2501" s="3" t="str">
        <f t="shared" si="71"/>
        <v>P70</v>
      </c>
      <c r="C2501" s="3" t="s">
        <v>539</v>
      </c>
      <c r="D2501" s="3" t="s">
        <v>542</v>
      </c>
      <c r="E2501" t="str">
        <f t="shared" si="70"/>
        <v>M22P70U02N07</v>
      </c>
      <c r="F2501" s="26">
        <f ca="1">IFERROR(VLOOKUP(G2501,模型表!C:U,19,0),0)</f>
        <v>0</v>
      </c>
      <c r="H2501" s="26" t="str">
        <f ca="1">IFERROR(IF($F2501=0,"",(VLOOKUP(RIGHT(A2501,2)+0,难度表!B:F,3,FALSE)*K2501+N2501)),0)</f>
        <v/>
      </c>
      <c r="I2501" s="26" t="str">
        <f ca="1">IFERROR(IF($F2501=0,"",(VLOOKUP(RIGHT(B2501,2)+0,难度表!B:F,4,FALSE)*L2501+O2501)),0)</f>
        <v/>
      </c>
      <c r="J2501" s="26" t="str">
        <f ca="1">IFERROR(IF($F2501=0,"",(VLOOKUP(RIGHT(B2501,2)+0,难度表!B:F,5,FALSE)*M2501+P2501)),0)</f>
        <v/>
      </c>
      <c r="L2501" s="26" t="s">
        <v>1081</v>
      </c>
      <c r="M2501" s="3"/>
      <c r="N2501" s="26">
        <v>0</v>
      </c>
      <c r="O2501" s="26">
        <v>0</v>
      </c>
      <c r="P2501" s="26">
        <v>0</v>
      </c>
      <c r="Q2501" s="26">
        <v>0</v>
      </c>
      <c r="R2501" s="58" t="s">
        <v>545</v>
      </c>
      <c r="S2501" s="26">
        <v>1</v>
      </c>
      <c r="T2501" s="26">
        <v>0</v>
      </c>
      <c r="U2501" s="26">
        <f ca="1">IFERROR(VLOOKUP(G2501,模型表!$C:$T,18,FALSE),0)</f>
        <v>0</v>
      </c>
      <c r="V2501" s="26">
        <f>IFERROR(VLOOKUP(G2501,模型表!$C:$J,8,FALSE),0)</f>
        <v>0</v>
      </c>
      <c r="W2501" s="26" t="s">
        <v>1081</v>
      </c>
      <c r="X2501" s="26" t="s">
        <v>1097</v>
      </c>
    </row>
    <row r="2502" spans="1:24" x14ac:dyDescent="0.2">
      <c r="A2502" s="3" t="s">
        <v>1457</v>
      </c>
      <c r="B2502" s="3" t="str">
        <f t="shared" si="71"/>
        <v>P70</v>
      </c>
      <c r="C2502" s="3" t="s">
        <v>539</v>
      </c>
      <c r="D2502" s="3" t="s">
        <v>543</v>
      </c>
      <c r="E2502" t="str">
        <f t="shared" si="70"/>
        <v>M22P70U02N08</v>
      </c>
      <c r="F2502" s="26">
        <f ca="1">IFERROR(VLOOKUP(G2502,模型表!C:U,19,0),0)</f>
        <v>0</v>
      </c>
      <c r="H2502" s="26" t="str">
        <f ca="1">IFERROR(IF($F2502=0,"",(VLOOKUP(RIGHT(A2502,2)+0,难度表!B:F,3,FALSE)*K2502+N2502)),0)</f>
        <v/>
      </c>
      <c r="I2502" s="26" t="str">
        <f ca="1">IFERROR(IF($F2502=0,"",(VLOOKUP(RIGHT(B2502,2)+0,难度表!B:F,4,FALSE)*L2502+O2502)),0)</f>
        <v/>
      </c>
      <c r="J2502" s="26" t="str">
        <f ca="1">IFERROR(IF($F2502=0,"",(VLOOKUP(RIGHT(B2502,2)+0,难度表!B:F,5,FALSE)*M2502+P2502)),0)</f>
        <v/>
      </c>
      <c r="L2502" s="26" t="s">
        <v>1081</v>
      </c>
      <c r="M2502" s="3"/>
      <c r="N2502" s="26">
        <v>0</v>
      </c>
      <c r="O2502" s="26">
        <v>0</v>
      </c>
      <c r="P2502" s="26">
        <v>0</v>
      </c>
      <c r="Q2502" s="26">
        <v>0</v>
      </c>
      <c r="R2502" s="58" t="s">
        <v>545</v>
      </c>
      <c r="S2502" s="26">
        <v>1</v>
      </c>
      <c r="T2502" s="26">
        <v>0</v>
      </c>
      <c r="U2502" s="26">
        <f ca="1">IFERROR(VLOOKUP(G2502,模型表!$C:$T,18,FALSE),0)</f>
        <v>0</v>
      </c>
      <c r="V2502" s="26">
        <f>IFERROR(VLOOKUP(G2502,模型表!$C:$J,8,FALSE),0)</f>
        <v>0</v>
      </c>
      <c r="W2502" s="26" t="s">
        <v>1081</v>
      </c>
      <c r="X2502" s="26" t="s">
        <v>1097</v>
      </c>
    </row>
    <row r="2503" spans="1:24" x14ac:dyDescent="0.2">
      <c r="A2503" s="3" t="s">
        <v>1457</v>
      </c>
      <c r="B2503" s="3" t="str">
        <f t="shared" si="71"/>
        <v>P70</v>
      </c>
      <c r="C2503" s="3" t="s">
        <v>539</v>
      </c>
      <c r="D2503" s="3" t="s">
        <v>544</v>
      </c>
      <c r="E2503" t="str">
        <f t="shared" si="70"/>
        <v>M22P70U02N09</v>
      </c>
      <c r="F2503" s="26">
        <f ca="1">IFERROR(VLOOKUP(G2503,模型表!C:U,19,0),0)</f>
        <v>0</v>
      </c>
      <c r="H2503" s="26" t="str">
        <f ca="1">IFERROR(IF($F2503=0,"",(VLOOKUP(RIGHT(A2503,2)+0,难度表!B:F,3,FALSE)*K2503+N2503)),0)</f>
        <v/>
      </c>
      <c r="I2503" s="26" t="str">
        <f ca="1">IFERROR(IF($F2503=0,"",(VLOOKUP(RIGHT(B2503,2)+0,难度表!B:F,4,FALSE)*L2503+O2503)),0)</f>
        <v/>
      </c>
      <c r="J2503" s="26" t="str">
        <f ca="1">IFERROR(IF($F2503=0,"",(VLOOKUP(RIGHT(B2503,2)+0,难度表!B:F,5,FALSE)*M2503+P2503)),0)</f>
        <v/>
      </c>
      <c r="L2503" s="26" t="s">
        <v>1081</v>
      </c>
      <c r="M2503" s="3"/>
      <c r="N2503" s="26">
        <v>0</v>
      </c>
      <c r="O2503" s="26">
        <v>0</v>
      </c>
      <c r="P2503" s="26">
        <v>0</v>
      </c>
      <c r="Q2503" s="26">
        <v>0</v>
      </c>
      <c r="R2503" s="58" t="s">
        <v>545</v>
      </c>
      <c r="S2503" s="26">
        <v>1</v>
      </c>
      <c r="T2503" s="26">
        <v>0</v>
      </c>
      <c r="U2503" s="26">
        <f ca="1">IFERROR(VLOOKUP(G2503,模型表!$C:$T,18,FALSE),0)</f>
        <v>0</v>
      </c>
      <c r="V2503" s="26">
        <f>IFERROR(VLOOKUP(G2503,模型表!$C:$J,8,FALSE),0)</f>
        <v>0</v>
      </c>
      <c r="W2503" s="26" t="s">
        <v>1081</v>
      </c>
      <c r="X2503" s="26" t="s">
        <v>1097</v>
      </c>
    </row>
    <row r="2504" spans="1:24" x14ac:dyDescent="0.2">
      <c r="A2504" s="3" t="s">
        <v>1457</v>
      </c>
      <c r="B2504" s="3" t="str">
        <f t="shared" si="71"/>
        <v>P70</v>
      </c>
      <c r="C2504" s="3" t="s">
        <v>540</v>
      </c>
      <c r="D2504" s="3" t="s">
        <v>533</v>
      </c>
      <c r="E2504" t="str">
        <f t="shared" si="70"/>
        <v>M22P70U03N01</v>
      </c>
      <c r="F2504" s="26">
        <f ca="1">IFERROR(VLOOKUP(G2504,模型表!C:U,19,0),0)</f>
        <v>0</v>
      </c>
      <c r="H2504" s="26" t="str">
        <f ca="1">IFERROR(IF($F2504=0,"",(VLOOKUP(RIGHT(A2504,2)+0,难度表!B:F,3,FALSE)*K2504+N2504)),0)</f>
        <v/>
      </c>
      <c r="I2504" s="26" t="str">
        <f ca="1">IFERROR(IF($F2504=0,"",(VLOOKUP(RIGHT(B2504,2)+0,难度表!B:F,4,FALSE)*L2504+O2504)),0)</f>
        <v/>
      </c>
      <c r="J2504" s="26" t="str">
        <f ca="1">IFERROR(IF($F2504=0,"",(VLOOKUP(RIGHT(B2504,2)+0,难度表!B:F,5,FALSE)*M2504+P2504)),0)</f>
        <v/>
      </c>
      <c r="L2504" s="26" t="s">
        <v>1081</v>
      </c>
      <c r="M2504" s="3"/>
      <c r="N2504" s="26">
        <v>0</v>
      </c>
      <c r="O2504" s="26">
        <v>0</v>
      </c>
      <c r="P2504" s="26">
        <v>0</v>
      </c>
      <c r="Q2504" s="26">
        <v>0</v>
      </c>
      <c r="R2504" s="58" t="s">
        <v>545</v>
      </c>
      <c r="S2504" s="26">
        <v>1</v>
      </c>
      <c r="T2504" s="26">
        <v>0</v>
      </c>
      <c r="U2504" s="26">
        <f ca="1">IFERROR(VLOOKUP(G2504,模型表!$C:$T,18,FALSE),0)</f>
        <v>0</v>
      </c>
      <c r="V2504" s="26">
        <f>IFERROR(VLOOKUP(G2504,模型表!$C:$J,8,FALSE),0)</f>
        <v>0</v>
      </c>
      <c r="W2504" s="26" t="s">
        <v>1081</v>
      </c>
      <c r="X2504" s="26" t="s">
        <v>1097</v>
      </c>
    </row>
    <row r="2505" spans="1:24" x14ac:dyDescent="0.2">
      <c r="A2505" s="3" t="s">
        <v>1457</v>
      </c>
      <c r="B2505" s="3" t="str">
        <f t="shared" si="71"/>
        <v>P70</v>
      </c>
      <c r="C2505" s="3" t="s">
        <v>540</v>
      </c>
      <c r="D2505" s="3" t="s">
        <v>534</v>
      </c>
      <c r="E2505" t="str">
        <f t="shared" si="70"/>
        <v>M22P70U03N02</v>
      </c>
      <c r="F2505" s="26">
        <f ca="1">IFERROR(VLOOKUP(G2505,模型表!C:U,19,0),0)</f>
        <v>0</v>
      </c>
      <c r="H2505" s="26" t="str">
        <f ca="1">IFERROR(IF($F2505=0,"",(VLOOKUP(RIGHT(A2505,2)+0,难度表!B:F,3,FALSE)*K2505+N2505)),0)</f>
        <v/>
      </c>
      <c r="I2505" s="26" t="str">
        <f ca="1">IFERROR(IF($F2505=0,"",(VLOOKUP(RIGHT(B2505,2)+0,难度表!B:F,4,FALSE)*L2505+O2505)),0)</f>
        <v/>
      </c>
      <c r="J2505" s="26" t="str">
        <f ca="1">IFERROR(IF($F2505=0,"",(VLOOKUP(RIGHT(B2505,2)+0,难度表!B:F,5,FALSE)*M2505+P2505)),0)</f>
        <v/>
      </c>
      <c r="L2505" s="26" t="s">
        <v>1081</v>
      </c>
      <c r="M2505" s="3"/>
      <c r="N2505" s="26">
        <v>0</v>
      </c>
      <c r="O2505" s="26">
        <v>0</v>
      </c>
      <c r="P2505" s="26">
        <v>0</v>
      </c>
      <c r="Q2505" s="26">
        <v>0</v>
      </c>
      <c r="R2505" s="58" t="s">
        <v>545</v>
      </c>
      <c r="S2505" s="26">
        <v>1</v>
      </c>
      <c r="T2505" s="26">
        <v>0</v>
      </c>
      <c r="U2505" s="26">
        <f ca="1">IFERROR(VLOOKUP(G2505,模型表!$C:$T,18,FALSE),0)</f>
        <v>0</v>
      </c>
      <c r="V2505" s="26">
        <f>IFERROR(VLOOKUP(G2505,模型表!$C:$J,8,FALSE),0)</f>
        <v>0</v>
      </c>
      <c r="W2505" s="26" t="s">
        <v>1081</v>
      </c>
      <c r="X2505" s="26" t="s">
        <v>1097</v>
      </c>
    </row>
    <row r="2506" spans="1:24" x14ac:dyDescent="0.2">
      <c r="A2506" s="3" t="s">
        <v>1457</v>
      </c>
      <c r="B2506" s="3" t="str">
        <f t="shared" si="71"/>
        <v>P70</v>
      </c>
      <c r="C2506" s="3" t="s">
        <v>540</v>
      </c>
      <c r="D2506" s="3" t="s">
        <v>535</v>
      </c>
      <c r="E2506" t="str">
        <f t="shared" si="70"/>
        <v>M22P70U03N03</v>
      </c>
      <c r="F2506" s="26">
        <f ca="1">IFERROR(VLOOKUP(G2506,模型表!C:U,19,0),0)</f>
        <v>0</v>
      </c>
      <c r="H2506" s="26" t="str">
        <f ca="1">IFERROR(IF($F2506=0,"",(VLOOKUP(RIGHT(A2506,2)+0,难度表!B:F,3,FALSE)*K2506+N2506)),0)</f>
        <v/>
      </c>
      <c r="I2506" s="26" t="str">
        <f ca="1">IFERROR(IF($F2506=0,"",(VLOOKUP(RIGHT(B2506,2)+0,难度表!B:F,4,FALSE)*L2506+O2506)),0)</f>
        <v/>
      </c>
      <c r="J2506" s="26" t="str">
        <f ca="1">IFERROR(IF($F2506=0,"",(VLOOKUP(RIGHT(B2506,2)+0,难度表!B:F,5,FALSE)*M2506+P2506)),0)</f>
        <v/>
      </c>
      <c r="L2506" s="26" t="s">
        <v>1081</v>
      </c>
      <c r="M2506" s="3"/>
      <c r="N2506" s="26">
        <v>0</v>
      </c>
      <c r="O2506" s="26">
        <v>0</v>
      </c>
      <c r="P2506" s="26">
        <v>0</v>
      </c>
      <c r="Q2506" s="26">
        <v>0</v>
      </c>
      <c r="R2506" s="58" t="s">
        <v>545</v>
      </c>
      <c r="S2506" s="26">
        <v>1</v>
      </c>
      <c r="T2506" s="26">
        <v>0</v>
      </c>
      <c r="U2506" s="26">
        <f ca="1">IFERROR(VLOOKUP(G2506,模型表!$C:$T,18,FALSE),0)</f>
        <v>0</v>
      </c>
      <c r="V2506" s="26">
        <f>IFERROR(VLOOKUP(G2506,模型表!$C:$J,8,FALSE),0)</f>
        <v>0</v>
      </c>
      <c r="W2506" s="26" t="s">
        <v>1081</v>
      </c>
      <c r="X2506" s="26" t="s">
        <v>1097</v>
      </c>
    </row>
    <row r="2507" spans="1:24" x14ac:dyDescent="0.2">
      <c r="A2507" s="3" t="s">
        <v>1457</v>
      </c>
      <c r="B2507" s="3" t="str">
        <f t="shared" si="71"/>
        <v>P70</v>
      </c>
      <c r="C2507" s="3" t="s">
        <v>540</v>
      </c>
      <c r="D2507" s="3" t="s">
        <v>536</v>
      </c>
      <c r="E2507" t="str">
        <f t="shared" si="70"/>
        <v>M22P70U03N04</v>
      </c>
      <c r="F2507" s="26">
        <f ca="1">IFERROR(VLOOKUP(G2507,模型表!C:U,19,0),0)</f>
        <v>0</v>
      </c>
      <c r="H2507" s="26" t="str">
        <f ca="1">IFERROR(IF($F2507=0,"",(VLOOKUP(RIGHT(A2507,2)+0,难度表!B:F,3,FALSE)*K2507+N2507)),0)</f>
        <v/>
      </c>
      <c r="I2507" s="26" t="str">
        <f ca="1">IFERROR(IF($F2507=0,"",(VLOOKUP(RIGHT(B2507,2)+0,难度表!B:F,4,FALSE)*L2507+O2507)),0)</f>
        <v/>
      </c>
      <c r="J2507" s="26" t="str">
        <f ca="1">IFERROR(IF($F2507=0,"",(VLOOKUP(RIGHT(B2507,2)+0,难度表!B:F,5,FALSE)*M2507+P2507)),0)</f>
        <v/>
      </c>
      <c r="L2507" s="26" t="s">
        <v>1081</v>
      </c>
      <c r="M2507" s="3"/>
      <c r="N2507" s="26">
        <v>0</v>
      </c>
      <c r="O2507" s="26">
        <v>0</v>
      </c>
      <c r="P2507" s="26">
        <v>0</v>
      </c>
      <c r="Q2507" s="26">
        <v>0</v>
      </c>
      <c r="R2507" s="58" t="s">
        <v>545</v>
      </c>
      <c r="S2507" s="26">
        <v>1</v>
      </c>
      <c r="T2507" s="26">
        <v>0</v>
      </c>
      <c r="U2507" s="26">
        <f ca="1">IFERROR(VLOOKUP(G2507,模型表!$C:$T,18,FALSE),0)</f>
        <v>0</v>
      </c>
      <c r="V2507" s="26">
        <f>IFERROR(VLOOKUP(G2507,模型表!$C:$J,8,FALSE),0)</f>
        <v>0</v>
      </c>
      <c r="W2507" s="26" t="s">
        <v>1081</v>
      </c>
      <c r="X2507" s="26" t="s">
        <v>1097</v>
      </c>
    </row>
    <row r="2508" spans="1:24" x14ac:dyDescent="0.2">
      <c r="A2508" s="3" t="s">
        <v>1457</v>
      </c>
      <c r="B2508" s="3" t="str">
        <f t="shared" si="71"/>
        <v>P70</v>
      </c>
      <c r="C2508" s="3" t="s">
        <v>540</v>
      </c>
      <c r="D2508" s="3" t="s">
        <v>537</v>
      </c>
      <c r="E2508" t="str">
        <f t="shared" si="70"/>
        <v>M22P70U03N05</v>
      </c>
      <c r="F2508" s="26">
        <f ca="1">IFERROR(VLOOKUP(G2508,模型表!C:U,19,0),0)</f>
        <v>0</v>
      </c>
      <c r="H2508" s="26" t="str">
        <f ca="1">IFERROR(IF($F2508=0,"",(VLOOKUP(RIGHT(A2508,2)+0,难度表!B:F,3,FALSE)*K2508+N2508)),0)</f>
        <v/>
      </c>
      <c r="I2508" s="26" t="str">
        <f ca="1">IFERROR(IF($F2508=0,"",(VLOOKUP(RIGHT(B2508,2)+0,难度表!B:F,4,FALSE)*L2508+O2508)),0)</f>
        <v/>
      </c>
      <c r="J2508" s="26" t="str">
        <f ca="1">IFERROR(IF($F2508=0,"",(VLOOKUP(RIGHT(B2508,2)+0,难度表!B:F,5,FALSE)*M2508+P2508)),0)</f>
        <v/>
      </c>
      <c r="L2508" s="26" t="s">
        <v>1081</v>
      </c>
      <c r="M2508" s="3"/>
      <c r="N2508" s="26">
        <v>0</v>
      </c>
      <c r="O2508" s="26">
        <v>0</v>
      </c>
      <c r="P2508" s="26">
        <v>0</v>
      </c>
      <c r="Q2508" s="26">
        <v>0</v>
      </c>
      <c r="R2508" s="58" t="s">
        <v>545</v>
      </c>
      <c r="S2508" s="26">
        <v>1</v>
      </c>
      <c r="T2508" s="26">
        <v>0</v>
      </c>
      <c r="U2508" s="26">
        <f ca="1">IFERROR(VLOOKUP(G2508,模型表!$C:$T,18,FALSE),0)</f>
        <v>0</v>
      </c>
      <c r="V2508" s="26">
        <f>IFERROR(VLOOKUP(G2508,模型表!$C:$J,8,FALSE),0)</f>
        <v>0</v>
      </c>
      <c r="W2508" s="26" t="s">
        <v>1081</v>
      </c>
      <c r="X2508" s="26" t="s">
        <v>1097</v>
      </c>
    </row>
    <row r="2509" spans="1:24" x14ac:dyDescent="0.2">
      <c r="A2509" s="3" t="s">
        <v>1457</v>
      </c>
      <c r="B2509" s="3" t="str">
        <f t="shared" si="71"/>
        <v>P70</v>
      </c>
      <c r="C2509" s="3" t="s">
        <v>540</v>
      </c>
      <c r="D2509" s="3" t="s">
        <v>538</v>
      </c>
      <c r="E2509" t="str">
        <f t="shared" si="70"/>
        <v>M22P70U03N06</v>
      </c>
      <c r="F2509" s="26">
        <f ca="1">IFERROR(VLOOKUP(G2509,模型表!C:U,19,0),0)</f>
        <v>0</v>
      </c>
      <c r="H2509" s="26" t="str">
        <f ca="1">IFERROR(IF($F2509=0,"",(VLOOKUP(RIGHT(A2509,2)+0,难度表!B:F,3,FALSE)*K2509+N2509)),0)</f>
        <v/>
      </c>
      <c r="I2509" s="26" t="str">
        <f ca="1">IFERROR(IF($F2509=0,"",(VLOOKUP(RIGHT(B2509,2)+0,难度表!B:F,4,FALSE)*L2509+O2509)),0)</f>
        <v/>
      </c>
      <c r="J2509" s="26" t="str">
        <f ca="1">IFERROR(IF($F2509=0,"",(VLOOKUP(RIGHT(B2509,2)+0,难度表!B:F,5,FALSE)*M2509+P2509)),0)</f>
        <v/>
      </c>
      <c r="L2509" s="26" t="s">
        <v>1081</v>
      </c>
      <c r="M2509" s="3"/>
      <c r="N2509" s="26">
        <v>0</v>
      </c>
      <c r="O2509" s="26">
        <v>0</v>
      </c>
      <c r="P2509" s="26">
        <v>0</v>
      </c>
      <c r="Q2509" s="26">
        <v>0</v>
      </c>
      <c r="R2509" s="58" t="s">
        <v>545</v>
      </c>
      <c r="S2509" s="26">
        <v>1</v>
      </c>
      <c r="T2509" s="26">
        <v>0</v>
      </c>
      <c r="U2509" s="26">
        <f ca="1">IFERROR(VLOOKUP(G2509,模型表!$C:$T,18,FALSE),0)</f>
        <v>0</v>
      </c>
      <c r="V2509" s="26">
        <f>IFERROR(VLOOKUP(G2509,模型表!$C:$J,8,FALSE),0)</f>
        <v>0</v>
      </c>
      <c r="W2509" s="26" t="s">
        <v>1081</v>
      </c>
      <c r="X2509" s="26" t="s">
        <v>1097</v>
      </c>
    </row>
    <row r="2510" spans="1:24" x14ac:dyDescent="0.2">
      <c r="A2510" s="3" t="s">
        <v>1457</v>
      </c>
      <c r="B2510" s="3" t="str">
        <f t="shared" si="71"/>
        <v>P70</v>
      </c>
      <c r="C2510" s="3" t="s">
        <v>540</v>
      </c>
      <c r="D2510" s="3" t="s">
        <v>542</v>
      </c>
      <c r="E2510" t="str">
        <f t="shared" si="70"/>
        <v>M22P70U03N07</v>
      </c>
      <c r="F2510" s="26">
        <f ca="1">IFERROR(VLOOKUP(G2510,模型表!C:U,19,0),0)</f>
        <v>0</v>
      </c>
      <c r="H2510" s="26" t="str">
        <f ca="1">IFERROR(IF($F2510=0,"",(VLOOKUP(RIGHT(A2510,2)+0,难度表!B:F,3,FALSE)*K2510+N2510)),0)</f>
        <v/>
      </c>
      <c r="I2510" s="26" t="str">
        <f ca="1">IFERROR(IF($F2510=0,"",(VLOOKUP(RIGHT(B2510,2)+0,难度表!B:F,4,FALSE)*L2510+O2510)),0)</f>
        <v/>
      </c>
      <c r="J2510" s="26" t="str">
        <f ca="1">IFERROR(IF($F2510=0,"",(VLOOKUP(RIGHT(B2510,2)+0,难度表!B:F,5,FALSE)*M2510+P2510)),0)</f>
        <v/>
      </c>
      <c r="L2510" s="26" t="s">
        <v>1081</v>
      </c>
      <c r="M2510" s="3"/>
      <c r="N2510" s="26">
        <v>0</v>
      </c>
      <c r="O2510" s="26">
        <v>0</v>
      </c>
      <c r="P2510" s="26">
        <v>0</v>
      </c>
      <c r="Q2510" s="26">
        <v>0</v>
      </c>
      <c r="R2510" s="58" t="s">
        <v>545</v>
      </c>
      <c r="S2510" s="26">
        <v>1</v>
      </c>
      <c r="T2510" s="26">
        <v>0</v>
      </c>
      <c r="U2510" s="26">
        <f ca="1">IFERROR(VLOOKUP(G2510,模型表!$C:$T,18,FALSE),0)</f>
        <v>0</v>
      </c>
      <c r="V2510" s="26">
        <f>IFERROR(VLOOKUP(G2510,模型表!$C:$J,8,FALSE),0)</f>
        <v>0</v>
      </c>
      <c r="W2510" s="26" t="s">
        <v>1081</v>
      </c>
      <c r="X2510" s="26" t="s">
        <v>1097</v>
      </c>
    </row>
    <row r="2511" spans="1:24" x14ac:dyDescent="0.2">
      <c r="A2511" s="3" t="s">
        <v>1457</v>
      </c>
      <c r="B2511" s="3" t="str">
        <f t="shared" si="71"/>
        <v>P70</v>
      </c>
      <c r="C2511" s="3" t="s">
        <v>540</v>
      </c>
      <c r="D2511" s="3" t="s">
        <v>543</v>
      </c>
      <c r="E2511" t="str">
        <f t="shared" si="70"/>
        <v>M22P70U03N08</v>
      </c>
      <c r="F2511" s="26">
        <f ca="1">IFERROR(VLOOKUP(G2511,模型表!C:U,19,0),0)</f>
        <v>0</v>
      </c>
      <c r="H2511" s="26" t="str">
        <f ca="1">IFERROR(IF($F2511=0,"",(VLOOKUP(RIGHT(A2511,2)+0,难度表!B:F,3,FALSE)*K2511+N2511)),0)</f>
        <v/>
      </c>
      <c r="I2511" s="26" t="str">
        <f ca="1">IFERROR(IF($F2511=0,"",(VLOOKUP(RIGHT(B2511,2)+0,难度表!B:F,4,FALSE)*L2511+O2511)),0)</f>
        <v/>
      </c>
      <c r="J2511" s="26" t="str">
        <f ca="1">IFERROR(IF($F2511=0,"",(VLOOKUP(RIGHT(B2511,2)+0,难度表!B:F,5,FALSE)*M2511+P2511)),0)</f>
        <v/>
      </c>
      <c r="L2511" s="26" t="s">
        <v>1081</v>
      </c>
      <c r="M2511" s="3"/>
      <c r="N2511" s="26">
        <v>0</v>
      </c>
      <c r="O2511" s="26">
        <v>0</v>
      </c>
      <c r="P2511" s="26">
        <v>0</v>
      </c>
      <c r="Q2511" s="26">
        <v>0</v>
      </c>
      <c r="R2511" s="58" t="s">
        <v>545</v>
      </c>
      <c r="S2511" s="26">
        <v>1</v>
      </c>
      <c r="T2511" s="26">
        <v>0</v>
      </c>
      <c r="U2511" s="26">
        <f ca="1">IFERROR(VLOOKUP(G2511,模型表!$C:$T,18,FALSE),0)</f>
        <v>0</v>
      </c>
      <c r="V2511" s="26">
        <f>IFERROR(VLOOKUP(G2511,模型表!$C:$J,8,FALSE),0)</f>
        <v>0</v>
      </c>
      <c r="W2511" s="26" t="s">
        <v>1081</v>
      </c>
      <c r="X2511" s="26" t="s">
        <v>1097</v>
      </c>
    </row>
    <row r="2512" spans="1:24" x14ac:dyDescent="0.2">
      <c r="A2512" s="3" t="s">
        <v>1457</v>
      </c>
      <c r="B2512" s="3" t="str">
        <f t="shared" si="71"/>
        <v>P70</v>
      </c>
      <c r="C2512" s="3" t="s">
        <v>540</v>
      </c>
      <c r="D2512" s="3" t="s">
        <v>544</v>
      </c>
      <c r="E2512" t="str">
        <f t="shared" si="70"/>
        <v>M22P70U03N09</v>
      </c>
      <c r="F2512" s="26">
        <f ca="1">IFERROR(VLOOKUP(G2512,模型表!C:U,19,0),0)</f>
        <v>0</v>
      </c>
      <c r="H2512" s="26" t="str">
        <f ca="1">IFERROR(IF($F2512=0,"",(VLOOKUP(RIGHT(A2512,2)+0,难度表!B:F,3,FALSE)*K2512+N2512)),0)</f>
        <v/>
      </c>
      <c r="I2512" s="26" t="str">
        <f ca="1">IFERROR(IF($F2512=0,"",(VLOOKUP(RIGHT(B2512,2)+0,难度表!B:F,4,FALSE)*L2512+O2512)),0)</f>
        <v/>
      </c>
      <c r="J2512" s="26" t="str">
        <f ca="1">IFERROR(IF($F2512=0,"",(VLOOKUP(RIGHT(B2512,2)+0,难度表!B:F,5,FALSE)*M2512+P2512)),0)</f>
        <v/>
      </c>
      <c r="L2512" s="26" t="s">
        <v>1081</v>
      </c>
      <c r="M2512" s="3"/>
      <c r="N2512" s="26">
        <v>0</v>
      </c>
      <c r="O2512" s="26">
        <v>0</v>
      </c>
      <c r="P2512" s="26">
        <v>0</v>
      </c>
      <c r="Q2512" s="26">
        <v>0</v>
      </c>
      <c r="R2512" s="58" t="s">
        <v>545</v>
      </c>
      <c r="S2512" s="26">
        <v>1</v>
      </c>
      <c r="T2512" s="26">
        <v>0</v>
      </c>
      <c r="U2512" s="26">
        <f ca="1">IFERROR(VLOOKUP(G2512,模型表!$C:$T,18,FALSE),0)</f>
        <v>0</v>
      </c>
      <c r="V2512" s="26">
        <f>IFERROR(VLOOKUP(G2512,模型表!$C:$J,8,FALSE),0)</f>
        <v>0</v>
      </c>
      <c r="W2512" s="26" t="s">
        <v>1081</v>
      </c>
      <c r="X2512" s="26" t="s">
        <v>1097</v>
      </c>
    </row>
    <row r="2513" spans="1:24" x14ac:dyDescent="0.2">
      <c r="A2513" s="3" t="s">
        <v>1457</v>
      </c>
      <c r="B2513" s="3" t="str">
        <f t="shared" si="71"/>
        <v>P70</v>
      </c>
      <c r="C2513" s="3" t="s">
        <v>541</v>
      </c>
      <c r="D2513" s="3" t="s">
        <v>533</v>
      </c>
      <c r="E2513" t="str">
        <f t="shared" si="70"/>
        <v>M22P70U04N01</v>
      </c>
      <c r="F2513" s="26">
        <f ca="1">IFERROR(VLOOKUP(G2513,模型表!C:U,19,0),0)</f>
        <v>0</v>
      </c>
      <c r="H2513" s="26" t="str">
        <f ca="1">IFERROR(IF($F2513=0,"",(VLOOKUP(RIGHT(A2513,2)+0,难度表!B:F,3,FALSE)*K2513+N2513)),0)</f>
        <v/>
      </c>
      <c r="I2513" s="26" t="str">
        <f ca="1">IFERROR(IF($F2513=0,"",(VLOOKUP(RIGHT(B2513,2)+0,难度表!B:F,4,FALSE)*L2513+O2513)),0)</f>
        <v/>
      </c>
      <c r="J2513" s="26" t="str">
        <f ca="1">IFERROR(IF($F2513=0,"",(VLOOKUP(RIGHT(B2513,2)+0,难度表!B:F,5,FALSE)*M2513+P2513)),0)</f>
        <v/>
      </c>
      <c r="L2513" s="26" t="s">
        <v>1081</v>
      </c>
      <c r="M2513" s="3"/>
      <c r="N2513" s="26">
        <v>0</v>
      </c>
      <c r="O2513" s="26">
        <v>0</v>
      </c>
      <c r="P2513" s="26">
        <v>0</v>
      </c>
      <c r="Q2513" s="26">
        <v>0</v>
      </c>
      <c r="R2513" s="58" t="s">
        <v>545</v>
      </c>
      <c r="S2513" s="26">
        <v>1</v>
      </c>
      <c r="T2513" s="26">
        <v>0</v>
      </c>
      <c r="U2513" s="26">
        <f ca="1">IFERROR(VLOOKUP(G2513,模型表!$C:$T,18,FALSE),0)</f>
        <v>0</v>
      </c>
      <c r="V2513" s="26">
        <f>IFERROR(VLOOKUP(G2513,模型表!$C:$J,8,FALSE),0)</f>
        <v>0</v>
      </c>
      <c r="W2513" s="26" t="s">
        <v>1081</v>
      </c>
      <c r="X2513" s="26" t="s">
        <v>1097</v>
      </c>
    </row>
    <row r="2514" spans="1:24" x14ac:dyDescent="0.2">
      <c r="A2514" s="3" t="s">
        <v>1457</v>
      </c>
      <c r="B2514" s="3" t="str">
        <f t="shared" si="71"/>
        <v>P70</v>
      </c>
      <c r="C2514" s="3" t="s">
        <v>541</v>
      </c>
      <c r="D2514" s="3" t="s">
        <v>534</v>
      </c>
      <c r="E2514" t="str">
        <f t="shared" si="70"/>
        <v>M22P70U04N02</v>
      </c>
      <c r="F2514" s="26">
        <f ca="1">IFERROR(VLOOKUP(G2514,模型表!C:U,19,0),0)</f>
        <v>0</v>
      </c>
      <c r="H2514" s="26" t="str">
        <f ca="1">IFERROR(IF($F2514=0,"",(VLOOKUP(RIGHT(A2514,2)+0,难度表!B:F,3,FALSE)*K2514+N2514)),0)</f>
        <v/>
      </c>
      <c r="I2514" s="26" t="str">
        <f ca="1">IFERROR(IF($F2514=0,"",(VLOOKUP(RIGHT(B2514,2)+0,难度表!B:F,4,FALSE)*L2514+O2514)),0)</f>
        <v/>
      </c>
      <c r="J2514" s="26" t="str">
        <f ca="1">IFERROR(IF($F2514=0,"",(VLOOKUP(RIGHT(B2514,2)+0,难度表!B:F,5,FALSE)*M2514+P2514)),0)</f>
        <v/>
      </c>
      <c r="L2514" s="26" t="s">
        <v>1081</v>
      </c>
      <c r="M2514" s="3"/>
      <c r="N2514" s="26">
        <v>0</v>
      </c>
      <c r="O2514" s="26">
        <v>0</v>
      </c>
      <c r="P2514" s="26">
        <v>0</v>
      </c>
      <c r="Q2514" s="26">
        <v>0</v>
      </c>
      <c r="R2514" s="58" t="s">
        <v>545</v>
      </c>
      <c r="S2514" s="26">
        <v>1</v>
      </c>
      <c r="T2514" s="26">
        <v>0</v>
      </c>
      <c r="U2514" s="26">
        <f ca="1">IFERROR(VLOOKUP(G2514,模型表!$C:$T,18,FALSE),0)</f>
        <v>0</v>
      </c>
      <c r="V2514" s="26">
        <f>IFERROR(VLOOKUP(G2514,模型表!$C:$J,8,FALSE),0)</f>
        <v>0</v>
      </c>
      <c r="W2514" s="26" t="s">
        <v>1081</v>
      </c>
      <c r="X2514" s="26" t="s">
        <v>1097</v>
      </c>
    </row>
    <row r="2515" spans="1:24" x14ac:dyDescent="0.2">
      <c r="A2515" s="3" t="s">
        <v>1457</v>
      </c>
      <c r="B2515" s="3" t="str">
        <f t="shared" si="71"/>
        <v>P70</v>
      </c>
      <c r="C2515" s="3" t="s">
        <v>541</v>
      </c>
      <c r="D2515" s="3" t="s">
        <v>535</v>
      </c>
      <c r="E2515" t="str">
        <f t="shared" si="70"/>
        <v>M22P70U04N03</v>
      </c>
      <c r="F2515" s="26">
        <f ca="1">IFERROR(VLOOKUP(G2515,模型表!C:U,19,0),0)</f>
        <v>0</v>
      </c>
      <c r="H2515" s="26" t="str">
        <f ca="1">IFERROR(IF($F2515=0,"",(VLOOKUP(RIGHT(A2515,2)+0,难度表!B:F,3,FALSE)*K2515+N2515)),0)</f>
        <v/>
      </c>
      <c r="I2515" s="26" t="str">
        <f ca="1">IFERROR(IF($F2515=0,"",(VLOOKUP(RIGHT(B2515,2)+0,难度表!B:F,4,FALSE)*L2515+O2515)),0)</f>
        <v/>
      </c>
      <c r="J2515" s="26" t="str">
        <f ca="1">IFERROR(IF($F2515=0,"",(VLOOKUP(RIGHT(B2515,2)+0,难度表!B:F,5,FALSE)*M2515+P2515)),0)</f>
        <v/>
      </c>
      <c r="L2515" s="26" t="s">
        <v>1081</v>
      </c>
      <c r="M2515" s="3"/>
      <c r="N2515" s="26">
        <v>0</v>
      </c>
      <c r="O2515" s="26">
        <v>0</v>
      </c>
      <c r="P2515" s="26">
        <v>0</v>
      </c>
      <c r="Q2515" s="26">
        <v>0</v>
      </c>
      <c r="R2515" s="58" t="s">
        <v>545</v>
      </c>
      <c r="S2515" s="26">
        <v>1</v>
      </c>
      <c r="T2515" s="26">
        <v>0</v>
      </c>
      <c r="U2515" s="26">
        <f ca="1">IFERROR(VLOOKUP(G2515,模型表!$C:$T,18,FALSE),0)</f>
        <v>0</v>
      </c>
      <c r="V2515" s="26">
        <f>IFERROR(VLOOKUP(G2515,模型表!$C:$J,8,FALSE),0)</f>
        <v>0</v>
      </c>
      <c r="W2515" s="26" t="s">
        <v>1081</v>
      </c>
      <c r="X2515" s="26" t="s">
        <v>1097</v>
      </c>
    </row>
    <row r="2516" spans="1:24" x14ac:dyDescent="0.2">
      <c r="A2516" s="3" t="s">
        <v>1457</v>
      </c>
      <c r="B2516" s="3" t="str">
        <f t="shared" si="71"/>
        <v>P70</v>
      </c>
      <c r="C2516" s="3" t="s">
        <v>1454</v>
      </c>
      <c r="D2516" s="3" t="s">
        <v>536</v>
      </c>
      <c r="E2516" t="str">
        <f t="shared" si="70"/>
        <v>M22P70U04N04</v>
      </c>
      <c r="F2516" s="26">
        <f ca="1">IFERROR(VLOOKUP(G2516,模型表!C:U,19,0),0)</f>
        <v>0</v>
      </c>
      <c r="H2516" s="26" t="str">
        <f ca="1">IFERROR(IF($F2516=0,"",(VLOOKUP(RIGHT(A2516,2)+0,难度表!B:F,3,FALSE)*K2516+N2516)),0)</f>
        <v/>
      </c>
      <c r="I2516" s="26" t="str">
        <f ca="1">IFERROR(IF($F2516=0,"",(VLOOKUP(RIGHT(B2516,2)+0,难度表!B:F,4,FALSE)*L2516+O2516)),0)</f>
        <v/>
      </c>
      <c r="J2516" s="26" t="str">
        <f ca="1">IFERROR(IF($F2516=0,"",(VLOOKUP(RIGHT(B2516,2)+0,难度表!B:F,5,FALSE)*M2516+P2516)),0)</f>
        <v/>
      </c>
      <c r="L2516" s="26" t="s">
        <v>1081</v>
      </c>
      <c r="M2516" s="3"/>
      <c r="N2516" s="26">
        <v>0</v>
      </c>
      <c r="O2516" s="26">
        <v>0</v>
      </c>
      <c r="P2516" s="26">
        <v>0</v>
      </c>
      <c r="Q2516" s="26">
        <v>0</v>
      </c>
      <c r="R2516" s="58" t="s">
        <v>545</v>
      </c>
      <c r="S2516" s="26">
        <v>1</v>
      </c>
      <c r="T2516" s="26">
        <v>0</v>
      </c>
      <c r="U2516" s="26">
        <f ca="1">IFERROR(VLOOKUP(G2516,模型表!$C:$T,18,FALSE),0)</f>
        <v>0</v>
      </c>
      <c r="V2516" s="26">
        <f>IFERROR(VLOOKUP(G2516,模型表!$C:$J,8,FALSE),0)</f>
        <v>0</v>
      </c>
      <c r="W2516" s="26" t="s">
        <v>1081</v>
      </c>
      <c r="X2516" s="26" t="s">
        <v>1097</v>
      </c>
    </row>
    <row r="2517" spans="1:24" x14ac:dyDescent="0.2">
      <c r="A2517" s="3" t="s">
        <v>1457</v>
      </c>
      <c r="B2517" s="3" t="str">
        <f t="shared" si="71"/>
        <v>P70</v>
      </c>
      <c r="C2517" s="3" t="s">
        <v>1454</v>
      </c>
      <c r="D2517" s="3" t="s">
        <v>537</v>
      </c>
      <c r="E2517" t="str">
        <f t="shared" si="70"/>
        <v>M22P70U04N05</v>
      </c>
      <c r="F2517" s="26">
        <f ca="1">IFERROR(VLOOKUP(G2517,模型表!C:U,19,0),0)</f>
        <v>0</v>
      </c>
      <c r="H2517" s="26" t="str">
        <f ca="1">IFERROR(IF($F2517=0,"",(VLOOKUP(RIGHT(A2517,2)+0,难度表!B:F,3,FALSE)*K2517+N2517)),0)</f>
        <v/>
      </c>
      <c r="I2517" s="26" t="str">
        <f ca="1">IFERROR(IF($F2517=0,"",(VLOOKUP(RIGHT(B2517,2)+0,难度表!B:F,4,FALSE)*L2517+O2517)),0)</f>
        <v/>
      </c>
      <c r="J2517" s="26" t="str">
        <f ca="1">IFERROR(IF($F2517=0,"",(VLOOKUP(RIGHT(B2517,2)+0,难度表!B:F,5,FALSE)*M2517+P2517)),0)</f>
        <v/>
      </c>
      <c r="L2517" s="26" t="s">
        <v>1081</v>
      </c>
      <c r="M2517" s="3"/>
      <c r="N2517" s="26">
        <v>0</v>
      </c>
      <c r="O2517" s="26">
        <v>0</v>
      </c>
      <c r="P2517" s="26">
        <v>0</v>
      </c>
      <c r="Q2517" s="26">
        <v>0</v>
      </c>
      <c r="R2517" s="58" t="s">
        <v>545</v>
      </c>
      <c r="S2517" s="26">
        <v>1</v>
      </c>
      <c r="T2517" s="26">
        <v>0</v>
      </c>
      <c r="U2517" s="26">
        <f ca="1">IFERROR(VLOOKUP(G2517,模型表!$C:$T,18,FALSE),0)</f>
        <v>0</v>
      </c>
      <c r="V2517" s="26">
        <f>IFERROR(VLOOKUP(G2517,模型表!$C:$J,8,FALSE),0)</f>
        <v>0</v>
      </c>
      <c r="W2517" s="26" t="s">
        <v>1081</v>
      </c>
      <c r="X2517" s="26" t="s">
        <v>1097</v>
      </c>
    </row>
    <row r="2518" spans="1:24" x14ac:dyDescent="0.2">
      <c r="A2518" s="3" t="s">
        <v>1457</v>
      </c>
      <c r="B2518" s="3" t="str">
        <f t="shared" si="71"/>
        <v>P70</v>
      </c>
      <c r="C2518" s="3" t="s">
        <v>1454</v>
      </c>
      <c r="D2518" s="3" t="s">
        <v>538</v>
      </c>
      <c r="E2518" t="str">
        <f t="shared" si="70"/>
        <v>M22P70U04N06</v>
      </c>
      <c r="F2518" s="26">
        <f ca="1">IFERROR(VLOOKUP(G2518,模型表!C:U,19,0),0)</f>
        <v>0</v>
      </c>
      <c r="H2518" s="26" t="str">
        <f ca="1">IFERROR(IF($F2518=0,"",(VLOOKUP(RIGHT(A2518,2)+0,难度表!B:F,3,FALSE)*K2518+N2518)),0)</f>
        <v/>
      </c>
      <c r="I2518" s="26" t="str">
        <f ca="1">IFERROR(IF($F2518=0,"",(VLOOKUP(RIGHT(B2518,2)+0,难度表!B:F,4,FALSE)*L2518+O2518)),0)</f>
        <v/>
      </c>
      <c r="J2518" s="26" t="str">
        <f ca="1">IFERROR(IF($F2518=0,"",(VLOOKUP(RIGHT(B2518,2)+0,难度表!B:F,5,FALSE)*M2518+P2518)),0)</f>
        <v/>
      </c>
      <c r="L2518" s="26" t="s">
        <v>1081</v>
      </c>
      <c r="M2518" s="3"/>
      <c r="N2518" s="26">
        <v>0</v>
      </c>
      <c r="O2518" s="26">
        <v>0</v>
      </c>
      <c r="P2518" s="26">
        <v>0</v>
      </c>
      <c r="Q2518" s="26">
        <v>0</v>
      </c>
      <c r="R2518" s="58" t="s">
        <v>545</v>
      </c>
      <c r="S2518" s="26">
        <v>1</v>
      </c>
      <c r="T2518" s="26">
        <v>0</v>
      </c>
      <c r="U2518" s="26">
        <f ca="1">IFERROR(VLOOKUP(G2518,模型表!$C:$T,18,FALSE),0)</f>
        <v>0</v>
      </c>
      <c r="V2518" s="26">
        <f>IFERROR(VLOOKUP(G2518,模型表!$C:$J,8,FALSE),0)</f>
        <v>0</v>
      </c>
      <c r="W2518" s="26" t="s">
        <v>1081</v>
      </c>
      <c r="X2518" s="26" t="s">
        <v>1097</v>
      </c>
    </row>
    <row r="2519" spans="1:24" x14ac:dyDescent="0.2">
      <c r="A2519" s="3" t="s">
        <v>1457</v>
      </c>
      <c r="B2519" s="3" t="str">
        <f t="shared" si="71"/>
        <v>P70</v>
      </c>
      <c r="C2519" s="3" t="s">
        <v>1454</v>
      </c>
      <c r="D2519" s="3" t="s">
        <v>542</v>
      </c>
      <c r="E2519" t="str">
        <f t="shared" si="70"/>
        <v>M22P70U04N07</v>
      </c>
      <c r="F2519" s="26">
        <f ca="1">IFERROR(VLOOKUP(G2519,模型表!C:U,19,0),0)</f>
        <v>0</v>
      </c>
      <c r="H2519" s="26" t="str">
        <f ca="1">IFERROR(IF($F2519=0,"",(VLOOKUP(RIGHT(A2519,2)+0,难度表!B:F,3,FALSE)*K2519+N2519)),0)</f>
        <v/>
      </c>
      <c r="I2519" s="26" t="str">
        <f ca="1">IFERROR(IF($F2519=0,"",(VLOOKUP(RIGHT(B2519,2)+0,难度表!B:F,4,FALSE)*L2519+O2519)),0)</f>
        <v/>
      </c>
      <c r="J2519" s="26" t="str">
        <f ca="1">IFERROR(IF($F2519=0,"",(VLOOKUP(RIGHT(B2519,2)+0,难度表!B:F,5,FALSE)*M2519+P2519)),0)</f>
        <v/>
      </c>
      <c r="L2519" s="26" t="s">
        <v>1081</v>
      </c>
      <c r="M2519" s="3"/>
      <c r="N2519" s="26">
        <v>0</v>
      </c>
      <c r="O2519" s="26">
        <v>0</v>
      </c>
      <c r="P2519" s="26">
        <v>0</v>
      </c>
      <c r="Q2519" s="26">
        <v>0</v>
      </c>
      <c r="R2519" s="58" t="s">
        <v>545</v>
      </c>
      <c r="S2519" s="26">
        <v>1</v>
      </c>
      <c r="T2519" s="26">
        <v>0</v>
      </c>
      <c r="U2519" s="26">
        <f ca="1">IFERROR(VLOOKUP(G2519,模型表!$C:$T,18,FALSE),0)</f>
        <v>0</v>
      </c>
      <c r="V2519" s="26">
        <f>IFERROR(VLOOKUP(G2519,模型表!$C:$J,8,FALSE),0)</f>
        <v>0</v>
      </c>
      <c r="W2519" s="26" t="s">
        <v>1081</v>
      </c>
      <c r="X2519" s="26" t="s">
        <v>1097</v>
      </c>
    </row>
    <row r="2520" spans="1:24" x14ac:dyDescent="0.2">
      <c r="A2520" s="3" t="s">
        <v>1457</v>
      </c>
      <c r="B2520" s="3" t="str">
        <f t="shared" si="71"/>
        <v>P70</v>
      </c>
      <c r="C2520" s="3" t="s">
        <v>1454</v>
      </c>
      <c r="D2520" s="3" t="s">
        <v>543</v>
      </c>
      <c r="E2520" t="str">
        <f t="shared" si="70"/>
        <v>M22P70U04N08</v>
      </c>
      <c r="F2520" s="26">
        <f ca="1">IFERROR(VLOOKUP(G2520,模型表!C:U,19,0),0)</f>
        <v>0</v>
      </c>
      <c r="H2520" s="26" t="str">
        <f ca="1">IFERROR(IF($F2520=0,"",(VLOOKUP(RIGHT(A2520,2)+0,难度表!B:F,3,FALSE)*K2520+N2520)),0)</f>
        <v/>
      </c>
      <c r="I2520" s="26" t="str">
        <f ca="1">IFERROR(IF($F2520=0,"",(VLOOKUP(RIGHT(B2520,2)+0,难度表!B:F,4,FALSE)*L2520+O2520)),0)</f>
        <v/>
      </c>
      <c r="J2520" s="26" t="str">
        <f ca="1">IFERROR(IF($F2520=0,"",(VLOOKUP(RIGHT(B2520,2)+0,难度表!B:F,5,FALSE)*M2520+P2520)),0)</f>
        <v/>
      </c>
      <c r="L2520" s="26" t="s">
        <v>1081</v>
      </c>
      <c r="M2520" s="3"/>
      <c r="N2520" s="26">
        <v>0</v>
      </c>
      <c r="O2520" s="26">
        <v>0</v>
      </c>
      <c r="P2520" s="26">
        <v>0</v>
      </c>
      <c r="Q2520" s="26">
        <v>0</v>
      </c>
      <c r="R2520" s="58" t="s">
        <v>545</v>
      </c>
      <c r="S2520" s="26">
        <v>1</v>
      </c>
      <c r="T2520" s="26">
        <v>0</v>
      </c>
      <c r="U2520" s="26">
        <f ca="1">IFERROR(VLOOKUP(G2520,模型表!$C:$T,18,FALSE),0)</f>
        <v>0</v>
      </c>
      <c r="V2520" s="26">
        <f>IFERROR(VLOOKUP(G2520,模型表!$C:$J,8,FALSE),0)</f>
        <v>0</v>
      </c>
      <c r="W2520" s="26" t="s">
        <v>1081</v>
      </c>
      <c r="X2520" s="26" t="s">
        <v>1097</v>
      </c>
    </row>
    <row r="2521" spans="1:24" x14ac:dyDescent="0.2">
      <c r="A2521" s="3" t="s">
        <v>1457</v>
      </c>
      <c r="B2521" s="3" t="str">
        <f t="shared" si="71"/>
        <v>P70</v>
      </c>
      <c r="C2521" s="3" t="s">
        <v>541</v>
      </c>
      <c r="D2521" s="3" t="s">
        <v>544</v>
      </c>
      <c r="E2521" t="str">
        <f t="shared" si="70"/>
        <v>M22P70U04N09</v>
      </c>
      <c r="F2521" s="26">
        <f ca="1">IFERROR(VLOOKUP(G2521,模型表!C:U,19,0),0)</f>
        <v>0</v>
      </c>
      <c r="H2521" s="26" t="str">
        <f ca="1">IFERROR(IF($F2521=0,"",(VLOOKUP(RIGHT(A2521,2)+0,难度表!B:F,3,FALSE)*K2521+N2521)),0)</f>
        <v/>
      </c>
      <c r="I2521" s="26" t="str">
        <f ca="1">IFERROR(IF($F2521=0,"",(VLOOKUP(RIGHT(B2521,2)+0,难度表!B:F,4,FALSE)*L2521+O2521)),0)</f>
        <v/>
      </c>
      <c r="J2521" s="26" t="str">
        <f ca="1">IFERROR(IF($F2521=0,"",(VLOOKUP(RIGHT(B2521,2)+0,难度表!B:F,5,FALSE)*M2521+P2521)),0)</f>
        <v/>
      </c>
      <c r="L2521" s="26" t="s">
        <v>1081</v>
      </c>
      <c r="M2521" s="3"/>
      <c r="N2521" s="26">
        <v>0</v>
      </c>
      <c r="O2521" s="26">
        <v>0</v>
      </c>
      <c r="P2521" s="26">
        <v>0</v>
      </c>
      <c r="Q2521" s="26">
        <v>0</v>
      </c>
      <c r="R2521" s="58" t="s">
        <v>545</v>
      </c>
      <c r="S2521" s="26">
        <v>1</v>
      </c>
      <c r="T2521" s="26">
        <v>0</v>
      </c>
      <c r="U2521" s="26">
        <f ca="1">IFERROR(VLOOKUP(G2521,模型表!$C:$T,18,FALSE),0)</f>
        <v>0</v>
      </c>
      <c r="V2521" s="26">
        <f>IFERROR(VLOOKUP(G2521,模型表!$C:$J,8,FALSE),0)</f>
        <v>0</v>
      </c>
      <c r="W2521" s="26" t="s">
        <v>1081</v>
      </c>
      <c r="X2521" s="26" t="s">
        <v>1097</v>
      </c>
    </row>
    <row r="2522" spans="1:24" x14ac:dyDescent="0.2">
      <c r="A2522" s="3" t="s">
        <v>1457</v>
      </c>
      <c r="B2522" s="3" t="str">
        <f t="shared" si="71"/>
        <v>P71</v>
      </c>
      <c r="C2522" s="3" t="s">
        <v>532</v>
      </c>
      <c r="D2522" s="3" t="s">
        <v>533</v>
      </c>
      <c r="E2522" t="str">
        <f t="shared" si="70"/>
        <v>M22P71U01N01</v>
      </c>
      <c r="F2522" s="26">
        <f ca="1">IFERROR(VLOOKUP(G2522,模型表!C:U,19,0),0)</f>
        <v>0</v>
      </c>
      <c r="H2522" s="26" t="str">
        <f ca="1">IFERROR(IF($F2522=0,"",(VLOOKUP(RIGHT(A2522,2)+0,难度表!B:F,3,FALSE)*K2522+N2522)),0)</f>
        <v/>
      </c>
      <c r="I2522" s="26" t="str">
        <f ca="1">IFERROR(IF($F2522=0,"",(VLOOKUP(RIGHT(B2522,2)+0,难度表!B:F,4,FALSE)*L2522+O2522)),0)</f>
        <v/>
      </c>
      <c r="J2522" s="26" t="str">
        <f ca="1">IFERROR(IF($F2522=0,"",(VLOOKUP(RIGHT(B2522,2)+0,难度表!B:F,5,FALSE)*M2522+P2522)),0)</f>
        <v/>
      </c>
      <c r="L2522" s="26" t="s">
        <v>1081</v>
      </c>
      <c r="M2522" s="3"/>
      <c r="N2522" s="26">
        <v>0</v>
      </c>
      <c r="O2522" s="26">
        <v>0</v>
      </c>
      <c r="P2522" s="26">
        <v>0</v>
      </c>
      <c r="Q2522" s="26">
        <v>0</v>
      </c>
      <c r="R2522" s="58" t="s">
        <v>545</v>
      </c>
      <c r="S2522" s="26">
        <v>1</v>
      </c>
      <c r="T2522" s="26">
        <v>0</v>
      </c>
      <c r="U2522" s="26">
        <f ca="1">IFERROR(VLOOKUP(G2522,模型表!$C:$T,18,FALSE),0)</f>
        <v>0</v>
      </c>
      <c r="V2522" s="26">
        <f>IFERROR(VLOOKUP(G2522,模型表!$C:$J,8,FALSE),0)</f>
        <v>0</v>
      </c>
      <c r="W2522" s="26" t="s">
        <v>1081</v>
      </c>
      <c r="X2522" s="26" t="s">
        <v>1097</v>
      </c>
    </row>
    <row r="2523" spans="1:24" x14ac:dyDescent="0.2">
      <c r="A2523" s="3" t="s">
        <v>1457</v>
      </c>
      <c r="B2523" s="3" t="str">
        <f t="shared" si="71"/>
        <v>P71</v>
      </c>
      <c r="C2523" s="3" t="s">
        <v>532</v>
      </c>
      <c r="D2523" s="3" t="s">
        <v>534</v>
      </c>
      <c r="E2523" t="str">
        <f t="shared" si="70"/>
        <v>M22P71U01N02</v>
      </c>
      <c r="F2523" s="26">
        <f ca="1">IFERROR(VLOOKUP(G2523,模型表!C:U,19,0),0)</f>
        <v>0</v>
      </c>
      <c r="H2523" s="26" t="str">
        <f ca="1">IFERROR(IF($F2523=0,"",(VLOOKUP(RIGHT(A2523,2)+0,难度表!B:F,3,FALSE)*K2523+N2523)),0)</f>
        <v/>
      </c>
      <c r="I2523" s="26" t="str">
        <f ca="1">IFERROR(IF($F2523=0,"",(VLOOKUP(RIGHT(B2523,2)+0,难度表!B:F,4,FALSE)*L2523+O2523)),0)</f>
        <v/>
      </c>
      <c r="J2523" s="26" t="str">
        <f ca="1">IFERROR(IF($F2523=0,"",(VLOOKUP(RIGHT(B2523,2)+0,难度表!B:F,5,FALSE)*M2523+P2523)),0)</f>
        <v/>
      </c>
      <c r="L2523" s="26" t="s">
        <v>1081</v>
      </c>
      <c r="M2523" s="3"/>
      <c r="N2523" s="26">
        <v>0</v>
      </c>
      <c r="O2523" s="26">
        <v>0</v>
      </c>
      <c r="P2523" s="26">
        <v>0</v>
      </c>
      <c r="Q2523" s="26">
        <v>0</v>
      </c>
      <c r="R2523" s="58" t="s">
        <v>545</v>
      </c>
      <c r="S2523" s="26">
        <v>1</v>
      </c>
      <c r="T2523" s="26">
        <v>0</v>
      </c>
      <c r="U2523" s="26">
        <f ca="1">IFERROR(VLOOKUP(G2523,模型表!$C:$T,18,FALSE),0)</f>
        <v>0</v>
      </c>
      <c r="V2523" s="26">
        <f>IFERROR(VLOOKUP(G2523,模型表!$C:$J,8,FALSE),0)</f>
        <v>0</v>
      </c>
      <c r="W2523" s="26" t="s">
        <v>1081</v>
      </c>
      <c r="X2523" s="26" t="s">
        <v>1097</v>
      </c>
    </row>
    <row r="2524" spans="1:24" x14ac:dyDescent="0.2">
      <c r="A2524" s="3" t="s">
        <v>1457</v>
      </c>
      <c r="B2524" s="3" t="str">
        <f t="shared" si="71"/>
        <v>P71</v>
      </c>
      <c r="C2524" s="3" t="s">
        <v>532</v>
      </c>
      <c r="D2524" s="3" t="s">
        <v>535</v>
      </c>
      <c r="E2524" t="str">
        <f t="shared" si="70"/>
        <v>M22P71U01N03</v>
      </c>
      <c r="F2524" s="26">
        <f ca="1">IFERROR(VLOOKUP(G2524,模型表!C:U,19,0),0)</f>
        <v>0</v>
      </c>
      <c r="H2524" s="26" t="str">
        <f ca="1">IFERROR(IF($F2524=0,"",(VLOOKUP(RIGHT(A2524,2)+0,难度表!B:F,3,FALSE)*K2524+N2524)),0)</f>
        <v/>
      </c>
      <c r="I2524" s="26" t="str">
        <f ca="1">IFERROR(IF($F2524=0,"",(VLOOKUP(RIGHT(B2524,2)+0,难度表!B:F,4,FALSE)*L2524+O2524)),0)</f>
        <v/>
      </c>
      <c r="J2524" s="26" t="str">
        <f ca="1">IFERROR(IF($F2524=0,"",(VLOOKUP(RIGHT(B2524,2)+0,难度表!B:F,5,FALSE)*M2524+P2524)),0)</f>
        <v/>
      </c>
      <c r="L2524" s="26" t="s">
        <v>1081</v>
      </c>
      <c r="M2524" s="3"/>
      <c r="N2524" s="26">
        <v>0</v>
      </c>
      <c r="O2524" s="26">
        <v>0</v>
      </c>
      <c r="P2524" s="26">
        <v>0</v>
      </c>
      <c r="Q2524" s="26">
        <v>0</v>
      </c>
      <c r="R2524" s="58" t="s">
        <v>545</v>
      </c>
      <c r="S2524" s="26">
        <v>1</v>
      </c>
      <c r="T2524" s="26">
        <v>0</v>
      </c>
      <c r="U2524" s="26">
        <f ca="1">IFERROR(VLOOKUP(G2524,模型表!$C:$T,18,FALSE),0)</f>
        <v>0</v>
      </c>
      <c r="V2524" s="26">
        <f>IFERROR(VLOOKUP(G2524,模型表!$C:$J,8,FALSE),0)</f>
        <v>0</v>
      </c>
      <c r="W2524" s="26" t="s">
        <v>1081</v>
      </c>
      <c r="X2524" s="26" t="s">
        <v>1097</v>
      </c>
    </row>
    <row r="2525" spans="1:24" x14ac:dyDescent="0.2">
      <c r="A2525" s="3" t="s">
        <v>1457</v>
      </c>
      <c r="B2525" s="3" t="str">
        <f t="shared" si="71"/>
        <v>P71</v>
      </c>
      <c r="C2525" s="3" t="s">
        <v>532</v>
      </c>
      <c r="D2525" s="3" t="s">
        <v>536</v>
      </c>
      <c r="E2525" t="str">
        <f t="shared" si="70"/>
        <v>M22P71U01N04</v>
      </c>
      <c r="F2525" s="26">
        <f ca="1">IFERROR(VLOOKUP(G2525,模型表!C:U,19,0),0)</f>
        <v>0</v>
      </c>
      <c r="H2525" s="26" t="str">
        <f ca="1">IFERROR(IF($F2525=0,"",(VLOOKUP(RIGHT(A2525,2)+0,难度表!B:F,3,FALSE)*K2525+N2525)),0)</f>
        <v/>
      </c>
      <c r="I2525" s="26" t="str">
        <f ca="1">IFERROR(IF($F2525=0,"",(VLOOKUP(RIGHT(B2525,2)+0,难度表!B:F,4,FALSE)*L2525+O2525)),0)</f>
        <v/>
      </c>
      <c r="J2525" s="26" t="str">
        <f ca="1">IFERROR(IF($F2525=0,"",(VLOOKUP(RIGHT(B2525,2)+0,难度表!B:F,5,FALSE)*M2525+P2525)),0)</f>
        <v/>
      </c>
      <c r="L2525" s="26" t="s">
        <v>1081</v>
      </c>
      <c r="M2525" s="3"/>
      <c r="N2525" s="26">
        <v>0</v>
      </c>
      <c r="O2525" s="26">
        <v>0</v>
      </c>
      <c r="P2525" s="26">
        <v>0</v>
      </c>
      <c r="Q2525" s="26">
        <v>0</v>
      </c>
      <c r="R2525" s="58" t="s">
        <v>545</v>
      </c>
      <c r="S2525" s="26">
        <v>1</v>
      </c>
      <c r="T2525" s="26">
        <v>0</v>
      </c>
      <c r="U2525" s="26">
        <f ca="1">IFERROR(VLOOKUP(G2525,模型表!$C:$T,18,FALSE),0)</f>
        <v>0</v>
      </c>
      <c r="V2525" s="26">
        <f>IFERROR(VLOOKUP(G2525,模型表!$C:$J,8,FALSE),0)</f>
        <v>0</v>
      </c>
      <c r="W2525" s="26" t="s">
        <v>1081</v>
      </c>
      <c r="X2525" s="26" t="s">
        <v>1097</v>
      </c>
    </row>
    <row r="2526" spans="1:24" x14ac:dyDescent="0.2">
      <c r="A2526" s="3" t="s">
        <v>1457</v>
      </c>
      <c r="B2526" s="3" t="str">
        <f t="shared" si="71"/>
        <v>P71</v>
      </c>
      <c r="C2526" s="3" t="s">
        <v>532</v>
      </c>
      <c r="D2526" s="3" t="s">
        <v>537</v>
      </c>
      <c r="E2526" t="str">
        <f t="shared" si="70"/>
        <v>M22P71U01N05</v>
      </c>
      <c r="F2526" s="26">
        <f ca="1">IFERROR(VLOOKUP(G2526,模型表!C:U,19,0),0)</f>
        <v>0</v>
      </c>
      <c r="H2526" s="26" t="str">
        <f ca="1">IFERROR(IF($F2526=0,"",(VLOOKUP(RIGHT(A2526,2)+0,难度表!B:F,3,FALSE)*K2526+N2526)),0)</f>
        <v/>
      </c>
      <c r="I2526" s="26" t="str">
        <f ca="1">IFERROR(IF($F2526=0,"",(VLOOKUP(RIGHT(B2526,2)+0,难度表!B:F,4,FALSE)*L2526+O2526)),0)</f>
        <v/>
      </c>
      <c r="J2526" s="26" t="str">
        <f ca="1">IFERROR(IF($F2526=0,"",(VLOOKUP(RIGHT(B2526,2)+0,难度表!B:F,5,FALSE)*M2526+P2526)),0)</f>
        <v/>
      </c>
      <c r="L2526" s="26" t="s">
        <v>1081</v>
      </c>
      <c r="M2526" s="3"/>
      <c r="N2526" s="26">
        <v>0</v>
      </c>
      <c r="O2526" s="26">
        <v>0</v>
      </c>
      <c r="P2526" s="26">
        <v>0</v>
      </c>
      <c r="Q2526" s="26">
        <v>0</v>
      </c>
      <c r="R2526" s="58" t="s">
        <v>545</v>
      </c>
      <c r="S2526" s="26">
        <v>1</v>
      </c>
      <c r="T2526" s="26">
        <v>0</v>
      </c>
      <c r="U2526" s="26">
        <f ca="1">IFERROR(VLOOKUP(G2526,模型表!$C:$T,18,FALSE),0)</f>
        <v>0</v>
      </c>
      <c r="V2526" s="26">
        <f>IFERROR(VLOOKUP(G2526,模型表!$C:$J,8,FALSE),0)</f>
        <v>0</v>
      </c>
      <c r="W2526" s="26" t="s">
        <v>1081</v>
      </c>
      <c r="X2526" s="26" t="s">
        <v>1097</v>
      </c>
    </row>
    <row r="2527" spans="1:24" x14ac:dyDescent="0.2">
      <c r="A2527" s="3" t="s">
        <v>1457</v>
      </c>
      <c r="B2527" s="3" t="str">
        <f t="shared" si="71"/>
        <v>P71</v>
      </c>
      <c r="C2527" s="3" t="s">
        <v>532</v>
      </c>
      <c r="D2527" s="3" t="s">
        <v>538</v>
      </c>
      <c r="E2527" t="str">
        <f t="shared" si="70"/>
        <v>M22P71U01N06</v>
      </c>
      <c r="F2527" s="26">
        <f ca="1">IFERROR(VLOOKUP(G2527,模型表!C:U,19,0),0)</f>
        <v>0</v>
      </c>
      <c r="H2527" s="26" t="str">
        <f ca="1">IFERROR(IF($F2527=0,"",(VLOOKUP(RIGHT(A2527,2)+0,难度表!B:F,3,FALSE)*K2527+N2527)),0)</f>
        <v/>
      </c>
      <c r="I2527" s="26" t="str">
        <f ca="1">IFERROR(IF($F2527=0,"",(VLOOKUP(RIGHT(B2527,2)+0,难度表!B:F,4,FALSE)*L2527+O2527)),0)</f>
        <v/>
      </c>
      <c r="J2527" s="26" t="str">
        <f ca="1">IFERROR(IF($F2527=0,"",(VLOOKUP(RIGHT(B2527,2)+0,难度表!B:F,5,FALSE)*M2527+P2527)),0)</f>
        <v/>
      </c>
      <c r="L2527" s="26" t="s">
        <v>1081</v>
      </c>
      <c r="M2527" s="3"/>
      <c r="N2527" s="26">
        <v>0</v>
      </c>
      <c r="O2527" s="26">
        <v>0</v>
      </c>
      <c r="P2527" s="26">
        <v>0</v>
      </c>
      <c r="Q2527" s="26">
        <v>0</v>
      </c>
      <c r="R2527" s="58" t="s">
        <v>545</v>
      </c>
      <c r="S2527" s="26">
        <v>1</v>
      </c>
      <c r="T2527" s="26">
        <v>0</v>
      </c>
      <c r="U2527" s="26">
        <f ca="1">IFERROR(VLOOKUP(G2527,模型表!$C:$T,18,FALSE),0)</f>
        <v>0</v>
      </c>
      <c r="V2527" s="26">
        <f>IFERROR(VLOOKUP(G2527,模型表!$C:$J,8,FALSE),0)</f>
        <v>0</v>
      </c>
      <c r="W2527" s="26" t="s">
        <v>1081</v>
      </c>
      <c r="X2527" s="26" t="s">
        <v>1097</v>
      </c>
    </row>
    <row r="2528" spans="1:24" x14ac:dyDescent="0.2">
      <c r="A2528" s="3" t="s">
        <v>1457</v>
      </c>
      <c r="B2528" s="3" t="str">
        <f t="shared" si="71"/>
        <v>P71</v>
      </c>
      <c r="C2528" s="3" t="s">
        <v>532</v>
      </c>
      <c r="D2528" s="3" t="s">
        <v>542</v>
      </c>
      <c r="E2528" t="str">
        <f t="shared" si="70"/>
        <v>M22P71U01N07</v>
      </c>
      <c r="F2528" s="26">
        <f ca="1">IFERROR(VLOOKUP(G2528,模型表!C:U,19,0),0)</f>
        <v>0</v>
      </c>
      <c r="H2528" s="26" t="str">
        <f ca="1">IFERROR(IF($F2528=0,"",(VLOOKUP(RIGHT(A2528,2)+0,难度表!B:F,3,FALSE)*K2528+N2528)),0)</f>
        <v/>
      </c>
      <c r="I2528" s="26" t="str">
        <f ca="1">IFERROR(IF($F2528=0,"",(VLOOKUP(RIGHT(B2528,2)+0,难度表!B:F,4,FALSE)*L2528+O2528)),0)</f>
        <v/>
      </c>
      <c r="J2528" s="26" t="str">
        <f ca="1">IFERROR(IF($F2528=0,"",(VLOOKUP(RIGHT(B2528,2)+0,难度表!B:F,5,FALSE)*M2528+P2528)),0)</f>
        <v/>
      </c>
      <c r="L2528" s="26" t="s">
        <v>1081</v>
      </c>
      <c r="M2528" s="3"/>
      <c r="N2528" s="26">
        <v>0</v>
      </c>
      <c r="O2528" s="26">
        <v>0</v>
      </c>
      <c r="P2528" s="26">
        <v>0</v>
      </c>
      <c r="Q2528" s="26">
        <v>0</v>
      </c>
      <c r="R2528" s="58" t="s">
        <v>545</v>
      </c>
      <c r="S2528" s="26">
        <v>1</v>
      </c>
      <c r="T2528" s="26">
        <v>0</v>
      </c>
      <c r="U2528" s="26">
        <f ca="1">IFERROR(VLOOKUP(G2528,模型表!$C:$T,18,FALSE),0)</f>
        <v>0</v>
      </c>
      <c r="V2528" s="26">
        <f>IFERROR(VLOOKUP(G2528,模型表!$C:$J,8,FALSE),0)</f>
        <v>0</v>
      </c>
      <c r="W2528" s="26" t="s">
        <v>1081</v>
      </c>
      <c r="X2528" s="26" t="s">
        <v>1097</v>
      </c>
    </row>
    <row r="2529" spans="1:24" x14ac:dyDescent="0.2">
      <c r="A2529" s="3" t="s">
        <v>1457</v>
      </c>
      <c r="B2529" s="3" t="str">
        <f t="shared" si="71"/>
        <v>P71</v>
      </c>
      <c r="C2529" s="3" t="s">
        <v>532</v>
      </c>
      <c r="D2529" s="3" t="s">
        <v>543</v>
      </c>
      <c r="E2529" t="str">
        <f t="shared" si="70"/>
        <v>M22P71U01N08</v>
      </c>
      <c r="F2529" s="26">
        <f ca="1">IFERROR(VLOOKUP(G2529,模型表!C:U,19,0),0)</f>
        <v>0</v>
      </c>
      <c r="H2529" s="26" t="str">
        <f ca="1">IFERROR(IF($F2529=0,"",(VLOOKUP(RIGHT(A2529,2)+0,难度表!B:F,3,FALSE)*K2529+N2529)),0)</f>
        <v/>
      </c>
      <c r="I2529" s="26" t="str">
        <f ca="1">IFERROR(IF($F2529=0,"",(VLOOKUP(RIGHT(B2529,2)+0,难度表!B:F,4,FALSE)*L2529+O2529)),0)</f>
        <v/>
      </c>
      <c r="J2529" s="26" t="str">
        <f ca="1">IFERROR(IF($F2529=0,"",(VLOOKUP(RIGHT(B2529,2)+0,难度表!B:F,5,FALSE)*M2529+P2529)),0)</f>
        <v/>
      </c>
      <c r="L2529" s="26" t="s">
        <v>1081</v>
      </c>
      <c r="M2529" s="3"/>
      <c r="N2529" s="26">
        <v>0</v>
      </c>
      <c r="O2529" s="26">
        <v>0</v>
      </c>
      <c r="P2529" s="26">
        <v>0</v>
      </c>
      <c r="Q2529" s="26">
        <v>0</v>
      </c>
      <c r="R2529" s="58" t="s">
        <v>545</v>
      </c>
      <c r="S2529" s="26">
        <v>1</v>
      </c>
      <c r="T2529" s="26">
        <v>0</v>
      </c>
      <c r="U2529" s="26">
        <f ca="1">IFERROR(VLOOKUP(G2529,模型表!$C:$T,18,FALSE),0)</f>
        <v>0</v>
      </c>
      <c r="V2529" s="26">
        <f>IFERROR(VLOOKUP(G2529,模型表!$C:$J,8,FALSE),0)</f>
        <v>0</v>
      </c>
      <c r="W2529" s="26" t="s">
        <v>1081</v>
      </c>
      <c r="X2529" s="26" t="s">
        <v>1097</v>
      </c>
    </row>
    <row r="2530" spans="1:24" x14ac:dyDescent="0.2">
      <c r="A2530" s="3" t="s">
        <v>1457</v>
      </c>
      <c r="B2530" s="3" t="str">
        <f t="shared" si="71"/>
        <v>P71</v>
      </c>
      <c r="C2530" s="3" t="s">
        <v>532</v>
      </c>
      <c r="D2530" s="3" t="s">
        <v>544</v>
      </c>
      <c r="E2530" t="str">
        <f t="shared" si="70"/>
        <v>M22P71U01N09</v>
      </c>
      <c r="F2530" s="26">
        <f ca="1">IFERROR(VLOOKUP(G2530,模型表!C:U,19,0),0)</f>
        <v>0</v>
      </c>
      <c r="H2530" s="26" t="str">
        <f ca="1">IFERROR(IF($F2530=0,"",(VLOOKUP(RIGHT(A2530,2)+0,难度表!B:F,3,FALSE)*K2530+N2530)),0)</f>
        <v/>
      </c>
      <c r="I2530" s="26" t="str">
        <f ca="1">IFERROR(IF($F2530=0,"",(VLOOKUP(RIGHT(B2530,2)+0,难度表!B:F,4,FALSE)*L2530+O2530)),0)</f>
        <v/>
      </c>
      <c r="J2530" s="26" t="str">
        <f ca="1">IFERROR(IF($F2530=0,"",(VLOOKUP(RIGHT(B2530,2)+0,难度表!B:F,5,FALSE)*M2530+P2530)),0)</f>
        <v/>
      </c>
      <c r="L2530" s="26" t="s">
        <v>1081</v>
      </c>
      <c r="M2530" s="3"/>
      <c r="N2530" s="26">
        <v>0</v>
      </c>
      <c r="O2530" s="26">
        <v>0</v>
      </c>
      <c r="P2530" s="26">
        <v>0</v>
      </c>
      <c r="Q2530" s="26">
        <v>0</v>
      </c>
      <c r="R2530" s="58" t="s">
        <v>545</v>
      </c>
      <c r="S2530" s="26">
        <v>1</v>
      </c>
      <c r="T2530" s="26">
        <v>0</v>
      </c>
      <c r="U2530" s="26">
        <f ca="1">IFERROR(VLOOKUP(G2530,模型表!$C:$T,18,FALSE),0)</f>
        <v>0</v>
      </c>
      <c r="V2530" s="26">
        <f>IFERROR(VLOOKUP(G2530,模型表!$C:$J,8,FALSE),0)</f>
        <v>0</v>
      </c>
      <c r="W2530" s="26" t="s">
        <v>1081</v>
      </c>
      <c r="X2530" s="26" t="s">
        <v>1097</v>
      </c>
    </row>
    <row r="2531" spans="1:24" x14ac:dyDescent="0.2">
      <c r="A2531" s="3" t="s">
        <v>1457</v>
      </c>
      <c r="B2531" s="3" t="str">
        <f t="shared" si="71"/>
        <v>P71</v>
      </c>
      <c r="C2531" s="3" t="s">
        <v>539</v>
      </c>
      <c r="D2531" s="3" t="s">
        <v>533</v>
      </c>
      <c r="E2531" t="str">
        <f t="shared" si="70"/>
        <v>M22P71U02N01</v>
      </c>
      <c r="F2531" s="26">
        <f ca="1">IFERROR(VLOOKUP(G2531,模型表!C:U,19,0),0)</f>
        <v>0</v>
      </c>
      <c r="H2531" s="26" t="str">
        <f ca="1">IFERROR(IF($F2531=0,"",(VLOOKUP(RIGHT(A2531,2)+0,难度表!B:F,3,FALSE)*K2531+N2531)),0)</f>
        <v/>
      </c>
      <c r="I2531" s="26" t="str">
        <f ca="1">IFERROR(IF($F2531=0,"",(VLOOKUP(RIGHT(B2531,2)+0,难度表!B:F,4,FALSE)*L2531+O2531)),0)</f>
        <v/>
      </c>
      <c r="J2531" s="26" t="str">
        <f ca="1">IFERROR(IF($F2531=0,"",(VLOOKUP(RIGHT(B2531,2)+0,难度表!B:F,5,FALSE)*M2531+P2531)),0)</f>
        <v/>
      </c>
      <c r="L2531" s="26" t="s">
        <v>1081</v>
      </c>
      <c r="M2531" s="3"/>
      <c r="N2531" s="26">
        <v>0</v>
      </c>
      <c r="O2531" s="26">
        <v>0</v>
      </c>
      <c r="P2531" s="26">
        <v>0</v>
      </c>
      <c r="Q2531" s="26">
        <v>0</v>
      </c>
      <c r="R2531" s="58" t="s">
        <v>545</v>
      </c>
      <c r="S2531" s="26">
        <v>1</v>
      </c>
      <c r="T2531" s="26">
        <v>0</v>
      </c>
      <c r="U2531" s="26">
        <f ca="1">IFERROR(VLOOKUP(G2531,模型表!$C:$T,18,FALSE),0)</f>
        <v>0</v>
      </c>
      <c r="V2531" s="26">
        <f>IFERROR(VLOOKUP(G2531,模型表!$C:$J,8,FALSE),0)</f>
        <v>0</v>
      </c>
      <c r="W2531" s="26" t="s">
        <v>1081</v>
      </c>
      <c r="X2531" s="26" t="s">
        <v>1097</v>
      </c>
    </row>
    <row r="2532" spans="1:24" x14ac:dyDescent="0.2">
      <c r="A2532" s="3" t="s">
        <v>1457</v>
      </c>
      <c r="B2532" s="3" t="str">
        <f t="shared" si="71"/>
        <v>P71</v>
      </c>
      <c r="C2532" s="3" t="s">
        <v>539</v>
      </c>
      <c r="D2532" s="3" t="s">
        <v>534</v>
      </c>
      <c r="E2532" t="str">
        <f t="shared" si="70"/>
        <v>M22P71U02N02</v>
      </c>
      <c r="F2532" s="26">
        <f ca="1">IFERROR(VLOOKUP(G2532,模型表!C:U,19,0),0)</f>
        <v>0</v>
      </c>
      <c r="H2532" s="26" t="str">
        <f ca="1">IFERROR(IF($F2532=0,"",(VLOOKUP(RIGHT(A2532,2)+0,难度表!B:F,3,FALSE)*K2532+N2532)),0)</f>
        <v/>
      </c>
      <c r="I2532" s="26" t="str">
        <f ca="1">IFERROR(IF($F2532=0,"",(VLOOKUP(RIGHT(B2532,2)+0,难度表!B:F,4,FALSE)*L2532+O2532)),0)</f>
        <v/>
      </c>
      <c r="J2532" s="26" t="str">
        <f ca="1">IFERROR(IF($F2532=0,"",(VLOOKUP(RIGHT(B2532,2)+0,难度表!B:F,5,FALSE)*M2532+P2532)),0)</f>
        <v/>
      </c>
      <c r="L2532" s="26" t="s">
        <v>1081</v>
      </c>
      <c r="M2532" s="3"/>
      <c r="N2532" s="26">
        <v>0</v>
      </c>
      <c r="O2532" s="26">
        <v>0</v>
      </c>
      <c r="P2532" s="26">
        <v>0</v>
      </c>
      <c r="Q2532" s="26">
        <v>0</v>
      </c>
      <c r="R2532" s="58" t="s">
        <v>545</v>
      </c>
      <c r="S2532" s="26">
        <v>1</v>
      </c>
      <c r="T2532" s="26">
        <v>0</v>
      </c>
      <c r="U2532" s="26">
        <f ca="1">IFERROR(VLOOKUP(G2532,模型表!$C:$T,18,FALSE),0)</f>
        <v>0</v>
      </c>
      <c r="V2532" s="26">
        <f>IFERROR(VLOOKUP(G2532,模型表!$C:$J,8,FALSE),0)</f>
        <v>0</v>
      </c>
      <c r="W2532" s="26" t="s">
        <v>1081</v>
      </c>
      <c r="X2532" s="26" t="s">
        <v>1097</v>
      </c>
    </row>
    <row r="2533" spans="1:24" x14ac:dyDescent="0.2">
      <c r="A2533" s="3" t="s">
        <v>1457</v>
      </c>
      <c r="B2533" s="3" t="str">
        <f t="shared" si="71"/>
        <v>P71</v>
      </c>
      <c r="C2533" s="3" t="s">
        <v>539</v>
      </c>
      <c r="D2533" s="3" t="s">
        <v>535</v>
      </c>
      <c r="E2533" t="str">
        <f t="shared" si="70"/>
        <v>M22P71U02N03</v>
      </c>
      <c r="F2533" s="26">
        <f ca="1">IFERROR(VLOOKUP(G2533,模型表!C:U,19,0),0)</f>
        <v>0</v>
      </c>
      <c r="H2533" s="26" t="str">
        <f ca="1">IFERROR(IF($F2533=0,"",(VLOOKUP(RIGHT(A2533,2)+0,难度表!B:F,3,FALSE)*K2533+N2533)),0)</f>
        <v/>
      </c>
      <c r="I2533" s="26" t="str">
        <f ca="1">IFERROR(IF($F2533=0,"",(VLOOKUP(RIGHT(B2533,2)+0,难度表!B:F,4,FALSE)*L2533+O2533)),0)</f>
        <v/>
      </c>
      <c r="J2533" s="26" t="str">
        <f ca="1">IFERROR(IF($F2533=0,"",(VLOOKUP(RIGHT(B2533,2)+0,难度表!B:F,5,FALSE)*M2533+P2533)),0)</f>
        <v/>
      </c>
      <c r="L2533" s="26" t="s">
        <v>1081</v>
      </c>
      <c r="M2533" s="3"/>
      <c r="N2533" s="26">
        <v>0</v>
      </c>
      <c r="O2533" s="26">
        <v>0</v>
      </c>
      <c r="P2533" s="26">
        <v>0</v>
      </c>
      <c r="Q2533" s="26">
        <v>0</v>
      </c>
      <c r="R2533" s="58" t="s">
        <v>545</v>
      </c>
      <c r="S2533" s="26">
        <v>1</v>
      </c>
      <c r="T2533" s="26">
        <v>0</v>
      </c>
      <c r="U2533" s="26">
        <f ca="1">IFERROR(VLOOKUP(G2533,模型表!$C:$T,18,FALSE),0)</f>
        <v>0</v>
      </c>
      <c r="V2533" s="26">
        <f>IFERROR(VLOOKUP(G2533,模型表!$C:$J,8,FALSE),0)</f>
        <v>0</v>
      </c>
      <c r="W2533" s="26" t="s">
        <v>1081</v>
      </c>
      <c r="X2533" s="26" t="s">
        <v>1097</v>
      </c>
    </row>
    <row r="2534" spans="1:24" x14ac:dyDescent="0.2">
      <c r="A2534" s="3" t="s">
        <v>1457</v>
      </c>
      <c r="B2534" s="3" t="str">
        <f t="shared" si="71"/>
        <v>P71</v>
      </c>
      <c r="C2534" s="3" t="s">
        <v>539</v>
      </c>
      <c r="D2534" s="3" t="s">
        <v>536</v>
      </c>
      <c r="E2534" t="str">
        <f t="shared" si="70"/>
        <v>M22P71U02N04</v>
      </c>
      <c r="F2534" s="26">
        <f ca="1">IFERROR(VLOOKUP(G2534,模型表!C:U,19,0),0)</f>
        <v>0</v>
      </c>
      <c r="H2534" s="26" t="str">
        <f ca="1">IFERROR(IF($F2534=0,"",(VLOOKUP(RIGHT(A2534,2)+0,难度表!B:F,3,FALSE)*K2534+N2534)),0)</f>
        <v/>
      </c>
      <c r="I2534" s="26" t="str">
        <f ca="1">IFERROR(IF($F2534=0,"",(VLOOKUP(RIGHT(B2534,2)+0,难度表!B:F,4,FALSE)*L2534+O2534)),0)</f>
        <v/>
      </c>
      <c r="J2534" s="26" t="str">
        <f ca="1">IFERROR(IF($F2534=0,"",(VLOOKUP(RIGHT(B2534,2)+0,难度表!B:F,5,FALSE)*M2534+P2534)),0)</f>
        <v/>
      </c>
      <c r="L2534" s="26" t="s">
        <v>1081</v>
      </c>
      <c r="M2534" s="3"/>
      <c r="N2534" s="26">
        <v>0</v>
      </c>
      <c r="O2534" s="26">
        <v>0</v>
      </c>
      <c r="P2534" s="26">
        <v>0</v>
      </c>
      <c r="Q2534" s="26">
        <v>0</v>
      </c>
      <c r="R2534" s="58" t="s">
        <v>545</v>
      </c>
      <c r="S2534" s="26">
        <v>1</v>
      </c>
      <c r="T2534" s="26">
        <v>0</v>
      </c>
      <c r="U2534" s="26">
        <f ca="1">IFERROR(VLOOKUP(G2534,模型表!$C:$T,18,FALSE),0)</f>
        <v>0</v>
      </c>
      <c r="V2534" s="26">
        <f>IFERROR(VLOOKUP(G2534,模型表!$C:$J,8,FALSE),0)</f>
        <v>0</v>
      </c>
      <c r="W2534" s="26" t="s">
        <v>1081</v>
      </c>
      <c r="X2534" s="26" t="s">
        <v>1097</v>
      </c>
    </row>
    <row r="2535" spans="1:24" x14ac:dyDescent="0.2">
      <c r="A2535" s="3" t="s">
        <v>1457</v>
      </c>
      <c r="B2535" s="3" t="str">
        <f t="shared" si="71"/>
        <v>P71</v>
      </c>
      <c r="C2535" s="3" t="s">
        <v>539</v>
      </c>
      <c r="D2535" s="3" t="s">
        <v>537</v>
      </c>
      <c r="E2535" t="str">
        <f t="shared" si="70"/>
        <v>M22P71U02N05</v>
      </c>
      <c r="F2535" s="26">
        <f ca="1">IFERROR(VLOOKUP(G2535,模型表!C:U,19,0),0)</f>
        <v>0</v>
      </c>
      <c r="H2535" s="26" t="str">
        <f ca="1">IFERROR(IF($F2535=0,"",(VLOOKUP(RIGHT(A2535,2)+0,难度表!B:F,3,FALSE)*K2535+N2535)),0)</f>
        <v/>
      </c>
      <c r="I2535" s="26" t="str">
        <f ca="1">IFERROR(IF($F2535=0,"",(VLOOKUP(RIGHT(B2535,2)+0,难度表!B:F,4,FALSE)*L2535+O2535)),0)</f>
        <v/>
      </c>
      <c r="J2535" s="26" t="str">
        <f ca="1">IFERROR(IF($F2535=0,"",(VLOOKUP(RIGHT(B2535,2)+0,难度表!B:F,5,FALSE)*M2535+P2535)),0)</f>
        <v/>
      </c>
      <c r="L2535" s="26" t="s">
        <v>1081</v>
      </c>
      <c r="M2535" s="3"/>
      <c r="N2535" s="26">
        <v>0</v>
      </c>
      <c r="O2535" s="26">
        <v>0</v>
      </c>
      <c r="P2535" s="26">
        <v>0</v>
      </c>
      <c r="Q2535" s="26">
        <v>0</v>
      </c>
      <c r="R2535" s="58" t="s">
        <v>545</v>
      </c>
      <c r="S2535" s="26">
        <v>1</v>
      </c>
      <c r="T2535" s="26">
        <v>0</v>
      </c>
      <c r="U2535" s="26">
        <f ca="1">IFERROR(VLOOKUP(G2535,模型表!$C:$T,18,FALSE),0)</f>
        <v>0</v>
      </c>
      <c r="V2535" s="26">
        <f>IFERROR(VLOOKUP(G2535,模型表!$C:$J,8,FALSE),0)</f>
        <v>0</v>
      </c>
      <c r="W2535" s="26" t="s">
        <v>1081</v>
      </c>
      <c r="X2535" s="26" t="s">
        <v>1097</v>
      </c>
    </row>
    <row r="2536" spans="1:24" x14ac:dyDescent="0.2">
      <c r="A2536" s="3" t="s">
        <v>1457</v>
      </c>
      <c r="B2536" s="3" t="str">
        <f t="shared" si="71"/>
        <v>P71</v>
      </c>
      <c r="C2536" s="3" t="s">
        <v>539</v>
      </c>
      <c r="D2536" s="3" t="s">
        <v>538</v>
      </c>
      <c r="E2536" t="str">
        <f t="shared" si="70"/>
        <v>M22P71U02N06</v>
      </c>
      <c r="F2536" s="26">
        <f ca="1">IFERROR(VLOOKUP(G2536,模型表!C:U,19,0),0)</f>
        <v>0</v>
      </c>
      <c r="H2536" s="26" t="str">
        <f ca="1">IFERROR(IF($F2536=0,"",(VLOOKUP(RIGHT(A2536,2)+0,难度表!B:F,3,FALSE)*K2536+N2536)),0)</f>
        <v/>
      </c>
      <c r="I2536" s="26" t="str">
        <f ca="1">IFERROR(IF($F2536=0,"",(VLOOKUP(RIGHT(B2536,2)+0,难度表!B:F,4,FALSE)*L2536+O2536)),0)</f>
        <v/>
      </c>
      <c r="J2536" s="26" t="str">
        <f ca="1">IFERROR(IF($F2536=0,"",(VLOOKUP(RIGHT(B2536,2)+0,难度表!B:F,5,FALSE)*M2536+P2536)),0)</f>
        <v/>
      </c>
      <c r="L2536" s="26" t="s">
        <v>1081</v>
      </c>
      <c r="M2536" s="3"/>
      <c r="N2536" s="26">
        <v>0</v>
      </c>
      <c r="O2536" s="26">
        <v>0</v>
      </c>
      <c r="P2536" s="26">
        <v>0</v>
      </c>
      <c r="Q2536" s="26">
        <v>0</v>
      </c>
      <c r="R2536" s="58" t="s">
        <v>545</v>
      </c>
      <c r="S2536" s="26">
        <v>1</v>
      </c>
      <c r="T2536" s="26">
        <v>0</v>
      </c>
      <c r="U2536" s="26">
        <f ca="1">IFERROR(VLOOKUP(G2536,模型表!$C:$T,18,FALSE),0)</f>
        <v>0</v>
      </c>
      <c r="V2536" s="26">
        <f>IFERROR(VLOOKUP(G2536,模型表!$C:$J,8,FALSE),0)</f>
        <v>0</v>
      </c>
      <c r="W2536" s="26" t="s">
        <v>1081</v>
      </c>
      <c r="X2536" s="26" t="s">
        <v>1097</v>
      </c>
    </row>
    <row r="2537" spans="1:24" x14ac:dyDescent="0.2">
      <c r="A2537" s="3" t="s">
        <v>1457</v>
      </c>
      <c r="B2537" s="3" t="str">
        <f t="shared" si="71"/>
        <v>P71</v>
      </c>
      <c r="C2537" s="3" t="s">
        <v>539</v>
      </c>
      <c r="D2537" s="3" t="s">
        <v>542</v>
      </c>
      <c r="E2537" t="str">
        <f t="shared" si="70"/>
        <v>M22P71U02N07</v>
      </c>
      <c r="F2537" s="26">
        <f ca="1">IFERROR(VLOOKUP(G2537,模型表!C:U,19,0),0)</f>
        <v>0</v>
      </c>
      <c r="H2537" s="26" t="str">
        <f ca="1">IFERROR(IF($F2537=0,"",(VLOOKUP(RIGHT(A2537,2)+0,难度表!B:F,3,FALSE)*K2537+N2537)),0)</f>
        <v/>
      </c>
      <c r="I2537" s="26" t="str">
        <f ca="1">IFERROR(IF($F2537=0,"",(VLOOKUP(RIGHT(B2537,2)+0,难度表!B:F,4,FALSE)*L2537+O2537)),0)</f>
        <v/>
      </c>
      <c r="J2537" s="26" t="str">
        <f ca="1">IFERROR(IF($F2537=0,"",(VLOOKUP(RIGHT(B2537,2)+0,难度表!B:F,5,FALSE)*M2537+P2537)),0)</f>
        <v/>
      </c>
      <c r="L2537" s="26" t="s">
        <v>1081</v>
      </c>
      <c r="M2537" s="3"/>
      <c r="N2537" s="26">
        <v>0</v>
      </c>
      <c r="O2537" s="26">
        <v>0</v>
      </c>
      <c r="P2537" s="26">
        <v>0</v>
      </c>
      <c r="Q2537" s="26">
        <v>0</v>
      </c>
      <c r="R2537" s="58" t="s">
        <v>545</v>
      </c>
      <c r="S2537" s="26">
        <v>1</v>
      </c>
      <c r="T2537" s="26">
        <v>0</v>
      </c>
      <c r="U2537" s="26">
        <f ca="1">IFERROR(VLOOKUP(G2537,模型表!$C:$T,18,FALSE),0)</f>
        <v>0</v>
      </c>
      <c r="V2537" s="26">
        <f>IFERROR(VLOOKUP(G2537,模型表!$C:$J,8,FALSE),0)</f>
        <v>0</v>
      </c>
      <c r="W2537" s="26" t="s">
        <v>1081</v>
      </c>
      <c r="X2537" s="26" t="s">
        <v>1097</v>
      </c>
    </row>
    <row r="2538" spans="1:24" x14ac:dyDescent="0.2">
      <c r="A2538" s="3" t="s">
        <v>1457</v>
      </c>
      <c r="B2538" s="3" t="str">
        <f t="shared" si="71"/>
        <v>P71</v>
      </c>
      <c r="C2538" s="3" t="s">
        <v>539</v>
      </c>
      <c r="D2538" s="3" t="s">
        <v>543</v>
      </c>
      <c r="E2538" t="str">
        <f t="shared" si="70"/>
        <v>M22P71U02N08</v>
      </c>
      <c r="F2538" s="26">
        <f ca="1">IFERROR(VLOOKUP(G2538,模型表!C:U,19,0),0)</f>
        <v>0</v>
      </c>
      <c r="H2538" s="26" t="str">
        <f ca="1">IFERROR(IF($F2538=0,"",(VLOOKUP(RIGHT(A2538,2)+0,难度表!B:F,3,FALSE)*K2538+N2538)),0)</f>
        <v/>
      </c>
      <c r="I2538" s="26" t="str">
        <f ca="1">IFERROR(IF($F2538=0,"",(VLOOKUP(RIGHT(B2538,2)+0,难度表!B:F,4,FALSE)*L2538+O2538)),0)</f>
        <v/>
      </c>
      <c r="J2538" s="26" t="str">
        <f ca="1">IFERROR(IF($F2538=0,"",(VLOOKUP(RIGHT(B2538,2)+0,难度表!B:F,5,FALSE)*M2538+P2538)),0)</f>
        <v/>
      </c>
      <c r="L2538" s="26" t="s">
        <v>1081</v>
      </c>
      <c r="M2538" s="3"/>
      <c r="N2538" s="26">
        <v>0</v>
      </c>
      <c r="O2538" s="26">
        <v>0</v>
      </c>
      <c r="P2538" s="26">
        <v>0</v>
      </c>
      <c r="Q2538" s="26">
        <v>0</v>
      </c>
      <c r="R2538" s="58" t="s">
        <v>545</v>
      </c>
      <c r="S2538" s="26">
        <v>1</v>
      </c>
      <c r="T2538" s="26">
        <v>0</v>
      </c>
      <c r="U2538" s="26">
        <f ca="1">IFERROR(VLOOKUP(G2538,模型表!$C:$T,18,FALSE),0)</f>
        <v>0</v>
      </c>
      <c r="V2538" s="26">
        <f>IFERROR(VLOOKUP(G2538,模型表!$C:$J,8,FALSE),0)</f>
        <v>0</v>
      </c>
      <c r="W2538" s="26" t="s">
        <v>1081</v>
      </c>
      <c r="X2538" s="26" t="s">
        <v>1097</v>
      </c>
    </row>
    <row r="2539" spans="1:24" x14ac:dyDescent="0.2">
      <c r="A2539" s="3" t="s">
        <v>1457</v>
      </c>
      <c r="B2539" s="3" t="str">
        <f t="shared" si="71"/>
        <v>P71</v>
      </c>
      <c r="C2539" s="3" t="s">
        <v>539</v>
      </c>
      <c r="D2539" s="3" t="s">
        <v>544</v>
      </c>
      <c r="E2539" t="str">
        <f t="shared" si="70"/>
        <v>M22P71U02N09</v>
      </c>
      <c r="F2539" s="26">
        <f ca="1">IFERROR(VLOOKUP(G2539,模型表!C:U,19,0),0)</f>
        <v>0</v>
      </c>
      <c r="H2539" s="26" t="str">
        <f ca="1">IFERROR(IF($F2539=0,"",(VLOOKUP(RIGHT(A2539,2)+0,难度表!B:F,3,FALSE)*K2539+N2539)),0)</f>
        <v/>
      </c>
      <c r="I2539" s="26" t="str">
        <f ca="1">IFERROR(IF($F2539=0,"",(VLOOKUP(RIGHT(B2539,2)+0,难度表!B:F,4,FALSE)*L2539+O2539)),0)</f>
        <v/>
      </c>
      <c r="J2539" s="26" t="str">
        <f ca="1">IFERROR(IF($F2539=0,"",(VLOOKUP(RIGHT(B2539,2)+0,难度表!B:F,5,FALSE)*M2539+P2539)),0)</f>
        <v/>
      </c>
      <c r="L2539" s="26" t="s">
        <v>1081</v>
      </c>
      <c r="M2539" s="3"/>
      <c r="N2539" s="26">
        <v>0</v>
      </c>
      <c r="O2539" s="26">
        <v>0</v>
      </c>
      <c r="P2539" s="26">
        <v>0</v>
      </c>
      <c r="Q2539" s="26">
        <v>0</v>
      </c>
      <c r="R2539" s="58" t="s">
        <v>545</v>
      </c>
      <c r="S2539" s="26">
        <v>1</v>
      </c>
      <c r="T2539" s="26">
        <v>0</v>
      </c>
      <c r="U2539" s="26">
        <f ca="1">IFERROR(VLOOKUP(G2539,模型表!$C:$T,18,FALSE),0)</f>
        <v>0</v>
      </c>
      <c r="V2539" s="26">
        <f>IFERROR(VLOOKUP(G2539,模型表!$C:$J,8,FALSE),0)</f>
        <v>0</v>
      </c>
      <c r="W2539" s="26" t="s">
        <v>1081</v>
      </c>
      <c r="X2539" s="26" t="s">
        <v>1097</v>
      </c>
    </row>
    <row r="2540" spans="1:24" x14ac:dyDescent="0.2">
      <c r="A2540" s="3" t="s">
        <v>1457</v>
      </c>
      <c r="B2540" s="3" t="str">
        <f t="shared" si="71"/>
        <v>P71</v>
      </c>
      <c r="C2540" s="3" t="s">
        <v>540</v>
      </c>
      <c r="D2540" s="3" t="s">
        <v>533</v>
      </c>
      <c r="E2540" t="str">
        <f t="shared" si="70"/>
        <v>M22P71U03N01</v>
      </c>
      <c r="F2540" s="26">
        <f ca="1">IFERROR(VLOOKUP(G2540,模型表!C:U,19,0),0)</f>
        <v>0</v>
      </c>
      <c r="H2540" s="26" t="str">
        <f ca="1">IFERROR(IF($F2540=0,"",(VLOOKUP(RIGHT(A2540,2)+0,难度表!B:F,3,FALSE)*K2540+N2540)),0)</f>
        <v/>
      </c>
      <c r="I2540" s="26" t="str">
        <f ca="1">IFERROR(IF($F2540=0,"",(VLOOKUP(RIGHT(B2540,2)+0,难度表!B:F,4,FALSE)*L2540+O2540)),0)</f>
        <v/>
      </c>
      <c r="J2540" s="26" t="str">
        <f ca="1">IFERROR(IF($F2540=0,"",(VLOOKUP(RIGHT(B2540,2)+0,难度表!B:F,5,FALSE)*M2540+P2540)),0)</f>
        <v/>
      </c>
      <c r="L2540" s="26" t="s">
        <v>1081</v>
      </c>
      <c r="M2540" s="3"/>
      <c r="N2540" s="26">
        <v>0</v>
      </c>
      <c r="O2540" s="26">
        <v>0</v>
      </c>
      <c r="P2540" s="26">
        <v>0</v>
      </c>
      <c r="Q2540" s="26">
        <v>0</v>
      </c>
      <c r="R2540" s="58" t="s">
        <v>545</v>
      </c>
      <c r="S2540" s="26">
        <v>1</v>
      </c>
      <c r="T2540" s="26">
        <v>0</v>
      </c>
      <c r="U2540" s="26">
        <f ca="1">IFERROR(VLOOKUP(G2540,模型表!$C:$T,18,FALSE),0)</f>
        <v>0</v>
      </c>
      <c r="V2540" s="26">
        <f>IFERROR(VLOOKUP(G2540,模型表!$C:$J,8,FALSE),0)</f>
        <v>0</v>
      </c>
      <c r="W2540" s="26" t="s">
        <v>1081</v>
      </c>
      <c r="X2540" s="26" t="s">
        <v>1097</v>
      </c>
    </row>
    <row r="2541" spans="1:24" x14ac:dyDescent="0.2">
      <c r="A2541" s="3" t="s">
        <v>1457</v>
      </c>
      <c r="B2541" s="3" t="str">
        <f t="shared" si="71"/>
        <v>P71</v>
      </c>
      <c r="C2541" s="3" t="s">
        <v>540</v>
      </c>
      <c r="D2541" s="3" t="s">
        <v>534</v>
      </c>
      <c r="E2541" t="str">
        <f t="shared" si="70"/>
        <v>M22P71U03N02</v>
      </c>
      <c r="F2541" s="26">
        <f ca="1">IFERROR(VLOOKUP(G2541,模型表!C:U,19,0),0)</f>
        <v>0</v>
      </c>
      <c r="H2541" s="26" t="str">
        <f ca="1">IFERROR(IF($F2541=0,"",(VLOOKUP(RIGHT(A2541,2)+0,难度表!B:F,3,FALSE)*K2541+N2541)),0)</f>
        <v/>
      </c>
      <c r="I2541" s="26" t="str">
        <f ca="1">IFERROR(IF($F2541=0,"",(VLOOKUP(RIGHT(B2541,2)+0,难度表!B:F,4,FALSE)*L2541+O2541)),0)</f>
        <v/>
      </c>
      <c r="J2541" s="26" t="str">
        <f ca="1">IFERROR(IF($F2541=0,"",(VLOOKUP(RIGHT(B2541,2)+0,难度表!B:F,5,FALSE)*M2541+P2541)),0)</f>
        <v/>
      </c>
      <c r="L2541" s="26" t="s">
        <v>1081</v>
      </c>
      <c r="M2541" s="3"/>
      <c r="N2541" s="26">
        <v>0</v>
      </c>
      <c r="O2541" s="26">
        <v>0</v>
      </c>
      <c r="P2541" s="26">
        <v>0</v>
      </c>
      <c r="Q2541" s="26">
        <v>0</v>
      </c>
      <c r="R2541" s="58" t="s">
        <v>545</v>
      </c>
      <c r="S2541" s="26">
        <v>1</v>
      </c>
      <c r="T2541" s="26">
        <v>0</v>
      </c>
      <c r="U2541" s="26">
        <f ca="1">IFERROR(VLOOKUP(G2541,模型表!$C:$T,18,FALSE),0)</f>
        <v>0</v>
      </c>
      <c r="V2541" s="26">
        <f>IFERROR(VLOOKUP(G2541,模型表!$C:$J,8,FALSE),0)</f>
        <v>0</v>
      </c>
      <c r="W2541" s="26" t="s">
        <v>1081</v>
      </c>
      <c r="X2541" s="26" t="s">
        <v>1097</v>
      </c>
    </row>
    <row r="2542" spans="1:24" x14ac:dyDescent="0.2">
      <c r="A2542" s="3" t="s">
        <v>1457</v>
      </c>
      <c r="B2542" s="3" t="str">
        <f t="shared" si="71"/>
        <v>P71</v>
      </c>
      <c r="C2542" s="3" t="s">
        <v>540</v>
      </c>
      <c r="D2542" s="3" t="s">
        <v>535</v>
      </c>
      <c r="E2542" t="str">
        <f t="shared" si="70"/>
        <v>M22P71U03N03</v>
      </c>
      <c r="F2542" s="26">
        <f ca="1">IFERROR(VLOOKUP(G2542,模型表!C:U,19,0),0)</f>
        <v>0</v>
      </c>
      <c r="H2542" s="26" t="str">
        <f ca="1">IFERROR(IF($F2542=0,"",(VLOOKUP(RIGHT(A2542,2)+0,难度表!B:F,3,FALSE)*K2542+N2542)),0)</f>
        <v/>
      </c>
      <c r="I2542" s="26" t="str">
        <f ca="1">IFERROR(IF($F2542=0,"",(VLOOKUP(RIGHT(B2542,2)+0,难度表!B:F,4,FALSE)*L2542+O2542)),0)</f>
        <v/>
      </c>
      <c r="J2542" s="26" t="str">
        <f ca="1">IFERROR(IF($F2542=0,"",(VLOOKUP(RIGHT(B2542,2)+0,难度表!B:F,5,FALSE)*M2542+P2542)),0)</f>
        <v/>
      </c>
      <c r="L2542" s="26" t="s">
        <v>1081</v>
      </c>
      <c r="M2542" s="3"/>
      <c r="N2542" s="26">
        <v>0</v>
      </c>
      <c r="O2542" s="26">
        <v>0</v>
      </c>
      <c r="P2542" s="26">
        <v>0</v>
      </c>
      <c r="Q2542" s="26">
        <v>0</v>
      </c>
      <c r="R2542" s="58" t="s">
        <v>545</v>
      </c>
      <c r="S2542" s="26">
        <v>1</v>
      </c>
      <c r="T2542" s="26">
        <v>0</v>
      </c>
      <c r="U2542" s="26">
        <f ca="1">IFERROR(VLOOKUP(G2542,模型表!$C:$T,18,FALSE),0)</f>
        <v>0</v>
      </c>
      <c r="V2542" s="26">
        <f>IFERROR(VLOOKUP(G2542,模型表!$C:$J,8,FALSE),0)</f>
        <v>0</v>
      </c>
      <c r="W2542" s="26" t="s">
        <v>1081</v>
      </c>
      <c r="X2542" s="26" t="s">
        <v>1097</v>
      </c>
    </row>
    <row r="2543" spans="1:24" x14ac:dyDescent="0.2">
      <c r="A2543" s="3" t="s">
        <v>1457</v>
      </c>
      <c r="B2543" s="3" t="str">
        <f t="shared" si="71"/>
        <v>P71</v>
      </c>
      <c r="C2543" s="3" t="s">
        <v>540</v>
      </c>
      <c r="D2543" s="3" t="s">
        <v>536</v>
      </c>
      <c r="E2543" t="str">
        <f t="shared" si="70"/>
        <v>M22P71U03N04</v>
      </c>
      <c r="F2543" s="26">
        <f ca="1">IFERROR(VLOOKUP(G2543,模型表!C:U,19,0),0)</f>
        <v>0</v>
      </c>
      <c r="H2543" s="26" t="str">
        <f ca="1">IFERROR(IF($F2543=0,"",(VLOOKUP(RIGHT(A2543,2)+0,难度表!B:F,3,FALSE)*K2543+N2543)),0)</f>
        <v/>
      </c>
      <c r="I2543" s="26" t="str">
        <f ca="1">IFERROR(IF($F2543=0,"",(VLOOKUP(RIGHT(B2543,2)+0,难度表!B:F,4,FALSE)*L2543+O2543)),0)</f>
        <v/>
      </c>
      <c r="J2543" s="26" t="str">
        <f ca="1">IFERROR(IF($F2543=0,"",(VLOOKUP(RIGHT(B2543,2)+0,难度表!B:F,5,FALSE)*M2543+P2543)),0)</f>
        <v/>
      </c>
      <c r="L2543" s="26" t="s">
        <v>1081</v>
      </c>
      <c r="M2543" s="3"/>
      <c r="N2543" s="26">
        <v>0</v>
      </c>
      <c r="O2543" s="26">
        <v>0</v>
      </c>
      <c r="P2543" s="26">
        <v>0</v>
      </c>
      <c r="Q2543" s="26">
        <v>0</v>
      </c>
      <c r="R2543" s="58" t="s">
        <v>545</v>
      </c>
      <c r="S2543" s="26">
        <v>1</v>
      </c>
      <c r="T2543" s="26">
        <v>0</v>
      </c>
      <c r="U2543" s="26">
        <f ca="1">IFERROR(VLOOKUP(G2543,模型表!$C:$T,18,FALSE),0)</f>
        <v>0</v>
      </c>
      <c r="V2543" s="26">
        <f>IFERROR(VLOOKUP(G2543,模型表!$C:$J,8,FALSE),0)</f>
        <v>0</v>
      </c>
      <c r="W2543" s="26" t="s">
        <v>1081</v>
      </c>
      <c r="X2543" s="26" t="s">
        <v>1097</v>
      </c>
    </row>
    <row r="2544" spans="1:24" x14ac:dyDescent="0.2">
      <c r="A2544" s="3" t="s">
        <v>1457</v>
      </c>
      <c r="B2544" s="3" t="str">
        <f t="shared" si="71"/>
        <v>P71</v>
      </c>
      <c r="C2544" s="3" t="s">
        <v>540</v>
      </c>
      <c r="D2544" s="3" t="s">
        <v>537</v>
      </c>
      <c r="E2544" t="str">
        <f t="shared" si="70"/>
        <v>M22P71U03N05</v>
      </c>
      <c r="F2544" s="26">
        <f ca="1">IFERROR(VLOOKUP(G2544,模型表!C:U,19,0),0)</f>
        <v>0</v>
      </c>
      <c r="H2544" s="26" t="str">
        <f ca="1">IFERROR(IF($F2544=0,"",(VLOOKUP(RIGHT(A2544,2)+0,难度表!B:F,3,FALSE)*K2544+N2544)),0)</f>
        <v/>
      </c>
      <c r="I2544" s="26" t="str">
        <f ca="1">IFERROR(IF($F2544=0,"",(VLOOKUP(RIGHT(B2544,2)+0,难度表!B:F,4,FALSE)*L2544+O2544)),0)</f>
        <v/>
      </c>
      <c r="J2544" s="26" t="str">
        <f ca="1">IFERROR(IF($F2544=0,"",(VLOOKUP(RIGHT(B2544,2)+0,难度表!B:F,5,FALSE)*M2544+P2544)),0)</f>
        <v/>
      </c>
      <c r="L2544" s="26" t="s">
        <v>1081</v>
      </c>
      <c r="M2544" s="3"/>
      <c r="N2544" s="26">
        <v>0</v>
      </c>
      <c r="O2544" s="26">
        <v>0</v>
      </c>
      <c r="P2544" s="26">
        <v>0</v>
      </c>
      <c r="Q2544" s="26">
        <v>0</v>
      </c>
      <c r="R2544" s="58" t="s">
        <v>545</v>
      </c>
      <c r="S2544" s="26">
        <v>1</v>
      </c>
      <c r="T2544" s="26">
        <v>0</v>
      </c>
      <c r="U2544" s="26">
        <f ca="1">IFERROR(VLOOKUP(G2544,模型表!$C:$T,18,FALSE),0)</f>
        <v>0</v>
      </c>
      <c r="V2544" s="26">
        <f>IFERROR(VLOOKUP(G2544,模型表!$C:$J,8,FALSE),0)</f>
        <v>0</v>
      </c>
      <c r="W2544" s="26" t="s">
        <v>1081</v>
      </c>
      <c r="X2544" s="26" t="s">
        <v>1097</v>
      </c>
    </row>
    <row r="2545" spans="1:24" x14ac:dyDescent="0.2">
      <c r="A2545" s="3" t="s">
        <v>1457</v>
      </c>
      <c r="B2545" s="3" t="str">
        <f t="shared" si="71"/>
        <v>P71</v>
      </c>
      <c r="C2545" s="3" t="s">
        <v>540</v>
      </c>
      <c r="D2545" s="3" t="s">
        <v>538</v>
      </c>
      <c r="E2545" t="str">
        <f t="shared" si="70"/>
        <v>M22P71U03N06</v>
      </c>
      <c r="F2545" s="26">
        <f ca="1">IFERROR(VLOOKUP(G2545,模型表!C:U,19,0),0)</f>
        <v>0</v>
      </c>
      <c r="H2545" s="26" t="str">
        <f ca="1">IFERROR(IF($F2545=0,"",(VLOOKUP(RIGHT(A2545,2)+0,难度表!B:F,3,FALSE)*K2545+N2545)),0)</f>
        <v/>
      </c>
      <c r="I2545" s="26" t="str">
        <f ca="1">IFERROR(IF($F2545=0,"",(VLOOKUP(RIGHT(B2545,2)+0,难度表!B:F,4,FALSE)*L2545+O2545)),0)</f>
        <v/>
      </c>
      <c r="J2545" s="26" t="str">
        <f ca="1">IFERROR(IF($F2545=0,"",(VLOOKUP(RIGHT(B2545,2)+0,难度表!B:F,5,FALSE)*M2545+P2545)),0)</f>
        <v/>
      </c>
      <c r="L2545" s="26" t="s">
        <v>1081</v>
      </c>
      <c r="M2545" s="3"/>
      <c r="N2545" s="26">
        <v>0</v>
      </c>
      <c r="O2545" s="26">
        <v>0</v>
      </c>
      <c r="P2545" s="26">
        <v>0</v>
      </c>
      <c r="Q2545" s="26">
        <v>0</v>
      </c>
      <c r="R2545" s="58" t="s">
        <v>545</v>
      </c>
      <c r="S2545" s="26">
        <v>1</v>
      </c>
      <c r="T2545" s="26">
        <v>0</v>
      </c>
      <c r="U2545" s="26">
        <f ca="1">IFERROR(VLOOKUP(G2545,模型表!$C:$T,18,FALSE),0)</f>
        <v>0</v>
      </c>
      <c r="V2545" s="26">
        <f>IFERROR(VLOOKUP(G2545,模型表!$C:$J,8,FALSE),0)</f>
        <v>0</v>
      </c>
      <c r="W2545" s="26" t="s">
        <v>1081</v>
      </c>
      <c r="X2545" s="26" t="s">
        <v>1097</v>
      </c>
    </row>
    <row r="2546" spans="1:24" x14ac:dyDescent="0.2">
      <c r="A2546" s="3" t="s">
        <v>1457</v>
      </c>
      <c r="B2546" s="3" t="str">
        <f t="shared" si="71"/>
        <v>P71</v>
      </c>
      <c r="C2546" s="3" t="s">
        <v>540</v>
      </c>
      <c r="D2546" s="3" t="s">
        <v>542</v>
      </c>
      <c r="E2546" t="str">
        <f t="shared" si="70"/>
        <v>M22P71U03N07</v>
      </c>
      <c r="F2546" s="26">
        <f ca="1">IFERROR(VLOOKUP(G2546,模型表!C:U,19,0),0)</f>
        <v>0</v>
      </c>
      <c r="H2546" s="26" t="str">
        <f ca="1">IFERROR(IF($F2546=0,"",(VLOOKUP(RIGHT(A2546,2)+0,难度表!B:F,3,FALSE)*K2546+N2546)),0)</f>
        <v/>
      </c>
      <c r="I2546" s="26" t="str">
        <f ca="1">IFERROR(IF($F2546=0,"",(VLOOKUP(RIGHT(B2546,2)+0,难度表!B:F,4,FALSE)*L2546+O2546)),0)</f>
        <v/>
      </c>
      <c r="J2546" s="26" t="str">
        <f ca="1">IFERROR(IF($F2546=0,"",(VLOOKUP(RIGHT(B2546,2)+0,难度表!B:F,5,FALSE)*M2546+P2546)),0)</f>
        <v/>
      </c>
      <c r="L2546" s="26" t="s">
        <v>1081</v>
      </c>
      <c r="M2546" s="3"/>
      <c r="N2546" s="26">
        <v>0</v>
      </c>
      <c r="O2546" s="26">
        <v>0</v>
      </c>
      <c r="P2546" s="26">
        <v>0</v>
      </c>
      <c r="Q2546" s="26">
        <v>0</v>
      </c>
      <c r="R2546" s="58" t="s">
        <v>545</v>
      </c>
      <c r="S2546" s="26">
        <v>1</v>
      </c>
      <c r="T2546" s="26">
        <v>0</v>
      </c>
      <c r="U2546" s="26">
        <f ca="1">IFERROR(VLOOKUP(G2546,模型表!$C:$T,18,FALSE),0)</f>
        <v>0</v>
      </c>
      <c r="V2546" s="26">
        <f>IFERROR(VLOOKUP(G2546,模型表!$C:$J,8,FALSE),0)</f>
        <v>0</v>
      </c>
      <c r="W2546" s="26" t="s">
        <v>1081</v>
      </c>
      <c r="X2546" s="26" t="s">
        <v>1097</v>
      </c>
    </row>
    <row r="2547" spans="1:24" x14ac:dyDescent="0.2">
      <c r="A2547" s="3" t="s">
        <v>1457</v>
      </c>
      <c r="B2547" s="3" t="str">
        <f t="shared" si="71"/>
        <v>P71</v>
      </c>
      <c r="C2547" s="3" t="s">
        <v>540</v>
      </c>
      <c r="D2547" s="3" t="s">
        <v>543</v>
      </c>
      <c r="E2547" t="str">
        <f t="shared" si="70"/>
        <v>M22P71U03N08</v>
      </c>
      <c r="F2547" s="26">
        <f ca="1">IFERROR(VLOOKUP(G2547,模型表!C:U,19,0),0)</f>
        <v>0</v>
      </c>
      <c r="H2547" s="26" t="str">
        <f ca="1">IFERROR(IF($F2547=0,"",(VLOOKUP(RIGHT(A2547,2)+0,难度表!B:F,3,FALSE)*K2547+N2547)),0)</f>
        <v/>
      </c>
      <c r="I2547" s="26" t="str">
        <f ca="1">IFERROR(IF($F2547=0,"",(VLOOKUP(RIGHT(B2547,2)+0,难度表!B:F,4,FALSE)*L2547+O2547)),0)</f>
        <v/>
      </c>
      <c r="J2547" s="26" t="str">
        <f ca="1">IFERROR(IF($F2547=0,"",(VLOOKUP(RIGHT(B2547,2)+0,难度表!B:F,5,FALSE)*M2547+P2547)),0)</f>
        <v/>
      </c>
      <c r="L2547" s="26" t="s">
        <v>1081</v>
      </c>
      <c r="M2547" s="3"/>
      <c r="N2547" s="26">
        <v>0</v>
      </c>
      <c r="O2547" s="26">
        <v>0</v>
      </c>
      <c r="P2547" s="26">
        <v>0</v>
      </c>
      <c r="Q2547" s="26">
        <v>0</v>
      </c>
      <c r="R2547" s="58" t="s">
        <v>545</v>
      </c>
      <c r="S2547" s="26">
        <v>1</v>
      </c>
      <c r="T2547" s="26">
        <v>0</v>
      </c>
      <c r="U2547" s="26">
        <f ca="1">IFERROR(VLOOKUP(G2547,模型表!$C:$T,18,FALSE),0)</f>
        <v>0</v>
      </c>
      <c r="V2547" s="26">
        <f>IFERROR(VLOOKUP(G2547,模型表!$C:$J,8,FALSE),0)</f>
        <v>0</v>
      </c>
      <c r="W2547" s="26" t="s">
        <v>1081</v>
      </c>
      <c r="X2547" s="26" t="s">
        <v>1097</v>
      </c>
    </row>
    <row r="2548" spans="1:24" x14ac:dyDescent="0.2">
      <c r="A2548" s="3" t="s">
        <v>1457</v>
      </c>
      <c r="B2548" s="3" t="str">
        <f t="shared" si="71"/>
        <v>P71</v>
      </c>
      <c r="C2548" s="3" t="s">
        <v>540</v>
      </c>
      <c r="D2548" s="3" t="s">
        <v>544</v>
      </c>
      <c r="E2548" t="str">
        <f t="shared" si="70"/>
        <v>M22P71U03N09</v>
      </c>
      <c r="F2548" s="26">
        <f ca="1">IFERROR(VLOOKUP(G2548,模型表!C:U,19,0),0)</f>
        <v>0</v>
      </c>
      <c r="H2548" s="26" t="str">
        <f ca="1">IFERROR(IF($F2548=0,"",(VLOOKUP(RIGHT(A2548,2)+0,难度表!B:F,3,FALSE)*K2548+N2548)),0)</f>
        <v/>
      </c>
      <c r="I2548" s="26" t="str">
        <f ca="1">IFERROR(IF($F2548=0,"",(VLOOKUP(RIGHT(B2548,2)+0,难度表!B:F,4,FALSE)*L2548+O2548)),0)</f>
        <v/>
      </c>
      <c r="J2548" s="26" t="str">
        <f ca="1">IFERROR(IF($F2548=0,"",(VLOOKUP(RIGHT(B2548,2)+0,难度表!B:F,5,FALSE)*M2548+P2548)),0)</f>
        <v/>
      </c>
      <c r="L2548" s="26" t="s">
        <v>1081</v>
      </c>
      <c r="M2548" s="3"/>
      <c r="N2548" s="26">
        <v>0</v>
      </c>
      <c r="O2548" s="26">
        <v>0</v>
      </c>
      <c r="P2548" s="26">
        <v>0</v>
      </c>
      <c r="Q2548" s="26">
        <v>0</v>
      </c>
      <c r="R2548" s="58" t="s">
        <v>545</v>
      </c>
      <c r="S2548" s="26">
        <v>1</v>
      </c>
      <c r="T2548" s="26">
        <v>0</v>
      </c>
      <c r="U2548" s="26">
        <f ca="1">IFERROR(VLOOKUP(G2548,模型表!$C:$T,18,FALSE),0)</f>
        <v>0</v>
      </c>
      <c r="V2548" s="26">
        <f>IFERROR(VLOOKUP(G2548,模型表!$C:$J,8,FALSE),0)</f>
        <v>0</v>
      </c>
      <c r="W2548" s="26" t="s">
        <v>1081</v>
      </c>
      <c r="X2548" s="26" t="s">
        <v>1097</v>
      </c>
    </row>
    <row r="2549" spans="1:24" x14ac:dyDescent="0.2">
      <c r="A2549" s="3" t="s">
        <v>1457</v>
      </c>
      <c r="B2549" s="3" t="str">
        <f t="shared" si="71"/>
        <v>P71</v>
      </c>
      <c r="C2549" s="3" t="s">
        <v>541</v>
      </c>
      <c r="D2549" s="3" t="s">
        <v>533</v>
      </c>
      <c r="E2549" t="str">
        <f t="shared" si="70"/>
        <v>M22P71U04N01</v>
      </c>
      <c r="F2549" s="26">
        <f ca="1">IFERROR(VLOOKUP(G2549,模型表!C:U,19,0),0)</f>
        <v>0</v>
      </c>
      <c r="H2549" s="26" t="str">
        <f ca="1">IFERROR(IF($F2549=0,"",(VLOOKUP(RIGHT(A2549,2)+0,难度表!B:F,3,FALSE)*K2549+N2549)),0)</f>
        <v/>
      </c>
      <c r="I2549" s="26" t="str">
        <f ca="1">IFERROR(IF($F2549=0,"",(VLOOKUP(RIGHT(B2549,2)+0,难度表!B:F,4,FALSE)*L2549+O2549)),0)</f>
        <v/>
      </c>
      <c r="J2549" s="26" t="str">
        <f ca="1">IFERROR(IF($F2549=0,"",(VLOOKUP(RIGHT(B2549,2)+0,难度表!B:F,5,FALSE)*M2549+P2549)),0)</f>
        <v/>
      </c>
      <c r="L2549" s="26" t="s">
        <v>1081</v>
      </c>
      <c r="M2549" s="3"/>
      <c r="N2549" s="26">
        <v>0</v>
      </c>
      <c r="O2549" s="26">
        <v>0</v>
      </c>
      <c r="P2549" s="26">
        <v>0</v>
      </c>
      <c r="Q2549" s="26">
        <v>0</v>
      </c>
      <c r="R2549" s="58" t="s">
        <v>545</v>
      </c>
      <c r="S2549" s="26">
        <v>1</v>
      </c>
      <c r="T2549" s="26">
        <v>0</v>
      </c>
      <c r="U2549" s="26">
        <f ca="1">IFERROR(VLOOKUP(G2549,模型表!$C:$T,18,FALSE),0)</f>
        <v>0</v>
      </c>
      <c r="V2549" s="26">
        <f>IFERROR(VLOOKUP(G2549,模型表!$C:$J,8,FALSE),0)</f>
        <v>0</v>
      </c>
      <c r="W2549" s="26" t="s">
        <v>1081</v>
      </c>
      <c r="X2549" s="26" t="s">
        <v>1097</v>
      </c>
    </row>
    <row r="2550" spans="1:24" x14ac:dyDescent="0.2">
      <c r="A2550" s="3" t="s">
        <v>1457</v>
      </c>
      <c r="B2550" s="3" t="str">
        <f t="shared" si="71"/>
        <v>P71</v>
      </c>
      <c r="C2550" s="3" t="s">
        <v>541</v>
      </c>
      <c r="D2550" s="3" t="s">
        <v>534</v>
      </c>
      <c r="E2550" t="str">
        <f t="shared" si="70"/>
        <v>M22P71U04N02</v>
      </c>
      <c r="F2550" s="26">
        <f ca="1">IFERROR(VLOOKUP(G2550,模型表!C:U,19,0),0)</f>
        <v>0</v>
      </c>
      <c r="H2550" s="26" t="str">
        <f ca="1">IFERROR(IF($F2550=0,"",(VLOOKUP(RIGHT(A2550,2)+0,难度表!B:F,3,FALSE)*K2550+N2550)),0)</f>
        <v/>
      </c>
      <c r="I2550" s="26" t="str">
        <f ca="1">IFERROR(IF($F2550=0,"",(VLOOKUP(RIGHT(B2550,2)+0,难度表!B:F,4,FALSE)*L2550+O2550)),0)</f>
        <v/>
      </c>
      <c r="J2550" s="26" t="str">
        <f ca="1">IFERROR(IF($F2550=0,"",(VLOOKUP(RIGHT(B2550,2)+0,难度表!B:F,5,FALSE)*M2550+P2550)),0)</f>
        <v/>
      </c>
      <c r="L2550" s="26" t="s">
        <v>1081</v>
      </c>
      <c r="M2550" s="3"/>
      <c r="N2550" s="26">
        <v>0</v>
      </c>
      <c r="O2550" s="26">
        <v>0</v>
      </c>
      <c r="P2550" s="26">
        <v>0</v>
      </c>
      <c r="Q2550" s="26">
        <v>0</v>
      </c>
      <c r="R2550" s="58" t="s">
        <v>545</v>
      </c>
      <c r="S2550" s="26">
        <v>1</v>
      </c>
      <c r="T2550" s="26">
        <v>0</v>
      </c>
      <c r="U2550" s="26">
        <f ca="1">IFERROR(VLOOKUP(G2550,模型表!$C:$T,18,FALSE),0)</f>
        <v>0</v>
      </c>
      <c r="V2550" s="26">
        <f>IFERROR(VLOOKUP(G2550,模型表!$C:$J,8,FALSE),0)</f>
        <v>0</v>
      </c>
      <c r="W2550" s="26" t="s">
        <v>1081</v>
      </c>
      <c r="X2550" s="26" t="s">
        <v>1097</v>
      </c>
    </row>
    <row r="2551" spans="1:24" x14ac:dyDescent="0.2">
      <c r="A2551" s="3" t="s">
        <v>1457</v>
      </c>
      <c r="B2551" s="3" t="str">
        <f t="shared" si="71"/>
        <v>P71</v>
      </c>
      <c r="C2551" s="3" t="s">
        <v>541</v>
      </c>
      <c r="D2551" s="3" t="s">
        <v>535</v>
      </c>
      <c r="E2551" t="str">
        <f t="shared" si="70"/>
        <v>M22P71U04N03</v>
      </c>
      <c r="F2551" s="26">
        <f ca="1">IFERROR(VLOOKUP(G2551,模型表!C:U,19,0),0)</f>
        <v>0</v>
      </c>
      <c r="H2551" s="26" t="str">
        <f ca="1">IFERROR(IF($F2551=0,"",(VLOOKUP(RIGHT(A2551,2)+0,难度表!B:F,3,FALSE)*K2551+N2551)),0)</f>
        <v/>
      </c>
      <c r="I2551" s="26" t="str">
        <f ca="1">IFERROR(IF($F2551=0,"",(VLOOKUP(RIGHT(B2551,2)+0,难度表!B:F,4,FALSE)*L2551+O2551)),0)</f>
        <v/>
      </c>
      <c r="J2551" s="26" t="str">
        <f ca="1">IFERROR(IF($F2551=0,"",(VLOOKUP(RIGHT(B2551,2)+0,难度表!B:F,5,FALSE)*M2551+P2551)),0)</f>
        <v/>
      </c>
      <c r="L2551" s="26" t="s">
        <v>1081</v>
      </c>
      <c r="M2551" s="3"/>
      <c r="N2551" s="26">
        <v>0</v>
      </c>
      <c r="O2551" s="26">
        <v>0</v>
      </c>
      <c r="P2551" s="26">
        <v>0</v>
      </c>
      <c r="Q2551" s="26">
        <v>0</v>
      </c>
      <c r="R2551" s="58" t="s">
        <v>545</v>
      </c>
      <c r="S2551" s="26">
        <v>1</v>
      </c>
      <c r="T2551" s="26">
        <v>0</v>
      </c>
      <c r="U2551" s="26">
        <f ca="1">IFERROR(VLOOKUP(G2551,模型表!$C:$T,18,FALSE),0)</f>
        <v>0</v>
      </c>
      <c r="V2551" s="26">
        <f>IFERROR(VLOOKUP(G2551,模型表!$C:$J,8,FALSE),0)</f>
        <v>0</v>
      </c>
      <c r="W2551" s="26" t="s">
        <v>1081</v>
      </c>
      <c r="X2551" s="26" t="s">
        <v>1097</v>
      </c>
    </row>
    <row r="2552" spans="1:24" x14ac:dyDescent="0.2">
      <c r="A2552" s="3" t="s">
        <v>1457</v>
      </c>
      <c r="B2552" s="3" t="str">
        <f t="shared" si="71"/>
        <v>P71</v>
      </c>
      <c r="C2552" s="3" t="s">
        <v>1454</v>
      </c>
      <c r="D2552" s="3" t="s">
        <v>536</v>
      </c>
      <c r="E2552" t="str">
        <f t="shared" si="70"/>
        <v>M22P71U04N04</v>
      </c>
      <c r="F2552" s="26">
        <f ca="1">IFERROR(VLOOKUP(G2552,模型表!C:U,19,0),0)</f>
        <v>0</v>
      </c>
      <c r="H2552" s="26" t="str">
        <f ca="1">IFERROR(IF($F2552=0,"",(VLOOKUP(RIGHT(A2552,2)+0,难度表!B:F,3,FALSE)*K2552+N2552)),0)</f>
        <v/>
      </c>
      <c r="I2552" s="26" t="str">
        <f ca="1">IFERROR(IF($F2552=0,"",(VLOOKUP(RIGHT(B2552,2)+0,难度表!B:F,4,FALSE)*L2552+O2552)),0)</f>
        <v/>
      </c>
      <c r="J2552" s="26" t="str">
        <f ca="1">IFERROR(IF($F2552=0,"",(VLOOKUP(RIGHT(B2552,2)+0,难度表!B:F,5,FALSE)*M2552+P2552)),0)</f>
        <v/>
      </c>
      <c r="L2552" s="26" t="s">
        <v>1081</v>
      </c>
      <c r="M2552" s="3"/>
      <c r="N2552" s="26">
        <v>0</v>
      </c>
      <c r="O2552" s="26">
        <v>0</v>
      </c>
      <c r="P2552" s="26">
        <v>0</v>
      </c>
      <c r="Q2552" s="26">
        <v>0</v>
      </c>
      <c r="R2552" s="58" t="s">
        <v>545</v>
      </c>
      <c r="S2552" s="26">
        <v>1</v>
      </c>
      <c r="T2552" s="26">
        <v>0</v>
      </c>
      <c r="U2552" s="26">
        <f ca="1">IFERROR(VLOOKUP(G2552,模型表!$C:$T,18,FALSE),0)</f>
        <v>0</v>
      </c>
      <c r="V2552" s="26">
        <f>IFERROR(VLOOKUP(G2552,模型表!$C:$J,8,FALSE),0)</f>
        <v>0</v>
      </c>
      <c r="W2552" s="26" t="s">
        <v>1081</v>
      </c>
      <c r="X2552" s="26" t="s">
        <v>1097</v>
      </c>
    </row>
    <row r="2553" spans="1:24" x14ac:dyDescent="0.2">
      <c r="A2553" s="3" t="s">
        <v>1457</v>
      </c>
      <c r="B2553" s="3" t="str">
        <f t="shared" si="71"/>
        <v>P71</v>
      </c>
      <c r="C2553" s="3" t="s">
        <v>1454</v>
      </c>
      <c r="D2553" s="3" t="s">
        <v>537</v>
      </c>
      <c r="E2553" t="str">
        <f t="shared" si="70"/>
        <v>M22P71U04N05</v>
      </c>
      <c r="F2553" s="26">
        <f ca="1">IFERROR(VLOOKUP(G2553,模型表!C:U,19,0),0)</f>
        <v>0</v>
      </c>
      <c r="H2553" s="26" t="str">
        <f ca="1">IFERROR(IF($F2553=0,"",(VLOOKUP(RIGHT(A2553,2)+0,难度表!B:F,3,FALSE)*K2553+N2553)),0)</f>
        <v/>
      </c>
      <c r="I2553" s="26" t="str">
        <f ca="1">IFERROR(IF($F2553=0,"",(VLOOKUP(RIGHT(B2553,2)+0,难度表!B:F,4,FALSE)*L2553+O2553)),0)</f>
        <v/>
      </c>
      <c r="J2553" s="26" t="str">
        <f ca="1">IFERROR(IF($F2553=0,"",(VLOOKUP(RIGHT(B2553,2)+0,难度表!B:F,5,FALSE)*M2553+P2553)),0)</f>
        <v/>
      </c>
      <c r="L2553" s="26" t="s">
        <v>1081</v>
      </c>
      <c r="M2553" s="3"/>
      <c r="N2553" s="26">
        <v>0</v>
      </c>
      <c r="O2553" s="26">
        <v>0</v>
      </c>
      <c r="P2553" s="26">
        <v>0</v>
      </c>
      <c r="Q2553" s="26">
        <v>0</v>
      </c>
      <c r="R2553" s="58" t="s">
        <v>545</v>
      </c>
      <c r="S2553" s="26">
        <v>1</v>
      </c>
      <c r="T2553" s="26">
        <v>0</v>
      </c>
      <c r="U2553" s="26">
        <f ca="1">IFERROR(VLOOKUP(G2553,模型表!$C:$T,18,FALSE),0)</f>
        <v>0</v>
      </c>
      <c r="V2553" s="26">
        <f>IFERROR(VLOOKUP(G2553,模型表!$C:$J,8,FALSE),0)</f>
        <v>0</v>
      </c>
      <c r="W2553" s="26" t="s">
        <v>1081</v>
      </c>
      <c r="X2553" s="26" t="s">
        <v>1097</v>
      </c>
    </row>
    <row r="2554" spans="1:24" x14ac:dyDescent="0.2">
      <c r="A2554" s="3" t="s">
        <v>1457</v>
      </c>
      <c r="B2554" s="3" t="str">
        <f t="shared" si="71"/>
        <v>P71</v>
      </c>
      <c r="C2554" s="3" t="s">
        <v>1454</v>
      </c>
      <c r="D2554" s="3" t="s">
        <v>538</v>
      </c>
      <c r="E2554" t="str">
        <f t="shared" si="70"/>
        <v>M22P71U04N06</v>
      </c>
      <c r="F2554" s="26">
        <f ca="1">IFERROR(VLOOKUP(G2554,模型表!C:U,19,0),0)</f>
        <v>0</v>
      </c>
      <c r="H2554" s="26" t="str">
        <f ca="1">IFERROR(IF($F2554=0,"",(VLOOKUP(RIGHT(A2554,2)+0,难度表!B:F,3,FALSE)*K2554+N2554)),0)</f>
        <v/>
      </c>
      <c r="I2554" s="26" t="str">
        <f ca="1">IFERROR(IF($F2554=0,"",(VLOOKUP(RIGHT(B2554,2)+0,难度表!B:F,4,FALSE)*L2554+O2554)),0)</f>
        <v/>
      </c>
      <c r="J2554" s="26" t="str">
        <f ca="1">IFERROR(IF($F2554=0,"",(VLOOKUP(RIGHT(B2554,2)+0,难度表!B:F,5,FALSE)*M2554+P2554)),0)</f>
        <v/>
      </c>
      <c r="L2554" s="26" t="s">
        <v>1081</v>
      </c>
      <c r="M2554" s="3"/>
      <c r="N2554" s="26">
        <v>0</v>
      </c>
      <c r="O2554" s="26">
        <v>0</v>
      </c>
      <c r="P2554" s="26">
        <v>0</v>
      </c>
      <c r="Q2554" s="26">
        <v>0</v>
      </c>
      <c r="R2554" s="58" t="s">
        <v>545</v>
      </c>
      <c r="S2554" s="26">
        <v>1</v>
      </c>
      <c r="T2554" s="26">
        <v>0</v>
      </c>
      <c r="U2554" s="26">
        <f ca="1">IFERROR(VLOOKUP(G2554,模型表!$C:$T,18,FALSE),0)</f>
        <v>0</v>
      </c>
      <c r="V2554" s="26">
        <f>IFERROR(VLOOKUP(G2554,模型表!$C:$J,8,FALSE),0)</f>
        <v>0</v>
      </c>
      <c r="W2554" s="26" t="s">
        <v>1081</v>
      </c>
      <c r="X2554" s="26" t="s">
        <v>1097</v>
      </c>
    </row>
    <row r="2555" spans="1:24" x14ac:dyDescent="0.2">
      <c r="A2555" s="3" t="s">
        <v>1457</v>
      </c>
      <c r="B2555" s="3" t="str">
        <f t="shared" si="71"/>
        <v>P71</v>
      </c>
      <c r="C2555" s="3" t="s">
        <v>1454</v>
      </c>
      <c r="D2555" s="3" t="s">
        <v>542</v>
      </c>
      <c r="E2555" t="str">
        <f t="shared" si="70"/>
        <v>M22P71U04N07</v>
      </c>
      <c r="F2555" s="26">
        <f ca="1">IFERROR(VLOOKUP(G2555,模型表!C:U,19,0),0)</f>
        <v>0</v>
      </c>
      <c r="H2555" s="26" t="str">
        <f ca="1">IFERROR(IF($F2555=0,"",(VLOOKUP(RIGHT(A2555,2)+0,难度表!B:F,3,FALSE)*K2555+N2555)),0)</f>
        <v/>
      </c>
      <c r="I2555" s="26" t="str">
        <f ca="1">IFERROR(IF($F2555=0,"",(VLOOKUP(RIGHT(B2555,2)+0,难度表!B:F,4,FALSE)*L2555+O2555)),0)</f>
        <v/>
      </c>
      <c r="J2555" s="26" t="str">
        <f ca="1">IFERROR(IF($F2555=0,"",(VLOOKUP(RIGHT(B2555,2)+0,难度表!B:F,5,FALSE)*M2555+P2555)),0)</f>
        <v/>
      </c>
      <c r="L2555" s="26" t="s">
        <v>1081</v>
      </c>
      <c r="M2555" s="3"/>
      <c r="N2555" s="26">
        <v>0</v>
      </c>
      <c r="O2555" s="26">
        <v>0</v>
      </c>
      <c r="P2555" s="26">
        <v>0</v>
      </c>
      <c r="Q2555" s="26">
        <v>0</v>
      </c>
      <c r="R2555" s="58" t="s">
        <v>545</v>
      </c>
      <c r="S2555" s="26">
        <v>1</v>
      </c>
      <c r="T2555" s="26">
        <v>0</v>
      </c>
      <c r="U2555" s="26">
        <f ca="1">IFERROR(VLOOKUP(G2555,模型表!$C:$T,18,FALSE),0)</f>
        <v>0</v>
      </c>
      <c r="V2555" s="26">
        <f>IFERROR(VLOOKUP(G2555,模型表!$C:$J,8,FALSE),0)</f>
        <v>0</v>
      </c>
      <c r="W2555" s="26" t="s">
        <v>1081</v>
      </c>
      <c r="X2555" s="26" t="s">
        <v>1097</v>
      </c>
    </row>
    <row r="2556" spans="1:24" x14ac:dyDescent="0.2">
      <c r="A2556" s="3" t="s">
        <v>1457</v>
      </c>
      <c r="B2556" s="3" t="str">
        <f t="shared" si="71"/>
        <v>P71</v>
      </c>
      <c r="C2556" s="3" t="s">
        <v>1454</v>
      </c>
      <c r="D2556" s="3" t="s">
        <v>543</v>
      </c>
      <c r="E2556" t="str">
        <f t="shared" si="70"/>
        <v>M22P71U04N08</v>
      </c>
      <c r="F2556" s="26">
        <f ca="1">IFERROR(VLOOKUP(G2556,模型表!C:U,19,0),0)</f>
        <v>0</v>
      </c>
      <c r="H2556" s="26" t="str">
        <f ca="1">IFERROR(IF($F2556=0,"",(VLOOKUP(RIGHT(A2556,2)+0,难度表!B:F,3,FALSE)*K2556+N2556)),0)</f>
        <v/>
      </c>
      <c r="I2556" s="26" t="str">
        <f ca="1">IFERROR(IF($F2556=0,"",(VLOOKUP(RIGHT(B2556,2)+0,难度表!B:F,4,FALSE)*L2556+O2556)),0)</f>
        <v/>
      </c>
      <c r="J2556" s="26" t="str">
        <f ca="1">IFERROR(IF($F2556=0,"",(VLOOKUP(RIGHT(B2556,2)+0,难度表!B:F,5,FALSE)*M2556+P2556)),0)</f>
        <v/>
      </c>
      <c r="L2556" s="26" t="s">
        <v>1081</v>
      </c>
      <c r="M2556" s="3"/>
      <c r="N2556" s="26">
        <v>0</v>
      </c>
      <c r="O2556" s="26">
        <v>0</v>
      </c>
      <c r="P2556" s="26">
        <v>0</v>
      </c>
      <c r="Q2556" s="26">
        <v>0</v>
      </c>
      <c r="R2556" s="58" t="s">
        <v>545</v>
      </c>
      <c r="S2556" s="26">
        <v>1</v>
      </c>
      <c r="T2556" s="26">
        <v>0</v>
      </c>
      <c r="U2556" s="26">
        <f ca="1">IFERROR(VLOOKUP(G2556,模型表!$C:$T,18,FALSE),0)</f>
        <v>0</v>
      </c>
      <c r="V2556" s="26">
        <f>IFERROR(VLOOKUP(G2556,模型表!$C:$J,8,FALSE),0)</f>
        <v>0</v>
      </c>
      <c r="W2556" s="26" t="s">
        <v>1081</v>
      </c>
      <c r="X2556" s="26" t="s">
        <v>1097</v>
      </c>
    </row>
    <row r="2557" spans="1:24" x14ac:dyDescent="0.2">
      <c r="A2557" s="3" t="s">
        <v>1457</v>
      </c>
      <c r="B2557" s="3" t="str">
        <f t="shared" si="71"/>
        <v>P71</v>
      </c>
      <c r="C2557" s="3" t="s">
        <v>541</v>
      </c>
      <c r="D2557" s="3" t="s">
        <v>544</v>
      </c>
      <c r="E2557" t="str">
        <f t="shared" si="70"/>
        <v>M22P71U04N09</v>
      </c>
      <c r="F2557" s="26">
        <f ca="1">IFERROR(VLOOKUP(G2557,模型表!C:U,19,0),0)</f>
        <v>0</v>
      </c>
      <c r="H2557" s="26" t="str">
        <f ca="1">IFERROR(IF($F2557=0,"",(VLOOKUP(RIGHT(A2557,2)+0,难度表!B:F,3,FALSE)*K2557+N2557)),0)</f>
        <v/>
      </c>
      <c r="I2557" s="26" t="str">
        <f ca="1">IFERROR(IF($F2557=0,"",(VLOOKUP(RIGHT(B2557,2)+0,难度表!B:F,4,FALSE)*L2557+O2557)),0)</f>
        <v/>
      </c>
      <c r="J2557" s="26" t="str">
        <f ca="1">IFERROR(IF($F2557=0,"",(VLOOKUP(RIGHT(B2557,2)+0,难度表!B:F,5,FALSE)*M2557+P2557)),0)</f>
        <v/>
      </c>
      <c r="L2557" s="26" t="s">
        <v>1081</v>
      </c>
      <c r="M2557" s="3"/>
      <c r="N2557" s="26">
        <v>0</v>
      </c>
      <c r="O2557" s="26">
        <v>0</v>
      </c>
      <c r="P2557" s="26">
        <v>0</v>
      </c>
      <c r="Q2557" s="26">
        <v>0</v>
      </c>
      <c r="R2557" s="58" t="s">
        <v>545</v>
      </c>
      <c r="S2557" s="26">
        <v>1</v>
      </c>
      <c r="T2557" s="26">
        <v>0</v>
      </c>
      <c r="U2557" s="26">
        <f ca="1">IFERROR(VLOOKUP(G2557,模型表!$C:$T,18,FALSE),0)</f>
        <v>0</v>
      </c>
      <c r="V2557" s="26">
        <f>IFERROR(VLOOKUP(G2557,模型表!$C:$J,8,FALSE),0)</f>
        <v>0</v>
      </c>
      <c r="W2557" s="26" t="s">
        <v>1081</v>
      </c>
      <c r="X2557" s="26" t="s">
        <v>1097</v>
      </c>
    </row>
    <row r="2558" spans="1:24" x14ac:dyDescent="0.2">
      <c r="A2558" s="3" t="s">
        <v>1457</v>
      </c>
      <c r="B2558" s="3" t="str">
        <f t="shared" si="71"/>
        <v>P72</v>
      </c>
      <c r="C2558" s="3" t="s">
        <v>532</v>
      </c>
      <c r="D2558" s="3" t="s">
        <v>533</v>
      </c>
      <c r="E2558" t="str">
        <f t="shared" si="70"/>
        <v>M22P72U01N01</v>
      </c>
      <c r="F2558" s="26">
        <f ca="1">IFERROR(VLOOKUP(G2558,模型表!C:U,19,0),0)</f>
        <v>0</v>
      </c>
      <c r="H2558" s="26" t="str">
        <f ca="1">IFERROR(IF($F2558=0,"",(VLOOKUP(RIGHT(A2558,2)+0,难度表!B:F,3,FALSE)*K2558+N2558)),0)</f>
        <v/>
      </c>
      <c r="I2558" s="26" t="str">
        <f ca="1">IFERROR(IF($F2558=0,"",(VLOOKUP(RIGHT(B2558,2)+0,难度表!B:F,4,FALSE)*L2558+O2558)),0)</f>
        <v/>
      </c>
      <c r="J2558" s="26" t="str">
        <f ca="1">IFERROR(IF($F2558=0,"",(VLOOKUP(RIGHT(B2558,2)+0,难度表!B:F,5,FALSE)*M2558+P2558)),0)</f>
        <v/>
      </c>
      <c r="L2558" s="26" t="s">
        <v>1081</v>
      </c>
      <c r="M2558" s="3"/>
      <c r="N2558" s="26">
        <v>0</v>
      </c>
      <c r="O2558" s="26">
        <v>0</v>
      </c>
      <c r="P2558" s="26">
        <v>0</v>
      </c>
      <c r="Q2558" s="26">
        <v>0</v>
      </c>
      <c r="R2558" s="58" t="s">
        <v>545</v>
      </c>
      <c r="S2558" s="26">
        <v>1</v>
      </c>
      <c r="T2558" s="26">
        <v>0</v>
      </c>
      <c r="U2558" s="26">
        <f ca="1">IFERROR(VLOOKUP(G2558,模型表!$C:$T,18,FALSE),0)</f>
        <v>0</v>
      </c>
      <c r="V2558" s="26">
        <f>IFERROR(VLOOKUP(G2558,模型表!$C:$J,8,FALSE),0)</f>
        <v>0</v>
      </c>
      <c r="W2558" s="26" t="s">
        <v>1081</v>
      </c>
      <c r="X2558" s="26" t="s">
        <v>1097</v>
      </c>
    </row>
    <row r="2559" spans="1:24" x14ac:dyDescent="0.2">
      <c r="A2559" s="3" t="s">
        <v>1457</v>
      </c>
      <c r="B2559" s="3" t="str">
        <f t="shared" si="71"/>
        <v>P72</v>
      </c>
      <c r="C2559" s="3" t="s">
        <v>532</v>
      </c>
      <c r="D2559" s="3" t="s">
        <v>534</v>
      </c>
      <c r="E2559" t="str">
        <f t="shared" si="70"/>
        <v>M22P72U01N02</v>
      </c>
      <c r="F2559" s="26">
        <f ca="1">IFERROR(VLOOKUP(G2559,模型表!C:U,19,0),0)</f>
        <v>0</v>
      </c>
      <c r="H2559" s="26" t="str">
        <f ca="1">IFERROR(IF($F2559=0,"",(VLOOKUP(RIGHT(A2559,2)+0,难度表!B:F,3,FALSE)*K2559+N2559)),0)</f>
        <v/>
      </c>
      <c r="I2559" s="26" t="str">
        <f ca="1">IFERROR(IF($F2559=0,"",(VLOOKUP(RIGHT(B2559,2)+0,难度表!B:F,4,FALSE)*L2559+O2559)),0)</f>
        <v/>
      </c>
      <c r="J2559" s="26" t="str">
        <f ca="1">IFERROR(IF($F2559=0,"",(VLOOKUP(RIGHT(B2559,2)+0,难度表!B:F,5,FALSE)*M2559+P2559)),0)</f>
        <v/>
      </c>
      <c r="L2559" s="26" t="s">
        <v>1081</v>
      </c>
      <c r="M2559" s="3"/>
      <c r="N2559" s="26">
        <v>0</v>
      </c>
      <c r="O2559" s="26">
        <v>0</v>
      </c>
      <c r="P2559" s="26">
        <v>0</v>
      </c>
      <c r="Q2559" s="26">
        <v>0</v>
      </c>
      <c r="R2559" s="58" t="s">
        <v>545</v>
      </c>
      <c r="S2559" s="26">
        <v>1</v>
      </c>
      <c r="T2559" s="26">
        <v>0</v>
      </c>
      <c r="U2559" s="26">
        <f ca="1">IFERROR(VLOOKUP(G2559,模型表!$C:$T,18,FALSE),0)</f>
        <v>0</v>
      </c>
      <c r="V2559" s="26">
        <f>IFERROR(VLOOKUP(G2559,模型表!$C:$J,8,FALSE),0)</f>
        <v>0</v>
      </c>
      <c r="W2559" s="26" t="s">
        <v>1081</v>
      </c>
      <c r="X2559" s="26" t="s">
        <v>1097</v>
      </c>
    </row>
    <row r="2560" spans="1:24" x14ac:dyDescent="0.2">
      <c r="A2560" s="3" t="s">
        <v>1457</v>
      </c>
      <c r="B2560" s="3" t="str">
        <f t="shared" si="71"/>
        <v>P72</v>
      </c>
      <c r="C2560" s="3" t="s">
        <v>532</v>
      </c>
      <c r="D2560" s="3" t="s">
        <v>535</v>
      </c>
      <c r="E2560" t="str">
        <f t="shared" si="70"/>
        <v>M22P72U01N03</v>
      </c>
      <c r="F2560" s="26">
        <f ca="1">IFERROR(VLOOKUP(G2560,模型表!C:U,19,0),0)</f>
        <v>0</v>
      </c>
      <c r="H2560" s="26" t="str">
        <f ca="1">IFERROR(IF($F2560=0,"",(VLOOKUP(RIGHT(A2560,2)+0,难度表!B:F,3,FALSE)*K2560+N2560)),0)</f>
        <v/>
      </c>
      <c r="I2560" s="26" t="str">
        <f ca="1">IFERROR(IF($F2560=0,"",(VLOOKUP(RIGHT(B2560,2)+0,难度表!B:F,4,FALSE)*L2560+O2560)),0)</f>
        <v/>
      </c>
      <c r="J2560" s="26" t="str">
        <f ca="1">IFERROR(IF($F2560=0,"",(VLOOKUP(RIGHT(B2560,2)+0,难度表!B:F,5,FALSE)*M2560+P2560)),0)</f>
        <v/>
      </c>
      <c r="L2560" s="26" t="s">
        <v>1081</v>
      </c>
      <c r="M2560" s="3"/>
      <c r="N2560" s="26">
        <v>0</v>
      </c>
      <c r="O2560" s="26">
        <v>0</v>
      </c>
      <c r="P2560" s="26">
        <v>0</v>
      </c>
      <c r="Q2560" s="26">
        <v>0</v>
      </c>
      <c r="R2560" s="58" t="s">
        <v>545</v>
      </c>
      <c r="S2560" s="26">
        <v>1</v>
      </c>
      <c r="T2560" s="26">
        <v>0</v>
      </c>
      <c r="U2560" s="26">
        <f ca="1">IFERROR(VLOOKUP(G2560,模型表!$C:$T,18,FALSE),0)</f>
        <v>0</v>
      </c>
      <c r="V2560" s="26">
        <f>IFERROR(VLOOKUP(G2560,模型表!$C:$J,8,FALSE),0)</f>
        <v>0</v>
      </c>
      <c r="W2560" s="26" t="s">
        <v>1081</v>
      </c>
      <c r="X2560" s="26" t="s">
        <v>1097</v>
      </c>
    </row>
    <row r="2561" spans="1:24" x14ac:dyDescent="0.2">
      <c r="A2561" s="3" t="s">
        <v>1457</v>
      </c>
      <c r="B2561" s="3" t="str">
        <f t="shared" si="71"/>
        <v>P72</v>
      </c>
      <c r="C2561" s="3" t="s">
        <v>532</v>
      </c>
      <c r="D2561" s="3" t="s">
        <v>536</v>
      </c>
      <c r="E2561" t="str">
        <f t="shared" si="70"/>
        <v>M22P72U01N04</v>
      </c>
      <c r="F2561" s="26">
        <f ca="1">IFERROR(VLOOKUP(G2561,模型表!C:U,19,0),0)</f>
        <v>0</v>
      </c>
      <c r="H2561" s="26" t="str">
        <f ca="1">IFERROR(IF($F2561=0,"",(VLOOKUP(RIGHT(A2561,2)+0,难度表!B:F,3,FALSE)*K2561+N2561)),0)</f>
        <v/>
      </c>
      <c r="I2561" s="26" t="str">
        <f ca="1">IFERROR(IF($F2561=0,"",(VLOOKUP(RIGHT(B2561,2)+0,难度表!B:F,4,FALSE)*L2561+O2561)),0)</f>
        <v/>
      </c>
      <c r="J2561" s="26" t="str">
        <f ca="1">IFERROR(IF($F2561=0,"",(VLOOKUP(RIGHT(B2561,2)+0,难度表!B:F,5,FALSE)*M2561+P2561)),0)</f>
        <v/>
      </c>
      <c r="L2561" s="26" t="s">
        <v>1081</v>
      </c>
      <c r="M2561" s="3"/>
      <c r="N2561" s="26">
        <v>0</v>
      </c>
      <c r="O2561" s="26">
        <v>0</v>
      </c>
      <c r="P2561" s="26">
        <v>0</v>
      </c>
      <c r="Q2561" s="26">
        <v>0</v>
      </c>
      <c r="R2561" s="58" t="s">
        <v>545</v>
      </c>
      <c r="S2561" s="26">
        <v>1</v>
      </c>
      <c r="T2561" s="26">
        <v>0</v>
      </c>
      <c r="U2561" s="26">
        <f ca="1">IFERROR(VLOOKUP(G2561,模型表!$C:$T,18,FALSE),0)</f>
        <v>0</v>
      </c>
      <c r="V2561" s="26">
        <f>IFERROR(VLOOKUP(G2561,模型表!$C:$J,8,FALSE),0)</f>
        <v>0</v>
      </c>
      <c r="W2561" s="26" t="s">
        <v>1081</v>
      </c>
      <c r="X2561" s="26" t="s">
        <v>1097</v>
      </c>
    </row>
    <row r="2562" spans="1:24" x14ac:dyDescent="0.2">
      <c r="A2562" s="3" t="s">
        <v>1457</v>
      </c>
      <c r="B2562" s="3" t="str">
        <f t="shared" si="71"/>
        <v>P72</v>
      </c>
      <c r="C2562" s="3" t="s">
        <v>532</v>
      </c>
      <c r="D2562" s="3" t="s">
        <v>537</v>
      </c>
      <c r="E2562" t="str">
        <f t="shared" ref="E2562:E2625" si="72">A2562&amp;B2562&amp;C2562&amp;D2562</f>
        <v>M22P72U01N05</v>
      </c>
      <c r="F2562" s="26">
        <f ca="1">IFERROR(VLOOKUP(G2562,模型表!C:U,19,0),0)</f>
        <v>0</v>
      </c>
      <c r="H2562" s="26" t="str">
        <f ca="1">IFERROR(IF($F2562=0,"",(VLOOKUP(RIGHT(A2562,2)+0,难度表!B:F,3,FALSE)*K2562+N2562)),0)</f>
        <v/>
      </c>
      <c r="I2562" s="26" t="str">
        <f ca="1">IFERROR(IF($F2562=0,"",(VLOOKUP(RIGHT(B2562,2)+0,难度表!B:F,4,FALSE)*L2562+O2562)),0)</f>
        <v/>
      </c>
      <c r="J2562" s="26" t="str">
        <f ca="1">IFERROR(IF($F2562=0,"",(VLOOKUP(RIGHT(B2562,2)+0,难度表!B:F,5,FALSE)*M2562+P2562)),0)</f>
        <v/>
      </c>
      <c r="L2562" s="26" t="s">
        <v>1081</v>
      </c>
      <c r="M2562" s="3"/>
      <c r="N2562" s="26">
        <v>0</v>
      </c>
      <c r="O2562" s="26">
        <v>0</v>
      </c>
      <c r="P2562" s="26">
        <v>0</v>
      </c>
      <c r="Q2562" s="26">
        <v>0</v>
      </c>
      <c r="R2562" s="58" t="s">
        <v>545</v>
      </c>
      <c r="S2562" s="26">
        <v>1</v>
      </c>
      <c r="T2562" s="26">
        <v>0</v>
      </c>
      <c r="U2562" s="26">
        <f ca="1">IFERROR(VLOOKUP(G2562,模型表!$C:$T,18,FALSE),0)</f>
        <v>0</v>
      </c>
      <c r="V2562" s="26">
        <f>IFERROR(VLOOKUP(G2562,模型表!$C:$J,8,FALSE),0)</f>
        <v>0</v>
      </c>
      <c r="W2562" s="26" t="s">
        <v>1081</v>
      </c>
      <c r="X2562" s="26" t="s">
        <v>1097</v>
      </c>
    </row>
    <row r="2563" spans="1:24" x14ac:dyDescent="0.2">
      <c r="A2563" s="3" t="s">
        <v>1457</v>
      </c>
      <c r="B2563" s="3" t="str">
        <f t="shared" ref="B2563:B2626" si="73">"P"&amp;IF(INT((ROW()+34)/36)&gt;=10,INT((ROW()+34)/36),"0"&amp;INT((ROW()+34)/36))</f>
        <v>P72</v>
      </c>
      <c r="C2563" s="3" t="s">
        <v>532</v>
      </c>
      <c r="D2563" s="3" t="s">
        <v>538</v>
      </c>
      <c r="E2563" t="str">
        <f t="shared" si="72"/>
        <v>M22P72U01N06</v>
      </c>
      <c r="F2563" s="26">
        <f ca="1">IFERROR(VLOOKUP(G2563,模型表!C:U,19,0),0)</f>
        <v>0</v>
      </c>
      <c r="H2563" s="26" t="str">
        <f ca="1">IFERROR(IF($F2563=0,"",(VLOOKUP(RIGHT(A2563,2)+0,难度表!B:F,3,FALSE)*K2563+N2563)),0)</f>
        <v/>
      </c>
      <c r="I2563" s="26" t="str">
        <f ca="1">IFERROR(IF($F2563=0,"",(VLOOKUP(RIGHT(B2563,2)+0,难度表!B:F,4,FALSE)*L2563+O2563)),0)</f>
        <v/>
      </c>
      <c r="J2563" s="26" t="str">
        <f ca="1">IFERROR(IF($F2563=0,"",(VLOOKUP(RIGHT(B2563,2)+0,难度表!B:F,5,FALSE)*M2563+P2563)),0)</f>
        <v/>
      </c>
      <c r="L2563" s="26" t="s">
        <v>1081</v>
      </c>
      <c r="M2563" s="3"/>
      <c r="N2563" s="26">
        <v>0</v>
      </c>
      <c r="O2563" s="26">
        <v>0</v>
      </c>
      <c r="P2563" s="26">
        <v>0</v>
      </c>
      <c r="Q2563" s="26">
        <v>0</v>
      </c>
      <c r="R2563" s="58" t="s">
        <v>545</v>
      </c>
      <c r="S2563" s="26">
        <v>1</v>
      </c>
      <c r="T2563" s="26">
        <v>0</v>
      </c>
      <c r="U2563" s="26">
        <f ca="1">IFERROR(VLOOKUP(G2563,模型表!$C:$T,18,FALSE),0)</f>
        <v>0</v>
      </c>
      <c r="V2563" s="26">
        <f>IFERROR(VLOOKUP(G2563,模型表!$C:$J,8,FALSE),0)</f>
        <v>0</v>
      </c>
      <c r="W2563" s="26" t="s">
        <v>1081</v>
      </c>
      <c r="X2563" s="26" t="s">
        <v>1097</v>
      </c>
    </row>
    <row r="2564" spans="1:24" x14ac:dyDescent="0.2">
      <c r="A2564" s="3" t="s">
        <v>1457</v>
      </c>
      <c r="B2564" s="3" t="str">
        <f t="shared" si="73"/>
        <v>P72</v>
      </c>
      <c r="C2564" s="3" t="s">
        <v>532</v>
      </c>
      <c r="D2564" s="3" t="s">
        <v>542</v>
      </c>
      <c r="E2564" t="str">
        <f t="shared" si="72"/>
        <v>M22P72U01N07</v>
      </c>
      <c r="F2564" s="26">
        <f ca="1">IFERROR(VLOOKUP(G2564,模型表!C:U,19,0),0)</f>
        <v>0</v>
      </c>
      <c r="H2564" s="26" t="str">
        <f ca="1">IFERROR(IF($F2564=0,"",(VLOOKUP(RIGHT(A2564,2)+0,难度表!B:F,3,FALSE)*K2564+N2564)),0)</f>
        <v/>
      </c>
      <c r="I2564" s="26" t="str">
        <f ca="1">IFERROR(IF($F2564=0,"",(VLOOKUP(RIGHT(B2564,2)+0,难度表!B:F,4,FALSE)*L2564+O2564)),0)</f>
        <v/>
      </c>
      <c r="J2564" s="26" t="str">
        <f ca="1">IFERROR(IF($F2564=0,"",(VLOOKUP(RIGHT(B2564,2)+0,难度表!B:F,5,FALSE)*M2564+P2564)),0)</f>
        <v/>
      </c>
      <c r="L2564" s="26" t="s">
        <v>1081</v>
      </c>
      <c r="M2564" s="3"/>
      <c r="N2564" s="26">
        <v>0</v>
      </c>
      <c r="O2564" s="26">
        <v>0</v>
      </c>
      <c r="P2564" s="26">
        <v>0</v>
      </c>
      <c r="Q2564" s="26">
        <v>0</v>
      </c>
      <c r="R2564" s="58" t="s">
        <v>545</v>
      </c>
      <c r="S2564" s="26">
        <v>1</v>
      </c>
      <c r="T2564" s="26">
        <v>0</v>
      </c>
      <c r="U2564" s="26">
        <f ca="1">IFERROR(VLOOKUP(G2564,模型表!$C:$T,18,FALSE),0)</f>
        <v>0</v>
      </c>
      <c r="V2564" s="26">
        <f>IFERROR(VLOOKUP(G2564,模型表!$C:$J,8,FALSE),0)</f>
        <v>0</v>
      </c>
      <c r="W2564" s="26" t="s">
        <v>1081</v>
      </c>
      <c r="X2564" s="26" t="s">
        <v>1097</v>
      </c>
    </row>
    <row r="2565" spans="1:24" x14ac:dyDescent="0.2">
      <c r="A2565" s="3" t="s">
        <v>1457</v>
      </c>
      <c r="B2565" s="3" t="str">
        <f t="shared" si="73"/>
        <v>P72</v>
      </c>
      <c r="C2565" s="3" t="s">
        <v>532</v>
      </c>
      <c r="D2565" s="3" t="s">
        <v>543</v>
      </c>
      <c r="E2565" t="str">
        <f t="shared" si="72"/>
        <v>M22P72U01N08</v>
      </c>
      <c r="F2565" s="26">
        <f ca="1">IFERROR(VLOOKUP(G2565,模型表!C:U,19,0),0)</f>
        <v>0</v>
      </c>
      <c r="H2565" s="26" t="str">
        <f ca="1">IFERROR(IF($F2565=0,"",(VLOOKUP(RIGHT(A2565,2)+0,难度表!B:F,3,FALSE)*K2565+N2565)),0)</f>
        <v/>
      </c>
      <c r="I2565" s="26" t="str">
        <f ca="1">IFERROR(IF($F2565=0,"",(VLOOKUP(RIGHT(B2565,2)+0,难度表!B:F,4,FALSE)*L2565+O2565)),0)</f>
        <v/>
      </c>
      <c r="J2565" s="26" t="str">
        <f ca="1">IFERROR(IF($F2565=0,"",(VLOOKUP(RIGHT(B2565,2)+0,难度表!B:F,5,FALSE)*M2565+P2565)),0)</f>
        <v/>
      </c>
      <c r="L2565" s="26" t="s">
        <v>1081</v>
      </c>
      <c r="M2565" s="3"/>
      <c r="N2565" s="26">
        <v>0</v>
      </c>
      <c r="O2565" s="26">
        <v>0</v>
      </c>
      <c r="P2565" s="26">
        <v>0</v>
      </c>
      <c r="Q2565" s="26">
        <v>0</v>
      </c>
      <c r="R2565" s="58" t="s">
        <v>545</v>
      </c>
      <c r="S2565" s="26">
        <v>1</v>
      </c>
      <c r="T2565" s="26">
        <v>0</v>
      </c>
      <c r="U2565" s="26">
        <f ca="1">IFERROR(VLOOKUP(G2565,模型表!$C:$T,18,FALSE),0)</f>
        <v>0</v>
      </c>
      <c r="V2565" s="26">
        <f>IFERROR(VLOOKUP(G2565,模型表!$C:$J,8,FALSE),0)</f>
        <v>0</v>
      </c>
      <c r="W2565" s="26" t="s">
        <v>1081</v>
      </c>
      <c r="X2565" s="26" t="s">
        <v>1097</v>
      </c>
    </row>
    <row r="2566" spans="1:24" x14ac:dyDescent="0.2">
      <c r="A2566" s="3" t="s">
        <v>1457</v>
      </c>
      <c r="B2566" s="3" t="str">
        <f t="shared" si="73"/>
        <v>P72</v>
      </c>
      <c r="C2566" s="3" t="s">
        <v>532</v>
      </c>
      <c r="D2566" s="3" t="s">
        <v>544</v>
      </c>
      <c r="E2566" t="str">
        <f t="shared" si="72"/>
        <v>M22P72U01N09</v>
      </c>
      <c r="F2566" s="26">
        <f ca="1">IFERROR(VLOOKUP(G2566,模型表!C:U,19,0),0)</f>
        <v>0</v>
      </c>
      <c r="H2566" s="26" t="str">
        <f ca="1">IFERROR(IF($F2566=0,"",(VLOOKUP(RIGHT(A2566,2)+0,难度表!B:F,3,FALSE)*K2566+N2566)),0)</f>
        <v/>
      </c>
      <c r="I2566" s="26" t="str">
        <f ca="1">IFERROR(IF($F2566=0,"",(VLOOKUP(RIGHT(B2566,2)+0,难度表!B:F,4,FALSE)*L2566+O2566)),0)</f>
        <v/>
      </c>
      <c r="J2566" s="26" t="str">
        <f ca="1">IFERROR(IF($F2566=0,"",(VLOOKUP(RIGHT(B2566,2)+0,难度表!B:F,5,FALSE)*M2566+P2566)),0)</f>
        <v/>
      </c>
      <c r="L2566" s="26" t="s">
        <v>1081</v>
      </c>
      <c r="M2566" s="3"/>
      <c r="N2566" s="26">
        <v>0</v>
      </c>
      <c r="O2566" s="26">
        <v>0</v>
      </c>
      <c r="P2566" s="26">
        <v>0</v>
      </c>
      <c r="Q2566" s="26">
        <v>0</v>
      </c>
      <c r="R2566" s="58" t="s">
        <v>545</v>
      </c>
      <c r="S2566" s="26">
        <v>1</v>
      </c>
      <c r="T2566" s="26">
        <v>0</v>
      </c>
      <c r="U2566" s="26">
        <f ca="1">IFERROR(VLOOKUP(G2566,模型表!$C:$T,18,FALSE),0)</f>
        <v>0</v>
      </c>
      <c r="V2566" s="26">
        <f>IFERROR(VLOOKUP(G2566,模型表!$C:$J,8,FALSE),0)</f>
        <v>0</v>
      </c>
      <c r="W2566" s="26" t="s">
        <v>1081</v>
      </c>
      <c r="X2566" s="26" t="s">
        <v>1097</v>
      </c>
    </row>
    <row r="2567" spans="1:24" x14ac:dyDescent="0.2">
      <c r="A2567" s="3" t="s">
        <v>1457</v>
      </c>
      <c r="B2567" s="3" t="str">
        <f t="shared" si="73"/>
        <v>P72</v>
      </c>
      <c r="C2567" s="3" t="s">
        <v>539</v>
      </c>
      <c r="D2567" s="3" t="s">
        <v>533</v>
      </c>
      <c r="E2567" t="str">
        <f t="shared" si="72"/>
        <v>M22P72U02N01</v>
      </c>
      <c r="F2567" s="26">
        <f ca="1">IFERROR(VLOOKUP(G2567,模型表!C:U,19,0),0)</f>
        <v>0</v>
      </c>
      <c r="H2567" s="26" t="str">
        <f ca="1">IFERROR(IF($F2567=0,"",(VLOOKUP(RIGHT(A2567,2)+0,难度表!B:F,3,FALSE)*K2567+N2567)),0)</f>
        <v/>
      </c>
      <c r="I2567" s="26" t="str">
        <f ca="1">IFERROR(IF($F2567=0,"",(VLOOKUP(RIGHT(B2567,2)+0,难度表!B:F,4,FALSE)*L2567+O2567)),0)</f>
        <v/>
      </c>
      <c r="J2567" s="26" t="str">
        <f ca="1">IFERROR(IF($F2567=0,"",(VLOOKUP(RIGHT(B2567,2)+0,难度表!B:F,5,FALSE)*M2567+P2567)),0)</f>
        <v/>
      </c>
      <c r="L2567" s="26" t="s">
        <v>1081</v>
      </c>
      <c r="M2567" s="3"/>
      <c r="N2567" s="26">
        <v>0</v>
      </c>
      <c r="O2567" s="26">
        <v>0</v>
      </c>
      <c r="P2567" s="26">
        <v>0</v>
      </c>
      <c r="Q2567" s="26">
        <v>0</v>
      </c>
      <c r="R2567" s="58" t="s">
        <v>545</v>
      </c>
      <c r="S2567" s="26">
        <v>1</v>
      </c>
      <c r="T2567" s="26">
        <v>0</v>
      </c>
      <c r="U2567" s="26">
        <f ca="1">IFERROR(VLOOKUP(G2567,模型表!$C:$T,18,FALSE),0)</f>
        <v>0</v>
      </c>
      <c r="V2567" s="26">
        <f>IFERROR(VLOOKUP(G2567,模型表!$C:$J,8,FALSE),0)</f>
        <v>0</v>
      </c>
      <c r="W2567" s="26" t="s">
        <v>1081</v>
      </c>
      <c r="X2567" s="26" t="s">
        <v>1097</v>
      </c>
    </row>
    <row r="2568" spans="1:24" x14ac:dyDescent="0.2">
      <c r="A2568" s="3" t="s">
        <v>1457</v>
      </c>
      <c r="B2568" s="3" t="str">
        <f t="shared" si="73"/>
        <v>P72</v>
      </c>
      <c r="C2568" s="3" t="s">
        <v>539</v>
      </c>
      <c r="D2568" s="3" t="s">
        <v>534</v>
      </c>
      <c r="E2568" t="str">
        <f t="shared" si="72"/>
        <v>M22P72U02N02</v>
      </c>
      <c r="F2568" s="26">
        <f ca="1">IFERROR(VLOOKUP(G2568,模型表!C:U,19,0),0)</f>
        <v>0</v>
      </c>
      <c r="H2568" s="26" t="str">
        <f ca="1">IFERROR(IF($F2568=0,"",(VLOOKUP(RIGHT(A2568,2)+0,难度表!B:F,3,FALSE)*K2568+N2568)),0)</f>
        <v/>
      </c>
      <c r="I2568" s="26" t="str">
        <f ca="1">IFERROR(IF($F2568=0,"",(VLOOKUP(RIGHT(B2568,2)+0,难度表!B:F,4,FALSE)*L2568+O2568)),0)</f>
        <v/>
      </c>
      <c r="J2568" s="26" t="str">
        <f ca="1">IFERROR(IF($F2568=0,"",(VLOOKUP(RIGHT(B2568,2)+0,难度表!B:F,5,FALSE)*M2568+P2568)),0)</f>
        <v/>
      </c>
      <c r="L2568" s="26" t="s">
        <v>1081</v>
      </c>
      <c r="M2568" s="3"/>
      <c r="N2568" s="26">
        <v>0</v>
      </c>
      <c r="O2568" s="26">
        <v>0</v>
      </c>
      <c r="P2568" s="26">
        <v>0</v>
      </c>
      <c r="Q2568" s="26">
        <v>0</v>
      </c>
      <c r="R2568" s="58" t="s">
        <v>545</v>
      </c>
      <c r="S2568" s="26">
        <v>1</v>
      </c>
      <c r="T2568" s="26">
        <v>0</v>
      </c>
      <c r="U2568" s="26">
        <f ca="1">IFERROR(VLOOKUP(G2568,模型表!$C:$T,18,FALSE),0)</f>
        <v>0</v>
      </c>
      <c r="V2568" s="26">
        <f>IFERROR(VLOOKUP(G2568,模型表!$C:$J,8,FALSE),0)</f>
        <v>0</v>
      </c>
      <c r="W2568" s="26" t="s">
        <v>1081</v>
      </c>
      <c r="X2568" s="26" t="s">
        <v>1097</v>
      </c>
    </row>
    <row r="2569" spans="1:24" x14ac:dyDescent="0.2">
      <c r="A2569" s="3" t="s">
        <v>1457</v>
      </c>
      <c r="B2569" s="3" t="str">
        <f t="shared" si="73"/>
        <v>P72</v>
      </c>
      <c r="C2569" s="3" t="s">
        <v>539</v>
      </c>
      <c r="D2569" s="3" t="s">
        <v>535</v>
      </c>
      <c r="E2569" t="str">
        <f t="shared" si="72"/>
        <v>M22P72U02N03</v>
      </c>
      <c r="F2569" s="26">
        <f ca="1">IFERROR(VLOOKUP(G2569,模型表!C:U,19,0),0)</f>
        <v>0</v>
      </c>
      <c r="H2569" s="26" t="str">
        <f ca="1">IFERROR(IF($F2569=0,"",(VLOOKUP(RIGHT(A2569,2)+0,难度表!B:F,3,FALSE)*K2569+N2569)),0)</f>
        <v/>
      </c>
      <c r="I2569" s="26" t="str">
        <f ca="1">IFERROR(IF($F2569=0,"",(VLOOKUP(RIGHT(B2569,2)+0,难度表!B:F,4,FALSE)*L2569+O2569)),0)</f>
        <v/>
      </c>
      <c r="J2569" s="26" t="str">
        <f ca="1">IFERROR(IF($F2569=0,"",(VLOOKUP(RIGHT(B2569,2)+0,难度表!B:F,5,FALSE)*M2569+P2569)),0)</f>
        <v/>
      </c>
      <c r="L2569" s="26" t="s">
        <v>1081</v>
      </c>
      <c r="M2569" s="3"/>
      <c r="N2569" s="26">
        <v>0</v>
      </c>
      <c r="O2569" s="26">
        <v>0</v>
      </c>
      <c r="P2569" s="26">
        <v>0</v>
      </c>
      <c r="Q2569" s="26">
        <v>0</v>
      </c>
      <c r="R2569" s="58" t="s">
        <v>545</v>
      </c>
      <c r="S2569" s="26">
        <v>1</v>
      </c>
      <c r="T2569" s="26">
        <v>0</v>
      </c>
      <c r="U2569" s="26">
        <f ca="1">IFERROR(VLOOKUP(G2569,模型表!$C:$T,18,FALSE),0)</f>
        <v>0</v>
      </c>
      <c r="V2569" s="26">
        <f>IFERROR(VLOOKUP(G2569,模型表!$C:$J,8,FALSE),0)</f>
        <v>0</v>
      </c>
      <c r="W2569" s="26" t="s">
        <v>1081</v>
      </c>
      <c r="X2569" s="26" t="s">
        <v>1097</v>
      </c>
    </row>
    <row r="2570" spans="1:24" x14ac:dyDescent="0.2">
      <c r="A2570" s="3" t="s">
        <v>1457</v>
      </c>
      <c r="B2570" s="3" t="str">
        <f t="shared" si="73"/>
        <v>P72</v>
      </c>
      <c r="C2570" s="3" t="s">
        <v>539</v>
      </c>
      <c r="D2570" s="3" t="s">
        <v>536</v>
      </c>
      <c r="E2570" t="str">
        <f t="shared" si="72"/>
        <v>M22P72U02N04</v>
      </c>
      <c r="F2570" s="26">
        <f ca="1">IFERROR(VLOOKUP(G2570,模型表!C:U,19,0),0)</f>
        <v>0</v>
      </c>
      <c r="H2570" s="26" t="str">
        <f ca="1">IFERROR(IF($F2570=0,"",(VLOOKUP(RIGHT(A2570,2)+0,难度表!B:F,3,FALSE)*K2570+N2570)),0)</f>
        <v/>
      </c>
      <c r="I2570" s="26" t="str">
        <f ca="1">IFERROR(IF($F2570=0,"",(VLOOKUP(RIGHT(B2570,2)+0,难度表!B:F,4,FALSE)*L2570+O2570)),0)</f>
        <v/>
      </c>
      <c r="J2570" s="26" t="str">
        <f ca="1">IFERROR(IF($F2570=0,"",(VLOOKUP(RIGHT(B2570,2)+0,难度表!B:F,5,FALSE)*M2570+P2570)),0)</f>
        <v/>
      </c>
      <c r="L2570" s="26" t="s">
        <v>1081</v>
      </c>
      <c r="M2570" s="3"/>
      <c r="N2570" s="26">
        <v>0</v>
      </c>
      <c r="O2570" s="26">
        <v>0</v>
      </c>
      <c r="P2570" s="26">
        <v>0</v>
      </c>
      <c r="Q2570" s="26">
        <v>0</v>
      </c>
      <c r="R2570" s="58" t="s">
        <v>545</v>
      </c>
      <c r="S2570" s="26">
        <v>1</v>
      </c>
      <c r="T2570" s="26">
        <v>0</v>
      </c>
      <c r="U2570" s="26">
        <f ca="1">IFERROR(VLOOKUP(G2570,模型表!$C:$T,18,FALSE),0)</f>
        <v>0</v>
      </c>
      <c r="V2570" s="26">
        <f>IFERROR(VLOOKUP(G2570,模型表!$C:$J,8,FALSE),0)</f>
        <v>0</v>
      </c>
      <c r="W2570" s="26" t="s">
        <v>1081</v>
      </c>
      <c r="X2570" s="26" t="s">
        <v>1097</v>
      </c>
    </row>
    <row r="2571" spans="1:24" x14ac:dyDescent="0.2">
      <c r="A2571" s="3" t="s">
        <v>1457</v>
      </c>
      <c r="B2571" s="3" t="str">
        <f t="shared" si="73"/>
        <v>P72</v>
      </c>
      <c r="C2571" s="3" t="s">
        <v>539</v>
      </c>
      <c r="D2571" s="3" t="s">
        <v>537</v>
      </c>
      <c r="E2571" t="str">
        <f t="shared" si="72"/>
        <v>M22P72U02N05</v>
      </c>
      <c r="F2571" s="26">
        <f ca="1">IFERROR(VLOOKUP(G2571,模型表!C:U,19,0),0)</f>
        <v>0</v>
      </c>
      <c r="H2571" s="26" t="str">
        <f ca="1">IFERROR(IF($F2571=0,"",(VLOOKUP(RIGHT(A2571,2)+0,难度表!B:F,3,FALSE)*K2571+N2571)),0)</f>
        <v/>
      </c>
      <c r="I2571" s="26" t="str">
        <f ca="1">IFERROR(IF($F2571=0,"",(VLOOKUP(RIGHT(B2571,2)+0,难度表!B:F,4,FALSE)*L2571+O2571)),0)</f>
        <v/>
      </c>
      <c r="J2571" s="26" t="str">
        <f ca="1">IFERROR(IF($F2571=0,"",(VLOOKUP(RIGHT(B2571,2)+0,难度表!B:F,5,FALSE)*M2571+P2571)),0)</f>
        <v/>
      </c>
      <c r="L2571" s="26" t="s">
        <v>1081</v>
      </c>
      <c r="M2571" s="3"/>
      <c r="N2571" s="26">
        <v>0</v>
      </c>
      <c r="O2571" s="26">
        <v>0</v>
      </c>
      <c r="P2571" s="26">
        <v>0</v>
      </c>
      <c r="Q2571" s="26">
        <v>0</v>
      </c>
      <c r="R2571" s="58" t="s">
        <v>545</v>
      </c>
      <c r="S2571" s="26">
        <v>1</v>
      </c>
      <c r="T2571" s="26">
        <v>0</v>
      </c>
      <c r="U2571" s="26">
        <f ca="1">IFERROR(VLOOKUP(G2571,模型表!$C:$T,18,FALSE),0)</f>
        <v>0</v>
      </c>
      <c r="V2571" s="26">
        <f>IFERROR(VLOOKUP(G2571,模型表!$C:$J,8,FALSE),0)</f>
        <v>0</v>
      </c>
      <c r="W2571" s="26" t="s">
        <v>1081</v>
      </c>
      <c r="X2571" s="26" t="s">
        <v>1097</v>
      </c>
    </row>
    <row r="2572" spans="1:24" x14ac:dyDescent="0.2">
      <c r="A2572" s="3" t="s">
        <v>1457</v>
      </c>
      <c r="B2572" s="3" t="str">
        <f t="shared" si="73"/>
        <v>P72</v>
      </c>
      <c r="C2572" s="3" t="s">
        <v>539</v>
      </c>
      <c r="D2572" s="3" t="s">
        <v>538</v>
      </c>
      <c r="E2572" t="str">
        <f t="shared" si="72"/>
        <v>M22P72U02N06</v>
      </c>
      <c r="F2572" s="26">
        <f ca="1">IFERROR(VLOOKUP(G2572,模型表!C:U,19,0),0)</f>
        <v>0</v>
      </c>
      <c r="H2572" s="26" t="str">
        <f ca="1">IFERROR(IF($F2572=0,"",(VLOOKUP(RIGHT(A2572,2)+0,难度表!B:F,3,FALSE)*K2572+N2572)),0)</f>
        <v/>
      </c>
      <c r="I2572" s="26" t="str">
        <f ca="1">IFERROR(IF($F2572=0,"",(VLOOKUP(RIGHT(B2572,2)+0,难度表!B:F,4,FALSE)*L2572+O2572)),0)</f>
        <v/>
      </c>
      <c r="J2572" s="26" t="str">
        <f ca="1">IFERROR(IF($F2572=0,"",(VLOOKUP(RIGHT(B2572,2)+0,难度表!B:F,5,FALSE)*M2572+P2572)),0)</f>
        <v/>
      </c>
      <c r="L2572" s="26" t="s">
        <v>1081</v>
      </c>
      <c r="M2572" s="3"/>
      <c r="N2572" s="26">
        <v>0</v>
      </c>
      <c r="O2572" s="26">
        <v>0</v>
      </c>
      <c r="P2572" s="26">
        <v>0</v>
      </c>
      <c r="Q2572" s="26">
        <v>0</v>
      </c>
      <c r="R2572" s="58" t="s">
        <v>545</v>
      </c>
      <c r="S2572" s="26">
        <v>1</v>
      </c>
      <c r="T2572" s="26">
        <v>0</v>
      </c>
      <c r="U2572" s="26">
        <f ca="1">IFERROR(VLOOKUP(G2572,模型表!$C:$T,18,FALSE),0)</f>
        <v>0</v>
      </c>
      <c r="V2572" s="26">
        <f>IFERROR(VLOOKUP(G2572,模型表!$C:$J,8,FALSE),0)</f>
        <v>0</v>
      </c>
      <c r="W2572" s="26" t="s">
        <v>1081</v>
      </c>
      <c r="X2572" s="26" t="s">
        <v>1097</v>
      </c>
    </row>
    <row r="2573" spans="1:24" x14ac:dyDescent="0.2">
      <c r="A2573" s="3" t="s">
        <v>1457</v>
      </c>
      <c r="B2573" s="3" t="str">
        <f t="shared" si="73"/>
        <v>P72</v>
      </c>
      <c r="C2573" s="3" t="s">
        <v>539</v>
      </c>
      <c r="D2573" s="3" t="s">
        <v>542</v>
      </c>
      <c r="E2573" t="str">
        <f t="shared" si="72"/>
        <v>M22P72U02N07</v>
      </c>
      <c r="F2573" s="26">
        <f ca="1">IFERROR(VLOOKUP(G2573,模型表!C:U,19,0),0)</f>
        <v>0</v>
      </c>
      <c r="H2573" s="26" t="str">
        <f ca="1">IFERROR(IF($F2573=0,"",(VLOOKUP(RIGHT(A2573,2)+0,难度表!B:F,3,FALSE)*K2573+N2573)),0)</f>
        <v/>
      </c>
      <c r="I2573" s="26" t="str">
        <f ca="1">IFERROR(IF($F2573=0,"",(VLOOKUP(RIGHT(B2573,2)+0,难度表!B:F,4,FALSE)*L2573+O2573)),0)</f>
        <v/>
      </c>
      <c r="J2573" s="26" t="str">
        <f ca="1">IFERROR(IF($F2573=0,"",(VLOOKUP(RIGHT(B2573,2)+0,难度表!B:F,5,FALSE)*M2573+P2573)),0)</f>
        <v/>
      </c>
      <c r="L2573" s="26" t="s">
        <v>1081</v>
      </c>
      <c r="M2573" s="3"/>
      <c r="N2573" s="26">
        <v>0</v>
      </c>
      <c r="O2573" s="26">
        <v>0</v>
      </c>
      <c r="P2573" s="26">
        <v>0</v>
      </c>
      <c r="Q2573" s="26">
        <v>0</v>
      </c>
      <c r="R2573" s="58" t="s">
        <v>545</v>
      </c>
      <c r="S2573" s="26">
        <v>1</v>
      </c>
      <c r="T2573" s="26">
        <v>0</v>
      </c>
      <c r="U2573" s="26">
        <f ca="1">IFERROR(VLOOKUP(G2573,模型表!$C:$T,18,FALSE),0)</f>
        <v>0</v>
      </c>
      <c r="V2573" s="26">
        <f>IFERROR(VLOOKUP(G2573,模型表!$C:$J,8,FALSE),0)</f>
        <v>0</v>
      </c>
      <c r="W2573" s="26" t="s">
        <v>1081</v>
      </c>
      <c r="X2573" s="26" t="s">
        <v>1097</v>
      </c>
    </row>
    <row r="2574" spans="1:24" x14ac:dyDescent="0.2">
      <c r="A2574" s="3" t="s">
        <v>1457</v>
      </c>
      <c r="B2574" s="3" t="str">
        <f t="shared" si="73"/>
        <v>P72</v>
      </c>
      <c r="C2574" s="3" t="s">
        <v>539</v>
      </c>
      <c r="D2574" s="3" t="s">
        <v>543</v>
      </c>
      <c r="E2574" t="str">
        <f t="shared" si="72"/>
        <v>M22P72U02N08</v>
      </c>
      <c r="F2574" s="26">
        <f ca="1">IFERROR(VLOOKUP(G2574,模型表!C:U,19,0),0)</f>
        <v>0</v>
      </c>
      <c r="H2574" s="26" t="str">
        <f ca="1">IFERROR(IF($F2574=0,"",(VLOOKUP(RIGHT(A2574,2)+0,难度表!B:F,3,FALSE)*K2574+N2574)),0)</f>
        <v/>
      </c>
      <c r="I2574" s="26" t="str">
        <f ca="1">IFERROR(IF($F2574=0,"",(VLOOKUP(RIGHT(B2574,2)+0,难度表!B:F,4,FALSE)*L2574+O2574)),0)</f>
        <v/>
      </c>
      <c r="J2574" s="26" t="str">
        <f ca="1">IFERROR(IF($F2574=0,"",(VLOOKUP(RIGHT(B2574,2)+0,难度表!B:F,5,FALSE)*M2574+P2574)),0)</f>
        <v/>
      </c>
      <c r="L2574" s="26" t="s">
        <v>1081</v>
      </c>
      <c r="M2574" s="3"/>
      <c r="N2574" s="26">
        <v>0</v>
      </c>
      <c r="O2574" s="26">
        <v>0</v>
      </c>
      <c r="P2574" s="26">
        <v>0</v>
      </c>
      <c r="Q2574" s="26">
        <v>0</v>
      </c>
      <c r="R2574" s="58" t="s">
        <v>545</v>
      </c>
      <c r="S2574" s="26">
        <v>1</v>
      </c>
      <c r="T2574" s="26">
        <v>0</v>
      </c>
      <c r="U2574" s="26">
        <f ca="1">IFERROR(VLOOKUP(G2574,模型表!$C:$T,18,FALSE),0)</f>
        <v>0</v>
      </c>
      <c r="V2574" s="26">
        <f>IFERROR(VLOOKUP(G2574,模型表!$C:$J,8,FALSE),0)</f>
        <v>0</v>
      </c>
      <c r="W2574" s="26" t="s">
        <v>1081</v>
      </c>
      <c r="X2574" s="26" t="s">
        <v>1097</v>
      </c>
    </row>
    <row r="2575" spans="1:24" x14ac:dyDescent="0.2">
      <c r="A2575" s="3" t="s">
        <v>1457</v>
      </c>
      <c r="B2575" s="3" t="str">
        <f t="shared" si="73"/>
        <v>P72</v>
      </c>
      <c r="C2575" s="3" t="s">
        <v>539</v>
      </c>
      <c r="D2575" s="3" t="s">
        <v>544</v>
      </c>
      <c r="E2575" t="str">
        <f t="shared" si="72"/>
        <v>M22P72U02N09</v>
      </c>
      <c r="F2575" s="26">
        <f ca="1">IFERROR(VLOOKUP(G2575,模型表!C:U,19,0),0)</f>
        <v>0</v>
      </c>
      <c r="H2575" s="26" t="str">
        <f ca="1">IFERROR(IF($F2575=0,"",(VLOOKUP(RIGHT(A2575,2)+0,难度表!B:F,3,FALSE)*K2575+N2575)),0)</f>
        <v/>
      </c>
      <c r="I2575" s="26" t="str">
        <f ca="1">IFERROR(IF($F2575=0,"",(VLOOKUP(RIGHT(B2575,2)+0,难度表!B:F,4,FALSE)*L2575+O2575)),0)</f>
        <v/>
      </c>
      <c r="J2575" s="26" t="str">
        <f ca="1">IFERROR(IF($F2575=0,"",(VLOOKUP(RIGHT(B2575,2)+0,难度表!B:F,5,FALSE)*M2575+P2575)),0)</f>
        <v/>
      </c>
      <c r="L2575" s="26" t="s">
        <v>1081</v>
      </c>
      <c r="M2575" s="3"/>
      <c r="N2575" s="26">
        <v>0</v>
      </c>
      <c r="O2575" s="26">
        <v>0</v>
      </c>
      <c r="P2575" s="26">
        <v>0</v>
      </c>
      <c r="Q2575" s="26">
        <v>0</v>
      </c>
      <c r="R2575" s="58" t="s">
        <v>545</v>
      </c>
      <c r="S2575" s="26">
        <v>1</v>
      </c>
      <c r="T2575" s="26">
        <v>0</v>
      </c>
      <c r="U2575" s="26">
        <f ca="1">IFERROR(VLOOKUP(G2575,模型表!$C:$T,18,FALSE),0)</f>
        <v>0</v>
      </c>
      <c r="V2575" s="26">
        <f>IFERROR(VLOOKUP(G2575,模型表!$C:$J,8,FALSE),0)</f>
        <v>0</v>
      </c>
      <c r="W2575" s="26" t="s">
        <v>1081</v>
      </c>
      <c r="X2575" s="26" t="s">
        <v>1097</v>
      </c>
    </row>
    <row r="2576" spans="1:24" x14ac:dyDescent="0.2">
      <c r="A2576" s="3" t="s">
        <v>1457</v>
      </c>
      <c r="B2576" s="3" t="str">
        <f t="shared" si="73"/>
        <v>P72</v>
      </c>
      <c r="C2576" s="3" t="s">
        <v>540</v>
      </c>
      <c r="D2576" s="3" t="s">
        <v>533</v>
      </c>
      <c r="E2576" t="str">
        <f t="shared" si="72"/>
        <v>M22P72U03N01</v>
      </c>
      <c r="F2576" s="26">
        <f ca="1">IFERROR(VLOOKUP(G2576,模型表!C:U,19,0),0)</f>
        <v>0</v>
      </c>
      <c r="H2576" s="26" t="str">
        <f ca="1">IFERROR(IF($F2576=0,"",(VLOOKUP(RIGHT(A2576,2)+0,难度表!B:F,3,FALSE)*K2576+N2576)),0)</f>
        <v/>
      </c>
      <c r="I2576" s="26" t="str">
        <f ca="1">IFERROR(IF($F2576=0,"",(VLOOKUP(RIGHT(B2576,2)+0,难度表!B:F,4,FALSE)*L2576+O2576)),0)</f>
        <v/>
      </c>
      <c r="J2576" s="26" t="str">
        <f ca="1">IFERROR(IF($F2576=0,"",(VLOOKUP(RIGHT(B2576,2)+0,难度表!B:F,5,FALSE)*M2576+P2576)),0)</f>
        <v/>
      </c>
      <c r="L2576" s="26" t="s">
        <v>1081</v>
      </c>
      <c r="M2576" s="3"/>
      <c r="N2576" s="26">
        <v>0</v>
      </c>
      <c r="O2576" s="26">
        <v>0</v>
      </c>
      <c r="P2576" s="26">
        <v>0</v>
      </c>
      <c r="Q2576" s="26">
        <v>0</v>
      </c>
      <c r="R2576" s="58" t="s">
        <v>545</v>
      </c>
      <c r="S2576" s="26">
        <v>1</v>
      </c>
      <c r="T2576" s="26">
        <v>0</v>
      </c>
      <c r="U2576" s="26">
        <f ca="1">IFERROR(VLOOKUP(G2576,模型表!$C:$T,18,FALSE),0)</f>
        <v>0</v>
      </c>
      <c r="V2576" s="26">
        <f>IFERROR(VLOOKUP(G2576,模型表!$C:$J,8,FALSE),0)</f>
        <v>0</v>
      </c>
      <c r="W2576" s="26" t="s">
        <v>1081</v>
      </c>
      <c r="X2576" s="26" t="s">
        <v>1097</v>
      </c>
    </row>
    <row r="2577" spans="1:24" x14ac:dyDescent="0.2">
      <c r="A2577" s="3" t="s">
        <v>1457</v>
      </c>
      <c r="B2577" s="3" t="str">
        <f t="shared" si="73"/>
        <v>P72</v>
      </c>
      <c r="C2577" s="3" t="s">
        <v>540</v>
      </c>
      <c r="D2577" s="3" t="s">
        <v>534</v>
      </c>
      <c r="E2577" t="str">
        <f t="shared" si="72"/>
        <v>M22P72U03N02</v>
      </c>
      <c r="F2577" s="26">
        <f ca="1">IFERROR(VLOOKUP(G2577,模型表!C:U,19,0),0)</f>
        <v>0</v>
      </c>
      <c r="H2577" s="26" t="str">
        <f ca="1">IFERROR(IF($F2577=0,"",(VLOOKUP(RIGHT(A2577,2)+0,难度表!B:F,3,FALSE)*K2577+N2577)),0)</f>
        <v/>
      </c>
      <c r="I2577" s="26" t="str">
        <f ca="1">IFERROR(IF($F2577=0,"",(VLOOKUP(RIGHT(B2577,2)+0,难度表!B:F,4,FALSE)*L2577+O2577)),0)</f>
        <v/>
      </c>
      <c r="J2577" s="26" t="str">
        <f ca="1">IFERROR(IF($F2577=0,"",(VLOOKUP(RIGHT(B2577,2)+0,难度表!B:F,5,FALSE)*M2577+P2577)),0)</f>
        <v/>
      </c>
      <c r="L2577" s="26" t="s">
        <v>1081</v>
      </c>
      <c r="M2577" s="3"/>
      <c r="N2577" s="26">
        <v>0</v>
      </c>
      <c r="O2577" s="26">
        <v>0</v>
      </c>
      <c r="P2577" s="26">
        <v>0</v>
      </c>
      <c r="Q2577" s="26">
        <v>0</v>
      </c>
      <c r="R2577" s="58" t="s">
        <v>545</v>
      </c>
      <c r="S2577" s="26">
        <v>1</v>
      </c>
      <c r="T2577" s="26">
        <v>0</v>
      </c>
      <c r="U2577" s="26">
        <f ca="1">IFERROR(VLOOKUP(G2577,模型表!$C:$T,18,FALSE),0)</f>
        <v>0</v>
      </c>
      <c r="V2577" s="26">
        <f>IFERROR(VLOOKUP(G2577,模型表!$C:$J,8,FALSE),0)</f>
        <v>0</v>
      </c>
      <c r="W2577" s="26" t="s">
        <v>1081</v>
      </c>
      <c r="X2577" s="26" t="s">
        <v>1097</v>
      </c>
    </row>
    <row r="2578" spans="1:24" x14ac:dyDescent="0.2">
      <c r="A2578" s="3" t="s">
        <v>1457</v>
      </c>
      <c r="B2578" s="3" t="str">
        <f t="shared" si="73"/>
        <v>P72</v>
      </c>
      <c r="C2578" s="3" t="s">
        <v>540</v>
      </c>
      <c r="D2578" s="3" t="s">
        <v>535</v>
      </c>
      <c r="E2578" t="str">
        <f t="shared" si="72"/>
        <v>M22P72U03N03</v>
      </c>
      <c r="F2578" s="26">
        <f ca="1">IFERROR(VLOOKUP(G2578,模型表!C:U,19,0),0)</f>
        <v>0</v>
      </c>
      <c r="H2578" s="26" t="str">
        <f ca="1">IFERROR(IF($F2578=0,"",(VLOOKUP(RIGHT(A2578,2)+0,难度表!B:F,3,FALSE)*K2578+N2578)),0)</f>
        <v/>
      </c>
      <c r="I2578" s="26" t="str">
        <f ca="1">IFERROR(IF($F2578=0,"",(VLOOKUP(RIGHT(B2578,2)+0,难度表!B:F,4,FALSE)*L2578+O2578)),0)</f>
        <v/>
      </c>
      <c r="J2578" s="26" t="str">
        <f ca="1">IFERROR(IF($F2578=0,"",(VLOOKUP(RIGHT(B2578,2)+0,难度表!B:F,5,FALSE)*M2578+P2578)),0)</f>
        <v/>
      </c>
      <c r="L2578" s="26" t="s">
        <v>1081</v>
      </c>
      <c r="M2578" s="3"/>
      <c r="N2578" s="26">
        <v>0</v>
      </c>
      <c r="O2578" s="26">
        <v>0</v>
      </c>
      <c r="P2578" s="26">
        <v>0</v>
      </c>
      <c r="Q2578" s="26">
        <v>0</v>
      </c>
      <c r="R2578" s="58" t="s">
        <v>545</v>
      </c>
      <c r="S2578" s="26">
        <v>1</v>
      </c>
      <c r="T2578" s="26">
        <v>0</v>
      </c>
      <c r="U2578" s="26">
        <f ca="1">IFERROR(VLOOKUP(G2578,模型表!$C:$T,18,FALSE),0)</f>
        <v>0</v>
      </c>
      <c r="V2578" s="26">
        <f>IFERROR(VLOOKUP(G2578,模型表!$C:$J,8,FALSE),0)</f>
        <v>0</v>
      </c>
      <c r="W2578" s="26" t="s">
        <v>1081</v>
      </c>
      <c r="X2578" s="26" t="s">
        <v>1097</v>
      </c>
    </row>
    <row r="2579" spans="1:24" x14ac:dyDescent="0.2">
      <c r="A2579" s="3" t="s">
        <v>1457</v>
      </c>
      <c r="B2579" s="3" t="str">
        <f t="shared" si="73"/>
        <v>P72</v>
      </c>
      <c r="C2579" s="3" t="s">
        <v>540</v>
      </c>
      <c r="D2579" s="3" t="s">
        <v>536</v>
      </c>
      <c r="E2579" t="str">
        <f t="shared" si="72"/>
        <v>M22P72U03N04</v>
      </c>
      <c r="F2579" s="26">
        <f ca="1">IFERROR(VLOOKUP(G2579,模型表!C:U,19,0),0)</f>
        <v>0</v>
      </c>
      <c r="H2579" s="26" t="str">
        <f ca="1">IFERROR(IF($F2579=0,"",(VLOOKUP(RIGHT(A2579,2)+0,难度表!B:F,3,FALSE)*K2579+N2579)),0)</f>
        <v/>
      </c>
      <c r="I2579" s="26" t="str">
        <f ca="1">IFERROR(IF($F2579=0,"",(VLOOKUP(RIGHT(B2579,2)+0,难度表!B:F,4,FALSE)*L2579+O2579)),0)</f>
        <v/>
      </c>
      <c r="J2579" s="26" t="str">
        <f ca="1">IFERROR(IF($F2579=0,"",(VLOOKUP(RIGHT(B2579,2)+0,难度表!B:F,5,FALSE)*M2579+P2579)),0)</f>
        <v/>
      </c>
      <c r="L2579" s="26" t="s">
        <v>1081</v>
      </c>
      <c r="M2579" s="3"/>
      <c r="N2579" s="26">
        <v>0</v>
      </c>
      <c r="O2579" s="26">
        <v>0</v>
      </c>
      <c r="P2579" s="26">
        <v>0</v>
      </c>
      <c r="Q2579" s="26">
        <v>0</v>
      </c>
      <c r="R2579" s="58" t="s">
        <v>545</v>
      </c>
      <c r="S2579" s="26">
        <v>1</v>
      </c>
      <c r="T2579" s="26">
        <v>0</v>
      </c>
      <c r="U2579" s="26">
        <f ca="1">IFERROR(VLOOKUP(G2579,模型表!$C:$T,18,FALSE),0)</f>
        <v>0</v>
      </c>
      <c r="V2579" s="26">
        <f>IFERROR(VLOOKUP(G2579,模型表!$C:$J,8,FALSE),0)</f>
        <v>0</v>
      </c>
      <c r="W2579" s="26" t="s">
        <v>1081</v>
      </c>
      <c r="X2579" s="26" t="s">
        <v>1097</v>
      </c>
    </row>
    <row r="2580" spans="1:24" x14ac:dyDescent="0.2">
      <c r="A2580" s="3" t="s">
        <v>1457</v>
      </c>
      <c r="B2580" s="3" t="str">
        <f t="shared" si="73"/>
        <v>P72</v>
      </c>
      <c r="C2580" s="3" t="s">
        <v>540</v>
      </c>
      <c r="D2580" s="3" t="s">
        <v>537</v>
      </c>
      <c r="E2580" t="str">
        <f t="shared" si="72"/>
        <v>M22P72U03N05</v>
      </c>
      <c r="F2580" s="26">
        <f ca="1">IFERROR(VLOOKUP(G2580,模型表!C:U,19,0),0)</f>
        <v>0</v>
      </c>
      <c r="H2580" s="26" t="str">
        <f ca="1">IFERROR(IF($F2580=0,"",(VLOOKUP(RIGHT(A2580,2)+0,难度表!B:F,3,FALSE)*K2580+N2580)),0)</f>
        <v/>
      </c>
      <c r="I2580" s="26" t="str">
        <f ca="1">IFERROR(IF($F2580=0,"",(VLOOKUP(RIGHT(B2580,2)+0,难度表!B:F,4,FALSE)*L2580+O2580)),0)</f>
        <v/>
      </c>
      <c r="J2580" s="26" t="str">
        <f ca="1">IFERROR(IF($F2580=0,"",(VLOOKUP(RIGHT(B2580,2)+0,难度表!B:F,5,FALSE)*M2580+P2580)),0)</f>
        <v/>
      </c>
      <c r="L2580" s="26" t="s">
        <v>1081</v>
      </c>
      <c r="M2580" s="3"/>
      <c r="N2580" s="26">
        <v>0</v>
      </c>
      <c r="O2580" s="26">
        <v>0</v>
      </c>
      <c r="P2580" s="26">
        <v>0</v>
      </c>
      <c r="Q2580" s="26">
        <v>0</v>
      </c>
      <c r="R2580" s="58" t="s">
        <v>545</v>
      </c>
      <c r="S2580" s="26">
        <v>1</v>
      </c>
      <c r="T2580" s="26">
        <v>0</v>
      </c>
      <c r="U2580" s="26">
        <f ca="1">IFERROR(VLOOKUP(G2580,模型表!$C:$T,18,FALSE),0)</f>
        <v>0</v>
      </c>
      <c r="V2580" s="26">
        <f>IFERROR(VLOOKUP(G2580,模型表!$C:$J,8,FALSE),0)</f>
        <v>0</v>
      </c>
      <c r="W2580" s="26" t="s">
        <v>1081</v>
      </c>
      <c r="X2580" s="26" t="s">
        <v>1097</v>
      </c>
    </row>
    <row r="2581" spans="1:24" x14ac:dyDescent="0.2">
      <c r="A2581" s="3" t="s">
        <v>1457</v>
      </c>
      <c r="B2581" s="3" t="str">
        <f t="shared" si="73"/>
        <v>P72</v>
      </c>
      <c r="C2581" s="3" t="s">
        <v>540</v>
      </c>
      <c r="D2581" s="3" t="s">
        <v>538</v>
      </c>
      <c r="E2581" t="str">
        <f t="shared" si="72"/>
        <v>M22P72U03N06</v>
      </c>
      <c r="F2581" s="26">
        <f ca="1">IFERROR(VLOOKUP(G2581,模型表!C:U,19,0),0)</f>
        <v>0</v>
      </c>
      <c r="H2581" s="26" t="str">
        <f ca="1">IFERROR(IF($F2581=0,"",(VLOOKUP(RIGHT(A2581,2)+0,难度表!B:F,3,FALSE)*K2581+N2581)),0)</f>
        <v/>
      </c>
      <c r="I2581" s="26" t="str">
        <f ca="1">IFERROR(IF($F2581=0,"",(VLOOKUP(RIGHT(B2581,2)+0,难度表!B:F,4,FALSE)*L2581+O2581)),0)</f>
        <v/>
      </c>
      <c r="J2581" s="26" t="str">
        <f ca="1">IFERROR(IF($F2581=0,"",(VLOOKUP(RIGHT(B2581,2)+0,难度表!B:F,5,FALSE)*M2581+P2581)),0)</f>
        <v/>
      </c>
      <c r="L2581" s="26" t="s">
        <v>1081</v>
      </c>
      <c r="M2581" s="3"/>
      <c r="N2581" s="26">
        <v>0</v>
      </c>
      <c r="O2581" s="26">
        <v>0</v>
      </c>
      <c r="P2581" s="26">
        <v>0</v>
      </c>
      <c r="Q2581" s="26">
        <v>0</v>
      </c>
      <c r="R2581" s="58" t="s">
        <v>545</v>
      </c>
      <c r="S2581" s="26">
        <v>1</v>
      </c>
      <c r="T2581" s="26">
        <v>0</v>
      </c>
      <c r="U2581" s="26">
        <f ca="1">IFERROR(VLOOKUP(G2581,模型表!$C:$T,18,FALSE),0)</f>
        <v>0</v>
      </c>
      <c r="V2581" s="26">
        <f>IFERROR(VLOOKUP(G2581,模型表!$C:$J,8,FALSE),0)</f>
        <v>0</v>
      </c>
      <c r="W2581" s="26" t="s">
        <v>1081</v>
      </c>
      <c r="X2581" s="26" t="s">
        <v>1097</v>
      </c>
    </row>
    <row r="2582" spans="1:24" x14ac:dyDescent="0.2">
      <c r="A2582" s="3" t="s">
        <v>1457</v>
      </c>
      <c r="B2582" s="3" t="str">
        <f t="shared" si="73"/>
        <v>P72</v>
      </c>
      <c r="C2582" s="3" t="s">
        <v>540</v>
      </c>
      <c r="D2582" s="3" t="s">
        <v>542</v>
      </c>
      <c r="E2582" t="str">
        <f t="shared" si="72"/>
        <v>M22P72U03N07</v>
      </c>
      <c r="F2582" s="26">
        <f ca="1">IFERROR(VLOOKUP(G2582,模型表!C:U,19,0),0)</f>
        <v>0</v>
      </c>
      <c r="H2582" s="26" t="str">
        <f ca="1">IFERROR(IF($F2582=0,"",(VLOOKUP(RIGHT(A2582,2)+0,难度表!B:F,3,FALSE)*K2582+N2582)),0)</f>
        <v/>
      </c>
      <c r="I2582" s="26" t="str">
        <f ca="1">IFERROR(IF($F2582=0,"",(VLOOKUP(RIGHT(B2582,2)+0,难度表!B:F,4,FALSE)*L2582+O2582)),0)</f>
        <v/>
      </c>
      <c r="J2582" s="26" t="str">
        <f ca="1">IFERROR(IF($F2582=0,"",(VLOOKUP(RIGHT(B2582,2)+0,难度表!B:F,5,FALSE)*M2582+P2582)),0)</f>
        <v/>
      </c>
      <c r="L2582" s="26" t="s">
        <v>1081</v>
      </c>
      <c r="M2582" s="3"/>
      <c r="N2582" s="26">
        <v>0</v>
      </c>
      <c r="O2582" s="26">
        <v>0</v>
      </c>
      <c r="P2582" s="26">
        <v>0</v>
      </c>
      <c r="Q2582" s="26">
        <v>0</v>
      </c>
      <c r="R2582" s="58" t="s">
        <v>545</v>
      </c>
      <c r="S2582" s="26">
        <v>1</v>
      </c>
      <c r="T2582" s="26">
        <v>0</v>
      </c>
      <c r="U2582" s="26">
        <f ca="1">IFERROR(VLOOKUP(G2582,模型表!$C:$T,18,FALSE),0)</f>
        <v>0</v>
      </c>
      <c r="V2582" s="26">
        <f>IFERROR(VLOOKUP(G2582,模型表!$C:$J,8,FALSE),0)</f>
        <v>0</v>
      </c>
      <c r="W2582" s="26" t="s">
        <v>1081</v>
      </c>
      <c r="X2582" s="26" t="s">
        <v>1097</v>
      </c>
    </row>
    <row r="2583" spans="1:24" x14ac:dyDescent="0.2">
      <c r="A2583" s="3" t="s">
        <v>1457</v>
      </c>
      <c r="B2583" s="3" t="str">
        <f t="shared" si="73"/>
        <v>P72</v>
      </c>
      <c r="C2583" s="3" t="s">
        <v>540</v>
      </c>
      <c r="D2583" s="3" t="s">
        <v>543</v>
      </c>
      <c r="E2583" t="str">
        <f t="shared" si="72"/>
        <v>M22P72U03N08</v>
      </c>
      <c r="F2583" s="26">
        <f ca="1">IFERROR(VLOOKUP(G2583,模型表!C:U,19,0),0)</f>
        <v>0</v>
      </c>
      <c r="H2583" s="26" t="str">
        <f ca="1">IFERROR(IF($F2583=0,"",(VLOOKUP(RIGHT(A2583,2)+0,难度表!B:F,3,FALSE)*K2583+N2583)),0)</f>
        <v/>
      </c>
      <c r="I2583" s="26" t="str">
        <f ca="1">IFERROR(IF($F2583=0,"",(VLOOKUP(RIGHT(B2583,2)+0,难度表!B:F,4,FALSE)*L2583+O2583)),0)</f>
        <v/>
      </c>
      <c r="J2583" s="26" t="str">
        <f ca="1">IFERROR(IF($F2583=0,"",(VLOOKUP(RIGHT(B2583,2)+0,难度表!B:F,5,FALSE)*M2583+P2583)),0)</f>
        <v/>
      </c>
      <c r="L2583" s="26" t="s">
        <v>1081</v>
      </c>
      <c r="M2583" s="3"/>
      <c r="N2583" s="26">
        <v>0</v>
      </c>
      <c r="O2583" s="26">
        <v>0</v>
      </c>
      <c r="P2583" s="26">
        <v>0</v>
      </c>
      <c r="Q2583" s="26">
        <v>0</v>
      </c>
      <c r="R2583" s="58" t="s">
        <v>545</v>
      </c>
      <c r="S2583" s="26">
        <v>1</v>
      </c>
      <c r="T2583" s="26">
        <v>0</v>
      </c>
      <c r="U2583" s="26">
        <f ca="1">IFERROR(VLOOKUP(G2583,模型表!$C:$T,18,FALSE),0)</f>
        <v>0</v>
      </c>
      <c r="V2583" s="26">
        <f>IFERROR(VLOOKUP(G2583,模型表!$C:$J,8,FALSE),0)</f>
        <v>0</v>
      </c>
      <c r="W2583" s="26" t="s">
        <v>1081</v>
      </c>
      <c r="X2583" s="26" t="s">
        <v>1097</v>
      </c>
    </row>
    <row r="2584" spans="1:24" x14ac:dyDescent="0.2">
      <c r="A2584" s="3" t="s">
        <v>1457</v>
      </c>
      <c r="B2584" s="3" t="str">
        <f t="shared" si="73"/>
        <v>P72</v>
      </c>
      <c r="C2584" s="3" t="s">
        <v>540</v>
      </c>
      <c r="D2584" s="3" t="s">
        <v>544</v>
      </c>
      <c r="E2584" t="str">
        <f t="shared" si="72"/>
        <v>M22P72U03N09</v>
      </c>
      <c r="F2584" s="26">
        <f ca="1">IFERROR(VLOOKUP(G2584,模型表!C:U,19,0),0)</f>
        <v>0</v>
      </c>
      <c r="H2584" s="26" t="str">
        <f ca="1">IFERROR(IF($F2584=0,"",(VLOOKUP(RIGHT(A2584,2)+0,难度表!B:F,3,FALSE)*K2584+N2584)),0)</f>
        <v/>
      </c>
      <c r="I2584" s="26" t="str">
        <f ca="1">IFERROR(IF($F2584=0,"",(VLOOKUP(RIGHT(B2584,2)+0,难度表!B:F,4,FALSE)*L2584+O2584)),0)</f>
        <v/>
      </c>
      <c r="J2584" s="26" t="str">
        <f ca="1">IFERROR(IF($F2584=0,"",(VLOOKUP(RIGHT(B2584,2)+0,难度表!B:F,5,FALSE)*M2584+P2584)),0)</f>
        <v/>
      </c>
      <c r="L2584" s="26" t="s">
        <v>1081</v>
      </c>
      <c r="M2584" s="3"/>
      <c r="N2584" s="26">
        <v>0</v>
      </c>
      <c r="O2584" s="26">
        <v>0</v>
      </c>
      <c r="P2584" s="26">
        <v>0</v>
      </c>
      <c r="Q2584" s="26">
        <v>0</v>
      </c>
      <c r="R2584" s="58" t="s">
        <v>545</v>
      </c>
      <c r="S2584" s="26">
        <v>1</v>
      </c>
      <c r="T2584" s="26">
        <v>0</v>
      </c>
      <c r="U2584" s="26">
        <f ca="1">IFERROR(VLOOKUP(G2584,模型表!$C:$T,18,FALSE),0)</f>
        <v>0</v>
      </c>
      <c r="V2584" s="26">
        <f>IFERROR(VLOOKUP(G2584,模型表!$C:$J,8,FALSE),0)</f>
        <v>0</v>
      </c>
      <c r="W2584" s="26" t="s">
        <v>1081</v>
      </c>
      <c r="X2584" s="26" t="s">
        <v>1097</v>
      </c>
    </row>
    <row r="2585" spans="1:24" x14ac:dyDescent="0.2">
      <c r="A2585" s="3" t="s">
        <v>1457</v>
      </c>
      <c r="B2585" s="3" t="str">
        <f t="shared" si="73"/>
        <v>P72</v>
      </c>
      <c r="C2585" s="3" t="s">
        <v>541</v>
      </c>
      <c r="D2585" s="3" t="s">
        <v>533</v>
      </c>
      <c r="E2585" t="str">
        <f t="shared" si="72"/>
        <v>M22P72U04N01</v>
      </c>
      <c r="F2585" s="26">
        <f ca="1">IFERROR(VLOOKUP(G2585,模型表!C:U,19,0),0)</f>
        <v>0</v>
      </c>
      <c r="H2585" s="26" t="str">
        <f ca="1">IFERROR(IF($F2585=0,"",(VLOOKUP(RIGHT(A2585,2)+0,难度表!B:F,3,FALSE)*K2585+N2585)),0)</f>
        <v/>
      </c>
      <c r="I2585" s="26" t="str">
        <f ca="1">IFERROR(IF($F2585=0,"",(VLOOKUP(RIGHT(B2585,2)+0,难度表!B:F,4,FALSE)*L2585+O2585)),0)</f>
        <v/>
      </c>
      <c r="J2585" s="26" t="str">
        <f ca="1">IFERROR(IF($F2585=0,"",(VLOOKUP(RIGHT(B2585,2)+0,难度表!B:F,5,FALSE)*M2585+P2585)),0)</f>
        <v/>
      </c>
      <c r="L2585" s="26" t="s">
        <v>1081</v>
      </c>
      <c r="M2585" s="3"/>
      <c r="N2585" s="26">
        <v>0</v>
      </c>
      <c r="O2585" s="26">
        <v>0</v>
      </c>
      <c r="P2585" s="26">
        <v>0</v>
      </c>
      <c r="Q2585" s="26">
        <v>0</v>
      </c>
      <c r="R2585" s="58" t="s">
        <v>545</v>
      </c>
      <c r="S2585" s="26">
        <v>1</v>
      </c>
      <c r="T2585" s="26">
        <v>0</v>
      </c>
      <c r="U2585" s="26">
        <f ca="1">IFERROR(VLOOKUP(G2585,模型表!$C:$T,18,FALSE),0)</f>
        <v>0</v>
      </c>
      <c r="V2585" s="26">
        <f>IFERROR(VLOOKUP(G2585,模型表!$C:$J,8,FALSE),0)</f>
        <v>0</v>
      </c>
      <c r="W2585" s="26" t="s">
        <v>1081</v>
      </c>
      <c r="X2585" s="26" t="s">
        <v>1097</v>
      </c>
    </row>
    <row r="2586" spans="1:24" x14ac:dyDescent="0.2">
      <c r="A2586" s="3" t="s">
        <v>1457</v>
      </c>
      <c r="B2586" s="3" t="str">
        <f t="shared" si="73"/>
        <v>P72</v>
      </c>
      <c r="C2586" s="3" t="s">
        <v>541</v>
      </c>
      <c r="D2586" s="3" t="s">
        <v>534</v>
      </c>
      <c r="E2586" t="str">
        <f t="shared" si="72"/>
        <v>M22P72U04N02</v>
      </c>
      <c r="F2586" s="26">
        <f ca="1">IFERROR(VLOOKUP(G2586,模型表!C:U,19,0),0)</f>
        <v>0</v>
      </c>
      <c r="H2586" s="26" t="str">
        <f ca="1">IFERROR(IF($F2586=0,"",(VLOOKUP(RIGHT(A2586,2)+0,难度表!B:F,3,FALSE)*K2586+N2586)),0)</f>
        <v/>
      </c>
      <c r="I2586" s="26" t="str">
        <f ca="1">IFERROR(IF($F2586=0,"",(VLOOKUP(RIGHT(B2586,2)+0,难度表!B:F,4,FALSE)*L2586+O2586)),0)</f>
        <v/>
      </c>
      <c r="J2586" s="26" t="str">
        <f ca="1">IFERROR(IF($F2586=0,"",(VLOOKUP(RIGHT(B2586,2)+0,难度表!B:F,5,FALSE)*M2586+P2586)),0)</f>
        <v/>
      </c>
      <c r="L2586" s="26" t="s">
        <v>1081</v>
      </c>
      <c r="M2586" s="3"/>
      <c r="N2586" s="26">
        <v>0</v>
      </c>
      <c r="O2586" s="26">
        <v>0</v>
      </c>
      <c r="P2586" s="26">
        <v>0</v>
      </c>
      <c r="Q2586" s="26">
        <v>0</v>
      </c>
      <c r="R2586" s="58" t="s">
        <v>545</v>
      </c>
      <c r="S2586" s="26">
        <v>1</v>
      </c>
      <c r="T2586" s="26">
        <v>0</v>
      </c>
      <c r="U2586" s="26">
        <f ca="1">IFERROR(VLOOKUP(G2586,模型表!$C:$T,18,FALSE),0)</f>
        <v>0</v>
      </c>
      <c r="V2586" s="26">
        <f>IFERROR(VLOOKUP(G2586,模型表!$C:$J,8,FALSE),0)</f>
        <v>0</v>
      </c>
      <c r="W2586" s="26" t="s">
        <v>1081</v>
      </c>
      <c r="X2586" s="26" t="s">
        <v>1097</v>
      </c>
    </row>
    <row r="2587" spans="1:24" x14ac:dyDescent="0.2">
      <c r="A2587" s="3" t="s">
        <v>1457</v>
      </c>
      <c r="B2587" s="3" t="str">
        <f t="shared" si="73"/>
        <v>P72</v>
      </c>
      <c r="C2587" s="3" t="s">
        <v>541</v>
      </c>
      <c r="D2587" s="3" t="s">
        <v>535</v>
      </c>
      <c r="E2587" t="str">
        <f t="shared" si="72"/>
        <v>M22P72U04N03</v>
      </c>
      <c r="F2587" s="26">
        <f ca="1">IFERROR(VLOOKUP(G2587,模型表!C:U,19,0),0)</f>
        <v>0</v>
      </c>
      <c r="H2587" s="26" t="str">
        <f ca="1">IFERROR(IF($F2587=0,"",(VLOOKUP(RIGHT(A2587,2)+0,难度表!B:F,3,FALSE)*K2587+N2587)),0)</f>
        <v/>
      </c>
      <c r="I2587" s="26" t="str">
        <f ca="1">IFERROR(IF($F2587=0,"",(VLOOKUP(RIGHT(B2587,2)+0,难度表!B:F,4,FALSE)*L2587+O2587)),0)</f>
        <v/>
      </c>
      <c r="J2587" s="26" t="str">
        <f ca="1">IFERROR(IF($F2587=0,"",(VLOOKUP(RIGHT(B2587,2)+0,难度表!B:F,5,FALSE)*M2587+P2587)),0)</f>
        <v/>
      </c>
      <c r="L2587" s="26" t="s">
        <v>1081</v>
      </c>
      <c r="M2587" s="3"/>
      <c r="N2587" s="26">
        <v>0</v>
      </c>
      <c r="O2587" s="26">
        <v>0</v>
      </c>
      <c r="P2587" s="26">
        <v>0</v>
      </c>
      <c r="Q2587" s="26">
        <v>0</v>
      </c>
      <c r="R2587" s="58" t="s">
        <v>545</v>
      </c>
      <c r="S2587" s="26">
        <v>1</v>
      </c>
      <c r="T2587" s="26">
        <v>0</v>
      </c>
      <c r="U2587" s="26">
        <f ca="1">IFERROR(VLOOKUP(G2587,模型表!$C:$T,18,FALSE),0)</f>
        <v>0</v>
      </c>
      <c r="V2587" s="26">
        <f>IFERROR(VLOOKUP(G2587,模型表!$C:$J,8,FALSE),0)</f>
        <v>0</v>
      </c>
      <c r="W2587" s="26" t="s">
        <v>1081</v>
      </c>
      <c r="X2587" s="26" t="s">
        <v>1097</v>
      </c>
    </row>
    <row r="2588" spans="1:24" x14ac:dyDescent="0.2">
      <c r="A2588" s="3" t="s">
        <v>1457</v>
      </c>
      <c r="B2588" s="3" t="str">
        <f t="shared" si="73"/>
        <v>P72</v>
      </c>
      <c r="C2588" s="3" t="s">
        <v>1454</v>
      </c>
      <c r="D2588" s="3" t="s">
        <v>536</v>
      </c>
      <c r="E2588" t="str">
        <f t="shared" si="72"/>
        <v>M22P72U04N04</v>
      </c>
      <c r="F2588" s="26">
        <f ca="1">IFERROR(VLOOKUP(G2588,模型表!C:U,19,0),0)</f>
        <v>0</v>
      </c>
      <c r="H2588" s="26" t="str">
        <f ca="1">IFERROR(IF($F2588=0,"",(VLOOKUP(RIGHT(A2588,2)+0,难度表!B:F,3,FALSE)*K2588+N2588)),0)</f>
        <v/>
      </c>
      <c r="I2588" s="26" t="str">
        <f ca="1">IFERROR(IF($F2588=0,"",(VLOOKUP(RIGHT(B2588,2)+0,难度表!B:F,4,FALSE)*L2588+O2588)),0)</f>
        <v/>
      </c>
      <c r="J2588" s="26" t="str">
        <f ca="1">IFERROR(IF($F2588=0,"",(VLOOKUP(RIGHT(B2588,2)+0,难度表!B:F,5,FALSE)*M2588+P2588)),0)</f>
        <v/>
      </c>
      <c r="L2588" s="26" t="s">
        <v>1081</v>
      </c>
      <c r="M2588" s="3"/>
      <c r="N2588" s="26">
        <v>0</v>
      </c>
      <c r="O2588" s="26">
        <v>0</v>
      </c>
      <c r="P2588" s="26">
        <v>0</v>
      </c>
      <c r="Q2588" s="26">
        <v>0</v>
      </c>
      <c r="R2588" s="58" t="s">
        <v>545</v>
      </c>
      <c r="S2588" s="26">
        <v>1</v>
      </c>
      <c r="T2588" s="26">
        <v>0</v>
      </c>
      <c r="U2588" s="26">
        <f ca="1">IFERROR(VLOOKUP(G2588,模型表!$C:$T,18,FALSE),0)</f>
        <v>0</v>
      </c>
      <c r="V2588" s="26">
        <f>IFERROR(VLOOKUP(G2588,模型表!$C:$J,8,FALSE),0)</f>
        <v>0</v>
      </c>
      <c r="W2588" s="26" t="s">
        <v>1081</v>
      </c>
      <c r="X2588" s="26" t="s">
        <v>1097</v>
      </c>
    </row>
    <row r="2589" spans="1:24" x14ac:dyDescent="0.2">
      <c r="A2589" s="3" t="s">
        <v>1457</v>
      </c>
      <c r="B2589" s="3" t="str">
        <f t="shared" si="73"/>
        <v>P72</v>
      </c>
      <c r="C2589" s="3" t="s">
        <v>1454</v>
      </c>
      <c r="D2589" s="3" t="s">
        <v>537</v>
      </c>
      <c r="E2589" t="str">
        <f t="shared" si="72"/>
        <v>M22P72U04N05</v>
      </c>
      <c r="F2589" s="26">
        <f ca="1">IFERROR(VLOOKUP(G2589,模型表!C:U,19,0),0)</f>
        <v>0</v>
      </c>
      <c r="H2589" s="26" t="str">
        <f ca="1">IFERROR(IF($F2589=0,"",(VLOOKUP(RIGHT(A2589,2)+0,难度表!B:F,3,FALSE)*K2589+N2589)),0)</f>
        <v/>
      </c>
      <c r="I2589" s="26" t="str">
        <f ca="1">IFERROR(IF($F2589=0,"",(VLOOKUP(RIGHT(B2589,2)+0,难度表!B:F,4,FALSE)*L2589+O2589)),0)</f>
        <v/>
      </c>
      <c r="J2589" s="26" t="str">
        <f ca="1">IFERROR(IF($F2589=0,"",(VLOOKUP(RIGHT(B2589,2)+0,难度表!B:F,5,FALSE)*M2589+P2589)),0)</f>
        <v/>
      </c>
      <c r="L2589" s="26" t="s">
        <v>1081</v>
      </c>
      <c r="M2589" s="3"/>
      <c r="N2589" s="26">
        <v>0</v>
      </c>
      <c r="O2589" s="26">
        <v>0</v>
      </c>
      <c r="P2589" s="26">
        <v>0</v>
      </c>
      <c r="Q2589" s="26">
        <v>0</v>
      </c>
      <c r="R2589" s="58" t="s">
        <v>545</v>
      </c>
      <c r="S2589" s="26">
        <v>1</v>
      </c>
      <c r="T2589" s="26">
        <v>0</v>
      </c>
      <c r="U2589" s="26">
        <f ca="1">IFERROR(VLOOKUP(G2589,模型表!$C:$T,18,FALSE),0)</f>
        <v>0</v>
      </c>
      <c r="V2589" s="26">
        <f>IFERROR(VLOOKUP(G2589,模型表!$C:$J,8,FALSE),0)</f>
        <v>0</v>
      </c>
      <c r="W2589" s="26" t="s">
        <v>1081</v>
      </c>
      <c r="X2589" s="26" t="s">
        <v>1097</v>
      </c>
    </row>
    <row r="2590" spans="1:24" x14ac:dyDescent="0.2">
      <c r="A2590" s="3" t="s">
        <v>1457</v>
      </c>
      <c r="B2590" s="3" t="str">
        <f t="shared" si="73"/>
        <v>P72</v>
      </c>
      <c r="C2590" s="3" t="s">
        <v>1454</v>
      </c>
      <c r="D2590" s="3" t="s">
        <v>538</v>
      </c>
      <c r="E2590" t="str">
        <f t="shared" si="72"/>
        <v>M22P72U04N06</v>
      </c>
      <c r="F2590" s="26">
        <f ca="1">IFERROR(VLOOKUP(G2590,模型表!C:U,19,0),0)</f>
        <v>0</v>
      </c>
      <c r="H2590" s="26" t="str">
        <f ca="1">IFERROR(IF($F2590=0,"",(VLOOKUP(RIGHT(A2590,2)+0,难度表!B:F,3,FALSE)*K2590+N2590)),0)</f>
        <v/>
      </c>
      <c r="I2590" s="26" t="str">
        <f ca="1">IFERROR(IF($F2590=0,"",(VLOOKUP(RIGHT(B2590,2)+0,难度表!B:F,4,FALSE)*L2590+O2590)),0)</f>
        <v/>
      </c>
      <c r="J2590" s="26" t="str">
        <f ca="1">IFERROR(IF($F2590=0,"",(VLOOKUP(RIGHT(B2590,2)+0,难度表!B:F,5,FALSE)*M2590+P2590)),0)</f>
        <v/>
      </c>
      <c r="L2590" s="26" t="s">
        <v>1081</v>
      </c>
      <c r="M2590" s="3"/>
      <c r="N2590" s="26">
        <v>0</v>
      </c>
      <c r="O2590" s="26">
        <v>0</v>
      </c>
      <c r="P2590" s="26">
        <v>0</v>
      </c>
      <c r="Q2590" s="26">
        <v>0</v>
      </c>
      <c r="R2590" s="58" t="s">
        <v>545</v>
      </c>
      <c r="S2590" s="26">
        <v>1</v>
      </c>
      <c r="T2590" s="26">
        <v>0</v>
      </c>
      <c r="U2590" s="26">
        <f ca="1">IFERROR(VLOOKUP(G2590,模型表!$C:$T,18,FALSE),0)</f>
        <v>0</v>
      </c>
      <c r="V2590" s="26">
        <f>IFERROR(VLOOKUP(G2590,模型表!$C:$J,8,FALSE),0)</f>
        <v>0</v>
      </c>
      <c r="W2590" s="26" t="s">
        <v>1081</v>
      </c>
      <c r="X2590" s="26" t="s">
        <v>1097</v>
      </c>
    </row>
    <row r="2591" spans="1:24" x14ac:dyDescent="0.2">
      <c r="A2591" s="3" t="s">
        <v>1457</v>
      </c>
      <c r="B2591" s="3" t="str">
        <f t="shared" si="73"/>
        <v>P72</v>
      </c>
      <c r="C2591" s="3" t="s">
        <v>1454</v>
      </c>
      <c r="D2591" s="3" t="s">
        <v>542</v>
      </c>
      <c r="E2591" t="str">
        <f t="shared" si="72"/>
        <v>M22P72U04N07</v>
      </c>
      <c r="F2591" s="26">
        <f ca="1">IFERROR(VLOOKUP(G2591,模型表!C:U,19,0),0)</f>
        <v>0</v>
      </c>
      <c r="H2591" s="26" t="str">
        <f ca="1">IFERROR(IF($F2591=0,"",(VLOOKUP(RIGHT(A2591,2)+0,难度表!B:F,3,FALSE)*K2591+N2591)),0)</f>
        <v/>
      </c>
      <c r="I2591" s="26" t="str">
        <f ca="1">IFERROR(IF($F2591=0,"",(VLOOKUP(RIGHT(B2591,2)+0,难度表!B:F,4,FALSE)*L2591+O2591)),0)</f>
        <v/>
      </c>
      <c r="J2591" s="26" t="str">
        <f ca="1">IFERROR(IF($F2591=0,"",(VLOOKUP(RIGHT(B2591,2)+0,难度表!B:F,5,FALSE)*M2591+P2591)),0)</f>
        <v/>
      </c>
      <c r="L2591" s="26" t="s">
        <v>1081</v>
      </c>
      <c r="M2591" s="3"/>
      <c r="N2591" s="26">
        <v>0</v>
      </c>
      <c r="O2591" s="26">
        <v>0</v>
      </c>
      <c r="P2591" s="26">
        <v>0</v>
      </c>
      <c r="Q2591" s="26">
        <v>0</v>
      </c>
      <c r="R2591" s="58" t="s">
        <v>545</v>
      </c>
      <c r="S2591" s="26">
        <v>1</v>
      </c>
      <c r="T2591" s="26">
        <v>0</v>
      </c>
      <c r="U2591" s="26">
        <f ca="1">IFERROR(VLOOKUP(G2591,模型表!$C:$T,18,FALSE),0)</f>
        <v>0</v>
      </c>
      <c r="V2591" s="26">
        <f>IFERROR(VLOOKUP(G2591,模型表!$C:$J,8,FALSE),0)</f>
        <v>0</v>
      </c>
      <c r="W2591" s="26" t="s">
        <v>1081</v>
      </c>
      <c r="X2591" s="26" t="s">
        <v>1097</v>
      </c>
    </row>
    <row r="2592" spans="1:24" x14ac:dyDescent="0.2">
      <c r="A2592" s="3" t="s">
        <v>1457</v>
      </c>
      <c r="B2592" s="3" t="str">
        <f t="shared" si="73"/>
        <v>P72</v>
      </c>
      <c r="C2592" s="3" t="s">
        <v>1454</v>
      </c>
      <c r="D2592" s="3" t="s">
        <v>543</v>
      </c>
      <c r="E2592" t="str">
        <f t="shared" si="72"/>
        <v>M22P72U04N08</v>
      </c>
      <c r="F2592" s="26">
        <f ca="1">IFERROR(VLOOKUP(G2592,模型表!C:U,19,0),0)</f>
        <v>0</v>
      </c>
      <c r="H2592" s="26" t="str">
        <f ca="1">IFERROR(IF($F2592=0,"",(VLOOKUP(RIGHT(A2592,2)+0,难度表!B:F,3,FALSE)*K2592+N2592)),0)</f>
        <v/>
      </c>
      <c r="I2592" s="26" t="str">
        <f ca="1">IFERROR(IF($F2592=0,"",(VLOOKUP(RIGHT(B2592,2)+0,难度表!B:F,4,FALSE)*L2592+O2592)),0)</f>
        <v/>
      </c>
      <c r="J2592" s="26" t="str">
        <f ca="1">IFERROR(IF($F2592=0,"",(VLOOKUP(RIGHT(B2592,2)+0,难度表!B:F,5,FALSE)*M2592+P2592)),0)</f>
        <v/>
      </c>
      <c r="L2592" s="26" t="s">
        <v>1081</v>
      </c>
      <c r="M2592" s="3"/>
      <c r="N2592" s="26">
        <v>0</v>
      </c>
      <c r="O2592" s="26">
        <v>0</v>
      </c>
      <c r="P2592" s="26">
        <v>0</v>
      </c>
      <c r="Q2592" s="26">
        <v>0</v>
      </c>
      <c r="R2592" s="58" t="s">
        <v>545</v>
      </c>
      <c r="S2592" s="26">
        <v>1</v>
      </c>
      <c r="T2592" s="26">
        <v>0</v>
      </c>
      <c r="U2592" s="26">
        <f ca="1">IFERROR(VLOOKUP(G2592,模型表!$C:$T,18,FALSE),0)</f>
        <v>0</v>
      </c>
      <c r="V2592" s="26">
        <f>IFERROR(VLOOKUP(G2592,模型表!$C:$J,8,FALSE),0)</f>
        <v>0</v>
      </c>
      <c r="W2592" s="26" t="s">
        <v>1081</v>
      </c>
      <c r="X2592" s="26" t="s">
        <v>1097</v>
      </c>
    </row>
    <row r="2593" spans="1:24" x14ac:dyDescent="0.2">
      <c r="A2593" s="3" t="s">
        <v>1457</v>
      </c>
      <c r="B2593" s="3" t="str">
        <f t="shared" si="73"/>
        <v>P72</v>
      </c>
      <c r="C2593" s="3" t="s">
        <v>541</v>
      </c>
      <c r="D2593" s="3" t="s">
        <v>544</v>
      </c>
      <c r="E2593" t="str">
        <f t="shared" si="72"/>
        <v>M22P72U04N09</v>
      </c>
      <c r="F2593" s="26">
        <f ca="1">IFERROR(VLOOKUP(G2593,模型表!C:U,19,0),0)</f>
        <v>0</v>
      </c>
      <c r="H2593" s="26" t="str">
        <f ca="1">IFERROR(IF($F2593=0,"",(VLOOKUP(RIGHT(A2593,2)+0,难度表!B:F,3,FALSE)*K2593+N2593)),0)</f>
        <v/>
      </c>
      <c r="I2593" s="26" t="str">
        <f ca="1">IFERROR(IF($F2593=0,"",(VLOOKUP(RIGHT(B2593,2)+0,难度表!B:F,4,FALSE)*L2593+O2593)),0)</f>
        <v/>
      </c>
      <c r="J2593" s="26" t="str">
        <f ca="1">IFERROR(IF($F2593=0,"",(VLOOKUP(RIGHT(B2593,2)+0,难度表!B:F,5,FALSE)*M2593+P2593)),0)</f>
        <v/>
      </c>
      <c r="L2593" s="26" t="s">
        <v>1081</v>
      </c>
      <c r="M2593" s="3"/>
      <c r="N2593" s="26">
        <v>0</v>
      </c>
      <c r="O2593" s="26">
        <v>0</v>
      </c>
      <c r="P2593" s="26">
        <v>0</v>
      </c>
      <c r="Q2593" s="26">
        <v>0</v>
      </c>
      <c r="R2593" s="58" t="s">
        <v>545</v>
      </c>
      <c r="S2593" s="26">
        <v>1</v>
      </c>
      <c r="T2593" s="26">
        <v>0</v>
      </c>
      <c r="U2593" s="26">
        <f ca="1">IFERROR(VLOOKUP(G2593,模型表!$C:$T,18,FALSE),0)</f>
        <v>0</v>
      </c>
      <c r="V2593" s="26">
        <f>IFERROR(VLOOKUP(G2593,模型表!$C:$J,8,FALSE),0)</f>
        <v>0</v>
      </c>
      <c r="W2593" s="26" t="s">
        <v>1081</v>
      </c>
      <c r="X2593" s="26" t="s">
        <v>1097</v>
      </c>
    </row>
    <row r="2594" spans="1:24" x14ac:dyDescent="0.2">
      <c r="A2594" s="3" t="s">
        <v>1457</v>
      </c>
      <c r="B2594" s="3" t="str">
        <f t="shared" si="73"/>
        <v>P73</v>
      </c>
      <c r="C2594" s="3" t="s">
        <v>532</v>
      </c>
      <c r="D2594" s="3" t="s">
        <v>533</v>
      </c>
      <c r="E2594" t="str">
        <f t="shared" si="72"/>
        <v>M22P73U01N01</v>
      </c>
      <c r="F2594" s="26">
        <f ca="1">IFERROR(VLOOKUP(G2594,模型表!C:U,19,0),0)</f>
        <v>0</v>
      </c>
      <c r="H2594" s="26" t="str">
        <f ca="1">IFERROR(IF($F2594=0,"",(VLOOKUP(RIGHT(A2594,2)+0,难度表!B:F,3,FALSE)*K2594+N2594)),0)</f>
        <v/>
      </c>
      <c r="I2594" s="26" t="str">
        <f ca="1">IFERROR(IF($F2594=0,"",(VLOOKUP(RIGHT(B2594,2)+0,难度表!B:F,4,FALSE)*L2594+O2594)),0)</f>
        <v/>
      </c>
      <c r="J2594" s="26" t="str">
        <f ca="1">IFERROR(IF($F2594=0,"",(VLOOKUP(RIGHT(B2594,2)+0,难度表!B:F,5,FALSE)*M2594+P2594)),0)</f>
        <v/>
      </c>
      <c r="L2594" s="26" t="s">
        <v>1081</v>
      </c>
      <c r="M2594" s="3"/>
      <c r="N2594" s="26">
        <v>0</v>
      </c>
      <c r="O2594" s="26">
        <v>0</v>
      </c>
      <c r="P2594" s="26">
        <v>0</v>
      </c>
      <c r="Q2594" s="26">
        <v>0</v>
      </c>
      <c r="R2594" s="58" t="s">
        <v>545</v>
      </c>
      <c r="S2594" s="26">
        <v>1</v>
      </c>
      <c r="T2594" s="26">
        <v>0</v>
      </c>
      <c r="U2594" s="26">
        <f ca="1">IFERROR(VLOOKUP(G2594,模型表!$C:$T,18,FALSE),0)</f>
        <v>0</v>
      </c>
      <c r="V2594" s="26">
        <f>IFERROR(VLOOKUP(G2594,模型表!$C:$J,8,FALSE),0)</f>
        <v>0</v>
      </c>
      <c r="W2594" s="26" t="s">
        <v>1081</v>
      </c>
      <c r="X2594" s="26" t="s">
        <v>1097</v>
      </c>
    </row>
    <row r="2595" spans="1:24" x14ac:dyDescent="0.2">
      <c r="A2595" s="3" t="s">
        <v>1457</v>
      </c>
      <c r="B2595" s="3" t="str">
        <f t="shared" si="73"/>
        <v>P73</v>
      </c>
      <c r="C2595" s="3" t="s">
        <v>532</v>
      </c>
      <c r="D2595" s="3" t="s">
        <v>534</v>
      </c>
      <c r="E2595" t="str">
        <f t="shared" si="72"/>
        <v>M22P73U01N02</v>
      </c>
      <c r="F2595" s="26">
        <f ca="1">IFERROR(VLOOKUP(G2595,模型表!C:U,19,0),0)</f>
        <v>0</v>
      </c>
      <c r="H2595" s="26" t="str">
        <f ca="1">IFERROR(IF($F2595=0,"",(VLOOKUP(RIGHT(A2595,2)+0,难度表!B:F,3,FALSE)*K2595+N2595)),0)</f>
        <v/>
      </c>
      <c r="I2595" s="26" t="str">
        <f ca="1">IFERROR(IF($F2595=0,"",(VLOOKUP(RIGHT(B2595,2)+0,难度表!B:F,4,FALSE)*L2595+O2595)),0)</f>
        <v/>
      </c>
      <c r="J2595" s="26" t="str">
        <f ca="1">IFERROR(IF($F2595=0,"",(VLOOKUP(RIGHT(B2595,2)+0,难度表!B:F,5,FALSE)*M2595+P2595)),0)</f>
        <v/>
      </c>
      <c r="L2595" s="26" t="s">
        <v>1081</v>
      </c>
      <c r="M2595" s="3"/>
      <c r="N2595" s="26">
        <v>0</v>
      </c>
      <c r="O2595" s="26">
        <v>0</v>
      </c>
      <c r="P2595" s="26">
        <v>0</v>
      </c>
      <c r="Q2595" s="26">
        <v>0</v>
      </c>
      <c r="R2595" s="58" t="s">
        <v>545</v>
      </c>
      <c r="S2595" s="26">
        <v>1</v>
      </c>
      <c r="T2595" s="26">
        <v>0</v>
      </c>
      <c r="U2595" s="26">
        <f ca="1">IFERROR(VLOOKUP(G2595,模型表!$C:$T,18,FALSE),0)</f>
        <v>0</v>
      </c>
      <c r="V2595" s="26">
        <f>IFERROR(VLOOKUP(G2595,模型表!$C:$J,8,FALSE),0)</f>
        <v>0</v>
      </c>
      <c r="W2595" s="26" t="s">
        <v>1081</v>
      </c>
      <c r="X2595" s="26" t="s">
        <v>1097</v>
      </c>
    </row>
    <row r="2596" spans="1:24" x14ac:dyDescent="0.2">
      <c r="A2596" s="3" t="s">
        <v>1457</v>
      </c>
      <c r="B2596" s="3" t="str">
        <f t="shared" si="73"/>
        <v>P73</v>
      </c>
      <c r="C2596" s="3" t="s">
        <v>532</v>
      </c>
      <c r="D2596" s="3" t="s">
        <v>535</v>
      </c>
      <c r="E2596" t="str">
        <f t="shared" si="72"/>
        <v>M22P73U01N03</v>
      </c>
      <c r="F2596" s="26">
        <f ca="1">IFERROR(VLOOKUP(G2596,模型表!C:U,19,0),0)</f>
        <v>0</v>
      </c>
      <c r="H2596" s="26" t="str">
        <f ca="1">IFERROR(IF($F2596=0,"",(VLOOKUP(RIGHT(A2596,2)+0,难度表!B:F,3,FALSE)*K2596+N2596)),0)</f>
        <v/>
      </c>
      <c r="I2596" s="26" t="str">
        <f ca="1">IFERROR(IF($F2596=0,"",(VLOOKUP(RIGHT(B2596,2)+0,难度表!B:F,4,FALSE)*L2596+O2596)),0)</f>
        <v/>
      </c>
      <c r="J2596" s="26" t="str">
        <f ca="1">IFERROR(IF($F2596=0,"",(VLOOKUP(RIGHT(B2596,2)+0,难度表!B:F,5,FALSE)*M2596+P2596)),0)</f>
        <v/>
      </c>
      <c r="L2596" s="26" t="s">
        <v>1081</v>
      </c>
      <c r="M2596" s="3"/>
      <c r="N2596" s="26">
        <v>0</v>
      </c>
      <c r="O2596" s="26">
        <v>0</v>
      </c>
      <c r="P2596" s="26">
        <v>0</v>
      </c>
      <c r="Q2596" s="26">
        <v>0</v>
      </c>
      <c r="R2596" s="58" t="s">
        <v>545</v>
      </c>
      <c r="S2596" s="26">
        <v>1</v>
      </c>
      <c r="T2596" s="26">
        <v>0</v>
      </c>
      <c r="U2596" s="26">
        <f ca="1">IFERROR(VLOOKUP(G2596,模型表!$C:$T,18,FALSE),0)</f>
        <v>0</v>
      </c>
      <c r="V2596" s="26">
        <f>IFERROR(VLOOKUP(G2596,模型表!$C:$J,8,FALSE),0)</f>
        <v>0</v>
      </c>
      <c r="W2596" s="26" t="s">
        <v>1081</v>
      </c>
      <c r="X2596" s="26" t="s">
        <v>1097</v>
      </c>
    </row>
    <row r="2597" spans="1:24" x14ac:dyDescent="0.2">
      <c r="A2597" s="3" t="s">
        <v>1457</v>
      </c>
      <c r="B2597" s="3" t="str">
        <f t="shared" si="73"/>
        <v>P73</v>
      </c>
      <c r="C2597" s="3" t="s">
        <v>532</v>
      </c>
      <c r="D2597" s="3" t="s">
        <v>536</v>
      </c>
      <c r="E2597" t="str">
        <f t="shared" si="72"/>
        <v>M22P73U01N04</v>
      </c>
      <c r="F2597" s="26">
        <f ca="1">IFERROR(VLOOKUP(G2597,模型表!C:U,19,0),0)</f>
        <v>0</v>
      </c>
      <c r="H2597" s="26" t="str">
        <f ca="1">IFERROR(IF($F2597=0,"",(VLOOKUP(RIGHT(A2597,2)+0,难度表!B:F,3,FALSE)*K2597+N2597)),0)</f>
        <v/>
      </c>
      <c r="I2597" s="26" t="str">
        <f ca="1">IFERROR(IF($F2597=0,"",(VLOOKUP(RIGHT(B2597,2)+0,难度表!B:F,4,FALSE)*L2597+O2597)),0)</f>
        <v/>
      </c>
      <c r="J2597" s="26" t="str">
        <f ca="1">IFERROR(IF($F2597=0,"",(VLOOKUP(RIGHT(B2597,2)+0,难度表!B:F,5,FALSE)*M2597+P2597)),0)</f>
        <v/>
      </c>
      <c r="L2597" s="26" t="s">
        <v>1081</v>
      </c>
      <c r="M2597" s="3"/>
      <c r="N2597" s="26">
        <v>0</v>
      </c>
      <c r="O2597" s="26">
        <v>0</v>
      </c>
      <c r="P2597" s="26">
        <v>0</v>
      </c>
      <c r="Q2597" s="26">
        <v>0</v>
      </c>
      <c r="R2597" s="58" t="s">
        <v>545</v>
      </c>
      <c r="S2597" s="26">
        <v>1</v>
      </c>
      <c r="T2597" s="26">
        <v>0</v>
      </c>
      <c r="U2597" s="26">
        <f ca="1">IFERROR(VLOOKUP(G2597,模型表!$C:$T,18,FALSE),0)</f>
        <v>0</v>
      </c>
      <c r="V2597" s="26">
        <f>IFERROR(VLOOKUP(G2597,模型表!$C:$J,8,FALSE),0)</f>
        <v>0</v>
      </c>
      <c r="W2597" s="26" t="s">
        <v>1081</v>
      </c>
      <c r="X2597" s="26" t="s">
        <v>1097</v>
      </c>
    </row>
    <row r="2598" spans="1:24" x14ac:dyDescent="0.2">
      <c r="A2598" s="3" t="s">
        <v>1457</v>
      </c>
      <c r="B2598" s="3" t="str">
        <f t="shared" si="73"/>
        <v>P73</v>
      </c>
      <c r="C2598" s="3" t="s">
        <v>532</v>
      </c>
      <c r="D2598" s="3" t="s">
        <v>537</v>
      </c>
      <c r="E2598" t="str">
        <f t="shared" si="72"/>
        <v>M22P73U01N05</v>
      </c>
      <c r="F2598" s="26">
        <f ca="1">IFERROR(VLOOKUP(G2598,模型表!C:U,19,0),0)</f>
        <v>0</v>
      </c>
      <c r="H2598" s="26" t="str">
        <f ca="1">IFERROR(IF($F2598=0,"",(VLOOKUP(RIGHT(A2598,2)+0,难度表!B:F,3,FALSE)*K2598+N2598)),0)</f>
        <v/>
      </c>
      <c r="I2598" s="26" t="str">
        <f ca="1">IFERROR(IF($F2598=0,"",(VLOOKUP(RIGHT(B2598,2)+0,难度表!B:F,4,FALSE)*L2598+O2598)),0)</f>
        <v/>
      </c>
      <c r="J2598" s="26" t="str">
        <f ca="1">IFERROR(IF($F2598=0,"",(VLOOKUP(RIGHT(B2598,2)+0,难度表!B:F,5,FALSE)*M2598+P2598)),0)</f>
        <v/>
      </c>
      <c r="L2598" s="26" t="s">
        <v>1081</v>
      </c>
      <c r="M2598" s="3"/>
      <c r="N2598" s="26">
        <v>0</v>
      </c>
      <c r="O2598" s="26">
        <v>0</v>
      </c>
      <c r="P2598" s="26">
        <v>0</v>
      </c>
      <c r="Q2598" s="26">
        <v>0</v>
      </c>
      <c r="R2598" s="58" t="s">
        <v>545</v>
      </c>
      <c r="S2598" s="26">
        <v>1</v>
      </c>
      <c r="T2598" s="26">
        <v>0</v>
      </c>
      <c r="U2598" s="26">
        <f ca="1">IFERROR(VLOOKUP(G2598,模型表!$C:$T,18,FALSE),0)</f>
        <v>0</v>
      </c>
      <c r="V2598" s="26">
        <f>IFERROR(VLOOKUP(G2598,模型表!$C:$J,8,FALSE),0)</f>
        <v>0</v>
      </c>
      <c r="W2598" s="26" t="s">
        <v>1081</v>
      </c>
      <c r="X2598" s="26" t="s">
        <v>1097</v>
      </c>
    </row>
    <row r="2599" spans="1:24" x14ac:dyDescent="0.2">
      <c r="A2599" s="3" t="s">
        <v>1457</v>
      </c>
      <c r="B2599" s="3" t="str">
        <f t="shared" si="73"/>
        <v>P73</v>
      </c>
      <c r="C2599" s="3" t="s">
        <v>532</v>
      </c>
      <c r="D2599" s="3" t="s">
        <v>538</v>
      </c>
      <c r="E2599" t="str">
        <f t="shared" si="72"/>
        <v>M22P73U01N06</v>
      </c>
      <c r="F2599" s="26">
        <f ca="1">IFERROR(VLOOKUP(G2599,模型表!C:U,19,0),0)</f>
        <v>0</v>
      </c>
      <c r="H2599" s="26" t="str">
        <f ca="1">IFERROR(IF($F2599=0,"",(VLOOKUP(RIGHT(A2599,2)+0,难度表!B:F,3,FALSE)*K2599+N2599)),0)</f>
        <v/>
      </c>
      <c r="I2599" s="26" t="str">
        <f ca="1">IFERROR(IF($F2599=0,"",(VLOOKUP(RIGHT(B2599,2)+0,难度表!B:F,4,FALSE)*L2599+O2599)),0)</f>
        <v/>
      </c>
      <c r="J2599" s="26" t="str">
        <f ca="1">IFERROR(IF($F2599=0,"",(VLOOKUP(RIGHT(B2599,2)+0,难度表!B:F,5,FALSE)*M2599+P2599)),0)</f>
        <v/>
      </c>
      <c r="L2599" s="26" t="s">
        <v>1081</v>
      </c>
      <c r="M2599" s="3"/>
      <c r="N2599" s="26">
        <v>0</v>
      </c>
      <c r="O2599" s="26">
        <v>0</v>
      </c>
      <c r="P2599" s="26">
        <v>0</v>
      </c>
      <c r="Q2599" s="26">
        <v>0</v>
      </c>
      <c r="R2599" s="58" t="s">
        <v>545</v>
      </c>
      <c r="S2599" s="26">
        <v>1</v>
      </c>
      <c r="T2599" s="26">
        <v>0</v>
      </c>
      <c r="U2599" s="26">
        <f ca="1">IFERROR(VLOOKUP(G2599,模型表!$C:$T,18,FALSE),0)</f>
        <v>0</v>
      </c>
      <c r="V2599" s="26">
        <f>IFERROR(VLOOKUP(G2599,模型表!$C:$J,8,FALSE),0)</f>
        <v>0</v>
      </c>
      <c r="W2599" s="26" t="s">
        <v>1081</v>
      </c>
      <c r="X2599" s="26" t="s">
        <v>1097</v>
      </c>
    </row>
    <row r="2600" spans="1:24" x14ac:dyDescent="0.2">
      <c r="A2600" s="3" t="s">
        <v>1457</v>
      </c>
      <c r="B2600" s="3" t="str">
        <f t="shared" si="73"/>
        <v>P73</v>
      </c>
      <c r="C2600" s="3" t="s">
        <v>532</v>
      </c>
      <c r="D2600" s="3" t="s">
        <v>542</v>
      </c>
      <c r="E2600" t="str">
        <f t="shared" si="72"/>
        <v>M22P73U01N07</v>
      </c>
      <c r="F2600" s="26">
        <f ca="1">IFERROR(VLOOKUP(G2600,模型表!C:U,19,0),0)</f>
        <v>0</v>
      </c>
      <c r="H2600" s="26" t="str">
        <f ca="1">IFERROR(IF($F2600=0,"",(VLOOKUP(RIGHT(A2600,2)+0,难度表!B:F,3,FALSE)*K2600+N2600)),0)</f>
        <v/>
      </c>
      <c r="I2600" s="26" t="str">
        <f ca="1">IFERROR(IF($F2600=0,"",(VLOOKUP(RIGHT(B2600,2)+0,难度表!B:F,4,FALSE)*L2600+O2600)),0)</f>
        <v/>
      </c>
      <c r="J2600" s="26" t="str">
        <f ca="1">IFERROR(IF($F2600=0,"",(VLOOKUP(RIGHT(B2600,2)+0,难度表!B:F,5,FALSE)*M2600+P2600)),0)</f>
        <v/>
      </c>
      <c r="L2600" s="26" t="s">
        <v>1081</v>
      </c>
      <c r="M2600" s="3"/>
      <c r="N2600" s="26">
        <v>0</v>
      </c>
      <c r="O2600" s="26">
        <v>0</v>
      </c>
      <c r="P2600" s="26">
        <v>0</v>
      </c>
      <c r="Q2600" s="26">
        <v>0</v>
      </c>
      <c r="R2600" s="58" t="s">
        <v>545</v>
      </c>
      <c r="S2600" s="26">
        <v>1</v>
      </c>
      <c r="T2600" s="26">
        <v>0</v>
      </c>
      <c r="U2600" s="26">
        <f ca="1">IFERROR(VLOOKUP(G2600,模型表!$C:$T,18,FALSE),0)</f>
        <v>0</v>
      </c>
      <c r="V2600" s="26">
        <f>IFERROR(VLOOKUP(G2600,模型表!$C:$J,8,FALSE),0)</f>
        <v>0</v>
      </c>
      <c r="W2600" s="26" t="s">
        <v>1081</v>
      </c>
      <c r="X2600" s="26" t="s">
        <v>1097</v>
      </c>
    </row>
    <row r="2601" spans="1:24" x14ac:dyDescent="0.2">
      <c r="A2601" s="3" t="s">
        <v>1457</v>
      </c>
      <c r="B2601" s="3" t="str">
        <f t="shared" si="73"/>
        <v>P73</v>
      </c>
      <c r="C2601" s="3" t="s">
        <v>532</v>
      </c>
      <c r="D2601" s="3" t="s">
        <v>543</v>
      </c>
      <c r="E2601" t="str">
        <f t="shared" si="72"/>
        <v>M22P73U01N08</v>
      </c>
      <c r="F2601" s="26">
        <f ca="1">IFERROR(VLOOKUP(G2601,模型表!C:U,19,0),0)</f>
        <v>0</v>
      </c>
      <c r="H2601" s="26" t="str">
        <f ca="1">IFERROR(IF($F2601=0,"",(VLOOKUP(RIGHT(A2601,2)+0,难度表!B:F,3,FALSE)*K2601+N2601)),0)</f>
        <v/>
      </c>
      <c r="I2601" s="26" t="str">
        <f ca="1">IFERROR(IF($F2601=0,"",(VLOOKUP(RIGHT(B2601,2)+0,难度表!B:F,4,FALSE)*L2601+O2601)),0)</f>
        <v/>
      </c>
      <c r="J2601" s="26" t="str">
        <f ca="1">IFERROR(IF($F2601=0,"",(VLOOKUP(RIGHT(B2601,2)+0,难度表!B:F,5,FALSE)*M2601+P2601)),0)</f>
        <v/>
      </c>
      <c r="L2601" s="26" t="s">
        <v>1081</v>
      </c>
      <c r="M2601" s="3"/>
      <c r="N2601" s="26">
        <v>0</v>
      </c>
      <c r="O2601" s="26">
        <v>0</v>
      </c>
      <c r="P2601" s="26">
        <v>0</v>
      </c>
      <c r="Q2601" s="26">
        <v>0</v>
      </c>
      <c r="R2601" s="58" t="s">
        <v>545</v>
      </c>
      <c r="S2601" s="26">
        <v>1</v>
      </c>
      <c r="T2601" s="26">
        <v>0</v>
      </c>
      <c r="U2601" s="26">
        <f ca="1">IFERROR(VLOOKUP(G2601,模型表!$C:$T,18,FALSE),0)</f>
        <v>0</v>
      </c>
      <c r="V2601" s="26">
        <f>IFERROR(VLOOKUP(G2601,模型表!$C:$J,8,FALSE),0)</f>
        <v>0</v>
      </c>
      <c r="W2601" s="26" t="s">
        <v>1081</v>
      </c>
      <c r="X2601" s="26" t="s">
        <v>1097</v>
      </c>
    </row>
    <row r="2602" spans="1:24" x14ac:dyDescent="0.2">
      <c r="A2602" s="3" t="s">
        <v>1457</v>
      </c>
      <c r="B2602" s="3" t="str">
        <f t="shared" si="73"/>
        <v>P73</v>
      </c>
      <c r="C2602" s="3" t="s">
        <v>532</v>
      </c>
      <c r="D2602" s="3" t="s">
        <v>544</v>
      </c>
      <c r="E2602" t="str">
        <f t="shared" si="72"/>
        <v>M22P73U01N09</v>
      </c>
      <c r="F2602" s="26">
        <f ca="1">IFERROR(VLOOKUP(G2602,模型表!C:U,19,0),0)</f>
        <v>0</v>
      </c>
      <c r="H2602" s="26" t="str">
        <f ca="1">IFERROR(IF($F2602=0,"",(VLOOKUP(RIGHT(A2602,2)+0,难度表!B:F,3,FALSE)*K2602+N2602)),0)</f>
        <v/>
      </c>
      <c r="I2602" s="26" t="str">
        <f ca="1">IFERROR(IF($F2602=0,"",(VLOOKUP(RIGHT(B2602,2)+0,难度表!B:F,4,FALSE)*L2602+O2602)),0)</f>
        <v/>
      </c>
      <c r="J2602" s="26" t="str">
        <f ca="1">IFERROR(IF($F2602=0,"",(VLOOKUP(RIGHT(B2602,2)+0,难度表!B:F,5,FALSE)*M2602+P2602)),0)</f>
        <v/>
      </c>
      <c r="L2602" s="26" t="s">
        <v>1081</v>
      </c>
      <c r="M2602" s="3"/>
      <c r="N2602" s="26">
        <v>0</v>
      </c>
      <c r="O2602" s="26">
        <v>0</v>
      </c>
      <c r="P2602" s="26">
        <v>0</v>
      </c>
      <c r="Q2602" s="26">
        <v>0</v>
      </c>
      <c r="R2602" s="58" t="s">
        <v>545</v>
      </c>
      <c r="S2602" s="26">
        <v>1</v>
      </c>
      <c r="T2602" s="26">
        <v>0</v>
      </c>
      <c r="U2602" s="26">
        <f ca="1">IFERROR(VLOOKUP(G2602,模型表!$C:$T,18,FALSE),0)</f>
        <v>0</v>
      </c>
      <c r="V2602" s="26">
        <f>IFERROR(VLOOKUP(G2602,模型表!$C:$J,8,FALSE),0)</f>
        <v>0</v>
      </c>
      <c r="W2602" s="26" t="s">
        <v>1081</v>
      </c>
      <c r="X2602" s="26" t="s">
        <v>1097</v>
      </c>
    </row>
    <row r="2603" spans="1:24" x14ac:dyDescent="0.2">
      <c r="A2603" s="3" t="s">
        <v>1457</v>
      </c>
      <c r="B2603" s="3" t="str">
        <f t="shared" si="73"/>
        <v>P73</v>
      </c>
      <c r="C2603" s="3" t="s">
        <v>539</v>
      </c>
      <c r="D2603" s="3" t="s">
        <v>533</v>
      </c>
      <c r="E2603" t="str">
        <f t="shared" si="72"/>
        <v>M22P73U02N01</v>
      </c>
      <c r="F2603" s="26">
        <f ca="1">IFERROR(VLOOKUP(G2603,模型表!C:U,19,0),0)</f>
        <v>0</v>
      </c>
      <c r="H2603" s="26" t="str">
        <f ca="1">IFERROR(IF($F2603=0,"",(VLOOKUP(RIGHT(A2603,2)+0,难度表!B:F,3,FALSE)*K2603+N2603)),0)</f>
        <v/>
      </c>
      <c r="I2603" s="26" t="str">
        <f ca="1">IFERROR(IF($F2603=0,"",(VLOOKUP(RIGHT(B2603,2)+0,难度表!B:F,4,FALSE)*L2603+O2603)),0)</f>
        <v/>
      </c>
      <c r="J2603" s="26" t="str">
        <f ca="1">IFERROR(IF($F2603=0,"",(VLOOKUP(RIGHT(B2603,2)+0,难度表!B:F,5,FALSE)*M2603+P2603)),0)</f>
        <v/>
      </c>
      <c r="L2603" s="26" t="s">
        <v>1081</v>
      </c>
      <c r="M2603" s="3"/>
      <c r="N2603" s="26">
        <v>0</v>
      </c>
      <c r="O2603" s="26">
        <v>0</v>
      </c>
      <c r="P2603" s="26">
        <v>0</v>
      </c>
      <c r="Q2603" s="26">
        <v>0</v>
      </c>
      <c r="R2603" s="58" t="s">
        <v>545</v>
      </c>
      <c r="S2603" s="26">
        <v>1</v>
      </c>
      <c r="T2603" s="26">
        <v>0</v>
      </c>
      <c r="U2603" s="26">
        <f ca="1">IFERROR(VLOOKUP(G2603,模型表!$C:$T,18,FALSE),0)</f>
        <v>0</v>
      </c>
      <c r="V2603" s="26">
        <f>IFERROR(VLOOKUP(G2603,模型表!$C:$J,8,FALSE),0)</f>
        <v>0</v>
      </c>
      <c r="W2603" s="26" t="s">
        <v>1081</v>
      </c>
      <c r="X2603" s="26" t="s">
        <v>1097</v>
      </c>
    </row>
    <row r="2604" spans="1:24" x14ac:dyDescent="0.2">
      <c r="A2604" s="3" t="s">
        <v>1457</v>
      </c>
      <c r="B2604" s="3" t="str">
        <f t="shared" si="73"/>
        <v>P73</v>
      </c>
      <c r="C2604" s="3" t="s">
        <v>539</v>
      </c>
      <c r="D2604" s="3" t="s">
        <v>534</v>
      </c>
      <c r="E2604" t="str">
        <f t="shared" si="72"/>
        <v>M22P73U02N02</v>
      </c>
      <c r="F2604" s="26">
        <f ca="1">IFERROR(VLOOKUP(G2604,模型表!C:U,19,0),0)</f>
        <v>0</v>
      </c>
      <c r="H2604" s="26" t="str">
        <f ca="1">IFERROR(IF($F2604=0,"",(VLOOKUP(RIGHT(A2604,2)+0,难度表!B:F,3,FALSE)*K2604+N2604)),0)</f>
        <v/>
      </c>
      <c r="I2604" s="26" t="str">
        <f ca="1">IFERROR(IF($F2604=0,"",(VLOOKUP(RIGHT(B2604,2)+0,难度表!B:F,4,FALSE)*L2604+O2604)),0)</f>
        <v/>
      </c>
      <c r="J2604" s="26" t="str">
        <f ca="1">IFERROR(IF($F2604=0,"",(VLOOKUP(RIGHT(B2604,2)+0,难度表!B:F,5,FALSE)*M2604+P2604)),0)</f>
        <v/>
      </c>
      <c r="L2604" s="26" t="s">
        <v>1081</v>
      </c>
      <c r="M2604" s="3"/>
      <c r="N2604" s="26">
        <v>0</v>
      </c>
      <c r="O2604" s="26">
        <v>0</v>
      </c>
      <c r="P2604" s="26">
        <v>0</v>
      </c>
      <c r="Q2604" s="26">
        <v>0</v>
      </c>
      <c r="R2604" s="58" t="s">
        <v>545</v>
      </c>
      <c r="S2604" s="26">
        <v>1</v>
      </c>
      <c r="T2604" s="26">
        <v>0</v>
      </c>
      <c r="U2604" s="26">
        <f ca="1">IFERROR(VLOOKUP(G2604,模型表!$C:$T,18,FALSE),0)</f>
        <v>0</v>
      </c>
      <c r="V2604" s="26">
        <f>IFERROR(VLOOKUP(G2604,模型表!$C:$J,8,FALSE),0)</f>
        <v>0</v>
      </c>
      <c r="W2604" s="26" t="s">
        <v>1081</v>
      </c>
      <c r="X2604" s="26" t="s">
        <v>1097</v>
      </c>
    </row>
    <row r="2605" spans="1:24" x14ac:dyDescent="0.2">
      <c r="A2605" s="3" t="s">
        <v>1457</v>
      </c>
      <c r="B2605" s="3" t="str">
        <f t="shared" si="73"/>
        <v>P73</v>
      </c>
      <c r="C2605" s="3" t="s">
        <v>539</v>
      </c>
      <c r="D2605" s="3" t="s">
        <v>535</v>
      </c>
      <c r="E2605" t="str">
        <f t="shared" si="72"/>
        <v>M22P73U02N03</v>
      </c>
      <c r="F2605" s="26">
        <f ca="1">IFERROR(VLOOKUP(G2605,模型表!C:U,19,0),0)</f>
        <v>0</v>
      </c>
      <c r="H2605" s="26" t="str">
        <f ca="1">IFERROR(IF($F2605=0,"",(VLOOKUP(RIGHT(A2605,2)+0,难度表!B:F,3,FALSE)*K2605+N2605)),0)</f>
        <v/>
      </c>
      <c r="I2605" s="26" t="str">
        <f ca="1">IFERROR(IF($F2605=0,"",(VLOOKUP(RIGHT(B2605,2)+0,难度表!B:F,4,FALSE)*L2605+O2605)),0)</f>
        <v/>
      </c>
      <c r="J2605" s="26" t="str">
        <f ca="1">IFERROR(IF($F2605=0,"",(VLOOKUP(RIGHT(B2605,2)+0,难度表!B:F,5,FALSE)*M2605+P2605)),0)</f>
        <v/>
      </c>
      <c r="L2605" s="26" t="s">
        <v>1081</v>
      </c>
      <c r="M2605" s="3"/>
      <c r="N2605" s="26">
        <v>0</v>
      </c>
      <c r="O2605" s="26">
        <v>0</v>
      </c>
      <c r="P2605" s="26">
        <v>0</v>
      </c>
      <c r="Q2605" s="26">
        <v>0</v>
      </c>
      <c r="R2605" s="58" t="s">
        <v>545</v>
      </c>
      <c r="S2605" s="26">
        <v>1</v>
      </c>
      <c r="T2605" s="26">
        <v>0</v>
      </c>
      <c r="U2605" s="26">
        <f ca="1">IFERROR(VLOOKUP(G2605,模型表!$C:$T,18,FALSE),0)</f>
        <v>0</v>
      </c>
      <c r="V2605" s="26">
        <f>IFERROR(VLOOKUP(G2605,模型表!$C:$J,8,FALSE),0)</f>
        <v>0</v>
      </c>
      <c r="W2605" s="26" t="s">
        <v>1081</v>
      </c>
      <c r="X2605" s="26" t="s">
        <v>1097</v>
      </c>
    </row>
    <row r="2606" spans="1:24" x14ac:dyDescent="0.2">
      <c r="A2606" s="3" t="s">
        <v>1457</v>
      </c>
      <c r="B2606" s="3" t="str">
        <f t="shared" si="73"/>
        <v>P73</v>
      </c>
      <c r="C2606" s="3" t="s">
        <v>539</v>
      </c>
      <c r="D2606" s="3" t="s">
        <v>536</v>
      </c>
      <c r="E2606" t="str">
        <f t="shared" si="72"/>
        <v>M22P73U02N04</v>
      </c>
      <c r="F2606" s="26">
        <f ca="1">IFERROR(VLOOKUP(G2606,模型表!C:U,19,0),0)</f>
        <v>0</v>
      </c>
      <c r="H2606" s="26" t="str">
        <f ca="1">IFERROR(IF($F2606=0,"",(VLOOKUP(RIGHT(A2606,2)+0,难度表!B:F,3,FALSE)*K2606+N2606)),0)</f>
        <v/>
      </c>
      <c r="I2606" s="26" t="str">
        <f ca="1">IFERROR(IF($F2606=0,"",(VLOOKUP(RIGHT(B2606,2)+0,难度表!B:F,4,FALSE)*L2606+O2606)),0)</f>
        <v/>
      </c>
      <c r="J2606" s="26" t="str">
        <f ca="1">IFERROR(IF($F2606=0,"",(VLOOKUP(RIGHT(B2606,2)+0,难度表!B:F,5,FALSE)*M2606+P2606)),0)</f>
        <v/>
      </c>
      <c r="L2606" s="26" t="s">
        <v>1081</v>
      </c>
      <c r="M2606" s="3"/>
      <c r="N2606" s="26">
        <v>0</v>
      </c>
      <c r="O2606" s="26">
        <v>0</v>
      </c>
      <c r="P2606" s="26">
        <v>0</v>
      </c>
      <c r="Q2606" s="26">
        <v>0</v>
      </c>
      <c r="R2606" s="58" t="s">
        <v>545</v>
      </c>
      <c r="S2606" s="26">
        <v>1</v>
      </c>
      <c r="T2606" s="26">
        <v>0</v>
      </c>
      <c r="U2606" s="26">
        <f ca="1">IFERROR(VLOOKUP(G2606,模型表!$C:$T,18,FALSE),0)</f>
        <v>0</v>
      </c>
      <c r="V2606" s="26">
        <f>IFERROR(VLOOKUP(G2606,模型表!$C:$J,8,FALSE),0)</f>
        <v>0</v>
      </c>
      <c r="W2606" s="26" t="s">
        <v>1081</v>
      </c>
      <c r="X2606" s="26" t="s">
        <v>1097</v>
      </c>
    </row>
    <row r="2607" spans="1:24" x14ac:dyDescent="0.2">
      <c r="A2607" s="3" t="s">
        <v>1457</v>
      </c>
      <c r="B2607" s="3" t="str">
        <f t="shared" si="73"/>
        <v>P73</v>
      </c>
      <c r="C2607" s="3" t="s">
        <v>539</v>
      </c>
      <c r="D2607" s="3" t="s">
        <v>537</v>
      </c>
      <c r="E2607" t="str">
        <f t="shared" si="72"/>
        <v>M22P73U02N05</v>
      </c>
      <c r="F2607" s="26">
        <f ca="1">IFERROR(VLOOKUP(G2607,模型表!C:U,19,0),0)</f>
        <v>0</v>
      </c>
      <c r="H2607" s="26" t="str">
        <f ca="1">IFERROR(IF($F2607=0,"",(VLOOKUP(RIGHT(A2607,2)+0,难度表!B:F,3,FALSE)*K2607+N2607)),0)</f>
        <v/>
      </c>
      <c r="I2607" s="26" t="str">
        <f ca="1">IFERROR(IF($F2607=0,"",(VLOOKUP(RIGHT(B2607,2)+0,难度表!B:F,4,FALSE)*L2607+O2607)),0)</f>
        <v/>
      </c>
      <c r="J2607" s="26" t="str">
        <f ca="1">IFERROR(IF($F2607=0,"",(VLOOKUP(RIGHT(B2607,2)+0,难度表!B:F,5,FALSE)*M2607+P2607)),0)</f>
        <v/>
      </c>
      <c r="L2607" s="26" t="s">
        <v>1081</v>
      </c>
      <c r="M2607" s="3"/>
      <c r="N2607" s="26">
        <v>0</v>
      </c>
      <c r="O2607" s="26">
        <v>0</v>
      </c>
      <c r="P2607" s="26">
        <v>0</v>
      </c>
      <c r="Q2607" s="26">
        <v>0</v>
      </c>
      <c r="R2607" s="58" t="s">
        <v>545</v>
      </c>
      <c r="S2607" s="26">
        <v>1</v>
      </c>
      <c r="T2607" s="26">
        <v>0</v>
      </c>
      <c r="U2607" s="26">
        <f ca="1">IFERROR(VLOOKUP(G2607,模型表!$C:$T,18,FALSE),0)</f>
        <v>0</v>
      </c>
      <c r="V2607" s="26">
        <f>IFERROR(VLOOKUP(G2607,模型表!$C:$J,8,FALSE),0)</f>
        <v>0</v>
      </c>
      <c r="W2607" s="26" t="s">
        <v>1081</v>
      </c>
      <c r="X2607" s="26" t="s">
        <v>1097</v>
      </c>
    </row>
    <row r="2608" spans="1:24" x14ac:dyDescent="0.2">
      <c r="A2608" s="3" t="s">
        <v>1457</v>
      </c>
      <c r="B2608" s="3" t="str">
        <f t="shared" si="73"/>
        <v>P73</v>
      </c>
      <c r="C2608" s="3" t="s">
        <v>539</v>
      </c>
      <c r="D2608" s="3" t="s">
        <v>538</v>
      </c>
      <c r="E2608" t="str">
        <f t="shared" si="72"/>
        <v>M22P73U02N06</v>
      </c>
      <c r="F2608" s="26">
        <f ca="1">IFERROR(VLOOKUP(G2608,模型表!C:U,19,0),0)</f>
        <v>0</v>
      </c>
      <c r="H2608" s="26" t="str">
        <f ca="1">IFERROR(IF($F2608=0,"",(VLOOKUP(RIGHT(A2608,2)+0,难度表!B:F,3,FALSE)*K2608+N2608)),0)</f>
        <v/>
      </c>
      <c r="I2608" s="26" t="str">
        <f ca="1">IFERROR(IF($F2608=0,"",(VLOOKUP(RIGHT(B2608,2)+0,难度表!B:F,4,FALSE)*L2608+O2608)),0)</f>
        <v/>
      </c>
      <c r="J2608" s="26" t="str">
        <f ca="1">IFERROR(IF($F2608=0,"",(VLOOKUP(RIGHT(B2608,2)+0,难度表!B:F,5,FALSE)*M2608+P2608)),0)</f>
        <v/>
      </c>
      <c r="L2608" s="26" t="s">
        <v>1081</v>
      </c>
      <c r="M2608" s="3"/>
      <c r="N2608" s="26">
        <v>0</v>
      </c>
      <c r="O2608" s="26">
        <v>0</v>
      </c>
      <c r="P2608" s="26">
        <v>0</v>
      </c>
      <c r="Q2608" s="26">
        <v>0</v>
      </c>
      <c r="R2608" s="58" t="s">
        <v>545</v>
      </c>
      <c r="S2608" s="26">
        <v>1</v>
      </c>
      <c r="T2608" s="26">
        <v>0</v>
      </c>
      <c r="U2608" s="26">
        <f ca="1">IFERROR(VLOOKUP(G2608,模型表!$C:$T,18,FALSE),0)</f>
        <v>0</v>
      </c>
      <c r="V2608" s="26">
        <f>IFERROR(VLOOKUP(G2608,模型表!$C:$J,8,FALSE),0)</f>
        <v>0</v>
      </c>
      <c r="W2608" s="26" t="s">
        <v>1081</v>
      </c>
      <c r="X2608" s="26" t="s">
        <v>1097</v>
      </c>
    </row>
    <row r="2609" spans="1:24" x14ac:dyDescent="0.2">
      <c r="A2609" s="3" t="s">
        <v>1457</v>
      </c>
      <c r="B2609" s="3" t="str">
        <f t="shared" si="73"/>
        <v>P73</v>
      </c>
      <c r="C2609" s="3" t="s">
        <v>539</v>
      </c>
      <c r="D2609" s="3" t="s">
        <v>542</v>
      </c>
      <c r="E2609" t="str">
        <f t="shared" si="72"/>
        <v>M22P73U02N07</v>
      </c>
      <c r="F2609" s="26">
        <f ca="1">IFERROR(VLOOKUP(G2609,模型表!C:U,19,0),0)</f>
        <v>0</v>
      </c>
      <c r="H2609" s="26" t="str">
        <f ca="1">IFERROR(IF($F2609=0,"",(VLOOKUP(RIGHT(A2609,2)+0,难度表!B:F,3,FALSE)*K2609+N2609)),0)</f>
        <v/>
      </c>
      <c r="I2609" s="26" t="str">
        <f ca="1">IFERROR(IF($F2609=0,"",(VLOOKUP(RIGHT(B2609,2)+0,难度表!B:F,4,FALSE)*L2609+O2609)),0)</f>
        <v/>
      </c>
      <c r="J2609" s="26" t="str">
        <f ca="1">IFERROR(IF($F2609=0,"",(VLOOKUP(RIGHT(B2609,2)+0,难度表!B:F,5,FALSE)*M2609+P2609)),0)</f>
        <v/>
      </c>
      <c r="L2609" s="26" t="s">
        <v>1081</v>
      </c>
      <c r="M2609" s="3"/>
      <c r="N2609" s="26">
        <v>0</v>
      </c>
      <c r="O2609" s="26">
        <v>0</v>
      </c>
      <c r="P2609" s="26">
        <v>0</v>
      </c>
      <c r="Q2609" s="26">
        <v>0</v>
      </c>
      <c r="R2609" s="58" t="s">
        <v>545</v>
      </c>
      <c r="S2609" s="26">
        <v>1</v>
      </c>
      <c r="T2609" s="26">
        <v>0</v>
      </c>
      <c r="U2609" s="26">
        <f ca="1">IFERROR(VLOOKUP(G2609,模型表!$C:$T,18,FALSE),0)</f>
        <v>0</v>
      </c>
      <c r="V2609" s="26">
        <f>IFERROR(VLOOKUP(G2609,模型表!$C:$J,8,FALSE),0)</f>
        <v>0</v>
      </c>
      <c r="W2609" s="26" t="s">
        <v>1081</v>
      </c>
      <c r="X2609" s="26" t="s">
        <v>1097</v>
      </c>
    </row>
    <row r="2610" spans="1:24" x14ac:dyDescent="0.2">
      <c r="A2610" s="3" t="s">
        <v>1457</v>
      </c>
      <c r="B2610" s="3" t="str">
        <f t="shared" si="73"/>
        <v>P73</v>
      </c>
      <c r="C2610" s="3" t="s">
        <v>539</v>
      </c>
      <c r="D2610" s="3" t="s">
        <v>543</v>
      </c>
      <c r="E2610" t="str">
        <f t="shared" si="72"/>
        <v>M22P73U02N08</v>
      </c>
      <c r="F2610" s="26">
        <f ca="1">IFERROR(VLOOKUP(G2610,模型表!C:U,19,0),0)</f>
        <v>0</v>
      </c>
      <c r="H2610" s="26" t="str">
        <f ca="1">IFERROR(IF($F2610=0,"",(VLOOKUP(RIGHT(A2610,2)+0,难度表!B:F,3,FALSE)*K2610+N2610)),0)</f>
        <v/>
      </c>
      <c r="I2610" s="26" t="str">
        <f ca="1">IFERROR(IF($F2610=0,"",(VLOOKUP(RIGHT(B2610,2)+0,难度表!B:F,4,FALSE)*L2610+O2610)),0)</f>
        <v/>
      </c>
      <c r="J2610" s="26" t="str">
        <f ca="1">IFERROR(IF($F2610=0,"",(VLOOKUP(RIGHT(B2610,2)+0,难度表!B:F,5,FALSE)*M2610+P2610)),0)</f>
        <v/>
      </c>
      <c r="L2610" s="26" t="s">
        <v>1081</v>
      </c>
      <c r="M2610" s="3"/>
      <c r="N2610" s="26">
        <v>0</v>
      </c>
      <c r="O2610" s="26">
        <v>0</v>
      </c>
      <c r="P2610" s="26">
        <v>0</v>
      </c>
      <c r="Q2610" s="26">
        <v>0</v>
      </c>
      <c r="R2610" s="58" t="s">
        <v>545</v>
      </c>
      <c r="S2610" s="26">
        <v>1</v>
      </c>
      <c r="T2610" s="26">
        <v>0</v>
      </c>
      <c r="U2610" s="26">
        <f ca="1">IFERROR(VLOOKUP(G2610,模型表!$C:$T,18,FALSE),0)</f>
        <v>0</v>
      </c>
      <c r="V2610" s="26">
        <f>IFERROR(VLOOKUP(G2610,模型表!$C:$J,8,FALSE),0)</f>
        <v>0</v>
      </c>
      <c r="W2610" s="26" t="s">
        <v>1081</v>
      </c>
      <c r="X2610" s="26" t="s">
        <v>1097</v>
      </c>
    </row>
    <row r="2611" spans="1:24" x14ac:dyDescent="0.2">
      <c r="A2611" s="3" t="s">
        <v>1457</v>
      </c>
      <c r="B2611" s="3" t="str">
        <f t="shared" si="73"/>
        <v>P73</v>
      </c>
      <c r="C2611" s="3" t="s">
        <v>539</v>
      </c>
      <c r="D2611" s="3" t="s">
        <v>544</v>
      </c>
      <c r="E2611" t="str">
        <f t="shared" si="72"/>
        <v>M22P73U02N09</v>
      </c>
      <c r="F2611" s="26">
        <f ca="1">IFERROR(VLOOKUP(G2611,模型表!C:U,19,0),0)</f>
        <v>0</v>
      </c>
      <c r="H2611" s="26" t="str">
        <f ca="1">IFERROR(IF($F2611=0,"",(VLOOKUP(RIGHT(A2611,2)+0,难度表!B:F,3,FALSE)*K2611+N2611)),0)</f>
        <v/>
      </c>
      <c r="I2611" s="26" t="str">
        <f ca="1">IFERROR(IF($F2611=0,"",(VLOOKUP(RIGHT(B2611,2)+0,难度表!B:F,4,FALSE)*L2611+O2611)),0)</f>
        <v/>
      </c>
      <c r="J2611" s="26" t="str">
        <f ca="1">IFERROR(IF($F2611=0,"",(VLOOKUP(RIGHT(B2611,2)+0,难度表!B:F,5,FALSE)*M2611+P2611)),0)</f>
        <v/>
      </c>
      <c r="L2611" s="26" t="s">
        <v>1081</v>
      </c>
      <c r="M2611" s="3"/>
      <c r="N2611" s="26">
        <v>0</v>
      </c>
      <c r="O2611" s="26">
        <v>0</v>
      </c>
      <c r="P2611" s="26">
        <v>0</v>
      </c>
      <c r="Q2611" s="26">
        <v>0</v>
      </c>
      <c r="R2611" s="58" t="s">
        <v>545</v>
      </c>
      <c r="S2611" s="26">
        <v>1</v>
      </c>
      <c r="T2611" s="26">
        <v>0</v>
      </c>
      <c r="U2611" s="26">
        <f ca="1">IFERROR(VLOOKUP(G2611,模型表!$C:$T,18,FALSE),0)</f>
        <v>0</v>
      </c>
      <c r="V2611" s="26">
        <f>IFERROR(VLOOKUP(G2611,模型表!$C:$J,8,FALSE),0)</f>
        <v>0</v>
      </c>
      <c r="W2611" s="26" t="s">
        <v>1081</v>
      </c>
      <c r="X2611" s="26" t="s">
        <v>1097</v>
      </c>
    </row>
    <row r="2612" spans="1:24" x14ac:dyDescent="0.2">
      <c r="A2612" s="3" t="s">
        <v>1457</v>
      </c>
      <c r="B2612" s="3" t="str">
        <f t="shared" si="73"/>
        <v>P73</v>
      </c>
      <c r="C2612" s="3" t="s">
        <v>540</v>
      </c>
      <c r="D2612" s="3" t="s">
        <v>533</v>
      </c>
      <c r="E2612" t="str">
        <f t="shared" si="72"/>
        <v>M22P73U03N01</v>
      </c>
      <c r="F2612" s="26">
        <f ca="1">IFERROR(VLOOKUP(G2612,模型表!C:U,19,0),0)</f>
        <v>0</v>
      </c>
      <c r="H2612" s="26" t="str">
        <f ca="1">IFERROR(IF($F2612=0,"",(VLOOKUP(RIGHT(A2612,2)+0,难度表!B:F,3,FALSE)*K2612+N2612)),0)</f>
        <v/>
      </c>
      <c r="I2612" s="26" t="str">
        <f ca="1">IFERROR(IF($F2612=0,"",(VLOOKUP(RIGHT(B2612,2)+0,难度表!B:F,4,FALSE)*L2612+O2612)),0)</f>
        <v/>
      </c>
      <c r="J2612" s="26" t="str">
        <f ca="1">IFERROR(IF($F2612=0,"",(VLOOKUP(RIGHT(B2612,2)+0,难度表!B:F,5,FALSE)*M2612+P2612)),0)</f>
        <v/>
      </c>
      <c r="L2612" s="26" t="s">
        <v>1081</v>
      </c>
      <c r="M2612" s="3"/>
      <c r="N2612" s="26">
        <v>0</v>
      </c>
      <c r="O2612" s="26">
        <v>0</v>
      </c>
      <c r="P2612" s="26">
        <v>0</v>
      </c>
      <c r="Q2612" s="26">
        <v>0</v>
      </c>
      <c r="R2612" s="58" t="s">
        <v>545</v>
      </c>
      <c r="S2612" s="26">
        <v>1</v>
      </c>
      <c r="T2612" s="26">
        <v>0</v>
      </c>
      <c r="U2612" s="26">
        <f ca="1">IFERROR(VLOOKUP(G2612,模型表!$C:$T,18,FALSE),0)</f>
        <v>0</v>
      </c>
      <c r="V2612" s="26">
        <f>IFERROR(VLOOKUP(G2612,模型表!$C:$J,8,FALSE),0)</f>
        <v>0</v>
      </c>
      <c r="W2612" s="26" t="s">
        <v>1081</v>
      </c>
      <c r="X2612" s="26" t="s">
        <v>1097</v>
      </c>
    </row>
    <row r="2613" spans="1:24" x14ac:dyDescent="0.2">
      <c r="A2613" s="3" t="s">
        <v>1457</v>
      </c>
      <c r="B2613" s="3" t="str">
        <f t="shared" si="73"/>
        <v>P73</v>
      </c>
      <c r="C2613" s="3" t="s">
        <v>540</v>
      </c>
      <c r="D2613" s="3" t="s">
        <v>534</v>
      </c>
      <c r="E2613" t="str">
        <f t="shared" si="72"/>
        <v>M22P73U03N02</v>
      </c>
      <c r="F2613" s="26">
        <f ca="1">IFERROR(VLOOKUP(G2613,模型表!C:U,19,0),0)</f>
        <v>0</v>
      </c>
      <c r="H2613" s="26" t="str">
        <f ca="1">IFERROR(IF($F2613=0,"",(VLOOKUP(RIGHT(A2613,2)+0,难度表!B:F,3,FALSE)*K2613+N2613)),0)</f>
        <v/>
      </c>
      <c r="I2613" s="26" t="str">
        <f ca="1">IFERROR(IF($F2613=0,"",(VLOOKUP(RIGHT(B2613,2)+0,难度表!B:F,4,FALSE)*L2613+O2613)),0)</f>
        <v/>
      </c>
      <c r="J2613" s="26" t="str">
        <f ca="1">IFERROR(IF($F2613=0,"",(VLOOKUP(RIGHT(B2613,2)+0,难度表!B:F,5,FALSE)*M2613+P2613)),0)</f>
        <v/>
      </c>
      <c r="L2613" s="26" t="s">
        <v>1081</v>
      </c>
      <c r="M2613" s="3"/>
      <c r="N2613" s="26">
        <v>0</v>
      </c>
      <c r="O2613" s="26">
        <v>0</v>
      </c>
      <c r="P2613" s="26">
        <v>0</v>
      </c>
      <c r="Q2613" s="26">
        <v>0</v>
      </c>
      <c r="R2613" s="58" t="s">
        <v>545</v>
      </c>
      <c r="S2613" s="26">
        <v>1</v>
      </c>
      <c r="T2613" s="26">
        <v>0</v>
      </c>
      <c r="U2613" s="26">
        <f ca="1">IFERROR(VLOOKUP(G2613,模型表!$C:$T,18,FALSE),0)</f>
        <v>0</v>
      </c>
      <c r="V2613" s="26">
        <f>IFERROR(VLOOKUP(G2613,模型表!$C:$J,8,FALSE),0)</f>
        <v>0</v>
      </c>
      <c r="W2613" s="26" t="s">
        <v>1081</v>
      </c>
      <c r="X2613" s="26" t="s">
        <v>1097</v>
      </c>
    </row>
    <row r="2614" spans="1:24" x14ac:dyDescent="0.2">
      <c r="A2614" s="3" t="s">
        <v>1457</v>
      </c>
      <c r="B2614" s="3" t="str">
        <f t="shared" si="73"/>
        <v>P73</v>
      </c>
      <c r="C2614" s="3" t="s">
        <v>540</v>
      </c>
      <c r="D2614" s="3" t="s">
        <v>535</v>
      </c>
      <c r="E2614" t="str">
        <f t="shared" si="72"/>
        <v>M22P73U03N03</v>
      </c>
      <c r="F2614" s="26">
        <f ca="1">IFERROR(VLOOKUP(G2614,模型表!C:U,19,0),0)</f>
        <v>0</v>
      </c>
      <c r="H2614" s="26" t="str">
        <f ca="1">IFERROR(IF($F2614=0,"",(VLOOKUP(RIGHT(A2614,2)+0,难度表!B:F,3,FALSE)*K2614+N2614)),0)</f>
        <v/>
      </c>
      <c r="I2614" s="26" t="str">
        <f ca="1">IFERROR(IF($F2614=0,"",(VLOOKUP(RIGHT(B2614,2)+0,难度表!B:F,4,FALSE)*L2614+O2614)),0)</f>
        <v/>
      </c>
      <c r="J2614" s="26" t="str">
        <f ca="1">IFERROR(IF($F2614=0,"",(VLOOKUP(RIGHT(B2614,2)+0,难度表!B:F,5,FALSE)*M2614+P2614)),0)</f>
        <v/>
      </c>
      <c r="L2614" s="26" t="s">
        <v>1081</v>
      </c>
      <c r="M2614" s="3"/>
      <c r="N2614" s="26">
        <v>0</v>
      </c>
      <c r="O2614" s="26">
        <v>0</v>
      </c>
      <c r="P2614" s="26">
        <v>0</v>
      </c>
      <c r="Q2614" s="26">
        <v>0</v>
      </c>
      <c r="R2614" s="58" t="s">
        <v>545</v>
      </c>
      <c r="S2614" s="26">
        <v>1</v>
      </c>
      <c r="T2614" s="26">
        <v>0</v>
      </c>
      <c r="U2614" s="26">
        <f ca="1">IFERROR(VLOOKUP(G2614,模型表!$C:$T,18,FALSE),0)</f>
        <v>0</v>
      </c>
      <c r="V2614" s="26">
        <f>IFERROR(VLOOKUP(G2614,模型表!$C:$J,8,FALSE),0)</f>
        <v>0</v>
      </c>
      <c r="W2614" s="26" t="s">
        <v>1081</v>
      </c>
      <c r="X2614" s="26" t="s">
        <v>1097</v>
      </c>
    </row>
    <row r="2615" spans="1:24" x14ac:dyDescent="0.2">
      <c r="A2615" s="3" t="s">
        <v>1457</v>
      </c>
      <c r="B2615" s="3" t="str">
        <f t="shared" si="73"/>
        <v>P73</v>
      </c>
      <c r="C2615" s="3" t="s">
        <v>540</v>
      </c>
      <c r="D2615" s="3" t="s">
        <v>536</v>
      </c>
      <c r="E2615" t="str">
        <f t="shared" si="72"/>
        <v>M22P73U03N04</v>
      </c>
      <c r="F2615" s="26">
        <f ca="1">IFERROR(VLOOKUP(G2615,模型表!C:U,19,0),0)</f>
        <v>0</v>
      </c>
      <c r="H2615" s="26" t="str">
        <f ca="1">IFERROR(IF($F2615=0,"",(VLOOKUP(RIGHT(A2615,2)+0,难度表!B:F,3,FALSE)*K2615+N2615)),0)</f>
        <v/>
      </c>
      <c r="I2615" s="26" t="str">
        <f ca="1">IFERROR(IF($F2615=0,"",(VLOOKUP(RIGHT(B2615,2)+0,难度表!B:F,4,FALSE)*L2615+O2615)),0)</f>
        <v/>
      </c>
      <c r="J2615" s="26" t="str">
        <f ca="1">IFERROR(IF($F2615=0,"",(VLOOKUP(RIGHT(B2615,2)+0,难度表!B:F,5,FALSE)*M2615+P2615)),0)</f>
        <v/>
      </c>
      <c r="L2615" s="26" t="s">
        <v>1081</v>
      </c>
      <c r="M2615" s="3"/>
      <c r="N2615" s="26">
        <v>0</v>
      </c>
      <c r="O2615" s="26">
        <v>0</v>
      </c>
      <c r="P2615" s="26">
        <v>0</v>
      </c>
      <c r="Q2615" s="26">
        <v>0</v>
      </c>
      <c r="R2615" s="58" t="s">
        <v>545</v>
      </c>
      <c r="S2615" s="26">
        <v>1</v>
      </c>
      <c r="T2615" s="26">
        <v>0</v>
      </c>
      <c r="U2615" s="26">
        <f ca="1">IFERROR(VLOOKUP(G2615,模型表!$C:$T,18,FALSE),0)</f>
        <v>0</v>
      </c>
      <c r="V2615" s="26">
        <f>IFERROR(VLOOKUP(G2615,模型表!$C:$J,8,FALSE),0)</f>
        <v>0</v>
      </c>
      <c r="W2615" s="26" t="s">
        <v>1081</v>
      </c>
      <c r="X2615" s="26" t="s">
        <v>1097</v>
      </c>
    </row>
    <row r="2616" spans="1:24" x14ac:dyDescent="0.2">
      <c r="A2616" s="3" t="s">
        <v>1457</v>
      </c>
      <c r="B2616" s="3" t="str">
        <f t="shared" si="73"/>
        <v>P73</v>
      </c>
      <c r="C2616" s="3" t="s">
        <v>540</v>
      </c>
      <c r="D2616" s="3" t="s">
        <v>537</v>
      </c>
      <c r="E2616" t="str">
        <f t="shared" si="72"/>
        <v>M22P73U03N05</v>
      </c>
      <c r="F2616" s="26">
        <f ca="1">IFERROR(VLOOKUP(G2616,模型表!C:U,19,0),0)</f>
        <v>0</v>
      </c>
      <c r="H2616" s="26" t="str">
        <f ca="1">IFERROR(IF($F2616=0,"",(VLOOKUP(RIGHT(A2616,2)+0,难度表!B:F,3,FALSE)*K2616+N2616)),0)</f>
        <v/>
      </c>
      <c r="I2616" s="26" t="str">
        <f ca="1">IFERROR(IF($F2616=0,"",(VLOOKUP(RIGHT(B2616,2)+0,难度表!B:F,4,FALSE)*L2616+O2616)),0)</f>
        <v/>
      </c>
      <c r="J2616" s="26" t="str">
        <f ca="1">IFERROR(IF($F2616=0,"",(VLOOKUP(RIGHT(B2616,2)+0,难度表!B:F,5,FALSE)*M2616+P2616)),0)</f>
        <v/>
      </c>
      <c r="L2616" s="26" t="s">
        <v>1081</v>
      </c>
      <c r="M2616" s="3"/>
      <c r="N2616" s="26">
        <v>0</v>
      </c>
      <c r="O2616" s="26">
        <v>0</v>
      </c>
      <c r="P2616" s="26">
        <v>0</v>
      </c>
      <c r="Q2616" s="26">
        <v>0</v>
      </c>
      <c r="R2616" s="58" t="s">
        <v>545</v>
      </c>
      <c r="S2616" s="26">
        <v>1</v>
      </c>
      <c r="T2616" s="26">
        <v>0</v>
      </c>
      <c r="U2616" s="26">
        <f ca="1">IFERROR(VLOOKUP(G2616,模型表!$C:$T,18,FALSE),0)</f>
        <v>0</v>
      </c>
      <c r="V2616" s="26">
        <f>IFERROR(VLOOKUP(G2616,模型表!$C:$J,8,FALSE),0)</f>
        <v>0</v>
      </c>
      <c r="W2616" s="26" t="s">
        <v>1081</v>
      </c>
      <c r="X2616" s="26" t="s">
        <v>1097</v>
      </c>
    </row>
    <row r="2617" spans="1:24" x14ac:dyDescent="0.2">
      <c r="A2617" s="3" t="s">
        <v>1457</v>
      </c>
      <c r="B2617" s="3" t="str">
        <f t="shared" si="73"/>
        <v>P73</v>
      </c>
      <c r="C2617" s="3" t="s">
        <v>540</v>
      </c>
      <c r="D2617" s="3" t="s">
        <v>538</v>
      </c>
      <c r="E2617" t="str">
        <f t="shared" si="72"/>
        <v>M22P73U03N06</v>
      </c>
      <c r="F2617" s="26">
        <f ca="1">IFERROR(VLOOKUP(G2617,模型表!C:U,19,0),0)</f>
        <v>0</v>
      </c>
      <c r="H2617" s="26" t="str">
        <f ca="1">IFERROR(IF($F2617=0,"",(VLOOKUP(RIGHT(A2617,2)+0,难度表!B:F,3,FALSE)*K2617+N2617)),0)</f>
        <v/>
      </c>
      <c r="I2617" s="26" t="str">
        <f ca="1">IFERROR(IF($F2617=0,"",(VLOOKUP(RIGHT(B2617,2)+0,难度表!B:F,4,FALSE)*L2617+O2617)),0)</f>
        <v/>
      </c>
      <c r="J2617" s="26" t="str">
        <f ca="1">IFERROR(IF($F2617=0,"",(VLOOKUP(RIGHT(B2617,2)+0,难度表!B:F,5,FALSE)*M2617+P2617)),0)</f>
        <v/>
      </c>
      <c r="L2617" s="26" t="s">
        <v>1081</v>
      </c>
      <c r="M2617" s="3"/>
      <c r="N2617" s="26">
        <v>0</v>
      </c>
      <c r="O2617" s="26">
        <v>0</v>
      </c>
      <c r="P2617" s="26">
        <v>0</v>
      </c>
      <c r="Q2617" s="26">
        <v>0</v>
      </c>
      <c r="R2617" s="58" t="s">
        <v>545</v>
      </c>
      <c r="S2617" s="26">
        <v>1</v>
      </c>
      <c r="T2617" s="26">
        <v>0</v>
      </c>
      <c r="U2617" s="26">
        <f ca="1">IFERROR(VLOOKUP(G2617,模型表!$C:$T,18,FALSE),0)</f>
        <v>0</v>
      </c>
      <c r="V2617" s="26">
        <f>IFERROR(VLOOKUP(G2617,模型表!$C:$J,8,FALSE),0)</f>
        <v>0</v>
      </c>
      <c r="W2617" s="26" t="s">
        <v>1081</v>
      </c>
      <c r="X2617" s="26" t="s">
        <v>1097</v>
      </c>
    </row>
    <row r="2618" spans="1:24" x14ac:dyDescent="0.2">
      <c r="A2618" s="3" t="s">
        <v>1457</v>
      </c>
      <c r="B2618" s="3" t="str">
        <f t="shared" si="73"/>
        <v>P73</v>
      </c>
      <c r="C2618" s="3" t="s">
        <v>540</v>
      </c>
      <c r="D2618" s="3" t="s">
        <v>542</v>
      </c>
      <c r="E2618" t="str">
        <f t="shared" si="72"/>
        <v>M22P73U03N07</v>
      </c>
      <c r="F2618" s="26">
        <f ca="1">IFERROR(VLOOKUP(G2618,模型表!C:U,19,0),0)</f>
        <v>0</v>
      </c>
      <c r="H2618" s="26" t="str">
        <f ca="1">IFERROR(IF($F2618=0,"",(VLOOKUP(RIGHT(A2618,2)+0,难度表!B:F,3,FALSE)*K2618+N2618)),0)</f>
        <v/>
      </c>
      <c r="I2618" s="26" t="str">
        <f ca="1">IFERROR(IF($F2618=0,"",(VLOOKUP(RIGHT(B2618,2)+0,难度表!B:F,4,FALSE)*L2618+O2618)),0)</f>
        <v/>
      </c>
      <c r="J2618" s="26" t="str">
        <f ca="1">IFERROR(IF($F2618=0,"",(VLOOKUP(RIGHT(B2618,2)+0,难度表!B:F,5,FALSE)*M2618+P2618)),0)</f>
        <v/>
      </c>
      <c r="L2618" s="26" t="s">
        <v>1081</v>
      </c>
      <c r="M2618" s="3"/>
      <c r="N2618" s="26">
        <v>0</v>
      </c>
      <c r="O2618" s="26">
        <v>0</v>
      </c>
      <c r="P2618" s="26">
        <v>0</v>
      </c>
      <c r="Q2618" s="26">
        <v>0</v>
      </c>
      <c r="R2618" s="58" t="s">
        <v>545</v>
      </c>
      <c r="S2618" s="26">
        <v>1</v>
      </c>
      <c r="T2618" s="26">
        <v>0</v>
      </c>
      <c r="U2618" s="26">
        <f ca="1">IFERROR(VLOOKUP(G2618,模型表!$C:$T,18,FALSE),0)</f>
        <v>0</v>
      </c>
      <c r="V2618" s="26">
        <f>IFERROR(VLOOKUP(G2618,模型表!$C:$J,8,FALSE),0)</f>
        <v>0</v>
      </c>
      <c r="W2618" s="26" t="s">
        <v>1081</v>
      </c>
      <c r="X2618" s="26" t="s">
        <v>1097</v>
      </c>
    </row>
    <row r="2619" spans="1:24" x14ac:dyDescent="0.2">
      <c r="A2619" s="3" t="s">
        <v>1457</v>
      </c>
      <c r="B2619" s="3" t="str">
        <f t="shared" si="73"/>
        <v>P73</v>
      </c>
      <c r="C2619" s="3" t="s">
        <v>540</v>
      </c>
      <c r="D2619" s="3" t="s">
        <v>543</v>
      </c>
      <c r="E2619" t="str">
        <f t="shared" si="72"/>
        <v>M22P73U03N08</v>
      </c>
      <c r="F2619" s="26">
        <f ca="1">IFERROR(VLOOKUP(G2619,模型表!C:U,19,0),0)</f>
        <v>0</v>
      </c>
      <c r="H2619" s="26" t="str">
        <f ca="1">IFERROR(IF($F2619=0,"",(VLOOKUP(RIGHT(A2619,2)+0,难度表!B:F,3,FALSE)*K2619+N2619)),0)</f>
        <v/>
      </c>
      <c r="I2619" s="26" t="str">
        <f ca="1">IFERROR(IF($F2619=0,"",(VLOOKUP(RIGHT(B2619,2)+0,难度表!B:F,4,FALSE)*L2619+O2619)),0)</f>
        <v/>
      </c>
      <c r="J2619" s="26" t="str">
        <f ca="1">IFERROR(IF($F2619=0,"",(VLOOKUP(RIGHT(B2619,2)+0,难度表!B:F,5,FALSE)*M2619+P2619)),0)</f>
        <v/>
      </c>
      <c r="L2619" s="26" t="s">
        <v>1081</v>
      </c>
      <c r="M2619" s="3"/>
      <c r="N2619" s="26">
        <v>0</v>
      </c>
      <c r="O2619" s="26">
        <v>0</v>
      </c>
      <c r="P2619" s="26">
        <v>0</v>
      </c>
      <c r="Q2619" s="26">
        <v>0</v>
      </c>
      <c r="R2619" s="58" t="s">
        <v>545</v>
      </c>
      <c r="S2619" s="26">
        <v>1</v>
      </c>
      <c r="T2619" s="26">
        <v>0</v>
      </c>
      <c r="U2619" s="26">
        <f ca="1">IFERROR(VLOOKUP(G2619,模型表!$C:$T,18,FALSE),0)</f>
        <v>0</v>
      </c>
      <c r="V2619" s="26">
        <f>IFERROR(VLOOKUP(G2619,模型表!$C:$J,8,FALSE),0)</f>
        <v>0</v>
      </c>
      <c r="W2619" s="26" t="s">
        <v>1081</v>
      </c>
      <c r="X2619" s="26" t="s">
        <v>1097</v>
      </c>
    </row>
    <row r="2620" spans="1:24" x14ac:dyDescent="0.2">
      <c r="A2620" s="3" t="s">
        <v>1457</v>
      </c>
      <c r="B2620" s="3" t="str">
        <f t="shared" si="73"/>
        <v>P73</v>
      </c>
      <c r="C2620" s="3" t="s">
        <v>540</v>
      </c>
      <c r="D2620" s="3" t="s">
        <v>544</v>
      </c>
      <c r="E2620" t="str">
        <f t="shared" si="72"/>
        <v>M22P73U03N09</v>
      </c>
      <c r="F2620" s="26">
        <f ca="1">IFERROR(VLOOKUP(G2620,模型表!C:U,19,0),0)</f>
        <v>0</v>
      </c>
      <c r="H2620" s="26" t="str">
        <f ca="1">IFERROR(IF($F2620=0,"",(VLOOKUP(RIGHT(A2620,2)+0,难度表!B:F,3,FALSE)*K2620+N2620)),0)</f>
        <v/>
      </c>
      <c r="I2620" s="26" t="str">
        <f ca="1">IFERROR(IF($F2620=0,"",(VLOOKUP(RIGHT(B2620,2)+0,难度表!B:F,4,FALSE)*L2620+O2620)),0)</f>
        <v/>
      </c>
      <c r="J2620" s="26" t="str">
        <f ca="1">IFERROR(IF($F2620=0,"",(VLOOKUP(RIGHT(B2620,2)+0,难度表!B:F,5,FALSE)*M2620+P2620)),0)</f>
        <v/>
      </c>
      <c r="L2620" s="26" t="s">
        <v>1081</v>
      </c>
      <c r="M2620" s="3"/>
      <c r="N2620" s="26">
        <v>0</v>
      </c>
      <c r="O2620" s="26">
        <v>0</v>
      </c>
      <c r="P2620" s="26">
        <v>0</v>
      </c>
      <c r="Q2620" s="26">
        <v>0</v>
      </c>
      <c r="R2620" s="58" t="s">
        <v>545</v>
      </c>
      <c r="S2620" s="26">
        <v>1</v>
      </c>
      <c r="T2620" s="26">
        <v>0</v>
      </c>
      <c r="U2620" s="26">
        <f ca="1">IFERROR(VLOOKUP(G2620,模型表!$C:$T,18,FALSE),0)</f>
        <v>0</v>
      </c>
      <c r="V2620" s="26">
        <f>IFERROR(VLOOKUP(G2620,模型表!$C:$J,8,FALSE),0)</f>
        <v>0</v>
      </c>
      <c r="W2620" s="26" t="s">
        <v>1081</v>
      </c>
      <c r="X2620" s="26" t="s">
        <v>1097</v>
      </c>
    </row>
    <row r="2621" spans="1:24" x14ac:dyDescent="0.2">
      <c r="A2621" s="3" t="s">
        <v>1457</v>
      </c>
      <c r="B2621" s="3" t="str">
        <f t="shared" si="73"/>
        <v>P73</v>
      </c>
      <c r="C2621" s="3" t="s">
        <v>541</v>
      </c>
      <c r="D2621" s="3" t="s">
        <v>533</v>
      </c>
      <c r="E2621" t="str">
        <f t="shared" si="72"/>
        <v>M22P73U04N01</v>
      </c>
      <c r="F2621" s="26">
        <f ca="1">IFERROR(VLOOKUP(G2621,模型表!C:U,19,0),0)</f>
        <v>0</v>
      </c>
      <c r="H2621" s="26" t="str">
        <f ca="1">IFERROR(IF($F2621=0,"",(VLOOKUP(RIGHT(A2621,2)+0,难度表!B:F,3,FALSE)*K2621+N2621)),0)</f>
        <v/>
      </c>
      <c r="I2621" s="26" t="str">
        <f ca="1">IFERROR(IF($F2621=0,"",(VLOOKUP(RIGHT(B2621,2)+0,难度表!B:F,4,FALSE)*L2621+O2621)),0)</f>
        <v/>
      </c>
      <c r="J2621" s="26" t="str">
        <f ca="1">IFERROR(IF($F2621=0,"",(VLOOKUP(RIGHT(B2621,2)+0,难度表!B:F,5,FALSE)*M2621+P2621)),0)</f>
        <v/>
      </c>
      <c r="L2621" s="26" t="s">
        <v>1081</v>
      </c>
      <c r="M2621" s="3"/>
      <c r="N2621" s="26">
        <v>0</v>
      </c>
      <c r="O2621" s="26">
        <v>0</v>
      </c>
      <c r="P2621" s="26">
        <v>0</v>
      </c>
      <c r="Q2621" s="26">
        <v>0</v>
      </c>
      <c r="R2621" s="58" t="s">
        <v>545</v>
      </c>
      <c r="S2621" s="26">
        <v>1</v>
      </c>
      <c r="T2621" s="26">
        <v>0</v>
      </c>
      <c r="U2621" s="26">
        <f ca="1">IFERROR(VLOOKUP(G2621,模型表!$C:$T,18,FALSE),0)</f>
        <v>0</v>
      </c>
      <c r="V2621" s="26">
        <f>IFERROR(VLOOKUP(G2621,模型表!$C:$J,8,FALSE),0)</f>
        <v>0</v>
      </c>
      <c r="W2621" s="26" t="s">
        <v>1081</v>
      </c>
      <c r="X2621" s="26" t="s">
        <v>1097</v>
      </c>
    </row>
    <row r="2622" spans="1:24" x14ac:dyDescent="0.2">
      <c r="A2622" s="3" t="s">
        <v>1457</v>
      </c>
      <c r="B2622" s="3" t="str">
        <f t="shared" si="73"/>
        <v>P73</v>
      </c>
      <c r="C2622" s="3" t="s">
        <v>541</v>
      </c>
      <c r="D2622" s="3" t="s">
        <v>534</v>
      </c>
      <c r="E2622" t="str">
        <f t="shared" si="72"/>
        <v>M22P73U04N02</v>
      </c>
      <c r="F2622" s="26">
        <f ca="1">IFERROR(VLOOKUP(G2622,模型表!C:U,19,0),0)</f>
        <v>0</v>
      </c>
      <c r="H2622" s="26" t="str">
        <f ca="1">IFERROR(IF($F2622=0,"",(VLOOKUP(RIGHT(A2622,2)+0,难度表!B:F,3,FALSE)*K2622+N2622)),0)</f>
        <v/>
      </c>
      <c r="I2622" s="26" t="str">
        <f ca="1">IFERROR(IF($F2622=0,"",(VLOOKUP(RIGHT(B2622,2)+0,难度表!B:F,4,FALSE)*L2622+O2622)),0)</f>
        <v/>
      </c>
      <c r="J2622" s="26" t="str">
        <f ca="1">IFERROR(IF($F2622=0,"",(VLOOKUP(RIGHT(B2622,2)+0,难度表!B:F,5,FALSE)*M2622+P2622)),0)</f>
        <v/>
      </c>
      <c r="L2622" s="26" t="s">
        <v>1081</v>
      </c>
      <c r="M2622" s="3"/>
      <c r="N2622" s="26">
        <v>0</v>
      </c>
      <c r="O2622" s="26">
        <v>0</v>
      </c>
      <c r="P2622" s="26">
        <v>0</v>
      </c>
      <c r="Q2622" s="26">
        <v>0</v>
      </c>
      <c r="R2622" s="58" t="s">
        <v>545</v>
      </c>
      <c r="S2622" s="26">
        <v>1</v>
      </c>
      <c r="T2622" s="26">
        <v>0</v>
      </c>
      <c r="U2622" s="26">
        <f ca="1">IFERROR(VLOOKUP(G2622,模型表!$C:$T,18,FALSE),0)</f>
        <v>0</v>
      </c>
      <c r="V2622" s="26">
        <f>IFERROR(VLOOKUP(G2622,模型表!$C:$J,8,FALSE),0)</f>
        <v>0</v>
      </c>
      <c r="W2622" s="26" t="s">
        <v>1081</v>
      </c>
      <c r="X2622" s="26" t="s">
        <v>1097</v>
      </c>
    </row>
    <row r="2623" spans="1:24" x14ac:dyDescent="0.2">
      <c r="A2623" s="3" t="s">
        <v>1457</v>
      </c>
      <c r="B2623" s="3" t="str">
        <f t="shared" si="73"/>
        <v>P73</v>
      </c>
      <c r="C2623" s="3" t="s">
        <v>541</v>
      </c>
      <c r="D2623" s="3" t="s">
        <v>535</v>
      </c>
      <c r="E2623" t="str">
        <f t="shared" si="72"/>
        <v>M22P73U04N03</v>
      </c>
      <c r="F2623" s="26">
        <f ca="1">IFERROR(VLOOKUP(G2623,模型表!C:U,19,0),0)</f>
        <v>0</v>
      </c>
      <c r="H2623" s="26" t="str">
        <f ca="1">IFERROR(IF($F2623=0,"",(VLOOKUP(RIGHT(A2623,2)+0,难度表!B:F,3,FALSE)*K2623+N2623)),0)</f>
        <v/>
      </c>
      <c r="I2623" s="26" t="str">
        <f ca="1">IFERROR(IF($F2623=0,"",(VLOOKUP(RIGHT(B2623,2)+0,难度表!B:F,4,FALSE)*L2623+O2623)),0)</f>
        <v/>
      </c>
      <c r="J2623" s="26" t="str">
        <f ca="1">IFERROR(IF($F2623=0,"",(VLOOKUP(RIGHT(B2623,2)+0,难度表!B:F,5,FALSE)*M2623+P2623)),0)</f>
        <v/>
      </c>
      <c r="L2623" s="26" t="s">
        <v>1081</v>
      </c>
      <c r="M2623" s="3"/>
      <c r="N2623" s="26">
        <v>0</v>
      </c>
      <c r="O2623" s="26">
        <v>0</v>
      </c>
      <c r="P2623" s="26">
        <v>0</v>
      </c>
      <c r="Q2623" s="26">
        <v>0</v>
      </c>
      <c r="R2623" s="58" t="s">
        <v>545</v>
      </c>
      <c r="S2623" s="26">
        <v>1</v>
      </c>
      <c r="T2623" s="26">
        <v>0</v>
      </c>
      <c r="U2623" s="26">
        <f ca="1">IFERROR(VLOOKUP(G2623,模型表!$C:$T,18,FALSE),0)</f>
        <v>0</v>
      </c>
      <c r="V2623" s="26">
        <f>IFERROR(VLOOKUP(G2623,模型表!$C:$J,8,FALSE),0)</f>
        <v>0</v>
      </c>
      <c r="W2623" s="26" t="s">
        <v>1081</v>
      </c>
      <c r="X2623" s="26" t="s">
        <v>1097</v>
      </c>
    </row>
    <row r="2624" spans="1:24" x14ac:dyDescent="0.2">
      <c r="A2624" s="3" t="s">
        <v>1457</v>
      </c>
      <c r="B2624" s="3" t="str">
        <f t="shared" si="73"/>
        <v>P73</v>
      </c>
      <c r="C2624" s="3" t="s">
        <v>1454</v>
      </c>
      <c r="D2624" s="3" t="s">
        <v>536</v>
      </c>
      <c r="E2624" t="str">
        <f t="shared" si="72"/>
        <v>M22P73U04N04</v>
      </c>
      <c r="F2624" s="26">
        <f ca="1">IFERROR(VLOOKUP(G2624,模型表!C:U,19,0),0)</f>
        <v>0</v>
      </c>
      <c r="H2624" s="26" t="str">
        <f ca="1">IFERROR(IF($F2624=0,"",(VLOOKUP(RIGHT(A2624,2)+0,难度表!B:F,3,FALSE)*K2624+N2624)),0)</f>
        <v/>
      </c>
      <c r="I2624" s="26" t="str">
        <f ca="1">IFERROR(IF($F2624=0,"",(VLOOKUP(RIGHT(B2624,2)+0,难度表!B:F,4,FALSE)*L2624+O2624)),0)</f>
        <v/>
      </c>
      <c r="J2624" s="26" t="str">
        <f ca="1">IFERROR(IF($F2624=0,"",(VLOOKUP(RIGHT(B2624,2)+0,难度表!B:F,5,FALSE)*M2624+P2624)),0)</f>
        <v/>
      </c>
      <c r="L2624" s="26" t="s">
        <v>1081</v>
      </c>
      <c r="M2624" s="3"/>
      <c r="N2624" s="26">
        <v>0</v>
      </c>
      <c r="O2624" s="26">
        <v>0</v>
      </c>
      <c r="P2624" s="26">
        <v>0</v>
      </c>
      <c r="Q2624" s="26">
        <v>0</v>
      </c>
      <c r="R2624" s="58" t="s">
        <v>545</v>
      </c>
      <c r="S2624" s="26">
        <v>1</v>
      </c>
      <c r="T2624" s="26">
        <v>0</v>
      </c>
      <c r="U2624" s="26">
        <f ca="1">IFERROR(VLOOKUP(G2624,模型表!$C:$T,18,FALSE),0)</f>
        <v>0</v>
      </c>
      <c r="V2624" s="26">
        <f>IFERROR(VLOOKUP(G2624,模型表!$C:$J,8,FALSE),0)</f>
        <v>0</v>
      </c>
      <c r="W2624" s="26" t="s">
        <v>1081</v>
      </c>
      <c r="X2624" s="26" t="s">
        <v>1097</v>
      </c>
    </row>
    <row r="2625" spans="1:24" x14ac:dyDescent="0.2">
      <c r="A2625" s="3" t="s">
        <v>1457</v>
      </c>
      <c r="B2625" s="3" t="str">
        <f t="shared" si="73"/>
        <v>P73</v>
      </c>
      <c r="C2625" s="3" t="s">
        <v>1454</v>
      </c>
      <c r="D2625" s="3" t="s">
        <v>537</v>
      </c>
      <c r="E2625" t="str">
        <f t="shared" si="72"/>
        <v>M22P73U04N05</v>
      </c>
      <c r="F2625" s="26">
        <f ca="1">IFERROR(VLOOKUP(G2625,模型表!C:U,19,0),0)</f>
        <v>0</v>
      </c>
      <c r="H2625" s="26" t="str">
        <f ca="1">IFERROR(IF($F2625=0,"",(VLOOKUP(RIGHT(A2625,2)+0,难度表!B:F,3,FALSE)*K2625+N2625)),0)</f>
        <v/>
      </c>
      <c r="I2625" s="26" t="str">
        <f ca="1">IFERROR(IF($F2625=0,"",(VLOOKUP(RIGHT(B2625,2)+0,难度表!B:F,4,FALSE)*L2625+O2625)),0)</f>
        <v/>
      </c>
      <c r="J2625" s="26" t="str">
        <f ca="1">IFERROR(IF($F2625=0,"",(VLOOKUP(RIGHT(B2625,2)+0,难度表!B:F,5,FALSE)*M2625+P2625)),0)</f>
        <v/>
      </c>
      <c r="L2625" s="26" t="s">
        <v>1081</v>
      </c>
      <c r="M2625" s="3"/>
      <c r="N2625" s="26">
        <v>0</v>
      </c>
      <c r="O2625" s="26">
        <v>0</v>
      </c>
      <c r="P2625" s="26">
        <v>0</v>
      </c>
      <c r="Q2625" s="26">
        <v>0</v>
      </c>
      <c r="R2625" s="58" t="s">
        <v>545</v>
      </c>
      <c r="S2625" s="26">
        <v>1</v>
      </c>
      <c r="T2625" s="26">
        <v>0</v>
      </c>
      <c r="U2625" s="26">
        <f ca="1">IFERROR(VLOOKUP(G2625,模型表!$C:$T,18,FALSE),0)</f>
        <v>0</v>
      </c>
      <c r="V2625" s="26">
        <f>IFERROR(VLOOKUP(G2625,模型表!$C:$J,8,FALSE),0)</f>
        <v>0</v>
      </c>
      <c r="W2625" s="26" t="s">
        <v>1081</v>
      </c>
      <c r="X2625" s="26" t="s">
        <v>1097</v>
      </c>
    </row>
    <row r="2626" spans="1:24" x14ac:dyDescent="0.2">
      <c r="A2626" s="3" t="s">
        <v>1457</v>
      </c>
      <c r="B2626" s="3" t="str">
        <f t="shared" si="73"/>
        <v>P73</v>
      </c>
      <c r="C2626" s="3" t="s">
        <v>1454</v>
      </c>
      <c r="D2626" s="3" t="s">
        <v>538</v>
      </c>
      <c r="E2626" t="str">
        <f t="shared" ref="E2626:E2689" si="74">A2626&amp;B2626&amp;C2626&amp;D2626</f>
        <v>M22P73U04N06</v>
      </c>
      <c r="F2626" s="26">
        <f ca="1">IFERROR(VLOOKUP(G2626,模型表!C:U,19,0),0)</f>
        <v>0</v>
      </c>
      <c r="H2626" s="26" t="str">
        <f ca="1">IFERROR(IF($F2626=0,"",(VLOOKUP(RIGHT(A2626,2)+0,难度表!B:F,3,FALSE)*K2626+N2626)),0)</f>
        <v/>
      </c>
      <c r="I2626" s="26" t="str">
        <f ca="1">IFERROR(IF($F2626=0,"",(VLOOKUP(RIGHT(B2626,2)+0,难度表!B:F,4,FALSE)*L2626+O2626)),0)</f>
        <v/>
      </c>
      <c r="J2626" s="26" t="str">
        <f ca="1">IFERROR(IF($F2626=0,"",(VLOOKUP(RIGHT(B2626,2)+0,难度表!B:F,5,FALSE)*M2626+P2626)),0)</f>
        <v/>
      </c>
      <c r="L2626" s="26" t="s">
        <v>1081</v>
      </c>
      <c r="M2626" s="3"/>
      <c r="N2626" s="26">
        <v>0</v>
      </c>
      <c r="O2626" s="26">
        <v>0</v>
      </c>
      <c r="P2626" s="26">
        <v>0</v>
      </c>
      <c r="Q2626" s="26">
        <v>0</v>
      </c>
      <c r="R2626" s="58" t="s">
        <v>545</v>
      </c>
      <c r="S2626" s="26">
        <v>1</v>
      </c>
      <c r="T2626" s="26">
        <v>0</v>
      </c>
      <c r="U2626" s="26">
        <f ca="1">IFERROR(VLOOKUP(G2626,模型表!$C:$T,18,FALSE),0)</f>
        <v>0</v>
      </c>
      <c r="V2626" s="26">
        <f>IFERROR(VLOOKUP(G2626,模型表!$C:$J,8,FALSE),0)</f>
        <v>0</v>
      </c>
      <c r="W2626" s="26" t="s">
        <v>1081</v>
      </c>
      <c r="X2626" s="26" t="s">
        <v>1097</v>
      </c>
    </row>
    <row r="2627" spans="1:24" x14ac:dyDescent="0.2">
      <c r="A2627" s="3" t="s">
        <v>1457</v>
      </c>
      <c r="B2627" s="3" t="str">
        <f t="shared" ref="B2627:B2690" si="75">"P"&amp;IF(INT((ROW()+34)/36)&gt;=10,INT((ROW()+34)/36),"0"&amp;INT((ROW()+34)/36))</f>
        <v>P73</v>
      </c>
      <c r="C2627" s="3" t="s">
        <v>1454</v>
      </c>
      <c r="D2627" s="3" t="s">
        <v>542</v>
      </c>
      <c r="E2627" t="str">
        <f t="shared" si="74"/>
        <v>M22P73U04N07</v>
      </c>
      <c r="F2627" s="26">
        <f ca="1">IFERROR(VLOOKUP(G2627,模型表!C:U,19,0),0)</f>
        <v>0</v>
      </c>
      <c r="H2627" s="26" t="str">
        <f ca="1">IFERROR(IF($F2627=0,"",(VLOOKUP(RIGHT(A2627,2)+0,难度表!B:F,3,FALSE)*K2627+N2627)),0)</f>
        <v/>
      </c>
      <c r="I2627" s="26" t="str">
        <f ca="1">IFERROR(IF($F2627=0,"",(VLOOKUP(RIGHT(B2627,2)+0,难度表!B:F,4,FALSE)*L2627+O2627)),0)</f>
        <v/>
      </c>
      <c r="J2627" s="26" t="str">
        <f ca="1">IFERROR(IF($F2627=0,"",(VLOOKUP(RIGHT(B2627,2)+0,难度表!B:F,5,FALSE)*M2627+P2627)),0)</f>
        <v/>
      </c>
      <c r="L2627" s="26" t="s">
        <v>1081</v>
      </c>
      <c r="M2627" s="3"/>
      <c r="N2627" s="26">
        <v>0</v>
      </c>
      <c r="O2627" s="26">
        <v>0</v>
      </c>
      <c r="P2627" s="26">
        <v>0</v>
      </c>
      <c r="Q2627" s="26">
        <v>0</v>
      </c>
      <c r="R2627" s="58" t="s">
        <v>545</v>
      </c>
      <c r="S2627" s="26">
        <v>1</v>
      </c>
      <c r="T2627" s="26">
        <v>0</v>
      </c>
      <c r="U2627" s="26">
        <f ca="1">IFERROR(VLOOKUP(G2627,模型表!$C:$T,18,FALSE),0)</f>
        <v>0</v>
      </c>
      <c r="V2627" s="26">
        <f>IFERROR(VLOOKUP(G2627,模型表!$C:$J,8,FALSE),0)</f>
        <v>0</v>
      </c>
      <c r="W2627" s="26" t="s">
        <v>1081</v>
      </c>
      <c r="X2627" s="26" t="s">
        <v>1097</v>
      </c>
    </row>
    <row r="2628" spans="1:24" x14ac:dyDescent="0.2">
      <c r="A2628" s="3" t="s">
        <v>1457</v>
      </c>
      <c r="B2628" s="3" t="str">
        <f t="shared" si="75"/>
        <v>P73</v>
      </c>
      <c r="C2628" s="3" t="s">
        <v>1454</v>
      </c>
      <c r="D2628" s="3" t="s">
        <v>543</v>
      </c>
      <c r="E2628" t="str">
        <f t="shared" si="74"/>
        <v>M22P73U04N08</v>
      </c>
      <c r="F2628" s="26">
        <f ca="1">IFERROR(VLOOKUP(G2628,模型表!C:U,19,0),0)</f>
        <v>0</v>
      </c>
      <c r="H2628" s="26" t="str">
        <f ca="1">IFERROR(IF($F2628=0,"",(VLOOKUP(RIGHT(A2628,2)+0,难度表!B:F,3,FALSE)*K2628+N2628)),0)</f>
        <v/>
      </c>
      <c r="I2628" s="26" t="str">
        <f ca="1">IFERROR(IF($F2628=0,"",(VLOOKUP(RIGHT(B2628,2)+0,难度表!B:F,4,FALSE)*L2628+O2628)),0)</f>
        <v/>
      </c>
      <c r="J2628" s="26" t="str">
        <f ca="1">IFERROR(IF($F2628=0,"",(VLOOKUP(RIGHT(B2628,2)+0,难度表!B:F,5,FALSE)*M2628+P2628)),0)</f>
        <v/>
      </c>
      <c r="L2628" s="26" t="s">
        <v>1081</v>
      </c>
      <c r="M2628" s="3"/>
      <c r="N2628" s="26">
        <v>0</v>
      </c>
      <c r="O2628" s="26">
        <v>0</v>
      </c>
      <c r="P2628" s="26">
        <v>0</v>
      </c>
      <c r="Q2628" s="26">
        <v>0</v>
      </c>
      <c r="R2628" s="58" t="s">
        <v>545</v>
      </c>
      <c r="S2628" s="26">
        <v>1</v>
      </c>
      <c r="T2628" s="26">
        <v>0</v>
      </c>
      <c r="U2628" s="26">
        <f ca="1">IFERROR(VLOOKUP(G2628,模型表!$C:$T,18,FALSE),0)</f>
        <v>0</v>
      </c>
      <c r="V2628" s="26">
        <f>IFERROR(VLOOKUP(G2628,模型表!$C:$J,8,FALSE),0)</f>
        <v>0</v>
      </c>
      <c r="W2628" s="26" t="s">
        <v>1081</v>
      </c>
      <c r="X2628" s="26" t="s">
        <v>1097</v>
      </c>
    </row>
    <row r="2629" spans="1:24" x14ac:dyDescent="0.2">
      <c r="A2629" s="3" t="s">
        <v>1457</v>
      </c>
      <c r="B2629" s="3" t="str">
        <f t="shared" si="75"/>
        <v>P73</v>
      </c>
      <c r="C2629" s="3" t="s">
        <v>541</v>
      </c>
      <c r="D2629" s="3" t="s">
        <v>544</v>
      </c>
      <c r="E2629" t="str">
        <f t="shared" si="74"/>
        <v>M22P73U04N09</v>
      </c>
      <c r="F2629" s="26">
        <f ca="1">IFERROR(VLOOKUP(G2629,模型表!C:U,19,0),0)</f>
        <v>0</v>
      </c>
      <c r="H2629" s="26" t="str">
        <f ca="1">IFERROR(IF($F2629=0,"",(VLOOKUP(RIGHT(A2629,2)+0,难度表!B:F,3,FALSE)*K2629+N2629)),0)</f>
        <v/>
      </c>
      <c r="I2629" s="26" t="str">
        <f ca="1">IFERROR(IF($F2629=0,"",(VLOOKUP(RIGHT(B2629,2)+0,难度表!B:F,4,FALSE)*L2629+O2629)),0)</f>
        <v/>
      </c>
      <c r="J2629" s="26" t="str">
        <f ca="1">IFERROR(IF($F2629=0,"",(VLOOKUP(RIGHT(B2629,2)+0,难度表!B:F,5,FALSE)*M2629+P2629)),0)</f>
        <v/>
      </c>
      <c r="L2629" s="26" t="s">
        <v>1081</v>
      </c>
      <c r="M2629" s="3"/>
      <c r="N2629" s="26">
        <v>0</v>
      </c>
      <c r="O2629" s="26">
        <v>0</v>
      </c>
      <c r="P2629" s="26">
        <v>0</v>
      </c>
      <c r="Q2629" s="26">
        <v>0</v>
      </c>
      <c r="R2629" s="58" t="s">
        <v>545</v>
      </c>
      <c r="S2629" s="26">
        <v>1</v>
      </c>
      <c r="T2629" s="26">
        <v>0</v>
      </c>
      <c r="U2629" s="26">
        <f ca="1">IFERROR(VLOOKUP(G2629,模型表!$C:$T,18,FALSE),0)</f>
        <v>0</v>
      </c>
      <c r="V2629" s="26">
        <f>IFERROR(VLOOKUP(G2629,模型表!$C:$J,8,FALSE),0)</f>
        <v>0</v>
      </c>
      <c r="W2629" s="26" t="s">
        <v>1081</v>
      </c>
      <c r="X2629" s="26" t="s">
        <v>1097</v>
      </c>
    </row>
    <row r="2630" spans="1:24" x14ac:dyDescent="0.2">
      <c r="A2630" s="3" t="s">
        <v>1457</v>
      </c>
      <c r="B2630" s="3" t="str">
        <f t="shared" si="75"/>
        <v>P74</v>
      </c>
      <c r="C2630" s="3" t="s">
        <v>532</v>
      </c>
      <c r="D2630" s="3" t="s">
        <v>533</v>
      </c>
      <c r="E2630" t="str">
        <f t="shared" si="74"/>
        <v>M22P74U01N01</v>
      </c>
      <c r="F2630" s="26">
        <f ca="1">IFERROR(VLOOKUP(G2630,模型表!C:U,19,0),0)</f>
        <v>0</v>
      </c>
      <c r="H2630" s="26" t="str">
        <f ca="1">IFERROR(IF($F2630=0,"",(VLOOKUP(RIGHT(A2630,2)+0,难度表!B:F,3,FALSE)*K2630+N2630)),0)</f>
        <v/>
      </c>
      <c r="I2630" s="26" t="str">
        <f ca="1">IFERROR(IF($F2630=0,"",(VLOOKUP(RIGHT(B2630,2)+0,难度表!B:F,4,FALSE)*L2630+O2630)),0)</f>
        <v/>
      </c>
      <c r="J2630" s="26" t="str">
        <f ca="1">IFERROR(IF($F2630=0,"",(VLOOKUP(RIGHT(B2630,2)+0,难度表!B:F,5,FALSE)*M2630+P2630)),0)</f>
        <v/>
      </c>
      <c r="L2630" s="26" t="s">
        <v>1081</v>
      </c>
      <c r="M2630" s="3"/>
      <c r="N2630" s="26">
        <v>0</v>
      </c>
      <c r="O2630" s="26">
        <v>0</v>
      </c>
      <c r="P2630" s="26">
        <v>0</v>
      </c>
      <c r="Q2630" s="26">
        <v>0</v>
      </c>
      <c r="R2630" s="58" t="s">
        <v>545</v>
      </c>
      <c r="S2630" s="26">
        <v>1</v>
      </c>
      <c r="T2630" s="26">
        <v>0</v>
      </c>
      <c r="U2630" s="26">
        <f ca="1">IFERROR(VLOOKUP(G2630,模型表!$C:$T,18,FALSE),0)</f>
        <v>0</v>
      </c>
      <c r="V2630" s="26">
        <f>IFERROR(VLOOKUP(G2630,模型表!$C:$J,8,FALSE),0)</f>
        <v>0</v>
      </c>
      <c r="W2630" s="26" t="s">
        <v>1081</v>
      </c>
      <c r="X2630" s="26" t="s">
        <v>1097</v>
      </c>
    </row>
    <row r="2631" spans="1:24" x14ac:dyDescent="0.2">
      <c r="A2631" s="3" t="s">
        <v>1457</v>
      </c>
      <c r="B2631" s="3" t="str">
        <f t="shared" si="75"/>
        <v>P74</v>
      </c>
      <c r="C2631" s="3" t="s">
        <v>532</v>
      </c>
      <c r="D2631" s="3" t="s">
        <v>534</v>
      </c>
      <c r="E2631" t="str">
        <f t="shared" si="74"/>
        <v>M22P74U01N02</v>
      </c>
      <c r="F2631" s="26">
        <f ca="1">IFERROR(VLOOKUP(G2631,模型表!C:U,19,0),0)</f>
        <v>0</v>
      </c>
      <c r="H2631" s="26" t="str">
        <f ca="1">IFERROR(IF($F2631=0,"",(VLOOKUP(RIGHT(A2631,2)+0,难度表!B:F,3,FALSE)*K2631+N2631)),0)</f>
        <v/>
      </c>
      <c r="I2631" s="26" t="str">
        <f ca="1">IFERROR(IF($F2631=0,"",(VLOOKUP(RIGHT(B2631,2)+0,难度表!B:F,4,FALSE)*L2631+O2631)),0)</f>
        <v/>
      </c>
      <c r="J2631" s="26" t="str">
        <f ca="1">IFERROR(IF($F2631=0,"",(VLOOKUP(RIGHT(B2631,2)+0,难度表!B:F,5,FALSE)*M2631+P2631)),0)</f>
        <v/>
      </c>
      <c r="L2631" s="26" t="s">
        <v>1081</v>
      </c>
      <c r="M2631" s="3"/>
      <c r="N2631" s="26">
        <v>0</v>
      </c>
      <c r="O2631" s="26">
        <v>0</v>
      </c>
      <c r="P2631" s="26">
        <v>0</v>
      </c>
      <c r="Q2631" s="26">
        <v>0</v>
      </c>
      <c r="R2631" s="58" t="s">
        <v>545</v>
      </c>
      <c r="S2631" s="26">
        <v>1</v>
      </c>
      <c r="T2631" s="26">
        <v>0</v>
      </c>
      <c r="U2631" s="26">
        <f ca="1">IFERROR(VLOOKUP(G2631,模型表!$C:$T,18,FALSE),0)</f>
        <v>0</v>
      </c>
      <c r="V2631" s="26">
        <f>IFERROR(VLOOKUP(G2631,模型表!$C:$J,8,FALSE),0)</f>
        <v>0</v>
      </c>
      <c r="W2631" s="26" t="s">
        <v>1081</v>
      </c>
      <c r="X2631" s="26" t="s">
        <v>1097</v>
      </c>
    </row>
    <row r="2632" spans="1:24" x14ac:dyDescent="0.2">
      <c r="A2632" s="3" t="s">
        <v>1457</v>
      </c>
      <c r="B2632" s="3" t="str">
        <f t="shared" si="75"/>
        <v>P74</v>
      </c>
      <c r="C2632" s="3" t="s">
        <v>532</v>
      </c>
      <c r="D2632" s="3" t="s">
        <v>535</v>
      </c>
      <c r="E2632" t="str">
        <f t="shared" si="74"/>
        <v>M22P74U01N03</v>
      </c>
      <c r="F2632" s="26">
        <f ca="1">IFERROR(VLOOKUP(G2632,模型表!C:U,19,0),0)</f>
        <v>0</v>
      </c>
      <c r="H2632" s="26" t="str">
        <f ca="1">IFERROR(IF($F2632=0,"",(VLOOKUP(RIGHT(A2632,2)+0,难度表!B:F,3,FALSE)*K2632+N2632)),0)</f>
        <v/>
      </c>
      <c r="I2632" s="26" t="str">
        <f ca="1">IFERROR(IF($F2632=0,"",(VLOOKUP(RIGHT(B2632,2)+0,难度表!B:F,4,FALSE)*L2632+O2632)),0)</f>
        <v/>
      </c>
      <c r="J2632" s="26" t="str">
        <f ca="1">IFERROR(IF($F2632=0,"",(VLOOKUP(RIGHT(B2632,2)+0,难度表!B:F,5,FALSE)*M2632+P2632)),0)</f>
        <v/>
      </c>
      <c r="L2632" s="26" t="s">
        <v>1081</v>
      </c>
      <c r="M2632" s="3"/>
      <c r="N2632" s="26">
        <v>0</v>
      </c>
      <c r="O2632" s="26">
        <v>0</v>
      </c>
      <c r="P2632" s="26">
        <v>0</v>
      </c>
      <c r="Q2632" s="26">
        <v>0</v>
      </c>
      <c r="R2632" s="58" t="s">
        <v>545</v>
      </c>
      <c r="S2632" s="26">
        <v>1</v>
      </c>
      <c r="T2632" s="26">
        <v>0</v>
      </c>
      <c r="U2632" s="26">
        <f ca="1">IFERROR(VLOOKUP(G2632,模型表!$C:$T,18,FALSE),0)</f>
        <v>0</v>
      </c>
      <c r="V2632" s="26">
        <f>IFERROR(VLOOKUP(G2632,模型表!$C:$J,8,FALSE),0)</f>
        <v>0</v>
      </c>
      <c r="W2632" s="26" t="s">
        <v>1081</v>
      </c>
      <c r="X2632" s="26" t="s">
        <v>1097</v>
      </c>
    </row>
    <row r="2633" spans="1:24" x14ac:dyDescent="0.2">
      <c r="A2633" s="3" t="s">
        <v>1457</v>
      </c>
      <c r="B2633" s="3" t="str">
        <f t="shared" si="75"/>
        <v>P74</v>
      </c>
      <c r="C2633" s="3" t="s">
        <v>532</v>
      </c>
      <c r="D2633" s="3" t="s">
        <v>536</v>
      </c>
      <c r="E2633" t="str">
        <f t="shared" si="74"/>
        <v>M22P74U01N04</v>
      </c>
      <c r="F2633" s="26">
        <f ca="1">IFERROR(VLOOKUP(G2633,模型表!C:U,19,0),0)</f>
        <v>0</v>
      </c>
      <c r="H2633" s="26" t="str">
        <f ca="1">IFERROR(IF($F2633=0,"",(VLOOKUP(RIGHT(A2633,2)+0,难度表!B:F,3,FALSE)*K2633+N2633)),0)</f>
        <v/>
      </c>
      <c r="I2633" s="26" t="str">
        <f ca="1">IFERROR(IF($F2633=0,"",(VLOOKUP(RIGHT(B2633,2)+0,难度表!B:F,4,FALSE)*L2633+O2633)),0)</f>
        <v/>
      </c>
      <c r="J2633" s="26" t="str">
        <f ca="1">IFERROR(IF($F2633=0,"",(VLOOKUP(RIGHT(B2633,2)+0,难度表!B:F,5,FALSE)*M2633+P2633)),0)</f>
        <v/>
      </c>
      <c r="L2633" s="26" t="s">
        <v>1081</v>
      </c>
      <c r="M2633" s="3"/>
      <c r="N2633" s="26">
        <v>0</v>
      </c>
      <c r="O2633" s="26">
        <v>0</v>
      </c>
      <c r="P2633" s="26">
        <v>0</v>
      </c>
      <c r="Q2633" s="26">
        <v>0</v>
      </c>
      <c r="R2633" s="58" t="s">
        <v>545</v>
      </c>
      <c r="S2633" s="26">
        <v>1</v>
      </c>
      <c r="T2633" s="26">
        <v>0</v>
      </c>
      <c r="U2633" s="26">
        <f ca="1">IFERROR(VLOOKUP(G2633,模型表!$C:$T,18,FALSE),0)</f>
        <v>0</v>
      </c>
      <c r="V2633" s="26">
        <f>IFERROR(VLOOKUP(G2633,模型表!$C:$J,8,FALSE),0)</f>
        <v>0</v>
      </c>
      <c r="W2633" s="26" t="s">
        <v>1081</v>
      </c>
      <c r="X2633" s="26" t="s">
        <v>1097</v>
      </c>
    </row>
    <row r="2634" spans="1:24" x14ac:dyDescent="0.2">
      <c r="A2634" s="3" t="s">
        <v>1457</v>
      </c>
      <c r="B2634" s="3" t="str">
        <f t="shared" si="75"/>
        <v>P74</v>
      </c>
      <c r="C2634" s="3" t="s">
        <v>532</v>
      </c>
      <c r="D2634" s="3" t="s">
        <v>537</v>
      </c>
      <c r="E2634" t="str">
        <f t="shared" si="74"/>
        <v>M22P74U01N05</v>
      </c>
      <c r="F2634" s="26">
        <f ca="1">IFERROR(VLOOKUP(G2634,模型表!C:U,19,0),0)</f>
        <v>0</v>
      </c>
      <c r="H2634" s="26" t="str">
        <f ca="1">IFERROR(IF($F2634=0,"",(VLOOKUP(RIGHT(A2634,2)+0,难度表!B:F,3,FALSE)*K2634+N2634)),0)</f>
        <v/>
      </c>
      <c r="I2634" s="26" t="str">
        <f ca="1">IFERROR(IF($F2634=0,"",(VLOOKUP(RIGHT(B2634,2)+0,难度表!B:F,4,FALSE)*L2634+O2634)),0)</f>
        <v/>
      </c>
      <c r="J2634" s="26" t="str">
        <f ca="1">IFERROR(IF($F2634=0,"",(VLOOKUP(RIGHT(B2634,2)+0,难度表!B:F,5,FALSE)*M2634+P2634)),0)</f>
        <v/>
      </c>
      <c r="L2634" s="26" t="s">
        <v>1081</v>
      </c>
      <c r="M2634" s="3"/>
      <c r="N2634" s="26">
        <v>0</v>
      </c>
      <c r="O2634" s="26">
        <v>0</v>
      </c>
      <c r="P2634" s="26">
        <v>0</v>
      </c>
      <c r="Q2634" s="26">
        <v>0</v>
      </c>
      <c r="R2634" s="58" t="s">
        <v>545</v>
      </c>
      <c r="S2634" s="26">
        <v>1</v>
      </c>
      <c r="T2634" s="26">
        <v>0</v>
      </c>
      <c r="U2634" s="26">
        <f ca="1">IFERROR(VLOOKUP(G2634,模型表!$C:$T,18,FALSE),0)</f>
        <v>0</v>
      </c>
      <c r="V2634" s="26">
        <f>IFERROR(VLOOKUP(G2634,模型表!$C:$J,8,FALSE),0)</f>
        <v>0</v>
      </c>
      <c r="W2634" s="26" t="s">
        <v>1081</v>
      </c>
      <c r="X2634" s="26" t="s">
        <v>1097</v>
      </c>
    </row>
    <row r="2635" spans="1:24" x14ac:dyDescent="0.2">
      <c r="A2635" s="3" t="s">
        <v>1457</v>
      </c>
      <c r="B2635" s="3" t="str">
        <f t="shared" si="75"/>
        <v>P74</v>
      </c>
      <c r="C2635" s="3" t="s">
        <v>532</v>
      </c>
      <c r="D2635" s="3" t="s">
        <v>538</v>
      </c>
      <c r="E2635" t="str">
        <f t="shared" si="74"/>
        <v>M22P74U01N06</v>
      </c>
      <c r="F2635" s="26">
        <f ca="1">IFERROR(VLOOKUP(G2635,模型表!C:U,19,0),0)</f>
        <v>0</v>
      </c>
      <c r="H2635" s="26" t="str">
        <f ca="1">IFERROR(IF($F2635=0,"",(VLOOKUP(RIGHT(A2635,2)+0,难度表!B:F,3,FALSE)*K2635+N2635)),0)</f>
        <v/>
      </c>
      <c r="I2635" s="26" t="str">
        <f ca="1">IFERROR(IF($F2635=0,"",(VLOOKUP(RIGHT(B2635,2)+0,难度表!B:F,4,FALSE)*L2635+O2635)),0)</f>
        <v/>
      </c>
      <c r="J2635" s="26" t="str">
        <f ca="1">IFERROR(IF($F2635=0,"",(VLOOKUP(RIGHT(B2635,2)+0,难度表!B:F,5,FALSE)*M2635+P2635)),0)</f>
        <v/>
      </c>
      <c r="L2635" s="26" t="s">
        <v>1081</v>
      </c>
      <c r="M2635" s="3"/>
      <c r="N2635" s="26">
        <v>0</v>
      </c>
      <c r="O2635" s="26">
        <v>0</v>
      </c>
      <c r="P2635" s="26">
        <v>0</v>
      </c>
      <c r="Q2635" s="26">
        <v>0</v>
      </c>
      <c r="R2635" s="58" t="s">
        <v>545</v>
      </c>
      <c r="S2635" s="26">
        <v>1</v>
      </c>
      <c r="T2635" s="26">
        <v>0</v>
      </c>
      <c r="U2635" s="26">
        <f ca="1">IFERROR(VLOOKUP(G2635,模型表!$C:$T,18,FALSE),0)</f>
        <v>0</v>
      </c>
      <c r="V2635" s="26">
        <f>IFERROR(VLOOKUP(G2635,模型表!$C:$J,8,FALSE),0)</f>
        <v>0</v>
      </c>
      <c r="W2635" s="26" t="s">
        <v>1081</v>
      </c>
      <c r="X2635" s="26" t="s">
        <v>1097</v>
      </c>
    </row>
    <row r="2636" spans="1:24" x14ac:dyDescent="0.2">
      <c r="A2636" s="3" t="s">
        <v>1457</v>
      </c>
      <c r="B2636" s="3" t="str">
        <f t="shared" si="75"/>
        <v>P74</v>
      </c>
      <c r="C2636" s="3" t="s">
        <v>532</v>
      </c>
      <c r="D2636" s="3" t="s">
        <v>542</v>
      </c>
      <c r="E2636" t="str">
        <f t="shared" si="74"/>
        <v>M22P74U01N07</v>
      </c>
      <c r="F2636" s="26">
        <f ca="1">IFERROR(VLOOKUP(G2636,模型表!C:U,19,0),0)</f>
        <v>0</v>
      </c>
      <c r="H2636" s="26" t="str">
        <f ca="1">IFERROR(IF($F2636=0,"",(VLOOKUP(RIGHT(A2636,2)+0,难度表!B:F,3,FALSE)*K2636+N2636)),0)</f>
        <v/>
      </c>
      <c r="I2636" s="26" t="str">
        <f ca="1">IFERROR(IF($F2636=0,"",(VLOOKUP(RIGHT(B2636,2)+0,难度表!B:F,4,FALSE)*L2636+O2636)),0)</f>
        <v/>
      </c>
      <c r="J2636" s="26" t="str">
        <f ca="1">IFERROR(IF($F2636=0,"",(VLOOKUP(RIGHT(B2636,2)+0,难度表!B:F,5,FALSE)*M2636+P2636)),0)</f>
        <v/>
      </c>
      <c r="L2636" s="26" t="s">
        <v>1081</v>
      </c>
      <c r="M2636" s="3"/>
      <c r="N2636" s="26">
        <v>0</v>
      </c>
      <c r="O2636" s="26">
        <v>0</v>
      </c>
      <c r="P2636" s="26">
        <v>0</v>
      </c>
      <c r="Q2636" s="26">
        <v>0</v>
      </c>
      <c r="R2636" s="58" t="s">
        <v>545</v>
      </c>
      <c r="S2636" s="26">
        <v>1</v>
      </c>
      <c r="T2636" s="26">
        <v>0</v>
      </c>
      <c r="U2636" s="26">
        <f ca="1">IFERROR(VLOOKUP(G2636,模型表!$C:$T,18,FALSE),0)</f>
        <v>0</v>
      </c>
      <c r="V2636" s="26">
        <f>IFERROR(VLOOKUP(G2636,模型表!$C:$J,8,FALSE),0)</f>
        <v>0</v>
      </c>
      <c r="W2636" s="26" t="s">
        <v>1081</v>
      </c>
      <c r="X2636" s="26" t="s">
        <v>1097</v>
      </c>
    </row>
    <row r="2637" spans="1:24" x14ac:dyDescent="0.2">
      <c r="A2637" s="3" t="s">
        <v>1457</v>
      </c>
      <c r="B2637" s="3" t="str">
        <f t="shared" si="75"/>
        <v>P74</v>
      </c>
      <c r="C2637" s="3" t="s">
        <v>532</v>
      </c>
      <c r="D2637" s="3" t="s">
        <v>543</v>
      </c>
      <c r="E2637" t="str">
        <f t="shared" si="74"/>
        <v>M22P74U01N08</v>
      </c>
      <c r="F2637" s="26">
        <f ca="1">IFERROR(VLOOKUP(G2637,模型表!C:U,19,0),0)</f>
        <v>0</v>
      </c>
      <c r="H2637" s="26" t="str">
        <f ca="1">IFERROR(IF($F2637=0,"",(VLOOKUP(RIGHT(A2637,2)+0,难度表!B:F,3,FALSE)*K2637+N2637)),0)</f>
        <v/>
      </c>
      <c r="I2637" s="26" t="str">
        <f ca="1">IFERROR(IF($F2637=0,"",(VLOOKUP(RIGHT(B2637,2)+0,难度表!B:F,4,FALSE)*L2637+O2637)),0)</f>
        <v/>
      </c>
      <c r="J2637" s="26" t="str">
        <f ca="1">IFERROR(IF($F2637=0,"",(VLOOKUP(RIGHT(B2637,2)+0,难度表!B:F,5,FALSE)*M2637+P2637)),0)</f>
        <v/>
      </c>
      <c r="L2637" s="26" t="s">
        <v>1081</v>
      </c>
      <c r="M2637" s="3"/>
      <c r="N2637" s="26">
        <v>0</v>
      </c>
      <c r="O2637" s="26">
        <v>0</v>
      </c>
      <c r="P2637" s="26">
        <v>0</v>
      </c>
      <c r="Q2637" s="26">
        <v>0</v>
      </c>
      <c r="R2637" s="58" t="s">
        <v>545</v>
      </c>
      <c r="S2637" s="26">
        <v>1</v>
      </c>
      <c r="T2637" s="26">
        <v>0</v>
      </c>
      <c r="U2637" s="26">
        <f ca="1">IFERROR(VLOOKUP(G2637,模型表!$C:$T,18,FALSE),0)</f>
        <v>0</v>
      </c>
      <c r="V2637" s="26">
        <f>IFERROR(VLOOKUP(G2637,模型表!$C:$J,8,FALSE),0)</f>
        <v>0</v>
      </c>
      <c r="W2637" s="26" t="s">
        <v>1081</v>
      </c>
      <c r="X2637" s="26" t="s">
        <v>1097</v>
      </c>
    </row>
    <row r="2638" spans="1:24" x14ac:dyDescent="0.2">
      <c r="A2638" s="3" t="s">
        <v>1457</v>
      </c>
      <c r="B2638" s="3" t="str">
        <f t="shared" si="75"/>
        <v>P74</v>
      </c>
      <c r="C2638" s="3" t="s">
        <v>532</v>
      </c>
      <c r="D2638" s="3" t="s">
        <v>544</v>
      </c>
      <c r="E2638" t="str">
        <f t="shared" si="74"/>
        <v>M22P74U01N09</v>
      </c>
      <c r="F2638" s="26">
        <f ca="1">IFERROR(VLOOKUP(G2638,模型表!C:U,19,0),0)</f>
        <v>0</v>
      </c>
      <c r="H2638" s="26" t="str">
        <f ca="1">IFERROR(IF($F2638=0,"",(VLOOKUP(RIGHT(A2638,2)+0,难度表!B:F,3,FALSE)*K2638+N2638)),0)</f>
        <v/>
      </c>
      <c r="I2638" s="26" t="str">
        <f ca="1">IFERROR(IF($F2638=0,"",(VLOOKUP(RIGHT(B2638,2)+0,难度表!B:F,4,FALSE)*L2638+O2638)),0)</f>
        <v/>
      </c>
      <c r="J2638" s="26" t="str">
        <f ca="1">IFERROR(IF($F2638=0,"",(VLOOKUP(RIGHT(B2638,2)+0,难度表!B:F,5,FALSE)*M2638+P2638)),0)</f>
        <v/>
      </c>
      <c r="L2638" s="26" t="s">
        <v>1081</v>
      </c>
      <c r="M2638" s="3"/>
      <c r="N2638" s="26">
        <v>0</v>
      </c>
      <c r="O2638" s="26">
        <v>0</v>
      </c>
      <c r="P2638" s="26">
        <v>0</v>
      </c>
      <c r="Q2638" s="26">
        <v>0</v>
      </c>
      <c r="R2638" s="58" t="s">
        <v>545</v>
      </c>
      <c r="S2638" s="26">
        <v>1</v>
      </c>
      <c r="T2638" s="26">
        <v>0</v>
      </c>
      <c r="U2638" s="26">
        <f ca="1">IFERROR(VLOOKUP(G2638,模型表!$C:$T,18,FALSE),0)</f>
        <v>0</v>
      </c>
      <c r="V2638" s="26">
        <f>IFERROR(VLOOKUP(G2638,模型表!$C:$J,8,FALSE),0)</f>
        <v>0</v>
      </c>
      <c r="W2638" s="26" t="s">
        <v>1081</v>
      </c>
      <c r="X2638" s="26" t="s">
        <v>1097</v>
      </c>
    </row>
    <row r="2639" spans="1:24" x14ac:dyDescent="0.2">
      <c r="A2639" s="3" t="s">
        <v>1457</v>
      </c>
      <c r="B2639" s="3" t="str">
        <f t="shared" si="75"/>
        <v>P74</v>
      </c>
      <c r="C2639" s="3" t="s">
        <v>539</v>
      </c>
      <c r="D2639" s="3" t="s">
        <v>533</v>
      </c>
      <c r="E2639" t="str">
        <f t="shared" si="74"/>
        <v>M22P74U02N01</v>
      </c>
      <c r="F2639" s="26">
        <f ca="1">IFERROR(VLOOKUP(G2639,模型表!C:U,19,0),0)</f>
        <v>0</v>
      </c>
      <c r="H2639" s="26" t="str">
        <f ca="1">IFERROR(IF($F2639=0,"",(VLOOKUP(RIGHT(A2639,2)+0,难度表!B:F,3,FALSE)*K2639+N2639)),0)</f>
        <v/>
      </c>
      <c r="I2639" s="26" t="str">
        <f ca="1">IFERROR(IF($F2639=0,"",(VLOOKUP(RIGHT(B2639,2)+0,难度表!B:F,4,FALSE)*L2639+O2639)),0)</f>
        <v/>
      </c>
      <c r="J2639" s="26" t="str">
        <f ca="1">IFERROR(IF($F2639=0,"",(VLOOKUP(RIGHT(B2639,2)+0,难度表!B:F,5,FALSE)*M2639+P2639)),0)</f>
        <v/>
      </c>
      <c r="L2639" s="26" t="s">
        <v>1081</v>
      </c>
      <c r="M2639" s="3"/>
      <c r="N2639" s="26">
        <v>0</v>
      </c>
      <c r="O2639" s="26">
        <v>0</v>
      </c>
      <c r="P2639" s="26">
        <v>0</v>
      </c>
      <c r="Q2639" s="26">
        <v>0</v>
      </c>
      <c r="R2639" s="58" t="s">
        <v>545</v>
      </c>
      <c r="S2639" s="26">
        <v>1</v>
      </c>
      <c r="T2639" s="26">
        <v>0</v>
      </c>
      <c r="U2639" s="26">
        <f ca="1">IFERROR(VLOOKUP(G2639,模型表!$C:$T,18,FALSE),0)</f>
        <v>0</v>
      </c>
      <c r="V2639" s="26">
        <f>IFERROR(VLOOKUP(G2639,模型表!$C:$J,8,FALSE),0)</f>
        <v>0</v>
      </c>
      <c r="W2639" s="26" t="s">
        <v>1081</v>
      </c>
      <c r="X2639" s="26" t="s">
        <v>1097</v>
      </c>
    </row>
    <row r="2640" spans="1:24" x14ac:dyDescent="0.2">
      <c r="A2640" s="3" t="s">
        <v>1457</v>
      </c>
      <c r="B2640" s="3" t="str">
        <f t="shared" si="75"/>
        <v>P74</v>
      </c>
      <c r="C2640" s="3" t="s">
        <v>539</v>
      </c>
      <c r="D2640" s="3" t="s">
        <v>534</v>
      </c>
      <c r="E2640" t="str">
        <f t="shared" si="74"/>
        <v>M22P74U02N02</v>
      </c>
      <c r="F2640" s="26">
        <f ca="1">IFERROR(VLOOKUP(G2640,模型表!C:U,19,0),0)</f>
        <v>0</v>
      </c>
      <c r="H2640" s="26" t="str">
        <f ca="1">IFERROR(IF($F2640=0,"",(VLOOKUP(RIGHT(A2640,2)+0,难度表!B:F,3,FALSE)*K2640+N2640)),0)</f>
        <v/>
      </c>
      <c r="I2640" s="26" t="str">
        <f ca="1">IFERROR(IF($F2640=0,"",(VLOOKUP(RIGHT(B2640,2)+0,难度表!B:F,4,FALSE)*L2640+O2640)),0)</f>
        <v/>
      </c>
      <c r="J2640" s="26" t="str">
        <f ca="1">IFERROR(IF($F2640=0,"",(VLOOKUP(RIGHT(B2640,2)+0,难度表!B:F,5,FALSE)*M2640+P2640)),0)</f>
        <v/>
      </c>
      <c r="L2640" s="26" t="s">
        <v>1081</v>
      </c>
      <c r="M2640" s="3"/>
      <c r="N2640" s="26">
        <v>0</v>
      </c>
      <c r="O2640" s="26">
        <v>0</v>
      </c>
      <c r="P2640" s="26">
        <v>0</v>
      </c>
      <c r="Q2640" s="26">
        <v>0</v>
      </c>
      <c r="R2640" s="58" t="s">
        <v>545</v>
      </c>
      <c r="S2640" s="26">
        <v>1</v>
      </c>
      <c r="T2640" s="26">
        <v>0</v>
      </c>
      <c r="U2640" s="26">
        <f ca="1">IFERROR(VLOOKUP(G2640,模型表!$C:$T,18,FALSE),0)</f>
        <v>0</v>
      </c>
      <c r="V2640" s="26">
        <f>IFERROR(VLOOKUP(G2640,模型表!$C:$J,8,FALSE),0)</f>
        <v>0</v>
      </c>
      <c r="W2640" s="26" t="s">
        <v>1081</v>
      </c>
      <c r="X2640" s="26" t="s">
        <v>1097</v>
      </c>
    </row>
    <row r="2641" spans="1:24" x14ac:dyDescent="0.2">
      <c r="A2641" s="3" t="s">
        <v>1457</v>
      </c>
      <c r="B2641" s="3" t="str">
        <f t="shared" si="75"/>
        <v>P74</v>
      </c>
      <c r="C2641" s="3" t="s">
        <v>539</v>
      </c>
      <c r="D2641" s="3" t="s">
        <v>535</v>
      </c>
      <c r="E2641" t="str">
        <f t="shared" si="74"/>
        <v>M22P74U02N03</v>
      </c>
      <c r="F2641" s="26">
        <f ca="1">IFERROR(VLOOKUP(G2641,模型表!C:U,19,0),0)</f>
        <v>0</v>
      </c>
      <c r="H2641" s="26" t="str">
        <f ca="1">IFERROR(IF($F2641=0,"",(VLOOKUP(RIGHT(A2641,2)+0,难度表!B:F,3,FALSE)*K2641+N2641)),0)</f>
        <v/>
      </c>
      <c r="I2641" s="26" t="str">
        <f ca="1">IFERROR(IF($F2641=0,"",(VLOOKUP(RIGHT(B2641,2)+0,难度表!B:F,4,FALSE)*L2641+O2641)),0)</f>
        <v/>
      </c>
      <c r="J2641" s="26" t="str">
        <f ca="1">IFERROR(IF($F2641=0,"",(VLOOKUP(RIGHT(B2641,2)+0,难度表!B:F,5,FALSE)*M2641+P2641)),0)</f>
        <v/>
      </c>
      <c r="L2641" s="26" t="s">
        <v>1081</v>
      </c>
      <c r="M2641" s="3"/>
      <c r="N2641" s="26">
        <v>0</v>
      </c>
      <c r="O2641" s="26">
        <v>0</v>
      </c>
      <c r="P2641" s="26">
        <v>0</v>
      </c>
      <c r="Q2641" s="26">
        <v>0</v>
      </c>
      <c r="R2641" s="58" t="s">
        <v>545</v>
      </c>
      <c r="S2641" s="26">
        <v>1</v>
      </c>
      <c r="T2641" s="26">
        <v>0</v>
      </c>
      <c r="U2641" s="26">
        <f ca="1">IFERROR(VLOOKUP(G2641,模型表!$C:$T,18,FALSE),0)</f>
        <v>0</v>
      </c>
      <c r="V2641" s="26">
        <f>IFERROR(VLOOKUP(G2641,模型表!$C:$J,8,FALSE),0)</f>
        <v>0</v>
      </c>
      <c r="W2641" s="26" t="s">
        <v>1081</v>
      </c>
      <c r="X2641" s="26" t="s">
        <v>1097</v>
      </c>
    </row>
    <row r="2642" spans="1:24" x14ac:dyDescent="0.2">
      <c r="A2642" s="3" t="s">
        <v>1457</v>
      </c>
      <c r="B2642" s="3" t="str">
        <f t="shared" si="75"/>
        <v>P74</v>
      </c>
      <c r="C2642" s="3" t="s">
        <v>539</v>
      </c>
      <c r="D2642" s="3" t="s">
        <v>536</v>
      </c>
      <c r="E2642" t="str">
        <f t="shared" si="74"/>
        <v>M22P74U02N04</v>
      </c>
      <c r="F2642" s="26">
        <f ca="1">IFERROR(VLOOKUP(G2642,模型表!C:U,19,0),0)</f>
        <v>0</v>
      </c>
      <c r="H2642" s="26" t="str">
        <f ca="1">IFERROR(IF($F2642=0,"",(VLOOKUP(RIGHT(A2642,2)+0,难度表!B:F,3,FALSE)*K2642+N2642)),0)</f>
        <v/>
      </c>
      <c r="I2642" s="26" t="str">
        <f ca="1">IFERROR(IF($F2642=0,"",(VLOOKUP(RIGHT(B2642,2)+0,难度表!B:F,4,FALSE)*L2642+O2642)),0)</f>
        <v/>
      </c>
      <c r="J2642" s="26" t="str">
        <f ca="1">IFERROR(IF($F2642=0,"",(VLOOKUP(RIGHT(B2642,2)+0,难度表!B:F,5,FALSE)*M2642+P2642)),0)</f>
        <v/>
      </c>
      <c r="L2642" s="26" t="s">
        <v>1081</v>
      </c>
      <c r="M2642" s="3"/>
      <c r="N2642" s="26">
        <v>0</v>
      </c>
      <c r="O2642" s="26">
        <v>0</v>
      </c>
      <c r="P2642" s="26">
        <v>0</v>
      </c>
      <c r="Q2642" s="26">
        <v>0</v>
      </c>
      <c r="R2642" s="58" t="s">
        <v>545</v>
      </c>
      <c r="S2642" s="26">
        <v>1</v>
      </c>
      <c r="T2642" s="26">
        <v>0</v>
      </c>
      <c r="U2642" s="26">
        <f ca="1">IFERROR(VLOOKUP(G2642,模型表!$C:$T,18,FALSE),0)</f>
        <v>0</v>
      </c>
      <c r="V2642" s="26">
        <f>IFERROR(VLOOKUP(G2642,模型表!$C:$J,8,FALSE),0)</f>
        <v>0</v>
      </c>
      <c r="W2642" s="26" t="s">
        <v>1081</v>
      </c>
      <c r="X2642" s="26" t="s">
        <v>1097</v>
      </c>
    </row>
    <row r="2643" spans="1:24" x14ac:dyDescent="0.2">
      <c r="A2643" s="3" t="s">
        <v>1457</v>
      </c>
      <c r="B2643" s="3" t="str">
        <f t="shared" si="75"/>
        <v>P74</v>
      </c>
      <c r="C2643" s="3" t="s">
        <v>539</v>
      </c>
      <c r="D2643" s="3" t="s">
        <v>537</v>
      </c>
      <c r="E2643" t="str">
        <f t="shared" si="74"/>
        <v>M22P74U02N05</v>
      </c>
      <c r="F2643" s="26">
        <f ca="1">IFERROR(VLOOKUP(G2643,模型表!C:U,19,0),0)</f>
        <v>0</v>
      </c>
      <c r="H2643" s="26" t="str">
        <f ca="1">IFERROR(IF($F2643=0,"",(VLOOKUP(RIGHT(A2643,2)+0,难度表!B:F,3,FALSE)*K2643+N2643)),0)</f>
        <v/>
      </c>
      <c r="I2643" s="26" t="str">
        <f ca="1">IFERROR(IF($F2643=0,"",(VLOOKUP(RIGHT(B2643,2)+0,难度表!B:F,4,FALSE)*L2643+O2643)),0)</f>
        <v/>
      </c>
      <c r="J2643" s="26" t="str">
        <f ca="1">IFERROR(IF($F2643=0,"",(VLOOKUP(RIGHT(B2643,2)+0,难度表!B:F,5,FALSE)*M2643+P2643)),0)</f>
        <v/>
      </c>
      <c r="L2643" s="26" t="s">
        <v>1081</v>
      </c>
      <c r="M2643" s="3"/>
      <c r="N2643" s="26">
        <v>0</v>
      </c>
      <c r="O2643" s="26">
        <v>0</v>
      </c>
      <c r="P2643" s="26">
        <v>0</v>
      </c>
      <c r="Q2643" s="26">
        <v>0</v>
      </c>
      <c r="R2643" s="58" t="s">
        <v>545</v>
      </c>
      <c r="S2643" s="26">
        <v>1</v>
      </c>
      <c r="T2643" s="26">
        <v>0</v>
      </c>
      <c r="U2643" s="26">
        <f ca="1">IFERROR(VLOOKUP(G2643,模型表!$C:$T,18,FALSE),0)</f>
        <v>0</v>
      </c>
      <c r="V2643" s="26">
        <f>IFERROR(VLOOKUP(G2643,模型表!$C:$J,8,FALSE),0)</f>
        <v>0</v>
      </c>
      <c r="W2643" s="26" t="s">
        <v>1081</v>
      </c>
      <c r="X2643" s="26" t="s">
        <v>1097</v>
      </c>
    </row>
    <row r="2644" spans="1:24" x14ac:dyDescent="0.2">
      <c r="A2644" s="3" t="s">
        <v>1457</v>
      </c>
      <c r="B2644" s="3" t="str">
        <f t="shared" si="75"/>
        <v>P74</v>
      </c>
      <c r="C2644" s="3" t="s">
        <v>539</v>
      </c>
      <c r="D2644" s="3" t="s">
        <v>538</v>
      </c>
      <c r="E2644" t="str">
        <f t="shared" si="74"/>
        <v>M22P74U02N06</v>
      </c>
      <c r="F2644" s="26">
        <f ca="1">IFERROR(VLOOKUP(G2644,模型表!C:U,19,0),0)</f>
        <v>0</v>
      </c>
      <c r="H2644" s="26" t="str">
        <f ca="1">IFERROR(IF($F2644=0,"",(VLOOKUP(RIGHT(A2644,2)+0,难度表!B:F,3,FALSE)*K2644+N2644)),0)</f>
        <v/>
      </c>
      <c r="I2644" s="26" t="str">
        <f ca="1">IFERROR(IF($F2644=0,"",(VLOOKUP(RIGHT(B2644,2)+0,难度表!B:F,4,FALSE)*L2644+O2644)),0)</f>
        <v/>
      </c>
      <c r="J2644" s="26" t="str">
        <f ca="1">IFERROR(IF($F2644=0,"",(VLOOKUP(RIGHT(B2644,2)+0,难度表!B:F,5,FALSE)*M2644+P2644)),0)</f>
        <v/>
      </c>
      <c r="L2644" s="26" t="s">
        <v>1081</v>
      </c>
      <c r="M2644" s="3"/>
      <c r="N2644" s="26">
        <v>0</v>
      </c>
      <c r="O2644" s="26">
        <v>0</v>
      </c>
      <c r="P2644" s="26">
        <v>0</v>
      </c>
      <c r="Q2644" s="26">
        <v>0</v>
      </c>
      <c r="R2644" s="58" t="s">
        <v>545</v>
      </c>
      <c r="S2644" s="26">
        <v>1</v>
      </c>
      <c r="T2644" s="26">
        <v>0</v>
      </c>
      <c r="U2644" s="26">
        <f ca="1">IFERROR(VLOOKUP(G2644,模型表!$C:$T,18,FALSE),0)</f>
        <v>0</v>
      </c>
      <c r="V2644" s="26">
        <f>IFERROR(VLOOKUP(G2644,模型表!$C:$J,8,FALSE),0)</f>
        <v>0</v>
      </c>
      <c r="W2644" s="26" t="s">
        <v>1081</v>
      </c>
      <c r="X2644" s="26" t="s">
        <v>1097</v>
      </c>
    </row>
    <row r="2645" spans="1:24" x14ac:dyDescent="0.2">
      <c r="A2645" s="3" t="s">
        <v>1457</v>
      </c>
      <c r="B2645" s="3" t="str">
        <f t="shared" si="75"/>
        <v>P74</v>
      </c>
      <c r="C2645" s="3" t="s">
        <v>539</v>
      </c>
      <c r="D2645" s="3" t="s">
        <v>542</v>
      </c>
      <c r="E2645" t="str">
        <f t="shared" si="74"/>
        <v>M22P74U02N07</v>
      </c>
      <c r="F2645" s="26">
        <f ca="1">IFERROR(VLOOKUP(G2645,模型表!C:U,19,0),0)</f>
        <v>0</v>
      </c>
      <c r="H2645" s="26" t="str">
        <f ca="1">IFERROR(IF($F2645=0,"",(VLOOKUP(RIGHT(A2645,2)+0,难度表!B:F,3,FALSE)*K2645+N2645)),0)</f>
        <v/>
      </c>
      <c r="I2645" s="26" t="str">
        <f ca="1">IFERROR(IF($F2645=0,"",(VLOOKUP(RIGHT(B2645,2)+0,难度表!B:F,4,FALSE)*L2645+O2645)),0)</f>
        <v/>
      </c>
      <c r="J2645" s="26" t="str">
        <f ca="1">IFERROR(IF($F2645=0,"",(VLOOKUP(RIGHT(B2645,2)+0,难度表!B:F,5,FALSE)*M2645+P2645)),0)</f>
        <v/>
      </c>
      <c r="L2645" s="26" t="s">
        <v>1081</v>
      </c>
      <c r="M2645" s="3"/>
      <c r="N2645" s="26">
        <v>0</v>
      </c>
      <c r="O2645" s="26">
        <v>0</v>
      </c>
      <c r="P2645" s="26">
        <v>0</v>
      </c>
      <c r="Q2645" s="26">
        <v>0</v>
      </c>
      <c r="R2645" s="58" t="s">
        <v>545</v>
      </c>
      <c r="S2645" s="26">
        <v>1</v>
      </c>
      <c r="T2645" s="26">
        <v>0</v>
      </c>
      <c r="U2645" s="26">
        <f ca="1">IFERROR(VLOOKUP(G2645,模型表!$C:$T,18,FALSE),0)</f>
        <v>0</v>
      </c>
      <c r="V2645" s="26">
        <f>IFERROR(VLOOKUP(G2645,模型表!$C:$J,8,FALSE),0)</f>
        <v>0</v>
      </c>
      <c r="W2645" s="26" t="s">
        <v>1081</v>
      </c>
      <c r="X2645" s="26" t="s">
        <v>1097</v>
      </c>
    </row>
    <row r="2646" spans="1:24" x14ac:dyDescent="0.2">
      <c r="A2646" s="3" t="s">
        <v>1457</v>
      </c>
      <c r="B2646" s="3" t="str">
        <f t="shared" si="75"/>
        <v>P74</v>
      </c>
      <c r="C2646" s="3" t="s">
        <v>539</v>
      </c>
      <c r="D2646" s="3" t="s">
        <v>543</v>
      </c>
      <c r="E2646" t="str">
        <f t="shared" si="74"/>
        <v>M22P74U02N08</v>
      </c>
      <c r="F2646" s="26">
        <f ca="1">IFERROR(VLOOKUP(G2646,模型表!C:U,19,0),0)</f>
        <v>0</v>
      </c>
      <c r="H2646" s="26" t="str">
        <f ca="1">IFERROR(IF($F2646=0,"",(VLOOKUP(RIGHT(A2646,2)+0,难度表!B:F,3,FALSE)*K2646+N2646)),0)</f>
        <v/>
      </c>
      <c r="I2646" s="26" t="str">
        <f ca="1">IFERROR(IF($F2646=0,"",(VLOOKUP(RIGHT(B2646,2)+0,难度表!B:F,4,FALSE)*L2646+O2646)),0)</f>
        <v/>
      </c>
      <c r="J2646" s="26" t="str">
        <f ca="1">IFERROR(IF($F2646=0,"",(VLOOKUP(RIGHT(B2646,2)+0,难度表!B:F,5,FALSE)*M2646+P2646)),0)</f>
        <v/>
      </c>
      <c r="L2646" s="26" t="s">
        <v>1081</v>
      </c>
      <c r="M2646" s="3"/>
      <c r="N2646" s="26">
        <v>0</v>
      </c>
      <c r="O2646" s="26">
        <v>0</v>
      </c>
      <c r="P2646" s="26">
        <v>0</v>
      </c>
      <c r="Q2646" s="26">
        <v>0</v>
      </c>
      <c r="R2646" s="58" t="s">
        <v>545</v>
      </c>
      <c r="S2646" s="26">
        <v>1</v>
      </c>
      <c r="T2646" s="26">
        <v>0</v>
      </c>
      <c r="U2646" s="26">
        <f ca="1">IFERROR(VLOOKUP(G2646,模型表!$C:$T,18,FALSE),0)</f>
        <v>0</v>
      </c>
      <c r="V2646" s="26">
        <f>IFERROR(VLOOKUP(G2646,模型表!$C:$J,8,FALSE),0)</f>
        <v>0</v>
      </c>
      <c r="W2646" s="26" t="s">
        <v>1081</v>
      </c>
      <c r="X2646" s="26" t="s">
        <v>1097</v>
      </c>
    </row>
    <row r="2647" spans="1:24" x14ac:dyDescent="0.2">
      <c r="A2647" s="3" t="s">
        <v>1457</v>
      </c>
      <c r="B2647" s="3" t="str">
        <f t="shared" si="75"/>
        <v>P74</v>
      </c>
      <c r="C2647" s="3" t="s">
        <v>539</v>
      </c>
      <c r="D2647" s="3" t="s">
        <v>544</v>
      </c>
      <c r="E2647" t="str">
        <f t="shared" si="74"/>
        <v>M22P74U02N09</v>
      </c>
      <c r="F2647" s="26">
        <f ca="1">IFERROR(VLOOKUP(G2647,模型表!C:U,19,0),0)</f>
        <v>0</v>
      </c>
      <c r="H2647" s="26" t="str">
        <f ca="1">IFERROR(IF($F2647=0,"",(VLOOKUP(RIGHT(A2647,2)+0,难度表!B:F,3,FALSE)*K2647+N2647)),0)</f>
        <v/>
      </c>
      <c r="I2647" s="26" t="str">
        <f ca="1">IFERROR(IF($F2647=0,"",(VLOOKUP(RIGHT(B2647,2)+0,难度表!B:F,4,FALSE)*L2647+O2647)),0)</f>
        <v/>
      </c>
      <c r="J2647" s="26" t="str">
        <f ca="1">IFERROR(IF($F2647=0,"",(VLOOKUP(RIGHT(B2647,2)+0,难度表!B:F,5,FALSE)*M2647+P2647)),0)</f>
        <v/>
      </c>
      <c r="L2647" s="26" t="s">
        <v>1081</v>
      </c>
      <c r="M2647" s="3"/>
      <c r="N2647" s="26">
        <v>0</v>
      </c>
      <c r="O2647" s="26">
        <v>0</v>
      </c>
      <c r="P2647" s="26">
        <v>0</v>
      </c>
      <c r="Q2647" s="26">
        <v>0</v>
      </c>
      <c r="R2647" s="58" t="s">
        <v>545</v>
      </c>
      <c r="S2647" s="26">
        <v>1</v>
      </c>
      <c r="T2647" s="26">
        <v>0</v>
      </c>
      <c r="U2647" s="26">
        <f ca="1">IFERROR(VLOOKUP(G2647,模型表!$C:$T,18,FALSE),0)</f>
        <v>0</v>
      </c>
      <c r="V2647" s="26">
        <f>IFERROR(VLOOKUP(G2647,模型表!$C:$J,8,FALSE),0)</f>
        <v>0</v>
      </c>
      <c r="W2647" s="26" t="s">
        <v>1081</v>
      </c>
      <c r="X2647" s="26" t="s">
        <v>1097</v>
      </c>
    </row>
    <row r="2648" spans="1:24" x14ac:dyDescent="0.2">
      <c r="A2648" s="3" t="s">
        <v>1457</v>
      </c>
      <c r="B2648" s="3" t="str">
        <f t="shared" si="75"/>
        <v>P74</v>
      </c>
      <c r="C2648" s="3" t="s">
        <v>540</v>
      </c>
      <c r="D2648" s="3" t="s">
        <v>533</v>
      </c>
      <c r="E2648" t="str">
        <f t="shared" si="74"/>
        <v>M22P74U03N01</v>
      </c>
      <c r="F2648" s="26">
        <f ca="1">IFERROR(VLOOKUP(G2648,模型表!C:U,19,0),0)</f>
        <v>0</v>
      </c>
      <c r="H2648" s="26" t="str">
        <f ca="1">IFERROR(IF($F2648=0,"",(VLOOKUP(RIGHT(A2648,2)+0,难度表!B:F,3,FALSE)*K2648+N2648)),0)</f>
        <v/>
      </c>
      <c r="I2648" s="26" t="str">
        <f ca="1">IFERROR(IF($F2648=0,"",(VLOOKUP(RIGHT(B2648,2)+0,难度表!B:F,4,FALSE)*L2648+O2648)),0)</f>
        <v/>
      </c>
      <c r="J2648" s="26" t="str">
        <f ca="1">IFERROR(IF($F2648=0,"",(VLOOKUP(RIGHT(B2648,2)+0,难度表!B:F,5,FALSE)*M2648+P2648)),0)</f>
        <v/>
      </c>
      <c r="L2648" s="26" t="s">
        <v>1081</v>
      </c>
      <c r="M2648" s="3"/>
      <c r="N2648" s="26">
        <v>0</v>
      </c>
      <c r="O2648" s="26">
        <v>0</v>
      </c>
      <c r="P2648" s="26">
        <v>0</v>
      </c>
      <c r="Q2648" s="26">
        <v>0</v>
      </c>
      <c r="R2648" s="58" t="s">
        <v>545</v>
      </c>
      <c r="S2648" s="26">
        <v>1</v>
      </c>
      <c r="T2648" s="26">
        <v>0</v>
      </c>
      <c r="U2648" s="26">
        <f ca="1">IFERROR(VLOOKUP(G2648,模型表!$C:$T,18,FALSE),0)</f>
        <v>0</v>
      </c>
      <c r="V2648" s="26">
        <f>IFERROR(VLOOKUP(G2648,模型表!$C:$J,8,FALSE),0)</f>
        <v>0</v>
      </c>
      <c r="W2648" s="26" t="s">
        <v>1081</v>
      </c>
      <c r="X2648" s="26" t="s">
        <v>1097</v>
      </c>
    </row>
    <row r="2649" spans="1:24" x14ac:dyDescent="0.2">
      <c r="A2649" s="3" t="s">
        <v>1457</v>
      </c>
      <c r="B2649" s="3" t="str">
        <f t="shared" si="75"/>
        <v>P74</v>
      </c>
      <c r="C2649" s="3" t="s">
        <v>540</v>
      </c>
      <c r="D2649" s="3" t="s">
        <v>534</v>
      </c>
      <c r="E2649" t="str">
        <f t="shared" si="74"/>
        <v>M22P74U03N02</v>
      </c>
      <c r="F2649" s="26">
        <f ca="1">IFERROR(VLOOKUP(G2649,模型表!C:U,19,0),0)</f>
        <v>0</v>
      </c>
      <c r="H2649" s="26" t="str">
        <f ca="1">IFERROR(IF($F2649=0,"",(VLOOKUP(RIGHT(A2649,2)+0,难度表!B:F,3,FALSE)*K2649+N2649)),0)</f>
        <v/>
      </c>
      <c r="I2649" s="26" t="str">
        <f ca="1">IFERROR(IF($F2649=0,"",(VLOOKUP(RIGHT(B2649,2)+0,难度表!B:F,4,FALSE)*L2649+O2649)),0)</f>
        <v/>
      </c>
      <c r="J2649" s="26" t="str">
        <f ca="1">IFERROR(IF($F2649=0,"",(VLOOKUP(RIGHT(B2649,2)+0,难度表!B:F,5,FALSE)*M2649+P2649)),0)</f>
        <v/>
      </c>
      <c r="L2649" s="26" t="s">
        <v>1081</v>
      </c>
      <c r="M2649" s="3"/>
      <c r="N2649" s="26">
        <v>0</v>
      </c>
      <c r="O2649" s="26">
        <v>0</v>
      </c>
      <c r="P2649" s="26">
        <v>0</v>
      </c>
      <c r="Q2649" s="26">
        <v>0</v>
      </c>
      <c r="R2649" s="58" t="s">
        <v>545</v>
      </c>
      <c r="S2649" s="26">
        <v>1</v>
      </c>
      <c r="T2649" s="26">
        <v>0</v>
      </c>
      <c r="U2649" s="26">
        <f ca="1">IFERROR(VLOOKUP(G2649,模型表!$C:$T,18,FALSE),0)</f>
        <v>0</v>
      </c>
      <c r="V2649" s="26">
        <f>IFERROR(VLOOKUP(G2649,模型表!$C:$J,8,FALSE),0)</f>
        <v>0</v>
      </c>
      <c r="W2649" s="26" t="s">
        <v>1081</v>
      </c>
      <c r="X2649" s="26" t="s">
        <v>1097</v>
      </c>
    </row>
    <row r="2650" spans="1:24" x14ac:dyDescent="0.2">
      <c r="A2650" s="3" t="s">
        <v>1457</v>
      </c>
      <c r="B2650" s="3" t="str">
        <f t="shared" si="75"/>
        <v>P74</v>
      </c>
      <c r="C2650" s="3" t="s">
        <v>540</v>
      </c>
      <c r="D2650" s="3" t="s">
        <v>535</v>
      </c>
      <c r="E2650" t="str">
        <f t="shared" si="74"/>
        <v>M22P74U03N03</v>
      </c>
      <c r="F2650" s="26">
        <f ca="1">IFERROR(VLOOKUP(G2650,模型表!C:U,19,0),0)</f>
        <v>0</v>
      </c>
      <c r="H2650" s="26" t="str">
        <f ca="1">IFERROR(IF($F2650=0,"",(VLOOKUP(RIGHT(A2650,2)+0,难度表!B:F,3,FALSE)*K2650+N2650)),0)</f>
        <v/>
      </c>
      <c r="I2650" s="26" t="str">
        <f ca="1">IFERROR(IF($F2650=0,"",(VLOOKUP(RIGHT(B2650,2)+0,难度表!B:F,4,FALSE)*L2650+O2650)),0)</f>
        <v/>
      </c>
      <c r="J2650" s="26" t="str">
        <f ca="1">IFERROR(IF($F2650=0,"",(VLOOKUP(RIGHT(B2650,2)+0,难度表!B:F,5,FALSE)*M2650+P2650)),0)</f>
        <v/>
      </c>
      <c r="L2650" s="26" t="s">
        <v>1081</v>
      </c>
      <c r="M2650" s="3"/>
      <c r="N2650" s="26">
        <v>0</v>
      </c>
      <c r="O2650" s="26">
        <v>0</v>
      </c>
      <c r="P2650" s="26">
        <v>0</v>
      </c>
      <c r="Q2650" s="26">
        <v>0</v>
      </c>
      <c r="R2650" s="58" t="s">
        <v>545</v>
      </c>
      <c r="S2650" s="26">
        <v>1</v>
      </c>
      <c r="T2650" s="26">
        <v>0</v>
      </c>
      <c r="U2650" s="26">
        <f ca="1">IFERROR(VLOOKUP(G2650,模型表!$C:$T,18,FALSE),0)</f>
        <v>0</v>
      </c>
      <c r="V2650" s="26">
        <f>IFERROR(VLOOKUP(G2650,模型表!$C:$J,8,FALSE),0)</f>
        <v>0</v>
      </c>
      <c r="W2650" s="26" t="s">
        <v>1081</v>
      </c>
      <c r="X2650" s="26" t="s">
        <v>1097</v>
      </c>
    </row>
    <row r="2651" spans="1:24" x14ac:dyDescent="0.2">
      <c r="A2651" s="3" t="s">
        <v>1457</v>
      </c>
      <c r="B2651" s="3" t="str">
        <f t="shared" si="75"/>
        <v>P74</v>
      </c>
      <c r="C2651" s="3" t="s">
        <v>540</v>
      </c>
      <c r="D2651" s="3" t="s">
        <v>536</v>
      </c>
      <c r="E2651" t="str">
        <f t="shared" si="74"/>
        <v>M22P74U03N04</v>
      </c>
      <c r="F2651" s="26">
        <f ca="1">IFERROR(VLOOKUP(G2651,模型表!C:U,19,0),0)</f>
        <v>0</v>
      </c>
      <c r="H2651" s="26" t="str">
        <f ca="1">IFERROR(IF($F2651=0,"",(VLOOKUP(RIGHT(A2651,2)+0,难度表!B:F,3,FALSE)*K2651+N2651)),0)</f>
        <v/>
      </c>
      <c r="I2651" s="26" t="str">
        <f ca="1">IFERROR(IF($F2651=0,"",(VLOOKUP(RIGHT(B2651,2)+0,难度表!B:F,4,FALSE)*L2651+O2651)),0)</f>
        <v/>
      </c>
      <c r="J2651" s="26" t="str">
        <f ca="1">IFERROR(IF($F2651=0,"",(VLOOKUP(RIGHT(B2651,2)+0,难度表!B:F,5,FALSE)*M2651+P2651)),0)</f>
        <v/>
      </c>
      <c r="L2651" s="26" t="s">
        <v>1081</v>
      </c>
      <c r="M2651" s="3"/>
      <c r="N2651" s="26">
        <v>0</v>
      </c>
      <c r="O2651" s="26">
        <v>0</v>
      </c>
      <c r="P2651" s="26">
        <v>0</v>
      </c>
      <c r="Q2651" s="26">
        <v>0</v>
      </c>
      <c r="R2651" s="58" t="s">
        <v>545</v>
      </c>
      <c r="S2651" s="26">
        <v>1</v>
      </c>
      <c r="T2651" s="26">
        <v>0</v>
      </c>
      <c r="U2651" s="26">
        <f ca="1">IFERROR(VLOOKUP(G2651,模型表!$C:$T,18,FALSE),0)</f>
        <v>0</v>
      </c>
      <c r="V2651" s="26">
        <f>IFERROR(VLOOKUP(G2651,模型表!$C:$J,8,FALSE),0)</f>
        <v>0</v>
      </c>
      <c r="W2651" s="26" t="s">
        <v>1081</v>
      </c>
      <c r="X2651" s="26" t="s">
        <v>1097</v>
      </c>
    </row>
    <row r="2652" spans="1:24" x14ac:dyDescent="0.2">
      <c r="A2652" s="3" t="s">
        <v>1457</v>
      </c>
      <c r="B2652" s="3" t="str">
        <f t="shared" si="75"/>
        <v>P74</v>
      </c>
      <c r="C2652" s="3" t="s">
        <v>540</v>
      </c>
      <c r="D2652" s="3" t="s">
        <v>537</v>
      </c>
      <c r="E2652" t="str">
        <f t="shared" si="74"/>
        <v>M22P74U03N05</v>
      </c>
      <c r="F2652" s="26">
        <f ca="1">IFERROR(VLOOKUP(G2652,模型表!C:U,19,0),0)</f>
        <v>0</v>
      </c>
      <c r="H2652" s="26" t="str">
        <f ca="1">IFERROR(IF($F2652=0,"",(VLOOKUP(RIGHT(A2652,2)+0,难度表!B:F,3,FALSE)*K2652+N2652)),0)</f>
        <v/>
      </c>
      <c r="I2652" s="26" t="str">
        <f ca="1">IFERROR(IF($F2652=0,"",(VLOOKUP(RIGHT(B2652,2)+0,难度表!B:F,4,FALSE)*L2652+O2652)),0)</f>
        <v/>
      </c>
      <c r="J2652" s="26" t="str">
        <f ca="1">IFERROR(IF($F2652=0,"",(VLOOKUP(RIGHT(B2652,2)+0,难度表!B:F,5,FALSE)*M2652+P2652)),0)</f>
        <v/>
      </c>
      <c r="L2652" s="26" t="s">
        <v>1081</v>
      </c>
      <c r="M2652" s="3"/>
      <c r="N2652" s="26">
        <v>0</v>
      </c>
      <c r="O2652" s="26">
        <v>0</v>
      </c>
      <c r="P2652" s="26">
        <v>0</v>
      </c>
      <c r="Q2652" s="26">
        <v>0</v>
      </c>
      <c r="R2652" s="58" t="s">
        <v>545</v>
      </c>
      <c r="S2652" s="26">
        <v>1</v>
      </c>
      <c r="T2652" s="26">
        <v>0</v>
      </c>
      <c r="U2652" s="26">
        <f ca="1">IFERROR(VLOOKUP(G2652,模型表!$C:$T,18,FALSE),0)</f>
        <v>0</v>
      </c>
      <c r="V2652" s="26">
        <f>IFERROR(VLOOKUP(G2652,模型表!$C:$J,8,FALSE),0)</f>
        <v>0</v>
      </c>
      <c r="W2652" s="26" t="s">
        <v>1081</v>
      </c>
      <c r="X2652" s="26" t="s">
        <v>1097</v>
      </c>
    </row>
    <row r="2653" spans="1:24" x14ac:dyDescent="0.2">
      <c r="A2653" s="3" t="s">
        <v>1457</v>
      </c>
      <c r="B2653" s="3" t="str">
        <f t="shared" si="75"/>
        <v>P74</v>
      </c>
      <c r="C2653" s="3" t="s">
        <v>540</v>
      </c>
      <c r="D2653" s="3" t="s">
        <v>538</v>
      </c>
      <c r="E2653" t="str">
        <f t="shared" si="74"/>
        <v>M22P74U03N06</v>
      </c>
      <c r="F2653" s="26">
        <f ca="1">IFERROR(VLOOKUP(G2653,模型表!C:U,19,0),0)</f>
        <v>0</v>
      </c>
      <c r="H2653" s="26" t="str">
        <f ca="1">IFERROR(IF($F2653=0,"",(VLOOKUP(RIGHT(A2653,2)+0,难度表!B:F,3,FALSE)*K2653+N2653)),0)</f>
        <v/>
      </c>
      <c r="I2653" s="26" t="str">
        <f ca="1">IFERROR(IF($F2653=0,"",(VLOOKUP(RIGHT(B2653,2)+0,难度表!B:F,4,FALSE)*L2653+O2653)),0)</f>
        <v/>
      </c>
      <c r="J2653" s="26" t="str">
        <f ca="1">IFERROR(IF($F2653=0,"",(VLOOKUP(RIGHT(B2653,2)+0,难度表!B:F,5,FALSE)*M2653+P2653)),0)</f>
        <v/>
      </c>
      <c r="L2653" s="26" t="s">
        <v>1081</v>
      </c>
      <c r="M2653" s="3"/>
      <c r="N2653" s="26">
        <v>0</v>
      </c>
      <c r="O2653" s="26">
        <v>0</v>
      </c>
      <c r="P2653" s="26">
        <v>0</v>
      </c>
      <c r="Q2653" s="26">
        <v>0</v>
      </c>
      <c r="R2653" s="58" t="s">
        <v>545</v>
      </c>
      <c r="S2653" s="26">
        <v>1</v>
      </c>
      <c r="T2653" s="26">
        <v>0</v>
      </c>
      <c r="U2653" s="26">
        <f ca="1">IFERROR(VLOOKUP(G2653,模型表!$C:$T,18,FALSE),0)</f>
        <v>0</v>
      </c>
      <c r="V2653" s="26">
        <f>IFERROR(VLOOKUP(G2653,模型表!$C:$J,8,FALSE),0)</f>
        <v>0</v>
      </c>
      <c r="W2653" s="26" t="s">
        <v>1081</v>
      </c>
      <c r="X2653" s="26" t="s">
        <v>1097</v>
      </c>
    </row>
    <row r="2654" spans="1:24" x14ac:dyDescent="0.2">
      <c r="A2654" s="3" t="s">
        <v>1457</v>
      </c>
      <c r="B2654" s="3" t="str">
        <f t="shared" si="75"/>
        <v>P74</v>
      </c>
      <c r="C2654" s="3" t="s">
        <v>540</v>
      </c>
      <c r="D2654" s="3" t="s">
        <v>542</v>
      </c>
      <c r="E2654" t="str">
        <f t="shared" si="74"/>
        <v>M22P74U03N07</v>
      </c>
      <c r="F2654" s="26">
        <f ca="1">IFERROR(VLOOKUP(G2654,模型表!C:U,19,0),0)</f>
        <v>0</v>
      </c>
      <c r="H2654" s="26" t="str">
        <f ca="1">IFERROR(IF($F2654=0,"",(VLOOKUP(RIGHT(A2654,2)+0,难度表!B:F,3,FALSE)*K2654+N2654)),0)</f>
        <v/>
      </c>
      <c r="I2654" s="26" t="str">
        <f ca="1">IFERROR(IF($F2654=0,"",(VLOOKUP(RIGHT(B2654,2)+0,难度表!B:F,4,FALSE)*L2654+O2654)),0)</f>
        <v/>
      </c>
      <c r="J2654" s="26" t="str">
        <f ca="1">IFERROR(IF($F2654=0,"",(VLOOKUP(RIGHT(B2654,2)+0,难度表!B:F,5,FALSE)*M2654+P2654)),0)</f>
        <v/>
      </c>
      <c r="L2654" s="26" t="s">
        <v>1081</v>
      </c>
      <c r="M2654" s="3"/>
      <c r="N2654" s="26">
        <v>0</v>
      </c>
      <c r="O2654" s="26">
        <v>0</v>
      </c>
      <c r="P2654" s="26">
        <v>0</v>
      </c>
      <c r="Q2654" s="26">
        <v>0</v>
      </c>
      <c r="R2654" s="58" t="s">
        <v>545</v>
      </c>
      <c r="S2654" s="26">
        <v>1</v>
      </c>
      <c r="T2654" s="26">
        <v>0</v>
      </c>
      <c r="U2654" s="26">
        <f ca="1">IFERROR(VLOOKUP(G2654,模型表!$C:$T,18,FALSE),0)</f>
        <v>0</v>
      </c>
      <c r="V2654" s="26">
        <f>IFERROR(VLOOKUP(G2654,模型表!$C:$J,8,FALSE),0)</f>
        <v>0</v>
      </c>
      <c r="W2654" s="26" t="s">
        <v>1081</v>
      </c>
      <c r="X2654" s="26" t="s">
        <v>1097</v>
      </c>
    </row>
    <row r="2655" spans="1:24" x14ac:dyDescent="0.2">
      <c r="A2655" s="3" t="s">
        <v>1457</v>
      </c>
      <c r="B2655" s="3" t="str">
        <f t="shared" si="75"/>
        <v>P74</v>
      </c>
      <c r="C2655" s="3" t="s">
        <v>540</v>
      </c>
      <c r="D2655" s="3" t="s">
        <v>543</v>
      </c>
      <c r="E2655" t="str">
        <f t="shared" si="74"/>
        <v>M22P74U03N08</v>
      </c>
      <c r="F2655" s="26">
        <f ca="1">IFERROR(VLOOKUP(G2655,模型表!C:U,19,0),0)</f>
        <v>0</v>
      </c>
      <c r="H2655" s="26" t="str">
        <f ca="1">IFERROR(IF($F2655=0,"",(VLOOKUP(RIGHT(A2655,2)+0,难度表!B:F,3,FALSE)*K2655+N2655)),0)</f>
        <v/>
      </c>
      <c r="I2655" s="26" t="str">
        <f ca="1">IFERROR(IF($F2655=0,"",(VLOOKUP(RIGHT(B2655,2)+0,难度表!B:F,4,FALSE)*L2655+O2655)),0)</f>
        <v/>
      </c>
      <c r="J2655" s="26" t="str">
        <f ca="1">IFERROR(IF($F2655=0,"",(VLOOKUP(RIGHT(B2655,2)+0,难度表!B:F,5,FALSE)*M2655+P2655)),0)</f>
        <v/>
      </c>
      <c r="L2655" s="26" t="s">
        <v>1081</v>
      </c>
      <c r="M2655" s="3"/>
      <c r="N2655" s="26">
        <v>0</v>
      </c>
      <c r="O2655" s="26">
        <v>0</v>
      </c>
      <c r="P2655" s="26">
        <v>0</v>
      </c>
      <c r="Q2655" s="26">
        <v>0</v>
      </c>
      <c r="R2655" s="58" t="s">
        <v>545</v>
      </c>
      <c r="S2655" s="26">
        <v>1</v>
      </c>
      <c r="T2655" s="26">
        <v>0</v>
      </c>
      <c r="U2655" s="26">
        <f ca="1">IFERROR(VLOOKUP(G2655,模型表!$C:$T,18,FALSE),0)</f>
        <v>0</v>
      </c>
      <c r="V2655" s="26">
        <f>IFERROR(VLOOKUP(G2655,模型表!$C:$J,8,FALSE),0)</f>
        <v>0</v>
      </c>
      <c r="W2655" s="26" t="s">
        <v>1081</v>
      </c>
      <c r="X2655" s="26" t="s">
        <v>1097</v>
      </c>
    </row>
    <row r="2656" spans="1:24" x14ac:dyDescent="0.2">
      <c r="A2656" s="3" t="s">
        <v>1457</v>
      </c>
      <c r="B2656" s="3" t="str">
        <f t="shared" si="75"/>
        <v>P74</v>
      </c>
      <c r="C2656" s="3" t="s">
        <v>540</v>
      </c>
      <c r="D2656" s="3" t="s">
        <v>544</v>
      </c>
      <c r="E2656" t="str">
        <f t="shared" si="74"/>
        <v>M22P74U03N09</v>
      </c>
      <c r="F2656" s="26">
        <f ca="1">IFERROR(VLOOKUP(G2656,模型表!C:U,19,0),0)</f>
        <v>0</v>
      </c>
      <c r="H2656" s="26" t="str">
        <f ca="1">IFERROR(IF($F2656=0,"",(VLOOKUP(RIGHT(A2656,2)+0,难度表!B:F,3,FALSE)*K2656+N2656)),0)</f>
        <v/>
      </c>
      <c r="I2656" s="26" t="str">
        <f ca="1">IFERROR(IF($F2656=0,"",(VLOOKUP(RIGHT(B2656,2)+0,难度表!B:F,4,FALSE)*L2656+O2656)),0)</f>
        <v/>
      </c>
      <c r="J2656" s="26" t="str">
        <f ca="1">IFERROR(IF($F2656=0,"",(VLOOKUP(RIGHT(B2656,2)+0,难度表!B:F,5,FALSE)*M2656+P2656)),0)</f>
        <v/>
      </c>
      <c r="L2656" s="26" t="s">
        <v>1081</v>
      </c>
      <c r="M2656" s="3"/>
      <c r="N2656" s="26">
        <v>0</v>
      </c>
      <c r="O2656" s="26">
        <v>0</v>
      </c>
      <c r="P2656" s="26">
        <v>0</v>
      </c>
      <c r="Q2656" s="26">
        <v>0</v>
      </c>
      <c r="R2656" s="58" t="s">
        <v>545</v>
      </c>
      <c r="S2656" s="26">
        <v>1</v>
      </c>
      <c r="T2656" s="26">
        <v>0</v>
      </c>
      <c r="U2656" s="26">
        <f ca="1">IFERROR(VLOOKUP(G2656,模型表!$C:$T,18,FALSE),0)</f>
        <v>0</v>
      </c>
      <c r="V2656" s="26">
        <f>IFERROR(VLOOKUP(G2656,模型表!$C:$J,8,FALSE),0)</f>
        <v>0</v>
      </c>
      <c r="W2656" s="26" t="s">
        <v>1081</v>
      </c>
      <c r="X2656" s="26" t="s">
        <v>1097</v>
      </c>
    </row>
    <row r="2657" spans="1:24" x14ac:dyDescent="0.2">
      <c r="A2657" s="3" t="s">
        <v>1457</v>
      </c>
      <c r="B2657" s="3" t="str">
        <f t="shared" si="75"/>
        <v>P74</v>
      </c>
      <c r="C2657" s="3" t="s">
        <v>541</v>
      </c>
      <c r="D2657" s="3" t="s">
        <v>533</v>
      </c>
      <c r="E2657" t="str">
        <f t="shared" si="74"/>
        <v>M22P74U04N01</v>
      </c>
      <c r="F2657" s="26">
        <f ca="1">IFERROR(VLOOKUP(G2657,模型表!C:U,19,0),0)</f>
        <v>0</v>
      </c>
      <c r="H2657" s="26" t="str">
        <f ca="1">IFERROR(IF($F2657=0,"",(VLOOKUP(RIGHT(A2657,2)+0,难度表!B:F,3,FALSE)*K2657+N2657)),0)</f>
        <v/>
      </c>
      <c r="I2657" s="26" t="str">
        <f ca="1">IFERROR(IF($F2657=0,"",(VLOOKUP(RIGHT(B2657,2)+0,难度表!B:F,4,FALSE)*L2657+O2657)),0)</f>
        <v/>
      </c>
      <c r="J2657" s="26" t="str">
        <f ca="1">IFERROR(IF($F2657=0,"",(VLOOKUP(RIGHT(B2657,2)+0,难度表!B:F,5,FALSE)*M2657+P2657)),0)</f>
        <v/>
      </c>
      <c r="L2657" s="26" t="s">
        <v>1081</v>
      </c>
      <c r="M2657" s="3"/>
      <c r="N2657" s="26">
        <v>0</v>
      </c>
      <c r="O2657" s="26">
        <v>0</v>
      </c>
      <c r="P2657" s="26">
        <v>0</v>
      </c>
      <c r="Q2657" s="26">
        <v>0</v>
      </c>
      <c r="R2657" s="58" t="s">
        <v>545</v>
      </c>
      <c r="S2657" s="26">
        <v>1</v>
      </c>
      <c r="T2657" s="26">
        <v>0</v>
      </c>
      <c r="U2657" s="26">
        <f ca="1">IFERROR(VLOOKUP(G2657,模型表!$C:$T,18,FALSE),0)</f>
        <v>0</v>
      </c>
      <c r="V2657" s="26">
        <f>IFERROR(VLOOKUP(G2657,模型表!$C:$J,8,FALSE),0)</f>
        <v>0</v>
      </c>
      <c r="W2657" s="26" t="s">
        <v>1081</v>
      </c>
      <c r="X2657" s="26" t="s">
        <v>1097</v>
      </c>
    </row>
    <row r="2658" spans="1:24" x14ac:dyDescent="0.2">
      <c r="A2658" s="3" t="s">
        <v>1457</v>
      </c>
      <c r="B2658" s="3" t="str">
        <f t="shared" si="75"/>
        <v>P74</v>
      </c>
      <c r="C2658" s="3" t="s">
        <v>541</v>
      </c>
      <c r="D2658" s="3" t="s">
        <v>534</v>
      </c>
      <c r="E2658" t="str">
        <f t="shared" si="74"/>
        <v>M22P74U04N02</v>
      </c>
      <c r="F2658" s="26">
        <f ca="1">IFERROR(VLOOKUP(G2658,模型表!C:U,19,0),0)</f>
        <v>0</v>
      </c>
      <c r="H2658" s="26" t="str">
        <f ca="1">IFERROR(IF($F2658=0,"",(VLOOKUP(RIGHT(A2658,2)+0,难度表!B:F,3,FALSE)*K2658+N2658)),0)</f>
        <v/>
      </c>
      <c r="I2658" s="26" t="str">
        <f ca="1">IFERROR(IF($F2658=0,"",(VLOOKUP(RIGHT(B2658,2)+0,难度表!B:F,4,FALSE)*L2658+O2658)),0)</f>
        <v/>
      </c>
      <c r="J2658" s="26" t="str">
        <f ca="1">IFERROR(IF($F2658=0,"",(VLOOKUP(RIGHT(B2658,2)+0,难度表!B:F,5,FALSE)*M2658+P2658)),0)</f>
        <v/>
      </c>
      <c r="L2658" s="26" t="s">
        <v>1081</v>
      </c>
      <c r="M2658" s="3"/>
      <c r="N2658" s="26">
        <v>0</v>
      </c>
      <c r="O2658" s="26">
        <v>0</v>
      </c>
      <c r="P2658" s="26">
        <v>0</v>
      </c>
      <c r="Q2658" s="26">
        <v>0</v>
      </c>
      <c r="R2658" s="58" t="s">
        <v>545</v>
      </c>
      <c r="S2658" s="26">
        <v>1</v>
      </c>
      <c r="T2658" s="26">
        <v>0</v>
      </c>
      <c r="U2658" s="26">
        <f ca="1">IFERROR(VLOOKUP(G2658,模型表!$C:$T,18,FALSE),0)</f>
        <v>0</v>
      </c>
      <c r="V2658" s="26">
        <f>IFERROR(VLOOKUP(G2658,模型表!$C:$J,8,FALSE),0)</f>
        <v>0</v>
      </c>
      <c r="W2658" s="26" t="s">
        <v>1081</v>
      </c>
      <c r="X2658" s="26" t="s">
        <v>1097</v>
      </c>
    </row>
    <row r="2659" spans="1:24" x14ac:dyDescent="0.2">
      <c r="A2659" s="3" t="s">
        <v>1457</v>
      </c>
      <c r="B2659" s="3" t="str">
        <f t="shared" si="75"/>
        <v>P74</v>
      </c>
      <c r="C2659" s="3" t="s">
        <v>541</v>
      </c>
      <c r="D2659" s="3" t="s">
        <v>535</v>
      </c>
      <c r="E2659" t="str">
        <f t="shared" si="74"/>
        <v>M22P74U04N03</v>
      </c>
      <c r="F2659" s="26">
        <f ca="1">IFERROR(VLOOKUP(G2659,模型表!C:U,19,0),0)</f>
        <v>0</v>
      </c>
      <c r="H2659" s="26" t="str">
        <f ca="1">IFERROR(IF($F2659=0,"",(VLOOKUP(RIGHT(A2659,2)+0,难度表!B:F,3,FALSE)*K2659+N2659)),0)</f>
        <v/>
      </c>
      <c r="I2659" s="26" t="str">
        <f ca="1">IFERROR(IF($F2659=0,"",(VLOOKUP(RIGHT(B2659,2)+0,难度表!B:F,4,FALSE)*L2659+O2659)),0)</f>
        <v/>
      </c>
      <c r="J2659" s="26" t="str">
        <f ca="1">IFERROR(IF($F2659=0,"",(VLOOKUP(RIGHT(B2659,2)+0,难度表!B:F,5,FALSE)*M2659+P2659)),0)</f>
        <v/>
      </c>
      <c r="L2659" s="26" t="s">
        <v>1081</v>
      </c>
      <c r="M2659" s="3"/>
      <c r="N2659" s="26">
        <v>0</v>
      </c>
      <c r="O2659" s="26">
        <v>0</v>
      </c>
      <c r="P2659" s="26">
        <v>0</v>
      </c>
      <c r="Q2659" s="26">
        <v>0</v>
      </c>
      <c r="R2659" s="58" t="s">
        <v>545</v>
      </c>
      <c r="S2659" s="26">
        <v>1</v>
      </c>
      <c r="T2659" s="26">
        <v>0</v>
      </c>
      <c r="U2659" s="26">
        <f ca="1">IFERROR(VLOOKUP(G2659,模型表!$C:$T,18,FALSE),0)</f>
        <v>0</v>
      </c>
      <c r="V2659" s="26">
        <f>IFERROR(VLOOKUP(G2659,模型表!$C:$J,8,FALSE),0)</f>
        <v>0</v>
      </c>
      <c r="W2659" s="26" t="s">
        <v>1081</v>
      </c>
      <c r="X2659" s="26" t="s">
        <v>1097</v>
      </c>
    </row>
    <row r="2660" spans="1:24" x14ac:dyDescent="0.2">
      <c r="A2660" s="3" t="s">
        <v>1457</v>
      </c>
      <c r="B2660" s="3" t="str">
        <f t="shared" si="75"/>
        <v>P74</v>
      </c>
      <c r="C2660" s="3" t="s">
        <v>1454</v>
      </c>
      <c r="D2660" s="3" t="s">
        <v>536</v>
      </c>
      <c r="E2660" t="str">
        <f t="shared" si="74"/>
        <v>M22P74U04N04</v>
      </c>
      <c r="F2660" s="26">
        <f ca="1">IFERROR(VLOOKUP(G2660,模型表!C:U,19,0),0)</f>
        <v>0</v>
      </c>
      <c r="H2660" s="26" t="str">
        <f ca="1">IFERROR(IF($F2660=0,"",(VLOOKUP(RIGHT(A2660,2)+0,难度表!B:F,3,FALSE)*K2660+N2660)),0)</f>
        <v/>
      </c>
      <c r="I2660" s="26" t="str">
        <f ca="1">IFERROR(IF($F2660=0,"",(VLOOKUP(RIGHT(B2660,2)+0,难度表!B:F,4,FALSE)*L2660+O2660)),0)</f>
        <v/>
      </c>
      <c r="J2660" s="26" t="str">
        <f ca="1">IFERROR(IF($F2660=0,"",(VLOOKUP(RIGHT(B2660,2)+0,难度表!B:F,5,FALSE)*M2660+P2660)),0)</f>
        <v/>
      </c>
      <c r="L2660" s="26" t="s">
        <v>1081</v>
      </c>
      <c r="M2660" s="3"/>
      <c r="N2660" s="26">
        <v>0</v>
      </c>
      <c r="O2660" s="26">
        <v>0</v>
      </c>
      <c r="P2660" s="26">
        <v>0</v>
      </c>
      <c r="Q2660" s="26">
        <v>0</v>
      </c>
      <c r="R2660" s="58" t="s">
        <v>545</v>
      </c>
      <c r="S2660" s="26">
        <v>1</v>
      </c>
      <c r="T2660" s="26">
        <v>0</v>
      </c>
      <c r="U2660" s="26">
        <f ca="1">IFERROR(VLOOKUP(G2660,模型表!$C:$T,18,FALSE),0)</f>
        <v>0</v>
      </c>
      <c r="V2660" s="26">
        <f>IFERROR(VLOOKUP(G2660,模型表!$C:$J,8,FALSE),0)</f>
        <v>0</v>
      </c>
      <c r="W2660" s="26" t="s">
        <v>1081</v>
      </c>
      <c r="X2660" s="26" t="s">
        <v>1097</v>
      </c>
    </row>
    <row r="2661" spans="1:24" x14ac:dyDescent="0.2">
      <c r="A2661" s="3" t="s">
        <v>1457</v>
      </c>
      <c r="B2661" s="3" t="str">
        <f t="shared" si="75"/>
        <v>P74</v>
      </c>
      <c r="C2661" s="3" t="s">
        <v>1454</v>
      </c>
      <c r="D2661" s="3" t="s">
        <v>537</v>
      </c>
      <c r="E2661" t="str">
        <f t="shared" si="74"/>
        <v>M22P74U04N05</v>
      </c>
      <c r="F2661" s="26">
        <f ca="1">IFERROR(VLOOKUP(G2661,模型表!C:U,19,0),0)</f>
        <v>0</v>
      </c>
      <c r="H2661" s="26" t="str">
        <f ca="1">IFERROR(IF($F2661=0,"",(VLOOKUP(RIGHT(A2661,2)+0,难度表!B:F,3,FALSE)*K2661+N2661)),0)</f>
        <v/>
      </c>
      <c r="I2661" s="26" t="str">
        <f ca="1">IFERROR(IF($F2661=0,"",(VLOOKUP(RIGHT(B2661,2)+0,难度表!B:F,4,FALSE)*L2661+O2661)),0)</f>
        <v/>
      </c>
      <c r="J2661" s="26" t="str">
        <f ca="1">IFERROR(IF($F2661=0,"",(VLOOKUP(RIGHT(B2661,2)+0,难度表!B:F,5,FALSE)*M2661+P2661)),0)</f>
        <v/>
      </c>
      <c r="L2661" s="26" t="s">
        <v>1081</v>
      </c>
      <c r="M2661" s="3"/>
      <c r="N2661" s="26">
        <v>0</v>
      </c>
      <c r="O2661" s="26">
        <v>0</v>
      </c>
      <c r="P2661" s="26">
        <v>0</v>
      </c>
      <c r="Q2661" s="26">
        <v>0</v>
      </c>
      <c r="R2661" s="58" t="s">
        <v>545</v>
      </c>
      <c r="S2661" s="26">
        <v>1</v>
      </c>
      <c r="T2661" s="26">
        <v>0</v>
      </c>
      <c r="U2661" s="26">
        <f ca="1">IFERROR(VLOOKUP(G2661,模型表!$C:$T,18,FALSE),0)</f>
        <v>0</v>
      </c>
      <c r="V2661" s="26">
        <f>IFERROR(VLOOKUP(G2661,模型表!$C:$J,8,FALSE),0)</f>
        <v>0</v>
      </c>
      <c r="W2661" s="26" t="s">
        <v>1081</v>
      </c>
      <c r="X2661" s="26" t="s">
        <v>1097</v>
      </c>
    </row>
    <row r="2662" spans="1:24" x14ac:dyDescent="0.2">
      <c r="A2662" s="3" t="s">
        <v>1457</v>
      </c>
      <c r="B2662" s="3" t="str">
        <f t="shared" si="75"/>
        <v>P74</v>
      </c>
      <c r="C2662" s="3" t="s">
        <v>1454</v>
      </c>
      <c r="D2662" s="3" t="s">
        <v>538</v>
      </c>
      <c r="E2662" t="str">
        <f t="shared" si="74"/>
        <v>M22P74U04N06</v>
      </c>
      <c r="F2662" s="26">
        <f ca="1">IFERROR(VLOOKUP(G2662,模型表!C:U,19,0),0)</f>
        <v>0</v>
      </c>
      <c r="H2662" s="26" t="str">
        <f ca="1">IFERROR(IF($F2662=0,"",(VLOOKUP(RIGHT(A2662,2)+0,难度表!B:F,3,FALSE)*K2662+N2662)),0)</f>
        <v/>
      </c>
      <c r="I2662" s="26" t="str">
        <f ca="1">IFERROR(IF($F2662=0,"",(VLOOKUP(RIGHT(B2662,2)+0,难度表!B:F,4,FALSE)*L2662+O2662)),0)</f>
        <v/>
      </c>
      <c r="J2662" s="26" t="str">
        <f ca="1">IFERROR(IF($F2662=0,"",(VLOOKUP(RIGHT(B2662,2)+0,难度表!B:F,5,FALSE)*M2662+P2662)),0)</f>
        <v/>
      </c>
      <c r="L2662" s="26" t="s">
        <v>1081</v>
      </c>
      <c r="M2662" s="3"/>
      <c r="N2662" s="26">
        <v>0</v>
      </c>
      <c r="O2662" s="26">
        <v>0</v>
      </c>
      <c r="P2662" s="26">
        <v>0</v>
      </c>
      <c r="Q2662" s="26">
        <v>0</v>
      </c>
      <c r="R2662" s="58" t="s">
        <v>545</v>
      </c>
      <c r="S2662" s="26">
        <v>1</v>
      </c>
      <c r="T2662" s="26">
        <v>0</v>
      </c>
      <c r="U2662" s="26">
        <f ca="1">IFERROR(VLOOKUP(G2662,模型表!$C:$T,18,FALSE),0)</f>
        <v>0</v>
      </c>
      <c r="V2662" s="26">
        <f>IFERROR(VLOOKUP(G2662,模型表!$C:$J,8,FALSE),0)</f>
        <v>0</v>
      </c>
      <c r="W2662" s="26" t="s">
        <v>1081</v>
      </c>
      <c r="X2662" s="26" t="s">
        <v>1097</v>
      </c>
    </row>
    <row r="2663" spans="1:24" x14ac:dyDescent="0.2">
      <c r="A2663" s="3" t="s">
        <v>1457</v>
      </c>
      <c r="B2663" s="3" t="str">
        <f t="shared" si="75"/>
        <v>P74</v>
      </c>
      <c r="C2663" s="3" t="s">
        <v>1454</v>
      </c>
      <c r="D2663" s="3" t="s">
        <v>542</v>
      </c>
      <c r="E2663" t="str">
        <f t="shared" si="74"/>
        <v>M22P74U04N07</v>
      </c>
      <c r="F2663" s="26">
        <f ca="1">IFERROR(VLOOKUP(G2663,模型表!C:U,19,0),0)</f>
        <v>0</v>
      </c>
      <c r="H2663" s="26" t="str">
        <f ca="1">IFERROR(IF($F2663=0,"",(VLOOKUP(RIGHT(A2663,2)+0,难度表!B:F,3,FALSE)*K2663+N2663)),0)</f>
        <v/>
      </c>
      <c r="I2663" s="26" t="str">
        <f ca="1">IFERROR(IF($F2663=0,"",(VLOOKUP(RIGHT(B2663,2)+0,难度表!B:F,4,FALSE)*L2663+O2663)),0)</f>
        <v/>
      </c>
      <c r="J2663" s="26" t="str">
        <f ca="1">IFERROR(IF($F2663=0,"",(VLOOKUP(RIGHT(B2663,2)+0,难度表!B:F,5,FALSE)*M2663+P2663)),0)</f>
        <v/>
      </c>
      <c r="L2663" s="26" t="s">
        <v>1081</v>
      </c>
      <c r="M2663" s="3"/>
      <c r="N2663" s="26">
        <v>0</v>
      </c>
      <c r="O2663" s="26">
        <v>0</v>
      </c>
      <c r="P2663" s="26">
        <v>0</v>
      </c>
      <c r="Q2663" s="26">
        <v>0</v>
      </c>
      <c r="R2663" s="58" t="s">
        <v>545</v>
      </c>
      <c r="S2663" s="26">
        <v>1</v>
      </c>
      <c r="T2663" s="26">
        <v>0</v>
      </c>
      <c r="U2663" s="26">
        <f ca="1">IFERROR(VLOOKUP(G2663,模型表!$C:$T,18,FALSE),0)</f>
        <v>0</v>
      </c>
      <c r="V2663" s="26">
        <f>IFERROR(VLOOKUP(G2663,模型表!$C:$J,8,FALSE),0)</f>
        <v>0</v>
      </c>
      <c r="W2663" s="26" t="s">
        <v>1081</v>
      </c>
      <c r="X2663" s="26" t="s">
        <v>1097</v>
      </c>
    </row>
    <row r="2664" spans="1:24" x14ac:dyDescent="0.2">
      <c r="A2664" s="3" t="s">
        <v>1457</v>
      </c>
      <c r="B2664" s="3" t="str">
        <f t="shared" si="75"/>
        <v>P74</v>
      </c>
      <c r="C2664" s="3" t="s">
        <v>1454</v>
      </c>
      <c r="D2664" s="3" t="s">
        <v>543</v>
      </c>
      <c r="E2664" t="str">
        <f t="shared" si="74"/>
        <v>M22P74U04N08</v>
      </c>
      <c r="F2664" s="26">
        <f ca="1">IFERROR(VLOOKUP(G2664,模型表!C:U,19,0),0)</f>
        <v>0</v>
      </c>
      <c r="H2664" s="26" t="str">
        <f ca="1">IFERROR(IF($F2664=0,"",(VLOOKUP(RIGHT(A2664,2)+0,难度表!B:F,3,FALSE)*K2664+N2664)),0)</f>
        <v/>
      </c>
      <c r="I2664" s="26" t="str">
        <f ca="1">IFERROR(IF($F2664=0,"",(VLOOKUP(RIGHT(B2664,2)+0,难度表!B:F,4,FALSE)*L2664+O2664)),0)</f>
        <v/>
      </c>
      <c r="J2664" s="26" t="str">
        <f ca="1">IFERROR(IF($F2664=0,"",(VLOOKUP(RIGHT(B2664,2)+0,难度表!B:F,5,FALSE)*M2664+P2664)),0)</f>
        <v/>
      </c>
      <c r="L2664" s="26" t="s">
        <v>1081</v>
      </c>
      <c r="M2664" s="3"/>
      <c r="N2664" s="26">
        <v>0</v>
      </c>
      <c r="O2664" s="26">
        <v>0</v>
      </c>
      <c r="P2664" s="26">
        <v>0</v>
      </c>
      <c r="Q2664" s="26">
        <v>0</v>
      </c>
      <c r="R2664" s="58" t="s">
        <v>545</v>
      </c>
      <c r="S2664" s="26">
        <v>1</v>
      </c>
      <c r="T2664" s="26">
        <v>0</v>
      </c>
      <c r="U2664" s="26">
        <f ca="1">IFERROR(VLOOKUP(G2664,模型表!$C:$T,18,FALSE),0)</f>
        <v>0</v>
      </c>
      <c r="V2664" s="26">
        <f>IFERROR(VLOOKUP(G2664,模型表!$C:$J,8,FALSE),0)</f>
        <v>0</v>
      </c>
      <c r="W2664" s="26" t="s">
        <v>1081</v>
      </c>
      <c r="X2664" s="26" t="s">
        <v>1097</v>
      </c>
    </row>
    <row r="2665" spans="1:24" x14ac:dyDescent="0.2">
      <c r="A2665" s="3" t="s">
        <v>1457</v>
      </c>
      <c r="B2665" s="3" t="str">
        <f t="shared" si="75"/>
        <v>P74</v>
      </c>
      <c r="C2665" s="3" t="s">
        <v>541</v>
      </c>
      <c r="D2665" s="3" t="s">
        <v>544</v>
      </c>
      <c r="E2665" t="str">
        <f t="shared" si="74"/>
        <v>M22P74U04N09</v>
      </c>
      <c r="F2665" s="26">
        <f ca="1">IFERROR(VLOOKUP(G2665,模型表!C:U,19,0),0)</f>
        <v>0</v>
      </c>
      <c r="H2665" s="26" t="str">
        <f ca="1">IFERROR(IF($F2665=0,"",(VLOOKUP(RIGHT(A2665,2)+0,难度表!B:F,3,FALSE)*K2665+N2665)),0)</f>
        <v/>
      </c>
      <c r="I2665" s="26" t="str">
        <f ca="1">IFERROR(IF($F2665=0,"",(VLOOKUP(RIGHT(B2665,2)+0,难度表!B:F,4,FALSE)*L2665+O2665)),0)</f>
        <v/>
      </c>
      <c r="J2665" s="26" t="str">
        <f ca="1">IFERROR(IF($F2665=0,"",(VLOOKUP(RIGHT(B2665,2)+0,难度表!B:F,5,FALSE)*M2665+P2665)),0)</f>
        <v/>
      </c>
      <c r="L2665" s="26" t="s">
        <v>1081</v>
      </c>
      <c r="M2665" s="3"/>
      <c r="N2665" s="26">
        <v>0</v>
      </c>
      <c r="O2665" s="26">
        <v>0</v>
      </c>
      <c r="P2665" s="26">
        <v>0</v>
      </c>
      <c r="Q2665" s="26">
        <v>0</v>
      </c>
      <c r="R2665" s="58" t="s">
        <v>545</v>
      </c>
      <c r="S2665" s="26">
        <v>1</v>
      </c>
      <c r="T2665" s="26">
        <v>0</v>
      </c>
      <c r="U2665" s="26">
        <f ca="1">IFERROR(VLOOKUP(G2665,模型表!$C:$T,18,FALSE),0)</f>
        <v>0</v>
      </c>
      <c r="V2665" s="26">
        <f>IFERROR(VLOOKUP(G2665,模型表!$C:$J,8,FALSE),0)</f>
        <v>0</v>
      </c>
      <c r="W2665" s="26" t="s">
        <v>1081</v>
      </c>
      <c r="X2665" s="26" t="s">
        <v>1097</v>
      </c>
    </row>
    <row r="2666" spans="1:24" x14ac:dyDescent="0.2">
      <c r="A2666" s="3" t="s">
        <v>1457</v>
      </c>
      <c r="B2666" s="3" t="str">
        <f t="shared" si="75"/>
        <v>P75</v>
      </c>
      <c r="C2666" s="3" t="s">
        <v>532</v>
      </c>
      <c r="D2666" s="3" t="s">
        <v>533</v>
      </c>
      <c r="E2666" t="str">
        <f t="shared" si="74"/>
        <v>M22P75U01N01</v>
      </c>
      <c r="F2666" s="26">
        <f ca="1">IFERROR(VLOOKUP(G2666,模型表!C:U,19,0),0)</f>
        <v>0</v>
      </c>
      <c r="H2666" s="26" t="str">
        <f ca="1">IFERROR(IF($F2666=0,"",(VLOOKUP(RIGHT(A2666,2)+0,难度表!B:F,3,FALSE)*K2666+N2666)),0)</f>
        <v/>
      </c>
      <c r="I2666" s="26" t="str">
        <f ca="1">IFERROR(IF($F2666=0,"",(VLOOKUP(RIGHT(B2666,2)+0,难度表!B:F,4,FALSE)*L2666+O2666)),0)</f>
        <v/>
      </c>
      <c r="J2666" s="26" t="str">
        <f ca="1">IFERROR(IF($F2666=0,"",(VLOOKUP(RIGHT(B2666,2)+0,难度表!B:F,5,FALSE)*M2666+P2666)),0)</f>
        <v/>
      </c>
      <c r="L2666" s="26" t="s">
        <v>1081</v>
      </c>
      <c r="M2666" s="3"/>
      <c r="N2666" s="26">
        <v>0</v>
      </c>
      <c r="O2666" s="26">
        <v>0</v>
      </c>
      <c r="P2666" s="26">
        <v>0</v>
      </c>
      <c r="Q2666" s="26">
        <v>0</v>
      </c>
      <c r="R2666" s="58" t="s">
        <v>545</v>
      </c>
      <c r="S2666" s="26">
        <v>1</v>
      </c>
      <c r="T2666" s="26">
        <v>0</v>
      </c>
      <c r="U2666" s="26">
        <f ca="1">IFERROR(VLOOKUP(G2666,模型表!$C:$T,18,FALSE),0)</f>
        <v>0</v>
      </c>
      <c r="V2666" s="26">
        <f>IFERROR(VLOOKUP(G2666,模型表!$C:$J,8,FALSE),0)</f>
        <v>0</v>
      </c>
      <c r="W2666" s="26" t="s">
        <v>1081</v>
      </c>
      <c r="X2666" s="26" t="s">
        <v>1097</v>
      </c>
    </row>
    <row r="2667" spans="1:24" x14ac:dyDescent="0.2">
      <c r="A2667" s="3" t="s">
        <v>1457</v>
      </c>
      <c r="B2667" s="3" t="str">
        <f t="shared" si="75"/>
        <v>P75</v>
      </c>
      <c r="C2667" s="3" t="s">
        <v>532</v>
      </c>
      <c r="D2667" s="3" t="s">
        <v>534</v>
      </c>
      <c r="E2667" t="str">
        <f t="shared" si="74"/>
        <v>M22P75U01N02</v>
      </c>
      <c r="F2667" s="26">
        <f ca="1">IFERROR(VLOOKUP(G2667,模型表!C:U,19,0),0)</f>
        <v>0</v>
      </c>
      <c r="H2667" s="26" t="str">
        <f ca="1">IFERROR(IF($F2667=0,"",(VLOOKUP(RIGHT(A2667,2)+0,难度表!B:F,3,FALSE)*K2667+N2667)),0)</f>
        <v/>
      </c>
      <c r="I2667" s="26" t="str">
        <f ca="1">IFERROR(IF($F2667=0,"",(VLOOKUP(RIGHT(B2667,2)+0,难度表!B:F,4,FALSE)*L2667+O2667)),0)</f>
        <v/>
      </c>
      <c r="J2667" s="26" t="str">
        <f ca="1">IFERROR(IF($F2667=0,"",(VLOOKUP(RIGHT(B2667,2)+0,难度表!B:F,5,FALSE)*M2667+P2667)),0)</f>
        <v/>
      </c>
      <c r="L2667" s="26" t="s">
        <v>1081</v>
      </c>
      <c r="M2667" s="3"/>
      <c r="N2667" s="26">
        <v>0</v>
      </c>
      <c r="O2667" s="26">
        <v>0</v>
      </c>
      <c r="P2667" s="26">
        <v>0</v>
      </c>
      <c r="Q2667" s="26">
        <v>0</v>
      </c>
      <c r="R2667" s="58" t="s">
        <v>545</v>
      </c>
      <c r="S2667" s="26">
        <v>1</v>
      </c>
      <c r="T2667" s="26">
        <v>0</v>
      </c>
      <c r="U2667" s="26">
        <f ca="1">IFERROR(VLOOKUP(G2667,模型表!$C:$T,18,FALSE),0)</f>
        <v>0</v>
      </c>
      <c r="V2667" s="26">
        <f>IFERROR(VLOOKUP(G2667,模型表!$C:$J,8,FALSE),0)</f>
        <v>0</v>
      </c>
      <c r="W2667" s="26" t="s">
        <v>1081</v>
      </c>
      <c r="X2667" s="26" t="s">
        <v>1097</v>
      </c>
    </row>
    <row r="2668" spans="1:24" x14ac:dyDescent="0.2">
      <c r="A2668" s="3" t="s">
        <v>1457</v>
      </c>
      <c r="B2668" s="3" t="str">
        <f t="shared" si="75"/>
        <v>P75</v>
      </c>
      <c r="C2668" s="3" t="s">
        <v>532</v>
      </c>
      <c r="D2668" s="3" t="s">
        <v>535</v>
      </c>
      <c r="E2668" t="str">
        <f t="shared" si="74"/>
        <v>M22P75U01N03</v>
      </c>
      <c r="F2668" s="26">
        <f ca="1">IFERROR(VLOOKUP(G2668,模型表!C:U,19,0),0)</f>
        <v>0</v>
      </c>
      <c r="H2668" s="26" t="str">
        <f ca="1">IFERROR(IF($F2668=0,"",(VLOOKUP(RIGHT(A2668,2)+0,难度表!B:F,3,FALSE)*K2668+N2668)),0)</f>
        <v/>
      </c>
      <c r="I2668" s="26" t="str">
        <f ca="1">IFERROR(IF($F2668=0,"",(VLOOKUP(RIGHT(B2668,2)+0,难度表!B:F,4,FALSE)*L2668+O2668)),0)</f>
        <v/>
      </c>
      <c r="J2668" s="26" t="str">
        <f ca="1">IFERROR(IF($F2668=0,"",(VLOOKUP(RIGHT(B2668,2)+0,难度表!B:F,5,FALSE)*M2668+P2668)),0)</f>
        <v/>
      </c>
      <c r="L2668" s="26" t="s">
        <v>1081</v>
      </c>
      <c r="M2668" s="3"/>
      <c r="N2668" s="26">
        <v>0</v>
      </c>
      <c r="O2668" s="26">
        <v>0</v>
      </c>
      <c r="P2668" s="26">
        <v>0</v>
      </c>
      <c r="Q2668" s="26">
        <v>0</v>
      </c>
      <c r="R2668" s="58" t="s">
        <v>545</v>
      </c>
      <c r="S2668" s="26">
        <v>1</v>
      </c>
      <c r="T2668" s="26">
        <v>0</v>
      </c>
      <c r="U2668" s="26">
        <f ca="1">IFERROR(VLOOKUP(G2668,模型表!$C:$T,18,FALSE),0)</f>
        <v>0</v>
      </c>
      <c r="V2668" s="26">
        <f>IFERROR(VLOOKUP(G2668,模型表!$C:$J,8,FALSE),0)</f>
        <v>0</v>
      </c>
      <c r="W2668" s="26" t="s">
        <v>1081</v>
      </c>
      <c r="X2668" s="26" t="s">
        <v>1097</v>
      </c>
    </row>
    <row r="2669" spans="1:24" x14ac:dyDescent="0.2">
      <c r="A2669" s="3" t="s">
        <v>1457</v>
      </c>
      <c r="B2669" s="3" t="str">
        <f t="shared" si="75"/>
        <v>P75</v>
      </c>
      <c r="C2669" s="3" t="s">
        <v>532</v>
      </c>
      <c r="D2669" s="3" t="s">
        <v>536</v>
      </c>
      <c r="E2669" t="str">
        <f t="shared" si="74"/>
        <v>M22P75U01N04</v>
      </c>
      <c r="F2669" s="26">
        <f ca="1">IFERROR(VLOOKUP(G2669,模型表!C:U,19,0),0)</f>
        <v>0</v>
      </c>
      <c r="H2669" s="26" t="str">
        <f ca="1">IFERROR(IF($F2669=0,"",(VLOOKUP(RIGHT(A2669,2)+0,难度表!B:F,3,FALSE)*K2669+N2669)),0)</f>
        <v/>
      </c>
      <c r="I2669" s="26" t="str">
        <f ca="1">IFERROR(IF($F2669=0,"",(VLOOKUP(RIGHT(B2669,2)+0,难度表!B:F,4,FALSE)*L2669+O2669)),0)</f>
        <v/>
      </c>
      <c r="J2669" s="26" t="str">
        <f ca="1">IFERROR(IF($F2669=0,"",(VLOOKUP(RIGHT(B2669,2)+0,难度表!B:F,5,FALSE)*M2669+P2669)),0)</f>
        <v/>
      </c>
      <c r="L2669" s="26" t="s">
        <v>1081</v>
      </c>
      <c r="M2669" s="3"/>
      <c r="N2669" s="26">
        <v>0</v>
      </c>
      <c r="O2669" s="26">
        <v>0</v>
      </c>
      <c r="P2669" s="26">
        <v>0</v>
      </c>
      <c r="Q2669" s="26">
        <v>0</v>
      </c>
      <c r="R2669" s="58" t="s">
        <v>545</v>
      </c>
      <c r="S2669" s="26">
        <v>1</v>
      </c>
      <c r="T2669" s="26">
        <v>0</v>
      </c>
      <c r="U2669" s="26">
        <f ca="1">IFERROR(VLOOKUP(G2669,模型表!$C:$T,18,FALSE),0)</f>
        <v>0</v>
      </c>
      <c r="V2669" s="26">
        <f>IFERROR(VLOOKUP(G2669,模型表!$C:$J,8,FALSE),0)</f>
        <v>0</v>
      </c>
      <c r="W2669" s="26" t="s">
        <v>1081</v>
      </c>
      <c r="X2669" s="26" t="s">
        <v>1097</v>
      </c>
    </row>
    <row r="2670" spans="1:24" x14ac:dyDescent="0.2">
      <c r="A2670" s="3" t="s">
        <v>1457</v>
      </c>
      <c r="B2670" s="3" t="str">
        <f t="shared" si="75"/>
        <v>P75</v>
      </c>
      <c r="C2670" s="3" t="s">
        <v>532</v>
      </c>
      <c r="D2670" s="3" t="s">
        <v>537</v>
      </c>
      <c r="E2670" t="str">
        <f t="shared" si="74"/>
        <v>M22P75U01N05</v>
      </c>
      <c r="F2670" s="26">
        <f ca="1">IFERROR(VLOOKUP(G2670,模型表!C:U,19,0),0)</f>
        <v>0</v>
      </c>
      <c r="H2670" s="26" t="str">
        <f ca="1">IFERROR(IF($F2670=0,"",(VLOOKUP(RIGHT(A2670,2)+0,难度表!B:F,3,FALSE)*K2670+N2670)),0)</f>
        <v/>
      </c>
      <c r="I2670" s="26" t="str">
        <f ca="1">IFERROR(IF($F2670=0,"",(VLOOKUP(RIGHT(B2670,2)+0,难度表!B:F,4,FALSE)*L2670+O2670)),0)</f>
        <v/>
      </c>
      <c r="J2670" s="26" t="str">
        <f ca="1">IFERROR(IF($F2670=0,"",(VLOOKUP(RIGHT(B2670,2)+0,难度表!B:F,5,FALSE)*M2670+P2670)),0)</f>
        <v/>
      </c>
      <c r="L2670" s="26" t="s">
        <v>1081</v>
      </c>
      <c r="M2670" s="3"/>
      <c r="N2670" s="26">
        <v>0</v>
      </c>
      <c r="O2670" s="26">
        <v>0</v>
      </c>
      <c r="P2670" s="26">
        <v>0</v>
      </c>
      <c r="Q2670" s="26">
        <v>0</v>
      </c>
      <c r="R2670" s="58" t="s">
        <v>545</v>
      </c>
      <c r="S2670" s="26">
        <v>1</v>
      </c>
      <c r="T2670" s="26">
        <v>0</v>
      </c>
      <c r="U2670" s="26">
        <f ca="1">IFERROR(VLOOKUP(G2670,模型表!$C:$T,18,FALSE),0)</f>
        <v>0</v>
      </c>
      <c r="V2670" s="26">
        <f>IFERROR(VLOOKUP(G2670,模型表!$C:$J,8,FALSE),0)</f>
        <v>0</v>
      </c>
      <c r="W2670" s="26" t="s">
        <v>1081</v>
      </c>
      <c r="X2670" s="26" t="s">
        <v>1097</v>
      </c>
    </row>
    <row r="2671" spans="1:24" x14ac:dyDescent="0.2">
      <c r="A2671" s="3" t="s">
        <v>1457</v>
      </c>
      <c r="B2671" s="3" t="str">
        <f t="shared" si="75"/>
        <v>P75</v>
      </c>
      <c r="C2671" s="3" t="s">
        <v>532</v>
      </c>
      <c r="D2671" s="3" t="s">
        <v>538</v>
      </c>
      <c r="E2671" t="str">
        <f t="shared" si="74"/>
        <v>M22P75U01N06</v>
      </c>
      <c r="F2671" s="26">
        <f ca="1">IFERROR(VLOOKUP(G2671,模型表!C:U,19,0),0)</f>
        <v>0</v>
      </c>
      <c r="H2671" s="26" t="str">
        <f ca="1">IFERROR(IF($F2671=0,"",(VLOOKUP(RIGHT(A2671,2)+0,难度表!B:F,3,FALSE)*K2671+N2671)),0)</f>
        <v/>
      </c>
      <c r="I2671" s="26" t="str">
        <f ca="1">IFERROR(IF($F2671=0,"",(VLOOKUP(RIGHT(B2671,2)+0,难度表!B:F,4,FALSE)*L2671+O2671)),0)</f>
        <v/>
      </c>
      <c r="J2671" s="26" t="str">
        <f ca="1">IFERROR(IF($F2671=0,"",(VLOOKUP(RIGHT(B2671,2)+0,难度表!B:F,5,FALSE)*M2671+P2671)),0)</f>
        <v/>
      </c>
      <c r="L2671" s="26" t="s">
        <v>1081</v>
      </c>
      <c r="M2671" s="3"/>
      <c r="N2671" s="26">
        <v>0</v>
      </c>
      <c r="O2671" s="26">
        <v>0</v>
      </c>
      <c r="P2671" s="26">
        <v>0</v>
      </c>
      <c r="Q2671" s="26">
        <v>0</v>
      </c>
      <c r="R2671" s="58" t="s">
        <v>545</v>
      </c>
      <c r="S2671" s="26">
        <v>1</v>
      </c>
      <c r="T2671" s="26">
        <v>0</v>
      </c>
      <c r="U2671" s="26">
        <f ca="1">IFERROR(VLOOKUP(G2671,模型表!$C:$T,18,FALSE),0)</f>
        <v>0</v>
      </c>
      <c r="V2671" s="26">
        <f>IFERROR(VLOOKUP(G2671,模型表!$C:$J,8,FALSE),0)</f>
        <v>0</v>
      </c>
      <c r="W2671" s="26" t="s">
        <v>1081</v>
      </c>
      <c r="X2671" s="26" t="s">
        <v>1097</v>
      </c>
    </row>
    <row r="2672" spans="1:24" x14ac:dyDescent="0.2">
      <c r="A2672" s="3" t="s">
        <v>1457</v>
      </c>
      <c r="B2672" s="3" t="str">
        <f t="shared" si="75"/>
        <v>P75</v>
      </c>
      <c r="C2672" s="3" t="s">
        <v>532</v>
      </c>
      <c r="D2672" s="3" t="s">
        <v>542</v>
      </c>
      <c r="E2672" t="str">
        <f t="shared" si="74"/>
        <v>M22P75U01N07</v>
      </c>
      <c r="F2672" s="26">
        <f ca="1">IFERROR(VLOOKUP(G2672,模型表!C:U,19,0),0)</f>
        <v>0</v>
      </c>
      <c r="H2672" s="26" t="str">
        <f ca="1">IFERROR(IF($F2672=0,"",(VLOOKUP(RIGHT(A2672,2)+0,难度表!B:F,3,FALSE)*K2672+N2672)),0)</f>
        <v/>
      </c>
      <c r="I2672" s="26" t="str">
        <f ca="1">IFERROR(IF($F2672=0,"",(VLOOKUP(RIGHT(B2672,2)+0,难度表!B:F,4,FALSE)*L2672+O2672)),0)</f>
        <v/>
      </c>
      <c r="J2672" s="26" t="str">
        <f ca="1">IFERROR(IF($F2672=0,"",(VLOOKUP(RIGHT(B2672,2)+0,难度表!B:F,5,FALSE)*M2672+P2672)),0)</f>
        <v/>
      </c>
      <c r="L2672" s="26" t="s">
        <v>1081</v>
      </c>
      <c r="M2672" s="3"/>
      <c r="N2672" s="26">
        <v>0</v>
      </c>
      <c r="O2672" s="26">
        <v>0</v>
      </c>
      <c r="P2672" s="26">
        <v>0</v>
      </c>
      <c r="Q2672" s="26">
        <v>0</v>
      </c>
      <c r="R2672" s="58" t="s">
        <v>545</v>
      </c>
      <c r="S2672" s="26">
        <v>1</v>
      </c>
      <c r="T2672" s="26">
        <v>0</v>
      </c>
      <c r="U2672" s="26">
        <f ca="1">IFERROR(VLOOKUP(G2672,模型表!$C:$T,18,FALSE),0)</f>
        <v>0</v>
      </c>
      <c r="V2672" s="26">
        <f>IFERROR(VLOOKUP(G2672,模型表!$C:$J,8,FALSE),0)</f>
        <v>0</v>
      </c>
      <c r="W2672" s="26" t="s">
        <v>1081</v>
      </c>
      <c r="X2672" s="26" t="s">
        <v>1097</v>
      </c>
    </row>
    <row r="2673" spans="1:24" x14ac:dyDescent="0.2">
      <c r="A2673" s="3" t="s">
        <v>1457</v>
      </c>
      <c r="B2673" s="3" t="str">
        <f t="shared" si="75"/>
        <v>P75</v>
      </c>
      <c r="C2673" s="3" t="s">
        <v>532</v>
      </c>
      <c r="D2673" s="3" t="s">
        <v>543</v>
      </c>
      <c r="E2673" t="str">
        <f t="shared" si="74"/>
        <v>M22P75U01N08</v>
      </c>
      <c r="F2673" s="26">
        <f ca="1">IFERROR(VLOOKUP(G2673,模型表!C:U,19,0),0)</f>
        <v>0</v>
      </c>
      <c r="H2673" s="26" t="str">
        <f ca="1">IFERROR(IF($F2673=0,"",(VLOOKUP(RIGHT(A2673,2)+0,难度表!B:F,3,FALSE)*K2673+N2673)),0)</f>
        <v/>
      </c>
      <c r="I2673" s="26" t="str">
        <f ca="1">IFERROR(IF($F2673=0,"",(VLOOKUP(RIGHT(B2673,2)+0,难度表!B:F,4,FALSE)*L2673+O2673)),0)</f>
        <v/>
      </c>
      <c r="J2673" s="26" t="str">
        <f ca="1">IFERROR(IF($F2673=0,"",(VLOOKUP(RIGHT(B2673,2)+0,难度表!B:F,5,FALSE)*M2673+P2673)),0)</f>
        <v/>
      </c>
      <c r="L2673" s="26" t="s">
        <v>1081</v>
      </c>
      <c r="M2673" s="3"/>
      <c r="N2673" s="26">
        <v>0</v>
      </c>
      <c r="O2673" s="26">
        <v>0</v>
      </c>
      <c r="P2673" s="26">
        <v>0</v>
      </c>
      <c r="Q2673" s="26">
        <v>0</v>
      </c>
      <c r="R2673" s="58" t="s">
        <v>545</v>
      </c>
      <c r="S2673" s="26">
        <v>1</v>
      </c>
      <c r="T2673" s="26">
        <v>0</v>
      </c>
      <c r="U2673" s="26">
        <f ca="1">IFERROR(VLOOKUP(G2673,模型表!$C:$T,18,FALSE),0)</f>
        <v>0</v>
      </c>
      <c r="V2673" s="26">
        <f>IFERROR(VLOOKUP(G2673,模型表!$C:$J,8,FALSE),0)</f>
        <v>0</v>
      </c>
      <c r="W2673" s="26" t="s">
        <v>1081</v>
      </c>
      <c r="X2673" s="26" t="s">
        <v>1097</v>
      </c>
    </row>
    <row r="2674" spans="1:24" x14ac:dyDescent="0.2">
      <c r="A2674" s="3" t="s">
        <v>1457</v>
      </c>
      <c r="B2674" s="3" t="str">
        <f t="shared" si="75"/>
        <v>P75</v>
      </c>
      <c r="C2674" s="3" t="s">
        <v>532</v>
      </c>
      <c r="D2674" s="3" t="s">
        <v>544</v>
      </c>
      <c r="E2674" t="str">
        <f t="shared" si="74"/>
        <v>M22P75U01N09</v>
      </c>
      <c r="F2674" s="26">
        <f ca="1">IFERROR(VLOOKUP(G2674,模型表!C:U,19,0),0)</f>
        <v>0</v>
      </c>
      <c r="H2674" s="26" t="str">
        <f ca="1">IFERROR(IF($F2674=0,"",(VLOOKUP(RIGHT(A2674,2)+0,难度表!B:F,3,FALSE)*K2674+N2674)),0)</f>
        <v/>
      </c>
      <c r="I2674" s="26" t="str">
        <f ca="1">IFERROR(IF($F2674=0,"",(VLOOKUP(RIGHT(B2674,2)+0,难度表!B:F,4,FALSE)*L2674+O2674)),0)</f>
        <v/>
      </c>
      <c r="J2674" s="26" t="str">
        <f ca="1">IFERROR(IF($F2674=0,"",(VLOOKUP(RIGHT(B2674,2)+0,难度表!B:F,5,FALSE)*M2674+P2674)),0)</f>
        <v/>
      </c>
      <c r="L2674" s="26" t="s">
        <v>1081</v>
      </c>
      <c r="M2674" s="3"/>
      <c r="N2674" s="26">
        <v>0</v>
      </c>
      <c r="O2674" s="26">
        <v>0</v>
      </c>
      <c r="P2674" s="26">
        <v>0</v>
      </c>
      <c r="Q2674" s="26">
        <v>0</v>
      </c>
      <c r="R2674" s="58" t="s">
        <v>545</v>
      </c>
      <c r="S2674" s="26">
        <v>1</v>
      </c>
      <c r="T2674" s="26">
        <v>0</v>
      </c>
      <c r="U2674" s="26">
        <f ca="1">IFERROR(VLOOKUP(G2674,模型表!$C:$T,18,FALSE),0)</f>
        <v>0</v>
      </c>
      <c r="V2674" s="26">
        <f>IFERROR(VLOOKUP(G2674,模型表!$C:$J,8,FALSE),0)</f>
        <v>0</v>
      </c>
      <c r="W2674" s="26" t="s">
        <v>1081</v>
      </c>
      <c r="X2674" s="26" t="s">
        <v>1097</v>
      </c>
    </row>
    <row r="2675" spans="1:24" x14ac:dyDescent="0.2">
      <c r="A2675" s="3" t="s">
        <v>1457</v>
      </c>
      <c r="B2675" s="3" t="str">
        <f t="shared" si="75"/>
        <v>P75</v>
      </c>
      <c r="C2675" s="3" t="s">
        <v>539</v>
      </c>
      <c r="D2675" s="3" t="s">
        <v>533</v>
      </c>
      <c r="E2675" t="str">
        <f t="shared" si="74"/>
        <v>M22P75U02N01</v>
      </c>
      <c r="F2675" s="26">
        <f ca="1">IFERROR(VLOOKUP(G2675,模型表!C:U,19,0),0)</f>
        <v>0</v>
      </c>
      <c r="H2675" s="26" t="str">
        <f ca="1">IFERROR(IF($F2675=0,"",(VLOOKUP(RIGHT(A2675,2)+0,难度表!B:F,3,FALSE)*K2675+N2675)),0)</f>
        <v/>
      </c>
      <c r="I2675" s="26" t="str">
        <f ca="1">IFERROR(IF($F2675=0,"",(VLOOKUP(RIGHT(B2675,2)+0,难度表!B:F,4,FALSE)*L2675+O2675)),0)</f>
        <v/>
      </c>
      <c r="J2675" s="26" t="str">
        <f ca="1">IFERROR(IF($F2675=0,"",(VLOOKUP(RIGHT(B2675,2)+0,难度表!B:F,5,FALSE)*M2675+P2675)),0)</f>
        <v/>
      </c>
      <c r="L2675" s="26" t="s">
        <v>1081</v>
      </c>
      <c r="M2675" s="3"/>
      <c r="N2675" s="26">
        <v>0</v>
      </c>
      <c r="O2675" s="26">
        <v>0</v>
      </c>
      <c r="P2675" s="26">
        <v>0</v>
      </c>
      <c r="Q2675" s="26">
        <v>0</v>
      </c>
      <c r="R2675" s="58" t="s">
        <v>545</v>
      </c>
      <c r="S2675" s="26">
        <v>1</v>
      </c>
      <c r="T2675" s="26">
        <v>0</v>
      </c>
      <c r="U2675" s="26">
        <f ca="1">IFERROR(VLOOKUP(G2675,模型表!$C:$T,18,FALSE),0)</f>
        <v>0</v>
      </c>
      <c r="V2675" s="26">
        <f>IFERROR(VLOOKUP(G2675,模型表!$C:$J,8,FALSE),0)</f>
        <v>0</v>
      </c>
      <c r="W2675" s="26" t="s">
        <v>1081</v>
      </c>
      <c r="X2675" s="26" t="s">
        <v>1097</v>
      </c>
    </row>
    <row r="2676" spans="1:24" x14ac:dyDescent="0.2">
      <c r="A2676" s="3" t="s">
        <v>1457</v>
      </c>
      <c r="B2676" s="3" t="str">
        <f t="shared" si="75"/>
        <v>P75</v>
      </c>
      <c r="C2676" s="3" t="s">
        <v>539</v>
      </c>
      <c r="D2676" s="3" t="s">
        <v>534</v>
      </c>
      <c r="E2676" t="str">
        <f t="shared" si="74"/>
        <v>M22P75U02N02</v>
      </c>
      <c r="F2676" s="26">
        <f ca="1">IFERROR(VLOOKUP(G2676,模型表!C:U,19,0),0)</f>
        <v>0</v>
      </c>
      <c r="H2676" s="26" t="str">
        <f ca="1">IFERROR(IF($F2676=0,"",(VLOOKUP(RIGHT(A2676,2)+0,难度表!B:F,3,FALSE)*K2676+N2676)),0)</f>
        <v/>
      </c>
      <c r="I2676" s="26" t="str">
        <f ca="1">IFERROR(IF($F2676=0,"",(VLOOKUP(RIGHT(B2676,2)+0,难度表!B:F,4,FALSE)*L2676+O2676)),0)</f>
        <v/>
      </c>
      <c r="J2676" s="26" t="str">
        <f ca="1">IFERROR(IF($F2676=0,"",(VLOOKUP(RIGHT(B2676,2)+0,难度表!B:F,5,FALSE)*M2676+P2676)),0)</f>
        <v/>
      </c>
      <c r="L2676" s="26" t="s">
        <v>1081</v>
      </c>
      <c r="M2676" s="3"/>
      <c r="N2676" s="26">
        <v>0</v>
      </c>
      <c r="O2676" s="26">
        <v>0</v>
      </c>
      <c r="P2676" s="26">
        <v>0</v>
      </c>
      <c r="Q2676" s="26">
        <v>0</v>
      </c>
      <c r="R2676" s="58" t="s">
        <v>545</v>
      </c>
      <c r="S2676" s="26">
        <v>1</v>
      </c>
      <c r="T2676" s="26">
        <v>0</v>
      </c>
      <c r="U2676" s="26">
        <f ca="1">IFERROR(VLOOKUP(G2676,模型表!$C:$T,18,FALSE),0)</f>
        <v>0</v>
      </c>
      <c r="V2676" s="26">
        <f>IFERROR(VLOOKUP(G2676,模型表!$C:$J,8,FALSE),0)</f>
        <v>0</v>
      </c>
      <c r="W2676" s="26" t="s">
        <v>1081</v>
      </c>
      <c r="X2676" s="26" t="s">
        <v>1097</v>
      </c>
    </row>
    <row r="2677" spans="1:24" x14ac:dyDescent="0.2">
      <c r="A2677" s="3" t="s">
        <v>1457</v>
      </c>
      <c r="B2677" s="3" t="str">
        <f t="shared" si="75"/>
        <v>P75</v>
      </c>
      <c r="C2677" s="3" t="s">
        <v>539</v>
      </c>
      <c r="D2677" s="3" t="s">
        <v>535</v>
      </c>
      <c r="E2677" t="str">
        <f t="shared" si="74"/>
        <v>M22P75U02N03</v>
      </c>
      <c r="F2677" s="26">
        <f ca="1">IFERROR(VLOOKUP(G2677,模型表!C:U,19,0),0)</f>
        <v>0</v>
      </c>
      <c r="H2677" s="26" t="str">
        <f ca="1">IFERROR(IF($F2677=0,"",(VLOOKUP(RIGHT(A2677,2)+0,难度表!B:F,3,FALSE)*K2677+N2677)),0)</f>
        <v/>
      </c>
      <c r="I2677" s="26" t="str">
        <f ca="1">IFERROR(IF($F2677=0,"",(VLOOKUP(RIGHT(B2677,2)+0,难度表!B:F,4,FALSE)*L2677+O2677)),0)</f>
        <v/>
      </c>
      <c r="J2677" s="26" t="str">
        <f ca="1">IFERROR(IF($F2677=0,"",(VLOOKUP(RIGHT(B2677,2)+0,难度表!B:F,5,FALSE)*M2677+P2677)),0)</f>
        <v/>
      </c>
      <c r="L2677" s="26" t="s">
        <v>1081</v>
      </c>
      <c r="M2677" s="3"/>
      <c r="N2677" s="26">
        <v>0</v>
      </c>
      <c r="O2677" s="26">
        <v>0</v>
      </c>
      <c r="P2677" s="26">
        <v>0</v>
      </c>
      <c r="Q2677" s="26">
        <v>0</v>
      </c>
      <c r="R2677" s="58" t="s">
        <v>545</v>
      </c>
      <c r="S2677" s="26">
        <v>1</v>
      </c>
      <c r="T2677" s="26">
        <v>0</v>
      </c>
      <c r="U2677" s="26">
        <f ca="1">IFERROR(VLOOKUP(G2677,模型表!$C:$T,18,FALSE),0)</f>
        <v>0</v>
      </c>
      <c r="V2677" s="26">
        <f>IFERROR(VLOOKUP(G2677,模型表!$C:$J,8,FALSE),0)</f>
        <v>0</v>
      </c>
      <c r="W2677" s="26" t="s">
        <v>1081</v>
      </c>
      <c r="X2677" s="26" t="s">
        <v>1097</v>
      </c>
    </row>
    <row r="2678" spans="1:24" x14ac:dyDescent="0.2">
      <c r="A2678" s="3" t="s">
        <v>1457</v>
      </c>
      <c r="B2678" s="3" t="str">
        <f t="shared" si="75"/>
        <v>P75</v>
      </c>
      <c r="C2678" s="3" t="s">
        <v>539</v>
      </c>
      <c r="D2678" s="3" t="s">
        <v>536</v>
      </c>
      <c r="E2678" t="str">
        <f t="shared" si="74"/>
        <v>M22P75U02N04</v>
      </c>
      <c r="F2678" s="26">
        <f ca="1">IFERROR(VLOOKUP(G2678,模型表!C:U,19,0),0)</f>
        <v>0</v>
      </c>
      <c r="H2678" s="26" t="str">
        <f ca="1">IFERROR(IF($F2678=0,"",(VLOOKUP(RIGHT(A2678,2)+0,难度表!B:F,3,FALSE)*K2678+N2678)),0)</f>
        <v/>
      </c>
      <c r="I2678" s="26" t="str">
        <f ca="1">IFERROR(IF($F2678=0,"",(VLOOKUP(RIGHT(B2678,2)+0,难度表!B:F,4,FALSE)*L2678+O2678)),0)</f>
        <v/>
      </c>
      <c r="J2678" s="26" t="str">
        <f ca="1">IFERROR(IF($F2678=0,"",(VLOOKUP(RIGHT(B2678,2)+0,难度表!B:F,5,FALSE)*M2678+P2678)),0)</f>
        <v/>
      </c>
      <c r="L2678" s="26" t="s">
        <v>1081</v>
      </c>
      <c r="M2678" s="3"/>
      <c r="N2678" s="26">
        <v>0</v>
      </c>
      <c r="O2678" s="26">
        <v>0</v>
      </c>
      <c r="P2678" s="26">
        <v>0</v>
      </c>
      <c r="Q2678" s="26">
        <v>0</v>
      </c>
      <c r="R2678" s="58" t="s">
        <v>545</v>
      </c>
      <c r="S2678" s="26">
        <v>1</v>
      </c>
      <c r="T2678" s="26">
        <v>0</v>
      </c>
      <c r="U2678" s="26">
        <f ca="1">IFERROR(VLOOKUP(G2678,模型表!$C:$T,18,FALSE),0)</f>
        <v>0</v>
      </c>
      <c r="V2678" s="26">
        <f>IFERROR(VLOOKUP(G2678,模型表!$C:$J,8,FALSE),0)</f>
        <v>0</v>
      </c>
      <c r="W2678" s="26" t="s">
        <v>1081</v>
      </c>
      <c r="X2678" s="26" t="s">
        <v>1097</v>
      </c>
    </row>
    <row r="2679" spans="1:24" x14ac:dyDescent="0.2">
      <c r="A2679" s="3" t="s">
        <v>1457</v>
      </c>
      <c r="B2679" s="3" t="str">
        <f t="shared" si="75"/>
        <v>P75</v>
      </c>
      <c r="C2679" s="3" t="s">
        <v>539</v>
      </c>
      <c r="D2679" s="3" t="s">
        <v>537</v>
      </c>
      <c r="E2679" t="str">
        <f t="shared" si="74"/>
        <v>M22P75U02N05</v>
      </c>
      <c r="F2679" s="26">
        <f ca="1">IFERROR(VLOOKUP(G2679,模型表!C:U,19,0),0)</f>
        <v>0</v>
      </c>
      <c r="H2679" s="26" t="str">
        <f ca="1">IFERROR(IF($F2679=0,"",(VLOOKUP(RIGHT(A2679,2)+0,难度表!B:F,3,FALSE)*K2679+N2679)),0)</f>
        <v/>
      </c>
      <c r="I2679" s="26" t="str">
        <f ca="1">IFERROR(IF($F2679=0,"",(VLOOKUP(RIGHT(B2679,2)+0,难度表!B:F,4,FALSE)*L2679+O2679)),0)</f>
        <v/>
      </c>
      <c r="J2679" s="26" t="str">
        <f ca="1">IFERROR(IF($F2679=0,"",(VLOOKUP(RIGHT(B2679,2)+0,难度表!B:F,5,FALSE)*M2679+P2679)),0)</f>
        <v/>
      </c>
      <c r="L2679" s="26" t="s">
        <v>1081</v>
      </c>
      <c r="M2679" s="3"/>
      <c r="N2679" s="26">
        <v>0</v>
      </c>
      <c r="O2679" s="26">
        <v>0</v>
      </c>
      <c r="P2679" s="26">
        <v>0</v>
      </c>
      <c r="Q2679" s="26">
        <v>0</v>
      </c>
      <c r="R2679" s="58" t="s">
        <v>545</v>
      </c>
      <c r="S2679" s="26">
        <v>1</v>
      </c>
      <c r="T2679" s="26">
        <v>0</v>
      </c>
      <c r="U2679" s="26">
        <f ca="1">IFERROR(VLOOKUP(G2679,模型表!$C:$T,18,FALSE),0)</f>
        <v>0</v>
      </c>
      <c r="V2679" s="26">
        <f>IFERROR(VLOOKUP(G2679,模型表!$C:$J,8,FALSE),0)</f>
        <v>0</v>
      </c>
      <c r="W2679" s="26" t="s">
        <v>1081</v>
      </c>
      <c r="X2679" s="26" t="s">
        <v>1097</v>
      </c>
    </row>
    <row r="2680" spans="1:24" x14ac:dyDescent="0.2">
      <c r="A2680" s="3" t="s">
        <v>1457</v>
      </c>
      <c r="B2680" s="3" t="str">
        <f t="shared" si="75"/>
        <v>P75</v>
      </c>
      <c r="C2680" s="3" t="s">
        <v>539</v>
      </c>
      <c r="D2680" s="3" t="s">
        <v>538</v>
      </c>
      <c r="E2680" t="str">
        <f t="shared" si="74"/>
        <v>M22P75U02N06</v>
      </c>
      <c r="F2680" s="26">
        <f ca="1">IFERROR(VLOOKUP(G2680,模型表!C:U,19,0),0)</f>
        <v>0</v>
      </c>
      <c r="H2680" s="26" t="str">
        <f ca="1">IFERROR(IF($F2680=0,"",(VLOOKUP(RIGHT(A2680,2)+0,难度表!B:F,3,FALSE)*K2680+N2680)),0)</f>
        <v/>
      </c>
      <c r="I2680" s="26" t="str">
        <f ca="1">IFERROR(IF($F2680=0,"",(VLOOKUP(RIGHT(B2680,2)+0,难度表!B:F,4,FALSE)*L2680+O2680)),0)</f>
        <v/>
      </c>
      <c r="J2680" s="26" t="str">
        <f ca="1">IFERROR(IF($F2680=0,"",(VLOOKUP(RIGHT(B2680,2)+0,难度表!B:F,5,FALSE)*M2680+P2680)),0)</f>
        <v/>
      </c>
      <c r="L2680" s="26" t="s">
        <v>1081</v>
      </c>
      <c r="M2680" s="3"/>
      <c r="N2680" s="26">
        <v>0</v>
      </c>
      <c r="O2680" s="26">
        <v>0</v>
      </c>
      <c r="P2680" s="26">
        <v>0</v>
      </c>
      <c r="Q2680" s="26">
        <v>0</v>
      </c>
      <c r="R2680" s="58" t="s">
        <v>545</v>
      </c>
      <c r="S2680" s="26">
        <v>1</v>
      </c>
      <c r="T2680" s="26">
        <v>0</v>
      </c>
      <c r="U2680" s="26">
        <f ca="1">IFERROR(VLOOKUP(G2680,模型表!$C:$T,18,FALSE),0)</f>
        <v>0</v>
      </c>
      <c r="V2680" s="26">
        <f>IFERROR(VLOOKUP(G2680,模型表!$C:$J,8,FALSE),0)</f>
        <v>0</v>
      </c>
      <c r="W2680" s="26" t="s">
        <v>1081</v>
      </c>
      <c r="X2680" s="26" t="s">
        <v>1097</v>
      </c>
    </row>
    <row r="2681" spans="1:24" x14ac:dyDescent="0.2">
      <c r="A2681" s="3" t="s">
        <v>1457</v>
      </c>
      <c r="B2681" s="3" t="str">
        <f t="shared" si="75"/>
        <v>P75</v>
      </c>
      <c r="C2681" s="3" t="s">
        <v>539</v>
      </c>
      <c r="D2681" s="3" t="s">
        <v>542</v>
      </c>
      <c r="E2681" t="str">
        <f t="shared" si="74"/>
        <v>M22P75U02N07</v>
      </c>
      <c r="F2681" s="26">
        <f ca="1">IFERROR(VLOOKUP(G2681,模型表!C:U,19,0),0)</f>
        <v>0</v>
      </c>
      <c r="H2681" s="26" t="str">
        <f ca="1">IFERROR(IF($F2681=0,"",(VLOOKUP(RIGHT(A2681,2)+0,难度表!B:F,3,FALSE)*K2681+N2681)),0)</f>
        <v/>
      </c>
      <c r="I2681" s="26" t="str">
        <f ca="1">IFERROR(IF($F2681=0,"",(VLOOKUP(RIGHT(B2681,2)+0,难度表!B:F,4,FALSE)*L2681+O2681)),0)</f>
        <v/>
      </c>
      <c r="J2681" s="26" t="str">
        <f ca="1">IFERROR(IF($F2681=0,"",(VLOOKUP(RIGHT(B2681,2)+0,难度表!B:F,5,FALSE)*M2681+P2681)),0)</f>
        <v/>
      </c>
      <c r="L2681" s="26" t="s">
        <v>1081</v>
      </c>
      <c r="M2681" s="3"/>
      <c r="N2681" s="26">
        <v>0</v>
      </c>
      <c r="O2681" s="26">
        <v>0</v>
      </c>
      <c r="P2681" s="26">
        <v>0</v>
      </c>
      <c r="Q2681" s="26">
        <v>0</v>
      </c>
      <c r="R2681" s="58" t="s">
        <v>545</v>
      </c>
      <c r="S2681" s="26">
        <v>1</v>
      </c>
      <c r="T2681" s="26">
        <v>0</v>
      </c>
      <c r="U2681" s="26">
        <f ca="1">IFERROR(VLOOKUP(G2681,模型表!$C:$T,18,FALSE),0)</f>
        <v>0</v>
      </c>
      <c r="V2681" s="26">
        <f>IFERROR(VLOOKUP(G2681,模型表!$C:$J,8,FALSE),0)</f>
        <v>0</v>
      </c>
      <c r="W2681" s="26" t="s">
        <v>1081</v>
      </c>
      <c r="X2681" s="26" t="s">
        <v>1097</v>
      </c>
    </row>
    <row r="2682" spans="1:24" x14ac:dyDescent="0.2">
      <c r="A2682" s="3" t="s">
        <v>1457</v>
      </c>
      <c r="B2682" s="3" t="str">
        <f t="shared" si="75"/>
        <v>P75</v>
      </c>
      <c r="C2682" s="3" t="s">
        <v>539</v>
      </c>
      <c r="D2682" s="3" t="s">
        <v>543</v>
      </c>
      <c r="E2682" t="str">
        <f t="shared" si="74"/>
        <v>M22P75U02N08</v>
      </c>
      <c r="F2682" s="26">
        <f ca="1">IFERROR(VLOOKUP(G2682,模型表!C:U,19,0),0)</f>
        <v>0</v>
      </c>
      <c r="H2682" s="26" t="str">
        <f ca="1">IFERROR(IF($F2682=0,"",(VLOOKUP(RIGHT(A2682,2)+0,难度表!B:F,3,FALSE)*K2682+N2682)),0)</f>
        <v/>
      </c>
      <c r="I2682" s="26" t="str">
        <f ca="1">IFERROR(IF($F2682=0,"",(VLOOKUP(RIGHT(B2682,2)+0,难度表!B:F,4,FALSE)*L2682+O2682)),0)</f>
        <v/>
      </c>
      <c r="J2682" s="26" t="str">
        <f ca="1">IFERROR(IF($F2682=0,"",(VLOOKUP(RIGHT(B2682,2)+0,难度表!B:F,5,FALSE)*M2682+P2682)),0)</f>
        <v/>
      </c>
      <c r="L2682" s="26" t="s">
        <v>1081</v>
      </c>
      <c r="M2682" s="3"/>
      <c r="N2682" s="26">
        <v>0</v>
      </c>
      <c r="O2682" s="26">
        <v>0</v>
      </c>
      <c r="P2682" s="26">
        <v>0</v>
      </c>
      <c r="Q2682" s="26">
        <v>0</v>
      </c>
      <c r="R2682" s="58" t="s">
        <v>545</v>
      </c>
      <c r="S2682" s="26">
        <v>1</v>
      </c>
      <c r="T2682" s="26">
        <v>0</v>
      </c>
      <c r="U2682" s="26">
        <f ca="1">IFERROR(VLOOKUP(G2682,模型表!$C:$T,18,FALSE),0)</f>
        <v>0</v>
      </c>
      <c r="V2682" s="26">
        <f>IFERROR(VLOOKUP(G2682,模型表!$C:$J,8,FALSE),0)</f>
        <v>0</v>
      </c>
      <c r="W2682" s="26" t="s">
        <v>1081</v>
      </c>
      <c r="X2682" s="26" t="s">
        <v>1097</v>
      </c>
    </row>
    <row r="2683" spans="1:24" x14ac:dyDescent="0.2">
      <c r="A2683" s="3" t="s">
        <v>1457</v>
      </c>
      <c r="B2683" s="3" t="str">
        <f t="shared" si="75"/>
        <v>P75</v>
      </c>
      <c r="C2683" s="3" t="s">
        <v>539</v>
      </c>
      <c r="D2683" s="3" t="s">
        <v>544</v>
      </c>
      <c r="E2683" t="str">
        <f t="shared" si="74"/>
        <v>M22P75U02N09</v>
      </c>
      <c r="F2683" s="26">
        <f ca="1">IFERROR(VLOOKUP(G2683,模型表!C:U,19,0),0)</f>
        <v>0</v>
      </c>
      <c r="H2683" s="26" t="str">
        <f ca="1">IFERROR(IF($F2683=0,"",(VLOOKUP(RIGHT(A2683,2)+0,难度表!B:F,3,FALSE)*K2683+N2683)),0)</f>
        <v/>
      </c>
      <c r="I2683" s="26" t="str">
        <f ca="1">IFERROR(IF($F2683=0,"",(VLOOKUP(RIGHT(B2683,2)+0,难度表!B:F,4,FALSE)*L2683+O2683)),0)</f>
        <v/>
      </c>
      <c r="J2683" s="26" t="str">
        <f ca="1">IFERROR(IF($F2683=0,"",(VLOOKUP(RIGHT(B2683,2)+0,难度表!B:F,5,FALSE)*M2683+P2683)),0)</f>
        <v/>
      </c>
      <c r="L2683" s="26" t="s">
        <v>1081</v>
      </c>
      <c r="M2683" s="3"/>
      <c r="N2683" s="26">
        <v>0</v>
      </c>
      <c r="O2683" s="26">
        <v>0</v>
      </c>
      <c r="P2683" s="26">
        <v>0</v>
      </c>
      <c r="Q2683" s="26">
        <v>0</v>
      </c>
      <c r="R2683" s="58" t="s">
        <v>545</v>
      </c>
      <c r="S2683" s="26">
        <v>1</v>
      </c>
      <c r="T2683" s="26">
        <v>0</v>
      </c>
      <c r="U2683" s="26">
        <f ca="1">IFERROR(VLOOKUP(G2683,模型表!$C:$T,18,FALSE),0)</f>
        <v>0</v>
      </c>
      <c r="V2683" s="26">
        <f>IFERROR(VLOOKUP(G2683,模型表!$C:$J,8,FALSE),0)</f>
        <v>0</v>
      </c>
      <c r="W2683" s="26" t="s">
        <v>1081</v>
      </c>
      <c r="X2683" s="26" t="s">
        <v>1097</v>
      </c>
    </row>
    <row r="2684" spans="1:24" x14ac:dyDescent="0.2">
      <c r="A2684" s="3" t="s">
        <v>1457</v>
      </c>
      <c r="B2684" s="3" t="str">
        <f t="shared" si="75"/>
        <v>P75</v>
      </c>
      <c r="C2684" s="3" t="s">
        <v>540</v>
      </c>
      <c r="D2684" s="3" t="s">
        <v>533</v>
      </c>
      <c r="E2684" t="str">
        <f t="shared" si="74"/>
        <v>M22P75U03N01</v>
      </c>
      <c r="F2684" s="26">
        <f ca="1">IFERROR(VLOOKUP(G2684,模型表!C:U,19,0),0)</f>
        <v>0</v>
      </c>
      <c r="H2684" s="26" t="str">
        <f ca="1">IFERROR(IF($F2684=0,"",(VLOOKUP(RIGHT(A2684,2)+0,难度表!B:F,3,FALSE)*K2684+N2684)),0)</f>
        <v/>
      </c>
      <c r="I2684" s="26" t="str">
        <f ca="1">IFERROR(IF($F2684=0,"",(VLOOKUP(RIGHT(B2684,2)+0,难度表!B:F,4,FALSE)*L2684+O2684)),0)</f>
        <v/>
      </c>
      <c r="J2684" s="26" t="str">
        <f ca="1">IFERROR(IF($F2684=0,"",(VLOOKUP(RIGHT(B2684,2)+0,难度表!B:F,5,FALSE)*M2684+P2684)),0)</f>
        <v/>
      </c>
      <c r="L2684" s="26" t="s">
        <v>1081</v>
      </c>
      <c r="M2684" s="3"/>
      <c r="N2684" s="26">
        <v>0</v>
      </c>
      <c r="O2684" s="26">
        <v>0</v>
      </c>
      <c r="P2684" s="26">
        <v>0</v>
      </c>
      <c r="Q2684" s="26">
        <v>0</v>
      </c>
      <c r="R2684" s="58" t="s">
        <v>545</v>
      </c>
      <c r="S2684" s="26">
        <v>1</v>
      </c>
      <c r="T2684" s="26">
        <v>0</v>
      </c>
      <c r="U2684" s="26">
        <f ca="1">IFERROR(VLOOKUP(G2684,模型表!$C:$T,18,FALSE),0)</f>
        <v>0</v>
      </c>
      <c r="V2684" s="26">
        <f>IFERROR(VLOOKUP(G2684,模型表!$C:$J,8,FALSE),0)</f>
        <v>0</v>
      </c>
      <c r="W2684" s="26" t="s">
        <v>1081</v>
      </c>
      <c r="X2684" s="26" t="s">
        <v>1097</v>
      </c>
    </row>
    <row r="2685" spans="1:24" x14ac:dyDescent="0.2">
      <c r="A2685" s="3" t="s">
        <v>1457</v>
      </c>
      <c r="B2685" s="3" t="str">
        <f t="shared" si="75"/>
        <v>P75</v>
      </c>
      <c r="C2685" s="3" t="s">
        <v>540</v>
      </c>
      <c r="D2685" s="3" t="s">
        <v>534</v>
      </c>
      <c r="E2685" t="str">
        <f t="shared" si="74"/>
        <v>M22P75U03N02</v>
      </c>
      <c r="F2685" s="26">
        <f ca="1">IFERROR(VLOOKUP(G2685,模型表!C:U,19,0),0)</f>
        <v>0</v>
      </c>
      <c r="H2685" s="26" t="str">
        <f ca="1">IFERROR(IF($F2685=0,"",(VLOOKUP(RIGHT(A2685,2)+0,难度表!B:F,3,FALSE)*K2685+N2685)),0)</f>
        <v/>
      </c>
      <c r="I2685" s="26" t="str">
        <f ca="1">IFERROR(IF($F2685=0,"",(VLOOKUP(RIGHT(B2685,2)+0,难度表!B:F,4,FALSE)*L2685+O2685)),0)</f>
        <v/>
      </c>
      <c r="J2685" s="26" t="str">
        <f ca="1">IFERROR(IF($F2685=0,"",(VLOOKUP(RIGHT(B2685,2)+0,难度表!B:F,5,FALSE)*M2685+P2685)),0)</f>
        <v/>
      </c>
      <c r="L2685" s="26" t="s">
        <v>1081</v>
      </c>
      <c r="M2685" s="3"/>
      <c r="N2685" s="26">
        <v>0</v>
      </c>
      <c r="O2685" s="26">
        <v>0</v>
      </c>
      <c r="P2685" s="26">
        <v>0</v>
      </c>
      <c r="Q2685" s="26">
        <v>0</v>
      </c>
      <c r="R2685" s="58" t="s">
        <v>545</v>
      </c>
      <c r="S2685" s="26">
        <v>1</v>
      </c>
      <c r="T2685" s="26">
        <v>0</v>
      </c>
      <c r="U2685" s="26">
        <f ca="1">IFERROR(VLOOKUP(G2685,模型表!$C:$T,18,FALSE),0)</f>
        <v>0</v>
      </c>
      <c r="V2685" s="26">
        <f>IFERROR(VLOOKUP(G2685,模型表!$C:$J,8,FALSE),0)</f>
        <v>0</v>
      </c>
      <c r="W2685" s="26" t="s">
        <v>1081</v>
      </c>
      <c r="X2685" s="26" t="s">
        <v>1097</v>
      </c>
    </row>
    <row r="2686" spans="1:24" x14ac:dyDescent="0.2">
      <c r="A2686" s="3" t="s">
        <v>1457</v>
      </c>
      <c r="B2686" s="3" t="str">
        <f t="shared" si="75"/>
        <v>P75</v>
      </c>
      <c r="C2686" s="3" t="s">
        <v>540</v>
      </c>
      <c r="D2686" s="3" t="s">
        <v>535</v>
      </c>
      <c r="E2686" t="str">
        <f t="shared" si="74"/>
        <v>M22P75U03N03</v>
      </c>
      <c r="F2686" s="26">
        <f ca="1">IFERROR(VLOOKUP(G2686,模型表!C:U,19,0),0)</f>
        <v>0</v>
      </c>
      <c r="H2686" s="26" t="str">
        <f ca="1">IFERROR(IF($F2686=0,"",(VLOOKUP(RIGHT(A2686,2)+0,难度表!B:F,3,FALSE)*K2686+N2686)),0)</f>
        <v/>
      </c>
      <c r="I2686" s="26" t="str">
        <f ca="1">IFERROR(IF($F2686=0,"",(VLOOKUP(RIGHT(B2686,2)+0,难度表!B:F,4,FALSE)*L2686+O2686)),0)</f>
        <v/>
      </c>
      <c r="J2686" s="26" t="str">
        <f ca="1">IFERROR(IF($F2686=0,"",(VLOOKUP(RIGHT(B2686,2)+0,难度表!B:F,5,FALSE)*M2686+P2686)),0)</f>
        <v/>
      </c>
      <c r="L2686" s="26" t="s">
        <v>1081</v>
      </c>
      <c r="M2686" s="3"/>
      <c r="N2686" s="26">
        <v>0</v>
      </c>
      <c r="O2686" s="26">
        <v>0</v>
      </c>
      <c r="P2686" s="26">
        <v>0</v>
      </c>
      <c r="Q2686" s="26">
        <v>0</v>
      </c>
      <c r="R2686" s="58" t="s">
        <v>545</v>
      </c>
      <c r="S2686" s="26">
        <v>1</v>
      </c>
      <c r="T2686" s="26">
        <v>0</v>
      </c>
      <c r="U2686" s="26">
        <f ca="1">IFERROR(VLOOKUP(G2686,模型表!$C:$T,18,FALSE),0)</f>
        <v>0</v>
      </c>
      <c r="V2686" s="26">
        <f>IFERROR(VLOOKUP(G2686,模型表!$C:$J,8,FALSE),0)</f>
        <v>0</v>
      </c>
      <c r="W2686" s="26" t="s">
        <v>1081</v>
      </c>
      <c r="X2686" s="26" t="s">
        <v>1097</v>
      </c>
    </row>
    <row r="2687" spans="1:24" x14ac:dyDescent="0.2">
      <c r="A2687" s="3" t="s">
        <v>1457</v>
      </c>
      <c r="B2687" s="3" t="str">
        <f t="shared" si="75"/>
        <v>P75</v>
      </c>
      <c r="C2687" s="3" t="s">
        <v>540</v>
      </c>
      <c r="D2687" s="3" t="s">
        <v>536</v>
      </c>
      <c r="E2687" t="str">
        <f t="shared" si="74"/>
        <v>M22P75U03N04</v>
      </c>
      <c r="F2687" s="26">
        <f ca="1">IFERROR(VLOOKUP(G2687,模型表!C:U,19,0),0)</f>
        <v>0</v>
      </c>
      <c r="H2687" s="26" t="str">
        <f ca="1">IFERROR(IF($F2687=0,"",(VLOOKUP(RIGHT(A2687,2)+0,难度表!B:F,3,FALSE)*K2687+N2687)),0)</f>
        <v/>
      </c>
      <c r="I2687" s="26" t="str">
        <f ca="1">IFERROR(IF($F2687=0,"",(VLOOKUP(RIGHT(B2687,2)+0,难度表!B:F,4,FALSE)*L2687+O2687)),0)</f>
        <v/>
      </c>
      <c r="J2687" s="26" t="str">
        <f ca="1">IFERROR(IF($F2687=0,"",(VLOOKUP(RIGHT(B2687,2)+0,难度表!B:F,5,FALSE)*M2687+P2687)),0)</f>
        <v/>
      </c>
      <c r="L2687" s="26" t="s">
        <v>1081</v>
      </c>
      <c r="M2687" s="3"/>
      <c r="N2687" s="26">
        <v>0</v>
      </c>
      <c r="O2687" s="26">
        <v>0</v>
      </c>
      <c r="P2687" s="26">
        <v>0</v>
      </c>
      <c r="Q2687" s="26">
        <v>0</v>
      </c>
      <c r="R2687" s="58" t="s">
        <v>545</v>
      </c>
      <c r="S2687" s="26">
        <v>1</v>
      </c>
      <c r="T2687" s="26">
        <v>0</v>
      </c>
      <c r="U2687" s="26">
        <f ca="1">IFERROR(VLOOKUP(G2687,模型表!$C:$T,18,FALSE),0)</f>
        <v>0</v>
      </c>
      <c r="V2687" s="26">
        <f>IFERROR(VLOOKUP(G2687,模型表!$C:$J,8,FALSE),0)</f>
        <v>0</v>
      </c>
      <c r="W2687" s="26" t="s">
        <v>1081</v>
      </c>
      <c r="X2687" s="26" t="s">
        <v>1097</v>
      </c>
    </row>
    <row r="2688" spans="1:24" x14ac:dyDescent="0.2">
      <c r="A2688" s="3" t="s">
        <v>1457</v>
      </c>
      <c r="B2688" s="3" t="str">
        <f t="shared" si="75"/>
        <v>P75</v>
      </c>
      <c r="C2688" s="3" t="s">
        <v>540</v>
      </c>
      <c r="D2688" s="3" t="s">
        <v>537</v>
      </c>
      <c r="E2688" t="str">
        <f t="shared" si="74"/>
        <v>M22P75U03N05</v>
      </c>
      <c r="F2688" s="26">
        <f ca="1">IFERROR(VLOOKUP(G2688,模型表!C:U,19,0),0)</f>
        <v>0</v>
      </c>
      <c r="H2688" s="26" t="str">
        <f ca="1">IFERROR(IF($F2688=0,"",(VLOOKUP(RIGHT(A2688,2)+0,难度表!B:F,3,FALSE)*K2688+N2688)),0)</f>
        <v/>
      </c>
      <c r="I2688" s="26" t="str">
        <f ca="1">IFERROR(IF($F2688=0,"",(VLOOKUP(RIGHT(B2688,2)+0,难度表!B:F,4,FALSE)*L2688+O2688)),0)</f>
        <v/>
      </c>
      <c r="J2688" s="26" t="str">
        <f ca="1">IFERROR(IF($F2688=0,"",(VLOOKUP(RIGHT(B2688,2)+0,难度表!B:F,5,FALSE)*M2688+P2688)),0)</f>
        <v/>
      </c>
      <c r="L2688" s="26" t="s">
        <v>1081</v>
      </c>
      <c r="M2688" s="3"/>
      <c r="N2688" s="26">
        <v>0</v>
      </c>
      <c r="O2688" s="26">
        <v>0</v>
      </c>
      <c r="P2688" s="26">
        <v>0</v>
      </c>
      <c r="Q2688" s="26">
        <v>0</v>
      </c>
      <c r="R2688" s="58" t="s">
        <v>545</v>
      </c>
      <c r="S2688" s="26">
        <v>1</v>
      </c>
      <c r="T2688" s="26">
        <v>0</v>
      </c>
      <c r="U2688" s="26">
        <f ca="1">IFERROR(VLOOKUP(G2688,模型表!$C:$T,18,FALSE),0)</f>
        <v>0</v>
      </c>
      <c r="V2688" s="26">
        <f>IFERROR(VLOOKUP(G2688,模型表!$C:$J,8,FALSE),0)</f>
        <v>0</v>
      </c>
      <c r="W2688" s="26" t="s">
        <v>1081</v>
      </c>
      <c r="X2688" s="26" t="s">
        <v>1097</v>
      </c>
    </row>
    <row r="2689" spans="1:24" x14ac:dyDescent="0.2">
      <c r="A2689" s="3" t="s">
        <v>1457</v>
      </c>
      <c r="B2689" s="3" t="str">
        <f t="shared" si="75"/>
        <v>P75</v>
      </c>
      <c r="C2689" s="3" t="s">
        <v>540</v>
      </c>
      <c r="D2689" s="3" t="s">
        <v>538</v>
      </c>
      <c r="E2689" t="str">
        <f t="shared" si="74"/>
        <v>M22P75U03N06</v>
      </c>
      <c r="F2689" s="26">
        <f ca="1">IFERROR(VLOOKUP(G2689,模型表!C:U,19,0),0)</f>
        <v>0</v>
      </c>
      <c r="H2689" s="26" t="str">
        <f ca="1">IFERROR(IF($F2689=0,"",(VLOOKUP(RIGHT(A2689,2)+0,难度表!B:F,3,FALSE)*K2689+N2689)),0)</f>
        <v/>
      </c>
      <c r="I2689" s="26" t="str">
        <f ca="1">IFERROR(IF($F2689=0,"",(VLOOKUP(RIGHT(B2689,2)+0,难度表!B:F,4,FALSE)*L2689+O2689)),0)</f>
        <v/>
      </c>
      <c r="J2689" s="26" t="str">
        <f ca="1">IFERROR(IF($F2689=0,"",(VLOOKUP(RIGHT(B2689,2)+0,难度表!B:F,5,FALSE)*M2689+P2689)),0)</f>
        <v/>
      </c>
      <c r="L2689" s="26" t="s">
        <v>1081</v>
      </c>
      <c r="M2689" s="3"/>
      <c r="N2689" s="26">
        <v>0</v>
      </c>
      <c r="O2689" s="26">
        <v>0</v>
      </c>
      <c r="P2689" s="26">
        <v>0</v>
      </c>
      <c r="Q2689" s="26">
        <v>0</v>
      </c>
      <c r="R2689" s="58" t="s">
        <v>545</v>
      </c>
      <c r="S2689" s="26">
        <v>1</v>
      </c>
      <c r="T2689" s="26">
        <v>0</v>
      </c>
      <c r="U2689" s="26">
        <f ca="1">IFERROR(VLOOKUP(G2689,模型表!$C:$T,18,FALSE),0)</f>
        <v>0</v>
      </c>
      <c r="V2689" s="26">
        <f>IFERROR(VLOOKUP(G2689,模型表!$C:$J,8,FALSE),0)</f>
        <v>0</v>
      </c>
      <c r="W2689" s="26" t="s">
        <v>1081</v>
      </c>
      <c r="X2689" s="26" t="s">
        <v>1097</v>
      </c>
    </row>
    <row r="2690" spans="1:24" x14ac:dyDescent="0.2">
      <c r="A2690" s="3" t="s">
        <v>1457</v>
      </c>
      <c r="B2690" s="3" t="str">
        <f t="shared" si="75"/>
        <v>P75</v>
      </c>
      <c r="C2690" s="3" t="s">
        <v>540</v>
      </c>
      <c r="D2690" s="3" t="s">
        <v>542</v>
      </c>
      <c r="E2690" t="str">
        <f t="shared" ref="E2690:E2753" si="76">A2690&amp;B2690&amp;C2690&amp;D2690</f>
        <v>M22P75U03N07</v>
      </c>
      <c r="F2690" s="26">
        <f ca="1">IFERROR(VLOOKUP(G2690,模型表!C:U,19,0),0)</f>
        <v>0</v>
      </c>
      <c r="H2690" s="26" t="str">
        <f ca="1">IFERROR(IF($F2690=0,"",(VLOOKUP(RIGHT(A2690,2)+0,难度表!B:F,3,FALSE)*K2690+N2690)),0)</f>
        <v/>
      </c>
      <c r="I2690" s="26" t="str">
        <f ca="1">IFERROR(IF($F2690=0,"",(VLOOKUP(RIGHT(B2690,2)+0,难度表!B:F,4,FALSE)*L2690+O2690)),0)</f>
        <v/>
      </c>
      <c r="J2690" s="26" t="str">
        <f ca="1">IFERROR(IF($F2690=0,"",(VLOOKUP(RIGHT(B2690,2)+0,难度表!B:F,5,FALSE)*M2690+P2690)),0)</f>
        <v/>
      </c>
      <c r="L2690" s="26" t="s">
        <v>1081</v>
      </c>
      <c r="M2690" s="3"/>
      <c r="N2690" s="26">
        <v>0</v>
      </c>
      <c r="O2690" s="26">
        <v>0</v>
      </c>
      <c r="P2690" s="26">
        <v>0</v>
      </c>
      <c r="Q2690" s="26">
        <v>0</v>
      </c>
      <c r="R2690" s="58" t="s">
        <v>545</v>
      </c>
      <c r="S2690" s="26">
        <v>1</v>
      </c>
      <c r="T2690" s="26">
        <v>0</v>
      </c>
      <c r="U2690" s="26">
        <f ca="1">IFERROR(VLOOKUP(G2690,模型表!$C:$T,18,FALSE),0)</f>
        <v>0</v>
      </c>
      <c r="V2690" s="26">
        <f>IFERROR(VLOOKUP(G2690,模型表!$C:$J,8,FALSE),0)</f>
        <v>0</v>
      </c>
      <c r="W2690" s="26" t="s">
        <v>1081</v>
      </c>
      <c r="X2690" s="26" t="s">
        <v>1097</v>
      </c>
    </row>
    <row r="2691" spans="1:24" x14ac:dyDescent="0.2">
      <c r="A2691" s="3" t="s">
        <v>1457</v>
      </c>
      <c r="B2691" s="3" t="str">
        <f t="shared" ref="B2691:B2754" si="77">"P"&amp;IF(INT((ROW()+34)/36)&gt;=10,INT((ROW()+34)/36),"0"&amp;INT((ROW()+34)/36))</f>
        <v>P75</v>
      </c>
      <c r="C2691" s="3" t="s">
        <v>540</v>
      </c>
      <c r="D2691" s="3" t="s">
        <v>543</v>
      </c>
      <c r="E2691" t="str">
        <f t="shared" si="76"/>
        <v>M22P75U03N08</v>
      </c>
      <c r="F2691" s="26">
        <f ca="1">IFERROR(VLOOKUP(G2691,模型表!C:U,19,0),0)</f>
        <v>0</v>
      </c>
      <c r="H2691" s="26" t="str">
        <f ca="1">IFERROR(IF($F2691=0,"",(VLOOKUP(RIGHT(A2691,2)+0,难度表!B:F,3,FALSE)*K2691+N2691)),0)</f>
        <v/>
      </c>
      <c r="I2691" s="26" t="str">
        <f ca="1">IFERROR(IF($F2691=0,"",(VLOOKUP(RIGHT(B2691,2)+0,难度表!B:F,4,FALSE)*L2691+O2691)),0)</f>
        <v/>
      </c>
      <c r="J2691" s="26" t="str">
        <f ca="1">IFERROR(IF($F2691=0,"",(VLOOKUP(RIGHT(B2691,2)+0,难度表!B:F,5,FALSE)*M2691+P2691)),0)</f>
        <v/>
      </c>
      <c r="L2691" s="26" t="s">
        <v>1081</v>
      </c>
      <c r="M2691" s="3"/>
      <c r="N2691" s="26">
        <v>0</v>
      </c>
      <c r="O2691" s="26">
        <v>0</v>
      </c>
      <c r="P2691" s="26">
        <v>0</v>
      </c>
      <c r="Q2691" s="26">
        <v>0</v>
      </c>
      <c r="R2691" s="58" t="s">
        <v>545</v>
      </c>
      <c r="S2691" s="26">
        <v>1</v>
      </c>
      <c r="T2691" s="26">
        <v>0</v>
      </c>
      <c r="U2691" s="26">
        <f ca="1">IFERROR(VLOOKUP(G2691,模型表!$C:$T,18,FALSE),0)</f>
        <v>0</v>
      </c>
      <c r="V2691" s="26">
        <f>IFERROR(VLOOKUP(G2691,模型表!$C:$J,8,FALSE),0)</f>
        <v>0</v>
      </c>
      <c r="W2691" s="26" t="s">
        <v>1081</v>
      </c>
      <c r="X2691" s="26" t="s">
        <v>1097</v>
      </c>
    </row>
    <row r="2692" spans="1:24" x14ac:dyDescent="0.2">
      <c r="A2692" s="3" t="s">
        <v>1457</v>
      </c>
      <c r="B2692" s="3" t="str">
        <f t="shared" si="77"/>
        <v>P75</v>
      </c>
      <c r="C2692" s="3" t="s">
        <v>540</v>
      </c>
      <c r="D2692" s="3" t="s">
        <v>544</v>
      </c>
      <c r="E2692" t="str">
        <f t="shared" si="76"/>
        <v>M22P75U03N09</v>
      </c>
      <c r="F2692" s="26">
        <f ca="1">IFERROR(VLOOKUP(G2692,模型表!C:U,19,0),0)</f>
        <v>0</v>
      </c>
      <c r="H2692" s="26" t="str">
        <f ca="1">IFERROR(IF($F2692=0,"",(VLOOKUP(RIGHT(A2692,2)+0,难度表!B:F,3,FALSE)*K2692+N2692)),0)</f>
        <v/>
      </c>
      <c r="I2692" s="26" t="str">
        <f ca="1">IFERROR(IF($F2692=0,"",(VLOOKUP(RIGHT(B2692,2)+0,难度表!B:F,4,FALSE)*L2692+O2692)),0)</f>
        <v/>
      </c>
      <c r="J2692" s="26" t="str">
        <f ca="1">IFERROR(IF($F2692=0,"",(VLOOKUP(RIGHT(B2692,2)+0,难度表!B:F,5,FALSE)*M2692+P2692)),0)</f>
        <v/>
      </c>
      <c r="L2692" s="26" t="s">
        <v>1081</v>
      </c>
      <c r="M2692" s="3"/>
      <c r="N2692" s="26">
        <v>0</v>
      </c>
      <c r="O2692" s="26">
        <v>0</v>
      </c>
      <c r="P2692" s="26">
        <v>0</v>
      </c>
      <c r="Q2692" s="26">
        <v>0</v>
      </c>
      <c r="R2692" s="58" t="s">
        <v>545</v>
      </c>
      <c r="S2692" s="26">
        <v>1</v>
      </c>
      <c r="T2692" s="26">
        <v>0</v>
      </c>
      <c r="U2692" s="26">
        <f ca="1">IFERROR(VLOOKUP(G2692,模型表!$C:$T,18,FALSE),0)</f>
        <v>0</v>
      </c>
      <c r="V2692" s="26">
        <f>IFERROR(VLOOKUP(G2692,模型表!$C:$J,8,FALSE),0)</f>
        <v>0</v>
      </c>
      <c r="W2692" s="26" t="s">
        <v>1081</v>
      </c>
      <c r="X2692" s="26" t="s">
        <v>1097</v>
      </c>
    </row>
    <row r="2693" spans="1:24" x14ac:dyDescent="0.2">
      <c r="A2693" s="3" t="s">
        <v>1457</v>
      </c>
      <c r="B2693" s="3" t="str">
        <f t="shared" si="77"/>
        <v>P75</v>
      </c>
      <c r="C2693" s="3" t="s">
        <v>541</v>
      </c>
      <c r="D2693" s="3" t="s">
        <v>533</v>
      </c>
      <c r="E2693" t="str">
        <f t="shared" si="76"/>
        <v>M22P75U04N01</v>
      </c>
      <c r="F2693" s="26">
        <f ca="1">IFERROR(VLOOKUP(G2693,模型表!C:U,19,0),0)</f>
        <v>0</v>
      </c>
      <c r="H2693" s="26" t="str">
        <f ca="1">IFERROR(IF($F2693=0,"",(VLOOKUP(RIGHT(A2693,2)+0,难度表!B:F,3,FALSE)*K2693+N2693)),0)</f>
        <v/>
      </c>
      <c r="I2693" s="26" t="str">
        <f ca="1">IFERROR(IF($F2693=0,"",(VLOOKUP(RIGHT(B2693,2)+0,难度表!B:F,4,FALSE)*L2693+O2693)),0)</f>
        <v/>
      </c>
      <c r="J2693" s="26" t="str">
        <f ca="1">IFERROR(IF($F2693=0,"",(VLOOKUP(RIGHT(B2693,2)+0,难度表!B:F,5,FALSE)*M2693+P2693)),0)</f>
        <v/>
      </c>
      <c r="L2693" s="26" t="s">
        <v>1081</v>
      </c>
      <c r="M2693" s="3"/>
      <c r="N2693" s="26">
        <v>0</v>
      </c>
      <c r="O2693" s="26">
        <v>0</v>
      </c>
      <c r="P2693" s="26">
        <v>0</v>
      </c>
      <c r="Q2693" s="26">
        <v>0</v>
      </c>
      <c r="R2693" s="58" t="s">
        <v>545</v>
      </c>
      <c r="S2693" s="26">
        <v>1</v>
      </c>
      <c r="T2693" s="26">
        <v>0</v>
      </c>
      <c r="U2693" s="26">
        <f ca="1">IFERROR(VLOOKUP(G2693,模型表!$C:$T,18,FALSE),0)</f>
        <v>0</v>
      </c>
      <c r="V2693" s="26">
        <f>IFERROR(VLOOKUP(G2693,模型表!$C:$J,8,FALSE),0)</f>
        <v>0</v>
      </c>
      <c r="W2693" s="26" t="s">
        <v>1081</v>
      </c>
      <c r="X2693" s="26" t="s">
        <v>1097</v>
      </c>
    </row>
    <row r="2694" spans="1:24" x14ac:dyDescent="0.2">
      <c r="A2694" s="3" t="s">
        <v>1457</v>
      </c>
      <c r="B2694" s="3" t="str">
        <f t="shared" si="77"/>
        <v>P75</v>
      </c>
      <c r="C2694" s="3" t="s">
        <v>541</v>
      </c>
      <c r="D2694" s="3" t="s">
        <v>534</v>
      </c>
      <c r="E2694" t="str">
        <f t="shared" si="76"/>
        <v>M22P75U04N02</v>
      </c>
      <c r="F2694" s="26">
        <f ca="1">IFERROR(VLOOKUP(G2694,模型表!C:U,19,0),0)</f>
        <v>0</v>
      </c>
      <c r="H2694" s="26" t="str">
        <f ca="1">IFERROR(IF($F2694=0,"",(VLOOKUP(RIGHT(A2694,2)+0,难度表!B:F,3,FALSE)*K2694+N2694)),0)</f>
        <v/>
      </c>
      <c r="I2694" s="26" t="str">
        <f ca="1">IFERROR(IF($F2694=0,"",(VLOOKUP(RIGHT(B2694,2)+0,难度表!B:F,4,FALSE)*L2694+O2694)),0)</f>
        <v/>
      </c>
      <c r="J2694" s="26" t="str">
        <f ca="1">IFERROR(IF($F2694=0,"",(VLOOKUP(RIGHT(B2694,2)+0,难度表!B:F,5,FALSE)*M2694+P2694)),0)</f>
        <v/>
      </c>
      <c r="L2694" s="26" t="s">
        <v>1081</v>
      </c>
      <c r="M2694" s="3"/>
      <c r="N2694" s="26">
        <v>0</v>
      </c>
      <c r="O2694" s="26">
        <v>0</v>
      </c>
      <c r="P2694" s="26">
        <v>0</v>
      </c>
      <c r="Q2694" s="26">
        <v>0</v>
      </c>
      <c r="R2694" s="58" t="s">
        <v>545</v>
      </c>
      <c r="S2694" s="26">
        <v>1</v>
      </c>
      <c r="T2694" s="26">
        <v>0</v>
      </c>
      <c r="U2694" s="26">
        <f ca="1">IFERROR(VLOOKUP(G2694,模型表!$C:$T,18,FALSE),0)</f>
        <v>0</v>
      </c>
      <c r="V2694" s="26">
        <f>IFERROR(VLOOKUP(G2694,模型表!$C:$J,8,FALSE),0)</f>
        <v>0</v>
      </c>
      <c r="W2694" s="26" t="s">
        <v>1081</v>
      </c>
      <c r="X2694" s="26" t="s">
        <v>1097</v>
      </c>
    </row>
    <row r="2695" spans="1:24" x14ac:dyDescent="0.2">
      <c r="A2695" s="3" t="s">
        <v>1457</v>
      </c>
      <c r="B2695" s="3" t="str">
        <f t="shared" si="77"/>
        <v>P75</v>
      </c>
      <c r="C2695" s="3" t="s">
        <v>541</v>
      </c>
      <c r="D2695" s="3" t="s">
        <v>535</v>
      </c>
      <c r="E2695" t="str">
        <f t="shared" si="76"/>
        <v>M22P75U04N03</v>
      </c>
      <c r="F2695" s="26">
        <f ca="1">IFERROR(VLOOKUP(G2695,模型表!C:U,19,0),0)</f>
        <v>0</v>
      </c>
      <c r="H2695" s="26" t="str">
        <f ca="1">IFERROR(IF($F2695=0,"",(VLOOKUP(RIGHT(A2695,2)+0,难度表!B:F,3,FALSE)*K2695+N2695)),0)</f>
        <v/>
      </c>
      <c r="I2695" s="26" t="str">
        <f ca="1">IFERROR(IF($F2695=0,"",(VLOOKUP(RIGHT(B2695,2)+0,难度表!B:F,4,FALSE)*L2695+O2695)),0)</f>
        <v/>
      </c>
      <c r="J2695" s="26" t="str">
        <f ca="1">IFERROR(IF($F2695=0,"",(VLOOKUP(RIGHT(B2695,2)+0,难度表!B:F,5,FALSE)*M2695+P2695)),0)</f>
        <v/>
      </c>
      <c r="L2695" s="26" t="s">
        <v>1081</v>
      </c>
      <c r="M2695" s="3"/>
      <c r="N2695" s="26">
        <v>0</v>
      </c>
      <c r="O2695" s="26">
        <v>0</v>
      </c>
      <c r="P2695" s="26">
        <v>0</v>
      </c>
      <c r="Q2695" s="26">
        <v>0</v>
      </c>
      <c r="R2695" s="58" t="s">
        <v>545</v>
      </c>
      <c r="S2695" s="26">
        <v>1</v>
      </c>
      <c r="T2695" s="26">
        <v>0</v>
      </c>
      <c r="U2695" s="26">
        <f ca="1">IFERROR(VLOOKUP(G2695,模型表!$C:$T,18,FALSE),0)</f>
        <v>0</v>
      </c>
      <c r="V2695" s="26">
        <f>IFERROR(VLOOKUP(G2695,模型表!$C:$J,8,FALSE),0)</f>
        <v>0</v>
      </c>
      <c r="W2695" s="26" t="s">
        <v>1081</v>
      </c>
      <c r="X2695" s="26" t="s">
        <v>1097</v>
      </c>
    </row>
    <row r="2696" spans="1:24" x14ac:dyDescent="0.2">
      <c r="A2696" s="3" t="s">
        <v>1457</v>
      </c>
      <c r="B2696" s="3" t="str">
        <f t="shared" si="77"/>
        <v>P75</v>
      </c>
      <c r="C2696" s="3" t="s">
        <v>1454</v>
      </c>
      <c r="D2696" s="3" t="s">
        <v>536</v>
      </c>
      <c r="E2696" t="str">
        <f t="shared" si="76"/>
        <v>M22P75U04N04</v>
      </c>
      <c r="F2696" s="26">
        <f ca="1">IFERROR(VLOOKUP(G2696,模型表!C:U,19,0),0)</f>
        <v>0</v>
      </c>
      <c r="H2696" s="26" t="str">
        <f ca="1">IFERROR(IF($F2696=0,"",(VLOOKUP(RIGHT(A2696,2)+0,难度表!B:F,3,FALSE)*K2696+N2696)),0)</f>
        <v/>
      </c>
      <c r="I2696" s="26" t="str">
        <f ca="1">IFERROR(IF($F2696=0,"",(VLOOKUP(RIGHT(B2696,2)+0,难度表!B:F,4,FALSE)*L2696+O2696)),0)</f>
        <v/>
      </c>
      <c r="J2696" s="26" t="str">
        <f ca="1">IFERROR(IF($F2696=0,"",(VLOOKUP(RIGHT(B2696,2)+0,难度表!B:F,5,FALSE)*M2696+P2696)),0)</f>
        <v/>
      </c>
      <c r="L2696" s="26" t="s">
        <v>1081</v>
      </c>
      <c r="M2696" s="3"/>
      <c r="N2696" s="26">
        <v>0</v>
      </c>
      <c r="O2696" s="26">
        <v>0</v>
      </c>
      <c r="P2696" s="26">
        <v>0</v>
      </c>
      <c r="Q2696" s="26">
        <v>0</v>
      </c>
      <c r="R2696" s="58" t="s">
        <v>545</v>
      </c>
      <c r="S2696" s="26">
        <v>1</v>
      </c>
      <c r="T2696" s="26">
        <v>0</v>
      </c>
      <c r="U2696" s="26">
        <f ca="1">IFERROR(VLOOKUP(G2696,模型表!$C:$T,18,FALSE),0)</f>
        <v>0</v>
      </c>
      <c r="V2696" s="26">
        <f>IFERROR(VLOOKUP(G2696,模型表!$C:$J,8,FALSE),0)</f>
        <v>0</v>
      </c>
      <c r="W2696" s="26" t="s">
        <v>1081</v>
      </c>
      <c r="X2696" s="26" t="s">
        <v>1097</v>
      </c>
    </row>
    <row r="2697" spans="1:24" x14ac:dyDescent="0.2">
      <c r="A2697" s="3" t="s">
        <v>1457</v>
      </c>
      <c r="B2697" s="3" t="str">
        <f t="shared" si="77"/>
        <v>P75</v>
      </c>
      <c r="C2697" s="3" t="s">
        <v>1454</v>
      </c>
      <c r="D2697" s="3" t="s">
        <v>537</v>
      </c>
      <c r="E2697" t="str">
        <f t="shared" si="76"/>
        <v>M22P75U04N05</v>
      </c>
      <c r="F2697" s="26">
        <f ca="1">IFERROR(VLOOKUP(G2697,模型表!C:U,19,0),0)</f>
        <v>0</v>
      </c>
      <c r="H2697" s="26" t="str">
        <f ca="1">IFERROR(IF($F2697=0,"",(VLOOKUP(RIGHT(A2697,2)+0,难度表!B:F,3,FALSE)*K2697+N2697)),0)</f>
        <v/>
      </c>
      <c r="I2697" s="26" t="str">
        <f ca="1">IFERROR(IF($F2697=0,"",(VLOOKUP(RIGHT(B2697,2)+0,难度表!B:F,4,FALSE)*L2697+O2697)),0)</f>
        <v/>
      </c>
      <c r="J2697" s="26" t="str">
        <f ca="1">IFERROR(IF($F2697=0,"",(VLOOKUP(RIGHT(B2697,2)+0,难度表!B:F,5,FALSE)*M2697+P2697)),0)</f>
        <v/>
      </c>
      <c r="L2697" s="26" t="s">
        <v>1081</v>
      </c>
      <c r="M2697" s="3"/>
      <c r="N2697" s="26">
        <v>0</v>
      </c>
      <c r="O2697" s="26">
        <v>0</v>
      </c>
      <c r="P2697" s="26">
        <v>0</v>
      </c>
      <c r="Q2697" s="26">
        <v>0</v>
      </c>
      <c r="R2697" s="58" t="s">
        <v>545</v>
      </c>
      <c r="S2697" s="26">
        <v>1</v>
      </c>
      <c r="T2697" s="26">
        <v>0</v>
      </c>
      <c r="U2697" s="26">
        <f ca="1">IFERROR(VLOOKUP(G2697,模型表!$C:$T,18,FALSE),0)</f>
        <v>0</v>
      </c>
      <c r="V2697" s="26">
        <f>IFERROR(VLOOKUP(G2697,模型表!$C:$J,8,FALSE),0)</f>
        <v>0</v>
      </c>
      <c r="W2697" s="26" t="s">
        <v>1081</v>
      </c>
      <c r="X2697" s="26" t="s">
        <v>1097</v>
      </c>
    </row>
    <row r="2698" spans="1:24" x14ac:dyDescent="0.2">
      <c r="A2698" s="3" t="s">
        <v>1457</v>
      </c>
      <c r="B2698" s="3" t="str">
        <f t="shared" si="77"/>
        <v>P75</v>
      </c>
      <c r="C2698" s="3" t="s">
        <v>1454</v>
      </c>
      <c r="D2698" s="3" t="s">
        <v>538</v>
      </c>
      <c r="E2698" t="str">
        <f t="shared" si="76"/>
        <v>M22P75U04N06</v>
      </c>
      <c r="F2698" s="26">
        <f ca="1">IFERROR(VLOOKUP(G2698,模型表!C:U,19,0),0)</f>
        <v>0</v>
      </c>
      <c r="H2698" s="26" t="str">
        <f ca="1">IFERROR(IF($F2698=0,"",(VLOOKUP(RIGHT(A2698,2)+0,难度表!B:F,3,FALSE)*K2698+N2698)),0)</f>
        <v/>
      </c>
      <c r="I2698" s="26" t="str">
        <f ca="1">IFERROR(IF($F2698=0,"",(VLOOKUP(RIGHT(B2698,2)+0,难度表!B:F,4,FALSE)*L2698+O2698)),0)</f>
        <v/>
      </c>
      <c r="J2698" s="26" t="str">
        <f ca="1">IFERROR(IF($F2698=0,"",(VLOOKUP(RIGHT(B2698,2)+0,难度表!B:F,5,FALSE)*M2698+P2698)),0)</f>
        <v/>
      </c>
      <c r="L2698" s="26" t="s">
        <v>1081</v>
      </c>
      <c r="M2698" s="3"/>
      <c r="N2698" s="26">
        <v>0</v>
      </c>
      <c r="O2698" s="26">
        <v>0</v>
      </c>
      <c r="P2698" s="26">
        <v>0</v>
      </c>
      <c r="Q2698" s="26">
        <v>0</v>
      </c>
      <c r="R2698" s="58" t="s">
        <v>545</v>
      </c>
      <c r="S2698" s="26">
        <v>1</v>
      </c>
      <c r="T2698" s="26">
        <v>0</v>
      </c>
      <c r="U2698" s="26">
        <f ca="1">IFERROR(VLOOKUP(G2698,模型表!$C:$T,18,FALSE),0)</f>
        <v>0</v>
      </c>
      <c r="V2698" s="26">
        <f>IFERROR(VLOOKUP(G2698,模型表!$C:$J,8,FALSE),0)</f>
        <v>0</v>
      </c>
      <c r="W2698" s="26" t="s">
        <v>1081</v>
      </c>
      <c r="X2698" s="26" t="s">
        <v>1097</v>
      </c>
    </row>
    <row r="2699" spans="1:24" x14ac:dyDescent="0.2">
      <c r="A2699" s="3" t="s">
        <v>1457</v>
      </c>
      <c r="B2699" s="3" t="str">
        <f t="shared" si="77"/>
        <v>P75</v>
      </c>
      <c r="C2699" s="3" t="s">
        <v>1454</v>
      </c>
      <c r="D2699" s="3" t="s">
        <v>542</v>
      </c>
      <c r="E2699" t="str">
        <f t="shared" si="76"/>
        <v>M22P75U04N07</v>
      </c>
      <c r="F2699" s="26">
        <f ca="1">IFERROR(VLOOKUP(G2699,模型表!C:U,19,0),0)</f>
        <v>0</v>
      </c>
      <c r="H2699" s="26" t="str">
        <f ca="1">IFERROR(IF($F2699=0,"",(VLOOKUP(RIGHT(A2699,2)+0,难度表!B:F,3,FALSE)*K2699+N2699)),0)</f>
        <v/>
      </c>
      <c r="I2699" s="26" t="str">
        <f ca="1">IFERROR(IF($F2699=0,"",(VLOOKUP(RIGHT(B2699,2)+0,难度表!B:F,4,FALSE)*L2699+O2699)),0)</f>
        <v/>
      </c>
      <c r="J2699" s="26" t="str">
        <f ca="1">IFERROR(IF($F2699=0,"",(VLOOKUP(RIGHT(B2699,2)+0,难度表!B:F,5,FALSE)*M2699+P2699)),0)</f>
        <v/>
      </c>
      <c r="L2699" s="26" t="s">
        <v>1081</v>
      </c>
      <c r="M2699" s="3"/>
      <c r="N2699" s="26">
        <v>0</v>
      </c>
      <c r="O2699" s="26">
        <v>0</v>
      </c>
      <c r="P2699" s="26">
        <v>0</v>
      </c>
      <c r="Q2699" s="26">
        <v>0</v>
      </c>
      <c r="R2699" s="58" t="s">
        <v>545</v>
      </c>
      <c r="S2699" s="26">
        <v>1</v>
      </c>
      <c r="T2699" s="26">
        <v>0</v>
      </c>
      <c r="U2699" s="26">
        <f ca="1">IFERROR(VLOOKUP(G2699,模型表!$C:$T,18,FALSE),0)</f>
        <v>0</v>
      </c>
      <c r="V2699" s="26">
        <f>IFERROR(VLOOKUP(G2699,模型表!$C:$J,8,FALSE),0)</f>
        <v>0</v>
      </c>
      <c r="W2699" s="26" t="s">
        <v>1081</v>
      </c>
      <c r="X2699" s="26" t="s">
        <v>1097</v>
      </c>
    </row>
    <row r="2700" spans="1:24" x14ac:dyDescent="0.2">
      <c r="A2700" s="3" t="s">
        <v>1457</v>
      </c>
      <c r="B2700" s="3" t="str">
        <f t="shared" si="77"/>
        <v>P75</v>
      </c>
      <c r="C2700" s="3" t="s">
        <v>1454</v>
      </c>
      <c r="D2700" s="3" t="s">
        <v>543</v>
      </c>
      <c r="E2700" t="str">
        <f t="shared" si="76"/>
        <v>M22P75U04N08</v>
      </c>
      <c r="F2700" s="26">
        <f ca="1">IFERROR(VLOOKUP(G2700,模型表!C:U,19,0),0)</f>
        <v>0</v>
      </c>
      <c r="H2700" s="26" t="str">
        <f ca="1">IFERROR(IF($F2700=0,"",(VLOOKUP(RIGHT(A2700,2)+0,难度表!B:F,3,FALSE)*K2700+N2700)),0)</f>
        <v/>
      </c>
      <c r="I2700" s="26" t="str">
        <f ca="1">IFERROR(IF($F2700=0,"",(VLOOKUP(RIGHT(B2700,2)+0,难度表!B:F,4,FALSE)*L2700+O2700)),0)</f>
        <v/>
      </c>
      <c r="J2700" s="26" t="str">
        <f ca="1">IFERROR(IF($F2700=0,"",(VLOOKUP(RIGHT(B2700,2)+0,难度表!B:F,5,FALSE)*M2700+P2700)),0)</f>
        <v/>
      </c>
      <c r="L2700" s="26" t="s">
        <v>1081</v>
      </c>
      <c r="M2700" s="3"/>
      <c r="N2700" s="26">
        <v>0</v>
      </c>
      <c r="O2700" s="26">
        <v>0</v>
      </c>
      <c r="P2700" s="26">
        <v>0</v>
      </c>
      <c r="Q2700" s="26">
        <v>0</v>
      </c>
      <c r="R2700" s="58" t="s">
        <v>545</v>
      </c>
      <c r="S2700" s="26">
        <v>1</v>
      </c>
      <c r="T2700" s="26">
        <v>0</v>
      </c>
      <c r="U2700" s="26">
        <f ca="1">IFERROR(VLOOKUP(G2700,模型表!$C:$T,18,FALSE),0)</f>
        <v>0</v>
      </c>
      <c r="V2700" s="26">
        <f>IFERROR(VLOOKUP(G2700,模型表!$C:$J,8,FALSE),0)</f>
        <v>0</v>
      </c>
      <c r="W2700" s="26" t="s">
        <v>1081</v>
      </c>
      <c r="X2700" s="26" t="s">
        <v>1097</v>
      </c>
    </row>
    <row r="2701" spans="1:24" x14ac:dyDescent="0.2">
      <c r="A2701" s="3" t="s">
        <v>1457</v>
      </c>
      <c r="B2701" s="3" t="str">
        <f t="shared" si="77"/>
        <v>P75</v>
      </c>
      <c r="C2701" s="3" t="s">
        <v>541</v>
      </c>
      <c r="D2701" s="3" t="s">
        <v>544</v>
      </c>
      <c r="E2701" t="str">
        <f t="shared" si="76"/>
        <v>M22P75U04N09</v>
      </c>
      <c r="F2701" s="26">
        <f ca="1">IFERROR(VLOOKUP(G2701,模型表!C:U,19,0),0)</f>
        <v>0</v>
      </c>
      <c r="H2701" s="26" t="str">
        <f ca="1">IFERROR(IF($F2701=0,"",(VLOOKUP(RIGHT(A2701,2)+0,难度表!B:F,3,FALSE)*K2701+N2701)),0)</f>
        <v/>
      </c>
      <c r="I2701" s="26" t="str">
        <f ca="1">IFERROR(IF($F2701=0,"",(VLOOKUP(RIGHT(B2701,2)+0,难度表!B:F,4,FALSE)*L2701+O2701)),0)</f>
        <v/>
      </c>
      <c r="J2701" s="26" t="str">
        <f ca="1">IFERROR(IF($F2701=0,"",(VLOOKUP(RIGHT(B2701,2)+0,难度表!B:F,5,FALSE)*M2701+P2701)),0)</f>
        <v/>
      </c>
      <c r="L2701" s="26" t="s">
        <v>1081</v>
      </c>
      <c r="M2701" s="3"/>
      <c r="N2701" s="26">
        <v>0</v>
      </c>
      <c r="O2701" s="26">
        <v>0</v>
      </c>
      <c r="P2701" s="26">
        <v>0</v>
      </c>
      <c r="Q2701" s="26">
        <v>0</v>
      </c>
      <c r="R2701" s="58" t="s">
        <v>545</v>
      </c>
      <c r="S2701" s="26">
        <v>1</v>
      </c>
      <c r="T2701" s="26">
        <v>0</v>
      </c>
      <c r="U2701" s="26">
        <f ca="1">IFERROR(VLOOKUP(G2701,模型表!$C:$T,18,FALSE),0)</f>
        <v>0</v>
      </c>
      <c r="V2701" s="26">
        <f>IFERROR(VLOOKUP(G2701,模型表!$C:$J,8,FALSE),0)</f>
        <v>0</v>
      </c>
      <c r="W2701" s="26" t="s">
        <v>1081</v>
      </c>
      <c r="X2701" s="26" t="s">
        <v>1097</v>
      </c>
    </row>
    <row r="2702" spans="1:24" x14ac:dyDescent="0.2">
      <c r="A2702" s="3" t="s">
        <v>1457</v>
      </c>
      <c r="B2702" s="3" t="str">
        <f t="shared" si="77"/>
        <v>P76</v>
      </c>
      <c r="C2702" s="3" t="s">
        <v>532</v>
      </c>
      <c r="D2702" s="3" t="s">
        <v>533</v>
      </c>
      <c r="E2702" t="str">
        <f t="shared" si="76"/>
        <v>M22P76U01N01</v>
      </c>
      <c r="F2702" s="26">
        <f ca="1">IFERROR(VLOOKUP(G2702,模型表!C:U,19,0),0)</f>
        <v>0</v>
      </c>
      <c r="H2702" s="26" t="str">
        <f ca="1">IFERROR(IF($F2702=0,"",(VLOOKUP(RIGHT(A2702,2)+0,难度表!B:F,3,FALSE)*K2702+N2702)),0)</f>
        <v/>
      </c>
      <c r="I2702" s="26" t="str">
        <f ca="1">IFERROR(IF($F2702=0,"",(VLOOKUP(RIGHT(B2702,2)+0,难度表!B:F,4,FALSE)*L2702+O2702)),0)</f>
        <v/>
      </c>
      <c r="J2702" s="26" t="str">
        <f ca="1">IFERROR(IF($F2702=0,"",(VLOOKUP(RIGHT(B2702,2)+0,难度表!B:F,5,FALSE)*M2702+P2702)),0)</f>
        <v/>
      </c>
      <c r="L2702" s="26" t="s">
        <v>1081</v>
      </c>
      <c r="M2702" s="3"/>
      <c r="N2702" s="26">
        <v>0</v>
      </c>
      <c r="O2702" s="26">
        <v>0</v>
      </c>
      <c r="P2702" s="26">
        <v>0</v>
      </c>
      <c r="Q2702" s="26">
        <v>0</v>
      </c>
      <c r="R2702" s="58" t="s">
        <v>545</v>
      </c>
      <c r="S2702" s="26">
        <v>1</v>
      </c>
      <c r="T2702" s="26">
        <v>0</v>
      </c>
      <c r="U2702" s="26">
        <f ca="1">IFERROR(VLOOKUP(G2702,模型表!$C:$T,18,FALSE),0)</f>
        <v>0</v>
      </c>
      <c r="V2702" s="26">
        <f>IFERROR(VLOOKUP(G2702,模型表!$C:$J,8,FALSE),0)</f>
        <v>0</v>
      </c>
      <c r="W2702" s="26" t="s">
        <v>1081</v>
      </c>
      <c r="X2702" s="26" t="s">
        <v>1097</v>
      </c>
    </row>
    <row r="2703" spans="1:24" x14ac:dyDescent="0.2">
      <c r="A2703" s="3" t="s">
        <v>1457</v>
      </c>
      <c r="B2703" s="3" t="str">
        <f t="shared" si="77"/>
        <v>P76</v>
      </c>
      <c r="C2703" s="3" t="s">
        <v>532</v>
      </c>
      <c r="D2703" s="3" t="s">
        <v>534</v>
      </c>
      <c r="E2703" t="str">
        <f t="shared" si="76"/>
        <v>M22P76U01N02</v>
      </c>
      <c r="F2703" s="26">
        <f ca="1">IFERROR(VLOOKUP(G2703,模型表!C:U,19,0),0)</f>
        <v>0</v>
      </c>
      <c r="H2703" s="26" t="str">
        <f ca="1">IFERROR(IF($F2703=0,"",(VLOOKUP(RIGHT(A2703,2)+0,难度表!B:F,3,FALSE)*K2703+N2703)),0)</f>
        <v/>
      </c>
      <c r="I2703" s="26" t="str">
        <f ca="1">IFERROR(IF($F2703=0,"",(VLOOKUP(RIGHT(B2703,2)+0,难度表!B:F,4,FALSE)*L2703+O2703)),0)</f>
        <v/>
      </c>
      <c r="J2703" s="26" t="str">
        <f ca="1">IFERROR(IF($F2703=0,"",(VLOOKUP(RIGHT(B2703,2)+0,难度表!B:F,5,FALSE)*M2703+P2703)),0)</f>
        <v/>
      </c>
      <c r="L2703" s="26" t="s">
        <v>1081</v>
      </c>
      <c r="M2703" s="3"/>
      <c r="N2703" s="26">
        <v>0</v>
      </c>
      <c r="O2703" s="26">
        <v>0</v>
      </c>
      <c r="P2703" s="26">
        <v>0</v>
      </c>
      <c r="Q2703" s="26">
        <v>0</v>
      </c>
      <c r="R2703" s="58" t="s">
        <v>545</v>
      </c>
      <c r="S2703" s="26">
        <v>1</v>
      </c>
      <c r="T2703" s="26">
        <v>0</v>
      </c>
      <c r="U2703" s="26">
        <f ca="1">IFERROR(VLOOKUP(G2703,模型表!$C:$T,18,FALSE),0)</f>
        <v>0</v>
      </c>
      <c r="V2703" s="26">
        <f>IFERROR(VLOOKUP(G2703,模型表!$C:$J,8,FALSE),0)</f>
        <v>0</v>
      </c>
      <c r="W2703" s="26" t="s">
        <v>1081</v>
      </c>
      <c r="X2703" s="26" t="s">
        <v>1097</v>
      </c>
    </row>
    <row r="2704" spans="1:24" x14ac:dyDescent="0.2">
      <c r="A2704" s="3" t="s">
        <v>1457</v>
      </c>
      <c r="B2704" s="3" t="str">
        <f t="shared" si="77"/>
        <v>P76</v>
      </c>
      <c r="C2704" s="3" t="s">
        <v>532</v>
      </c>
      <c r="D2704" s="3" t="s">
        <v>535</v>
      </c>
      <c r="E2704" t="str">
        <f t="shared" si="76"/>
        <v>M22P76U01N03</v>
      </c>
      <c r="F2704" s="26">
        <f ca="1">IFERROR(VLOOKUP(G2704,模型表!C:U,19,0),0)</f>
        <v>0</v>
      </c>
      <c r="H2704" s="26" t="str">
        <f ca="1">IFERROR(IF($F2704=0,"",(VLOOKUP(RIGHT(A2704,2)+0,难度表!B:F,3,FALSE)*K2704+N2704)),0)</f>
        <v/>
      </c>
      <c r="I2704" s="26" t="str">
        <f ca="1">IFERROR(IF($F2704=0,"",(VLOOKUP(RIGHT(B2704,2)+0,难度表!B:F,4,FALSE)*L2704+O2704)),0)</f>
        <v/>
      </c>
      <c r="J2704" s="26" t="str">
        <f ca="1">IFERROR(IF($F2704=0,"",(VLOOKUP(RIGHT(B2704,2)+0,难度表!B:F,5,FALSE)*M2704+P2704)),0)</f>
        <v/>
      </c>
      <c r="L2704" s="26" t="s">
        <v>1081</v>
      </c>
      <c r="M2704" s="3"/>
      <c r="N2704" s="26">
        <v>0</v>
      </c>
      <c r="O2704" s="26">
        <v>0</v>
      </c>
      <c r="P2704" s="26">
        <v>0</v>
      </c>
      <c r="Q2704" s="26">
        <v>0</v>
      </c>
      <c r="R2704" s="58" t="s">
        <v>545</v>
      </c>
      <c r="S2704" s="26">
        <v>1</v>
      </c>
      <c r="T2704" s="26">
        <v>0</v>
      </c>
      <c r="U2704" s="26">
        <f ca="1">IFERROR(VLOOKUP(G2704,模型表!$C:$T,18,FALSE),0)</f>
        <v>0</v>
      </c>
      <c r="V2704" s="26">
        <f>IFERROR(VLOOKUP(G2704,模型表!$C:$J,8,FALSE),0)</f>
        <v>0</v>
      </c>
      <c r="W2704" s="26" t="s">
        <v>1081</v>
      </c>
      <c r="X2704" s="26" t="s">
        <v>1097</v>
      </c>
    </row>
    <row r="2705" spans="1:24" x14ac:dyDescent="0.2">
      <c r="A2705" s="3" t="s">
        <v>1457</v>
      </c>
      <c r="B2705" s="3" t="str">
        <f t="shared" si="77"/>
        <v>P76</v>
      </c>
      <c r="C2705" s="3" t="s">
        <v>532</v>
      </c>
      <c r="D2705" s="3" t="s">
        <v>536</v>
      </c>
      <c r="E2705" t="str">
        <f t="shared" si="76"/>
        <v>M22P76U01N04</v>
      </c>
      <c r="F2705" s="26">
        <f ca="1">IFERROR(VLOOKUP(G2705,模型表!C:U,19,0),0)</f>
        <v>0</v>
      </c>
      <c r="H2705" s="26" t="str">
        <f ca="1">IFERROR(IF($F2705=0,"",(VLOOKUP(RIGHT(A2705,2)+0,难度表!B:F,3,FALSE)*K2705+N2705)),0)</f>
        <v/>
      </c>
      <c r="I2705" s="26" t="str">
        <f ca="1">IFERROR(IF($F2705=0,"",(VLOOKUP(RIGHT(B2705,2)+0,难度表!B:F,4,FALSE)*L2705+O2705)),0)</f>
        <v/>
      </c>
      <c r="J2705" s="26" t="str">
        <f ca="1">IFERROR(IF($F2705=0,"",(VLOOKUP(RIGHT(B2705,2)+0,难度表!B:F,5,FALSE)*M2705+P2705)),0)</f>
        <v/>
      </c>
      <c r="L2705" s="26" t="s">
        <v>1081</v>
      </c>
      <c r="M2705" s="3"/>
      <c r="N2705" s="26">
        <v>0</v>
      </c>
      <c r="O2705" s="26">
        <v>0</v>
      </c>
      <c r="P2705" s="26">
        <v>0</v>
      </c>
      <c r="Q2705" s="26">
        <v>0</v>
      </c>
      <c r="R2705" s="58" t="s">
        <v>545</v>
      </c>
      <c r="S2705" s="26">
        <v>1</v>
      </c>
      <c r="T2705" s="26">
        <v>0</v>
      </c>
      <c r="U2705" s="26">
        <f ca="1">IFERROR(VLOOKUP(G2705,模型表!$C:$T,18,FALSE),0)</f>
        <v>0</v>
      </c>
      <c r="V2705" s="26">
        <f>IFERROR(VLOOKUP(G2705,模型表!$C:$J,8,FALSE),0)</f>
        <v>0</v>
      </c>
      <c r="W2705" s="26" t="s">
        <v>1081</v>
      </c>
      <c r="X2705" s="26" t="s">
        <v>1097</v>
      </c>
    </row>
    <row r="2706" spans="1:24" x14ac:dyDescent="0.2">
      <c r="A2706" s="3" t="s">
        <v>1457</v>
      </c>
      <c r="B2706" s="3" t="str">
        <f t="shared" si="77"/>
        <v>P76</v>
      </c>
      <c r="C2706" s="3" t="s">
        <v>532</v>
      </c>
      <c r="D2706" s="3" t="s">
        <v>537</v>
      </c>
      <c r="E2706" t="str">
        <f t="shared" si="76"/>
        <v>M22P76U01N05</v>
      </c>
      <c r="F2706" s="26">
        <f ca="1">IFERROR(VLOOKUP(G2706,模型表!C:U,19,0),0)</f>
        <v>0</v>
      </c>
      <c r="H2706" s="26" t="str">
        <f ca="1">IFERROR(IF($F2706=0,"",(VLOOKUP(RIGHT(A2706,2)+0,难度表!B:F,3,FALSE)*K2706+N2706)),0)</f>
        <v/>
      </c>
      <c r="I2706" s="26" t="str">
        <f ca="1">IFERROR(IF($F2706=0,"",(VLOOKUP(RIGHT(B2706,2)+0,难度表!B:F,4,FALSE)*L2706+O2706)),0)</f>
        <v/>
      </c>
      <c r="J2706" s="26" t="str">
        <f ca="1">IFERROR(IF($F2706=0,"",(VLOOKUP(RIGHT(B2706,2)+0,难度表!B:F,5,FALSE)*M2706+P2706)),0)</f>
        <v/>
      </c>
      <c r="L2706" s="26" t="s">
        <v>1081</v>
      </c>
      <c r="M2706" s="3"/>
      <c r="N2706" s="26">
        <v>0</v>
      </c>
      <c r="O2706" s="26">
        <v>0</v>
      </c>
      <c r="P2706" s="26">
        <v>0</v>
      </c>
      <c r="Q2706" s="26">
        <v>0</v>
      </c>
      <c r="R2706" s="58" t="s">
        <v>545</v>
      </c>
      <c r="S2706" s="26">
        <v>1</v>
      </c>
      <c r="T2706" s="26">
        <v>0</v>
      </c>
      <c r="U2706" s="26">
        <f ca="1">IFERROR(VLOOKUP(G2706,模型表!$C:$T,18,FALSE),0)</f>
        <v>0</v>
      </c>
      <c r="V2706" s="26">
        <f>IFERROR(VLOOKUP(G2706,模型表!$C:$J,8,FALSE),0)</f>
        <v>0</v>
      </c>
      <c r="W2706" s="26" t="s">
        <v>1081</v>
      </c>
      <c r="X2706" s="26" t="s">
        <v>1097</v>
      </c>
    </row>
    <row r="2707" spans="1:24" x14ac:dyDescent="0.2">
      <c r="A2707" s="3" t="s">
        <v>1457</v>
      </c>
      <c r="B2707" s="3" t="str">
        <f t="shared" si="77"/>
        <v>P76</v>
      </c>
      <c r="C2707" s="3" t="s">
        <v>532</v>
      </c>
      <c r="D2707" s="3" t="s">
        <v>538</v>
      </c>
      <c r="E2707" t="str">
        <f t="shared" si="76"/>
        <v>M22P76U01N06</v>
      </c>
      <c r="F2707" s="26">
        <f ca="1">IFERROR(VLOOKUP(G2707,模型表!C:U,19,0),0)</f>
        <v>0</v>
      </c>
      <c r="H2707" s="26" t="str">
        <f ca="1">IFERROR(IF($F2707=0,"",(VLOOKUP(RIGHT(A2707,2)+0,难度表!B:F,3,FALSE)*K2707+N2707)),0)</f>
        <v/>
      </c>
      <c r="I2707" s="26" t="str">
        <f ca="1">IFERROR(IF($F2707=0,"",(VLOOKUP(RIGHT(B2707,2)+0,难度表!B:F,4,FALSE)*L2707+O2707)),0)</f>
        <v/>
      </c>
      <c r="J2707" s="26" t="str">
        <f ca="1">IFERROR(IF($F2707=0,"",(VLOOKUP(RIGHT(B2707,2)+0,难度表!B:F,5,FALSE)*M2707+P2707)),0)</f>
        <v/>
      </c>
      <c r="L2707" s="26" t="s">
        <v>1081</v>
      </c>
      <c r="M2707" s="3"/>
      <c r="N2707" s="26">
        <v>0</v>
      </c>
      <c r="O2707" s="26">
        <v>0</v>
      </c>
      <c r="P2707" s="26">
        <v>0</v>
      </c>
      <c r="Q2707" s="26">
        <v>0</v>
      </c>
      <c r="R2707" s="58" t="s">
        <v>545</v>
      </c>
      <c r="S2707" s="26">
        <v>1</v>
      </c>
      <c r="T2707" s="26">
        <v>0</v>
      </c>
      <c r="U2707" s="26">
        <f ca="1">IFERROR(VLOOKUP(G2707,模型表!$C:$T,18,FALSE),0)</f>
        <v>0</v>
      </c>
      <c r="V2707" s="26">
        <f>IFERROR(VLOOKUP(G2707,模型表!$C:$J,8,FALSE),0)</f>
        <v>0</v>
      </c>
      <c r="W2707" s="26" t="s">
        <v>1081</v>
      </c>
      <c r="X2707" s="26" t="s">
        <v>1097</v>
      </c>
    </row>
    <row r="2708" spans="1:24" x14ac:dyDescent="0.2">
      <c r="A2708" s="3" t="s">
        <v>1457</v>
      </c>
      <c r="B2708" s="3" t="str">
        <f t="shared" si="77"/>
        <v>P76</v>
      </c>
      <c r="C2708" s="3" t="s">
        <v>532</v>
      </c>
      <c r="D2708" s="3" t="s">
        <v>542</v>
      </c>
      <c r="E2708" t="str">
        <f t="shared" si="76"/>
        <v>M22P76U01N07</v>
      </c>
      <c r="F2708" s="26">
        <f ca="1">IFERROR(VLOOKUP(G2708,模型表!C:U,19,0),0)</f>
        <v>0</v>
      </c>
      <c r="H2708" s="26" t="str">
        <f ca="1">IFERROR(IF($F2708=0,"",(VLOOKUP(RIGHT(A2708,2)+0,难度表!B:F,3,FALSE)*K2708+N2708)),0)</f>
        <v/>
      </c>
      <c r="I2708" s="26" t="str">
        <f ca="1">IFERROR(IF($F2708=0,"",(VLOOKUP(RIGHT(B2708,2)+0,难度表!B:F,4,FALSE)*L2708+O2708)),0)</f>
        <v/>
      </c>
      <c r="J2708" s="26" t="str">
        <f ca="1">IFERROR(IF($F2708=0,"",(VLOOKUP(RIGHT(B2708,2)+0,难度表!B:F,5,FALSE)*M2708+P2708)),0)</f>
        <v/>
      </c>
      <c r="L2708" s="26" t="s">
        <v>1081</v>
      </c>
      <c r="M2708" s="3"/>
      <c r="N2708" s="26">
        <v>0</v>
      </c>
      <c r="O2708" s="26">
        <v>0</v>
      </c>
      <c r="P2708" s="26">
        <v>0</v>
      </c>
      <c r="Q2708" s="26">
        <v>0</v>
      </c>
      <c r="R2708" s="58" t="s">
        <v>545</v>
      </c>
      <c r="S2708" s="26">
        <v>1</v>
      </c>
      <c r="T2708" s="26">
        <v>0</v>
      </c>
      <c r="U2708" s="26">
        <f ca="1">IFERROR(VLOOKUP(G2708,模型表!$C:$T,18,FALSE),0)</f>
        <v>0</v>
      </c>
      <c r="V2708" s="26">
        <f>IFERROR(VLOOKUP(G2708,模型表!$C:$J,8,FALSE),0)</f>
        <v>0</v>
      </c>
      <c r="W2708" s="26" t="s">
        <v>1081</v>
      </c>
      <c r="X2708" s="26" t="s">
        <v>1097</v>
      </c>
    </row>
    <row r="2709" spans="1:24" x14ac:dyDescent="0.2">
      <c r="A2709" s="3" t="s">
        <v>1457</v>
      </c>
      <c r="B2709" s="3" t="str">
        <f t="shared" si="77"/>
        <v>P76</v>
      </c>
      <c r="C2709" s="3" t="s">
        <v>532</v>
      </c>
      <c r="D2709" s="3" t="s">
        <v>543</v>
      </c>
      <c r="E2709" t="str">
        <f t="shared" si="76"/>
        <v>M22P76U01N08</v>
      </c>
      <c r="F2709" s="26">
        <f ca="1">IFERROR(VLOOKUP(G2709,模型表!C:U,19,0),0)</f>
        <v>0</v>
      </c>
      <c r="H2709" s="26" t="str">
        <f ca="1">IFERROR(IF($F2709=0,"",(VLOOKUP(RIGHT(A2709,2)+0,难度表!B:F,3,FALSE)*K2709+N2709)),0)</f>
        <v/>
      </c>
      <c r="I2709" s="26" t="str">
        <f ca="1">IFERROR(IF($F2709=0,"",(VLOOKUP(RIGHT(B2709,2)+0,难度表!B:F,4,FALSE)*L2709+O2709)),0)</f>
        <v/>
      </c>
      <c r="J2709" s="26" t="str">
        <f ca="1">IFERROR(IF($F2709=0,"",(VLOOKUP(RIGHT(B2709,2)+0,难度表!B:F,5,FALSE)*M2709+P2709)),0)</f>
        <v/>
      </c>
      <c r="L2709" s="26" t="s">
        <v>1081</v>
      </c>
      <c r="M2709" s="3"/>
      <c r="N2709" s="26">
        <v>0</v>
      </c>
      <c r="O2709" s="26">
        <v>0</v>
      </c>
      <c r="P2709" s="26">
        <v>0</v>
      </c>
      <c r="Q2709" s="26">
        <v>0</v>
      </c>
      <c r="R2709" s="58" t="s">
        <v>545</v>
      </c>
      <c r="S2709" s="26">
        <v>1</v>
      </c>
      <c r="T2709" s="26">
        <v>0</v>
      </c>
      <c r="U2709" s="26">
        <f ca="1">IFERROR(VLOOKUP(G2709,模型表!$C:$T,18,FALSE),0)</f>
        <v>0</v>
      </c>
      <c r="V2709" s="26">
        <f>IFERROR(VLOOKUP(G2709,模型表!$C:$J,8,FALSE),0)</f>
        <v>0</v>
      </c>
      <c r="W2709" s="26" t="s">
        <v>1081</v>
      </c>
      <c r="X2709" s="26" t="s">
        <v>1097</v>
      </c>
    </row>
    <row r="2710" spans="1:24" x14ac:dyDescent="0.2">
      <c r="A2710" s="3" t="s">
        <v>1457</v>
      </c>
      <c r="B2710" s="3" t="str">
        <f t="shared" si="77"/>
        <v>P76</v>
      </c>
      <c r="C2710" s="3" t="s">
        <v>532</v>
      </c>
      <c r="D2710" s="3" t="s">
        <v>544</v>
      </c>
      <c r="E2710" t="str">
        <f t="shared" si="76"/>
        <v>M22P76U01N09</v>
      </c>
      <c r="F2710" s="26">
        <f ca="1">IFERROR(VLOOKUP(G2710,模型表!C:U,19,0),0)</f>
        <v>0</v>
      </c>
      <c r="H2710" s="26" t="str">
        <f ca="1">IFERROR(IF($F2710=0,"",(VLOOKUP(RIGHT(A2710,2)+0,难度表!B:F,3,FALSE)*K2710+N2710)),0)</f>
        <v/>
      </c>
      <c r="I2710" s="26" t="str">
        <f ca="1">IFERROR(IF($F2710=0,"",(VLOOKUP(RIGHT(B2710,2)+0,难度表!B:F,4,FALSE)*L2710+O2710)),0)</f>
        <v/>
      </c>
      <c r="J2710" s="26" t="str">
        <f ca="1">IFERROR(IF($F2710=0,"",(VLOOKUP(RIGHT(B2710,2)+0,难度表!B:F,5,FALSE)*M2710+P2710)),0)</f>
        <v/>
      </c>
      <c r="L2710" s="26" t="s">
        <v>1081</v>
      </c>
      <c r="M2710" s="3"/>
      <c r="N2710" s="26">
        <v>0</v>
      </c>
      <c r="O2710" s="26">
        <v>0</v>
      </c>
      <c r="P2710" s="26">
        <v>0</v>
      </c>
      <c r="Q2710" s="26">
        <v>0</v>
      </c>
      <c r="R2710" s="58" t="s">
        <v>545</v>
      </c>
      <c r="S2710" s="26">
        <v>1</v>
      </c>
      <c r="T2710" s="26">
        <v>0</v>
      </c>
      <c r="U2710" s="26">
        <f ca="1">IFERROR(VLOOKUP(G2710,模型表!$C:$T,18,FALSE),0)</f>
        <v>0</v>
      </c>
      <c r="V2710" s="26">
        <f>IFERROR(VLOOKUP(G2710,模型表!$C:$J,8,FALSE),0)</f>
        <v>0</v>
      </c>
      <c r="W2710" s="26" t="s">
        <v>1081</v>
      </c>
      <c r="X2710" s="26" t="s">
        <v>1097</v>
      </c>
    </row>
    <row r="2711" spans="1:24" x14ac:dyDescent="0.2">
      <c r="A2711" s="3" t="s">
        <v>1457</v>
      </c>
      <c r="B2711" s="3" t="str">
        <f t="shared" si="77"/>
        <v>P76</v>
      </c>
      <c r="C2711" s="3" t="s">
        <v>539</v>
      </c>
      <c r="D2711" s="3" t="s">
        <v>533</v>
      </c>
      <c r="E2711" t="str">
        <f t="shared" si="76"/>
        <v>M22P76U02N01</v>
      </c>
      <c r="F2711" s="26">
        <f ca="1">IFERROR(VLOOKUP(G2711,模型表!C:U,19,0),0)</f>
        <v>0</v>
      </c>
      <c r="H2711" s="26" t="str">
        <f ca="1">IFERROR(IF($F2711=0,"",(VLOOKUP(RIGHT(A2711,2)+0,难度表!B:F,3,FALSE)*K2711+N2711)),0)</f>
        <v/>
      </c>
      <c r="I2711" s="26" t="str">
        <f ca="1">IFERROR(IF($F2711=0,"",(VLOOKUP(RIGHT(B2711,2)+0,难度表!B:F,4,FALSE)*L2711+O2711)),0)</f>
        <v/>
      </c>
      <c r="J2711" s="26" t="str">
        <f ca="1">IFERROR(IF($F2711=0,"",(VLOOKUP(RIGHT(B2711,2)+0,难度表!B:F,5,FALSE)*M2711+P2711)),0)</f>
        <v/>
      </c>
      <c r="L2711" s="26" t="s">
        <v>1081</v>
      </c>
      <c r="M2711" s="3"/>
      <c r="N2711" s="26">
        <v>0</v>
      </c>
      <c r="O2711" s="26">
        <v>0</v>
      </c>
      <c r="P2711" s="26">
        <v>0</v>
      </c>
      <c r="Q2711" s="26">
        <v>0</v>
      </c>
      <c r="R2711" s="58" t="s">
        <v>545</v>
      </c>
      <c r="S2711" s="26">
        <v>1</v>
      </c>
      <c r="T2711" s="26">
        <v>0</v>
      </c>
      <c r="U2711" s="26">
        <f ca="1">IFERROR(VLOOKUP(G2711,模型表!$C:$T,18,FALSE),0)</f>
        <v>0</v>
      </c>
      <c r="V2711" s="26">
        <f>IFERROR(VLOOKUP(G2711,模型表!$C:$J,8,FALSE),0)</f>
        <v>0</v>
      </c>
      <c r="W2711" s="26" t="s">
        <v>1081</v>
      </c>
      <c r="X2711" s="26" t="s">
        <v>1097</v>
      </c>
    </row>
    <row r="2712" spans="1:24" x14ac:dyDescent="0.2">
      <c r="A2712" s="3" t="s">
        <v>1457</v>
      </c>
      <c r="B2712" s="3" t="str">
        <f t="shared" si="77"/>
        <v>P76</v>
      </c>
      <c r="C2712" s="3" t="s">
        <v>539</v>
      </c>
      <c r="D2712" s="3" t="s">
        <v>534</v>
      </c>
      <c r="E2712" t="str">
        <f t="shared" si="76"/>
        <v>M22P76U02N02</v>
      </c>
      <c r="F2712" s="26">
        <f ca="1">IFERROR(VLOOKUP(G2712,模型表!C:U,19,0),0)</f>
        <v>0</v>
      </c>
      <c r="H2712" s="26" t="str">
        <f ca="1">IFERROR(IF($F2712=0,"",(VLOOKUP(RIGHT(A2712,2)+0,难度表!B:F,3,FALSE)*K2712+N2712)),0)</f>
        <v/>
      </c>
      <c r="I2712" s="26" t="str">
        <f ca="1">IFERROR(IF($F2712=0,"",(VLOOKUP(RIGHT(B2712,2)+0,难度表!B:F,4,FALSE)*L2712+O2712)),0)</f>
        <v/>
      </c>
      <c r="J2712" s="26" t="str">
        <f ca="1">IFERROR(IF($F2712=0,"",(VLOOKUP(RIGHT(B2712,2)+0,难度表!B:F,5,FALSE)*M2712+P2712)),0)</f>
        <v/>
      </c>
      <c r="L2712" s="26" t="s">
        <v>1081</v>
      </c>
      <c r="M2712" s="3"/>
      <c r="N2712" s="26">
        <v>0</v>
      </c>
      <c r="O2712" s="26">
        <v>0</v>
      </c>
      <c r="P2712" s="26">
        <v>0</v>
      </c>
      <c r="Q2712" s="26">
        <v>0</v>
      </c>
      <c r="R2712" s="58" t="s">
        <v>545</v>
      </c>
      <c r="S2712" s="26">
        <v>1</v>
      </c>
      <c r="T2712" s="26">
        <v>0</v>
      </c>
      <c r="U2712" s="26">
        <f ca="1">IFERROR(VLOOKUP(G2712,模型表!$C:$T,18,FALSE),0)</f>
        <v>0</v>
      </c>
      <c r="V2712" s="26">
        <f>IFERROR(VLOOKUP(G2712,模型表!$C:$J,8,FALSE),0)</f>
        <v>0</v>
      </c>
      <c r="W2712" s="26" t="s">
        <v>1081</v>
      </c>
      <c r="X2712" s="26" t="s">
        <v>1097</v>
      </c>
    </row>
    <row r="2713" spans="1:24" x14ac:dyDescent="0.2">
      <c r="A2713" s="3" t="s">
        <v>1457</v>
      </c>
      <c r="B2713" s="3" t="str">
        <f t="shared" si="77"/>
        <v>P76</v>
      </c>
      <c r="C2713" s="3" t="s">
        <v>539</v>
      </c>
      <c r="D2713" s="3" t="s">
        <v>535</v>
      </c>
      <c r="E2713" t="str">
        <f t="shared" si="76"/>
        <v>M22P76U02N03</v>
      </c>
      <c r="F2713" s="26">
        <f ca="1">IFERROR(VLOOKUP(G2713,模型表!C:U,19,0),0)</f>
        <v>0</v>
      </c>
      <c r="H2713" s="26" t="str">
        <f ca="1">IFERROR(IF($F2713=0,"",(VLOOKUP(RIGHT(A2713,2)+0,难度表!B:F,3,FALSE)*K2713+N2713)),0)</f>
        <v/>
      </c>
      <c r="I2713" s="26" t="str">
        <f ca="1">IFERROR(IF($F2713=0,"",(VLOOKUP(RIGHT(B2713,2)+0,难度表!B:F,4,FALSE)*L2713+O2713)),0)</f>
        <v/>
      </c>
      <c r="J2713" s="26" t="str">
        <f ca="1">IFERROR(IF($F2713=0,"",(VLOOKUP(RIGHT(B2713,2)+0,难度表!B:F,5,FALSE)*M2713+P2713)),0)</f>
        <v/>
      </c>
      <c r="L2713" s="26" t="s">
        <v>1081</v>
      </c>
      <c r="M2713" s="3"/>
      <c r="N2713" s="26">
        <v>0</v>
      </c>
      <c r="O2713" s="26">
        <v>0</v>
      </c>
      <c r="P2713" s="26">
        <v>0</v>
      </c>
      <c r="Q2713" s="26">
        <v>0</v>
      </c>
      <c r="R2713" s="58" t="s">
        <v>545</v>
      </c>
      <c r="S2713" s="26">
        <v>1</v>
      </c>
      <c r="T2713" s="26">
        <v>0</v>
      </c>
      <c r="U2713" s="26">
        <f ca="1">IFERROR(VLOOKUP(G2713,模型表!$C:$T,18,FALSE),0)</f>
        <v>0</v>
      </c>
      <c r="V2713" s="26">
        <f>IFERROR(VLOOKUP(G2713,模型表!$C:$J,8,FALSE),0)</f>
        <v>0</v>
      </c>
      <c r="W2713" s="26" t="s">
        <v>1081</v>
      </c>
      <c r="X2713" s="26" t="s">
        <v>1097</v>
      </c>
    </row>
    <row r="2714" spans="1:24" x14ac:dyDescent="0.2">
      <c r="A2714" s="3" t="s">
        <v>1457</v>
      </c>
      <c r="B2714" s="3" t="str">
        <f t="shared" si="77"/>
        <v>P76</v>
      </c>
      <c r="C2714" s="3" t="s">
        <v>539</v>
      </c>
      <c r="D2714" s="3" t="s">
        <v>536</v>
      </c>
      <c r="E2714" t="str">
        <f t="shared" si="76"/>
        <v>M22P76U02N04</v>
      </c>
      <c r="F2714" s="26">
        <f ca="1">IFERROR(VLOOKUP(G2714,模型表!C:U,19,0),0)</f>
        <v>0</v>
      </c>
      <c r="H2714" s="26" t="str">
        <f ca="1">IFERROR(IF($F2714=0,"",(VLOOKUP(RIGHT(A2714,2)+0,难度表!B:F,3,FALSE)*K2714+N2714)),0)</f>
        <v/>
      </c>
      <c r="I2714" s="26" t="str">
        <f ca="1">IFERROR(IF($F2714=0,"",(VLOOKUP(RIGHT(B2714,2)+0,难度表!B:F,4,FALSE)*L2714+O2714)),0)</f>
        <v/>
      </c>
      <c r="J2714" s="26" t="str">
        <f ca="1">IFERROR(IF($F2714=0,"",(VLOOKUP(RIGHT(B2714,2)+0,难度表!B:F,5,FALSE)*M2714+P2714)),0)</f>
        <v/>
      </c>
      <c r="L2714" s="26" t="s">
        <v>1081</v>
      </c>
      <c r="M2714" s="3"/>
      <c r="N2714" s="26">
        <v>0</v>
      </c>
      <c r="O2714" s="26">
        <v>0</v>
      </c>
      <c r="P2714" s="26">
        <v>0</v>
      </c>
      <c r="Q2714" s="26">
        <v>0</v>
      </c>
      <c r="R2714" s="58" t="s">
        <v>545</v>
      </c>
      <c r="S2714" s="26">
        <v>1</v>
      </c>
      <c r="T2714" s="26">
        <v>0</v>
      </c>
      <c r="U2714" s="26">
        <f ca="1">IFERROR(VLOOKUP(G2714,模型表!$C:$T,18,FALSE),0)</f>
        <v>0</v>
      </c>
      <c r="V2714" s="26">
        <f>IFERROR(VLOOKUP(G2714,模型表!$C:$J,8,FALSE),0)</f>
        <v>0</v>
      </c>
      <c r="W2714" s="26" t="s">
        <v>1081</v>
      </c>
      <c r="X2714" s="26" t="s">
        <v>1097</v>
      </c>
    </row>
    <row r="2715" spans="1:24" x14ac:dyDescent="0.2">
      <c r="A2715" s="3" t="s">
        <v>1457</v>
      </c>
      <c r="B2715" s="3" t="str">
        <f t="shared" si="77"/>
        <v>P76</v>
      </c>
      <c r="C2715" s="3" t="s">
        <v>539</v>
      </c>
      <c r="D2715" s="3" t="s">
        <v>537</v>
      </c>
      <c r="E2715" t="str">
        <f t="shared" si="76"/>
        <v>M22P76U02N05</v>
      </c>
      <c r="F2715" s="26">
        <f ca="1">IFERROR(VLOOKUP(G2715,模型表!C:U,19,0),0)</f>
        <v>0</v>
      </c>
      <c r="H2715" s="26" t="str">
        <f ca="1">IFERROR(IF($F2715=0,"",(VLOOKUP(RIGHT(A2715,2)+0,难度表!B:F,3,FALSE)*K2715+N2715)),0)</f>
        <v/>
      </c>
      <c r="I2715" s="26" t="str">
        <f ca="1">IFERROR(IF($F2715=0,"",(VLOOKUP(RIGHT(B2715,2)+0,难度表!B:F,4,FALSE)*L2715+O2715)),0)</f>
        <v/>
      </c>
      <c r="J2715" s="26" t="str">
        <f ca="1">IFERROR(IF($F2715=0,"",(VLOOKUP(RIGHT(B2715,2)+0,难度表!B:F,5,FALSE)*M2715+P2715)),0)</f>
        <v/>
      </c>
      <c r="L2715" s="26" t="s">
        <v>1081</v>
      </c>
      <c r="M2715" s="3"/>
      <c r="N2715" s="26">
        <v>0</v>
      </c>
      <c r="O2715" s="26">
        <v>0</v>
      </c>
      <c r="P2715" s="26">
        <v>0</v>
      </c>
      <c r="Q2715" s="26">
        <v>0</v>
      </c>
      <c r="R2715" s="58" t="s">
        <v>545</v>
      </c>
      <c r="S2715" s="26">
        <v>1</v>
      </c>
      <c r="T2715" s="26">
        <v>0</v>
      </c>
      <c r="U2715" s="26">
        <f ca="1">IFERROR(VLOOKUP(G2715,模型表!$C:$T,18,FALSE),0)</f>
        <v>0</v>
      </c>
      <c r="V2715" s="26">
        <f>IFERROR(VLOOKUP(G2715,模型表!$C:$J,8,FALSE),0)</f>
        <v>0</v>
      </c>
      <c r="W2715" s="26" t="s">
        <v>1081</v>
      </c>
      <c r="X2715" s="26" t="s">
        <v>1097</v>
      </c>
    </row>
    <row r="2716" spans="1:24" x14ac:dyDescent="0.2">
      <c r="A2716" s="3" t="s">
        <v>1457</v>
      </c>
      <c r="B2716" s="3" t="str">
        <f t="shared" si="77"/>
        <v>P76</v>
      </c>
      <c r="C2716" s="3" t="s">
        <v>539</v>
      </c>
      <c r="D2716" s="3" t="s">
        <v>538</v>
      </c>
      <c r="E2716" t="str">
        <f t="shared" si="76"/>
        <v>M22P76U02N06</v>
      </c>
      <c r="F2716" s="26">
        <f ca="1">IFERROR(VLOOKUP(G2716,模型表!C:U,19,0),0)</f>
        <v>0</v>
      </c>
      <c r="H2716" s="26" t="str">
        <f ca="1">IFERROR(IF($F2716=0,"",(VLOOKUP(RIGHT(A2716,2)+0,难度表!B:F,3,FALSE)*K2716+N2716)),0)</f>
        <v/>
      </c>
      <c r="I2716" s="26" t="str">
        <f ca="1">IFERROR(IF($F2716=0,"",(VLOOKUP(RIGHT(B2716,2)+0,难度表!B:F,4,FALSE)*L2716+O2716)),0)</f>
        <v/>
      </c>
      <c r="J2716" s="26" t="str">
        <f ca="1">IFERROR(IF($F2716=0,"",(VLOOKUP(RIGHT(B2716,2)+0,难度表!B:F,5,FALSE)*M2716+P2716)),0)</f>
        <v/>
      </c>
      <c r="L2716" s="26" t="s">
        <v>1081</v>
      </c>
      <c r="M2716" s="3"/>
      <c r="N2716" s="26">
        <v>0</v>
      </c>
      <c r="O2716" s="26">
        <v>0</v>
      </c>
      <c r="P2716" s="26">
        <v>0</v>
      </c>
      <c r="Q2716" s="26">
        <v>0</v>
      </c>
      <c r="R2716" s="58" t="s">
        <v>545</v>
      </c>
      <c r="S2716" s="26">
        <v>1</v>
      </c>
      <c r="T2716" s="26">
        <v>0</v>
      </c>
      <c r="U2716" s="26">
        <f ca="1">IFERROR(VLOOKUP(G2716,模型表!$C:$T,18,FALSE),0)</f>
        <v>0</v>
      </c>
      <c r="V2716" s="26">
        <f>IFERROR(VLOOKUP(G2716,模型表!$C:$J,8,FALSE),0)</f>
        <v>0</v>
      </c>
      <c r="W2716" s="26" t="s">
        <v>1081</v>
      </c>
      <c r="X2716" s="26" t="s">
        <v>1097</v>
      </c>
    </row>
    <row r="2717" spans="1:24" x14ac:dyDescent="0.2">
      <c r="A2717" s="3" t="s">
        <v>1457</v>
      </c>
      <c r="B2717" s="3" t="str">
        <f t="shared" si="77"/>
        <v>P76</v>
      </c>
      <c r="C2717" s="3" t="s">
        <v>539</v>
      </c>
      <c r="D2717" s="3" t="s">
        <v>542</v>
      </c>
      <c r="E2717" t="str">
        <f t="shared" si="76"/>
        <v>M22P76U02N07</v>
      </c>
      <c r="F2717" s="26">
        <f ca="1">IFERROR(VLOOKUP(G2717,模型表!C:U,19,0),0)</f>
        <v>0</v>
      </c>
      <c r="H2717" s="26" t="str">
        <f ca="1">IFERROR(IF($F2717=0,"",(VLOOKUP(RIGHT(A2717,2)+0,难度表!B:F,3,FALSE)*K2717+N2717)),0)</f>
        <v/>
      </c>
      <c r="I2717" s="26" t="str">
        <f ca="1">IFERROR(IF($F2717=0,"",(VLOOKUP(RIGHT(B2717,2)+0,难度表!B:F,4,FALSE)*L2717+O2717)),0)</f>
        <v/>
      </c>
      <c r="J2717" s="26" t="str">
        <f ca="1">IFERROR(IF($F2717=0,"",(VLOOKUP(RIGHT(B2717,2)+0,难度表!B:F,5,FALSE)*M2717+P2717)),0)</f>
        <v/>
      </c>
      <c r="L2717" s="26" t="s">
        <v>1081</v>
      </c>
      <c r="M2717" s="3"/>
      <c r="N2717" s="26">
        <v>0</v>
      </c>
      <c r="O2717" s="26">
        <v>0</v>
      </c>
      <c r="P2717" s="26">
        <v>0</v>
      </c>
      <c r="Q2717" s="26">
        <v>0</v>
      </c>
      <c r="R2717" s="58" t="s">
        <v>545</v>
      </c>
      <c r="S2717" s="26">
        <v>1</v>
      </c>
      <c r="T2717" s="26">
        <v>0</v>
      </c>
      <c r="U2717" s="26">
        <f ca="1">IFERROR(VLOOKUP(G2717,模型表!$C:$T,18,FALSE),0)</f>
        <v>0</v>
      </c>
      <c r="V2717" s="26">
        <f>IFERROR(VLOOKUP(G2717,模型表!$C:$J,8,FALSE),0)</f>
        <v>0</v>
      </c>
      <c r="W2717" s="26" t="s">
        <v>1081</v>
      </c>
      <c r="X2717" s="26" t="s">
        <v>1097</v>
      </c>
    </row>
    <row r="2718" spans="1:24" x14ac:dyDescent="0.2">
      <c r="A2718" s="3" t="s">
        <v>1457</v>
      </c>
      <c r="B2718" s="3" t="str">
        <f t="shared" si="77"/>
        <v>P76</v>
      </c>
      <c r="C2718" s="3" t="s">
        <v>539</v>
      </c>
      <c r="D2718" s="3" t="s">
        <v>543</v>
      </c>
      <c r="E2718" t="str">
        <f t="shared" si="76"/>
        <v>M22P76U02N08</v>
      </c>
      <c r="F2718" s="26">
        <f ca="1">IFERROR(VLOOKUP(G2718,模型表!C:U,19,0),0)</f>
        <v>0</v>
      </c>
      <c r="H2718" s="26" t="str">
        <f ca="1">IFERROR(IF($F2718=0,"",(VLOOKUP(RIGHT(A2718,2)+0,难度表!B:F,3,FALSE)*K2718+N2718)),0)</f>
        <v/>
      </c>
      <c r="I2718" s="26" t="str">
        <f ca="1">IFERROR(IF($F2718=0,"",(VLOOKUP(RIGHT(B2718,2)+0,难度表!B:F,4,FALSE)*L2718+O2718)),0)</f>
        <v/>
      </c>
      <c r="J2718" s="26" t="str">
        <f ca="1">IFERROR(IF($F2718=0,"",(VLOOKUP(RIGHT(B2718,2)+0,难度表!B:F,5,FALSE)*M2718+P2718)),0)</f>
        <v/>
      </c>
      <c r="L2718" s="26" t="s">
        <v>1081</v>
      </c>
      <c r="M2718" s="3"/>
      <c r="N2718" s="26">
        <v>0</v>
      </c>
      <c r="O2718" s="26">
        <v>0</v>
      </c>
      <c r="P2718" s="26">
        <v>0</v>
      </c>
      <c r="Q2718" s="26">
        <v>0</v>
      </c>
      <c r="R2718" s="58" t="s">
        <v>545</v>
      </c>
      <c r="S2718" s="26">
        <v>1</v>
      </c>
      <c r="T2718" s="26">
        <v>0</v>
      </c>
      <c r="U2718" s="26">
        <f ca="1">IFERROR(VLOOKUP(G2718,模型表!$C:$T,18,FALSE),0)</f>
        <v>0</v>
      </c>
      <c r="V2718" s="26">
        <f>IFERROR(VLOOKUP(G2718,模型表!$C:$J,8,FALSE),0)</f>
        <v>0</v>
      </c>
      <c r="W2718" s="26" t="s">
        <v>1081</v>
      </c>
      <c r="X2718" s="26" t="s">
        <v>1097</v>
      </c>
    </row>
    <row r="2719" spans="1:24" x14ac:dyDescent="0.2">
      <c r="A2719" s="3" t="s">
        <v>1457</v>
      </c>
      <c r="B2719" s="3" t="str">
        <f t="shared" si="77"/>
        <v>P76</v>
      </c>
      <c r="C2719" s="3" t="s">
        <v>539</v>
      </c>
      <c r="D2719" s="3" t="s">
        <v>544</v>
      </c>
      <c r="E2719" t="str">
        <f t="shared" si="76"/>
        <v>M22P76U02N09</v>
      </c>
      <c r="F2719" s="26">
        <f ca="1">IFERROR(VLOOKUP(G2719,模型表!C:U,19,0),0)</f>
        <v>0</v>
      </c>
      <c r="H2719" s="26" t="str">
        <f ca="1">IFERROR(IF($F2719=0,"",(VLOOKUP(RIGHT(A2719,2)+0,难度表!B:F,3,FALSE)*K2719+N2719)),0)</f>
        <v/>
      </c>
      <c r="I2719" s="26" t="str">
        <f ca="1">IFERROR(IF($F2719=0,"",(VLOOKUP(RIGHT(B2719,2)+0,难度表!B:F,4,FALSE)*L2719+O2719)),0)</f>
        <v/>
      </c>
      <c r="J2719" s="26" t="str">
        <f ca="1">IFERROR(IF($F2719=0,"",(VLOOKUP(RIGHT(B2719,2)+0,难度表!B:F,5,FALSE)*M2719+P2719)),0)</f>
        <v/>
      </c>
      <c r="L2719" s="26" t="s">
        <v>1081</v>
      </c>
      <c r="M2719" s="3"/>
      <c r="N2719" s="26">
        <v>0</v>
      </c>
      <c r="O2719" s="26">
        <v>0</v>
      </c>
      <c r="P2719" s="26">
        <v>0</v>
      </c>
      <c r="Q2719" s="26">
        <v>0</v>
      </c>
      <c r="R2719" s="58" t="s">
        <v>545</v>
      </c>
      <c r="S2719" s="26">
        <v>1</v>
      </c>
      <c r="T2719" s="26">
        <v>0</v>
      </c>
      <c r="U2719" s="26">
        <f ca="1">IFERROR(VLOOKUP(G2719,模型表!$C:$T,18,FALSE),0)</f>
        <v>0</v>
      </c>
      <c r="V2719" s="26">
        <f>IFERROR(VLOOKUP(G2719,模型表!$C:$J,8,FALSE),0)</f>
        <v>0</v>
      </c>
      <c r="W2719" s="26" t="s">
        <v>1081</v>
      </c>
      <c r="X2719" s="26" t="s">
        <v>1097</v>
      </c>
    </row>
    <row r="2720" spans="1:24" x14ac:dyDescent="0.2">
      <c r="A2720" s="3" t="s">
        <v>1457</v>
      </c>
      <c r="B2720" s="3" t="str">
        <f t="shared" si="77"/>
        <v>P76</v>
      </c>
      <c r="C2720" s="3" t="s">
        <v>540</v>
      </c>
      <c r="D2720" s="3" t="s">
        <v>533</v>
      </c>
      <c r="E2720" t="str">
        <f t="shared" si="76"/>
        <v>M22P76U03N01</v>
      </c>
      <c r="F2720" s="26">
        <f ca="1">IFERROR(VLOOKUP(G2720,模型表!C:U,19,0),0)</f>
        <v>0</v>
      </c>
      <c r="H2720" s="26" t="str">
        <f ca="1">IFERROR(IF($F2720=0,"",(VLOOKUP(RIGHT(A2720,2)+0,难度表!B:F,3,FALSE)*K2720+N2720)),0)</f>
        <v/>
      </c>
      <c r="I2720" s="26" t="str">
        <f ca="1">IFERROR(IF($F2720=0,"",(VLOOKUP(RIGHT(B2720,2)+0,难度表!B:F,4,FALSE)*L2720+O2720)),0)</f>
        <v/>
      </c>
      <c r="J2720" s="26" t="str">
        <f ca="1">IFERROR(IF($F2720=0,"",(VLOOKUP(RIGHT(B2720,2)+0,难度表!B:F,5,FALSE)*M2720+P2720)),0)</f>
        <v/>
      </c>
      <c r="L2720" s="26" t="s">
        <v>1081</v>
      </c>
      <c r="M2720" s="3"/>
      <c r="N2720" s="26">
        <v>0</v>
      </c>
      <c r="O2720" s="26">
        <v>0</v>
      </c>
      <c r="P2720" s="26">
        <v>0</v>
      </c>
      <c r="Q2720" s="26">
        <v>0</v>
      </c>
      <c r="R2720" s="58" t="s">
        <v>545</v>
      </c>
      <c r="S2720" s="26">
        <v>1</v>
      </c>
      <c r="T2720" s="26">
        <v>0</v>
      </c>
      <c r="U2720" s="26">
        <f ca="1">IFERROR(VLOOKUP(G2720,模型表!$C:$T,18,FALSE),0)</f>
        <v>0</v>
      </c>
      <c r="V2720" s="26">
        <f>IFERROR(VLOOKUP(G2720,模型表!$C:$J,8,FALSE),0)</f>
        <v>0</v>
      </c>
      <c r="W2720" s="26" t="s">
        <v>1081</v>
      </c>
      <c r="X2720" s="26" t="s">
        <v>1097</v>
      </c>
    </row>
    <row r="2721" spans="1:24" x14ac:dyDescent="0.2">
      <c r="A2721" s="3" t="s">
        <v>1457</v>
      </c>
      <c r="B2721" s="3" t="str">
        <f t="shared" si="77"/>
        <v>P76</v>
      </c>
      <c r="C2721" s="3" t="s">
        <v>540</v>
      </c>
      <c r="D2721" s="3" t="s">
        <v>534</v>
      </c>
      <c r="E2721" t="str">
        <f t="shared" si="76"/>
        <v>M22P76U03N02</v>
      </c>
      <c r="F2721" s="26">
        <f ca="1">IFERROR(VLOOKUP(G2721,模型表!C:U,19,0),0)</f>
        <v>0</v>
      </c>
      <c r="H2721" s="26" t="str">
        <f ca="1">IFERROR(IF($F2721=0,"",(VLOOKUP(RIGHT(A2721,2)+0,难度表!B:F,3,FALSE)*K2721+N2721)),0)</f>
        <v/>
      </c>
      <c r="I2721" s="26" t="str">
        <f ca="1">IFERROR(IF($F2721=0,"",(VLOOKUP(RIGHT(B2721,2)+0,难度表!B:F,4,FALSE)*L2721+O2721)),0)</f>
        <v/>
      </c>
      <c r="J2721" s="26" t="str">
        <f ca="1">IFERROR(IF($F2721=0,"",(VLOOKUP(RIGHT(B2721,2)+0,难度表!B:F,5,FALSE)*M2721+P2721)),0)</f>
        <v/>
      </c>
      <c r="L2721" s="26" t="s">
        <v>1081</v>
      </c>
      <c r="M2721" s="3"/>
      <c r="N2721" s="26">
        <v>0</v>
      </c>
      <c r="O2721" s="26">
        <v>0</v>
      </c>
      <c r="P2721" s="26">
        <v>0</v>
      </c>
      <c r="Q2721" s="26">
        <v>0</v>
      </c>
      <c r="R2721" s="58" t="s">
        <v>545</v>
      </c>
      <c r="S2721" s="26">
        <v>1</v>
      </c>
      <c r="T2721" s="26">
        <v>0</v>
      </c>
      <c r="U2721" s="26">
        <f ca="1">IFERROR(VLOOKUP(G2721,模型表!$C:$T,18,FALSE),0)</f>
        <v>0</v>
      </c>
      <c r="V2721" s="26">
        <f>IFERROR(VLOOKUP(G2721,模型表!$C:$J,8,FALSE),0)</f>
        <v>0</v>
      </c>
      <c r="W2721" s="26" t="s">
        <v>1081</v>
      </c>
      <c r="X2721" s="26" t="s">
        <v>1097</v>
      </c>
    </row>
    <row r="2722" spans="1:24" x14ac:dyDescent="0.2">
      <c r="A2722" s="3" t="s">
        <v>1457</v>
      </c>
      <c r="B2722" s="3" t="str">
        <f t="shared" si="77"/>
        <v>P76</v>
      </c>
      <c r="C2722" s="3" t="s">
        <v>540</v>
      </c>
      <c r="D2722" s="3" t="s">
        <v>535</v>
      </c>
      <c r="E2722" t="str">
        <f t="shared" si="76"/>
        <v>M22P76U03N03</v>
      </c>
      <c r="F2722" s="26">
        <f ca="1">IFERROR(VLOOKUP(G2722,模型表!C:U,19,0),0)</f>
        <v>0</v>
      </c>
      <c r="H2722" s="26" t="str">
        <f ca="1">IFERROR(IF($F2722=0,"",(VLOOKUP(RIGHT(A2722,2)+0,难度表!B:F,3,FALSE)*K2722+N2722)),0)</f>
        <v/>
      </c>
      <c r="I2722" s="26" t="str">
        <f ca="1">IFERROR(IF($F2722=0,"",(VLOOKUP(RIGHT(B2722,2)+0,难度表!B:F,4,FALSE)*L2722+O2722)),0)</f>
        <v/>
      </c>
      <c r="J2722" s="26" t="str">
        <f ca="1">IFERROR(IF($F2722=0,"",(VLOOKUP(RIGHT(B2722,2)+0,难度表!B:F,5,FALSE)*M2722+P2722)),0)</f>
        <v/>
      </c>
      <c r="L2722" s="26" t="s">
        <v>1081</v>
      </c>
      <c r="M2722" s="3"/>
      <c r="N2722" s="26">
        <v>0</v>
      </c>
      <c r="O2722" s="26">
        <v>0</v>
      </c>
      <c r="P2722" s="26">
        <v>0</v>
      </c>
      <c r="Q2722" s="26">
        <v>0</v>
      </c>
      <c r="R2722" s="58" t="s">
        <v>545</v>
      </c>
      <c r="S2722" s="26">
        <v>1</v>
      </c>
      <c r="T2722" s="26">
        <v>0</v>
      </c>
      <c r="U2722" s="26">
        <f ca="1">IFERROR(VLOOKUP(G2722,模型表!$C:$T,18,FALSE),0)</f>
        <v>0</v>
      </c>
      <c r="V2722" s="26">
        <f>IFERROR(VLOOKUP(G2722,模型表!$C:$J,8,FALSE),0)</f>
        <v>0</v>
      </c>
      <c r="W2722" s="26" t="s">
        <v>1081</v>
      </c>
      <c r="X2722" s="26" t="s">
        <v>1097</v>
      </c>
    </row>
    <row r="2723" spans="1:24" x14ac:dyDescent="0.2">
      <c r="A2723" s="3" t="s">
        <v>1457</v>
      </c>
      <c r="B2723" s="3" t="str">
        <f t="shared" si="77"/>
        <v>P76</v>
      </c>
      <c r="C2723" s="3" t="s">
        <v>540</v>
      </c>
      <c r="D2723" s="3" t="s">
        <v>536</v>
      </c>
      <c r="E2723" t="str">
        <f t="shared" si="76"/>
        <v>M22P76U03N04</v>
      </c>
      <c r="F2723" s="26">
        <f ca="1">IFERROR(VLOOKUP(G2723,模型表!C:U,19,0),0)</f>
        <v>0</v>
      </c>
      <c r="H2723" s="26" t="str">
        <f ca="1">IFERROR(IF($F2723=0,"",(VLOOKUP(RIGHT(A2723,2)+0,难度表!B:F,3,FALSE)*K2723+N2723)),0)</f>
        <v/>
      </c>
      <c r="I2723" s="26" t="str">
        <f ca="1">IFERROR(IF($F2723=0,"",(VLOOKUP(RIGHT(B2723,2)+0,难度表!B:F,4,FALSE)*L2723+O2723)),0)</f>
        <v/>
      </c>
      <c r="J2723" s="26" t="str">
        <f ca="1">IFERROR(IF($F2723=0,"",(VLOOKUP(RIGHT(B2723,2)+0,难度表!B:F,5,FALSE)*M2723+P2723)),0)</f>
        <v/>
      </c>
      <c r="L2723" s="26" t="s">
        <v>1081</v>
      </c>
      <c r="M2723" s="3"/>
      <c r="N2723" s="26">
        <v>0</v>
      </c>
      <c r="O2723" s="26">
        <v>0</v>
      </c>
      <c r="P2723" s="26">
        <v>0</v>
      </c>
      <c r="Q2723" s="26">
        <v>0</v>
      </c>
      <c r="R2723" s="58" t="s">
        <v>545</v>
      </c>
      <c r="S2723" s="26">
        <v>1</v>
      </c>
      <c r="T2723" s="26">
        <v>0</v>
      </c>
      <c r="U2723" s="26">
        <f ca="1">IFERROR(VLOOKUP(G2723,模型表!$C:$T,18,FALSE),0)</f>
        <v>0</v>
      </c>
      <c r="V2723" s="26">
        <f>IFERROR(VLOOKUP(G2723,模型表!$C:$J,8,FALSE),0)</f>
        <v>0</v>
      </c>
      <c r="W2723" s="26" t="s">
        <v>1081</v>
      </c>
      <c r="X2723" s="26" t="s">
        <v>1097</v>
      </c>
    </row>
    <row r="2724" spans="1:24" x14ac:dyDescent="0.2">
      <c r="A2724" s="3" t="s">
        <v>1457</v>
      </c>
      <c r="B2724" s="3" t="str">
        <f t="shared" si="77"/>
        <v>P76</v>
      </c>
      <c r="C2724" s="3" t="s">
        <v>540</v>
      </c>
      <c r="D2724" s="3" t="s">
        <v>537</v>
      </c>
      <c r="E2724" t="str">
        <f t="shared" si="76"/>
        <v>M22P76U03N05</v>
      </c>
      <c r="F2724" s="26">
        <f ca="1">IFERROR(VLOOKUP(G2724,模型表!C:U,19,0),0)</f>
        <v>0</v>
      </c>
      <c r="H2724" s="26" t="str">
        <f ca="1">IFERROR(IF($F2724=0,"",(VLOOKUP(RIGHT(A2724,2)+0,难度表!B:F,3,FALSE)*K2724+N2724)),0)</f>
        <v/>
      </c>
      <c r="I2724" s="26" t="str">
        <f ca="1">IFERROR(IF($F2724=0,"",(VLOOKUP(RIGHT(B2724,2)+0,难度表!B:F,4,FALSE)*L2724+O2724)),0)</f>
        <v/>
      </c>
      <c r="J2724" s="26" t="str">
        <f ca="1">IFERROR(IF($F2724=0,"",(VLOOKUP(RIGHT(B2724,2)+0,难度表!B:F,5,FALSE)*M2724+P2724)),0)</f>
        <v/>
      </c>
      <c r="L2724" s="26" t="s">
        <v>1081</v>
      </c>
      <c r="M2724" s="3"/>
      <c r="N2724" s="26">
        <v>0</v>
      </c>
      <c r="O2724" s="26">
        <v>0</v>
      </c>
      <c r="P2724" s="26">
        <v>0</v>
      </c>
      <c r="Q2724" s="26">
        <v>0</v>
      </c>
      <c r="R2724" s="58" t="s">
        <v>545</v>
      </c>
      <c r="S2724" s="26">
        <v>1</v>
      </c>
      <c r="T2724" s="26">
        <v>0</v>
      </c>
      <c r="U2724" s="26">
        <f ca="1">IFERROR(VLOOKUP(G2724,模型表!$C:$T,18,FALSE),0)</f>
        <v>0</v>
      </c>
      <c r="V2724" s="26">
        <f>IFERROR(VLOOKUP(G2724,模型表!$C:$J,8,FALSE),0)</f>
        <v>0</v>
      </c>
      <c r="W2724" s="26" t="s">
        <v>1081</v>
      </c>
      <c r="X2724" s="26" t="s">
        <v>1097</v>
      </c>
    </row>
    <row r="2725" spans="1:24" x14ac:dyDescent="0.2">
      <c r="A2725" s="3" t="s">
        <v>1457</v>
      </c>
      <c r="B2725" s="3" t="str">
        <f t="shared" si="77"/>
        <v>P76</v>
      </c>
      <c r="C2725" s="3" t="s">
        <v>540</v>
      </c>
      <c r="D2725" s="3" t="s">
        <v>538</v>
      </c>
      <c r="E2725" t="str">
        <f t="shared" si="76"/>
        <v>M22P76U03N06</v>
      </c>
      <c r="F2725" s="26">
        <f ca="1">IFERROR(VLOOKUP(G2725,模型表!C:U,19,0),0)</f>
        <v>0</v>
      </c>
      <c r="H2725" s="26" t="str">
        <f ca="1">IFERROR(IF($F2725=0,"",(VLOOKUP(RIGHT(A2725,2)+0,难度表!B:F,3,FALSE)*K2725+N2725)),0)</f>
        <v/>
      </c>
      <c r="I2725" s="26" t="str">
        <f ca="1">IFERROR(IF($F2725=0,"",(VLOOKUP(RIGHT(B2725,2)+0,难度表!B:F,4,FALSE)*L2725+O2725)),0)</f>
        <v/>
      </c>
      <c r="J2725" s="26" t="str">
        <f ca="1">IFERROR(IF($F2725=0,"",(VLOOKUP(RIGHT(B2725,2)+0,难度表!B:F,5,FALSE)*M2725+P2725)),0)</f>
        <v/>
      </c>
      <c r="L2725" s="26" t="s">
        <v>1081</v>
      </c>
      <c r="M2725" s="3"/>
      <c r="N2725" s="26">
        <v>0</v>
      </c>
      <c r="O2725" s="26">
        <v>0</v>
      </c>
      <c r="P2725" s="26">
        <v>0</v>
      </c>
      <c r="Q2725" s="26">
        <v>0</v>
      </c>
      <c r="R2725" s="58" t="s">
        <v>545</v>
      </c>
      <c r="S2725" s="26">
        <v>1</v>
      </c>
      <c r="T2725" s="26">
        <v>0</v>
      </c>
      <c r="U2725" s="26">
        <f ca="1">IFERROR(VLOOKUP(G2725,模型表!$C:$T,18,FALSE),0)</f>
        <v>0</v>
      </c>
      <c r="V2725" s="26">
        <f>IFERROR(VLOOKUP(G2725,模型表!$C:$J,8,FALSE),0)</f>
        <v>0</v>
      </c>
      <c r="W2725" s="26" t="s">
        <v>1081</v>
      </c>
      <c r="X2725" s="26" t="s">
        <v>1097</v>
      </c>
    </row>
    <row r="2726" spans="1:24" x14ac:dyDescent="0.2">
      <c r="A2726" s="3" t="s">
        <v>1457</v>
      </c>
      <c r="B2726" s="3" t="str">
        <f t="shared" si="77"/>
        <v>P76</v>
      </c>
      <c r="C2726" s="3" t="s">
        <v>540</v>
      </c>
      <c r="D2726" s="3" t="s">
        <v>542</v>
      </c>
      <c r="E2726" t="str">
        <f t="shared" si="76"/>
        <v>M22P76U03N07</v>
      </c>
      <c r="F2726" s="26">
        <f ca="1">IFERROR(VLOOKUP(G2726,模型表!C:U,19,0),0)</f>
        <v>0</v>
      </c>
      <c r="H2726" s="26" t="str">
        <f ca="1">IFERROR(IF($F2726=0,"",(VLOOKUP(RIGHT(A2726,2)+0,难度表!B:F,3,FALSE)*K2726+N2726)),0)</f>
        <v/>
      </c>
      <c r="I2726" s="26" t="str">
        <f ca="1">IFERROR(IF($F2726=0,"",(VLOOKUP(RIGHT(B2726,2)+0,难度表!B:F,4,FALSE)*L2726+O2726)),0)</f>
        <v/>
      </c>
      <c r="J2726" s="26" t="str">
        <f ca="1">IFERROR(IF($F2726=0,"",(VLOOKUP(RIGHT(B2726,2)+0,难度表!B:F,5,FALSE)*M2726+P2726)),0)</f>
        <v/>
      </c>
      <c r="L2726" s="26" t="s">
        <v>1081</v>
      </c>
      <c r="M2726" s="3"/>
      <c r="N2726" s="26">
        <v>0</v>
      </c>
      <c r="O2726" s="26">
        <v>0</v>
      </c>
      <c r="P2726" s="26">
        <v>0</v>
      </c>
      <c r="Q2726" s="26">
        <v>0</v>
      </c>
      <c r="R2726" s="58" t="s">
        <v>545</v>
      </c>
      <c r="S2726" s="26">
        <v>1</v>
      </c>
      <c r="T2726" s="26">
        <v>0</v>
      </c>
      <c r="U2726" s="26">
        <f ca="1">IFERROR(VLOOKUP(G2726,模型表!$C:$T,18,FALSE),0)</f>
        <v>0</v>
      </c>
      <c r="V2726" s="26">
        <f>IFERROR(VLOOKUP(G2726,模型表!$C:$J,8,FALSE),0)</f>
        <v>0</v>
      </c>
      <c r="W2726" s="26" t="s">
        <v>1081</v>
      </c>
      <c r="X2726" s="26" t="s">
        <v>1097</v>
      </c>
    </row>
    <row r="2727" spans="1:24" x14ac:dyDescent="0.2">
      <c r="A2727" s="3" t="s">
        <v>1457</v>
      </c>
      <c r="B2727" s="3" t="str">
        <f t="shared" si="77"/>
        <v>P76</v>
      </c>
      <c r="C2727" s="3" t="s">
        <v>540</v>
      </c>
      <c r="D2727" s="3" t="s">
        <v>543</v>
      </c>
      <c r="E2727" t="str">
        <f t="shared" si="76"/>
        <v>M22P76U03N08</v>
      </c>
      <c r="F2727" s="26">
        <f ca="1">IFERROR(VLOOKUP(G2727,模型表!C:U,19,0),0)</f>
        <v>0</v>
      </c>
      <c r="H2727" s="26" t="str">
        <f ca="1">IFERROR(IF($F2727=0,"",(VLOOKUP(RIGHT(A2727,2)+0,难度表!B:F,3,FALSE)*K2727+N2727)),0)</f>
        <v/>
      </c>
      <c r="I2727" s="26" t="str">
        <f ca="1">IFERROR(IF($F2727=0,"",(VLOOKUP(RIGHT(B2727,2)+0,难度表!B:F,4,FALSE)*L2727+O2727)),0)</f>
        <v/>
      </c>
      <c r="J2727" s="26" t="str">
        <f ca="1">IFERROR(IF($F2727=0,"",(VLOOKUP(RIGHT(B2727,2)+0,难度表!B:F,5,FALSE)*M2727+P2727)),0)</f>
        <v/>
      </c>
      <c r="L2727" s="26" t="s">
        <v>1081</v>
      </c>
      <c r="M2727" s="3"/>
      <c r="N2727" s="26">
        <v>0</v>
      </c>
      <c r="O2727" s="26">
        <v>0</v>
      </c>
      <c r="P2727" s="26">
        <v>0</v>
      </c>
      <c r="Q2727" s="26">
        <v>0</v>
      </c>
      <c r="R2727" s="58" t="s">
        <v>545</v>
      </c>
      <c r="S2727" s="26">
        <v>1</v>
      </c>
      <c r="T2727" s="26">
        <v>0</v>
      </c>
      <c r="U2727" s="26">
        <f ca="1">IFERROR(VLOOKUP(G2727,模型表!$C:$T,18,FALSE),0)</f>
        <v>0</v>
      </c>
      <c r="V2727" s="26">
        <f>IFERROR(VLOOKUP(G2727,模型表!$C:$J,8,FALSE),0)</f>
        <v>0</v>
      </c>
      <c r="W2727" s="26" t="s">
        <v>1081</v>
      </c>
      <c r="X2727" s="26" t="s">
        <v>1097</v>
      </c>
    </row>
    <row r="2728" spans="1:24" x14ac:dyDescent="0.2">
      <c r="A2728" s="3" t="s">
        <v>1457</v>
      </c>
      <c r="B2728" s="3" t="str">
        <f t="shared" si="77"/>
        <v>P76</v>
      </c>
      <c r="C2728" s="3" t="s">
        <v>540</v>
      </c>
      <c r="D2728" s="3" t="s">
        <v>544</v>
      </c>
      <c r="E2728" t="str">
        <f t="shared" si="76"/>
        <v>M22P76U03N09</v>
      </c>
      <c r="F2728" s="26">
        <f ca="1">IFERROR(VLOOKUP(G2728,模型表!C:U,19,0),0)</f>
        <v>0</v>
      </c>
      <c r="H2728" s="26" t="str">
        <f ca="1">IFERROR(IF($F2728=0,"",(VLOOKUP(RIGHT(A2728,2)+0,难度表!B:F,3,FALSE)*K2728+N2728)),0)</f>
        <v/>
      </c>
      <c r="I2728" s="26" t="str">
        <f ca="1">IFERROR(IF($F2728=0,"",(VLOOKUP(RIGHT(B2728,2)+0,难度表!B:F,4,FALSE)*L2728+O2728)),0)</f>
        <v/>
      </c>
      <c r="J2728" s="26" t="str">
        <f ca="1">IFERROR(IF($F2728=0,"",(VLOOKUP(RIGHT(B2728,2)+0,难度表!B:F,5,FALSE)*M2728+P2728)),0)</f>
        <v/>
      </c>
      <c r="L2728" s="26" t="s">
        <v>1081</v>
      </c>
      <c r="M2728" s="3"/>
      <c r="N2728" s="26">
        <v>0</v>
      </c>
      <c r="O2728" s="26">
        <v>0</v>
      </c>
      <c r="P2728" s="26">
        <v>0</v>
      </c>
      <c r="Q2728" s="26">
        <v>0</v>
      </c>
      <c r="R2728" s="58" t="s">
        <v>545</v>
      </c>
      <c r="S2728" s="26">
        <v>1</v>
      </c>
      <c r="T2728" s="26">
        <v>0</v>
      </c>
      <c r="U2728" s="26">
        <f ca="1">IFERROR(VLOOKUP(G2728,模型表!$C:$T,18,FALSE),0)</f>
        <v>0</v>
      </c>
      <c r="V2728" s="26">
        <f>IFERROR(VLOOKUP(G2728,模型表!$C:$J,8,FALSE),0)</f>
        <v>0</v>
      </c>
      <c r="W2728" s="26" t="s">
        <v>1081</v>
      </c>
      <c r="X2728" s="26" t="s">
        <v>1097</v>
      </c>
    </row>
    <row r="2729" spans="1:24" x14ac:dyDescent="0.2">
      <c r="A2729" s="3" t="s">
        <v>1457</v>
      </c>
      <c r="B2729" s="3" t="str">
        <f t="shared" si="77"/>
        <v>P76</v>
      </c>
      <c r="C2729" s="3" t="s">
        <v>541</v>
      </c>
      <c r="D2729" s="3" t="s">
        <v>533</v>
      </c>
      <c r="E2729" t="str">
        <f t="shared" si="76"/>
        <v>M22P76U04N01</v>
      </c>
      <c r="F2729" s="26">
        <f ca="1">IFERROR(VLOOKUP(G2729,模型表!C:U,19,0),0)</f>
        <v>0</v>
      </c>
      <c r="H2729" s="26" t="str">
        <f ca="1">IFERROR(IF($F2729=0,"",(VLOOKUP(RIGHT(A2729,2)+0,难度表!B:F,3,FALSE)*K2729+N2729)),0)</f>
        <v/>
      </c>
      <c r="I2729" s="26" t="str">
        <f ca="1">IFERROR(IF($F2729=0,"",(VLOOKUP(RIGHT(B2729,2)+0,难度表!B:F,4,FALSE)*L2729+O2729)),0)</f>
        <v/>
      </c>
      <c r="J2729" s="26" t="str">
        <f ca="1">IFERROR(IF($F2729=0,"",(VLOOKUP(RIGHT(B2729,2)+0,难度表!B:F,5,FALSE)*M2729+P2729)),0)</f>
        <v/>
      </c>
      <c r="L2729" s="26" t="s">
        <v>1081</v>
      </c>
      <c r="M2729" s="3"/>
      <c r="N2729" s="26">
        <v>0</v>
      </c>
      <c r="O2729" s="26">
        <v>0</v>
      </c>
      <c r="P2729" s="26">
        <v>0</v>
      </c>
      <c r="Q2729" s="26">
        <v>0</v>
      </c>
      <c r="R2729" s="58" t="s">
        <v>545</v>
      </c>
      <c r="S2729" s="26">
        <v>1</v>
      </c>
      <c r="T2729" s="26">
        <v>0</v>
      </c>
      <c r="U2729" s="26">
        <f ca="1">IFERROR(VLOOKUP(G2729,模型表!$C:$T,18,FALSE),0)</f>
        <v>0</v>
      </c>
      <c r="V2729" s="26">
        <f>IFERROR(VLOOKUP(G2729,模型表!$C:$J,8,FALSE),0)</f>
        <v>0</v>
      </c>
      <c r="W2729" s="26" t="s">
        <v>1081</v>
      </c>
      <c r="X2729" s="26" t="s">
        <v>1097</v>
      </c>
    </row>
    <row r="2730" spans="1:24" x14ac:dyDescent="0.2">
      <c r="A2730" s="3" t="s">
        <v>1457</v>
      </c>
      <c r="B2730" s="3" t="str">
        <f t="shared" si="77"/>
        <v>P76</v>
      </c>
      <c r="C2730" s="3" t="s">
        <v>541</v>
      </c>
      <c r="D2730" s="3" t="s">
        <v>534</v>
      </c>
      <c r="E2730" t="str">
        <f t="shared" si="76"/>
        <v>M22P76U04N02</v>
      </c>
      <c r="F2730" s="26">
        <f ca="1">IFERROR(VLOOKUP(G2730,模型表!C:U,19,0),0)</f>
        <v>0</v>
      </c>
      <c r="H2730" s="26" t="str">
        <f ca="1">IFERROR(IF($F2730=0,"",(VLOOKUP(RIGHT(A2730,2)+0,难度表!B:F,3,FALSE)*K2730+N2730)),0)</f>
        <v/>
      </c>
      <c r="I2730" s="26" t="str">
        <f ca="1">IFERROR(IF($F2730=0,"",(VLOOKUP(RIGHT(B2730,2)+0,难度表!B:F,4,FALSE)*L2730+O2730)),0)</f>
        <v/>
      </c>
      <c r="J2730" s="26" t="str">
        <f ca="1">IFERROR(IF($F2730=0,"",(VLOOKUP(RIGHT(B2730,2)+0,难度表!B:F,5,FALSE)*M2730+P2730)),0)</f>
        <v/>
      </c>
      <c r="L2730" s="26" t="s">
        <v>1081</v>
      </c>
      <c r="M2730" s="3"/>
      <c r="N2730" s="26">
        <v>0</v>
      </c>
      <c r="O2730" s="26">
        <v>0</v>
      </c>
      <c r="P2730" s="26">
        <v>0</v>
      </c>
      <c r="Q2730" s="26">
        <v>0</v>
      </c>
      <c r="R2730" s="58" t="s">
        <v>545</v>
      </c>
      <c r="S2730" s="26">
        <v>1</v>
      </c>
      <c r="T2730" s="26">
        <v>0</v>
      </c>
      <c r="U2730" s="26">
        <f ca="1">IFERROR(VLOOKUP(G2730,模型表!$C:$T,18,FALSE),0)</f>
        <v>0</v>
      </c>
      <c r="V2730" s="26">
        <f>IFERROR(VLOOKUP(G2730,模型表!$C:$J,8,FALSE),0)</f>
        <v>0</v>
      </c>
      <c r="W2730" s="26" t="s">
        <v>1081</v>
      </c>
      <c r="X2730" s="26" t="s">
        <v>1097</v>
      </c>
    </row>
    <row r="2731" spans="1:24" x14ac:dyDescent="0.2">
      <c r="A2731" s="3" t="s">
        <v>1457</v>
      </c>
      <c r="B2731" s="3" t="str">
        <f t="shared" si="77"/>
        <v>P76</v>
      </c>
      <c r="C2731" s="3" t="s">
        <v>541</v>
      </c>
      <c r="D2731" s="3" t="s">
        <v>535</v>
      </c>
      <c r="E2731" t="str">
        <f t="shared" si="76"/>
        <v>M22P76U04N03</v>
      </c>
      <c r="F2731" s="26">
        <f ca="1">IFERROR(VLOOKUP(G2731,模型表!C:U,19,0),0)</f>
        <v>0</v>
      </c>
      <c r="H2731" s="26" t="str">
        <f ca="1">IFERROR(IF($F2731=0,"",(VLOOKUP(RIGHT(A2731,2)+0,难度表!B:F,3,FALSE)*K2731+N2731)),0)</f>
        <v/>
      </c>
      <c r="I2731" s="26" t="str">
        <f ca="1">IFERROR(IF($F2731=0,"",(VLOOKUP(RIGHT(B2731,2)+0,难度表!B:F,4,FALSE)*L2731+O2731)),0)</f>
        <v/>
      </c>
      <c r="J2731" s="26" t="str">
        <f ca="1">IFERROR(IF($F2731=0,"",(VLOOKUP(RIGHT(B2731,2)+0,难度表!B:F,5,FALSE)*M2731+P2731)),0)</f>
        <v/>
      </c>
      <c r="L2731" s="26" t="s">
        <v>1081</v>
      </c>
      <c r="M2731" s="3"/>
      <c r="N2731" s="26">
        <v>0</v>
      </c>
      <c r="O2731" s="26">
        <v>0</v>
      </c>
      <c r="P2731" s="26">
        <v>0</v>
      </c>
      <c r="Q2731" s="26">
        <v>0</v>
      </c>
      <c r="R2731" s="58" t="s">
        <v>545</v>
      </c>
      <c r="S2731" s="26">
        <v>1</v>
      </c>
      <c r="T2731" s="26">
        <v>0</v>
      </c>
      <c r="U2731" s="26">
        <f ca="1">IFERROR(VLOOKUP(G2731,模型表!$C:$T,18,FALSE),0)</f>
        <v>0</v>
      </c>
      <c r="V2731" s="26">
        <f>IFERROR(VLOOKUP(G2731,模型表!$C:$J,8,FALSE),0)</f>
        <v>0</v>
      </c>
      <c r="W2731" s="26" t="s">
        <v>1081</v>
      </c>
      <c r="X2731" s="26" t="s">
        <v>1097</v>
      </c>
    </row>
    <row r="2732" spans="1:24" x14ac:dyDescent="0.2">
      <c r="A2732" s="3" t="s">
        <v>1457</v>
      </c>
      <c r="B2732" s="3" t="str">
        <f t="shared" si="77"/>
        <v>P76</v>
      </c>
      <c r="C2732" s="3" t="s">
        <v>1454</v>
      </c>
      <c r="D2732" s="3" t="s">
        <v>536</v>
      </c>
      <c r="E2732" t="str">
        <f t="shared" si="76"/>
        <v>M22P76U04N04</v>
      </c>
      <c r="F2732" s="26">
        <f ca="1">IFERROR(VLOOKUP(G2732,模型表!C:U,19,0),0)</f>
        <v>0</v>
      </c>
      <c r="H2732" s="26" t="str">
        <f ca="1">IFERROR(IF($F2732=0,"",(VLOOKUP(RIGHT(A2732,2)+0,难度表!B:F,3,FALSE)*K2732+N2732)),0)</f>
        <v/>
      </c>
      <c r="I2732" s="26" t="str">
        <f ca="1">IFERROR(IF($F2732=0,"",(VLOOKUP(RIGHT(B2732,2)+0,难度表!B:F,4,FALSE)*L2732+O2732)),0)</f>
        <v/>
      </c>
      <c r="J2732" s="26" t="str">
        <f ca="1">IFERROR(IF($F2732=0,"",(VLOOKUP(RIGHT(B2732,2)+0,难度表!B:F,5,FALSE)*M2732+P2732)),0)</f>
        <v/>
      </c>
      <c r="L2732" s="26" t="s">
        <v>1081</v>
      </c>
      <c r="M2732" s="3"/>
      <c r="N2732" s="26">
        <v>0</v>
      </c>
      <c r="O2732" s="26">
        <v>0</v>
      </c>
      <c r="P2732" s="26">
        <v>0</v>
      </c>
      <c r="Q2732" s="26">
        <v>0</v>
      </c>
      <c r="R2732" s="58" t="s">
        <v>545</v>
      </c>
      <c r="S2732" s="26">
        <v>1</v>
      </c>
      <c r="T2732" s="26">
        <v>0</v>
      </c>
      <c r="U2732" s="26">
        <f ca="1">IFERROR(VLOOKUP(G2732,模型表!$C:$T,18,FALSE),0)</f>
        <v>0</v>
      </c>
      <c r="V2732" s="26">
        <f>IFERROR(VLOOKUP(G2732,模型表!$C:$J,8,FALSE),0)</f>
        <v>0</v>
      </c>
      <c r="W2732" s="26" t="s">
        <v>1081</v>
      </c>
      <c r="X2732" s="26" t="s">
        <v>1097</v>
      </c>
    </row>
    <row r="2733" spans="1:24" x14ac:dyDescent="0.2">
      <c r="A2733" s="3" t="s">
        <v>1457</v>
      </c>
      <c r="B2733" s="3" t="str">
        <f t="shared" si="77"/>
        <v>P76</v>
      </c>
      <c r="C2733" s="3" t="s">
        <v>1454</v>
      </c>
      <c r="D2733" s="3" t="s">
        <v>537</v>
      </c>
      <c r="E2733" t="str">
        <f t="shared" si="76"/>
        <v>M22P76U04N05</v>
      </c>
      <c r="F2733" s="26">
        <f ca="1">IFERROR(VLOOKUP(G2733,模型表!C:U,19,0),0)</f>
        <v>0</v>
      </c>
      <c r="H2733" s="26" t="str">
        <f ca="1">IFERROR(IF($F2733=0,"",(VLOOKUP(RIGHT(A2733,2)+0,难度表!B:F,3,FALSE)*K2733+N2733)),0)</f>
        <v/>
      </c>
      <c r="I2733" s="26" t="str">
        <f ca="1">IFERROR(IF($F2733=0,"",(VLOOKUP(RIGHT(B2733,2)+0,难度表!B:F,4,FALSE)*L2733+O2733)),0)</f>
        <v/>
      </c>
      <c r="J2733" s="26" t="str">
        <f ca="1">IFERROR(IF($F2733=0,"",(VLOOKUP(RIGHT(B2733,2)+0,难度表!B:F,5,FALSE)*M2733+P2733)),0)</f>
        <v/>
      </c>
      <c r="L2733" s="26" t="s">
        <v>1081</v>
      </c>
      <c r="M2733" s="3"/>
      <c r="N2733" s="26">
        <v>0</v>
      </c>
      <c r="O2733" s="26">
        <v>0</v>
      </c>
      <c r="P2733" s="26">
        <v>0</v>
      </c>
      <c r="Q2733" s="26">
        <v>0</v>
      </c>
      <c r="R2733" s="58" t="s">
        <v>545</v>
      </c>
      <c r="S2733" s="26">
        <v>1</v>
      </c>
      <c r="T2733" s="26">
        <v>0</v>
      </c>
      <c r="U2733" s="26">
        <f ca="1">IFERROR(VLOOKUP(G2733,模型表!$C:$T,18,FALSE),0)</f>
        <v>0</v>
      </c>
      <c r="V2733" s="26">
        <f>IFERROR(VLOOKUP(G2733,模型表!$C:$J,8,FALSE),0)</f>
        <v>0</v>
      </c>
      <c r="W2733" s="26" t="s">
        <v>1081</v>
      </c>
      <c r="X2733" s="26" t="s">
        <v>1097</v>
      </c>
    </row>
    <row r="2734" spans="1:24" x14ac:dyDescent="0.2">
      <c r="A2734" s="3" t="s">
        <v>1457</v>
      </c>
      <c r="B2734" s="3" t="str">
        <f t="shared" si="77"/>
        <v>P76</v>
      </c>
      <c r="C2734" s="3" t="s">
        <v>1454</v>
      </c>
      <c r="D2734" s="3" t="s">
        <v>538</v>
      </c>
      <c r="E2734" t="str">
        <f t="shared" si="76"/>
        <v>M22P76U04N06</v>
      </c>
      <c r="F2734" s="26">
        <f ca="1">IFERROR(VLOOKUP(G2734,模型表!C:U,19,0),0)</f>
        <v>0</v>
      </c>
      <c r="H2734" s="26" t="str">
        <f ca="1">IFERROR(IF($F2734=0,"",(VLOOKUP(RIGHT(A2734,2)+0,难度表!B:F,3,FALSE)*K2734+N2734)),0)</f>
        <v/>
      </c>
      <c r="I2734" s="26" t="str">
        <f ca="1">IFERROR(IF($F2734=0,"",(VLOOKUP(RIGHT(B2734,2)+0,难度表!B:F,4,FALSE)*L2734+O2734)),0)</f>
        <v/>
      </c>
      <c r="J2734" s="26" t="str">
        <f ca="1">IFERROR(IF($F2734=0,"",(VLOOKUP(RIGHT(B2734,2)+0,难度表!B:F,5,FALSE)*M2734+P2734)),0)</f>
        <v/>
      </c>
      <c r="L2734" s="26" t="s">
        <v>1081</v>
      </c>
      <c r="M2734" s="3"/>
      <c r="N2734" s="26">
        <v>0</v>
      </c>
      <c r="O2734" s="26">
        <v>0</v>
      </c>
      <c r="P2734" s="26">
        <v>0</v>
      </c>
      <c r="Q2734" s="26">
        <v>0</v>
      </c>
      <c r="R2734" s="58" t="s">
        <v>545</v>
      </c>
      <c r="S2734" s="26">
        <v>1</v>
      </c>
      <c r="T2734" s="26">
        <v>0</v>
      </c>
      <c r="U2734" s="26">
        <f ca="1">IFERROR(VLOOKUP(G2734,模型表!$C:$T,18,FALSE),0)</f>
        <v>0</v>
      </c>
      <c r="V2734" s="26">
        <f>IFERROR(VLOOKUP(G2734,模型表!$C:$J,8,FALSE),0)</f>
        <v>0</v>
      </c>
      <c r="W2734" s="26" t="s">
        <v>1081</v>
      </c>
      <c r="X2734" s="26" t="s">
        <v>1097</v>
      </c>
    </row>
    <row r="2735" spans="1:24" x14ac:dyDescent="0.2">
      <c r="A2735" s="3" t="s">
        <v>1457</v>
      </c>
      <c r="B2735" s="3" t="str">
        <f t="shared" si="77"/>
        <v>P76</v>
      </c>
      <c r="C2735" s="3" t="s">
        <v>1454</v>
      </c>
      <c r="D2735" s="3" t="s">
        <v>542</v>
      </c>
      <c r="E2735" t="str">
        <f t="shared" si="76"/>
        <v>M22P76U04N07</v>
      </c>
      <c r="F2735" s="26">
        <f ca="1">IFERROR(VLOOKUP(G2735,模型表!C:U,19,0),0)</f>
        <v>0</v>
      </c>
      <c r="H2735" s="26" t="str">
        <f ca="1">IFERROR(IF($F2735=0,"",(VLOOKUP(RIGHT(A2735,2)+0,难度表!B:F,3,FALSE)*K2735+N2735)),0)</f>
        <v/>
      </c>
      <c r="I2735" s="26" t="str">
        <f ca="1">IFERROR(IF($F2735=0,"",(VLOOKUP(RIGHT(B2735,2)+0,难度表!B:F,4,FALSE)*L2735+O2735)),0)</f>
        <v/>
      </c>
      <c r="J2735" s="26" t="str">
        <f ca="1">IFERROR(IF($F2735=0,"",(VLOOKUP(RIGHT(B2735,2)+0,难度表!B:F,5,FALSE)*M2735+P2735)),0)</f>
        <v/>
      </c>
      <c r="L2735" s="26" t="s">
        <v>1081</v>
      </c>
      <c r="M2735" s="3"/>
      <c r="N2735" s="26">
        <v>0</v>
      </c>
      <c r="O2735" s="26">
        <v>0</v>
      </c>
      <c r="P2735" s="26">
        <v>0</v>
      </c>
      <c r="Q2735" s="26">
        <v>0</v>
      </c>
      <c r="R2735" s="58" t="s">
        <v>545</v>
      </c>
      <c r="S2735" s="26">
        <v>1</v>
      </c>
      <c r="T2735" s="26">
        <v>0</v>
      </c>
      <c r="U2735" s="26">
        <f ca="1">IFERROR(VLOOKUP(G2735,模型表!$C:$T,18,FALSE),0)</f>
        <v>0</v>
      </c>
      <c r="V2735" s="26">
        <f>IFERROR(VLOOKUP(G2735,模型表!$C:$J,8,FALSE),0)</f>
        <v>0</v>
      </c>
      <c r="W2735" s="26" t="s">
        <v>1081</v>
      </c>
      <c r="X2735" s="26" t="s">
        <v>1097</v>
      </c>
    </row>
    <row r="2736" spans="1:24" x14ac:dyDescent="0.2">
      <c r="A2736" s="3" t="s">
        <v>1457</v>
      </c>
      <c r="B2736" s="3" t="str">
        <f t="shared" si="77"/>
        <v>P76</v>
      </c>
      <c r="C2736" s="3" t="s">
        <v>1454</v>
      </c>
      <c r="D2736" s="3" t="s">
        <v>543</v>
      </c>
      <c r="E2736" t="str">
        <f t="shared" si="76"/>
        <v>M22P76U04N08</v>
      </c>
      <c r="F2736" s="26">
        <f ca="1">IFERROR(VLOOKUP(G2736,模型表!C:U,19,0),0)</f>
        <v>0</v>
      </c>
      <c r="H2736" s="26" t="str">
        <f ca="1">IFERROR(IF($F2736=0,"",(VLOOKUP(RIGHT(A2736,2)+0,难度表!B:F,3,FALSE)*K2736+N2736)),0)</f>
        <v/>
      </c>
      <c r="I2736" s="26" t="str">
        <f ca="1">IFERROR(IF($F2736=0,"",(VLOOKUP(RIGHT(B2736,2)+0,难度表!B:F,4,FALSE)*L2736+O2736)),0)</f>
        <v/>
      </c>
      <c r="J2736" s="26" t="str">
        <f ca="1">IFERROR(IF($F2736=0,"",(VLOOKUP(RIGHT(B2736,2)+0,难度表!B:F,5,FALSE)*M2736+P2736)),0)</f>
        <v/>
      </c>
      <c r="L2736" s="26" t="s">
        <v>1081</v>
      </c>
      <c r="M2736" s="3"/>
      <c r="N2736" s="26">
        <v>0</v>
      </c>
      <c r="O2736" s="26">
        <v>0</v>
      </c>
      <c r="P2736" s="26">
        <v>0</v>
      </c>
      <c r="Q2736" s="26">
        <v>0</v>
      </c>
      <c r="R2736" s="58" t="s">
        <v>545</v>
      </c>
      <c r="S2736" s="26">
        <v>1</v>
      </c>
      <c r="T2736" s="26">
        <v>0</v>
      </c>
      <c r="U2736" s="26">
        <f ca="1">IFERROR(VLOOKUP(G2736,模型表!$C:$T,18,FALSE),0)</f>
        <v>0</v>
      </c>
      <c r="V2736" s="26">
        <f>IFERROR(VLOOKUP(G2736,模型表!$C:$J,8,FALSE),0)</f>
        <v>0</v>
      </c>
      <c r="W2736" s="26" t="s">
        <v>1081</v>
      </c>
      <c r="X2736" s="26" t="s">
        <v>1097</v>
      </c>
    </row>
    <row r="2737" spans="1:24" x14ac:dyDescent="0.2">
      <c r="A2737" s="3" t="s">
        <v>1457</v>
      </c>
      <c r="B2737" s="3" t="str">
        <f t="shared" si="77"/>
        <v>P76</v>
      </c>
      <c r="C2737" s="3" t="s">
        <v>541</v>
      </c>
      <c r="D2737" s="3" t="s">
        <v>544</v>
      </c>
      <c r="E2737" t="str">
        <f t="shared" si="76"/>
        <v>M22P76U04N09</v>
      </c>
      <c r="F2737" s="26">
        <f ca="1">IFERROR(VLOOKUP(G2737,模型表!C:U,19,0),0)</f>
        <v>0</v>
      </c>
      <c r="H2737" s="26" t="str">
        <f ca="1">IFERROR(IF($F2737=0,"",(VLOOKUP(RIGHT(A2737,2)+0,难度表!B:F,3,FALSE)*K2737+N2737)),0)</f>
        <v/>
      </c>
      <c r="I2737" s="26" t="str">
        <f ca="1">IFERROR(IF($F2737=0,"",(VLOOKUP(RIGHT(B2737,2)+0,难度表!B:F,4,FALSE)*L2737+O2737)),0)</f>
        <v/>
      </c>
      <c r="J2737" s="26" t="str">
        <f ca="1">IFERROR(IF($F2737=0,"",(VLOOKUP(RIGHT(B2737,2)+0,难度表!B:F,5,FALSE)*M2737+P2737)),0)</f>
        <v/>
      </c>
      <c r="L2737" s="26" t="s">
        <v>1081</v>
      </c>
      <c r="M2737" s="3"/>
      <c r="N2737" s="26">
        <v>0</v>
      </c>
      <c r="O2737" s="26">
        <v>0</v>
      </c>
      <c r="P2737" s="26">
        <v>0</v>
      </c>
      <c r="Q2737" s="26">
        <v>0</v>
      </c>
      <c r="R2737" s="58" t="s">
        <v>545</v>
      </c>
      <c r="S2737" s="26">
        <v>1</v>
      </c>
      <c r="T2737" s="26">
        <v>0</v>
      </c>
      <c r="U2737" s="26">
        <f ca="1">IFERROR(VLOOKUP(G2737,模型表!$C:$T,18,FALSE),0)</f>
        <v>0</v>
      </c>
      <c r="V2737" s="26">
        <f>IFERROR(VLOOKUP(G2737,模型表!$C:$J,8,FALSE),0)</f>
        <v>0</v>
      </c>
      <c r="W2737" s="26" t="s">
        <v>1081</v>
      </c>
      <c r="X2737" s="26" t="s">
        <v>1097</v>
      </c>
    </row>
    <row r="2738" spans="1:24" x14ac:dyDescent="0.2">
      <c r="A2738" s="3" t="s">
        <v>1457</v>
      </c>
      <c r="B2738" s="3" t="str">
        <f t="shared" si="77"/>
        <v>P77</v>
      </c>
      <c r="C2738" s="3" t="s">
        <v>532</v>
      </c>
      <c r="D2738" s="3" t="s">
        <v>533</v>
      </c>
      <c r="E2738" t="str">
        <f t="shared" si="76"/>
        <v>M22P77U01N01</v>
      </c>
      <c r="F2738" s="26">
        <f ca="1">IFERROR(VLOOKUP(G2738,模型表!C:U,19,0),0)</f>
        <v>0</v>
      </c>
      <c r="H2738" s="26" t="str">
        <f ca="1">IFERROR(IF($F2738=0,"",(VLOOKUP(RIGHT(A2738,2)+0,难度表!B:F,3,FALSE)*K2738+N2738)),0)</f>
        <v/>
      </c>
      <c r="I2738" s="26" t="str">
        <f ca="1">IFERROR(IF($F2738=0,"",(VLOOKUP(RIGHT(B2738,2)+0,难度表!B:F,4,FALSE)*L2738+O2738)),0)</f>
        <v/>
      </c>
      <c r="J2738" s="26" t="str">
        <f ca="1">IFERROR(IF($F2738=0,"",(VLOOKUP(RIGHT(B2738,2)+0,难度表!B:F,5,FALSE)*M2738+P2738)),0)</f>
        <v/>
      </c>
      <c r="L2738" s="26" t="s">
        <v>1081</v>
      </c>
      <c r="M2738" s="3"/>
      <c r="N2738" s="26">
        <v>0</v>
      </c>
      <c r="O2738" s="26">
        <v>0</v>
      </c>
      <c r="P2738" s="26">
        <v>0</v>
      </c>
      <c r="Q2738" s="26">
        <v>0</v>
      </c>
      <c r="R2738" s="58" t="s">
        <v>545</v>
      </c>
      <c r="S2738" s="26">
        <v>1</v>
      </c>
      <c r="T2738" s="26">
        <v>0</v>
      </c>
      <c r="U2738" s="26">
        <f ca="1">IFERROR(VLOOKUP(G2738,模型表!$C:$T,18,FALSE),0)</f>
        <v>0</v>
      </c>
      <c r="V2738" s="26">
        <f>IFERROR(VLOOKUP(G2738,模型表!$C:$J,8,FALSE),0)</f>
        <v>0</v>
      </c>
      <c r="W2738" s="26" t="s">
        <v>1081</v>
      </c>
      <c r="X2738" s="26" t="s">
        <v>1097</v>
      </c>
    </row>
    <row r="2739" spans="1:24" x14ac:dyDescent="0.2">
      <c r="A2739" s="3" t="s">
        <v>1457</v>
      </c>
      <c r="B2739" s="3" t="str">
        <f t="shared" si="77"/>
        <v>P77</v>
      </c>
      <c r="C2739" s="3" t="s">
        <v>532</v>
      </c>
      <c r="D2739" s="3" t="s">
        <v>534</v>
      </c>
      <c r="E2739" t="str">
        <f t="shared" si="76"/>
        <v>M22P77U01N02</v>
      </c>
      <c r="F2739" s="26">
        <f ca="1">IFERROR(VLOOKUP(G2739,模型表!C:U,19,0),0)</f>
        <v>0</v>
      </c>
      <c r="H2739" s="26" t="str">
        <f ca="1">IFERROR(IF($F2739=0,"",(VLOOKUP(RIGHT(A2739,2)+0,难度表!B:F,3,FALSE)*K2739+N2739)),0)</f>
        <v/>
      </c>
      <c r="I2739" s="26" t="str">
        <f ca="1">IFERROR(IF($F2739=0,"",(VLOOKUP(RIGHT(B2739,2)+0,难度表!B:F,4,FALSE)*L2739+O2739)),0)</f>
        <v/>
      </c>
      <c r="J2739" s="26" t="str">
        <f ca="1">IFERROR(IF($F2739=0,"",(VLOOKUP(RIGHT(B2739,2)+0,难度表!B:F,5,FALSE)*M2739+P2739)),0)</f>
        <v/>
      </c>
      <c r="L2739" s="26" t="s">
        <v>1081</v>
      </c>
      <c r="M2739" s="3"/>
      <c r="N2739" s="26">
        <v>0</v>
      </c>
      <c r="O2739" s="26">
        <v>0</v>
      </c>
      <c r="P2739" s="26">
        <v>0</v>
      </c>
      <c r="Q2739" s="26">
        <v>0</v>
      </c>
      <c r="R2739" s="58" t="s">
        <v>545</v>
      </c>
      <c r="S2739" s="26">
        <v>1</v>
      </c>
      <c r="T2739" s="26">
        <v>0</v>
      </c>
      <c r="U2739" s="26">
        <f ca="1">IFERROR(VLOOKUP(G2739,模型表!$C:$T,18,FALSE),0)</f>
        <v>0</v>
      </c>
      <c r="V2739" s="26">
        <f>IFERROR(VLOOKUP(G2739,模型表!$C:$J,8,FALSE),0)</f>
        <v>0</v>
      </c>
      <c r="W2739" s="26" t="s">
        <v>1081</v>
      </c>
      <c r="X2739" s="26" t="s">
        <v>1097</v>
      </c>
    </row>
    <row r="2740" spans="1:24" x14ac:dyDescent="0.2">
      <c r="A2740" s="3" t="s">
        <v>1457</v>
      </c>
      <c r="B2740" s="3" t="str">
        <f t="shared" si="77"/>
        <v>P77</v>
      </c>
      <c r="C2740" s="3" t="s">
        <v>532</v>
      </c>
      <c r="D2740" s="3" t="s">
        <v>535</v>
      </c>
      <c r="E2740" t="str">
        <f t="shared" si="76"/>
        <v>M22P77U01N03</v>
      </c>
      <c r="F2740" s="26">
        <f ca="1">IFERROR(VLOOKUP(G2740,模型表!C:U,19,0),0)</f>
        <v>0</v>
      </c>
      <c r="H2740" s="26" t="str">
        <f ca="1">IFERROR(IF($F2740=0,"",(VLOOKUP(RIGHT(A2740,2)+0,难度表!B:F,3,FALSE)*K2740+N2740)),0)</f>
        <v/>
      </c>
      <c r="I2740" s="26" t="str">
        <f ca="1">IFERROR(IF($F2740=0,"",(VLOOKUP(RIGHT(B2740,2)+0,难度表!B:F,4,FALSE)*L2740+O2740)),0)</f>
        <v/>
      </c>
      <c r="J2740" s="26" t="str">
        <f ca="1">IFERROR(IF($F2740=0,"",(VLOOKUP(RIGHT(B2740,2)+0,难度表!B:F,5,FALSE)*M2740+P2740)),0)</f>
        <v/>
      </c>
      <c r="L2740" s="26" t="s">
        <v>1081</v>
      </c>
      <c r="M2740" s="3"/>
      <c r="N2740" s="26">
        <v>0</v>
      </c>
      <c r="O2740" s="26">
        <v>0</v>
      </c>
      <c r="P2740" s="26">
        <v>0</v>
      </c>
      <c r="Q2740" s="26">
        <v>0</v>
      </c>
      <c r="R2740" s="58" t="s">
        <v>545</v>
      </c>
      <c r="S2740" s="26">
        <v>1</v>
      </c>
      <c r="T2740" s="26">
        <v>0</v>
      </c>
      <c r="U2740" s="26">
        <f ca="1">IFERROR(VLOOKUP(G2740,模型表!$C:$T,18,FALSE),0)</f>
        <v>0</v>
      </c>
      <c r="V2740" s="26">
        <f>IFERROR(VLOOKUP(G2740,模型表!$C:$J,8,FALSE),0)</f>
        <v>0</v>
      </c>
      <c r="W2740" s="26" t="s">
        <v>1081</v>
      </c>
      <c r="X2740" s="26" t="s">
        <v>1097</v>
      </c>
    </row>
    <row r="2741" spans="1:24" x14ac:dyDescent="0.2">
      <c r="A2741" s="3" t="s">
        <v>1457</v>
      </c>
      <c r="B2741" s="3" t="str">
        <f t="shared" si="77"/>
        <v>P77</v>
      </c>
      <c r="C2741" s="3" t="s">
        <v>532</v>
      </c>
      <c r="D2741" s="3" t="s">
        <v>536</v>
      </c>
      <c r="E2741" t="str">
        <f t="shared" si="76"/>
        <v>M22P77U01N04</v>
      </c>
      <c r="F2741" s="26">
        <f ca="1">IFERROR(VLOOKUP(G2741,模型表!C:U,19,0),0)</f>
        <v>0</v>
      </c>
      <c r="H2741" s="26" t="str">
        <f ca="1">IFERROR(IF($F2741=0,"",(VLOOKUP(RIGHT(A2741,2)+0,难度表!B:F,3,FALSE)*K2741+N2741)),0)</f>
        <v/>
      </c>
      <c r="I2741" s="26" t="str">
        <f ca="1">IFERROR(IF($F2741=0,"",(VLOOKUP(RIGHT(B2741,2)+0,难度表!B:F,4,FALSE)*L2741+O2741)),0)</f>
        <v/>
      </c>
      <c r="J2741" s="26" t="str">
        <f ca="1">IFERROR(IF($F2741=0,"",(VLOOKUP(RIGHT(B2741,2)+0,难度表!B:F,5,FALSE)*M2741+P2741)),0)</f>
        <v/>
      </c>
      <c r="L2741" s="26" t="s">
        <v>1081</v>
      </c>
      <c r="M2741" s="3"/>
      <c r="N2741" s="26">
        <v>0</v>
      </c>
      <c r="O2741" s="26">
        <v>0</v>
      </c>
      <c r="P2741" s="26">
        <v>0</v>
      </c>
      <c r="Q2741" s="26">
        <v>0</v>
      </c>
      <c r="R2741" s="58" t="s">
        <v>545</v>
      </c>
      <c r="S2741" s="26">
        <v>1</v>
      </c>
      <c r="T2741" s="26">
        <v>0</v>
      </c>
      <c r="U2741" s="26">
        <f ca="1">IFERROR(VLOOKUP(G2741,模型表!$C:$T,18,FALSE),0)</f>
        <v>0</v>
      </c>
      <c r="V2741" s="26">
        <f>IFERROR(VLOOKUP(G2741,模型表!$C:$J,8,FALSE),0)</f>
        <v>0</v>
      </c>
      <c r="W2741" s="26" t="s">
        <v>1081</v>
      </c>
      <c r="X2741" s="26" t="s">
        <v>1097</v>
      </c>
    </row>
    <row r="2742" spans="1:24" x14ac:dyDescent="0.2">
      <c r="A2742" s="3" t="s">
        <v>1457</v>
      </c>
      <c r="B2742" s="3" t="str">
        <f t="shared" si="77"/>
        <v>P77</v>
      </c>
      <c r="C2742" s="3" t="s">
        <v>532</v>
      </c>
      <c r="D2742" s="3" t="s">
        <v>537</v>
      </c>
      <c r="E2742" t="str">
        <f t="shared" si="76"/>
        <v>M22P77U01N05</v>
      </c>
      <c r="F2742" s="26">
        <f ca="1">IFERROR(VLOOKUP(G2742,模型表!C:U,19,0),0)</f>
        <v>0</v>
      </c>
      <c r="H2742" s="26" t="str">
        <f ca="1">IFERROR(IF($F2742=0,"",(VLOOKUP(RIGHT(A2742,2)+0,难度表!B:F,3,FALSE)*K2742+N2742)),0)</f>
        <v/>
      </c>
      <c r="I2742" s="26" t="str">
        <f ca="1">IFERROR(IF($F2742=0,"",(VLOOKUP(RIGHT(B2742,2)+0,难度表!B:F,4,FALSE)*L2742+O2742)),0)</f>
        <v/>
      </c>
      <c r="J2742" s="26" t="str">
        <f ca="1">IFERROR(IF($F2742=0,"",(VLOOKUP(RIGHT(B2742,2)+0,难度表!B:F,5,FALSE)*M2742+P2742)),0)</f>
        <v/>
      </c>
      <c r="L2742" s="26" t="s">
        <v>1081</v>
      </c>
      <c r="M2742" s="3"/>
      <c r="N2742" s="26">
        <v>0</v>
      </c>
      <c r="O2742" s="26">
        <v>0</v>
      </c>
      <c r="P2742" s="26">
        <v>0</v>
      </c>
      <c r="Q2742" s="26">
        <v>0</v>
      </c>
      <c r="R2742" s="58" t="s">
        <v>545</v>
      </c>
      <c r="S2742" s="26">
        <v>1</v>
      </c>
      <c r="T2742" s="26">
        <v>0</v>
      </c>
      <c r="U2742" s="26">
        <f ca="1">IFERROR(VLOOKUP(G2742,模型表!$C:$T,18,FALSE),0)</f>
        <v>0</v>
      </c>
      <c r="V2742" s="26">
        <f>IFERROR(VLOOKUP(G2742,模型表!$C:$J,8,FALSE),0)</f>
        <v>0</v>
      </c>
      <c r="W2742" s="26" t="s">
        <v>1081</v>
      </c>
      <c r="X2742" s="26" t="s">
        <v>1097</v>
      </c>
    </row>
    <row r="2743" spans="1:24" x14ac:dyDescent="0.2">
      <c r="A2743" s="3" t="s">
        <v>1457</v>
      </c>
      <c r="B2743" s="3" t="str">
        <f t="shared" si="77"/>
        <v>P77</v>
      </c>
      <c r="C2743" s="3" t="s">
        <v>532</v>
      </c>
      <c r="D2743" s="3" t="s">
        <v>538</v>
      </c>
      <c r="E2743" t="str">
        <f t="shared" si="76"/>
        <v>M22P77U01N06</v>
      </c>
      <c r="F2743" s="26">
        <f ca="1">IFERROR(VLOOKUP(G2743,模型表!C:U,19,0),0)</f>
        <v>0</v>
      </c>
      <c r="H2743" s="26" t="str">
        <f ca="1">IFERROR(IF($F2743=0,"",(VLOOKUP(RIGHT(A2743,2)+0,难度表!B:F,3,FALSE)*K2743+N2743)),0)</f>
        <v/>
      </c>
      <c r="I2743" s="26" t="str">
        <f ca="1">IFERROR(IF($F2743=0,"",(VLOOKUP(RIGHT(B2743,2)+0,难度表!B:F,4,FALSE)*L2743+O2743)),0)</f>
        <v/>
      </c>
      <c r="J2743" s="26" t="str">
        <f ca="1">IFERROR(IF($F2743=0,"",(VLOOKUP(RIGHT(B2743,2)+0,难度表!B:F,5,FALSE)*M2743+P2743)),0)</f>
        <v/>
      </c>
      <c r="L2743" s="26" t="s">
        <v>1081</v>
      </c>
      <c r="M2743" s="3"/>
      <c r="N2743" s="26">
        <v>0</v>
      </c>
      <c r="O2743" s="26">
        <v>0</v>
      </c>
      <c r="P2743" s="26">
        <v>0</v>
      </c>
      <c r="Q2743" s="26">
        <v>0</v>
      </c>
      <c r="R2743" s="58" t="s">
        <v>545</v>
      </c>
      <c r="S2743" s="26">
        <v>1</v>
      </c>
      <c r="T2743" s="26">
        <v>0</v>
      </c>
      <c r="U2743" s="26">
        <f ca="1">IFERROR(VLOOKUP(G2743,模型表!$C:$T,18,FALSE),0)</f>
        <v>0</v>
      </c>
      <c r="V2743" s="26">
        <f>IFERROR(VLOOKUP(G2743,模型表!$C:$J,8,FALSE),0)</f>
        <v>0</v>
      </c>
      <c r="W2743" s="26" t="s">
        <v>1081</v>
      </c>
      <c r="X2743" s="26" t="s">
        <v>1097</v>
      </c>
    </row>
    <row r="2744" spans="1:24" x14ac:dyDescent="0.2">
      <c r="A2744" s="3" t="s">
        <v>1457</v>
      </c>
      <c r="B2744" s="3" t="str">
        <f t="shared" si="77"/>
        <v>P77</v>
      </c>
      <c r="C2744" s="3" t="s">
        <v>532</v>
      </c>
      <c r="D2744" s="3" t="s">
        <v>542</v>
      </c>
      <c r="E2744" t="str">
        <f t="shared" si="76"/>
        <v>M22P77U01N07</v>
      </c>
      <c r="F2744" s="26">
        <f ca="1">IFERROR(VLOOKUP(G2744,模型表!C:U,19,0),0)</f>
        <v>0</v>
      </c>
      <c r="H2744" s="26" t="str">
        <f ca="1">IFERROR(IF($F2744=0,"",(VLOOKUP(RIGHT(A2744,2)+0,难度表!B:F,3,FALSE)*K2744+N2744)),0)</f>
        <v/>
      </c>
      <c r="I2744" s="26" t="str">
        <f ca="1">IFERROR(IF($F2744=0,"",(VLOOKUP(RIGHT(B2744,2)+0,难度表!B:F,4,FALSE)*L2744+O2744)),0)</f>
        <v/>
      </c>
      <c r="J2744" s="26" t="str">
        <f ca="1">IFERROR(IF($F2744=0,"",(VLOOKUP(RIGHT(B2744,2)+0,难度表!B:F,5,FALSE)*M2744+P2744)),0)</f>
        <v/>
      </c>
      <c r="L2744" s="26" t="s">
        <v>1081</v>
      </c>
      <c r="M2744" s="3"/>
      <c r="N2744" s="26">
        <v>0</v>
      </c>
      <c r="O2744" s="26">
        <v>0</v>
      </c>
      <c r="P2744" s="26">
        <v>0</v>
      </c>
      <c r="Q2744" s="26">
        <v>0</v>
      </c>
      <c r="R2744" s="58" t="s">
        <v>545</v>
      </c>
      <c r="S2744" s="26">
        <v>1</v>
      </c>
      <c r="T2744" s="26">
        <v>0</v>
      </c>
      <c r="U2744" s="26">
        <f ca="1">IFERROR(VLOOKUP(G2744,模型表!$C:$T,18,FALSE),0)</f>
        <v>0</v>
      </c>
      <c r="V2744" s="26">
        <f>IFERROR(VLOOKUP(G2744,模型表!$C:$J,8,FALSE),0)</f>
        <v>0</v>
      </c>
      <c r="W2744" s="26" t="s">
        <v>1081</v>
      </c>
      <c r="X2744" s="26" t="s">
        <v>1097</v>
      </c>
    </row>
    <row r="2745" spans="1:24" x14ac:dyDescent="0.2">
      <c r="A2745" s="3" t="s">
        <v>1457</v>
      </c>
      <c r="B2745" s="3" t="str">
        <f t="shared" si="77"/>
        <v>P77</v>
      </c>
      <c r="C2745" s="3" t="s">
        <v>532</v>
      </c>
      <c r="D2745" s="3" t="s">
        <v>543</v>
      </c>
      <c r="E2745" t="str">
        <f t="shared" si="76"/>
        <v>M22P77U01N08</v>
      </c>
      <c r="F2745" s="26">
        <f ca="1">IFERROR(VLOOKUP(G2745,模型表!C:U,19,0),0)</f>
        <v>0</v>
      </c>
      <c r="H2745" s="26" t="str">
        <f ca="1">IFERROR(IF($F2745=0,"",(VLOOKUP(RIGHT(A2745,2)+0,难度表!B:F,3,FALSE)*K2745+N2745)),0)</f>
        <v/>
      </c>
      <c r="I2745" s="26" t="str">
        <f ca="1">IFERROR(IF($F2745=0,"",(VLOOKUP(RIGHT(B2745,2)+0,难度表!B:F,4,FALSE)*L2745+O2745)),0)</f>
        <v/>
      </c>
      <c r="J2745" s="26" t="str">
        <f ca="1">IFERROR(IF($F2745=0,"",(VLOOKUP(RIGHT(B2745,2)+0,难度表!B:F,5,FALSE)*M2745+P2745)),0)</f>
        <v/>
      </c>
      <c r="L2745" s="26" t="s">
        <v>1081</v>
      </c>
      <c r="M2745" s="3"/>
      <c r="N2745" s="26">
        <v>0</v>
      </c>
      <c r="O2745" s="26">
        <v>0</v>
      </c>
      <c r="P2745" s="26">
        <v>0</v>
      </c>
      <c r="Q2745" s="26">
        <v>0</v>
      </c>
      <c r="R2745" s="58" t="s">
        <v>545</v>
      </c>
      <c r="S2745" s="26">
        <v>1</v>
      </c>
      <c r="T2745" s="26">
        <v>0</v>
      </c>
      <c r="U2745" s="26">
        <f ca="1">IFERROR(VLOOKUP(G2745,模型表!$C:$T,18,FALSE),0)</f>
        <v>0</v>
      </c>
      <c r="V2745" s="26">
        <f>IFERROR(VLOOKUP(G2745,模型表!$C:$J,8,FALSE),0)</f>
        <v>0</v>
      </c>
      <c r="W2745" s="26" t="s">
        <v>1081</v>
      </c>
      <c r="X2745" s="26" t="s">
        <v>1097</v>
      </c>
    </row>
    <row r="2746" spans="1:24" x14ac:dyDescent="0.2">
      <c r="A2746" s="3" t="s">
        <v>1457</v>
      </c>
      <c r="B2746" s="3" t="str">
        <f t="shared" si="77"/>
        <v>P77</v>
      </c>
      <c r="C2746" s="3" t="s">
        <v>532</v>
      </c>
      <c r="D2746" s="3" t="s">
        <v>544</v>
      </c>
      <c r="E2746" t="str">
        <f t="shared" si="76"/>
        <v>M22P77U01N09</v>
      </c>
      <c r="F2746" s="26">
        <f ca="1">IFERROR(VLOOKUP(G2746,模型表!C:U,19,0),0)</f>
        <v>0</v>
      </c>
      <c r="H2746" s="26" t="str">
        <f ca="1">IFERROR(IF($F2746=0,"",(VLOOKUP(RIGHT(A2746,2)+0,难度表!B:F,3,FALSE)*K2746+N2746)),0)</f>
        <v/>
      </c>
      <c r="I2746" s="26" t="str">
        <f ca="1">IFERROR(IF($F2746=0,"",(VLOOKUP(RIGHT(B2746,2)+0,难度表!B:F,4,FALSE)*L2746+O2746)),0)</f>
        <v/>
      </c>
      <c r="J2746" s="26" t="str">
        <f ca="1">IFERROR(IF($F2746=0,"",(VLOOKUP(RIGHT(B2746,2)+0,难度表!B:F,5,FALSE)*M2746+P2746)),0)</f>
        <v/>
      </c>
      <c r="L2746" s="26" t="s">
        <v>1081</v>
      </c>
      <c r="M2746" s="3"/>
      <c r="N2746" s="26">
        <v>0</v>
      </c>
      <c r="O2746" s="26">
        <v>0</v>
      </c>
      <c r="P2746" s="26">
        <v>0</v>
      </c>
      <c r="Q2746" s="26">
        <v>0</v>
      </c>
      <c r="R2746" s="58" t="s">
        <v>545</v>
      </c>
      <c r="S2746" s="26">
        <v>1</v>
      </c>
      <c r="T2746" s="26">
        <v>0</v>
      </c>
      <c r="U2746" s="26">
        <f ca="1">IFERROR(VLOOKUP(G2746,模型表!$C:$T,18,FALSE),0)</f>
        <v>0</v>
      </c>
      <c r="V2746" s="26">
        <f>IFERROR(VLOOKUP(G2746,模型表!$C:$J,8,FALSE),0)</f>
        <v>0</v>
      </c>
      <c r="W2746" s="26" t="s">
        <v>1081</v>
      </c>
      <c r="X2746" s="26" t="s">
        <v>1097</v>
      </c>
    </row>
    <row r="2747" spans="1:24" x14ac:dyDescent="0.2">
      <c r="A2747" s="3" t="s">
        <v>1457</v>
      </c>
      <c r="B2747" s="3" t="str">
        <f t="shared" si="77"/>
        <v>P77</v>
      </c>
      <c r="C2747" s="3" t="s">
        <v>539</v>
      </c>
      <c r="D2747" s="3" t="s">
        <v>533</v>
      </c>
      <c r="E2747" t="str">
        <f t="shared" si="76"/>
        <v>M22P77U02N01</v>
      </c>
      <c r="F2747" s="26">
        <f ca="1">IFERROR(VLOOKUP(G2747,模型表!C:U,19,0),0)</f>
        <v>0</v>
      </c>
      <c r="H2747" s="26" t="str">
        <f ca="1">IFERROR(IF($F2747=0,"",(VLOOKUP(RIGHT(A2747,2)+0,难度表!B:F,3,FALSE)*K2747+N2747)),0)</f>
        <v/>
      </c>
      <c r="I2747" s="26" t="str">
        <f ca="1">IFERROR(IF($F2747=0,"",(VLOOKUP(RIGHT(B2747,2)+0,难度表!B:F,4,FALSE)*L2747+O2747)),0)</f>
        <v/>
      </c>
      <c r="J2747" s="26" t="str">
        <f ca="1">IFERROR(IF($F2747=0,"",(VLOOKUP(RIGHT(B2747,2)+0,难度表!B:F,5,FALSE)*M2747+P2747)),0)</f>
        <v/>
      </c>
      <c r="L2747" s="26" t="s">
        <v>1081</v>
      </c>
      <c r="M2747" s="3"/>
      <c r="N2747" s="26">
        <v>0</v>
      </c>
      <c r="O2747" s="26">
        <v>0</v>
      </c>
      <c r="P2747" s="26">
        <v>0</v>
      </c>
      <c r="Q2747" s="26">
        <v>0</v>
      </c>
      <c r="R2747" s="58" t="s">
        <v>545</v>
      </c>
      <c r="S2747" s="26">
        <v>1</v>
      </c>
      <c r="T2747" s="26">
        <v>0</v>
      </c>
      <c r="U2747" s="26">
        <f ca="1">IFERROR(VLOOKUP(G2747,模型表!$C:$T,18,FALSE),0)</f>
        <v>0</v>
      </c>
      <c r="V2747" s="26">
        <f>IFERROR(VLOOKUP(G2747,模型表!$C:$J,8,FALSE),0)</f>
        <v>0</v>
      </c>
      <c r="W2747" s="26" t="s">
        <v>1081</v>
      </c>
      <c r="X2747" s="26" t="s">
        <v>1097</v>
      </c>
    </row>
    <row r="2748" spans="1:24" x14ac:dyDescent="0.2">
      <c r="A2748" s="3" t="s">
        <v>1457</v>
      </c>
      <c r="B2748" s="3" t="str">
        <f t="shared" si="77"/>
        <v>P77</v>
      </c>
      <c r="C2748" s="3" t="s">
        <v>539</v>
      </c>
      <c r="D2748" s="3" t="s">
        <v>534</v>
      </c>
      <c r="E2748" t="str">
        <f t="shared" si="76"/>
        <v>M22P77U02N02</v>
      </c>
      <c r="F2748" s="26">
        <f ca="1">IFERROR(VLOOKUP(G2748,模型表!C:U,19,0),0)</f>
        <v>0</v>
      </c>
      <c r="H2748" s="26" t="str">
        <f ca="1">IFERROR(IF($F2748=0,"",(VLOOKUP(RIGHT(A2748,2)+0,难度表!B:F,3,FALSE)*K2748+N2748)),0)</f>
        <v/>
      </c>
      <c r="I2748" s="26" t="str">
        <f ca="1">IFERROR(IF($F2748=0,"",(VLOOKUP(RIGHT(B2748,2)+0,难度表!B:F,4,FALSE)*L2748+O2748)),0)</f>
        <v/>
      </c>
      <c r="J2748" s="26" t="str">
        <f ca="1">IFERROR(IF($F2748=0,"",(VLOOKUP(RIGHT(B2748,2)+0,难度表!B:F,5,FALSE)*M2748+P2748)),0)</f>
        <v/>
      </c>
      <c r="L2748" s="26" t="s">
        <v>1081</v>
      </c>
      <c r="M2748" s="3"/>
      <c r="N2748" s="26">
        <v>0</v>
      </c>
      <c r="O2748" s="26">
        <v>0</v>
      </c>
      <c r="P2748" s="26">
        <v>0</v>
      </c>
      <c r="Q2748" s="26">
        <v>0</v>
      </c>
      <c r="R2748" s="58" t="s">
        <v>545</v>
      </c>
      <c r="S2748" s="26">
        <v>1</v>
      </c>
      <c r="T2748" s="26">
        <v>0</v>
      </c>
      <c r="U2748" s="26">
        <f ca="1">IFERROR(VLOOKUP(G2748,模型表!$C:$T,18,FALSE),0)</f>
        <v>0</v>
      </c>
      <c r="V2748" s="26">
        <f>IFERROR(VLOOKUP(G2748,模型表!$C:$J,8,FALSE),0)</f>
        <v>0</v>
      </c>
      <c r="W2748" s="26" t="s">
        <v>1081</v>
      </c>
      <c r="X2748" s="26" t="s">
        <v>1097</v>
      </c>
    </row>
    <row r="2749" spans="1:24" x14ac:dyDescent="0.2">
      <c r="A2749" s="3" t="s">
        <v>1457</v>
      </c>
      <c r="B2749" s="3" t="str">
        <f t="shared" si="77"/>
        <v>P77</v>
      </c>
      <c r="C2749" s="3" t="s">
        <v>539</v>
      </c>
      <c r="D2749" s="3" t="s">
        <v>535</v>
      </c>
      <c r="E2749" t="str">
        <f t="shared" si="76"/>
        <v>M22P77U02N03</v>
      </c>
      <c r="F2749" s="26">
        <f ca="1">IFERROR(VLOOKUP(G2749,模型表!C:U,19,0),0)</f>
        <v>0</v>
      </c>
      <c r="H2749" s="26" t="str">
        <f ca="1">IFERROR(IF($F2749=0,"",(VLOOKUP(RIGHT(A2749,2)+0,难度表!B:F,3,FALSE)*K2749+N2749)),0)</f>
        <v/>
      </c>
      <c r="I2749" s="26" t="str">
        <f ca="1">IFERROR(IF($F2749=0,"",(VLOOKUP(RIGHT(B2749,2)+0,难度表!B:F,4,FALSE)*L2749+O2749)),0)</f>
        <v/>
      </c>
      <c r="J2749" s="26" t="str">
        <f ca="1">IFERROR(IF($F2749=0,"",(VLOOKUP(RIGHT(B2749,2)+0,难度表!B:F,5,FALSE)*M2749+P2749)),0)</f>
        <v/>
      </c>
      <c r="L2749" s="26" t="s">
        <v>1081</v>
      </c>
      <c r="M2749" s="3"/>
      <c r="N2749" s="26">
        <v>0</v>
      </c>
      <c r="O2749" s="26">
        <v>0</v>
      </c>
      <c r="P2749" s="26">
        <v>0</v>
      </c>
      <c r="Q2749" s="26">
        <v>0</v>
      </c>
      <c r="R2749" s="58" t="s">
        <v>545</v>
      </c>
      <c r="S2749" s="26">
        <v>1</v>
      </c>
      <c r="T2749" s="26">
        <v>0</v>
      </c>
      <c r="U2749" s="26">
        <f ca="1">IFERROR(VLOOKUP(G2749,模型表!$C:$T,18,FALSE),0)</f>
        <v>0</v>
      </c>
      <c r="V2749" s="26">
        <f>IFERROR(VLOOKUP(G2749,模型表!$C:$J,8,FALSE),0)</f>
        <v>0</v>
      </c>
      <c r="W2749" s="26" t="s">
        <v>1081</v>
      </c>
      <c r="X2749" s="26" t="s">
        <v>1097</v>
      </c>
    </row>
    <row r="2750" spans="1:24" x14ac:dyDescent="0.2">
      <c r="A2750" s="3" t="s">
        <v>1457</v>
      </c>
      <c r="B2750" s="3" t="str">
        <f t="shared" si="77"/>
        <v>P77</v>
      </c>
      <c r="C2750" s="3" t="s">
        <v>539</v>
      </c>
      <c r="D2750" s="3" t="s">
        <v>536</v>
      </c>
      <c r="E2750" t="str">
        <f t="shared" si="76"/>
        <v>M22P77U02N04</v>
      </c>
      <c r="F2750" s="26">
        <f ca="1">IFERROR(VLOOKUP(G2750,模型表!C:U,19,0),0)</f>
        <v>0</v>
      </c>
      <c r="H2750" s="26" t="str">
        <f ca="1">IFERROR(IF($F2750=0,"",(VLOOKUP(RIGHT(A2750,2)+0,难度表!B:F,3,FALSE)*K2750+N2750)),0)</f>
        <v/>
      </c>
      <c r="I2750" s="26" t="str">
        <f ca="1">IFERROR(IF($F2750=0,"",(VLOOKUP(RIGHT(B2750,2)+0,难度表!B:F,4,FALSE)*L2750+O2750)),0)</f>
        <v/>
      </c>
      <c r="J2750" s="26" t="str">
        <f ca="1">IFERROR(IF($F2750=0,"",(VLOOKUP(RIGHT(B2750,2)+0,难度表!B:F,5,FALSE)*M2750+P2750)),0)</f>
        <v/>
      </c>
      <c r="L2750" s="26" t="s">
        <v>1081</v>
      </c>
      <c r="M2750" s="3"/>
      <c r="N2750" s="26">
        <v>0</v>
      </c>
      <c r="O2750" s="26">
        <v>0</v>
      </c>
      <c r="P2750" s="26">
        <v>0</v>
      </c>
      <c r="Q2750" s="26">
        <v>0</v>
      </c>
      <c r="R2750" s="58" t="s">
        <v>545</v>
      </c>
      <c r="S2750" s="26">
        <v>1</v>
      </c>
      <c r="T2750" s="26">
        <v>0</v>
      </c>
      <c r="U2750" s="26">
        <f ca="1">IFERROR(VLOOKUP(G2750,模型表!$C:$T,18,FALSE),0)</f>
        <v>0</v>
      </c>
      <c r="V2750" s="26">
        <f>IFERROR(VLOOKUP(G2750,模型表!$C:$J,8,FALSE),0)</f>
        <v>0</v>
      </c>
      <c r="W2750" s="26" t="s">
        <v>1081</v>
      </c>
      <c r="X2750" s="26" t="s">
        <v>1097</v>
      </c>
    </row>
    <row r="2751" spans="1:24" x14ac:dyDescent="0.2">
      <c r="A2751" s="3" t="s">
        <v>1457</v>
      </c>
      <c r="B2751" s="3" t="str">
        <f t="shared" si="77"/>
        <v>P77</v>
      </c>
      <c r="C2751" s="3" t="s">
        <v>539</v>
      </c>
      <c r="D2751" s="3" t="s">
        <v>537</v>
      </c>
      <c r="E2751" t="str">
        <f t="shared" si="76"/>
        <v>M22P77U02N05</v>
      </c>
      <c r="F2751" s="26">
        <f ca="1">IFERROR(VLOOKUP(G2751,模型表!C:U,19,0),0)</f>
        <v>0</v>
      </c>
      <c r="H2751" s="26" t="str">
        <f ca="1">IFERROR(IF($F2751=0,"",(VLOOKUP(RIGHT(A2751,2)+0,难度表!B:F,3,FALSE)*K2751+N2751)),0)</f>
        <v/>
      </c>
      <c r="I2751" s="26" t="str">
        <f ca="1">IFERROR(IF($F2751=0,"",(VLOOKUP(RIGHT(B2751,2)+0,难度表!B:F,4,FALSE)*L2751+O2751)),0)</f>
        <v/>
      </c>
      <c r="J2751" s="26" t="str">
        <f ca="1">IFERROR(IF($F2751=0,"",(VLOOKUP(RIGHT(B2751,2)+0,难度表!B:F,5,FALSE)*M2751+P2751)),0)</f>
        <v/>
      </c>
      <c r="L2751" s="26" t="s">
        <v>1081</v>
      </c>
      <c r="M2751" s="3"/>
      <c r="N2751" s="26">
        <v>0</v>
      </c>
      <c r="O2751" s="26">
        <v>0</v>
      </c>
      <c r="P2751" s="26">
        <v>0</v>
      </c>
      <c r="Q2751" s="26">
        <v>0</v>
      </c>
      <c r="R2751" s="58" t="s">
        <v>545</v>
      </c>
      <c r="S2751" s="26">
        <v>1</v>
      </c>
      <c r="T2751" s="26">
        <v>0</v>
      </c>
      <c r="U2751" s="26">
        <f ca="1">IFERROR(VLOOKUP(G2751,模型表!$C:$T,18,FALSE),0)</f>
        <v>0</v>
      </c>
      <c r="V2751" s="26">
        <f>IFERROR(VLOOKUP(G2751,模型表!$C:$J,8,FALSE),0)</f>
        <v>0</v>
      </c>
      <c r="W2751" s="26" t="s">
        <v>1081</v>
      </c>
      <c r="X2751" s="26" t="s">
        <v>1097</v>
      </c>
    </row>
    <row r="2752" spans="1:24" x14ac:dyDescent="0.2">
      <c r="A2752" s="3" t="s">
        <v>1457</v>
      </c>
      <c r="B2752" s="3" t="str">
        <f t="shared" si="77"/>
        <v>P77</v>
      </c>
      <c r="C2752" s="3" t="s">
        <v>539</v>
      </c>
      <c r="D2752" s="3" t="s">
        <v>538</v>
      </c>
      <c r="E2752" t="str">
        <f t="shared" si="76"/>
        <v>M22P77U02N06</v>
      </c>
      <c r="F2752" s="26">
        <f ca="1">IFERROR(VLOOKUP(G2752,模型表!C:U,19,0),0)</f>
        <v>0</v>
      </c>
      <c r="H2752" s="26" t="str">
        <f ca="1">IFERROR(IF($F2752=0,"",(VLOOKUP(RIGHT(A2752,2)+0,难度表!B:F,3,FALSE)*K2752+N2752)),0)</f>
        <v/>
      </c>
      <c r="I2752" s="26" t="str">
        <f ca="1">IFERROR(IF($F2752=0,"",(VLOOKUP(RIGHT(B2752,2)+0,难度表!B:F,4,FALSE)*L2752+O2752)),0)</f>
        <v/>
      </c>
      <c r="J2752" s="26" t="str">
        <f ca="1">IFERROR(IF($F2752=0,"",(VLOOKUP(RIGHT(B2752,2)+0,难度表!B:F,5,FALSE)*M2752+P2752)),0)</f>
        <v/>
      </c>
      <c r="L2752" s="26" t="s">
        <v>1081</v>
      </c>
      <c r="M2752" s="3"/>
      <c r="N2752" s="26">
        <v>0</v>
      </c>
      <c r="O2752" s="26">
        <v>0</v>
      </c>
      <c r="P2752" s="26">
        <v>0</v>
      </c>
      <c r="Q2752" s="26">
        <v>0</v>
      </c>
      <c r="R2752" s="58" t="s">
        <v>545</v>
      </c>
      <c r="S2752" s="26">
        <v>1</v>
      </c>
      <c r="T2752" s="26">
        <v>0</v>
      </c>
      <c r="U2752" s="26">
        <f ca="1">IFERROR(VLOOKUP(G2752,模型表!$C:$T,18,FALSE),0)</f>
        <v>0</v>
      </c>
      <c r="V2752" s="26">
        <f>IFERROR(VLOOKUP(G2752,模型表!$C:$J,8,FALSE),0)</f>
        <v>0</v>
      </c>
      <c r="W2752" s="26" t="s">
        <v>1081</v>
      </c>
      <c r="X2752" s="26" t="s">
        <v>1097</v>
      </c>
    </row>
    <row r="2753" spans="1:24" x14ac:dyDescent="0.2">
      <c r="A2753" s="3" t="s">
        <v>1457</v>
      </c>
      <c r="B2753" s="3" t="str">
        <f t="shared" si="77"/>
        <v>P77</v>
      </c>
      <c r="C2753" s="3" t="s">
        <v>539</v>
      </c>
      <c r="D2753" s="3" t="s">
        <v>542</v>
      </c>
      <c r="E2753" t="str">
        <f t="shared" si="76"/>
        <v>M22P77U02N07</v>
      </c>
      <c r="F2753" s="26">
        <f ca="1">IFERROR(VLOOKUP(G2753,模型表!C:U,19,0),0)</f>
        <v>0</v>
      </c>
      <c r="H2753" s="26" t="str">
        <f ca="1">IFERROR(IF($F2753=0,"",(VLOOKUP(RIGHT(A2753,2)+0,难度表!B:F,3,FALSE)*K2753+N2753)),0)</f>
        <v/>
      </c>
      <c r="I2753" s="26" t="str">
        <f ca="1">IFERROR(IF($F2753=0,"",(VLOOKUP(RIGHT(B2753,2)+0,难度表!B:F,4,FALSE)*L2753+O2753)),0)</f>
        <v/>
      </c>
      <c r="J2753" s="26" t="str">
        <f ca="1">IFERROR(IF($F2753=0,"",(VLOOKUP(RIGHT(B2753,2)+0,难度表!B:F,5,FALSE)*M2753+P2753)),0)</f>
        <v/>
      </c>
      <c r="L2753" s="26" t="s">
        <v>1081</v>
      </c>
      <c r="M2753" s="3"/>
      <c r="N2753" s="26">
        <v>0</v>
      </c>
      <c r="O2753" s="26">
        <v>0</v>
      </c>
      <c r="P2753" s="26">
        <v>0</v>
      </c>
      <c r="Q2753" s="26">
        <v>0</v>
      </c>
      <c r="R2753" s="58" t="s">
        <v>545</v>
      </c>
      <c r="S2753" s="26">
        <v>1</v>
      </c>
      <c r="T2753" s="26">
        <v>0</v>
      </c>
      <c r="U2753" s="26">
        <f ca="1">IFERROR(VLOOKUP(G2753,模型表!$C:$T,18,FALSE),0)</f>
        <v>0</v>
      </c>
      <c r="V2753" s="26">
        <f>IFERROR(VLOOKUP(G2753,模型表!$C:$J,8,FALSE),0)</f>
        <v>0</v>
      </c>
      <c r="W2753" s="26" t="s">
        <v>1081</v>
      </c>
      <c r="X2753" s="26" t="s">
        <v>1097</v>
      </c>
    </row>
    <row r="2754" spans="1:24" x14ac:dyDescent="0.2">
      <c r="A2754" s="3" t="s">
        <v>1457</v>
      </c>
      <c r="B2754" s="3" t="str">
        <f t="shared" si="77"/>
        <v>P77</v>
      </c>
      <c r="C2754" s="3" t="s">
        <v>539</v>
      </c>
      <c r="D2754" s="3" t="s">
        <v>543</v>
      </c>
      <c r="E2754" t="str">
        <f t="shared" ref="E2754:E2817" si="78">A2754&amp;B2754&amp;C2754&amp;D2754</f>
        <v>M22P77U02N08</v>
      </c>
      <c r="F2754" s="26">
        <f ca="1">IFERROR(VLOOKUP(G2754,模型表!C:U,19,0),0)</f>
        <v>0</v>
      </c>
      <c r="H2754" s="26" t="str">
        <f ca="1">IFERROR(IF($F2754=0,"",(VLOOKUP(RIGHT(A2754,2)+0,难度表!B:F,3,FALSE)*K2754+N2754)),0)</f>
        <v/>
      </c>
      <c r="I2754" s="26" t="str">
        <f ca="1">IFERROR(IF($F2754=0,"",(VLOOKUP(RIGHT(B2754,2)+0,难度表!B:F,4,FALSE)*L2754+O2754)),0)</f>
        <v/>
      </c>
      <c r="J2754" s="26" t="str">
        <f ca="1">IFERROR(IF($F2754=0,"",(VLOOKUP(RIGHT(B2754,2)+0,难度表!B:F,5,FALSE)*M2754+P2754)),0)</f>
        <v/>
      </c>
      <c r="L2754" s="26" t="s">
        <v>1081</v>
      </c>
      <c r="M2754" s="3"/>
      <c r="N2754" s="26">
        <v>0</v>
      </c>
      <c r="O2754" s="26">
        <v>0</v>
      </c>
      <c r="P2754" s="26">
        <v>0</v>
      </c>
      <c r="Q2754" s="26">
        <v>0</v>
      </c>
      <c r="R2754" s="58" t="s">
        <v>545</v>
      </c>
      <c r="S2754" s="26">
        <v>1</v>
      </c>
      <c r="T2754" s="26">
        <v>0</v>
      </c>
      <c r="U2754" s="26">
        <f ca="1">IFERROR(VLOOKUP(G2754,模型表!$C:$T,18,FALSE),0)</f>
        <v>0</v>
      </c>
      <c r="V2754" s="26">
        <f>IFERROR(VLOOKUP(G2754,模型表!$C:$J,8,FALSE),0)</f>
        <v>0</v>
      </c>
      <c r="W2754" s="26" t="s">
        <v>1081</v>
      </c>
      <c r="X2754" s="26" t="s">
        <v>1097</v>
      </c>
    </row>
    <row r="2755" spans="1:24" x14ac:dyDescent="0.2">
      <c r="A2755" s="3" t="s">
        <v>1457</v>
      </c>
      <c r="B2755" s="3" t="str">
        <f t="shared" ref="B2755:B2818" si="79">"P"&amp;IF(INT((ROW()+34)/36)&gt;=10,INT((ROW()+34)/36),"0"&amp;INT((ROW()+34)/36))</f>
        <v>P77</v>
      </c>
      <c r="C2755" s="3" t="s">
        <v>539</v>
      </c>
      <c r="D2755" s="3" t="s">
        <v>544</v>
      </c>
      <c r="E2755" t="str">
        <f t="shared" si="78"/>
        <v>M22P77U02N09</v>
      </c>
      <c r="F2755" s="26">
        <f ca="1">IFERROR(VLOOKUP(G2755,模型表!C:U,19,0),0)</f>
        <v>0</v>
      </c>
      <c r="H2755" s="26" t="str">
        <f ca="1">IFERROR(IF($F2755=0,"",(VLOOKUP(RIGHT(A2755,2)+0,难度表!B:F,3,FALSE)*K2755+N2755)),0)</f>
        <v/>
      </c>
      <c r="I2755" s="26" t="str">
        <f ca="1">IFERROR(IF($F2755=0,"",(VLOOKUP(RIGHT(B2755,2)+0,难度表!B:F,4,FALSE)*L2755+O2755)),0)</f>
        <v/>
      </c>
      <c r="J2755" s="26" t="str">
        <f ca="1">IFERROR(IF($F2755=0,"",(VLOOKUP(RIGHT(B2755,2)+0,难度表!B:F,5,FALSE)*M2755+P2755)),0)</f>
        <v/>
      </c>
      <c r="L2755" s="26" t="s">
        <v>1081</v>
      </c>
      <c r="M2755" s="3"/>
      <c r="N2755" s="26">
        <v>0</v>
      </c>
      <c r="O2755" s="26">
        <v>0</v>
      </c>
      <c r="P2755" s="26">
        <v>0</v>
      </c>
      <c r="Q2755" s="26">
        <v>0</v>
      </c>
      <c r="R2755" s="58" t="s">
        <v>545</v>
      </c>
      <c r="S2755" s="26">
        <v>1</v>
      </c>
      <c r="T2755" s="26">
        <v>0</v>
      </c>
      <c r="U2755" s="26">
        <f ca="1">IFERROR(VLOOKUP(G2755,模型表!$C:$T,18,FALSE),0)</f>
        <v>0</v>
      </c>
      <c r="V2755" s="26">
        <f>IFERROR(VLOOKUP(G2755,模型表!$C:$J,8,FALSE),0)</f>
        <v>0</v>
      </c>
      <c r="W2755" s="26" t="s">
        <v>1081</v>
      </c>
      <c r="X2755" s="26" t="s">
        <v>1097</v>
      </c>
    </row>
    <row r="2756" spans="1:24" x14ac:dyDescent="0.2">
      <c r="A2756" s="3" t="s">
        <v>1457</v>
      </c>
      <c r="B2756" s="3" t="str">
        <f t="shared" si="79"/>
        <v>P77</v>
      </c>
      <c r="C2756" s="3" t="s">
        <v>540</v>
      </c>
      <c r="D2756" s="3" t="s">
        <v>533</v>
      </c>
      <c r="E2756" t="str">
        <f t="shared" si="78"/>
        <v>M22P77U03N01</v>
      </c>
      <c r="F2756" s="26">
        <f ca="1">IFERROR(VLOOKUP(G2756,模型表!C:U,19,0),0)</f>
        <v>0</v>
      </c>
      <c r="H2756" s="26" t="str">
        <f ca="1">IFERROR(IF($F2756=0,"",(VLOOKUP(RIGHT(A2756,2)+0,难度表!B:F,3,FALSE)*K2756+N2756)),0)</f>
        <v/>
      </c>
      <c r="I2756" s="26" t="str">
        <f ca="1">IFERROR(IF($F2756=0,"",(VLOOKUP(RIGHT(B2756,2)+0,难度表!B:F,4,FALSE)*L2756+O2756)),0)</f>
        <v/>
      </c>
      <c r="J2756" s="26" t="str">
        <f ca="1">IFERROR(IF($F2756=0,"",(VLOOKUP(RIGHT(B2756,2)+0,难度表!B:F,5,FALSE)*M2756+P2756)),0)</f>
        <v/>
      </c>
      <c r="L2756" s="26" t="s">
        <v>1081</v>
      </c>
      <c r="M2756" s="3"/>
      <c r="N2756" s="26">
        <v>0</v>
      </c>
      <c r="O2756" s="26">
        <v>0</v>
      </c>
      <c r="P2756" s="26">
        <v>0</v>
      </c>
      <c r="Q2756" s="26">
        <v>0</v>
      </c>
      <c r="R2756" s="58" t="s">
        <v>545</v>
      </c>
      <c r="S2756" s="26">
        <v>1</v>
      </c>
      <c r="T2756" s="26">
        <v>0</v>
      </c>
      <c r="U2756" s="26">
        <f ca="1">IFERROR(VLOOKUP(G2756,模型表!$C:$T,18,FALSE),0)</f>
        <v>0</v>
      </c>
      <c r="V2756" s="26">
        <f>IFERROR(VLOOKUP(G2756,模型表!$C:$J,8,FALSE),0)</f>
        <v>0</v>
      </c>
      <c r="W2756" s="26" t="s">
        <v>1081</v>
      </c>
      <c r="X2756" s="26" t="s">
        <v>1097</v>
      </c>
    </row>
    <row r="2757" spans="1:24" x14ac:dyDescent="0.2">
      <c r="A2757" s="3" t="s">
        <v>1457</v>
      </c>
      <c r="B2757" s="3" t="str">
        <f t="shared" si="79"/>
        <v>P77</v>
      </c>
      <c r="C2757" s="3" t="s">
        <v>540</v>
      </c>
      <c r="D2757" s="3" t="s">
        <v>534</v>
      </c>
      <c r="E2757" t="str">
        <f t="shared" si="78"/>
        <v>M22P77U03N02</v>
      </c>
      <c r="F2757" s="26">
        <f ca="1">IFERROR(VLOOKUP(G2757,模型表!C:U,19,0),0)</f>
        <v>0</v>
      </c>
      <c r="H2757" s="26" t="str">
        <f ca="1">IFERROR(IF($F2757=0,"",(VLOOKUP(RIGHT(A2757,2)+0,难度表!B:F,3,FALSE)*K2757+N2757)),0)</f>
        <v/>
      </c>
      <c r="I2757" s="26" t="str">
        <f ca="1">IFERROR(IF($F2757=0,"",(VLOOKUP(RIGHT(B2757,2)+0,难度表!B:F,4,FALSE)*L2757+O2757)),0)</f>
        <v/>
      </c>
      <c r="J2757" s="26" t="str">
        <f ca="1">IFERROR(IF($F2757=0,"",(VLOOKUP(RIGHT(B2757,2)+0,难度表!B:F,5,FALSE)*M2757+P2757)),0)</f>
        <v/>
      </c>
      <c r="L2757" s="26" t="s">
        <v>1081</v>
      </c>
      <c r="M2757" s="3"/>
      <c r="N2757" s="26">
        <v>0</v>
      </c>
      <c r="O2757" s="26">
        <v>0</v>
      </c>
      <c r="P2757" s="26">
        <v>0</v>
      </c>
      <c r="Q2757" s="26">
        <v>0</v>
      </c>
      <c r="R2757" s="58" t="s">
        <v>545</v>
      </c>
      <c r="S2757" s="26">
        <v>1</v>
      </c>
      <c r="T2757" s="26">
        <v>0</v>
      </c>
      <c r="U2757" s="26">
        <f ca="1">IFERROR(VLOOKUP(G2757,模型表!$C:$T,18,FALSE),0)</f>
        <v>0</v>
      </c>
      <c r="V2757" s="26">
        <f>IFERROR(VLOOKUP(G2757,模型表!$C:$J,8,FALSE),0)</f>
        <v>0</v>
      </c>
      <c r="W2757" s="26" t="s">
        <v>1081</v>
      </c>
      <c r="X2757" s="26" t="s">
        <v>1097</v>
      </c>
    </row>
    <row r="2758" spans="1:24" x14ac:dyDescent="0.2">
      <c r="A2758" s="3" t="s">
        <v>1457</v>
      </c>
      <c r="B2758" s="3" t="str">
        <f t="shared" si="79"/>
        <v>P77</v>
      </c>
      <c r="C2758" s="3" t="s">
        <v>540</v>
      </c>
      <c r="D2758" s="3" t="s">
        <v>535</v>
      </c>
      <c r="E2758" t="str">
        <f t="shared" si="78"/>
        <v>M22P77U03N03</v>
      </c>
      <c r="F2758" s="26">
        <f ca="1">IFERROR(VLOOKUP(G2758,模型表!C:U,19,0),0)</f>
        <v>0</v>
      </c>
      <c r="H2758" s="26" t="str">
        <f ca="1">IFERROR(IF($F2758=0,"",(VLOOKUP(RIGHT(A2758,2)+0,难度表!B:F,3,FALSE)*K2758+N2758)),0)</f>
        <v/>
      </c>
      <c r="I2758" s="26" t="str">
        <f ca="1">IFERROR(IF($F2758=0,"",(VLOOKUP(RIGHT(B2758,2)+0,难度表!B:F,4,FALSE)*L2758+O2758)),0)</f>
        <v/>
      </c>
      <c r="J2758" s="26" t="str">
        <f ca="1">IFERROR(IF($F2758=0,"",(VLOOKUP(RIGHT(B2758,2)+0,难度表!B:F,5,FALSE)*M2758+P2758)),0)</f>
        <v/>
      </c>
      <c r="L2758" s="26" t="s">
        <v>1081</v>
      </c>
      <c r="M2758" s="3"/>
      <c r="N2758" s="26">
        <v>0</v>
      </c>
      <c r="O2758" s="26">
        <v>0</v>
      </c>
      <c r="P2758" s="26">
        <v>0</v>
      </c>
      <c r="Q2758" s="26">
        <v>0</v>
      </c>
      <c r="R2758" s="58" t="s">
        <v>545</v>
      </c>
      <c r="S2758" s="26">
        <v>1</v>
      </c>
      <c r="T2758" s="26">
        <v>0</v>
      </c>
      <c r="U2758" s="26">
        <f ca="1">IFERROR(VLOOKUP(G2758,模型表!$C:$T,18,FALSE),0)</f>
        <v>0</v>
      </c>
      <c r="V2758" s="26">
        <f>IFERROR(VLOOKUP(G2758,模型表!$C:$J,8,FALSE),0)</f>
        <v>0</v>
      </c>
      <c r="W2758" s="26" t="s">
        <v>1081</v>
      </c>
      <c r="X2758" s="26" t="s">
        <v>1097</v>
      </c>
    </row>
    <row r="2759" spans="1:24" x14ac:dyDescent="0.2">
      <c r="A2759" s="3" t="s">
        <v>1457</v>
      </c>
      <c r="B2759" s="3" t="str">
        <f t="shared" si="79"/>
        <v>P77</v>
      </c>
      <c r="C2759" s="3" t="s">
        <v>540</v>
      </c>
      <c r="D2759" s="3" t="s">
        <v>536</v>
      </c>
      <c r="E2759" t="str">
        <f t="shared" si="78"/>
        <v>M22P77U03N04</v>
      </c>
      <c r="F2759" s="26">
        <f ca="1">IFERROR(VLOOKUP(G2759,模型表!C:U,19,0),0)</f>
        <v>0</v>
      </c>
      <c r="H2759" s="26" t="str">
        <f ca="1">IFERROR(IF($F2759=0,"",(VLOOKUP(RIGHT(A2759,2)+0,难度表!B:F,3,FALSE)*K2759+N2759)),0)</f>
        <v/>
      </c>
      <c r="I2759" s="26" t="str">
        <f ca="1">IFERROR(IF($F2759=0,"",(VLOOKUP(RIGHT(B2759,2)+0,难度表!B:F,4,FALSE)*L2759+O2759)),0)</f>
        <v/>
      </c>
      <c r="J2759" s="26" t="str">
        <f ca="1">IFERROR(IF($F2759=0,"",(VLOOKUP(RIGHT(B2759,2)+0,难度表!B:F,5,FALSE)*M2759+P2759)),0)</f>
        <v/>
      </c>
      <c r="L2759" s="26" t="s">
        <v>1081</v>
      </c>
      <c r="M2759" s="3"/>
      <c r="N2759" s="26">
        <v>0</v>
      </c>
      <c r="O2759" s="26">
        <v>0</v>
      </c>
      <c r="P2759" s="26">
        <v>0</v>
      </c>
      <c r="Q2759" s="26">
        <v>0</v>
      </c>
      <c r="R2759" s="58" t="s">
        <v>545</v>
      </c>
      <c r="S2759" s="26">
        <v>1</v>
      </c>
      <c r="T2759" s="26">
        <v>0</v>
      </c>
      <c r="U2759" s="26">
        <f ca="1">IFERROR(VLOOKUP(G2759,模型表!$C:$T,18,FALSE),0)</f>
        <v>0</v>
      </c>
      <c r="V2759" s="26">
        <f>IFERROR(VLOOKUP(G2759,模型表!$C:$J,8,FALSE),0)</f>
        <v>0</v>
      </c>
      <c r="W2759" s="26" t="s">
        <v>1081</v>
      </c>
      <c r="X2759" s="26" t="s">
        <v>1097</v>
      </c>
    </row>
    <row r="2760" spans="1:24" x14ac:dyDescent="0.2">
      <c r="A2760" s="3" t="s">
        <v>1457</v>
      </c>
      <c r="B2760" s="3" t="str">
        <f t="shared" si="79"/>
        <v>P77</v>
      </c>
      <c r="C2760" s="3" t="s">
        <v>540</v>
      </c>
      <c r="D2760" s="3" t="s">
        <v>537</v>
      </c>
      <c r="E2760" t="str">
        <f t="shared" si="78"/>
        <v>M22P77U03N05</v>
      </c>
      <c r="F2760" s="26">
        <f ca="1">IFERROR(VLOOKUP(G2760,模型表!C:U,19,0),0)</f>
        <v>0</v>
      </c>
      <c r="H2760" s="26" t="str">
        <f ca="1">IFERROR(IF($F2760=0,"",(VLOOKUP(RIGHT(A2760,2)+0,难度表!B:F,3,FALSE)*K2760+N2760)),0)</f>
        <v/>
      </c>
      <c r="I2760" s="26" t="str">
        <f ca="1">IFERROR(IF($F2760=0,"",(VLOOKUP(RIGHT(B2760,2)+0,难度表!B:F,4,FALSE)*L2760+O2760)),0)</f>
        <v/>
      </c>
      <c r="J2760" s="26" t="str">
        <f ca="1">IFERROR(IF($F2760=0,"",(VLOOKUP(RIGHT(B2760,2)+0,难度表!B:F,5,FALSE)*M2760+P2760)),0)</f>
        <v/>
      </c>
      <c r="L2760" s="26" t="s">
        <v>1081</v>
      </c>
      <c r="M2760" s="3"/>
      <c r="N2760" s="26">
        <v>0</v>
      </c>
      <c r="O2760" s="26">
        <v>0</v>
      </c>
      <c r="P2760" s="26">
        <v>0</v>
      </c>
      <c r="Q2760" s="26">
        <v>0</v>
      </c>
      <c r="R2760" s="58" t="s">
        <v>545</v>
      </c>
      <c r="S2760" s="26">
        <v>1</v>
      </c>
      <c r="T2760" s="26">
        <v>0</v>
      </c>
      <c r="U2760" s="26">
        <f ca="1">IFERROR(VLOOKUP(G2760,模型表!$C:$T,18,FALSE),0)</f>
        <v>0</v>
      </c>
      <c r="V2760" s="26">
        <f>IFERROR(VLOOKUP(G2760,模型表!$C:$J,8,FALSE),0)</f>
        <v>0</v>
      </c>
      <c r="W2760" s="26" t="s">
        <v>1081</v>
      </c>
      <c r="X2760" s="26" t="s">
        <v>1097</v>
      </c>
    </row>
    <row r="2761" spans="1:24" x14ac:dyDescent="0.2">
      <c r="A2761" s="3" t="s">
        <v>1457</v>
      </c>
      <c r="B2761" s="3" t="str">
        <f t="shared" si="79"/>
        <v>P77</v>
      </c>
      <c r="C2761" s="3" t="s">
        <v>540</v>
      </c>
      <c r="D2761" s="3" t="s">
        <v>538</v>
      </c>
      <c r="E2761" t="str">
        <f t="shared" si="78"/>
        <v>M22P77U03N06</v>
      </c>
      <c r="F2761" s="26">
        <f ca="1">IFERROR(VLOOKUP(G2761,模型表!C:U,19,0),0)</f>
        <v>0</v>
      </c>
      <c r="H2761" s="26" t="str">
        <f ca="1">IFERROR(IF($F2761=0,"",(VLOOKUP(RIGHT(A2761,2)+0,难度表!B:F,3,FALSE)*K2761+N2761)),0)</f>
        <v/>
      </c>
      <c r="I2761" s="26" t="str">
        <f ca="1">IFERROR(IF($F2761=0,"",(VLOOKUP(RIGHT(B2761,2)+0,难度表!B:F,4,FALSE)*L2761+O2761)),0)</f>
        <v/>
      </c>
      <c r="J2761" s="26" t="str">
        <f ca="1">IFERROR(IF($F2761=0,"",(VLOOKUP(RIGHT(B2761,2)+0,难度表!B:F,5,FALSE)*M2761+P2761)),0)</f>
        <v/>
      </c>
      <c r="L2761" s="26" t="s">
        <v>1081</v>
      </c>
      <c r="M2761" s="3"/>
      <c r="N2761" s="26">
        <v>0</v>
      </c>
      <c r="O2761" s="26">
        <v>0</v>
      </c>
      <c r="P2761" s="26">
        <v>0</v>
      </c>
      <c r="Q2761" s="26">
        <v>0</v>
      </c>
      <c r="R2761" s="58" t="s">
        <v>545</v>
      </c>
      <c r="S2761" s="26">
        <v>1</v>
      </c>
      <c r="T2761" s="26">
        <v>0</v>
      </c>
      <c r="U2761" s="26">
        <f ca="1">IFERROR(VLOOKUP(G2761,模型表!$C:$T,18,FALSE),0)</f>
        <v>0</v>
      </c>
      <c r="V2761" s="26">
        <f>IFERROR(VLOOKUP(G2761,模型表!$C:$J,8,FALSE),0)</f>
        <v>0</v>
      </c>
      <c r="W2761" s="26" t="s">
        <v>1081</v>
      </c>
      <c r="X2761" s="26" t="s">
        <v>1097</v>
      </c>
    </row>
    <row r="2762" spans="1:24" x14ac:dyDescent="0.2">
      <c r="A2762" s="3" t="s">
        <v>1457</v>
      </c>
      <c r="B2762" s="3" t="str">
        <f t="shared" si="79"/>
        <v>P77</v>
      </c>
      <c r="C2762" s="3" t="s">
        <v>540</v>
      </c>
      <c r="D2762" s="3" t="s">
        <v>542</v>
      </c>
      <c r="E2762" t="str">
        <f t="shared" si="78"/>
        <v>M22P77U03N07</v>
      </c>
      <c r="F2762" s="26">
        <f ca="1">IFERROR(VLOOKUP(G2762,模型表!C:U,19,0),0)</f>
        <v>0</v>
      </c>
      <c r="H2762" s="26" t="str">
        <f ca="1">IFERROR(IF($F2762=0,"",(VLOOKUP(RIGHT(A2762,2)+0,难度表!B:F,3,FALSE)*K2762+N2762)),0)</f>
        <v/>
      </c>
      <c r="I2762" s="26" t="str">
        <f ca="1">IFERROR(IF($F2762=0,"",(VLOOKUP(RIGHT(B2762,2)+0,难度表!B:F,4,FALSE)*L2762+O2762)),0)</f>
        <v/>
      </c>
      <c r="J2762" s="26" t="str">
        <f ca="1">IFERROR(IF($F2762=0,"",(VLOOKUP(RIGHT(B2762,2)+0,难度表!B:F,5,FALSE)*M2762+P2762)),0)</f>
        <v/>
      </c>
      <c r="L2762" s="26" t="s">
        <v>1081</v>
      </c>
      <c r="M2762" s="3"/>
      <c r="N2762" s="26">
        <v>0</v>
      </c>
      <c r="O2762" s="26">
        <v>0</v>
      </c>
      <c r="P2762" s="26">
        <v>0</v>
      </c>
      <c r="Q2762" s="26">
        <v>0</v>
      </c>
      <c r="R2762" s="58" t="s">
        <v>545</v>
      </c>
      <c r="S2762" s="26">
        <v>1</v>
      </c>
      <c r="T2762" s="26">
        <v>0</v>
      </c>
      <c r="U2762" s="26">
        <f ca="1">IFERROR(VLOOKUP(G2762,模型表!$C:$T,18,FALSE),0)</f>
        <v>0</v>
      </c>
      <c r="V2762" s="26">
        <f>IFERROR(VLOOKUP(G2762,模型表!$C:$J,8,FALSE),0)</f>
        <v>0</v>
      </c>
      <c r="W2762" s="26" t="s">
        <v>1081</v>
      </c>
      <c r="X2762" s="26" t="s">
        <v>1097</v>
      </c>
    </row>
    <row r="2763" spans="1:24" x14ac:dyDescent="0.2">
      <c r="A2763" s="3" t="s">
        <v>1457</v>
      </c>
      <c r="B2763" s="3" t="str">
        <f t="shared" si="79"/>
        <v>P77</v>
      </c>
      <c r="C2763" s="3" t="s">
        <v>540</v>
      </c>
      <c r="D2763" s="3" t="s">
        <v>543</v>
      </c>
      <c r="E2763" t="str">
        <f t="shared" si="78"/>
        <v>M22P77U03N08</v>
      </c>
      <c r="F2763" s="26">
        <f ca="1">IFERROR(VLOOKUP(G2763,模型表!C:U,19,0),0)</f>
        <v>0</v>
      </c>
      <c r="H2763" s="26" t="str">
        <f ca="1">IFERROR(IF($F2763=0,"",(VLOOKUP(RIGHT(A2763,2)+0,难度表!B:F,3,FALSE)*K2763+N2763)),0)</f>
        <v/>
      </c>
      <c r="I2763" s="26" t="str">
        <f ca="1">IFERROR(IF($F2763=0,"",(VLOOKUP(RIGHT(B2763,2)+0,难度表!B:F,4,FALSE)*L2763+O2763)),0)</f>
        <v/>
      </c>
      <c r="J2763" s="26" t="str">
        <f ca="1">IFERROR(IF($F2763=0,"",(VLOOKUP(RIGHT(B2763,2)+0,难度表!B:F,5,FALSE)*M2763+P2763)),0)</f>
        <v/>
      </c>
      <c r="L2763" s="26" t="s">
        <v>1081</v>
      </c>
      <c r="M2763" s="3"/>
      <c r="N2763" s="26">
        <v>0</v>
      </c>
      <c r="O2763" s="26">
        <v>0</v>
      </c>
      <c r="P2763" s="26">
        <v>0</v>
      </c>
      <c r="Q2763" s="26">
        <v>0</v>
      </c>
      <c r="R2763" s="58" t="s">
        <v>545</v>
      </c>
      <c r="S2763" s="26">
        <v>1</v>
      </c>
      <c r="T2763" s="26">
        <v>0</v>
      </c>
      <c r="U2763" s="26">
        <f ca="1">IFERROR(VLOOKUP(G2763,模型表!$C:$T,18,FALSE),0)</f>
        <v>0</v>
      </c>
      <c r="V2763" s="26">
        <f>IFERROR(VLOOKUP(G2763,模型表!$C:$J,8,FALSE),0)</f>
        <v>0</v>
      </c>
      <c r="W2763" s="26" t="s">
        <v>1081</v>
      </c>
      <c r="X2763" s="26" t="s">
        <v>1097</v>
      </c>
    </row>
    <row r="2764" spans="1:24" x14ac:dyDescent="0.2">
      <c r="A2764" s="3" t="s">
        <v>1457</v>
      </c>
      <c r="B2764" s="3" t="str">
        <f t="shared" si="79"/>
        <v>P77</v>
      </c>
      <c r="C2764" s="3" t="s">
        <v>540</v>
      </c>
      <c r="D2764" s="3" t="s">
        <v>544</v>
      </c>
      <c r="E2764" t="str">
        <f t="shared" si="78"/>
        <v>M22P77U03N09</v>
      </c>
      <c r="F2764" s="26">
        <f ca="1">IFERROR(VLOOKUP(G2764,模型表!C:U,19,0),0)</f>
        <v>0</v>
      </c>
      <c r="H2764" s="26" t="str">
        <f ca="1">IFERROR(IF($F2764=0,"",(VLOOKUP(RIGHT(A2764,2)+0,难度表!B:F,3,FALSE)*K2764+N2764)),0)</f>
        <v/>
      </c>
      <c r="I2764" s="26" t="str">
        <f ca="1">IFERROR(IF($F2764=0,"",(VLOOKUP(RIGHT(B2764,2)+0,难度表!B:F,4,FALSE)*L2764+O2764)),0)</f>
        <v/>
      </c>
      <c r="J2764" s="26" t="str">
        <f ca="1">IFERROR(IF($F2764=0,"",(VLOOKUP(RIGHT(B2764,2)+0,难度表!B:F,5,FALSE)*M2764+P2764)),0)</f>
        <v/>
      </c>
      <c r="L2764" s="26" t="s">
        <v>1081</v>
      </c>
      <c r="M2764" s="3"/>
      <c r="N2764" s="26">
        <v>0</v>
      </c>
      <c r="O2764" s="26">
        <v>0</v>
      </c>
      <c r="P2764" s="26">
        <v>0</v>
      </c>
      <c r="Q2764" s="26">
        <v>0</v>
      </c>
      <c r="R2764" s="58" t="s">
        <v>545</v>
      </c>
      <c r="S2764" s="26">
        <v>1</v>
      </c>
      <c r="T2764" s="26">
        <v>0</v>
      </c>
      <c r="U2764" s="26">
        <f ca="1">IFERROR(VLOOKUP(G2764,模型表!$C:$T,18,FALSE),0)</f>
        <v>0</v>
      </c>
      <c r="V2764" s="26">
        <f>IFERROR(VLOOKUP(G2764,模型表!$C:$J,8,FALSE),0)</f>
        <v>0</v>
      </c>
      <c r="W2764" s="26" t="s">
        <v>1081</v>
      </c>
      <c r="X2764" s="26" t="s">
        <v>1097</v>
      </c>
    </row>
    <row r="2765" spans="1:24" x14ac:dyDescent="0.2">
      <c r="A2765" s="3" t="s">
        <v>1457</v>
      </c>
      <c r="B2765" s="3" t="str">
        <f t="shared" si="79"/>
        <v>P77</v>
      </c>
      <c r="C2765" s="3" t="s">
        <v>541</v>
      </c>
      <c r="D2765" s="3" t="s">
        <v>533</v>
      </c>
      <c r="E2765" t="str">
        <f t="shared" si="78"/>
        <v>M22P77U04N01</v>
      </c>
      <c r="F2765" s="26">
        <f ca="1">IFERROR(VLOOKUP(G2765,模型表!C:U,19,0),0)</f>
        <v>0</v>
      </c>
      <c r="H2765" s="26" t="str">
        <f ca="1">IFERROR(IF($F2765=0,"",(VLOOKUP(RIGHT(A2765,2)+0,难度表!B:F,3,FALSE)*K2765+N2765)),0)</f>
        <v/>
      </c>
      <c r="I2765" s="26" t="str">
        <f ca="1">IFERROR(IF($F2765=0,"",(VLOOKUP(RIGHT(B2765,2)+0,难度表!B:F,4,FALSE)*L2765+O2765)),0)</f>
        <v/>
      </c>
      <c r="J2765" s="26" t="str">
        <f ca="1">IFERROR(IF($F2765=0,"",(VLOOKUP(RIGHT(B2765,2)+0,难度表!B:F,5,FALSE)*M2765+P2765)),0)</f>
        <v/>
      </c>
      <c r="L2765" s="26" t="s">
        <v>1081</v>
      </c>
      <c r="M2765" s="3"/>
      <c r="N2765" s="26">
        <v>0</v>
      </c>
      <c r="O2765" s="26">
        <v>0</v>
      </c>
      <c r="P2765" s="26">
        <v>0</v>
      </c>
      <c r="Q2765" s="26">
        <v>0</v>
      </c>
      <c r="R2765" s="58" t="s">
        <v>545</v>
      </c>
      <c r="S2765" s="26">
        <v>1</v>
      </c>
      <c r="T2765" s="26">
        <v>0</v>
      </c>
      <c r="U2765" s="26">
        <f ca="1">IFERROR(VLOOKUP(G2765,模型表!$C:$T,18,FALSE),0)</f>
        <v>0</v>
      </c>
      <c r="V2765" s="26">
        <f>IFERROR(VLOOKUP(G2765,模型表!$C:$J,8,FALSE),0)</f>
        <v>0</v>
      </c>
      <c r="W2765" s="26" t="s">
        <v>1081</v>
      </c>
      <c r="X2765" s="26" t="s">
        <v>1097</v>
      </c>
    </row>
    <row r="2766" spans="1:24" x14ac:dyDescent="0.2">
      <c r="A2766" s="3" t="s">
        <v>1457</v>
      </c>
      <c r="B2766" s="3" t="str">
        <f t="shared" si="79"/>
        <v>P77</v>
      </c>
      <c r="C2766" s="3" t="s">
        <v>541</v>
      </c>
      <c r="D2766" s="3" t="s">
        <v>534</v>
      </c>
      <c r="E2766" t="str">
        <f t="shared" si="78"/>
        <v>M22P77U04N02</v>
      </c>
      <c r="F2766" s="26">
        <f ca="1">IFERROR(VLOOKUP(G2766,模型表!C:U,19,0),0)</f>
        <v>0</v>
      </c>
      <c r="H2766" s="26" t="str">
        <f ca="1">IFERROR(IF($F2766=0,"",(VLOOKUP(RIGHT(A2766,2)+0,难度表!B:F,3,FALSE)*K2766+N2766)),0)</f>
        <v/>
      </c>
      <c r="I2766" s="26" t="str">
        <f ca="1">IFERROR(IF($F2766=0,"",(VLOOKUP(RIGHT(B2766,2)+0,难度表!B:F,4,FALSE)*L2766+O2766)),0)</f>
        <v/>
      </c>
      <c r="J2766" s="26" t="str">
        <f ca="1">IFERROR(IF($F2766=0,"",(VLOOKUP(RIGHT(B2766,2)+0,难度表!B:F,5,FALSE)*M2766+P2766)),0)</f>
        <v/>
      </c>
      <c r="L2766" s="26" t="s">
        <v>1081</v>
      </c>
      <c r="M2766" s="3"/>
      <c r="N2766" s="26">
        <v>0</v>
      </c>
      <c r="O2766" s="26">
        <v>0</v>
      </c>
      <c r="P2766" s="26">
        <v>0</v>
      </c>
      <c r="Q2766" s="26">
        <v>0</v>
      </c>
      <c r="R2766" s="58" t="s">
        <v>545</v>
      </c>
      <c r="S2766" s="26">
        <v>1</v>
      </c>
      <c r="T2766" s="26">
        <v>0</v>
      </c>
      <c r="U2766" s="26">
        <f ca="1">IFERROR(VLOOKUP(G2766,模型表!$C:$T,18,FALSE),0)</f>
        <v>0</v>
      </c>
      <c r="V2766" s="26">
        <f>IFERROR(VLOOKUP(G2766,模型表!$C:$J,8,FALSE),0)</f>
        <v>0</v>
      </c>
      <c r="W2766" s="26" t="s">
        <v>1081</v>
      </c>
      <c r="X2766" s="26" t="s">
        <v>1097</v>
      </c>
    </row>
    <row r="2767" spans="1:24" x14ac:dyDescent="0.2">
      <c r="A2767" s="3" t="s">
        <v>1457</v>
      </c>
      <c r="B2767" s="3" t="str">
        <f t="shared" si="79"/>
        <v>P77</v>
      </c>
      <c r="C2767" s="3" t="s">
        <v>541</v>
      </c>
      <c r="D2767" s="3" t="s">
        <v>535</v>
      </c>
      <c r="E2767" t="str">
        <f t="shared" si="78"/>
        <v>M22P77U04N03</v>
      </c>
      <c r="F2767" s="26">
        <f ca="1">IFERROR(VLOOKUP(G2767,模型表!C:U,19,0),0)</f>
        <v>0</v>
      </c>
      <c r="H2767" s="26" t="str">
        <f ca="1">IFERROR(IF($F2767=0,"",(VLOOKUP(RIGHT(A2767,2)+0,难度表!B:F,3,FALSE)*K2767+N2767)),0)</f>
        <v/>
      </c>
      <c r="I2767" s="26" t="str">
        <f ca="1">IFERROR(IF($F2767=0,"",(VLOOKUP(RIGHT(B2767,2)+0,难度表!B:F,4,FALSE)*L2767+O2767)),0)</f>
        <v/>
      </c>
      <c r="J2767" s="26" t="str">
        <f ca="1">IFERROR(IF($F2767=0,"",(VLOOKUP(RIGHT(B2767,2)+0,难度表!B:F,5,FALSE)*M2767+P2767)),0)</f>
        <v/>
      </c>
      <c r="L2767" s="26" t="s">
        <v>1081</v>
      </c>
      <c r="M2767" s="3"/>
      <c r="N2767" s="26">
        <v>0</v>
      </c>
      <c r="O2767" s="26">
        <v>0</v>
      </c>
      <c r="P2767" s="26">
        <v>0</v>
      </c>
      <c r="Q2767" s="26">
        <v>0</v>
      </c>
      <c r="R2767" s="58" t="s">
        <v>545</v>
      </c>
      <c r="S2767" s="26">
        <v>1</v>
      </c>
      <c r="T2767" s="26">
        <v>0</v>
      </c>
      <c r="U2767" s="26">
        <f ca="1">IFERROR(VLOOKUP(G2767,模型表!$C:$T,18,FALSE),0)</f>
        <v>0</v>
      </c>
      <c r="V2767" s="26">
        <f>IFERROR(VLOOKUP(G2767,模型表!$C:$J,8,FALSE),0)</f>
        <v>0</v>
      </c>
      <c r="W2767" s="26" t="s">
        <v>1081</v>
      </c>
      <c r="X2767" s="26" t="s">
        <v>1097</v>
      </c>
    </row>
    <row r="2768" spans="1:24" x14ac:dyDescent="0.2">
      <c r="A2768" s="3" t="s">
        <v>1457</v>
      </c>
      <c r="B2768" s="3" t="str">
        <f t="shared" si="79"/>
        <v>P77</v>
      </c>
      <c r="C2768" s="3" t="s">
        <v>1454</v>
      </c>
      <c r="D2768" s="3" t="s">
        <v>536</v>
      </c>
      <c r="E2768" t="str">
        <f t="shared" si="78"/>
        <v>M22P77U04N04</v>
      </c>
      <c r="F2768" s="26">
        <f ca="1">IFERROR(VLOOKUP(G2768,模型表!C:U,19,0),0)</f>
        <v>0</v>
      </c>
      <c r="H2768" s="26" t="str">
        <f ca="1">IFERROR(IF($F2768=0,"",(VLOOKUP(RIGHT(A2768,2)+0,难度表!B:F,3,FALSE)*K2768+N2768)),0)</f>
        <v/>
      </c>
      <c r="I2768" s="26" t="str">
        <f ca="1">IFERROR(IF($F2768=0,"",(VLOOKUP(RIGHT(B2768,2)+0,难度表!B:F,4,FALSE)*L2768+O2768)),0)</f>
        <v/>
      </c>
      <c r="J2768" s="26" t="str">
        <f ca="1">IFERROR(IF($F2768=0,"",(VLOOKUP(RIGHT(B2768,2)+0,难度表!B:F,5,FALSE)*M2768+P2768)),0)</f>
        <v/>
      </c>
      <c r="L2768" s="26" t="s">
        <v>1081</v>
      </c>
      <c r="M2768" s="3"/>
      <c r="N2768" s="26">
        <v>0</v>
      </c>
      <c r="O2768" s="26">
        <v>0</v>
      </c>
      <c r="P2768" s="26">
        <v>0</v>
      </c>
      <c r="Q2768" s="26">
        <v>0</v>
      </c>
      <c r="R2768" s="58" t="s">
        <v>545</v>
      </c>
      <c r="S2768" s="26">
        <v>1</v>
      </c>
      <c r="T2768" s="26">
        <v>0</v>
      </c>
      <c r="U2768" s="26">
        <f ca="1">IFERROR(VLOOKUP(G2768,模型表!$C:$T,18,FALSE),0)</f>
        <v>0</v>
      </c>
      <c r="V2768" s="26">
        <f>IFERROR(VLOOKUP(G2768,模型表!$C:$J,8,FALSE),0)</f>
        <v>0</v>
      </c>
      <c r="W2768" s="26" t="s">
        <v>1081</v>
      </c>
      <c r="X2768" s="26" t="s">
        <v>1097</v>
      </c>
    </row>
    <row r="2769" spans="1:24" x14ac:dyDescent="0.2">
      <c r="A2769" s="3" t="s">
        <v>1457</v>
      </c>
      <c r="B2769" s="3" t="str">
        <f t="shared" si="79"/>
        <v>P77</v>
      </c>
      <c r="C2769" s="3" t="s">
        <v>1454</v>
      </c>
      <c r="D2769" s="3" t="s">
        <v>537</v>
      </c>
      <c r="E2769" t="str">
        <f t="shared" si="78"/>
        <v>M22P77U04N05</v>
      </c>
      <c r="F2769" s="26">
        <f ca="1">IFERROR(VLOOKUP(G2769,模型表!C:U,19,0),0)</f>
        <v>0</v>
      </c>
      <c r="H2769" s="26" t="str">
        <f ca="1">IFERROR(IF($F2769=0,"",(VLOOKUP(RIGHT(A2769,2)+0,难度表!B:F,3,FALSE)*K2769+N2769)),0)</f>
        <v/>
      </c>
      <c r="I2769" s="26" t="str">
        <f ca="1">IFERROR(IF($F2769=0,"",(VLOOKUP(RIGHT(B2769,2)+0,难度表!B:F,4,FALSE)*L2769+O2769)),0)</f>
        <v/>
      </c>
      <c r="J2769" s="26" t="str">
        <f ca="1">IFERROR(IF($F2769=0,"",(VLOOKUP(RIGHT(B2769,2)+0,难度表!B:F,5,FALSE)*M2769+P2769)),0)</f>
        <v/>
      </c>
      <c r="L2769" s="26" t="s">
        <v>1081</v>
      </c>
      <c r="M2769" s="3"/>
      <c r="N2769" s="26">
        <v>0</v>
      </c>
      <c r="O2769" s="26">
        <v>0</v>
      </c>
      <c r="P2769" s="26">
        <v>0</v>
      </c>
      <c r="Q2769" s="26">
        <v>0</v>
      </c>
      <c r="R2769" s="58" t="s">
        <v>545</v>
      </c>
      <c r="S2769" s="26">
        <v>1</v>
      </c>
      <c r="T2769" s="26">
        <v>0</v>
      </c>
      <c r="U2769" s="26">
        <f ca="1">IFERROR(VLOOKUP(G2769,模型表!$C:$T,18,FALSE),0)</f>
        <v>0</v>
      </c>
      <c r="V2769" s="26">
        <f>IFERROR(VLOOKUP(G2769,模型表!$C:$J,8,FALSE),0)</f>
        <v>0</v>
      </c>
      <c r="W2769" s="26" t="s">
        <v>1081</v>
      </c>
      <c r="X2769" s="26" t="s">
        <v>1097</v>
      </c>
    </row>
    <row r="2770" spans="1:24" x14ac:dyDescent="0.2">
      <c r="A2770" s="3" t="s">
        <v>1457</v>
      </c>
      <c r="B2770" s="3" t="str">
        <f t="shared" si="79"/>
        <v>P77</v>
      </c>
      <c r="C2770" s="3" t="s">
        <v>1454</v>
      </c>
      <c r="D2770" s="3" t="s">
        <v>538</v>
      </c>
      <c r="E2770" t="str">
        <f t="shared" si="78"/>
        <v>M22P77U04N06</v>
      </c>
      <c r="F2770" s="26">
        <f ca="1">IFERROR(VLOOKUP(G2770,模型表!C:U,19,0),0)</f>
        <v>0</v>
      </c>
      <c r="H2770" s="26" t="str">
        <f ca="1">IFERROR(IF($F2770=0,"",(VLOOKUP(RIGHT(A2770,2)+0,难度表!B:F,3,FALSE)*K2770+N2770)),0)</f>
        <v/>
      </c>
      <c r="I2770" s="26" t="str">
        <f ca="1">IFERROR(IF($F2770=0,"",(VLOOKUP(RIGHT(B2770,2)+0,难度表!B:F,4,FALSE)*L2770+O2770)),0)</f>
        <v/>
      </c>
      <c r="J2770" s="26" t="str">
        <f ca="1">IFERROR(IF($F2770=0,"",(VLOOKUP(RIGHT(B2770,2)+0,难度表!B:F,5,FALSE)*M2770+P2770)),0)</f>
        <v/>
      </c>
      <c r="L2770" s="26" t="s">
        <v>1081</v>
      </c>
      <c r="M2770" s="3"/>
      <c r="N2770" s="26">
        <v>0</v>
      </c>
      <c r="O2770" s="26">
        <v>0</v>
      </c>
      <c r="P2770" s="26">
        <v>0</v>
      </c>
      <c r="Q2770" s="26">
        <v>0</v>
      </c>
      <c r="R2770" s="58" t="s">
        <v>545</v>
      </c>
      <c r="S2770" s="26">
        <v>1</v>
      </c>
      <c r="T2770" s="26">
        <v>0</v>
      </c>
      <c r="U2770" s="26">
        <f ca="1">IFERROR(VLOOKUP(G2770,模型表!$C:$T,18,FALSE),0)</f>
        <v>0</v>
      </c>
      <c r="V2770" s="26">
        <f>IFERROR(VLOOKUP(G2770,模型表!$C:$J,8,FALSE),0)</f>
        <v>0</v>
      </c>
      <c r="W2770" s="26" t="s">
        <v>1081</v>
      </c>
      <c r="X2770" s="26" t="s">
        <v>1097</v>
      </c>
    </row>
    <row r="2771" spans="1:24" x14ac:dyDescent="0.2">
      <c r="A2771" s="3" t="s">
        <v>1457</v>
      </c>
      <c r="B2771" s="3" t="str">
        <f t="shared" si="79"/>
        <v>P77</v>
      </c>
      <c r="C2771" s="3" t="s">
        <v>1454</v>
      </c>
      <c r="D2771" s="3" t="s">
        <v>542</v>
      </c>
      <c r="E2771" t="str">
        <f t="shared" si="78"/>
        <v>M22P77U04N07</v>
      </c>
      <c r="F2771" s="26">
        <f ca="1">IFERROR(VLOOKUP(G2771,模型表!C:U,19,0),0)</f>
        <v>0</v>
      </c>
      <c r="H2771" s="26" t="str">
        <f ca="1">IFERROR(IF($F2771=0,"",(VLOOKUP(RIGHT(A2771,2)+0,难度表!B:F,3,FALSE)*K2771+N2771)),0)</f>
        <v/>
      </c>
      <c r="I2771" s="26" t="str">
        <f ca="1">IFERROR(IF($F2771=0,"",(VLOOKUP(RIGHT(B2771,2)+0,难度表!B:F,4,FALSE)*L2771+O2771)),0)</f>
        <v/>
      </c>
      <c r="J2771" s="26" t="str">
        <f ca="1">IFERROR(IF($F2771=0,"",(VLOOKUP(RIGHT(B2771,2)+0,难度表!B:F,5,FALSE)*M2771+P2771)),0)</f>
        <v/>
      </c>
      <c r="L2771" s="26" t="s">
        <v>1081</v>
      </c>
      <c r="M2771" s="3"/>
      <c r="N2771" s="26">
        <v>0</v>
      </c>
      <c r="O2771" s="26">
        <v>0</v>
      </c>
      <c r="P2771" s="26">
        <v>0</v>
      </c>
      <c r="Q2771" s="26">
        <v>0</v>
      </c>
      <c r="R2771" s="58" t="s">
        <v>545</v>
      </c>
      <c r="S2771" s="26">
        <v>1</v>
      </c>
      <c r="T2771" s="26">
        <v>0</v>
      </c>
      <c r="U2771" s="26">
        <f ca="1">IFERROR(VLOOKUP(G2771,模型表!$C:$T,18,FALSE),0)</f>
        <v>0</v>
      </c>
      <c r="V2771" s="26">
        <f>IFERROR(VLOOKUP(G2771,模型表!$C:$J,8,FALSE),0)</f>
        <v>0</v>
      </c>
      <c r="W2771" s="26" t="s">
        <v>1081</v>
      </c>
      <c r="X2771" s="26" t="s">
        <v>1097</v>
      </c>
    </row>
    <row r="2772" spans="1:24" x14ac:dyDescent="0.2">
      <c r="A2772" s="3" t="s">
        <v>1457</v>
      </c>
      <c r="B2772" s="3" t="str">
        <f t="shared" si="79"/>
        <v>P77</v>
      </c>
      <c r="C2772" s="3" t="s">
        <v>1454</v>
      </c>
      <c r="D2772" s="3" t="s">
        <v>543</v>
      </c>
      <c r="E2772" t="str">
        <f t="shared" si="78"/>
        <v>M22P77U04N08</v>
      </c>
      <c r="F2772" s="26">
        <f ca="1">IFERROR(VLOOKUP(G2772,模型表!C:U,19,0),0)</f>
        <v>0</v>
      </c>
      <c r="H2772" s="26" t="str">
        <f ca="1">IFERROR(IF($F2772=0,"",(VLOOKUP(RIGHT(A2772,2)+0,难度表!B:F,3,FALSE)*K2772+N2772)),0)</f>
        <v/>
      </c>
      <c r="I2772" s="26" t="str">
        <f ca="1">IFERROR(IF($F2772=0,"",(VLOOKUP(RIGHT(B2772,2)+0,难度表!B:F,4,FALSE)*L2772+O2772)),0)</f>
        <v/>
      </c>
      <c r="J2772" s="26" t="str">
        <f ca="1">IFERROR(IF($F2772=0,"",(VLOOKUP(RIGHT(B2772,2)+0,难度表!B:F,5,FALSE)*M2772+P2772)),0)</f>
        <v/>
      </c>
      <c r="L2772" s="26" t="s">
        <v>1081</v>
      </c>
      <c r="M2772" s="3"/>
      <c r="N2772" s="26">
        <v>0</v>
      </c>
      <c r="O2772" s="26">
        <v>0</v>
      </c>
      <c r="P2772" s="26">
        <v>0</v>
      </c>
      <c r="Q2772" s="26">
        <v>0</v>
      </c>
      <c r="R2772" s="58" t="s">
        <v>545</v>
      </c>
      <c r="S2772" s="26">
        <v>1</v>
      </c>
      <c r="T2772" s="26">
        <v>0</v>
      </c>
      <c r="U2772" s="26">
        <f ca="1">IFERROR(VLOOKUP(G2772,模型表!$C:$T,18,FALSE),0)</f>
        <v>0</v>
      </c>
      <c r="V2772" s="26">
        <f>IFERROR(VLOOKUP(G2772,模型表!$C:$J,8,FALSE),0)</f>
        <v>0</v>
      </c>
      <c r="W2772" s="26" t="s">
        <v>1081</v>
      </c>
      <c r="X2772" s="26" t="s">
        <v>1097</v>
      </c>
    </row>
    <row r="2773" spans="1:24" x14ac:dyDescent="0.2">
      <c r="A2773" s="3" t="s">
        <v>1457</v>
      </c>
      <c r="B2773" s="3" t="str">
        <f t="shared" si="79"/>
        <v>P77</v>
      </c>
      <c r="C2773" s="3" t="s">
        <v>541</v>
      </c>
      <c r="D2773" s="3" t="s">
        <v>544</v>
      </c>
      <c r="E2773" t="str">
        <f t="shared" si="78"/>
        <v>M22P77U04N09</v>
      </c>
      <c r="F2773" s="26">
        <f ca="1">IFERROR(VLOOKUP(G2773,模型表!C:U,19,0),0)</f>
        <v>0</v>
      </c>
      <c r="H2773" s="26" t="str">
        <f ca="1">IFERROR(IF($F2773=0,"",(VLOOKUP(RIGHT(A2773,2)+0,难度表!B:F,3,FALSE)*K2773+N2773)),0)</f>
        <v/>
      </c>
      <c r="I2773" s="26" t="str">
        <f ca="1">IFERROR(IF($F2773=0,"",(VLOOKUP(RIGHT(B2773,2)+0,难度表!B:F,4,FALSE)*L2773+O2773)),0)</f>
        <v/>
      </c>
      <c r="J2773" s="26" t="str">
        <f ca="1">IFERROR(IF($F2773=0,"",(VLOOKUP(RIGHT(B2773,2)+0,难度表!B:F,5,FALSE)*M2773+P2773)),0)</f>
        <v/>
      </c>
      <c r="L2773" s="26" t="s">
        <v>1081</v>
      </c>
      <c r="M2773" s="3"/>
      <c r="N2773" s="26">
        <v>0</v>
      </c>
      <c r="O2773" s="26">
        <v>0</v>
      </c>
      <c r="P2773" s="26">
        <v>0</v>
      </c>
      <c r="Q2773" s="26">
        <v>0</v>
      </c>
      <c r="R2773" s="58" t="s">
        <v>545</v>
      </c>
      <c r="S2773" s="26">
        <v>1</v>
      </c>
      <c r="T2773" s="26">
        <v>0</v>
      </c>
      <c r="U2773" s="26">
        <f ca="1">IFERROR(VLOOKUP(G2773,模型表!$C:$T,18,FALSE),0)</f>
        <v>0</v>
      </c>
      <c r="V2773" s="26">
        <f>IFERROR(VLOOKUP(G2773,模型表!$C:$J,8,FALSE),0)</f>
        <v>0</v>
      </c>
      <c r="W2773" s="26" t="s">
        <v>1081</v>
      </c>
      <c r="X2773" s="26" t="s">
        <v>1097</v>
      </c>
    </row>
    <row r="2774" spans="1:24" x14ac:dyDescent="0.2">
      <c r="A2774" s="3" t="s">
        <v>1457</v>
      </c>
      <c r="B2774" s="3" t="str">
        <f t="shared" si="79"/>
        <v>P78</v>
      </c>
      <c r="C2774" s="3" t="s">
        <v>532</v>
      </c>
      <c r="D2774" s="3" t="s">
        <v>533</v>
      </c>
      <c r="E2774" t="str">
        <f t="shared" si="78"/>
        <v>M22P78U01N01</v>
      </c>
      <c r="F2774" s="26">
        <f ca="1">IFERROR(VLOOKUP(G2774,模型表!C:U,19,0),0)</f>
        <v>0</v>
      </c>
      <c r="H2774" s="26" t="str">
        <f ca="1">IFERROR(IF($F2774=0,"",(VLOOKUP(RIGHT(A2774,2)+0,难度表!B:F,3,FALSE)*K2774+N2774)),0)</f>
        <v/>
      </c>
      <c r="I2774" s="26" t="str">
        <f ca="1">IFERROR(IF($F2774=0,"",(VLOOKUP(RIGHT(B2774,2)+0,难度表!B:F,4,FALSE)*L2774+O2774)),0)</f>
        <v/>
      </c>
      <c r="J2774" s="26" t="str">
        <f ca="1">IFERROR(IF($F2774=0,"",(VLOOKUP(RIGHT(B2774,2)+0,难度表!B:F,5,FALSE)*M2774+P2774)),0)</f>
        <v/>
      </c>
      <c r="L2774" s="26" t="s">
        <v>1081</v>
      </c>
      <c r="M2774" s="3"/>
      <c r="N2774" s="26">
        <v>0</v>
      </c>
      <c r="O2774" s="26">
        <v>0</v>
      </c>
      <c r="P2774" s="26">
        <v>0</v>
      </c>
      <c r="Q2774" s="26">
        <v>0</v>
      </c>
      <c r="R2774" s="58" t="s">
        <v>545</v>
      </c>
      <c r="S2774" s="26">
        <v>1</v>
      </c>
      <c r="T2774" s="26">
        <v>0</v>
      </c>
      <c r="U2774" s="26">
        <f ca="1">IFERROR(VLOOKUP(G2774,模型表!$C:$T,18,FALSE),0)</f>
        <v>0</v>
      </c>
      <c r="V2774" s="26">
        <f>IFERROR(VLOOKUP(G2774,模型表!$C:$J,8,FALSE),0)</f>
        <v>0</v>
      </c>
      <c r="W2774" s="26" t="s">
        <v>1081</v>
      </c>
      <c r="X2774" s="26" t="s">
        <v>1097</v>
      </c>
    </row>
    <row r="2775" spans="1:24" x14ac:dyDescent="0.2">
      <c r="A2775" s="3" t="s">
        <v>1457</v>
      </c>
      <c r="B2775" s="3" t="str">
        <f t="shared" si="79"/>
        <v>P78</v>
      </c>
      <c r="C2775" s="3" t="s">
        <v>532</v>
      </c>
      <c r="D2775" s="3" t="s">
        <v>534</v>
      </c>
      <c r="E2775" t="str">
        <f t="shared" si="78"/>
        <v>M22P78U01N02</v>
      </c>
      <c r="F2775" s="26">
        <f ca="1">IFERROR(VLOOKUP(G2775,模型表!C:U,19,0),0)</f>
        <v>0</v>
      </c>
      <c r="H2775" s="26" t="str">
        <f ca="1">IFERROR(IF($F2775=0,"",(VLOOKUP(RIGHT(A2775,2)+0,难度表!B:F,3,FALSE)*K2775+N2775)),0)</f>
        <v/>
      </c>
      <c r="I2775" s="26" t="str">
        <f ca="1">IFERROR(IF($F2775=0,"",(VLOOKUP(RIGHT(B2775,2)+0,难度表!B:F,4,FALSE)*L2775+O2775)),0)</f>
        <v/>
      </c>
      <c r="J2775" s="26" t="str">
        <f ca="1">IFERROR(IF($F2775=0,"",(VLOOKUP(RIGHT(B2775,2)+0,难度表!B:F,5,FALSE)*M2775+P2775)),0)</f>
        <v/>
      </c>
      <c r="L2775" s="26" t="s">
        <v>1081</v>
      </c>
      <c r="M2775" s="3"/>
      <c r="N2775" s="26">
        <v>0</v>
      </c>
      <c r="O2775" s="26">
        <v>0</v>
      </c>
      <c r="P2775" s="26">
        <v>0</v>
      </c>
      <c r="Q2775" s="26">
        <v>0</v>
      </c>
      <c r="R2775" s="58" t="s">
        <v>545</v>
      </c>
      <c r="S2775" s="26">
        <v>1</v>
      </c>
      <c r="T2775" s="26">
        <v>0</v>
      </c>
      <c r="U2775" s="26">
        <f ca="1">IFERROR(VLOOKUP(G2775,模型表!$C:$T,18,FALSE),0)</f>
        <v>0</v>
      </c>
      <c r="V2775" s="26">
        <f>IFERROR(VLOOKUP(G2775,模型表!$C:$J,8,FALSE),0)</f>
        <v>0</v>
      </c>
      <c r="W2775" s="26" t="s">
        <v>1081</v>
      </c>
      <c r="X2775" s="26" t="s">
        <v>1097</v>
      </c>
    </row>
    <row r="2776" spans="1:24" x14ac:dyDescent="0.2">
      <c r="A2776" s="3" t="s">
        <v>1457</v>
      </c>
      <c r="B2776" s="3" t="str">
        <f t="shared" si="79"/>
        <v>P78</v>
      </c>
      <c r="C2776" s="3" t="s">
        <v>532</v>
      </c>
      <c r="D2776" s="3" t="s">
        <v>535</v>
      </c>
      <c r="E2776" t="str">
        <f t="shared" si="78"/>
        <v>M22P78U01N03</v>
      </c>
      <c r="F2776" s="26">
        <f ca="1">IFERROR(VLOOKUP(G2776,模型表!C:U,19,0),0)</f>
        <v>0</v>
      </c>
      <c r="H2776" s="26" t="str">
        <f ca="1">IFERROR(IF($F2776=0,"",(VLOOKUP(RIGHT(A2776,2)+0,难度表!B:F,3,FALSE)*K2776+N2776)),0)</f>
        <v/>
      </c>
      <c r="I2776" s="26" t="str">
        <f ca="1">IFERROR(IF($F2776=0,"",(VLOOKUP(RIGHT(B2776,2)+0,难度表!B:F,4,FALSE)*L2776+O2776)),0)</f>
        <v/>
      </c>
      <c r="J2776" s="26" t="str">
        <f ca="1">IFERROR(IF($F2776=0,"",(VLOOKUP(RIGHT(B2776,2)+0,难度表!B:F,5,FALSE)*M2776+P2776)),0)</f>
        <v/>
      </c>
      <c r="L2776" s="26" t="s">
        <v>1081</v>
      </c>
      <c r="M2776" s="3"/>
      <c r="N2776" s="26">
        <v>0</v>
      </c>
      <c r="O2776" s="26">
        <v>0</v>
      </c>
      <c r="P2776" s="26">
        <v>0</v>
      </c>
      <c r="Q2776" s="26">
        <v>0</v>
      </c>
      <c r="R2776" s="58" t="s">
        <v>545</v>
      </c>
      <c r="S2776" s="26">
        <v>1</v>
      </c>
      <c r="T2776" s="26">
        <v>0</v>
      </c>
      <c r="U2776" s="26">
        <f ca="1">IFERROR(VLOOKUP(G2776,模型表!$C:$T,18,FALSE),0)</f>
        <v>0</v>
      </c>
      <c r="V2776" s="26">
        <f>IFERROR(VLOOKUP(G2776,模型表!$C:$J,8,FALSE),0)</f>
        <v>0</v>
      </c>
      <c r="W2776" s="26" t="s">
        <v>1081</v>
      </c>
      <c r="X2776" s="26" t="s">
        <v>1097</v>
      </c>
    </row>
    <row r="2777" spans="1:24" x14ac:dyDescent="0.2">
      <c r="A2777" s="3" t="s">
        <v>1457</v>
      </c>
      <c r="B2777" s="3" t="str">
        <f t="shared" si="79"/>
        <v>P78</v>
      </c>
      <c r="C2777" s="3" t="s">
        <v>532</v>
      </c>
      <c r="D2777" s="3" t="s">
        <v>536</v>
      </c>
      <c r="E2777" t="str">
        <f t="shared" si="78"/>
        <v>M22P78U01N04</v>
      </c>
      <c r="F2777" s="26">
        <f ca="1">IFERROR(VLOOKUP(G2777,模型表!C:U,19,0),0)</f>
        <v>0</v>
      </c>
      <c r="H2777" s="26" t="str">
        <f ca="1">IFERROR(IF($F2777=0,"",(VLOOKUP(RIGHT(A2777,2)+0,难度表!B:F,3,FALSE)*K2777+N2777)),0)</f>
        <v/>
      </c>
      <c r="I2777" s="26" t="str">
        <f ca="1">IFERROR(IF($F2777=0,"",(VLOOKUP(RIGHT(B2777,2)+0,难度表!B:F,4,FALSE)*L2777+O2777)),0)</f>
        <v/>
      </c>
      <c r="J2777" s="26" t="str">
        <f ca="1">IFERROR(IF($F2777=0,"",(VLOOKUP(RIGHT(B2777,2)+0,难度表!B:F,5,FALSE)*M2777+P2777)),0)</f>
        <v/>
      </c>
      <c r="L2777" s="26" t="s">
        <v>1081</v>
      </c>
      <c r="M2777" s="3"/>
      <c r="N2777" s="26">
        <v>0</v>
      </c>
      <c r="O2777" s="26">
        <v>0</v>
      </c>
      <c r="P2777" s="26">
        <v>0</v>
      </c>
      <c r="Q2777" s="26">
        <v>0</v>
      </c>
      <c r="R2777" s="58" t="s">
        <v>545</v>
      </c>
      <c r="S2777" s="26">
        <v>1</v>
      </c>
      <c r="T2777" s="26">
        <v>0</v>
      </c>
      <c r="U2777" s="26">
        <f ca="1">IFERROR(VLOOKUP(G2777,模型表!$C:$T,18,FALSE),0)</f>
        <v>0</v>
      </c>
      <c r="V2777" s="26">
        <f>IFERROR(VLOOKUP(G2777,模型表!$C:$J,8,FALSE),0)</f>
        <v>0</v>
      </c>
      <c r="W2777" s="26" t="s">
        <v>1081</v>
      </c>
      <c r="X2777" s="26" t="s">
        <v>1097</v>
      </c>
    </row>
    <row r="2778" spans="1:24" x14ac:dyDescent="0.2">
      <c r="A2778" s="3" t="s">
        <v>1457</v>
      </c>
      <c r="B2778" s="3" t="str">
        <f t="shared" si="79"/>
        <v>P78</v>
      </c>
      <c r="C2778" s="3" t="s">
        <v>532</v>
      </c>
      <c r="D2778" s="3" t="s">
        <v>537</v>
      </c>
      <c r="E2778" t="str">
        <f t="shared" si="78"/>
        <v>M22P78U01N05</v>
      </c>
      <c r="F2778" s="26">
        <f ca="1">IFERROR(VLOOKUP(G2778,模型表!C:U,19,0),0)</f>
        <v>0</v>
      </c>
      <c r="H2778" s="26" t="str">
        <f ca="1">IFERROR(IF($F2778=0,"",(VLOOKUP(RIGHT(A2778,2)+0,难度表!B:F,3,FALSE)*K2778+N2778)),0)</f>
        <v/>
      </c>
      <c r="I2778" s="26" t="str">
        <f ca="1">IFERROR(IF($F2778=0,"",(VLOOKUP(RIGHT(B2778,2)+0,难度表!B:F,4,FALSE)*L2778+O2778)),0)</f>
        <v/>
      </c>
      <c r="J2778" s="26" t="str">
        <f ca="1">IFERROR(IF($F2778=0,"",(VLOOKUP(RIGHT(B2778,2)+0,难度表!B:F,5,FALSE)*M2778+P2778)),0)</f>
        <v/>
      </c>
      <c r="L2778" s="26" t="s">
        <v>1081</v>
      </c>
      <c r="M2778" s="3"/>
      <c r="N2778" s="26">
        <v>0</v>
      </c>
      <c r="O2778" s="26">
        <v>0</v>
      </c>
      <c r="P2778" s="26">
        <v>0</v>
      </c>
      <c r="Q2778" s="26">
        <v>0</v>
      </c>
      <c r="R2778" s="58" t="s">
        <v>545</v>
      </c>
      <c r="S2778" s="26">
        <v>1</v>
      </c>
      <c r="T2778" s="26">
        <v>0</v>
      </c>
      <c r="U2778" s="26">
        <f ca="1">IFERROR(VLOOKUP(G2778,模型表!$C:$T,18,FALSE),0)</f>
        <v>0</v>
      </c>
      <c r="V2778" s="26">
        <f>IFERROR(VLOOKUP(G2778,模型表!$C:$J,8,FALSE),0)</f>
        <v>0</v>
      </c>
      <c r="W2778" s="26" t="s">
        <v>1081</v>
      </c>
      <c r="X2778" s="26" t="s">
        <v>1097</v>
      </c>
    </row>
    <row r="2779" spans="1:24" x14ac:dyDescent="0.2">
      <c r="A2779" s="3" t="s">
        <v>1457</v>
      </c>
      <c r="B2779" s="3" t="str">
        <f t="shared" si="79"/>
        <v>P78</v>
      </c>
      <c r="C2779" s="3" t="s">
        <v>532</v>
      </c>
      <c r="D2779" s="3" t="s">
        <v>538</v>
      </c>
      <c r="E2779" t="str">
        <f t="shared" si="78"/>
        <v>M22P78U01N06</v>
      </c>
      <c r="F2779" s="26">
        <f ca="1">IFERROR(VLOOKUP(G2779,模型表!C:U,19,0),0)</f>
        <v>0</v>
      </c>
      <c r="H2779" s="26" t="str">
        <f ca="1">IFERROR(IF($F2779=0,"",(VLOOKUP(RIGHT(A2779,2)+0,难度表!B:F,3,FALSE)*K2779+N2779)),0)</f>
        <v/>
      </c>
      <c r="I2779" s="26" t="str">
        <f ca="1">IFERROR(IF($F2779=0,"",(VLOOKUP(RIGHT(B2779,2)+0,难度表!B:F,4,FALSE)*L2779+O2779)),0)</f>
        <v/>
      </c>
      <c r="J2779" s="26" t="str">
        <f ca="1">IFERROR(IF($F2779=0,"",(VLOOKUP(RIGHT(B2779,2)+0,难度表!B:F,5,FALSE)*M2779+P2779)),0)</f>
        <v/>
      </c>
      <c r="L2779" s="26" t="s">
        <v>1081</v>
      </c>
      <c r="M2779" s="3"/>
      <c r="N2779" s="26">
        <v>0</v>
      </c>
      <c r="O2779" s="26">
        <v>0</v>
      </c>
      <c r="P2779" s="26">
        <v>0</v>
      </c>
      <c r="Q2779" s="26">
        <v>0</v>
      </c>
      <c r="R2779" s="58" t="s">
        <v>545</v>
      </c>
      <c r="S2779" s="26">
        <v>1</v>
      </c>
      <c r="T2779" s="26">
        <v>0</v>
      </c>
      <c r="U2779" s="26">
        <f ca="1">IFERROR(VLOOKUP(G2779,模型表!$C:$T,18,FALSE),0)</f>
        <v>0</v>
      </c>
      <c r="V2779" s="26">
        <f>IFERROR(VLOOKUP(G2779,模型表!$C:$J,8,FALSE),0)</f>
        <v>0</v>
      </c>
      <c r="W2779" s="26" t="s">
        <v>1081</v>
      </c>
      <c r="X2779" s="26" t="s">
        <v>1097</v>
      </c>
    </row>
    <row r="2780" spans="1:24" x14ac:dyDescent="0.2">
      <c r="A2780" s="3" t="s">
        <v>1457</v>
      </c>
      <c r="B2780" s="3" t="str">
        <f t="shared" si="79"/>
        <v>P78</v>
      </c>
      <c r="C2780" s="3" t="s">
        <v>532</v>
      </c>
      <c r="D2780" s="3" t="s">
        <v>542</v>
      </c>
      <c r="E2780" t="str">
        <f t="shared" si="78"/>
        <v>M22P78U01N07</v>
      </c>
      <c r="F2780" s="26">
        <f ca="1">IFERROR(VLOOKUP(G2780,模型表!C:U,19,0),0)</f>
        <v>0</v>
      </c>
      <c r="H2780" s="26" t="str">
        <f ca="1">IFERROR(IF($F2780=0,"",(VLOOKUP(RIGHT(A2780,2)+0,难度表!B:F,3,FALSE)*K2780+N2780)),0)</f>
        <v/>
      </c>
      <c r="I2780" s="26" t="str">
        <f ca="1">IFERROR(IF($F2780=0,"",(VLOOKUP(RIGHT(B2780,2)+0,难度表!B:F,4,FALSE)*L2780+O2780)),0)</f>
        <v/>
      </c>
      <c r="J2780" s="26" t="str">
        <f ca="1">IFERROR(IF($F2780=0,"",(VLOOKUP(RIGHT(B2780,2)+0,难度表!B:F,5,FALSE)*M2780+P2780)),0)</f>
        <v/>
      </c>
      <c r="L2780" s="26" t="s">
        <v>1081</v>
      </c>
      <c r="M2780" s="3"/>
      <c r="N2780" s="26">
        <v>0</v>
      </c>
      <c r="O2780" s="26">
        <v>0</v>
      </c>
      <c r="P2780" s="26">
        <v>0</v>
      </c>
      <c r="Q2780" s="26">
        <v>0</v>
      </c>
      <c r="R2780" s="58" t="s">
        <v>545</v>
      </c>
      <c r="S2780" s="26">
        <v>1</v>
      </c>
      <c r="T2780" s="26">
        <v>0</v>
      </c>
      <c r="U2780" s="26">
        <f ca="1">IFERROR(VLOOKUP(G2780,模型表!$C:$T,18,FALSE),0)</f>
        <v>0</v>
      </c>
      <c r="V2780" s="26">
        <f>IFERROR(VLOOKUP(G2780,模型表!$C:$J,8,FALSE),0)</f>
        <v>0</v>
      </c>
      <c r="W2780" s="26" t="s">
        <v>1081</v>
      </c>
      <c r="X2780" s="26" t="s">
        <v>1097</v>
      </c>
    </row>
    <row r="2781" spans="1:24" x14ac:dyDescent="0.2">
      <c r="A2781" s="3" t="s">
        <v>1457</v>
      </c>
      <c r="B2781" s="3" t="str">
        <f t="shared" si="79"/>
        <v>P78</v>
      </c>
      <c r="C2781" s="3" t="s">
        <v>532</v>
      </c>
      <c r="D2781" s="3" t="s">
        <v>543</v>
      </c>
      <c r="E2781" t="str">
        <f t="shared" si="78"/>
        <v>M22P78U01N08</v>
      </c>
      <c r="F2781" s="26">
        <f ca="1">IFERROR(VLOOKUP(G2781,模型表!C:U,19,0),0)</f>
        <v>0</v>
      </c>
      <c r="H2781" s="26" t="str">
        <f ca="1">IFERROR(IF($F2781=0,"",(VLOOKUP(RIGHT(A2781,2)+0,难度表!B:F,3,FALSE)*K2781+N2781)),0)</f>
        <v/>
      </c>
      <c r="I2781" s="26" t="str">
        <f ca="1">IFERROR(IF($F2781=0,"",(VLOOKUP(RIGHT(B2781,2)+0,难度表!B:F,4,FALSE)*L2781+O2781)),0)</f>
        <v/>
      </c>
      <c r="J2781" s="26" t="str">
        <f ca="1">IFERROR(IF($F2781=0,"",(VLOOKUP(RIGHT(B2781,2)+0,难度表!B:F,5,FALSE)*M2781+P2781)),0)</f>
        <v/>
      </c>
      <c r="L2781" s="26" t="s">
        <v>1081</v>
      </c>
      <c r="M2781" s="3"/>
      <c r="N2781" s="26">
        <v>0</v>
      </c>
      <c r="O2781" s="26">
        <v>0</v>
      </c>
      <c r="P2781" s="26">
        <v>0</v>
      </c>
      <c r="Q2781" s="26">
        <v>0</v>
      </c>
      <c r="R2781" s="58" t="s">
        <v>545</v>
      </c>
      <c r="S2781" s="26">
        <v>1</v>
      </c>
      <c r="T2781" s="26">
        <v>0</v>
      </c>
      <c r="U2781" s="26">
        <f ca="1">IFERROR(VLOOKUP(G2781,模型表!$C:$T,18,FALSE),0)</f>
        <v>0</v>
      </c>
      <c r="V2781" s="26">
        <f>IFERROR(VLOOKUP(G2781,模型表!$C:$J,8,FALSE),0)</f>
        <v>0</v>
      </c>
      <c r="W2781" s="26" t="s">
        <v>1081</v>
      </c>
      <c r="X2781" s="26" t="s">
        <v>1097</v>
      </c>
    </row>
    <row r="2782" spans="1:24" x14ac:dyDescent="0.2">
      <c r="A2782" s="3" t="s">
        <v>1457</v>
      </c>
      <c r="B2782" s="3" t="str">
        <f t="shared" si="79"/>
        <v>P78</v>
      </c>
      <c r="C2782" s="3" t="s">
        <v>532</v>
      </c>
      <c r="D2782" s="3" t="s">
        <v>544</v>
      </c>
      <c r="E2782" t="str">
        <f t="shared" si="78"/>
        <v>M22P78U01N09</v>
      </c>
      <c r="F2782" s="26">
        <f ca="1">IFERROR(VLOOKUP(G2782,模型表!C:U,19,0),0)</f>
        <v>0</v>
      </c>
      <c r="H2782" s="26" t="str">
        <f ca="1">IFERROR(IF($F2782=0,"",(VLOOKUP(RIGHT(A2782,2)+0,难度表!B:F,3,FALSE)*K2782+N2782)),0)</f>
        <v/>
      </c>
      <c r="I2782" s="26" t="str">
        <f ca="1">IFERROR(IF($F2782=0,"",(VLOOKUP(RIGHT(B2782,2)+0,难度表!B:F,4,FALSE)*L2782+O2782)),0)</f>
        <v/>
      </c>
      <c r="J2782" s="26" t="str">
        <f ca="1">IFERROR(IF($F2782=0,"",(VLOOKUP(RIGHT(B2782,2)+0,难度表!B:F,5,FALSE)*M2782+P2782)),0)</f>
        <v/>
      </c>
      <c r="L2782" s="26" t="s">
        <v>1081</v>
      </c>
      <c r="M2782" s="3"/>
      <c r="N2782" s="26">
        <v>0</v>
      </c>
      <c r="O2782" s="26">
        <v>0</v>
      </c>
      <c r="P2782" s="26">
        <v>0</v>
      </c>
      <c r="Q2782" s="26">
        <v>0</v>
      </c>
      <c r="R2782" s="58" t="s">
        <v>545</v>
      </c>
      <c r="S2782" s="26">
        <v>1</v>
      </c>
      <c r="T2782" s="26">
        <v>0</v>
      </c>
      <c r="U2782" s="26">
        <f ca="1">IFERROR(VLOOKUP(G2782,模型表!$C:$T,18,FALSE),0)</f>
        <v>0</v>
      </c>
      <c r="V2782" s="26">
        <f>IFERROR(VLOOKUP(G2782,模型表!$C:$J,8,FALSE),0)</f>
        <v>0</v>
      </c>
      <c r="W2782" s="26" t="s">
        <v>1081</v>
      </c>
      <c r="X2782" s="26" t="s">
        <v>1097</v>
      </c>
    </row>
    <row r="2783" spans="1:24" x14ac:dyDescent="0.2">
      <c r="A2783" s="3" t="s">
        <v>1457</v>
      </c>
      <c r="B2783" s="3" t="str">
        <f t="shared" si="79"/>
        <v>P78</v>
      </c>
      <c r="C2783" s="3" t="s">
        <v>539</v>
      </c>
      <c r="D2783" s="3" t="s">
        <v>533</v>
      </c>
      <c r="E2783" t="str">
        <f t="shared" si="78"/>
        <v>M22P78U02N01</v>
      </c>
      <c r="F2783" s="26">
        <f ca="1">IFERROR(VLOOKUP(G2783,模型表!C:U,19,0),0)</f>
        <v>0</v>
      </c>
      <c r="H2783" s="26" t="str">
        <f ca="1">IFERROR(IF($F2783=0,"",(VLOOKUP(RIGHT(A2783,2)+0,难度表!B:F,3,FALSE)*K2783+N2783)),0)</f>
        <v/>
      </c>
      <c r="I2783" s="26" t="str">
        <f ca="1">IFERROR(IF($F2783=0,"",(VLOOKUP(RIGHT(B2783,2)+0,难度表!B:F,4,FALSE)*L2783+O2783)),0)</f>
        <v/>
      </c>
      <c r="J2783" s="26" t="str">
        <f ca="1">IFERROR(IF($F2783=0,"",(VLOOKUP(RIGHT(B2783,2)+0,难度表!B:F,5,FALSE)*M2783+P2783)),0)</f>
        <v/>
      </c>
      <c r="L2783" s="26" t="s">
        <v>1081</v>
      </c>
      <c r="M2783" s="3"/>
      <c r="N2783" s="26">
        <v>0</v>
      </c>
      <c r="O2783" s="26">
        <v>0</v>
      </c>
      <c r="P2783" s="26">
        <v>0</v>
      </c>
      <c r="Q2783" s="26">
        <v>0</v>
      </c>
      <c r="R2783" s="58" t="s">
        <v>545</v>
      </c>
      <c r="S2783" s="26">
        <v>1</v>
      </c>
      <c r="T2783" s="26">
        <v>0</v>
      </c>
      <c r="U2783" s="26">
        <f ca="1">IFERROR(VLOOKUP(G2783,模型表!$C:$T,18,FALSE),0)</f>
        <v>0</v>
      </c>
      <c r="V2783" s="26">
        <f>IFERROR(VLOOKUP(G2783,模型表!$C:$J,8,FALSE),0)</f>
        <v>0</v>
      </c>
      <c r="W2783" s="26" t="s">
        <v>1081</v>
      </c>
      <c r="X2783" s="26" t="s">
        <v>1097</v>
      </c>
    </row>
    <row r="2784" spans="1:24" x14ac:dyDescent="0.2">
      <c r="A2784" s="3" t="s">
        <v>1457</v>
      </c>
      <c r="B2784" s="3" t="str">
        <f t="shared" si="79"/>
        <v>P78</v>
      </c>
      <c r="C2784" s="3" t="s">
        <v>539</v>
      </c>
      <c r="D2784" s="3" t="s">
        <v>534</v>
      </c>
      <c r="E2784" t="str">
        <f t="shared" si="78"/>
        <v>M22P78U02N02</v>
      </c>
      <c r="F2784" s="26">
        <f ca="1">IFERROR(VLOOKUP(G2784,模型表!C:U,19,0),0)</f>
        <v>0</v>
      </c>
      <c r="H2784" s="26" t="str">
        <f ca="1">IFERROR(IF($F2784=0,"",(VLOOKUP(RIGHT(A2784,2)+0,难度表!B:F,3,FALSE)*K2784+N2784)),0)</f>
        <v/>
      </c>
      <c r="I2784" s="26" t="str">
        <f ca="1">IFERROR(IF($F2784=0,"",(VLOOKUP(RIGHT(B2784,2)+0,难度表!B:F,4,FALSE)*L2784+O2784)),0)</f>
        <v/>
      </c>
      <c r="J2784" s="26" t="str">
        <f ca="1">IFERROR(IF($F2784=0,"",(VLOOKUP(RIGHT(B2784,2)+0,难度表!B:F,5,FALSE)*M2784+P2784)),0)</f>
        <v/>
      </c>
      <c r="L2784" s="26" t="s">
        <v>1081</v>
      </c>
      <c r="M2784" s="3"/>
      <c r="N2784" s="26">
        <v>0</v>
      </c>
      <c r="O2784" s="26">
        <v>0</v>
      </c>
      <c r="P2784" s="26">
        <v>0</v>
      </c>
      <c r="Q2784" s="26">
        <v>0</v>
      </c>
      <c r="R2784" s="58" t="s">
        <v>545</v>
      </c>
      <c r="S2784" s="26">
        <v>1</v>
      </c>
      <c r="T2784" s="26">
        <v>0</v>
      </c>
      <c r="U2784" s="26">
        <f ca="1">IFERROR(VLOOKUP(G2784,模型表!$C:$T,18,FALSE),0)</f>
        <v>0</v>
      </c>
      <c r="V2784" s="26">
        <f>IFERROR(VLOOKUP(G2784,模型表!$C:$J,8,FALSE),0)</f>
        <v>0</v>
      </c>
      <c r="W2784" s="26" t="s">
        <v>1081</v>
      </c>
      <c r="X2784" s="26" t="s">
        <v>1097</v>
      </c>
    </row>
    <row r="2785" spans="1:24" x14ac:dyDescent="0.2">
      <c r="A2785" s="3" t="s">
        <v>1457</v>
      </c>
      <c r="B2785" s="3" t="str">
        <f t="shared" si="79"/>
        <v>P78</v>
      </c>
      <c r="C2785" s="3" t="s">
        <v>539</v>
      </c>
      <c r="D2785" s="3" t="s">
        <v>535</v>
      </c>
      <c r="E2785" t="str">
        <f t="shared" si="78"/>
        <v>M22P78U02N03</v>
      </c>
      <c r="F2785" s="26">
        <f ca="1">IFERROR(VLOOKUP(G2785,模型表!C:U,19,0),0)</f>
        <v>0</v>
      </c>
      <c r="H2785" s="26" t="str">
        <f ca="1">IFERROR(IF($F2785=0,"",(VLOOKUP(RIGHT(A2785,2)+0,难度表!B:F,3,FALSE)*K2785+N2785)),0)</f>
        <v/>
      </c>
      <c r="I2785" s="26" t="str">
        <f ca="1">IFERROR(IF($F2785=0,"",(VLOOKUP(RIGHT(B2785,2)+0,难度表!B:F,4,FALSE)*L2785+O2785)),0)</f>
        <v/>
      </c>
      <c r="J2785" s="26" t="str">
        <f ca="1">IFERROR(IF($F2785=0,"",(VLOOKUP(RIGHT(B2785,2)+0,难度表!B:F,5,FALSE)*M2785+P2785)),0)</f>
        <v/>
      </c>
      <c r="L2785" s="26" t="s">
        <v>1081</v>
      </c>
      <c r="M2785" s="3"/>
      <c r="N2785" s="26">
        <v>0</v>
      </c>
      <c r="O2785" s="26">
        <v>0</v>
      </c>
      <c r="P2785" s="26">
        <v>0</v>
      </c>
      <c r="Q2785" s="26">
        <v>0</v>
      </c>
      <c r="R2785" s="58" t="s">
        <v>545</v>
      </c>
      <c r="S2785" s="26">
        <v>1</v>
      </c>
      <c r="T2785" s="26">
        <v>0</v>
      </c>
      <c r="U2785" s="26">
        <f ca="1">IFERROR(VLOOKUP(G2785,模型表!$C:$T,18,FALSE),0)</f>
        <v>0</v>
      </c>
      <c r="V2785" s="26">
        <f>IFERROR(VLOOKUP(G2785,模型表!$C:$J,8,FALSE),0)</f>
        <v>0</v>
      </c>
      <c r="W2785" s="26" t="s">
        <v>1081</v>
      </c>
      <c r="X2785" s="26" t="s">
        <v>1097</v>
      </c>
    </row>
    <row r="2786" spans="1:24" x14ac:dyDescent="0.2">
      <c r="A2786" s="3" t="s">
        <v>1457</v>
      </c>
      <c r="B2786" s="3" t="str">
        <f t="shared" si="79"/>
        <v>P78</v>
      </c>
      <c r="C2786" s="3" t="s">
        <v>539</v>
      </c>
      <c r="D2786" s="3" t="s">
        <v>536</v>
      </c>
      <c r="E2786" t="str">
        <f t="shared" si="78"/>
        <v>M22P78U02N04</v>
      </c>
      <c r="F2786" s="26">
        <f ca="1">IFERROR(VLOOKUP(G2786,模型表!C:U,19,0),0)</f>
        <v>0</v>
      </c>
      <c r="H2786" s="26" t="str">
        <f ca="1">IFERROR(IF($F2786=0,"",(VLOOKUP(RIGHT(A2786,2)+0,难度表!B:F,3,FALSE)*K2786+N2786)),0)</f>
        <v/>
      </c>
      <c r="I2786" s="26" t="str">
        <f ca="1">IFERROR(IF($F2786=0,"",(VLOOKUP(RIGHT(B2786,2)+0,难度表!B:F,4,FALSE)*L2786+O2786)),0)</f>
        <v/>
      </c>
      <c r="J2786" s="26" t="str">
        <f ca="1">IFERROR(IF($F2786=0,"",(VLOOKUP(RIGHT(B2786,2)+0,难度表!B:F,5,FALSE)*M2786+P2786)),0)</f>
        <v/>
      </c>
      <c r="L2786" s="26" t="s">
        <v>1081</v>
      </c>
      <c r="M2786" s="3"/>
      <c r="N2786" s="26">
        <v>0</v>
      </c>
      <c r="O2786" s="26">
        <v>0</v>
      </c>
      <c r="P2786" s="26">
        <v>0</v>
      </c>
      <c r="Q2786" s="26">
        <v>0</v>
      </c>
      <c r="R2786" s="58" t="s">
        <v>545</v>
      </c>
      <c r="S2786" s="26">
        <v>1</v>
      </c>
      <c r="T2786" s="26">
        <v>0</v>
      </c>
      <c r="U2786" s="26">
        <f ca="1">IFERROR(VLOOKUP(G2786,模型表!$C:$T,18,FALSE),0)</f>
        <v>0</v>
      </c>
      <c r="V2786" s="26">
        <f>IFERROR(VLOOKUP(G2786,模型表!$C:$J,8,FALSE),0)</f>
        <v>0</v>
      </c>
      <c r="W2786" s="26" t="s">
        <v>1081</v>
      </c>
      <c r="X2786" s="26" t="s">
        <v>1097</v>
      </c>
    </row>
    <row r="2787" spans="1:24" x14ac:dyDescent="0.2">
      <c r="A2787" s="3" t="s">
        <v>1457</v>
      </c>
      <c r="B2787" s="3" t="str">
        <f t="shared" si="79"/>
        <v>P78</v>
      </c>
      <c r="C2787" s="3" t="s">
        <v>539</v>
      </c>
      <c r="D2787" s="3" t="s">
        <v>537</v>
      </c>
      <c r="E2787" t="str">
        <f t="shared" si="78"/>
        <v>M22P78U02N05</v>
      </c>
      <c r="F2787" s="26">
        <f ca="1">IFERROR(VLOOKUP(G2787,模型表!C:U,19,0),0)</f>
        <v>0</v>
      </c>
      <c r="H2787" s="26" t="str">
        <f ca="1">IFERROR(IF($F2787=0,"",(VLOOKUP(RIGHT(A2787,2)+0,难度表!B:F,3,FALSE)*K2787+N2787)),0)</f>
        <v/>
      </c>
      <c r="I2787" s="26" t="str">
        <f ca="1">IFERROR(IF($F2787=0,"",(VLOOKUP(RIGHT(B2787,2)+0,难度表!B:F,4,FALSE)*L2787+O2787)),0)</f>
        <v/>
      </c>
      <c r="J2787" s="26" t="str">
        <f ca="1">IFERROR(IF($F2787=0,"",(VLOOKUP(RIGHT(B2787,2)+0,难度表!B:F,5,FALSE)*M2787+P2787)),0)</f>
        <v/>
      </c>
      <c r="L2787" s="26" t="s">
        <v>1081</v>
      </c>
      <c r="M2787" s="3"/>
      <c r="N2787" s="26">
        <v>0</v>
      </c>
      <c r="O2787" s="26">
        <v>0</v>
      </c>
      <c r="P2787" s="26">
        <v>0</v>
      </c>
      <c r="Q2787" s="26">
        <v>0</v>
      </c>
      <c r="R2787" s="58" t="s">
        <v>545</v>
      </c>
      <c r="S2787" s="26">
        <v>1</v>
      </c>
      <c r="T2787" s="26">
        <v>0</v>
      </c>
      <c r="U2787" s="26">
        <f ca="1">IFERROR(VLOOKUP(G2787,模型表!$C:$T,18,FALSE),0)</f>
        <v>0</v>
      </c>
      <c r="V2787" s="26">
        <f>IFERROR(VLOOKUP(G2787,模型表!$C:$J,8,FALSE),0)</f>
        <v>0</v>
      </c>
      <c r="W2787" s="26" t="s">
        <v>1081</v>
      </c>
      <c r="X2787" s="26" t="s">
        <v>1097</v>
      </c>
    </row>
    <row r="2788" spans="1:24" x14ac:dyDescent="0.2">
      <c r="A2788" s="3" t="s">
        <v>1457</v>
      </c>
      <c r="B2788" s="3" t="str">
        <f t="shared" si="79"/>
        <v>P78</v>
      </c>
      <c r="C2788" s="3" t="s">
        <v>539</v>
      </c>
      <c r="D2788" s="3" t="s">
        <v>538</v>
      </c>
      <c r="E2788" t="str">
        <f t="shared" si="78"/>
        <v>M22P78U02N06</v>
      </c>
      <c r="F2788" s="26">
        <f ca="1">IFERROR(VLOOKUP(G2788,模型表!C:U,19,0),0)</f>
        <v>0</v>
      </c>
      <c r="H2788" s="26" t="str">
        <f ca="1">IFERROR(IF($F2788=0,"",(VLOOKUP(RIGHT(A2788,2)+0,难度表!B:F,3,FALSE)*K2788+N2788)),0)</f>
        <v/>
      </c>
      <c r="I2788" s="26" t="str">
        <f ca="1">IFERROR(IF($F2788=0,"",(VLOOKUP(RIGHT(B2788,2)+0,难度表!B:F,4,FALSE)*L2788+O2788)),0)</f>
        <v/>
      </c>
      <c r="J2788" s="26" t="str">
        <f ca="1">IFERROR(IF($F2788=0,"",(VLOOKUP(RIGHT(B2788,2)+0,难度表!B:F,5,FALSE)*M2788+P2788)),0)</f>
        <v/>
      </c>
      <c r="L2788" s="26" t="s">
        <v>1081</v>
      </c>
      <c r="M2788" s="3"/>
      <c r="N2788" s="26">
        <v>0</v>
      </c>
      <c r="O2788" s="26">
        <v>0</v>
      </c>
      <c r="P2788" s="26">
        <v>0</v>
      </c>
      <c r="Q2788" s="26">
        <v>0</v>
      </c>
      <c r="R2788" s="58" t="s">
        <v>545</v>
      </c>
      <c r="S2788" s="26">
        <v>1</v>
      </c>
      <c r="T2788" s="26">
        <v>0</v>
      </c>
      <c r="U2788" s="26">
        <f ca="1">IFERROR(VLOOKUP(G2788,模型表!$C:$T,18,FALSE),0)</f>
        <v>0</v>
      </c>
      <c r="V2788" s="26">
        <f>IFERROR(VLOOKUP(G2788,模型表!$C:$J,8,FALSE),0)</f>
        <v>0</v>
      </c>
      <c r="W2788" s="26" t="s">
        <v>1081</v>
      </c>
      <c r="X2788" s="26" t="s">
        <v>1097</v>
      </c>
    </row>
    <row r="2789" spans="1:24" x14ac:dyDescent="0.2">
      <c r="A2789" s="3" t="s">
        <v>1457</v>
      </c>
      <c r="B2789" s="3" t="str">
        <f t="shared" si="79"/>
        <v>P78</v>
      </c>
      <c r="C2789" s="3" t="s">
        <v>539</v>
      </c>
      <c r="D2789" s="3" t="s">
        <v>542</v>
      </c>
      <c r="E2789" t="str">
        <f t="shared" si="78"/>
        <v>M22P78U02N07</v>
      </c>
      <c r="F2789" s="26">
        <f ca="1">IFERROR(VLOOKUP(G2789,模型表!C:U,19,0),0)</f>
        <v>0</v>
      </c>
      <c r="H2789" s="26" t="str">
        <f ca="1">IFERROR(IF($F2789=0,"",(VLOOKUP(RIGHT(A2789,2)+0,难度表!B:F,3,FALSE)*K2789+N2789)),0)</f>
        <v/>
      </c>
      <c r="I2789" s="26" t="str">
        <f ca="1">IFERROR(IF($F2789=0,"",(VLOOKUP(RIGHT(B2789,2)+0,难度表!B:F,4,FALSE)*L2789+O2789)),0)</f>
        <v/>
      </c>
      <c r="J2789" s="26" t="str">
        <f ca="1">IFERROR(IF($F2789=0,"",(VLOOKUP(RIGHT(B2789,2)+0,难度表!B:F,5,FALSE)*M2789+P2789)),0)</f>
        <v/>
      </c>
      <c r="L2789" s="26" t="s">
        <v>1081</v>
      </c>
      <c r="M2789" s="3"/>
      <c r="N2789" s="26">
        <v>0</v>
      </c>
      <c r="O2789" s="26">
        <v>0</v>
      </c>
      <c r="P2789" s="26">
        <v>0</v>
      </c>
      <c r="Q2789" s="26">
        <v>0</v>
      </c>
      <c r="R2789" s="58" t="s">
        <v>545</v>
      </c>
      <c r="S2789" s="26">
        <v>1</v>
      </c>
      <c r="T2789" s="26">
        <v>0</v>
      </c>
      <c r="U2789" s="26">
        <f ca="1">IFERROR(VLOOKUP(G2789,模型表!$C:$T,18,FALSE),0)</f>
        <v>0</v>
      </c>
      <c r="V2789" s="26">
        <f>IFERROR(VLOOKUP(G2789,模型表!$C:$J,8,FALSE),0)</f>
        <v>0</v>
      </c>
      <c r="W2789" s="26" t="s">
        <v>1081</v>
      </c>
      <c r="X2789" s="26" t="s">
        <v>1097</v>
      </c>
    </row>
    <row r="2790" spans="1:24" x14ac:dyDescent="0.2">
      <c r="A2790" s="3" t="s">
        <v>1457</v>
      </c>
      <c r="B2790" s="3" t="str">
        <f t="shared" si="79"/>
        <v>P78</v>
      </c>
      <c r="C2790" s="3" t="s">
        <v>539</v>
      </c>
      <c r="D2790" s="3" t="s">
        <v>543</v>
      </c>
      <c r="E2790" t="str">
        <f t="shared" si="78"/>
        <v>M22P78U02N08</v>
      </c>
      <c r="F2790" s="26">
        <f ca="1">IFERROR(VLOOKUP(G2790,模型表!C:U,19,0),0)</f>
        <v>0</v>
      </c>
      <c r="H2790" s="26" t="str">
        <f ca="1">IFERROR(IF($F2790=0,"",(VLOOKUP(RIGHT(A2790,2)+0,难度表!B:F,3,FALSE)*K2790+N2790)),0)</f>
        <v/>
      </c>
      <c r="I2790" s="26" t="str">
        <f ca="1">IFERROR(IF($F2790=0,"",(VLOOKUP(RIGHT(B2790,2)+0,难度表!B:F,4,FALSE)*L2790+O2790)),0)</f>
        <v/>
      </c>
      <c r="J2790" s="26" t="str">
        <f ca="1">IFERROR(IF($F2790=0,"",(VLOOKUP(RIGHT(B2790,2)+0,难度表!B:F,5,FALSE)*M2790+P2790)),0)</f>
        <v/>
      </c>
      <c r="L2790" s="26" t="s">
        <v>1081</v>
      </c>
      <c r="M2790" s="3"/>
      <c r="N2790" s="26">
        <v>0</v>
      </c>
      <c r="O2790" s="26">
        <v>0</v>
      </c>
      <c r="P2790" s="26">
        <v>0</v>
      </c>
      <c r="Q2790" s="26">
        <v>0</v>
      </c>
      <c r="R2790" s="58" t="s">
        <v>545</v>
      </c>
      <c r="S2790" s="26">
        <v>1</v>
      </c>
      <c r="T2790" s="26">
        <v>0</v>
      </c>
      <c r="U2790" s="26">
        <f ca="1">IFERROR(VLOOKUP(G2790,模型表!$C:$T,18,FALSE),0)</f>
        <v>0</v>
      </c>
      <c r="V2790" s="26">
        <f>IFERROR(VLOOKUP(G2790,模型表!$C:$J,8,FALSE),0)</f>
        <v>0</v>
      </c>
      <c r="W2790" s="26" t="s">
        <v>1081</v>
      </c>
      <c r="X2790" s="26" t="s">
        <v>1097</v>
      </c>
    </row>
    <row r="2791" spans="1:24" x14ac:dyDescent="0.2">
      <c r="A2791" s="3" t="s">
        <v>1457</v>
      </c>
      <c r="B2791" s="3" t="str">
        <f t="shared" si="79"/>
        <v>P78</v>
      </c>
      <c r="C2791" s="3" t="s">
        <v>539</v>
      </c>
      <c r="D2791" s="3" t="s">
        <v>544</v>
      </c>
      <c r="E2791" t="str">
        <f t="shared" si="78"/>
        <v>M22P78U02N09</v>
      </c>
      <c r="F2791" s="26">
        <f ca="1">IFERROR(VLOOKUP(G2791,模型表!C:U,19,0),0)</f>
        <v>0</v>
      </c>
      <c r="H2791" s="26" t="str">
        <f ca="1">IFERROR(IF($F2791=0,"",(VLOOKUP(RIGHT(A2791,2)+0,难度表!B:F,3,FALSE)*K2791+N2791)),0)</f>
        <v/>
      </c>
      <c r="I2791" s="26" t="str">
        <f ca="1">IFERROR(IF($F2791=0,"",(VLOOKUP(RIGHT(B2791,2)+0,难度表!B:F,4,FALSE)*L2791+O2791)),0)</f>
        <v/>
      </c>
      <c r="J2791" s="26" t="str">
        <f ca="1">IFERROR(IF($F2791=0,"",(VLOOKUP(RIGHT(B2791,2)+0,难度表!B:F,5,FALSE)*M2791+P2791)),0)</f>
        <v/>
      </c>
      <c r="L2791" s="26" t="s">
        <v>1081</v>
      </c>
      <c r="M2791" s="3"/>
      <c r="N2791" s="26">
        <v>0</v>
      </c>
      <c r="O2791" s="26">
        <v>0</v>
      </c>
      <c r="P2791" s="26">
        <v>0</v>
      </c>
      <c r="Q2791" s="26">
        <v>0</v>
      </c>
      <c r="R2791" s="58" t="s">
        <v>545</v>
      </c>
      <c r="S2791" s="26">
        <v>1</v>
      </c>
      <c r="T2791" s="26">
        <v>0</v>
      </c>
      <c r="U2791" s="26">
        <f ca="1">IFERROR(VLOOKUP(G2791,模型表!$C:$T,18,FALSE),0)</f>
        <v>0</v>
      </c>
      <c r="V2791" s="26">
        <f>IFERROR(VLOOKUP(G2791,模型表!$C:$J,8,FALSE),0)</f>
        <v>0</v>
      </c>
      <c r="W2791" s="26" t="s">
        <v>1081</v>
      </c>
      <c r="X2791" s="26" t="s">
        <v>1097</v>
      </c>
    </row>
    <row r="2792" spans="1:24" x14ac:dyDescent="0.2">
      <c r="A2792" s="3" t="s">
        <v>1457</v>
      </c>
      <c r="B2792" s="3" t="str">
        <f t="shared" si="79"/>
        <v>P78</v>
      </c>
      <c r="C2792" s="3" t="s">
        <v>540</v>
      </c>
      <c r="D2792" s="3" t="s">
        <v>533</v>
      </c>
      <c r="E2792" t="str">
        <f t="shared" si="78"/>
        <v>M22P78U03N01</v>
      </c>
      <c r="F2792" s="26">
        <f ca="1">IFERROR(VLOOKUP(G2792,模型表!C:U,19,0),0)</f>
        <v>0</v>
      </c>
      <c r="H2792" s="26" t="str">
        <f ca="1">IFERROR(IF($F2792=0,"",(VLOOKUP(RIGHT(A2792,2)+0,难度表!B:F,3,FALSE)*K2792+N2792)),0)</f>
        <v/>
      </c>
      <c r="I2792" s="26" t="str">
        <f ca="1">IFERROR(IF($F2792=0,"",(VLOOKUP(RIGHT(B2792,2)+0,难度表!B:F,4,FALSE)*L2792+O2792)),0)</f>
        <v/>
      </c>
      <c r="J2792" s="26" t="str">
        <f ca="1">IFERROR(IF($F2792=0,"",(VLOOKUP(RIGHT(B2792,2)+0,难度表!B:F,5,FALSE)*M2792+P2792)),0)</f>
        <v/>
      </c>
      <c r="L2792" s="26" t="s">
        <v>1081</v>
      </c>
      <c r="M2792" s="3"/>
      <c r="N2792" s="26">
        <v>0</v>
      </c>
      <c r="O2792" s="26">
        <v>0</v>
      </c>
      <c r="P2792" s="26">
        <v>0</v>
      </c>
      <c r="Q2792" s="26">
        <v>0</v>
      </c>
      <c r="R2792" s="58" t="s">
        <v>545</v>
      </c>
      <c r="S2792" s="26">
        <v>1</v>
      </c>
      <c r="T2792" s="26">
        <v>0</v>
      </c>
      <c r="U2792" s="26">
        <f ca="1">IFERROR(VLOOKUP(G2792,模型表!$C:$T,18,FALSE),0)</f>
        <v>0</v>
      </c>
      <c r="V2792" s="26">
        <f>IFERROR(VLOOKUP(G2792,模型表!$C:$J,8,FALSE),0)</f>
        <v>0</v>
      </c>
      <c r="W2792" s="26" t="s">
        <v>1081</v>
      </c>
      <c r="X2792" s="26" t="s">
        <v>1097</v>
      </c>
    </row>
    <row r="2793" spans="1:24" x14ac:dyDescent="0.2">
      <c r="A2793" s="3" t="s">
        <v>1457</v>
      </c>
      <c r="B2793" s="3" t="str">
        <f t="shared" si="79"/>
        <v>P78</v>
      </c>
      <c r="C2793" s="3" t="s">
        <v>540</v>
      </c>
      <c r="D2793" s="3" t="s">
        <v>534</v>
      </c>
      <c r="E2793" t="str">
        <f t="shared" si="78"/>
        <v>M22P78U03N02</v>
      </c>
      <c r="F2793" s="26">
        <f ca="1">IFERROR(VLOOKUP(G2793,模型表!C:U,19,0),0)</f>
        <v>0</v>
      </c>
      <c r="H2793" s="26" t="str">
        <f ca="1">IFERROR(IF($F2793=0,"",(VLOOKUP(RIGHT(A2793,2)+0,难度表!B:F,3,FALSE)*K2793+N2793)),0)</f>
        <v/>
      </c>
      <c r="I2793" s="26" t="str">
        <f ca="1">IFERROR(IF($F2793=0,"",(VLOOKUP(RIGHT(B2793,2)+0,难度表!B:F,4,FALSE)*L2793+O2793)),0)</f>
        <v/>
      </c>
      <c r="J2793" s="26" t="str">
        <f ca="1">IFERROR(IF($F2793=0,"",(VLOOKUP(RIGHT(B2793,2)+0,难度表!B:F,5,FALSE)*M2793+P2793)),0)</f>
        <v/>
      </c>
      <c r="L2793" s="26" t="s">
        <v>1081</v>
      </c>
      <c r="M2793" s="3"/>
      <c r="N2793" s="26">
        <v>0</v>
      </c>
      <c r="O2793" s="26">
        <v>0</v>
      </c>
      <c r="P2793" s="26">
        <v>0</v>
      </c>
      <c r="Q2793" s="26">
        <v>0</v>
      </c>
      <c r="R2793" s="58" t="s">
        <v>545</v>
      </c>
      <c r="S2793" s="26">
        <v>1</v>
      </c>
      <c r="T2793" s="26">
        <v>0</v>
      </c>
      <c r="U2793" s="26">
        <f ca="1">IFERROR(VLOOKUP(G2793,模型表!$C:$T,18,FALSE),0)</f>
        <v>0</v>
      </c>
      <c r="V2793" s="26">
        <f>IFERROR(VLOOKUP(G2793,模型表!$C:$J,8,FALSE),0)</f>
        <v>0</v>
      </c>
      <c r="W2793" s="26" t="s">
        <v>1081</v>
      </c>
      <c r="X2793" s="26" t="s">
        <v>1097</v>
      </c>
    </row>
    <row r="2794" spans="1:24" x14ac:dyDescent="0.2">
      <c r="A2794" s="3" t="s">
        <v>1457</v>
      </c>
      <c r="B2794" s="3" t="str">
        <f t="shared" si="79"/>
        <v>P78</v>
      </c>
      <c r="C2794" s="3" t="s">
        <v>540</v>
      </c>
      <c r="D2794" s="3" t="s">
        <v>535</v>
      </c>
      <c r="E2794" t="str">
        <f t="shared" si="78"/>
        <v>M22P78U03N03</v>
      </c>
      <c r="F2794" s="26">
        <f ca="1">IFERROR(VLOOKUP(G2794,模型表!C:U,19,0),0)</f>
        <v>0</v>
      </c>
      <c r="H2794" s="26" t="str">
        <f ca="1">IFERROR(IF($F2794=0,"",(VLOOKUP(RIGHT(A2794,2)+0,难度表!B:F,3,FALSE)*K2794+N2794)),0)</f>
        <v/>
      </c>
      <c r="I2794" s="26" t="str">
        <f ca="1">IFERROR(IF($F2794=0,"",(VLOOKUP(RIGHT(B2794,2)+0,难度表!B:F,4,FALSE)*L2794+O2794)),0)</f>
        <v/>
      </c>
      <c r="J2794" s="26" t="str">
        <f ca="1">IFERROR(IF($F2794=0,"",(VLOOKUP(RIGHT(B2794,2)+0,难度表!B:F,5,FALSE)*M2794+P2794)),0)</f>
        <v/>
      </c>
      <c r="L2794" s="26" t="s">
        <v>1081</v>
      </c>
      <c r="M2794" s="3"/>
      <c r="N2794" s="26">
        <v>0</v>
      </c>
      <c r="O2794" s="26">
        <v>0</v>
      </c>
      <c r="P2794" s="26">
        <v>0</v>
      </c>
      <c r="Q2794" s="26">
        <v>0</v>
      </c>
      <c r="R2794" s="58" t="s">
        <v>545</v>
      </c>
      <c r="S2794" s="26">
        <v>1</v>
      </c>
      <c r="T2794" s="26">
        <v>0</v>
      </c>
      <c r="U2794" s="26">
        <f ca="1">IFERROR(VLOOKUP(G2794,模型表!$C:$T,18,FALSE),0)</f>
        <v>0</v>
      </c>
      <c r="V2794" s="26">
        <f>IFERROR(VLOOKUP(G2794,模型表!$C:$J,8,FALSE),0)</f>
        <v>0</v>
      </c>
      <c r="W2794" s="26" t="s">
        <v>1081</v>
      </c>
      <c r="X2794" s="26" t="s">
        <v>1097</v>
      </c>
    </row>
    <row r="2795" spans="1:24" x14ac:dyDescent="0.2">
      <c r="A2795" s="3" t="s">
        <v>1457</v>
      </c>
      <c r="B2795" s="3" t="str">
        <f t="shared" si="79"/>
        <v>P78</v>
      </c>
      <c r="C2795" s="3" t="s">
        <v>540</v>
      </c>
      <c r="D2795" s="3" t="s">
        <v>536</v>
      </c>
      <c r="E2795" t="str">
        <f t="shared" si="78"/>
        <v>M22P78U03N04</v>
      </c>
      <c r="F2795" s="26">
        <f ca="1">IFERROR(VLOOKUP(G2795,模型表!C:U,19,0),0)</f>
        <v>0</v>
      </c>
      <c r="H2795" s="26" t="str">
        <f ca="1">IFERROR(IF($F2795=0,"",(VLOOKUP(RIGHT(A2795,2)+0,难度表!B:F,3,FALSE)*K2795+N2795)),0)</f>
        <v/>
      </c>
      <c r="I2795" s="26" t="str">
        <f ca="1">IFERROR(IF($F2795=0,"",(VLOOKUP(RIGHT(B2795,2)+0,难度表!B:F,4,FALSE)*L2795+O2795)),0)</f>
        <v/>
      </c>
      <c r="J2795" s="26" t="str">
        <f ca="1">IFERROR(IF($F2795=0,"",(VLOOKUP(RIGHT(B2795,2)+0,难度表!B:F,5,FALSE)*M2795+P2795)),0)</f>
        <v/>
      </c>
      <c r="L2795" s="26" t="s">
        <v>1081</v>
      </c>
      <c r="M2795" s="3"/>
      <c r="N2795" s="26">
        <v>0</v>
      </c>
      <c r="O2795" s="26">
        <v>0</v>
      </c>
      <c r="P2795" s="26">
        <v>0</v>
      </c>
      <c r="Q2795" s="26">
        <v>0</v>
      </c>
      <c r="R2795" s="58" t="s">
        <v>545</v>
      </c>
      <c r="S2795" s="26">
        <v>1</v>
      </c>
      <c r="T2795" s="26">
        <v>0</v>
      </c>
      <c r="U2795" s="26">
        <f ca="1">IFERROR(VLOOKUP(G2795,模型表!$C:$T,18,FALSE),0)</f>
        <v>0</v>
      </c>
      <c r="V2795" s="26">
        <f>IFERROR(VLOOKUP(G2795,模型表!$C:$J,8,FALSE),0)</f>
        <v>0</v>
      </c>
      <c r="W2795" s="26" t="s">
        <v>1081</v>
      </c>
      <c r="X2795" s="26" t="s">
        <v>1097</v>
      </c>
    </row>
    <row r="2796" spans="1:24" x14ac:dyDescent="0.2">
      <c r="A2796" s="3" t="s">
        <v>1457</v>
      </c>
      <c r="B2796" s="3" t="str">
        <f t="shared" si="79"/>
        <v>P78</v>
      </c>
      <c r="C2796" s="3" t="s">
        <v>540</v>
      </c>
      <c r="D2796" s="3" t="s">
        <v>537</v>
      </c>
      <c r="E2796" t="str">
        <f t="shared" si="78"/>
        <v>M22P78U03N05</v>
      </c>
      <c r="F2796" s="26">
        <f ca="1">IFERROR(VLOOKUP(G2796,模型表!C:U,19,0),0)</f>
        <v>0</v>
      </c>
      <c r="H2796" s="26" t="str">
        <f ca="1">IFERROR(IF($F2796=0,"",(VLOOKUP(RIGHT(A2796,2)+0,难度表!B:F,3,FALSE)*K2796+N2796)),0)</f>
        <v/>
      </c>
      <c r="I2796" s="26" t="str">
        <f ca="1">IFERROR(IF($F2796=0,"",(VLOOKUP(RIGHT(B2796,2)+0,难度表!B:F,4,FALSE)*L2796+O2796)),0)</f>
        <v/>
      </c>
      <c r="J2796" s="26" t="str">
        <f ca="1">IFERROR(IF($F2796=0,"",(VLOOKUP(RIGHT(B2796,2)+0,难度表!B:F,5,FALSE)*M2796+P2796)),0)</f>
        <v/>
      </c>
      <c r="L2796" s="26" t="s">
        <v>1081</v>
      </c>
      <c r="M2796" s="3"/>
      <c r="N2796" s="26">
        <v>0</v>
      </c>
      <c r="O2796" s="26">
        <v>0</v>
      </c>
      <c r="P2796" s="26">
        <v>0</v>
      </c>
      <c r="Q2796" s="26">
        <v>0</v>
      </c>
      <c r="R2796" s="58" t="s">
        <v>545</v>
      </c>
      <c r="S2796" s="26">
        <v>1</v>
      </c>
      <c r="T2796" s="26">
        <v>0</v>
      </c>
      <c r="U2796" s="26">
        <f ca="1">IFERROR(VLOOKUP(G2796,模型表!$C:$T,18,FALSE),0)</f>
        <v>0</v>
      </c>
      <c r="V2796" s="26">
        <f>IFERROR(VLOOKUP(G2796,模型表!$C:$J,8,FALSE),0)</f>
        <v>0</v>
      </c>
      <c r="W2796" s="26" t="s">
        <v>1081</v>
      </c>
      <c r="X2796" s="26" t="s">
        <v>1097</v>
      </c>
    </row>
    <row r="2797" spans="1:24" x14ac:dyDescent="0.2">
      <c r="A2797" s="3" t="s">
        <v>1457</v>
      </c>
      <c r="B2797" s="3" t="str">
        <f t="shared" si="79"/>
        <v>P78</v>
      </c>
      <c r="C2797" s="3" t="s">
        <v>540</v>
      </c>
      <c r="D2797" s="3" t="s">
        <v>538</v>
      </c>
      <c r="E2797" t="str">
        <f t="shared" si="78"/>
        <v>M22P78U03N06</v>
      </c>
      <c r="F2797" s="26">
        <f ca="1">IFERROR(VLOOKUP(G2797,模型表!C:U,19,0),0)</f>
        <v>0</v>
      </c>
      <c r="H2797" s="26" t="str">
        <f ca="1">IFERROR(IF($F2797=0,"",(VLOOKUP(RIGHT(A2797,2)+0,难度表!B:F,3,FALSE)*K2797+N2797)),0)</f>
        <v/>
      </c>
      <c r="I2797" s="26" t="str">
        <f ca="1">IFERROR(IF($F2797=0,"",(VLOOKUP(RIGHT(B2797,2)+0,难度表!B:F,4,FALSE)*L2797+O2797)),0)</f>
        <v/>
      </c>
      <c r="J2797" s="26" t="str">
        <f ca="1">IFERROR(IF($F2797=0,"",(VLOOKUP(RIGHT(B2797,2)+0,难度表!B:F,5,FALSE)*M2797+P2797)),0)</f>
        <v/>
      </c>
      <c r="L2797" s="26" t="s">
        <v>1081</v>
      </c>
      <c r="M2797" s="3"/>
      <c r="N2797" s="26">
        <v>0</v>
      </c>
      <c r="O2797" s="26">
        <v>0</v>
      </c>
      <c r="P2797" s="26">
        <v>0</v>
      </c>
      <c r="Q2797" s="26">
        <v>0</v>
      </c>
      <c r="R2797" s="58" t="s">
        <v>545</v>
      </c>
      <c r="S2797" s="26">
        <v>1</v>
      </c>
      <c r="T2797" s="26">
        <v>0</v>
      </c>
      <c r="U2797" s="26">
        <f ca="1">IFERROR(VLOOKUP(G2797,模型表!$C:$T,18,FALSE),0)</f>
        <v>0</v>
      </c>
      <c r="V2797" s="26">
        <f>IFERROR(VLOOKUP(G2797,模型表!$C:$J,8,FALSE),0)</f>
        <v>0</v>
      </c>
      <c r="W2797" s="26" t="s">
        <v>1081</v>
      </c>
      <c r="X2797" s="26" t="s">
        <v>1097</v>
      </c>
    </row>
    <row r="2798" spans="1:24" x14ac:dyDescent="0.2">
      <c r="A2798" s="3" t="s">
        <v>1457</v>
      </c>
      <c r="B2798" s="3" t="str">
        <f t="shared" si="79"/>
        <v>P78</v>
      </c>
      <c r="C2798" s="3" t="s">
        <v>540</v>
      </c>
      <c r="D2798" s="3" t="s">
        <v>542</v>
      </c>
      <c r="E2798" t="str">
        <f t="shared" si="78"/>
        <v>M22P78U03N07</v>
      </c>
      <c r="F2798" s="26">
        <f ca="1">IFERROR(VLOOKUP(G2798,模型表!C:U,19,0),0)</f>
        <v>0</v>
      </c>
      <c r="H2798" s="26" t="str">
        <f ca="1">IFERROR(IF($F2798=0,"",(VLOOKUP(RIGHT(A2798,2)+0,难度表!B:F,3,FALSE)*K2798+N2798)),0)</f>
        <v/>
      </c>
      <c r="I2798" s="26" t="str">
        <f ca="1">IFERROR(IF($F2798=0,"",(VLOOKUP(RIGHT(B2798,2)+0,难度表!B:F,4,FALSE)*L2798+O2798)),0)</f>
        <v/>
      </c>
      <c r="J2798" s="26" t="str">
        <f ca="1">IFERROR(IF($F2798=0,"",(VLOOKUP(RIGHT(B2798,2)+0,难度表!B:F,5,FALSE)*M2798+P2798)),0)</f>
        <v/>
      </c>
      <c r="L2798" s="26" t="s">
        <v>1081</v>
      </c>
      <c r="M2798" s="3"/>
      <c r="N2798" s="26">
        <v>0</v>
      </c>
      <c r="O2798" s="26">
        <v>0</v>
      </c>
      <c r="P2798" s="26">
        <v>0</v>
      </c>
      <c r="Q2798" s="26">
        <v>0</v>
      </c>
      <c r="R2798" s="58" t="s">
        <v>545</v>
      </c>
      <c r="S2798" s="26">
        <v>1</v>
      </c>
      <c r="T2798" s="26">
        <v>0</v>
      </c>
      <c r="U2798" s="26">
        <f ca="1">IFERROR(VLOOKUP(G2798,模型表!$C:$T,18,FALSE),0)</f>
        <v>0</v>
      </c>
      <c r="V2798" s="26">
        <f>IFERROR(VLOOKUP(G2798,模型表!$C:$J,8,FALSE),0)</f>
        <v>0</v>
      </c>
      <c r="W2798" s="26" t="s">
        <v>1081</v>
      </c>
      <c r="X2798" s="26" t="s">
        <v>1097</v>
      </c>
    </row>
    <row r="2799" spans="1:24" x14ac:dyDescent="0.2">
      <c r="A2799" s="3" t="s">
        <v>1457</v>
      </c>
      <c r="B2799" s="3" t="str">
        <f t="shared" si="79"/>
        <v>P78</v>
      </c>
      <c r="C2799" s="3" t="s">
        <v>540</v>
      </c>
      <c r="D2799" s="3" t="s">
        <v>543</v>
      </c>
      <c r="E2799" t="str">
        <f t="shared" si="78"/>
        <v>M22P78U03N08</v>
      </c>
      <c r="F2799" s="26">
        <f ca="1">IFERROR(VLOOKUP(G2799,模型表!C:U,19,0),0)</f>
        <v>0</v>
      </c>
      <c r="H2799" s="26" t="str">
        <f ca="1">IFERROR(IF($F2799=0,"",(VLOOKUP(RIGHT(A2799,2)+0,难度表!B:F,3,FALSE)*K2799+N2799)),0)</f>
        <v/>
      </c>
      <c r="I2799" s="26" t="str">
        <f ca="1">IFERROR(IF($F2799=0,"",(VLOOKUP(RIGHT(B2799,2)+0,难度表!B:F,4,FALSE)*L2799+O2799)),0)</f>
        <v/>
      </c>
      <c r="J2799" s="26" t="str">
        <f ca="1">IFERROR(IF($F2799=0,"",(VLOOKUP(RIGHT(B2799,2)+0,难度表!B:F,5,FALSE)*M2799+P2799)),0)</f>
        <v/>
      </c>
      <c r="L2799" s="26" t="s">
        <v>1081</v>
      </c>
      <c r="M2799" s="3"/>
      <c r="N2799" s="26">
        <v>0</v>
      </c>
      <c r="O2799" s="26">
        <v>0</v>
      </c>
      <c r="P2799" s="26">
        <v>0</v>
      </c>
      <c r="Q2799" s="26">
        <v>0</v>
      </c>
      <c r="R2799" s="58" t="s">
        <v>545</v>
      </c>
      <c r="S2799" s="26">
        <v>1</v>
      </c>
      <c r="T2799" s="26">
        <v>0</v>
      </c>
      <c r="U2799" s="26">
        <f ca="1">IFERROR(VLOOKUP(G2799,模型表!$C:$T,18,FALSE),0)</f>
        <v>0</v>
      </c>
      <c r="V2799" s="26">
        <f>IFERROR(VLOOKUP(G2799,模型表!$C:$J,8,FALSE),0)</f>
        <v>0</v>
      </c>
      <c r="W2799" s="26" t="s">
        <v>1081</v>
      </c>
      <c r="X2799" s="26" t="s">
        <v>1097</v>
      </c>
    </row>
    <row r="2800" spans="1:24" x14ac:dyDescent="0.2">
      <c r="A2800" s="3" t="s">
        <v>1457</v>
      </c>
      <c r="B2800" s="3" t="str">
        <f t="shared" si="79"/>
        <v>P78</v>
      </c>
      <c r="C2800" s="3" t="s">
        <v>540</v>
      </c>
      <c r="D2800" s="3" t="s">
        <v>544</v>
      </c>
      <c r="E2800" t="str">
        <f t="shared" si="78"/>
        <v>M22P78U03N09</v>
      </c>
      <c r="F2800" s="26">
        <f ca="1">IFERROR(VLOOKUP(G2800,模型表!C:U,19,0),0)</f>
        <v>0</v>
      </c>
      <c r="H2800" s="26" t="str">
        <f ca="1">IFERROR(IF($F2800=0,"",(VLOOKUP(RIGHT(A2800,2)+0,难度表!B:F,3,FALSE)*K2800+N2800)),0)</f>
        <v/>
      </c>
      <c r="I2800" s="26" t="str">
        <f ca="1">IFERROR(IF($F2800=0,"",(VLOOKUP(RIGHT(B2800,2)+0,难度表!B:F,4,FALSE)*L2800+O2800)),0)</f>
        <v/>
      </c>
      <c r="J2800" s="26" t="str">
        <f ca="1">IFERROR(IF($F2800=0,"",(VLOOKUP(RIGHT(B2800,2)+0,难度表!B:F,5,FALSE)*M2800+P2800)),0)</f>
        <v/>
      </c>
      <c r="L2800" s="26" t="s">
        <v>1081</v>
      </c>
      <c r="M2800" s="3"/>
      <c r="N2800" s="26">
        <v>0</v>
      </c>
      <c r="O2800" s="26">
        <v>0</v>
      </c>
      <c r="P2800" s="26">
        <v>0</v>
      </c>
      <c r="Q2800" s="26">
        <v>0</v>
      </c>
      <c r="R2800" s="58" t="s">
        <v>545</v>
      </c>
      <c r="S2800" s="26">
        <v>1</v>
      </c>
      <c r="T2800" s="26">
        <v>0</v>
      </c>
      <c r="U2800" s="26">
        <f ca="1">IFERROR(VLOOKUP(G2800,模型表!$C:$T,18,FALSE),0)</f>
        <v>0</v>
      </c>
      <c r="V2800" s="26">
        <f>IFERROR(VLOOKUP(G2800,模型表!$C:$J,8,FALSE),0)</f>
        <v>0</v>
      </c>
      <c r="W2800" s="26" t="s">
        <v>1081</v>
      </c>
      <c r="X2800" s="26" t="s">
        <v>1097</v>
      </c>
    </row>
    <row r="2801" spans="1:24" x14ac:dyDescent="0.2">
      <c r="A2801" s="3" t="s">
        <v>1457</v>
      </c>
      <c r="B2801" s="3" t="str">
        <f t="shared" si="79"/>
        <v>P78</v>
      </c>
      <c r="C2801" s="3" t="s">
        <v>541</v>
      </c>
      <c r="D2801" s="3" t="s">
        <v>533</v>
      </c>
      <c r="E2801" t="str">
        <f t="shared" si="78"/>
        <v>M22P78U04N01</v>
      </c>
      <c r="F2801" s="26">
        <f ca="1">IFERROR(VLOOKUP(G2801,模型表!C:U,19,0),0)</f>
        <v>0</v>
      </c>
      <c r="H2801" s="26" t="str">
        <f ca="1">IFERROR(IF($F2801=0,"",(VLOOKUP(RIGHT(A2801,2)+0,难度表!B:F,3,FALSE)*K2801+N2801)),0)</f>
        <v/>
      </c>
      <c r="I2801" s="26" t="str">
        <f ca="1">IFERROR(IF($F2801=0,"",(VLOOKUP(RIGHT(B2801,2)+0,难度表!B:F,4,FALSE)*L2801+O2801)),0)</f>
        <v/>
      </c>
      <c r="J2801" s="26" t="str">
        <f ca="1">IFERROR(IF($F2801=0,"",(VLOOKUP(RIGHT(B2801,2)+0,难度表!B:F,5,FALSE)*M2801+P2801)),0)</f>
        <v/>
      </c>
      <c r="L2801" s="26" t="s">
        <v>1081</v>
      </c>
      <c r="M2801" s="3"/>
      <c r="N2801" s="26">
        <v>0</v>
      </c>
      <c r="O2801" s="26">
        <v>0</v>
      </c>
      <c r="P2801" s="26">
        <v>0</v>
      </c>
      <c r="Q2801" s="26">
        <v>0</v>
      </c>
      <c r="R2801" s="58" t="s">
        <v>545</v>
      </c>
      <c r="S2801" s="26">
        <v>1</v>
      </c>
      <c r="T2801" s="26">
        <v>0</v>
      </c>
      <c r="U2801" s="26">
        <f ca="1">IFERROR(VLOOKUP(G2801,模型表!$C:$T,18,FALSE),0)</f>
        <v>0</v>
      </c>
      <c r="V2801" s="26">
        <f>IFERROR(VLOOKUP(G2801,模型表!$C:$J,8,FALSE),0)</f>
        <v>0</v>
      </c>
      <c r="W2801" s="26" t="s">
        <v>1081</v>
      </c>
      <c r="X2801" s="26" t="s">
        <v>1097</v>
      </c>
    </row>
    <row r="2802" spans="1:24" x14ac:dyDescent="0.2">
      <c r="A2802" s="3" t="s">
        <v>1457</v>
      </c>
      <c r="B2802" s="3" t="str">
        <f t="shared" si="79"/>
        <v>P78</v>
      </c>
      <c r="C2802" s="3" t="s">
        <v>541</v>
      </c>
      <c r="D2802" s="3" t="s">
        <v>534</v>
      </c>
      <c r="E2802" t="str">
        <f t="shared" si="78"/>
        <v>M22P78U04N02</v>
      </c>
      <c r="F2802" s="26">
        <f ca="1">IFERROR(VLOOKUP(G2802,模型表!C:U,19,0),0)</f>
        <v>0</v>
      </c>
      <c r="H2802" s="26" t="str">
        <f ca="1">IFERROR(IF($F2802=0,"",(VLOOKUP(RIGHT(A2802,2)+0,难度表!B:F,3,FALSE)*K2802+N2802)),0)</f>
        <v/>
      </c>
      <c r="I2802" s="26" t="str">
        <f ca="1">IFERROR(IF($F2802=0,"",(VLOOKUP(RIGHT(B2802,2)+0,难度表!B:F,4,FALSE)*L2802+O2802)),0)</f>
        <v/>
      </c>
      <c r="J2802" s="26" t="str">
        <f ca="1">IFERROR(IF($F2802=0,"",(VLOOKUP(RIGHT(B2802,2)+0,难度表!B:F,5,FALSE)*M2802+P2802)),0)</f>
        <v/>
      </c>
      <c r="L2802" s="26" t="s">
        <v>1081</v>
      </c>
      <c r="M2802" s="3"/>
      <c r="N2802" s="26">
        <v>0</v>
      </c>
      <c r="O2802" s="26">
        <v>0</v>
      </c>
      <c r="P2802" s="26">
        <v>0</v>
      </c>
      <c r="Q2802" s="26">
        <v>0</v>
      </c>
      <c r="R2802" s="58" t="s">
        <v>545</v>
      </c>
      <c r="S2802" s="26">
        <v>1</v>
      </c>
      <c r="T2802" s="26">
        <v>0</v>
      </c>
      <c r="U2802" s="26">
        <f ca="1">IFERROR(VLOOKUP(G2802,模型表!$C:$T,18,FALSE),0)</f>
        <v>0</v>
      </c>
      <c r="V2802" s="26">
        <f>IFERROR(VLOOKUP(G2802,模型表!$C:$J,8,FALSE),0)</f>
        <v>0</v>
      </c>
      <c r="W2802" s="26" t="s">
        <v>1081</v>
      </c>
      <c r="X2802" s="26" t="s">
        <v>1097</v>
      </c>
    </row>
    <row r="2803" spans="1:24" x14ac:dyDescent="0.2">
      <c r="A2803" s="3" t="s">
        <v>1457</v>
      </c>
      <c r="B2803" s="3" t="str">
        <f t="shared" si="79"/>
        <v>P78</v>
      </c>
      <c r="C2803" s="3" t="s">
        <v>541</v>
      </c>
      <c r="D2803" s="3" t="s">
        <v>535</v>
      </c>
      <c r="E2803" t="str">
        <f t="shared" si="78"/>
        <v>M22P78U04N03</v>
      </c>
      <c r="F2803" s="26">
        <f ca="1">IFERROR(VLOOKUP(G2803,模型表!C:U,19,0),0)</f>
        <v>0</v>
      </c>
      <c r="H2803" s="26" t="str">
        <f ca="1">IFERROR(IF($F2803=0,"",(VLOOKUP(RIGHT(A2803,2)+0,难度表!B:F,3,FALSE)*K2803+N2803)),0)</f>
        <v/>
      </c>
      <c r="I2803" s="26" t="str">
        <f ca="1">IFERROR(IF($F2803=0,"",(VLOOKUP(RIGHT(B2803,2)+0,难度表!B:F,4,FALSE)*L2803+O2803)),0)</f>
        <v/>
      </c>
      <c r="J2803" s="26" t="str">
        <f ca="1">IFERROR(IF($F2803=0,"",(VLOOKUP(RIGHT(B2803,2)+0,难度表!B:F,5,FALSE)*M2803+P2803)),0)</f>
        <v/>
      </c>
      <c r="L2803" s="26" t="s">
        <v>1081</v>
      </c>
      <c r="M2803" s="3"/>
      <c r="N2803" s="26">
        <v>0</v>
      </c>
      <c r="O2803" s="26">
        <v>0</v>
      </c>
      <c r="P2803" s="26">
        <v>0</v>
      </c>
      <c r="Q2803" s="26">
        <v>0</v>
      </c>
      <c r="R2803" s="58" t="s">
        <v>545</v>
      </c>
      <c r="S2803" s="26">
        <v>1</v>
      </c>
      <c r="T2803" s="26">
        <v>0</v>
      </c>
      <c r="U2803" s="26">
        <f ca="1">IFERROR(VLOOKUP(G2803,模型表!$C:$T,18,FALSE),0)</f>
        <v>0</v>
      </c>
      <c r="V2803" s="26">
        <f>IFERROR(VLOOKUP(G2803,模型表!$C:$J,8,FALSE),0)</f>
        <v>0</v>
      </c>
      <c r="W2803" s="26" t="s">
        <v>1081</v>
      </c>
      <c r="X2803" s="26" t="s">
        <v>1097</v>
      </c>
    </row>
    <row r="2804" spans="1:24" x14ac:dyDescent="0.2">
      <c r="A2804" s="3" t="s">
        <v>1457</v>
      </c>
      <c r="B2804" s="3" t="str">
        <f t="shared" si="79"/>
        <v>P78</v>
      </c>
      <c r="C2804" s="3" t="s">
        <v>1454</v>
      </c>
      <c r="D2804" s="3" t="s">
        <v>536</v>
      </c>
      <c r="E2804" t="str">
        <f t="shared" si="78"/>
        <v>M22P78U04N04</v>
      </c>
      <c r="F2804" s="26">
        <f ca="1">IFERROR(VLOOKUP(G2804,模型表!C:U,19,0),0)</f>
        <v>0</v>
      </c>
      <c r="H2804" s="26" t="str">
        <f ca="1">IFERROR(IF($F2804=0,"",(VLOOKUP(RIGHT(A2804,2)+0,难度表!B:F,3,FALSE)*K2804+N2804)),0)</f>
        <v/>
      </c>
      <c r="I2804" s="26" t="str">
        <f ca="1">IFERROR(IF($F2804=0,"",(VLOOKUP(RIGHT(B2804,2)+0,难度表!B:F,4,FALSE)*L2804+O2804)),0)</f>
        <v/>
      </c>
      <c r="J2804" s="26" t="str">
        <f ca="1">IFERROR(IF($F2804=0,"",(VLOOKUP(RIGHT(B2804,2)+0,难度表!B:F,5,FALSE)*M2804+P2804)),0)</f>
        <v/>
      </c>
      <c r="L2804" s="26" t="s">
        <v>1081</v>
      </c>
      <c r="M2804" s="3"/>
      <c r="N2804" s="26">
        <v>0</v>
      </c>
      <c r="O2804" s="26">
        <v>0</v>
      </c>
      <c r="P2804" s="26">
        <v>0</v>
      </c>
      <c r="Q2804" s="26">
        <v>0</v>
      </c>
      <c r="R2804" s="58" t="s">
        <v>545</v>
      </c>
      <c r="S2804" s="26">
        <v>1</v>
      </c>
      <c r="T2804" s="26">
        <v>0</v>
      </c>
      <c r="U2804" s="26">
        <f ca="1">IFERROR(VLOOKUP(G2804,模型表!$C:$T,18,FALSE),0)</f>
        <v>0</v>
      </c>
      <c r="V2804" s="26">
        <f>IFERROR(VLOOKUP(G2804,模型表!$C:$J,8,FALSE),0)</f>
        <v>0</v>
      </c>
      <c r="W2804" s="26" t="s">
        <v>1081</v>
      </c>
      <c r="X2804" s="26" t="s">
        <v>1097</v>
      </c>
    </row>
    <row r="2805" spans="1:24" x14ac:dyDescent="0.2">
      <c r="A2805" s="3" t="s">
        <v>1457</v>
      </c>
      <c r="B2805" s="3" t="str">
        <f t="shared" si="79"/>
        <v>P78</v>
      </c>
      <c r="C2805" s="3" t="s">
        <v>1454</v>
      </c>
      <c r="D2805" s="3" t="s">
        <v>537</v>
      </c>
      <c r="E2805" t="str">
        <f t="shared" si="78"/>
        <v>M22P78U04N05</v>
      </c>
      <c r="F2805" s="26">
        <f ca="1">IFERROR(VLOOKUP(G2805,模型表!C:U,19,0),0)</f>
        <v>0</v>
      </c>
      <c r="H2805" s="26" t="str">
        <f ca="1">IFERROR(IF($F2805=0,"",(VLOOKUP(RIGHT(A2805,2)+0,难度表!B:F,3,FALSE)*K2805+N2805)),0)</f>
        <v/>
      </c>
      <c r="I2805" s="26" t="str">
        <f ca="1">IFERROR(IF($F2805=0,"",(VLOOKUP(RIGHT(B2805,2)+0,难度表!B:F,4,FALSE)*L2805+O2805)),0)</f>
        <v/>
      </c>
      <c r="J2805" s="26" t="str">
        <f ca="1">IFERROR(IF($F2805=0,"",(VLOOKUP(RIGHT(B2805,2)+0,难度表!B:F,5,FALSE)*M2805+P2805)),0)</f>
        <v/>
      </c>
      <c r="L2805" s="26" t="s">
        <v>1081</v>
      </c>
      <c r="M2805" s="3"/>
      <c r="N2805" s="26">
        <v>0</v>
      </c>
      <c r="O2805" s="26">
        <v>0</v>
      </c>
      <c r="P2805" s="26">
        <v>0</v>
      </c>
      <c r="Q2805" s="26">
        <v>0</v>
      </c>
      <c r="R2805" s="58" t="s">
        <v>545</v>
      </c>
      <c r="S2805" s="26">
        <v>1</v>
      </c>
      <c r="T2805" s="26">
        <v>0</v>
      </c>
      <c r="U2805" s="26">
        <f ca="1">IFERROR(VLOOKUP(G2805,模型表!$C:$T,18,FALSE),0)</f>
        <v>0</v>
      </c>
      <c r="V2805" s="26">
        <f>IFERROR(VLOOKUP(G2805,模型表!$C:$J,8,FALSE),0)</f>
        <v>0</v>
      </c>
      <c r="W2805" s="26" t="s">
        <v>1081</v>
      </c>
      <c r="X2805" s="26" t="s">
        <v>1097</v>
      </c>
    </row>
    <row r="2806" spans="1:24" x14ac:dyDescent="0.2">
      <c r="A2806" s="3" t="s">
        <v>1457</v>
      </c>
      <c r="B2806" s="3" t="str">
        <f t="shared" si="79"/>
        <v>P78</v>
      </c>
      <c r="C2806" s="3" t="s">
        <v>1454</v>
      </c>
      <c r="D2806" s="3" t="s">
        <v>538</v>
      </c>
      <c r="E2806" t="str">
        <f t="shared" si="78"/>
        <v>M22P78U04N06</v>
      </c>
      <c r="F2806" s="26">
        <f ca="1">IFERROR(VLOOKUP(G2806,模型表!C:U,19,0),0)</f>
        <v>0</v>
      </c>
      <c r="H2806" s="26" t="str">
        <f ca="1">IFERROR(IF($F2806=0,"",(VLOOKUP(RIGHT(A2806,2)+0,难度表!B:F,3,FALSE)*K2806+N2806)),0)</f>
        <v/>
      </c>
      <c r="I2806" s="26" t="str">
        <f ca="1">IFERROR(IF($F2806=0,"",(VLOOKUP(RIGHT(B2806,2)+0,难度表!B:F,4,FALSE)*L2806+O2806)),0)</f>
        <v/>
      </c>
      <c r="J2806" s="26" t="str">
        <f ca="1">IFERROR(IF($F2806=0,"",(VLOOKUP(RIGHT(B2806,2)+0,难度表!B:F,5,FALSE)*M2806+P2806)),0)</f>
        <v/>
      </c>
      <c r="L2806" s="26" t="s">
        <v>1081</v>
      </c>
      <c r="M2806" s="3"/>
      <c r="N2806" s="26">
        <v>0</v>
      </c>
      <c r="O2806" s="26">
        <v>0</v>
      </c>
      <c r="P2806" s="26">
        <v>0</v>
      </c>
      <c r="Q2806" s="26">
        <v>0</v>
      </c>
      <c r="R2806" s="58" t="s">
        <v>545</v>
      </c>
      <c r="S2806" s="26">
        <v>1</v>
      </c>
      <c r="T2806" s="26">
        <v>0</v>
      </c>
      <c r="U2806" s="26">
        <f ca="1">IFERROR(VLOOKUP(G2806,模型表!$C:$T,18,FALSE),0)</f>
        <v>0</v>
      </c>
      <c r="V2806" s="26">
        <f>IFERROR(VLOOKUP(G2806,模型表!$C:$J,8,FALSE),0)</f>
        <v>0</v>
      </c>
      <c r="W2806" s="26" t="s">
        <v>1081</v>
      </c>
      <c r="X2806" s="26" t="s">
        <v>1097</v>
      </c>
    </row>
    <row r="2807" spans="1:24" x14ac:dyDescent="0.2">
      <c r="A2807" s="3" t="s">
        <v>1457</v>
      </c>
      <c r="B2807" s="3" t="str">
        <f t="shared" si="79"/>
        <v>P78</v>
      </c>
      <c r="C2807" s="3" t="s">
        <v>1454</v>
      </c>
      <c r="D2807" s="3" t="s">
        <v>542</v>
      </c>
      <c r="E2807" t="str">
        <f t="shared" si="78"/>
        <v>M22P78U04N07</v>
      </c>
      <c r="F2807" s="26">
        <f ca="1">IFERROR(VLOOKUP(G2807,模型表!C:U,19,0),0)</f>
        <v>0</v>
      </c>
      <c r="H2807" s="26" t="str">
        <f ca="1">IFERROR(IF($F2807=0,"",(VLOOKUP(RIGHT(A2807,2)+0,难度表!B:F,3,FALSE)*K2807+N2807)),0)</f>
        <v/>
      </c>
      <c r="I2807" s="26" t="str">
        <f ca="1">IFERROR(IF($F2807=0,"",(VLOOKUP(RIGHT(B2807,2)+0,难度表!B:F,4,FALSE)*L2807+O2807)),0)</f>
        <v/>
      </c>
      <c r="J2807" s="26" t="str">
        <f ca="1">IFERROR(IF($F2807=0,"",(VLOOKUP(RIGHT(B2807,2)+0,难度表!B:F,5,FALSE)*M2807+P2807)),0)</f>
        <v/>
      </c>
      <c r="L2807" s="26" t="s">
        <v>1081</v>
      </c>
      <c r="M2807" s="3"/>
      <c r="N2807" s="26">
        <v>0</v>
      </c>
      <c r="O2807" s="26">
        <v>0</v>
      </c>
      <c r="P2807" s="26">
        <v>0</v>
      </c>
      <c r="Q2807" s="26">
        <v>0</v>
      </c>
      <c r="R2807" s="58" t="s">
        <v>545</v>
      </c>
      <c r="S2807" s="26">
        <v>1</v>
      </c>
      <c r="T2807" s="26">
        <v>0</v>
      </c>
      <c r="U2807" s="26">
        <f ca="1">IFERROR(VLOOKUP(G2807,模型表!$C:$T,18,FALSE),0)</f>
        <v>0</v>
      </c>
      <c r="V2807" s="26">
        <f>IFERROR(VLOOKUP(G2807,模型表!$C:$J,8,FALSE),0)</f>
        <v>0</v>
      </c>
      <c r="W2807" s="26" t="s">
        <v>1081</v>
      </c>
      <c r="X2807" s="26" t="s">
        <v>1097</v>
      </c>
    </row>
    <row r="2808" spans="1:24" x14ac:dyDescent="0.2">
      <c r="A2808" s="3" t="s">
        <v>1457</v>
      </c>
      <c r="B2808" s="3" t="str">
        <f t="shared" si="79"/>
        <v>P78</v>
      </c>
      <c r="C2808" s="3" t="s">
        <v>1454</v>
      </c>
      <c r="D2808" s="3" t="s">
        <v>543</v>
      </c>
      <c r="E2808" t="str">
        <f t="shared" si="78"/>
        <v>M22P78U04N08</v>
      </c>
      <c r="F2808" s="26">
        <f ca="1">IFERROR(VLOOKUP(G2808,模型表!C:U,19,0),0)</f>
        <v>0</v>
      </c>
      <c r="H2808" s="26" t="str">
        <f ca="1">IFERROR(IF($F2808=0,"",(VLOOKUP(RIGHT(A2808,2)+0,难度表!B:F,3,FALSE)*K2808+N2808)),0)</f>
        <v/>
      </c>
      <c r="I2808" s="26" t="str">
        <f ca="1">IFERROR(IF($F2808=0,"",(VLOOKUP(RIGHT(B2808,2)+0,难度表!B:F,4,FALSE)*L2808+O2808)),0)</f>
        <v/>
      </c>
      <c r="J2808" s="26" t="str">
        <f ca="1">IFERROR(IF($F2808=0,"",(VLOOKUP(RIGHT(B2808,2)+0,难度表!B:F,5,FALSE)*M2808+P2808)),0)</f>
        <v/>
      </c>
      <c r="L2808" s="26" t="s">
        <v>1081</v>
      </c>
      <c r="M2808" s="3"/>
      <c r="N2808" s="26">
        <v>0</v>
      </c>
      <c r="O2808" s="26">
        <v>0</v>
      </c>
      <c r="P2808" s="26">
        <v>0</v>
      </c>
      <c r="Q2808" s="26">
        <v>0</v>
      </c>
      <c r="R2808" s="58" t="s">
        <v>545</v>
      </c>
      <c r="S2808" s="26">
        <v>1</v>
      </c>
      <c r="T2808" s="26">
        <v>0</v>
      </c>
      <c r="U2808" s="26">
        <f ca="1">IFERROR(VLOOKUP(G2808,模型表!$C:$T,18,FALSE),0)</f>
        <v>0</v>
      </c>
      <c r="V2808" s="26">
        <f>IFERROR(VLOOKUP(G2808,模型表!$C:$J,8,FALSE),0)</f>
        <v>0</v>
      </c>
      <c r="W2808" s="26" t="s">
        <v>1081</v>
      </c>
      <c r="X2808" s="26" t="s">
        <v>1097</v>
      </c>
    </row>
    <row r="2809" spans="1:24" x14ac:dyDescent="0.2">
      <c r="A2809" s="3" t="s">
        <v>1457</v>
      </c>
      <c r="B2809" s="3" t="str">
        <f t="shared" si="79"/>
        <v>P78</v>
      </c>
      <c r="C2809" s="3" t="s">
        <v>541</v>
      </c>
      <c r="D2809" s="3" t="s">
        <v>544</v>
      </c>
      <c r="E2809" t="str">
        <f t="shared" si="78"/>
        <v>M22P78U04N09</v>
      </c>
      <c r="F2809" s="26">
        <f ca="1">IFERROR(VLOOKUP(G2809,模型表!C:U,19,0),0)</f>
        <v>0</v>
      </c>
      <c r="H2809" s="26" t="str">
        <f ca="1">IFERROR(IF($F2809=0,"",(VLOOKUP(RIGHT(A2809,2)+0,难度表!B:F,3,FALSE)*K2809+N2809)),0)</f>
        <v/>
      </c>
      <c r="I2809" s="26" t="str">
        <f ca="1">IFERROR(IF($F2809=0,"",(VLOOKUP(RIGHT(B2809,2)+0,难度表!B:F,4,FALSE)*L2809+O2809)),0)</f>
        <v/>
      </c>
      <c r="J2809" s="26" t="str">
        <f ca="1">IFERROR(IF($F2809=0,"",(VLOOKUP(RIGHT(B2809,2)+0,难度表!B:F,5,FALSE)*M2809+P2809)),0)</f>
        <v/>
      </c>
      <c r="L2809" s="26" t="s">
        <v>1081</v>
      </c>
      <c r="M2809" s="3"/>
      <c r="N2809" s="26">
        <v>0</v>
      </c>
      <c r="O2809" s="26">
        <v>0</v>
      </c>
      <c r="P2809" s="26">
        <v>0</v>
      </c>
      <c r="Q2809" s="26">
        <v>0</v>
      </c>
      <c r="R2809" s="58" t="s">
        <v>545</v>
      </c>
      <c r="S2809" s="26">
        <v>1</v>
      </c>
      <c r="T2809" s="26">
        <v>0</v>
      </c>
      <c r="U2809" s="26">
        <f ca="1">IFERROR(VLOOKUP(G2809,模型表!$C:$T,18,FALSE),0)</f>
        <v>0</v>
      </c>
      <c r="V2809" s="26">
        <f>IFERROR(VLOOKUP(G2809,模型表!$C:$J,8,FALSE),0)</f>
        <v>0</v>
      </c>
      <c r="W2809" s="26" t="s">
        <v>1081</v>
      </c>
      <c r="X2809" s="26" t="s">
        <v>1097</v>
      </c>
    </row>
    <row r="2810" spans="1:24" x14ac:dyDescent="0.2">
      <c r="A2810" s="3" t="s">
        <v>1457</v>
      </c>
      <c r="B2810" s="3" t="str">
        <f t="shared" si="79"/>
        <v>P79</v>
      </c>
      <c r="C2810" s="3" t="s">
        <v>532</v>
      </c>
      <c r="D2810" s="3" t="s">
        <v>533</v>
      </c>
      <c r="E2810" t="str">
        <f t="shared" si="78"/>
        <v>M22P79U01N01</v>
      </c>
      <c r="F2810" s="26">
        <f ca="1">IFERROR(VLOOKUP(G2810,模型表!C:U,19,0),0)</f>
        <v>0</v>
      </c>
      <c r="H2810" s="26" t="str">
        <f ca="1">IFERROR(IF($F2810=0,"",(VLOOKUP(RIGHT(A2810,2)+0,难度表!B:F,3,FALSE)*K2810+N2810)),0)</f>
        <v/>
      </c>
      <c r="I2810" s="26" t="str">
        <f ca="1">IFERROR(IF($F2810=0,"",(VLOOKUP(RIGHT(B2810,2)+0,难度表!B:F,4,FALSE)*L2810+O2810)),0)</f>
        <v/>
      </c>
      <c r="J2810" s="26" t="str">
        <f ca="1">IFERROR(IF($F2810=0,"",(VLOOKUP(RIGHT(B2810,2)+0,难度表!B:F,5,FALSE)*M2810+P2810)),0)</f>
        <v/>
      </c>
      <c r="L2810" s="26" t="s">
        <v>1081</v>
      </c>
      <c r="M2810" s="3"/>
      <c r="N2810" s="26">
        <v>0</v>
      </c>
      <c r="O2810" s="26">
        <v>0</v>
      </c>
      <c r="P2810" s="26">
        <v>0</v>
      </c>
      <c r="Q2810" s="26">
        <v>0</v>
      </c>
      <c r="R2810" s="58" t="s">
        <v>545</v>
      </c>
      <c r="S2810" s="26">
        <v>1</v>
      </c>
      <c r="T2810" s="26">
        <v>0</v>
      </c>
      <c r="U2810" s="26">
        <f ca="1">IFERROR(VLOOKUP(G2810,模型表!$C:$T,18,FALSE),0)</f>
        <v>0</v>
      </c>
      <c r="V2810" s="26">
        <f>IFERROR(VLOOKUP(G2810,模型表!$C:$J,8,FALSE),0)</f>
        <v>0</v>
      </c>
      <c r="W2810" s="26" t="s">
        <v>1081</v>
      </c>
      <c r="X2810" s="26" t="s">
        <v>1097</v>
      </c>
    </row>
    <row r="2811" spans="1:24" x14ac:dyDescent="0.2">
      <c r="A2811" s="3" t="s">
        <v>1457</v>
      </c>
      <c r="B2811" s="3" t="str">
        <f t="shared" si="79"/>
        <v>P79</v>
      </c>
      <c r="C2811" s="3" t="s">
        <v>532</v>
      </c>
      <c r="D2811" s="3" t="s">
        <v>534</v>
      </c>
      <c r="E2811" t="str">
        <f t="shared" si="78"/>
        <v>M22P79U01N02</v>
      </c>
      <c r="F2811" s="26">
        <f ca="1">IFERROR(VLOOKUP(G2811,模型表!C:U,19,0),0)</f>
        <v>0</v>
      </c>
      <c r="H2811" s="26" t="str">
        <f ca="1">IFERROR(IF($F2811=0,"",(VLOOKUP(RIGHT(A2811,2)+0,难度表!B:F,3,FALSE)*K2811+N2811)),0)</f>
        <v/>
      </c>
      <c r="I2811" s="26" t="str">
        <f ca="1">IFERROR(IF($F2811=0,"",(VLOOKUP(RIGHT(B2811,2)+0,难度表!B:F,4,FALSE)*L2811+O2811)),0)</f>
        <v/>
      </c>
      <c r="J2811" s="26" t="str">
        <f ca="1">IFERROR(IF($F2811=0,"",(VLOOKUP(RIGHT(B2811,2)+0,难度表!B:F,5,FALSE)*M2811+P2811)),0)</f>
        <v/>
      </c>
      <c r="L2811" s="26" t="s">
        <v>1081</v>
      </c>
      <c r="M2811" s="3"/>
      <c r="N2811" s="26">
        <v>0</v>
      </c>
      <c r="O2811" s="26">
        <v>0</v>
      </c>
      <c r="P2811" s="26">
        <v>0</v>
      </c>
      <c r="Q2811" s="26">
        <v>0</v>
      </c>
      <c r="R2811" s="58" t="s">
        <v>545</v>
      </c>
      <c r="S2811" s="26">
        <v>1</v>
      </c>
      <c r="T2811" s="26">
        <v>0</v>
      </c>
      <c r="U2811" s="26">
        <f ca="1">IFERROR(VLOOKUP(G2811,模型表!$C:$T,18,FALSE),0)</f>
        <v>0</v>
      </c>
      <c r="V2811" s="26">
        <f>IFERROR(VLOOKUP(G2811,模型表!$C:$J,8,FALSE),0)</f>
        <v>0</v>
      </c>
      <c r="W2811" s="26" t="s">
        <v>1081</v>
      </c>
      <c r="X2811" s="26" t="s">
        <v>1097</v>
      </c>
    </row>
    <row r="2812" spans="1:24" x14ac:dyDescent="0.2">
      <c r="A2812" s="3" t="s">
        <v>1457</v>
      </c>
      <c r="B2812" s="3" t="str">
        <f t="shared" si="79"/>
        <v>P79</v>
      </c>
      <c r="C2812" s="3" t="s">
        <v>532</v>
      </c>
      <c r="D2812" s="3" t="s">
        <v>535</v>
      </c>
      <c r="E2812" t="str">
        <f t="shared" si="78"/>
        <v>M22P79U01N03</v>
      </c>
      <c r="F2812" s="26">
        <f ca="1">IFERROR(VLOOKUP(G2812,模型表!C:U,19,0),0)</f>
        <v>0</v>
      </c>
      <c r="H2812" s="26" t="str">
        <f ca="1">IFERROR(IF($F2812=0,"",(VLOOKUP(RIGHT(A2812,2)+0,难度表!B:F,3,FALSE)*K2812+N2812)),0)</f>
        <v/>
      </c>
      <c r="I2812" s="26" t="str">
        <f ca="1">IFERROR(IF($F2812=0,"",(VLOOKUP(RIGHT(B2812,2)+0,难度表!B:F,4,FALSE)*L2812+O2812)),0)</f>
        <v/>
      </c>
      <c r="J2812" s="26" t="str">
        <f ca="1">IFERROR(IF($F2812=0,"",(VLOOKUP(RIGHT(B2812,2)+0,难度表!B:F,5,FALSE)*M2812+P2812)),0)</f>
        <v/>
      </c>
      <c r="L2812" s="26" t="s">
        <v>1081</v>
      </c>
      <c r="M2812" s="3"/>
      <c r="N2812" s="26">
        <v>0</v>
      </c>
      <c r="O2812" s="26">
        <v>0</v>
      </c>
      <c r="P2812" s="26">
        <v>0</v>
      </c>
      <c r="Q2812" s="26">
        <v>0</v>
      </c>
      <c r="R2812" s="58" t="s">
        <v>545</v>
      </c>
      <c r="S2812" s="26">
        <v>1</v>
      </c>
      <c r="T2812" s="26">
        <v>0</v>
      </c>
      <c r="U2812" s="26">
        <f ca="1">IFERROR(VLOOKUP(G2812,模型表!$C:$T,18,FALSE),0)</f>
        <v>0</v>
      </c>
      <c r="V2812" s="26">
        <f>IFERROR(VLOOKUP(G2812,模型表!$C:$J,8,FALSE),0)</f>
        <v>0</v>
      </c>
      <c r="W2812" s="26" t="s">
        <v>1081</v>
      </c>
      <c r="X2812" s="26" t="s">
        <v>1097</v>
      </c>
    </row>
    <row r="2813" spans="1:24" x14ac:dyDescent="0.2">
      <c r="A2813" s="3" t="s">
        <v>1457</v>
      </c>
      <c r="B2813" s="3" t="str">
        <f t="shared" si="79"/>
        <v>P79</v>
      </c>
      <c r="C2813" s="3" t="s">
        <v>532</v>
      </c>
      <c r="D2813" s="3" t="s">
        <v>536</v>
      </c>
      <c r="E2813" t="str">
        <f t="shared" si="78"/>
        <v>M22P79U01N04</v>
      </c>
      <c r="F2813" s="26">
        <f ca="1">IFERROR(VLOOKUP(G2813,模型表!C:U,19,0),0)</f>
        <v>0</v>
      </c>
      <c r="H2813" s="26" t="str">
        <f ca="1">IFERROR(IF($F2813=0,"",(VLOOKUP(RIGHT(A2813,2)+0,难度表!B:F,3,FALSE)*K2813+N2813)),0)</f>
        <v/>
      </c>
      <c r="I2813" s="26" t="str">
        <f ca="1">IFERROR(IF($F2813=0,"",(VLOOKUP(RIGHT(B2813,2)+0,难度表!B:F,4,FALSE)*L2813+O2813)),0)</f>
        <v/>
      </c>
      <c r="J2813" s="26" t="str">
        <f ca="1">IFERROR(IF($F2813=0,"",(VLOOKUP(RIGHT(B2813,2)+0,难度表!B:F,5,FALSE)*M2813+P2813)),0)</f>
        <v/>
      </c>
      <c r="L2813" s="26" t="s">
        <v>1081</v>
      </c>
      <c r="M2813" s="3"/>
      <c r="N2813" s="26">
        <v>0</v>
      </c>
      <c r="O2813" s="26">
        <v>0</v>
      </c>
      <c r="P2813" s="26">
        <v>0</v>
      </c>
      <c r="Q2813" s="26">
        <v>0</v>
      </c>
      <c r="R2813" s="58" t="s">
        <v>545</v>
      </c>
      <c r="S2813" s="26">
        <v>1</v>
      </c>
      <c r="T2813" s="26">
        <v>0</v>
      </c>
      <c r="U2813" s="26">
        <f ca="1">IFERROR(VLOOKUP(G2813,模型表!$C:$T,18,FALSE),0)</f>
        <v>0</v>
      </c>
      <c r="V2813" s="26">
        <f>IFERROR(VLOOKUP(G2813,模型表!$C:$J,8,FALSE),0)</f>
        <v>0</v>
      </c>
      <c r="W2813" s="26" t="s">
        <v>1081</v>
      </c>
      <c r="X2813" s="26" t="s">
        <v>1097</v>
      </c>
    </row>
    <row r="2814" spans="1:24" x14ac:dyDescent="0.2">
      <c r="A2814" s="3" t="s">
        <v>1457</v>
      </c>
      <c r="B2814" s="3" t="str">
        <f t="shared" si="79"/>
        <v>P79</v>
      </c>
      <c r="C2814" s="3" t="s">
        <v>532</v>
      </c>
      <c r="D2814" s="3" t="s">
        <v>537</v>
      </c>
      <c r="E2814" t="str">
        <f t="shared" si="78"/>
        <v>M22P79U01N05</v>
      </c>
      <c r="F2814" s="26">
        <f ca="1">IFERROR(VLOOKUP(G2814,模型表!C:U,19,0),0)</f>
        <v>0</v>
      </c>
      <c r="H2814" s="26" t="str">
        <f ca="1">IFERROR(IF($F2814=0,"",(VLOOKUP(RIGHT(A2814,2)+0,难度表!B:F,3,FALSE)*K2814+N2814)),0)</f>
        <v/>
      </c>
      <c r="I2814" s="26" t="str">
        <f ca="1">IFERROR(IF($F2814=0,"",(VLOOKUP(RIGHT(B2814,2)+0,难度表!B:F,4,FALSE)*L2814+O2814)),0)</f>
        <v/>
      </c>
      <c r="J2814" s="26" t="str">
        <f ca="1">IFERROR(IF($F2814=0,"",(VLOOKUP(RIGHT(B2814,2)+0,难度表!B:F,5,FALSE)*M2814+P2814)),0)</f>
        <v/>
      </c>
      <c r="L2814" s="26" t="s">
        <v>1081</v>
      </c>
      <c r="M2814" s="3"/>
      <c r="N2814" s="26">
        <v>0</v>
      </c>
      <c r="O2814" s="26">
        <v>0</v>
      </c>
      <c r="P2814" s="26">
        <v>0</v>
      </c>
      <c r="Q2814" s="26">
        <v>0</v>
      </c>
      <c r="R2814" s="58" t="s">
        <v>545</v>
      </c>
      <c r="S2814" s="26">
        <v>1</v>
      </c>
      <c r="T2814" s="26">
        <v>0</v>
      </c>
      <c r="U2814" s="26">
        <f ca="1">IFERROR(VLOOKUP(G2814,模型表!$C:$T,18,FALSE),0)</f>
        <v>0</v>
      </c>
      <c r="V2814" s="26">
        <f>IFERROR(VLOOKUP(G2814,模型表!$C:$J,8,FALSE),0)</f>
        <v>0</v>
      </c>
      <c r="W2814" s="26" t="s">
        <v>1081</v>
      </c>
      <c r="X2814" s="26" t="s">
        <v>1097</v>
      </c>
    </row>
    <row r="2815" spans="1:24" x14ac:dyDescent="0.2">
      <c r="A2815" s="3" t="s">
        <v>1457</v>
      </c>
      <c r="B2815" s="3" t="str">
        <f t="shared" si="79"/>
        <v>P79</v>
      </c>
      <c r="C2815" s="3" t="s">
        <v>532</v>
      </c>
      <c r="D2815" s="3" t="s">
        <v>538</v>
      </c>
      <c r="E2815" t="str">
        <f t="shared" si="78"/>
        <v>M22P79U01N06</v>
      </c>
      <c r="F2815" s="26">
        <f ca="1">IFERROR(VLOOKUP(G2815,模型表!C:U,19,0),0)</f>
        <v>0</v>
      </c>
      <c r="H2815" s="26" t="str">
        <f ca="1">IFERROR(IF($F2815=0,"",(VLOOKUP(RIGHT(A2815,2)+0,难度表!B:F,3,FALSE)*K2815+N2815)),0)</f>
        <v/>
      </c>
      <c r="I2815" s="26" t="str">
        <f ca="1">IFERROR(IF($F2815=0,"",(VLOOKUP(RIGHT(B2815,2)+0,难度表!B:F,4,FALSE)*L2815+O2815)),0)</f>
        <v/>
      </c>
      <c r="J2815" s="26" t="str">
        <f ca="1">IFERROR(IF($F2815=0,"",(VLOOKUP(RIGHT(B2815,2)+0,难度表!B:F,5,FALSE)*M2815+P2815)),0)</f>
        <v/>
      </c>
      <c r="L2815" s="26" t="s">
        <v>1081</v>
      </c>
      <c r="M2815" s="3"/>
      <c r="N2815" s="26">
        <v>0</v>
      </c>
      <c r="O2815" s="26">
        <v>0</v>
      </c>
      <c r="P2815" s="26">
        <v>0</v>
      </c>
      <c r="Q2815" s="26">
        <v>0</v>
      </c>
      <c r="R2815" s="58" t="s">
        <v>545</v>
      </c>
      <c r="S2815" s="26">
        <v>1</v>
      </c>
      <c r="T2815" s="26">
        <v>0</v>
      </c>
      <c r="U2815" s="26">
        <f ca="1">IFERROR(VLOOKUP(G2815,模型表!$C:$T,18,FALSE),0)</f>
        <v>0</v>
      </c>
      <c r="V2815" s="26">
        <f>IFERROR(VLOOKUP(G2815,模型表!$C:$J,8,FALSE),0)</f>
        <v>0</v>
      </c>
      <c r="W2815" s="26" t="s">
        <v>1081</v>
      </c>
      <c r="X2815" s="26" t="s">
        <v>1097</v>
      </c>
    </row>
    <row r="2816" spans="1:24" x14ac:dyDescent="0.2">
      <c r="A2816" s="3" t="s">
        <v>1457</v>
      </c>
      <c r="B2816" s="3" t="str">
        <f t="shared" si="79"/>
        <v>P79</v>
      </c>
      <c r="C2816" s="3" t="s">
        <v>532</v>
      </c>
      <c r="D2816" s="3" t="s">
        <v>542</v>
      </c>
      <c r="E2816" t="str">
        <f t="shared" si="78"/>
        <v>M22P79U01N07</v>
      </c>
      <c r="F2816" s="26">
        <f ca="1">IFERROR(VLOOKUP(G2816,模型表!C:U,19,0),0)</f>
        <v>0</v>
      </c>
      <c r="H2816" s="26" t="str">
        <f ca="1">IFERROR(IF($F2816=0,"",(VLOOKUP(RIGHT(A2816,2)+0,难度表!B:F,3,FALSE)*K2816+N2816)),0)</f>
        <v/>
      </c>
      <c r="I2816" s="26" t="str">
        <f ca="1">IFERROR(IF($F2816=0,"",(VLOOKUP(RIGHT(B2816,2)+0,难度表!B:F,4,FALSE)*L2816+O2816)),0)</f>
        <v/>
      </c>
      <c r="J2816" s="26" t="str">
        <f ca="1">IFERROR(IF($F2816=0,"",(VLOOKUP(RIGHT(B2816,2)+0,难度表!B:F,5,FALSE)*M2816+P2816)),0)</f>
        <v/>
      </c>
      <c r="L2816" s="26" t="s">
        <v>1081</v>
      </c>
      <c r="M2816" s="3"/>
      <c r="N2816" s="26">
        <v>0</v>
      </c>
      <c r="O2816" s="26">
        <v>0</v>
      </c>
      <c r="P2816" s="26">
        <v>0</v>
      </c>
      <c r="Q2816" s="26">
        <v>0</v>
      </c>
      <c r="R2816" s="58" t="s">
        <v>545</v>
      </c>
      <c r="S2816" s="26">
        <v>1</v>
      </c>
      <c r="T2816" s="26">
        <v>0</v>
      </c>
      <c r="U2816" s="26">
        <f ca="1">IFERROR(VLOOKUP(G2816,模型表!$C:$T,18,FALSE),0)</f>
        <v>0</v>
      </c>
      <c r="V2816" s="26">
        <f>IFERROR(VLOOKUP(G2816,模型表!$C:$J,8,FALSE),0)</f>
        <v>0</v>
      </c>
      <c r="W2816" s="26" t="s">
        <v>1081</v>
      </c>
      <c r="X2816" s="26" t="s">
        <v>1097</v>
      </c>
    </row>
    <row r="2817" spans="1:24" x14ac:dyDescent="0.2">
      <c r="A2817" s="3" t="s">
        <v>1457</v>
      </c>
      <c r="B2817" s="3" t="str">
        <f t="shared" si="79"/>
        <v>P79</v>
      </c>
      <c r="C2817" s="3" t="s">
        <v>532</v>
      </c>
      <c r="D2817" s="3" t="s">
        <v>543</v>
      </c>
      <c r="E2817" t="str">
        <f t="shared" si="78"/>
        <v>M22P79U01N08</v>
      </c>
      <c r="F2817" s="26">
        <f ca="1">IFERROR(VLOOKUP(G2817,模型表!C:U,19,0),0)</f>
        <v>0</v>
      </c>
      <c r="H2817" s="26" t="str">
        <f ca="1">IFERROR(IF($F2817=0,"",(VLOOKUP(RIGHT(A2817,2)+0,难度表!B:F,3,FALSE)*K2817+N2817)),0)</f>
        <v/>
      </c>
      <c r="I2817" s="26" t="str">
        <f ca="1">IFERROR(IF($F2817=0,"",(VLOOKUP(RIGHT(B2817,2)+0,难度表!B:F,4,FALSE)*L2817+O2817)),0)</f>
        <v/>
      </c>
      <c r="J2817" s="26" t="str">
        <f ca="1">IFERROR(IF($F2817=0,"",(VLOOKUP(RIGHT(B2817,2)+0,难度表!B:F,5,FALSE)*M2817+P2817)),0)</f>
        <v/>
      </c>
      <c r="L2817" s="26" t="s">
        <v>1081</v>
      </c>
      <c r="M2817" s="3"/>
      <c r="N2817" s="26">
        <v>0</v>
      </c>
      <c r="O2817" s="26">
        <v>0</v>
      </c>
      <c r="P2817" s="26">
        <v>0</v>
      </c>
      <c r="Q2817" s="26">
        <v>0</v>
      </c>
      <c r="R2817" s="58" t="s">
        <v>545</v>
      </c>
      <c r="S2817" s="26">
        <v>1</v>
      </c>
      <c r="T2817" s="26">
        <v>0</v>
      </c>
      <c r="U2817" s="26">
        <f ca="1">IFERROR(VLOOKUP(G2817,模型表!$C:$T,18,FALSE),0)</f>
        <v>0</v>
      </c>
      <c r="V2817" s="26">
        <f>IFERROR(VLOOKUP(G2817,模型表!$C:$J,8,FALSE),0)</f>
        <v>0</v>
      </c>
      <c r="W2817" s="26" t="s">
        <v>1081</v>
      </c>
      <c r="X2817" s="26" t="s">
        <v>1097</v>
      </c>
    </row>
    <row r="2818" spans="1:24" x14ac:dyDescent="0.2">
      <c r="A2818" s="3" t="s">
        <v>1457</v>
      </c>
      <c r="B2818" s="3" t="str">
        <f t="shared" si="79"/>
        <v>P79</v>
      </c>
      <c r="C2818" s="3" t="s">
        <v>532</v>
      </c>
      <c r="D2818" s="3" t="s">
        <v>544</v>
      </c>
      <c r="E2818" t="str">
        <f t="shared" ref="E2818:E2881" si="80">A2818&amp;B2818&amp;C2818&amp;D2818</f>
        <v>M22P79U01N09</v>
      </c>
      <c r="F2818" s="26">
        <f ca="1">IFERROR(VLOOKUP(G2818,模型表!C:U,19,0),0)</f>
        <v>0</v>
      </c>
      <c r="H2818" s="26" t="str">
        <f ca="1">IFERROR(IF($F2818=0,"",(VLOOKUP(RIGHT(A2818,2)+0,难度表!B:F,3,FALSE)*K2818+N2818)),0)</f>
        <v/>
      </c>
      <c r="I2818" s="26" t="str">
        <f ca="1">IFERROR(IF($F2818=0,"",(VLOOKUP(RIGHT(B2818,2)+0,难度表!B:F,4,FALSE)*L2818+O2818)),0)</f>
        <v/>
      </c>
      <c r="J2818" s="26" t="str">
        <f ca="1">IFERROR(IF($F2818=0,"",(VLOOKUP(RIGHT(B2818,2)+0,难度表!B:F,5,FALSE)*M2818+P2818)),0)</f>
        <v/>
      </c>
      <c r="L2818" s="26" t="s">
        <v>1081</v>
      </c>
      <c r="M2818" s="3"/>
      <c r="N2818" s="26">
        <v>0</v>
      </c>
      <c r="O2818" s="26">
        <v>0</v>
      </c>
      <c r="P2818" s="26">
        <v>0</v>
      </c>
      <c r="Q2818" s="26">
        <v>0</v>
      </c>
      <c r="R2818" s="58" t="s">
        <v>545</v>
      </c>
      <c r="S2818" s="26">
        <v>1</v>
      </c>
      <c r="T2818" s="26">
        <v>0</v>
      </c>
      <c r="U2818" s="26">
        <f ca="1">IFERROR(VLOOKUP(G2818,模型表!$C:$T,18,FALSE),0)</f>
        <v>0</v>
      </c>
      <c r="V2818" s="26">
        <f>IFERROR(VLOOKUP(G2818,模型表!$C:$J,8,FALSE),0)</f>
        <v>0</v>
      </c>
      <c r="W2818" s="26" t="s">
        <v>1081</v>
      </c>
      <c r="X2818" s="26" t="s">
        <v>1097</v>
      </c>
    </row>
    <row r="2819" spans="1:24" x14ac:dyDescent="0.2">
      <c r="A2819" s="3" t="s">
        <v>1457</v>
      </c>
      <c r="B2819" s="3" t="str">
        <f t="shared" ref="B2819:B2881" si="81">"P"&amp;IF(INT((ROW()+34)/36)&gt;=10,INT((ROW()+34)/36),"0"&amp;INT((ROW()+34)/36))</f>
        <v>P79</v>
      </c>
      <c r="C2819" s="3" t="s">
        <v>539</v>
      </c>
      <c r="D2819" s="3" t="s">
        <v>533</v>
      </c>
      <c r="E2819" t="str">
        <f t="shared" si="80"/>
        <v>M22P79U02N01</v>
      </c>
      <c r="F2819" s="26">
        <f ca="1">IFERROR(VLOOKUP(G2819,模型表!C:U,19,0),0)</f>
        <v>0</v>
      </c>
      <c r="H2819" s="26" t="str">
        <f ca="1">IFERROR(IF($F2819=0,"",(VLOOKUP(RIGHT(A2819,2)+0,难度表!B:F,3,FALSE)*K2819+N2819)),0)</f>
        <v/>
      </c>
      <c r="I2819" s="26" t="str">
        <f ca="1">IFERROR(IF($F2819=0,"",(VLOOKUP(RIGHT(B2819,2)+0,难度表!B:F,4,FALSE)*L2819+O2819)),0)</f>
        <v/>
      </c>
      <c r="J2819" s="26" t="str">
        <f ca="1">IFERROR(IF($F2819=0,"",(VLOOKUP(RIGHT(B2819,2)+0,难度表!B:F,5,FALSE)*M2819+P2819)),0)</f>
        <v/>
      </c>
      <c r="L2819" s="26" t="s">
        <v>1081</v>
      </c>
      <c r="M2819" s="3"/>
      <c r="N2819" s="26">
        <v>0</v>
      </c>
      <c r="O2819" s="26">
        <v>0</v>
      </c>
      <c r="P2819" s="26">
        <v>0</v>
      </c>
      <c r="Q2819" s="26">
        <v>0</v>
      </c>
      <c r="R2819" s="58" t="s">
        <v>545</v>
      </c>
      <c r="S2819" s="26">
        <v>1</v>
      </c>
      <c r="T2819" s="26">
        <v>0</v>
      </c>
      <c r="U2819" s="26">
        <f ca="1">IFERROR(VLOOKUP(G2819,模型表!$C:$T,18,FALSE),0)</f>
        <v>0</v>
      </c>
      <c r="V2819" s="26">
        <f>IFERROR(VLOOKUP(G2819,模型表!$C:$J,8,FALSE),0)</f>
        <v>0</v>
      </c>
      <c r="W2819" s="26" t="s">
        <v>1081</v>
      </c>
      <c r="X2819" s="26" t="s">
        <v>1097</v>
      </c>
    </row>
    <row r="2820" spans="1:24" x14ac:dyDescent="0.2">
      <c r="A2820" s="3" t="s">
        <v>1457</v>
      </c>
      <c r="B2820" s="3" t="str">
        <f t="shared" si="81"/>
        <v>P79</v>
      </c>
      <c r="C2820" s="3" t="s">
        <v>539</v>
      </c>
      <c r="D2820" s="3" t="s">
        <v>534</v>
      </c>
      <c r="E2820" t="str">
        <f t="shared" si="80"/>
        <v>M22P79U02N02</v>
      </c>
      <c r="F2820" s="26">
        <f ca="1">IFERROR(VLOOKUP(G2820,模型表!C:U,19,0),0)</f>
        <v>0</v>
      </c>
      <c r="H2820" s="26" t="str">
        <f ca="1">IFERROR(IF($F2820=0,"",(VLOOKUP(RIGHT(A2820,2)+0,难度表!B:F,3,FALSE)*K2820+N2820)),0)</f>
        <v/>
      </c>
      <c r="I2820" s="26" t="str">
        <f ca="1">IFERROR(IF($F2820=0,"",(VLOOKUP(RIGHT(B2820,2)+0,难度表!B:F,4,FALSE)*L2820+O2820)),0)</f>
        <v/>
      </c>
      <c r="J2820" s="26" t="str">
        <f ca="1">IFERROR(IF($F2820=0,"",(VLOOKUP(RIGHT(B2820,2)+0,难度表!B:F,5,FALSE)*M2820+P2820)),0)</f>
        <v/>
      </c>
      <c r="L2820" s="26" t="s">
        <v>1081</v>
      </c>
      <c r="M2820" s="3"/>
      <c r="N2820" s="26">
        <v>0</v>
      </c>
      <c r="O2820" s="26">
        <v>0</v>
      </c>
      <c r="P2820" s="26">
        <v>0</v>
      </c>
      <c r="Q2820" s="26">
        <v>0</v>
      </c>
      <c r="R2820" s="58" t="s">
        <v>545</v>
      </c>
      <c r="S2820" s="26">
        <v>1</v>
      </c>
      <c r="T2820" s="26">
        <v>0</v>
      </c>
      <c r="U2820" s="26">
        <f ca="1">IFERROR(VLOOKUP(G2820,模型表!$C:$T,18,FALSE),0)</f>
        <v>0</v>
      </c>
      <c r="V2820" s="26">
        <f>IFERROR(VLOOKUP(G2820,模型表!$C:$J,8,FALSE),0)</f>
        <v>0</v>
      </c>
      <c r="W2820" s="26" t="s">
        <v>1081</v>
      </c>
      <c r="X2820" s="26" t="s">
        <v>1097</v>
      </c>
    </row>
    <row r="2821" spans="1:24" x14ac:dyDescent="0.2">
      <c r="A2821" s="3" t="s">
        <v>1457</v>
      </c>
      <c r="B2821" s="3" t="str">
        <f t="shared" si="81"/>
        <v>P79</v>
      </c>
      <c r="C2821" s="3" t="s">
        <v>539</v>
      </c>
      <c r="D2821" s="3" t="s">
        <v>535</v>
      </c>
      <c r="E2821" t="str">
        <f t="shared" si="80"/>
        <v>M22P79U02N03</v>
      </c>
      <c r="F2821" s="26">
        <f ca="1">IFERROR(VLOOKUP(G2821,模型表!C:U,19,0),0)</f>
        <v>0</v>
      </c>
      <c r="H2821" s="26" t="str">
        <f ca="1">IFERROR(IF($F2821=0,"",(VLOOKUP(RIGHT(A2821,2)+0,难度表!B:F,3,FALSE)*K2821+N2821)),0)</f>
        <v/>
      </c>
      <c r="I2821" s="26" t="str">
        <f ca="1">IFERROR(IF($F2821=0,"",(VLOOKUP(RIGHT(B2821,2)+0,难度表!B:F,4,FALSE)*L2821+O2821)),0)</f>
        <v/>
      </c>
      <c r="J2821" s="26" t="str">
        <f ca="1">IFERROR(IF($F2821=0,"",(VLOOKUP(RIGHT(B2821,2)+0,难度表!B:F,5,FALSE)*M2821+P2821)),0)</f>
        <v/>
      </c>
      <c r="L2821" s="26" t="s">
        <v>1081</v>
      </c>
      <c r="M2821" s="3"/>
      <c r="N2821" s="26">
        <v>0</v>
      </c>
      <c r="O2821" s="26">
        <v>0</v>
      </c>
      <c r="P2821" s="26">
        <v>0</v>
      </c>
      <c r="Q2821" s="26">
        <v>0</v>
      </c>
      <c r="R2821" s="58" t="s">
        <v>545</v>
      </c>
      <c r="S2821" s="26">
        <v>1</v>
      </c>
      <c r="T2821" s="26">
        <v>0</v>
      </c>
      <c r="U2821" s="26">
        <f ca="1">IFERROR(VLOOKUP(G2821,模型表!$C:$T,18,FALSE),0)</f>
        <v>0</v>
      </c>
      <c r="V2821" s="26">
        <f>IFERROR(VLOOKUP(G2821,模型表!$C:$J,8,FALSE),0)</f>
        <v>0</v>
      </c>
      <c r="W2821" s="26" t="s">
        <v>1081</v>
      </c>
      <c r="X2821" s="26" t="s">
        <v>1097</v>
      </c>
    </row>
    <row r="2822" spans="1:24" x14ac:dyDescent="0.2">
      <c r="A2822" s="3" t="s">
        <v>1457</v>
      </c>
      <c r="B2822" s="3" t="str">
        <f t="shared" si="81"/>
        <v>P79</v>
      </c>
      <c r="C2822" s="3" t="s">
        <v>539</v>
      </c>
      <c r="D2822" s="3" t="s">
        <v>536</v>
      </c>
      <c r="E2822" t="str">
        <f t="shared" si="80"/>
        <v>M22P79U02N04</v>
      </c>
      <c r="F2822" s="26">
        <f ca="1">IFERROR(VLOOKUP(G2822,模型表!C:U,19,0),0)</f>
        <v>0</v>
      </c>
      <c r="H2822" s="26" t="str">
        <f ca="1">IFERROR(IF($F2822=0,"",(VLOOKUP(RIGHT(A2822,2)+0,难度表!B:F,3,FALSE)*K2822+N2822)),0)</f>
        <v/>
      </c>
      <c r="I2822" s="26" t="str">
        <f ca="1">IFERROR(IF($F2822=0,"",(VLOOKUP(RIGHT(B2822,2)+0,难度表!B:F,4,FALSE)*L2822+O2822)),0)</f>
        <v/>
      </c>
      <c r="J2822" s="26" t="str">
        <f ca="1">IFERROR(IF($F2822=0,"",(VLOOKUP(RIGHT(B2822,2)+0,难度表!B:F,5,FALSE)*M2822+P2822)),0)</f>
        <v/>
      </c>
      <c r="L2822" s="26" t="s">
        <v>1081</v>
      </c>
      <c r="M2822" s="3"/>
      <c r="N2822" s="26">
        <v>0</v>
      </c>
      <c r="O2822" s="26">
        <v>0</v>
      </c>
      <c r="P2822" s="26">
        <v>0</v>
      </c>
      <c r="Q2822" s="26">
        <v>0</v>
      </c>
      <c r="R2822" s="58" t="s">
        <v>545</v>
      </c>
      <c r="S2822" s="26">
        <v>1</v>
      </c>
      <c r="T2822" s="26">
        <v>0</v>
      </c>
      <c r="U2822" s="26">
        <f ca="1">IFERROR(VLOOKUP(G2822,模型表!$C:$T,18,FALSE),0)</f>
        <v>0</v>
      </c>
      <c r="V2822" s="26">
        <f>IFERROR(VLOOKUP(G2822,模型表!$C:$J,8,FALSE),0)</f>
        <v>0</v>
      </c>
      <c r="W2822" s="26" t="s">
        <v>1081</v>
      </c>
      <c r="X2822" s="26" t="s">
        <v>1097</v>
      </c>
    </row>
    <row r="2823" spans="1:24" x14ac:dyDescent="0.2">
      <c r="A2823" s="3" t="s">
        <v>1457</v>
      </c>
      <c r="B2823" s="3" t="str">
        <f t="shared" si="81"/>
        <v>P79</v>
      </c>
      <c r="C2823" s="3" t="s">
        <v>539</v>
      </c>
      <c r="D2823" s="3" t="s">
        <v>537</v>
      </c>
      <c r="E2823" t="str">
        <f t="shared" si="80"/>
        <v>M22P79U02N05</v>
      </c>
      <c r="F2823" s="26">
        <f ca="1">IFERROR(VLOOKUP(G2823,模型表!C:U,19,0),0)</f>
        <v>0</v>
      </c>
      <c r="H2823" s="26" t="str">
        <f ca="1">IFERROR(IF($F2823=0,"",(VLOOKUP(RIGHT(A2823,2)+0,难度表!B:F,3,FALSE)*K2823+N2823)),0)</f>
        <v/>
      </c>
      <c r="I2823" s="26" t="str">
        <f ca="1">IFERROR(IF($F2823=0,"",(VLOOKUP(RIGHT(B2823,2)+0,难度表!B:F,4,FALSE)*L2823+O2823)),0)</f>
        <v/>
      </c>
      <c r="J2823" s="26" t="str">
        <f ca="1">IFERROR(IF($F2823=0,"",(VLOOKUP(RIGHT(B2823,2)+0,难度表!B:F,5,FALSE)*M2823+P2823)),0)</f>
        <v/>
      </c>
      <c r="L2823" s="26" t="s">
        <v>1081</v>
      </c>
      <c r="M2823" s="3"/>
      <c r="N2823" s="26">
        <v>0</v>
      </c>
      <c r="O2823" s="26">
        <v>0</v>
      </c>
      <c r="P2823" s="26">
        <v>0</v>
      </c>
      <c r="Q2823" s="26">
        <v>0</v>
      </c>
      <c r="R2823" s="58" t="s">
        <v>545</v>
      </c>
      <c r="S2823" s="26">
        <v>1</v>
      </c>
      <c r="T2823" s="26">
        <v>0</v>
      </c>
      <c r="U2823" s="26">
        <f ca="1">IFERROR(VLOOKUP(G2823,模型表!$C:$T,18,FALSE),0)</f>
        <v>0</v>
      </c>
      <c r="V2823" s="26">
        <f>IFERROR(VLOOKUP(G2823,模型表!$C:$J,8,FALSE),0)</f>
        <v>0</v>
      </c>
      <c r="W2823" s="26" t="s">
        <v>1081</v>
      </c>
      <c r="X2823" s="26" t="s">
        <v>1097</v>
      </c>
    </row>
    <row r="2824" spans="1:24" x14ac:dyDescent="0.2">
      <c r="A2824" s="3" t="s">
        <v>1457</v>
      </c>
      <c r="B2824" s="3" t="str">
        <f t="shared" si="81"/>
        <v>P79</v>
      </c>
      <c r="C2824" s="3" t="s">
        <v>539</v>
      </c>
      <c r="D2824" s="3" t="s">
        <v>538</v>
      </c>
      <c r="E2824" t="str">
        <f t="shared" si="80"/>
        <v>M22P79U02N06</v>
      </c>
      <c r="F2824" s="26">
        <f ca="1">IFERROR(VLOOKUP(G2824,模型表!C:U,19,0),0)</f>
        <v>0</v>
      </c>
      <c r="H2824" s="26" t="str">
        <f ca="1">IFERROR(IF($F2824=0,"",(VLOOKUP(RIGHT(A2824,2)+0,难度表!B:F,3,FALSE)*K2824+N2824)),0)</f>
        <v/>
      </c>
      <c r="I2824" s="26" t="str">
        <f ca="1">IFERROR(IF($F2824=0,"",(VLOOKUP(RIGHT(B2824,2)+0,难度表!B:F,4,FALSE)*L2824+O2824)),0)</f>
        <v/>
      </c>
      <c r="J2824" s="26" t="str">
        <f ca="1">IFERROR(IF($F2824=0,"",(VLOOKUP(RIGHT(B2824,2)+0,难度表!B:F,5,FALSE)*M2824+P2824)),0)</f>
        <v/>
      </c>
      <c r="L2824" s="26" t="s">
        <v>1081</v>
      </c>
      <c r="M2824" s="3"/>
      <c r="N2824" s="26">
        <v>0</v>
      </c>
      <c r="O2824" s="26">
        <v>0</v>
      </c>
      <c r="P2824" s="26">
        <v>0</v>
      </c>
      <c r="Q2824" s="26">
        <v>0</v>
      </c>
      <c r="R2824" s="58" t="s">
        <v>545</v>
      </c>
      <c r="S2824" s="26">
        <v>1</v>
      </c>
      <c r="T2824" s="26">
        <v>0</v>
      </c>
      <c r="U2824" s="26">
        <f ca="1">IFERROR(VLOOKUP(G2824,模型表!$C:$T,18,FALSE),0)</f>
        <v>0</v>
      </c>
      <c r="V2824" s="26">
        <f>IFERROR(VLOOKUP(G2824,模型表!$C:$J,8,FALSE),0)</f>
        <v>0</v>
      </c>
      <c r="W2824" s="26" t="s">
        <v>1081</v>
      </c>
      <c r="X2824" s="26" t="s">
        <v>1097</v>
      </c>
    </row>
    <row r="2825" spans="1:24" x14ac:dyDescent="0.2">
      <c r="A2825" s="3" t="s">
        <v>1457</v>
      </c>
      <c r="B2825" s="3" t="str">
        <f t="shared" si="81"/>
        <v>P79</v>
      </c>
      <c r="C2825" s="3" t="s">
        <v>539</v>
      </c>
      <c r="D2825" s="3" t="s">
        <v>542</v>
      </c>
      <c r="E2825" t="str">
        <f t="shared" si="80"/>
        <v>M22P79U02N07</v>
      </c>
      <c r="F2825" s="26">
        <f ca="1">IFERROR(VLOOKUP(G2825,模型表!C:U,19,0),0)</f>
        <v>0</v>
      </c>
      <c r="H2825" s="26" t="str">
        <f ca="1">IFERROR(IF($F2825=0,"",(VLOOKUP(RIGHT(A2825,2)+0,难度表!B:F,3,FALSE)*K2825+N2825)),0)</f>
        <v/>
      </c>
      <c r="I2825" s="26" t="str">
        <f ca="1">IFERROR(IF($F2825=0,"",(VLOOKUP(RIGHT(B2825,2)+0,难度表!B:F,4,FALSE)*L2825+O2825)),0)</f>
        <v/>
      </c>
      <c r="J2825" s="26" t="str">
        <f ca="1">IFERROR(IF($F2825=0,"",(VLOOKUP(RIGHT(B2825,2)+0,难度表!B:F,5,FALSE)*M2825+P2825)),0)</f>
        <v/>
      </c>
      <c r="L2825" s="26" t="s">
        <v>1081</v>
      </c>
      <c r="M2825" s="3"/>
      <c r="N2825" s="26">
        <v>0</v>
      </c>
      <c r="O2825" s="26">
        <v>0</v>
      </c>
      <c r="P2825" s="26">
        <v>0</v>
      </c>
      <c r="Q2825" s="26">
        <v>0</v>
      </c>
      <c r="R2825" s="58" t="s">
        <v>545</v>
      </c>
      <c r="S2825" s="26">
        <v>1</v>
      </c>
      <c r="T2825" s="26">
        <v>0</v>
      </c>
      <c r="U2825" s="26">
        <f ca="1">IFERROR(VLOOKUP(G2825,模型表!$C:$T,18,FALSE),0)</f>
        <v>0</v>
      </c>
      <c r="V2825" s="26">
        <f>IFERROR(VLOOKUP(G2825,模型表!$C:$J,8,FALSE),0)</f>
        <v>0</v>
      </c>
      <c r="W2825" s="26" t="s">
        <v>1081</v>
      </c>
      <c r="X2825" s="26" t="s">
        <v>1097</v>
      </c>
    </row>
    <row r="2826" spans="1:24" x14ac:dyDescent="0.2">
      <c r="A2826" s="3" t="s">
        <v>1457</v>
      </c>
      <c r="B2826" s="3" t="str">
        <f t="shared" si="81"/>
        <v>P79</v>
      </c>
      <c r="C2826" s="3" t="s">
        <v>539</v>
      </c>
      <c r="D2826" s="3" t="s">
        <v>543</v>
      </c>
      <c r="E2826" t="str">
        <f t="shared" si="80"/>
        <v>M22P79U02N08</v>
      </c>
      <c r="F2826" s="26">
        <f ca="1">IFERROR(VLOOKUP(G2826,模型表!C:U,19,0),0)</f>
        <v>0</v>
      </c>
      <c r="H2826" s="26" t="str">
        <f ca="1">IFERROR(IF($F2826=0,"",(VLOOKUP(RIGHT(A2826,2)+0,难度表!B:F,3,FALSE)*K2826+N2826)),0)</f>
        <v/>
      </c>
      <c r="I2826" s="26" t="str">
        <f ca="1">IFERROR(IF($F2826=0,"",(VLOOKUP(RIGHT(B2826,2)+0,难度表!B:F,4,FALSE)*L2826+O2826)),0)</f>
        <v/>
      </c>
      <c r="J2826" s="26" t="str">
        <f ca="1">IFERROR(IF($F2826=0,"",(VLOOKUP(RIGHT(B2826,2)+0,难度表!B:F,5,FALSE)*M2826+P2826)),0)</f>
        <v/>
      </c>
      <c r="L2826" s="26" t="s">
        <v>1081</v>
      </c>
      <c r="M2826" s="3"/>
      <c r="N2826" s="26">
        <v>0</v>
      </c>
      <c r="O2826" s="26">
        <v>0</v>
      </c>
      <c r="P2826" s="26">
        <v>0</v>
      </c>
      <c r="Q2826" s="26">
        <v>0</v>
      </c>
      <c r="R2826" s="58" t="s">
        <v>545</v>
      </c>
      <c r="S2826" s="26">
        <v>1</v>
      </c>
      <c r="T2826" s="26">
        <v>0</v>
      </c>
      <c r="U2826" s="26">
        <f ca="1">IFERROR(VLOOKUP(G2826,模型表!$C:$T,18,FALSE),0)</f>
        <v>0</v>
      </c>
      <c r="V2826" s="26">
        <f>IFERROR(VLOOKUP(G2826,模型表!$C:$J,8,FALSE),0)</f>
        <v>0</v>
      </c>
      <c r="W2826" s="26" t="s">
        <v>1081</v>
      </c>
      <c r="X2826" s="26" t="s">
        <v>1097</v>
      </c>
    </row>
    <row r="2827" spans="1:24" x14ac:dyDescent="0.2">
      <c r="A2827" s="3" t="s">
        <v>1457</v>
      </c>
      <c r="B2827" s="3" t="str">
        <f t="shared" si="81"/>
        <v>P79</v>
      </c>
      <c r="C2827" s="3" t="s">
        <v>539</v>
      </c>
      <c r="D2827" s="3" t="s">
        <v>544</v>
      </c>
      <c r="E2827" t="str">
        <f t="shared" si="80"/>
        <v>M22P79U02N09</v>
      </c>
      <c r="F2827" s="26">
        <f ca="1">IFERROR(VLOOKUP(G2827,模型表!C:U,19,0),0)</f>
        <v>0</v>
      </c>
      <c r="H2827" s="26" t="str">
        <f ca="1">IFERROR(IF($F2827=0,"",(VLOOKUP(RIGHT(A2827,2)+0,难度表!B:F,3,FALSE)*K2827+N2827)),0)</f>
        <v/>
      </c>
      <c r="I2827" s="26" t="str">
        <f ca="1">IFERROR(IF($F2827=0,"",(VLOOKUP(RIGHT(B2827,2)+0,难度表!B:F,4,FALSE)*L2827+O2827)),0)</f>
        <v/>
      </c>
      <c r="J2827" s="26" t="str">
        <f ca="1">IFERROR(IF($F2827=0,"",(VLOOKUP(RIGHT(B2827,2)+0,难度表!B:F,5,FALSE)*M2827+P2827)),0)</f>
        <v/>
      </c>
      <c r="L2827" s="26" t="s">
        <v>1081</v>
      </c>
      <c r="M2827" s="3"/>
      <c r="N2827" s="26">
        <v>0</v>
      </c>
      <c r="O2827" s="26">
        <v>0</v>
      </c>
      <c r="P2827" s="26">
        <v>0</v>
      </c>
      <c r="Q2827" s="26">
        <v>0</v>
      </c>
      <c r="R2827" s="58" t="s">
        <v>545</v>
      </c>
      <c r="S2827" s="26">
        <v>1</v>
      </c>
      <c r="T2827" s="26">
        <v>0</v>
      </c>
      <c r="U2827" s="26">
        <f ca="1">IFERROR(VLOOKUP(G2827,模型表!$C:$T,18,FALSE),0)</f>
        <v>0</v>
      </c>
      <c r="V2827" s="26">
        <f>IFERROR(VLOOKUP(G2827,模型表!$C:$J,8,FALSE),0)</f>
        <v>0</v>
      </c>
      <c r="W2827" s="26" t="s">
        <v>1081</v>
      </c>
      <c r="X2827" s="26" t="s">
        <v>1097</v>
      </c>
    </row>
    <row r="2828" spans="1:24" x14ac:dyDescent="0.2">
      <c r="A2828" s="3" t="s">
        <v>1457</v>
      </c>
      <c r="B2828" s="3" t="str">
        <f t="shared" si="81"/>
        <v>P79</v>
      </c>
      <c r="C2828" s="3" t="s">
        <v>540</v>
      </c>
      <c r="D2828" s="3" t="s">
        <v>533</v>
      </c>
      <c r="E2828" t="str">
        <f t="shared" si="80"/>
        <v>M22P79U03N01</v>
      </c>
      <c r="F2828" s="26">
        <f ca="1">IFERROR(VLOOKUP(G2828,模型表!C:U,19,0),0)</f>
        <v>0</v>
      </c>
      <c r="H2828" s="26" t="str">
        <f ca="1">IFERROR(IF($F2828=0,"",(VLOOKUP(RIGHT(A2828,2)+0,难度表!B:F,3,FALSE)*K2828+N2828)),0)</f>
        <v/>
      </c>
      <c r="I2828" s="26" t="str">
        <f ca="1">IFERROR(IF($F2828=0,"",(VLOOKUP(RIGHT(B2828,2)+0,难度表!B:F,4,FALSE)*L2828+O2828)),0)</f>
        <v/>
      </c>
      <c r="J2828" s="26" t="str">
        <f ca="1">IFERROR(IF($F2828=0,"",(VLOOKUP(RIGHT(B2828,2)+0,难度表!B:F,5,FALSE)*M2828+P2828)),0)</f>
        <v/>
      </c>
      <c r="L2828" s="26" t="s">
        <v>1081</v>
      </c>
      <c r="M2828" s="3"/>
      <c r="N2828" s="26">
        <v>0</v>
      </c>
      <c r="O2828" s="26">
        <v>0</v>
      </c>
      <c r="P2828" s="26">
        <v>0</v>
      </c>
      <c r="Q2828" s="26">
        <v>0</v>
      </c>
      <c r="R2828" s="58" t="s">
        <v>545</v>
      </c>
      <c r="S2828" s="26">
        <v>1</v>
      </c>
      <c r="T2828" s="26">
        <v>0</v>
      </c>
      <c r="U2828" s="26">
        <f ca="1">IFERROR(VLOOKUP(G2828,模型表!$C:$T,18,FALSE),0)</f>
        <v>0</v>
      </c>
      <c r="V2828" s="26">
        <f>IFERROR(VLOOKUP(G2828,模型表!$C:$J,8,FALSE),0)</f>
        <v>0</v>
      </c>
      <c r="W2828" s="26" t="s">
        <v>1081</v>
      </c>
      <c r="X2828" s="26" t="s">
        <v>1097</v>
      </c>
    </row>
    <row r="2829" spans="1:24" x14ac:dyDescent="0.2">
      <c r="A2829" s="3" t="s">
        <v>1457</v>
      </c>
      <c r="B2829" s="3" t="str">
        <f t="shared" si="81"/>
        <v>P79</v>
      </c>
      <c r="C2829" s="3" t="s">
        <v>540</v>
      </c>
      <c r="D2829" s="3" t="s">
        <v>534</v>
      </c>
      <c r="E2829" t="str">
        <f t="shared" si="80"/>
        <v>M22P79U03N02</v>
      </c>
      <c r="F2829" s="26">
        <f ca="1">IFERROR(VLOOKUP(G2829,模型表!C:U,19,0),0)</f>
        <v>0</v>
      </c>
      <c r="H2829" s="26" t="str">
        <f ca="1">IFERROR(IF($F2829=0,"",(VLOOKUP(RIGHT(A2829,2)+0,难度表!B:F,3,FALSE)*K2829+N2829)),0)</f>
        <v/>
      </c>
      <c r="I2829" s="26" t="str">
        <f ca="1">IFERROR(IF($F2829=0,"",(VLOOKUP(RIGHT(B2829,2)+0,难度表!B:F,4,FALSE)*L2829+O2829)),0)</f>
        <v/>
      </c>
      <c r="J2829" s="26" t="str">
        <f ca="1">IFERROR(IF($F2829=0,"",(VLOOKUP(RIGHT(B2829,2)+0,难度表!B:F,5,FALSE)*M2829+P2829)),0)</f>
        <v/>
      </c>
      <c r="L2829" s="26" t="s">
        <v>1081</v>
      </c>
      <c r="M2829" s="3"/>
      <c r="N2829" s="26">
        <v>0</v>
      </c>
      <c r="O2829" s="26">
        <v>0</v>
      </c>
      <c r="P2829" s="26">
        <v>0</v>
      </c>
      <c r="Q2829" s="26">
        <v>0</v>
      </c>
      <c r="R2829" s="58" t="s">
        <v>545</v>
      </c>
      <c r="S2829" s="26">
        <v>1</v>
      </c>
      <c r="T2829" s="26">
        <v>0</v>
      </c>
      <c r="U2829" s="26">
        <f ca="1">IFERROR(VLOOKUP(G2829,模型表!$C:$T,18,FALSE),0)</f>
        <v>0</v>
      </c>
      <c r="V2829" s="26">
        <f>IFERROR(VLOOKUP(G2829,模型表!$C:$J,8,FALSE),0)</f>
        <v>0</v>
      </c>
      <c r="W2829" s="26" t="s">
        <v>1081</v>
      </c>
      <c r="X2829" s="26" t="s">
        <v>1097</v>
      </c>
    </row>
    <row r="2830" spans="1:24" x14ac:dyDescent="0.2">
      <c r="A2830" s="3" t="s">
        <v>1457</v>
      </c>
      <c r="B2830" s="3" t="str">
        <f t="shared" si="81"/>
        <v>P79</v>
      </c>
      <c r="C2830" s="3" t="s">
        <v>540</v>
      </c>
      <c r="D2830" s="3" t="s">
        <v>535</v>
      </c>
      <c r="E2830" t="str">
        <f t="shared" si="80"/>
        <v>M22P79U03N03</v>
      </c>
      <c r="F2830" s="26">
        <f ca="1">IFERROR(VLOOKUP(G2830,模型表!C:U,19,0),0)</f>
        <v>0</v>
      </c>
      <c r="H2830" s="26" t="str">
        <f ca="1">IFERROR(IF($F2830=0,"",(VLOOKUP(RIGHT(A2830,2)+0,难度表!B:F,3,FALSE)*K2830+N2830)),0)</f>
        <v/>
      </c>
      <c r="I2830" s="26" t="str">
        <f ca="1">IFERROR(IF($F2830=0,"",(VLOOKUP(RIGHT(B2830,2)+0,难度表!B:F,4,FALSE)*L2830+O2830)),0)</f>
        <v/>
      </c>
      <c r="J2830" s="26" t="str">
        <f ca="1">IFERROR(IF($F2830=0,"",(VLOOKUP(RIGHT(B2830,2)+0,难度表!B:F,5,FALSE)*M2830+P2830)),0)</f>
        <v/>
      </c>
      <c r="L2830" s="26" t="s">
        <v>1081</v>
      </c>
      <c r="M2830" s="3"/>
      <c r="N2830" s="26">
        <v>0</v>
      </c>
      <c r="O2830" s="26">
        <v>0</v>
      </c>
      <c r="P2830" s="26">
        <v>0</v>
      </c>
      <c r="Q2830" s="26">
        <v>0</v>
      </c>
      <c r="R2830" s="58" t="s">
        <v>545</v>
      </c>
      <c r="S2830" s="26">
        <v>1</v>
      </c>
      <c r="T2830" s="26">
        <v>0</v>
      </c>
      <c r="U2830" s="26">
        <f ca="1">IFERROR(VLOOKUP(G2830,模型表!$C:$T,18,FALSE),0)</f>
        <v>0</v>
      </c>
      <c r="V2830" s="26">
        <f>IFERROR(VLOOKUP(G2830,模型表!$C:$J,8,FALSE),0)</f>
        <v>0</v>
      </c>
      <c r="W2830" s="26" t="s">
        <v>1081</v>
      </c>
      <c r="X2830" s="26" t="s">
        <v>1097</v>
      </c>
    </row>
    <row r="2831" spans="1:24" x14ac:dyDescent="0.2">
      <c r="A2831" s="3" t="s">
        <v>1457</v>
      </c>
      <c r="B2831" s="3" t="str">
        <f t="shared" si="81"/>
        <v>P79</v>
      </c>
      <c r="C2831" s="3" t="s">
        <v>540</v>
      </c>
      <c r="D2831" s="3" t="s">
        <v>536</v>
      </c>
      <c r="E2831" t="str">
        <f t="shared" si="80"/>
        <v>M22P79U03N04</v>
      </c>
      <c r="F2831" s="26">
        <f ca="1">IFERROR(VLOOKUP(G2831,模型表!C:U,19,0),0)</f>
        <v>0</v>
      </c>
      <c r="H2831" s="26" t="str">
        <f ca="1">IFERROR(IF($F2831=0,"",(VLOOKUP(RIGHT(A2831,2)+0,难度表!B:F,3,FALSE)*K2831+N2831)),0)</f>
        <v/>
      </c>
      <c r="I2831" s="26" t="str">
        <f ca="1">IFERROR(IF($F2831=0,"",(VLOOKUP(RIGHT(B2831,2)+0,难度表!B:F,4,FALSE)*L2831+O2831)),0)</f>
        <v/>
      </c>
      <c r="J2831" s="26" t="str">
        <f ca="1">IFERROR(IF($F2831=0,"",(VLOOKUP(RIGHT(B2831,2)+0,难度表!B:F,5,FALSE)*M2831+P2831)),0)</f>
        <v/>
      </c>
      <c r="L2831" s="26" t="s">
        <v>1081</v>
      </c>
      <c r="M2831" s="3"/>
      <c r="N2831" s="26">
        <v>0</v>
      </c>
      <c r="O2831" s="26">
        <v>0</v>
      </c>
      <c r="P2831" s="26">
        <v>0</v>
      </c>
      <c r="Q2831" s="26">
        <v>0</v>
      </c>
      <c r="R2831" s="58" t="s">
        <v>545</v>
      </c>
      <c r="S2831" s="26">
        <v>1</v>
      </c>
      <c r="T2831" s="26">
        <v>0</v>
      </c>
      <c r="U2831" s="26">
        <f ca="1">IFERROR(VLOOKUP(G2831,模型表!$C:$T,18,FALSE),0)</f>
        <v>0</v>
      </c>
      <c r="V2831" s="26">
        <f>IFERROR(VLOOKUP(G2831,模型表!$C:$J,8,FALSE),0)</f>
        <v>0</v>
      </c>
      <c r="W2831" s="26" t="s">
        <v>1081</v>
      </c>
      <c r="X2831" s="26" t="s">
        <v>1097</v>
      </c>
    </row>
    <row r="2832" spans="1:24" x14ac:dyDescent="0.2">
      <c r="A2832" s="3" t="s">
        <v>1457</v>
      </c>
      <c r="B2832" s="3" t="str">
        <f t="shared" si="81"/>
        <v>P79</v>
      </c>
      <c r="C2832" s="3" t="s">
        <v>540</v>
      </c>
      <c r="D2832" s="3" t="s">
        <v>537</v>
      </c>
      <c r="E2832" t="str">
        <f t="shared" si="80"/>
        <v>M22P79U03N05</v>
      </c>
      <c r="F2832" s="26">
        <f ca="1">IFERROR(VLOOKUP(G2832,模型表!C:U,19,0),0)</f>
        <v>0</v>
      </c>
      <c r="H2832" s="26" t="str">
        <f ca="1">IFERROR(IF($F2832=0,"",(VLOOKUP(RIGHT(A2832,2)+0,难度表!B:F,3,FALSE)*K2832+N2832)),0)</f>
        <v/>
      </c>
      <c r="I2832" s="26" t="str">
        <f ca="1">IFERROR(IF($F2832=0,"",(VLOOKUP(RIGHT(B2832,2)+0,难度表!B:F,4,FALSE)*L2832+O2832)),0)</f>
        <v/>
      </c>
      <c r="J2832" s="26" t="str">
        <f ca="1">IFERROR(IF($F2832=0,"",(VLOOKUP(RIGHT(B2832,2)+0,难度表!B:F,5,FALSE)*M2832+P2832)),0)</f>
        <v/>
      </c>
      <c r="L2832" s="26" t="s">
        <v>1081</v>
      </c>
      <c r="M2832" s="3"/>
      <c r="N2832" s="26">
        <v>0</v>
      </c>
      <c r="O2832" s="26">
        <v>0</v>
      </c>
      <c r="P2832" s="26">
        <v>0</v>
      </c>
      <c r="Q2832" s="26">
        <v>0</v>
      </c>
      <c r="R2832" s="58" t="s">
        <v>545</v>
      </c>
      <c r="S2832" s="26">
        <v>1</v>
      </c>
      <c r="T2832" s="26">
        <v>0</v>
      </c>
      <c r="U2832" s="26">
        <f ca="1">IFERROR(VLOOKUP(G2832,模型表!$C:$T,18,FALSE),0)</f>
        <v>0</v>
      </c>
      <c r="V2832" s="26">
        <f>IFERROR(VLOOKUP(G2832,模型表!$C:$J,8,FALSE),0)</f>
        <v>0</v>
      </c>
      <c r="W2832" s="26" t="s">
        <v>1081</v>
      </c>
      <c r="X2832" s="26" t="s">
        <v>1097</v>
      </c>
    </row>
    <row r="2833" spans="1:24" x14ac:dyDescent="0.2">
      <c r="A2833" s="3" t="s">
        <v>1457</v>
      </c>
      <c r="B2833" s="3" t="str">
        <f t="shared" si="81"/>
        <v>P79</v>
      </c>
      <c r="C2833" s="3" t="s">
        <v>540</v>
      </c>
      <c r="D2833" s="3" t="s">
        <v>538</v>
      </c>
      <c r="E2833" t="str">
        <f t="shared" si="80"/>
        <v>M22P79U03N06</v>
      </c>
      <c r="F2833" s="26">
        <f ca="1">IFERROR(VLOOKUP(G2833,模型表!C:U,19,0),0)</f>
        <v>0</v>
      </c>
      <c r="H2833" s="26" t="str">
        <f ca="1">IFERROR(IF($F2833=0,"",(VLOOKUP(RIGHT(A2833,2)+0,难度表!B:F,3,FALSE)*K2833+N2833)),0)</f>
        <v/>
      </c>
      <c r="I2833" s="26" t="str">
        <f ca="1">IFERROR(IF($F2833=0,"",(VLOOKUP(RIGHT(B2833,2)+0,难度表!B:F,4,FALSE)*L2833+O2833)),0)</f>
        <v/>
      </c>
      <c r="J2833" s="26" t="str">
        <f ca="1">IFERROR(IF($F2833=0,"",(VLOOKUP(RIGHT(B2833,2)+0,难度表!B:F,5,FALSE)*M2833+P2833)),0)</f>
        <v/>
      </c>
      <c r="L2833" s="26" t="s">
        <v>1081</v>
      </c>
      <c r="M2833" s="3"/>
      <c r="N2833" s="26">
        <v>0</v>
      </c>
      <c r="O2833" s="26">
        <v>0</v>
      </c>
      <c r="P2833" s="26">
        <v>0</v>
      </c>
      <c r="Q2833" s="26">
        <v>0</v>
      </c>
      <c r="R2833" s="58" t="s">
        <v>545</v>
      </c>
      <c r="S2833" s="26">
        <v>1</v>
      </c>
      <c r="T2833" s="26">
        <v>0</v>
      </c>
      <c r="U2833" s="26">
        <f ca="1">IFERROR(VLOOKUP(G2833,模型表!$C:$T,18,FALSE),0)</f>
        <v>0</v>
      </c>
      <c r="V2833" s="26">
        <f>IFERROR(VLOOKUP(G2833,模型表!$C:$J,8,FALSE),0)</f>
        <v>0</v>
      </c>
      <c r="W2833" s="26" t="s">
        <v>1081</v>
      </c>
      <c r="X2833" s="26" t="s">
        <v>1097</v>
      </c>
    </row>
    <row r="2834" spans="1:24" x14ac:dyDescent="0.2">
      <c r="A2834" s="3" t="s">
        <v>1457</v>
      </c>
      <c r="B2834" s="3" t="str">
        <f t="shared" si="81"/>
        <v>P79</v>
      </c>
      <c r="C2834" s="3" t="s">
        <v>540</v>
      </c>
      <c r="D2834" s="3" t="s">
        <v>542</v>
      </c>
      <c r="E2834" t="str">
        <f t="shared" si="80"/>
        <v>M22P79U03N07</v>
      </c>
      <c r="F2834" s="26">
        <f ca="1">IFERROR(VLOOKUP(G2834,模型表!C:U,19,0),0)</f>
        <v>0</v>
      </c>
      <c r="H2834" s="26" t="str">
        <f ca="1">IFERROR(IF($F2834=0,"",(VLOOKUP(RIGHT(A2834,2)+0,难度表!B:F,3,FALSE)*K2834+N2834)),0)</f>
        <v/>
      </c>
      <c r="I2834" s="26" t="str">
        <f ca="1">IFERROR(IF($F2834=0,"",(VLOOKUP(RIGHT(B2834,2)+0,难度表!B:F,4,FALSE)*L2834+O2834)),0)</f>
        <v/>
      </c>
      <c r="J2834" s="26" t="str">
        <f ca="1">IFERROR(IF($F2834=0,"",(VLOOKUP(RIGHT(B2834,2)+0,难度表!B:F,5,FALSE)*M2834+P2834)),0)</f>
        <v/>
      </c>
      <c r="L2834" s="26" t="s">
        <v>1081</v>
      </c>
      <c r="M2834" s="3"/>
      <c r="N2834" s="26">
        <v>0</v>
      </c>
      <c r="O2834" s="26">
        <v>0</v>
      </c>
      <c r="P2834" s="26">
        <v>0</v>
      </c>
      <c r="Q2834" s="26">
        <v>0</v>
      </c>
      <c r="R2834" s="58" t="s">
        <v>545</v>
      </c>
      <c r="S2834" s="26">
        <v>1</v>
      </c>
      <c r="T2834" s="26">
        <v>0</v>
      </c>
      <c r="U2834" s="26">
        <f ca="1">IFERROR(VLOOKUP(G2834,模型表!$C:$T,18,FALSE),0)</f>
        <v>0</v>
      </c>
      <c r="V2834" s="26">
        <f>IFERROR(VLOOKUP(G2834,模型表!$C:$J,8,FALSE),0)</f>
        <v>0</v>
      </c>
      <c r="W2834" s="26" t="s">
        <v>1081</v>
      </c>
      <c r="X2834" s="26" t="s">
        <v>1097</v>
      </c>
    </row>
    <row r="2835" spans="1:24" x14ac:dyDescent="0.2">
      <c r="A2835" s="3" t="s">
        <v>1457</v>
      </c>
      <c r="B2835" s="3" t="str">
        <f t="shared" si="81"/>
        <v>P79</v>
      </c>
      <c r="C2835" s="3" t="s">
        <v>540</v>
      </c>
      <c r="D2835" s="3" t="s">
        <v>543</v>
      </c>
      <c r="E2835" t="str">
        <f t="shared" si="80"/>
        <v>M22P79U03N08</v>
      </c>
      <c r="F2835" s="26">
        <f ca="1">IFERROR(VLOOKUP(G2835,模型表!C:U,19,0),0)</f>
        <v>0</v>
      </c>
      <c r="H2835" s="26" t="str">
        <f ca="1">IFERROR(IF($F2835=0,"",(VLOOKUP(RIGHT(A2835,2)+0,难度表!B:F,3,FALSE)*K2835+N2835)),0)</f>
        <v/>
      </c>
      <c r="I2835" s="26" t="str">
        <f ca="1">IFERROR(IF($F2835=0,"",(VLOOKUP(RIGHT(B2835,2)+0,难度表!B:F,4,FALSE)*L2835+O2835)),0)</f>
        <v/>
      </c>
      <c r="J2835" s="26" t="str">
        <f ca="1">IFERROR(IF($F2835=0,"",(VLOOKUP(RIGHT(B2835,2)+0,难度表!B:F,5,FALSE)*M2835+P2835)),0)</f>
        <v/>
      </c>
      <c r="L2835" s="26" t="s">
        <v>1081</v>
      </c>
      <c r="M2835" s="3"/>
      <c r="N2835" s="26">
        <v>0</v>
      </c>
      <c r="O2835" s="26">
        <v>0</v>
      </c>
      <c r="P2835" s="26">
        <v>0</v>
      </c>
      <c r="Q2835" s="26">
        <v>0</v>
      </c>
      <c r="R2835" s="58" t="s">
        <v>545</v>
      </c>
      <c r="S2835" s="26">
        <v>1</v>
      </c>
      <c r="T2835" s="26">
        <v>0</v>
      </c>
      <c r="U2835" s="26">
        <f ca="1">IFERROR(VLOOKUP(G2835,模型表!$C:$T,18,FALSE),0)</f>
        <v>0</v>
      </c>
      <c r="V2835" s="26">
        <f>IFERROR(VLOOKUP(G2835,模型表!$C:$J,8,FALSE),0)</f>
        <v>0</v>
      </c>
      <c r="W2835" s="26" t="s">
        <v>1081</v>
      </c>
      <c r="X2835" s="26" t="s">
        <v>1097</v>
      </c>
    </row>
    <row r="2836" spans="1:24" x14ac:dyDescent="0.2">
      <c r="A2836" s="3" t="s">
        <v>1457</v>
      </c>
      <c r="B2836" s="3" t="str">
        <f t="shared" si="81"/>
        <v>P79</v>
      </c>
      <c r="C2836" s="3" t="s">
        <v>540</v>
      </c>
      <c r="D2836" s="3" t="s">
        <v>544</v>
      </c>
      <c r="E2836" t="str">
        <f t="shared" si="80"/>
        <v>M22P79U03N09</v>
      </c>
      <c r="F2836" s="26">
        <f ca="1">IFERROR(VLOOKUP(G2836,模型表!C:U,19,0),0)</f>
        <v>0</v>
      </c>
      <c r="H2836" s="26" t="str">
        <f ca="1">IFERROR(IF($F2836=0,"",(VLOOKUP(RIGHT(A2836,2)+0,难度表!B:F,3,FALSE)*K2836+N2836)),0)</f>
        <v/>
      </c>
      <c r="I2836" s="26" t="str">
        <f ca="1">IFERROR(IF($F2836=0,"",(VLOOKUP(RIGHT(B2836,2)+0,难度表!B:F,4,FALSE)*L2836+O2836)),0)</f>
        <v/>
      </c>
      <c r="J2836" s="26" t="str">
        <f ca="1">IFERROR(IF($F2836=0,"",(VLOOKUP(RIGHT(B2836,2)+0,难度表!B:F,5,FALSE)*M2836+P2836)),0)</f>
        <v/>
      </c>
      <c r="L2836" s="26" t="s">
        <v>1081</v>
      </c>
      <c r="M2836" s="3"/>
      <c r="N2836" s="26">
        <v>0</v>
      </c>
      <c r="O2836" s="26">
        <v>0</v>
      </c>
      <c r="P2836" s="26">
        <v>0</v>
      </c>
      <c r="Q2836" s="26">
        <v>0</v>
      </c>
      <c r="R2836" s="58" t="s">
        <v>545</v>
      </c>
      <c r="S2836" s="26">
        <v>1</v>
      </c>
      <c r="T2836" s="26">
        <v>0</v>
      </c>
      <c r="U2836" s="26">
        <f ca="1">IFERROR(VLOOKUP(G2836,模型表!$C:$T,18,FALSE),0)</f>
        <v>0</v>
      </c>
      <c r="V2836" s="26">
        <f>IFERROR(VLOOKUP(G2836,模型表!$C:$J,8,FALSE),0)</f>
        <v>0</v>
      </c>
      <c r="W2836" s="26" t="s">
        <v>1081</v>
      </c>
      <c r="X2836" s="26" t="s">
        <v>1097</v>
      </c>
    </row>
    <row r="2837" spans="1:24" x14ac:dyDescent="0.2">
      <c r="A2837" s="3" t="s">
        <v>1457</v>
      </c>
      <c r="B2837" s="3" t="str">
        <f t="shared" si="81"/>
        <v>P79</v>
      </c>
      <c r="C2837" s="3" t="s">
        <v>541</v>
      </c>
      <c r="D2837" s="3" t="s">
        <v>533</v>
      </c>
      <c r="E2837" t="str">
        <f t="shared" si="80"/>
        <v>M22P79U04N01</v>
      </c>
      <c r="F2837" s="26">
        <f ca="1">IFERROR(VLOOKUP(G2837,模型表!C:U,19,0),0)</f>
        <v>0</v>
      </c>
      <c r="H2837" s="26" t="str">
        <f ca="1">IFERROR(IF($F2837=0,"",(VLOOKUP(RIGHT(A2837,2)+0,难度表!B:F,3,FALSE)*K2837+N2837)),0)</f>
        <v/>
      </c>
      <c r="I2837" s="26" t="str">
        <f ca="1">IFERROR(IF($F2837=0,"",(VLOOKUP(RIGHT(B2837,2)+0,难度表!B:F,4,FALSE)*L2837+O2837)),0)</f>
        <v/>
      </c>
      <c r="J2837" s="26" t="str">
        <f ca="1">IFERROR(IF($F2837=0,"",(VLOOKUP(RIGHT(B2837,2)+0,难度表!B:F,5,FALSE)*M2837+P2837)),0)</f>
        <v/>
      </c>
      <c r="L2837" s="26" t="s">
        <v>1081</v>
      </c>
      <c r="M2837" s="3"/>
      <c r="N2837" s="26">
        <v>0</v>
      </c>
      <c r="O2837" s="26">
        <v>0</v>
      </c>
      <c r="P2837" s="26">
        <v>0</v>
      </c>
      <c r="Q2837" s="26">
        <v>0</v>
      </c>
      <c r="R2837" s="58" t="s">
        <v>545</v>
      </c>
      <c r="S2837" s="26">
        <v>1</v>
      </c>
      <c r="T2837" s="26">
        <v>0</v>
      </c>
      <c r="U2837" s="26">
        <f ca="1">IFERROR(VLOOKUP(G2837,模型表!$C:$T,18,FALSE),0)</f>
        <v>0</v>
      </c>
      <c r="V2837" s="26">
        <f>IFERROR(VLOOKUP(G2837,模型表!$C:$J,8,FALSE),0)</f>
        <v>0</v>
      </c>
      <c r="W2837" s="26" t="s">
        <v>1081</v>
      </c>
      <c r="X2837" s="26" t="s">
        <v>1097</v>
      </c>
    </row>
    <row r="2838" spans="1:24" x14ac:dyDescent="0.2">
      <c r="A2838" s="3" t="s">
        <v>1457</v>
      </c>
      <c r="B2838" s="3" t="str">
        <f t="shared" si="81"/>
        <v>P79</v>
      </c>
      <c r="C2838" s="3" t="s">
        <v>541</v>
      </c>
      <c r="D2838" s="3" t="s">
        <v>534</v>
      </c>
      <c r="E2838" t="str">
        <f t="shared" si="80"/>
        <v>M22P79U04N02</v>
      </c>
      <c r="F2838" s="26">
        <f ca="1">IFERROR(VLOOKUP(G2838,模型表!C:U,19,0),0)</f>
        <v>0</v>
      </c>
      <c r="H2838" s="26" t="str">
        <f ca="1">IFERROR(IF($F2838=0,"",(VLOOKUP(RIGHT(A2838,2)+0,难度表!B:F,3,FALSE)*K2838+N2838)),0)</f>
        <v/>
      </c>
      <c r="I2838" s="26" t="str">
        <f ca="1">IFERROR(IF($F2838=0,"",(VLOOKUP(RIGHT(B2838,2)+0,难度表!B:F,4,FALSE)*L2838+O2838)),0)</f>
        <v/>
      </c>
      <c r="J2838" s="26" t="str">
        <f ca="1">IFERROR(IF($F2838=0,"",(VLOOKUP(RIGHT(B2838,2)+0,难度表!B:F,5,FALSE)*M2838+P2838)),0)</f>
        <v/>
      </c>
      <c r="L2838" s="26" t="s">
        <v>1081</v>
      </c>
      <c r="M2838" s="3"/>
      <c r="N2838" s="26">
        <v>0</v>
      </c>
      <c r="O2838" s="26">
        <v>0</v>
      </c>
      <c r="P2838" s="26">
        <v>0</v>
      </c>
      <c r="Q2838" s="26">
        <v>0</v>
      </c>
      <c r="R2838" s="58" t="s">
        <v>545</v>
      </c>
      <c r="S2838" s="26">
        <v>1</v>
      </c>
      <c r="T2838" s="26">
        <v>0</v>
      </c>
      <c r="U2838" s="26">
        <f ca="1">IFERROR(VLOOKUP(G2838,模型表!$C:$T,18,FALSE),0)</f>
        <v>0</v>
      </c>
      <c r="V2838" s="26">
        <f>IFERROR(VLOOKUP(G2838,模型表!$C:$J,8,FALSE),0)</f>
        <v>0</v>
      </c>
      <c r="W2838" s="26" t="s">
        <v>1081</v>
      </c>
      <c r="X2838" s="26" t="s">
        <v>1097</v>
      </c>
    </row>
    <row r="2839" spans="1:24" x14ac:dyDescent="0.2">
      <c r="A2839" s="3" t="s">
        <v>1457</v>
      </c>
      <c r="B2839" s="3" t="str">
        <f t="shared" si="81"/>
        <v>P79</v>
      </c>
      <c r="C2839" s="3" t="s">
        <v>541</v>
      </c>
      <c r="D2839" s="3" t="s">
        <v>535</v>
      </c>
      <c r="E2839" t="str">
        <f t="shared" si="80"/>
        <v>M22P79U04N03</v>
      </c>
      <c r="F2839" s="26">
        <f ca="1">IFERROR(VLOOKUP(G2839,模型表!C:U,19,0),0)</f>
        <v>0</v>
      </c>
      <c r="H2839" s="26" t="str">
        <f ca="1">IFERROR(IF($F2839=0,"",(VLOOKUP(RIGHT(A2839,2)+0,难度表!B:F,3,FALSE)*K2839+N2839)),0)</f>
        <v/>
      </c>
      <c r="I2839" s="26" t="str">
        <f ca="1">IFERROR(IF($F2839=0,"",(VLOOKUP(RIGHT(B2839,2)+0,难度表!B:F,4,FALSE)*L2839+O2839)),0)</f>
        <v/>
      </c>
      <c r="J2839" s="26" t="str">
        <f ca="1">IFERROR(IF($F2839=0,"",(VLOOKUP(RIGHT(B2839,2)+0,难度表!B:F,5,FALSE)*M2839+P2839)),0)</f>
        <v/>
      </c>
      <c r="L2839" s="26" t="s">
        <v>1081</v>
      </c>
      <c r="M2839" s="3"/>
      <c r="N2839" s="26">
        <v>0</v>
      </c>
      <c r="O2839" s="26">
        <v>0</v>
      </c>
      <c r="P2839" s="26">
        <v>0</v>
      </c>
      <c r="Q2839" s="26">
        <v>0</v>
      </c>
      <c r="R2839" s="58" t="s">
        <v>545</v>
      </c>
      <c r="S2839" s="26">
        <v>1</v>
      </c>
      <c r="T2839" s="26">
        <v>0</v>
      </c>
      <c r="U2839" s="26">
        <f ca="1">IFERROR(VLOOKUP(G2839,模型表!$C:$T,18,FALSE),0)</f>
        <v>0</v>
      </c>
      <c r="V2839" s="26">
        <f>IFERROR(VLOOKUP(G2839,模型表!$C:$J,8,FALSE),0)</f>
        <v>0</v>
      </c>
      <c r="W2839" s="26" t="s">
        <v>1081</v>
      </c>
      <c r="X2839" s="26" t="s">
        <v>1097</v>
      </c>
    </row>
    <row r="2840" spans="1:24" x14ac:dyDescent="0.2">
      <c r="A2840" s="3" t="s">
        <v>1457</v>
      </c>
      <c r="B2840" s="3" t="str">
        <f t="shared" si="81"/>
        <v>P79</v>
      </c>
      <c r="C2840" s="3" t="s">
        <v>1454</v>
      </c>
      <c r="D2840" s="3" t="s">
        <v>536</v>
      </c>
      <c r="E2840" t="str">
        <f t="shared" si="80"/>
        <v>M22P79U04N04</v>
      </c>
      <c r="F2840" s="26">
        <f ca="1">IFERROR(VLOOKUP(G2840,模型表!C:U,19,0),0)</f>
        <v>0</v>
      </c>
      <c r="H2840" s="26" t="str">
        <f ca="1">IFERROR(IF($F2840=0,"",(VLOOKUP(RIGHT(A2840,2)+0,难度表!B:F,3,FALSE)*K2840+N2840)),0)</f>
        <v/>
      </c>
      <c r="I2840" s="26" t="str">
        <f ca="1">IFERROR(IF($F2840=0,"",(VLOOKUP(RIGHT(B2840,2)+0,难度表!B:F,4,FALSE)*L2840+O2840)),0)</f>
        <v/>
      </c>
      <c r="J2840" s="26" t="str">
        <f ca="1">IFERROR(IF($F2840=0,"",(VLOOKUP(RIGHT(B2840,2)+0,难度表!B:F,5,FALSE)*M2840+P2840)),0)</f>
        <v/>
      </c>
      <c r="L2840" s="26" t="s">
        <v>1081</v>
      </c>
      <c r="M2840" s="3"/>
      <c r="N2840" s="26">
        <v>0</v>
      </c>
      <c r="O2840" s="26">
        <v>0</v>
      </c>
      <c r="P2840" s="26">
        <v>0</v>
      </c>
      <c r="Q2840" s="26">
        <v>0</v>
      </c>
      <c r="R2840" s="58" t="s">
        <v>545</v>
      </c>
      <c r="S2840" s="26">
        <v>1</v>
      </c>
      <c r="T2840" s="26">
        <v>0</v>
      </c>
      <c r="U2840" s="26">
        <f ca="1">IFERROR(VLOOKUP(G2840,模型表!$C:$T,18,FALSE),0)</f>
        <v>0</v>
      </c>
      <c r="V2840" s="26">
        <f>IFERROR(VLOOKUP(G2840,模型表!$C:$J,8,FALSE),0)</f>
        <v>0</v>
      </c>
      <c r="W2840" s="26" t="s">
        <v>1081</v>
      </c>
      <c r="X2840" s="26" t="s">
        <v>1097</v>
      </c>
    </row>
    <row r="2841" spans="1:24" x14ac:dyDescent="0.2">
      <c r="A2841" s="3" t="s">
        <v>1457</v>
      </c>
      <c r="B2841" s="3" t="str">
        <f t="shared" si="81"/>
        <v>P79</v>
      </c>
      <c r="C2841" s="3" t="s">
        <v>1454</v>
      </c>
      <c r="D2841" s="3" t="s">
        <v>537</v>
      </c>
      <c r="E2841" t="str">
        <f t="shared" si="80"/>
        <v>M22P79U04N05</v>
      </c>
      <c r="F2841" s="26">
        <f ca="1">IFERROR(VLOOKUP(G2841,模型表!C:U,19,0),0)</f>
        <v>0</v>
      </c>
      <c r="H2841" s="26" t="str">
        <f ca="1">IFERROR(IF($F2841=0,"",(VLOOKUP(RIGHT(A2841,2)+0,难度表!B:F,3,FALSE)*K2841+N2841)),0)</f>
        <v/>
      </c>
      <c r="I2841" s="26" t="str">
        <f ca="1">IFERROR(IF($F2841=0,"",(VLOOKUP(RIGHT(B2841,2)+0,难度表!B:F,4,FALSE)*L2841+O2841)),0)</f>
        <v/>
      </c>
      <c r="J2841" s="26" t="str">
        <f ca="1">IFERROR(IF($F2841=0,"",(VLOOKUP(RIGHT(B2841,2)+0,难度表!B:F,5,FALSE)*M2841+P2841)),0)</f>
        <v/>
      </c>
      <c r="L2841" s="26" t="s">
        <v>1081</v>
      </c>
      <c r="M2841" s="3"/>
      <c r="N2841" s="26">
        <v>0</v>
      </c>
      <c r="O2841" s="26">
        <v>0</v>
      </c>
      <c r="P2841" s="26">
        <v>0</v>
      </c>
      <c r="Q2841" s="26">
        <v>0</v>
      </c>
      <c r="R2841" s="58" t="s">
        <v>545</v>
      </c>
      <c r="S2841" s="26">
        <v>1</v>
      </c>
      <c r="T2841" s="26">
        <v>0</v>
      </c>
      <c r="U2841" s="26">
        <f ca="1">IFERROR(VLOOKUP(G2841,模型表!$C:$T,18,FALSE),0)</f>
        <v>0</v>
      </c>
      <c r="V2841" s="26">
        <f>IFERROR(VLOOKUP(G2841,模型表!$C:$J,8,FALSE),0)</f>
        <v>0</v>
      </c>
      <c r="W2841" s="26" t="s">
        <v>1081</v>
      </c>
      <c r="X2841" s="26" t="s">
        <v>1097</v>
      </c>
    </row>
    <row r="2842" spans="1:24" x14ac:dyDescent="0.2">
      <c r="A2842" s="3" t="s">
        <v>1457</v>
      </c>
      <c r="B2842" s="3" t="str">
        <f t="shared" si="81"/>
        <v>P79</v>
      </c>
      <c r="C2842" s="3" t="s">
        <v>1454</v>
      </c>
      <c r="D2842" s="3" t="s">
        <v>538</v>
      </c>
      <c r="E2842" t="str">
        <f t="shared" si="80"/>
        <v>M22P79U04N06</v>
      </c>
      <c r="F2842" s="26">
        <f ca="1">IFERROR(VLOOKUP(G2842,模型表!C:U,19,0),0)</f>
        <v>0</v>
      </c>
      <c r="H2842" s="26" t="str">
        <f ca="1">IFERROR(IF($F2842=0,"",(VLOOKUP(RIGHT(A2842,2)+0,难度表!B:F,3,FALSE)*K2842+N2842)),0)</f>
        <v/>
      </c>
      <c r="I2842" s="26" t="str">
        <f ca="1">IFERROR(IF($F2842=0,"",(VLOOKUP(RIGHT(B2842,2)+0,难度表!B:F,4,FALSE)*L2842+O2842)),0)</f>
        <v/>
      </c>
      <c r="J2842" s="26" t="str">
        <f ca="1">IFERROR(IF($F2842=0,"",(VLOOKUP(RIGHT(B2842,2)+0,难度表!B:F,5,FALSE)*M2842+P2842)),0)</f>
        <v/>
      </c>
      <c r="L2842" s="26" t="s">
        <v>1081</v>
      </c>
      <c r="M2842" s="3"/>
      <c r="N2842" s="26">
        <v>0</v>
      </c>
      <c r="O2842" s="26">
        <v>0</v>
      </c>
      <c r="P2842" s="26">
        <v>0</v>
      </c>
      <c r="Q2842" s="26">
        <v>0</v>
      </c>
      <c r="R2842" s="58" t="s">
        <v>545</v>
      </c>
      <c r="S2842" s="26">
        <v>1</v>
      </c>
      <c r="T2842" s="26">
        <v>0</v>
      </c>
      <c r="U2842" s="26">
        <f ca="1">IFERROR(VLOOKUP(G2842,模型表!$C:$T,18,FALSE),0)</f>
        <v>0</v>
      </c>
      <c r="V2842" s="26">
        <f>IFERROR(VLOOKUP(G2842,模型表!$C:$J,8,FALSE),0)</f>
        <v>0</v>
      </c>
      <c r="W2842" s="26" t="s">
        <v>1081</v>
      </c>
      <c r="X2842" s="26" t="s">
        <v>1097</v>
      </c>
    </row>
    <row r="2843" spans="1:24" x14ac:dyDescent="0.2">
      <c r="A2843" s="3" t="s">
        <v>1457</v>
      </c>
      <c r="B2843" s="3" t="str">
        <f t="shared" si="81"/>
        <v>P79</v>
      </c>
      <c r="C2843" s="3" t="s">
        <v>1454</v>
      </c>
      <c r="D2843" s="3" t="s">
        <v>542</v>
      </c>
      <c r="E2843" t="str">
        <f t="shared" si="80"/>
        <v>M22P79U04N07</v>
      </c>
      <c r="F2843" s="26">
        <f ca="1">IFERROR(VLOOKUP(G2843,模型表!C:U,19,0),0)</f>
        <v>0</v>
      </c>
      <c r="H2843" s="26" t="str">
        <f ca="1">IFERROR(IF($F2843=0,"",(VLOOKUP(RIGHT(A2843,2)+0,难度表!B:F,3,FALSE)*K2843+N2843)),0)</f>
        <v/>
      </c>
      <c r="I2843" s="26" t="str">
        <f ca="1">IFERROR(IF($F2843=0,"",(VLOOKUP(RIGHT(B2843,2)+0,难度表!B:F,4,FALSE)*L2843+O2843)),0)</f>
        <v/>
      </c>
      <c r="J2843" s="26" t="str">
        <f ca="1">IFERROR(IF($F2843=0,"",(VLOOKUP(RIGHT(B2843,2)+0,难度表!B:F,5,FALSE)*M2843+P2843)),0)</f>
        <v/>
      </c>
      <c r="L2843" s="26" t="s">
        <v>1081</v>
      </c>
      <c r="M2843" s="3"/>
      <c r="N2843" s="26">
        <v>0</v>
      </c>
      <c r="O2843" s="26">
        <v>0</v>
      </c>
      <c r="P2843" s="26">
        <v>0</v>
      </c>
      <c r="Q2843" s="26">
        <v>0</v>
      </c>
      <c r="R2843" s="58" t="s">
        <v>545</v>
      </c>
      <c r="S2843" s="26">
        <v>1</v>
      </c>
      <c r="T2843" s="26">
        <v>0</v>
      </c>
      <c r="U2843" s="26">
        <f ca="1">IFERROR(VLOOKUP(G2843,模型表!$C:$T,18,FALSE),0)</f>
        <v>0</v>
      </c>
      <c r="V2843" s="26">
        <f>IFERROR(VLOOKUP(G2843,模型表!$C:$J,8,FALSE),0)</f>
        <v>0</v>
      </c>
      <c r="W2843" s="26" t="s">
        <v>1081</v>
      </c>
      <c r="X2843" s="26" t="s">
        <v>1097</v>
      </c>
    </row>
    <row r="2844" spans="1:24" x14ac:dyDescent="0.2">
      <c r="A2844" s="3" t="s">
        <v>1457</v>
      </c>
      <c r="B2844" s="3" t="str">
        <f t="shared" si="81"/>
        <v>P79</v>
      </c>
      <c r="C2844" s="3" t="s">
        <v>1454</v>
      </c>
      <c r="D2844" s="3" t="s">
        <v>543</v>
      </c>
      <c r="E2844" t="str">
        <f t="shared" si="80"/>
        <v>M22P79U04N08</v>
      </c>
      <c r="F2844" s="26">
        <f ca="1">IFERROR(VLOOKUP(G2844,模型表!C:U,19,0),0)</f>
        <v>0</v>
      </c>
      <c r="H2844" s="26" t="str">
        <f ca="1">IFERROR(IF($F2844=0,"",(VLOOKUP(RIGHT(A2844,2)+0,难度表!B:F,3,FALSE)*K2844+N2844)),0)</f>
        <v/>
      </c>
      <c r="I2844" s="26" t="str">
        <f ca="1">IFERROR(IF($F2844=0,"",(VLOOKUP(RIGHT(B2844,2)+0,难度表!B:F,4,FALSE)*L2844+O2844)),0)</f>
        <v/>
      </c>
      <c r="J2844" s="26" t="str">
        <f ca="1">IFERROR(IF($F2844=0,"",(VLOOKUP(RIGHT(B2844,2)+0,难度表!B:F,5,FALSE)*M2844+P2844)),0)</f>
        <v/>
      </c>
      <c r="L2844" s="26" t="s">
        <v>1081</v>
      </c>
      <c r="M2844" s="3"/>
      <c r="N2844" s="26">
        <v>0</v>
      </c>
      <c r="O2844" s="26">
        <v>0</v>
      </c>
      <c r="P2844" s="26">
        <v>0</v>
      </c>
      <c r="Q2844" s="26">
        <v>0</v>
      </c>
      <c r="R2844" s="58" t="s">
        <v>545</v>
      </c>
      <c r="S2844" s="26">
        <v>1</v>
      </c>
      <c r="T2844" s="26">
        <v>0</v>
      </c>
      <c r="U2844" s="26">
        <f ca="1">IFERROR(VLOOKUP(G2844,模型表!$C:$T,18,FALSE),0)</f>
        <v>0</v>
      </c>
      <c r="V2844" s="26">
        <f>IFERROR(VLOOKUP(G2844,模型表!$C:$J,8,FALSE),0)</f>
        <v>0</v>
      </c>
      <c r="W2844" s="26" t="s">
        <v>1081</v>
      </c>
      <c r="X2844" s="26" t="s">
        <v>1097</v>
      </c>
    </row>
    <row r="2845" spans="1:24" x14ac:dyDescent="0.2">
      <c r="A2845" s="3" t="s">
        <v>1457</v>
      </c>
      <c r="B2845" s="3" t="str">
        <f t="shared" si="81"/>
        <v>P79</v>
      </c>
      <c r="C2845" s="3" t="s">
        <v>541</v>
      </c>
      <c r="D2845" s="3" t="s">
        <v>544</v>
      </c>
      <c r="E2845" t="str">
        <f t="shared" si="80"/>
        <v>M22P79U04N09</v>
      </c>
      <c r="F2845" s="26">
        <f ca="1">IFERROR(VLOOKUP(G2845,模型表!C:U,19,0),0)</f>
        <v>0</v>
      </c>
      <c r="H2845" s="26" t="str">
        <f ca="1">IFERROR(IF($F2845=0,"",(VLOOKUP(RIGHT(A2845,2)+0,难度表!B:F,3,FALSE)*K2845+N2845)),0)</f>
        <v/>
      </c>
      <c r="I2845" s="26" t="str">
        <f ca="1">IFERROR(IF($F2845=0,"",(VLOOKUP(RIGHT(B2845,2)+0,难度表!B:F,4,FALSE)*L2845+O2845)),0)</f>
        <v/>
      </c>
      <c r="J2845" s="26" t="str">
        <f ca="1">IFERROR(IF($F2845=0,"",(VLOOKUP(RIGHT(B2845,2)+0,难度表!B:F,5,FALSE)*M2845+P2845)),0)</f>
        <v/>
      </c>
      <c r="L2845" s="26" t="s">
        <v>1081</v>
      </c>
      <c r="M2845" s="3"/>
      <c r="N2845" s="26">
        <v>0</v>
      </c>
      <c r="O2845" s="26">
        <v>0</v>
      </c>
      <c r="P2845" s="26">
        <v>0</v>
      </c>
      <c r="Q2845" s="26">
        <v>0</v>
      </c>
      <c r="R2845" s="58" t="s">
        <v>545</v>
      </c>
      <c r="S2845" s="26">
        <v>1</v>
      </c>
      <c r="T2845" s="26">
        <v>0</v>
      </c>
      <c r="U2845" s="26">
        <f ca="1">IFERROR(VLOOKUP(G2845,模型表!$C:$T,18,FALSE),0)</f>
        <v>0</v>
      </c>
      <c r="V2845" s="26">
        <f>IFERROR(VLOOKUP(G2845,模型表!$C:$J,8,FALSE),0)</f>
        <v>0</v>
      </c>
      <c r="W2845" s="26" t="s">
        <v>1081</v>
      </c>
      <c r="X2845" s="26" t="s">
        <v>1097</v>
      </c>
    </row>
    <row r="2846" spans="1:24" x14ac:dyDescent="0.2">
      <c r="A2846" s="3" t="s">
        <v>1457</v>
      </c>
      <c r="B2846" s="3" t="str">
        <f t="shared" si="81"/>
        <v>P80</v>
      </c>
      <c r="C2846" s="3" t="s">
        <v>532</v>
      </c>
      <c r="D2846" s="3" t="s">
        <v>533</v>
      </c>
      <c r="E2846" t="str">
        <f t="shared" si="80"/>
        <v>M22P80U01N01</v>
      </c>
      <c r="F2846" s="26">
        <f ca="1">IFERROR(VLOOKUP(G2846,模型表!C:U,19,0),0)</f>
        <v>0</v>
      </c>
      <c r="H2846" s="26" t="str">
        <f ca="1">IFERROR(IF($F2846=0,"",(VLOOKUP(RIGHT(A2846,2)+0,难度表!B:F,3,FALSE)*K2846+N2846)),0)</f>
        <v/>
      </c>
      <c r="I2846" s="26" t="str">
        <f ca="1">IFERROR(IF($F2846=0,"",(VLOOKUP(RIGHT(B2846,2)+0,难度表!B:F,4,FALSE)*L2846+O2846)),0)</f>
        <v/>
      </c>
      <c r="J2846" s="26" t="str">
        <f ca="1">IFERROR(IF($F2846=0,"",(VLOOKUP(RIGHT(B2846,2)+0,难度表!B:F,5,FALSE)*M2846+P2846)),0)</f>
        <v/>
      </c>
      <c r="L2846" s="26" t="s">
        <v>1081</v>
      </c>
      <c r="M2846" s="3"/>
      <c r="N2846" s="26">
        <v>0</v>
      </c>
      <c r="O2846" s="26">
        <v>0</v>
      </c>
      <c r="P2846" s="26">
        <v>0</v>
      </c>
      <c r="Q2846" s="26">
        <v>0</v>
      </c>
      <c r="R2846" s="58" t="s">
        <v>545</v>
      </c>
      <c r="S2846" s="26">
        <v>1</v>
      </c>
      <c r="T2846" s="26">
        <v>0</v>
      </c>
      <c r="U2846" s="26">
        <f ca="1">IFERROR(VLOOKUP(G2846,模型表!$C:$T,18,FALSE),0)</f>
        <v>0</v>
      </c>
      <c r="V2846" s="26">
        <f>IFERROR(VLOOKUP(G2846,模型表!$C:$J,8,FALSE),0)</f>
        <v>0</v>
      </c>
      <c r="W2846" s="26" t="s">
        <v>1081</v>
      </c>
      <c r="X2846" s="26" t="s">
        <v>1097</v>
      </c>
    </row>
    <row r="2847" spans="1:24" x14ac:dyDescent="0.2">
      <c r="A2847" s="3" t="s">
        <v>1457</v>
      </c>
      <c r="B2847" s="3" t="str">
        <f t="shared" si="81"/>
        <v>P80</v>
      </c>
      <c r="C2847" s="3" t="s">
        <v>532</v>
      </c>
      <c r="D2847" s="3" t="s">
        <v>534</v>
      </c>
      <c r="E2847" t="str">
        <f t="shared" si="80"/>
        <v>M22P80U01N02</v>
      </c>
      <c r="F2847" s="26">
        <f ca="1">IFERROR(VLOOKUP(G2847,模型表!C:U,19,0),0)</f>
        <v>0</v>
      </c>
      <c r="H2847" s="26" t="str">
        <f ca="1">IFERROR(IF($F2847=0,"",(VLOOKUP(RIGHT(A2847,2)+0,难度表!B:F,3,FALSE)*K2847+N2847)),0)</f>
        <v/>
      </c>
      <c r="I2847" s="26" t="str">
        <f ca="1">IFERROR(IF($F2847=0,"",(VLOOKUP(RIGHT(B2847,2)+0,难度表!B:F,4,FALSE)*L2847+O2847)),0)</f>
        <v/>
      </c>
      <c r="J2847" s="26" t="str">
        <f ca="1">IFERROR(IF($F2847=0,"",(VLOOKUP(RIGHT(B2847,2)+0,难度表!B:F,5,FALSE)*M2847+P2847)),0)</f>
        <v/>
      </c>
      <c r="L2847" s="26" t="s">
        <v>1081</v>
      </c>
      <c r="M2847" s="3"/>
      <c r="N2847" s="26">
        <v>0</v>
      </c>
      <c r="O2847" s="26">
        <v>0</v>
      </c>
      <c r="P2847" s="26">
        <v>0</v>
      </c>
      <c r="Q2847" s="26">
        <v>0</v>
      </c>
      <c r="R2847" s="58" t="s">
        <v>545</v>
      </c>
      <c r="S2847" s="26">
        <v>1</v>
      </c>
      <c r="T2847" s="26">
        <v>0</v>
      </c>
      <c r="U2847" s="26">
        <f ca="1">IFERROR(VLOOKUP(G2847,模型表!$C:$T,18,FALSE),0)</f>
        <v>0</v>
      </c>
      <c r="V2847" s="26">
        <f>IFERROR(VLOOKUP(G2847,模型表!$C:$J,8,FALSE),0)</f>
        <v>0</v>
      </c>
      <c r="W2847" s="26" t="s">
        <v>1081</v>
      </c>
      <c r="X2847" s="26" t="s">
        <v>1097</v>
      </c>
    </row>
    <row r="2848" spans="1:24" x14ac:dyDescent="0.2">
      <c r="A2848" s="3" t="s">
        <v>1457</v>
      </c>
      <c r="B2848" s="3" t="str">
        <f t="shared" si="81"/>
        <v>P80</v>
      </c>
      <c r="C2848" s="3" t="s">
        <v>532</v>
      </c>
      <c r="D2848" s="3" t="s">
        <v>535</v>
      </c>
      <c r="E2848" t="str">
        <f t="shared" si="80"/>
        <v>M22P80U01N03</v>
      </c>
      <c r="F2848" s="26">
        <f ca="1">IFERROR(VLOOKUP(G2848,模型表!C:U,19,0),0)</f>
        <v>0</v>
      </c>
      <c r="H2848" s="26" t="str">
        <f ca="1">IFERROR(IF($F2848=0,"",(VLOOKUP(RIGHT(A2848,2)+0,难度表!B:F,3,FALSE)*K2848+N2848)),0)</f>
        <v/>
      </c>
      <c r="I2848" s="26" t="str">
        <f ca="1">IFERROR(IF($F2848=0,"",(VLOOKUP(RIGHT(B2848,2)+0,难度表!B:F,4,FALSE)*L2848+O2848)),0)</f>
        <v/>
      </c>
      <c r="J2848" s="26" t="str">
        <f ca="1">IFERROR(IF($F2848=0,"",(VLOOKUP(RIGHT(B2848,2)+0,难度表!B:F,5,FALSE)*M2848+P2848)),0)</f>
        <v/>
      </c>
      <c r="L2848" s="26" t="s">
        <v>1081</v>
      </c>
      <c r="M2848" s="3"/>
      <c r="N2848" s="26">
        <v>0</v>
      </c>
      <c r="O2848" s="26">
        <v>0</v>
      </c>
      <c r="P2848" s="26">
        <v>0</v>
      </c>
      <c r="Q2848" s="26">
        <v>0</v>
      </c>
      <c r="R2848" s="58" t="s">
        <v>545</v>
      </c>
      <c r="S2848" s="26">
        <v>1</v>
      </c>
      <c r="T2848" s="26">
        <v>0</v>
      </c>
      <c r="U2848" s="26">
        <f ca="1">IFERROR(VLOOKUP(G2848,模型表!$C:$T,18,FALSE),0)</f>
        <v>0</v>
      </c>
      <c r="V2848" s="26">
        <f>IFERROR(VLOOKUP(G2848,模型表!$C:$J,8,FALSE),0)</f>
        <v>0</v>
      </c>
      <c r="W2848" s="26" t="s">
        <v>1081</v>
      </c>
      <c r="X2848" s="26" t="s">
        <v>1097</v>
      </c>
    </row>
    <row r="2849" spans="1:24" x14ac:dyDescent="0.2">
      <c r="A2849" s="3" t="s">
        <v>1457</v>
      </c>
      <c r="B2849" s="3" t="str">
        <f t="shared" si="81"/>
        <v>P80</v>
      </c>
      <c r="C2849" s="3" t="s">
        <v>532</v>
      </c>
      <c r="D2849" s="3" t="s">
        <v>536</v>
      </c>
      <c r="E2849" t="str">
        <f t="shared" si="80"/>
        <v>M22P80U01N04</v>
      </c>
      <c r="F2849" s="26">
        <f ca="1">IFERROR(VLOOKUP(G2849,模型表!C:U,19,0),0)</f>
        <v>0</v>
      </c>
      <c r="H2849" s="26" t="str">
        <f ca="1">IFERROR(IF($F2849=0,"",(VLOOKUP(RIGHT(A2849,2)+0,难度表!B:F,3,FALSE)*K2849+N2849)),0)</f>
        <v/>
      </c>
      <c r="I2849" s="26" t="str">
        <f ca="1">IFERROR(IF($F2849=0,"",(VLOOKUP(RIGHT(B2849,2)+0,难度表!B:F,4,FALSE)*L2849+O2849)),0)</f>
        <v/>
      </c>
      <c r="J2849" s="26" t="str">
        <f ca="1">IFERROR(IF($F2849=0,"",(VLOOKUP(RIGHT(B2849,2)+0,难度表!B:F,5,FALSE)*M2849+P2849)),0)</f>
        <v/>
      </c>
      <c r="L2849" s="26" t="s">
        <v>1081</v>
      </c>
      <c r="M2849" s="3"/>
      <c r="N2849" s="26">
        <v>0</v>
      </c>
      <c r="O2849" s="26">
        <v>0</v>
      </c>
      <c r="P2849" s="26">
        <v>0</v>
      </c>
      <c r="Q2849" s="26">
        <v>0</v>
      </c>
      <c r="R2849" s="58" t="s">
        <v>545</v>
      </c>
      <c r="S2849" s="26">
        <v>1</v>
      </c>
      <c r="T2849" s="26">
        <v>0</v>
      </c>
      <c r="U2849" s="26">
        <f ca="1">IFERROR(VLOOKUP(G2849,模型表!$C:$T,18,FALSE),0)</f>
        <v>0</v>
      </c>
      <c r="V2849" s="26">
        <f>IFERROR(VLOOKUP(G2849,模型表!$C:$J,8,FALSE),0)</f>
        <v>0</v>
      </c>
      <c r="W2849" s="26" t="s">
        <v>1081</v>
      </c>
      <c r="X2849" s="26" t="s">
        <v>1097</v>
      </c>
    </row>
    <row r="2850" spans="1:24" x14ac:dyDescent="0.2">
      <c r="A2850" s="3" t="s">
        <v>1457</v>
      </c>
      <c r="B2850" s="3" t="str">
        <f t="shared" si="81"/>
        <v>P80</v>
      </c>
      <c r="C2850" s="3" t="s">
        <v>532</v>
      </c>
      <c r="D2850" s="3" t="s">
        <v>537</v>
      </c>
      <c r="E2850" t="str">
        <f t="shared" si="80"/>
        <v>M22P80U01N05</v>
      </c>
      <c r="F2850" s="26">
        <f ca="1">IFERROR(VLOOKUP(G2850,模型表!C:U,19,0),0)</f>
        <v>0</v>
      </c>
      <c r="H2850" s="26" t="str">
        <f ca="1">IFERROR(IF($F2850=0,"",(VLOOKUP(RIGHT(A2850,2)+0,难度表!B:F,3,FALSE)*K2850+N2850)),0)</f>
        <v/>
      </c>
      <c r="I2850" s="26" t="str">
        <f ca="1">IFERROR(IF($F2850=0,"",(VLOOKUP(RIGHT(B2850,2)+0,难度表!B:F,4,FALSE)*L2850+O2850)),0)</f>
        <v/>
      </c>
      <c r="J2850" s="26" t="str">
        <f ca="1">IFERROR(IF($F2850=0,"",(VLOOKUP(RIGHT(B2850,2)+0,难度表!B:F,5,FALSE)*M2850+P2850)),0)</f>
        <v/>
      </c>
      <c r="L2850" s="26" t="s">
        <v>1081</v>
      </c>
      <c r="M2850" s="3"/>
      <c r="N2850" s="26">
        <v>0</v>
      </c>
      <c r="O2850" s="26">
        <v>0</v>
      </c>
      <c r="P2850" s="26">
        <v>0</v>
      </c>
      <c r="Q2850" s="26">
        <v>0</v>
      </c>
      <c r="R2850" s="58" t="s">
        <v>545</v>
      </c>
      <c r="S2850" s="26">
        <v>1</v>
      </c>
      <c r="T2850" s="26">
        <v>0</v>
      </c>
      <c r="U2850" s="26">
        <f ca="1">IFERROR(VLOOKUP(G2850,模型表!$C:$T,18,FALSE),0)</f>
        <v>0</v>
      </c>
      <c r="V2850" s="26">
        <f>IFERROR(VLOOKUP(G2850,模型表!$C:$J,8,FALSE),0)</f>
        <v>0</v>
      </c>
      <c r="W2850" s="26" t="s">
        <v>1081</v>
      </c>
      <c r="X2850" s="26" t="s">
        <v>1097</v>
      </c>
    </row>
    <row r="2851" spans="1:24" x14ac:dyDescent="0.2">
      <c r="A2851" s="3" t="s">
        <v>1457</v>
      </c>
      <c r="B2851" s="3" t="str">
        <f t="shared" si="81"/>
        <v>P80</v>
      </c>
      <c r="C2851" s="3" t="s">
        <v>532</v>
      </c>
      <c r="D2851" s="3" t="s">
        <v>538</v>
      </c>
      <c r="E2851" t="str">
        <f t="shared" si="80"/>
        <v>M22P80U01N06</v>
      </c>
      <c r="F2851" s="26">
        <f ca="1">IFERROR(VLOOKUP(G2851,模型表!C:U,19,0),0)</f>
        <v>0</v>
      </c>
      <c r="H2851" s="26" t="str">
        <f ca="1">IFERROR(IF($F2851=0,"",(VLOOKUP(RIGHT(A2851,2)+0,难度表!B:F,3,FALSE)*K2851+N2851)),0)</f>
        <v/>
      </c>
      <c r="I2851" s="26" t="str">
        <f ca="1">IFERROR(IF($F2851=0,"",(VLOOKUP(RIGHT(B2851,2)+0,难度表!B:F,4,FALSE)*L2851+O2851)),0)</f>
        <v/>
      </c>
      <c r="J2851" s="26" t="str">
        <f ca="1">IFERROR(IF($F2851=0,"",(VLOOKUP(RIGHT(B2851,2)+0,难度表!B:F,5,FALSE)*M2851+P2851)),0)</f>
        <v/>
      </c>
      <c r="L2851" s="26" t="s">
        <v>1081</v>
      </c>
      <c r="M2851" s="3"/>
      <c r="N2851" s="26">
        <v>0</v>
      </c>
      <c r="O2851" s="26">
        <v>0</v>
      </c>
      <c r="P2851" s="26">
        <v>0</v>
      </c>
      <c r="Q2851" s="26">
        <v>0</v>
      </c>
      <c r="R2851" s="58" t="s">
        <v>545</v>
      </c>
      <c r="S2851" s="26">
        <v>1</v>
      </c>
      <c r="T2851" s="26">
        <v>0</v>
      </c>
      <c r="U2851" s="26">
        <f ca="1">IFERROR(VLOOKUP(G2851,模型表!$C:$T,18,FALSE),0)</f>
        <v>0</v>
      </c>
      <c r="V2851" s="26">
        <f>IFERROR(VLOOKUP(G2851,模型表!$C:$J,8,FALSE),0)</f>
        <v>0</v>
      </c>
      <c r="W2851" s="26" t="s">
        <v>1081</v>
      </c>
      <c r="X2851" s="26" t="s">
        <v>1097</v>
      </c>
    </row>
    <row r="2852" spans="1:24" x14ac:dyDescent="0.2">
      <c r="A2852" s="3" t="s">
        <v>1457</v>
      </c>
      <c r="B2852" s="3" t="str">
        <f t="shared" si="81"/>
        <v>P80</v>
      </c>
      <c r="C2852" s="3" t="s">
        <v>532</v>
      </c>
      <c r="D2852" s="3" t="s">
        <v>542</v>
      </c>
      <c r="E2852" t="str">
        <f t="shared" si="80"/>
        <v>M22P80U01N07</v>
      </c>
      <c r="F2852" s="26">
        <f ca="1">IFERROR(VLOOKUP(G2852,模型表!C:U,19,0),0)</f>
        <v>0</v>
      </c>
      <c r="H2852" s="26" t="str">
        <f ca="1">IFERROR(IF($F2852=0,"",(VLOOKUP(RIGHT(A2852,2)+0,难度表!B:F,3,FALSE)*K2852+N2852)),0)</f>
        <v/>
      </c>
      <c r="I2852" s="26" t="str">
        <f ca="1">IFERROR(IF($F2852=0,"",(VLOOKUP(RIGHT(B2852,2)+0,难度表!B:F,4,FALSE)*L2852+O2852)),0)</f>
        <v/>
      </c>
      <c r="J2852" s="26" t="str">
        <f ca="1">IFERROR(IF($F2852=0,"",(VLOOKUP(RIGHT(B2852,2)+0,难度表!B:F,5,FALSE)*M2852+P2852)),0)</f>
        <v/>
      </c>
      <c r="L2852" s="26" t="s">
        <v>1081</v>
      </c>
      <c r="M2852" s="3"/>
      <c r="N2852" s="26">
        <v>0</v>
      </c>
      <c r="O2852" s="26">
        <v>0</v>
      </c>
      <c r="P2852" s="26">
        <v>0</v>
      </c>
      <c r="Q2852" s="26">
        <v>0</v>
      </c>
      <c r="R2852" s="58" t="s">
        <v>545</v>
      </c>
      <c r="S2852" s="26">
        <v>1</v>
      </c>
      <c r="T2852" s="26">
        <v>0</v>
      </c>
      <c r="U2852" s="26">
        <f ca="1">IFERROR(VLOOKUP(G2852,模型表!$C:$T,18,FALSE),0)</f>
        <v>0</v>
      </c>
      <c r="V2852" s="26">
        <f>IFERROR(VLOOKUP(G2852,模型表!$C:$J,8,FALSE),0)</f>
        <v>0</v>
      </c>
      <c r="W2852" s="26" t="s">
        <v>1081</v>
      </c>
      <c r="X2852" s="26" t="s">
        <v>1097</v>
      </c>
    </row>
    <row r="2853" spans="1:24" x14ac:dyDescent="0.2">
      <c r="A2853" s="3" t="s">
        <v>1457</v>
      </c>
      <c r="B2853" s="3" t="str">
        <f t="shared" si="81"/>
        <v>P80</v>
      </c>
      <c r="C2853" s="3" t="s">
        <v>532</v>
      </c>
      <c r="D2853" s="3" t="s">
        <v>543</v>
      </c>
      <c r="E2853" t="str">
        <f t="shared" si="80"/>
        <v>M22P80U01N08</v>
      </c>
      <c r="F2853" s="26">
        <f ca="1">IFERROR(VLOOKUP(G2853,模型表!C:U,19,0),0)</f>
        <v>0</v>
      </c>
      <c r="H2853" s="26" t="str">
        <f ca="1">IFERROR(IF($F2853=0,"",(VLOOKUP(RIGHT(A2853,2)+0,难度表!B:F,3,FALSE)*K2853+N2853)),0)</f>
        <v/>
      </c>
      <c r="I2853" s="26" t="str">
        <f ca="1">IFERROR(IF($F2853=0,"",(VLOOKUP(RIGHT(B2853,2)+0,难度表!B:F,4,FALSE)*L2853+O2853)),0)</f>
        <v/>
      </c>
      <c r="J2853" s="26" t="str">
        <f ca="1">IFERROR(IF($F2853=0,"",(VLOOKUP(RIGHT(B2853,2)+0,难度表!B:F,5,FALSE)*M2853+P2853)),0)</f>
        <v/>
      </c>
      <c r="L2853" s="26" t="s">
        <v>1081</v>
      </c>
      <c r="M2853" s="3"/>
      <c r="N2853" s="26">
        <v>0</v>
      </c>
      <c r="O2853" s="26">
        <v>0</v>
      </c>
      <c r="P2853" s="26">
        <v>0</v>
      </c>
      <c r="Q2853" s="26">
        <v>0</v>
      </c>
      <c r="R2853" s="58" t="s">
        <v>545</v>
      </c>
      <c r="S2853" s="26">
        <v>1</v>
      </c>
      <c r="T2853" s="26">
        <v>0</v>
      </c>
      <c r="U2853" s="26">
        <f ca="1">IFERROR(VLOOKUP(G2853,模型表!$C:$T,18,FALSE),0)</f>
        <v>0</v>
      </c>
      <c r="V2853" s="26">
        <f>IFERROR(VLOOKUP(G2853,模型表!$C:$J,8,FALSE),0)</f>
        <v>0</v>
      </c>
      <c r="W2853" s="26" t="s">
        <v>1081</v>
      </c>
      <c r="X2853" s="26" t="s">
        <v>1097</v>
      </c>
    </row>
    <row r="2854" spans="1:24" x14ac:dyDescent="0.2">
      <c r="A2854" s="3" t="s">
        <v>1457</v>
      </c>
      <c r="B2854" s="3" t="str">
        <f t="shared" si="81"/>
        <v>P80</v>
      </c>
      <c r="C2854" s="3" t="s">
        <v>532</v>
      </c>
      <c r="D2854" s="3" t="s">
        <v>544</v>
      </c>
      <c r="E2854" t="str">
        <f t="shared" si="80"/>
        <v>M22P80U01N09</v>
      </c>
      <c r="F2854" s="26">
        <f ca="1">IFERROR(VLOOKUP(G2854,模型表!C:U,19,0),0)</f>
        <v>0</v>
      </c>
      <c r="H2854" s="26" t="str">
        <f ca="1">IFERROR(IF($F2854=0,"",(VLOOKUP(RIGHT(A2854,2)+0,难度表!B:F,3,FALSE)*K2854+N2854)),0)</f>
        <v/>
      </c>
      <c r="I2854" s="26" t="str">
        <f ca="1">IFERROR(IF($F2854=0,"",(VLOOKUP(RIGHT(B2854,2)+0,难度表!B:F,4,FALSE)*L2854+O2854)),0)</f>
        <v/>
      </c>
      <c r="J2854" s="26" t="str">
        <f ca="1">IFERROR(IF($F2854=0,"",(VLOOKUP(RIGHT(B2854,2)+0,难度表!B:F,5,FALSE)*M2854+P2854)),0)</f>
        <v/>
      </c>
      <c r="L2854" s="26" t="s">
        <v>1081</v>
      </c>
      <c r="M2854" s="3"/>
      <c r="N2854" s="26">
        <v>0</v>
      </c>
      <c r="O2854" s="26">
        <v>0</v>
      </c>
      <c r="P2854" s="26">
        <v>0</v>
      </c>
      <c r="Q2854" s="26">
        <v>0</v>
      </c>
      <c r="R2854" s="58" t="s">
        <v>545</v>
      </c>
      <c r="S2854" s="26">
        <v>1</v>
      </c>
      <c r="T2854" s="26">
        <v>0</v>
      </c>
      <c r="U2854" s="26">
        <f ca="1">IFERROR(VLOOKUP(G2854,模型表!$C:$T,18,FALSE),0)</f>
        <v>0</v>
      </c>
      <c r="V2854" s="26">
        <f>IFERROR(VLOOKUP(G2854,模型表!$C:$J,8,FALSE),0)</f>
        <v>0</v>
      </c>
      <c r="W2854" s="26" t="s">
        <v>1081</v>
      </c>
      <c r="X2854" s="26" t="s">
        <v>1097</v>
      </c>
    </row>
    <row r="2855" spans="1:24" x14ac:dyDescent="0.2">
      <c r="A2855" s="3" t="s">
        <v>1457</v>
      </c>
      <c r="B2855" s="3" t="str">
        <f t="shared" si="81"/>
        <v>P80</v>
      </c>
      <c r="C2855" s="3" t="s">
        <v>539</v>
      </c>
      <c r="D2855" s="3" t="s">
        <v>533</v>
      </c>
      <c r="E2855" t="str">
        <f t="shared" si="80"/>
        <v>M22P80U02N01</v>
      </c>
      <c r="F2855" s="26">
        <f ca="1">IFERROR(VLOOKUP(G2855,模型表!C:U,19,0),0)</f>
        <v>0</v>
      </c>
      <c r="H2855" s="26" t="str">
        <f ca="1">IFERROR(IF($F2855=0,"",(VLOOKUP(RIGHT(A2855,2)+0,难度表!B:F,3,FALSE)*K2855+N2855)),0)</f>
        <v/>
      </c>
      <c r="I2855" s="26" t="str">
        <f ca="1">IFERROR(IF($F2855=0,"",(VLOOKUP(RIGHT(B2855,2)+0,难度表!B:F,4,FALSE)*L2855+O2855)),0)</f>
        <v/>
      </c>
      <c r="J2855" s="26" t="str">
        <f ca="1">IFERROR(IF($F2855=0,"",(VLOOKUP(RIGHT(B2855,2)+0,难度表!B:F,5,FALSE)*M2855+P2855)),0)</f>
        <v/>
      </c>
      <c r="L2855" s="26" t="s">
        <v>1081</v>
      </c>
      <c r="M2855" s="3"/>
      <c r="N2855" s="26">
        <v>0</v>
      </c>
      <c r="O2855" s="26">
        <v>0</v>
      </c>
      <c r="P2855" s="26">
        <v>0</v>
      </c>
      <c r="Q2855" s="26">
        <v>0</v>
      </c>
      <c r="R2855" s="58" t="s">
        <v>545</v>
      </c>
      <c r="S2855" s="26">
        <v>1</v>
      </c>
      <c r="T2855" s="26">
        <v>0</v>
      </c>
      <c r="U2855" s="26">
        <f ca="1">IFERROR(VLOOKUP(G2855,模型表!$C:$T,18,FALSE),0)</f>
        <v>0</v>
      </c>
      <c r="V2855" s="26">
        <f>IFERROR(VLOOKUP(G2855,模型表!$C:$J,8,FALSE),0)</f>
        <v>0</v>
      </c>
      <c r="W2855" s="26" t="s">
        <v>1081</v>
      </c>
      <c r="X2855" s="26" t="s">
        <v>1097</v>
      </c>
    </row>
    <row r="2856" spans="1:24" x14ac:dyDescent="0.2">
      <c r="A2856" s="3" t="s">
        <v>1457</v>
      </c>
      <c r="B2856" s="3" t="str">
        <f t="shared" si="81"/>
        <v>P80</v>
      </c>
      <c r="C2856" s="3" t="s">
        <v>539</v>
      </c>
      <c r="D2856" s="3" t="s">
        <v>534</v>
      </c>
      <c r="E2856" t="str">
        <f t="shared" si="80"/>
        <v>M22P80U02N02</v>
      </c>
      <c r="F2856" s="26">
        <f ca="1">IFERROR(VLOOKUP(G2856,模型表!C:U,19,0),0)</f>
        <v>0</v>
      </c>
      <c r="H2856" s="26" t="str">
        <f ca="1">IFERROR(IF($F2856=0,"",(VLOOKUP(RIGHT(A2856,2)+0,难度表!B:F,3,FALSE)*K2856+N2856)),0)</f>
        <v/>
      </c>
      <c r="I2856" s="26" t="str">
        <f ca="1">IFERROR(IF($F2856=0,"",(VLOOKUP(RIGHT(B2856,2)+0,难度表!B:F,4,FALSE)*L2856+O2856)),0)</f>
        <v/>
      </c>
      <c r="J2856" s="26" t="str">
        <f ca="1">IFERROR(IF($F2856=0,"",(VLOOKUP(RIGHT(B2856,2)+0,难度表!B:F,5,FALSE)*M2856+P2856)),0)</f>
        <v/>
      </c>
      <c r="L2856" s="26" t="s">
        <v>1081</v>
      </c>
      <c r="M2856" s="3"/>
      <c r="N2856" s="26">
        <v>0</v>
      </c>
      <c r="O2856" s="26">
        <v>0</v>
      </c>
      <c r="P2856" s="26">
        <v>0</v>
      </c>
      <c r="Q2856" s="26">
        <v>0</v>
      </c>
      <c r="R2856" s="58" t="s">
        <v>545</v>
      </c>
      <c r="S2856" s="26">
        <v>1</v>
      </c>
      <c r="T2856" s="26">
        <v>0</v>
      </c>
      <c r="U2856" s="26">
        <f ca="1">IFERROR(VLOOKUP(G2856,模型表!$C:$T,18,FALSE),0)</f>
        <v>0</v>
      </c>
      <c r="V2856" s="26">
        <f>IFERROR(VLOOKUP(G2856,模型表!$C:$J,8,FALSE),0)</f>
        <v>0</v>
      </c>
      <c r="W2856" s="26" t="s">
        <v>1081</v>
      </c>
      <c r="X2856" s="26" t="s">
        <v>1097</v>
      </c>
    </row>
    <row r="2857" spans="1:24" x14ac:dyDescent="0.2">
      <c r="A2857" s="3" t="s">
        <v>1457</v>
      </c>
      <c r="B2857" s="3" t="str">
        <f t="shared" si="81"/>
        <v>P80</v>
      </c>
      <c r="C2857" s="3" t="s">
        <v>539</v>
      </c>
      <c r="D2857" s="3" t="s">
        <v>535</v>
      </c>
      <c r="E2857" t="str">
        <f t="shared" si="80"/>
        <v>M22P80U02N03</v>
      </c>
      <c r="F2857" s="26">
        <f ca="1">IFERROR(VLOOKUP(G2857,模型表!C:U,19,0),0)</f>
        <v>0</v>
      </c>
      <c r="H2857" s="26" t="str">
        <f ca="1">IFERROR(IF($F2857=0,"",(VLOOKUP(RIGHT(A2857,2)+0,难度表!B:F,3,FALSE)*K2857+N2857)),0)</f>
        <v/>
      </c>
      <c r="I2857" s="26" t="str">
        <f ca="1">IFERROR(IF($F2857=0,"",(VLOOKUP(RIGHT(B2857,2)+0,难度表!B:F,4,FALSE)*L2857+O2857)),0)</f>
        <v/>
      </c>
      <c r="J2857" s="26" t="str">
        <f ca="1">IFERROR(IF($F2857=0,"",(VLOOKUP(RIGHT(B2857,2)+0,难度表!B:F,5,FALSE)*M2857+P2857)),0)</f>
        <v/>
      </c>
      <c r="L2857" s="26" t="s">
        <v>1081</v>
      </c>
      <c r="M2857" s="3"/>
      <c r="N2857" s="26">
        <v>0</v>
      </c>
      <c r="O2857" s="26">
        <v>0</v>
      </c>
      <c r="P2857" s="26">
        <v>0</v>
      </c>
      <c r="Q2857" s="26">
        <v>0</v>
      </c>
      <c r="R2857" s="58" t="s">
        <v>545</v>
      </c>
      <c r="S2857" s="26">
        <v>1</v>
      </c>
      <c r="T2857" s="26">
        <v>0</v>
      </c>
      <c r="U2857" s="26">
        <f ca="1">IFERROR(VLOOKUP(G2857,模型表!$C:$T,18,FALSE),0)</f>
        <v>0</v>
      </c>
      <c r="V2857" s="26">
        <f>IFERROR(VLOOKUP(G2857,模型表!$C:$J,8,FALSE),0)</f>
        <v>0</v>
      </c>
      <c r="W2857" s="26" t="s">
        <v>1081</v>
      </c>
      <c r="X2857" s="26" t="s">
        <v>1097</v>
      </c>
    </row>
    <row r="2858" spans="1:24" x14ac:dyDescent="0.2">
      <c r="A2858" s="3" t="s">
        <v>1457</v>
      </c>
      <c r="B2858" s="3" t="str">
        <f t="shared" si="81"/>
        <v>P80</v>
      </c>
      <c r="C2858" s="3" t="s">
        <v>539</v>
      </c>
      <c r="D2858" s="3" t="s">
        <v>536</v>
      </c>
      <c r="E2858" t="str">
        <f t="shared" si="80"/>
        <v>M22P80U02N04</v>
      </c>
      <c r="F2858" s="26">
        <f ca="1">IFERROR(VLOOKUP(G2858,模型表!C:U,19,0),0)</f>
        <v>0</v>
      </c>
      <c r="H2858" s="26" t="str">
        <f ca="1">IFERROR(IF($F2858=0,"",(VLOOKUP(RIGHT(A2858,2)+0,难度表!B:F,3,FALSE)*K2858+N2858)),0)</f>
        <v/>
      </c>
      <c r="I2858" s="26" t="str">
        <f ca="1">IFERROR(IF($F2858=0,"",(VLOOKUP(RIGHT(B2858,2)+0,难度表!B:F,4,FALSE)*L2858+O2858)),0)</f>
        <v/>
      </c>
      <c r="J2858" s="26" t="str">
        <f ca="1">IFERROR(IF($F2858=0,"",(VLOOKUP(RIGHT(B2858,2)+0,难度表!B:F,5,FALSE)*M2858+P2858)),0)</f>
        <v/>
      </c>
      <c r="L2858" s="26" t="s">
        <v>1081</v>
      </c>
      <c r="M2858" s="3"/>
      <c r="N2858" s="26">
        <v>0</v>
      </c>
      <c r="O2858" s="26">
        <v>0</v>
      </c>
      <c r="P2858" s="26">
        <v>0</v>
      </c>
      <c r="Q2858" s="26">
        <v>0</v>
      </c>
      <c r="R2858" s="58" t="s">
        <v>545</v>
      </c>
      <c r="S2858" s="26">
        <v>1</v>
      </c>
      <c r="T2858" s="26">
        <v>0</v>
      </c>
      <c r="U2858" s="26">
        <f ca="1">IFERROR(VLOOKUP(G2858,模型表!$C:$T,18,FALSE),0)</f>
        <v>0</v>
      </c>
      <c r="V2858" s="26">
        <f>IFERROR(VLOOKUP(G2858,模型表!$C:$J,8,FALSE),0)</f>
        <v>0</v>
      </c>
      <c r="W2858" s="26" t="s">
        <v>1081</v>
      </c>
      <c r="X2858" s="26" t="s">
        <v>1097</v>
      </c>
    </row>
    <row r="2859" spans="1:24" x14ac:dyDescent="0.2">
      <c r="A2859" s="3" t="s">
        <v>1457</v>
      </c>
      <c r="B2859" s="3" t="str">
        <f t="shared" si="81"/>
        <v>P80</v>
      </c>
      <c r="C2859" s="3" t="s">
        <v>539</v>
      </c>
      <c r="D2859" s="3" t="s">
        <v>537</v>
      </c>
      <c r="E2859" t="str">
        <f t="shared" si="80"/>
        <v>M22P80U02N05</v>
      </c>
      <c r="F2859" s="26">
        <f ca="1">IFERROR(VLOOKUP(G2859,模型表!C:U,19,0),0)</f>
        <v>0</v>
      </c>
      <c r="H2859" s="26" t="str">
        <f ca="1">IFERROR(IF($F2859=0,"",(VLOOKUP(RIGHT(A2859,2)+0,难度表!B:F,3,FALSE)*K2859+N2859)),0)</f>
        <v/>
      </c>
      <c r="I2859" s="26" t="str">
        <f ca="1">IFERROR(IF($F2859=0,"",(VLOOKUP(RIGHT(B2859,2)+0,难度表!B:F,4,FALSE)*L2859+O2859)),0)</f>
        <v/>
      </c>
      <c r="J2859" s="26" t="str">
        <f ca="1">IFERROR(IF($F2859=0,"",(VLOOKUP(RIGHT(B2859,2)+0,难度表!B:F,5,FALSE)*M2859+P2859)),0)</f>
        <v/>
      </c>
      <c r="L2859" s="26" t="s">
        <v>1081</v>
      </c>
      <c r="M2859" s="3"/>
      <c r="N2859" s="26">
        <v>0</v>
      </c>
      <c r="O2859" s="26">
        <v>0</v>
      </c>
      <c r="P2859" s="26">
        <v>0</v>
      </c>
      <c r="Q2859" s="26">
        <v>0</v>
      </c>
      <c r="R2859" s="58" t="s">
        <v>545</v>
      </c>
      <c r="S2859" s="26">
        <v>1</v>
      </c>
      <c r="T2859" s="26">
        <v>0</v>
      </c>
      <c r="U2859" s="26">
        <f ca="1">IFERROR(VLOOKUP(G2859,模型表!$C:$T,18,FALSE),0)</f>
        <v>0</v>
      </c>
      <c r="V2859" s="26">
        <f>IFERROR(VLOOKUP(G2859,模型表!$C:$J,8,FALSE),0)</f>
        <v>0</v>
      </c>
      <c r="W2859" s="26" t="s">
        <v>1081</v>
      </c>
      <c r="X2859" s="26" t="s">
        <v>1097</v>
      </c>
    </row>
    <row r="2860" spans="1:24" x14ac:dyDescent="0.2">
      <c r="A2860" s="3" t="s">
        <v>1457</v>
      </c>
      <c r="B2860" s="3" t="str">
        <f t="shared" si="81"/>
        <v>P80</v>
      </c>
      <c r="C2860" s="3" t="s">
        <v>539</v>
      </c>
      <c r="D2860" s="3" t="s">
        <v>538</v>
      </c>
      <c r="E2860" t="str">
        <f t="shared" si="80"/>
        <v>M22P80U02N06</v>
      </c>
      <c r="F2860" s="26">
        <f ca="1">IFERROR(VLOOKUP(G2860,模型表!C:U,19,0),0)</f>
        <v>0</v>
      </c>
      <c r="H2860" s="26" t="str">
        <f ca="1">IFERROR(IF($F2860=0,"",(VLOOKUP(RIGHT(A2860,2)+0,难度表!B:F,3,FALSE)*K2860+N2860)),0)</f>
        <v/>
      </c>
      <c r="I2860" s="26" t="str">
        <f ca="1">IFERROR(IF($F2860=0,"",(VLOOKUP(RIGHT(B2860,2)+0,难度表!B:F,4,FALSE)*L2860+O2860)),0)</f>
        <v/>
      </c>
      <c r="J2860" s="26" t="str">
        <f ca="1">IFERROR(IF($F2860=0,"",(VLOOKUP(RIGHT(B2860,2)+0,难度表!B:F,5,FALSE)*M2860+P2860)),0)</f>
        <v/>
      </c>
      <c r="L2860" s="26" t="s">
        <v>1081</v>
      </c>
      <c r="M2860" s="3"/>
      <c r="N2860" s="26">
        <v>0</v>
      </c>
      <c r="O2860" s="26">
        <v>0</v>
      </c>
      <c r="P2860" s="26">
        <v>0</v>
      </c>
      <c r="Q2860" s="26">
        <v>0</v>
      </c>
      <c r="R2860" s="58" t="s">
        <v>545</v>
      </c>
      <c r="S2860" s="26">
        <v>1</v>
      </c>
      <c r="T2860" s="26">
        <v>0</v>
      </c>
      <c r="U2860" s="26">
        <f ca="1">IFERROR(VLOOKUP(G2860,模型表!$C:$T,18,FALSE),0)</f>
        <v>0</v>
      </c>
      <c r="V2860" s="26">
        <f>IFERROR(VLOOKUP(G2860,模型表!$C:$J,8,FALSE),0)</f>
        <v>0</v>
      </c>
      <c r="W2860" s="26" t="s">
        <v>1081</v>
      </c>
      <c r="X2860" s="26" t="s">
        <v>1097</v>
      </c>
    </row>
    <row r="2861" spans="1:24" x14ac:dyDescent="0.2">
      <c r="A2861" s="3" t="s">
        <v>1457</v>
      </c>
      <c r="B2861" s="3" t="str">
        <f t="shared" si="81"/>
        <v>P80</v>
      </c>
      <c r="C2861" s="3" t="s">
        <v>539</v>
      </c>
      <c r="D2861" s="3" t="s">
        <v>542</v>
      </c>
      <c r="E2861" t="str">
        <f t="shared" si="80"/>
        <v>M22P80U02N07</v>
      </c>
      <c r="F2861" s="26">
        <f ca="1">IFERROR(VLOOKUP(G2861,模型表!C:U,19,0),0)</f>
        <v>0</v>
      </c>
      <c r="H2861" s="26" t="str">
        <f ca="1">IFERROR(IF($F2861=0,"",(VLOOKUP(RIGHT(A2861,2)+0,难度表!B:F,3,FALSE)*K2861+N2861)),0)</f>
        <v/>
      </c>
      <c r="I2861" s="26" t="str">
        <f ca="1">IFERROR(IF($F2861=0,"",(VLOOKUP(RIGHT(B2861,2)+0,难度表!B:F,4,FALSE)*L2861+O2861)),0)</f>
        <v/>
      </c>
      <c r="J2861" s="26" t="str">
        <f ca="1">IFERROR(IF($F2861=0,"",(VLOOKUP(RIGHT(B2861,2)+0,难度表!B:F,5,FALSE)*M2861+P2861)),0)</f>
        <v/>
      </c>
      <c r="L2861" s="26" t="s">
        <v>1081</v>
      </c>
      <c r="M2861" s="3"/>
      <c r="N2861" s="26">
        <v>0</v>
      </c>
      <c r="O2861" s="26">
        <v>0</v>
      </c>
      <c r="P2861" s="26">
        <v>0</v>
      </c>
      <c r="Q2861" s="26">
        <v>0</v>
      </c>
      <c r="R2861" s="58" t="s">
        <v>545</v>
      </c>
      <c r="S2861" s="26">
        <v>1</v>
      </c>
      <c r="T2861" s="26">
        <v>0</v>
      </c>
      <c r="U2861" s="26">
        <f ca="1">IFERROR(VLOOKUP(G2861,模型表!$C:$T,18,FALSE),0)</f>
        <v>0</v>
      </c>
      <c r="V2861" s="26">
        <f>IFERROR(VLOOKUP(G2861,模型表!$C:$J,8,FALSE),0)</f>
        <v>0</v>
      </c>
      <c r="W2861" s="26" t="s">
        <v>1081</v>
      </c>
      <c r="X2861" s="26" t="s">
        <v>1097</v>
      </c>
    </row>
    <row r="2862" spans="1:24" x14ac:dyDescent="0.2">
      <c r="A2862" s="3" t="s">
        <v>1457</v>
      </c>
      <c r="B2862" s="3" t="str">
        <f t="shared" si="81"/>
        <v>P80</v>
      </c>
      <c r="C2862" s="3" t="s">
        <v>539</v>
      </c>
      <c r="D2862" s="3" t="s">
        <v>543</v>
      </c>
      <c r="E2862" t="str">
        <f t="shared" si="80"/>
        <v>M22P80U02N08</v>
      </c>
      <c r="F2862" s="26">
        <f ca="1">IFERROR(VLOOKUP(G2862,模型表!C:U,19,0),0)</f>
        <v>0</v>
      </c>
      <c r="H2862" s="26" t="str">
        <f ca="1">IFERROR(IF($F2862=0,"",(VLOOKUP(RIGHT(A2862,2)+0,难度表!B:F,3,FALSE)*K2862+N2862)),0)</f>
        <v/>
      </c>
      <c r="I2862" s="26" t="str">
        <f ca="1">IFERROR(IF($F2862=0,"",(VLOOKUP(RIGHT(B2862,2)+0,难度表!B:F,4,FALSE)*L2862+O2862)),0)</f>
        <v/>
      </c>
      <c r="J2862" s="26" t="str">
        <f ca="1">IFERROR(IF($F2862=0,"",(VLOOKUP(RIGHT(B2862,2)+0,难度表!B:F,5,FALSE)*M2862+P2862)),0)</f>
        <v/>
      </c>
      <c r="L2862" s="26" t="s">
        <v>1081</v>
      </c>
      <c r="M2862" s="3"/>
      <c r="N2862" s="26">
        <v>0</v>
      </c>
      <c r="O2862" s="26">
        <v>0</v>
      </c>
      <c r="P2862" s="26">
        <v>0</v>
      </c>
      <c r="Q2862" s="26">
        <v>0</v>
      </c>
      <c r="R2862" s="58" t="s">
        <v>545</v>
      </c>
      <c r="S2862" s="26">
        <v>1</v>
      </c>
      <c r="T2862" s="26">
        <v>0</v>
      </c>
      <c r="U2862" s="26">
        <f ca="1">IFERROR(VLOOKUP(G2862,模型表!$C:$T,18,FALSE),0)</f>
        <v>0</v>
      </c>
      <c r="V2862" s="26">
        <f>IFERROR(VLOOKUP(G2862,模型表!$C:$J,8,FALSE),0)</f>
        <v>0</v>
      </c>
      <c r="W2862" s="26" t="s">
        <v>1081</v>
      </c>
      <c r="X2862" s="26" t="s">
        <v>1097</v>
      </c>
    </row>
    <row r="2863" spans="1:24" x14ac:dyDescent="0.2">
      <c r="A2863" s="3" t="s">
        <v>1457</v>
      </c>
      <c r="B2863" s="3" t="str">
        <f t="shared" si="81"/>
        <v>P80</v>
      </c>
      <c r="C2863" s="3" t="s">
        <v>539</v>
      </c>
      <c r="D2863" s="3" t="s">
        <v>544</v>
      </c>
      <c r="E2863" t="str">
        <f t="shared" si="80"/>
        <v>M22P80U02N09</v>
      </c>
      <c r="F2863" s="26">
        <f ca="1">IFERROR(VLOOKUP(G2863,模型表!C:U,19,0),0)</f>
        <v>0</v>
      </c>
      <c r="H2863" s="26" t="str">
        <f ca="1">IFERROR(IF($F2863=0,"",(VLOOKUP(RIGHT(A2863,2)+0,难度表!B:F,3,FALSE)*K2863+N2863)),0)</f>
        <v/>
      </c>
      <c r="I2863" s="26" t="str">
        <f ca="1">IFERROR(IF($F2863=0,"",(VLOOKUP(RIGHT(B2863,2)+0,难度表!B:F,4,FALSE)*L2863+O2863)),0)</f>
        <v/>
      </c>
      <c r="J2863" s="26" t="str">
        <f ca="1">IFERROR(IF($F2863=0,"",(VLOOKUP(RIGHT(B2863,2)+0,难度表!B:F,5,FALSE)*M2863+P2863)),0)</f>
        <v/>
      </c>
      <c r="L2863" s="26" t="s">
        <v>1081</v>
      </c>
      <c r="M2863" s="3"/>
      <c r="N2863" s="26">
        <v>0</v>
      </c>
      <c r="O2863" s="26">
        <v>0</v>
      </c>
      <c r="P2863" s="26">
        <v>0</v>
      </c>
      <c r="Q2863" s="26">
        <v>0</v>
      </c>
      <c r="R2863" s="58" t="s">
        <v>545</v>
      </c>
      <c r="S2863" s="26">
        <v>1</v>
      </c>
      <c r="T2863" s="26">
        <v>0</v>
      </c>
      <c r="U2863" s="26">
        <f ca="1">IFERROR(VLOOKUP(G2863,模型表!$C:$T,18,FALSE),0)</f>
        <v>0</v>
      </c>
      <c r="V2863" s="26">
        <f>IFERROR(VLOOKUP(G2863,模型表!$C:$J,8,FALSE),0)</f>
        <v>0</v>
      </c>
      <c r="W2863" s="26" t="s">
        <v>1081</v>
      </c>
      <c r="X2863" s="26" t="s">
        <v>1097</v>
      </c>
    </row>
    <row r="2864" spans="1:24" x14ac:dyDescent="0.2">
      <c r="A2864" s="3" t="s">
        <v>1457</v>
      </c>
      <c r="B2864" s="3" t="str">
        <f t="shared" si="81"/>
        <v>P80</v>
      </c>
      <c r="C2864" s="3" t="s">
        <v>540</v>
      </c>
      <c r="D2864" s="3" t="s">
        <v>533</v>
      </c>
      <c r="E2864" t="str">
        <f t="shared" si="80"/>
        <v>M22P80U03N01</v>
      </c>
      <c r="F2864" s="26">
        <f ca="1">IFERROR(VLOOKUP(G2864,模型表!C:U,19,0),0)</f>
        <v>0</v>
      </c>
      <c r="H2864" s="26" t="str">
        <f ca="1">IFERROR(IF($F2864=0,"",(VLOOKUP(RIGHT(A2864,2)+0,难度表!B:F,3,FALSE)*K2864+N2864)),0)</f>
        <v/>
      </c>
      <c r="I2864" s="26" t="str">
        <f ca="1">IFERROR(IF($F2864=0,"",(VLOOKUP(RIGHT(B2864,2)+0,难度表!B:F,4,FALSE)*L2864+O2864)),0)</f>
        <v/>
      </c>
      <c r="J2864" s="26" t="str">
        <f ca="1">IFERROR(IF($F2864=0,"",(VLOOKUP(RIGHT(B2864,2)+0,难度表!B:F,5,FALSE)*M2864+P2864)),0)</f>
        <v/>
      </c>
      <c r="L2864" s="26" t="s">
        <v>1081</v>
      </c>
      <c r="M2864" s="3"/>
      <c r="N2864" s="26">
        <v>0</v>
      </c>
      <c r="O2864" s="26">
        <v>0</v>
      </c>
      <c r="P2864" s="26">
        <v>0</v>
      </c>
      <c r="Q2864" s="26">
        <v>0</v>
      </c>
      <c r="R2864" s="58" t="s">
        <v>545</v>
      </c>
      <c r="S2864" s="26">
        <v>1</v>
      </c>
      <c r="T2864" s="26">
        <v>0</v>
      </c>
      <c r="U2864" s="26">
        <f ca="1">IFERROR(VLOOKUP(G2864,模型表!$C:$T,18,FALSE),0)</f>
        <v>0</v>
      </c>
      <c r="V2864" s="26">
        <f>IFERROR(VLOOKUP(G2864,模型表!$C:$J,8,FALSE),0)</f>
        <v>0</v>
      </c>
      <c r="W2864" s="26" t="s">
        <v>1081</v>
      </c>
      <c r="X2864" s="26" t="s">
        <v>1097</v>
      </c>
    </row>
    <row r="2865" spans="1:24" x14ac:dyDescent="0.2">
      <c r="A2865" s="3" t="s">
        <v>1457</v>
      </c>
      <c r="B2865" s="3" t="str">
        <f t="shared" si="81"/>
        <v>P80</v>
      </c>
      <c r="C2865" s="3" t="s">
        <v>540</v>
      </c>
      <c r="D2865" s="3" t="s">
        <v>534</v>
      </c>
      <c r="E2865" t="str">
        <f t="shared" si="80"/>
        <v>M22P80U03N02</v>
      </c>
      <c r="F2865" s="26">
        <f ca="1">IFERROR(VLOOKUP(G2865,模型表!C:U,19,0),0)</f>
        <v>0</v>
      </c>
      <c r="H2865" s="26" t="str">
        <f ca="1">IFERROR(IF($F2865=0,"",(VLOOKUP(RIGHT(A2865,2)+0,难度表!B:F,3,FALSE)*K2865+N2865)),0)</f>
        <v/>
      </c>
      <c r="I2865" s="26" t="str">
        <f ca="1">IFERROR(IF($F2865=0,"",(VLOOKUP(RIGHT(B2865,2)+0,难度表!B:F,4,FALSE)*L2865+O2865)),0)</f>
        <v/>
      </c>
      <c r="J2865" s="26" t="str">
        <f ca="1">IFERROR(IF($F2865=0,"",(VLOOKUP(RIGHT(B2865,2)+0,难度表!B:F,5,FALSE)*M2865+P2865)),0)</f>
        <v/>
      </c>
      <c r="L2865" s="26" t="s">
        <v>1081</v>
      </c>
      <c r="M2865" s="3"/>
      <c r="N2865" s="26">
        <v>0</v>
      </c>
      <c r="O2865" s="26">
        <v>0</v>
      </c>
      <c r="P2865" s="26">
        <v>0</v>
      </c>
      <c r="Q2865" s="26">
        <v>0</v>
      </c>
      <c r="R2865" s="58" t="s">
        <v>545</v>
      </c>
      <c r="S2865" s="26">
        <v>1</v>
      </c>
      <c r="T2865" s="26">
        <v>0</v>
      </c>
      <c r="U2865" s="26">
        <f ca="1">IFERROR(VLOOKUP(G2865,模型表!$C:$T,18,FALSE),0)</f>
        <v>0</v>
      </c>
      <c r="V2865" s="26">
        <f>IFERROR(VLOOKUP(G2865,模型表!$C:$J,8,FALSE),0)</f>
        <v>0</v>
      </c>
      <c r="W2865" s="26" t="s">
        <v>1081</v>
      </c>
      <c r="X2865" s="26" t="s">
        <v>1097</v>
      </c>
    </row>
    <row r="2866" spans="1:24" x14ac:dyDescent="0.2">
      <c r="A2866" s="3" t="s">
        <v>1457</v>
      </c>
      <c r="B2866" s="3" t="str">
        <f t="shared" si="81"/>
        <v>P80</v>
      </c>
      <c r="C2866" s="3" t="s">
        <v>540</v>
      </c>
      <c r="D2866" s="3" t="s">
        <v>535</v>
      </c>
      <c r="E2866" t="str">
        <f t="shared" si="80"/>
        <v>M22P80U03N03</v>
      </c>
      <c r="F2866" s="26">
        <f ca="1">IFERROR(VLOOKUP(G2866,模型表!C:U,19,0),0)</f>
        <v>0</v>
      </c>
      <c r="H2866" s="26" t="str">
        <f ca="1">IFERROR(IF($F2866=0,"",(VLOOKUP(RIGHT(A2866,2)+0,难度表!B:F,3,FALSE)*K2866+N2866)),0)</f>
        <v/>
      </c>
      <c r="I2866" s="26" t="str">
        <f ca="1">IFERROR(IF($F2866=0,"",(VLOOKUP(RIGHT(B2866,2)+0,难度表!B:F,4,FALSE)*L2866+O2866)),0)</f>
        <v/>
      </c>
      <c r="J2866" s="26" t="str">
        <f ca="1">IFERROR(IF($F2866=0,"",(VLOOKUP(RIGHT(B2866,2)+0,难度表!B:F,5,FALSE)*M2866+P2866)),0)</f>
        <v/>
      </c>
      <c r="L2866" s="26" t="s">
        <v>1081</v>
      </c>
      <c r="M2866" s="3"/>
      <c r="N2866" s="26">
        <v>0</v>
      </c>
      <c r="O2866" s="26">
        <v>0</v>
      </c>
      <c r="P2866" s="26">
        <v>0</v>
      </c>
      <c r="Q2866" s="26">
        <v>0</v>
      </c>
      <c r="R2866" s="58" t="s">
        <v>545</v>
      </c>
      <c r="S2866" s="26">
        <v>1</v>
      </c>
      <c r="T2866" s="26">
        <v>0</v>
      </c>
      <c r="U2866" s="26">
        <f ca="1">IFERROR(VLOOKUP(G2866,模型表!$C:$T,18,FALSE),0)</f>
        <v>0</v>
      </c>
      <c r="V2866" s="26">
        <f>IFERROR(VLOOKUP(G2866,模型表!$C:$J,8,FALSE),0)</f>
        <v>0</v>
      </c>
      <c r="W2866" s="26" t="s">
        <v>1081</v>
      </c>
      <c r="X2866" s="26" t="s">
        <v>1097</v>
      </c>
    </row>
    <row r="2867" spans="1:24" x14ac:dyDescent="0.2">
      <c r="A2867" s="3" t="s">
        <v>1457</v>
      </c>
      <c r="B2867" s="3" t="str">
        <f t="shared" si="81"/>
        <v>P80</v>
      </c>
      <c r="C2867" s="3" t="s">
        <v>540</v>
      </c>
      <c r="D2867" s="3" t="s">
        <v>536</v>
      </c>
      <c r="E2867" t="str">
        <f t="shared" si="80"/>
        <v>M22P80U03N04</v>
      </c>
      <c r="F2867" s="26">
        <f ca="1">IFERROR(VLOOKUP(G2867,模型表!C:U,19,0),0)</f>
        <v>0</v>
      </c>
      <c r="H2867" s="26" t="str">
        <f ca="1">IFERROR(IF($F2867=0,"",(VLOOKUP(RIGHT(A2867,2)+0,难度表!B:F,3,FALSE)*K2867+N2867)),0)</f>
        <v/>
      </c>
      <c r="I2867" s="26" t="str">
        <f ca="1">IFERROR(IF($F2867=0,"",(VLOOKUP(RIGHT(B2867,2)+0,难度表!B:F,4,FALSE)*L2867+O2867)),0)</f>
        <v/>
      </c>
      <c r="J2867" s="26" t="str">
        <f ca="1">IFERROR(IF($F2867=0,"",(VLOOKUP(RIGHT(B2867,2)+0,难度表!B:F,5,FALSE)*M2867+P2867)),0)</f>
        <v/>
      </c>
      <c r="L2867" s="26" t="s">
        <v>1081</v>
      </c>
      <c r="M2867" s="3"/>
      <c r="N2867" s="26">
        <v>0</v>
      </c>
      <c r="O2867" s="26">
        <v>0</v>
      </c>
      <c r="P2867" s="26">
        <v>0</v>
      </c>
      <c r="Q2867" s="26">
        <v>0</v>
      </c>
      <c r="R2867" s="58" t="s">
        <v>545</v>
      </c>
      <c r="S2867" s="26">
        <v>1</v>
      </c>
      <c r="T2867" s="26">
        <v>0</v>
      </c>
      <c r="U2867" s="26">
        <f ca="1">IFERROR(VLOOKUP(G2867,模型表!$C:$T,18,FALSE),0)</f>
        <v>0</v>
      </c>
      <c r="V2867" s="26">
        <f>IFERROR(VLOOKUP(G2867,模型表!$C:$J,8,FALSE),0)</f>
        <v>0</v>
      </c>
      <c r="W2867" s="26" t="s">
        <v>1081</v>
      </c>
      <c r="X2867" s="26" t="s">
        <v>1097</v>
      </c>
    </row>
    <row r="2868" spans="1:24" x14ac:dyDescent="0.2">
      <c r="A2868" s="3" t="s">
        <v>1457</v>
      </c>
      <c r="B2868" s="3" t="str">
        <f t="shared" si="81"/>
        <v>P80</v>
      </c>
      <c r="C2868" s="3" t="s">
        <v>540</v>
      </c>
      <c r="D2868" s="3" t="s">
        <v>537</v>
      </c>
      <c r="E2868" t="str">
        <f t="shared" si="80"/>
        <v>M22P80U03N05</v>
      </c>
      <c r="F2868" s="26">
        <f ca="1">IFERROR(VLOOKUP(G2868,模型表!C:U,19,0),0)</f>
        <v>0</v>
      </c>
      <c r="H2868" s="26" t="str">
        <f ca="1">IFERROR(IF($F2868=0,"",(VLOOKUP(RIGHT(A2868,2)+0,难度表!B:F,3,FALSE)*K2868+N2868)),0)</f>
        <v/>
      </c>
      <c r="I2868" s="26" t="str">
        <f ca="1">IFERROR(IF($F2868=0,"",(VLOOKUP(RIGHT(B2868,2)+0,难度表!B:F,4,FALSE)*L2868+O2868)),0)</f>
        <v/>
      </c>
      <c r="J2868" s="26" t="str">
        <f ca="1">IFERROR(IF($F2868=0,"",(VLOOKUP(RIGHT(B2868,2)+0,难度表!B:F,5,FALSE)*M2868+P2868)),0)</f>
        <v/>
      </c>
      <c r="L2868" s="26" t="s">
        <v>1081</v>
      </c>
      <c r="M2868" s="3"/>
      <c r="N2868" s="26">
        <v>0</v>
      </c>
      <c r="O2868" s="26">
        <v>0</v>
      </c>
      <c r="P2868" s="26">
        <v>0</v>
      </c>
      <c r="Q2868" s="26">
        <v>0</v>
      </c>
      <c r="R2868" s="58" t="s">
        <v>545</v>
      </c>
      <c r="S2868" s="26">
        <v>1</v>
      </c>
      <c r="T2868" s="26">
        <v>0</v>
      </c>
      <c r="U2868" s="26">
        <f ca="1">IFERROR(VLOOKUP(G2868,模型表!$C:$T,18,FALSE),0)</f>
        <v>0</v>
      </c>
      <c r="V2868" s="26">
        <f>IFERROR(VLOOKUP(G2868,模型表!$C:$J,8,FALSE),0)</f>
        <v>0</v>
      </c>
      <c r="W2868" s="26" t="s">
        <v>1081</v>
      </c>
      <c r="X2868" s="26" t="s">
        <v>1097</v>
      </c>
    </row>
    <row r="2869" spans="1:24" x14ac:dyDescent="0.2">
      <c r="A2869" s="3" t="s">
        <v>1457</v>
      </c>
      <c r="B2869" s="3" t="str">
        <f t="shared" si="81"/>
        <v>P80</v>
      </c>
      <c r="C2869" s="3" t="s">
        <v>540</v>
      </c>
      <c r="D2869" s="3" t="s">
        <v>538</v>
      </c>
      <c r="E2869" t="str">
        <f t="shared" si="80"/>
        <v>M22P80U03N06</v>
      </c>
      <c r="F2869" s="26">
        <f ca="1">IFERROR(VLOOKUP(G2869,模型表!C:U,19,0),0)</f>
        <v>0</v>
      </c>
      <c r="H2869" s="26" t="str">
        <f ca="1">IFERROR(IF($F2869=0,"",(VLOOKUP(RIGHT(A2869,2)+0,难度表!B:F,3,FALSE)*K2869+N2869)),0)</f>
        <v/>
      </c>
      <c r="I2869" s="26" t="str">
        <f ca="1">IFERROR(IF($F2869=0,"",(VLOOKUP(RIGHT(B2869,2)+0,难度表!B:F,4,FALSE)*L2869+O2869)),0)</f>
        <v/>
      </c>
      <c r="J2869" s="26" t="str">
        <f ca="1">IFERROR(IF($F2869=0,"",(VLOOKUP(RIGHT(B2869,2)+0,难度表!B:F,5,FALSE)*M2869+P2869)),0)</f>
        <v/>
      </c>
      <c r="L2869" s="26" t="s">
        <v>1081</v>
      </c>
      <c r="M2869" s="3"/>
      <c r="N2869" s="26">
        <v>0</v>
      </c>
      <c r="O2869" s="26">
        <v>0</v>
      </c>
      <c r="P2869" s="26">
        <v>0</v>
      </c>
      <c r="Q2869" s="26">
        <v>0</v>
      </c>
      <c r="R2869" s="58" t="s">
        <v>545</v>
      </c>
      <c r="S2869" s="26">
        <v>1</v>
      </c>
      <c r="T2869" s="26">
        <v>0</v>
      </c>
      <c r="U2869" s="26">
        <f ca="1">IFERROR(VLOOKUP(G2869,模型表!$C:$T,18,FALSE),0)</f>
        <v>0</v>
      </c>
      <c r="V2869" s="26">
        <f>IFERROR(VLOOKUP(G2869,模型表!$C:$J,8,FALSE),0)</f>
        <v>0</v>
      </c>
      <c r="W2869" s="26" t="s">
        <v>1081</v>
      </c>
      <c r="X2869" s="26" t="s">
        <v>1097</v>
      </c>
    </row>
    <row r="2870" spans="1:24" x14ac:dyDescent="0.2">
      <c r="A2870" s="3" t="s">
        <v>1457</v>
      </c>
      <c r="B2870" s="3" t="str">
        <f t="shared" si="81"/>
        <v>P80</v>
      </c>
      <c r="C2870" s="3" t="s">
        <v>540</v>
      </c>
      <c r="D2870" s="3" t="s">
        <v>542</v>
      </c>
      <c r="E2870" t="str">
        <f t="shared" si="80"/>
        <v>M22P80U03N07</v>
      </c>
      <c r="F2870" s="26">
        <f ca="1">IFERROR(VLOOKUP(G2870,模型表!C:U,19,0),0)</f>
        <v>0</v>
      </c>
      <c r="H2870" s="26" t="str">
        <f ca="1">IFERROR(IF($F2870=0,"",(VLOOKUP(RIGHT(A2870,2)+0,难度表!B:F,3,FALSE)*K2870+N2870)),0)</f>
        <v/>
      </c>
      <c r="I2870" s="26" t="str">
        <f ca="1">IFERROR(IF($F2870=0,"",(VLOOKUP(RIGHT(B2870,2)+0,难度表!B:F,4,FALSE)*L2870+O2870)),0)</f>
        <v/>
      </c>
      <c r="J2870" s="26" t="str">
        <f ca="1">IFERROR(IF($F2870=0,"",(VLOOKUP(RIGHT(B2870,2)+0,难度表!B:F,5,FALSE)*M2870+P2870)),0)</f>
        <v/>
      </c>
      <c r="L2870" s="26" t="s">
        <v>1081</v>
      </c>
      <c r="M2870" s="3"/>
      <c r="N2870" s="26">
        <v>0</v>
      </c>
      <c r="O2870" s="26">
        <v>0</v>
      </c>
      <c r="P2870" s="26">
        <v>0</v>
      </c>
      <c r="Q2870" s="26">
        <v>0</v>
      </c>
      <c r="R2870" s="58" t="s">
        <v>545</v>
      </c>
      <c r="S2870" s="26">
        <v>1</v>
      </c>
      <c r="T2870" s="26">
        <v>0</v>
      </c>
      <c r="U2870" s="26">
        <f ca="1">IFERROR(VLOOKUP(G2870,模型表!$C:$T,18,FALSE),0)</f>
        <v>0</v>
      </c>
      <c r="V2870" s="26">
        <f>IFERROR(VLOOKUP(G2870,模型表!$C:$J,8,FALSE),0)</f>
        <v>0</v>
      </c>
      <c r="W2870" s="26" t="s">
        <v>1081</v>
      </c>
      <c r="X2870" s="26" t="s">
        <v>1097</v>
      </c>
    </row>
    <row r="2871" spans="1:24" x14ac:dyDescent="0.2">
      <c r="A2871" s="3" t="s">
        <v>1457</v>
      </c>
      <c r="B2871" s="3" t="str">
        <f t="shared" si="81"/>
        <v>P80</v>
      </c>
      <c r="C2871" s="3" t="s">
        <v>540</v>
      </c>
      <c r="D2871" s="3" t="s">
        <v>543</v>
      </c>
      <c r="E2871" t="str">
        <f t="shared" si="80"/>
        <v>M22P80U03N08</v>
      </c>
      <c r="F2871" s="26">
        <f ca="1">IFERROR(VLOOKUP(G2871,模型表!C:U,19,0),0)</f>
        <v>0</v>
      </c>
      <c r="H2871" s="26" t="str">
        <f ca="1">IFERROR(IF($F2871=0,"",(VLOOKUP(RIGHT(A2871,2)+0,难度表!B:F,3,FALSE)*K2871+N2871)),0)</f>
        <v/>
      </c>
      <c r="I2871" s="26" t="str">
        <f ca="1">IFERROR(IF($F2871=0,"",(VLOOKUP(RIGHT(B2871,2)+0,难度表!B:F,4,FALSE)*L2871+O2871)),0)</f>
        <v/>
      </c>
      <c r="J2871" s="26" t="str">
        <f ca="1">IFERROR(IF($F2871=0,"",(VLOOKUP(RIGHT(B2871,2)+0,难度表!B:F,5,FALSE)*M2871+P2871)),0)</f>
        <v/>
      </c>
      <c r="L2871" s="26" t="s">
        <v>1081</v>
      </c>
      <c r="M2871" s="3"/>
      <c r="N2871" s="26">
        <v>0</v>
      </c>
      <c r="O2871" s="26">
        <v>0</v>
      </c>
      <c r="P2871" s="26">
        <v>0</v>
      </c>
      <c r="Q2871" s="26">
        <v>0</v>
      </c>
      <c r="R2871" s="58" t="s">
        <v>545</v>
      </c>
      <c r="S2871" s="26">
        <v>1</v>
      </c>
      <c r="T2871" s="26">
        <v>0</v>
      </c>
      <c r="U2871" s="26">
        <f ca="1">IFERROR(VLOOKUP(G2871,模型表!$C:$T,18,FALSE),0)</f>
        <v>0</v>
      </c>
      <c r="V2871" s="26">
        <f>IFERROR(VLOOKUP(G2871,模型表!$C:$J,8,FALSE),0)</f>
        <v>0</v>
      </c>
      <c r="W2871" s="26" t="s">
        <v>1081</v>
      </c>
      <c r="X2871" s="26" t="s">
        <v>1097</v>
      </c>
    </row>
    <row r="2872" spans="1:24" x14ac:dyDescent="0.2">
      <c r="A2872" s="3" t="s">
        <v>1457</v>
      </c>
      <c r="B2872" s="3" t="str">
        <f t="shared" si="81"/>
        <v>P80</v>
      </c>
      <c r="C2872" s="3" t="s">
        <v>540</v>
      </c>
      <c r="D2872" s="3" t="s">
        <v>544</v>
      </c>
      <c r="E2872" t="str">
        <f t="shared" si="80"/>
        <v>M22P80U03N09</v>
      </c>
      <c r="F2872" s="26">
        <f ca="1">IFERROR(VLOOKUP(G2872,模型表!C:U,19,0),0)</f>
        <v>0</v>
      </c>
      <c r="H2872" s="26" t="str">
        <f ca="1">IFERROR(IF($F2872=0,"",(VLOOKUP(RIGHT(A2872,2)+0,难度表!B:F,3,FALSE)*K2872+N2872)),0)</f>
        <v/>
      </c>
      <c r="I2872" s="26" t="str">
        <f ca="1">IFERROR(IF($F2872=0,"",(VLOOKUP(RIGHT(B2872,2)+0,难度表!B:F,4,FALSE)*L2872+O2872)),0)</f>
        <v/>
      </c>
      <c r="J2872" s="26" t="str">
        <f ca="1">IFERROR(IF($F2872=0,"",(VLOOKUP(RIGHT(B2872,2)+0,难度表!B:F,5,FALSE)*M2872+P2872)),0)</f>
        <v/>
      </c>
      <c r="L2872" s="26" t="s">
        <v>1081</v>
      </c>
      <c r="M2872" s="3"/>
      <c r="N2872" s="26">
        <v>0</v>
      </c>
      <c r="O2872" s="26">
        <v>0</v>
      </c>
      <c r="P2872" s="26">
        <v>0</v>
      </c>
      <c r="Q2872" s="26">
        <v>0</v>
      </c>
      <c r="R2872" s="58" t="s">
        <v>545</v>
      </c>
      <c r="S2872" s="26">
        <v>1</v>
      </c>
      <c r="T2872" s="26">
        <v>0</v>
      </c>
      <c r="U2872" s="26">
        <f ca="1">IFERROR(VLOOKUP(G2872,模型表!$C:$T,18,FALSE),0)</f>
        <v>0</v>
      </c>
      <c r="V2872" s="26">
        <f>IFERROR(VLOOKUP(G2872,模型表!$C:$J,8,FALSE),0)</f>
        <v>0</v>
      </c>
      <c r="W2872" s="26" t="s">
        <v>1081</v>
      </c>
      <c r="X2872" s="26" t="s">
        <v>1097</v>
      </c>
    </row>
    <row r="2873" spans="1:24" x14ac:dyDescent="0.2">
      <c r="A2873" s="3" t="s">
        <v>1457</v>
      </c>
      <c r="B2873" s="3" t="str">
        <f t="shared" si="81"/>
        <v>P80</v>
      </c>
      <c r="C2873" s="3" t="s">
        <v>541</v>
      </c>
      <c r="D2873" s="3" t="s">
        <v>533</v>
      </c>
      <c r="E2873" t="str">
        <f t="shared" si="80"/>
        <v>M22P80U04N01</v>
      </c>
      <c r="F2873" s="26">
        <f ca="1">IFERROR(VLOOKUP(G2873,模型表!C:U,19,0),0)</f>
        <v>0</v>
      </c>
      <c r="H2873" s="26" t="str">
        <f ca="1">IFERROR(IF($F2873=0,"",(VLOOKUP(RIGHT(A2873,2)+0,难度表!B:F,3,FALSE)*K2873+N2873)),0)</f>
        <v/>
      </c>
      <c r="I2873" s="26" t="str">
        <f ca="1">IFERROR(IF($F2873=0,"",(VLOOKUP(RIGHT(B2873,2)+0,难度表!B:F,4,FALSE)*L2873+O2873)),0)</f>
        <v/>
      </c>
      <c r="J2873" s="26" t="str">
        <f ca="1">IFERROR(IF($F2873=0,"",(VLOOKUP(RIGHT(B2873,2)+0,难度表!B:F,5,FALSE)*M2873+P2873)),0)</f>
        <v/>
      </c>
      <c r="L2873" s="26" t="s">
        <v>1081</v>
      </c>
      <c r="M2873" s="3"/>
      <c r="N2873" s="26">
        <v>0</v>
      </c>
      <c r="O2873" s="26">
        <v>0</v>
      </c>
      <c r="P2873" s="26">
        <v>0</v>
      </c>
      <c r="Q2873" s="26">
        <v>0</v>
      </c>
      <c r="R2873" s="58" t="s">
        <v>545</v>
      </c>
      <c r="S2873" s="26">
        <v>1</v>
      </c>
      <c r="T2873" s="26">
        <v>0</v>
      </c>
      <c r="U2873" s="26">
        <f ca="1">IFERROR(VLOOKUP(G2873,模型表!$C:$T,18,FALSE),0)</f>
        <v>0</v>
      </c>
      <c r="V2873" s="26">
        <f>IFERROR(VLOOKUP(G2873,模型表!$C:$J,8,FALSE),0)</f>
        <v>0</v>
      </c>
      <c r="W2873" s="26" t="s">
        <v>1081</v>
      </c>
      <c r="X2873" s="26" t="s">
        <v>1097</v>
      </c>
    </row>
    <row r="2874" spans="1:24" x14ac:dyDescent="0.2">
      <c r="A2874" s="3" t="s">
        <v>1457</v>
      </c>
      <c r="B2874" s="3" t="str">
        <f t="shared" si="81"/>
        <v>P80</v>
      </c>
      <c r="C2874" s="3" t="s">
        <v>541</v>
      </c>
      <c r="D2874" s="3" t="s">
        <v>534</v>
      </c>
      <c r="E2874" t="str">
        <f t="shared" si="80"/>
        <v>M22P80U04N02</v>
      </c>
      <c r="F2874" s="26">
        <f ca="1">IFERROR(VLOOKUP(G2874,模型表!C:U,19,0),0)</f>
        <v>0</v>
      </c>
      <c r="H2874" s="26" t="str">
        <f ca="1">IFERROR(IF($F2874=0,"",(VLOOKUP(RIGHT(A2874,2)+0,难度表!B:F,3,FALSE)*K2874+N2874)),0)</f>
        <v/>
      </c>
      <c r="I2874" s="26" t="str">
        <f ca="1">IFERROR(IF($F2874=0,"",(VLOOKUP(RIGHT(B2874,2)+0,难度表!B:F,4,FALSE)*L2874+O2874)),0)</f>
        <v/>
      </c>
      <c r="J2874" s="26" t="str">
        <f ca="1">IFERROR(IF($F2874=0,"",(VLOOKUP(RIGHT(B2874,2)+0,难度表!B:F,5,FALSE)*M2874+P2874)),0)</f>
        <v/>
      </c>
      <c r="L2874" s="26" t="s">
        <v>1081</v>
      </c>
      <c r="M2874" s="3"/>
      <c r="N2874" s="26">
        <v>0</v>
      </c>
      <c r="O2874" s="26">
        <v>0</v>
      </c>
      <c r="P2874" s="26">
        <v>0</v>
      </c>
      <c r="Q2874" s="26">
        <v>0</v>
      </c>
      <c r="R2874" s="58" t="s">
        <v>545</v>
      </c>
      <c r="S2874" s="26">
        <v>1</v>
      </c>
      <c r="T2874" s="26">
        <v>0</v>
      </c>
      <c r="U2874" s="26">
        <f ca="1">IFERROR(VLOOKUP(G2874,模型表!$C:$T,18,FALSE),0)</f>
        <v>0</v>
      </c>
      <c r="V2874" s="26">
        <f>IFERROR(VLOOKUP(G2874,模型表!$C:$J,8,FALSE),0)</f>
        <v>0</v>
      </c>
      <c r="W2874" s="26" t="s">
        <v>1081</v>
      </c>
      <c r="X2874" s="26" t="s">
        <v>1097</v>
      </c>
    </row>
    <row r="2875" spans="1:24" x14ac:dyDescent="0.2">
      <c r="A2875" s="3" t="s">
        <v>1457</v>
      </c>
      <c r="B2875" s="3" t="str">
        <f t="shared" si="81"/>
        <v>P80</v>
      </c>
      <c r="C2875" s="3" t="s">
        <v>541</v>
      </c>
      <c r="D2875" s="3" t="s">
        <v>535</v>
      </c>
      <c r="E2875" t="str">
        <f t="shared" si="80"/>
        <v>M22P80U04N03</v>
      </c>
      <c r="F2875" s="26">
        <f ca="1">IFERROR(VLOOKUP(G2875,模型表!C:U,19,0),0)</f>
        <v>0</v>
      </c>
      <c r="H2875" s="26" t="str">
        <f ca="1">IFERROR(IF($F2875=0,"",(VLOOKUP(RIGHT(A2875,2)+0,难度表!B:F,3,FALSE)*K2875+N2875)),0)</f>
        <v/>
      </c>
      <c r="I2875" s="26" t="str">
        <f ca="1">IFERROR(IF($F2875=0,"",(VLOOKUP(RIGHT(B2875,2)+0,难度表!B:F,4,FALSE)*L2875+O2875)),0)</f>
        <v/>
      </c>
      <c r="J2875" s="26" t="str">
        <f ca="1">IFERROR(IF($F2875=0,"",(VLOOKUP(RIGHT(B2875,2)+0,难度表!B:F,5,FALSE)*M2875+P2875)),0)</f>
        <v/>
      </c>
      <c r="L2875" s="26" t="s">
        <v>1081</v>
      </c>
      <c r="M2875" s="3"/>
      <c r="N2875" s="26">
        <v>0</v>
      </c>
      <c r="O2875" s="26">
        <v>0</v>
      </c>
      <c r="P2875" s="26">
        <v>0</v>
      </c>
      <c r="Q2875" s="26">
        <v>0</v>
      </c>
      <c r="R2875" s="58" t="s">
        <v>545</v>
      </c>
      <c r="S2875" s="26">
        <v>1</v>
      </c>
      <c r="T2875" s="26">
        <v>0</v>
      </c>
      <c r="U2875" s="26">
        <f ca="1">IFERROR(VLOOKUP(G2875,模型表!$C:$T,18,FALSE),0)</f>
        <v>0</v>
      </c>
      <c r="V2875" s="26">
        <f>IFERROR(VLOOKUP(G2875,模型表!$C:$J,8,FALSE),0)</f>
        <v>0</v>
      </c>
      <c r="W2875" s="26" t="s">
        <v>1081</v>
      </c>
      <c r="X2875" s="26" t="s">
        <v>1097</v>
      </c>
    </row>
    <row r="2876" spans="1:24" x14ac:dyDescent="0.2">
      <c r="A2876" s="3" t="s">
        <v>1457</v>
      </c>
      <c r="B2876" s="3" t="str">
        <f t="shared" si="81"/>
        <v>P80</v>
      </c>
      <c r="C2876" s="3" t="s">
        <v>1454</v>
      </c>
      <c r="D2876" s="3" t="s">
        <v>536</v>
      </c>
      <c r="E2876" t="str">
        <f t="shared" si="80"/>
        <v>M22P80U04N04</v>
      </c>
      <c r="F2876" s="26">
        <f ca="1">IFERROR(VLOOKUP(G2876,模型表!C:U,19,0),0)</f>
        <v>0</v>
      </c>
      <c r="H2876" s="26" t="str">
        <f ca="1">IFERROR(IF($F2876=0,"",(VLOOKUP(RIGHT(A2876,2)+0,难度表!B:F,3,FALSE)*K2876+N2876)),0)</f>
        <v/>
      </c>
      <c r="I2876" s="26" t="str">
        <f ca="1">IFERROR(IF($F2876=0,"",(VLOOKUP(RIGHT(B2876,2)+0,难度表!B:F,4,FALSE)*L2876+O2876)),0)</f>
        <v/>
      </c>
      <c r="J2876" s="26" t="str">
        <f ca="1">IFERROR(IF($F2876=0,"",(VLOOKUP(RIGHT(B2876,2)+0,难度表!B:F,5,FALSE)*M2876+P2876)),0)</f>
        <v/>
      </c>
      <c r="L2876" s="26" t="s">
        <v>1081</v>
      </c>
      <c r="M2876" s="3"/>
      <c r="N2876" s="26">
        <v>0</v>
      </c>
      <c r="O2876" s="26">
        <v>0</v>
      </c>
      <c r="P2876" s="26">
        <v>0</v>
      </c>
      <c r="Q2876" s="26">
        <v>0</v>
      </c>
      <c r="R2876" s="58" t="s">
        <v>545</v>
      </c>
      <c r="S2876" s="26">
        <v>1</v>
      </c>
      <c r="T2876" s="26">
        <v>0</v>
      </c>
      <c r="U2876" s="26">
        <f ca="1">IFERROR(VLOOKUP(G2876,模型表!$C:$T,18,FALSE),0)</f>
        <v>0</v>
      </c>
      <c r="V2876" s="26">
        <f>IFERROR(VLOOKUP(G2876,模型表!$C:$J,8,FALSE),0)</f>
        <v>0</v>
      </c>
      <c r="W2876" s="26" t="s">
        <v>1081</v>
      </c>
      <c r="X2876" s="26" t="s">
        <v>1097</v>
      </c>
    </row>
    <row r="2877" spans="1:24" x14ac:dyDescent="0.2">
      <c r="A2877" s="3" t="s">
        <v>1457</v>
      </c>
      <c r="B2877" s="3" t="str">
        <f t="shared" si="81"/>
        <v>P80</v>
      </c>
      <c r="C2877" s="3" t="s">
        <v>1454</v>
      </c>
      <c r="D2877" s="3" t="s">
        <v>537</v>
      </c>
      <c r="E2877" t="str">
        <f t="shared" si="80"/>
        <v>M22P80U04N05</v>
      </c>
      <c r="F2877" s="26">
        <f ca="1">IFERROR(VLOOKUP(G2877,模型表!C:U,19,0),0)</f>
        <v>0</v>
      </c>
      <c r="H2877" s="26" t="str">
        <f ca="1">IFERROR(IF($F2877=0,"",(VLOOKUP(RIGHT(A2877,2)+0,难度表!B:F,3,FALSE)*K2877+N2877)),0)</f>
        <v/>
      </c>
      <c r="I2877" s="26" t="str">
        <f ca="1">IFERROR(IF($F2877=0,"",(VLOOKUP(RIGHT(B2877,2)+0,难度表!B:F,4,FALSE)*L2877+O2877)),0)</f>
        <v/>
      </c>
      <c r="J2877" s="26" t="str">
        <f ca="1">IFERROR(IF($F2877=0,"",(VLOOKUP(RIGHT(B2877,2)+0,难度表!B:F,5,FALSE)*M2877+P2877)),0)</f>
        <v/>
      </c>
      <c r="L2877" s="26" t="s">
        <v>1081</v>
      </c>
      <c r="M2877" s="3"/>
      <c r="N2877" s="26">
        <v>0</v>
      </c>
      <c r="O2877" s="26">
        <v>0</v>
      </c>
      <c r="P2877" s="26">
        <v>0</v>
      </c>
      <c r="Q2877" s="26">
        <v>0</v>
      </c>
      <c r="R2877" s="58" t="s">
        <v>545</v>
      </c>
      <c r="S2877" s="26">
        <v>1</v>
      </c>
      <c r="T2877" s="26">
        <v>0</v>
      </c>
      <c r="U2877" s="26">
        <f ca="1">IFERROR(VLOOKUP(G2877,模型表!$C:$T,18,FALSE),0)</f>
        <v>0</v>
      </c>
      <c r="V2877" s="26">
        <f>IFERROR(VLOOKUP(G2877,模型表!$C:$J,8,FALSE),0)</f>
        <v>0</v>
      </c>
      <c r="W2877" s="26" t="s">
        <v>1081</v>
      </c>
      <c r="X2877" s="26" t="s">
        <v>1097</v>
      </c>
    </row>
    <row r="2878" spans="1:24" x14ac:dyDescent="0.2">
      <c r="A2878" s="3" t="s">
        <v>1457</v>
      </c>
      <c r="B2878" s="3" t="str">
        <f t="shared" si="81"/>
        <v>P80</v>
      </c>
      <c r="C2878" s="3" t="s">
        <v>1454</v>
      </c>
      <c r="D2878" s="3" t="s">
        <v>538</v>
      </c>
      <c r="E2878" t="str">
        <f t="shared" si="80"/>
        <v>M22P80U04N06</v>
      </c>
      <c r="F2878" s="26">
        <f ca="1">IFERROR(VLOOKUP(G2878,模型表!C:U,19,0),0)</f>
        <v>0</v>
      </c>
      <c r="H2878" s="26" t="str">
        <f ca="1">IFERROR(IF($F2878=0,"",(VLOOKUP(RIGHT(A2878,2)+0,难度表!B:F,3,FALSE)*K2878+N2878)),0)</f>
        <v/>
      </c>
      <c r="I2878" s="26" t="str">
        <f ca="1">IFERROR(IF($F2878=0,"",(VLOOKUP(RIGHT(B2878,2)+0,难度表!B:F,4,FALSE)*L2878+O2878)),0)</f>
        <v/>
      </c>
      <c r="J2878" s="26" t="str">
        <f ca="1">IFERROR(IF($F2878=0,"",(VLOOKUP(RIGHT(B2878,2)+0,难度表!B:F,5,FALSE)*M2878+P2878)),0)</f>
        <v/>
      </c>
      <c r="L2878" s="26" t="s">
        <v>1081</v>
      </c>
      <c r="M2878" s="3"/>
      <c r="N2878" s="26">
        <v>0</v>
      </c>
      <c r="O2878" s="26">
        <v>0</v>
      </c>
      <c r="P2878" s="26">
        <v>0</v>
      </c>
      <c r="Q2878" s="26">
        <v>0</v>
      </c>
      <c r="R2878" s="58" t="s">
        <v>545</v>
      </c>
      <c r="S2878" s="26">
        <v>1</v>
      </c>
      <c r="T2878" s="26">
        <v>0</v>
      </c>
      <c r="U2878" s="26">
        <f ca="1">IFERROR(VLOOKUP(G2878,模型表!$C:$T,18,FALSE),0)</f>
        <v>0</v>
      </c>
      <c r="V2878" s="26">
        <f>IFERROR(VLOOKUP(G2878,模型表!$C:$J,8,FALSE),0)</f>
        <v>0</v>
      </c>
      <c r="W2878" s="26" t="s">
        <v>1081</v>
      </c>
      <c r="X2878" s="26" t="s">
        <v>1097</v>
      </c>
    </row>
    <row r="2879" spans="1:24" x14ac:dyDescent="0.2">
      <c r="A2879" s="3" t="s">
        <v>1457</v>
      </c>
      <c r="B2879" s="3" t="str">
        <f t="shared" si="81"/>
        <v>P80</v>
      </c>
      <c r="C2879" s="3" t="s">
        <v>1454</v>
      </c>
      <c r="D2879" s="3" t="s">
        <v>542</v>
      </c>
      <c r="E2879" t="str">
        <f t="shared" si="80"/>
        <v>M22P80U04N07</v>
      </c>
      <c r="F2879" s="26">
        <f ca="1">IFERROR(VLOOKUP(G2879,模型表!C:U,19,0),0)</f>
        <v>0</v>
      </c>
      <c r="H2879" s="26" t="str">
        <f ca="1">IFERROR(IF($F2879=0,"",(VLOOKUP(RIGHT(A2879,2)+0,难度表!B:F,3,FALSE)*K2879+N2879)),0)</f>
        <v/>
      </c>
      <c r="I2879" s="26" t="str">
        <f ca="1">IFERROR(IF($F2879=0,"",(VLOOKUP(RIGHT(B2879,2)+0,难度表!B:F,4,FALSE)*L2879+O2879)),0)</f>
        <v/>
      </c>
      <c r="J2879" s="26" t="str">
        <f ca="1">IFERROR(IF($F2879=0,"",(VLOOKUP(RIGHT(B2879,2)+0,难度表!B:F,5,FALSE)*M2879+P2879)),0)</f>
        <v/>
      </c>
      <c r="L2879" s="26" t="s">
        <v>1081</v>
      </c>
      <c r="M2879" s="3"/>
      <c r="N2879" s="26">
        <v>0</v>
      </c>
      <c r="O2879" s="26">
        <v>0</v>
      </c>
      <c r="P2879" s="26">
        <v>0</v>
      </c>
      <c r="Q2879" s="26">
        <v>0</v>
      </c>
      <c r="R2879" s="58" t="s">
        <v>545</v>
      </c>
      <c r="S2879" s="26">
        <v>1</v>
      </c>
      <c r="T2879" s="26">
        <v>0</v>
      </c>
      <c r="U2879" s="26">
        <f ca="1">IFERROR(VLOOKUP(G2879,模型表!$C:$T,18,FALSE),0)</f>
        <v>0</v>
      </c>
      <c r="V2879" s="26">
        <f>IFERROR(VLOOKUP(G2879,模型表!$C:$J,8,FALSE),0)</f>
        <v>0</v>
      </c>
      <c r="W2879" s="26" t="s">
        <v>1081</v>
      </c>
      <c r="X2879" s="26" t="s">
        <v>1097</v>
      </c>
    </row>
    <row r="2880" spans="1:24" x14ac:dyDescent="0.2">
      <c r="A2880" s="3" t="s">
        <v>1457</v>
      </c>
      <c r="B2880" s="3" t="str">
        <f t="shared" si="81"/>
        <v>P80</v>
      </c>
      <c r="C2880" s="3" t="s">
        <v>1454</v>
      </c>
      <c r="D2880" s="3" t="s">
        <v>543</v>
      </c>
      <c r="E2880" t="str">
        <f t="shared" si="80"/>
        <v>M22P80U04N08</v>
      </c>
      <c r="F2880" s="26">
        <f ca="1">IFERROR(VLOOKUP(G2880,模型表!C:U,19,0),0)</f>
        <v>0</v>
      </c>
      <c r="H2880" s="26" t="str">
        <f ca="1">IFERROR(IF($F2880=0,"",(VLOOKUP(RIGHT(A2880,2)+0,难度表!B:F,3,FALSE)*K2880+N2880)),0)</f>
        <v/>
      </c>
      <c r="I2880" s="26" t="str">
        <f ca="1">IFERROR(IF($F2880=0,"",(VLOOKUP(RIGHT(B2880,2)+0,难度表!B:F,4,FALSE)*L2880+O2880)),0)</f>
        <v/>
      </c>
      <c r="J2880" s="26" t="str">
        <f ca="1">IFERROR(IF($F2880=0,"",(VLOOKUP(RIGHT(B2880,2)+0,难度表!B:F,5,FALSE)*M2880+P2880)),0)</f>
        <v/>
      </c>
      <c r="L2880" s="26" t="s">
        <v>1081</v>
      </c>
      <c r="M2880" s="3"/>
      <c r="N2880" s="26">
        <v>0</v>
      </c>
      <c r="O2880" s="26">
        <v>0</v>
      </c>
      <c r="P2880" s="26">
        <v>0</v>
      </c>
      <c r="Q2880" s="26">
        <v>0</v>
      </c>
      <c r="R2880" s="58" t="s">
        <v>545</v>
      </c>
      <c r="S2880" s="26">
        <v>1</v>
      </c>
      <c r="T2880" s="26">
        <v>0</v>
      </c>
      <c r="U2880" s="26">
        <f ca="1">IFERROR(VLOOKUP(G2880,模型表!$C:$T,18,FALSE),0)</f>
        <v>0</v>
      </c>
      <c r="V2880" s="26">
        <f>IFERROR(VLOOKUP(G2880,模型表!$C:$J,8,FALSE),0)</f>
        <v>0</v>
      </c>
      <c r="W2880" s="26" t="s">
        <v>1081</v>
      </c>
      <c r="X2880" s="26" t="s">
        <v>1097</v>
      </c>
    </row>
    <row r="2881" spans="1:24" x14ac:dyDescent="0.2">
      <c r="A2881" s="3" t="s">
        <v>1457</v>
      </c>
      <c r="B2881" s="3" t="str">
        <f t="shared" si="81"/>
        <v>P80</v>
      </c>
      <c r="C2881" s="3" t="s">
        <v>541</v>
      </c>
      <c r="D2881" s="3" t="s">
        <v>544</v>
      </c>
      <c r="E2881" t="str">
        <f t="shared" si="80"/>
        <v>M22P80U04N09</v>
      </c>
      <c r="F2881" s="26">
        <f ca="1">IFERROR(VLOOKUP(G2881,模型表!C:U,19,0),0)</f>
        <v>0</v>
      </c>
      <c r="H2881" s="26" t="str">
        <f ca="1">IFERROR(IF($F2881=0,"",(VLOOKUP(RIGHT(A2881,2)+0,难度表!B:F,3,FALSE)*K2881+N2881)),0)</f>
        <v/>
      </c>
      <c r="I2881" s="26" t="str">
        <f ca="1">IFERROR(IF($F2881=0,"",(VLOOKUP(RIGHT(B2881,2)+0,难度表!B:F,4,FALSE)*L2881+O2881)),0)</f>
        <v/>
      </c>
      <c r="J2881" s="26" t="str">
        <f ca="1">IFERROR(IF($F2881=0,"",(VLOOKUP(RIGHT(B2881,2)+0,难度表!B:F,5,FALSE)*M2881+P2881)),0)</f>
        <v/>
      </c>
      <c r="L2881" s="26" t="s">
        <v>1081</v>
      </c>
      <c r="M2881" s="3"/>
      <c r="N2881" s="26">
        <v>0</v>
      </c>
      <c r="O2881" s="26">
        <v>0</v>
      </c>
      <c r="P2881" s="26">
        <v>0</v>
      </c>
      <c r="Q2881" s="26">
        <v>0</v>
      </c>
      <c r="R2881" s="58" t="s">
        <v>545</v>
      </c>
      <c r="S2881" s="26">
        <v>1</v>
      </c>
      <c r="T2881" s="26">
        <v>0</v>
      </c>
      <c r="U2881" s="26">
        <f ca="1">IFERROR(VLOOKUP(G2881,模型表!$C:$T,18,FALSE),0)</f>
        <v>0</v>
      </c>
      <c r="V2881" s="26">
        <f>IFERROR(VLOOKUP(G2881,模型表!$C:$J,8,FALSE),0)</f>
        <v>0</v>
      </c>
      <c r="W2881" s="26" t="s">
        <v>1081</v>
      </c>
      <c r="X2881" s="26" t="s">
        <v>1097</v>
      </c>
    </row>
  </sheetData>
  <phoneticPr fontId="5" type="noConversion"/>
  <conditionalFormatting sqref="A1">
    <cfRule type="containsText" dxfId="226" priority="204" operator="containsText" text="C03">
      <formula>NOT(ISERROR(SEARCH("C03",A1)))</formula>
    </cfRule>
    <cfRule type="containsText" dxfId="225" priority="205" operator="containsText" text="C02">
      <formula>NOT(ISERROR(SEARCH("C02",A1)))</formula>
    </cfRule>
  </conditionalFormatting>
  <conditionalFormatting sqref="D1 C2882:C1048576 C1:C577">
    <cfRule type="containsText" dxfId="224" priority="196" operator="containsText" text="U03">
      <formula>NOT(ISERROR(SEARCH("U03",C1)))</formula>
    </cfRule>
    <cfRule type="containsText" dxfId="223" priority="197" operator="containsText" text="U02">
      <formula>NOT(ISERROR(SEARCH("U02",C1)))</formula>
    </cfRule>
    <cfRule type="containsText" dxfId="222" priority="198" operator="containsText" text="U01">
      <formula>NOT(ISERROR(SEARCH("U01",C1)))</formula>
    </cfRule>
  </conditionalFormatting>
  <conditionalFormatting sqref="B1:B1048576">
    <cfRule type="expression" dxfId="221" priority="202">
      <formula>MOD(RIGHT(INDEX(B:B,ROW()),2),2)=1</formula>
    </cfRule>
    <cfRule type="expression" dxfId="220" priority="203">
      <formula>MOD(RIGHT(INDEX(B:B,ROW(),1),2),2)=0</formula>
    </cfRule>
  </conditionalFormatting>
  <conditionalFormatting sqref="E1:T1">
    <cfRule type="containsText" dxfId="219" priority="190" operator="containsText" text="U03">
      <formula>NOT(ISERROR(SEARCH("U03",E1)))</formula>
    </cfRule>
    <cfRule type="containsText" dxfId="218" priority="191" operator="containsText" text="U02">
      <formula>NOT(ISERROR(SEARCH("U02",E1)))</formula>
    </cfRule>
    <cfRule type="containsText" dxfId="217" priority="192" operator="containsText" text="U01">
      <formula>NOT(ISERROR(SEARCH("U01",E1)))</formula>
    </cfRule>
  </conditionalFormatting>
  <conditionalFormatting sqref="Y1:AA1">
    <cfRule type="containsText" dxfId="216" priority="187" operator="containsText" text="U03">
      <formula>NOT(ISERROR(SEARCH("U03",Y1)))</formula>
    </cfRule>
    <cfRule type="containsText" dxfId="215" priority="188" operator="containsText" text="U02">
      <formula>NOT(ISERROR(SEARCH("U02",Y1)))</formula>
    </cfRule>
    <cfRule type="containsText" dxfId="214" priority="189" operator="containsText" text="U01">
      <formula>NOT(ISERROR(SEARCH("U01",Y1)))</formula>
    </cfRule>
  </conditionalFormatting>
  <conditionalFormatting sqref="U1">
    <cfRule type="containsText" dxfId="213" priority="184" operator="containsText" text="U03">
      <formula>NOT(ISERROR(SEARCH("U03",U1)))</formula>
    </cfRule>
    <cfRule type="containsText" dxfId="212" priority="185" operator="containsText" text="U02">
      <formula>NOT(ISERROR(SEARCH("U02",U1)))</formula>
    </cfRule>
    <cfRule type="containsText" dxfId="211" priority="186" operator="containsText" text="U01">
      <formula>NOT(ISERROR(SEARCH("U01",U1)))</formula>
    </cfRule>
  </conditionalFormatting>
  <conditionalFormatting sqref="V1">
    <cfRule type="containsText" dxfId="210" priority="181" operator="containsText" text="U03">
      <formula>NOT(ISERROR(SEARCH("U03",V1)))</formula>
    </cfRule>
    <cfRule type="containsText" dxfId="209" priority="182" operator="containsText" text="U02">
      <formula>NOT(ISERROR(SEARCH("U02",V1)))</formula>
    </cfRule>
    <cfRule type="containsText" dxfId="208" priority="183" operator="containsText" text="U01">
      <formula>NOT(ISERROR(SEARCH("U01",V1)))</formula>
    </cfRule>
  </conditionalFormatting>
  <conditionalFormatting sqref="AC1:AE1">
    <cfRule type="containsText" dxfId="207" priority="175" operator="containsText" text="U03">
      <formula>NOT(ISERROR(SEARCH("U03",AC1)))</formula>
    </cfRule>
    <cfRule type="containsText" dxfId="206" priority="176" operator="containsText" text="U02">
      <formula>NOT(ISERROR(SEARCH("U02",AC1)))</formula>
    </cfRule>
    <cfRule type="containsText" dxfId="205" priority="177" operator="containsText" text="U01">
      <formula>NOT(ISERROR(SEARCH("U01",AC1)))</formula>
    </cfRule>
  </conditionalFormatting>
  <conditionalFormatting sqref="C578:C613">
    <cfRule type="containsText" dxfId="204" priority="97" operator="containsText" text="U03">
      <formula>NOT(ISERROR(SEARCH("U03",C578)))</formula>
    </cfRule>
    <cfRule type="containsText" dxfId="203" priority="98" operator="containsText" text="U02">
      <formula>NOT(ISERROR(SEARCH("U02",C578)))</formula>
    </cfRule>
    <cfRule type="containsText" dxfId="202" priority="99" operator="containsText" text="U01">
      <formula>NOT(ISERROR(SEARCH("U01",C578)))</formula>
    </cfRule>
  </conditionalFormatting>
  <conditionalFormatting sqref="C614:C649">
    <cfRule type="containsText" dxfId="201" priority="94" operator="containsText" text="U03">
      <formula>NOT(ISERROR(SEARCH("U03",C614)))</formula>
    </cfRule>
    <cfRule type="containsText" dxfId="200" priority="95" operator="containsText" text="U02">
      <formula>NOT(ISERROR(SEARCH("U02",C614)))</formula>
    </cfRule>
    <cfRule type="containsText" dxfId="199" priority="96" operator="containsText" text="U01">
      <formula>NOT(ISERROR(SEARCH("U01",C614)))</formula>
    </cfRule>
  </conditionalFormatting>
  <conditionalFormatting sqref="C650:C685">
    <cfRule type="containsText" dxfId="198" priority="91" operator="containsText" text="U03">
      <formula>NOT(ISERROR(SEARCH("U03",C650)))</formula>
    </cfRule>
    <cfRule type="containsText" dxfId="197" priority="92" operator="containsText" text="U02">
      <formula>NOT(ISERROR(SEARCH("U02",C650)))</formula>
    </cfRule>
    <cfRule type="containsText" dxfId="196" priority="93" operator="containsText" text="U01">
      <formula>NOT(ISERROR(SEARCH("U01",C650)))</formula>
    </cfRule>
  </conditionalFormatting>
  <conditionalFormatting sqref="C686:C721">
    <cfRule type="containsText" dxfId="195" priority="88" operator="containsText" text="U03">
      <formula>NOT(ISERROR(SEARCH("U03",C686)))</formula>
    </cfRule>
    <cfRule type="containsText" dxfId="194" priority="89" operator="containsText" text="U02">
      <formula>NOT(ISERROR(SEARCH("U02",C686)))</formula>
    </cfRule>
    <cfRule type="containsText" dxfId="193" priority="90" operator="containsText" text="U01">
      <formula>NOT(ISERROR(SEARCH("U01",C686)))</formula>
    </cfRule>
  </conditionalFormatting>
  <conditionalFormatting sqref="C722:C757">
    <cfRule type="containsText" dxfId="192" priority="85" operator="containsText" text="U03">
      <formula>NOT(ISERROR(SEARCH("U03",C722)))</formula>
    </cfRule>
    <cfRule type="containsText" dxfId="191" priority="86" operator="containsText" text="U02">
      <formula>NOT(ISERROR(SEARCH("U02",C722)))</formula>
    </cfRule>
    <cfRule type="containsText" dxfId="190" priority="87" operator="containsText" text="U01">
      <formula>NOT(ISERROR(SEARCH("U01",C722)))</formula>
    </cfRule>
  </conditionalFormatting>
  <conditionalFormatting sqref="C758:C793">
    <cfRule type="containsText" dxfId="189" priority="82" operator="containsText" text="U03">
      <formula>NOT(ISERROR(SEARCH("U03",C758)))</formula>
    </cfRule>
    <cfRule type="containsText" dxfId="188" priority="83" operator="containsText" text="U02">
      <formula>NOT(ISERROR(SEARCH("U02",C758)))</formula>
    </cfRule>
    <cfRule type="containsText" dxfId="187" priority="84" operator="containsText" text="U01">
      <formula>NOT(ISERROR(SEARCH("U01",C758)))</formula>
    </cfRule>
  </conditionalFormatting>
  <conditionalFormatting sqref="C794:C829">
    <cfRule type="containsText" dxfId="186" priority="79" operator="containsText" text="U03">
      <formula>NOT(ISERROR(SEARCH("U03",C794)))</formula>
    </cfRule>
    <cfRule type="containsText" dxfId="185" priority="80" operator="containsText" text="U02">
      <formula>NOT(ISERROR(SEARCH("U02",C794)))</formula>
    </cfRule>
    <cfRule type="containsText" dxfId="184" priority="81" operator="containsText" text="U01">
      <formula>NOT(ISERROR(SEARCH("U01",C794)))</formula>
    </cfRule>
  </conditionalFormatting>
  <conditionalFormatting sqref="C830:C865">
    <cfRule type="containsText" dxfId="183" priority="76" operator="containsText" text="U03">
      <formula>NOT(ISERROR(SEARCH("U03",C830)))</formula>
    </cfRule>
    <cfRule type="containsText" dxfId="182" priority="77" operator="containsText" text="U02">
      <formula>NOT(ISERROR(SEARCH("U02",C830)))</formula>
    </cfRule>
    <cfRule type="containsText" dxfId="181" priority="78" operator="containsText" text="U01">
      <formula>NOT(ISERROR(SEARCH("U01",C830)))</formula>
    </cfRule>
  </conditionalFormatting>
  <conditionalFormatting sqref="C866:C901">
    <cfRule type="containsText" dxfId="180" priority="73" operator="containsText" text="U03">
      <formula>NOT(ISERROR(SEARCH("U03",C866)))</formula>
    </cfRule>
    <cfRule type="containsText" dxfId="179" priority="74" operator="containsText" text="U02">
      <formula>NOT(ISERROR(SEARCH("U02",C866)))</formula>
    </cfRule>
    <cfRule type="containsText" dxfId="178" priority="75" operator="containsText" text="U01">
      <formula>NOT(ISERROR(SEARCH("U01",C866)))</formula>
    </cfRule>
  </conditionalFormatting>
  <conditionalFormatting sqref="C902:C937">
    <cfRule type="containsText" dxfId="177" priority="70" operator="containsText" text="U03">
      <formula>NOT(ISERROR(SEARCH("U03",C902)))</formula>
    </cfRule>
    <cfRule type="containsText" dxfId="176" priority="71" operator="containsText" text="U02">
      <formula>NOT(ISERROR(SEARCH("U02",C902)))</formula>
    </cfRule>
    <cfRule type="containsText" dxfId="175" priority="72" operator="containsText" text="U01">
      <formula>NOT(ISERROR(SEARCH("U01",C902)))</formula>
    </cfRule>
  </conditionalFormatting>
  <conditionalFormatting sqref="C938:C973">
    <cfRule type="containsText" dxfId="174" priority="67" operator="containsText" text="U03">
      <formula>NOT(ISERROR(SEARCH("U03",C938)))</formula>
    </cfRule>
    <cfRule type="containsText" dxfId="173" priority="68" operator="containsText" text="U02">
      <formula>NOT(ISERROR(SEARCH("U02",C938)))</formula>
    </cfRule>
    <cfRule type="containsText" dxfId="172" priority="69" operator="containsText" text="U01">
      <formula>NOT(ISERROR(SEARCH("U01",C938)))</formula>
    </cfRule>
  </conditionalFormatting>
  <conditionalFormatting sqref="C974:C1009">
    <cfRule type="containsText" dxfId="171" priority="61" operator="containsText" text="U03">
      <formula>NOT(ISERROR(SEARCH("U03",C974)))</formula>
    </cfRule>
    <cfRule type="containsText" dxfId="170" priority="62" operator="containsText" text="U02">
      <formula>NOT(ISERROR(SEARCH("U02",C974)))</formula>
    </cfRule>
    <cfRule type="containsText" dxfId="169" priority="63" operator="containsText" text="U01">
      <formula>NOT(ISERROR(SEARCH("U01",C974)))</formula>
    </cfRule>
  </conditionalFormatting>
  <conditionalFormatting sqref="C1010:C1045">
    <cfRule type="containsText" dxfId="168" priority="58" operator="containsText" text="U03">
      <formula>NOT(ISERROR(SEARCH("U03",C1010)))</formula>
    </cfRule>
    <cfRule type="containsText" dxfId="167" priority="59" operator="containsText" text="U02">
      <formula>NOT(ISERROR(SEARCH("U02",C1010)))</formula>
    </cfRule>
    <cfRule type="containsText" dxfId="166" priority="60" operator="containsText" text="U01">
      <formula>NOT(ISERROR(SEARCH("U01",C1010)))</formula>
    </cfRule>
  </conditionalFormatting>
  <conditionalFormatting sqref="C1046:C1081">
    <cfRule type="containsText" dxfId="165" priority="55" operator="containsText" text="U03">
      <formula>NOT(ISERROR(SEARCH("U03",C1046)))</formula>
    </cfRule>
    <cfRule type="containsText" dxfId="164" priority="56" operator="containsText" text="U02">
      <formula>NOT(ISERROR(SEARCH("U02",C1046)))</formula>
    </cfRule>
    <cfRule type="containsText" dxfId="163" priority="57" operator="containsText" text="U01">
      <formula>NOT(ISERROR(SEARCH("U01",C1046)))</formula>
    </cfRule>
  </conditionalFormatting>
  <conditionalFormatting sqref="C1082:C1117">
    <cfRule type="containsText" dxfId="162" priority="52" operator="containsText" text="U03">
      <formula>NOT(ISERROR(SEARCH("U03",C1082)))</formula>
    </cfRule>
    <cfRule type="containsText" dxfId="161" priority="53" operator="containsText" text="U02">
      <formula>NOT(ISERROR(SEARCH("U02",C1082)))</formula>
    </cfRule>
    <cfRule type="containsText" dxfId="160" priority="54" operator="containsText" text="U01">
      <formula>NOT(ISERROR(SEARCH("U01",C1082)))</formula>
    </cfRule>
  </conditionalFormatting>
  <conditionalFormatting sqref="C1118:C1153">
    <cfRule type="containsText" dxfId="159" priority="49" operator="containsText" text="U03">
      <formula>NOT(ISERROR(SEARCH("U03",C1118)))</formula>
    </cfRule>
    <cfRule type="containsText" dxfId="158" priority="50" operator="containsText" text="U02">
      <formula>NOT(ISERROR(SEARCH("U02",C1118)))</formula>
    </cfRule>
    <cfRule type="containsText" dxfId="157" priority="51" operator="containsText" text="U01">
      <formula>NOT(ISERROR(SEARCH("U01",C1118)))</formula>
    </cfRule>
  </conditionalFormatting>
  <conditionalFormatting sqref="C1154:C1189">
    <cfRule type="containsText" dxfId="156" priority="46" operator="containsText" text="U03">
      <formula>NOT(ISERROR(SEARCH("U03",C1154)))</formula>
    </cfRule>
    <cfRule type="containsText" dxfId="155" priority="47" operator="containsText" text="U02">
      <formula>NOT(ISERROR(SEARCH("U02",C1154)))</formula>
    </cfRule>
    <cfRule type="containsText" dxfId="154" priority="48" operator="containsText" text="U01">
      <formula>NOT(ISERROR(SEARCH("U01",C1154)))</formula>
    </cfRule>
  </conditionalFormatting>
  <conditionalFormatting sqref="C1190:C1225">
    <cfRule type="containsText" dxfId="153" priority="43" operator="containsText" text="U03">
      <formula>NOT(ISERROR(SEARCH("U03",C1190)))</formula>
    </cfRule>
    <cfRule type="containsText" dxfId="152" priority="44" operator="containsText" text="U02">
      <formula>NOT(ISERROR(SEARCH("U02",C1190)))</formula>
    </cfRule>
    <cfRule type="containsText" dxfId="151" priority="45" operator="containsText" text="U01">
      <formula>NOT(ISERROR(SEARCH("U01",C1190)))</formula>
    </cfRule>
  </conditionalFormatting>
  <conditionalFormatting sqref="C1226:C1261">
    <cfRule type="containsText" dxfId="150" priority="40" operator="containsText" text="U03">
      <formula>NOT(ISERROR(SEARCH("U03",C1226)))</formula>
    </cfRule>
    <cfRule type="containsText" dxfId="149" priority="41" operator="containsText" text="U02">
      <formula>NOT(ISERROR(SEARCH("U02",C1226)))</formula>
    </cfRule>
    <cfRule type="containsText" dxfId="148" priority="42" operator="containsText" text="U01">
      <formula>NOT(ISERROR(SEARCH("U01",C1226)))</formula>
    </cfRule>
  </conditionalFormatting>
  <conditionalFormatting sqref="C1262:C1297">
    <cfRule type="containsText" dxfId="147" priority="37" operator="containsText" text="U03">
      <formula>NOT(ISERROR(SEARCH("U03",C1262)))</formula>
    </cfRule>
    <cfRule type="containsText" dxfId="146" priority="38" operator="containsText" text="U02">
      <formula>NOT(ISERROR(SEARCH("U02",C1262)))</formula>
    </cfRule>
    <cfRule type="containsText" dxfId="145" priority="39" operator="containsText" text="U01">
      <formula>NOT(ISERROR(SEARCH("U01",C1262)))</formula>
    </cfRule>
  </conditionalFormatting>
  <conditionalFormatting sqref="C1298:C1333">
    <cfRule type="containsText" dxfId="144" priority="34" operator="containsText" text="U03">
      <formula>NOT(ISERROR(SEARCH("U03",C1298)))</formula>
    </cfRule>
    <cfRule type="containsText" dxfId="143" priority="35" operator="containsText" text="U02">
      <formula>NOT(ISERROR(SEARCH("U02",C1298)))</formula>
    </cfRule>
    <cfRule type="containsText" dxfId="142" priority="36" operator="containsText" text="U01">
      <formula>NOT(ISERROR(SEARCH("U01",C1298)))</formula>
    </cfRule>
  </conditionalFormatting>
  <conditionalFormatting sqref="C1334:C1369">
    <cfRule type="containsText" dxfId="141" priority="31" operator="containsText" text="U03">
      <formula>NOT(ISERROR(SEARCH("U03",C1334)))</formula>
    </cfRule>
    <cfRule type="containsText" dxfId="140" priority="32" operator="containsText" text="U02">
      <formula>NOT(ISERROR(SEARCH("U02",C1334)))</formula>
    </cfRule>
    <cfRule type="containsText" dxfId="139" priority="33" operator="containsText" text="U01">
      <formula>NOT(ISERROR(SEARCH("U01",C1334)))</formula>
    </cfRule>
  </conditionalFormatting>
  <conditionalFormatting sqref="C1370:C1405">
    <cfRule type="containsText" dxfId="138" priority="28" operator="containsText" text="U03">
      <formula>NOT(ISERROR(SEARCH("U03",C1370)))</formula>
    </cfRule>
    <cfRule type="containsText" dxfId="137" priority="29" operator="containsText" text="U02">
      <formula>NOT(ISERROR(SEARCH("U02",C1370)))</formula>
    </cfRule>
    <cfRule type="containsText" dxfId="136" priority="30" operator="containsText" text="U01">
      <formula>NOT(ISERROR(SEARCH("U01",C1370)))</formula>
    </cfRule>
  </conditionalFormatting>
  <conditionalFormatting sqref="C1406:C1441">
    <cfRule type="containsText" dxfId="135" priority="25" operator="containsText" text="U03">
      <formula>NOT(ISERROR(SEARCH("U03",C1406)))</formula>
    </cfRule>
    <cfRule type="containsText" dxfId="134" priority="26" operator="containsText" text="U02">
      <formula>NOT(ISERROR(SEARCH("U02",C1406)))</formula>
    </cfRule>
    <cfRule type="containsText" dxfId="133" priority="27" operator="containsText" text="U01">
      <formula>NOT(ISERROR(SEARCH("U01",C1406)))</formula>
    </cfRule>
  </conditionalFormatting>
  <conditionalFormatting sqref="C1442:C1477">
    <cfRule type="containsText" dxfId="132" priority="22" operator="containsText" text="U03">
      <formula>NOT(ISERROR(SEARCH("U03",C1442)))</formula>
    </cfRule>
    <cfRule type="containsText" dxfId="131" priority="23" operator="containsText" text="U02">
      <formula>NOT(ISERROR(SEARCH("U02",C1442)))</formula>
    </cfRule>
    <cfRule type="containsText" dxfId="130" priority="24" operator="containsText" text="U01">
      <formula>NOT(ISERROR(SEARCH("U01",C1442)))</formula>
    </cfRule>
  </conditionalFormatting>
  <conditionalFormatting sqref="C1478:C1513">
    <cfRule type="containsText" dxfId="129" priority="19" operator="containsText" text="U03">
      <formula>NOT(ISERROR(SEARCH("U03",C1478)))</formula>
    </cfRule>
    <cfRule type="containsText" dxfId="128" priority="20" operator="containsText" text="U02">
      <formula>NOT(ISERROR(SEARCH("U02",C1478)))</formula>
    </cfRule>
    <cfRule type="containsText" dxfId="127" priority="21" operator="containsText" text="U01">
      <formula>NOT(ISERROR(SEARCH("U01",C1478)))</formula>
    </cfRule>
  </conditionalFormatting>
  <conditionalFormatting sqref="C1514:C1549">
    <cfRule type="containsText" dxfId="126" priority="16" operator="containsText" text="U03">
      <formula>NOT(ISERROR(SEARCH("U03",C1514)))</formula>
    </cfRule>
    <cfRule type="containsText" dxfId="125" priority="17" operator="containsText" text="U02">
      <formula>NOT(ISERROR(SEARCH("U02",C1514)))</formula>
    </cfRule>
    <cfRule type="containsText" dxfId="124" priority="18" operator="containsText" text="U01">
      <formula>NOT(ISERROR(SEARCH("U01",C1514)))</formula>
    </cfRule>
  </conditionalFormatting>
  <conditionalFormatting sqref="C1550:C1585">
    <cfRule type="containsText" dxfId="123" priority="13" operator="containsText" text="U03">
      <formula>NOT(ISERROR(SEARCH("U03",C1550)))</formula>
    </cfRule>
    <cfRule type="containsText" dxfId="122" priority="14" operator="containsText" text="U02">
      <formula>NOT(ISERROR(SEARCH("U02",C1550)))</formula>
    </cfRule>
    <cfRule type="containsText" dxfId="121" priority="15" operator="containsText" text="U01">
      <formula>NOT(ISERROR(SEARCH("U01",C1550)))</formula>
    </cfRule>
  </conditionalFormatting>
  <conditionalFormatting sqref="C1586:C1621">
    <cfRule type="containsText" dxfId="120" priority="10" operator="containsText" text="U03">
      <formula>NOT(ISERROR(SEARCH("U03",C1586)))</formula>
    </cfRule>
    <cfRule type="containsText" dxfId="119" priority="11" operator="containsText" text="U02">
      <formula>NOT(ISERROR(SEARCH("U02",C1586)))</formula>
    </cfRule>
    <cfRule type="containsText" dxfId="118" priority="12" operator="containsText" text="U01">
      <formula>NOT(ISERROR(SEARCH("U01",C1586)))</formula>
    </cfRule>
  </conditionalFormatting>
  <conditionalFormatting sqref="C1622:C1657">
    <cfRule type="containsText" dxfId="117" priority="7" operator="containsText" text="U03">
      <formula>NOT(ISERROR(SEARCH("U03",C1622)))</formula>
    </cfRule>
    <cfRule type="containsText" dxfId="116" priority="8" operator="containsText" text="U02">
      <formula>NOT(ISERROR(SEARCH("U02",C1622)))</formula>
    </cfRule>
    <cfRule type="containsText" dxfId="115" priority="9" operator="containsText" text="U01">
      <formula>NOT(ISERROR(SEARCH("U01",C1622)))</formula>
    </cfRule>
  </conditionalFormatting>
  <conditionalFormatting sqref="C1658:C1693">
    <cfRule type="containsText" dxfId="114" priority="4" operator="containsText" text="U03">
      <formula>NOT(ISERROR(SEARCH("U03",C1658)))</formula>
    </cfRule>
    <cfRule type="containsText" dxfId="113" priority="5" operator="containsText" text="U02">
      <formula>NOT(ISERROR(SEARCH("U02",C1658)))</formula>
    </cfRule>
    <cfRule type="containsText" dxfId="112" priority="6" operator="containsText" text="U01">
      <formula>NOT(ISERROR(SEARCH("U01",C1658)))</formula>
    </cfRule>
  </conditionalFormatting>
  <conditionalFormatting sqref="C1694:C2881">
    <cfRule type="containsText" dxfId="111" priority="1" operator="containsText" text="U03">
      <formula>NOT(ISERROR(SEARCH("U03",C1694)))</formula>
    </cfRule>
    <cfRule type="containsText" dxfId="110" priority="2" operator="containsText" text="U02">
      <formula>NOT(ISERROR(SEARCH("U02",C1694)))</formula>
    </cfRule>
    <cfRule type="containsText" dxfId="109" priority="3" operator="containsText" text="U01">
      <formula>NOT(ISERROR(SEARCH("U01",C1694)))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881"/>
  <sheetViews>
    <sheetView topLeftCell="A13" zoomScale="85" zoomScaleNormal="85" workbookViewId="0">
      <selection activeCell="E12" sqref="E12"/>
    </sheetView>
  </sheetViews>
  <sheetFormatPr defaultRowHeight="14.25" x14ac:dyDescent="0.2"/>
  <cols>
    <col min="1" max="1" width="12.75" style="3" bestFit="1" customWidth="1"/>
    <col min="2" max="4" width="4.75" style="3" bestFit="1" customWidth="1"/>
    <col min="5" max="5" width="23.5" bestFit="1" customWidth="1"/>
    <col min="6" max="20" width="9" style="26"/>
    <col min="21" max="21" width="9.25" style="26" customWidth="1"/>
    <col min="22" max="33" width="9" style="26"/>
  </cols>
  <sheetData>
    <row r="1" spans="1:33" x14ac:dyDescent="0.2">
      <c r="A1" s="5" t="s">
        <v>827</v>
      </c>
      <c r="B1" s="6" t="s">
        <v>1241</v>
      </c>
      <c r="C1" s="5" t="s">
        <v>530</v>
      </c>
      <c r="D1" s="5" t="s">
        <v>1254</v>
      </c>
      <c r="E1" s="5" t="s">
        <v>806</v>
      </c>
      <c r="F1" s="5" t="s">
        <v>807</v>
      </c>
      <c r="G1" s="5" t="s">
        <v>808</v>
      </c>
      <c r="H1" s="29" t="s">
        <v>805</v>
      </c>
      <c r="I1" s="30" t="s">
        <v>778</v>
      </c>
      <c r="J1" s="28" t="s">
        <v>582</v>
      </c>
      <c r="K1" s="28" t="s">
        <v>546</v>
      </c>
      <c r="L1" s="28" t="s">
        <v>547</v>
      </c>
      <c r="M1" s="28" t="s">
        <v>548</v>
      </c>
      <c r="N1" s="28" t="s">
        <v>549</v>
      </c>
      <c r="O1" s="28" t="s">
        <v>550</v>
      </c>
      <c r="P1" s="28" t="s">
        <v>551</v>
      </c>
      <c r="Q1" s="28" t="s">
        <v>552</v>
      </c>
      <c r="R1" s="28" t="s">
        <v>553</v>
      </c>
      <c r="S1" s="28" t="s">
        <v>554</v>
      </c>
      <c r="T1" s="28" t="s">
        <v>555</v>
      </c>
      <c r="U1" s="28" t="s">
        <v>556</v>
      </c>
      <c r="V1" s="28" t="s">
        <v>557</v>
      </c>
      <c r="W1" s="28" t="s">
        <v>558</v>
      </c>
      <c r="X1" s="28" t="s">
        <v>559</v>
      </c>
      <c r="Y1" s="28" t="s">
        <v>560</v>
      </c>
      <c r="Z1" s="28" t="s">
        <v>561</v>
      </c>
      <c r="AA1" s="28" t="s">
        <v>562</v>
      </c>
      <c r="AB1" s="28" t="s">
        <v>563</v>
      </c>
      <c r="AC1" s="28" t="s">
        <v>564</v>
      </c>
      <c r="AD1" s="28" t="s">
        <v>565</v>
      </c>
      <c r="AE1" s="28" t="s">
        <v>566</v>
      </c>
      <c r="AF1" s="28" t="s">
        <v>567</v>
      </c>
      <c r="AG1" s="28" t="s">
        <v>709</v>
      </c>
    </row>
    <row r="2" spans="1:33" x14ac:dyDescent="0.2">
      <c r="A2" s="3" t="s">
        <v>1459</v>
      </c>
      <c r="B2" s="3" t="s">
        <v>1097</v>
      </c>
      <c r="C2" s="3" t="s">
        <v>532</v>
      </c>
      <c r="D2" s="3" t="s">
        <v>1255</v>
      </c>
      <c r="E2" t="str">
        <f>A2&amp;B2&amp;C2&amp;D2</f>
        <v>M22P01U01N01</v>
      </c>
      <c r="F2" s="26">
        <f ca="1">基础表!F2</f>
        <v>0</v>
      </c>
      <c r="G2" s="26">
        <f>基础表!G2</f>
        <v>0</v>
      </c>
      <c r="H2" s="26">
        <v>0.15</v>
      </c>
      <c r="I2" s="26" t="str">
        <f ca="1">IF(F2=0,"TRUE",IF(F2&gt;1000,"TRUE","FALSE"))</f>
        <v>TRUE</v>
      </c>
      <c r="J2" s="26">
        <v>0</v>
      </c>
      <c r="K2" s="26">
        <v>1</v>
      </c>
      <c r="L2" s="26">
        <v>1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1</v>
      </c>
      <c r="AG2" s="26">
        <v>0</v>
      </c>
    </row>
    <row r="3" spans="1:33" x14ac:dyDescent="0.2">
      <c r="A3" s="3" t="s">
        <v>1459</v>
      </c>
      <c r="B3" s="3" t="s">
        <v>1097</v>
      </c>
      <c r="C3" s="3" t="s">
        <v>532</v>
      </c>
      <c r="D3" s="3" t="s">
        <v>534</v>
      </c>
      <c r="E3" t="str">
        <f t="shared" ref="E3:E66" si="0">A3&amp;B3&amp;C3&amp;D3</f>
        <v>M22P01U01N02</v>
      </c>
      <c r="F3" s="26">
        <f ca="1">基础表!F3</f>
        <v>33</v>
      </c>
      <c r="G3" s="26" t="str">
        <f>基础表!G3</f>
        <v>东文真希</v>
      </c>
      <c r="H3" s="26">
        <v>0.15</v>
      </c>
      <c r="I3" s="26" t="str">
        <f t="shared" ref="I3:I66" ca="1" si="1">IF(F3=0,"TRUE",IF(F3&gt;1000,"TRUE","FALSE"))</f>
        <v>FALSE</v>
      </c>
      <c r="J3" s="26">
        <v>0</v>
      </c>
      <c r="K3" s="26">
        <v>1</v>
      </c>
      <c r="L3" s="26">
        <v>1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1</v>
      </c>
      <c r="AG3" s="26">
        <v>0</v>
      </c>
    </row>
    <row r="4" spans="1:33" x14ac:dyDescent="0.2">
      <c r="A4" s="3" t="s">
        <v>1457</v>
      </c>
      <c r="B4" s="3" t="s">
        <v>1097</v>
      </c>
      <c r="C4" s="3" t="s">
        <v>532</v>
      </c>
      <c r="D4" s="3" t="s">
        <v>535</v>
      </c>
      <c r="E4" t="str">
        <f t="shared" si="0"/>
        <v>M22P01U01N03</v>
      </c>
      <c r="F4" s="26">
        <f ca="1">基础表!F4</f>
        <v>0</v>
      </c>
      <c r="G4" s="26">
        <f>基础表!G4</f>
        <v>0</v>
      </c>
      <c r="H4" s="26">
        <v>0.15</v>
      </c>
      <c r="I4" s="26" t="str">
        <f t="shared" ca="1" si="1"/>
        <v>TRUE</v>
      </c>
      <c r="J4" s="26">
        <v>0</v>
      </c>
      <c r="K4" s="26">
        <v>1</v>
      </c>
      <c r="L4" s="26">
        <v>1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1</v>
      </c>
      <c r="AG4" s="26">
        <v>0</v>
      </c>
    </row>
    <row r="5" spans="1:33" x14ac:dyDescent="0.2">
      <c r="A5" s="3" t="s">
        <v>1457</v>
      </c>
      <c r="B5" s="3" t="s">
        <v>1097</v>
      </c>
      <c r="C5" s="3" t="s">
        <v>532</v>
      </c>
      <c r="D5" s="3" t="s">
        <v>536</v>
      </c>
      <c r="E5" t="str">
        <f t="shared" si="0"/>
        <v>M22P01U01N04</v>
      </c>
      <c r="F5" s="26">
        <f ca="1">基础表!F5</f>
        <v>0</v>
      </c>
      <c r="G5" s="26">
        <f>基础表!G5</f>
        <v>0</v>
      </c>
      <c r="H5" s="26">
        <v>0.15</v>
      </c>
      <c r="I5" s="26" t="str">
        <f t="shared" ca="1" si="1"/>
        <v>TRUE</v>
      </c>
      <c r="J5" s="26">
        <v>0</v>
      </c>
      <c r="K5" s="26">
        <v>1</v>
      </c>
      <c r="L5" s="26">
        <v>1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1</v>
      </c>
      <c r="AG5" s="26">
        <v>0</v>
      </c>
    </row>
    <row r="6" spans="1:33" x14ac:dyDescent="0.2">
      <c r="A6" s="3" t="s">
        <v>1457</v>
      </c>
      <c r="B6" s="3" t="s">
        <v>1097</v>
      </c>
      <c r="C6" s="3" t="s">
        <v>532</v>
      </c>
      <c r="D6" s="3" t="s">
        <v>537</v>
      </c>
      <c r="E6" t="str">
        <f t="shared" si="0"/>
        <v>M22P01U01N05</v>
      </c>
      <c r="F6" s="26">
        <f ca="1">基础表!F6</f>
        <v>49</v>
      </c>
      <c r="G6" s="26" t="str">
        <f>基础表!G6</f>
        <v>琪琪</v>
      </c>
      <c r="H6" s="26">
        <v>0.15</v>
      </c>
      <c r="I6" s="26" t="str">
        <f t="shared" ca="1" si="1"/>
        <v>FALSE</v>
      </c>
      <c r="J6" s="26">
        <v>0</v>
      </c>
      <c r="K6" s="26">
        <v>1</v>
      </c>
      <c r="L6" s="26">
        <v>1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1</v>
      </c>
      <c r="AG6" s="26">
        <v>0</v>
      </c>
    </row>
    <row r="7" spans="1:33" x14ac:dyDescent="0.2">
      <c r="A7" s="3" t="s">
        <v>1457</v>
      </c>
      <c r="B7" s="3" t="s">
        <v>1097</v>
      </c>
      <c r="C7" s="3" t="s">
        <v>532</v>
      </c>
      <c r="D7" s="3" t="s">
        <v>538</v>
      </c>
      <c r="E7" t="str">
        <f t="shared" si="0"/>
        <v>M22P01U01N06</v>
      </c>
      <c r="F7" s="26">
        <f ca="1">基础表!F7</f>
        <v>0</v>
      </c>
      <c r="G7" s="26">
        <f>基础表!G7</f>
        <v>0</v>
      </c>
      <c r="H7" s="26">
        <v>0.15</v>
      </c>
      <c r="I7" s="26" t="str">
        <f t="shared" ca="1" si="1"/>
        <v>TRUE</v>
      </c>
      <c r="J7" s="26">
        <v>0</v>
      </c>
      <c r="K7" s="26">
        <v>1</v>
      </c>
      <c r="L7" s="26">
        <v>1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1</v>
      </c>
      <c r="AG7" s="26">
        <v>0</v>
      </c>
    </row>
    <row r="8" spans="1:33" x14ac:dyDescent="0.2">
      <c r="A8" s="3" t="s">
        <v>1457</v>
      </c>
      <c r="B8" s="3" t="s">
        <v>1097</v>
      </c>
      <c r="C8" s="3" t="s">
        <v>532</v>
      </c>
      <c r="D8" s="3" t="s">
        <v>542</v>
      </c>
      <c r="E8" t="str">
        <f t="shared" si="0"/>
        <v>M22P01U01N07</v>
      </c>
      <c r="F8" s="26">
        <f ca="1">基础表!F8</f>
        <v>0</v>
      </c>
      <c r="G8" s="26">
        <f>基础表!G8</f>
        <v>0</v>
      </c>
      <c r="H8" s="26">
        <v>0.15</v>
      </c>
      <c r="I8" s="26" t="str">
        <f t="shared" ca="1" si="1"/>
        <v>TRUE</v>
      </c>
      <c r="J8" s="26">
        <v>0</v>
      </c>
      <c r="K8" s="26">
        <v>1</v>
      </c>
      <c r="L8" s="26">
        <v>1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1</v>
      </c>
      <c r="AG8" s="26">
        <v>0</v>
      </c>
    </row>
    <row r="9" spans="1:33" x14ac:dyDescent="0.2">
      <c r="A9" s="3" t="s">
        <v>1457</v>
      </c>
      <c r="B9" s="3" t="s">
        <v>1097</v>
      </c>
      <c r="C9" s="3" t="s">
        <v>532</v>
      </c>
      <c r="D9" s="3" t="s">
        <v>543</v>
      </c>
      <c r="E9" t="str">
        <f t="shared" si="0"/>
        <v>M22P01U01N08</v>
      </c>
      <c r="F9" s="26">
        <f ca="1">基础表!F9</f>
        <v>20</v>
      </c>
      <c r="G9" s="26" t="str">
        <f>基础表!G9</f>
        <v>琪拉雅</v>
      </c>
      <c r="H9" s="26">
        <v>0.15</v>
      </c>
      <c r="I9" s="26" t="str">
        <f t="shared" ca="1" si="1"/>
        <v>FALSE</v>
      </c>
      <c r="J9" s="26">
        <v>0</v>
      </c>
      <c r="K9" s="26">
        <v>1</v>
      </c>
      <c r="L9" s="26">
        <v>1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1</v>
      </c>
      <c r="AG9" s="26">
        <v>0</v>
      </c>
    </row>
    <row r="10" spans="1:33" x14ac:dyDescent="0.2">
      <c r="A10" s="3" t="s">
        <v>1457</v>
      </c>
      <c r="B10" s="3" t="s">
        <v>1097</v>
      </c>
      <c r="C10" s="3" t="s">
        <v>532</v>
      </c>
      <c r="D10" s="3" t="s">
        <v>544</v>
      </c>
      <c r="E10" t="str">
        <f t="shared" si="0"/>
        <v>M22P01U01N09</v>
      </c>
      <c r="F10" s="26">
        <f ca="1">基础表!F10</f>
        <v>23</v>
      </c>
      <c r="G10" s="26" t="str">
        <f>基础表!G10</f>
        <v>米娅</v>
      </c>
      <c r="H10" s="26">
        <v>0.15</v>
      </c>
      <c r="I10" s="26" t="str">
        <f t="shared" ca="1" si="1"/>
        <v>FALSE</v>
      </c>
      <c r="J10" s="26">
        <v>0</v>
      </c>
      <c r="K10" s="26">
        <v>1</v>
      </c>
      <c r="L10" s="26">
        <v>1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1</v>
      </c>
      <c r="AG10" s="26">
        <v>0</v>
      </c>
    </row>
    <row r="11" spans="1:33" x14ac:dyDescent="0.2">
      <c r="A11" s="3" t="s">
        <v>1457</v>
      </c>
      <c r="B11" s="3" t="s">
        <v>1097</v>
      </c>
      <c r="C11" s="3" t="s">
        <v>539</v>
      </c>
      <c r="D11" s="3" t="s">
        <v>1255</v>
      </c>
      <c r="E11" t="str">
        <f t="shared" si="0"/>
        <v>M22P01U02N01</v>
      </c>
      <c r="F11" s="26">
        <f ca="1">基础表!F11</f>
        <v>0</v>
      </c>
      <c r="G11" s="26">
        <f>基础表!G11</f>
        <v>0</v>
      </c>
      <c r="H11" s="26">
        <v>0.15</v>
      </c>
      <c r="I11" s="26" t="str">
        <f t="shared" ca="1" si="1"/>
        <v>TRUE</v>
      </c>
      <c r="J11" s="26">
        <v>0</v>
      </c>
      <c r="K11" s="26">
        <v>1</v>
      </c>
      <c r="L11" s="26">
        <v>1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1</v>
      </c>
      <c r="AG11" s="26">
        <v>0</v>
      </c>
    </row>
    <row r="12" spans="1:33" x14ac:dyDescent="0.2">
      <c r="A12" s="3" t="s">
        <v>1457</v>
      </c>
      <c r="B12" s="3" t="s">
        <v>1097</v>
      </c>
      <c r="C12" s="3" t="s">
        <v>539</v>
      </c>
      <c r="D12" s="3" t="s">
        <v>534</v>
      </c>
      <c r="E12" t="str">
        <f t="shared" si="0"/>
        <v>M22P01U02N02</v>
      </c>
      <c r="F12" s="26">
        <f ca="1">基础表!F12</f>
        <v>24</v>
      </c>
      <c r="G12" s="26" t="str">
        <f>基础表!G12</f>
        <v>维克托莉雅</v>
      </c>
      <c r="H12" s="26">
        <v>0.15</v>
      </c>
      <c r="I12" s="26" t="str">
        <f t="shared" ca="1" si="1"/>
        <v>FALSE</v>
      </c>
      <c r="J12" s="26">
        <v>0</v>
      </c>
      <c r="K12" s="26">
        <v>1</v>
      </c>
      <c r="L12" s="26">
        <v>1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1</v>
      </c>
      <c r="AG12" s="26">
        <v>0</v>
      </c>
    </row>
    <row r="13" spans="1:33" x14ac:dyDescent="0.2">
      <c r="A13" s="3" t="s">
        <v>1457</v>
      </c>
      <c r="B13" s="3" t="s">
        <v>1097</v>
      </c>
      <c r="C13" s="3" t="s">
        <v>539</v>
      </c>
      <c r="D13" s="3" t="s">
        <v>535</v>
      </c>
      <c r="E13" t="str">
        <f t="shared" si="0"/>
        <v>M22P01U02N03</v>
      </c>
      <c r="F13" s="26">
        <f ca="1">基础表!F13</f>
        <v>0</v>
      </c>
      <c r="G13" s="26">
        <f>基础表!G13</f>
        <v>0</v>
      </c>
      <c r="H13" s="26">
        <v>0.15</v>
      </c>
      <c r="I13" s="26" t="str">
        <f t="shared" ca="1" si="1"/>
        <v>TRUE</v>
      </c>
      <c r="J13" s="26">
        <v>0</v>
      </c>
      <c r="K13" s="26">
        <v>1</v>
      </c>
      <c r="L13" s="26">
        <v>1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1</v>
      </c>
      <c r="AG13" s="26">
        <v>0</v>
      </c>
    </row>
    <row r="14" spans="1:33" x14ac:dyDescent="0.2">
      <c r="A14" s="3" t="s">
        <v>1457</v>
      </c>
      <c r="B14" s="3" t="s">
        <v>1097</v>
      </c>
      <c r="C14" s="3" t="s">
        <v>539</v>
      </c>
      <c r="D14" s="3" t="s">
        <v>536</v>
      </c>
      <c r="E14" t="str">
        <f t="shared" si="0"/>
        <v>M22P01U02N04</v>
      </c>
      <c r="F14" s="26">
        <f ca="1">基础表!F14</f>
        <v>0</v>
      </c>
      <c r="G14" s="26">
        <f>基础表!G14</f>
        <v>0</v>
      </c>
      <c r="H14" s="26">
        <v>0.15</v>
      </c>
      <c r="I14" s="26" t="str">
        <f t="shared" ca="1" si="1"/>
        <v>TRUE</v>
      </c>
      <c r="J14" s="26">
        <v>0</v>
      </c>
      <c r="K14" s="26">
        <v>1</v>
      </c>
      <c r="L14" s="26">
        <v>1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1</v>
      </c>
      <c r="AG14" s="26">
        <v>0</v>
      </c>
    </row>
    <row r="15" spans="1:33" x14ac:dyDescent="0.2">
      <c r="A15" s="3" t="s">
        <v>1457</v>
      </c>
      <c r="B15" s="3" t="s">
        <v>1097</v>
      </c>
      <c r="C15" s="3" t="s">
        <v>539</v>
      </c>
      <c r="D15" s="3" t="s">
        <v>537</v>
      </c>
      <c r="E15" t="str">
        <f t="shared" si="0"/>
        <v>M22P01U02N05</v>
      </c>
      <c r="F15" s="26">
        <f ca="1">基础表!F15</f>
        <v>52</v>
      </c>
      <c r="G15" s="26" t="str">
        <f>基础表!G15</f>
        <v>茉莉</v>
      </c>
      <c r="H15" s="26">
        <v>0.15</v>
      </c>
      <c r="I15" s="26" t="str">
        <f t="shared" ca="1" si="1"/>
        <v>FALSE</v>
      </c>
      <c r="J15" s="26">
        <v>0</v>
      </c>
      <c r="K15" s="26">
        <v>1</v>
      </c>
      <c r="L15" s="26">
        <v>1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1</v>
      </c>
      <c r="AG15" s="26">
        <v>0</v>
      </c>
    </row>
    <row r="16" spans="1:33" x14ac:dyDescent="0.2">
      <c r="A16" s="3" t="s">
        <v>1457</v>
      </c>
      <c r="B16" s="3" t="s">
        <v>1097</v>
      </c>
      <c r="C16" s="3" t="s">
        <v>539</v>
      </c>
      <c r="D16" s="3" t="s">
        <v>538</v>
      </c>
      <c r="E16" t="str">
        <f t="shared" si="0"/>
        <v>M22P01U02N06</v>
      </c>
      <c r="F16" s="26">
        <f ca="1">基础表!F16</f>
        <v>0</v>
      </c>
      <c r="G16" s="26">
        <f>基础表!G16</f>
        <v>0</v>
      </c>
      <c r="H16" s="26">
        <v>0.15</v>
      </c>
      <c r="I16" s="26" t="str">
        <f t="shared" ca="1" si="1"/>
        <v>TRUE</v>
      </c>
      <c r="J16" s="26">
        <v>0</v>
      </c>
      <c r="K16" s="26">
        <v>1</v>
      </c>
      <c r="L16" s="26">
        <v>1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1</v>
      </c>
      <c r="AG16" s="26">
        <v>0</v>
      </c>
    </row>
    <row r="17" spans="1:33" x14ac:dyDescent="0.2">
      <c r="A17" s="3" t="s">
        <v>1457</v>
      </c>
      <c r="B17" s="3" t="s">
        <v>1097</v>
      </c>
      <c r="C17" s="3" t="s">
        <v>539</v>
      </c>
      <c r="D17" s="3" t="s">
        <v>542</v>
      </c>
      <c r="E17" t="str">
        <f t="shared" si="0"/>
        <v>M22P01U02N07</v>
      </c>
      <c r="F17" s="26">
        <f ca="1">基础表!F17</f>
        <v>36</v>
      </c>
      <c r="G17" s="26" t="str">
        <f>基础表!G17</f>
        <v>叶菲</v>
      </c>
      <c r="H17" s="26">
        <v>0.15</v>
      </c>
      <c r="I17" s="26" t="str">
        <f t="shared" ca="1" si="1"/>
        <v>FALSE</v>
      </c>
      <c r="J17" s="26">
        <v>0</v>
      </c>
      <c r="K17" s="26">
        <v>1</v>
      </c>
      <c r="L17" s="26">
        <v>1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1</v>
      </c>
      <c r="AG17" s="26">
        <v>0</v>
      </c>
    </row>
    <row r="18" spans="1:33" x14ac:dyDescent="0.2">
      <c r="A18" s="3" t="s">
        <v>1457</v>
      </c>
      <c r="B18" s="3" t="s">
        <v>1097</v>
      </c>
      <c r="C18" s="3" t="s">
        <v>539</v>
      </c>
      <c r="D18" s="3" t="s">
        <v>543</v>
      </c>
      <c r="E18" t="str">
        <f t="shared" si="0"/>
        <v>M22P01U02N08</v>
      </c>
      <c r="F18" s="26">
        <f ca="1">基础表!F18</f>
        <v>0</v>
      </c>
      <c r="G18" s="26">
        <f>基础表!G18</f>
        <v>0</v>
      </c>
      <c r="H18" s="26">
        <v>0.15</v>
      </c>
      <c r="I18" s="26" t="str">
        <f t="shared" ca="1" si="1"/>
        <v>TRUE</v>
      </c>
      <c r="J18" s="26">
        <v>0</v>
      </c>
      <c r="K18" s="26">
        <v>1</v>
      </c>
      <c r="L18" s="26">
        <v>1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1</v>
      </c>
      <c r="AG18" s="26">
        <v>0</v>
      </c>
    </row>
    <row r="19" spans="1:33" x14ac:dyDescent="0.2">
      <c r="A19" s="3" t="s">
        <v>1457</v>
      </c>
      <c r="B19" s="3" t="s">
        <v>1097</v>
      </c>
      <c r="C19" s="3" t="s">
        <v>539</v>
      </c>
      <c r="D19" s="3" t="s">
        <v>544</v>
      </c>
      <c r="E19" t="str">
        <f t="shared" si="0"/>
        <v>M22P01U02N09</v>
      </c>
      <c r="F19" s="26">
        <f ca="1">基础表!F19</f>
        <v>0</v>
      </c>
      <c r="G19" s="26">
        <f>基础表!G19</f>
        <v>0</v>
      </c>
      <c r="H19" s="26">
        <v>0.15</v>
      </c>
      <c r="I19" s="26" t="str">
        <f t="shared" ca="1" si="1"/>
        <v>TRUE</v>
      </c>
      <c r="J19" s="26">
        <v>0</v>
      </c>
      <c r="K19" s="26">
        <v>1</v>
      </c>
      <c r="L19" s="26">
        <v>1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1</v>
      </c>
      <c r="AG19" s="26">
        <v>0</v>
      </c>
    </row>
    <row r="20" spans="1:33" x14ac:dyDescent="0.2">
      <c r="A20" s="3" t="s">
        <v>1457</v>
      </c>
      <c r="B20" s="3" t="s">
        <v>1097</v>
      </c>
      <c r="C20" s="3" t="s">
        <v>540</v>
      </c>
      <c r="D20" s="3" t="s">
        <v>1255</v>
      </c>
      <c r="E20" t="str">
        <f t="shared" si="0"/>
        <v>M22P01U03N01</v>
      </c>
      <c r="F20" s="26">
        <f ca="1">基础表!F20</f>
        <v>0</v>
      </c>
      <c r="G20" s="26">
        <f>基础表!G20</f>
        <v>0</v>
      </c>
      <c r="H20" s="26">
        <v>0.15</v>
      </c>
      <c r="I20" s="26" t="str">
        <f t="shared" ca="1" si="1"/>
        <v>TRUE</v>
      </c>
      <c r="J20" s="26">
        <v>0</v>
      </c>
      <c r="K20" s="26">
        <v>1</v>
      </c>
      <c r="L20" s="26">
        <v>1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1</v>
      </c>
      <c r="AG20" s="26">
        <v>0</v>
      </c>
    </row>
    <row r="21" spans="1:33" x14ac:dyDescent="0.2">
      <c r="A21" s="3" t="s">
        <v>1457</v>
      </c>
      <c r="B21" s="3" t="s">
        <v>1097</v>
      </c>
      <c r="C21" s="3" t="s">
        <v>540</v>
      </c>
      <c r="D21" s="3" t="s">
        <v>534</v>
      </c>
      <c r="E21" t="str">
        <f t="shared" si="0"/>
        <v>M22P01U03N02</v>
      </c>
      <c r="F21" s="26">
        <f ca="1">基础表!F21</f>
        <v>4</v>
      </c>
      <c r="G21" s="26" t="str">
        <f>基础表!G21</f>
        <v>卡米尔</v>
      </c>
      <c r="H21" s="26">
        <v>0.15</v>
      </c>
      <c r="I21" s="26" t="str">
        <f t="shared" ca="1" si="1"/>
        <v>FALSE</v>
      </c>
      <c r="J21" s="26">
        <v>0</v>
      </c>
      <c r="K21" s="26">
        <v>1</v>
      </c>
      <c r="L21" s="26">
        <v>1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1</v>
      </c>
      <c r="AG21" s="26">
        <v>0</v>
      </c>
    </row>
    <row r="22" spans="1:33" x14ac:dyDescent="0.2">
      <c r="A22" s="3" t="s">
        <v>1457</v>
      </c>
      <c r="B22" s="3" t="s">
        <v>1097</v>
      </c>
      <c r="C22" s="3" t="s">
        <v>540</v>
      </c>
      <c r="D22" s="3" t="s">
        <v>535</v>
      </c>
      <c r="E22" t="str">
        <f t="shared" si="0"/>
        <v>M22P01U03N03</v>
      </c>
      <c r="F22" s="26">
        <f ca="1">基础表!F22</f>
        <v>0</v>
      </c>
      <c r="G22" s="26">
        <f>基础表!G22</f>
        <v>0</v>
      </c>
      <c r="H22" s="26">
        <v>0.15</v>
      </c>
      <c r="I22" s="26" t="str">
        <f t="shared" ca="1" si="1"/>
        <v>TRUE</v>
      </c>
      <c r="J22" s="26">
        <v>0</v>
      </c>
      <c r="K22" s="26">
        <v>1</v>
      </c>
      <c r="L22" s="26">
        <v>1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1</v>
      </c>
      <c r="AG22" s="26">
        <v>0</v>
      </c>
    </row>
    <row r="23" spans="1:33" x14ac:dyDescent="0.2">
      <c r="A23" s="3" t="s">
        <v>1457</v>
      </c>
      <c r="B23" s="3" t="s">
        <v>1097</v>
      </c>
      <c r="C23" s="3" t="s">
        <v>540</v>
      </c>
      <c r="D23" s="3" t="s">
        <v>536</v>
      </c>
      <c r="E23" t="str">
        <f t="shared" si="0"/>
        <v>M22P01U03N04</v>
      </c>
      <c r="F23" s="26">
        <f ca="1">基础表!F23</f>
        <v>0</v>
      </c>
      <c r="G23" s="26">
        <f>基础表!G23</f>
        <v>0</v>
      </c>
      <c r="H23" s="26">
        <v>0.15</v>
      </c>
      <c r="I23" s="26" t="str">
        <f t="shared" ca="1" si="1"/>
        <v>TRUE</v>
      </c>
      <c r="J23" s="26">
        <v>0</v>
      </c>
      <c r="K23" s="26">
        <v>1</v>
      </c>
      <c r="L23" s="26">
        <v>1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1</v>
      </c>
      <c r="AG23" s="26">
        <v>0</v>
      </c>
    </row>
    <row r="24" spans="1:33" x14ac:dyDescent="0.2">
      <c r="A24" s="3" t="s">
        <v>1457</v>
      </c>
      <c r="B24" s="3" t="s">
        <v>1097</v>
      </c>
      <c r="C24" s="3" t="s">
        <v>540</v>
      </c>
      <c r="D24" s="3" t="s">
        <v>537</v>
      </c>
      <c r="E24" t="str">
        <f t="shared" si="0"/>
        <v>M22P01U03N05</v>
      </c>
      <c r="F24" s="26">
        <f ca="1">基础表!F24</f>
        <v>47</v>
      </c>
      <c r="G24" s="26" t="str">
        <f>基础表!G24</f>
        <v>珀蕾</v>
      </c>
      <c r="H24" s="26">
        <v>0.15</v>
      </c>
      <c r="I24" s="26" t="str">
        <f t="shared" ca="1" si="1"/>
        <v>FALSE</v>
      </c>
      <c r="J24" s="26">
        <v>0</v>
      </c>
      <c r="K24" s="26">
        <v>1</v>
      </c>
      <c r="L24" s="26">
        <v>1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1</v>
      </c>
      <c r="AG24" s="26">
        <v>0</v>
      </c>
    </row>
    <row r="25" spans="1:33" x14ac:dyDescent="0.2">
      <c r="A25" s="3" t="s">
        <v>1457</v>
      </c>
      <c r="B25" s="3" t="s">
        <v>1097</v>
      </c>
      <c r="C25" s="3" t="s">
        <v>540</v>
      </c>
      <c r="D25" s="3" t="s">
        <v>538</v>
      </c>
      <c r="E25" t="str">
        <f t="shared" si="0"/>
        <v>M22P01U03N06</v>
      </c>
      <c r="F25" s="26">
        <f ca="1">基础表!F25</f>
        <v>0</v>
      </c>
      <c r="G25" s="26">
        <f>基础表!G25</f>
        <v>0</v>
      </c>
      <c r="H25" s="26">
        <v>0.15</v>
      </c>
      <c r="I25" s="26" t="str">
        <f t="shared" ca="1" si="1"/>
        <v>TRUE</v>
      </c>
      <c r="J25" s="26">
        <v>0</v>
      </c>
      <c r="K25" s="26">
        <v>1</v>
      </c>
      <c r="L25" s="26">
        <v>1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1</v>
      </c>
      <c r="AG25" s="26">
        <v>0</v>
      </c>
    </row>
    <row r="26" spans="1:33" x14ac:dyDescent="0.2">
      <c r="A26" s="3" t="s">
        <v>1457</v>
      </c>
      <c r="B26" s="3" t="s">
        <v>1097</v>
      </c>
      <c r="C26" s="3" t="s">
        <v>540</v>
      </c>
      <c r="D26" s="3" t="s">
        <v>542</v>
      </c>
      <c r="E26" t="str">
        <f t="shared" si="0"/>
        <v>M22P01U03N07</v>
      </c>
      <c r="F26" s="26">
        <f ca="1">基础表!F26</f>
        <v>0</v>
      </c>
      <c r="G26" s="26">
        <f>基础表!G26</f>
        <v>0</v>
      </c>
      <c r="H26" s="26">
        <v>0.15</v>
      </c>
      <c r="I26" s="26" t="str">
        <f t="shared" ca="1" si="1"/>
        <v>TRUE</v>
      </c>
      <c r="J26" s="26">
        <v>0</v>
      </c>
      <c r="K26" s="26">
        <v>1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1</v>
      </c>
      <c r="AG26" s="26">
        <v>0</v>
      </c>
    </row>
    <row r="27" spans="1:33" x14ac:dyDescent="0.2">
      <c r="A27" s="3" t="s">
        <v>1457</v>
      </c>
      <c r="B27" s="3" t="s">
        <v>1097</v>
      </c>
      <c r="C27" s="3" t="s">
        <v>540</v>
      </c>
      <c r="D27" s="3" t="s">
        <v>543</v>
      </c>
      <c r="E27" t="str">
        <f t="shared" si="0"/>
        <v>M22P01U03N08</v>
      </c>
      <c r="F27" s="26">
        <f ca="1">基础表!F27</f>
        <v>0</v>
      </c>
      <c r="G27" s="26">
        <f>基础表!G27</f>
        <v>0</v>
      </c>
      <c r="H27" s="26">
        <v>0.15</v>
      </c>
      <c r="I27" s="26" t="str">
        <f t="shared" ca="1" si="1"/>
        <v>TRUE</v>
      </c>
      <c r="J27" s="26">
        <v>0</v>
      </c>
      <c r="K27" s="26">
        <v>1</v>
      </c>
      <c r="L27" s="26">
        <v>1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1</v>
      </c>
      <c r="AG27" s="26">
        <v>0</v>
      </c>
    </row>
    <row r="28" spans="1:33" x14ac:dyDescent="0.2">
      <c r="A28" s="3" t="s">
        <v>1457</v>
      </c>
      <c r="B28" s="3" t="s">
        <v>1097</v>
      </c>
      <c r="C28" s="3" t="s">
        <v>540</v>
      </c>
      <c r="D28" s="3" t="s">
        <v>544</v>
      </c>
      <c r="E28" t="str">
        <f t="shared" si="0"/>
        <v>M22P01U03N09</v>
      </c>
      <c r="F28" s="26">
        <f ca="1">基础表!F28</f>
        <v>46</v>
      </c>
      <c r="G28" s="26" t="str">
        <f>基础表!G28</f>
        <v>罗塔妮安</v>
      </c>
      <c r="H28" s="26">
        <v>0.15</v>
      </c>
      <c r="I28" s="26" t="str">
        <f t="shared" ca="1" si="1"/>
        <v>FALSE</v>
      </c>
      <c r="J28" s="26">
        <v>0</v>
      </c>
      <c r="K28" s="26">
        <v>1</v>
      </c>
      <c r="L28" s="26">
        <v>1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1</v>
      </c>
      <c r="AG28" s="26">
        <v>0</v>
      </c>
    </row>
    <row r="29" spans="1:33" x14ac:dyDescent="0.2">
      <c r="A29" s="3" t="s">
        <v>1457</v>
      </c>
      <c r="B29" s="3" t="s">
        <v>1097</v>
      </c>
      <c r="C29" s="3" t="s">
        <v>541</v>
      </c>
      <c r="D29" s="3" t="s">
        <v>1255</v>
      </c>
      <c r="E29" t="str">
        <f t="shared" si="0"/>
        <v>M22P01U04N01</v>
      </c>
      <c r="F29" s="26">
        <f ca="1">基础表!F29</f>
        <v>0</v>
      </c>
      <c r="G29" s="26">
        <f>基础表!G29</f>
        <v>0</v>
      </c>
      <c r="H29" s="26">
        <v>0.15</v>
      </c>
      <c r="I29" s="26" t="str">
        <f t="shared" ca="1" si="1"/>
        <v>TRUE</v>
      </c>
      <c r="J29" s="26">
        <v>0</v>
      </c>
      <c r="K29" s="26">
        <v>1</v>
      </c>
      <c r="L29" s="26">
        <v>1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1</v>
      </c>
      <c r="AG29" s="26">
        <v>0</v>
      </c>
    </row>
    <row r="30" spans="1:33" x14ac:dyDescent="0.2">
      <c r="A30" s="3" t="s">
        <v>1457</v>
      </c>
      <c r="B30" s="3" t="s">
        <v>1097</v>
      </c>
      <c r="C30" s="3" t="s">
        <v>541</v>
      </c>
      <c r="D30" s="3" t="s">
        <v>534</v>
      </c>
      <c r="E30" t="str">
        <f t="shared" si="0"/>
        <v>M22P01U04N02</v>
      </c>
      <c r="F30" s="26">
        <f ca="1">基础表!F30</f>
        <v>0</v>
      </c>
      <c r="G30" s="26">
        <f>基础表!G30</f>
        <v>0</v>
      </c>
      <c r="H30" s="26">
        <v>0.15</v>
      </c>
      <c r="I30" s="26" t="str">
        <f t="shared" ca="1" si="1"/>
        <v>TRUE</v>
      </c>
      <c r="J30" s="26">
        <v>0</v>
      </c>
      <c r="K30" s="26">
        <v>1</v>
      </c>
      <c r="L30" s="26">
        <v>1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1</v>
      </c>
      <c r="AG30" s="26">
        <v>0</v>
      </c>
    </row>
    <row r="31" spans="1:33" x14ac:dyDescent="0.2">
      <c r="A31" s="3" t="s">
        <v>1457</v>
      </c>
      <c r="B31" s="3" t="s">
        <v>1097</v>
      </c>
      <c r="C31" s="3" t="s">
        <v>541</v>
      </c>
      <c r="D31" s="3" t="s">
        <v>535</v>
      </c>
      <c r="E31" t="str">
        <f t="shared" si="0"/>
        <v>M22P01U04N03</v>
      </c>
      <c r="F31" s="26">
        <f ca="1">基础表!F31</f>
        <v>0</v>
      </c>
      <c r="G31" s="26">
        <f>基础表!G31</f>
        <v>0</v>
      </c>
      <c r="H31" s="26">
        <v>0.15</v>
      </c>
      <c r="I31" s="26" t="str">
        <f t="shared" ca="1" si="1"/>
        <v>TRUE</v>
      </c>
      <c r="J31" s="26">
        <v>0</v>
      </c>
      <c r="K31" s="26">
        <v>1</v>
      </c>
      <c r="L31" s="26">
        <v>1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1</v>
      </c>
      <c r="AG31" s="26">
        <v>0</v>
      </c>
    </row>
    <row r="32" spans="1:33" x14ac:dyDescent="0.2">
      <c r="A32" s="3" t="s">
        <v>1457</v>
      </c>
      <c r="B32" s="3" t="s">
        <v>1097</v>
      </c>
      <c r="C32" s="3" t="s">
        <v>1454</v>
      </c>
      <c r="D32" s="3" t="s">
        <v>536</v>
      </c>
      <c r="E32" t="str">
        <f t="shared" si="0"/>
        <v>M22P01U04N04</v>
      </c>
      <c r="F32" s="26">
        <f ca="1">基础表!F32</f>
        <v>0</v>
      </c>
      <c r="G32" s="26">
        <f>基础表!G32</f>
        <v>0</v>
      </c>
      <c r="H32" s="26">
        <v>0.15</v>
      </c>
      <c r="I32" s="26" t="str">
        <f t="shared" ca="1" si="1"/>
        <v>TRUE</v>
      </c>
      <c r="J32" s="26">
        <v>0</v>
      </c>
      <c r="K32" s="26">
        <v>1</v>
      </c>
      <c r="L32" s="26">
        <v>1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1</v>
      </c>
      <c r="AG32" s="26">
        <v>0</v>
      </c>
    </row>
    <row r="33" spans="1:33" x14ac:dyDescent="0.2">
      <c r="A33" s="3" t="s">
        <v>1457</v>
      </c>
      <c r="B33" s="3" t="s">
        <v>1097</v>
      </c>
      <c r="C33" s="3" t="s">
        <v>1454</v>
      </c>
      <c r="D33" s="3" t="s">
        <v>537</v>
      </c>
      <c r="E33" t="str">
        <f t="shared" si="0"/>
        <v>M22P01U04N05</v>
      </c>
      <c r="F33" s="26">
        <f ca="1">基础表!F33</f>
        <v>0</v>
      </c>
      <c r="G33" s="26">
        <f>基础表!G33</f>
        <v>0</v>
      </c>
      <c r="H33" s="26">
        <v>0.15</v>
      </c>
      <c r="I33" s="26" t="str">
        <f t="shared" ca="1" si="1"/>
        <v>TRUE</v>
      </c>
      <c r="J33" s="26">
        <v>0</v>
      </c>
      <c r="K33" s="26">
        <v>1</v>
      </c>
      <c r="L33" s="26">
        <v>1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1</v>
      </c>
      <c r="AG33" s="26">
        <v>0</v>
      </c>
    </row>
    <row r="34" spans="1:33" x14ac:dyDescent="0.2">
      <c r="A34" s="3" t="s">
        <v>1457</v>
      </c>
      <c r="B34" s="3" t="s">
        <v>1097</v>
      </c>
      <c r="C34" s="3" t="s">
        <v>1454</v>
      </c>
      <c r="D34" s="3" t="s">
        <v>538</v>
      </c>
      <c r="E34" t="str">
        <f t="shared" si="0"/>
        <v>M22P01U04N06</v>
      </c>
      <c r="F34" s="26">
        <f ca="1">基础表!F34</f>
        <v>0</v>
      </c>
      <c r="G34" s="26">
        <f>基础表!G34</f>
        <v>0</v>
      </c>
      <c r="H34" s="26">
        <v>0.15</v>
      </c>
      <c r="I34" s="26" t="str">
        <f t="shared" ca="1" si="1"/>
        <v>TRUE</v>
      </c>
      <c r="J34" s="26">
        <v>0</v>
      </c>
      <c r="K34" s="26">
        <v>1</v>
      </c>
      <c r="L34" s="26">
        <v>1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1</v>
      </c>
      <c r="AG34" s="26">
        <v>0</v>
      </c>
    </row>
    <row r="35" spans="1:33" x14ac:dyDescent="0.2">
      <c r="A35" s="3" t="s">
        <v>1457</v>
      </c>
      <c r="B35" s="3" t="s">
        <v>1097</v>
      </c>
      <c r="C35" s="3" t="s">
        <v>1454</v>
      </c>
      <c r="D35" s="3" t="s">
        <v>542</v>
      </c>
      <c r="E35" t="str">
        <f t="shared" si="0"/>
        <v>M22P01U04N07</v>
      </c>
      <c r="F35" s="26">
        <f ca="1">基础表!F35</f>
        <v>0</v>
      </c>
      <c r="G35" s="26">
        <f>基础表!G35</f>
        <v>0</v>
      </c>
      <c r="H35" s="26">
        <v>0.15</v>
      </c>
      <c r="I35" s="26" t="str">
        <f t="shared" ca="1" si="1"/>
        <v>TRUE</v>
      </c>
      <c r="J35" s="26">
        <v>0</v>
      </c>
      <c r="K35" s="26">
        <v>1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1</v>
      </c>
      <c r="AG35" s="26">
        <v>0</v>
      </c>
    </row>
    <row r="36" spans="1:33" x14ac:dyDescent="0.2">
      <c r="A36" s="3" t="s">
        <v>1457</v>
      </c>
      <c r="B36" s="3" t="s">
        <v>1097</v>
      </c>
      <c r="C36" s="3" t="s">
        <v>1454</v>
      </c>
      <c r="D36" s="3" t="s">
        <v>543</v>
      </c>
      <c r="E36" t="str">
        <f t="shared" si="0"/>
        <v>M22P01U04N08</v>
      </c>
      <c r="F36" s="26">
        <f ca="1">基础表!F36</f>
        <v>0</v>
      </c>
      <c r="G36" s="26">
        <f>基础表!G36</f>
        <v>0</v>
      </c>
      <c r="H36" s="26">
        <v>0.15</v>
      </c>
      <c r="I36" s="26" t="str">
        <f t="shared" ca="1" si="1"/>
        <v>TRUE</v>
      </c>
      <c r="J36" s="26">
        <v>0</v>
      </c>
      <c r="K36" s="26">
        <v>1</v>
      </c>
      <c r="L36" s="26">
        <v>1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1</v>
      </c>
      <c r="AG36" s="26">
        <v>0</v>
      </c>
    </row>
    <row r="37" spans="1:33" x14ac:dyDescent="0.2">
      <c r="A37" s="3" t="s">
        <v>1457</v>
      </c>
      <c r="B37" s="3" t="s">
        <v>1097</v>
      </c>
      <c r="C37" s="3" t="s">
        <v>541</v>
      </c>
      <c r="D37" s="3" t="s">
        <v>544</v>
      </c>
      <c r="E37" t="str">
        <f t="shared" si="0"/>
        <v>M22P01U04N09</v>
      </c>
      <c r="F37" s="26">
        <f ca="1">基础表!F37</f>
        <v>0</v>
      </c>
      <c r="G37" s="26">
        <f>基础表!G37</f>
        <v>0</v>
      </c>
      <c r="H37" s="26">
        <v>0.15</v>
      </c>
      <c r="I37" s="26" t="str">
        <f t="shared" ca="1" si="1"/>
        <v>TRUE</v>
      </c>
      <c r="J37" s="26">
        <v>0</v>
      </c>
      <c r="K37" s="26">
        <v>1</v>
      </c>
      <c r="L37" s="26">
        <v>1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1</v>
      </c>
      <c r="AG37" s="26">
        <v>0</v>
      </c>
    </row>
    <row r="38" spans="1:33" x14ac:dyDescent="0.2">
      <c r="A38" s="3" t="s">
        <v>1457</v>
      </c>
      <c r="B38" s="3" t="s">
        <v>1098</v>
      </c>
      <c r="C38" s="3" t="s">
        <v>532</v>
      </c>
      <c r="D38" s="3" t="s">
        <v>1255</v>
      </c>
      <c r="E38" t="str">
        <f t="shared" si="0"/>
        <v>M22P02U01N01</v>
      </c>
      <c r="F38" s="26">
        <f ca="1">基础表!F38</f>
        <v>6</v>
      </c>
      <c r="G38" s="26" t="str">
        <f ca="1">基础表!G38</f>
        <v>安妮</v>
      </c>
      <c r="H38" s="26">
        <v>0.15</v>
      </c>
      <c r="I38" s="26" t="str">
        <f t="shared" ca="1" si="1"/>
        <v>FALSE</v>
      </c>
      <c r="J38" s="26">
        <v>0</v>
      </c>
      <c r="K38" s="26">
        <v>1</v>
      </c>
      <c r="L38" s="26">
        <v>1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1</v>
      </c>
      <c r="AG38" s="26">
        <v>0</v>
      </c>
    </row>
    <row r="39" spans="1:33" x14ac:dyDescent="0.2">
      <c r="A39" s="3" t="s">
        <v>1457</v>
      </c>
      <c r="B39" s="3" t="s">
        <v>1098</v>
      </c>
      <c r="C39" s="3" t="s">
        <v>532</v>
      </c>
      <c r="D39" s="3" t="s">
        <v>534</v>
      </c>
      <c r="E39" t="str">
        <f t="shared" si="0"/>
        <v>M22P02U01N02</v>
      </c>
      <c r="F39" s="26">
        <f ca="1">基础表!F39</f>
        <v>13</v>
      </c>
      <c r="G39" s="26" t="str">
        <f>基础表!G39</f>
        <v>梵天丸</v>
      </c>
      <c r="H39" s="26">
        <v>0.15</v>
      </c>
      <c r="I39" s="26" t="str">
        <f t="shared" ca="1" si="1"/>
        <v>FALSE</v>
      </c>
      <c r="J39" s="26">
        <v>0</v>
      </c>
      <c r="K39" s="26">
        <v>1</v>
      </c>
      <c r="L39" s="26">
        <v>1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1</v>
      </c>
      <c r="AG39" s="26">
        <v>0</v>
      </c>
    </row>
    <row r="40" spans="1:33" x14ac:dyDescent="0.2">
      <c r="A40" s="3" t="s">
        <v>1457</v>
      </c>
      <c r="B40" s="3" t="s">
        <v>1098</v>
      </c>
      <c r="C40" s="3" t="s">
        <v>532</v>
      </c>
      <c r="D40" s="3" t="s">
        <v>535</v>
      </c>
      <c r="E40" t="str">
        <f t="shared" si="0"/>
        <v>M22P02U01N03</v>
      </c>
      <c r="F40" s="26">
        <f ca="1">基础表!F40</f>
        <v>75</v>
      </c>
      <c r="G40" s="26" t="str">
        <f ca="1">基础表!G40</f>
        <v>路德维希</v>
      </c>
      <c r="H40" s="26">
        <v>0.15</v>
      </c>
      <c r="I40" s="26" t="str">
        <f t="shared" ca="1" si="1"/>
        <v>FALSE</v>
      </c>
      <c r="J40" s="26">
        <v>0</v>
      </c>
      <c r="K40" s="26">
        <v>1</v>
      </c>
      <c r="L40" s="26">
        <v>1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1</v>
      </c>
      <c r="AG40" s="26">
        <v>0</v>
      </c>
    </row>
    <row r="41" spans="1:33" x14ac:dyDescent="0.2">
      <c r="A41" s="3" t="s">
        <v>1457</v>
      </c>
      <c r="B41" s="3" t="s">
        <v>1098</v>
      </c>
      <c r="C41" s="3" t="s">
        <v>532</v>
      </c>
      <c r="D41" s="3" t="s">
        <v>536</v>
      </c>
      <c r="E41" t="str">
        <f t="shared" si="0"/>
        <v>M22P02U01N04</v>
      </c>
      <c r="F41" s="26">
        <f ca="1">基础表!F41</f>
        <v>0</v>
      </c>
      <c r="G41" s="26">
        <f ca="1">基础表!G41</f>
        <v>0</v>
      </c>
      <c r="H41" s="26">
        <v>0.15</v>
      </c>
      <c r="I41" s="26" t="str">
        <f t="shared" ca="1" si="1"/>
        <v>TRUE</v>
      </c>
      <c r="J41" s="26">
        <v>0</v>
      </c>
      <c r="K41" s="26">
        <v>1</v>
      </c>
      <c r="L41" s="26">
        <v>1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1</v>
      </c>
      <c r="AG41" s="26">
        <v>0</v>
      </c>
    </row>
    <row r="42" spans="1:33" x14ac:dyDescent="0.2">
      <c r="A42" s="3" t="s">
        <v>1457</v>
      </c>
      <c r="B42" s="3" t="s">
        <v>1098</v>
      </c>
      <c r="C42" s="3" t="s">
        <v>532</v>
      </c>
      <c r="D42" s="3" t="s">
        <v>537</v>
      </c>
      <c r="E42" t="str">
        <f t="shared" si="0"/>
        <v>M22P02U01N05</v>
      </c>
      <c r="F42" s="26">
        <f ca="1">基础表!F42</f>
        <v>0</v>
      </c>
      <c r="G42" s="26">
        <f>基础表!G42</f>
        <v>0</v>
      </c>
      <c r="H42" s="26">
        <v>0.15</v>
      </c>
      <c r="I42" s="26" t="str">
        <f t="shared" ca="1" si="1"/>
        <v>TRUE</v>
      </c>
      <c r="J42" s="26">
        <v>0</v>
      </c>
      <c r="K42" s="26">
        <v>1</v>
      </c>
      <c r="L42" s="26">
        <v>1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1</v>
      </c>
      <c r="AG42" s="26">
        <v>0</v>
      </c>
    </row>
    <row r="43" spans="1:33" x14ac:dyDescent="0.2">
      <c r="A43" s="3" t="s">
        <v>1457</v>
      </c>
      <c r="B43" s="3" t="s">
        <v>1098</v>
      </c>
      <c r="C43" s="3" t="s">
        <v>532</v>
      </c>
      <c r="D43" s="3" t="s">
        <v>538</v>
      </c>
      <c r="E43" t="str">
        <f t="shared" si="0"/>
        <v>M22P02U01N06</v>
      </c>
      <c r="F43" s="26">
        <f ca="1">基础表!F43</f>
        <v>0</v>
      </c>
      <c r="G43" s="26">
        <f>基础表!G43</f>
        <v>0</v>
      </c>
      <c r="H43" s="26">
        <v>0.15</v>
      </c>
      <c r="I43" s="26" t="str">
        <f t="shared" ca="1" si="1"/>
        <v>TRUE</v>
      </c>
      <c r="J43" s="26">
        <v>0</v>
      </c>
      <c r="K43" s="26">
        <v>1</v>
      </c>
      <c r="L43" s="26">
        <v>1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1</v>
      </c>
      <c r="AG43" s="26">
        <v>0</v>
      </c>
    </row>
    <row r="44" spans="1:33" x14ac:dyDescent="0.2">
      <c r="A44" s="3" t="s">
        <v>1457</v>
      </c>
      <c r="B44" s="3" t="s">
        <v>1098</v>
      </c>
      <c r="C44" s="3" t="s">
        <v>532</v>
      </c>
      <c r="D44" s="3" t="s">
        <v>542</v>
      </c>
      <c r="E44" t="str">
        <f t="shared" si="0"/>
        <v>M22P02U01N07</v>
      </c>
      <c r="F44" s="26">
        <f ca="1">基础表!F44</f>
        <v>0</v>
      </c>
      <c r="G44" s="26">
        <f>基础表!G44</f>
        <v>0</v>
      </c>
      <c r="H44" s="26">
        <v>0.15</v>
      </c>
      <c r="I44" s="26" t="str">
        <f t="shared" ca="1" si="1"/>
        <v>TRUE</v>
      </c>
      <c r="J44" s="26">
        <v>0</v>
      </c>
      <c r="K44" s="26">
        <v>1</v>
      </c>
      <c r="L44" s="26">
        <v>1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1</v>
      </c>
      <c r="AG44" s="26">
        <v>0</v>
      </c>
    </row>
    <row r="45" spans="1:33" x14ac:dyDescent="0.2">
      <c r="A45" s="3" t="s">
        <v>1457</v>
      </c>
      <c r="B45" s="3" t="s">
        <v>1098</v>
      </c>
      <c r="C45" s="3" t="s">
        <v>532</v>
      </c>
      <c r="D45" s="3" t="s">
        <v>543</v>
      </c>
      <c r="E45" t="str">
        <f t="shared" si="0"/>
        <v>M22P02U01N08</v>
      </c>
      <c r="F45" s="26">
        <f ca="1">基础表!F45</f>
        <v>16</v>
      </c>
      <c r="G45" s="26" t="str">
        <f>基础表!G45</f>
        <v>神澄</v>
      </c>
      <c r="H45" s="26">
        <v>0.15</v>
      </c>
      <c r="I45" s="26" t="str">
        <f t="shared" ca="1" si="1"/>
        <v>FALSE</v>
      </c>
      <c r="J45" s="26">
        <v>0</v>
      </c>
      <c r="K45" s="26">
        <v>1</v>
      </c>
      <c r="L45" s="26">
        <v>1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1</v>
      </c>
      <c r="AG45" s="26">
        <v>0</v>
      </c>
    </row>
    <row r="46" spans="1:33" x14ac:dyDescent="0.2">
      <c r="A46" s="3" t="s">
        <v>1457</v>
      </c>
      <c r="B46" s="3" t="s">
        <v>1098</v>
      </c>
      <c r="C46" s="3" t="s">
        <v>532</v>
      </c>
      <c r="D46" s="3" t="s">
        <v>544</v>
      </c>
      <c r="E46" t="str">
        <f t="shared" si="0"/>
        <v>M22P02U01N09</v>
      </c>
      <c r="F46" s="26">
        <f ca="1">基础表!F46</f>
        <v>0</v>
      </c>
      <c r="G46" s="26">
        <f>基础表!G46</f>
        <v>0</v>
      </c>
      <c r="H46" s="26">
        <v>0.15</v>
      </c>
      <c r="I46" s="26" t="str">
        <f t="shared" ca="1" si="1"/>
        <v>TRUE</v>
      </c>
      <c r="J46" s="26">
        <v>0</v>
      </c>
      <c r="K46" s="26">
        <v>1</v>
      </c>
      <c r="L46" s="26">
        <v>1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1</v>
      </c>
      <c r="AG46" s="26">
        <v>0</v>
      </c>
    </row>
    <row r="47" spans="1:33" x14ac:dyDescent="0.2">
      <c r="A47" s="3" t="s">
        <v>1457</v>
      </c>
      <c r="B47" s="3" t="s">
        <v>1098</v>
      </c>
      <c r="C47" s="3" t="s">
        <v>539</v>
      </c>
      <c r="D47" s="3" t="s">
        <v>1255</v>
      </c>
      <c r="E47" t="str">
        <f t="shared" si="0"/>
        <v>M22P02U02N01</v>
      </c>
      <c r="F47" s="26">
        <f ca="1">基础表!F47</f>
        <v>0</v>
      </c>
      <c r="G47" s="26">
        <f ca="1">基础表!G47</f>
        <v>0</v>
      </c>
      <c r="H47" s="26">
        <v>0.15</v>
      </c>
      <c r="I47" s="26" t="str">
        <f t="shared" ca="1" si="1"/>
        <v>TRUE</v>
      </c>
      <c r="J47" s="26">
        <v>0</v>
      </c>
      <c r="K47" s="26">
        <v>1</v>
      </c>
      <c r="L47" s="26">
        <v>1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1</v>
      </c>
      <c r="AG47" s="26">
        <v>0</v>
      </c>
    </row>
    <row r="48" spans="1:33" x14ac:dyDescent="0.2">
      <c r="A48" s="3" t="s">
        <v>1457</v>
      </c>
      <c r="B48" s="3" t="s">
        <v>1098</v>
      </c>
      <c r="C48" s="3" t="s">
        <v>539</v>
      </c>
      <c r="D48" s="3" t="s">
        <v>534</v>
      </c>
      <c r="E48" t="str">
        <f t="shared" si="0"/>
        <v>M22P02U02N02</v>
      </c>
      <c r="F48" s="26">
        <f ca="1">基础表!F48</f>
        <v>0</v>
      </c>
      <c r="G48" s="26">
        <f ca="1">基础表!G48</f>
        <v>0</v>
      </c>
      <c r="H48" s="26">
        <v>0.15</v>
      </c>
      <c r="I48" s="26" t="str">
        <f t="shared" ca="1" si="1"/>
        <v>TRUE</v>
      </c>
      <c r="J48" s="26">
        <v>0</v>
      </c>
      <c r="K48" s="26">
        <v>1</v>
      </c>
      <c r="L48" s="26">
        <v>1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1</v>
      </c>
      <c r="AG48" s="26">
        <v>0</v>
      </c>
    </row>
    <row r="49" spans="1:33" x14ac:dyDescent="0.2">
      <c r="A49" s="3" t="s">
        <v>1457</v>
      </c>
      <c r="B49" s="3" t="s">
        <v>1098</v>
      </c>
      <c r="C49" s="3" t="s">
        <v>539</v>
      </c>
      <c r="D49" s="3" t="s">
        <v>535</v>
      </c>
      <c r="E49" t="str">
        <f t="shared" si="0"/>
        <v>M22P02U02N03</v>
      </c>
      <c r="F49" s="26">
        <f ca="1">基础表!F49</f>
        <v>0</v>
      </c>
      <c r="G49" s="26">
        <f>基础表!G49</f>
        <v>0</v>
      </c>
      <c r="H49" s="26">
        <v>0.15</v>
      </c>
      <c r="I49" s="26" t="str">
        <f t="shared" ca="1" si="1"/>
        <v>TRUE</v>
      </c>
      <c r="J49" s="26">
        <v>0</v>
      </c>
      <c r="K49" s="26">
        <v>1</v>
      </c>
      <c r="L49" s="26">
        <v>1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1</v>
      </c>
      <c r="AG49" s="26">
        <v>0</v>
      </c>
    </row>
    <row r="50" spans="1:33" x14ac:dyDescent="0.2">
      <c r="A50" s="3" t="s">
        <v>1457</v>
      </c>
      <c r="B50" s="3" t="s">
        <v>1098</v>
      </c>
      <c r="C50" s="3" t="s">
        <v>539</v>
      </c>
      <c r="D50" s="3" t="s">
        <v>536</v>
      </c>
      <c r="E50" t="str">
        <f t="shared" si="0"/>
        <v>M22P02U02N04</v>
      </c>
      <c r="F50" s="26">
        <f ca="1">基础表!F50</f>
        <v>0</v>
      </c>
      <c r="G50" s="26">
        <f ca="1">基础表!G50</f>
        <v>0</v>
      </c>
      <c r="H50" s="26">
        <v>0.15</v>
      </c>
      <c r="I50" s="26" t="str">
        <f t="shared" ca="1" si="1"/>
        <v>TRUE</v>
      </c>
      <c r="J50" s="26">
        <v>0</v>
      </c>
      <c r="K50" s="26">
        <v>1</v>
      </c>
      <c r="L50" s="26">
        <v>1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1</v>
      </c>
      <c r="AG50" s="26">
        <v>0</v>
      </c>
    </row>
    <row r="51" spans="1:33" x14ac:dyDescent="0.2">
      <c r="A51" s="3" t="s">
        <v>1457</v>
      </c>
      <c r="B51" s="3" t="s">
        <v>1098</v>
      </c>
      <c r="C51" s="3" t="s">
        <v>539</v>
      </c>
      <c r="D51" s="3" t="s">
        <v>537</v>
      </c>
      <c r="E51" t="str">
        <f t="shared" si="0"/>
        <v>M22P02U02N05</v>
      </c>
      <c r="F51" s="26">
        <f ca="1">基础表!F51</f>
        <v>64</v>
      </c>
      <c r="G51" s="26" t="str">
        <f>基础表!G51</f>
        <v>不溯</v>
      </c>
      <c r="H51" s="26">
        <v>0.15</v>
      </c>
      <c r="I51" s="26" t="str">
        <f t="shared" ca="1" si="1"/>
        <v>FALSE</v>
      </c>
      <c r="J51" s="26">
        <v>0</v>
      </c>
      <c r="K51" s="26">
        <v>1</v>
      </c>
      <c r="L51" s="26">
        <v>1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1</v>
      </c>
      <c r="AG51" s="26">
        <v>0</v>
      </c>
    </row>
    <row r="52" spans="1:33" x14ac:dyDescent="0.2">
      <c r="A52" s="3" t="s">
        <v>1457</v>
      </c>
      <c r="B52" s="3" t="s">
        <v>1098</v>
      </c>
      <c r="C52" s="3" t="s">
        <v>539</v>
      </c>
      <c r="D52" s="3" t="s">
        <v>538</v>
      </c>
      <c r="E52" t="str">
        <f t="shared" si="0"/>
        <v>M22P02U02N06</v>
      </c>
      <c r="F52" s="26">
        <f ca="1">基础表!F52</f>
        <v>0</v>
      </c>
      <c r="G52" s="26">
        <f ca="1">基础表!G52</f>
        <v>0</v>
      </c>
      <c r="H52" s="26">
        <v>0.15</v>
      </c>
      <c r="I52" s="26" t="str">
        <f t="shared" ca="1" si="1"/>
        <v>TRUE</v>
      </c>
      <c r="J52" s="26">
        <v>0</v>
      </c>
      <c r="K52" s="26">
        <v>1</v>
      </c>
      <c r="L52" s="26">
        <v>1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1</v>
      </c>
      <c r="AG52" s="26">
        <v>0</v>
      </c>
    </row>
    <row r="53" spans="1:33" x14ac:dyDescent="0.2">
      <c r="A53" s="3" t="s">
        <v>1457</v>
      </c>
      <c r="B53" s="3" t="s">
        <v>1098</v>
      </c>
      <c r="C53" s="3" t="s">
        <v>539</v>
      </c>
      <c r="D53" s="3" t="s">
        <v>542</v>
      </c>
      <c r="E53" t="str">
        <f t="shared" si="0"/>
        <v>M22P02U02N07</v>
      </c>
      <c r="F53" s="26">
        <f ca="1">基础表!F53</f>
        <v>37</v>
      </c>
      <c r="G53" s="26" t="str">
        <f ca="1">基础表!G53</f>
        <v>安娜</v>
      </c>
      <c r="H53" s="26">
        <v>0.15</v>
      </c>
      <c r="I53" s="26" t="str">
        <f t="shared" ca="1" si="1"/>
        <v>FALSE</v>
      </c>
      <c r="J53" s="26">
        <v>0</v>
      </c>
      <c r="K53" s="26">
        <v>1</v>
      </c>
      <c r="L53" s="26">
        <v>1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1</v>
      </c>
      <c r="AG53" s="26">
        <v>0</v>
      </c>
    </row>
    <row r="54" spans="1:33" x14ac:dyDescent="0.2">
      <c r="A54" s="3" t="s">
        <v>1457</v>
      </c>
      <c r="B54" s="3" t="s">
        <v>1098</v>
      </c>
      <c r="C54" s="3" t="s">
        <v>539</v>
      </c>
      <c r="D54" s="3" t="s">
        <v>543</v>
      </c>
      <c r="E54" t="str">
        <f t="shared" si="0"/>
        <v>M22P02U02N08</v>
      </c>
      <c r="F54" s="26">
        <f ca="1">基础表!F54</f>
        <v>0</v>
      </c>
      <c r="G54" s="26">
        <f>基础表!G54</f>
        <v>0</v>
      </c>
      <c r="H54" s="26">
        <v>0.15</v>
      </c>
      <c r="I54" s="26" t="str">
        <f t="shared" ca="1" si="1"/>
        <v>TRUE</v>
      </c>
      <c r="J54" s="26">
        <v>0</v>
      </c>
      <c r="K54" s="26">
        <v>1</v>
      </c>
      <c r="L54" s="26">
        <v>1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1</v>
      </c>
      <c r="AG54" s="26">
        <v>0</v>
      </c>
    </row>
    <row r="55" spans="1:33" x14ac:dyDescent="0.2">
      <c r="A55" s="3" t="s">
        <v>1457</v>
      </c>
      <c r="B55" s="3" t="s">
        <v>1098</v>
      </c>
      <c r="C55" s="3" t="s">
        <v>539</v>
      </c>
      <c r="D55" s="3" t="s">
        <v>544</v>
      </c>
      <c r="E55" t="str">
        <f t="shared" si="0"/>
        <v>M22P02U02N09</v>
      </c>
      <c r="F55" s="26">
        <f ca="1">基础表!F55</f>
        <v>37</v>
      </c>
      <c r="G55" s="26" t="str">
        <f ca="1">基础表!G55</f>
        <v>安娜</v>
      </c>
      <c r="H55" s="26">
        <v>0.15</v>
      </c>
      <c r="I55" s="26" t="str">
        <f t="shared" ca="1" si="1"/>
        <v>FALSE</v>
      </c>
      <c r="J55" s="26">
        <v>0</v>
      </c>
      <c r="K55" s="26">
        <v>1</v>
      </c>
      <c r="L55" s="26">
        <v>1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1</v>
      </c>
      <c r="AG55" s="26">
        <v>0</v>
      </c>
    </row>
    <row r="56" spans="1:33" x14ac:dyDescent="0.2">
      <c r="A56" s="3" t="s">
        <v>1457</v>
      </c>
      <c r="B56" s="3" t="s">
        <v>1098</v>
      </c>
      <c r="C56" s="3" t="s">
        <v>540</v>
      </c>
      <c r="D56" s="3" t="s">
        <v>1255</v>
      </c>
      <c r="E56" t="str">
        <f t="shared" si="0"/>
        <v>M22P02U03N01</v>
      </c>
      <c r="F56" s="26">
        <f ca="1">基础表!F56</f>
        <v>0</v>
      </c>
      <c r="G56" s="26">
        <f>基础表!G56</f>
        <v>0</v>
      </c>
      <c r="H56" s="26">
        <v>0.15</v>
      </c>
      <c r="I56" s="26" t="str">
        <f t="shared" ca="1" si="1"/>
        <v>TRUE</v>
      </c>
      <c r="J56" s="26">
        <v>0</v>
      </c>
      <c r="K56" s="26">
        <v>1</v>
      </c>
      <c r="L56" s="26">
        <v>1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1</v>
      </c>
      <c r="AG56" s="26">
        <v>0</v>
      </c>
    </row>
    <row r="57" spans="1:33" x14ac:dyDescent="0.2">
      <c r="A57" s="3" t="s">
        <v>1457</v>
      </c>
      <c r="B57" s="3" t="s">
        <v>1098</v>
      </c>
      <c r="C57" s="3" t="s">
        <v>540</v>
      </c>
      <c r="D57" s="3" t="s">
        <v>534</v>
      </c>
      <c r="E57" t="str">
        <f t="shared" si="0"/>
        <v>M22P02U03N02</v>
      </c>
      <c r="F57" s="26">
        <f ca="1">基础表!F57</f>
        <v>0</v>
      </c>
      <c r="G57" s="26">
        <f>基础表!G57</f>
        <v>0</v>
      </c>
      <c r="H57" s="26">
        <v>0.15</v>
      </c>
      <c r="I57" s="26" t="str">
        <f t="shared" ca="1" si="1"/>
        <v>TRUE</v>
      </c>
      <c r="J57" s="26">
        <v>0</v>
      </c>
      <c r="K57" s="26">
        <v>1</v>
      </c>
      <c r="L57" s="26">
        <v>1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1</v>
      </c>
      <c r="AG57" s="26">
        <v>0</v>
      </c>
    </row>
    <row r="58" spans="1:33" x14ac:dyDescent="0.2">
      <c r="A58" s="3" t="s">
        <v>1457</v>
      </c>
      <c r="B58" s="3" t="s">
        <v>1098</v>
      </c>
      <c r="C58" s="3" t="s">
        <v>540</v>
      </c>
      <c r="D58" s="3" t="s">
        <v>535</v>
      </c>
      <c r="E58" t="str">
        <f t="shared" si="0"/>
        <v>M22P02U03N03</v>
      </c>
      <c r="F58" s="26">
        <f ca="1">基础表!F58</f>
        <v>0</v>
      </c>
      <c r="G58" s="26">
        <f>基础表!G58</f>
        <v>0</v>
      </c>
      <c r="H58" s="26">
        <v>0.15</v>
      </c>
      <c r="I58" s="26" t="str">
        <f t="shared" ca="1" si="1"/>
        <v>TRUE</v>
      </c>
      <c r="J58" s="26">
        <v>0</v>
      </c>
      <c r="K58" s="26">
        <v>1</v>
      </c>
      <c r="L58" s="26">
        <v>1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1</v>
      </c>
      <c r="AG58" s="26">
        <v>0</v>
      </c>
    </row>
    <row r="59" spans="1:33" x14ac:dyDescent="0.2">
      <c r="A59" s="3" t="s">
        <v>1457</v>
      </c>
      <c r="B59" s="3" t="s">
        <v>1098</v>
      </c>
      <c r="C59" s="3" t="s">
        <v>540</v>
      </c>
      <c r="D59" s="3" t="s">
        <v>536</v>
      </c>
      <c r="E59" t="str">
        <f t="shared" si="0"/>
        <v>M22P02U03N04</v>
      </c>
      <c r="F59" s="26">
        <f ca="1">基础表!F59</f>
        <v>64</v>
      </c>
      <c r="G59" s="26" t="str">
        <f ca="1">基础表!G59</f>
        <v>不溯</v>
      </c>
      <c r="H59" s="26">
        <v>0.15</v>
      </c>
      <c r="I59" s="26" t="str">
        <f t="shared" ca="1" si="1"/>
        <v>FALSE</v>
      </c>
      <c r="J59" s="26">
        <v>0</v>
      </c>
      <c r="K59" s="26">
        <v>1</v>
      </c>
      <c r="L59" s="26">
        <v>1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1</v>
      </c>
      <c r="AG59" s="26">
        <v>0</v>
      </c>
    </row>
    <row r="60" spans="1:33" x14ac:dyDescent="0.2">
      <c r="A60" s="3" t="s">
        <v>1457</v>
      </c>
      <c r="B60" s="3" t="s">
        <v>1098</v>
      </c>
      <c r="C60" s="3" t="s">
        <v>540</v>
      </c>
      <c r="D60" s="3" t="s">
        <v>537</v>
      </c>
      <c r="E60" t="str">
        <f t="shared" si="0"/>
        <v>M22P02U03N05</v>
      </c>
      <c r="F60" s="26">
        <f ca="1">基础表!F60</f>
        <v>0</v>
      </c>
      <c r="G60" s="26">
        <f>基础表!G60</f>
        <v>0</v>
      </c>
      <c r="H60" s="26">
        <v>0.15</v>
      </c>
      <c r="I60" s="26" t="str">
        <f t="shared" ca="1" si="1"/>
        <v>TRUE</v>
      </c>
      <c r="J60" s="26">
        <v>0</v>
      </c>
      <c r="K60" s="26">
        <v>1</v>
      </c>
      <c r="L60" s="26">
        <v>1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1</v>
      </c>
      <c r="AG60" s="26">
        <v>0</v>
      </c>
    </row>
    <row r="61" spans="1:33" x14ac:dyDescent="0.2">
      <c r="A61" s="3" t="s">
        <v>1457</v>
      </c>
      <c r="B61" s="3" t="s">
        <v>1098</v>
      </c>
      <c r="C61" s="3" t="s">
        <v>540</v>
      </c>
      <c r="D61" s="3" t="s">
        <v>538</v>
      </c>
      <c r="E61" t="str">
        <f t="shared" si="0"/>
        <v>M22P02U03N06</v>
      </c>
      <c r="F61" s="26">
        <f ca="1">基础表!F61</f>
        <v>64</v>
      </c>
      <c r="G61" s="26" t="str">
        <f ca="1">基础表!G61</f>
        <v>不溯</v>
      </c>
      <c r="H61" s="26">
        <v>0.15</v>
      </c>
      <c r="I61" s="26" t="str">
        <f t="shared" ca="1" si="1"/>
        <v>FALSE</v>
      </c>
      <c r="J61" s="26">
        <v>0</v>
      </c>
      <c r="K61" s="26">
        <v>1</v>
      </c>
      <c r="L61" s="26">
        <v>1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1</v>
      </c>
      <c r="AG61" s="26">
        <v>0</v>
      </c>
    </row>
    <row r="62" spans="1:33" x14ac:dyDescent="0.2">
      <c r="A62" s="3" t="s">
        <v>1457</v>
      </c>
      <c r="B62" s="3" t="s">
        <v>1098</v>
      </c>
      <c r="C62" s="3" t="s">
        <v>540</v>
      </c>
      <c r="D62" s="3" t="s">
        <v>542</v>
      </c>
      <c r="E62" t="str">
        <f t="shared" si="0"/>
        <v>M22P02U03N07</v>
      </c>
      <c r="F62" s="26">
        <f ca="1">基础表!F62</f>
        <v>0</v>
      </c>
      <c r="G62" s="26">
        <f>基础表!G62</f>
        <v>0</v>
      </c>
      <c r="H62" s="26">
        <v>0.15</v>
      </c>
      <c r="I62" s="26" t="str">
        <f t="shared" ca="1" si="1"/>
        <v>TRUE</v>
      </c>
      <c r="J62" s="26">
        <v>0</v>
      </c>
      <c r="K62" s="26">
        <v>1</v>
      </c>
      <c r="L62" s="26">
        <v>1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1</v>
      </c>
      <c r="AG62" s="26">
        <v>0</v>
      </c>
    </row>
    <row r="63" spans="1:33" x14ac:dyDescent="0.2">
      <c r="A63" s="3" t="s">
        <v>1457</v>
      </c>
      <c r="B63" s="3" t="s">
        <v>1098</v>
      </c>
      <c r="C63" s="3" t="s">
        <v>540</v>
      </c>
      <c r="D63" s="3" t="s">
        <v>543</v>
      </c>
      <c r="E63" t="str">
        <f t="shared" si="0"/>
        <v>M22P02U03N08</v>
      </c>
      <c r="F63" s="26">
        <f ca="1">基础表!F63</f>
        <v>0</v>
      </c>
      <c r="G63" s="26">
        <f>基础表!G63</f>
        <v>0</v>
      </c>
      <c r="H63" s="26">
        <v>0.15</v>
      </c>
      <c r="I63" s="26" t="str">
        <f t="shared" ca="1" si="1"/>
        <v>TRUE</v>
      </c>
      <c r="J63" s="26">
        <v>0</v>
      </c>
      <c r="K63" s="26">
        <v>1</v>
      </c>
      <c r="L63" s="26">
        <v>1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1</v>
      </c>
      <c r="AG63" s="26">
        <v>0</v>
      </c>
    </row>
    <row r="64" spans="1:33" x14ac:dyDescent="0.2">
      <c r="A64" s="3" t="s">
        <v>1457</v>
      </c>
      <c r="B64" s="3" t="s">
        <v>1098</v>
      </c>
      <c r="C64" s="3" t="s">
        <v>540</v>
      </c>
      <c r="D64" s="3" t="s">
        <v>544</v>
      </c>
      <c r="E64" t="str">
        <f t="shared" si="0"/>
        <v>M22P02U03N09</v>
      </c>
      <c r="F64" s="26">
        <f ca="1">基础表!F64</f>
        <v>0</v>
      </c>
      <c r="G64" s="26">
        <f>基础表!G64</f>
        <v>0</v>
      </c>
      <c r="H64" s="26">
        <v>0.15</v>
      </c>
      <c r="I64" s="26" t="str">
        <f t="shared" ca="1" si="1"/>
        <v>TRUE</v>
      </c>
      <c r="J64" s="26">
        <v>0</v>
      </c>
      <c r="K64" s="26">
        <v>1</v>
      </c>
      <c r="L64" s="26">
        <v>1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1</v>
      </c>
      <c r="AG64" s="26">
        <v>0</v>
      </c>
    </row>
    <row r="65" spans="1:33" x14ac:dyDescent="0.2">
      <c r="A65" s="3" t="s">
        <v>1457</v>
      </c>
      <c r="B65" s="3" t="s">
        <v>1098</v>
      </c>
      <c r="C65" s="3" t="s">
        <v>541</v>
      </c>
      <c r="D65" s="3" t="s">
        <v>1255</v>
      </c>
      <c r="E65" t="str">
        <f t="shared" si="0"/>
        <v>M22P02U04N01</v>
      </c>
      <c r="F65" s="26">
        <f ca="1">基础表!F65</f>
        <v>0</v>
      </c>
      <c r="G65" s="26">
        <f>基础表!G65</f>
        <v>0</v>
      </c>
      <c r="H65" s="26">
        <v>0.15</v>
      </c>
      <c r="I65" s="26" t="str">
        <f t="shared" ca="1" si="1"/>
        <v>TRUE</v>
      </c>
      <c r="J65" s="26">
        <v>0</v>
      </c>
      <c r="K65" s="26">
        <v>1</v>
      </c>
      <c r="L65" s="26">
        <v>1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1</v>
      </c>
      <c r="AG65" s="26">
        <v>0</v>
      </c>
    </row>
    <row r="66" spans="1:33" x14ac:dyDescent="0.2">
      <c r="A66" s="3" t="s">
        <v>1457</v>
      </c>
      <c r="B66" s="3" t="s">
        <v>1098</v>
      </c>
      <c r="C66" s="3" t="s">
        <v>541</v>
      </c>
      <c r="D66" s="3" t="s">
        <v>534</v>
      </c>
      <c r="E66" t="str">
        <f t="shared" si="0"/>
        <v>M22P02U04N02</v>
      </c>
      <c r="F66" s="26">
        <f ca="1">基础表!F66</f>
        <v>0</v>
      </c>
      <c r="G66" s="26">
        <f>基础表!G66</f>
        <v>0</v>
      </c>
      <c r="H66" s="26">
        <v>0.15</v>
      </c>
      <c r="I66" s="26" t="str">
        <f t="shared" ca="1" si="1"/>
        <v>TRUE</v>
      </c>
      <c r="J66" s="26">
        <v>0</v>
      </c>
      <c r="K66" s="26">
        <v>1</v>
      </c>
      <c r="L66" s="26">
        <v>1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1</v>
      </c>
      <c r="AG66" s="26">
        <v>0</v>
      </c>
    </row>
    <row r="67" spans="1:33" x14ac:dyDescent="0.2">
      <c r="A67" s="3" t="s">
        <v>1457</v>
      </c>
      <c r="B67" s="3" t="s">
        <v>1098</v>
      </c>
      <c r="C67" s="3" t="s">
        <v>541</v>
      </c>
      <c r="D67" s="3" t="s">
        <v>535</v>
      </c>
      <c r="E67" t="str">
        <f t="shared" ref="E67:E130" si="2">A67&amp;B67&amp;C67&amp;D67</f>
        <v>M22P02U04N03</v>
      </c>
      <c r="F67" s="26">
        <f ca="1">基础表!F67</f>
        <v>0</v>
      </c>
      <c r="G67" s="26">
        <f>基础表!G67</f>
        <v>0</v>
      </c>
      <c r="H67" s="26">
        <v>0.15</v>
      </c>
      <c r="I67" s="26" t="str">
        <f t="shared" ref="I67:I130" ca="1" si="3">IF(F67=0,"TRUE",IF(F67&gt;1000,"TRUE","FALSE"))</f>
        <v>TRUE</v>
      </c>
      <c r="J67" s="26">
        <v>0</v>
      </c>
      <c r="K67" s="26">
        <v>1</v>
      </c>
      <c r="L67" s="26">
        <v>1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1</v>
      </c>
      <c r="AG67" s="26">
        <v>0</v>
      </c>
    </row>
    <row r="68" spans="1:33" x14ac:dyDescent="0.2">
      <c r="A68" s="3" t="s">
        <v>1457</v>
      </c>
      <c r="B68" s="3" t="s">
        <v>1098</v>
      </c>
      <c r="C68" s="3" t="s">
        <v>1454</v>
      </c>
      <c r="D68" s="3" t="s">
        <v>536</v>
      </c>
      <c r="E68" t="str">
        <f t="shared" si="2"/>
        <v>M22P02U04N04</v>
      </c>
      <c r="F68" s="26">
        <f ca="1">基础表!F68</f>
        <v>0</v>
      </c>
      <c r="G68" s="26">
        <f>基础表!G68</f>
        <v>0</v>
      </c>
      <c r="H68" s="26">
        <v>0.15</v>
      </c>
      <c r="I68" s="26" t="str">
        <f t="shared" ca="1" si="3"/>
        <v>TRUE</v>
      </c>
      <c r="J68" s="26">
        <v>0</v>
      </c>
      <c r="K68" s="26">
        <v>1</v>
      </c>
      <c r="L68" s="26">
        <v>1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1</v>
      </c>
      <c r="AG68" s="26">
        <v>0</v>
      </c>
    </row>
    <row r="69" spans="1:33" x14ac:dyDescent="0.2">
      <c r="A69" s="3" t="s">
        <v>1457</v>
      </c>
      <c r="B69" s="3" t="s">
        <v>1098</v>
      </c>
      <c r="C69" s="3" t="s">
        <v>1454</v>
      </c>
      <c r="D69" s="3" t="s">
        <v>537</v>
      </c>
      <c r="E69" t="str">
        <f t="shared" si="2"/>
        <v>M22P02U04N05</v>
      </c>
      <c r="F69" s="26">
        <f ca="1">基础表!F69</f>
        <v>0</v>
      </c>
      <c r="G69" s="26">
        <f>基础表!G69</f>
        <v>0</v>
      </c>
      <c r="H69" s="26">
        <v>0.15</v>
      </c>
      <c r="I69" s="26" t="str">
        <f t="shared" ca="1" si="3"/>
        <v>TRUE</v>
      </c>
      <c r="J69" s="26">
        <v>0</v>
      </c>
      <c r="K69" s="26">
        <v>1</v>
      </c>
      <c r="L69" s="26">
        <v>1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1</v>
      </c>
      <c r="AG69" s="26">
        <v>0</v>
      </c>
    </row>
    <row r="70" spans="1:33" x14ac:dyDescent="0.2">
      <c r="A70" s="3" t="s">
        <v>1457</v>
      </c>
      <c r="B70" s="3" t="s">
        <v>1098</v>
      </c>
      <c r="C70" s="3" t="s">
        <v>1454</v>
      </c>
      <c r="D70" s="3" t="s">
        <v>538</v>
      </c>
      <c r="E70" t="str">
        <f t="shared" si="2"/>
        <v>M22P02U04N06</v>
      </c>
      <c r="F70" s="26">
        <f ca="1">基础表!F70</f>
        <v>0</v>
      </c>
      <c r="G70" s="26">
        <f>基础表!G70</f>
        <v>0</v>
      </c>
      <c r="H70" s="26">
        <v>0.15</v>
      </c>
      <c r="I70" s="26" t="str">
        <f t="shared" ca="1" si="3"/>
        <v>TRUE</v>
      </c>
      <c r="J70" s="26">
        <v>0</v>
      </c>
      <c r="K70" s="26">
        <v>1</v>
      </c>
      <c r="L70" s="26">
        <v>1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1</v>
      </c>
      <c r="AG70" s="26">
        <v>0</v>
      </c>
    </row>
    <row r="71" spans="1:33" x14ac:dyDescent="0.2">
      <c r="A71" s="3" t="s">
        <v>1457</v>
      </c>
      <c r="B71" s="3" t="s">
        <v>1098</v>
      </c>
      <c r="C71" s="3" t="s">
        <v>1454</v>
      </c>
      <c r="D71" s="3" t="s">
        <v>542</v>
      </c>
      <c r="E71" t="str">
        <f t="shared" si="2"/>
        <v>M22P02U04N07</v>
      </c>
      <c r="F71" s="26">
        <f ca="1">基础表!F71</f>
        <v>0</v>
      </c>
      <c r="G71" s="26">
        <f>基础表!G71</f>
        <v>0</v>
      </c>
      <c r="H71" s="26">
        <v>0.15</v>
      </c>
      <c r="I71" s="26" t="str">
        <f t="shared" ca="1" si="3"/>
        <v>TRUE</v>
      </c>
      <c r="J71" s="26">
        <v>0</v>
      </c>
      <c r="K71" s="26">
        <v>1</v>
      </c>
      <c r="L71" s="26">
        <v>1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1</v>
      </c>
      <c r="AG71" s="26">
        <v>0</v>
      </c>
    </row>
    <row r="72" spans="1:33" x14ac:dyDescent="0.2">
      <c r="A72" s="3" t="s">
        <v>1457</v>
      </c>
      <c r="B72" s="3" t="s">
        <v>1098</v>
      </c>
      <c r="C72" s="3" t="s">
        <v>1454</v>
      </c>
      <c r="D72" s="3" t="s">
        <v>543</v>
      </c>
      <c r="E72" t="str">
        <f t="shared" si="2"/>
        <v>M22P02U04N08</v>
      </c>
      <c r="F72" s="26">
        <f ca="1">基础表!F72</f>
        <v>0</v>
      </c>
      <c r="G72" s="26">
        <f>基础表!G72</f>
        <v>0</v>
      </c>
      <c r="H72" s="26">
        <v>0.15</v>
      </c>
      <c r="I72" s="26" t="str">
        <f t="shared" ca="1" si="3"/>
        <v>TRUE</v>
      </c>
      <c r="J72" s="26">
        <v>0</v>
      </c>
      <c r="K72" s="26">
        <v>1</v>
      </c>
      <c r="L72" s="26">
        <v>1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1</v>
      </c>
      <c r="AG72" s="26">
        <v>0</v>
      </c>
    </row>
    <row r="73" spans="1:33" x14ac:dyDescent="0.2">
      <c r="A73" s="3" t="s">
        <v>1457</v>
      </c>
      <c r="B73" s="3" t="s">
        <v>1098</v>
      </c>
      <c r="C73" s="3" t="s">
        <v>541</v>
      </c>
      <c r="D73" s="3" t="s">
        <v>544</v>
      </c>
      <c r="E73" t="str">
        <f t="shared" si="2"/>
        <v>M22P02U04N09</v>
      </c>
      <c r="F73" s="26">
        <f ca="1">基础表!F73</f>
        <v>0</v>
      </c>
      <c r="G73" s="26">
        <f>基础表!G73</f>
        <v>0</v>
      </c>
      <c r="H73" s="26">
        <v>0.15</v>
      </c>
      <c r="I73" s="26" t="str">
        <f t="shared" ca="1" si="3"/>
        <v>TRUE</v>
      </c>
      <c r="J73" s="26">
        <v>0</v>
      </c>
      <c r="K73" s="26">
        <v>1</v>
      </c>
      <c r="L73" s="26">
        <v>1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1</v>
      </c>
      <c r="AG73" s="26">
        <v>0</v>
      </c>
    </row>
    <row r="74" spans="1:33" x14ac:dyDescent="0.2">
      <c r="A74" s="3" t="s">
        <v>1457</v>
      </c>
      <c r="B74" s="3" t="s">
        <v>1099</v>
      </c>
      <c r="C74" s="3" t="s">
        <v>532</v>
      </c>
      <c r="D74" s="3" t="s">
        <v>1255</v>
      </c>
      <c r="E74" t="str">
        <f t="shared" si="2"/>
        <v>M22P03U01N01</v>
      </c>
      <c r="F74" s="26">
        <f ca="1">基础表!F74</f>
        <v>0</v>
      </c>
      <c r="G74" s="26">
        <f>基础表!G74</f>
        <v>0</v>
      </c>
      <c r="H74" s="26">
        <v>0.15</v>
      </c>
      <c r="I74" s="26" t="str">
        <f t="shared" ca="1" si="3"/>
        <v>TRUE</v>
      </c>
      <c r="J74" s="26">
        <v>0</v>
      </c>
      <c r="K74" s="26">
        <v>1</v>
      </c>
      <c r="L74" s="26">
        <v>1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1</v>
      </c>
      <c r="AG74" s="26">
        <v>0</v>
      </c>
    </row>
    <row r="75" spans="1:33" x14ac:dyDescent="0.2">
      <c r="A75" s="3" t="s">
        <v>1457</v>
      </c>
      <c r="B75" s="3" t="s">
        <v>1099</v>
      </c>
      <c r="C75" s="3" t="s">
        <v>532</v>
      </c>
      <c r="D75" s="3" t="s">
        <v>534</v>
      </c>
      <c r="E75" t="str">
        <f t="shared" si="2"/>
        <v>M22P03U01N02</v>
      </c>
      <c r="F75" s="26">
        <f ca="1">基础表!F75</f>
        <v>54</v>
      </c>
      <c r="G75" s="26" t="str">
        <f>基础表!G75</f>
        <v>巴莱纳斯</v>
      </c>
      <c r="H75" s="26">
        <v>0.15</v>
      </c>
      <c r="I75" s="26" t="str">
        <f t="shared" ca="1" si="3"/>
        <v>FALSE</v>
      </c>
      <c r="J75" s="26">
        <v>0</v>
      </c>
      <c r="K75" s="26">
        <v>1</v>
      </c>
      <c r="L75" s="26">
        <v>1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1</v>
      </c>
      <c r="AG75" s="26">
        <v>0</v>
      </c>
    </row>
    <row r="76" spans="1:33" x14ac:dyDescent="0.2">
      <c r="A76" s="3" t="s">
        <v>1457</v>
      </c>
      <c r="B76" s="3" t="s">
        <v>1099</v>
      </c>
      <c r="C76" s="3" t="s">
        <v>532</v>
      </c>
      <c r="D76" s="3" t="s">
        <v>535</v>
      </c>
      <c r="E76" t="str">
        <f t="shared" si="2"/>
        <v>M22P03U01N03</v>
      </c>
      <c r="F76" s="26">
        <f ca="1">基础表!F76</f>
        <v>0</v>
      </c>
      <c r="G76" s="26">
        <f>基础表!G76</f>
        <v>0</v>
      </c>
      <c r="H76" s="26">
        <v>0.15</v>
      </c>
      <c r="I76" s="26" t="str">
        <f t="shared" ca="1" si="3"/>
        <v>TRUE</v>
      </c>
      <c r="J76" s="26">
        <v>0</v>
      </c>
      <c r="K76" s="26">
        <v>1</v>
      </c>
      <c r="L76" s="26">
        <v>1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1</v>
      </c>
      <c r="AG76" s="26">
        <v>0</v>
      </c>
    </row>
    <row r="77" spans="1:33" x14ac:dyDescent="0.2">
      <c r="A77" s="3" t="s">
        <v>1457</v>
      </c>
      <c r="B77" s="3" t="s">
        <v>1099</v>
      </c>
      <c r="C77" s="3" t="s">
        <v>532</v>
      </c>
      <c r="D77" s="3" t="s">
        <v>536</v>
      </c>
      <c r="E77" t="str">
        <f t="shared" si="2"/>
        <v>M22P03U01N04</v>
      </c>
      <c r="F77" s="26">
        <f ca="1">基础表!F77</f>
        <v>0</v>
      </c>
      <c r="G77" s="26">
        <f>基础表!G77</f>
        <v>0</v>
      </c>
      <c r="H77" s="26">
        <v>0.15</v>
      </c>
      <c r="I77" s="26" t="str">
        <f t="shared" ca="1" si="3"/>
        <v>TRUE</v>
      </c>
      <c r="J77" s="26">
        <v>0</v>
      </c>
      <c r="K77" s="26">
        <v>1</v>
      </c>
      <c r="L77" s="26">
        <v>1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1</v>
      </c>
      <c r="AG77" s="26">
        <v>0</v>
      </c>
    </row>
    <row r="78" spans="1:33" x14ac:dyDescent="0.2">
      <c r="A78" s="3" t="s">
        <v>1457</v>
      </c>
      <c r="B78" s="3" t="s">
        <v>1099</v>
      </c>
      <c r="C78" s="3" t="s">
        <v>532</v>
      </c>
      <c r="D78" s="3" t="s">
        <v>537</v>
      </c>
      <c r="E78" t="str">
        <f t="shared" si="2"/>
        <v>M22P03U01N05</v>
      </c>
      <c r="F78" s="26">
        <f ca="1">基础表!F78</f>
        <v>0</v>
      </c>
      <c r="G78" s="26">
        <f>基础表!G78</f>
        <v>0</v>
      </c>
      <c r="H78" s="26">
        <v>0.15</v>
      </c>
      <c r="I78" s="26" t="str">
        <f t="shared" ca="1" si="3"/>
        <v>TRUE</v>
      </c>
      <c r="J78" s="26">
        <v>0</v>
      </c>
      <c r="K78" s="26">
        <v>1</v>
      </c>
      <c r="L78" s="26">
        <v>1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1</v>
      </c>
      <c r="AG78" s="26">
        <v>0</v>
      </c>
    </row>
    <row r="79" spans="1:33" x14ac:dyDescent="0.2">
      <c r="A79" s="3" t="s">
        <v>1457</v>
      </c>
      <c r="B79" s="3" t="s">
        <v>1099</v>
      </c>
      <c r="C79" s="3" t="s">
        <v>532</v>
      </c>
      <c r="D79" s="3" t="s">
        <v>538</v>
      </c>
      <c r="E79" t="str">
        <f t="shared" si="2"/>
        <v>M22P03U01N06</v>
      </c>
      <c r="F79" s="26">
        <f ca="1">基础表!F79</f>
        <v>0</v>
      </c>
      <c r="G79" s="26">
        <f>基础表!G79</f>
        <v>0</v>
      </c>
      <c r="H79" s="26">
        <v>0.15</v>
      </c>
      <c r="I79" s="26" t="str">
        <f t="shared" ca="1" si="3"/>
        <v>TRUE</v>
      </c>
      <c r="J79" s="26">
        <v>0</v>
      </c>
      <c r="K79" s="26">
        <v>1</v>
      </c>
      <c r="L79" s="26">
        <v>1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1</v>
      </c>
      <c r="AG79" s="26">
        <v>0</v>
      </c>
    </row>
    <row r="80" spans="1:33" x14ac:dyDescent="0.2">
      <c r="A80" s="3" t="s">
        <v>1457</v>
      </c>
      <c r="B80" s="3" t="s">
        <v>1099</v>
      </c>
      <c r="C80" s="3" t="s">
        <v>532</v>
      </c>
      <c r="D80" s="3" t="s">
        <v>542</v>
      </c>
      <c r="E80" t="str">
        <f t="shared" si="2"/>
        <v>M22P03U01N07</v>
      </c>
      <c r="F80" s="26">
        <f ca="1">基础表!F80</f>
        <v>0</v>
      </c>
      <c r="G80" s="26">
        <f>基础表!G80</f>
        <v>0</v>
      </c>
      <c r="H80" s="26">
        <v>0.15</v>
      </c>
      <c r="I80" s="26" t="str">
        <f t="shared" ca="1" si="3"/>
        <v>TRUE</v>
      </c>
      <c r="J80" s="26">
        <v>0</v>
      </c>
      <c r="K80" s="26">
        <v>1</v>
      </c>
      <c r="L80" s="26">
        <v>1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1</v>
      </c>
      <c r="AG80" s="26">
        <v>0</v>
      </c>
    </row>
    <row r="81" spans="1:33" x14ac:dyDescent="0.2">
      <c r="A81" s="3" t="s">
        <v>1457</v>
      </c>
      <c r="B81" s="3" t="s">
        <v>1099</v>
      </c>
      <c r="C81" s="3" t="s">
        <v>532</v>
      </c>
      <c r="D81" s="3" t="s">
        <v>543</v>
      </c>
      <c r="E81" t="str">
        <f t="shared" si="2"/>
        <v>M22P03U01N08</v>
      </c>
      <c r="F81" s="26">
        <f ca="1">基础表!F81</f>
        <v>42</v>
      </c>
      <c r="G81" s="26" t="str">
        <f>基础表!G81</f>
        <v>阿蒙</v>
      </c>
      <c r="H81" s="26">
        <v>0.15</v>
      </c>
      <c r="I81" s="26" t="str">
        <f t="shared" ca="1" si="3"/>
        <v>FALSE</v>
      </c>
      <c r="J81" s="26">
        <v>0</v>
      </c>
      <c r="K81" s="26">
        <v>1</v>
      </c>
      <c r="L81" s="26">
        <v>1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1</v>
      </c>
      <c r="AG81" s="26">
        <v>0</v>
      </c>
    </row>
    <row r="82" spans="1:33" x14ac:dyDescent="0.2">
      <c r="A82" s="3" t="s">
        <v>1457</v>
      </c>
      <c r="B82" s="3" t="s">
        <v>1099</v>
      </c>
      <c r="C82" s="3" t="s">
        <v>532</v>
      </c>
      <c r="D82" s="3" t="s">
        <v>544</v>
      </c>
      <c r="E82" t="str">
        <f t="shared" si="2"/>
        <v>M22P03U01N09</v>
      </c>
      <c r="F82" s="26">
        <f ca="1">基础表!F82</f>
        <v>0</v>
      </c>
      <c r="G82" s="26">
        <f>基础表!G82</f>
        <v>0</v>
      </c>
      <c r="H82" s="26">
        <v>0.15</v>
      </c>
      <c r="I82" s="26" t="str">
        <f t="shared" ca="1" si="3"/>
        <v>TRUE</v>
      </c>
      <c r="J82" s="26">
        <v>0</v>
      </c>
      <c r="K82" s="26">
        <v>1</v>
      </c>
      <c r="L82" s="26">
        <v>1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1</v>
      </c>
      <c r="AG82" s="26">
        <v>0</v>
      </c>
    </row>
    <row r="83" spans="1:33" x14ac:dyDescent="0.2">
      <c r="A83" s="3" t="s">
        <v>1457</v>
      </c>
      <c r="B83" s="3" t="s">
        <v>1099</v>
      </c>
      <c r="C83" s="3" t="s">
        <v>539</v>
      </c>
      <c r="D83" s="3" t="s">
        <v>1255</v>
      </c>
      <c r="E83" t="str">
        <f t="shared" si="2"/>
        <v>M22P03U02N01</v>
      </c>
      <c r="F83" s="26">
        <f ca="1">基础表!F83</f>
        <v>0</v>
      </c>
      <c r="G83" s="26">
        <f>基础表!G83</f>
        <v>0</v>
      </c>
      <c r="H83" s="26">
        <v>0.15</v>
      </c>
      <c r="I83" s="26" t="str">
        <f t="shared" ca="1" si="3"/>
        <v>TRUE</v>
      </c>
      <c r="J83" s="26">
        <v>0</v>
      </c>
      <c r="K83" s="26">
        <v>1</v>
      </c>
      <c r="L83" s="26">
        <v>1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1</v>
      </c>
      <c r="AG83" s="26">
        <v>0</v>
      </c>
    </row>
    <row r="84" spans="1:33" x14ac:dyDescent="0.2">
      <c r="A84" s="3" t="s">
        <v>1457</v>
      </c>
      <c r="B84" s="3" t="s">
        <v>1099</v>
      </c>
      <c r="C84" s="3" t="s">
        <v>539</v>
      </c>
      <c r="D84" s="3" t="s">
        <v>534</v>
      </c>
      <c r="E84" t="str">
        <f t="shared" si="2"/>
        <v>M22P03U02N02</v>
      </c>
      <c r="F84" s="26">
        <f ca="1">基础表!F84</f>
        <v>0</v>
      </c>
      <c r="G84" s="26">
        <f>基础表!G84</f>
        <v>0</v>
      </c>
      <c r="H84" s="26">
        <v>0.15</v>
      </c>
      <c r="I84" s="26" t="str">
        <f t="shared" ca="1" si="3"/>
        <v>TRUE</v>
      </c>
      <c r="J84" s="26">
        <v>0</v>
      </c>
      <c r="K84" s="26">
        <v>1</v>
      </c>
      <c r="L84" s="26">
        <v>1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1</v>
      </c>
      <c r="AG84" s="26">
        <v>0</v>
      </c>
    </row>
    <row r="85" spans="1:33" x14ac:dyDescent="0.2">
      <c r="A85" s="3" t="s">
        <v>1457</v>
      </c>
      <c r="B85" s="3" t="s">
        <v>1099</v>
      </c>
      <c r="C85" s="3" t="s">
        <v>539</v>
      </c>
      <c r="D85" s="3" t="s">
        <v>535</v>
      </c>
      <c r="E85" t="str">
        <f t="shared" si="2"/>
        <v>M22P03U02N03</v>
      </c>
      <c r="F85" s="26">
        <f ca="1">基础表!F85</f>
        <v>0</v>
      </c>
      <c r="G85" s="26">
        <f>基础表!G85</f>
        <v>0</v>
      </c>
      <c r="H85" s="26">
        <v>0.15</v>
      </c>
      <c r="I85" s="26" t="str">
        <f t="shared" ca="1" si="3"/>
        <v>TRUE</v>
      </c>
      <c r="J85" s="26">
        <v>0</v>
      </c>
      <c r="K85" s="26">
        <v>1</v>
      </c>
      <c r="L85" s="26">
        <v>1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1</v>
      </c>
      <c r="AG85" s="26">
        <v>0</v>
      </c>
    </row>
    <row r="86" spans="1:33" x14ac:dyDescent="0.2">
      <c r="A86" s="3" t="s">
        <v>1457</v>
      </c>
      <c r="B86" s="3" t="s">
        <v>1099</v>
      </c>
      <c r="C86" s="3" t="s">
        <v>539</v>
      </c>
      <c r="D86" s="3" t="s">
        <v>536</v>
      </c>
      <c r="E86" t="str">
        <f t="shared" si="2"/>
        <v>M22P03U02N04</v>
      </c>
      <c r="F86" s="26">
        <f ca="1">基础表!F86</f>
        <v>58</v>
      </c>
      <c r="G86" s="26" t="str">
        <f>基础表!G86</f>
        <v>嘉米</v>
      </c>
      <c r="H86" s="26">
        <v>0.15</v>
      </c>
      <c r="I86" s="26" t="str">
        <f t="shared" ca="1" si="3"/>
        <v>FALSE</v>
      </c>
      <c r="J86" s="26">
        <v>0</v>
      </c>
      <c r="K86" s="26">
        <v>1</v>
      </c>
      <c r="L86" s="26">
        <v>1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1</v>
      </c>
      <c r="AG86" s="26">
        <v>0</v>
      </c>
    </row>
    <row r="87" spans="1:33" x14ac:dyDescent="0.2">
      <c r="A87" s="3" t="s">
        <v>1457</v>
      </c>
      <c r="B87" s="3" t="s">
        <v>1099</v>
      </c>
      <c r="C87" s="3" t="s">
        <v>539</v>
      </c>
      <c r="D87" s="3" t="s">
        <v>537</v>
      </c>
      <c r="E87" t="str">
        <f t="shared" si="2"/>
        <v>M22P03U02N05</v>
      </c>
      <c r="F87" s="26">
        <f ca="1">基础表!F87</f>
        <v>12</v>
      </c>
      <c r="G87" s="26" t="str">
        <f>基础表!G87</f>
        <v>花海季</v>
      </c>
      <c r="H87" s="26">
        <v>0.15</v>
      </c>
      <c r="I87" s="26" t="str">
        <f t="shared" ca="1" si="3"/>
        <v>FALSE</v>
      </c>
      <c r="J87" s="26">
        <v>0</v>
      </c>
      <c r="K87" s="26">
        <v>1</v>
      </c>
      <c r="L87" s="26">
        <v>1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1</v>
      </c>
      <c r="AG87" s="26">
        <v>0</v>
      </c>
    </row>
    <row r="88" spans="1:33" x14ac:dyDescent="0.2">
      <c r="A88" s="3" t="s">
        <v>1457</v>
      </c>
      <c r="B88" s="3" t="s">
        <v>1099</v>
      </c>
      <c r="C88" s="3" t="s">
        <v>539</v>
      </c>
      <c r="D88" s="3" t="s">
        <v>538</v>
      </c>
      <c r="E88" t="str">
        <f t="shared" si="2"/>
        <v>M22P03U02N06</v>
      </c>
      <c r="F88" s="26">
        <f ca="1">基础表!F88</f>
        <v>58</v>
      </c>
      <c r="G88" s="26" t="str">
        <f>基础表!G88</f>
        <v>嘉米</v>
      </c>
      <c r="H88" s="26">
        <v>0.15</v>
      </c>
      <c r="I88" s="26" t="str">
        <f t="shared" ca="1" si="3"/>
        <v>FALSE</v>
      </c>
      <c r="J88" s="26">
        <v>0</v>
      </c>
      <c r="K88" s="26">
        <v>1</v>
      </c>
      <c r="L88" s="26">
        <v>1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1</v>
      </c>
      <c r="AG88" s="26">
        <v>0</v>
      </c>
    </row>
    <row r="89" spans="1:33" x14ac:dyDescent="0.2">
      <c r="A89" s="3" t="s">
        <v>1457</v>
      </c>
      <c r="B89" s="3" t="s">
        <v>1099</v>
      </c>
      <c r="C89" s="3" t="s">
        <v>539</v>
      </c>
      <c r="D89" s="3" t="s">
        <v>542</v>
      </c>
      <c r="E89" t="str">
        <f t="shared" si="2"/>
        <v>M22P03U02N07</v>
      </c>
      <c r="F89" s="26">
        <f ca="1">基础表!F89</f>
        <v>0</v>
      </c>
      <c r="G89" s="26">
        <f>基础表!G89</f>
        <v>0</v>
      </c>
      <c r="H89" s="26">
        <v>0.15</v>
      </c>
      <c r="I89" s="26" t="str">
        <f t="shared" ca="1" si="3"/>
        <v>TRUE</v>
      </c>
      <c r="J89" s="26">
        <v>0</v>
      </c>
      <c r="K89" s="26">
        <v>1</v>
      </c>
      <c r="L89" s="26">
        <v>1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1</v>
      </c>
      <c r="AG89" s="26">
        <v>0</v>
      </c>
    </row>
    <row r="90" spans="1:33" x14ac:dyDescent="0.2">
      <c r="A90" s="3" t="s">
        <v>1457</v>
      </c>
      <c r="B90" s="3" t="s">
        <v>1099</v>
      </c>
      <c r="C90" s="3" t="s">
        <v>539</v>
      </c>
      <c r="D90" s="3" t="s">
        <v>543</v>
      </c>
      <c r="E90" t="str">
        <f t="shared" si="2"/>
        <v>M22P03U02N08</v>
      </c>
      <c r="F90" s="26">
        <f ca="1">基础表!F90</f>
        <v>0</v>
      </c>
      <c r="G90" s="26">
        <f>基础表!G90</f>
        <v>0</v>
      </c>
      <c r="H90" s="26">
        <v>0.15</v>
      </c>
      <c r="I90" s="26" t="str">
        <f t="shared" ca="1" si="3"/>
        <v>TRUE</v>
      </c>
      <c r="J90" s="26">
        <v>0</v>
      </c>
      <c r="K90" s="26">
        <v>1</v>
      </c>
      <c r="L90" s="26">
        <v>1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1</v>
      </c>
      <c r="AG90" s="26">
        <v>0</v>
      </c>
    </row>
    <row r="91" spans="1:33" x14ac:dyDescent="0.2">
      <c r="A91" s="3" t="s">
        <v>1457</v>
      </c>
      <c r="B91" s="3" t="s">
        <v>1099</v>
      </c>
      <c r="C91" s="3" t="s">
        <v>539</v>
      </c>
      <c r="D91" s="3" t="s">
        <v>544</v>
      </c>
      <c r="E91" t="str">
        <f t="shared" si="2"/>
        <v>M22P03U02N09</v>
      </c>
      <c r="F91" s="26">
        <f ca="1">基础表!F91</f>
        <v>0</v>
      </c>
      <c r="G91" s="26">
        <f>基础表!G91</f>
        <v>0</v>
      </c>
      <c r="H91" s="26">
        <v>0.15</v>
      </c>
      <c r="I91" s="26" t="str">
        <f t="shared" ca="1" si="3"/>
        <v>TRUE</v>
      </c>
      <c r="J91" s="26">
        <v>0</v>
      </c>
      <c r="K91" s="26">
        <v>1</v>
      </c>
      <c r="L91" s="26">
        <v>1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1</v>
      </c>
      <c r="AG91" s="26">
        <v>0</v>
      </c>
    </row>
    <row r="92" spans="1:33" x14ac:dyDescent="0.2">
      <c r="A92" s="3" t="s">
        <v>1457</v>
      </c>
      <c r="B92" s="3" t="s">
        <v>1099</v>
      </c>
      <c r="C92" s="3" t="s">
        <v>540</v>
      </c>
      <c r="D92" s="3" t="s">
        <v>1255</v>
      </c>
      <c r="E92" t="str">
        <f t="shared" si="2"/>
        <v>M22P03U03N01</v>
      </c>
      <c r="F92" s="26">
        <f ca="1">基础表!F92</f>
        <v>0</v>
      </c>
      <c r="G92" s="26">
        <f>基础表!G92</f>
        <v>0</v>
      </c>
      <c r="H92" s="26">
        <v>0.15</v>
      </c>
      <c r="I92" s="26" t="str">
        <f t="shared" ca="1" si="3"/>
        <v>TRUE</v>
      </c>
      <c r="J92" s="26">
        <v>0</v>
      </c>
      <c r="K92" s="26">
        <v>1</v>
      </c>
      <c r="L92" s="26">
        <v>1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1</v>
      </c>
      <c r="AG92" s="26">
        <v>0</v>
      </c>
    </row>
    <row r="93" spans="1:33" x14ac:dyDescent="0.2">
      <c r="A93" s="3" t="s">
        <v>1457</v>
      </c>
      <c r="B93" s="3" t="s">
        <v>1099</v>
      </c>
      <c r="C93" s="3" t="s">
        <v>540</v>
      </c>
      <c r="D93" s="3" t="s">
        <v>534</v>
      </c>
      <c r="E93" t="str">
        <f t="shared" si="2"/>
        <v>M22P03U03N02</v>
      </c>
      <c r="F93" s="26">
        <f ca="1">基础表!F93</f>
        <v>19</v>
      </c>
      <c r="G93" s="26" t="str">
        <f>基础表!G93</f>
        <v>芙伦蒂法</v>
      </c>
      <c r="H93" s="26">
        <v>0.15</v>
      </c>
      <c r="I93" s="26" t="str">
        <f t="shared" ca="1" si="3"/>
        <v>FALSE</v>
      </c>
      <c r="J93" s="26">
        <v>0</v>
      </c>
      <c r="K93" s="26">
        <v>1</v>
      </c>
      <c r="L93" s="26">
        <v>1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1</v>
      </c>
      <c r="AG93" s="26">
        <v>0</v>
      </c>
    </row>
    <row r="94" spans="1:33" x14ac:dyDescent="0.2">
      <c r="A94" s="3" t="s">
        <v>1457</v>
      </c>
      <c r="B94" s="3" t="s">
        <v>1099</v>
      </c>
      <c r="C94" s="3" t="s">
        <v>540</v>
      </c>
      <c r="D94" s="3" t="s">
        <v>535</v>
      </c>
      <c r="E94" t="str">
        <f t="shared" si="2"/>
        <v>M22P03U03N03</v>
      </c>
      <c r="F94" s="26">
        <f ca="1">基础表!F94</f>
        <v>0</v>
      </c>
      <c r="G94" s="26">
        <f>基础表!G94</f>
        <v>0</v>
      </c>
      <c r="H94" s="26">
        <v>0.15</v>
      </c>
      <c r="I94" s="26" t="str">
        <f t="shared" ca="1" si="3"/>
        <v>TRUE</v>
      </c>
      <c r="J94" s="26">
        <v>0</v>
      </c>
      <c r="K94" s="26">
        <v>1</v>
      </c>
      <c r="L94" s="26">
        <v>1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1</v>
      </c>
      <c r="AG94" s="26">
        <v>0</v>
      </c>
    </row>
    <row r="95" spans="1:33" x14ac:dyDescent="0.2">
      <c r="A95" s="3" t="s">
        <v>1457</v>
      </c>
      <c r="B95" s="3" t="s">
        <v>1099</v>
      </c>
      <c r="C95" s="3" t="s">
        <v>540</v>
      </c>
      <c r="D95" s="3" t="s">
        <v>536</v>
      </c>
      <c r="E95" t="str">
        <f t="shared" si="2"/>
        <v>M22P03U03N04</v>
      </c>
      <c r="F95" s="26">
        <f ca="1">基础表!F95</f>
        <v>0</v>
      </c>
      <c r="G95" s="26">
        <f>基础表!G95</f>
        <v>0</v>
      </c>
      <c r="H95" s="26">
        <v>0.15</v>
      </c>
      <c r="I95" s="26" t="str">
        <f t="shared" ca="1" si="3"/>
        <v>TRUE</v>
      </c>
      <c r="J95" s="26">
        <v>0</v>
      </c>
      <c r="K95" s="26">
        <v>1</v>
      </c>
      <c r="L95" s="26">
        <v>1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1</v>
      </c>
      <c r="AG95" s="26">
        <v>0</v>
      </c>
    </row>
    <row r="96" spans="1:33" x14ac:dyDescent="0.2">
      <c r="A96" s="3" t="s">
        <v>1457</v>
      </c>
      <c r="B96" s="3" t="s">
        <v>1099</v>
      </c>
      <c r="C96" s="3" t="s">
        <v>540</v>
      </c>
      <c r="D96" s="3" t="s">
        <v>537</v>
      </c>
      <c r="E96" t="str">
        <f t="shared" si="2"/>
        <v>M22P03U03N05</v>
      </c>
      <c r="F96" s="26">
        <f ca="1">基础表!F96</f>
        <v>0</v>
      </c>
      <c r="G96" s="26">
        <f>基础表!G96</f>
        <v>0</v>
      </c>
      <c r="H96" s="26">
        <v>0.15</v>
      </c>
      <c r="I96" s="26" t="str">
        <f t="shared" ca="1" si="3"/>
        <v>TRUE</v>
      </c>
      <c r="J96" s="26">
        <v>0</v>
      </c>
      <c r="K96" s="26">
        <v>1</v>
      </c>
      <c r="L96" s="26">
        <v>1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1</v>
      </c>
      <c r="AG96" s="26">
        <v>0</v>
      </c>
    </row>
    <row r="97" spans="1:33" x14ac:dyDescent="0.2">
      <c r="A97" s="3" t="s">
        <v>1457</v>
      </c>
      <c r="B97" s="3" t="s">
        <v>1099</v>
      </c>
      <c r="C97" s="3" t="s">
        <v>540</v>
      </c>
      <c r="D97" s="3" t="s">
        <v>538</v>
      </c>
      <c r="E97" t="str">
        <f t="shared" si="2"/>
        <v>M22P03U03N06</v>
      </c>
      <c r="F97" s="26">
        <f ca="1">基础表!F97</f>
        <v>0</v>
      </c>
      <c r="G97" s="26">
        <f>基础表!G97</f>
        <v>0</v>
      </c>
      <c r="H97" s="26">
        <v>0.15</v>
      </c>
      <c r="I97" s="26" t="str">
        <f t="shared" ca="1" si="3"/>
        <v>TRUE</v>
      </c>
      <c r="J97" s="26">
        <v>0</v>
      </c>
      <c r="K97" s="26">
        <v>1</v>
      </c>
      <c r="L97" s="26">
        <v>1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1</v>
      </c>
      <c r="AG97" s="26">
        <v>0</v>
      </c>
    </row>
    <row r="98" spans="1:33" x14ac:dyDescent="0.2">
      <c r="A98" s="3" t="s">
        <v>1457</v>
      </c>
      <c r="B98" s="3" t="s">
        <v>1099</v>
      </c>
      <c r="C98" s="3" t="s">
        <v>540</v>
      </c>
      <c r="D98" s="3" t="s">
        <v>542</v>
      </c>
      <c r="E98" t="str">
        <f t="shared" si="2"/>
        <v>M22P03U03N07</v>
      </c>
      <c r="F98" s="26">
        <f ca="1">基础表!F98</f>
        <v>27</v>
      </c>
      <c r="G98" s="26" t="str">
        <f>基础表!G98</f>
        <v>凤凰月华</v>
      </c>
      <c r="H98" s="26">
        <v>0.15</v>
      </c>
      <c r="I98" s="26" t="str">
        <f t="shared" ca="1" si="3"/>
        <v>FALSE</v>
      </c>
      <c r="J98" s="26">
        <v>0</v>
      </c>
      <c r="K98" s="26">
        <v>1</v>
      </c>
      <c r="L98" s="26">
        <v>1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1</v>
      </c>
      <c r="AG98" s="26">
        <v>0</v>
      </c>
    </row>
    <row r="99" spans="1:33" x14ac:dyDescent="0.2">
      <c r="A99" s="3" t="s">
        <v>1457</v>
      </c>
      <c r="B99" s="3" t="s">
        <v>1099</v>
      </c>
      <c r="C99" s="3" t="s">
        <v>540</v>
      </c>
      <c r="D99" s="3" t="s">
        <v>543</v>
      </c>
      <c r="E99" t="str">
        <f t="shared" si="2"/>
        <v>M22P03U03N08</v>
      </c>
      <c r="F99" s="26">
        <f ca="1">基础表!F99</f>
        <v>0</v>
      </c>
      <c r="G99" s="26">
        <f>基础表!G99</f>
        <v>0</v>
      </c>
      <c r="H99" s="26">
        <v>0.15</v>
      </c>
      <c r="I99" s="26" t="str">
        <f t="shared" ca="1" si="3"/>
        <v>TRUE</v>
      </c>
      <c r="J99" s="26">
        <v>0</v>
      </c>
      <c r="K99" s="26">
        <v>1</v>
      </c>
      <c r="L99" s="26">
        <v>1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1</v>
      </c>
      <c r="AG99" s="26">
        <v>0</v>
      </c>
    </row>
    <row r="100" spans="1:33" x14ac:dyDescent="0.2">
      <c r="A100" s="3" t="s">
        <v>1457</v>
      </c>
      <c r="B100" s="3" t="s">
        <v>1099</v>
      </c>
      <c r="C100" s="3" t="s">
        <v>540</v>
      </c>
      <c r="D100" s="3" t="s">
        <v>544</v>
      </c>
      <c r="E100" t="str">
        <f t="shared" si="2"/>
        <v>M22P03U03N09</v>
      </c>
      <c r="F100" s="26">
        <f ca="1">基础表!F100</f>
        <v>27</v>
      </c>
      <c r="G100" s="26" t="str">
        <f>基础表!G100</f>
        <v>凤凰月华</v>
      </c>
      <c r="H100" s="26">
        <v>0.15</v>
      </c>
      <c r="I100" s="26" t="str">
        <f t="shared" ca="1" si="3"/>
        <v>FALSE</v>
      </c>
      <c r="J100" s="26">
        <v>0</v>
      </c>
      <c r="K100" s="26">
        <v>1</v>
      </c>
      <c r="L100" s="26">
        <v>1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1</v>
      </c>
      <c r="AG100" s="26">
        <v>0</v>
      </c>
    </row>
    <row r="101" spans="1:33" x14ac:dyDescent="0.2">
      <c r="A101" s="3" t="s">
        <v>1457</v>
      </c>
      <c r="B101" s="3" t="s">
        <v>1099</v>
      </c>
      <c r="C101" s="3" t="s">
        <v>541</v>
      </c>
      <c r="D101" s="3" t="s">
        <v>1255</v>
      </c>
      <c r="E101" t="str">
        <f t="shared" si="2"/>
        <v>M22P03U04N01</v>
      </c>
      <c r="F101" s="26">
        <f ca="1">基础表!F101</f>
        <v>0</v>
      </c>
      <c r="G101" s="26">
        <f>基础表!G101</f>
        <v>0</v>
      </c>
      <c r="H101" s="26">
        <v>0.15</v>
      </c>
      <c r="I101" s="26" t="str">
        <f t="shared" ca="1" si="3"/>
        <v>TRUE</v>
      </c>
      <c r="J101" s="26">
        <v>0</v>
      </c>
      <c r="K101" s="26">
        <v>1</v>
      </c>
      <c r="L101" s="26">
        <v>1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1</v>
      </c>
      <c r="AG101" s="26">
        <v>0</v>
      </c>
    </row>
    <row r="102" spans="1:33" x14ac:dyDescent="0.2">
      <c r="A102" s="3" t="s">
        <v>1457</v>
      </c>
      <c r="B102" s="3" t="s">
        <v>1099</v>
      </c>
      <c r="C102" s="3" t="s">
        <v>541</v>
      </c>
      <c r="D102" s="3" t="s">
        <v>534</v>
      </c>
      <c r="E102" t="str">
        <f t="shared" si="2"/>
        <v>M22P03U04N02</v>
      </c>
      <c r="F102" s="26">
        <f ca="1">基础表!F102</f>
        <v>0</v>
      </c>
      <c r="G102" s="26">
        <f>基础表!G102</f>
        <v>0</v>
      </c>
      <c r="H102" s="26">
        <v>0.15</v>
      </c>
      <c r="I102" s="26" t="str">
        <f t="shared" ca="1" si="3"/>
        <v>TRUE</v>
      </c>
      <c r="J102" s="26">
        <v>0</v>
      </c>
      <c r="K102" s="26">
        <v>1</v>
      </c>
      <c r="L102" s="26">
        <v>1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1</v>
      </c>
      <c r="AG102" s="26">
        <v>0</v>
      </c>
    </row>
    <row r="103" spans="1:33" x14ac:dyDescent="0.2">
      <c r="A103" s="3" t="s">
        <v>1457</v>
      </c>
      <c r="B103" s="3" t="s">
        <v>1099</v>
      </c>
      <c r="C103" s="3" t="s">
        <v>541</v>
      </c>
      <c r="D103" s="3" t="s">
        <v>535</v>
      </c>
      <c r="E103" t="str">
        <f t="shared" si="2"/>
        <v>M22P03U04N03</v>
      </c>
      <c r="F103" s="26">
        <f ca="1">基础表!F103</f>
        <v>0</v>
      </c>
      <c r="G103" s="26">
        <f>基础表!G103</f>
        <v>0</v>
      </c>
      <c r="H103" s="26">
        <v>0.15</v>
      </c>
      <c r="I103" s="26" t="str">
        <f t="shared" ca="1" si="3"/>
        <v>TRUE</v>
      </c>
      <c r="J103" s="26">
        <v>0</v>
      </c>
      <c r="K103" s="26">
        <v>1</v>
      </c>
      <c r="L103" s="26">
        <v>1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1</v>
      </c>
      <c r="AG103" s="26">
        <v>0</v>
      </c>
    </row>
    <row r="104" spans="1:33" x14ac:dyDescent="0.2">
      <c r="A104" s="3" t="s">
        <v>1457</v>
      </c>
      <c r="B104" s="3" t="s">
        <v>1099</v>
      </c>
      <c r="C104" s="3" t="s">
        <v>1454</v>
      </c>
      <c r="D104" s="3" t="s">
        <v>536</v>
      </c>
      <c r="E104" t="str">
        <f t="shared" si="2"/>
        <v>M22P03U04N04</v>
      </c>
      <c r="F104" s="26">
        <f ca="1">基础表!F104</f>
        <v>0</v>
      </c>
      <c r="G104" s="26">
        <f>基础表!G104</f>
        <v>0</v>
      </c>
      <c r="H104" s="26">
        <v>0.15</v>
      </c>
      <c r="I104" s="26" t="str">
        <f t="shared" ca="1" si="3"/>
        <v>TRUE</v>
      </c>
      <c r="J104" s="26">
        <v>0</v>
      </c>
      <c r="K104" s="26">
        <v>1</v>
      </c>
      <c r="L104" s="26">
        <v>1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1</v>
      </c>
      <c r="AG104" s="26">
        <v>0</v>
      </c>
    </row>
    <row r="105" spans="1:33" x14ac:dyDescent="0.2">
      <c r="A105" s="3" t="s">
        <v>1457</v>
      </c>
      <c r="B105" s="3" t="s">
        <v>1099</v>
      </c>
      <c r="C105" s="3" t="s">
        <v>1454</v>
      </c>
      <c r="D105" s="3" t="s">
        <v>537</v>
      </c>
      <c r="E105" t="str">
        <f t="shared" si="2"/>
        <v>M22P03U04N05</v>
      </c>
      <c r="F105" s="26">
        <f ca="1">基础表!F105</f>
        <v>0</v>
      </c>
      <c r="G105" s="26">
        <f>基础表!G105</f>
        <v>0</v>
      </c>
      <c r="H105" s="26">
        <v>0.15</v>
      </c>
      <c r="I105" s="26" t="str">
        <f t="shared" ca="1" si="3"/>
        <v>TRUE</v>
      </c>
      <c r="J105" s="26">
        <v>0</v>
      </c>
      <c r="K105" s="26">
        <v>1</v>
      </c>
      <c r="L105" s="26">
        <v>1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1</v>
      </c>
      <c r="AG105" s="26">
        <v>0</v>
      </c>
    </row>
    <row r="106" spans="1:33" x14ac:dyDescent="0.2">
      <c r="A106" s="3" t="s">
        <v>1457</v>
      </c>
      <c r="B106" s="3" t="s">
        <v>1099</v>
      </c>
      <c r="C106" s="3" t="s">
        <v>1454</v>
      </c>
      <c r="D106" s="3" t="s">
        <v>538</v>
      </c>
      <c r="E106" t="str">
        <f t="shared" si="2"/>
        <v>M22P03U04N06</v>
      </c>
      <c r="F106" s="26">
        <f ca="1">基础表!F106</f>
        <v>0</v>
      </c>
      <c r="G106" s="26">
        <f>基础表!G106</f>
        <v>0</v>
      </c>
      <c r="H106" s="26">
        <v>0.15</v>
      </c>
      <c r="I106" s="26" t="str">
        <f t="shared" ca="1" si="3"/>
        <v>TRUE</v>
      </c>
      <c r="J106" s="26">
        <v>0</v>
      </c>
      <c r="K106" s="26">
        <v>1</v>
      </c>
      <c r="L106" s="26">
        <v>1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1</v>
      </c>
      <c r="AG106" s="26">
        <v>0</v>
      </c>
    </row>
    <row r="107" spans="1:33" x14ac:dyDescent="0.2">
      <c r="A107" s="3" t="s">
        <v>1457</v>
      </c>
      <c r="B107" s="3" t="s">
        <v>1099</v>
      </c>
      <c r="C107" s="3" t="s">
        <v>1454</v>
      </c>
      <c r="D107" s="3" t="s">
        <v>542</v>
      </c>
      <c r="E107" t="str">
        <f t="shared" si="2"/>
        <v>M22P03U04N07</v>
      </c>
      <c r="F107" s="26">
        <f ca="1">基础表!F107</f>
        <v>0</v>
      </c>
      <c r="G107" s="26">
        <f>基础表!G107</f>
        <v>0</v>
      </c>
      <c r="H107" s="26">
        <v>0.15</v>
      </c>
      <c r="I107" s="26" t="str">
        <f t="shared" ca="1" si="3"/>
        <v>TRUE</v>
      </c>
      <c r="J107" s="26">
        <v>0</v>
      </c>
      <c r="K107" s="26">
        <v>1</v>
      </c>
      <c r="L107" s="26">
        <v>1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1</v>
      </c>
      <c r="AG107" s="26">
        <v>0</v>
      </c>
    </row>
    <row r="108" spans="1:33" x14ac:dyDescent="0.2">
      <c r="A108" s="3" t="s">
        <v>1457</v>
      </c>
      <c r="B108" s="3" t="s">
        <v>1099</v>
      </c>
      <c r="C108" s="3" t="s">
        <v>1454</v>
      </c>
      <c r="D108" s="3" t="s">
        <v>543</v>
      </c>
      <c r="E108" t="str">
        <f t="shared" si="2"/>
        <v>M22P03U04N08</v>
      </c>
      <c r="F108" s="26">
        <f ca="1">基础表!F108</f>
        <v>0</v>
      </c>
      <c r="G108" s="26">
        <f>基础表!G108</f>
        <v>0</v>
      </c>
      <c r="H108" s="26">
        <v>0.15</v>
      </c>
      <c r="I108" s="26" t="str">
        <f t="shared" ca="1" si="3"/>
        <v>TRUE</v>
      </c>
      <c r="J108" s="26">
        <v>0</v>
      </c>
      <c r="K108" s="26">
        <v>1</v>
      </c>
      <c r="L108" s="26">
        <v>1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1</v>
      </c>
      <c r="AG108" s="26">
        <v>0</v>
      </c>
    </row>
    <row r="109" spans="1:33" x14ac:dyDescent="0.2">
      <c r="A109" s="3" t="s">
        <v>1457</v>
      </c>
      <c r="B109" s="3" t="s">
        <v>1099</v>
      </c>
      <c r="C109" s="3" t="s">
        <v>541</v>
      </c>
      <c r="D109" s="3" t="s">
        <v>544</v>
      </c>
      <c r="E109" t="str">
        <f t="shared" si="2"/>
        <v>M22P03U04N09</v>
      </c>
      <c r="F109" s="26">
        <f ca="1">基础表!F109</f>
        <v>0</v>
      </c>
      <c r="G109" s="26">
        <f>基础表!G109</f>
        <v>0</v>
      </c>
      <c r="H109" s="26">
        <v>0.15</v>
      </c>
      <c r="I109" s="26" t="str">
        <f t="shared" ca="1" si="3"/>
        <v>TRUE</v>
      </c>
      <c r="J109" s="26">
        <v>0</v>
      </c>
      <c r="K109" s="26">
        <v>1</v>
      </c>
      <c r="L109" s="26">
        <v>1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1</v>
      </c>
      <c r="AG109" s="26">
        <v>0</v>
      </c>
    </row>
    <row r="110" spans="1:33" x14ac:dyDescent="0.2">
      <c r="A110" s="3" t="s">
        <v>1457</v>
      </c>
      <c r="B110" s="3" t="s">
        <v>1100</v>
      </c>
      <c r="C110" s="3" t="s">
        <v>532</v>
      </c>
      <c r="D110" s="3" t="s">
        <v>1255</v>
      </c>
      <c r="E110" t="str">
        <f t="shared" si="2"/>
        <v>M22P04U01N01</v>
      </c>
      <c r="F110" s="26">
        <f ca="1">基础表!F110</f>
        <v>0</v>
      </c>
      <c r="G110" s="26">
        <f>基础表!G110</f>
        <v>0</v>
      </c>
      <c r="H110" s="26">
        <v>0.15</v>
      </c>
      <c r="I110" s="26" t="str">
        <f t="shared" ca="1" si="3"/>
        <v>TRUE</v>
      </c>
      <c r="J110" s="26">
        <v>0</v>
      </c>
      <c r="K110" s="26">
        <v>1</v>
      </c>
      <c r="L110" s="26">
        <v>1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1</v>
      </c>
      <c r="AG110" s="26">
        <v>0</v>
      </c>
    </row>
    <row r="111" spans="1:33" x14ac:dyDescent="0.2">
      <c r="A111" s="3" t="s">
        <v>1457</v>
      </c>
      <c r="B111" s="3" t="s">
        <v>1100</v>
      </c>
      <c r="C111" s="3" t="s">
        <v>532</v>
      </c>
      <c r="D111" s="3" t="s">
        <v>534</v>
      </c>
      <c r="E111" t="str">
        <f t="shared" si="2"/>
        <v>M22P04U01N02</v>
      </c>
      <c r="F111" s="26">
        <f ca="1">基础表!F111</f>
        <v>33</v>
      </c>
      <c r="G111" s="26" t="str">
        <f>基础表!G111</f>
        <v>东文真希</v>
      </c>
      <c r="H111" s="26">
        <v>0.15</v>
      </c>
      <c r="I111" s="26" t="str">
        <f t="shared" ca="1" si="3"/>
        <v>FALSE</v>
      </c>
      <c r="J111" s="26">
        <v>0</v>
      </c>
      <c r="K111" s="26">
        <v>1</v>
      </c>
      <c r="L111" s="26">
        <v>1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1</v>
      </c>
      <c r="AG111" s="26">
        <v>0</v>
      </c>
    </row>
    <row r="112" spans="1:33" x14ac:dyDescent="0.2">
      <c r="A112" s="3" t="s">
        <v>1457</v>
      </c>
      <c r="B112" s="3" t="s">
        <v>1100</v>
      </c>
      <c r="C112" s="3" t="s">
        <v>532</v>
      </c>
      <c r="D112" s="3" t="s">
        <v>535</v>
      </c>
      <c r="E112" t="str">
        <f t="shared" si="2"/>
        <v>M22P04U01N03</v>
      </c>
      <c r="F112" s="26">
        <f ca="1">基础表!F112</f>
        <v>0</v>
      </c>
      <c r="G112" s="26">
        <f>基础表!G112</f>
        <v>0</v>
      </c>
      <c r="H112" s="26">
        <v>0.15</v>
      </c>
      <c r="I112" s="26" t="str">
        <f t="shared" ca="1" si="3"/>
        <v>TRUE</v>
      </c>
      <c r="J112" s="26">
        <v>0</v>
      </c>
      <c r="K112" s="26">
        <v>1</v>
      </c>
      <c r="L112" s="26">
        <v>1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1</v>
      </c>
      <c r="AG112" s="26">
        <v>0</v>
      </c>
    </row>
    <row r="113" spans="1:33" x14ac:dyDescent="0.2">
      <c r="A113" s="3" t="s">
        <v>1457</v>
      </c>
      <c r="B113" s="3" t="s">
        <v>1100</v>
      </c>
      <c r="C113" s="3" t="s">
        <v>532</v>
      </c>
      <c r="D113" s="3" t="s">
        <v>536</v>
      </c>
      <c r="E113" t="str">
        <f t="shared" si="2"/>
        <v>M22P04U01N04</v>
      </c>
      <c r="F113" s="26">
        <f ca="1">基础表!F113</f>
        <v>0</v>
      </c>
      <c r="G113" s="26">
        <f>基础表!G113</f>
        <v>0</v>
      </c>
      <c r="H113" s="26">
        <v>0.15</v>
      </c>
      <c r="I113" s="26" t="str">
        <f t="shared" ca="1" si="3"/>
        <v>TRUE</v>
      </c>
      <c r="J113" s="26">
        <v>0</v>
      </c>
      <c r="K113" s="26">
        <v>1</v>
      </c>
      <c r="L113" s="26">
        <v>1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1</v>
      </c>
      <c r="AG113" s="26">
        <v>0</v>
      </c>
    </row>
    <row r="114" spans="1:33" x14ac:dyDescent="0.2">
      <c r="A114" s="3" t="s">
        <v>1457</v>
      </c>
      <c r="B114" s="3" t="s">
        <v>1100</v>
      </c>
      <c r="C114" s="3" t="s">
        <v>532</v>
      </c>
      <c r="D114" s="3" t="s">
        <v>537</v>
      </c>
      <c r="E114" t="str">
        <f t="shared" si="2"/>
        <v>M22P04U01N05</v>
      </c>
      <c r="F114" s="26">
        <f ca="1">基础表!F114</f>
        <v>26</v>
      </c>
      <c r="G114" s="26" t="str">
        <f>基础表!G114</f>
        <v>赫茜</v>
      </c>
      <c r="H114" s="26">
        <v>0.15</v>
      </c>
      <c r="I114" s="26" t="str">
        <f t="shared" ca="1" si="3"/>
        <v>FALSE</v>
      </c>
      <c r="J114" s="26">
        <v>0</v>
      </c>
      <c r="K114" s="26">
        <v>1</v>
      </c>
      <c r="L114" s="26">
        <v>1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1</v>
      </c>
      <c r="AG114" s="26">
        <v>0</v>
      </c>
    </row>
    <row r="115" spans="1:33" x14ac:dyDescent="0.2">
      <c r="A115" s="3" t="s">
        <v>1457</v>
      </c>
      <c r="B115" s="3" t="s">
        <v>1100</v>
      </c>
      <c r="C115" s="3" t="s">
        <v>532</v>
      </c>
      <c r="D115" s="3" t="s">
        <v>538</v>
      </c>
      <c r="E115" t="str">
        <f t="shared" si="2"/>
        <v>M22P04U01N06</v>
      </c>
      <c r="F115" s="26">
        <f ca="1">基础表!F115</f>
        <v>0</v>
      </c>
      <c r="G115" s="26">
        <f>基础表!G115</f>
        <v>0</v>
      </c>
      <c r="H115" s="26">
        <v>0.15</v>
      </c>
      <c r="I115" s="26" t="str">
        <f t="shared" ca="1" si="3"/>
        <v>TRUE</v>
      </c>
      <c r="J115" s="26">
        <v>0</v>
      </c>
      <c r="K115" s="26">
        <v>1</v>
      </c>
      <c r="L115" s="26">
        <v>1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1</v>
      </c>
      <c r="AG115" s="26">
        <v>0</v>
      </c>
    </row>
    <row r="116" spans="1:33" x14ac:dyDescent="0.2">
      <c r="A116" s="3" t="s">
        <v>1457</v>
      </c>
      <c r="B116" s="3" t="s">
        <v>1100</v>
      </c>
      <c r="C116" s="3" t="s">
        <v>532</v>
      </c>
      <c r="D116" s="3" t="s">
        <v>542</v>
      </c>
      <c r="E116" t="str">
        <f t="shared" si="2"/>
        <v>M22P04U01N07</v>
      </c>
      <c r="F116" s="26">
        <f ca="1">基础表!F116</f>
        <v>0</v>
      </c>
      <c r="G116" s="26">
        <f>基础表!G116</f>
        <v>0</v>
      </c>
      <c r="H116" s="26">
        <v>0.15</v>
      </c>
      <c r="I116" s="26" t="str">
        <f t="shared" ca="1" si="3"/>
        <v>TRUE</v>
      </c>
      <c r="J116" s="26">
        <v>0</v>
      </c>
      <c r="K116" s="26">
        <v>1</v>
      </c>
      <c r="L116" s="26">
        <v>1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1</v>
      </c>
      <c r="AG116" s="26">
        <v>0</v>
      </c>
    </row>
    <row r="117" spans="1:33" x14ac:dyDescent="0.2">
      <c r="A117" s="3" t="s">
        <v>1457</v>
      </c>
      <c r="B117" s="3" t="s">
        <v>1100</v>
      </c>
      <c r="C117" s="3" t="s">
        <v>532</v>
      </c>
      <c r="D117" s="3" t="s">
        <v>543</v>
      </c>
      <c r="E117" t="str">
        <f t="shared" si="2"/>
        <v>M22P04U01N08</v>
      </c>
      <c r="F117" s="26">
        <f ca="1">基础表!F117</f>
        <v>5</v>
      </c>
      <c r="G117" s="26" t="str">
        <f>基础表!G117</f>
        <v>村咲小夜</v>
      </c>
      <c r="H117" s="26">
        <v>0.15</v>
      </c>
      <c r="I117" s="26" t="str">
        <f t="shared" ca="1" si="3"/>
        <v>FALSE</v>
      </c>
      <c r="J117" s="26">
        <v>0</v>
      </c>
      <c r="K117" s="26">
        <v>1</v>
      </c>
      <c r="L117" s="26">
        <v>1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1</v>
      </c>
      <c r="AG117" s="26">
        <v>0</v>
      </c>
    </row>
    <row r="118" spans="1:33" x14ac:dyDescent="0.2">
      <c r="A118" s="3" t="s">
        <v>1457</v>
      </c>
      <c r="B118" s="3" t="s">
        <v>1100</v>
      </c>
      <c r="C118" s="3" t="s">
        <v>532</v>
      </c>
      <c r="D118" s="3" t="s">
        <v>544</v>
      </c>
      <c r="E118" t="str">
        <f t="shared" si="2"/>
        <v>M22P04U01N09</v>
      </c>
      <c r="F118" s="26">
        <f ca="1">基础表!F118</f>
        <v>0</v>
      </c>
      <c r="G118" s="26">
        <f>基础表!G118</f>
        <v>0</v>
      </c>
      <c r="H118" s="26">
        <v>0.15</v>
      </c>
      <c r="I118" s="26" t="str">
        <f t="shared" ca="1" si="3"/>
        <v>TRUE</v>
      </c>
      <c r="J118" s="26">
        <v>0</v>
      </c>
      <c r="K118" s="26">
        <v>1</v>
      </c>
      <c r="L118" s="26">
        <v>1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1</v>
      </c>
      <c r="AG118" s="26">
        <v>0</v>
      </c>
    </row>
    <row r="119" spans="1:33" x14ac:dyDescent="0.2">
      <c r="A119" s="3" t="s">
        <v>1457</v>
      </c>
      <c r="B119" s="3" t="s">
        <v>1100</v>
      </c>
      <c r="C119" s="3" t="s">
        <v>539</v>
      </c>
      <c r="D119" s="3" t="s">
        <v>1255</v>
      </c>
      <c r="E119" t="str">
        <f t="shared" si="2"/>
        <v>M22P04U02N01</v>
      </c>
      <c r="F119" s="26">
        <f ca="1">基础表!F119</f>
        <v>53</v>
      </c>
      <c r="G119" s="26" t="str">
        <f>基础表!G119</f>
        <v>潘</v>
      </c>
      <c r="H119" s="26">
        <v>0.15</v>
      </c>
      <c r="I119" s="26" t="str">
        <f t="shared" ca="1" si="3"/>
        <v>FALSE</v>
      </c>
      <c r="J119" s="26">
        <v>0</v>
      </c>
      <c r="K119" s="26">
        <v>1</v>
      </c>
      <c r="L119" s="26">
        <v>1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1</v>
      </c>
      <c r="AG119" s="26">
        <v>0</v>
      </c>
    </row>
    <row r="120" spans="1:33" x14ac:dyDescent="0.2">
      <c r="A120" s="3" t="s">
        <v>1457</v>
      </c>
      <c r="B120" s="3" t="s">
        <v>1100</v>
      </c>
      <c r="C120" s="3" t="s">
        <v>539</v>
      </c>
      <c r="D120" s="3" t="s">
        <v>534</v>
      </c>
      <c r="E120" t="str">
        <f t="shared" si="2"/>
        <v>M22P04U02N02</v>
      </c>
      <c r="F120" s="26">
        <f ca="1">基础表!F120</f>
        <v>15</v>
      </c>
      <c r="G120" s="26" t="str">
        <f>基础表!G120</f>
        <v>妮娜</v>
      </c>
      <c r="H120" s="26">
        <v>0.15</v>
      </c>
      <c r="I120" s="26" t="str">
        <f t="shared" ca="1" si="3"/>
        <v>FALSE</v>
      </c>
      <c r="J120" s="26">
        <v>0</v>
      </c>
      <c r="K120" s="26">
        <v>1</v>
      </c>
      <c r="L120" s="26">
        <v>1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1</v>
      </c>
      <c r="AG120" s="26">
        <v>0</v>
      </c>
    </row>
    <row r="121" spans="1:33" x14ac:dyDescent="0.2">
      <c r="A121" s="3" t="s">
        <v>1457</v>
      </c>
      <c r="B121" s="3" t="s">
        <v>1100</v>
      </c>
      <c r="C121" s="3" t="s">
        <v>539</v>
      </c>
      <c r="D121" s="3" t="s">
        <v>535</v>
      </c>
      <c r="E121" t="str">
        <f t="shared" si="2"/>
        <v>M22P04U02N03</v>
      </c>
      <c r="F121" s="26">
        <f ca="1">基础表!F121</f>
        <v>53</v>
      </c>
      <c r="G121" s="26" t="str">
        <f>基础表!G121</f>
        <v>潘</v>
      </c>
      <c r="H121" s="26">
        <v>0.15</v>
      </c>
      <c r="I121" s="26" t="str">
        <f t="shared" ca="1" si="3"/>
        <v>FALSE</v>
      </c>
      <c r="J121" s="26">
        <v>0</v>
      </c>
      <c r="K121" s="26">
        <v>1</v>
      </c>
      <c r="L121" s="26">
        <v>1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1</v>
      </c>
      <c r="AG121" s="26">
        <v>0</v>
      </c>
    </row>
    <row r="122" spans="1:33" x14ac:dyDescent="0.2">
      <c r="A122" s="3" t="s">
        <v>1457</v>
      </c>
      <c r="B122" s="3" t="s">
        <v>1100</v>
      </c>
      <c r="C122" s="3" t="s">
        <v>539</v>
      </c>
      <c r="D122" s="3" t="s">
        <v>536</v>
      </c>
      <c r="E122" t="str">
        <f t="shared" si="2"/>
        <v>M22P04U02N04</v>
      </c>
      <c r="F122" s="26">
        <f ca="1">基础表!F122</f>
        <v>1</v>
      </c>
      <c r="G122" s="26" t="str">
        <f>基础表!G122</f>
        <v>伊贺鸣</v>
      </c>
      <c r="H122" s="26">
        <v>0.15</v>
      </c>
      <c r="I122" s="26" t="str">
        <f t="shared" ca="1" si="3"/>
        <v>FALSE</v>
      </c>
      <c r="J122" s="26">
        <v>0</v>
      </c>
      <c r="K122" s="26">
        <v>1</v>
      </c>
      <c r="L122" s="26">
        <v>1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1</v>
      </c>
      <c r="AG122" s="26">
        <v>0</v>
      </c>
    </row>
    <row r="123" spans="1:33" x14ac:dyDescent="0.2">
      <c r="A123" s="3" t="s">
        <v>1457</v>
      </c>
      <c r="B123" s="3" t="s">
        <v>1100</v>
      </c>
      <c r="C123" s="3" t="s">
        <v>539</v>
      </c>
      <c r="D123" s="3" t="s">
        <v>537</v>
      </c>
      <c r="E123" t="str">
        <f t="shared" si="2"/>
        <v>M22P04U02N05</v>
      </c>
      <c r="F123" s="26">
        <f ca="1">基础表!F123</f>
        <v>0</v>
      </c>
      <c r="G123" s="26">
        <f>基础表!G123</f>
        <v>0</v>
      </c>
      <c r="H123" s="26">
        <v>0.15</v>
      </c>
      <c r="I123" s="26" t="str">
        <f t="shared" ca="1" si="3"/>
        <v>TRUE</v>
      </c>
      <c r="J123" s="26">
        <v>0</v>
      </c>
      <c r="K123" s="26">
        <v>1</v>
      </c>
      <c r="L123" s="26">
        <v>1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1</v>
      </c>
      <c r="AG123" s="26">
        <v>0</v>
      </c>
    </row>
    <row r="124" spans="1:33" x14ac:dyDescent="0.2">
      <c r="A124" s="3" t="s">
        <v>1457</v>
      </c>
      <c r="B124" s="3" t="s">
        <v>1100</v>
      </c>
      <c r="C124" s="3" t="s">
        <v>539</v>
      </c>
      <c r="D124" s="3" t="s">
        <v>538</v>
      </c>
      <c r="E124" t="str">
        <f t="shared" si="2"/>
        <v>M22P04U02N06</v>
      </c>
      <c r="F124" s="26">
        <f ca="1">基础表!F124</f>
        <v>1</v>
      </c>
      <c r="G124" s="26" t="str">
        <f>基础表!G124</f>
        <v>伊贺鸣</v>
      </c>
      <c r="H124" s="26">
        <v>0.15</v>
      </c>
      <c r="I124" s="26" t="str">
        <f t="shared" ca="1" si="3"/>
        <v>FALSE</v>
      </c>
      <c r="J124" s="26">
        <v>0</v>
      </c>
      <c r="K124" s="26">
        <v>1</v>
      </c>
      <c r="L124" s="26">
        <v>1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1</v>
      </c>
      <c r="AG124" s="26">
        <v>0</v>
      </c>
    </row>
    <row r="125" spans="1:33" x14ac:dyDescent="0.2">
      <c r="A125" s="3" t="s">
        <v>1457</v>
      </c>
      <c r="B125" s="3" t="s">
        <v>1100</v>
      </c>
      <c r="C125" s="3" t="s">
        <v>539</v>
      </c>
      <c r="D125" s="3" t="s">
        <v>542</v>
      </c>
      <c r="E125" t="str">
        <f t="shared" si="2"/>
        <v>M22P04U02N07</v>
      </c>
      <c r="F125" s="26">
        <f ca="1">基础表!F125</f>
        <v>0</v>
      </c>
      <c r="G125" s="26">
        <f>基础表!G125</f>
        <v>0</v>
      </c>
      <c r="H125" s="26">
        <v>0.15</v>
      </c>
      <c r="I125" s="26" t="str">
        <f t="shared" ca="1" si="3"/>
        <v>TRUE</v>
      </c>
      <c r="J125" s="26">
        <v>0</v>
      </c>
      <c r="K125" s="26">
        <v>1</v>
      </c>
      <c r="L125" s="26">
        <v>1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1</v>
      </c>
      <c r="AG125" s="26">
        <v>0</v>
      </c>
    </row>
    <row r="126" spans="1:33" x14ac:dyDescent="0.2">
      <c r="A126" s="3" t="s">
        <v>1457</v>
      </c>
      <c r="B126" s="3" t="s">
        <v>1100</v>
      </c>
      <c r="C126" s="3" t="s">
        <v>539</v>
      </c>
      <c r="D126" s="3" t="s">
        <v>543</v>
      </c>
      <c r="E126" t="str">
        <f t="shared" si="2"/>
        <v>M22P04U02N08</v>
      </c>
      <c r="F126" s="26">
        <f ca="1">基础表!F126</f>
        <v>0</v>
      </c>
      <c r="G126" s="26">
        <f>基础表!G126</f>
        <v>0</v>
      </c>
      <c r="H126" s="26">
        <v>0.15</v>
      </c>
      <c r="I126" s="26" t="str">
        <f t="shared" ca="1" si="3"/>
        <v>TRUE</v>
      </c>
      <c r="J126" s="26">
        <v>0</v>
      </c>
      <c r="K126" s="26">
        <v>1</v>
      </c>
      <c r="L126" s="26">
        <v>1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1</v>
      </c>
      <c r="AG126" s="26">
        <v>0</v>
      </c>
    </row>
    <row r="127" spans="1:33" x14ac:dyDescent="0.2">
      <c r="A127" s="3" t="s">
        <v>1457</v>
      </c>
      <c r="B127" s="3" t="s">
        <v>1100</v>
      </c>
      <c r="C127" s="3" t="s">
        <v>539</v>
      </c>
      <c r="D127" s="3" t="s">
        <v>544</v>
      </c>
      <c r="E127" t="str">
        <f t="shared" si="2"/>
        <v>M22P04U02N09</v>
      </c>
      <c r="F127" s="26">
        <f ca="1">基础表!F127</f>
        <v>0</v>
      </c>
      <c r="G127" s="26">
        <f>基础表!G127</f>
        <v>0</v>
      </c>
      <c r="H127" s="26">
        <v>0.15</v>
      </c>
      <c r="I127" s="26" t="str">
        <f t="shared" ca="1" si="3"/>
        <v>TRUE</v>
      </c>
      <c r="J127" s="26">
        <v>0</v>
      </c>
      <c r="K127" s="26">
        <v>1</v>
      </c>
      <c r="L127" s="26">
        <v>1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1</v>
      </c>
      <c r="AG127" s="26">
        <v>0</v>
      </c>
    </row>
    <row r="128" spans="1:33" x14ac:dyDescent="0.2">
      <c r="A128" s="3" t="s">
        <v>1457</v>
      </c>
      <c r="B128" s="3" t="s">
        <v>1100</v>
      </c>
      <c r="C128" s="3" t="s">
        <v>540</v>
      </c>
      <c r="D128" s="3" t="s">
        <v>1255</v>
      </c>
      <c r="E128" t="str">
        <f t="shared" si="2"/>
        <v>M22P04U03N01</v>
      </c>
      <c r="F128" s="26">
        <f ca="1">基础表!F128</f>
        <v>0</v>
      </c>
      <c r="G128" s="26">
        <f>基础表!G128</f>
        <v>0</v>
      </c>
      <c r="H128" s="26">
        <v>0.15</v>
      </c>
      <c r="I128" s="26" t="str">
        <f t="shared" ca="1" si="3"/>
        <v>TRUE</v>
      </c>
      <c r="J128" s="26">
        <v>0</v>
      </c>
      <c r="K128" s="26">
        <v>1</v>
      </c>
      <c r="L128" s="26">
        <v>1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1</v>
      </c>
      <c r="AG128" s="26">
        <v>0</v>
      </c>
    </row>
    <row r="129" spans="1:33" x14ac:dyDescent="0.2">
      <c r="A129" s="3" t="s">
        <v>1457</v>
      </c>
      <c r="B129" s="3" t="s">
        <v>1100</v>
      </c>
      <c r="C129" s="3" t="s">
        <v>540</v>
      </c>
      <c r="D129" s="3" t="s">
        <v>534</v>
      </c>
      <c r="E129" t="str">
        <f t="shared" si="2"/>
        <v>M22P04U03N02</v>
      </c>
      <c r="F129" s="26">
        <f ca="1">基础表!F129</f>
        <v>0</v>
      </c>
      <c r="G129" s="26">
        <f>基础表!G129</f>
        <v>0</v>
      </c>
      <c r="H129" s="26">
        <v>0.15</v>
      </c>
      <c r="I129" s="26" t="str">
        <f t="shared" ca="1" si="3"/>
        <v>TRUE</v>
      </c>
      <c r="J129" s="26">
        <v>0</v>
      </c>
      <c r="K129" s="26">
        <v>1</v>
      </c>
      <c r="L129" s="26">
        <v>1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1</v>
      </c>
      <c r="AG129" s="26">
        <v>0</v>
      </c>
    </row>
    <row r="130" spans="1:33" x14ac:dyDescent="0.2">
      <c r="A130" s="3" t="s">
        <v>1457</v>
      </c>
      <c r="B130" s="3" t="s">
        <v>1100</v>
      </c>
      <c r="C130" s="3" t="s">
        <v>540</v>
      </c>
      <c r="D130" s="3" t="s">
        <v>535</v>
      </c>
      <c r="E130" t="str">
        <f t="shared" si="2"/>
        <v>M22P04U03N03</v>
      </c>
      <c r="F130" s="26">
        <f ca="1">基础表!F130</f>
        <v>0</v>
      </c>
      <c r="G130" s="26">
        <f>基础表!G130</f>
        <v>0</v>
      </c>
      <c r="H130" s="26">
        <v>0.15</v>
      </c>
      <c r="I130" s="26" t="str">
        <f t="shared" ca="1" si="3"/>
        <v>TRUE</v>
      </c>
      <c r="J130" s="26">
        <v>0</v>
      </c>
      <c r="K130" s="26">
        <v>1</v>
      </c>
      <c r="L130" s="26">
        <v>1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1</v>
      </c>
      <c r="AG130" s="26">
        <v>0</v>
      </c>
    </row>
    <row r="131" spans="1:33" x14ac:dyDescent="0.2">
      <c r="A131" s="3" t="s">
        <v>1457</v>
      </c>
      <c r="B131" s="3" t="s">
        <v>1100</v>
      </c>
      <c r="C131" s="3" t="s">
        <v>540</v>
      </c>
      <c r="D131" s="3" t="s">
        <v>536</v>
      </c>
      <c r="E131" t="str">
        <f t="shared" ref="E131:E194" si="4">A131&amp;B131&amp;C131&amp;D131</f>
        <v>M22P04U03N04</v>
      </c>
      <c r="F131" s="26">
        <f ca="1">基础表!F131</f>
        <v>0</v>
      </c>
      <c r="G131" s="26">
        <f>基础表!G131</f>
        <v>0</v>
      </c>
      <c r="H131" s="26">
        <v>0.15</v>
      </c>
      <c r="I131" s="26" t="str">
        <f t="shared" ref="I131:I194" ca="1" si="5">IF(F131=0,"TRUE",IF(F131&gt;1000,"TRUE","FALSE"))</f>
        <v>TRUE</v>
      </c>
      <c r="J131" s="26">
        <v>0</v>
      </c>
      <c r="K131" s="26">
        <v>1</v>
      </c>
      <c r="L131" s="26">
        <v>1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1</v>
      </c>
      <c r="AG131" s="26">
        <v>0</v>
      </c>
    </row>
    <row r="132" spans="1:33" x14ac:dyDescent="0.2">
      <c r="A132" s="3" t="s">
        <v>1457</v>
      </c>
      <c r="B132" s="3" t="s">
        <v>1100</v>
      </c>
      <c r="C132" s="3" t="s">
        <v>540</v>
      </c>
      <c r="D132" s="3" t="s">
        <v>537</v>
      </c>
      <c r="E132" t="str">
        <f t="shared" si="4"/>
        <v>M22P04U03N05</v>
      </c>
      <c r="F132" s="26">
        <f ca="1">基础表!F132</f>
        <v>44</v>
      </c>
      <c r="G132" s="26" t="str">
        <f>基础表!G132</f>
        <v>御神梦</v>
      </c>
      <c r="H132" s="26">
        <v>0.15</v>
      </c>
      <c r="I132" s="26" t="str">
        <f t="shared" ca="1" si="5"/>
        <v>FALSE</v>
      </c>
      <c r="J132" s="26">
        <v>0</v>
      </c>
      <c r="K132" s="26">
        <v>1</v>
      </c>
      <c r="L132" s="26">
        <v>1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1</v>
      </c>
      <c r="AG132" s="26">
        <v>0</v>
      </c>
    </row>
    <row r="133" spans="1:33" x14ac:dyDescent="0.2">
      <c r="A133" s="3" t="s">
        <v>1457</v>
      </c>
      <c r="B133" s="3" t="s">
        <v>1100</v>
      </c>
      <c r="C133" s="3" t="s">
        <v>540</v>
      </c>
      <c r="D133" s="3" t="s">
        <v>538</v>
      </c>
      <c r="E133" t="str">
        <f t="shared" si="4"/>
        <v>M22P04U03N06</v>
      </c>
      <c r="F133" s="26">
        <f ca="1">基础表!F133</f>
        <v>0</v>
      </c>
      <c r="G133" s="26">
        <f>基础表!G133</f>
        <v>0</v>
      </c>
      <c r="H133" s="26">
        <v>0.15</v>
      </c>
      <c r="I133" s="26" t="str">
        <f t="shared" ca="1" si="5"/>
        <v>TRUE</v>
      </c>
      <c r="J133" s="26">
        <v>0</v>
      </c>
      <c r="K133" s="26">
        <v>1</v>
      </c>
      <c r="L133" s="26">
        <v>1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1</v>
      </c>
      <c r="AG133" s="26">
        <v>0</v>
      </c>
    </row>
    <row r="134" spans="1:33" x14ac:dyDescent="0.2">
      <c r="A134" s="3" t="s">
        <v>1457</v>
      </c>
      <c r="B134" s="3" t="s">
        <v>1100</v>
      </c>
      <c r="C134" s="3" t="s">
        <v>540</v>
      </c>
      <c r="D134" s="3" t="s">
        <v>542</v>
      </c>
      <c r="E134" t="str">
        <f t="shared" si="4"/>
        <v>M22P04U03N07</v>
      </c>
      <c r="F134" s="26">
        <f ca="1">基础表!F134</f>
        <v>46</v>
      </c>
      <c r="G134" s="26" t="str">
        <f>基础表!G134</f>
        <v>罗塔妮安</v>
      </c>
      <c r="H134" s="26">
        <v>0.15</v>
      </c>
      <c r="I134" s="26" t="str">
        <f t="shared" ca="1" si="5"/>
        <v>FALSE</v>
      </c>
      <c r="J134" s="26">
        <v>0</v>
      </c>
      <c r="K134" s="26">
        <v>1</v>
      </c>
      <c r="L134" s="26">
        <v>1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1</v>
      </c>
      <c r="AG134" s="26">
        <v>0</v>
      </c>
    </row>
    <row r="135" spans="1:33" x14ac:dyDescent="0.2">
      <c r="A135" s="3" t="s">
        <v>1457</v>
      </c>
      <c r="B135" s="3" t="s">
        <v>1100</v>
      </c>
      <c r="C135" s="3" t="s">
        <v>540</v>
      </c>
      <c r="D135" s="3" t="s">
        <v>543</v>
      </c>
      <c r="E135" t="str">
        <f t="shared" si="4"/>
        <v>M22P04U03N08</v>
      </c>
      <c r="F135" s="26">
        <f ca="1">基础表!F135</f>
        <v>0</v>
      </c>
      <c r="G135" s="26">
        <f>基础表!G135</f>
        <v>0</v>
      </c>
      <c r="H135" s="26">
        <v>0.15</v>
      </c>
      <c r="I135" s="26" t="str">
        <f t="shared" ca="1" si="5"/>
        <v>TRUE</v>
      </c>
      <c r="J135" s="26">
        <v>0</v>
      </c>
      <c r="K135" s="26">
        <v>1</v>
      </c>
      <c r="L135" s="26">
        <v>1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1</v>
      </c>
      <c r="AG135" s="26">
        <v>0</v>
      </c>
    </row>
    <row r="136" spans="1:33" x14ac:dyDescent="0.2">
      <c r="A136" s="3" t="s">
        <v>1457</v>
      </c>
      <c r="B136" s="3" t="s">
        <v>1100</v>
      </c>
      <c r="C136" s="3" t="s">
        <v>540</v>
      </c>
      <c r="D136" s="3" t="s">
        <v>544</v>
      </c>
      <c r="E136" t="str">
        <f t="shared" si="4"/>
        <v>M22P04U03N09</v>
      </c>
      <c r="F136" s="26">
        <f ca="1">基础表!F136</f>
        <v>36</v>
      </c>
      <c r="G136" s="26" t="str">
        <f>基础表!G136</f>
        <v>叶菲</v>
      </c>
      <c r="H136" s="26">
        <v>0.15</v>
      </c>
      <c r="I136" s="26" t="str">
        <f t="shared" ca="1" si="5"/>
        <v>FALSE</v>
      </c>
      <c r="J136" s="26">
        <v>0</v>
      </c>
      <c r="K136" s="26">
        <v>1</v>
      </c>
      <c r="L136" s="26">
        <v>1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1</v>
      </c>
      <c r="AG136" s="26">
        <v>0</v>
      </c>
    </row>
    <row r="137" spans="1:33" x14ac:dyDescent="0.2">
      <c r="A137" s="3" t="s">
        <v>1457</v>
      </c>
      <c r="B137" s="3" t="s">
        <v>1100</v>
      </c>
      <c r="C137" s="3" t="s">
        <v>541</v>
      </c>
      <c r="D137" s="3" t="s">
        <v>1255</v>
      </c>
      <c r="E137" t="str">
        <f t="shared" si="4"/>
        <v>M22P04U04N01</v>
      </c>
      <c r="F137" s="26">
        <f ca="1">基础表!F137</f>
        <v>0</v>
      </c>
      <c r="G137" s="26">
        <f>基础表!G137</f>
        <v>0</v>
      </c>
      <c r="H137" s="26">
        <v>0.15</v>
      </c>
      <c r="I137" s="26" t="str">
        <f t="shared" ca="1" si="5"/>
        <v>TRUE</v>
      </c>
      <c r="J137" s="26">
        <v>0</v>
      </c>
      <c r="K137" s="26">
        <v>1</v>
      </c>
      <c r="L137" s="26">
        <v>1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1</v>
      </c>
      <c r="AG137" s="26">
        <v>0</v>
      </c>
    </row>
    <row r="138" spans="1:33" x14ac:dyDescent="0.2">
      <c r="A138" s="3" t="s">
        <v>1457</v>
      </c>
      <c r="B138" s="3" t="s">
        <v>1100</v>
      </c>
      <c r="C138" s="3" t="s">
        <v>541</v>
      </c>
      <c r="D138" s="3" t="s">
        <v>534</v>
      </c>
      <c r="E138" t="str">
        <f t="shared" si="4"/>
        <v>M22P04U04N02</v>
      </c>
      <c r="F138" s="26">
        <f ca="1">基础表!F138</f>
        <v>0</v>
      </c>
      <c r="G138" s="26">
        <f>基础表!G138</f>
        <v>0</v>
      </c>
      <c r="H138" s="26">
        <v>0.15</v>
      </c>
      <c r="I138" s="26" t="str">
        <f t="shared" ca="1" si="5"/>
        <v>TRUE</v>
      </c>
      <c r="J138" s="26">
        <v>0</v>
      </c>
      <c r="K138" s="26">
        <v>1</v>
      </c>
      <c r="L138" s="26">
        <v>1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1</v>
      </c>
      <c r="AG138" s="26">
        <v>0</v>
      </c>
    </row>
    <row r="139" spans="1:33" x14ac:dyDescent="0.2">
      <c r="A139" s="3" t="s">
        <v>1457</v>
      </c>
      <c r="B139" s="3" t="s">
        <v>1100</v>
      </c>
      <c r="C139" s="3" t="s">
        <v>541</v>
      </c>
      <c r="D139" s="3" t="s">
        <v>535</v>
      </c>
      <c r="E139" t="str">
        <f t="shared" si="4"/>
        <v>M22P04U04N03</v>
      </c>
      <c r="F139" s="26">
        <f ca="1">基础表!F139</f>
        <v>0</v>
      </c>
      <c r="G139" s="26">
        <f>基础表!G139</f>
        <v>0</v>
      </c>
      <c r="H139" s="26">
        <v>0.15</v>
      </c>
      <c r="I139" s="26" t="str">
        <f t="shared" ca="1" si="5"/>
        <v>TRUE</v>
      </c>
      <c r="J139" s="26">
        <v>0</v>
      </c>
      <c r="K139" s="26">
        <v>1</v>
      </c>
      <c r="L139" s="26">
        <v>1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1</v>
      </c>
      <c r="AG139" s="26">
        <v>0</v>
      </c>
    </row>
    <row r="140" spans="1:33" x14ac:dyDescent="0.2">
      <c r="A140" s="3" t="s">
        <v>1457</v>
      </c>
      <c r="B140" s="3" t="s">
        <v>1100</v>
      </c>
      <c r="C140" s="3" t="s">
        <v>1454</v>
      </c>
      <c r="D140" s="3" t="s">
        <v>536</v>
      </c>
      <c r="E140" t="str">
        <f t="shared" si="4"/>
        <v>M22P04U04N04</v>
      </c>
      <c r="F140" s="26">
        <f ca="1">基础表!F140</f>
        <v>0</v>
      </c>
      <c r="G140" s="26">
        <f>基础表!G140</f>
        <v>0</v>
      </c>
      <c r="H140" s="26">
        <v>0.15</v>
      </c>
      <c r="I140" s="26" t="str">
        <f t="shared" ca="1" si="5"/>
        <v>TRUE</v>
      </c>
      <c r="J140" s="26">
        <v>0</v>
      </c>
      <c r="K140" s="26">
        <v>1</v>
      </c>
      <c r="L140" s="26">
        <v>1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1</v>
      </c>
      <c r="AG140" s="26">
        <v>0</v>
      </c>
    </row>
    <row r="141" spans="1:33" x14ac:dyDescent="0.2">
      <c r="A141" s="3" t="s">
        <v>1457</v>
      </c>
      <c r="B141" s="3" t="s">
        <v>1100</v>
      </c>
      <c r="C141" s="3" t="s">
        <v>1454</v>
      </c>
      <c r="D141" s="3" t="s">
        <v>537</v>
      </c>
      <c r="E141" t="str">
        <f t="shared" si="4"/>
        <v>M22P04U04N05</v>
      </c>
      <c r="F141" s="26">
        <f ca="1">基础表!F141</f>
        <v>0</v>
      </c>
      <c r="G141" s="26">
        <f>基础表!G141</f>
        <v>0</v>
      </c>
      <c r="H141" s="26">
        <v>0.15</v>
      </c>
      <c r="I141" s="26" t="str">
        <f t="shared" ca="1" si="5"/>
        <v>TRUE</v>
      </c>
      <c r="J141" s="26">
        <v>0</v>
      </c>
      <c r="K141" s="26">
        <v>1</v>
      </c>
      <c r="L141" s="26">
        <v>1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1</v>
      </c>
      <c r="AG141" s="26">
        <v>0</v>
      </c>
    </row>
    <row r="142" spans="1:33" x14ac:dyDescent="0.2">
      <c r="A142" s="3" t="s">
        <v>1457</v>
      </c>
      <c r="B142" s="3" t="s">
        <v>1100</v>
      </c>
      <c r="C142" s="3" t="s">
        <v>1454</v>
      </c>
      <c r="D142" s="3" t="s">
        <v>538</v>
      </c>
      <c r="E142" t="str">
        <f t="shared" si="4"/>
        <v>M22P04U04N06</v>
      </c>
      <c r="F142" s="26">
        <f ca="1">基础表!F142</f>
        <v>0</v>
      </c>
      <c r="G142" s="26">
        <f>基础表!G142</f>
        <v>0</v>
      </c>
      <c r="H142" s="26">
        <v>0.15</v>
      </c>
      <c r="I142" s="26" t="str">
        <f t="shared" ca="1" si="5"/>
        <v>TRUE</v>
      </c>
      <c r="J142" s="26">
        <v>0</v>
      </c>
      <c r="K142" s="26">
        <v>1</v>
      </c>
      <c r="L142" s="26">
        <v>1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1</v>
      </c>
      <c r="AG142" s="26">
        <v>0</v>
      </c>
    </row>
    <row r="143" spans="1:33" x14ac:dyDescent="0.2">
      <c r="A143" s="3" t="s">
        <v>1457</v>
      </c>
      <c r="B143" s="3" t="s">
        <v>1100</v>
      </c>
      <c r="C143" s="3" t="s">
        <v>1454</v>
      </c>
      <c r="D143" s="3" t="s">
        <v>542</v>
      </c>
      <c r="E143" t="str">
        <f t="shared" si="4"/>
        <v>M22P04U04N07</v>
      </c>
      <c r="F143" s="26">
        <f ca="1">基础表!F143</f>
        <v>0</v>
      </c>
      <c r="G143" s="26">
        <f>基础表!G143</f>
        <v>0</v>
      </c>
      <c r="H143" s="26">
        <v>0.15</v>
      </c>
      <c r="I143" s="26" t="str">
        <f t="shared" ca="1" si="5"/>
        <v>TRUE</v>
      </c>
      <c r="J143" s="26">
        <v>0</v>
      </c>
      <c r="K143" s="26">
        <v>1</v>
      </c>
      <c r="L143" s="26">
        <v>1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1</v>
      </c>
      <c r="AG143" s="26">
        <v>0</v>
      </c>
    </row>
    <row r="144" spans="1:33" x14ac:dyDescent="0.2">
      <c r="A144" s="3" t="s">
        <v>1457</v>
      </c>
      <c r="B144" s="3" t="s">
        <v>1100</v>
      </c>
      <c r="C144" s="3" t="s">
        <v>1454</v>
      </c>
      <c r="D144" s="3" t="s">
        <v>543</v>
      </c>
      <c r="E144" t="str">
        <f t="shared" si="4"/>
        <v>M22P04U04N08</v>
      </c>
      <c r="F144" s="26">
        <f ca="1">基础表!F144</f>
        <v>0</v>
      </c>
      <c r="G144" s="26">
        <f>基础表!G144</f>
        <v>0</v>
      </c>
      <c r="H144" s="26">
        <v>0.15</v>
      </c>
      <c r="I144" s="26" t="str">
        <f t="shared" ca="1" si="5"/>
        <v>TRUE</v>
      </c>
      <c r="J144" s="26">
        <v>0</v>
      </c>
      <c r="K144" s="26">
        <v>1</v>
      </c>
      <c r="L144" s="26">
        <v>1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1</v>
      </c>
      <c r="AG144" s="26">
        <v>0</v>
      </c>
    </row>
    <row r="145" spans="1:33" x14ac:dyDescent="0.2">
      <c r="A145" s="3" t="s">
        <v>1457</v>
      </c>
      <c r="B145" s="3" t="s">
        <v>1100</v>
      </c>
      <c r="C145" s="3" t="s">
        <v>541</v>
      </c>
      <c r="D145" s="3" t="s">
        <v>544</v>
      </c>
      <c r="E145" t="str">
        <f t="shared" si="4"/>
        <v>M22P04U04N09</v>
      </c>
      <c r="F145" s="26">
        <f ca="1">基础表!F145</f>
        <v>0</v>
      </c>
      <c r="G145" s="26">
        <f>基础表!G145</f>
        <v>0</v>
      </c>
      <c r="H145" s="26">
        <v>0.15</v>
      </c>
      <c r="I145" s="26" t="str">
        <f t="shared" ca="1" si="5"/>
        <v>TRUE</v>
      </c>
      <c r="J145" s="26">
        <v>0</v>
      </c>
      <c r="K145" s="26">
        <v>1</v>
      </c>
      <c r="L145" s="26">
        <v>1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1</v>
      </c>
      <c r="AG145" s="26">
        <v>0</v>
      </c>
    </row>
    <row r="146" spans="1:33" x14ac:dyDescent="0.2">
      <c r="A146" s="3" t="s">
        <v>1457</v>
      </c>
      <c r="B146" s="3" t="s">
        <v>1101</v>
      </c>
      <c r="C146" s="3" t="s">
        <v>532</v>
      </c>
      <c r="D146" s="3" t="s">
        <v>1255</v>
      </c>
      <c r="E146" t="str">
        <f t="shared" si="4"/>
        <v>M22P05U01N01</v>
      </c>
      <c r="F146" s="26">
        <f ca="1">基础表!F146</f>
        <v>0</v>
      </c>
      <c r="G146" s="26">
        <f>基础表!G146</f>
        <v>0</v>
      </c>
      <c r="H146" s="26">
        <v>0.15</v>
      </c>
      <c r="I146" s="26" t="str">
        <f t="shared" ca="1" si="5"/>
        <v>TRUE</v>
      </c>
      <c r="J146" s="26">
        <v>0</v>
      </c>
      <c r="K146" s="26">
        <v>1</v>
      </c>
      <c r="L146" s="26">
        <v>1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1</v>
      </c>
      <c r="AG146" s="26">
        <v>0</v>
      </c>
    </row>
    <row r="147" spans="1:33" x14ac:dyDescent="0.2">
      <c r="A147" s="3" t="s">
        <v>1457</v>
      </c>
      <c r="B147" s="3" t="s">
        <v>1101</v>
      </c>
      <c r="C147" s="3" t="s">
        <v>532</v>
      </c>
      <c r="D147" s="3" t="s">
        <v>534</v>
      </c>
      <c r="E147" t="str">
        <f t="shared" si="4"/>
        <v>M22P05U01N02</v>
      </c>
      <c r="F147" s="26">
        <f ca="1">基础表!F147</f>
        <v>0</v>
      </c>
      <c r="G147" s="26">
        <f>基础表!G147</f>
        <v>0</v>
      </c>
      <c r="H147" s="26">
        <v>0.15</v>
      </c>
      <c r="I147" s="26" t="str">
        <f t="shared" ca="1" si="5"/>
        <v>TRUE</v>
      </c>
      <c r="J147" s="26">
        <v>0</v>
      </c>
      <c r="K147" s="26">
        <v>1</v>
      </c>
      <c r="L147" s="26">
        <v>1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1</v>
      </c>
      <c r="AG147" s="26">
        <v>0</v>
      </c>
    </row>
    <row r="148" spans="1:33" x14ac:dyDescent="0.2">
      <c r="A148" s="3" t="s">
        <v>1457</v>
      </c>
      <c r="B148" s="3" t="s">
        <v>1101</v>
      </c>
      <c r="C148" s="3" t="s">
        <v>532</v>
      </c>
      <c r="D148" s="3" t="s">
        <v>535</v>
      </c>
      <c r="E148" t="str">
        <f t="shared" si="4"/>
        <v>M22P05U01N03</v>
      </c>
      <c r="F148" s="26">
        <f ca="1">基础表!F148</f>
        <v>0</v>
      </c>
      <c r="G148" s="26">
        <f>基础表!G148</f>
        <v>0</v>
      </c>
      <c r="H148" s="26">
        <v>0.15</v>
      </c>
      <c r="I148" s="26" t="str">
        <f t="shared" ca="1" si="5"/>
        <v>TRUE</v>
      </c>
      <c r="J148" s="26">
        <v>0</v>
      </c>
      <c r="K148" s="26">
        <v>1</v>
      </c>
      <c r="L148" s="26">
        <v>1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1</v>
      </c>
      <c r="AG148" s="26">
        <v>0</v>
      </c>
    </row>
    <row r="149" spans="1:33" x14ac:dyDescent="0.2">
      <c r="A149" s="3" t="s">
        <v>1457</v>
      </c>
      <c r="B149" s="3" t="s">
        <v>1101</v>
      </c>
      <c r="C149" s="3" t="s">
        <v>532</v>
      </c>
      <c r="D149" s="3" t="s">
        <v>536</v>
      </c>
      <c r="E149" t="str">
        <f t="shared" si="4"/>
        <v>M22P05U01N04</v>
      </c>
      <c r="F149" s="26">
        <f ca="1">基础表!F149</f>
        <v>0</v>
      </c>
      <c r="G149" s="26">
        <f>基础表!G149</f>
        <v>0</v>
      </c>
      <c r="H149" s="26">
        <v>0.15</v>
      </c>
      <c r="I149" s="26" t="str">
        <f t="shared" ca="1" si="5"/>
        <v>TRUE</v>
      </c>
      <c r="J149" s="26">
        <v>0</v>
      </c>
      <c r="K149" s="26">
        <v>1</v>
      </c>
      <c r="L149" s="26">
        <v>1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1</v>
      </c>
      <c r="AG149" s="26">
        <v>0</v>
      </c>
    </row>
    <row r="150" spans="1:33" x14ac:dyDescent="0.2">
      <c r="A150" s="3" t="s">
        <v>1457</v>
      </c>
      <c r="B150" s="3" t="s">
        <v>1101</v>
      </c>
      <c r="C150" s="3" t="s">
        <v>532</v>
      </c>
      <c r="D150" s="3" t="s">
        <v>537</v>
      </c>
      <c r="E150" t="str">
        <f t="shared" si="4"/>
        <v>M22P05U01N05</v>
      </c>
      <c r="F150" s="26">
        <f ca="1">基础表!F150</f>
        <v>48</v>
      </c>
      <c r="G150" s="26" t="str">
        <f>基础表!G150</f>
        <v>安</v>
      </c>
      <c r="H150" s="26">
        <v>0.15</v>
      </c>
      <c r="I150" s="26" t="str">
        <f t="shared" ca="1" si="5"/>
        <v>FALSE</v>
      </c>
      <c r="J150" s="26">
        <v>0</v>
      </c>
      <c r="K150" s="26">
        <v>1</v>
      </c>
      <c r="L150" s="26">
        <v>1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1</v>
      </c>
      <c r="AG150" s="26">
        <v>0</v>
      </c>
    </row>
    <row r="151" spans="1:33" x14ac:dyDescent="0.2">
      <c r="A151" s="3" t="s">
        <v>1457</v>
      </c>
      <c r="B151" s="3" t="s">
        <v>1101</v>
      </c>
      <c r="C151" s="3" t="s">
        <v>532</v>
      </c>
      <c r="D151" s="3" t="s">
        <v>538</v>
      </c>
      <c r="E151" t="str">
        <f t="shared" si="4"/>
        <v>M22P05U01N06</v>
      </c>
      <c r="F151" s="26">
        <f ca="1">基础表!F151</f>
        <v>0</v>
      </c>
      <c r="G151" s="26">
        <f>基础表!G151</f>
        <v>0</v>
      </c>
      <c r="H151" s="26">
        <v>0.15</v>
      </c>
      <c r="I151" s="26" t="str">
        <f t="shared" ca="1" si="5"/>
        <v>TRUE</v>
      </c>
      <c r="J151" s="26">
        <v>0</v>
      </c>
      <c r="K151" s="26">
        <v>1</v>
      </c>
      <c r="L151" s="26">
        <v>1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0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1</v>
      </c>
      <c r="AG151" s="26">
        <v>0</v>
      </c>
    </row>
    <row r="152" spans="1:33" x14ac:dyDescent="0.2">
      <c r="A152" s="3" t="s">
        <v>1457</v>
      </c>
      <c r="B152" s="3" t="s">
        <v>1101</v>
      </c>
      <c r="C152" s="3" t="s">
        <v>532</v>
      </c>
      <c r="D152" s="3" t="s">
        <v>542</v>
      </c>
      <c r="E152" t="str">
        <f t="shared" si="4"/>
        <v>M22P05U01N07</v>
      </c>
      <c r="F152" s="26">
        <f ca="1">基础表!F152</f>
        <v>88</v>
      </c>
      <c r="G152" s="26" t="str">
        <f>基础表!G152</f>
        <v>源宗春</v>
      </c>
      <c r="H152" s="26">
        <v>0.15</v>
      </c>
      <c r="I152" s="26" t="str">
        <f t="shared" ca="1" si="5"/>
        <v>FALSE</v>
      </c>
      <c r="J152" s="26">
        <v>0</v>
      </c>
      <c r="K152" s="26">
        <v>1</v>
      </c>
      <c r="L152" s="26">
        <v>1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1</v>
      </c>
      <c r="AG152" s="26">
        <v>0</v>
      </c>
    </row>
    <row r="153" spans="1:33" x14ac:dyDescent="0.2">
      <c r="A153" s="3" t="s">
        <v>1457</v>
      </c>
      <c r="B153" s="3" t="s">
        <v>1101</v>
      </c>
      <c r="C153" s="3" t="s">
        <v>532</v>
      </c>
      <c r="D153" s="3" t="s">
        <v>543</v>
      </c>
      <c r="E153" t="str">
        <f t="shared" si="4"/>
        <v>M22P05U01N08</v>
      </c>
      <c r="F153" s="26">
        <f ca="1">基础表!F153</f>
        <v>38</v>
      </c>
      <c r="G153" s="26" t="str">
        <f>基础表!G153</f>
        <v>哈托</v>
      </c>
      <c r="H153" s="26">
        <v>0.15</v>
      </c>
      <c r="I153" s="26" t="str">
        <f t="shared" ca="1" si="5"/>
        <v>FALSE</v>
      </c>
      <c r="J153" s="26">
        <v>0</v>
      </c>
      <c r="K153" s="26">
        <v>1</v>
      </c>
      <c r="L153" s="26">
        <v>1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1</v>
      </c>
      <c r="AG153" s="26">
        <v>0</v>
      </c>
    </row>
    <row r="154" spans="1:33" x14ac:dyDescent="0.2">
      <c r="A154" s="3" t="s">
        <v>1457</v>
      </c>
      <c r="B154" s="3" t="s">
        <v>1101</v>
      </c>
      <c r="C154" s="3" t="s">
        <v>532</v>
      </c>
      <c r="D154" s="3" t="s">
        <v>544</v>
      </c>
      <c r="E154" t="str">
        <f t="shared" si="4"/>
        <v>M22P05U01N09</v>
      </c>
      <c r="F154" s="26">
        <f ca="1">基础表!F154</f>
        <v>0</v>
      </c>
      <c r="G154" s="26">
        <f>基础表!G154</f>
        <v>0</v>
      </c>
      <c r="H154" s="26">
        <v>0.15</v>
      </c>
      <c r="I154" s="26" t="str">
        <f t="shared" ca="1" si="5"/>
        <v>TRUE</v>
      </c>
      <c r="J154" s="26">
        <v>0</v>
      </c>
      <c r="K154" s="26">
        <v>1</v>
      </c>
      <c r="L154" s="26">
        <v>1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1</v>
      </c>
      <c r="AG154" s="26">
        <v>0</v>
      </c>
    </row>
    <row r="155" spans="1:33" x14ac:dyDescent="0.2">
      <c r="A155" s="3" t="s">
        <v>1457</v>
      </c>
      <c r="B155" s="3" t="s">
        <v>1101</v>
      </c>
      <c r="C155" s="3" t="s">
        <v>539</v>
      </c>
      <c r="D155" s="3" t="s">
        <v>1255</v>
      </c>
      <c r="E155" t="str">
        <f t="shared" si="4"/>
        <v>M22P05U02N01</v>
      </c>
      <c r="F155" s="26">
        <f ca="1">基础表!F155</f>
        <v>0</v>
      </c>
      <c r="G155" s="26">
        <f>基础表!G155</f>
        <v>0</v>
      </c>
      <c r="H155" s="26">
        <v>0.15</v>
      </c>
      <c r="I155" s="26" t="str">
        <f t="shared" ca="1" si="5"/>
        <v>TRUE</v>
      </c>
      <c r="J155" s="26">
        <v>0</v>
      </c>
      <c r="K155" s="26">
        <v>1</v>
      </c>
      <c r="L155" s="26">
        <v>1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1</v>
      </c>
      <c r="AG155" s="26">
        <v>0</v>
      </c>
    </row>
    <row r="156" spans="1:33" x14ac:dyDescent="0.2">
      <c r="A156" s="3" t="s">
        <v>1457</v>
      </c>
      <c r="B156" s="3" t="s">
        <v>1101</v>
      </c>
      <c r="C156" s="3" t="s">
        <v>539</v>
      </c>
      <c r="D156" s="3" t="s">
        <v>534</v>
      </c>
      <c r="E156" t="str">
        <f t="shared" si="4"/>
        <v>M22P05U02N02</v>
      </c>
      <c r="F156" s="26">
        <f ca="1">基础表!F156</f>
        <v>79</v>
      </c>
      <c r="G156" s="26" t="str">
        <f>基础表!G156</f>
        <v>贝利尔</v>
      </c>
      <c r="H156" s="26">
        <v>0.15</v>
      </c>
      <c r="I156" s="26" t="str">
        <f t="shared" ca="1" si="5"/>
        <v>FALSE</v>
      </c>
      <c r="J156" s="26">
        <v>0</v>
      </c>
      <c r="K156" s="26">
        <v>1</v>
      </c>
      <c r="L156" s="26">
        <v>1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1</v>
      </c>
      <c r="AG156" s="26">
        <v>0</v>
      </c>
    </row>
    <row r="157" spans="1:33" x14ac:dyDescent="0.2">
      <c r="A157" s="3" t="s">
        <v>1457</v>
      </c>
      <c r="B157" s="3" t="s">
        <v>1101</v>
      </c>
      <c r="C157" s="3" t="s">
        <v>539</v>
      </c>
      <c r="D157" s="3" t="s">
        <v>535</v>
      </c>
      <c r="E157" t="str">
        <f t="shared" si="4"/>
        <v>M22P05U02N03</v>
      </c>
      <c r="F157" s="26">
        <f ca="1">基础表!F157</f>
        <v>0</v>
      </c>
      <c r="G157" s="26">
        <f>基础表!G157</f>
        <v>0</v>
      </c>
      <c r="H157" s="26">
        <v>0.15</v>
      </c>
      <c r="I157" s="26" t="str">
        <f t="shared" ca="1" si="5"/>
        <v>TRUE</v>
      </c>
      <c r="J157" s="26">
        <v>0</v>
      </c>
      <c r="K157" s="26">
        <v>1</v>
      </c>
      <c r="L157" s="26">
        <v>1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1</v>
      </c>
      <c r="AG157" s="26">
        <v>0</v>
      </c>
    </row>
    <row r="158" spans="1:33" x14ac:dyDescent="0.2">
      <c r="A158" s="3" t="s">
        <v>1457</v>
      </c>
      <c r="B158" s="3" t="s">
        <v>1101</v>
      </c>
      <c r="C158" s="3" t="s">
        <v>539</v>
      </c>
      <c r="D158" s="3" t="s">
        <v>536</v>
      </c>
      <c r="E158" t="str">
        <f t="shared" si="4"/>
        <v>M22P05U02N04</v>
      </c>
      <c r="F158" s="26">
        <f ca="1">基础表!F158</f>
        <v>0</v>
      </c>
      <c r="G158" s="26">
        <f>基础表!G158</f>
        <v>0</v>
      </c>
      <c r="H158" s="26">
        <v>0.15</v>
      </c>
      <c r="I158" s="26" t="str">
        <f t="shared" ca="1" si="5"/>
        <v>TRUE</v>
      </c>
      <c r="J158" s="26">
        <v>0</v>
      </c>
      <c r="K158" s="26">
        <v>1</v>
      </c>
      <c r="L158" s="26">
        <v>1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1</v>
      </c>
      <c r="AG158" s="26">
        <v>0</v>
      </c>
    </row>
    <row r="159" spans="1:33" x14ac:dyDescent="0.2">
      <c r="A159" s="3" t="s">
        <v>1457</v>
      </c>
      <c r="B159" s="3" t="s">
        <v>1101</v>
      </c>
      <c r="C159" s="3" t="s">
        <v>539</v>
      </c>
      <c r="D159" s="3" t="s">
        <v>537</v>
      </c>
      <c r="E159" t="str">
        <f t="shared" si="4"/>
        <v>M22P05U02N05</v>
      </c>
      <c r="F159" s="26">
        <f ca="1">基础表!F159</f>
        <v>0</v>
      </c>
      <c r="G159" s="26">
        <f>基础表!G159</f>
        <v>0</v>
      </c>
      <c r="H159" s="26">
        <v>0.15</v>
      </c>
      <c r="I159" s="26" t="str">
        <f t="shared" ca="1" si="5"/>
        <v>TRUE</v>
      </c>
      <c r="J159" s="26">
        <v>0</v>
      </c>
      <c r="K159" s="26">
        <v>1</v>
      </c>
      <c r="L159" s="26">
        <v>1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1</v>
      </c>
      <c r="AG159" s="26">
        <v>0</v>
      </c>
    </row>
    <row r="160" spans="1:33" x14ac:dyDescent="0.2">
      <c r="A160" s="3" t="s">
        <v>1457</v>
      </c>
      <c r="B160" s="3" t="s">
        <v>1101</v>
      </c>
      <c r="C160" s="3" t="s">
        <v>539</v>
      </c>
      <c r="D160" s="3" t="s">
        <v>538</v>
      </c>
      <c r="E160" t="str">
        <f t="shared" si="4"/>
        <v>M22P05U02N06</v>
      </c>
      <c r="F160" s="26">
        <f ca="1">基础表!F160</f>
        <v>0</v>
      </c>
      <c r="G160" s="26">
        <f>基础表!G160</f>
        <v>0</v>
      </c>
      <c r="H160" s="26">
        <v>0.15</v>
      </c>
      <c r="I160" s="26" t="str">
        <f t="shared" ca="1" si="5"/>
        <v>TRUE</v>
      </c>
      <c r="J160" s="26">
        <v>0</v>
      </c>
      <c r="K160" s="26">
        <v>1</v>
      </c>
      <c r="L160" s="26">
        <v>1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1</v>
      </c>
      <c r="AG160" s="26">
        <v>0</v>
      </c>
    </row>
    <row r="161" spans="1:33" x14ac:dyDescent="0.2">
      <c r="A161" s="3" t="s">
        <v>1457</v>
      </c>
      <c r="B161" s="3" t="s">
        <v>1101</v>
      </c>
      <c r="C161" s="3" t="s">
        <v>539</v>
      </c>
      <c r="D161" s="3" t="s">
        <v>542</v>
      </c>
      <c r="E161" t="str">
        <f t="shared" si="4"/>
        <v>M22P05U02N07</v>
      </c>
      <c r="F161" s="26">
        <f ca="1">基础表!F161</f>
        <v>0</v>
      </c>
      <c r="G161" s="26">
        <f>基础表!G161</f>
        <v>0</v>
      </c>
      <c r="H161" s="26">
        <v>0.15</v>
      </c>
      <c r="I161" s="26" t="str">
        <f t="shared" ca="1" si="5"/>
        <v>TRUE</v>
      </c>
      <c r="J161" s="26">
        <v>0</v>
      </c>
      <c r="K161" s="26">
        <v>1</v>
      </c>
      <c r="L161" s="26">
        <v>1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1</v>
      </c>
      <c r="AG161" s="26">
        <v>0</v>
      </c>
    </row>
    <row r="162" spans="1:33" x14ac:dyDescent="0.2">
      <c r="A162" s="3" t="s">
        <v>1457</v>
      </c>
      <c r="B162" s="3" t="s">
        <v>1101</v>
      </c>
      <c r="C162" s="3" t="s">
        <v>539</v>
      </c>
      <c r="D162" s="3" t="s">
        <v>543</v>
      </c>
      <c r="E162" t="str">
        <f t="shared" si="4"/>
        <v>M22P05U02N08</v>
      </c>
      <c r="F162" s="26">
        <f ca="1">基础表!F162</f>
        <v>0</v>
      </c>
      <c r="G162" s="26">
        <f>基础表!G162</f>
        <v>0</v>
      </c>
      <c r="H162" s="26">
        <v>0.15</v>
      </c>
      <c r="I162" s="26" t="str">
        <f t="shared" ca="1" si="5"/>
        <v>TRUE</v>
      </c>
      <c r="J162" s="26">
        <v>0</v>
      </c>
      <c r="K162" s="26">
        <v>1</v>
      </c>
      <c r="L162" s="26">
        <v>1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1</v>
      </c>
      <c r="AG162" s="26">
        <v>0</v>
      </c>
    </row>
    <row r="163" spans="1:33" x14ac:dyDescent="0.2">
      <c r="A163" s="3" t="s">
        <v>1457</v>
      </c>
      <c r="B163" s="3" t="s">
        <v>1101</v>
      </c>
      <c r="C163" s="3" t="s">
        <v>539</v>
      </c>
      <c r="D163" s="3" t="s">
        <v>544</v>
      </c>
      <c r="E163" t="str">
        <f t="shared" si="4"/>
        <v>M22P05U02N09</v>
      </c>
      <c r="F163" s="26">
        <f ca="1">基础表!F163</f>
        <v>42</v>
      </c>
      <c r="G163" s="26" t="str">
        <f>基础表!G163</f>
        <v>阿蒙</v>
      </c>
      <c r="H163" s="26">
        <v>0.15</v>
      </c>
      <c r="I163" s="26" t="str">
        <f t="shared" ca="1" si="5"/>
        <v>FALSE</v>
      </c>
      <c r="J163" s="26">
        <v>0</v>
      </c>
      <c r="K163" s="26">
        <v>1</v>
      </c>
      <c r="L163" s="26">
        <v>1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1</v>
      </c>
      <c r="AG163" s="26">
        <v>0</v>
      </c>
    </row>
    <row r="164" spans="1:33" x14ac:dyDescent="0.2">
      <c r="A164" s="3" t="s">
        <v>1457</v>
      </c>
      <c r="B164" s="3" t="s">
        <v>1101</v>
      </c>
      <c r="C164" s="3" t="s">
        <v>540</v>
      </c>
      <c r="D164" s="3" t="s">
        <v>1255</v>
      </c>
      <c r="E164" t="str">
        <f t="shared" si="4"/>
        <v>M22P05U03N01</v>
      </c>
      <c r="F164" s="26">
        <f ca="1">基础表!F164</f>
        <v>0</v>
      </c>
      <c r="G164" s="26">
        <f>基础表!G164</f>
        <v>0</v>
      </c>
      <c r="H164" s="26">
        <v>0.15</v>
      </c>
      <c r="I164" s="26" t="str">
        <f t="shared" ca="1" si="5"/>
        <v>TRUE</v>
      </c>
      <c r="J164" s="26">
        <v>0</v>
      </c>
      <c r="K164" s="26">
        <v>1</v>
      </c>
      <c r="L164" s="26">
        <v>1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1</v>
      </c>
      <c r="AG164" s="26">
        <v>0</v>
      </c>
    </row>
    <row r="165" spans="1:33" x14ac:dyDescent="0.2">
      <c r="A165" s="3" t="s">
        <v>1457</v>
      </c>
      <c r="B165" s="3" t="s">
        <v>1101</v>
      </c>
      <c r="C165" s="3" t="s">
        <v>540</v>
      </c>
      <c r="D165" s="3" t="s">
        <v>534</v>
      </c>
      <c r="E165" t="str">
        <f t="shared" si="4"/>
        <v>M22P05U03N02</v>
      </c>
      <c r="F165" s="26">
        <f ca="1">基础表!F165</f>
        <v>4</v>
      </c>
      <c r="G165" s="26" t="str">
        <f>基础表!G165</f>
        <v>卡米尔</v>
      </c>
      <c r="H165" s="26">
        <v>0.15</v>
      </c>
      <c r="I165" s="26" t="str">
        <f t="shared" ca="1" si="5"/>
        <v>FALSE</v>
      </c>
      <c r="J165" s="26">
        <v>0</v>
      </c>
      <c r="K165" s="26">
        <v>1</v>
      </c>
      <c r="L165" s="26">
        <v>1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1</v>
      </c>
      <c r="AG165" s="26">
        <v>0</v>
      </c>
    </row>
    <row r="166" spans="1:33" x14ac:dyDescent="0.2">
      <c r="A166" s="3" t="s">
        <v>1457</v>
      </c>
      <c r="B166" s="3" t="s">
        <v>1101</v>
      </c>
      <c r="C166" s="3" t="s">
        <v>540</v>
      </c>
      <c r="D166" s="3" t="s">
        <v>535</v>
      </c>
      <c r="E166" t="str">
        <f t="shared" si="4"/>
        <v>M22P05U03N03</v>
      </c>
      <c r="F166" s="26">
        <f ca="1">基础表!F166</f>
        <v>0</v>
      </c>
      <c r="G166" s="26">
        <f>基础表!G166</f>
        <v>0</v>
      </c>
      <c r="H166" s="26">
        <v>0.15</v>
      </c>
      <c r="I166" s="26" t="str">
        <f t="shared" ca="1" si="5"/>
        <v>TRUE</v>
      </c>
      <c r="J166" s="26">
        <v>0</v>
      </c>
      <c r="K166" s="26">
        <v>1</v>
      </c>
      <c r="L166" s="26">
        <v>1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1</v>
      </c>
      <c r="AG166" s="26">
        <v>0</v>
      </c>
    </row>
    <row r="167" spans="1:33" x14ac:dyDescent="0.2">
      <c r="A167" s="3" t="s">
        <v>1457</v>
      </c>
      <c r="B167" s="3" t="s">
        <v>1101</v>
      </c>
      <c r="C167" s="3" t="s">
        <v>540</v>
      </c>
      <c r="D167" s="3" t="s">
        <v>536</v>
      </c>
      <c r="E167" t="str">
        <f t="shared" si="4"/>
        <v>M22P05U03N04</v>
      </c>
      <c r="F167" s="26">
        <f ca="1">基础表!F167</f>
        <v>0</v>
      </c>
      <c r="G167" s="26">
        <f>基础表!G167</f>
        <v>0</v>
      </c>
      <c r="H167" s="26">
        <v>0.15</v>
      </c>
      <c r="I167" s="26" t="str">
        <f t="shared" ca="1" si="5"/>
        <v>TRUE</v>
      </c>
      <c r="J167" s="26">
        <v>0</v>
      </c>
      <c r="K167" s="26">
        <v>1</v>
      </c>
      <c r="L167" s="26">
        <v>1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6">
        <v>0</v>
      </c>
      <c r="V167" s="26">
        <v>0</v>
      </c>
      <c r="W167" s="26">
        <v>0</v>
      </c>
      <c r="X167" s="26">
        <v>0</v>
      </c>
      <c r="Y167" s="26">
        <v>0</v>
      </c>
      <c r="Z167" s="26">
        <v>0</v>
      </c>
      <c r="AA167" s="26">
        <v>0</v>
      </c>
      <c r="AB167" s="26">
        <v>0</v>
      </c>
      <c r="AC167" s="26">
        <v>0</v>
      </c>
      <c r="AD167" s="26">
        <v>0</v>
      </c>
      <c r="AE167" s="26">
        <v>0</v>
      </c>
      <c r="AF167" s="26">
        <v>1</v>
      </c>
      <c r="AG167" s="26">
        <v>0</v>
      </c>
    </row>
    <row r="168" spans="1:33" x14ac:dyDescent="0.2">
      <c r="A168" s="3" t="s">
        <v>1457</v>
      </c>
      <c r="B168" s="3" t="s">
        <v>1101</v>
      </c>
      <c r="C168" s="3" t="s">
        <v>540</v>
      </c>
      <c r="D168" s="3" t="s">
        <v>537</v>
      </c>
      <c r="E168" t="str">
        <f t="shared" si="4"/>
        <v>M22P05U03N05</v>
      </c>
      <c r="F168" s="26">
        <f ca="1">基础表!F168</f>
        <v>74</v>
      </c>
      <c r="G168" s="26" t="str">
        <f>基础表!G168</f>
        <v>月野永梦</v>
      </c>
      <c r="H168" s="26">
        <v>0.15</v>
      </c>
      <c r="I168" s="26" t="str">
        <f t="shared" ca="1" si="5"/>
        <v>FALSE</v>
      </c>
      <c r="J168" s="26">
        <v>0</v>
      </c>
      <c r="K168" s="26">
        <v>1</v>
      </c>
      <c r="L168" s="26">
        <v>1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1</v>
      </c>
      <c r="AG168" s="26">
        <v>0</v>
      </c>
    </row>
    <row r="169" spans="1:33" x14ac:dyDescent="0.2">
      <c r="A169" s="3" t="s">
        <v>1457</v>
      </c>
      <c r="B169" s="3" t="s">
        <v>1101</v>
      </c>
      <c r="C169" s="3" t="s">
        <v>540</v>
      </c>
      <c r="D169" s="3" t="s">
        <v>538</v>
      </c>
      <c r="E169" t="str">
        <f t="shared" si="4"/>
        <v>M22P05U03N06</v>
      </c>
      <c r="F169" s="26">
        <f ca="1">基础表!F169</f>
        <v>0</v>
      </c>
      <c r="G169" s="26">
        <f>基础表!G169</f>
        <v>0</v>
      </c>
      <c r="H169" s="26">
        <v>0.15</v>
      </c>
      <c r="I169" s="26" t="str">
        <f t="shared" ca="1" si="5"/>
        <v>TRUE</v>
      </c>
      <c r="J169" s="26">
        <v>0</v>
      </c>
      <c r="K169" s="26">
        <v>1</v>
      </c>
      <c r="L169" s="26">
        <v>1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1</v>
      </c>
      <c r="AG169" s="26">
        <v>0</v>
      </c>
    </row>
    <row r="170" spans="1:33" x14ac:dyDescent="0.2">
      <c r="A170" s="3" t="s">
        <v>1457</v>
      </c>
      <c r="B170" s="3" t="s">
        <v>1101</v>
      </c>
      <c r="C170" s="3" t="s">
        <v>540</v>
      </c>
      <c r="D170" s="3" t="s">
        <v>542</v>
      </c>
      <c r="E170" t="str">
        <f t="shared" si="4"/>
        <v>M22P05U03N07</v>
      </c>
      <c r="F170" s="26">
        <f ca="1">基础表!F170</f>
        <v>41</v>
      </c>
      <c r="G170" s="26" t="str">
        <f>基础表!G170</f>
        <v>苏我美雪</v>
      </c>
      <c r="H170" s="26">
        <v>0.15</v>
      </c>
      <c r="I170" s="26" t="str">
        <f t="shared" ca="1" si="5"/>
        <v>FALSE</v>
      </c>
      <c r="J170" s="26">
        <v>0</v>
      </c>
      <c r="K170" s="26">
        <v>1</v>
      </c>
      <c r="L170" s="26">
        <v>1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1</v>
      </c>
      <c r="AG170" s="26">
        <v>0</v>
      </c>
    </row>
    <row r="171" spans="1:33" x14ac:dyDescent="0.2">
      <c r="A171" s="3" t="s">
        <v>1457</v>
      </c>
      <c r="B171" s="3" t="s">
        <v>1101</v>
      </c>
      <c r="C171" s="3" t="s">
        <v>540</v>
      </c>
      <c r="D171" s="3" t="s">
        <v>543</v>
      </c>
      <c r="E171" t="str">
        <f t="shared" si="4"/>
        <v>M22P05U03N08</v>
      </c>
      <c r="F171" s="26">
        <f ca="1">基础表!F171</f>
        <v>0</v>
      </c>
      <c r="G171" s="26">
        <f>基础表!G171</f>
        <v>0</v>
      </c>
      <c r="H171" s="26">
        <v>0.15</v>
      </c>
      <c r="I171" s="26" t="str">
        <f t="shared" ca="1" si="5"/>
        <v>TRUE</v>
      </c>
      <c r="J171" s="26">
        <v>0</v>
      </c>
      <c r="K171" s="26">
        <v>1</v>
      </c>
      <c r="L171" s="26">
        <v>1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1</v>
      </c>
      <c r="AG171" s="26">
        <v>0</v>
      </c>
    </row>
    <row r="172" spans="1:33" x14ac:dyDescent="0.2">
      <c r="A172" s="3" t="s">
        <v>1457</v>
      </c>
      <c r="B172" s="3" t="s">
        <v>1101</v>
      </c>
      <c r="C172" s="3" t="s">
        <v>540</v>
      </c>
      <c r="D172" s="3" t="s">
        <v>544</v>
      </c>
      <c r="E172" t="str">
        <f t="shared" si="4"/>
        <v>M22P05U03N09</v>
      </c>
      <c r="F172" s="26">
        <f ca="1">基础表!F172</f>
        <v>18</v>
      </c>
      <c r="G172" s="26" t="str">
        <f ca="1">基础表!G172</f>
        <v>戴安娜</v>
      </c>
      <c r="H172" s="26">
        <v>0.15</v>
      </c>
      <c r="I172" s="26" t="str">
        <f t="shared" ca="1" si="5"/>
        <v>FALSE</v>
      </c>
      <c r="J172" s="26">
        <v>0</v>
      </c>
      <c r="K172" s="26">
        <v>1</v>
      </c>
      <c r="L172" s="26">
        <v>1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1</v>
      </c>
      <c r="AG172" s="26">
        <v>0</v>
      </c>
    </row>
    <row r="173" spans="1:33" x14ac:dyDescent="0.2">
      <c r="A173" s="3" t="s">
        <v>1457</v>
      </c>
      <c r="B173" s="3" t="s">
        <v>1101</v>
      </c>
      <c r="C173" s="3" t="s">
        <v>541</v>
      </c>
      <c r="D173" s="3" t="s">
        <v>1255</v>
      </c>
      <c r="E173" t="str">
        <f t="shared" si="4"/>
        <v>M22P05U04N01</v>
      </c>
      <c r="F173" s="26">
        <f ca="1">基础表!F173</f>
        <v>0</v>
      </c>
      <c r="G173" s="26">
        <f>基础表!G173</f>
        <v>0</v>
      </c>
      <c r="H173" s="26">
        <v>0.15</v>
      </c>
      <c r="I173" s="26" t="str">
        <f t="shared" ca="1" si="5"/>
        <v>TRUE</v>
      </c>
      <c r="J173" s="26">
        <v>0</v>
      </c>
      <c r="K173" s="26">
        <v>1</v>
      </c>
      <c r="L173" s="26">
        <v>1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1</v>
      </c>
      <c r="AG173" s="26">
        <v>0</v>
      </c>
    </row>
    <row r="174" spans="1:33" x14ac:dyDescent="0.2">
      <c r="A174" s="3" t="s">
        <v>1457</v>
      </c>
      <c r="B174" s="3" t="s">
        <v>1101</v>
      </c>
      <c r="C174" s="3" t="s">
        <v>541</v>
      </c>
      <c r="D174" s="3" t="s">
        <v>534</v>
      </c>
      <c r="E174" t="str">
        <f t="shared" si="4"/>
        <v>M22P05U04N02</v>
      </c>
      <c r="F174" s="26">
        <f ca="1">基础表!F174</f>
        <v>0</v>
      </c>
      <c r="G174" s="26">
        <f>基础表!G174</f>
        <v>0</v>
      </c>
      <c r="H174" s="26">
        <v>0.15</v>
      </c>
      <c r="I174" s="26" t="str">
        <f t="shared" ca="1" si="5"/>
        <v>TRUE</v>
      </c>
      <c r="J174" s="26">
        <v>0</v>
      </c>
      <c r="K174" s="26">
        <v>1</v>
      </c>
      <c r="L174" s="26">
        <v>1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1</v>
      </c>
      <c r="AG174" s="26">
        <v>0</v>
      </c>
    </row>
    <row r="175" spans="1:33" x14ac:dyDescent="0.2">
      <c r="A175" s="3" t="s">
        <v>1457</v>
      </c>
      <c r="B175" s="3" t="s">
        <v>1101</v>
      </c>
      <c r="C175" s="3" t="s">
        <v>541</v>
      </c>
      <c r="D175" s="3" t="s">
        <v>535</v>
      </c>
      <c r="E175" t="str">
        <f t="shared" si="4"/>
        <v>M22P05U04N03</v>
      </c>
      <c r="F175" s="26">
        <f ca="1">基础表!F175</f>
        <v>0</v>
      </c>
      <c r="G175" s="26">
        <f>基础表!G175</f>
        <v>0</v>
      </c>
      <c r="H175" s="26">
        <v>0.15</v>
      </c>
      <c r="I175" s="26" t="str">
        <f t="shared" ca="1" si="5"/>
        <v>TRUE</v>
      </c>
      <c r="J175" s="26">
        <v>0</v>
      </c>
      <c r="K175" s="26">
        <v>1</v>
      </c>
      <c r="L175" s="26">
        <v>1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1</v>
      </c>
      <c r="AG175" s="26">
        <v>0</v>
      </c>
    </row>
    <row r="176" spans="1:33" x14ac:dyDescent="0.2">
      <c r="A176" s="3" t="s">
        <v>1457</v>
      </c>
      <c r="B176" s="3" t="s">
        <v>1101</v>
      </c>
      <c r="C176" s="3" t="s">
        <v>1454</v>
      </c>
      <c r="D176" s="3" t="s">
        <v>536</v>
      </c>
      <c r="E176" t="str">
        <f t="shared" si="4"/>
        <v>M22P05U04N04</v>
      </c>
      <c r="F176" s="26">
        <f ca="1">基础表!F176</f>
        <v>0</v>
      </c>
      <c r="G176" s="26">
        <f>基础表!G176</f>
        <v>0</v>
      </c>
      <c r="H176" s="26">
        <v>0.15</v>
      </c>
      <c r="I176" s="26" t="str">
        <f t="shared" ca="1" si="5"/>
        <v>TRUE</v>
      </c>
      <c r="J176" s="26">
        <v>0</v>
      </c>
      <c r="K176" s="26">
        <v>1</v>
      </c>
      <c r="L176" s="26">
        <v>1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1</v>
      </c>
      <c r="AG176" s="26">
        <v>0</v>
      </c>
    </row>
    <row r="177" spans="1:33" x14ac:dyDescent="0.2">
      <c r="A177" s="3" t="s">
        <v>1457</v>
      </c>
      <c r="B177" s="3" t="s">
        <v>1101</v>
      </c>
      <c r="C177" s="3" t="s">
        <v>1454</v>
      </c>
      <c r="D177" s="3" t="s">
        <v>537</v>
      </c>
      <c r="E177" t="str">
        <f t="shared" si="4"/>
        <v>M22P05U04N05</v>
      </c>
      <c r="F177" s="26">
        <f ca="1">基础表!F177</f>
        <v>0</v>
      </c>
      <c r="G177" s="26">
        <f>基础表!G177</f>
        <v>0</v>
      </c>
      <c r="H177" s="26">
        <v>0.15</v>
      </c>
      <c r="I177" s="26" t="str">
        <f t="shared" ca="1" si="5"/>
        <v>TRUE</v>
      </c>
      <c r="J177" s="26">
        <v>0</v>
      </c>
      <c r="K177" s="26">
        <v>1</v>
      </c>
      <c r="L177" s="26">
        <v>1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1</v>
      </c>
      <c r="AG177" s="26">
        <v>0</v>
      </c>
    </row>
    <row r="178" spans="1:33" x14ac:dyDescent="0.2">
      <c r="A178" s="3" t="s">
        <v>1457</v>
      </c>
      <c r="B178" s="3" t="s">
        <v>1101</v>
      </c>
      <c r="C178" s="3" t="s">
        <v>1454</v>
      </c>
      <c r="D178" s="3" t="s">
        <v>538</v>
      </c>
      <c r="E178" t="str">
        <f t="shared" si="4"/>
        <v>M22P05U04N06</v>
      </c>
      <c r="F178" s="26">
        <f ca="1">基础表!F178</f>
        <v>0</v>
      </c>
      <c r="G178" s="26">
        <f>基础表!G178</f>
        <v>0</v>
      </c>
      <c r="H178" s="26">
        <v>0.15</v>
      </c>
      <c r="I178" s="26" t="str">
        <f t="shared" ca="1" si="5"/>
        <v>TRUE</v>
      </c>
      <c r="J178" s="26">
        <v>0</v>
      </c>
      <c r="K178" s="26">
        <v>1</v>
      </c>
      <c r="L178" s="26">
        <v>1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1</v>
      </c>
      <c r="AG178" s="26">
        <v>0</v>
      </c>
    </row>
    <row r="179" spans="1:33" x14ac:dyDescent="0.2">
      <c r="A179" s="3" t="s">
        <v>1457</v>
      </c>
      <c r="B179" s="3" t="s">
        <v>1101</v>
      </c>
      <c r="C179" s="3" t="s">
        <v>1454</v>
      </c>
      <c r="D179" s="3" t="s">
        <v>542</v>
      </c>
      <c r="E179" t="str">
        <f t="shared" si="4"/>
        <v>M22P05U04N07</v>
      </c>
      <c r="F179" s="26">
        <f ca="1">基础表!F179</f>
        <v>0</v>
      </c>
      <c r="G179" s="26">
        <f>基础表!G179</f>
        <v>0</v>
      </c>
      <c r="H179" s="26">
        <v>0.15</v>
      </c>
      <c r="I179" s="26" t="str">
        <f t="shared" ca="1" si="5"/>
        <v>TRUE</v>
      </c>
      <c r="J179" s="26">
        <v>0</v>
      </c>
      <c r="K179" s="26">
        <v>1</v>
      </c>
      <c r="L179" s="26">
        <v>1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1</v>
      </c>
      <c r="AG179" s="26">
        <v>0</v>
      </c>
    </row>
    <row r="180" spans="1:33" x14ac:dyDescent="0.2">
      <c r="A180" s="3" t="s">
        <v>1457</v>
      </c>
      <c r="B180" s="3" t="s">
        <v>1101</v>
      </c>
      <c r="C180" s="3" t="s">
        <v>1454</v>
      </c>
      <c r="D180" s="3" t="s">
        <v>543</v>
      </c>
      <c r="E180" t="str">
        <f t="shared" si="4"/>
        <v>M22P05U04N08</v>
      </c>
      <c r="F180" s="26">
        <f ca="1">基础表!F180</f>
        <v>0</v>
      </c>
      <c r="G180" s="26">
        <f>基础表!G180</f>
        <v>0</v>
      </c>
      <c r="H180" s="26">
        <v>0.15</v>
      </c>
      <c r="I180" s="26" t="str">
        <f t="shared" ca="1" si="5"/>
        <v>TRUE</v>
      </c>
      <c r="J180" s="26">
        <v>0</v>
      </c>
      <c r="K180" s="26">
        <v>1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1</v>
      </c>
      <c r="AG180" s="26">
        <v>0</v>
      </c>
    </row>
    <row r="181" spans="1:33" x14ac:dyDescent="0.2">
      <c r="A181" s="3" t="s">
        <v>1457</v>
      </c>
      <c r="B181" s="3" t="s">
        <v>1101</v>
      </c>
      <c r="C181" s="3" t="s">
        <v>541</v>
      </c>
      <c r="D181" s="3" t="s">
        <v>544</v>
      </c>
      <c r="E181" t="str">
        <f t="shared" si="4"/>
        <v>M22P05U04N09</v>
      </c>
      <c r="F181" s="26">
        <f ca="1">基础表!F181</f>
        <v>0</v>
      </c>
      <c r="G181" s="26">
        <f>基础表!G181</f>
        <v>0</v>
      </c>
      <c r="H181" s="26">
        <v>0.15</v>
      </c>
      <c r="I181" s="26" t="str">
        <f t="shared" ca="1" si="5"/>
        <v>TRUE</v>
      </c>
      <c r="J181" s="26">
        <v>0</v>
      </c>
      <c r="K181" s="26">
        <v>1</v>
      </c>
      <c r="L181" s="26">
        <v>1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6">
        <v>0</v>
      </c>
      <c r="AD181" s="26">
        <v>0</v>
      </c>
      <c r="AE181" s="26">
        <v>0</v>
      </c>
      <c r="AF181" s="26">
        <v>1</v>
      </c>
      <c r="AG181" s="26">
        <v>0</v>
      </c>
    </row>
    <row r="182" spans="1:33" x14ac:dyDescent="0.2">
      <c r="A182" s="3" t="s">
        <v>1457</v>
      </c>
      <c r="B182" s="3" t="s">
        <v>1102</v>
      </c>
      <c r="C182" s="3" t="s">
        <v>532</v>
      </c>
      <c r="D182" s="3" t="s">
        <v>1255</v>
      </c>
      <c r="E182" t="str">
        <f t="shared" si="4"/>
        <v>M22P06U01N01</v>
      </c>
      <c r="F182" s="26">
        <f ca="1">基础表!F182</f>
        <v>0</v>
      </c>
      <c r="G182" s="26">
        <f>基础表!G182</f>
        <v>0</v>
      </c>
      <c r="H182" s="26">
        <v>0.15</v>
      </c>
      <c r="I182" s="26" t="str">
        <f t="shared" ca="1" si="5"/>
        <v>TRUE</v>
      </c>
      <c r="J182" s="26">
        <v>0</v>
      </c>
      <c r="K182" s="26">
        <v>1</v>
      </c>
      <c r="L182" s="26">
        <v>1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1</v>
      </c>
      <c r="AG182" s="26">
        <v>0</v>
      </c>
    </row>
    <row r="183" spans="1:33" x14ac:dyDescent="0.2">
      <c r="A183" s="3" t="s">
        <v>1457</v>
      </c>
      <c r="B183" s="3" t="s">
        <v>1102</v>
      </c>
      <c r="C183" s="3" t="s">
        <v>532</v>
      </c>
      <c r="D183" s="3" t="s">
        <v>534</v>
      </c>
      <c r="E183" t="str">
        <f t="shared" si="4"/>
        <v>M22P06U01N02</v>
      </c>
      <c r="F183" s="26">
        <f ca="1">基础表!F183</f>
        <v>0</v>
      </c>
      <c r="G183" s="26">
        <f>基础表!G183</f>
        <v>0</v>
      </c>
      <c r="H183" s="26">
        <v>0.15</v>
      </c>
      <c r="I183" s="26" t="str">
        <f t="shared" ca="1" si="5"/>
        <v>TRUE</v>
      </c>
      <c r="J183" s="26">
        <v>0</v>
      </c>
      <c r="K183" s="26">
        <v>1</v>
      </c>
      <c r="L183" s="26">
        <v>1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1</v>
      </c>
      <c r="AG183" s="26">
        <v>0</v>
      </c>
    </row>
    <row r="184" spans="1:33" x14ac:dyDescent="0.2">
      <c r="A184" s="3" t="s">
        <v>1457</v>
      </c>
      <c r="B184" s="3" t="s">
        <v>1102</v>
      </c>
      <c r="C184" s="3" t="s">
        <v>532</v>
      </c>
      <c r="D184" s="3" t="s">
        <v>535</v>
      </c>
      <c r="E184" t="str">
        <f t="shared" si="4"/>
        <v>M22P06U01N03</v>
      </c>
      <c r="F184" s="26">
        <f ca="1">基础表!F184</f>
        <v>0</v>
      </c>
      <c r="G184" s="26">
        <f>基础表!G184</f>
        <v>0</v>
      </c>
      <c r="H184" s="26">
        <v>0.15</v>
      </c>
      <c r="I184" s="26" t="str">
        <f t="shared" ca="1" si="5"/>
        <v>TRUE</v>
      </c>
      <c r="J184" s="26">
        <v>0</v>
      </c>
      <c r="K184" s="26">
        <v>1</v>
      </c>
      <c r="L184" s="26">
        <v>1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1</v>
      </c>
      <c r="AG184" s="26">
        <v>0</v>
      </c>
    </row>
    <row r="185" spans="1:33" x14ac:dyDescent="0.2">
      <c r="A185" s="3" t="s">
        <v>1457</v>
      </c>
      <c r="B185" s="3" t="s">
        <v>1102</v>
      </c>
      <c r="C185" s="3" t="s">
        <v>532</v>
      </c>
      <c r="D185" s="3" t="s">
        <v>536</v>
      </c>
      <c r="E185" t="str">
        <f t="shared" si="4"/>
        <v>M22P06U01N04</v>
      </c>
      <c r="F185" s="26">
        <f ca="1">基础表!F185</f>
        <v>0</v>
      </c>
      <c r="G185" s="26">
        <f>基础表!G185</f>
        <v>0</v>
      </c>
      <c r="H185" s="26">
        <v>0.15</v>
      </c>
      <c r="I185" s="26" t="str">
        <f t="shared" ca="1" si="5"/>
        <v>TRUE</v>
      </c>
      <c r="J185" s="26">
        <v>0</v>
      </c>
      <c r="K185" s="26">
        <v>1</v>
      </c>
      <c r="L185" s="26">
        <v>1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1</v>
      </c>
      <c r="AG185" s="26">
        <v>0</v>
      </c>
    </row>
    <row r="186" spans="1:33" x14ac:dyDescent="0.2">
      <c r="A186" s="3" t="s">
        <v>1457</v>
      </c>
      <c r="B186" s="3" t="s">
        <v>1102</v>
      </c>
      <c r="C186" s="3" t="s">
        <v>532</v>
      </c>
      <c r="D186" s="3" t="s">
        <v>537</v>
      </c>
      <c r="E186" t="str">
        <f t="shared" si="4"/>
        <v>M22P06U01N05</v>
      </c>
      <c r="F186" s="26">
        <f ca="1">基础表!F186</f>
        <v>0</v>
      </c>
      <c r="G186" s="26">
        <f>基础表!G186</f>
        <v>0</v>
      </c>
      <c r="H186" s="26">
        <v>0.15</v>
      </c>
      <c r="I186" s="26" t="str">
        <f t="shared" ca="1" si="5"/>
        <v>TRUE</v>
      </c>
      <c r="J186" s="26">
        <v>0</v>
      </c>
      <c r="K186" s="26">
        <v>1</v>
      </c>
      <c r="L186" s="26">
        <v>1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6">
        <v>0</v>
      </c>
      <c r="V186" s="26">
        <v>0</v>
      </c>
      <c r="W186" s="26">
        <v>0</v>
      </c>
      <c r="X186" s="26">
        <v>0</v>
      </c>
      <c r="Y186" s="26">
        <v>0</v>
      </c>
      <c r="Z186" s="26">
        <v>0</v>
      </c>
      <c r="AA186" s="26">
        <v>0</v>
      </c>
      <c r="AB186" s="26">
        <v>0</v>
      </c>
      <c r="AC186" s="26">
        <v>0</v>
      </c>
      <c r="AD186" s="26">
        <v>0</v>
      </c>
      <c r="AE186" s="26">
        <v>0</v>
      </c>
      <c r="AF186" s="26">
        <v>1</v>
      </c>
      <c r="AG186" s="26">
        <v>0</v>
      </c>
    </row>
    <row r="187" spans="1:33" x14ac:dyDescent="0.2">
      <c r="A187" s="3" t="s">
        <v>1457</v>
      </c>
      <c r="B187" s="3" t="s">
        <v>1102</v>
      </c>
      <c r="C187" s="3" t="s">
        <v>532</v>
      </c>
      <c r="D187" s="3" t="s">
        <v>538</v>
      </c>
      <c r="E187" t="str">
        <f t="shared" si="4"/>
        <v>M22P06U01N06</v>
      </c>
      <c r="F187" s="26">
        <f ca="1">基础表!F187</f>
        <v>0</v>
      </c>
      <c r="G187" s="26">
        <f>基础表!G187</f>
        <v>0</v>
      </c>
      <c r="H187" s="26">
        <v>0.15</v>
      </c>
      <c r="I187" s="26" t="str">
        <f t="shared" ca="1" si="5"/>
        <v>TRUE</v>
      </c>
      <c r="J187" s="26">
        <v>0</v>
      </c>
      <c r="K187" s="26">
        <v>1</v>
      </c>
      <c r="L187" s="26">
        <v>1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1</v>
      </c>
      <c r="AG187" s="26">
        <v>0</v>
      </c>
    </row>
    <row r="188" spans="1:33" x14ac:dyDescent="0.2">
      <c r="A188" s="3" t="s">
        <v>1457</v>
      </c>
      <c r="B188" s="3" t="s">
        <v>1102</v>
      </c>
      <c r="C188" s="3" t="s">
        <v>532</v>
      </c>
      <c r="D188" s="3" t="s">
        <v>542</v>
      </c>
      <c r="E188" t="str">
        <f t="shared" si="4"/>
        <v>M22P06U01N07</v>
      </c>
      <c r="F188" s="26">
        <f ca="1">基础表!F188</f>
        <v>0</v>
      </c>
      <c r="G188" s="26">
        <f>基础表!G188</f>
        <v>0</v>
      </c>
      <c r="H188" s="26">
        <v>0.15</v>
      </c>
      <c r="I188" s="26" t="str">
        <f t="shared" ca="1" si="5"/>
        <v>TRUE</v>
      </c>
      <c r="J188" s="26">
        <v>0</v>
      </c>
      <c r="K188" s="26">
        <v>1</v>
      </c>
      <c r="L188" s="26">
        <v>1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1</v>
      </c>
      <c r="AG188" s="26">
        <v>0</v>
      </c>
    </row>
    <row r="189" spans="1:33" x14ac:dyDescent="0.2">
      <c r="A189" s="3" t="s">
        <v>1457</v>
      </c>
      <c r="B189" s="3" t="s">
        <v>1102</v>
      </c>
      <c r="C189" s="3" t="s">
        <v>532</v>
      </c>
      <c r="D189" s="3" t="s">
        <v>543</v>
      </c>
      <c r="E189" t="str">
        <f t="shared" si="4"/>
        <v>M22P06U01N08</v>
      </c>
      <c r="F189" s="26">
        <f ca="1">基础表!F189</f>
        <v>0</v>
      </c>
      <c r="G189" s="26">
        <f>基础表!G189</f>
        <v>0</v>
      </c>
      <c r="H189" s="26">
        <v>0.15</v>
      </c>
      <c r="I189" s="26" t="str">
        <f t="shared" ca="1" si="5"/>
        <v>TRUE</v>
      </c>
      <c r="J189" s="26">
        <v>0</v>
      </c>
      <c r="K189" s="26">
        <v>1</v>
      </c>
      <c r="L189" s="26">
        <v>1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1</v>
      </c>
      <c r="AG189" s="26">
        <v>0</v>
      </c>
    </row>
    <row r="190" spans="1:33" x14ac:dyDescent="0.2">
      <c r="A190" s="3" t="s">
        <v>1457</v>
      </c>
      <c r="B190" s="3" t="s">
        <v>1102</v>
      </c>
      <c r="C190" s="3" t="s">
        <v>532</v>
      </c>
      <c r="D190" s="3" t="s">
        <v>544</v>
      </c>
      <c r="E190" t="str">
        <f t="shared" si="4"/>
        <v>M22P06U01N09</v>
      </c>
      <c r="F190" s="26">
        <f ca="1">基础表!F190</f>
        <v>0</v>
      </c>
      <c r="G190" s="26">
        <f>基础表!G190</f>
        <v>0</v>
      </c>
      <c r="H190" s="26">
        <v>0.15</v>
      </c>
      <c r="I190" s="26" t="str">
        <f t="shared" ca="1" si="5"/>
        <v>TRUE</v>
      </c>
      <c r="J190" s="26">
        <v>0</v>
      </c>
      <c r="K190" s="26">
        <v>1</v>
      </c>
      <c r="L190" s="26">
        <v>1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1</v>
      </c>
      <c r="AG190" s="26">
        <v>0</v>
      </c>
    </row>
    <row r="191" spans="1:33" x14ac:dyDescent="0.2">
      <c r="A191" s="3" t="s">
        <v>1457</v>
      </c>
      <c r="B191" s="3" t="s">
        <v>1102</v>
      </c>
      <c r="C191" s="3" t="s">
        <v>539</v>
      </c>
      <c r="D191" s="3" t="s">
        <v>1255</v>
      </c>
      <c r="E191" t="str">
        <f t="shared" si="4"/>
        <v>M22P06U02N01</v>
      </c>
      <c r="F191" s="26">
        <f ca="1">基础表!F191</f>
        <v>0</v>
      </c>
      <c r="G191" s="26">
        <f>基础表!G191</f>
        <v>0</v>
      </c>
      <c r="H191" s="26">
        <v>0.15</v>
      </c>
      <c r="I191" s="26" t="str">
        <f t="shared" ca="1" si="5"/>
        <v>TRUE</v>
      </c>
      <c r="J191" s="26">
        <v>0</v>
      </c>
      <c r="K191" s="26">
        <v>1</v>
      </c>
      <c r="L191" s="26">
        <v>1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26">
        <v>0</v>
      </c>
      <c r="V191" s="26">
        <v>0</v>
      </c>
      <c r="W191" s="26">
        <v>0</v>
      </c>
      <c r="X191" s="26">
        <v>0</v>
      </c>
      <c r="Y191" s="26">
        <v>0</v>
      </c>
      <c r="Z191" s="26">
        <v>0</v>
      </c>
      <c r="AA191" s="26">
        <v>0</v>
      </c>
      <c r="AB191" s="26">
        <v>0</v>
      </c>
      <c r="AC191" s="26">
        <v>0</v>
      </c>
      <c r="AD191" s="26">
        <v>0</v>
      </c>
      <c r="AE191" s="26">
        <v>0</v>
      </c>
      <c r="AF191" s="26">
        <v>1</v>
      </c>
      <c r="AG191" s="26">
        <v>0</v>
      </c>
    </row>
    <row r="192" spans="1:33" x14ac:dyDescent="0.2">
      <c r="A192" s="3" t="s">
        <v>1457</v>
      </c>
      <c r="B192" s="3" t="s">
        <v>1102</v>
      </c>
      <c r="C192" s="3" t="s">
        <v>539</v>
      </c>
      <c r="D192" s="3" t="s">
        <v>534</v>
      </c>
      <c r="E192" t="str">
        <f t="shared" si="4"/>
        <v>M22P06U02N02</v>
      </c>
      <c r="F192" s="26">
        <f ca="1">基础表!F192</f>
        <v>0</v>
      </c>
      <c r="G192" s="26">
        <f>基础表!G192</f>
        <v>0</v>
      </c>
      <c r="H192" s="26">
        <v>0.15</v>
      </c>
      <c r="I192" s="26" t="str">
        <f t="shared" ca="1" si="5"/>
        <v>TRUE</v>
      </c>
      <c r="J192" s="26">
        <v>0</v>
      </c>
      <c r="K192" s="26">
        <v>1</v>
      </c>
      <c r="L192" s="26">
        <v>1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1</v>
      </c>
      <c r="AG192" s="26">
        <v>0</v>
      </c>
    </row>
    <row r="193" spans="1:33" x14ac:dyDescent="0.2">
      <c r="A193" s="3" t="s">
        <v>1457</v>
      </c>
      <c r="B193" s="3" t="s">
        <v>1102</v>
      </c>
      <c r="C193" s="3" t="s">
        <v>539</v>
      </c>
      <c r="D193" s="3" t="s">
        <v>535</v>
      </c>
      <c r="E193" t="str">
        <f t="shared" si="4"/>
        <v>M22P06U02N03</v>
      </c>
      <c r="F193" s="26">
        <f ca="1">基础表!F193</f>
        <v>0</v>
      </c>
      <c r="G193" s="26">
        <f>基础表!G193</f>
        <v>0</v>
      </c>
      <c r="H193" s="26">
        <v>0.15</v>
      </c>
      <c r="I193" s="26" t="str">
        <f t="shared" ca="1" si="5"/>
        <v>TRUE</v>
      </c>
      <c r="J193" s="26">
        <v>0</v>
      </c>
      <c r="K193" s="26">
        <v>1</v>
      </c>
      <c r="L193" s="26">
        <v>1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1</v>
      </c>
      <c r="AG193" s="26">
        <v>0</v>
      </c>
    </row>
    <row r="194" spans="1:33" x14ac:dyDescent="0.2">
      <c r="A194" s="3" t="s">
        <v>1457</v>
      </c>
      <c r="B194" s="3" t="s">
        <v>1102</v>
      </c>
      <c r="C194" s="3" t="s">
        <v>539</v>
      </c>
      <c r="D194" s="3" t="s">
        <v>536</v>
      </c>
      <c r="E194" t="str">
        <f t="shared" si="4"/>
        <v>M22P06U02N04</v>
      </c>
      <c r="F194" s="26">
        <f ca="1">基础表!F194</f>
        <v>0</v>
      </c>
      <c r="G194" s="26">
        <f>基础表!G194</f>
        <v>0</v>
      </c>
      <c r="H194" s="26">
        <v>0.15</v>
      </c>
      <c r="I194" s="26" t="str">
        <f t="shared" ca="1" si="5"/>
        <v>TRUE</v>
      </c>
      <c r="J194" s="26">
        <v>0</v>
      </c>
      <c r="K194" s="26">
        <v>1</v>
      </c>
      <c r="L194" s="26">
        <v>1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1</v>
      </c>
      <c r="AG194" s="26">
        <v>0</v>
      </c>
    </row>
    <row r="195" spans="1:33" x14ac:dyDescent="0.2">
      <c r="A195" s="3" t="s">
        <v>1457</v>
      </c>
      <c r="B195" s="3" t="s">
        <v>1102</v>
      </c>
      <c r="C195" s="3" t="s">
        <v>539</v>
      </c>
      <c r="D195" s="3" t="s">
        <v>537</v>
      </c>
      <c r="E195" t="str">
        <f t="shared" ref="E195:E258" si="6">A195&amp;B195&amp;C195&amp;D195</f>
        <v>M22P06U02N05</v>
      </c>
      <c r="F195" s="26">
        <f ca="1">基础表!F195</f>
        <v>0</v>
      </c>
      <c r="G195" s="26">
        <f>基础表!G195</f>
        <v>0</v>
      </c>
      <c r="H195" s="26">
        <v>0.15</v>
      </c>
      <c r="I195" s="26" t="str">
        <f t="shared" ref="I195:I258" ca="1" si="7">IF(F195=0,"TRUE",IF(F195&gt;1000,"TRUE","FALSE"))</f>
        <v>TRUE</v>
      </c>
      <c r="J195" s="26">
        <v>0</v>
      </c>
      <c r="K195" s="26">
        <v>1</v>
      </c>
      <c r="L195" s="26">
        <v>1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1</v>
      </c>
      <c r="AG195" s="26">
        <v>0</v>
      </c>
    </row>
    <row r="196" spans="1:33" x14ac:dyDescent="0.2">
      <c r="A196" s="3" t="s">
        <v>1457</v>
      </c>
      <c r="B196" s="3" t="s">
        <v>1102</v>
      </c>
      <c r="C196" s="3" t="s">
        <v>539</v>
      </c>
      <c r="D196" s="3" t="s">
        <v>538</v>
      </c>
      <c r="E196" t="str">
        <f t="shared" si="6"/>
        <v>M22P06U02N06</v>
      </c>
      <c r="F196" s="26">
        <f ca="1">基础表!F196</f>
        <v>0</v>
      </c>
      <c r="G196" s="26">
        <f>基础表!G196</f>
        <v>0</v>
      </c>
      <c r="H196" s="26">
        <v>0.15</v>
      </c>
      <c r="I196" s="26" t="str">
        <f t="shared" ca="1" si="7"/>
        <v>TRUE</v>
      </c>
      <c r="J196" s="26">
        <v>0</v>
      </c>
      <c r="K196" s="26">
        <v>1</v>
      </c>
      <c r="L196" s="26">
        <v>1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1</v>
      </c>
      <c r="AG196" s="26">
        <v>0</v>
      </c>
    </row>
    <row r="197" spans="1:33" x14ac:dyDescent="0.2">
      <c r="A197" s="3" t="s">
        <v>1457</v>
      </c>
      <c r="B197" s="3" t="s">
        <v>1102</v>
      </c>
      <c r="C197" s="3" t="s">
        <v>539</v>
      </c>
      <c r="D197" s="3" t="s">
        <v>542</v>
      </c>
      <c r="E197" t="str">
        <f t="shared" si="6"/>
        <v>M22P06U02N07</v>
      </c>
      <c r="F197" s="26">
        <f ca="1">基础表!F197</f>
        <v>0</v>
      </c>
      <c r="G197" s="26">
        <f>基础表!G197</f>
        <v>0</v>
      </c>
      <c r="H197" s="26">
        <v>0.15</v>
      </c>
      <c r="I197" s="26" t="str">
        <f t="shared" ca="1" si="7"/>
        <v>TRUE</v>
      </c>
      <c r="J197" s="26">
        <v>0</v>
      </c>
      <c r="K197" s="26">
        <v>1</v>
      </c>
      <c r="L197" s="26">
        <v>1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1</v>
      </c>
      <c r="AG197" s="26">
        <v>0</v>
      </c>
    </row>
    <row r="198" spans="1:33" x14ac:dyDescent="0.2">
      <c r="A198" s="3" t="s">
        <v>1457</v>
      </c>
      <c r="B198" s="3" t="s">
        <v>1102</v>
      </c>
      <c r="C198" s="3" t="s">
        <v>539</v>
      </c>
      <c r="D198" s="3" t="s">
        <v>543</v>
      </c>
      <c r="E198" t="str">
        <f t="shared" si="6"/>
        <v>M22P06U02N08</v>
      </c>
      <c r="F198" s="26">
        <f ca="1">基础表!F198</f>
        <v>0</v>
      </c>
      <c r="G198" s="26">
        <f>基础表!G198</f>
        <v>0</v>
      </c>
      <c r="H198" s="26">
        <v>0.15</v>
      </c>
      <c r="I198" s="26" t="str">
        <f t="shared" ca="1" si="7"/>
        <v>TRUE</v>
      </c>
      <c r="J198" s="26">
        <v>0</v>
      </c>
      <c r="K198" s="26">
        <v>1</v>
      </c>
      <c r="L198" s="26">
        <v>1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26">
        <v>0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1</v>
      </c>
      <c r="AG198" s="26">
        <v>0</v>
      </c>
    </row>
    <row r="199" spans="1:33" x14ac:dyDescent="0.2">
      <c r="A199" s="3" t="s">
        <v>1457</v>
      </c>
      <c r="B199" s="3" t="s">
        <v>1102</v>
      </c>
      <c r="C199" s="3" t="s">
        <v>539</v>
      </c>
      <c r="D199" s="3" t="s">
        <v>544</v>
      </c>
      <c r="E199" t="str">
        <f t="shared" si="6"/>
        <v>M22P06U02N09</v>
      </c>
      <c r="F199" s="26">
        <f ca="1">基础表!F199</f>
        <v>0</v>
      </c>
      <c r="G199" s="26">
        <f>基础表!G199</f>
        <v>0</v>
      </c>
      <c r="H199" s="26">
        <v>0.15</v>
      </c>
      <c r="I199" s="26" t="str">
        <f t="shared" ca="1" si="7"/>
        <v>TRUE</v>
      </c>
      <c r="J199" s="26">
        <v>0</v>
      </c>
      <c r="K199" s="26">
        <v>1</v>
      </c>
      <c r="L199" s="26">
        <v>1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1</v>
      </c>
      <c r="AG199" s="26">
        <v>0</v>
      </c>
    </row>
    <row r="200" spans="1:33" x14ac:dyDescent="0.2">
      <c r="A200" s="3" t="s">
        <v>1457</v>
      </c>
      <c r="B200" s="3" t="s">
        <v>1102</v>
      </c>
      <c r="C200" s="3" t="s">
        <v>540</v>
      </c>
      <c r="D200" s="3" t="s">
        <v>1255</v>
      </c>
      <c r="E200" t="str">
        <f t="shared" si="6"/>
        <v>M22P06U03N01</v>
      </c>
      <c r="F200" s="26">
        <f ca="1">基础表!F200</f>
        <v>0</v>
      </c>
      <c r="G200" s="26">
        <f>基础表!G200</f>
        <v>0</v>
      </c>
      <c r="H200" s="26">
        <v>0.15</v>
      </c>
      <c r="I200" s="26" t="str">
        <f t="shared" ca="1" si="7"/>
        <v>TRUE</v>
      </c>
      <c r="J200" s="26">
        <v>0</v>
      </c>
      <c r="K200" s="26">
        <v>1</v>
      </c>
      <c r="L200" s="26">
        <v>1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  <c r="T200" s="26">
        <v>0</v>
      </c>
      <c r="U200" s="26">
        <v>0</v>
      </c>
      <c r="V200" s="26">
        <v>0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1</v>
      </c>
      <c r="AG200" s="26">
        <v>0</v>
      </c>
    </row>
    <row r="201" spans="1:33" x14ac:dyDescent="0.2">
      <c r="A201" s="3" t="s">
        <v>1457</v>
      </c>
      <c r="B201" s="3" t="s">
        <v>1102</v>
      </c>
      <c r="C201" s="3" t="s">
        <v>540</v>
      </c>
      <c r="D201" s="3" t="s">
        <v>534</v>
      </c>
      <c r="E201" t="str">
        <f t="shared" si="6"/>
        <v>M22P06U03N02</v>
      </c>
      <c r="F201" s="26">
        <f ca="1">基础表!F201</f>
        <v>0</v>
      </c>
      <c r="G201" s="26">
        <f>基础表!G201</f>
        <v>0</v>
      </c>
      <c r="H201" s="26">
        <v>0.15</v>
      </c>
      <c r="I201" s="26" t="str">
        <f t="shared" ca="1" si="7"/>
        <v>TRUE</v>
      </c>
      <c r="J201" s="26">
        <v>0</v>
      </c>
      <c r="K201" s="26">
        <v>1</v>
      </c>
      <c r="L201" s="26">
        <v>1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0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1</v>
      </c>
      <c r="AG201" s="26">
        <v>0</v>
      </c>
    </row>
    <row r="202" spans="1:33" x14ac:dyDescent="0.2">
      <c r="A202" s="3" t="s">
        <v>1457</v>
      </c>
      <c r="B202" s="3" t="s">
        <v>1102</v>
      </c>
      <c r="C202" s="3" t="s">
        <v>540</v>
      </c>
      <c r="D202" s="3" t="s">
        <v>535</v>
      </c>
      <c r="E202" t="str">
        <f t="shared" si="6"/>
        <v>M22P06U03N03</v>
      </c>
      <c r="F202" s="26">
        <f ca="1">基础表!F202</f>
        <v>0</v>
      </c>
      <c r="G202" s="26">
        <f>基础表!G202</f>
        <v>0</v>
      </c>
      <c r="H202" s="26">
        <v>0.15</v>
      </c>
      <c r="I202" s="26" t="str">
        <f t="shared" ca="1" si="7"/>
        <v>TRUE</v>
      </c>
      <c r="J202" s="26">
        <v>0</v>
      </c>
      <c r="K202" s="26">
        <v>1</v>
      </c>
      <c r="L202" s="26">
        <v>1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1</v>
      </c>
      <c r="AG202" s="26">
        <v>0</v>
      </c>
    </row>
    <row r="203" spans="1:33" x14ac:dyDescent="0.2">
      <c r="A203" s="3" t="s">
        <v>1457</v>
      </c>
      <c r="B203" s="3" t="s">
        <v>1102</v>
      </c>
      <c r="C203" s="3" t="s">
        <v>540</v>
      </c>
      <c r="D203" s="3" t="s">
        <v>536</v>
      </c>
      <c r="E203" t="str">
        <f t="shared" si="6"/>
        <v>M22P06U03N04</v>
      </c>
      <c r="F203" s="26">
        <f ca="1">基础表!F203</f>
        <v>0</v>
      </c>
      <c r="G203" s="26">
        <f>基础表!G203</f>
        <v>0</v>
      </c>
      <c r="H203" s="26">
        <v>0.15</v>
      </c>
      <c r="I203" s="26" t="str">
        <f t="shared" ca="1" si="7"/>
        <v>TRUE</v>
      </c>
      <c r="J203" s="26">
        <v>0</v>
      </c>
      <c r="K203" s="26">
        <v>1</v>
      </c>
      <c r="L203" s="26">
        <v>1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1</v>
      </c>
      <c r="AG203" s="26">
        <v>0</v>
      </c>
    </row>
    <row r="204" spans="1:33" x14ac:dyDescent="0.2">
      <c r="A204" s="3" t="s">
        <v>1457</v>
      </c>
      <c r="B204" s="3" t="s">
        <v>1102</v>
      </c>
      <c r="C204" s="3" t="s">
        <v>540</v>
      </c>
      <c r="D204" s="3" t="s">
        <v>537</v>
      </c>
      <c r="E204" t="str">
        <f t="shared" si="6"/>
        <v>M22P06U03N05</v>
      </c>
      <c r="F204" s="26">
        <f ca="1">基础表!F204</f>
        <v>0</v>
      </c>
      <c r="G204" s="26">
        <f>基础表!G204</f>
        <v>0</v>
      </c>
      <c r="H204" s="26">
        <v>0.15</v>
      </c>
      <c r="I204" s="26" t="str">
        <f t="shared" ca="1" si="7"/>
        <v>TRUE</v>
      </c>
      <c r="J204" s="26">
        <v>0</v>
      </c>
      <c r="K204" s="26">
        <v>1</v>
      </c>
      <c r="L204" s="26">
        <v>1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  <c r="S204" s="26">
        <v>0</v>
      </c>
      <c r="T204" s="26">
        <v>0</v>
      </c>
      <c r="U204" s="26">
        <v>0</v>
      </c>
      <c r="V204" s="26">
        <v>0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6">
        <v>0</v>
      </c>
      <c r="AD204" s="26">
        <v>0</v>
      </c>
      <c r="AE204" s="26">
        <v>0</v>
      </c>
      <c r="AF204" s="26">
        <v>1</v>
      </c>
      <c r="AG204" s="26">
        <v>0</v>
      </c>
    </row>
    <row r="205" spans="1:33" x14ac:dyDescent="0.2">
      <c r="A205" s="3" t="s">
        <v>1457</v>
      </c>
      <c r="B205" s="3" t="s">
        <v>1102</v>
      </c>
      <c r="C205" s="3" t="s">
        <v>540</v>
      </c>
      <c r="D205" s="3" t="s">
        <v>538</v>
      </c>
      <c r="E205" t="str">
        <f t="shared" si="6"/>
        <v>M22P06U03N06</v>
      </c>
      <c r="F205" s="26">
        <f ca="1">基础表!F205</f>
        <v>0</v>
      </c>
      <c r="G205" s="26">
        <f>基础表!G205</f>
        <v>0</v>
      </c>
      <c r="H205" s="26">
        <v>0.15</v>
      </c>
      <c r="I205" s="26" t="str">
        <f t="shared" ca="1" si="7"/>
        <v>TRUE</v>
      </c>
      <c r="J205" s="26">
        <v>0</v>
      </c>
      <c r="K205" s="26">
        <v>1</v>
      </c>
      <c r="L205" s="26">
        <v>1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1</v>
      </c>
      <c r="AG205" s="26">
        <v>0</v>
      </c>
    </row>
    <row r="206" spans="1:33" x14ac:dyDescent="0.2">
      <c r="A206" s="3" t="s">
        <v>1457</v>
      </c>
      <c r="B206" s="3" t="s">
        <v>1102</v>
      </c>
      <c r="C206" s="3" t="s">
        <v>540</v>
      </c>
      <c r="D206" s="3" t="s">
        <v>542</v>
      </c>
      <c r="E206" t="str">
        <f t="shared" si="6"/>
        <v>M22P06U03N07</v>
      </c>
      <c r="F206" s="26">
        <f ca="1">基础表!F206</f>
        <v>0</v>
      </c>
      <c r="G206" s="26">
        <f>基础表!G206</f>
        <v>0</v>
      </c>
      <c r="H206" s="26">
        <v>0.15</v>
      </c>
      <c r="I206" s="26" t="str">
        <f t="shared" ca="1" si="7"/>
        <v>TRUE</v>
      </c>
      <c r="J206" s="26">
        <v>0</v>
      </c>
      <c r="K206" s="26">
        <v>1</v>
      </c>
      <c r="L206" s="26">
        <v>1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1</v>
      </c>
      <c r="AG206" s="26">
        <v>0</v>
      </c>
    </row>
    <row r="207" spans="1:33" x14ac:dyDescent="0.2">
      <c r="A207" s="3" t="s">
        <v>1457</v>
      </c>
      <c r="B207" s="3" t="s">
        <v>1102</v>
      </c>
      <c r="C207" s="3" t="s">
        <v>540</v>
      </c>
      <c r="D207" s="3" t="s">
        <v>543</v>
      </c>
      <c r="E207" t="str">
        <f t="shared" si="6"/>
        <v>M22P06U03N08</v>
      </c>
      <c r="F207" s="26">
        <f ca="1">基础表!F207</f>
        <v>0</v>
      </c>
      <c r="G207" s="26">
        <f>基础表!G207</f>
        <v>0</v>
      </c>
      <c r="H207" s="26">
        <v>0.15</v>
      </c>
      <c r="I207" s="26" t="str">
        <f t="shared" ca="1" si="7"/>
        <v>TRUE</v>
      </c>
      <c r="J207" s="26">
        <v>0</v>
      </c>
      <c r="K207" s="26">
        <v>1</v>
      </c>
      <c r="L207" s="26">
        <v>1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1</v>
      </c>
      <c r="AG207" s="26">
        <v>0</v>
      </c>
    </row>
    <row r="208" spans="1:33" x14ac:dyDescent="0.2">
      <c r="A208" s="3" t="s">
        <v>1457</v>
      </c>
      <c r="B208" s="3" t="s">
        <v>1102</v>
      </c>
      <c r="C208" s="3" t="s">
        <v>540</v>
      </c>
      <c r="D208" s="3" t="s">
        <v>544</v>
      </c>
      <c r="E208" t="str">
        <f t="shared" si="6"/>
        <v>M22P06U03N09</v>
      </c>
      <c r="F208" s="26">
        <f ca="1">基础表!F208</f>
        <v>0</v>
      </c>
      <c r="G208" s="26">
        <f>基础表!G208</f>
        <v>0</v>
      </c>
      <c r="H208" s="26">
        <v>0.15</v>
      </c>
      <c r="I208" s="26" t="str">
        <f t="shared" ca="1" si="7"/>
        <v>TRUE</v>
      </c>
      <c r="J208" s="26">
        <v>0</v>
      </c>
      <c r="K208" s="26">
        <v>1</v>
      </c>
      <c r="L208" s="26">
        <v>1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  <c r="S208" s="26">
        <v>0</v>
      </c>
      <c r="T208" s="26">
        <v>0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6">
        <v>0</v>
      </c>
      <c r="AD208" s="26">
        <v>0</v>
      </c>
      <c r="AE208" s="26">
        <v>0</v>
      </c>
      <c r="AF208" s="26">
        <v>1</v>
      </c>
      <c r="AG208" s="26">
        <v>0</v>
      </c>
    </row>
    <row r="209" spans="1:33" x14ac:dyDescent="0.2">
      <c r="A209" s="3" t="s">
        <v>1457</v>
      </c>
      <c r="B209" s="3" t="s">
        <v>1102</v>
      </c>
      <c r="C209" s="3" t="s">
        <v>541</v>
      </c>
      <c r="D209" s="3" t="s">
        <v>1255</v>
      </c>
      <c r="E209" t="str">
        <f t="shared" si="6"/>
        <v>M22P06U04N01</v>
      </c>
      <c r="F209" s="26">
        <f ca="1">基础表!F209</f>
        <v>0</v>
      </c>
      <c r="G209" s="26">
        <f>基础表!G209</f>
        <v>0</v>
      </c>
      <c r="H209" s="26">
        <v>0.15</v>
      </c>
      <c r="I209" s="26" t="str">
        <f t="shared" ca="1" si="7"/>
        <v>TRUE</v>
      </c>
      <c r="J209" s="26">
        <v>0</v>
      </c>
      <c r="K209" s="26">
        <v>1</v>
      </c>
      <c r="L209" s="26">
        <v>1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1</v>
      </c>
      <c r="AG209" s="26">
        <v>0</v>
      </c>
    </row>
    <row r="210" spans="1:33" x14ac:dyDescent="0.2">
      <c r="A210" s="3" t="s">
        <v>1457</v>
      </c>
      <c r="B210" s="3" t="s">
        <v>1102</v>
      </c>
      <c r="C210" s="3" t="s">
        <v>541</v>
      </c>
      <c r="D210" s="3" t="s">
        <v>534</v>
      </c>
      <c r="E210" t="str">
        <f t="shared" si="6"/>
        <v>M22P06U04N02</v>
      </c>
      <c r="F210" s="26">
        <f ca="1">基础表!F210</f>
        <v>0</v>
      </c>
      <c r="G210" s="26">
        <f>基础表!G210</f>
        <v>0</v>
      </c>
      <c r="H210" s="26">
        <v>0.15</v>
      </c>
      <c r="I210" s="26" t="str">
        <f t="shared" ca="1" si="7"/>
        <v>TRUE</v>
      </c>
      <c r="J210" s="26">
        <v>0</v>
      </c>
      <c r="K210" s="26">
        <v>1</v>
      </c>
      <c r="L210" s="26">
        <v>1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  <c r="T210" s="26">
        <v>0</v>
      </c>
      <c r="U210" s="26">
        <v>0</v>
      </c>
      <c r="V210" s="26">
        <v>0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1</v>
      </c>
      <c r="AG210" s="26">
        <v>0</v>
      </c>
    </row>
    <row r="211" spans="1:33" x14ac:dyDescent="0.2">
      <c r="A211" s="3" t="s">
        <v>1457</v>
      </c>
      <c r="B211" s="3" t="s">
        <v>1102</v>
      </c>
      <c r="C211" s="3" t="s">
        <v>541</v>
      </c>
      <c r="D211" s="3" t="s">
        <v>535</v>
      </c>
      <c r="E211" t="str">
        <f t="shared" si="6"/>
        <v>M22P06U04N03</v>
      </c>
      <c r="F211" s="26">
        <f ca="1">基础表!F211</f>
        <v>0</v>
      </c>
      <c r="G211" s="26">
        <f>基础表!G211</f>
        <v>0</v>
      </c>
      <c r="H211" s="26">
        <v>0.15</v>
      </c>
      <c r="I211" s="26" t="str">
        <f t="shared" ca="1" si="7"/>
        <v>TRUE</v>
      </c>
      <c r="J211" s="26">
        <v>0</v>
      </c>
      <c r="K211" s="26">
        <v>1</v>
      </c>
      <c r="L211" s="26">
        <v>1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1</v>
      </c>
      <c r="AG211" s="26">
        <v>0</v>
      </c>
    </row>
    <row r="212" spans="1:33" x14ac:dyDescent="0.2">
      <c r="A212" s="3" t="s">
        <v>1457</v>
      </c>
      <c r="B212" s="3" t="s">
        <v>1102</v>
      </c>
      <c r="C212" s="3" t="s">
        <v>1454</v>
      </c>
      <c r="D212" s="3" t="s">
        <v>536</v>
      </c>
      <c r="E212" t="str">
        <f t="shared" si="6"/>
        <v>M22P06U04N04</v>
      </c>
      <c r="F212" s="26">
        <f ca="1">基础表!F212</f>
        <v>0</v>
      </c>
      <c r="G212" s="26">
        <f>基础表!G212</f>
        <v>0</v>
      </c>
      <c r="H212" s="26">
        <v>0.15</v>
      </c>
      <c r="I212" s="26" t="str">
        <f t="shared" ca="1" si="7"/>
        <v>TRUE</v>
      </c>
      <c r="J212" s="26">
        <v>0</v>
      </c>
      <c r="K212" s="26">
        <v>1</v>
      </c>
      <c r="L212" s="26">
        <v>1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  <c r="T212" s="26">
        <v>0</v>
      </c>
      <c r="U212" s="26">
        <v>0</v>
      </c>
      <c r="V212" s="26">
        <v>0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1</v>
      </c>
      <c r="AG212" s="26">
        <v>0</v>
      </c>
    </row>
    <row r="213" spans="1:33" x14ac:dyDescent="0.2">
      <c r="A213" s="3" t="s">
        <v>1457</v>
      </c>
      <c r="B213" s="3" t="s">
        <v>1102</v>
      </c>
      <c r="C213" s="3" t="s">
        <v>1454</v>
      </c>
      <c r="D213" s="3" t="s">
        <v>537</v>
      </c>
      <c r="E213" t="str">
        <f t="shared" si="6"/>
        <v>M22P06U04N05</v>
      </c>
      <c r="F213" s="26">
        <f ca="1">基础表!F213</f>
        <v>0</v>
      </c>
      <c r="G213" s="26">
        <f>基础表!G213</f>
        <v>0</v>
      </c>
      <c r="H213" s="26">
        <v>0.15</v>
      </c>
      <c r="I213" s="26" t="str">
        <f t="shared" ca="1" si="7"/>
        <v>TRUE</v>
      </c>
      <c r="J213" s="26">
        <v>0</v>
      </c>
      <c r="K213" s="26">
        <v>1</v>
      </c>
      <c r="L213" s="26">
        <v>1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1</v>
      </c>
      <c r="AG213" s="26">
        <v>0</v>
      </c>
    </row>
    <row r="214" spans="1:33" x14ac:dyDescent="0.2">
      <c r="A214" s="3" t="s">
        <v>1457</v>
      </c>
      <c r="B214" s="3" t="s">
        <v>1102</v>
      </c>
      <c r="C214" s="3" t="s">
        <v>1454</v>
      </c>
      <c r="D214" s="3" t="s">
        <v>538</v>
      </c>
      <c r="E214" t="str">
        <f t="shared" si="6"/>
        <v>M22P06U04N06</v>
      </c>
      <c r="F214" s="26">
        <f ca="1">基础表!F214</f>
        <v>0</v>
      </c>
      <c r="G214" s="26">
        <f>基础表!G214</f>
        <v>0</v>
      </c>
      <c r="H214" s="26">
        <v>0.15</v>
      </c>
      <c r="I214" s="26" t="str">
        <f t="shared" ca="1" si="7"/>
        <v>TRUE</v>
      </c>
      <c r="J214" s="26">
        <v>0</v>
      </c>
      <c r="K214" s="26">
        <v>1</v>
      </c>
      <c r="L214" s="26">
        <v>1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1</v>
      </c>
      <c r="AG214" s="26">
        <v>0</v>
      </c>
    </row>
    <row r="215" spans="1:33" x14ac:dyDescent="0.2">
      <c r="A215" s="3" t="s">
        <v>1457</v>
      </c>
      <c r="B215" s="3" t="s">
        <v>1102</v>
      </c>
      <c r="C215" s="3" t="s">
        <v>1454</v>
      </c>
      <c r="D215" s="3" t="s">
        <v>542</v>
      </c>
      <c r="E215" t="str">
        <f t="shared" si="6"/>
        <v>M22P06U04N07</v>
      </c>
      <c r="F215" s="26">
        <f ca="1">基础表!F215</f>
        <v>0</v>
      </c>
      <c r="G215" s="26">
        <f>基础表!G215</f>
        <v>0</v>
      </c>
      <c r="H215" s="26">
        <v>0.15</v>
      </c>
      <c r="I215" s="26" t="str">
        <f t="shared" ca="1" si="7"/>
        <v>TRUE</v>
      </c>
      <c r="J215" s="26">
        <v>0</v>
      </c>
      <c r="K215" s="26">
        <v>1</v>
      </c>
      <c r="L215" s="26">
        <v>1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  <c r="T215" s="26">
        <v>0</v>
      </c>
      <c r="U215" s="26">
        <v>0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1</v>
      </c>
      <c r="AG215" s="26">
        <v>0</v>
      </c>
    </row>
    <row r="216" spans="1:33" x14ac:dyDescent="0.2">
      <c r="A216" s="3" t="s">
        <v>1457</v>
      </c>
      <c r="B216" s="3" t="s">
        <v>1102</v>
      </c>
      <c r="C216" s="3" t="s">
        <v>1454</v>
      </c>
      <c r="D216" s="3" t="s">
        <v>543</v>
      </c>
      <c r="E216" t="str">
        <f t="shared" si="6"/>
        <v>M22P06U04N08</v>
      </c>
      <c r="F216" s="26">
        <f ca="1">基础表!F216</f>
        <v>0</v>
      </c>
      <c r="G216" s="26">
        <f>基础表!G216</f>
        <v>0</v>
      </c>
      <c r="H216" s="26">
        <v>0.15</v>
      </c>
      <c r="I216" s="26" t="str">
        <f t="shared" ca="1" si="7"/>
        <v>TRUE</v>
      </c>
      <c r="J216" s="26">
        <v>0</v>
      </c>
      <c r="K216" s="26">
        <v>1</v>
      </c>
      <c r="L216" s="26">
        <v>1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1</v>
      </c>
      <c r="AG216" s="26">
        <v>0</v>
      </c>
    </row>
    <row r="217" spans="1:33" x14ac:dyDescent="0.2">
      <c r="A217" s="3" t="s">
        <v>1457</v>
      </c>
      <c r="B217" s="3" t="s">
        <v>1102</v>
      </c>
      <c r="C217" s="3" t="s">
        <v>541</v>
      </c>
      <c r="D217" s="3" t="s">
        <v>544</v>
      </c>
      <c r="E217" t="str">
        <f t="shared" si="6"/>
        <v>M22P06U04N09</v>
      </c>
      <c r="F217" s="26">
        <f ca="1">基础表!F217</f>
        <v>0</v>
      </c>
      <c r="G217" s="26">
        <f>基础表!G217</f>
        <v>0</v>
      </c>
      <c r="H217" s="26">
        <v>0.15</v>
      </c>
      <c r="I217" s="26" t="str">
        <f t="shared" ca="1" si="7"/>
        <v>TRUE</v>
      </c>
      <c r="J217" s="26">
        <v>0</v>
      </c>
      <c r="K217" s="26">
        <v>1</v>
      </c>
      <c r="L217" s="26">
        <v>1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1</v>
      </c>
      <c r="AG217" s="26">
        <v>0</v>
      </c>
    </row>
    <row r="218" spans="1:33" x14ac:dyDescent="0.2">
      <c r="A218" s="3" t="s">
        <v>1457</v>
      </c>
      <c r="B218" s="39" t="s">
        <v>1103</v>
      </c>
      <c r="C218" s="3" t="s">
        <v>532</v>
      </c>
      <c r="D218" s="39" t="s">
        <v>1255</v>
      </c>
      <c r="E218" t="str">
        <f t="shared" si="6"/>
        <v>M22P07U01N01</v>
      </c>
      <c r="F218" s="26">
        <f ca="1">基础表!F218</f>
        <v>0</v>
      </c>
      <c r="G218" s="26">
        <f ca="1">基础表!G218</f>
        <v>0</v>
      </c>
      <c r="H218" s="26">
        <v>0.15</v>
      </c>
      <c r="I218" s="26" t="str">
        <f t="shared" ca="1" si="7"/>
        <v>TRUE</v>
      </c>
      <c r="J218" s="26">
        <v>0</v>
      </c>
      <c r="K218" s="26">
        <v>1</v>
      </c>
      <c r="L218" s="26">
        <v>1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1</v>
      </c>
      <c r="AG218" s="26">
        <v>0</v>
      </c>
    </row>
    <row r="219" spans="1:33" x14ac:dyDescent="0.2">
      <c r="A219" s="3" t="s">
        <v>1457</v>
      </c>
      <c r="B219" s="3" t="s">
        <v>1103</v>
      </c>
      <c r="C219" s="3" t="s">
        <v>532</v>
      </c>
      <c r="D219" s="3" t="s">
        <v>534</v>
      </c>
      <c r="E219" t="str">
        <f t="shared" si="6"/>
        <v>M22P07U01N02</v>
      </c>
      <c r="F219" s="26">
        <f ca="1">基础表!F219</f>
        <v>0</v>
      </c>
      <c r="G219" s="26">
        <f ca="1">基础表!G219</f>
        <v>0</v>
      </c>
      <c r="H219" s="26">
        <v>0.15</v>
      </c>
      <c r="I219" s="26" t="str">
        <f t="shared" ca="1" si="7"/>
        <v>TRUE</v>
      </c>
      <c r="J219" s="26">
        <v>0</v>
      </c>
      <c r="K219" s="26">
        <v>1</v>
      </c>
      <c r="L219" s="26">
        <v>1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1</v>
      </c>
      <c r="AG219" s="26">
        <v>0</v>
      </c>
    </row>
    <row r="220" spans="1:33" x14ac:dyDescent="0.2">
      <c r="A220" s="3" t="s">
        <v>1457</v>
      </c>
      <c r="B220" s="3" t="s">
        <v>1103</v>
      </c>
      <c r="C220" s="3" t="s">
        <v>532</v>
      </c>
      <c r="D220" s="3" t="s">
        <v>535</v>
      </c>
      <c r="E220" t="str">
        <f t="shared" si="6"/>
        <v>M22P07U01N03</v>
      </c>
      <c r="F220" s="26">
        <f ca="1">基础表!F220</f>
        <v>0</v>
      </c>
      <c r="G220" s="26">
        <f ca="1">基础表!G220</f>
        <v>0</v>
      </c>
      <c r="H220" s="26">
        <v>0.15</v>
      </c>
      <c r="I220" s="26" t="str">
        <f t="shared" ca="1" si="7"/>
        <v>TRUE</v>
      </c>
      <c r="J220" s="26">
        <v>0</v>
      </c>
      <c r="K220" s="26">
        <v>1</v>
      </c>
      <c r="L220" s="26">
        <v>1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1</v>
      </c>
      <c r="AG220" s="26">
        <v>0</v>
      </c>
    </row>
    <row r="221" spans="1:33" x14ac:dyDescent="0.2">
      <c r="A221" s="3" t="s">
        <v>1457</v>
      </c>
      <c r="B221" s="3" t="s">
        <v>1103</v>
      </c>
      <c r="C221" s="3" t="s">
        <v>532</v>
      </c>
      <c r="D221" s="3" t="s">
        <v>536</v>
      </c>
      <c r="E221" t="str">
        <f t="shared" si="6"/>
        <v>M22P07U01N04</v>
      </c>
      <c r="F221" s="26">
        <f ca="1">基础表!F221</f>
        <v>0</v>
      </c>
      <c r="G221" s="26">
        <f ca="1">基础表!G221</f>
        <v>0</v>
      </c>
      <c r="H221" s="26">
        <v>0.15</v>
      </c>
      <c r="I221" s="26" t="str">
        <f t="shared" ca="1" si="7"/>
        <v>TRUE</v>
      </c>
      <c r="J221" s="26">
        <v>0</v>
      </c>
      <c r="K221" s="26">
        <v>1</v>
      </c>
      <c r="L221" s="26">
        <v>1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1</v>
      </c>
      <c r="AG221" s="26">
        <v>0</v>
      </c>
    </row>
    <row r="222" spans="1:33" x14ac:dyDescent="0.2">
      <c r="A222" s="3" t="s">
        <v>1457</v>
      </c>
      <c r="B222" s="3" t="s">
        <v>1103</v>
      </c>
      <c r="C222" s="3" t="s">
        <v>532</v>
      </c>
      <c r="D222" s="3" t="s">
        <v>537</v>
      </c>
      <c r="E222" t="str">
        <f t="shared" si="6"/>
        <v>M22P07U01N05</v>
      </c>
      <c r="F222" s="26">
        <f ca="1">基础表!F222</f>
        <v>0</v>
      </c>
      <c r="G222" s="26">
        <f ca="1">基础表!G222</f>
        <v>0</v>
      </c>
      <c r="H222" s="26">
        <v>0.15</v>
      </c>
      <c r="I222" s="26" t="str">
        <f t="shared" ca="1" si="7"/>
        <v>TRUE</v>
      </c>
      <c r="J222" s="26">
        <v>0</v>
      </c>
      <c r="K222" s="26">
        <v>1</v>
      </c>
      <c r="L222" s="26">
        <v>1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0</v>
      </c>
      <c r="AD222" s="26">
        <v>0</v>
      </c>
      <c r="AE222" s="26">
        <v>0</v>
      </c>
      <c r="AF222" s="26">
        <v>1</v>
      </c>
      <c r="AG222" s="26">
        <v>0</v>
      </c>
    </row>
    <row r="223" spans="1:33" x14ac:dyDescent="0.2">
      <c r="A223" s="3" t="s">
        <v>1457</v>
      </c>
      <c r="B223" s="3" t="s">
        <v>1103</v>
      </c>
      <c r="C223" s="3" t="s">
        <v>532</v>
      </c>
      <c r="D223" s="3" t="s">
        <v>538</v>
      </c>
      <c r="E223" t="str">
        <f t="shared" si="6"/>
        <v>M22P07U01N06</v>
      </c>
      <c r="F223" s="26">
        <f ca="1">基础表!F223</f>
        <v>0</v>
      </c>
      <c r="G223" s="26">
        <f ca="1">基础表!G223</f>
        <v>0</v>
      </c>
      <c r="H223" s="26">
        <v>0.15</v>
      </c>
      <c r="I223" s="26" t="str">
        <f t="shared" ca="1" si="7"/>
        <v>TRUE</v>
      </c>
      <c r="J223" s="26">
        <v>0</v>
      </c>
      <c r="K223" s="26">
        <v>1</v>
      </c>
      <c r="L223" s="26">
        <v>1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1</v>
      </c>
      <c r="AG223" s="26">
        <v>0</v>
      </c>
    </row>
    <row r="224" spans="1:33" x14ac:dyDescent="0.2">
      <c r="A224" s="3" t="s">
        <v>1457</v>
      </c>
      <c r="B224" s="3" t="s">
        <v>1103</v>
      </c>
      <c r="C224" s="3" t="s">
        <v>532</v>
      </c>
      <c r="D224" s="3" t="s">
        <v>542</v>
      </c>
      <c r="E224" t="str">
        <f t="shared" si="6"/>
        <v>M22P07U01N07</v>
      </c>
      <c r="F224" s="26">
        <f ca="1">基础表!F224</f>
        <v>0</v>
      </c>
      <c r="G224" s="26">
        <f ca="1">基础表!G224</f>
        <v>0</v>
      </c>
      <c r="H224" s="26">
        <v>0.15</v>
      </c>
      <c r="I224" s="26" t="str">
        <f t="shared" ca="1" si="7"/>
        <v>TRUE</v>
      </c>
      <c r="J224" s="26">
        <v>0</v>
      </c>
      <c r="K224" s="26">
        <v>1</v>
      </c>
      <c r="L224" s="26">
        <v>1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1</v>
      </c>
      <c r="AG224" s="26">
        <v>0</v>
      </c>
    </row>
    <row r="225" spans="1:33" x14ac:dyDescent="0.2">
      <c r="A225" s="3" t="s">
        <v>1457</v>
      </c>
      <c r="B225" s="3" t="s">
        <v>1103</v>
      </c>
      <c r="C225" s="3" t="s">
        <v>532</v>
      </c>
      <c r="D225" s="3" t="s">
        <v>543</v>
      </c>
      <c r="E225" t="str">
        <f t="shared" si="6"/>
        <v>M22P07U01N08</v>
      </c>
      <c r="F225" s="26">
        <f ca="1">基础表!F225</f>
        <v>0</v>
      </c>
      <c r="G225" s="26">
        <f ca="1">基础表!G225</f>
        <v>0</v>
      </c>
      <c r="H225" s="26">
        <v>0.15</v>
      </c>
      <c r="I225" s="26" t="str">
        <f t="shared" ca="1" si="7"/>
        <v>TRUE</v>
      </c>
      <c r="J225" s="26">
        <v>0</v>
      </c>
      <c r="K225" s="26">
        <v>1</v>
      </c>
      <c r="L225" s="26">
        <v>1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1</v>
      </c>
      <c r="AG225" s="26">
        <v>0</v>
      </c>
    </row>
    <row r="226" spans="1:33" x14ac:dyDescent="0.2">
      <c r="A226" s="3" t="s">
        <v>1457</v>
      </c>
      <c r="B226" s="3" t="s">
        <v>1103</v>
      </c>
      <c r="C226" s="3" t="s">
        <v>532</v>
      </c>
      <c r="D226" s="3" t="s">
        <v>544</v>
      </c>
      <c r="E226" t="str">
        <f t="shared" si="6"/>
        <v>M22P07U01N09</v>
      </c>
      <c r="F226" s="26">
        <f ca="1">基础表!F226</f>
        <v>0</v>
      </c>
      <c r="G226" s="26">
        <f ca="1">基础表!G226</f>
        <v>0</v>
      </c>
      <c r="H226" s="26">
        <v>0.15</v>
      </c>
      <c r="I226" s="26" t="str">
        <f t="shared" ca="1" si="7"/>
        <v>TRUE</v>
      </c>
      <c r="J226" s="26">
        <v>0</v>
      </c>
      <c r="K226" s="26">
        <v>1</v>
      </c>
      <c r="L226" s="26">
        <v>1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  <c r="T226" s="26">
        <v>0</v>
      </c>
      <c r="U226" s="26">
        <v>0</v>
      </c>
      <c r="V226" s="26">
        <v>0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1</v>
      </c>
      <c r="AG226" s="26">
        <v>0</v>
      </c>
    </row>
    <row r="227" spans="1:33" x14ac:dyDescent="0.2">
      <c r="A227" s="3" t="s">
        <v>1457</v>
      </c>
      <c r="B227" s="3" t="s">
        <v>1103</v>
      </c>
      <c r="C227" s="3" t="s">
        <v>539</v>
      </c>
      <c r="D227" s="3" t="s">
        <v>1255</v>
      </c>
      <c r="E227" t="str">
        <f t="shared" si="6"/>
        <v>M22P07U02N01</v>
      </c>
      <c r="F227" s="26">
        <f ca="1">基础表!F227</f>
        <v>0</v>
      </c>
      <c r="G227" s="26">
        <f ca="1">基础表!G227</f>
        <v>0</v>
      </c>
      <c r="H227" s="26">
        <v>0.15</v>
      </c>
      <c r="I227" s="26" t="str">
        <f t="shared" ca="1" si="7"/>
        <v>TRUE</v>
      </c>
      <c r="J227" s="26">
        <v>0</v>
      </c>
      <c r="K227" s="26">
        <v>1</v>
      </c>
      <c r="L227" s="26">
        <v>1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1</v>
      </c>
      <c r="AG227" s="26">
        <v>0</v>
      </c>
    </row>
    <row r="228" spans="1:33" x14ac:dyDescent="0.2">
      <c r="A228" s="3" t="s">
        <v>1457</v>
      </c>
      <c r="B228" s="3" t="s">
        <v>1103</v>
      </c>
      <c r="C228" s="3" t="s">
        <v>539</v>
      </c>
      <c r="D228" s="3" t="s">
        <v>534</v>
      </c>
      <c r="E228" t="str">
        <f t="shared" si="6"/>
        <v>M22P07U02N02</v>
      </c>
      <c r="F228" s="26">
        <f ca="1">基础表!F228</f>
        <v>0</v>
      </c>
      <c r="G228" s="26">
        <f ca="1">基础表!G228</f>
        <v>0</v>
      </c>
      <c r="H228" s="26">
        <v>0.15</v>
      </c>
      <c r="I228" s="26" t="str">
        <f t="shared" ca="1" si="7"/>
        <v>TRUE</v>
      </c>
      <c r="J228" s="26">
        <v>0</v>
      </c>
      <c r="K228" s="26">
        <v>1</v>
      </c>
      <c r="L228" s="26">
        <v>1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1</v>
      </c>
      <c r="AG228" s="26">
        <v>0</v>
      </c>
    </row>
    <row r="229" spans="1:33" x14ac:dyDescent="0.2">
      <c r="A229" s="3" t="s">
        <v>1457</v>
      </c>
      <c r="B229" s="3" t="s">
        <v>1103</v>
      </c>
      <c r="C229" s="3" t="s">
        <v>539</v>
      </c>
      <c r="D229" s="3" t="s">
        <v>535</v>
      </c>
      <c r="E229" t="str">
        <f t="shared" si="6"/>
        <v>M22P07U02N03</v>
      </c>
      <c r="F229" s="26">
        <f ca="1">基础表!F229</f>
        <v>0</v>
      </c>
      <c r="G229" s="26">
        <f ca="1">基础表!G229</f>
        <v>0</v>
      </c>
      <c r="H229" s="26">
        <v>0.15</v>
      </c>
      <c r="I229" s="26" t="str">
        <f t="shared" ca="1" si="7"/>
        <v>TRUE</v>
      </c>
      <c r="J229" s="26">
        <v>0</v>
      </c>
      <c r="K229" s="26">
        <v>1</v>
      </c>
      <c r="L229" s="26">
        <v>1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1</v>
      </c>
      <c r="AG229" s="26">
        <v>0</v>
      </c>
    </row>
    <row r="230" spans="1:33" x14ac:dyDescent="0.2">
      <c r="A230" s="3" t="s">
        <v>1457</v>
      </c>
      <c r="B230" s="3" t="s">
        <v>1103</v>
      </c>
      <c r="C230" s="3" t="s">
        <v>539</v>
      </c>
      <c r="D230" s="3" t="s">
        <v>536</v>
      </c>
      <c r="E230" t="str">
        <f t="shared" si="6"/>
        <v>M22P07U02N04</v>
      </c>
      <c r="F230" s="26">
        <f ca="1">基础表!F230</f>
        <v>0</v>
      </c>
      <c r="G230" s="26">
        <f ca="1">基础表!G230</f>
        <v>0</v>
      </c>
      <c r="H230" s="26">
        <v>0.15</v>
      </c>
      <c r="I230" s="26" t="str">
        <f t="shared" ca="1" si="7"/>
        <v>TRUE</v>
      </c>
      <c r="J230" s="26">
        <v>0</v>
      </c>
      <c r="K230" s="26">
        <v>1</v>
      </c>
      <c r="L230" s="26">
        <v>1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  <c r="T230" s="26">
        <v>0</v>
      </c>
      <c r="U230" s="26">
        <v>0</v>
      </c>
      <c r="V230" s="26">
        <v>0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1</v>
      </c>
      <c r="AG230" s="26">
        <v>0</v>
      </c>
    </row>
    <row r="231" spans="1:33" x14ac:dyDescent="0.2">
      <c r="A231" s="3" t="s">
        <v>1457</v>
      </c>
      <c r="B231" s="3" t="s">
        <v>1103</v>
      </c>
      <c r="C231" s="3" t="s">
        <v>539</v>
      </c>
      <c r="D231" s="3" t="s">
        <v>537</v>
      </c>
      <c r="E231" t="str">
        <f t="shared" si="6"/>
        <v>M22P07U02N05</v>
      </c>
      <c r="F231" s="26">
        <f ca="1">基础表!F231</f>
        <v>0</v>
      </c>
      <c r="G231" s="26">
        <f ca="1">基础表!G231</f>
        <v>0</v>
      </c>
      <c r="H231" s="26">
        <v>0.15</v>
      </c>
      <c r="I231" s="26" t="str">
        <f t="shared" ca="1" si="7"/>
        <v>TRUE</v>
      </c>
      <c r="J231" s="26">
        <v>0</v>
      </c>
      <c r="K231" s="26">
        <v>1</v>
      </c>
      <c r="L231" s="26">
        <v>1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1</v>
      </c>
      <c r="AG231" s="26">
        <v>0</v>
      </c>
    </row>
    <row r="232" spans="1:33" x14ac:dyDescent="0.2">
      <c r="A232" s="3" t="s">
        <v>1457</v>
      </c>
      <c r="B232" s="3" t="s">
        <v>1103</v>
      </c>
      <c r="C232" s="3" t="s">
        <v>539</v>
      </c>
      <c r="D232" s="3" t="s">
        <v>538</v>
      </c>
      <c r="E232" t="str">
        <f t="shared" si="6"/>
        <v>M22P07U02N06</v>
      </c>
      <c r="F232" s="26">
        <f ca="1">基础表!F232</f>
        <v>0</v>
      </c>
      <c r="G232" s="26">
        <f ca="1">基础表!G232</f>
        <v>0</v>
      </c>
      <c r="H232" s="26">
        <v>0.15</v>
      </c>
      <c r="I232" s="26" t="str">
        <f t="shared" ca="1" si="7"/>
        <v>TRUE</v>
      </c>
      <c r="J232" s="26">
        <v>0</v>
      </c>
      <c r="K232" s="26">
        <v>1</v>
      </c>
      <c r="L232" s="26">
        <v>1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  <c r="T232" s="26">
        <v>0</v>
      </c>
      <c r="U232" s="26">
        <v>0</v>
      </c>
      <c r="V232" s="26">
        <v>0</v>
      </c>
      <c r="W232" s="26">
        <v>0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0</v>
      </c>
      <c r="AD232" s="26">
        <v>0</v>
      </c>
      <c r="AE232" s="26">
        <v>0</v>
      </c>
      <c r="AF232" s="26">
        <v>1</v>
      </c>
      <c r="AG232" s="26">
        <v>0</v>
      </c>
    </row>
    <row r="233" spans="1:33" x14ac:dyDescent="0.2">
      <c r="A233" s="3" t="s">
        <v>1457</v>
      </c>
      <c r="B233" s="3" t="s">
        <v>1103</v>
      </c>
      <c r="C233" s="3" t="s">
        <v>539</v>
      </c>
      <c r="D233" s="3" t="s">
        <v>542</v>
      </c>
      <c r="E233" t="str">
        <f t="shared" si="6"/>
        <v>M22P07U02N07</v>
      </c>
      <c r="F233" s="26">
        <f ca="1">基础表!F233</f>
        <v>0</v>
      </c>
      <c r="G233" s="26">
        <f ca="1">基础表!G233</f>
        <v>0</v>
      </c>
      <c r="H233" s="26">
        <v>0.15</v>
      </c>
      <c r="I233" s="26" t="str">
        <f t="shared" ca="1" si="7"/>
        <v>TRUE</v>
      </c>
      <c r="J233" s="26">
        <v>0</v>
      </c>
      <c r="K233" s="26">
        <v>1</v>
      </c>
      <c r="L233" s="26">
        <v>1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  <c r="T233" s="26">
        <v>0</v>
      </c>
      <c r="U233" s="26">
        <v>0</v>
      </c>
      <c r="V233" s="26">
        <v>0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6">
        <v>0</v>
      </c>
      <c r="AD233" s="26">
        <v>0</v>
      </c>
      <c r="AE233" s="26">
        <v>0</v>
      </c>
      <c r="AF233" s="26">
        <v>1</v>
      </c>
      <c r="AG233" s="26">
        <v>0</v>
      </c>
    </row>
    <row r="234" spans="1:33" x14ac:dyDescent="0.2">
      <c r="A234" s="3" t="s">
        <v>1457</v>
      </c>
      <c r="B234" s="3" t="s">
        <v>1103</v>
      </c>
      <c r="C234" s="3" t="s">
        <v>539</v>
      </c>
      <c r="D234" s="3" t="s">
        <v>543</v>
      </c>
      <c r="E234" t="str">
        <f t="shared" si="6"/>
        <v>M22P07U02N08</v>
      </c>
      <c r="F234" s="26">
        <v>0</v>
      </c>
      <c r="G234" s="26">
        <v>0</v>
      </c>
      <c r="H234" s="26">
        <v>0.15</v>
      </c>
      <c r="I234" s="26" t="str">
        <f t="shared" si="7"/>
        <v>TRUE</v>
      </c>
      <c r="J234" s="26">
        <v>0</v>
      </c>
      <c r="K234" s="26">
        <v>1</v>
      </c>
      <c r="L234" s="26">
        <v>1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  <c r="T234" s="26">
        <v>0</v>
      </c>
      <c r="U234" s="26">
        <v>0</v>
      </c>
      <c r="V234" s="26">
        <v>0</v>
      </c>
      <c r="W234" s="26">
        <v>0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6">
        <v>0</v>
      </c>
      <c r="AD234" s="26">
        <v>0</v>
      </c>
      <c r="AE234" s="26">
        <v>0</v>
      </c>
      <c r="AF234" s="26">
        <v>1</v>
      </c>
      <c r="AG234" s="26">
        <v>0</v>
      </c>
    </row>
    <row r="235" spans="1:33" x14ac:dyDescent="0.2">
      <c r="A235" s="3" t="s">
        <v>1457</v>
      </c>
      <c r="B235" s="3" t="s">
        <v>1103</v>
      </c>
      <c r="C235" s="3" t="s">
        <v>539</v>
      </c>
      <c r="D235" s="3" t="s">
        <v>544</v>
      </c>
      <c r="E235" t="str">
        <f t="shared" si="6"/>
        <v>M22P07U02N09</v>
      </c>
      <c r="F235" s="26">
        <f ca="1">基础表!F235</f>
        <v>0</v>
      </c>
      <c r="G235" s="26">
        <f ca="1">基础表!G235</f>
        <v>0</v>
      </c>
      <c r="H235" s="26">
        <v>0.15</v>
      </c>
      <c r="I235" s="26" t="str">
        <f t="shared" ca="1" si="7"/>
        <v>TRUE</v>
      </c>
      <c r="J235" s="26">
        <v>0</v>
      </c>
      <c r="K235" s="26">
        <v>1</v>
      </c>
      <c r="L235" s="26">
        <v>1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1</v>
      </c>
      <c r="AG235" s="26">
        <v>0</v>
      </c>
    </row>
    <row r="236" spans="1:33" x14ac:dyDescent="0.2">
      <c r="A236" s="3" t="s">
        <v>1457</v>
      </c>
      <c r="B236" s="3" t="s">
        <v>1103</v>
      </c>
      <c r="C236" s="3" t="s">
        <v>540</v>
      </c>
      <c r="D236" s="3" t="s">
        <v>1255</v>
      </c>
      <c r="E236" t="str">
        <f t="shared" si="6"/>
        <v>M22P07U03N01</v>
      </c>
      <c r="F236" s="26">
        <f ca="1">基础表!F236</f>
        <v>0</v>
      </c>
      <c r="G236" s="26">
        <f ca="1">基础表!G236</f>
        <v>0</v>
      </c>
      <c r="H236" s="26">
        <v>0.15</v>
      </c>
      <c r="I236" s="26" t="str">
        <f t="shared" ca="1" si="7"/>
        <v>TRUE</v>
      </c>
      <c r="J236" s="26">
        <v>0</v>
      </c>
      <c r="K236" s="26">
        <v>1</v>
      </c>
      <c r="L236" s="26">
        <v>1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0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6">
        <v>0</v>
      </c>
      <c r="AD236" s="26">
        <v>0</v>
      </c>
      <c r="AE236" s="26">
        <v>0</v>
      </c>
      <c r="AF236" s="26">
        <v>1</v>
      </c>
      <c r="AG236" s="26">
        <v>0</v>
      </c>
    </row>
    <row r="237" spans="1:33" x14ac:dyDescent="0.2">
      <c r="A237" s="3" t="s">
        <v>1457</v>
      </c>
      <c r="B237" s="3" t="s">
        <v>1103</v>
      </c>
      <c r="C237" s="3" t="s">
        <v>540</v>
      </c>
      <c r="D237" s="3" t="s">
        <v>534</v>
      </c>
      <c r="E237" t="str">
        <f t="shared" si="6"/>
        <v>M22P07U03N02</v>
      </c>
      <c r="F237" s="26">
        <f ca="1">基础表!F237</f>
        <v>0</v>
      </c>
      <c r="G237" s="26">
        <f ca="1">基础表!G237</f>
        <v>0</v>
      </c>
      <c r="H237" s="26">
        <v>0.15</v>
      </c>
      <c r="I237" s="26" t="str">
        <f t="shared" ca="1" si="7"/>
        <v>TRUE</v>
      </c>
      <c r="J237" s="26">
        <v>0</v>
      </c>
      <c r="K237" s="26">
        <v>1</v>
      </c>
      <c r="L237" s="26">
        <v>1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1</v>
      </c>
      <c r="AG237" s="26">
        <v>0</v>
      </c>
    </row>
    <row r="238" spans="1:33" x14ac:dyDescent="0.2">
      <c r="A238" s="3" t="s">
        <v>1457</v>
      </c>
      <c r="B238" s="3" t="s">
        <v>1103</v>
      </c>
      <c r="C238" s="3" t="s">
        <v>540</v>
      </c>
      <c r="D238" s="3" t="s">
        <v>535</v>
      </c>
      <c r="E238" t="str">
        <f t="shared" si="6"/>
        <v>M22P07U03N03</v>
      </c>
      <c r="F238" s="26">
        <f ca="1">基础表!F238</f>
        <v>0</v>
      </c>
      <c r="G238" s="26">
        <f ca="1">基础表!G238</f>
        <v>0</v>
      </c>
      <c r="H238" s="26">
        <v>0.15</v>
      </c>
      <c r="I238" s="26" t="str">
        <f t="shared" ca="1" si="7"/>
        <v>TRUE</v>
      </c>
      <c r="J238" s="26">
        <v>0</v>
      </c>
      <c r="K238" s="26">
        <v>1</v>
      </c>
      <c r="L238" s="26">
        <v>1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1</v>
      </c>
      <c r="AG238" s="26">
        <v>0</v>
      </c>
    </row>
    <row r="239" spans="1:33" x14ac:dyDescent="0.2">
      <c r="A239" s="3" t="s">
        <v>1457</v>
      </c>
      <c r="B239" s="3" t="s">
        <v>1103</v>
      </c>
      <c r="C239" s="3" t="s">
        <v>540</v>
      </c>
      <c r="D239" s="3" t="s">
        <v>536</v>
      </c>
      <c r="E239" t="str">
        <f t="shared" si="6"/>
        <v>M22P07U03N04</v>
      </c>
      <c r="F239" s="26">
        <f ca="1">基础表!F239</f>
        <v>0</v>
      </c>
      <c r="G239" s="26">
        <f ca="1">基础表!G239</f>
        <v>0</v>
      </c>
      <c r="H239" s="26">
        <v>0.15</v>
      </c>
      <c r="I239" s="26" t="str">
        <f t="shared" ca="1" si="7"/>
        <v>TRUE</v>
      </c>
      <c r="J239" s="26">
        <v>0</v>
      </c>
      <c r="K239" s="26">
        <v>1</v>
      </c>
      <c r="L239" s="26">
        <v>1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  <c r="T239" s="26">
        <v>0</v>
      </c>
      <c r="U239" s="26">
        <v>0</v>
      </c>
      <c r="V239" s="26">
        <v>0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6">
        <v>0</v>
      </c>
      <c r="AD239" s="26">
        <v>0</v>
      </c>
      <c r="AE239" s="26">
        <v>0</v>
      </c>
      <c r="AF239" s="26">
        <v>1</v>
      </c>
      <c r="AG239" s="26">
        <v>0</v>
      </c>
    </row>
    <row r="240" spans="1:33" x14ac:dyDescent="0.2">
      <c r="A240" s="3" t="s">
        <v>1457</v>
      </c>
      <c r="B240" s="3" t="s">
        <v>1103</v>
      </c>
      <c r="C240" s="3" t="s">
        <v>540</v>
      </c>
      <c r="D240" s="3" t="s">
        <v>537</v>
      </c>
      <c r="E240" t="str">
        <f t="shared" si="6"/>
        <v>M22P07U03N05</v>
      </c>
      <c r="F240" s="26">
        <f ca="1">基础表!F240</f>
        <v>0</v>
      </c>
      <c r="G240" s="26">
        <f ca="1">基础表!G240</f>
        <v>0</v>
      </c>
      <c r="H240" s="26">
        <v>0.15</v>
      </c>
      <c r="I240" s="26" t="str">
        <f t="shared" ca="1" si="7"/>
        <v>TRUE</v>
      </c>
      <c r="J240" s="26">
        <v>0</v>
      </c>
      <c r="K240" s="26">
        <v>1</v>
      </c>
      <c r="L240" s="26">
        <v>1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1</v>
      </c>
      <c r="AG240" s="26">
        <v>0</v>
      </c>
    </row>
    <row r="241" spans="1:33" x14ac:dyDescent="0.2">
      <c r="A241" s="3" t="s">
        <v>1457</v>
      </c>
      <c r="B241" s="3" t="s">
        <v>1103</v>
      </c>
      <c r="C241" s="3" t="s">
        <v>540</v>
      </c>
      <c r="D241" s="3" t="s">
        <v>538</v>
      </c>
      <c r="E241" t="str">
        <f t="shared" si="6"/>
        <v>M22P07U03N06</v>
      </c>
      <c r="F241" s="26">
        <f ca="1">基础表!F241</f>
        <v>0</v>
      </c>
      <c r="G241" s="26">
        <f ca="1">基础表!G241</f>
        <v>0</v>
      </c>
      <c r="H241" s="26">
        <v>0.15</v>
      </c>
      <c r="I241" s="26" t="str">
        <f t="shared" ca="1" si="7"/>
        <v>TRUE</v>
      </c>
      <c r="J241" s="26">
        <v>0</v>
      </c>
      <c r="K241" s="26">
        <v>1</v>
      </c>
      <c r="L241" s="26">
        <v>1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1</v>
      </c>
      <c r="AG241" s="26">
        <v>0</v>
      </c>
    </row>
    <row r="242" spans="1:33" x14ac:dyDescent="0.2">
      <c r="A242" s="3" t="s">
        <v>1457</v>
      </c>
      <c r="B242" s="3" t="s">
        <v>1103</v>
      </c>
      <c r="C242" s="3" t="s">
        <v>540</v>
      </c>
      <c r="D242" s="3" t="s">
        <v>542</v>
      </c>
      <c r="E242" t="str">
        <f t="shared" si="6"/>
        <v>M22P07U03N07</v>
      </c>
      <c r="F242" s="26">
        <f ca="1">基础表!F242</f>
        <v>0</v>
      </c>
      <c r="G242" s="26">
        <f ca="1">基础表!G242</f>
        <v>0</v>
      </c>
      <c r="H242" s="26">
        <v>0.15</v>
      </c>
      <c r="I242" s="26" t="str">
        <f t="shared" ca="1" si="7"/>
        <v>TRUE</v>
      </c>
      <c r="J242" s="26">
        <v>0</v>
      </c>
      <c r="K242" s="26">
        <v>1</v>
      </c>
      <c r="L242" s="26">
        <v>1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1</v>
      </c>
      <c r="AG242" s="26">
        <v>0</v>
      </c>
    </row>
    <row r="243" spans="1:33" x14ac:dyDescent="0.2">
      <c r="A243" s="3" t="s">
        <v>1457</v>
      </c>
      <c r="B243" s="3" t="s">
        <v>1103</v>
      </c>
      <c r="C243" s="3" t="s">
        <v>540</v>
      </c>
      <c r="D243" s="3" t="s">
        <v>543</v>
      </c>
      <c r="E243" t="str">
        <f t="shared" si="6"/>
        <v>M22P07U03N08</v>
      </c>
      <c r="F243" s="26">
        <v>0</v>
      </c>
      <c r="G243" s="26">
        <v>0</v>
      </c>
      <c r="H243" s="26">
        <v>0.15</v>
      </c>
      <c r="I243" s="26" t="str">
        <f t="shared" si="7"/>
        <v>TRUE</v>
      </c>
      <c r="J243" s="26">
        <v>0</v>
      </c>
      <c r="K243" s="26">
        <v>1</v>
      </c>
      <c r="L243" s="26">
        <v>1</v>
      </c>
      <c r="M243" s="26">
        <v>0</v>
      </c>
      <c r="N243" s="26">
        <v>0</v>
      </c>
      <c r="O243" s="26">
        <v>0</v>
      </c>
      <c r="P243" s="26">
        <v>0</v>
      </c>
      <c r="Q243" s="26">
        <v>0</v>
      </c>
      <c r="R243" s="26">
        <v>0</v>
      </c>
      <c r="S243" s="26">
        <v>0</v>
      </c>
      <c r="T243" s="26">
        <v>0</v>
      </c>
      <c r="U243" s="26">
        <v>0</v>
      </c>
      <c r="V243" s="26">
        <v>0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6">
        <v>0</v>
      </c>
      <c r="AD243" s="26">
        <v>0</v>
      </c>
      <c r="AE243" s="26">
        <v>0</v>
      </c>
      <c r="AF243" s="26">
        <v>1</v>
      </c>
      <c r="AG243" s="26">
        <v>0</v>
      </c>
    </row>
    <row r="244" spans="1:33" x14ac:dyDescent="0.2">
      <c r="A244" s="3" t="s">
        <v>1457</v>
      </c>
      <c r="B244" s="3" t="s">
        <v>1103</v>
      </c>
      <c r="C244" s="3" t="s">
        <v>540</v>
      </c>
      <c r="D244" s="3" t="s">
        <v>544</v>
      </c>
      <c r="E244" t="str">
        <f t="shared" si="6"/>
        <v>M22P07U03N09</v>
      </c>
      <c r="F244" s="26">
        <f ca="1">基础表!F244</f>
        <v>0</v>
      </c>
      <c r="G244" s="26">
        <f ca="1">基础表!G244</f>
        <v>0</v>
      </c>
      <c r="H244" s="26">
        <v>0.15</v>
      </c>
      <c r="I244" s="26" t="str">
        <f t="shared" ca="1" si="7"/>
        <v>TRUE</v>
      </c>
      <c r="J244" s="26">
        <v>0</v>
      </c>
      <c r="K244" s="26">
        <v>1</v>
      </c>
      <c r="L244" s="26">
        <v>1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  <c r="S244" s="26">
        <v>0</v>
      </c>
      <c r="T244" s="26">
        <v>0</v>
      </c>
      <c r="U244" s="26">
        <v>0</v>
      </c>
      <c r="V244" s="26">
        <v>0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6">
        <v>0</v>
      </c>
      <c r="AD244" s="26">
        <v>0</v>
      </c>
      <c r="AE244" s="26">
        <v>0</v>
      </c>
      <c r="AF244" s="26">
        <v>1</v>
      </c>
      <c r="AG244" s="26">
        <v>0</v>
      </c>
    </row>
    <row r="245" spans="1:33" x14ac:dyDescent="0.2">
      <c r="A245" s="3" t="s">
        <v>1457</v>
      </c>
      <c r="B245" s="3" t="s">
        <v>1103</v>
      </c>
      <c r="C245" s="3" t="s">
        <v>541</v>
      </c>
      <c r="D245" s="3" t="s">
        <v>1255</v>
      </c>
      <c r="E245" t="str">
        <f t="shared" si="6"/>
        <v>M22P07U04N01</v>
      </c>
      <c r="F245" s="26">
        <f ca="1">基础表!F245</f>
        <v>0</v>
      </c>
      <c r="G245" s="26">
        <f ca="1">基础表!G245</f>
        <v>0</v>
      </c>
      <c r="H245" s="26">
        <v>0.15</v>
      </c>
      <c r="I245" s="26" t="str">
        <f t="shared" ca="1" si="7"/>
        <v>TRUE</v>
      </c>
      <c r="J245" s="26">
        <v>0</v>
      </c>
      <c r="K245" s="26">
        <v>1</v>
      </c>
      <c r="L245" s="26">
        <v>1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0</v>
      </c>
      <c r="S245" s="26">
        <v>0</v>
      </c>
      <c r="T245" s="26">
        <v>0</v>
      </c>
      <c r="U245" s="26">
        <v>0</v>
      </c>
      <c r="V245" s="26">
        <v>0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6">
        <v>0</v>
      </c>
      <c r="AD245" s="26">
        <v>0</v>
      </c>
      <c r="AE245" s="26">
        <v>0</v>
      </c>
      <c r="AF245" s="26">
        <v>1</v>
      </c>
      <c r="AG245" s="26">
        <v>0</v>
      </c>
    </row>
    <row r="246" spans="1:33" x14ac:dyDescent="0.2">
      <c r="A246" s="3" t="s">
        <v>1457</v>
      </c>
      <c r="B246" s="3" t="s">
        <v>1103</v>
      </c>
      <c r="C246" s="3" t="s">
        <v>541</v>
      </c>
      <c r="D246" s="3" t="s">
        <v>534</v>
      </c>
      <c r="E246" t="str">
        <f t="shared" si="6"/>
        <v>M22P07U04N02</v>
      </c>
      <c r="F246" s="26">
        <f ca="1">基础表!F246</f>
        <v>0</v>
      </c>
      <c r="G246" s="26">
        <f ca="1">基础表!G246</f>
        <v>0</v>
      </c>
      <c r="H246" s="26">
        <v>0.15</v>
      </c>
      <c r="I246" s="26" t="str">
        <f t="shared" ca="1" si="7"/>
        <v>TRUE</v>
      </c>
      <c r="J246" s="26">
        <v>0</v>
      </c>
      <c r="K246" s="26">
        <v>1</v>
      </c>
      <c r="L246" s="26">
        <v>1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1</v>
      </c>
      <c r="AG246" s="26">
        <v>0</v>
      </c>
    </row>
    <row r="247" spans="1:33" x14ac:dyDescent="0.2">
      <c r="A247" s="3" t="s">
        <v>1457</v>
      </c>
      <c r="B247" s="3" t="s">
        <v>1103</v>
      </c>
      <c r="C247" s="3" t="s">
        <v>541</v>
      </c>
      <c r="D247" s="3" t="s">
        <v>535</v>
      </c>
      <c r="E247" t="str">
        <f t="shared" si="6"/>
        <v>M22P07U04N03</v>
      </c>
      <c r="F247" s="26">
        <f ca="1">基础表!F247</f>
        <v>0</v>
      </c>
      <c r="G247" s="26">
        <f ca="1">基础表!G247</f>
        <v>0</v>
      </c>
      <c r="H247" s="26">
        <v>0.15</v>
      </c>
      <c r="I247" s="26" t="str">
        <f t="shared" ca="1" si="7"/>
        <v>TRUE</v>
      </c>
      <c r="J247" s="26">
        <v>0</v>
      </c>
      <c r="K247" s="26">
        <v>1</v>
      </c>
      <c r="L247" s="26">
        <v>1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1</v>
      </c>
      <c r="AG247" s="26">
        <v>0</v>
      </c>
    </row>
    <row r="248" spans="1:33" x14ac:dyDescent="0.2">
      <c r="A248" s="3" t="s">
        <v>1457</v>
      </c>
      <c r="B248" s="3" t="s">
        <v>1103</v>
      </c>
      <c r="C248" s="3" t="s">
        <v>1454</v>
      </c>
      <c r="D248" s="3" t="s">
        <v>536</v>
      </c>
      <c r="E248" t="str">
        <f t="shared" si="6"/>
        <v>M22P07U04N04</v>
      </c>
      <c r="F248" s="26">
        <f ca="1">基础表!F248</f>
        <v>0</v>
      </c>
      <c r="G248" s="26">
        <f ca="1">基础表!G248</f>
        <v>0</v>
      </c>
      <c r="H248" s="26">
        <v>0.15</v>
      </c>
      <c r="I248" s="26" t="str">
        <f t="shared" ca="1" si="7"/>
        <v>TRUE</v>
      </c>
      <c r="J248" s="26">
        <v>0</v>
      </c>
      <c r="K248" s="26">
        <v>1</v>
      </c>
      <c r="L248" s="26">
        <v>1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1</v>
      </c>
      <c r="AG248" s="26">
        <v>0</v>
      </c>
    </row>
    <row r="249" spans="1:33" x14ac:dyDescent="0.2">
      <c r="A249" s="3" t="s">
        <v>1457</v>
      </c>
      <c r="B249" s="3" t="s">
        <v>1103</v>
      </c>
      <c r="C249" s="3" t="s">
        <v>1454</v>
      </c>
      <c r="D249" s="3" t="s">
        <v>537</v>
      </c>
      <c r="E249" t="str">
        <f t="shared" si="6"/>
        <v>M22P07U04N05</v>
      </c>
      <c r="F249" s="26">
        <f ca="1">基础表!F249</f>
        <v>0</v>
      </c>
      <c r="G249" s="26">
        <f ca="1">基础表!G249</f>
        <v>0</v>
      </c>
      <c r="H249" s="26">
        <v>0.15</v>
      </c>
      <c r="I249" s="26" t="str">
        <f t="shared" ca="1" si="7"/>
        <v>TRUE</v>
      </c>
      <c r="J249" s="26">
        <v>0</v>
      </c>
      <c r="K249" s="26">
        <v>1</v>
      </c>
      <c r="L249" s="26">
        <v>1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1</v>
      </c>
      <c r="AG249" s="26">
        <v>0</v>
      </c>
    </row>
    <row r="250" spans="1:33" x14ac:dyDescent="0.2">
      <c r="A250" s="3" t="s">
        <v>1457</v>
      </c>
      <c r="B250" s="3" t="s">
        <v>1103</v>
      </c>
      <c r="C250" s="3" t="s">
        <v>1454</v>
      </c>
      <c r="D250" s="3" t="s">
        <v>538</v>
      </c>
      <c r="E250" t="str">
        <f t="shared" si="6"/>
        <v>M22P07U04N06</v>
      </c>
      <c r="F250" s="26">
        <f ca="1">基础表!F250</f>
        <v>0</v>
      </c>
      <c r="G250" s="26">
        <f ca="1">基础表!G250</f>
        <v>0</v>
      </c>
      <c r="H250" s="26">
        <v>0.15</v>
      </c>
      <c r="I250" s="26" t="str">
        <f t="shared" ca="1" si="7"/>
        <v>TRUE</v>
      </c>
      <c r="J250" s="26">
        <v>0</v>
      </c>
      <c r="K250" s="26">
        <v>1</v>
      </c>
      <c r="L250" s="26">
        <v>1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1</v>
      </c>
      <c r="AG250" s="26">
        <v>0</v>
      </c>
    </row>
    <row r="251" spans="1:33" x14ac:dyDescent="0.2">
      <c r="A251" s="3" t="s">
        <v>1457</v>
      </c>
      <c r="B251" s="3" t="s">
        <v>1103</v>
      </c>
      <c r="C251" s="3" t="s">
        <v>1454</v>
      </c>
      <c r="D251" s="3" t="s">
        <v>542</v>
      </c>
      <c r="E251" t="str">
        <f t="shared" si="6"/>
        <v>M22P07U04N07</v>
      </c>
      <c r="F251" s="26">
        <f ca="1">基础表!F251</f>
        <v>0</v>
      </c>
      <c r="G251" s="26">
        <f ca="1">基础表!G251</f>
        <v>0</v>
      </c>
      <c r="H251" s="26">
        <v>0.15</v>
      </c>
      <c r="I251" s="26" t="str">
        <f t="shared" ca="1" si="7"/>
        <v>TRUE</v>
      </c>
      <c r="J251" s="26">
        <v>0</v>
      </c>
      <c r="K251" s="26">
        <v>1</v>
      </c>
      <c r="L251" s="26">
        <v>1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1</v>
      </c>
      <c r="AG251" s="26">
        <v>0</v>
      </c>
    </row>
    <row r="252" spans="1:33" x14ac:dyDescent="0.2">
      <c r="A252" s="3" t="s">
        <v>1457</v>
      </c>
      <c r="B252" s="3" t="s">
        <v>1103</v>
      </c>
      <c r="C252" s="3" t="s">
        <v>1454</v>
      </c>
      <c r="D252" s="3" t="s">
        <v>543</v>
      </c>
      <c r="E252" t="str">
        <f t="shared" si="6"/>
        <v>M22P07U04N08</v>
      </c>
      <c r="F252" s="26">
        <f ca="1">基础表!F252</f>
        <v>0</v>
      </c>
      <c r="G252" s="26">
        <f ca="1">基础表!G252</f>
        <v>0</v>
      </c>
      <c r="H252" s="26">
        <v>0.15</v>
      </c>
      <c r="I252" s="26" t="str">
        <f t="shared" ca="1" si="7"/>
        <v>TRUE</v>
      </c>
      <c r="J252" s="26">
        <v>0</v>
      </c>
      <c r="K252" s="26">
        <v>1</v>
      </c>
      <c r="L252" s="26">
        <v>1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1</v>
      </c>
      <c r="AG252" s="26">
        <v>0</v>
      </c>
    </row>
    <row r="253" spans="1:33" x14ac:dyDescent="0.2">
      <c r="A253" s="3" t="s">
        <v>1457</v>
      </c>
      <c r="B253" s="3" t="s">
        <v>1103</v>
      </c>
      <c r="C253" s="3" t="s">
        <v>541</v>
      </c>
      <c r="D253" s="3" t="s">
        <v>544</v>
      </c>
      <c r="E253" t="str">
        <f t="shared" si="6"/>
        <v>M22P07U04N09</v>
      </c>
      <c r="F253" s="26">
        <f ca="1">基础表!F253</f>
        <v>0</v>
      </c>
      <c r="G253" s="26">
        <f ca="1">基础表!G253</f>
        <v>0</v>
      </c>
      <c r="H253" s="26">
        <v>0.15</v>
      </c>
      <c r="I253" s="26" t="str">
        <f t="shared" ca="1" si="7"/>
        <v>TRUE</v>
      </c>
      <c r="J253" s="26">
        <v>0</v>
      </c>
      <c r="K253" s="26">
        <v>1</v>
      </c>
      <c r="L253" s="26">
        <v>1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1</v>
      </c>
      <c r="AG253" s="26">
        <v>0</v>
      </c>
    </row>
    <row r="254" spans="1:33" x14ac:dyDescent="0.2">
      <c r="A254" s="3" t="s">
        <v>1457</v>
      </c>
      <c r="B254" s="3" t="s">
        <v>1104</v>
      </c>
      <c r="C254" s="3" t="s">
        <v>532</v>
      </c>
      <c r="D254" s="3" t="s">
        <v>1255</v>
      </c>
      <c r="E254" t="str">
        <f t="shared" si="6"/>
        <v>M22P08U01N01</v>
      </c>
      <c r="F254" s="26">
        <f ca="1">基础表!F254</f>
        <v>0</v>
      </c>
      <c r="G254" s="26">
        <f ca="1">基础表!G254</f>
        <v>0</v>
      </c>
      <c r="H254" s="26">
        <v>0.15</v>
      </c>
      <c r="I254" s="26" t="str">
        <f t="shared" ca="1" si="7"/>
        <v>TRUE</v>
      </c>
      <c r="J254" s="26">
        <v>0</v>
      </c>
      <c r="K254" s="26">
        <v>1</v>
      </c>
      <c r="L254" s="26">
        <v>1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1</v>
      </c>
      <c r="AG254" s="26">
        <v>0</v>
      </c>
    </row>
    <row r="255" spans="1:33" x14ac:dyDescent="0.2">
      <c r="A255" s="3" t="s">
        <v>1457</v>
      </c>
      <c r="B255" s="3" t="s">
        <v>1104</v>
      </c>
      <c r="C255" s="3" t="s">
        <v>532</v>
      </c>
      <c r="D255" s="3" t="s">
        <v>534</v>
      </c>
      <c r="E255" t="str">
        <f t="shared" si="6"/>
        <v>M22P08U01N02</v>
      </c>
      <c r="F255" s="26">
        <f ca="1">基础表!F255</f>
        <v>0</v>
      </c>
      <c r="G255" s="26">
        <f ca="1">基础表!G255</f>
        <v>0</v>
      </c>
      <c r="H255" s="26">
        <v>0.15</v>
      </c>
      <c r="I255" s="26" t="str">
        <f t="shared" ca="1" si="7"/>
        <v>TRUE</v>
      </c>
      <c r="J255" s="26">
        <v>0</v>
      </c>
      <c r="K255" s="26">
        <v>1</v>
      </c>
      <c r="L255" s="26">
        <v>1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  <c r="T255" s="26">
        <v>0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6">
        <v>0</v>
      </c>
      <c r="AD255" s="26">
        <v>0</v>
      </c>
      <c r="AE255" s="26">
        <v>0</v>
      </c>
      <c r="AF255" s="26">
        <v>1</v>
      </c>
      <c r="AG255" s="26">
        <v>0</v>
      </c>
    </row>
    <row r="256" spans="1:33" x14ac:dyDescent="0.2">
      <c r="A256" s="3" t="s">
        <v>1457</v>
      </c>
      <c r="B256" s="3" t="s">
        <v>1104</v>
      </c>
      <c r="C256" s="3" t="s">
        <v>532</v>
      </c>
      <c r="D256" s="3" t="s">
        <v>535</v>
      </c>
      <c r="E256" t="str">
        <f t="shared" si="6"/>
        <v>M22P08U01N03</v>
      </c>
      <c r="F256" s="26">
        <f ca="1">基础表!F256</f>
        <v>0</v>
      </c>
      <c r="G256" s="26">
        <f ca="1">基础表!G256</f>
        <v>0</v>
      </c>
      <c r="H256" s="26">
        <v>0.15</v>
      </c>
      <c r="I256" s="26" t="str">
        <f t="shared" ca="1" si="7"/>
        <v>TRUE</v>
      </c>
      <c r="J256" s="26">
        <v>0</v>
      </c>
      <c r="K256" s="26">
        <v>1</v>
      </c>
      <c r="L256" s="26">
        <v>1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  <c r="T256" s="26">
        <v>0</v>
      </c>
      <c r="U256" s="26">
        <v>0</v>
      </c>
      <c r="V256" s="26">
        <v>0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1</v>
      </c>
      <c r="AG256" s="26">
        <v>0</v>
      </c>
    </row>
    <row r="257" spans="1:33" x14ac:dyDescent="0.2">
      <c r="A257" s="3" t="s">
        <v>1457</v>
      </c>
      <c r="B257" s="3" t="s">
        <v>1104</v>
      </c>
      <c r="C257" s="3" t="s">
        <v>532</v>
      </c>
      <c r="D257" s="3" t="s">
        <v>536</v>
      </c>
      <c r="E257" t="str">
        <f t="shared" si="6"/>
        <v>M22P08U01N04</v>
      </c>
      <c r="F257" s="26">
        <f ca="1">基础表!F257</f>
        <v>0</v>
      </c>
      <c r="G257" s="26">
        <f ca="1">基础表!G257</f>
        <v>0</v>
      </c>
      <c r="H257" s="26">
        <v>0.15</v>
      </c>
      <c r="I257" s="26" t="str">
        <f t="shared" ca="1" si="7"/>
        <v>TRUE</v>
      </c>
      <c r="J257" s="26">
        <v>0</v>
      </c>
      <c r="K257" s="26">
        <v>1</v>
      </c>
      <c r="L257" s="26">
        <v>1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  <c r="T257" s="26">
        <v>0</v>
      </c>
      <c r="U257" s="26">
        <v>0</v>
      </c>
      <c r="V257" s="26">
        <v>0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1</v>
      </c>
      <c r="AG257" s="26">
        <v>0</v>
      </c>
    </row>
    <row r="258" spans="1:33" x14ac:dyDescent="0.2">
      <c r="A258" s="3" t="s">
        <v>1457</v>
      </c>
      <c r="B258" s="3" t="s">
        <v>1104</v>
      </c>
      <c r="C258" s="3" t="s">
        <v>532</v>
      </c>
      <c r="D258" s="3" t="s">
        <v>537</v>
      </c>
      <c r="E258" t="str">
        <f t="shared" si="6"/>
        <v>M22P08U01N05</v>
      </c>
      <c r="F258" s="26">
        <f ca="1">基础表!F258</f>
        <v>0</v>
      </c>
      <c r="G258" s="26">
        <f ca="1">基础表!G258</f>
        <v>0</v>
      </c>
      <c r="H258" s="26">
        <v>0.15</v>
      </c>
      <c r="I258" s="26" t="str">
        <f t="shared" ca="1" si="7"/>
        <v>TRUE</v>
      </c>
      <c r="J258" s="26">
        <v>0</v>
      </c>
      <c r="K258" s="26">
        <v>1</v>
      </c>
      <c r="L258" s="26">
        <v>1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1</v>
      </c>
      <c r="AG258" s="26">
        <v>0</v>
      </c>
    </row>
    <row r="259" spans="1:33" x14ac:dyDescent="0.2">
      <c r="A259" s="3" t="s">
        <v>1457</v>
      </c>
      <c r="B259" s="3" t="s">
        <v>1104</v>
      </c>
      <c r="C259" s="3" t="s">
        <v>532</v>
      </c>
      <c r="D259" s="3" t="s">
        <v>538</v>
      </c>
      <c r="E259" t="str">
        <f t="shared" ref="E259:E322" si="8">A259&amp;B259&amp;C259&amp;D259</f>
        <v>M22P08U01N06</v>
      </c>
      <c r="F259" s="26">
        <f ca="1">基础表!F259</f>
        <v>0</v>
      </c>
      <c r="G259" s="26">
        <f ca="1">基础表!G259</f>
        <v>0</v>
      </c>
      <c r="H259" s="26">
        <v>0.15</v>
      </c>
      <c r="I259" s="26" t="str">
        <f t="shared" ref="I259:I322" ca="1" si="9">IF(F259=0,"TRUE",IF(F259&gt;1000,"TRUE","FALSE"))</f>
        <v>TRUE</v>
      </c>
      <c r="J259" s="26">
        <v>0</v>
      </c>
      <c r="K259" s="26">
        <v>1</v>
      </c>
      <c r="L259" s="26">
        <v>1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1</v>
      </c>
      <c r="AG259" s="26">
        <v>0</v>
      </c>
    </row>
    <row r="260" spans="1:33" x14ac:dyDescent="0.2">
      <c r="A260" s="3" t="s">
        <v>1457</v>
      </c>
      <c r="B260" s="3" t="s">
        <v>1104</v>
      </c>
      <c r="C260" s="3" t="s">
        <v>532</v>
      </c>
      <c r="D260" s="3" t="s">
        <v>542</v>
      </c>
      <c r="E260" t="str">
        <f t="shared" si="8"/>
        <v>M22P08U01N07</v>
      </c>
      <c r="F260" s="26">
        <f ca="1">基础表!F260</f>
        <v>0</v>
      </c>
      <c r="G260" s="26">
        <f ca="1">基础表!G260</f>
        <v>0</v>
      </c>
      <c r="H260" s="26">
        <v>0.15</v>
      </c>
      <c r="I260" s="26" t="str">
        <f t="shared" ca="1" si="9"/>
        <v>TRUE</v>
      </c>
      <c r="J260" s="26">
        <v>0</v>
      </c>
      <c r="K260" s="26">
        <v>1</v>
      </c>
      <c r="L260" s="26">
        <v>1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1</v>
      </c>
      <c r="AG260" s="26">
        <v>0</v>
      </c>
    </row>
    <row r="261" spans="1:33" x14ac:dyDescent="0.2">
      <c r="A261" s="3" t="s">
        <v>1457</v>
      </c>
      <c r="B261" s="3" t="s">
        <v>1104</v>
      </c>
      <c r="C261" s="3" t="s">
        <v>532</v>
      </c>
      <c r="D261" s="3" t="s">
        <v>543</v>
      </c>
      <c r="E261" t="str">
        <f t="shared" si="8"/>
        <v>M22P08U01N08</v>
      </c>
      <c r="F261" s="26">
        <f ca="1">基础表!F261</f>
        <v>0</v>
      </c>
      <c r="G261" s="26">
        <f ca="1">基础表!G261</f>
        <v>0</v>
      </c>
      <c r="H261" s="26">
        <v>0.15</v>
      </c>
      <c r="I261" s="26" t="str">
        <f t="shared" ca="1" si="9"/>
        <v>TRUE</v>
      </c>
      <c r="J261" s="26">
        <v>0</v>
      </c>
      <c r="K261" s="26">
        <v>1</v>
      </c>
      <c r="L261" s="26">
        <v>1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1</v>
      </c>
      <c r="AG261" s="26">
        <v>0</v>
      </c>
    </row>
    <row r="262" spans="1:33" x14ac:dyDescent="0.2">
      <c r="A262" s="3" t="s">
        <v>1457</v>
      </c>
      <c r="B262" s="3" t="s">
        <v>1104</v>
      </c>
      <c r="C262" s="3" t="s">
        <v>532</v>
      </c>
      <c r="D262" s="3" t="s">
        <v>544</v>
      </c>
      <c r="E262" t="str">
        <f t="shared" si="8"/>
        <v>M22P08U01N09</v>
      </c>
      <c r="F262" s="26">
        <f ca="1">基础表!F262</f>
        <v>0</v>
      </c>
      <c r="G262" s="26">
        <f ca="1">基础表!G262</f>
        <v>0</v>
      </c>
      <c r="H262" s="26">
        <v>0.15</v>
      </c>
      <c r="I262" s="26" t="str">
        <f t="shared" ca="1" si="9"/>
        <v>TRUE</v>
      </c>
      <c r="J262" s="26">
        <v>0</v>
      </c>
      <c r="K262" s="26">
        <v>1</v>
      </c>
      <c r="L262" s="26">
        <v>1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  <c r="T262" s="26">
        <v>0</v>
      </c>
      <c r="U262" s="26">
        <v>0</v>
      </c>
      <c r="V262" s="26">
        <v>0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1</v>
      </c>
      <c r="AG262" s="26">
        <v>0</v>
      </c>
    </row>
    <row r="263" spans="1:33" x14ac:dyDescent="0.2">
      <c r="A263" s="3" t="s">
        <v>1457</v>
      </c>
      <c r="B263" s="3" t="s">
        <v>1104</v>
      </c>
      <c r="C263" s="3" t="s">
        <v>539</v>
      </c>
      <c r="D263" s="3" t="s">
        <v>1255</v>
      </c>
      <c r="E263" t="str">
        <f t="shared" si="8"/>
        <v>M22P08U02N01</v>
      </c>
      <c r="F263" s="26">
        <f ca="1">基础表!F263</f>
        <v>0</v>
      </c>
      <c r="G263" s="26">
        <f ca="1">基础表!G263</f>
        <v>0</v>
      </c>
      <c r="H263" s="26">
        <v>0.15</v>
      </c>
      <c r="I263" s="26" t="str">
        <f t="shared" ca="1" si="9"/>
        <v>TRUE</v>
      </c>
      <c r="J263" s="26">
        <v>0</v>
      </c>
      <c r="K263" s="26">
        <v>1</v>
      </c>
      <c r="L263" s="26">
        <v>1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  <c r="T263" s="26">
        <v>0</v>
      </c>
      <c r="U263" s="26">
        <v>0</v>
      </c>
      <c r="V263" s="26">
        <v>0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1</v>
      </c>
      <c r="AG263" s="26">
        <v>0</v>
      </c>
    </row>
    <row r="264" spans="1:33" x14ac:dyDescent="0.2">
      <c r="A264" s="3" t="s">
        <v>1457</v>
      </c>
      <c r="B264" s="3" t="s">
        <v>1104</v>
      </c>
      <c r="C264" s="3" t="s">
        <v>539</v>
      </c>
      <c r="D264" s="3" t="s">
        <v>534</v>
      </c>
      <c r="E264" t="str">
        <f t="shared" si="8"/>
        <v>M22P08U02N02</v>
      </c>
      <c r="F264" s="26">
        <f ca="1">基础表!F264</f>
        <v>0</v>
      </c>
      <c r="G264" s="26">
        <f ca="1">基础表!G264</f>
        <v>0</v>
      </c>
      <c r="H264" s="26">
        <v>0.15</v>
      </c>
      <c r="I264" s="26" t="str">
        <f t="shared" ca="1" si="9"/>
        <v>TRUE</v>
      </c>
      <c r="J264" s="26">
        <v>0</v>
      </c>
      <c r="K264" s="26">
        <v>1</v>
      </c>
      <c r="L264" s="26">
        <v>1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1</v>
      </c>
      <c r="AG264" s="26">
        <v>0</v>
      </c>
    </row>
    <row r="265" spans="1:33" x14ac:dyDescent="0.2">
      <c r="A265" s="3" t="s">
        <v>1457</v>
      </c>
      <c r="B265" s="3" t="s">
        <v>1104</v>
      </c>
      <c r="C265" s="3" t="s">
        <v>539</v>
      </c>
      <c r="D265" s="3" t="s">
        <v>535</v>
      </c>
      <c r="E265" t="str">
        <f t="shared" si="8"/>
        <v>M22P08U02N03</v>
      </c>
      <c r="F265" s="26">
        <f ca="1">基础表!F265</f>
        <v>0</v>
      </c>
      <c r="G265" s="26">
        <f ca="1">基础表!G265</f>
        <v>0</v>
      </c>
      <c r="H265" s="26">
        <v>0.15</v>
      </c>
      <c r="I265" s="26" t="str">
        <f t="shared" ca="1" si="9"/>
        <v>TRUE</v>
      </c>
      <c r="J265" s="26">
        <v>0</v>
      </c>
      <c r="K265" s="26">
        <v>1</v>
      </c>
      <c r="L265" s="26">
        <v>1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1</v>
      </c>
      <c r="AG265" s="26">
        <v>0</v>
      </c>
    </row>
    <row r="266" spans="1:33" x14ac:dyDescent="0.2">
      <c r="A266" s="3" t="s">
        <v>1457</v>
      </c>
      <c r="B266" s="3" t="s">
        <v>1104</v>
      </c>
      <c r="C266" s="3" t="s">
        <v>539</v>
      </c>
      <c r="D266" s="3" t="s">
        <v>536</v>
      </c>
      <c r="E266" t="str">
        <f t="shared" si="8"/>
        <v>M22P08U02N04</v>
      </c>
      <c r="F266" s="26">
        <f ca="1">基础表!F266</f>
        <v>0</v>
      </c>
      <c r="G266" s="26">
        <f ca="1">基础表!G266</f>
        <v>0</v>
      </c>
      <c r="H266" s="26">
        <v>0.15</v>
      </c>
      <c r="I266" s="26" t="str">
        <f t="shared" ca="1" si="9"/>
        <v>TRUE</v>
      </c>
      <c r="J266" s="26">
        <v>0</v>
      </c>
      <c r="K266" s="26">
        <v>1</v>
      </c>
      <c r="L266" s="26">
        <v>1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1</v>
      </c>
      <c r="AG266" s="26">
        <v>0</v>
      </c>
    </row>
    <row r="267" spans="1:33" x14ac:dyDescent="0.2">
      <c r="A267" s="3" t="s">
        <v>1457</v>
      </c>
      <c r="B267" s="3" t="s">
        <v>1104</v>
      </c>
      <c r="C267" s="3" t="s">
        <v>539</v>
      </c>
      <c r="D267" s="3" t="s">
        <v>537</v>
      </c>
      <c r="E267" t="str">
        <f t="shared" si="8"/>
        <v>M22P08U02N05</v>
      </c>
      <c r="F267" s="26">
        <f ca="1">基础表!F267</f>
        <v>0</v>
      </c>
      <c r="G267" s="26">
        <f ca="1">基础表!G267</f>
        <v>0</v>
      </c>
      <c r="H267" s="26">
        <v>0.15</v>
      </c>
      <c r="I267" s="26" t="str">
        <f t="shared" ca="1" si="9"/>
        <v>TRUE</v>
      </c>
      <c r="J267" s="26">
        <v>0</v>
      </c>
      <c r="K267" s="26">
        <v>1</v>
      </c>
      <c r="L267" s="26">
        <v>1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1</v>
      </c>
      <c r="AG267" s="26">
        <v>0</v>
      </c>
    </row>
    <row r="268" spans="1:33" x14ac:dyDescent="0.2">
      <c r="A268" s="3" t="s">
        <v>1457</v>
      </c>
      <c r="B268" s="3" t="s">
        <v>1104</v>
      </c>
      <c r="C268" s="3" t="s">
        <v>539</v>
      </c>
      <c r="D268" s="3" t="s">
        <v>538</v>
      </c>
      <c r="E268" t="str">
        <f t="shared" si="8"/>
        <v>M22P08U02N06</v>
      </c>
      <c r="F268" s="26">
        <f ca="1">基础表!F268</f>
        <v>0</v>
      </c>
      <c r="G268" s="26">
        <f ca="1">基础表!G268</f>
        <v>0</v>
      </c>
      <c r="H268" s="26">
        <v>0.15</v>
      </c>
      <c r="I268" s="26" t="str">
        <f t="shared" ca="1" si="9"/>
        <v>TRUE</v>
      </c>
      <c r="J268" s="26">
        <v>0</v>
      </c>
      <c r="K268" s="26">
        <v>1</v>
      </c>
      <c r="L268" s="26">
        <v>1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1</v>
      </c>
      <c r="AG268" s="26">
        <v>0</v>
      </c>
    </row>
    <row r="269" spans="1:33" x14ac:dyDescent="0.2">
      <c r="A269" s="3" t="s">
        <v>1457</v>
      </c>
      <c r="B269" s="3" t="s">
        <v>1104</v>
      </c>
      <c r="C269" s="3" t="s">
        <v>539</v>
      </c>
      <c r="D269" s="3" t="s">
        <v>542</v>
      </c>
      <c r="E269" t="str">
        <f t="shared" si="8"/>
        <v>M22P08U02N07</v>
      </c>
      <c r="F269" s="26">
        <f ca="1">基础表!F269</f>
        <v>0</v>
      </c>
      <c r="G269" s="26">
        <f ca="1">基础表!G269</f>
        <v>0</v>
      </c>
      <c r="H269" s="26">
        <v>0.15</v>
      </c>
      <c r="I269" s="26" t="str">
        <f t="shared" ca="1" si="9"/>
        <v>TRUE</v>
      </c>
      <c r="J269" s="26">
        <v>0</v>
      </c>
      <c r="K269" s="26">
        <v>1</v>
      </c>
      <c r="L269" s="26">
        <v>1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1</v>
      </c>
      <c r="AG269" s="26">
        <v>0</v>
      </c>
    </row>
    <row r="270" spans="1:33" x14ac:dyDescent="0.2">
      <c r="A270" s="3" t="s">
        <v>1457</v>
      </c>
      <c r="B270" s="3" t="s">
        <v>1104</v>
      </c>
      <c r="C270" s="3" t="s">
        <v>539</v>
      </c>
      <c r="D270" s="3" t="s">
        <v>543</v>
      </c>
      <c r="E270" t="str">
        <f t="shared" si="8"/>
        <v>M22P08U02N08</v>
      </c>
      <c r="F270" s="26">
        <f ca="1">基础表!F270</f>
        <v>0</v>
      </c>
      <c r="G270" s="26">
        <f ca="1">基础表!G270</f>
        <v>0</v>
      </c>
      <c r="H270" s="26">
        <v>0.15</v>
      </c>
      <c r="I270" s="26" t="str">
        <f t="shared" ca="1" si="9"/>
        <v>TRUE</v>
      </c>
      <c r="J270" s="26">
        <v>0</v>
      </c>
      <c r="K270" s="26">
        <v>1</v>
      </c>
      <c r="L270" s="26">
        <v>1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1</v>
      </c>
      <c r="AG270" s="26">
        <v>0</v>
      </c>
    </row>
    <row r="271" spans="1:33" x14ac:dyDescent="0.2">
      <c r="A271" s="3" t="s">
        <v>1457</v>
      </c>
      <c r="B271" s="3" t="s">
        <v>1104</v>
      </c>
      <c r="C271" s="3" t="s">
        <v>539</v>
      </c>
      <c r="D271" s="3" t="s">
        <v>544</v>
      </c>
      <c r="E271" t="str">
        <f t="shared" si="8"/>
        <v>M22P08U02N09</v>
      </c>
      <c r="F271" s="26">
        <f ca="1">基础表!F271</f>
        <v>0</v>
      </c>
      <c r="G271" s="26">
        <f ca="1">基础表!G271</f>
        <v>0</v>
      </c>
      <c r="H271" s="26">
        <v>0.15</v>
      </c>
      <c r="I271" s="26" t="str">
        <f t="shared" ca="1" si="9"/>
        <v>TRUE</v>
      </c>
      <c r="J271" s="26">
        <v>0</v>
      </c>
      <c r="K271" s="26">
        <v>1</v>
      </c>
      <c r="L271" s="26">
        <v>1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1</v>
      </c>
      <c r="AG271" s="26">
        <v>0</v>
      </c>
    </row>
    <row r="272" spans="1:33" x14ac:dyDescent="0.2">
      <c r="A272" s="3" t="s">
        <v>1457</v>
      </c>
      <c r="B272" s="3" t="s">
        <v>1104</v>
      </c>
      <c r="C272" s="3" t="s">
        <v>540</v>
      </c>
      <c r="D272" s="3" t="s">
        <v>1255</v>
      </c>
      <c r="E272" t="str">
        <f t="shared" si="8"/>
        <v>M22P08U03N01</v>
      </c>
      <c r="F272" s="26">
        <f ca="1">基础表!F272</f>
        <v>0</v>
      </c>
      <c r="G272" s="26">
        <f ca="1">基础表!G272</f>
        <v>0</v>
      </c>
      <c r="H272" s="26">
        <v>0.15</v>
      </c>
      <c r="I272" s="26" t="str">
        <f t="shared" ca="1" si="9"/>
        <v>TRUE</v>
      </c>
      <c r="J272" s="26">
        <v>0</v>
      </c>
      <c r="K272" s="26">
        <v>1</v>
      </c>
      <c r="L272" s="26">
        <v>1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1</v>
      </c>
      <c r="AG272" s="26">
        <v>0</v>
      </c>
    </row>
    <row r="273" spans="1:33" x14ac:dyDescent="0.2">
      <c r="A273" s="3" t="s">
        <v>1457</v>
      </c>
      <c r="B273" s="3" t="s">
        <v>1104</v>
      </c>
      <c r="C273" s="3" t="s">
        <v>540</v>
      </c>
      <c r="D273" s="3" t="s">
        <v>534</v>
      </c>
      <c r="E273" t="str">
        <f t="shared" si="8"/>
        <v>M22P08U03N02</v>
      </c>
      <c r="F273" s="26">
        <f ca="1">基础表!F273</f>
        <v>0</v>
      </c>
      <c r="G273" s="26">
        <f ca="1">基础表!G273</f>
        <v>0</v>
      </c>
      <c r="H273" s="26">
        <v>0.15</v>
      </c>
      <c r="I273" s="26" t="str">
        <f t="shared" ca="1" si="9"/>
        <v>TRUE</v>
      </c>
      <c r="J273" s="26">
        <v>0</v>
      </c>
      <c r="K273" s="26">
        <v>1</v>
      </c>
      <c r="L273" s="26">
        <v>1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1</v>
      </c>
      <c r="AG273" s="26">
        <v>0</v>
      </c>
    </row>
    <row r="274" spans="1:33" x14ac:dyDescent="0.2">
      <c r="A274" s="3" t="s">
        <v>1457</v>
      </c>
      <c r="B274" s="3" t="s">
        <v>1104</v>
      </c>
      <c r="C274" s="3" t="s">
        <v>540</v>
      </c>
      <c r="D274" s="3" t="s">
        <v>535</v>
      </c>
      <c r="E274" t="str">
        <f t="shared" si="8"/>
        <v>M22P08U03N03</v>
      </c>
      <c r="F274" s="26">
        <f ca="1">基础表!F274</f>
        <v>0</v>
      </c>
      <c r="G274" s="26">
        <f ca="1">基础表!G274</f>
        <v>0</v>
      </c>
      <c r="H274" s="26">
        <v>0.15</v>
      </c>
      <c r="I274" s="26" t="str">
        <f t="shared" ca="1" si="9"/>
        <v>TRUE</v>
      </c>
      <c r="J274" s="26">
        <v>0</v>
      </c>
      <c r="K274" s="26">
        <v>1</v>
      </c>
      <c r="L274" s="26">
        <v>1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1</v>
      </c>
      <c r="AG274" s="26">
        <v>0</v>
      </c>
    </row>
    <row r="275" spans="1:33" x14ac:dyDescent="0.2">
      <c r="A275" s="3" t="s">
        <v>1457</v>
      </c>
      <c r="B275" s="3" t="s">
        <v>1104</v>
      </c>
      <c r="C275" s="3" t="s">
        <v>540</v>
      </c>
      <c r="D275" s="3" t="s">
        <v>536</v>
      </c>
      <c r="E275" t="str">
        <f t="shared" si="8"/>
        <v>M22P08U03N04</v>
      </c>
      <c r="F275" s="26">
        <f ca="1">基础表!F275</f>
        <v>0</v>
      </c>
      <c r="G275" s="26">
        <f ca="1">基础表!G275</f>
        <v>0</v>
      </c>
      <c r="H275" s="26">
        <v>0.15</v>
      </c>
      <c r="I275" s="26" t="str">
        <f t="shared" ca="1" si="9"/>
        <v>TRUE</v>
      </c>
      <c r="J275" s="26">
        <v>0</v>
      </c>
      <c r="K275" s="26">
        <v>1</v>
      </c>
      <c r="L275" s="26">
        <v>1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1</v>
      </c>
      <c r="AG275" s="26">
        <v>0</v>
      </c>
    </row>
    <row r="276" spans="1:33" x14ac:dyDescent="0.2">
      <c r="A276" s="3" t="s">
        <v>1457</v>
      </c>
      <c r="B276" s="3" t="s">
        <v>1104</v>
      </c>
      <c r="C276" s="3" t="s">
        <v>540</v>
      </c>
      <c r="D276" s="3" t="s">
        <v>537</v>
      </c>
      <c r="E276" t="str">
        <f t="shared" si="8"/>
        <v>M22P08U03N05</v>
      </c>
      <c r="F276" s="26">
        <f ca="1">基础表!F276</f>
        <v>0</v>
      </c>
      <c r="G276" s="26">
        <f ca="1">基础表!G276</f>
        <v>0</v>
      </c>
      <c r="H276" s="26">
        <v>0.15</v>
      </c>
      <c r="I276" s="26" t="str">
        <f t="shared" ca="1" si="9"/>
        <v>TRUE</v>
      </c>
      <c r="J276" s="26">
        <v>0</v>
      </c>
      <c r="K276" s="26">
        <v>1</v>
      </c>
      <c r="L276" s="26">
        <v>1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1</v>
      </c>
      <c r="AG276" s="26">
        <v>0</v>
      </c>
    </row>
    <row r="277" spans="1:33" x14ac:dyDescent="0.2">
      <c r="A277" s="3" t="s">
        <v>1457</v>
      </c>
      <c r="B277" s="3" t="s">
        <v>1104</v>
      </c>
      <c r="C277" s="3" t="s">
        <v>540</v>
      </c>
      <c r="D277" s="3" t="s">
        <v>538</v>
      </c>
      <c r="E277" t="str">
        <f t="shared" si="8"/>
        <v>M22P08U03N06</v>
      </c>
      <c r="F277" s="26">
        <f ca="1">基础表!F277</f>
        <v>0</v>
      </c>
      <c r="G277" s="26">
        <f ca="1">基础表!G277</f>
        <v>0</v>
      </c>
      <c r="H277" s="26">
        <v>0.15</v>
      </c>
      <c r="I277" s="26" t="str">
        <f t="shared" ca="1" si="9"/>
        <v>TRUE</v>
      </c>
      <c r="J277" s="26">
        <v>0</v>
      </c>
      <c r="K277" s="26">
        <v>1</v>
      </c>
      <c r="L277" s="26">
        <v>1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1</v>
      </c>
      <c r="AG277" s="26">
        <v>0</v>
      </c>
    </row>
    <row r="278" spans="1:33" x14ac:dyDescent="0.2">
      <c r="A278" s="3" t="s">
        <v>1457</v>
      </c>
      <c r="B278" s="3" t="s">
        <v>1104</v>
      </c>
      <c r="C278" s="3" t="s">
        <v>540</v>
      </c>
      <c r="D278" s="3" t="s">
        <v>542</v>
      </c>
      <c r="E278" t="str">
        <f t="shared" si="8"/>
        <v>M22P08U03N07</v>
      </c>
      <c r="F278" s="26">
        <f ca="1">基础表!F278</f>
        <v>0</v>
      </c>
      <c r="G278" s="26">
        <f ca="1">基础表!G278</f>
        <v>0</v>
      </c>
      <c r="H278" s="26">
        <v>0.15</v>
      </c>
      <c r="I278" s="26" t="str">
        <f t="shared" ca="1" si="9"/>
        <v>TRUE</v>
      </c>
      <c r="J278" s="26">
        <v>0</v>
      </c>
      <c r="K278" s="26">
        <v>1</v>
      </c>
      <c r="L278" s="26">
        <v>1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1</v>
      </c>
      <c r="AG278" s="26">
        <v>0</v>
      </c>
    </row>
    <row r="279" spans="1:33" x14ac:dyDescent="0.2">
      <c r="A279" s="3" t="s">
        <v>1457</v>
      </c>
      <c r="B279" s="3" t="s">
        <v>1104</v>
      </c>
      <c r="C279" s="3" t="s">
        <v>540</v>
      </c>
      <c r="D279" s="3" t="s">
        <v>543</v>
      </c>
      <c r="E279" t="str">
        <f t="shared" si="8"/>
        <v>M22P08U03N08</v>
      </c>
      <c r="F279" s="26">
        <f ca="1">基础表!F279</f>
        <v>0</v>
      </c>
      <c r="G279" s="26">
        <f ca="1">基础表!G279</f>
        <v>0</v>
      </c>
      <c r="H279" s="26">
        <v>0.15</v>
      </c>
      <c r="I279" s="26" t="str">
        <f t="shared" ca="1" si="9"/>
        <v>TRUE</v>
      </c>
      <c r="J279" s="26">
        <v>0</v>
      </c>
      <c r="K279" s="26">
        <v>1</v>
      </c>
      <c r="L279" s="26">
        <v>1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1</v>
      </c>
      <c r="AG279" s="26">
        <v>0</v>
      </c>
    </row>
    <row r="280" spans="1:33" x14ac:dyDescent="0.2">
      <c r="A280" s="3" t="s">
        <v>1457</v>
      </c>
      <c r="B280" s="3" t="s">
        <v>1104</v>
      </c>
      <c r="C280" s="3" t="s">
        <v>540</v>
      </c>
      <c r="D280" s="3" t="s">
        <v>544</v>
      </c>
      <c r="E280" t="str">
        <f t="shared" si="8"/>
        <v>M22P08U03N09</v>
      </c>
      <c r="F280" s="26">
        <f ca="1">基础表!F280</f>
        <v>0</v>
      </c>
      <c r="G280" s="26">
        <f ca="1">基础表!G280</f>
        <v>0</v>
      </c>
      <c r="H280" s="26">
        <v>0.15</v>
      </c>
      <c r="I280" s="26" t="str">
        <f t="shared" ca="1" si="9"/>
        <v>TRUE</v>
      </c>
      <c r="J280" s="26">
        <v>0</v>
      </c>
      <c r="K280" s="26">
        <v>1</v>
      </c>
      <c r="L280" s="26">
        <v>1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1</v>
      </c>
      <c r="AG280" s="26">
        <v>0</v>
      </c>
    </row>
    <row r="281" spans="1:33" x14ac:dyDescent="0.2">
      <c r="A281" s="3" t="s">
        <v>1457</v>
      </c>
      <c r="B281" s="3" t="s">
        <v>1104</v>
      </c>
      <c r="C281" s="3" t="s">
        <v>541</v>
      </c>
      <c r="D281" s="3" t="s">
        <v>1255</v>
      </c>
      <c r="E281" t="str">
        <f t="shared" si="8"/>
        <v>M22P08U04N01</v>
      </c>
      <c r="F281" s="26">
        <f ca="1">基础表!F281</f>
        <v>0</v>
      </c>
      <c r="G281" s="26">
        <f ca="1">基础表!G281</f>
        <v>0</v>
      </c>
      <c r="H281" s="26">
        <v>0.15</v>
      </c>
      <c r="I281" s="26" t="str">
        <f t="shared" ca="1" si="9"/>
        <v>TRUE</v>
      </c>
      <c r="J281" s="26">
        <v>0</v>
      </c>
      <c r="K281" s="26">
        <v>1</v>
      </c>
      <c r="L281" s="26">
        <v>1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  <c r="T281" s="26">
        <v>0</v>
      </c>
      <c r="U281" s="26">
        <v>0</v>
      </c>
      <c r="V281" s="26">
        <v>0</v>
      </c>
      <c r="W281" s="26">
        <v>0</v>
      </c>
      <c r="X281" s="26">
        <v>0</v>
      </c>
      <c r="Y281" s="26">
        <v>0</v>
      </c>
      <c r="Z281" s="26">
        <v>0</v>
      </c>
      <c r="AA281" s="26">
        <v>0</v>
      </c>
      <c r="AB281" s="26">
        <v>0</v>
      </c>
      <c r="AC281" s="26">
        <v>0</v>
      </c>
      <c r="AD281" s="26">
        <v>0</v>
      </c>
      <c r="AE281" s="26">
        <v>0</v>
      </c>
      <c r="AF281" s="26">
        <v>1</v>
      </c>
      <c r="AG281" s="26">
        <v>0</v>
      </c>
    </row>
    <row r="282" spans="1:33" x14ac:dyDescent="0.2">
      <c r="A282" s="3" t="s">
        <v>1457</v>
      </c>
      <c r="B282" s="3" t="s">
        <v>1104</v>
      </c>
      <c r="C282" s="3" t="s">
        <v>541</v>
      </c>
      <c r="D282" s="3" t="s">
        <v>534</v>
      </c>
      <c r="E282" t="str">
        <f t="shared" si="8"/>
        <v>M22P08U04N02</v>
      </c>
      <c r="F282" s="26">
        <f ca="1">基础表!F282</f>
        <v>0</v>
      </c>
      <c r="G282" s="26">
        <f ca="1">基础表!G282</f>
        <v>0</v>
      </c>
      <c r="H282" s="26">
        <v>0.15</v>
      </c>
      <c r="I282" s="26" t="str">
        <f t="shared" ca="1" si="9"/>
        <v>TRUE</v>
      </c>
      <c r="J282" s="26">
        <v>0</v>
      </c>
      <c r="K282" s="26">
        <v>1</v>
      </c>
      <c r="L282" s="26">
        <v>1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  <c r="T282" s="26">
        <v>0</v>
      </c>
      <c r="U282" s="26">
        <v>0</v>
      </c>
      <c r="V282" s="26">
        <v>0</v>
      </c>
      <c r="W282" s="26">
        <v>0</v>
      </c>
      <c r="X282" s="26">
        <v>0</v>
      </c>
      <c r="Y282" s="26">
        <v>0</v>
      </c>
      <c r="Z282" s="26">
        <v>0</v>
      </c>
      <c r="AA282" s="26">
        <v>0</v>
      </c>
      <c r="AB282" s="26">
        <v>0</v>
      </c>
      <c r="AC282" s="26">
        <v>0</v>
      </c>
      <c r="AD282" s="26">
        <v>0</v>
      </c>
      <c r="AE282" s="26">
        <v>0</v>
      </c>
      <c r="AF282" s="26">
        <v>1</v>
      </c>
      <c r="AG282" s="26">
        <v>0</v>
      </c>
    </row>
    <row r="283" spans="1:33" x14ac:dyDescent="0.2">
      <c r="A283" s="3" t="s">
        <v>1457</v>
      </c>
      <c r="B283" s="3" t="s">
        <v>1104</v>
      </c>
      <c r="C283" s="3" t="s">
        <v>541</v>
      </c>
      <c r="D283" s="3" t="s">
        <v>535</v>
      </c>
      <c r="E283" t="str">
        <f t="shared" si="8"/>
        <v>M22P08U04N03</v>
      </c>
      <c r="F283" s="26">
        <f ca="1">基础表!F283</f>
        <v>0</v>
      </c>
      <c r="G283" s="26">
        <f ca="1">基础表!G283</f>
        <v>0</v>
      </c>
      <c r="H283" s="26">
        <v>0.15</v>
      </c>
      <c r="I283" s="26" t="str">
        <f t="shared" ca="1" si="9"/>
        <v>TRUE</v>
      </c>
      <c r="J283" s="26">
        <v>0</v>
      </c>
      <c r="K283" s="26">
        <v>1</v>
      </c>
      <c r="L283" s="26">
        <v>1</v>
      </c>
      <c r="M283" s="26">
        <v>0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1</v>
      </c>
      <c r="AG283" s="26">
        <v>0</v>
      </c>
    </row>
    <row r="284" spans="1:33" x14ac:dyDescent="0.2">
      <c r="A284" s="3" t="s">
        <v>1457</v>
      </c>
      <c r="B284" s="3" t="s">
        <v>1104</v>
      </c>
      <c r="C284" s="3" t="s">
        <v>1454</v>
      </c>
      <c r="D284" s="3" t="s">
        <v>536</v>
      </c>
      <c r="E284" t="str">
        <f t="shared" si="8"/>
        <v>M22P08U04N04</v>
      </c>
      <c r="F284" s="26">
        <f ca="1">基础表!F284</f>
        <v>0</v>
      </c>
      <c r="G284" s="26">
        <f ca="1">基础表!G284</f>
        <v>0</v>
      </c>
      <c r="H284" s="26">
        <v>0.15</v>
      </c>
      <c r="I284" s="26" t="str">
        <f t="shared" ca="1" si="9"/>
        <v>TRUE</v>
      </c>
      <c r="J284" s="26">
        <v>0</v>
      </c>
      <c r="K284" s="26">
        <v>1</v>
      </c>
      <c r="L284" s="26">
        <v>1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1</v>
      </c>
      <c r="AG284" s="26">
        <v>0</v>
      </c>
    </row>
    <row r="285" spans="1:33" x14ac:dyDescent="0.2">
      <c r="A285" s="3" t="s">
        <v>1457</v>
      </c>
      <c r="B285" s="3" t="s">
        <v>1104</v>
      </c>
      <c r="C285" s="3" t="s">
        <v>1454</v>
      </c>
      <c r="D285" s="3" t="s">
        <v>537</v>
      </c>
      <c r="E285" t="str">
        <f t="shared" si="8"/>
        <v>M22P08U04N05</v>
      </c>
      <c r="F285" s="26">
        <f ca="1">基础表!F285</f>
        <v>0</v>
      </c>
      <c r="G285" s="26">
        <f ca="1">基础表!G285</f>
        <v>0</v>
      </c>
      <c r="H285" s="26">
        <v>0.15</v>
      </c>
      <c r="I285" s="26" t="str">
        <f t="shared" ca="1" si="9"/>
        <v>TRUE</v>
      </c>
      <c r="J285" s="26">
        <v>0</v>
      </c>
      <c r="K285" s="26">
        <v>1</v>
      </c>
      <c r="L285" s="26">
        <v>1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1</v>
      </c>
      <c r="AG285" s="26">
        <v>0</v>
      </c>
    </row>
    <row r="286" spans="1:33" x14ac:dyDescent="0.2">
      <c r="A286" s="3" t="s">
        <v>1457</v>
      </c>
      <c r="B286" s="3" t="s">
        <v>1104</v>
      </c>
      <c r="C286" s="3" t="s">
        <v>1454</v>
      </c>
      <c r="D286" s="3" t="s">
        <v>538</v>
      </c>
      <c r="E286" t="str">
        <f t="shared" si="8"/>
        <v>M22P08U04N06</v>
      </c>
      <c r="F286" s="26">
        <f ca="1">基础表!F286</f>
        <v>0</v>
      </c>
      <c r="G286" s="26">
        <f ca="1">基础表!G286</f>
        <v>0</v>
      </c>
      <c r="H286" s="26">
        <v>0.15</v>
      </c>
      <c r="I286" s="26" t="str">
        <f t="shared" ca="1" si="9"/>
        <v>TRUE</v>
      </c>
      <c r="J286" s="26">
        <v>0</v>
      </c>
      <c r="K286" s="26">
        <v>1</v>
      </c>
      <c r="L286" s="26">
        <v>1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1</v>
      </c>
      <c r="AG286" s="26">
        <v>0</v>
      </c>
    </row>
    <row r="287" spans="1:33" x14ac:dyDescent="0.2">
      <c r="A287" s="3" t="s">
        <v>1457</v>
      </c>
      <c r="B287" s="3" t="s">
        <v>1104</v>
      </c>
      <c r="C287" s="3" t="s">
        <v>1454</v>
      </c>
      <c r="D287" s="3" t="s">
        <v>542</v>
      </c>
      <c r="E287" t="str">
        <f t="shared" si="8"/>
        <v>M22P08U04N07</v>
      </c>
      <c r="F287" s="26">
        <f ca="1">基础表!F287</f>
        <v>0</v>
      </c>
      <c r="G287" s="26">
        <f ca="1">基础表!G287</f>
        <v>0</v>
      </c>
      <c r="H287" s="26">
        <v>0.15</v>
      </c>
      <c r="I287" s="26" t="str">
        <f t="shared" ca="1" si="9"/>
        <v>TRUE</v>
      </c>
      <c r="J287" s="26">
        <v>0</v>
      </c>
      <c r="K287" s="26">
        <v>1</v>
      </c>
      <c r="L287" s="26">
        <v>1</v>
      </c>
      <c r="M287" s="26">
        <v>0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1</v>
      </c>
      <c r="AG287" s="26">
        <v>0</v>
      </c>
    </row>
    <row r="288" spans="1:33" x14ac:dyDescent="0.2">
      <c r="A288" s="3" t="s">
        <v>1457</v>
      </c>
      <c r="B288" s="3" t="s">
        <v>1104</v>
      </c>
      <c r="C288" s="3" t="s">
        <v>1454</v>
      </c>
      <c r="D288" s="3" t="s">
        <v>543</v>
      </c>
      <c r="E288" t="str">
        <f t="shared" si="8"/>
        <v>M22P08U04N08</v>
      </c>
      <c r="F288" s="26">
        <f ca="1">基础表!F288</f>
        <v>0</v>
      </c>
      <c r="G288" s="26">
        <f ca="1">基础表!G288</f>
        <v>0</v>
      </c>
      <c r="H288" s="26">
        <v>0.15</v>
      </c>
      <c r="I288" s="26" t="str">
        <f t="shared" ca="1" si="9"/>
        <v>TRUE</v>
      </c>
      <c r="J288" s="26">
        <v>0</v>
      </c>
      <c r="K288" s="26">
        <v>1</v>
      </c>
      <c r="L288" s="26">
        <v>1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  <c r="AA288" s="26">
        <v>0</v>
      </c>
      <c r="AB288" s="26">
        <v>0</v>
      </c>
      <c r="AC288" s="26">
        <v>0</v>
      </c>
      <c r="AD288" s="26">
        <v>0</v>
      </c>
      <c r="AE288" s="26">
        <v>0</v>
      </c>
      <c r="AF288" s="26">
        <v>1</v>
      </c>
      <c r="AG288" s="26">
        <v>0</v>
      </c>
    </row>
    <row r="289" spans="1:33" x14ac:dyDescent="0.2">
      <c r="A289" s="3" t="s">
        <v>1457</v>
      </c>
      <c r="B289" s="3" t="s">
        <v>1104</v>
      </c>
      <c r="C289" s="3" t="s">
        <v>541</v>
      </c>
      <c r="D289" s="3" t="s">
        <v>544</v>
      </c>
      <c r="E289" t="str">
        <f t="shared" si="8"/>
        <v>M22P08U04N09</v>
      </c>
      <c r="F289" s="26">
        <f ca="1">基础表!F289</f>
        <v>0</v>
      </c>
      <c r="G289" s="26">
        <f ca="1">基础表!G289</f>
        <v>0</v>
      </c>
      <c r="H289" s="26">
        <v>0.15</v>
      </c>
      <c r="I289" s="26" t="str">
        <f t="shared" ca="1" si="9"/>
        <v>TRUE</v>
      </c>
      <c r="J289" s="26">
        <v>0</v>
      </c>
      <c r="K289" s="26">
        <v>1</v>
      </c>
      <c r="L289" s="26">
        <v>1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1</v>
      </c>
      <c r="AG289" s="26">
        <v>0</v>
      </c>
    </row>
    <row r="290" spans="1:33" x14ac:dyDescent="0.2">
      <c r="A290" s="3" t="s">
        <v>1457</v>
      </c>
      <c r="B290" s="3" t="s">
        <v>1097</v>
      </c>
      <c r="C290" s="3" t="s">
        <v>532</v>
      </c>
      <c r="D290" s="3" t="s">
        <v>1255</v>
      </c>
      <c r="E290" t="str">
        <f t="shared" si="8"/>
        <v>M22P01U01N01</v>
      </c>
      <c r="F290" s="26">
        <f ca="1">基础表!F290</f>
        <v>0</v>
      </c>
      <c r="G290" s="26">
        <f ca="1">基础表!G290</f>
        <v>0</v>
      </c>
      <c r="H290" s="26">
        <v>0.15</v>
      </c>
      <c r="I290" s="26" t="str">
        <f t="shared" ca="1" si="9"/>
        <v>TRUE</v>
      </c>
      <c r="J290" s="26">
        <v>0</v>
      </c>
      <c r="K290" s="26">
        <v>1</v>
      </c>
      <c r="L290" s="26">
        <v>1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1</v>
      </c>
      <c r="AG290" s="26">
        <v>0</v>
      </c>
    </row>
    <row r="291" spans="1:33" x14ac:dyDescent="0.2">
      <c r="A291" s="3" t="s">
        <v>1457</v>
      </c>
      <c r="B291" s="3" t="s">
        <v>1097</v>
      </c>
      <c r="C291" s="3" t="s">
        <v>532</v>
      </c>
      <c r="D291" s="3" t="s">
        <v>534</v>
      </c>
      <c r="E291" t="str">
        <f t="shared" si="8"/>
        <v>M22P01U01N02</v>
      </c>
      <c r="F291" s="26">
        <f ca="1">基础表!F291</f>
        <v>0</v>
      </c>
      <c r="G291" s="26">
        <f ca="1">基础表!G291</f>
        <v>0</v>
      </c>
      <c r="H291" s="26">
        <v>0.15</v>
      </c>
      <c r="I291" s="26" t="str">
        <f t="shared" ca="1" si="9"/>
        <v>TRUE</v>
      </c>
      <c r="J291" s="26">
        <v>0</v>
      </c>
      <c r="K291" s="26">
        <v>1</v>
      </c>
      <c r="L291" s="26">
        <v>1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1</v>
      </c>
      <c r="AG291" s="26">
        <v>0</v>
      </c>
    </row>
    <row r="292" spans="1:33" x14ac:dyDescent="0.2">
      <c r="A292" s="3" t="s">
        <v>1457</v>
      </c>
      <c r="B292" s="3" t="s">
        <v>1097</v>
      </c>
      <c r="C292" s="3" t="s">
        <v>532</v>
      </c>
      <c r="D292" s="3" t="s">
        <v>535</v>
      </c>
      <c r="E292" t="str">
        <f t="shared" si="8"/>
        <v>M22P01U01N03</v>
      </c>
      <c r="F292" s="26">
        <f ca="1">基础表!F292</f>
        <v>0</v>
      </c>
      <c r="G292" s="26">
        <f ca="1">基础表!G292</f>
        <v>0</v>
      </c>
      <c r="H292" s="26">
        <v>0.15</v>
      </c>
      <c r="I292" s="26" t="str">
        <f t="shared" ca="1" si="9"/>
        <v>TRUE</v>
      </c>
      <c r="J292" s="26">
        <v>0</v>
      </c>
      <c r="K292" s="26">
        <v>1</v>
      </c>
      <c r="L292" s="26">
        <v>1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1</v>
      </c>
      <c r="AG292" s="26">
        <v>0</v>
      </c>
    </row>
    <row r="293" spans="1:33" x14ac:dyDescent="0.2">
      <c r="A293" s="3" t="s">
        <v>1457</v>
      </c>
      <c r="B293" s="3" t="s">
        <v>1097</v>
      </c>
      <c r="C293" s="3" t="s">
        <v>532</v>
      </c>
      <c r="D293" s="3" t="s">
        <v>536</v>
      </c>
      <c r="E293" t="str">
        <f t="shared" si="8"/>
        <v>M22P01U01N04</v>
      </c>
      <c r="F293" s="26">
        <f ca="1">基础表!F293</f>
        <v>0</v>
      </c>
      <c r="G293" s="26">
        <f ca="1">基础表!G293</f>
        <v>0</v>
      </c>
      <c r="H293" s="26">
        <v>0.15</v>
      </c>
      <c r="I293" s="26" t="str">
        <f t="shared" ca="1" si="9"/>
        <v>TRUE</v>
      </c>
      <c r="J293" s="26">
        <v>0</v>
      </c>
      <c r="K293" s="26">
        <v>1</v>
      </c>
      <c r="L293" s="26">
        <v>1</v>
      </c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  <c r="T293" s="26">
        <v>0</v>
      </c>
      <c r="U293" s="26">
        <v>0</v>
      </c>
      <c r="V293" s="26">
        <v>0</v>
      </c>
      <c r="W293" s="26">
        <v>0</v>
      </c>
      <c r="X293" s="26">
        <v>0</v>
      </c>
      <c r="Y293" s="26">
        <v>0</v>
      </c>
      <c r="Z293" s="26">
        <v>0</v>
      </c>
      <c r="AA293" s="26">
        <v>0</v>
      </c>
      <c r="AB293" s="26">
        <v>0</v>
      </c>
      <c r="AC293" s="26">
        <v>0</v>
      </c>
      <c r="AD293" s="26">
        <v>0</v>
      </c>
      <c r="AE293" s="26">
        <v>0</v>
      </c>
      <c r="AF293" s="26">
        <v>1</v>
      </c>
      <c r="AG293" s="26">
        <v>0</v>
      </c>
    </row>
    <row r="294" spans="1:33" x14ac:dyDescent="0.2">
      <c r="A294" s="3" t="s">
        <v>1457</v>
      </c>
      <c r="B294" s="3" t="s">
        <v>1097</v>
      </c>
      <c r="C294" s="3" t="s">
        <v>532</v>
      </c>
      <c r="D294" s="3" t="s">
        <v>537</v>
      </c>
      <c r="E294" t="str">
        <f t="shared" si="8"/>
        <v>M22P01U01N05</v>
      </c>
      <c r="F294" s="26">
        <f ca="1">基础表!F294</f>
        <v>0</v>
      </c>
      <c r="G294" s="26">
        <f ca="1">基础表!G294</f>
        <v>0</v>
      </c>
      <c r="H294" s="26">
        <v>0.15</v>
      </c>
      <c r="I294" s="26" t="str">
        <f t="shared" ca="1" si="9"/>
        <v>TRUE</v>
      </c>
      <c r="J294" s="26">
        <v>0</v>
      </c>
      <c r="K294" s="26">
        <v>1</v>
      </c>
      <c r="L294" s="26">
        <v>1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1</v>
      </c>
      <c r="AG294" s="26">
        <v>0</v>
      </c>
    </row>
    <row r="295" spans="1:33" x14ac:dyDescent="0.2">
      <c r="A295" s="3" t="s">
        <v>1457</v>
      </c>
      <c r="B295" s="3" t="s">
        <v>1097</v>
      </c>
      <c r="C295" s="3" t="s">
        <v>532</v>
      </c>
      <c r="D295" s="3" t="s">
        <v>538</v>
      </c>
      <c r="E295" t="str">
        <f t="shared" si="8"/>
        <v>M22P01U01N06</v>
      </c>
      <c r="F295" s="26">
        <f ca="1">基础表!F295</f>
        <v>0</v>
      </c>
      <c r="G295" s="26">
        <f ca="1">基础表!G295</f>
        <v>0</v>
      </c>
      <c r="H295" s="26">
        <v>0.15</v>
      </c>
      <c r="I295" s="26" t="str">
        <f t="shared" ca="1" si="9"/>
        <v>TRUE</v>
      </c>
      <c r="J295" s="26">
        <v>0</v>
      </c>
      <c r="K295" s="26">
        <v>1</v>
      </c>
      <c r="L295" s="26">
        <v>1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1</v>
      </c>
      <c r="AG295" s="26">
        <v>0</v>
      </c>
    </row>
    <row r="296" spans="1:33" x14ac:dyDescent="0.2">
      <c r="A296" s="3" t="s">
        <v>1457</v>
      </c>
      <c r="B296" s="3" t="s">
        <v>1097</v>
      </c>
      <c r="C296" s="3" t="s">
        <v>532</v>
      </c>
      <c r="D296" s="3" t="s">
        <v>542</v>
      </c>
      <c r="E296" t="str">
        <f t="shared" si="8"/>
        <v>M22P01U01N07</v>
      </c>
      <c r="F296" s="26">
        <f ca="1">基础表!F296</f>
        <v>0</v>
      </c>
      <c r="G296" s="26">
        <f ca="1">基础表!G296</f>
        <v>0</v>
      </c>
      <c r="H296" s="26">
        <v>0.15</v>
      </c>
      <c r="I296" s="26" t="str">
        <f t="shared" ca="1" si="9"/>
        <v>TRUE</v>
      </c>
      <c r="J296" s="26">
        <v>0</v>
      </c>
      <c r="K296" s="26">
        <v>1</v>
      </c>
      <c r="L296" s="26">
        <v>1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1</v>
      </c>
      <c r="AG296" s="26">
        <v>0</v>
      </c>
    </row>
    <row r="297" spans="1:33" x14ac:dyDescent="0.2">
      <c r="A297" s="3" t="s">
        <v>1457</v>
      </c>
      <c r="B297" s="3" t="s">
        <v>1097</v>
      </c>
      <c r="C297" s="3" t="s">
        <v>532</v>
      </c>
      <c r="D297" s="3" t="s">
        <v>543</v>
      </c>
      <c r="E297" t="str">
        <f t="shared" si="8"/>
        <v>M22P01U01N08</v>
      </c>
      <c r="F297" s="26">
        <f ca="1">基础表!F297</f>
        <v>0</v>
      </c>
      <c r="G297" s="26">
        <f ca="1">基础表!G297</f>
        <v>0</v>
      </c>
      <c r="H297" s="26">
        <v>0.15</v>
      </c>
      <c r="I297" s="26" t="str">
        <f t="shared" ca="1" si="9"/>
        <v>TRUE</v>
      </c>
      <c r="J297" s="26">
        <v>0</v>
      </c>
      <c r="K297" s="26">
        <v>1</v>
      </c>
      <c r="L297" s="26">
        <v>1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1</v>
      </c>
      <c r="AG297" s="26">
        <v>0</v>
      </c>
    </row>
    <row r="298" spans="1:33" x14ac:dyDescent="0.2">
      <c r="A298" s="3" t="s">
        <v>1457</v>
      </c>
      <c r="B298" s="3" t="s">
        <v>1097</v>
      </c>
      <c r="C298" s="3" t="s">
        <v>532</v>
      </c>
      <c r="D298" s="3" t="s">
        <v>544</v>
      </c>
      <c r="E298" t="str">
        <f t="shared" si="8"/>
        <v>M22P01U01N09</v>
      </c>
      <c r="F298" s="26">
        <f ca="1">基础表!F298</f>
        <v>0</v>
      </c>
      <c r="G298" s="26">
        <f ca="1">基础表!G298</f>
        <v>0</v>
      </c>
      <c r="H298" s="26">
        <v>0.15</v>
      </c>
      <c r="I298" s="26" t="str">
        <f t="shared" ca="1" si="9"/>
        <v>TRUE</v>
      </c>
      <c r="J298" s="26">
        <v>0</v>
      </c>
      <c r="K298" s="26">
        <v>1</v>
      </c>
      <c r="L298" s="26">
        <v>1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1</v>
      </c>
      <c r="AG298" s="26">
        <v>0</v>
      </c>
    </row>
    <row r="299" spans="1:33" x14ac:dyDescent="0.2">
      <c r="A299" s="3" t="s">
        <v>1457</v>
      </c>
      <c r="B299" s="3" t="s">
        <v>1097</v>
      </c>
      <c r="C299" s="3" t="s">
        <v>539</v>
      </c>
      <c r="D299" s="3" t="s">
        <v>1255</v>
      </c>
      <c r="E299" t="str">
        <f t="shared" si="8"/>
        <v>M22P01U02N01</v>
      </c>
      <c r="F299" s="26">
        <f ca="1">基础表!F299</f>
        <v>0</v>
      </c>
      <c r="G299" s="26">
        <f ca="1">基础表!G299</f>
        <v>0</v>
      </c>
      <c r="H299" s="26">
        <v>0.15</v>
      </c>
      <c r="I299" s="26" t="str">
        <f t="shared" ca="1" si="9"/>
        <v>TRUE</v>
      </c>
      <c r="J299" s="26">
        <v>0</v>
      </c>
      <c r="K299" s="26">
        <v>1</v>
      </c>
      <c r="L299" s="26">
        <v>1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1</v>
      </c>
      <c r="AG299" s="26">
        <v>0</v>
      </c>
    </row>
    <row r="300" spans="1:33" x14ac:dyDescent="0.2">
      <c r="A300" s="3" t="s">
        <v>1457</v>
      </c>
      <c r="B300" s="3" t="s">
        <v>1097</v>
      </c>
      <c r="C300" s="3" t="s">
        <v>539</v>
      </c>
      <c r="D300" s="3" t="s">
        <v>534</v>
      </c>
      <c r="E300" t="str">
        <f t="shared" si="8"/>
        <v>M22P01U02N02</v>
      </c>
      <c r="F300" s="26">
        <f ca="1">基础表!F300</f>
        <v>0</v>
      </c>
      <c r="G300" s="26">
        <f ca="1">基础表!G300</f>
        <v>0</v>
      </c>
      <c r="H300" s="26">
        <v>0.15</v>
      </c>
      <c r="I300" s="26" t="str">
        <f t="shared" ca="1" si="9"/>
        <v>TRUE</v>
      </c>
      <c r="J300" s="26">
        <v>0</v>
      </c>
      <c r="K300" s="26">
        <v>1</v>
      </c>
      <c r="L300" s="26">
        <v>1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0</v>
      </c>
      <c r="AD300" s="26">
        <v>0</v>
      </c>
      <c r="AE300" s="26">
        <v>0</v>
      </c>
      <c r="AF300" s="26">
        <v>1</v>
      </c>
      <c r="AG300" s="26">
        <v>0</v>
      </c>
    </row>
    <row r="301" spans="1:33" x14ac:dyDescent="0.2">
      <c r="A301" s="3" t="s">
        <v>1457</v>
      </c>
      <c r="B301" s="3" t="s">
        <v>1097</v>
      </c>
      <c r="C301" s="3" t="s">
        <v>539</v>
      </c>
      <c r="D301" s="3" t="s">
        <v>535</v>
      </c>
      <c r="E301" t="str">
        <f t="shared" si="8"/>
        <v>M22P01U02N03</v>
      </c>
      <c r="F301" s="26">
        <f ca="1">基础表!F301</f>
        <v>0</v>
      </c>
      <c r="G301" s="26">
        <f ca="1">基础表!G301</f>
        <v>0</v>
      </c>
      <c r="H301" s="26">
        <v>0.15</v>
      </c>
      <c r="I301" s="26" t="str">
        <f t="shared" ca="1" si="9"/>
        <v>TRUE</v>
      </c>
      <c r="J301" s="26">
        <v>0</v>
      </c>
      <c r="K301" s="26">
        <v>1</v>
      </c>
      <c r="L301" s="26">
        <v>1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1</v>
      </c>
      <c r="AG301" s="26">
        <v>0</v>
      </c>
    </row>
    <row r="302" spans="1:33" x14ac:dyDescent="0.2">
      <c r="A302" s="3" t="s">
        <v>1457</v>
      </c>
      <c r="B302" s="3" t="s">
        <v>1097</v>
      </c>
      <c r="C302" s="3" t="s">
        <v>539</v>
      </c>
      <c r="D302" s="3" t="s">
        <v>536</v>
      </c>
      <c r="E302" t="str">
        <f t="shared" si="8"/>
        <v>M22P01U02N04</v>
      </c>
      <c r="F302" s="26">
        <f ca="1">基础表!F302</f>
        <v>0</v>
      </c>
      <c r="G302" s="26">
        <f ca="1">基础表!G302</f>
        <v>0</v>
      </c>
      <c r="H302" s="26">
        <v>0.15</v>
      </c>
      <c r="I302" s="26" t="str">
        <f t="shared" ca="1" si="9"/>
        <v>TRUE</v>
      </c>
      <c r="J302" s="26">
        <v>0</v>
      </c>
      <c r="K302" s="26">
        <v>1</v>
      </c>
      <c r="L302" s="26">
        <v>1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1</v>
      </c>
      <c r="AG302" s="26">
        <v>0</v>
      </c>
    </row>
    <row r="303" spans="1:33" x14ac:dyDescent="0.2">
      <c r="A303" s="3" t="s">
        <v>1457</v>
      </c>
      <c r="B303" s="3" t="s">
        <v>1097</v>
      </c>
      <c r="C303" s="3" t="s">
        <v>539</v>
      </c>
      <c r="D303" s="3" t="s">
        <v>537</v>
      </c>
      <c r="E303" t="str">
        <f t="shared" si="8"/>
        <v>M22P01U02N05</v>
      </c>
      <c r="F303" s="26">
        <f ca="1">基础表!F303</f>
        <v>0</v>
      </c>
      <c r="G303" s="26">
        <f ca="1">基础表!G303</f>
        <v>0</v>
      </c>
      <c r="H303" s="26">
        <v>0.15</v>
      </c>
      <c r="I303" s="26" t="str">
        <f t="shared" ca="1" si="9"/>
        <v>TRUE</v>
      </c>
      <c r="J303" s="26">
        <v>0</v>
      </c>
      <c r="K303" s="26">
        <v>1</v>
      </c>
      <c r="L303" s="26">
        <v>1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1</v>
      </c>
      <c r="AG303" s="26">
        <v>0</v>
      </c>
    </row>
    <row r="304" spans="1:33" x14ac:dyDescent="0.2">
      <c r="A304" s="3" t="s">
        <v>1457</v>
      </c>
      <c r="B304" s="3" t="s">
        <v>1097</v>
      </c>
      <c r="C304" s="3" t="s">
        <v>539</v>
      </c>
      <c r="D304" s="3" t="s">
        <v>538</v>
      </c>
      <c r="E304" t="str">
        <f t="shared" si="8"/>
        <v>M22P01U02N06</v>
      </c>
      <c r="F304" s="26">
        <f ca="1">基础表!F304</f>
        <v>0</v>
      </c>
      <c r="G304" s="26">
        <f ca="1">基础表!G304</f>
        <v>0</v>
      </c>
      <c r="H304" s="26">
        <v>0.15</v>
      </c>
      <c r="I304" s="26" t="str">
        <f t="shared" ca="1" si="9"/>
        <v>TRUE</v>
      </c>
      <c r="J304" s="26">
        <v>0</v>
      </c>
      <c r="K304" s="26">
        <v>1</v>
      </c>
      <c r="L304" s="26">
        <v>1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1</v>
      </c>
      <c r="AG304" s="26">
        <v>0</v>
      </c>
    </row>
    <row r="305" spans="1:33" x14ac:dyDescent="0.2">
      <c r="A305" s="3" t="s">
        <v>1457</v>
      </c>
      <c r="B305" s="3" t="s">
        <v>1097</v>
      </c>
      <c r="C305" s="3" t="s">
        <v>539</v>
      </c>
      <c r="D305" s="3" t="s">
        <v>542</v>
      </c>
      <c r="E305" t="str">
        <f t="shared" si="8"/>
        <v>M22P01U02N07</v>
      </c>
      <c r="F305" s="26">
        <f ca="1">基础表!F305</f>
        <v>0</v>
      </c>
      <c r="G305" s="26">
        <f ca="1">基础表!G305</f>
        <v>0</v>
      </c>
      <c r="H305" s="26">
        <v>0.15</v>
      </c>
      <c r="I305" s="26" t="str">
        <f t="shared" ca="1" si="9"/>
        <v>TRUE</v>
      </c>
      <c r="J305" s="26">
        <v>0</v>
      </c>
      <c r="K305" s="26">
        <v>1</v>
      </c>
      <c r="L305" s="26">
        <v>1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1</v>
      </c>
      <c r="AG305" s="26">
        <v>0</v>
      </c>
    </row>
    <row r="306" spans="1:33" x14ac:dyDescent="0.2">
      <c r="A306" s="3" t="s">
        <v>1457</v>
      </c>
      <c r="B306" s="3" t="s">
        <v>1097</v>
      </c>
      <c r="C306" s="3" t="s">
        <v>539</v>
      </c>
      <c r="D306" s="3" t="s">
        <v>543</v>
      </c>
      <c r="E306" t="str">
        <f t="shared" si="8"/>
        <v>M22P01U02N08</v>
      </c>
      <c r="F306" s="26">
        <f ca="1">基础表!F306</f>
        <v>0</v>
      </c>
      <c r="G306" s="26">
        <f ca="1">基础表!G306</f>
        <v>0</v>
      </c>
      <c r="H306" s="26">
        <v>0.15</v>
      </c>
      <c r="I306" s="26" t="str">
        <f t="shared" ca="1" si="9"/>
        <v>TRUE</v>
      </c>
      <c r="J306" s="26">
        <v>0</v>
      </c>
      <c r="K306" s="26">
        <v>1</v>
      </c>
      <c r="L306" s="26">
        <v>1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1</v>
      </c>
      <c r="AG306" s="26">
        <v>0</v>
      </c>
    </row>
    <row r="307" spans="1:33" x14ac:dyDescent="0.2">
      <c r="A307" s="3" t="s">
        <v>1457</v>
      </c>
      <c r="B307" s="3" t="s">
        <v>1097</v>
      </c>
      <c r="C307" s="3" t="s">
        <v>539</v>
      </c>
      <c r="D307" s="3" t="s">
        <v>544</v>
      </c>
      <c r="E307" t="str">
        <f t="shared" si="8"/>
        <v>M22P01U02N09</v>
      </c>
      <c r="F307" s="26">
        <f ca="1">基础表!F307</f>
        <v>0</v>
      </c>
      <c r="G307" s="26">
        <f ca="1">基础表!G307</f>
        <v>0</v>
      </c>
      <c r="H307" s="26">
        <v>0.15</v>
      </c>
      <c r="I307" s="26" t="str">
        <f t="shared" ca="1" si="9"/>
        <v>TRUE</v>
      </c>
      <c r="J307" s="26">
        <v>0</v>
      </c>
      <c r="K307" s="26">
        <v>1</v>
      </c>
      <c r="L307" s="26">
        <v>1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1</v>
      </c>
      <c r="AG307" s="26">
        <v>0</v>
      </c>
    </row>
    <row r="308" spans="1:33" x14ac:dyDescent="0.2">
      <c r="A308" s="3" t="s">
        <v>1457</v>
      </c>
      <c r="B308" s="3" t="s">
        <v>1097</v>
      </c>
      <c r="C308" s="3" t="s">
        <v>540</v>
      </c>
      <c r="D308" s="3" t="s">
        <v>1255</v>
      </c>
      <c r="E308" t="str">
        <f t="shared" si="8"/>
        <v>M22P01U03N01</v>
      </c>
      <c r="F308" s="26">
        <f ca="1">基础表!F308</f>
        <v>0</v>
      </c>
      <c r="G308" s="26">
        <f ca="1">基础表!G308</f>
        <v>0</v>
      </c>
      <c r="H308" s="26">
        <v>0.15</v>
      </c>
      <c r="I308" s="26" t="str">
        <f t="shared" ca="1" si="9"/>
        <v>TRUE</v>
      </c>
      <c r="J308" s="26">
        <v>0</v>
      </c>
      <c r="K308" s="26">
        <v>1</v>
      </c>
      <c r="L308" s="26">
        <v>1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1</v>
      </c>
      <c r="AG308" s="26">
        <v>0</v>
      </c>
    </row>
    <row r="309" spans="1:33" x14ac:dyDescent="0.2">
      <c r="A309" s="3" t="s">
        <v>1457</v>
      </c>
      <c r="B309" s="3" t="s">
        <v>1097</v>
      </c>
      <c r="C309" s="3" t="s">
        <v>540</v>
      </c>
      <c r="D309" s="3" t="s">
        <v>534</v>
      </c>
      <c r="E309" t="str">
        <f t="shared" si="8"/>
        <v>M22P01U03N02</v>
      </c>
      <c r="F309" s="26">
        <f ca="1">基础表!F309</f>
        <v>0</v>
      </c>
      <c r="G309" s="26">
        <f ca="1">基础表!G309</f>
        <v>0</v>
      </c>
      <c r="H309" s="26">
        <v>0.15</v>
      </c>
      <c r="I309" s="26" t="str">
        <f t="shared" ca="1" si="9"/>
        <v>TRUE</v>
      </c>
      <c r="J309" s="26">
        <v>0</v>
      </c>
      <c r="K309" s="26">
        <v>1</v>
      </c>
      <c r="L309" s="26">
        <v>1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1</v>
      </c>
      <c r="AG309" s="26">
        <v>0</v>
      </c>
    </row>
    <row r="310" spans="1:33" x14ac:dyDescent="0.2">
      <c r="A310" s="3" t="s">
        <v>1457</v>
      </c>
      <c r="B310" s="3" t="s">
        <v>1097</v>
      </c>
      <c r="C310" s="3" t="s">
        <v>540</v>
      </c>
      <c r="D310" s="3" t="s">
        <v>535</v>
      </c>
      <c r="E310" t="str">
        <f t="shared" si="8"/>
        <v>M22P01U03N03</v>
      </c>
      <c r="F310" s="26">
        <f ca="1">基础表!F310</f>
        <v>0</v>
      </c>
      <c r="G310" s="26">
        <f ca="1">基础表!G310</f>
        <v>0</v>
      </c>
      <c r="H310" s="26">
        <v>0.15</v>
      </c>
      <c r="I310" s="26" t="str">
        <f t="shared" ca="1" si="9"/>
        <v>TRUE</v>
      </c>
      <c r="J310" s="26">
        <v>0</v>
      </c>
      <c r="K310" s="26">
        <v>1</v>
      </c>
      <c r="L310" s="26">
        <v>1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1</v>
      </c>
      <c r="AG310" s="26">
        <v>0</v>
      </c>
    </row>
    <row r="311" spans="1:33" x14ac:dyDescent="0.2">
      <c r="A311" s="3" t="s">
        <v>1457</v>
      </c>
      <c r="B311" s="3" t="s">
        <v>1097</v>
      </c>
      <c r="C311" s="3" t="s">
        <v>540</v>
      </c>
      <c r="D311" s="3" t="s">
        <v>536</v>
      </c>
      <c r="E311" t="str">
        <f t="shared" si="8"/>
        <v>M22P01U03N04</v>
      </c>
      <c r="F311" s="26">
        <f ca="1">基础表!F311</f>
        <v>0</v>
      </c>
      <c r="G311" s="26">
        <f ca="1">基础表!G311</f>
        <v>0</v>
      </c>
      <c r="H311" s="26">
        <v>0.15</v>
      </c>
      <c r="I311" s="26" t="str">
        <f t="shared" ca="1" si="9"/>
        <v>TRUE</v>
      </c>
      <c r="J311" s="26">
        <v>0</v>
      </c>
      <c r="K311" s="26">
        <v>1</v>
      </c>
      <c r="L311" s="26">
        <v>1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26">
        <v>0</v>
      </c>
      <c r="V311" s="26">
        <v>0</v>
      </c>
      <c r="W311" s="26">
        <v>0</v>
      </c>
      <c r="X311" s="26">
        <v>0</v>
      </c>
      <c r="Y311" s="26">
        <v>0</v>
      </c>
      <c r="Z311" s="26">
        <v>0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1</v>
      </c>
      <c r="AG311" s="26">
        <v>0</v>
      </c>
    </row>
    <row r="312" spans="1:33" x14ac:dyDescent="0.2">
      <c r="A312" s="3" t="s">
        <v>1457</v>
      </c>
      <c r="B312" s="3" t="s">
        <v>1097</v>
      </c>
      <c r="C312" s="3" t="s">
        <v>540</v>
      </c>
      <c r="D312" s="3" t="s">
        <v>537</v>
      </c>
      <c r="E312" t="str">
        <f t="shared" si="8"/>
        <v>M22P01U03N05</v>
      </c>
      <c r="F312" s="26">
        <f ca="1">基础表!F312</f>
        <v>0</v>
      </c>
      <c r="G312" s="26">
        <f ca="1">基础表!G312</f>
        <v>0</v>
      </c>
      <c r="H312" s="26">
        <v>0.15</v>
      </c>
      <c r="I312" s="26" t="str">
        <f t="shared" ca="1" si="9"/>
        <v>TRUE</v>
      </c>
      <c r="J312" s="26">
        <v>0</v>
      </c>
      <c r="K312" s="26">
        <v>1</v>
      </c>
      <c r="L312" s="26">
        <v>1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1</v>
      </c>
      <c r="AG312" s="26">
        <v>0</v>
      </c>
    </row>
    <row r="313" spans="1:33" x14ac:dyDescent="0.2">
      <c r="A313" s="3" t="s">
        <v>1457</v>
      </c>
      <c r="B313" s="3" t="s">
        <v>1097</v>
      </c>
      <c r="C313" s="3" t="s">
        <v>540</v>
      </c>
      <c r="D313" s="3" t="s">
        <v>538</v>
      </c>
      <c r="E313" t="str">
        <f t="shared" si="8"/>
        <v>M22P01U03N06</v>
      </c>
      <c r="F313" s="26">
        <f ca="1">基础表!F313</f>
        <v>0</v>
      </c>
      <c r="G313" s="26">
        <f ca="1">基础表!G313</f>
        <v>0</v>
      </c>
      <c r="H313" s="26">
        <v>0.15</v>
      </c>
      <c r="I313" s="26" t="str">
        <f t="shared" ca="1" si="9"/>
        <v>TRUE</v>
      </c>
      <c r="J313" s="26">
        <v>0</v>
      </c>
      <c r="K313" s="26">
        <v>1</v>
      </c>
      <c r="L313" s="26">
        <v>1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1</v>
      </c>
      <c r="AG313" s="26">
        <v>0</v>
      </c>
    </row>
    <row r="314" spans="1:33" x14ac:dyDescent="0.2">
      <c r="A314" s="3" t="s">
        <v>1457</v>
      </c>
      <c r="B314" s="3" t="s">
        <v>1097</v>
      </c>
      <c r="C314" s="3" t="s">
        <v>540</v>
      </c>
      <c r="D314" s="3" t="s">
        <v>542</v>
      </c>
      <c r="E314" t="str">
        <f t="shared" si="8"/>
        <v>M22P01U03N07</v>
      </c>
      <c r="F314" s="26">
        <f ca="1">基础表!F314</f>
        <v>0</v>
      </c>
      <c r="G314" s="26">
        <f ca="1">基础表!G314</f>
        <v>0</v>
      </c>
      <c r="H314" s="26">
        <v>0.15</v>
      </c>
      <c r="I314" s="26" t="str">
        <f t="shared" ca="1" si="9"/>
        <v>TRUE</v>
      </c>
      <c r="J314" s="26">
        <v>0</v>
      </c>
      <c r="K314" s="26">
        <v>1</v>
      </c>
      <c r="L314" s="26">
        <v>1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1</v>
      </c>
      <c r="AG314" s="26">
        <v>0</v>
      </c>
    </row>
    <row r="315" spans="1:33" x14ac:dyDescent="0.2">
      <c r="A315" s="3" t="s">
        <v>1457</v>
      </c>
      <c r="B315" s="3" t="s">
        <v>1097</v>
      </c>
      <c r="C315" s="3" t="s">
        <v>540</v>
      </c>
      <c r="D315" s="3" t="s">
        <v>543</v>
      </c>
      <c r="E315" t="str">
        <f t="shared" si="8"/>
        <v>M22P01U03N08</v>
      </c>
      <c r="F315" s="26">
        <f ca="1">基础表!F315</f>
        <v>0</v>
      </c>
      <c r="G315" s="26">
        <f ca="1">基础表!G315</f>
        <v>0</v>
      </c>
      <c r="H315" s="26">
        <v>0.15</v>
      </c>
      <c r="I315" s="26" t="str">
        <f t="shared" ca="1" si="9"/>
        <v>TRUE</v>
      </c>
      <c r="J315" s="26">
        <v>0</v>
      </c>
      <c r="K315" s="26">
        <v>1</v>
      </c>
      <c r="L315" s="26">
        <v>1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1</v>
      </c>
      <c r="AG315" s="26">
        <v>0</v>
      </c>
    </row>
    <row r="316" spans="1:33" x14ac:dyDescent="0.2">
      <c r="A316" s="3" t="s">
        <v>1457</v>
      </c>
      <c r="B316" s="3" t="s">
        <v>1097</v>
      </c>
      <c r="C316" s="3" t="s">
        <v>540</v>
      </c>
      <c r="D316" s="3" t="s">
        <v>544</v>
      </c>
      <c r="E316" t="str">
        <f t="shared" si="8"/>
        <v>M22P01U03N09</v>
      </c>
      <c r="F316" s="26">
        <f ca="1">基础表!F316</f>
        <v>0</v>
      </c>
      <c r="G316" s="26">
        <f ca="1">基础表!G316</f>
        <v>0</v>
      </c>
      <c r="H316" s="26">
        <v>0.15</v>
      </c>
      <c r="I316" s="26" t="str">
        <f t="shared" ca="1" si="9"/>
        <v>TRUE</v>
      </c>
      <c r="J316" s="26">
        <v>0</v>
      </c>
      <c r="K316" s="26">
        <v>1</v>
      </c>
      <c r="L316" s="26">
        <v>1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1</v>
      </c>
      <c r="AG316" s="26">
        <v>0</v>
      </c>
    </row>
    <row r="317" spans="1:33" x14ac:dyDescent="0.2">
      <c r="A317" s="3" t="s">
        <v>1457</v>
      </c>
      <c r="B317" s="3" t="s">
        <v>1097</v>
      </c>
      <c r="C317" s="3" t="s">
        <v>541</v>
      </c>
      <c r="D317" s="3" t="s">
        <v>1255</v>
      </c>
      <c r="E317" t="str">
        <f t="shared" si="8"/>
        <v>M22P01U04N01</v>
      </c>
      <c r="F317" s="26">
        <f ca="1">基础表!F317</f>
        <v>0</v>
      </c>
      <c r="G317" s="26">
        <f ca="1">基础表!G317</f>
        <v>0</v>
      </c>
      <c r="H317" s="26">
        <v>0.15</v>
      </c>
      <c r="I317" s="26" t="str">
        <f t="shared" ca="1" si="9"/>
        <v>TRUE</v>
      </c>
      <c r="J317" s="26">
        <v>0</v>
      </c>
      <c r="K317" s="26">
        <v>1</v>
      </c>
      <c r="L317" s="26">
        <v>1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1</v>
      </c>
      <c r="AG317" s="26">
        <v>0</v>
      </c>
    </row>
    <row r="318" spans="1:33" x14ac:dyDescent="0.2">
      <c r="A318" s="3" t="s">
        <v>1457</v>
      </c>
      <c r="B318" s="3" t="s">
        <v>1097</v>
      </c>
      <c r="C318" s="3" t="s">
        <v>541</v>
      </c>
      <c r="D318" s="3" t="s">
        <v>534</v>
      </c>
      <c r="E318" t="str">
        <f t="shared" si="8"/>
        <v>M22P01U04N02</v>
      </c>
      <c r="F318" s="26">
        <f ca="1">基础表!F318</f>
        <v>0</v>
      </c>
      <c r="G318" s="26">
        <f ca="1">基础表!G318</f>
        <v>0</v>
      </c>
      <c r="H318" s="26">
        <v>0.15</v>
      </c>
      <c r="I318" s="26" t="str">
        <f t="shared" ca="1" si="9"/>
        <v>TRUE</v>
      </c>
      <c r="J318" s="26">
        <v>0</v>
      </c>
      <c r="K318" s="26">
        <v>1</v>
      </c>
      <c r="L318" s="26">
        <v>1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1</v>
      </c>
      <c r="AG318" s="26">
        <v>0</v>
      </c>
    </row>
    <row r="319" spans="1:33" x14ac:dyDescent="0.2">
      <c r="A319" s="3" t="s">
        <v>1457</v>
      </c>
      <c r="B319" s="3" t="s">
        <v>1097</v>
      </c>
      <c r="C319" s="3" t="s">
        <v>541</v>
      </c>
      <c r="D319" s="3" t="s">
        <v>535</v>
      </c>
      <c r="E319" t="str">
        <f t="shared" si="8"/>
        <v>M22P01U04N03</v>
      </c>
      <c r="F319" s="26">
        <f ca="1">基础表!F319</f>
        <v>0</v>
      </c>
      <c r="G319" s="26">
        <f ca="1">基础表!G319</f>
        <v>0</v>
      </c>
      <c r="H319" s="26">
        <v>0.15</v>
      </c>
      <c r="I319" s="26" t="str">
        <f t="shared" ca="1" si="9"/>
        <v>TRUE</v>
      </c>
      <c r="J319" s="26">
        <v>0</v>
      </c>
      <c r="K319" s="26">
        <v>1</v>
      </c>
      <c r="L319" s="26">
        <v>1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1</v>
      </c>
      <c r="AG319" s="26">
        <v>0</v>
      </c>
    </row>
    <row r="320" spans="1:33" x14ac:dyDescent="0.2">
      <c r="A320" s="3" t="s">
        <v>1457</v>
      </c>
      <c r="B320" s="3" t="s">
        <v>1097</v>
      </c>
      <c r="C320" s="3" t="s">
        <v>1454</v>
      </c>
      <c r="D320" s="3" t="s">
        <v>536</v>
      </c>
      <c r="E320" t="str">
        <f t="shared" si="8"/>
        <v>M22P01U04N04</v>
      </c>
      <c r="F320" s="26">
        <f ca="1">基础表!F320</f>
        <v>0</v>
      </c>
      <c r="G320" s="26">
        <f ca="1">基础表!G320</f>
        <v>0</v>
      </c>
      <c r="H320" s="26">
        <v>0.15</v>
      </c>
      <c r="I320" s="26" t="str">
        <f t="shared" ca="1" si="9"/>
        <v>TRUE</v>
      </c>
      <c r="J320" s="26">
        <v>0</v>
      </c>
      <c r="K320" s="26">
        <v>1</v>
      </c>
      <c r="L320" s="26">
        <v>1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1</v>
      </c>
      <c r="AG320" s="26">
        <v>0</v>
      </c>
    </row>
    <row r="321" spans="1:33" x14ac:dyDescent="0.2">
      <c r="A321" s="3" t="s">
        <v>1457</v>
      </c>
      <c r="B321" s="3" t="s">
        <v>1097</v>
      </c>
      <c r="C321" s="3" t="s">
        <v>1454</v>
      </c>
      <c r="D321" s="3" t="s">
        <v>537</v>
      </c>
      <c r="E321" t="str">
        <f t="shared" si="8"/>
        <v>M22P01U04N05</v>
      </c>
      <c r="F321" s="26">
        <f ca="1">基础表!F321</f>
        <v>0</v>
      </c>
      <c r="G321" s="26">
        <f ca="1">基础表!G321</f>
        <v>0</v>
      </c>
      <c r="H321" s="26">
        <v>0.15</v>
      </c>
      <c r="I321" s="26" t="str">
        <f t="shared" ca="1" si="9"/>
        <v>TRUE</v>
      </c>
      <c r="J321" s="26">
        <v>0</v>
      </c>
      <c r="K321" s="26">
        <v>1</v>
      </c>
      <c r="L321" s="26">
        <v>1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1</v>
      </c>
      <c r="AG321" s="26">
        <v>0</v>
      </c>
    </row>
    <row r="322" spans="1:33" x14ac:dyDescent="0.2">
      <c r="A322" s="3" t="s">
        <v>1457</v>
      </c>
      <c r="B322" s="3" t="s">
        <v>1097</v>
      </c>
      <c r="C322" s="3" t="s">
        <v>1454</v>
      </c>
      <c r="D322" s="3" t="s">
        <v>538</v>
      </c>
      <c r="E322" t="str">
        <f t="shared" si="8"/>
        <v>M22P01U04N06</v>
      </c>
      <c r="F322" s="26">
        <f ca="1">基础表!F322</f>
        <v>0</v>
      </c>
      <c r="G322" s="26">
        <f ca="1">基础表!G322</f>
        <v>0</v>
      </c>
      <c r="H322" s="26">
        <v>0.15</v>
      </c>
      <c r="I322" s="26" t="str">
        <f t="shared" ca="1" si="9"/>
        <v>TRUE</v>
      </c>
      <c r="J322" s="26">
        <v>0</v>
      </c>
      <c r="K322" s="26">
        <v>1</v>
      </c>
      <c r="L322" s="26">
        <v>1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1</v>
      </c>
      <c r="AG322" s="26">
        <v>0</v>
      </c>
    </row>
    <row r="323" spans="1:33" x14ac:dyDescent="0.2">
      <c r="A323" s="3" t="s">
        <v>1457</v>
      </c>
      <c r="B323" s="3" t="s">
        <v>1097</v>
      </c>
      <c r="C323" s="3" t="s">
        <v>1454</v>
      </c>
      <c r="D323" s="3" t="s">
        <v>542</v>
      </c>
      <c r="E323" t="str">
        <f t="shared" ref="E323:E386" si="10">A323&amp;B323&amp;C323&amp;D323</f>
        <v>M22P01U04N07</v>
      </c>
      <c r="F323" s="26">
        <f ca="1">基础表!F323</f>
        <v>0</v>
      </c>
      <c r="G323" s="26">
        <f ca="1">基础表!G323</f>
        <v>0</v>
      </c>
      <c r="H323" s="26">
        <v>0.15</v>
      </c>
      <c r="I323" s="26" t="str">
        <f t="shared" ref="I323:I386" ca="1" si="11">IF(F323=0,"TRUE",IF(F323&gt;1000,"TRUE","FALSE"))</f>
        <v>TRUE</v>
      </c>
      <c r="J323" s="26">
        <v>0</v>
      </c>
      <c r="K323" s="26">
        <v>1</v>
      </c>
      <c r="L323" s="26">
        <v>1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1</v>
      </c>
      <c r="AG323" s="26">
        <v>0</v>
      </c>
    </row>
    <row r="324" spans="1:33" x14ac:dyDescent="0.2">
      <c r="A324" s="3" t="s">
        <v>1457</v>
      </c>
      <c r="B324" s="3" t="s">
        <v>1097</v>
      </c>
      <c r="C324" s="3" t="s">
        <v>1454</v>
      </c>
      <c r="D324" s="3" t="s">
        <v>543</v>
      </c>
      <c r="E324" t="str">
        <f t="shared" si="10"/>
        <v>M22P01U04N08</v>
      </c>
      <c r="F324" s="26">
        <f ca="1">基础表!F324</f>
        <v>0</v>
      </c>
      <c r="G324" s="26">
        <f ca="1">基础表!G324</f>
        <v>0</v>
      </c>
      <c r="H324" s="26">
        <v>0.15</v>
      </c>
      <c r="I324" s="26" t="str">
        <f t="shared" ca="1" si="11"/>
        <v>TRUE</v>
      </c>
      <c r="J324" s="26">
        <v>0</v>
      </c>
      <c r="K324" s="26">
        <v>1</v>
      </c>
      <c r="L324" s="26">
        <v>1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1</v>
      </c>
      <c r="AG324" s="26">
        <v>0</v>
      </c>
    </row>
    <row r="325" spans="1:33" x14ac:dyDescent="0.2">
      <c r="A325" s="3" t="s">
        <v>1457</v>
      </c>
      <c r="B325" s="3" t="s">
        <v>1097</v>
      </c>
      <c r="C325" s="3" t="s">
        <v>541</v>
      </c>
      <c r="D325" s="3" t="s">
        <v>544</v>
      </c>
      <c r="E325" t="str">
        <f t="shared" si="10"/>
        <v>M22P01U04N09</v>
      </c>
      <c r="F325" s="26">
        <f ca="1">基础表!F325</f>
        <v>0</v>
      </c>
      <c r="G325" s="26">
        <f ca="1">基础表!G325</f>
        <v>0</v>
      </c>
      <c r="H325" s="26">
        <v>0.15</v>
      </c>
      <c r="I325" s="26" t="str">
        <f t="shared" ca="1" si="11"/>
        <v>TRUE</v>
      </c>
      <c r="J325" s="26">
        <v>0</v>
      </c>
      <c r="K325" s="26">
        <v>1</v>
      </c>
      <c r="L325" s="26">
        <v>1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1</v>
      </c>
      <c r="AG325" s="26">
        <v>0</v>
      </c>
    </row>
    <row r="326" spans="1:33" x14ac:dyDescent="0.2">
      <c r="A326" s="3" t="s">
        <v>1457</v>
      </c>
      <c r="B326" s="3" t="s">
        <v>1098</v>
      </c>
      <c r="C326" s="3" t="s">
        <v>532</v>
      </c>
      <c r="D326" s="3" t="s">
        <v>1255</v>
      </c>
      <c r="E326" t="str">
        <f t="shared" si="10"/>
        <v>M22P02U01N01</v>
      </c>
      <c r="F326" s="26">
        <f ca="1">基础表!F326</f>
        <v>0</v>
      </c>
      <c r="G326" s="26">
        <f ca="1">基础表!G326</f>
        <v>0</v>
      </c>
      <c r="H326" s="26">
        <v>0.15</v>
      </c>
      <c r="I326" s="26" t="str">
        <f t="shared" ca="1" si="11"/>
        <v>TRUE</v>
      </c>
      <c r="J326" s="26">
        <v>0</v>
      </c>
      <c r="K326" s="26">
        <v>1</v>
      </c>
      <c r="L326" s="26">
        <v>1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1</v>
      </c>
      <c r="AG326" s="26">
        <v>0</v>
      </c>
    </row>
    <row r="327" spans="1:33" x14ac:dyDescent="0.2">
      <c r="A327" s="3" t="s">
        <v>1457</v>
      </c>
      <c r="B327" s="3" t="s">
        <v>1098</v>
      </c>
      <c r="C327" s="3" t="s">
        <v>532</v>
      </c>
      <c r="D327" s="3" t="s">
        <v>534</v>
      </c>
      <c r="E327" t="str">
        <f t="shared" si="10"/>
        <v>M22P02U01N02</v>
      </c>
      <c r="F327" s="26">
        <f ca="1">基础表!F327</f>
        <v>0</v>
      </c>
      <c r="G327" s="26">
        <f ca="1">基础表!G327</f>
        <v>0</v>
      </c>
      <c r="H327" s="26">
        <v>0.15</v>
      </c>
      <c r="I327" s="26" t="str">
        <f t="shared" ca="1" si="11"/>
        <v>TRUE</v>
      </c>
      <c r="J327" s="26">
        <v>0</v>
      </c>
      <c r="K327" s="26">
        <v>1</v>
      </c>
      <c r="L327" s="26">
        <v>1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1</v>
      </c>
      <c r="AG327" s="26">
        <v>0</v>
      </c>
    </row>
    <row r="328" spans="1:33" x14ac:dyDescent="0.2">
      <c r="A328" s="3" t="s">
        <v>1457</v>
      </c>
      <c r="B328" s="3" t="s">
        <v>1098</v>
      </c>
      <c r="C328" s="3" t="s">
        <v>532</v>
      </c>
      <c r="D328" s="3" t="s">
        <v>535</v>
      </c>
      <c r="E328" t="str">
        <f t="shared" si="10"/>
        <v>M22P02U01N03</v>
      </c>
      <c r="F328" s="26">
        <f ca="1">基础表!F328</f>
        <v>0</v>
      </c>
      <c r="G328" s="26">
        <f ca="1">基础表!G328</f>
        <v>0</v>
      </c>
      <c r="H328" s="26">
        <v>0.15</v>
      </c>
      <c r="I328" s="26" t="str">
        <f t="shared" ca="1" si="11"/>
        <v>TRUE</v>
      </c>
      <c r="J328" s="26">
        <v>0</v>
      </c>
      <c r="K328" s="26">
        <v>1</v>
      </c>
      <c r="L328" s="26">
        <v>1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1</v>
      </c>
      <c r="AG328" s="26">
        <v>0</v>
      </c>
    </row>
    <row r="329" spans="1:33" x14ac:dyDescent="0.2">
      <c r="A329" s="3" t="s">
        <v>1457</v>
      </c>
      <c r="B329" s="3" t="s">
        <v>1098</v>
      </c>
      <c r="C329" s="3" t="s">
        <v>532</v>
      </c>
      <c r="D329" s="3" t="s">
        <v>536</v>
      </c>
      <c r="E329" t="str">
        <f t="shared" si="10"/>
        <v>M22P02U01N04</v>
      </c>
      <c r="F329" s="26">
        <f ca="1">基础表!F329</f>
        <v>0</v>
      </c>
      <c r="G329" s="26">
        <f ca="1">基础表!G329</f>
        <v>0</v>
      </c>
      <c r="H329" s="26">
        <v>0.15</v>
      </c>
      <c r="I329" s="26" t="str">
        <f t="shared" ca="1" si="11"/>
        <v>TRUE</v>
      </c>
      <c r="J329" s="26">
        <v>0</v>
      </c>
      <c r="K329" s="26">
        <v>1</v>
      </c>
      <c r="L329" s="26">
        <v>1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1</v>
      </c>
      <c r="AG329" s="26">
        <v>0</v>
      </c>
    </row>
    <row r="330" spans="1:33" x14ac:dyDescent="0.2">
      <c r="A330" s="3" t="s">
        <v>1457</v>
      </c>
      <c r="B330" s="3" t="s">
        <v>1098</v>
      </c>
      <c r="C330" s="3" t="s">
        <v>532</v>
      </c>
      <c r="D330" s="3" t="s">
        <v>537</v>
      </c>
      <c r="E330" t="str">
        <f t="shared" si="10"/>
        <v>M22P02U01N05</v>
      </c>
      <c r="F330" s="26">
        <f ca="1">基础表!F330</f>
        <v>0</v>
      </c>
      <c r="G330" s="26">
        <f ca="1">基础表!G330</f>
        <v>0</v>
      </c>
      <c r="H330" s="26">
        <v>0.15</v>
      </c>
      <c r="I330" s="26" t="str">
        <f t="shared" ca="1" si="11"/>
        <v>TRUE</v>
      </c>
      <c r="J330" s="26">
        <v>0</v>
      </c>
      <c r="K330" s="26">
        <v>1</v>
      </c>
      <c r="L330" s="26">
        <v>1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1</v>
      </c>
      <c r="AG330" s="26">
        <v>0</v>
      </c>
    </row>
    <row r="331" spans="1:33" x14ac:dyDescent="0.2">
      <c r="A331" s="3" t="s">
        <v>1457</v>
      </c>
      <c r="B331" s="3" t="s">
        <v>1098</v>
      </c>
      <c r="C331" s="3" t="s">
        <v>532</v>
      </c>
      <c r="D331" s="3" t="s">
        <v>538</v>
      </c>
      <c r="E331" t="str">
        <f t="shared" si="10"/>
        <v>M22P02U01N06</v>
      </c>
      <c r="F331" s="26">
        <f ca="1">基础表!F331</f>
        <v>0</v>
      </c>
      <c r="G331" s="26">
        <f ca="1">基础表!G331</f>
        <v>0</v>
      </c>
      <c r="H331" s="26">
        <v>0.15</v>
      </c>
      <c r="I331" s="26" t="str">
        <f t="shared" ca="1" si="11"/>
        <v>TRUE</v>
      </c>
      <c r="J331" s="26">
        <v>0</v>
      </c>
      <c r="K331" s="26">
        <v>1</v>
      </c>
      <c r="L331" s="26">
        <v>1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1</v>
      </c>
      <c r="AG331" s="26">
        <v>0</v>
      </c>
    </row>
    <row r="332" spans="1:33" x14ac:dyDescent="0.2">
      <c r="A332" s="3" t="s">
        <v>1457</v>
      </c>
      <c r="B332" s="3" t="s">
        <v>1098</v>
      </c>
      <c r="C332" s="3" t="s">
        <v>532</v>
      </c>
      <c r="D332" s="3" t="s">
        <v>542</v>
      </c>
      <c r="E332" t="str">
        <f t="shared" si="10"/>
        <v>M22P02U01N07</v>
      </c>
      <c r="F332" s="26">
        <f ca="1">基础表!F332</f>
        <v>0</v>
      </c>
      <c r="G332" s="26">
        <f ca="1">基础表!G332</f>
        <v>0</v>
      </c>
      <c r="H332" s="26">
        <v>0.15</v>
      </c>
      <c r="I332" s="26" t="str">
        <f t="shared" ca="1" si="11"/>
        <v>TRUE</v>
      </c>
      <c r="J332" s="26">
        <v>0</v>
      </c>
      <c r="K332" s="26">
        <v>1</v>
      </c>
      <c r="L332" s="26">
        <v>1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1</v>
      </c>
      <c r="AG332" s="26">
        <v>0</v>
      </c>
    </row>
    <row r="333" spans="1:33" x14ac:dyDescent="0.2">
      <c r="A333" s="3" t="s">
        <v>1457</v>
      </c>
      <c r="B333" s="3" t="s">
        <v>1098</v>
      </c>
      <c r="C333" s="3" t="s">
        <v>532</v>
      </c>
      <c r="D333" s="3" t="s">
        <v>543</v>
      </c>
      <c r="E333" t="str">
        <f t="shared" si="10"/>
        <v>M22P02U01N08</v>
      </c>
      <c r="F333" s="26">
        <f ca="1">基础表!F333</f>
        <v>0</v>
      </c>
      <c r="G333" s="26">
        <f ca="1">基础表!G333</f>
        <v>0</v>
      </c>
      <c r="H333" s="26">
        <v>0.15</v>
      </c>
      <c r="I333" s="26" t="str">
        <f t="shared" ca="1" si="11"/>
        <v>TRUE</v>
      </c>
      <c r="J333" s="26">
        <v>0</v>
      </c>
      <c r="K333" s="26">
        <v>1</v>
      </c>
      <c r="L333" s="26">
        <v>1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1</v>
      </c>
      <c r="AG333" s="26">
        <v>0</v>
      </c>
    </row>
    <row r="334" spans="1:33" x14ac:dyDescent="0.2">
      <c r="A334" s="3" t="s">
        <v>1457</v>
      </c>
      <c r="B334" s="3" t="s">
        <v>1098</v>
      </c>
      <c r="C334" s="3" t="s">
        <v>532</v>
      </c>
      <c r="D334" s="3" t="s">
        <v>544</v>
      </c>
      <c r="E334" t="str">
        <f t="shared" si="10"/>
        <v>M22P02U01N09</v>
      </c>
      <c r="F334" s="26">
        <f ca="1">基础表!F334</f>
        <v>0</v>
      </c>
      <c r="G334" s="26">
        <f ca="1">基础表!G334</f>
        <v>0</v>
      </c>
      <c r="H334" s="26">
        <v>0.15</v>
      </c>
      <c r="I334" s="26" t="str">
        <f t="shared" ca="1" si="11"/>
        <v>TRUE</v>
      </c>
      <c r="J334" s="26">
        <v>0</v>
      </c>
      <c r="K334" s="26">
        <v>1</v>
      </c>
      <c r="L334" s="26">
        <v>1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0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1</v>
      </c>
      <c r="AG334" s="26">
        <v>0</v>
      </c>
    </row>
    <row r="335" spans="1:33" x14ac:dyDescent="0.2">
      <c r="A335" s="3" t="s">
        <v>1457</v>
      </c>
      <c r="B335" s="3" t="s">
        <v>1098</v>
      </c>
      <c r="C335" s="3" t="s">
        <v>539</v>
      </c>
      <c r="D335" s="3" t="s">
        <v>1255</v>
      </c>
      <c r="E335" t="str">
        <f t="shared" si="10"/>
        <v>M22P02U02N01</v>
      </c>
      <c r="F335" s="26">
        <f ca="1">基础表!F335</f>
        <v>0</v>
      </c>
      <c r="G335" s="26">
        <f ca="1">基础表!G335</f>
        <v>0</v>
      </c>
      <c r="H335" s="26">
        <v>0.15</v>
      </c>
      <c r="I335" s="26" t="str">
        <f t="shared" ca="1" si="11"/>
        <v>TRUE</v>
      </c>
      <c r="J335" s="26">
        <v>0</v>
      </c>
      <c r="K335" s="26">
        <v>1</v>
      </c>
      <c r="L335" s="26">
        <v>1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1</v>
      </c>
      <c r="AG335" s="26">
        <v>0</v>
      </c>
    </row>
    <row r="336" spans="1:33" x14ac:dyDescent="0.2">
      <c r="A336" s="3" t="s">
        <v>1457</v>
      </c>
      <c r="B336" s="3" t="s">
        <v>1098</v>
      </c>
      <c r="C336" s="3" t="s">
        <v>539</v>
      </c>
      <c r="D336" s="3" t="s">
        <v>534</v>
      </c>
      <c r="E336" t="str">
        <f t="shared" si="10"/>
        <v>M22P02U02N02</v>
      </c>
      <c r="F336" s="26">
        <f ca="1">基础表!F336</f>
        <v>0</v>
      </c>
      <c r="G336" s="26">
        <f ca="1">基础表!G336</f>
        <v>0</v>
      </c>
      <c r="H336" s="26">
        <v>0.15</v>
      </c>
      <c r="I336" s="26" t="str">
        <f t="shared" ca="1" si="11"/>
        <v>TRUE</v>
      </c>
      <c r="J336" s="26">
        <v>0</v>
      </c>
      <c r="K336" s="26">
        <v>1</v>
      </c>
      <c r="L336" s="26">
        <v>1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1</v>
      </c>
      <c r="AG336" s="26">
        <v>0</v>
      </c>
    </row>
    <row r="337" spans="1:33" x14ac:dyDescent="0.2">
      <c r="A337" s="3" t="s">
        <v>1457</v>
      </c>
      <c r="B337" s="3" t="s">
        <v>1098</v>
      </c>
      <c r="C337" s="3" t="s">
        <v>539</v>
      </c>
      <c r="D337" s="3" t="s">
        <v>535</v>
      </c>
      <c r="E337" t="str">
        <f t="shared" si="10"/>
        <v>M22P02U02N03</v>
      </c>
      <c r="F337" s="26">
        <f ca="1">基础表!F337</f>
        <v>0</v>
      </c>
      <c r="G337" s="26">
        <f ca="1">基础表!G337</f>
        <v>0</v>
      </c>
      <c r="H337" s="26">
        <v>0.15</v>
      </c>
      <c r="I337" s="26" t="str">
        <f t="shared" ca="1" si="11"/>
        <v>TRUE</v>
      </c>
      <c r="J337" s="26">
        <v>0</v>
      </c>
      <c r="K337" s="26">
        <v>1</v>
      </c>
      <c r="L337" s="26">
        <v>1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0</v>
      </c>
      <c r="S337" s="26">
        <v>0</v>
      </c>
      <c r="T337" s="26">
        <v>0</v>
      </c>
      <c r="U337" s="26">
        <v>0</v>
      </c>
      <c r="V337" s="26">
        <v>0</v>
      </c>
      <c r="W337" s="26">
        <v>0</v>
      </c>
      <c r="X337" s="26">
        <v>0</v>
      </c>
      <c r="Y337" s="26">
        <v>0</v>
      </c>
      <c r="Z337" s="26">
        <v>0</v>
      </c>
      <c r="AA337" s="26">
        <v>0</v>
      </c>
      <c r="AB337" s="26">
        <v>0</v>
      </c>
      <c r="AC337" s="26">
        <v>0</v>
      </c>
      <c r="AD337" s="26">
        <v>0</v>
      </c>
      <c r="AE337" s="26">
        <v>0</v>
      </c>
      <c r="AF337" s="26">
        <v>1</v>
      </c>
      <c r="AG337" s="26">
        <v>0</v>
      </c>
    </row>
    <row r="338" spans="1:33" x14ac:dyDescent="0.2">
      <c r="A338" s="3" t="s">
        <v>1457</v>
      </c>
      <c r="B338" s="3" t="s">
        <v>1098</v>
      </c>
      <c r="C338" s="3" t="s">
        <v>539</v>
      </c>
      <c r="D338" s="3" t="s">
        <v>536</v>
      </c>
      <c r="E338" t="str">
        <f t="shared" si="10"/>
        <v>M22P02U02N04</v>
      </c>
      <c r="F338" s="26">
        <f ca="1">基础表!F338</f>
        <v>0</v>
      </c>
      <c r="G338" s="26">
        <f ca="1">基础表!G338</f>
        <v>0</v>
      </c>
      <c r="H338" s="26">
        <v>0.15</v>
      </c>
      <c r="I338" s="26" t="str">
        <f t="shared" ca="1" si="11"/>
        <v>TRUE</v>
      </c>
      <c r="J338" s="26">
        <v>0</v>
      </c>
      <c r="K338" s="26">
        <v>1</v>
      </c>
      <c r="L338" s="26">
        <v>1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0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1</v>
      </c>
      <c r="AG338" s="26">
        <v>0</v>
      </c>
    </row>
    <row r="339" spans="1:33" x14ac:dyDescent="0.2">
      <c r="A339" s="3" t="s">
        <v>1457</v>
      </c>
      <c r="B339" s="3" t="s">
        <v>1098</v>
      </c>
      <c r="C339" s="3" t="s">
        <v>539</v>
      </c>
      <c r="D339" s="3" t="s">
        <v>537</v>
      </c>
      <c r="E339" t="str">
        <f t="shared" si="10"/>
        <v>M22P02U02N05</v>
      </c>
      <c r="F339" s="26">
        <f ca="1">基础表!F339</f>
        <v>0</v>
      </c>
      <c r="G339" s="26">
        <f ca="1">基础表!G339</f>
        <v>0</v>
      </c>
      <c r="H339" s="26">
        <v>0.15</v>
      </c>
      <c r="I339" s="26" t="str">
        <f t="shared" ca="1" si="11"/>
        <v>TRUE</v>
      </c>
      <c r="J339" s="26">
        <v>0</v>
      </c>
      <c r="K339" s="26">
        <v>1</v>
      </c>
      <c r="L339" s="26">
        <v>1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1</v>
      </c>
      <c r="AG339" s="26">
        <v>0</v>
      </c>
    </row>
    <row r="340" spans="1:33" x14ac:dyDescent="0.2">
      <c r="A340" s="3" t="s">
        <v>1457</v>
      </c>
      <c r="B340" s="3" t="s">
        <v>1098</v>
      </c>
      <c r="C340" s="3" t="s">
        <v>539</v>
      </c>
      <c r="D340" s="3" t="s">
        <v>538</v>
      </c>
      <c r="E340" t="str">
        <f t="shared" si="10"/>
        <v>M22P02U02N06</v>
      </c>
      <c r="F340" s="26">
        <f ca="1">基础表!F340</f>
        <v>0</v>
      </c>
      <c r="G340" s="26">
        <f ca="1">基础表!G340</f>
        <v>0</v>
      </c>
      <c r="H340" s="26">
        <v>0.15</v>
      </c>
      <c r="I340" s="26" t="str">
        <f t="shared" ca="1" si="11"/>
        <v>TRUE</v>
      </c>
      <c r="J340" s="26">
        <v>0</v>
      </c>
      <c r="K340" s="26">
        <v>1</v>
      </c>
      <c r="L340" s="26">
        <v>1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1</v>
      </c>
      <c r="AG340" s="26">
        <v>0</v>
      </c>
    </row>
    <row r="341" spans="1:33" x14ac:dyDescent="0.2">
      <c r="A341" s="3" t="s">
        <v>1457</v>
      </c>
      <c r="B341" s="3" t="s">
        <v>1098</v>
      </c>
      <c r="C341" s="3" t="s">
        <v>539</v>
      </c>
      <c r="D341" s="3" t="s">
        <v>542</v>
      </c>
      <c r="E341" t="str">
        <f t="shared" si="10"/>
        <v>M22P02U02N07</v>
      </c>
      <c r="F341" s="26">
        <f ca="1">基础表!F341</f>
        <v>0</v>
      </c>
      <c r="G341" s="26">
        <f ca="1">基础表!G341</f>
        <v>0</v>
      </c>
      <c r="H341" s="26">
        <v>0.15</v>
      </c>
      <c r="I341" s="26" t="str">
        <f t="shared" ca="1" si="11"/>
        <v>TRUE</v>
      </c>
      <c r="J341" s="26">
        <v>0</v>
      </c>
      <c r="K341" s="26">
        <v>1</v>
      </c>
      <c r="L341" s="26">
        <v>1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1</v>
      </c>
      <c r="AG341" s="26">
        <v>0</v>
      </c>
    </row>
    <row r="342" spans="1:33" x14ac:dyDescent="0.2">
      <c r="A342" s="3" t="s">
        <v>1457</v>
      </c>
      <c r="B342" s="3" t="s">
        <v>1098</v>
      </c>
      <c r="C342" s="3" t="s">
        <v>539</v>
      </c>
      <c r="D342" s="3" t="s">
        <v>543</v>
      </c>
      <c r="E342" t="str">
        <f t="shared" si="10"/>
        <v>M22P02U02N08</v>
      </c>
      <c r="F342" s="26">
        <f ca="1">基础表!F342</f>
        <v>0</v>
      </c>
      <c r="G342" s="26">
        <f ca="1">基础表!G342</f>
        <v>0</v>
      </c>
      <c r="H342" s="26">
        <v>0.15</v>
      </c>
      <c r="I342" s="26" t="str">
        <f t="shared" ca="1" si="11"/>
        <v>TRUE</v>
      </c>
      <c r="J342" s="26">
        <v>0</v>
      </c>
      <c r="K342" s="26">
        <v>1</v>
      </c>
      <c r="L342" s="26">
        <v>1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1</v>
      </c>
      <c r="AG342" s="26">
        <v>0</v>
      </c>
    </row>
    <row r="343" spans="1:33" x14ac:dyDescent="0.2">
      <c r="A343" s="3" t="s">
        <v>1457</v>
      </c>
      <c r="B343" s="3" t="s">
        <v>1098</v>
      </c>
      <c r="C343" s="3" t="s">
        <v>539</v>
      </c>
      <c r="D343" s="3" t="s">
        <v>544</v>
      </c>
      <c r="E343" t="str">
        <f t="shared" si="10"/>
        <v>M22P02U02N09</v>
      </c>
      <c r="F343" s="26">
        <f ca="1">基础表!F343</f>
        <v>0</v>
      </c>
      <c r="G343" s="26">
        <f ca="1">基础表!G343</f>
        <v>0</v>
      </c>
      <c r="H343" s="26">
        <v>0.15</v>
      </c>
      <c r="I343" s="26" t="str">
        <f t="shared" ca="1" si="11"/>
        <v>TRUE</v>
      </c>
      <c r="J343" s="26">
        <v>0</v>
      </c>
      <c r="K343" s="26">
        <v>1</v>
      </c>
      <c r="L343" s="26">
        <v>1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0</v>
      </c>
      <c r="AE343" s="26">
        <v>0</v>
      </c>
      <c r="AF343" s="26">
        <v>1</v>
      </c>
      <c r="AG343" s="26">
        <v>0</v>
      </c>
    </row>
    <row r="344" spans="1:33" x14ac:dyDescent="0.2">
      <c r="A344" s="3" t="s">
        <v>1457</v>
      </c>
      <c r="B344" s="3" t="s">
        <v>1098</v>
      </c>
      <c r="C344" s="3" t="s">
        <v>540</v>
      </c>
      <c r="D344" s="3" t="s">
        <v>1255</v>
      </c>
      <c r="E344" t="str">
        <f t="shared" si="10"/>
        <v>M22P02U03N01</v>
      </c>
      <c r="F344" s="26">
        <f ca="1">基础表!F344</f>
        <v>0</v>
      </c>
      <c r="G344" s="26">
        <f ca="1">基础表!G344</f>
        <v>0</v>
      </c>
      <c r="H344" s="26">
        <v>0.15</v>
      </c>
      <c r="I344" s="26" t="str">
        <f t="shared" ca="1" si="11"/>
        <v>TRUE</v>
      </c>
      <c r="J344" s="26">
        <v>0</v>
      </c>
      <c r="K344" s="26">
        <v>1</v>
      </c>
      <c r="L344" s="26">
        <v>1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1</v>
      </c>
      <c r="AG344" s="26">
        <v>0</v>
      </c>
    </row>
    <row r="345" spans="1:33" x14ac:dyDescent="0.2">
      <c r="A345" s="3" t="s">
        <v>1457</v>
      </c>
      <c r="B345" s="3" t="s">
        <v>1098</v>
      </c>
      <c r="C345" s="3" t="s">
        <v>540</v>
      </c>
      <c r="D345" s="3" t="s">
        <v>534</v>
      </c>
      <c r="E345" t="str">
        <f t="shared" si="10"/>
        <v>M22P02U03N02</v>
      </c>
      <c r="F345" s="26">
        <f ca="1">基础表!F345</f>
        <v>0</v>
      </c>
      <c r="G345" s="26">
        <f ca="1">基础表!G345</f>
        <v>0</v>
      </c>
      <c r="H345" s="26">
        <v>0.15</v>
      </c>
      <c r="I345" s="26" t="str">
        <f t="shared" ca="1" si="11"/>
        <v>TRUE</v>
      </c>
      <c r="J345" s="26">
        <v>0</v>
      </c>
      <c r="K345" s="26">
        <v>1</v>
      </c>
      <c r="L345" s="26">
        <v>1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1</v>
      </c>
      <c r="AG345" s="26">
        <v>0</v>
      </c>
    </row>
    <row r="346" spans="1:33" x14ac:dyDescent="0.2">
      <c r="A346" s="3" t="s">
        <v>1457</v>
      </c>
      <c r="B346" s="3" t="s">
        <v>1098</v>
      </c>
      <c r="C346" s="3" t="s">
        <v>540</v>
      </c>
      <c r="D346" s="3" t="s">
        <v>535</v>
      </c>
      <c r="E346" t="str">
        <f t="shared" si="10"/>
        <v>M22P02U03N03</v>
      </c>
      <c r="F346" s="26">
        <f ca="1">基础表!F346</f>
        <v>0</v>
      </c>
      <c r="G346" s="26">
        <f ca="1">基础表!G346</f>
        <v>0</v>
      </c>
      <c r="H346" s="26">
        <v>0.15</v>
      </c>
      <c r="I346" s="26" t="str">
        <f t="shared" ca="1" si="11"/>
        <v>TRUE</v>
      </c>
      <c r="J346" s="26">
        <v>0</v>
      </c>
      <c r="K346" s="26">
        <v>1</v>
      </c>
      <c r="L346" s="26">
        <v>1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  <c r="T346" s="26">
        <v>0</v>
      </c>
      <c r="U346" s="26">
        <v>0</v>
      </c>
      <c r="V346" s="26">
        <v>0</v>
      </c>
      <c r="W346" s="26">
        <v>0</v>
      </c>
      <c r="X346" s="26">
        <v>0</v>
      </c>
      <c r="Y346" s="26">
        <v>0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  <c r="AE346" s="26">
        <v>0</v>
      </c>
      <c r="AF346" s="26">
        <v>1</v>
      </c>
      <c r="AG346" s="26">
        <v>0</v>
      </c>
    </row>
    <row r="347" spans="1:33" x14ac:dyDescent="0.2">
      <c r="A347" s="3" t="s">
        <v>1457</v>
      </c>
      <c r="B347" s="3" t="s">
        <v>1098</v>
      </c>
      <c r="C347" s="3" t="s">
        <v>540</v>
      </c>
      <c r="D347" s="3" t="s">
        <v>536</v>
      </c>
      <c r="E347" t="str">
        <f t="shared" si="10"/>
        <v>M22P02U03N04</v>
      </c>
      <c r="F347" s="26">
        <f ca="1">基础表!F347</f>
        <v>0</v>
      </c>
      <c r="G347" s="26">
        <f ca="1">基础表!G347</f>
        <v>0</v>
      </c>
      <c r="H347" s="26">
        <v>0.15</v>
      </c>
      <c r="I347" s="26" t="str">
        <f t="shared" ca="1" si="11"/>
        <v>TRUE</v>
      </c>
      <c r="J347" s="26">
        <v>0</v>
      </c>
      <c r="K347" s="26">
        <v>1</v>
      </c>
      <c r="L347" s="26">
        <v>1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  <c r="T347" s="26">
        <v>0</v>
      </c>
      <c r="U347" s="26">
        <v>0</v>
      </c>
      <c r="V347" s="26">
        <v>0</v>
      </c>
      <c r="W347" s="26">
        <v>0</v>
      </c>
      <c r="X347" s="26">
        <v>0</v>
      </c>
      <c r="Y347" s="26">
        <v>0</v>
      </c>
      <c r="Z347" s="26">
        <v>0</v>
      </c>
      <c r="AA347" s="26">
        <v>0</v>
      </c>
      <c r="AB347" s="26">
        <v>0</v>
      </c>
      <c r="AC347" s="26">
        <v>0</v>
      </c>
      <c r="AD347" s="26">
        <v>0</v>
      </c>
      <c r="AE347" s="26">
        <v>0</v>
      </c>
      <c r="AF347" s="26">
        <v>1</v>
      </c>
      <c r="AG347" s="26">
        <v>0</v>
      </c>
    </row>
    <row r="348" spans="1:33" x14ac:dyDescent="0.2">
      <c r="A348" s="3" t="s">
        <v>1457</v>
      </c>
      <c r="B348" s="3" t="s">
        <v>1098</v>
      </c>
      <c r="C348" s="3" t="s">
        <v>540</v>
      </c>
      <c r="D348" s="3" t="s">
        <v>537</v>
      </c>
      <c r="E348" t="str">
        <f t="shared" si="10"/>
        <v>M22P02U03N05</v>
      </c>
      <c r="F348" s="26">
        <f ca="1">基础表!F348</f>
        <v>0</v>
      </c>
      <c r="G348" s="26">
        <f ca="1">基础表!G348</f>
        <v>0</v>
      </c>
      <c r="H348" s="26">
        <v>0.15</v>
      </c>
      <c r="I348" s="26" t="str">
        <f t="shared" ca="1" si="11"/>
        <v>TRUE</v>
      </c>
      <c r="J348" s="26">
        <v>0</v>
      </c>
      <c r="K348" s="26">
        <v>1</v>
      </c>
      <c r="L348" s="26">
        <v>1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0</v>
      </c>
      <c r="AD348" s="26">
        <v>0</v>
      </c>
      <c r="AE348" s="26">
        <v>0</v>
      </c>
      <c r="AF348" s="26">
        <v>1</v>
      </c>
      <c r="AG348" s="26">
        <v>0</v>
      </c>
    </row>
    <row r="349" spans="1:33" x14ac:dyDescent="0.2">
      <c r="A349" s="3" t="s">
        <v>1457</v>
      </c>
      <c r="B349" s="3" t="s">
        <v>1098</v>
      </c>
      <c r="C349" s="3" t="s">
        <v>540</v>
      </c>
      <c r="D349" s="3" t="s">
        <v>538</v>
      </c>
      <c r="E349" t="str">
        <f t="shared" si="10"/>
        <v>M22P02U03N06</v>
      </c>
      <c r="F349" s="26">
        <f ca="1">基础表!F349</f>
        <v>0</v>
      </c>
      <c r="G349" s="26">
        <f ca="1">基础表!G349</f>
        <v>0</v>
      </c>
      <c r="H349" s="26">
        <v>0.15</v>
      </c>
      <c r="I349" s="26" t="str">
        <f t="shared" ca="1" si="11"/>
        <v>TRUE</v>
      </c>
      <c r="J349" s="26">
        <v>0</v>
      </c>
      <c r="K349" s="26">
        <v>1</v>
      </c>
      <c r="L349" s="26">
        <v>1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1</v>
      </c>
      <c r="AG349" s="26">
        <v>0</v>
      </c>
    </row>
    <row r="350" spans="1:33" x14ac:dyDescent="0.2">
      <c r="A350" s="3" t="s">
        <v>1457</v>
      </c>
      <c r="B350" s="3" t="s">
        <v>1098</v>
      </c>
      <c r="C350" s="3" t="s">
        <v>540</v>
      </c>
      <c r="D350" s="3" t="s">
        <v>542</v>
      </c>
      <c r="E350" t="str">
        <f t="shared" si="10"/>
        <v>M22P02U03N07</v>
      </c>
      <c r="F350" s="26">
        <f ca="1">基础表!F350</f>
        <v>0</v>
      </c>
      <c r="G350" s="26">
        <f ca="1">基础表!G350</f>
        <v>0</v>
      </c>
      <c r="H350" s="26">
        <v>0.15</v>
      </c>
      <c r="I350" s="26" t="str">
        <f t="shared" ca="1" si="11"/>
        <v>TRUE</v>
      </c>
      <c r="J350" s="26">
        <v>0</v>
      </c>
      <c r="K350" s="26">
        <v>1</v>
      </c>
      <c r="L350" s="26">
        <v>1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1</v>
      </c>
      <c r="AG350" s="26">
        <v>0</v>
      </c>
    </row>
    <row r="351" spans="1:33" x14ac:dyDescent="0.2">
      <c r="A351" s="3" t="s">
        <v>1457</v>
      </c>
      <c r="B351" s="3" t="s">
        <v>1098</v>
      </c>
      <c r="C351" s="3" t="s">
        <v>540</v>
      </c>
      <c r="D351" s="3" t="s">
        <v>543</v>
      </c>
      <c r="E351" t="str">
        <f t="shared" si="10"/>
        <v>M22P02U03N08</v>
      </c>
      <c r="F351" s="26">
        <f ca="1">基础表!F351</f>
        <v>0</v>
      </c>
      <c r="G351" s="26">
        <f ca="1">基础表!G351</f>
        <v>0</v>
      </c>
      <c r="H351" s="26">
        <v>0.15</v>
      </c>
      <c r="I351" s="26" t="str">
        <f t="shared" ca="1" si="11"/>
        <v>TRUE</v>
      </c>
      <c r="J351" s="26">
        <v>0</v>
      </c>
      <c r="K351" s="26">
        <v>1</v>
      </c>
      <c r="L351" s="26">
        <v>1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1</v>
      </c>
      <c r="AG351" s="26">
        <v>0</v>
      </c>
    </row>
    <row r="352" spans="1:33" x14ac:dyDescent="0.2">
      <c r="A352" s="3" t="s">
        <v>1457</v>
      </c>
      <c r="B352" s="3" t="s">
        <v>1098</v>
      </c>
      <c r="C352" s="3" t="s">
        <v>540</v>
      </c>
      <c r="D352" s="3" t="s">
        <v>544</v>
      </c>
      <c r="E352" t="str">
        <f t="shared" si="10"/>
        <v>M22P02U03N09</v>
      </c>
      <c r="F352" s="26">
        <f ca="1">基础表!F352</f>
        <v>0</v>
      </c>
      <c r="G352" s="26">
        <f ca="1">基础表!G352</f>
        <v>0</v>
      </c>
      <c r="H352" s="26">
        <v>0.15</v>
      </c>
      <c r="I352" s="26" t="str">
        <f t="shared" ca="1" si="11"/>
        <v>TRUE</v>
      </c>
      <c r="J352" s="26">
        <v>0</v>
      </c>
      <c r="K352" s="26">
        <v>1</v>
      </c>
      <c r="L352" s="26">
        <v>1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1</v>
      </c>
      <c r="AG352" s="26">
        <v>0</v>
      </c>
    </row>
    <row r="353" spans="1:33" x14ac:dyDescent="0.2">
      <c r="A353" s="3" t="s">
        <v>1457</v>
      </c>
      <c r="B353" s="3" t="s">
        <v>1098</v>
      </c>
      <c r="C353" s="3" t="s">
        <v>541</v>
      </c>
      <c r="D353" s="3" t="s">
        <v>1255</v>
      </c>
      <c r="E353" t="str">
        <f t="shared" si="10"/>
        <v>M22P02U04N01</v>
      </c>
      <c r="F353" s="26">
        <f ca="1">基础表!F353</f>
        <v>0</v>
      </c>
      <c r="G353" s="26">
        <f ca="1">基础表!G353</f>
        <v>0</v>
      </c>
      <c r="H353" s="26">
        <v>0.15</v>
      </c>
      <c r="I353" s="26" t="str">
        <f t="shared" ca="1" si="11"/>
        <v>TRUE</v>
      </c>
      <c r="J353" s="26">
        <v>0</v>
      </c>
      <c r="K353" s="26">
        <v>1</v>
      </c>
      <c r="L353" s="26">
        <v>1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1</v>
      </c>
      <c r="AG353" s="26">
        <v>0</v>
      </c>
    </row>
    <row r="354" spans="1:33" x14ac:dyDescent="0.2">
      <c r="A354" s="3" t="s">
        <v>1457</v>
      </c>
      <c r="B354" s="3" t="s">
        <v>1098</v>
      </c>
      <c r="C354" s="3" t="s">
        <v>541</v>
      </c>
      <c r="D354" s="3" t="s">
        <v>534</v>
      </c>
      <c r="E354" t="str">
        <f t="shared" si="10"/>
        <v>M22P02U04N02</v>
      </c>
      <c r="F354" s="26">
        <f ca="1">基础表!F354</f>
        <v>0</v>
      </c>
      <c r="G354" s="26">
        <f ca="1">基础表!G354</f>
        <v>0</v>
      </c>
      <c r="H354" s="26">
        <v>0.15</v>
      </c>
      <c r="I354" s="26" t="str">
        <f t="shared" ca="1" si="11"/>
        <v>TRUE</v>
      </c>
      <c r="J354" s="26">
        <v>0</v>
      </c>
      <c r="K354" s="26">
        <v>1</v>
      </c>
      <c r="L354" s="26">
        <v>1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0</v>
      </c>
      <c r="AD354" s="26">
        <v>0</v>
      </c>
      <c r="AE354" s="26">
        <v>0</v>
      </c>
      <c r="AF354" s="26">
        <v>1</v>
      </c>
      <c r="AG354" s="26">
        <v>0</v>
      </c>
    </row>
    <row r="355" spans="1:33" x14ac:dyDescent="0.2">
      <c r="A355" s="3" t="s">
        <v>1457</v>
      </c>
      <c r="B355" s="3" t="s">
        <v>1098</v>
      </c>
      <c r="C355" s="3" t="s">
        <v>541</v>
      </c>
      <c r="D355" s="3" t="s">
        <v>535</v>
      </c>
      <c r="E355" t="str">
        <f t="shared" si="10"/>
        <v>M22P02U04N03</v>
      </c>
      <c r="F355" s="26">
        <f ca="1">基础表!F355</f>
        <v>0</v>
      </c>
      <c r="G355" s="26">
        <f ca="1">基础表!G355</f>
        <v>0</v>
      </c>
      <c r="H355" s="26">
        <v>0.15</v>
      </c>
      <c r="I355" s="26" t="str">
        <f t="shared" ca="1" si="11"/>
        <v>TRUE</v>
      </c>
      <c r="J355" s="26">
        <v>0</v>
      </c>
      <c r="K355" s="26">
        <v>1</v>
      </c>
      <c r="L355" s="26">
        <v>1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0</v>
      </c>
      <c r="AF355" s="26">
        <v>1</v>
      </c>
      <c r="AG355" s="26">
        <v>0</v>
      </c>
    </row>
    <row r="356" spans="1:33" x14ac:dyDescent="0.2">
      <c r="A356" s="3" t="s">
        <v>1457</v>
      </c>
      <c r="B356" s="3" t="s">
        <v>1098</v>
      </c>
      <c r="C356" s="3" t="s">
        <v>1454</v>
      </c>
      <c r="D356" s="3" t="s">
        <v>536</v>
      </c>
      <c r="E356" t="str">
        <f t="shared" si="10"/>
        <v>M22P02U04N04</v>
      </c>
      <c r="F356" s="26">
        <f ca="1">基础表!F356</f>
        <v>0</v>
      </c>
      <c r="G356" s="26">
        <f ca="1">基础表!G356</f>
        <v>0</v>
      </c>
      <c r="H356" s="26">
        <v>0.15</v>
      </c>
      <c r="I356" s="26" t="str">
        <f t="shared" ca="1" si="11"/>
        <v>TRUE</v>
      </c>
      <c r="J356" s="26">
        <v>0</v>
      </c>
      <c r="K356" s="26">
        <v>1</v>
      </c>
      <c r="L356" s="26">
        <v>1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  <c r="T356" s="26">
        <v>0</v>
      </c>
      <c r="U356" s="26">
        <v>0</v>
      </c>
      <c r="V356" s="26">
        <v>0</v>
      </c>
      <c r="W356" s="26">
        <v>0</v>
      </c>
      <c r="X356" s="26">
        <v>0</v>
      </c>
      <c r="Y356" s="26">
        <v>0</v>
      </c>
      <c r="Z356" s="26">
        <v>0</v>
      </c>
      <c r="AA356" s="26">
        <v>0</v>
      </c>
      <c r="AB356" s="26">
        <v>0</v>
      </c>
      <c r="AC356" s="26">
        <v>0</v>
      </c>
      <c r="AD356" s="26">
        <v>0</v>
      </c>
      <c r="AE356" s="26">
        <v>0</v>
      </c>
      <c r="AF356" s="26">
        <v>1</v>
      </c>
      <c r="AG356" s="26">
        <v>0</v>
      </c>
    </row>
    <row r="357" spans="1:33" x14ac:dyDescent="0.2">
      <c r="A357" s="3" t="s">
        <v>1457</v>
      </c>
      <c r="B357" s="3" t="s">
        <v>1098</v>
      </c>
      <c r="C357" s="3" t="s">
        <v>1454</v>
      </c>
      <c r="D357" s="3" t="s">
        <v>537</v>
      </c>
      <c r="E357" t="str">
        <f t="shared" si="10"/>
        <v>M22P02U04N05</v>
      </c>
      <c r="F357" s="26">
        <f ca="1">基础表!F357</f>
        <v>0</v>
      </c>
      <c r="G357" s="26">
        <f ca="1">基础表!G357</f>
        <v>0</v>
      </c>
      <c r="H357" s="26">
        <v>0.15</v>
      </c>
      <c r="I357" s="26" t="str">
        <f t="shared" ca="1" si="11"/>
        <v>TRUE</v>
      </c>
      <c r="J357" s="26">
        <v>0</v>
      </c>
      <c r="K357" s="26">
        <v>1</v>
      </c>
      <c r="L357" s="26">
        <v>1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1</v>
      </c>
      <c r="AG357" s="26">
        <v>0</v>
      </c>
    </row>
    <row r="358" spans="1:33" x14ac:dyDescent="0.2">
      <c r="A358" s="3" t="s">
        <v>1457</v>
      </c>
      <c r="B358" s="3" t="s">
        <v>1098</v>
      </c>
      <c r="C358" s="3" t="s">
        <v>1454</v>
      </c>
      <c r="D358" s="3" t="s">
        <v>538</v>
      </c>
      <c r="E358" t="str">
        <f t="shared" si="10"/>
        <v>M22P02U04N06</v>
      </c>
      <c r="F358" s="26">
        <f ca="1">基础表!F358</f>
        <v>0</v>
      </c>
      <c r="G358" s="26">
        <f ca="1">基础表!G358</f>
        <v>0</v>
      </c>
      <c r="H358" s="26">
        <v>0.15</v>
      </c>
      <c r="I358" s="26" t="str">
        <f t="shared" ca="1" si="11"/>
        <v>TRUE</v>
      </c>
      <c r="J358" s="26">
        <v>0</v>
      </c>
      <c r="K358" s="26">
        <v>1</v>
      </c>
      <c r="L358" s="26">
        <v>1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1</v>
      </c>
      <c r="AG358" s="26">
        <v>0</v>
      </c>
    </row>
    <row r="359" spans="1:33" x14ac:dyDescent="0.2">
      <c r="A359" s="3" t="s">
        <v>1457</v>
      </c>
      <c r="B359" s="3" t="s">
        <v>1098</v>
      </c>
      <c r="C359" s="3" t="s">
        <v>1454</v>
      </c>
      <c r="D359" s="3" t="s">
        <v>542</v>
      </c>
      <c r="E359" t="str">
        <f t="shared" si="10"/>
        <v>M22P02U04N07</v>
      </c>
      <c r="F359" s="26">
        <f ca="1">基础表!F359</f>
        <v>0</v>
      </c>
      <c r="G359" s="26">
        <f ca="1">基础表!G359</f>
        <v>0</v>
      </c>
      <c r="H359" s="26">
        <v>0.15</v>
      </c>
      <c r="I359" s="26" t="str">
        <f t="shared" ca="1" si="11"/>
        <v>TRUE</v>
      </c>
      <c r="J359" s="26">
        <v>0</v>
      </c>
      <c r="K359" s="26">
        <v>1</v>
      </c>
      <c r="L359" s="26">
        <v>1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1</v>
      </c>
      <c r="AG359" s="26">
        <v>0</v>
      </c>
    </row>
    <row r="360" spans="1:33" x14ac:dyDescent="0.2">
      <c r="A360" s="3" t="s">
        <v>1457</v>
      </c>
      <c r="B360" s="3" t="s">
        <v>1098</v>
      </c>
      <c r="C360" s="3" t="s">
        <v>1454</v>
      </c>
      <c r="D360" s="3" t="s">
        <v>543</v>
      </c>
      <c r="E360" t="str">
        <f t="shared" si="10"/>
        <v>M22P02U04N08</v>
      </c>
      <c r="F360" s="26">
        <f ca="1">基础表!F360</f>
        <v>0</v>
      </c>
      <c r="G360" s="26">
        <f ca="1">基础表!G360</f>
        <v>0</v>
      </c>
      <c r="H360" s="26">
        <v>0.15</v>
      </c>
      <c r="I360" s="26" t="str">
        <f t="shared" ca="1" si="11"/>
        <v>TRUE</v>
      </c>
      <c r="J360" s="26">
        <v>0</v>
      </c>
      <c r="K360" s="26">
        <v>1</v>
      </c>
      <c r="L360" s="26">
        <v>1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1</v>
      </c>
      <c r="AG360" s="26">
        <v>0</v>
      </c>
    </row>
    <row r="361" spans="1:33" x14ac:dyDescent="0.2">
      <c r="A361" s="3" t="s">
        <v>1457</v>
      </c>
      <c r="B361" s="3" t="s">
        <v>1098</v>
      </c>
      <c r="C361" s="3" t="s">
        <v>541</v>
      </c>
      <c r="D361" s="3" t="s">
        <v>544</v>
      </c>
      <c r="E361" t="str">
        <f t="shared" si="10"/>
        <v>M22P02U04N09</v>
      </c>
      <c r="F361" s="26">
        <f ca="1">基础表!F361</f>
        <v>0</v>
      </c>
      <c r="G361" s="26">
        <f ca="1">基础表!G361</f>
        <v>0</v>
      </c>
      <c r="H361" s="26">
        <v>0.15</v>
      </c>
      <c r="I361" s="26" t="str">
        <f t="shared" ca="1" si="11"/>
        <v>TRUE</v>
      </c>
      <c r="J361" s="26">
        <v>0</v>
      </c>
      <c r="K361" s="26">
        <v>1</v>
      </c>
      <c r="L361" s="26">
        <v>1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0</v>
      </c>
      <c r="W361" s="26">
        <v>0</v>
      </c>
      <c r="X361" s="26">
        <v>0</v>
      </c>
      <c r="Y361" s="26">
        <v>0</v>
      </c>
      <c r="Z361" s="26">
        <v>0</v>
      </c>
      <c r="AA361" s="26">
        <v>0</v>
      </c>
      <c r="AB361" s="26">
        <v>0</v>
      </c>
      <c r="AC361" s="26">
        <v>0</v>
      </c>
      <c r="AD361" s="26">
        <v>0</v>
      </c>
      <c r="AE361" s="26">
        <v>0</v>
      </c>
      <c r="AF361" s="26">
        <v>1</v>
      </c>
      <c r="AG361" s="26">
        <v>0</v>
      </c>
    </row>
    <row r="362" spans="1:33" x14ac:dyDescent="0.2">
      <c r="A362" s="3" t="s">
        <v>1457</v>
      </c>
      <c r="B362" s="3" t="s">
        <v>1099</v>
      </c>
      <c r="C362" s="3" t="s">
        <v>532</v>
      </c>
      <c r="D362" s="3" t="s">
        <v>1255</v>
      </c>
      <c r="E362" t="str">
        <f t="shared" si="10"/>
        <v>M22P03U01N01</v>
      </c>
      <c r="F362" s="26">
        <f ca="1">基础表!F362</f>
        <v>0</v>
      </c>
      <c r="G362" s="26">
        <f ca="1">基础表!G362</f>
        <v>0</v>
      </c>
      <c r="H362" s="26">
        <v>0.15</v>
      </c>
      <c r="I362" s="26" t="str">
        <f t="shared" ca="1" si="11"/>
        <v>TRUE</v>
      </c>
      <c r="J362" s="26">
        <v>0</v>
      </c>
      <c r="K362" s="26">
        <v>1</v>
      </c>
      <c r="L362" s="26">
        <v>1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1</v>
      </c>
      <c r="AG362" s="26">
        <v>0</v>
      </c>
    </row>
    <row r="363" spans="1:33" x14ac:dyDescent="0.2">
      <c r="A363" s="3" t="s">
        <v>1457</v>
      </c>
      <c r="B363" s="3" t="s">
        <v>1099</v>
      </c>
      <c r="C363" s="3" t="s">
        <v>532</v>
      </c>
      <c r="D363" s="3" t="s">
        <v>534</v>
      </c>
      <c r="E363" t="str">
        <f t="shared" si="10"/>
        <v>M22P03U01N02</v>
      </c>
      <c r="F363" s="26">
        <f ca="1">基础表!F363</f>
        <v>0</v>
      </c>
      <c r="G363" s="26">
        <f ca="1">基础表!G363</f>
        <v>0</v>
      </c>
      <c r="H363" s="26">
        <v>0.15</v>
      </c>
      <c r="I363" s="26" t="str">
        <f t="shared" ca="1" si="11"/>
        <v>TRUE</v>
      </c>
      <c r="J363" s="26">
        <v>0</v>
      </c>
      <c r="K363" s="26">
        <v>1</v>
      </c>
      <c r="L363" s="26">
        <v>1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  <c r="T363" s="26">
        <v>0</v>
      </c>
      <c r="U363" s="26">
        <v>0</v>
      </c>
      <c r="V363" s="26">
        <v>0</v>
      </c>
      <c r="W363" s="26">
        <v>0</v>
      </c>
      <c r="X363" s="26">
        <v>0</v>
      </c>
      <c r="Y363" s="26">
        <v>0</v>
      </c>
      <c r="Z363" s="26">
        <v>0</v>
      </c>
      <c r="AA363" s="26">
        <v>0</v>
      </c>
      <c r="AB363" s="26">
        <v>0</v>
      </c>
      <c r="AC363" s="26">
        <v>0</v>
      </c>
      <c r="AD363" s="26">
        <v>0</v>
      </c>
      <c r="AE363" s="26">
        <v>0</v>
      </c>
      <c r="AF363" s="26">
        <v>1</v>
      </c>
      <c r="AG363" s="26">
        <v>0</v>
      </c>
    </row>
    <row r="364" spans="1:33" x14ac:dyDescent="0.2">
      <c r="A364" s="3" t="s">
        <v>1457</v>
      </c>
      <c r="B364" s="3" t="s">
        <v>1099</v>
      </c>
      <c r="C364" s="3" t="s">
        <v>532</v>
      </c>
      <c r="D364" s="3" t="s">
        <v>535</v>
      </c>
      <c r="E364" t="str">
        <f t="shared" si="10"/>
        <v>M22P03U01N03</v>
      </c>
      <c r="F364" s="26">
        <f ca="1">基础表!F364</f>
        <v>0</v>
      </c>
      <c r="G364" s="26">
        <f ca="1">基础表!G364</f>
        <v>0</v>
      </c>
      <c r="H364" s="26">
        <v>0.15</v>
      </c>
      <c r="I364" s="26" t="str">
        <f t="shared" ca="1" si="11"/>
        <v>TRUE</v>
      </c>
      <c r="J364" s="26">
        <v>0</v>
      </c>
      <c r="K364" s="26">
        <v>1</v>
      </c>
      <c r="L364" s="26">
        <v>1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1</v>
      </c>
      <c r="AG364" s="26">
        <v>0</v>
      </c>
    </row>
    <row r="365" spans="1:33" x14ac:dyDescent="0.2">
      <c r="A365" s="3" t="s">
        <v>1457</v>
      </c>
      <c r="B365" s="3" t="s">
        <v>1099</v>
      </c>
      <c r="C365" s="3" t="s">
        <v>532</v>
      </c>
      <c r="D365" s="3" t="s">
        <v>536</v>
      </c>
      <c r="E365" t="str">
        <f t="shared" si="10"/>
        <v>M22P03U01N04</v>
      </c>
      <c r="F365" s="26">
        <f ca="1">基础表!F365</f>
        <v>0</v>
      </c>
      <c r="G365" s="26">
        <f ca="1">基础表!G365</f>
        <v>0</v>
      </c>
      <c r="H365" s="26">
        <v>0.15</v>
      </c>
      <c r="I365" s="26" t="str">
        <f t="shared" ca="1" si="11"/>
        <v>TRUE</v>
      </c>
      <c r="J365" s="26">
        <v>0</v>
      </c>
      <c r="K365" s="26">
        <v>1</v>
      </c>
      <c r="L365" s="26">
        <v>1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1</v>
      </c>
      <c r="AG365" s="26">
        <v>0</v>
      </c>
    </row>
    <row r="366" spans="1:33" x14ac:dyDescent="0.2">
      <c r="A366" s="3" t="s">
        <v>1457</v>
      </c>
      <c r="B366" s="3" t="s">
        <v>1099</v>
      </c>
      <c r="C366" s="3" t="s">
        <v>532</v>
      </c>
      <c r="D366" s="3" t="s">
        <v>537</v>
      </c>
      <c r="E366" t="str">
        <f t="shared" si="10"/>
        <v>M22P03U01N05</v>
      </c>
      <c r="F366" s="26">
        <f ca="1">基础表!F366</f>
        <v>0</v>
      </c>
      <c r="G366" s="26">
        <f ca="1">基础表!G366</f>
        <v>0</v>
      </c>
      <c r="H366" s="26">
        <v>0.15</v>
      </c>
      <c r="I366" s="26" t="str">
        <f t="shared" ca="1" si="11"/>
        <v>TRUE</v>
      </c>
      <c r="J366" s="26">
        <v>0</v>
      </c>
      <c r="K366" s="26">
        <v>1</v>
      </c>
      <c r="L366" s="26">
        <v>1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1</v>
      </c>
      <c r="AG366" s="26">
        <v>0</v>
      </c>
    </row>
    <row r="367" spans="1:33" x14ac:dyDescent="0.2">
      <c r="A367" s="3" t="s">
        <v>1457</v>
      </c>
      <c r="B367" s="3" t="s">
        <v>1099</v>
      </c>
      <c r="C367" s="3" t="s">
        <v>532</v>
      </c>
      <c r="D367" s="3" t="s">
        <v>538</v>
      </c>
      <c r="E367" t="str">
        <f t="shared" si="10"/>
        <v>M22P03U01N06</v>
      </c>
      <c r="F367" s="26">
        <f ca="1">基础表!F367</f>
        <v>0</v>
      </c>
      <c r="G367" s="26">
        <f ca="1">基础表!G367</f>
        <v>0</v>
      </c>
      <c r="H367" s="26">
        <v>0.15</v>
      </c>
      <c r="I367" s="26" t="str">
        <f t="shared" ca="1" si="11"/>
        <v>TRUE</v>
      </c>
      <c r="J367" s="26">
        <v>0</v>
      </c>
      <c r="K367" s="26">
        <v>1</v>
      </c>
      <c r="L367" s="26">
        <v>1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1</v>
      </c>
      <c r="AG367" s="26">
        <v>0</v>
      </c>
    </row>
    <row r="368" spans="1:33" x14ac:dyDescent="0.2">
      <c r="A368" s="3" t="s">
        <v>1457</v>
      </c>
      <c r="B368" s="3" t="s">
        <v>1099</v>
      </c>
      <c r="C368" s="3" t="s">
        <v>532</v>
      </c>
      <c r="D368" s="3" t="s">
        <v>542</v>
      </c>
      <c r="E368" t="str">
        <f t="shared" si="10"/>
        <v>M22P03U01N07</v>
      </c>
      <c r="F368" s="26">
        <f ca="1">基础表!F368</f>
        <v>0</v>
      </c>
      <c r="G368" s="26">
        <f ca="1">基础表!G368</f>
        <v>0</v>
      </c>
      <c r="H368" s="26">
        <v>0.15</v>
      </c>
      <c r="I368" s="26" t="str">
        <f t="shared" ca="1" si="11"/>
        <v>TRUE</v>
      </c>
      <c r="J368" s="26">
        <v>0</v>
      </c>
      <c r="K368" s="26">
        <v>1</v>
      </c>
      <c r="L368" s="26">
        <v>1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1</v>
      </c>
      <c r="AG368" s="26">
        <v>0</v>
      </c>
    </row>
    <row r="369" spans="1:33" x14ac:dyDescent="0.2">
      <c r="A369" s="3" t="s">
        <v>1457</v>
      </c>
      <c r="B369" s="3" t="s">
        <v>1099</v>
      </c>
      <c r="C369" s="3" t="s">
        <v>532</v>
      </c>
      <c r="D369" s="3" t="s">
        <v>543</v>
      </c>
      <c r="E369" t="str">
        <f t="shared" si="10"/>
        <v>M22P03U01N08</v>
      </c>
      <c r="F369" s="26">
        <f ca="1">基础表!F369</f>
        <v>0</v>
      </c>
      <c r="G369" s="26">
        <f ca="1">基础表!G369</f>
        <v>0</v>
      </c>
      <c r="H369" s="26">
        <v>0.15</v>
      </c>
      <c r="I369" s="26" t="str">
        <f t="shared" ca="1" si="11"/>
        <v>TRUE</v>
      </c>
      <c r="J369" s="26">
        <v>0</v>
      </c>
      <c r="K369" s="26">
        <v>1</v>
      </c>
      <c r="L369" s="26">
        <v>1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1</v>
      </c>
      <c r="AG369" s="26">
        <v>0</v>
      </c>
    </row>
    <row r="370" spans="1:33" x14ac:dyDescent="0.2">
      <c r="A370" s="3" t="s">
        <v>1457</v>
      </c>
      <c r="B370" s="3" t="s">
        <v>1099</v>
      </c>
      <c r="C370" s="3" t="s">
        <v>532</v>
      </c>
      <c r="D370" s="3" t="s">
        <v>544</v>
      </c>
      <c r="E370" t="str">
        <f t="shared" si="10"/>
        <v>M22P03U01N09</v>
      </c>
      <c r="F370" s="26">
        <f ca="1">基础表!F370</f>
        <v>0</v>
      </c>
      <c r="G370" s="26">
        <f ca="1">基础表!G370</f>
        <v>0</v>
      </c>
      <c r="H370" s="26">
        <v>0.15</v>
      </c>
      <c r="I370" s="26" t="str">
        <f t="shared" ca="1" si="11"/>
        <v>TRUE</v>
      </c>
      <c r="J370" s="26">
        <v>0</v>
      </c>
      <c r="K370" s="26">
        <v>1</v>
      </c>
      <c r="L370" s="26">
        <v>1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1</v>
      </c>
      <c r="AG370" s="26">
        <v>0</v>
      </c>
    </row>
    <row r="371" spans="1:33" x14ac:dyDescent="0.2">
      <c r="A371" s="3" t="s">
        <v>1457</v>
      </c>
      <c r="B371" s="3" t="s">
        <v>1099</v>
      </c>
      <c r="C371" s="3" t="s">
        <v>539</v>
      </c>
      <c r="D371" s="3" t="s">
        <v>1255</v>
      </c>
      <c r="E371" t="str">
        <f t="shared" si="10"/>
        <v>M22P03U02N01</v>
      </c>
      <c r="F371" s="26">
        <f ca="1">基础表!F371</f>
        <v>0</v>
      </c>
      <c r="G371" s="26">
        <f ca="1">基础表!G371</f>
        <v>0</v>
      </c>
      <c r="H371" s="26">
        <v>0.15</v>
      </c>
      <c r="I371" s="26" t="str">
        <f t="shared" ca="1" si="11"/>
        <v>TRUE</v>
      </c>
      <c r="J371" s="26">
        <v>0</v>
      </c>
      <c r="K371" s="26">
        <v>1</v>
      </c>
      <c r="L371" s="26">
        <v>1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1</v>
      </c>
      <c r="AG371" s="26">
        <v>0</v>
      </c>
    </row>
    <row r="372" spans="1:33" x14ac:dyDescent="0.2">
      <c r="A372" s="3" t="s">
        <v>1457</v>
      </c>
      <c r="B372" s="3" t="s">
        <v>1099</v>
      </c>
      <c r="C372" s="3" t="s">
        <v>539</v>
      </c>
      <c r="D372" s="3" t="s">
        <v>534</v>
      </c>
      <c r="E372" t="str">
        <f t="shared" si="10"/>
        <v>M22P03U02N02</v>
      </c>
      <c r="F372" s="26">
        <f ca="1">基础表!F372</f>
        <v>0</v>
      </c>
      <c r="G372" s="26">
        <f ca="1">基础表!G372</f>
        <v>0</v>
      </c>
      <c r="H372" s="26">
        <v>0.15</v>
      </c>
      <c r="I372" s="26" t="str">
        <f t="shared" ca="1" si="11"/>
        <v>TRUE</v>
      </c>
      <c r="J372" s="26">
        <v>0</v>
      </c>
      <c r="K372" s="26">
        <v>1</v>
      </c>
      <c r="L372" s="26">
        <v>1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1</v>
      </c>
      <c r="AG372" s="26">
        <v>0</v>
      </c>
    </row>
    <row r="373" spans="1:33" x14ac:dyDescent="0.2">
      <c r="A373" s="3" t="s">
        <v>1457</v>
      </c>
      <c r="B373" s="3" t="s">
        <v>1099</v>
      </c>
      <c r="C373" s="3" t="s">
        <v>539</v>
      </c>
      <c r="D373" s="3" t="s">
        <v>535</v>
      </c>
      <c r="E373" t="str">
        <f t="shared" si="10"/>
        <v>M22P03U02N03</v>
      </c>
      <c r="F373" s="26">
        <f ca="1">基础表!F373</f>
        <v>0</v>
      </c>
      <c r="G373" s="26">
        <f ca="1">基础表!G373</f>
        <v>0</v>
      </c>
      <c r="H373" s="26">
        <v>0.15</v>
      </c>
      <c r="I373" s="26" t="str">
        <f t="shared" ca="1" si="11"/>
        <v>TRUE</v>
      </c>
      <c r="J373" s="26">
        <v>0</v>
      </c>
      <c r="K373" s="26">
        <v>1</v>
      </c>
      <c r="L373" s="26">
        <v>1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1</v>
      </c>
      <c r="AG373" s="26">
        <v>0</v>
      </c>
    </row>
    <row r="374" spans="1:33" x14ac:dyDescent="0.2">
      <c r="A374" s="3" t="s">
        <v>1457</v>
      </c>
      <c r="B374" s="3" t="s">
        <v>1099</v>
      </c>
      <c r="C374" s="3" t="s">
        <v>539</v>
      </c>
      <c r="D374" s="3" t="s">
        <v>536</v>
      </c>
      <c r="E374" t="str">
        <f t="shared" si="10"/>
        <v>M22P03U02N04</v>
      </c>
      <c r="F374" s="26">
        <f ca="1">基础表!F374</f>
        <v>0</v>
      </c>
      <c r="G374" s="26">
        <f ca="1">基础表!G374</f>
        <v>0</v>
      </c>
      <c r="H374" s="26">
        <v>0.15</v>
      </c>
      <c r="I374" s="26" t="str">
        <f t="shared" ca="1" si="11"/>
        <v>TRUE</v>
      </c>
      <c r="J374" s="26">
        <v>0</v>
      </c>
      <c r="K374" s="26">
        <v>1</v>
      </c>
      <c r="L374" s="26">
        <v>1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1</v>
      </c>
      <c r="AG374" s="26">
        <v>0</v>
      </c>
    </row>
    <row r="375" spans="1:33" x14ac:dyDescent="0.2">
      <c r="A375" s="3" t="s">
        <v>1457</v>
      </c>
      <c r="B375" s="3" t="s">
        <v>1099</v>
      </c>
      <c r="C375" s="3" t="s">
        <v>539</v>
      </c>
      <c r="D375" s="3" t="s">
        <v>537</v>
      </c>
      <c r="E375" t="str">
        <f t="shared" si="10"/>
        <v>M22P03U02N05</v>
      </c>
      <c r="F375" s="26">
        <f ca="1">基础表!F375</f>
        <v>0</v>
      </c>
      <c r="G375" s="26">
        <f ca="1">基础表!G375</f>
        <v>0</v>
      </c>
      <c r="H375" s="26">
        <v>0.15</v>
      </c>
      <c r="I375" s="26" t="str">
        <f t="shared" ca="1" si="11"/>
        <v>TRUE</v>
      </c>
      <c r="J375" s="26">
        <v>0</v>
      </c>
      <c r="K375" s="26">
        <v>1</v>
      </c>
      <c r="L375" s="26">
        <v>1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1</v>
      </c>
      <c r="AG375" s="26">
        <v>0</v>
      </c>
    </row>
    <row r="376" spans="1:33" x14ac:dyDescent="0.2">
      <c r="A376" s="3" t="s">
        <v>1457</v>
      </c>
      <c r="B376" s="3" t="s">
        <v>1099</v>
      </c>
      <c r="C376" s="3" t="s">
        <v>539</v>
      </c>
      <c r="D376" s="3" t="s">
        <v>538</v>
      </c>
      <c r="E376" t="str">
        <f t="shared" si="10"/>
        <v>M22P03U02N06</v>
      </c>
      <c r="F376" s="26">
        <f ca="1">基础表!F376</f>
        <v>0</v>
      </c>
      <c r="G376" s="26">
        <f ca="1">基础表!G376</f>
        <v>0</v>
      </c>
      <c r="H376" s="26">
        <v>0.15</v>
      </c>
      <c r="I376" s="26" t="str">
        <f t="shared" ca="1" si="11"/>
        <v>TRUE</v>
      </c>
      <c r="J376" s="26">
        <v>0</v>
      </c>
      <c r="K376" s="26">
        <v>1</v>
      </c>
      <c r="L376" s="26">
        <v>1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1</v>
      </c>
      <c r="AG376" s="26">
        <v>0</v>
      </c>
    </row>
    <row r="377" spans="1:33" x14ac:dyDescent="0.2">
      <c r="A377" s="3" t="s">
        <v>1457</v>
      </c>
      <c r="B377" s="3" t="s">
        <v>1099</v>
      </c>
      <c r="C377" s="3" t="s">
        <v>539</v>
      </c>
      <c r="D377" s="3" t="s">
        <v>542</v>
      </c>
      <c r="E377" t="str">
        <f t="shared" si="10"/>
        <v>M22P03U02N07</v>
      </c>
      <c r="F377" s="26">
        <f ca="1">基础表!F377</f>
        <v>0</v>
      </c>
      <c r="G377" s="26">
        <f ca="1">基础表!G377</f>
        <v>0</v>
      </c>
      <c r="H377" s="26">
        <v>0.15</v>
      </c>
      <c r="I377" s="26" t="str">
        <f t="shared" ca="1" si="11"/>
        <v>TRUE</v>
      </c>
      <c r="J377" s="26">
        <v>0</v>
      </c>
      <c r="K377" s="26">
        <v>1</v>
      </c>
      <c r="L377" s="26">
        <v>1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  <c r="X377" s="26">
        <v>0</v>
      </c>
      <c r="Y377" s="26">
        <v>0</v>
      </c>
      <c r="Z377" s="26">
        <v>0</v>
      </c>
      <c r="AA377" s="26">
        <v>0</v>
      </c>
      <c r="AB377" s="26">
        <v>0</v>
      </c>
      <c r="AC377" s="26">
        <v>0</v>
      </c>
      <c r="AD377" s="26">
        <v>0</v>
      </c>
      <c r="AE377" s="26">
        <v>0</v>
      </c>
      <c r="AF377" s="26">
        <v>1</v>
      </c>
      <c r="AG377" s="26">
        <v>0</v>
      </c>
    </row>
    <row r="378" spans="1:33" x14ac:dyDescent="0.2">
      <c r="A378" s="3" t="s">
        <v>1457</v>
      </c>
      <c r="B378" s="3" t="s">
        <v>1099</v>
      </c>
      <c r="C378" s="3" t="s">
        <v>539</v>
      </c>
      <c r="D378" s="3" t="s">
        <v>543</v>
      </c>
      <c r="E378" t="str">
        <f t="shared" si="10"/>
        <v>M22P03U02N08</v>
      </c>
      <c r="F378" s="26">
        <f ca="1">基础表!F378</f>
        <v>0</v>
      </c>
      <c r="G378" s="26">
        <f ca="1">基础表!G378</f>
        <v>0</v>
      </c>
      <c r="H378" s="26">
        <v>0.15</v>
      </c>
      <c r="I378" s="26" t="str">
        <f t="shared" ca="1" si="11"/>
        <v>TRUE</v>
      </c>
      <c r="J378" s="26">
        <v>0</v>
      </c>
      <c r="K378" s="26">
        <v>1</v>
      </c>
      <c r="L378" s="26">
        <v>1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1</v>
      </c>
      <c r="AG378" s="26">
        <v>0</v>
      </c>
    </row>
    <row r="379" spans="1:33" x14ac:dyDescent="0.2">
      <c r="A379" s="3" t="s">
        <v>1457</v>
      </c>
      <c r="B379" s="3" t="s">
        <v>1099</v>
      </c>
      <c r="C379" s="3" t="s">
        <v>539</v>
      </c>
      <c r="D379" s="3" t="s">
        <v>544</v>
      </c>
      <c r="E379" t="str">
        <f t="shared" si="10"/>
        <v>M22P03U02N09</v>
      </c>
      <c r="F379" s="26">
        <f ca="1">基础表!F379</f>
        <v>0</v>
      </c>
      <c r="G379" s="26">
        <f ca="1">基础表!G379</f>
        <v>0</v>
      </c>
      <c r="H379" s="26">
        <v>0.15</v>
      </c>
      <c r="I379" s="26" t="str">
        <f t="shared" ca="1" si="11"/>
        <v>TRUE</v>
      </c>
      <c r="J379" s="26">
        <v>0</v>
      </c>
      <c r="K379" s="26">
        <v>1</v>
      </c>
      <c r="L379" s="26">
        <v>1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1</v>
      </c>
      <c r="AG379" s="26">
        <v>0</v>
      </c>
    </row>
    <row r="380" spans="1:33" x14ac:dyDescent="0.2">
      <c r="A380" s="3" t="s">
        <v>1457</v>
      </c>
      <c r="B380" s="3" t="s">
        <v>1099</v>
      </c>
      <c r="C380" s="3" t="s">
        <v>540</v>
      </c>
      <c r="D380" s="3" t="s">
        <v>1255</v>
      </c>
      <c r="E380" t="str">
        <f t="shared" si="10"/>
        <v>M22P03U03N01</v>
      </c>
      <c r="F380" s="26">
        <f ca="1">基础表!F380</f>
        <v>0</v>
      </c>
      <c r="G380" s="26">
        <f ca="1">基础表!G380</f>
        <v>0</v>
      </c>
      <c r="H380" s="26">
        <v>0.15</v>
      </c>
      <c r="I380" s="26" t="str">
        <f t="shared" ca="1" si="11"/>
        <v>TRUE</v>
      </c>
      <c r="J380" s="26">
        <v>0</v>
      </c>
      <c r="K380" s="26">
        <v>1</v>
      </c>
      <c r="L380" s="26">
        <v>1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  <c r="S380" s="26">
        <v>0</v>
      </c>
      <c r="T380" s="26">
        <v>0</v>
      </c>
      <c r="U380" s="26">
        <v>0</v>
      </c>
      <c r="V380" s="26">
        <v>0</v>
      </c>
      <c r="W380" s="26">
        <v>0</v>
      </c>
      <c r="X380" s="26">
        <v>0</v>
      </c>
      <c r="Y380" s="26">
        <v>0</v>
      </c>
      <c r="Z380" s="26">
        <v>0</v>
      </c>
      <c r="AA380" s="26">
        <v>0</v>
      </c>
      <c r="AB380" s="26">
        <v>0</v>
      </c>
      <c r="AC380" s="26">
        <v>0</v>
      </c>
      <c r="AD380" s="26">
        <v>0</v>
      </c>
      <c r="AE380" s="26">
        <v>0</v>
      </c>
      <c r="AF380" s="26">
        <v>1</v>
      </c>
      <c r="AG380" s="26">
        <v>0</v>
      </c>
    </row>
    <row r="381" spans="1:33" x14ac:dyDescent="0.2">
      <c r="A381" s="3" t="s">
        <v>1457</v>
      </c>
      <c r="B381" s="3" t="s">
        <v>1099</v>
      </c>
      <c r="C381" s="3" t="s">
        <v>540</v>
      </c>
      <c r="D381" s="3" t="s">
        <v>534</v>
      </c>
      <c r="E381" t="str">
        <f t="shared" si="10"/>
        <v>M22P03U03N02</v>
      </c>
      <c r="F381" s="26">
        <f ca="1">基础表!F381</f>
        <v>0</v>
      </c>
      <c r="G381" s="26">
        <f ca="1">基础表!G381</f>
        <v>0</v>
      </c>
      <c r="H381" s="26">
        <v>0.15</v>
      </c>
      <c r="I381" s="26" t="str">
        <f t="shared" ca="1" si="11"/>
        <v>TRUE</v>
      </c>
      <c r="J381" s="26">
        <v>0</v>
      </c>
      <c r="K381" s="26">
        <v>1</v>
      </c>
      <c r="L381" s="26">
        <v>1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  <c r="T381" s="26">
        <v>0</v>
      </c>
      <c r="U381" s="26">
        <v>0</v>
      </c>
      <c r="V381" s="26">
        <v>0</v>
      </c>
      <c r="W381" s="26">
        <v>0</v>
      </c>
      <c r="X381" s="26">
        <v>0</v>
      </c>
      <c r="Y381" s="26">
        <v>0</v>
      </c>
      <c r="Z381" s="26">
        <v>0</v>
      </c>
      <c r="AA381" s="26">
        <v>0</v>
      </c>
      <c r="AB381" s="26">
        <v>0</v>
      </c>
      <c r="AC381" s="26">
        <v>0</v>
      </c>
      <c r="AD381" s="26">
        <v>0</v>
      </c>
      <c r="AE381" s="26">
        <v>0</v>
      </c>
      <c r="AF381" s="26">
        <v>1</v>
      </c>
      <c r="AG381" s="26">
        <v>0</v>
      </c>
    </row>
    <row r="382" spans="1:33" x14ac:dyDescent="0.2">
      <c r="A382" s="3" t="s">
        <v>1457</v>
      </c>
      <c r="B382" s="3" t="s">
        <v>1099</v>
      </c>
      <c r="C382" s="3" t="s">
        <v>540</v>
      </c>
      <c r="D382" s="3" t="s">
        <v>535</v>
      </c>
      <c r="E382" t="str">
        <f t="shared" si="10"/>
        <v>M22P03U03N03</v>
      </c>
      <c r="F382" s="26">
        <f ca="1">基础表!F382</f>
        <v>0</v>
      </c>
      <c r="G382" s="26">
        <f ca="1">基础表!G382</f>
        <v>0</v>
      </c>
      <c r="H382" s="26">
        <v>0.15</v>
      </c>
      <c r="I382" s="26" t="str">
        <f t="shared" ca="1" si="11"/>
        <v>TRUE</v>
      </c>
      <c r="J382" s="26">
        <v>0</v>
      </c>
      <c r="K382" s="26">
        <v>1</v>
      </c>
      <c r="L382" s="26">
        <v>1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1</v>
      </c>
      <c r="AG382" s="26">
        <v>0</v>
      </c>
    </row>
    <row r="383" spans="1:33" x14ac:dyDescent="0.2">
      <c r="A383" s="3" t="s">
        <v>1457</v>
      </c>
      <c r="B383" s="3" t="s">
        <v>1099</v>
      </c>
      <c r="C383" s="3" t="s">
        <v>540</v>
      </c>
      <c r="D383" s="3" t="s">
        <v>536</v>
      </c>
      <c r="E383" t="str">
        <f t="shared" si="10"/>
        <v>M22P03U03N04</v>
      </c>
      <c r="F383" s="26">
        <f ca="1">基础表!F383</f>
        <v>0</v>
      </c>
      <c r="G383" s="26">
        <f ca="1">基础表!G383</f>
        <v>0</v>
      </c>
      <c r="H383" s="26">
        <v>0.15</v>
      </c>
      <c r="I383" s="26" t="str">
        <f t="shared" ca="1" si="11"/>
        <v>TRUE</v>
      </c>
      <c r="J383" s="26">
        <v>0</v>
      </c>
      <c r="K383" s="26">
        <v>1</v>
      </c>
      <c r="L383" s="26">
        <v>1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1</v>
      </c>
      <c r="AG383" s="26">
        <v>0</v>
      </c>
    </row>
    <row r="384" spans="1:33" x14ac:dyDescent="0.2">
      <c r="A384" s="3" t="s">
        <v>1457</v>
      </c>
      <c r="B384" s="3" t="s">
        <v>1099</v>
      </c>
      <c r="C384" s="3" t="s">
        <v>540</v>
      </c>
      <c r="D384" s="3" t="s">
        <v>537</v>
      </c>
      <c r="E384" t="str">
        <f t="shared" si="10"/>
        <v>M22P03U03N05</v>
      </c>
      <c r="F384" s="26">
        <f ca="1">基础表!F384</f>
        <v>0</v>
      </c>
      <c r="G384" s="26">
        <f ca="1">基础表!G384</f>
        <v>0</v>
      </c>
      <c r="H384" s="26">
        <v>0.15</v>
      </c>
      <c r="I384" s="26" t="str">
        <f t="shared" ca="1" si="11"/>
        <v>TRUE</v>
      </c>
      <c r="J384" s="26">
        <v>0</v>
      </c>
      <c r="K384" s="26">
        <v>1</v>
      </c>
      <c r="L384" s="26">
        <v>1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1</v>
      </c>
      <c r="AG384" s="26">
        <v>0</v>
      </c>
    </row>
    <row r="385" spans="1:33" x14ac:dyDescent="0.2">
      <c r="A385" s="3" t="s">
        <v>1457</v>
      </c>
      <c r="B385" s="3" t="s">
        <v>1099</v>
      </c>
      <c r="C385" s="3" t="s">
        <v>540</v>
      </c>
      <c r="D385" s="3" t="s">
        <v>538</v>
      </c>
      <c r="E385" t="str">
        <f t="shared" si="10"/>
        <v>M22P03U03N06</v>
      </c>
      <c r="F385" s="26">
        <f ca="1">基础表!F385</f>
        <v>0</v>
      </c>
      <c r="G385" s="26">
        <f ca="1">基础表!G385</f>
        <v>0</v>
      </c>
      <c r="H385" s="26">
        <v>0.15</v>
      </c>
      <c r="I385" s="26" t="str">
        <f t="shared" ca="1" si="11"/>
        <v>TRUE</v>
      </c>
      <c r="J385" s="26">
        <v>0</v>
      </c>
      <c r="K385" s="26">
        <v>1</v>
      </c>
      <c r="L385" s="26">
        <v>1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1</v>
      </c>
      <c r="AG385" s="26">
        <v>0</v>
      </c>
    </row>
    <row r="386" spans="1:33" x14ac:dyDescent="0.2">
      <c r="A386" s="3" t="s">
        <v>1457</v>
      </c>
      <c r="B386" s="3" t="s">
        <v>1099</v>
      </c>
      <c r="C386" s="3" t="s">
        <v>540</v>
      </c>
      <c r="D386" s="3" t="s">
        <v>542</v>
      </c>
      <c r="E386" t="str">
        <f t="shared" si="10"/>
        <v>M22P03U03N07</v>
      </c>
      <c r="F386" s="26">
        <f ca="1">基础表!F386</f>
        <v>0</v>
      </c>
      <c r="G386" s="26">
        <f ca="1">基础表!G386</f>
        <v>0</v>
      </c>
      <c r="H386" s="26">
        <v>0.15</v>
      </c>
      <c r="I386" s="26" t="str">
        <f t="shared" ca="1" si="11"/>
        <v>TRUE</v>
      </c>
      <c r="J386" s="26">
        <v>0</v>
      </c>
      <c r="K386" s="26">
        <v>1</v>
      </c>
      <c r="L386" s="26">
        <v>1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1</v>
      </c>
      <c r="AG386" s="26">
        <v>0</v>
      </c>
    </row>
    <row r="387" spans="1:33" x14ac:dyDescent="0.2">
      <c r="A387" s="3" t="s">
        <v>1457</v>
      </c>
      <c r="B387" s="3" t="s">
        <v>1099</v>
      </c>
      <c r="C387" s="3" t="s">
        <v>540</v>
      </c>
      <c r="D387" s="3" t="s">
        <v>543</v>
      </c>
      <c r="E387" t="str">
        <f t="shared" ref="E387:E450" si="12">A387&amp;B387&amp;C387&amp;D387</f>
        <v>M22P03U03N08</v>
      </c>
      <c r="F387" s="26">
        <f ca="1">基础表!F387</f>
        <v>0</v>
      </c>
      <c r="G387" s="26">
        <f ca="1">基础表!G387</f>
        <v>0</v>
      </c>
      <c r="H387" s="26">
        <v>0.15</v>
      </c>
      <c r="I387" s="26" t="str">
        <f t="shared" ref="I387:I450" ca="1" si="13">IF(F387=0,"TRUE",IF(F387&gt;1000,"TRUE","FALSE"))</f>
        <v>TRUE</v>
      </c>
      <c r="J387" s="26">
        <v>0</v>
      </c>
      <c r="K387" s="26">
        <v>1</v>
      </c>
      <c r="L387" s="26">
        <v>1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1</v>
      </c>
      <c r="AG387" s="26">
        <v>0</v>
      </c>
    </row>
    <row r="388" spans="1:33" x14ac:dyDescent="0.2">
      <c r="A388" s="3" t="s">
        <v>1457</v>
      </c>
      <c r="B388" s="3" t="s">
        <v>1099</v>
      </c>
      <c r="C388" s="3" t="s">
        <v>540</v>
      </c>
      <c r="D388" s="3" t="s">
        <v>544</v>
      </c>
      <c r="E388" t="str">
        <f t="shared" si="12"/>
        <v>M22P03U03N09</v>
      </c>
      <c r="F388" s="26">
        <f ca="1">基础表!F388</f>
        <v>0</v>
      </c>
      <c r="G388" s="26">
        <f ca="1">基础表!G388</f>
        <v>0</v>
      </c>
      <c r="H388" s="26">
        <v>0.15</v>
      </c>
      <c r="I388" s="26" t="str">
        <f t="shared" ca="1" si="13"/>
        <v>TRUE</v>
      </c>
      <c r="J388" s="26">
        <v>0</v>
      </c>
      <c r="K388" s="26">
        <v>1</v>
      </c>
      <c r="L388" s="26">
        <v>1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1</v>
      </c>
      <c r="AG388" s="26">
        <v>0</v>
      </c>
    </row>
    <row r="389" spans="1:33" x14ac:dyDescent="0.2">
      <c r="A389" s="3" t="s">
        <v>1457</v>
      </c>
      <c r="B389" s="3" t="s">
        <v>1099</v>
      </c>
      <c r="C389" s="3" t="s">
        <v>541</v>
      </c>
      <c r="D389" s="3" t="s">
        <v>1255</v>
      </c>
      <c r="E389" t="str">
        <f t="shared" si="12"/>
        <v>M22P03U04N01</v>
      </c>
      <c r="F389" s="26">
        <f ca="1">基础表!F389</f>
        <v>0</v>
      </c>
      <c r="G389" s="26">
        <f ca="1">基础表!G389</f>
        <v>0</v>
      </c>
      <c r="H389" s="26">
        <v>0.15</v>
      </c>
      <c r="I389" s="26" t="str">
        <f t="shared" ca="1" si="13"/>
        <v>TRUE</v>
      </c>
      <c r="J389" s="26">
        <v>0</v>
      </c>
      <c r="K389" s="26">
        <v>1</v>
      </c>
      <c r="L389" s="26">
        <v>1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1</v>
      </c>
      <c r="AG389" s="26">
        <v>0</v>
      </c>
    </row>
    <row r="390" spans="1:33" x14ac:dyDescent="0.2">
      <c r="A390" s="3" t="s">
        <v>1457</v>
      </c>
      <c r="B390" s="3" t="s">
        <v>1099</v>
      </c>
      <c r="C390" s="3" t="s">
        <v>541</v>
      </c>
      <c r="D390" s="3" t="s">
        <v>534</v>
      </c>
      <c r="E390" t="str">
        <f t="shared" si="12"/>
        <v>M22P03U04N02</v>
      </c>
      <c r="F390" s="26">
        <f ca="1">基础表!F390</f>
        <v>0</v>
      </c>
      <c r="G390" s="26">
        <f ca="1">基础表!G390</f>
        <v>0</v>
      </c>
      <c r="H390" s="26">
        <v>0.15</v>
      </c>
      <c r="I390" s="26" t="str">
        <f t="shared" ca="1" si="13"/>
        <v>TRUE</v>
      </c>
      <c r="J390" s="26">
        <v>0</v>
      </c>
      <c r="K390" s="26">
        <v>1</v>
      </c>
      <c r="L390" s="26">
        <v>1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1</v>
      </c>
      <c r="AG390" s="26">
        <v>0</v>
      </c>
    </row>
    <row r="391" spans="1:33" x14ac:dyDescent="0.2">
      <c r="A391" s="3" t="s">
        <v>1457</v>
      </c>
      <c r="B391" s="3" t="s">
        <v>1099</v>
      </c>
      <c r="C391" s="3" t="s">
        <v>541</v>
      </c>
      <c r="D391" s="3" t="s">
        <v>535</v>
      </c>
      <c r="E391" t="str">
        <f t="shared" si="12"/>
        <v>M22P03U04N03</v>
      </c>
      <c r="F391" s="26">
        <f ca="1">基础表!F391</f>
        <v>0</v>
      </c>
      <c r="G391" s="26">
        <f ca="1">基础表!G391</f>
        <v>0</v>
      </c>
      <c r="H391" s="26">
        <v>0.15</v>
      </c>
      <c r="I391" s="26" t="str">
        <f t="shared" ca="1" si="13"/>
        <v>TRUE</v>
      </c>
      <c r="J391" s="26">
        <v>0</v>
      </c>
      <c r="K391" s="26">
        <v>1</v>
      </c>
      <c r="L391" s="26">
        <v>1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1</v>
      </c>
      <c r="AG391" s="26">
        <v>0</v>
      </c>
    </row>
    <row r="392" spans="1:33" x14ac:dyDescent="0.2">
      <c r="A392" s="3" t="s">
        <v>1457</v>
      </c>
      <c r="B392" s="3" t="s">
        <v>1099</v>
      </c>
      <c r="C392" s="3" t="s">
        <v>1454</v>
      </c>
      <c r="D392" s="3" t="s">
        <v>536</v>
      </c>
      <c r="E392" t="str">
        <f t="shared" si="12"/>
        <v>M22P03U04N04</v>
      </c>
      <c r="F392" s="26">
        <f ca="1">基础表!F392</f>
        <v>0</v>
      </c>
      <c r="G392" s="26">
        <f ca="1">基础表!G392</f>
        <v>0</v>
      </c>
      <c r="H392" s="26">
        <v>0.15</v>
      </c>
      <c r="I392" s="26" t="str">
        <f t="shared" ca="1" si="13"/>
        <v>TRUE</v>
      </c>
      <c r="J392" s="26">
        <v>0</v>
      </c>
      <c r="K392" s="26">
        <v>1</v>
      </c>
      <c r="L392" s="26">
        <v>1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1</v>
      </c>
      <c r="AG392" s="26">
        <v>0</v>
      </c>
    </row>
    <row r="393" spans="1:33" x14ac:dyDescent="0.2">
      <c r="A393" s="3" t="s">
        <v>1457</v>
      </c>
      <c r="B393" s="3" t="s">
        <v>1099</v>
      </c>
      <c r="C393" s="3" t="s">
        <v>1454</v>
      </c>
      <c r="D393" s="3" t="s">
        <v>537</v>
      </c>
      <c r="E393" t="str">
        <f t="shared" si="12"/>
        <v>M22P03U04N05</v>
      </c>
      <c r="F393" s="26">
        <f ca="1">基础表!F393</f>
        <v>0</v>
      </c>
      <c r="G393" s="26">
        <f ca="1">基础表!G393</f>
        <v>0</v>
      </c>
      <c r="H393" s="26">
        <v>0.15</v>
      </c>
      <c r="I393" s="26" t="str">
        <f t="shared" ca="1" si="13"/>
        <v>TRUE</v>
      </c>
      <c r="J393" s="26">
        <v>0</v>
      </c>
      <c r="K393" s="26">
        <v>1</v>
      </c>
      <c r="L393" s="26">
        <v>1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1</v>
      </c>
      <c r="AG393" s="26">
        <v>0</v>
      </c>
    </row>
    <row r="394" spans="1:33" x14ac:dyDescent="0.2">
      <c r="A394" s="3" t="s">
        <v>1457</v>
      </c>
      <c r="B394" s="3" t="s">
        <v>1099</v>
      </c>
      <c r="C394" s="3" t="s">
        <v>1454</v>
      </c>
      <c r="D394" s="3" t="s">
        <v>538</v>
      </c>
      <c r="E394" t="str">
        <f t="shared" si="12"/>
        <v>M22P03U04N06</v>
      </c>
      <c r="F394" s="26">
        <f ca="1">基础表!F394</f>
        <v>0</v>
      </c>
      <c r="G394" s="26">
        <f ca="1">基础表!G394</f>
        <v>0</v>
      </c>
      <c r="H394" s="26">
        <v>0.15</v>
      </c>
      <c r="I394" s="26" t="str">
        <f t="shared" ca="1" si="13"/>
        <v>TRUE</v>
      </c>
      <c r="J394" s="26">
        <v>0</v>
      </c>
      <c r="K394" s="26">
        <v>1</v>
      </c>
      <c r="L394" s="26">
        <v>1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0</v>
      </c>
      <c r="W394" s="26">
        <v>0</v>
      </c>
      <c r="X394" s="26">
        <v>0</v>
      </c>
      <c r="Y394" s="26">
        <v>0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  <c r="AE394" s="26">
        <v>0</v>
      </c>
      <c r="AF394" s="26">
        <v>1</v>
      </c>
      <c r="AG394" s="26">
        <v>0</v>
      </c>
    </row>
    <row r="395" spans="1:33" x14ac:dyDescent="0.2">
      <c r="A395" s="3" t="s">
        <v>1457</v>
      </c>
      <c r="B395" s="3" t="s">
        <v>1099</v>
      </c>
      <c r="C395" s="3" t="s">
        <v>1454</v>
      </c>
      <c r="D395" s="3" t="s">
        <v>542</v>
      </c>
      <c r="E395" t="str">
        <f t="shared" si="12"/>
        <v>M22P03U04N07</v>
      </c>
      <c r="F395" s="26">
        <f ca="1">基础表!F395</f>
        <v>0</v>
      </c>
      <c r="G395" s="26">
        <f ca="1">基础表!G395</f>
        <v>0</v>
      </c>
      <c r="H395" s="26">
        <v>0.15</v>
      </c>
      <c r="I395" s="26" t="str">
        <f t="shared" ca="1" si="13"/>
        <v>TRUE</v>
      </c>
      <c r="J395" s="26">
        <v>0</v>
      </c>
      <c r="K395" s="26">
        <v>1</v>
      </c>
      <c r="L395" s="26">
        <v>1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0</v>
      </c>
      <c r="V395" s="26">
        <v>0</v>
      </c>
      <c r="W395" s="26">
        <v>0</v>
      </c>
      <c r="X395" s="26">
        <v>0</v>
      </c>
      <c r="Y395" s="26">
        <v>0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1</v>
      </c>
      <c r="AG395" s="26">
        <v>0</v>
      </c>
    </row>
    <row r="396" spans="1:33" x14ac:dyDescent="0.2">
      <c r="A396" s="3" t="s">
        <v>1457</v>
      </c>
      <c r="B396" s="3" t="s">
        <v>1099</v>
      </c>
      <c r="C396" s="3" t="s">
        <v>1454</v>
      </c>
      <c r="D396" s="3" t="s">
        <v>543</v>
      </c>
      <c r="E396" t="str">
        <f t="shared" si="12"/>
        <v>M22P03U04N08</v>
      </c>
      <c r="F396" s="26">
        <f ca="1">基础表!F396</f>
        <v>0</v>
      </c>
      <c r="G396" s="26">
        <f ca="1">基础表!G396</f>
        <v>0</v>
      </c>
      <c r="H396" s="26">
        <v>0.15</v>
      </c>
      <c r="I396" s="26" t="str">
        <f t="shared" ca="1" si="13"/>
        <v>TRUE</v>
      </c>
      <c r="J396" s="26">
        <v>0</v>
      </c>
      <c r="K396" s="26">
        <v>1</v>
      </c>
      <c r="L396" s="26">
        <v>1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1</v>
      </c>
      <c r="AG396" s="26">
        <v>0</v>
      </c>
    </row>
    <row r="397" spans="1:33" x14ac:dyDescent="0.2">
      <c r="A397" s="3" t="s">
        <v>1457</v>
      </c>
      <c r="B397" s="3" t="s">
        <v>1099</v>
      </c>
      <c r="C397" s="3" t="s">
        <v>541</v>
      </c>
      <c r="D397" s="3" t="s">
        <v>544</v>
      </c>
      <c r="E397" t="str">
        <f t="shared" si="12"/>
        <v>M22P03U04N09</v>
      </c>
      <c r="F397" s="26">
        <f ca="1">基础表!F397</f>
        <v>0</v>
      </c>
      <c r="G397" s="26">
        <f ca="1">基础表!G397</f>
        <v>0</v>
      </c>
      <c r="H397" s="26">
        <v>0.15</v>
      </c>
      <c r="I397" s="26" t="str">
        <f t="shared" ca="1" si="13"/>
        <v>TRUE</v>
      </c>
      <c r="J397" s="26">
        <v>0</v>
      </c>
      <c r="K397" s="26">
        <v>1</v>
      </c>
      <c r="L397" s="26">
        <v>1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1</v>
      </c>
      <c r="AG397" s="26">
        <v>0</v>
      </c>
    </row>
    <row r="398" spans="1:33" x14ac:dyDescent="0.2">
      <c r="A398" s="3" t="s">
        <v>1457</v>
      </c>
      <c r="B398" s="3" t="s">
        <v>1100</v>
      </c>
      <c r="C398" s="3" t="s">
        <v>532</v>
      </c>
      <c r="D398" s="3" t="s">
        <v>1255</v>
      </c>
      <c r="E398" t="str">
        <f t="shared" si="12"/>
        <v>M22P04U01N01</v>
      </c>
      <c r="F398" s="26">
        <f ca="1">基础表!F398</f>
        <v>0</v>
      </c>
      <c r="G398" s="26">
        <f ca="1">基础表!G398</f>
        <v>0</v>
      </c>
      <c r="H398" s="26">
        <v>0.15</v>
      </c>
      <c r="I398" s="26" t="str">
        <f t="shared" ca="1" si="13"/>
        <v>TRUE</v>
      </c>
      <c r="J398" s="26">
        <v>0</v>
      </c>
      <c r="K398" s="26">
        <v>1</v>
      </c>
      <c r="L398" s="26">
        <v>1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1</v>
      </c>
      <c r="AG398" s="26">
        <v>0</v>
      </c>
    </row>
    <row r="399" spans="1:33" x14ac:dyDescent="0.2">
      <c r="A399" s="3" t="s">
        <v>1457</v>
      </c>
      <c r="B399" s="3" t="s">
        <v>1100</v>
      </c>
      <c r="C399" s="3" t="s">
        <v>532</v>
      </c>
      <c r="D399" s="3" t="s">
        <v>534</v>
      </c>
      <c r="E399" t="str">
        <f t="shared" si="12"/>
        <v>M22P04U01N02</v>
      </c>
      <c r="F399" s="26">
        <f ca="1">基础表!F399</f>
        <v>0</v>
      </c>
      <c r="G399" s="26">
        <f ca="1">基础表!G399</f>
        <v>0</v>
      </c>
      <c r="H399" s="26">
        <v>0.15</v>
      </c>
      <c r="I399" s="26" t="str">
        <f t="shared" ca="1" si="13"/>
        <v>TRUE</v>
      </c>
      <c r="J399" s="26">
        <v>0</v>
      </c>
      <c r="K399" s="26">
        <v>1</v>
      </c>
      <c r="L399" s="26">
        <v>1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1</v>
      </c>
      <c r="AG399" s="26">
        <v>0</v>
      </c>
    </row>
    <row r="400" spans="1:33" x14ac:dyDescent="0.2">
      <c r="A400" s="3" t="s">
        <v>1457</v>
      </c>
      <c r="B400" s="3" t="s">
        <v>1100</v>
      </c>
      <c r="C400" s="3" t="s">
        <v>532</v>
      </c>
      <c r="D400" s="3" t="s">
        <v>535</v>
      </c>
      <c r="E400" t="str">
        <f t="shared" si="12"/>
        <v>M22P04U01N03</v>
      </c>
      <c r="F400" s="26">
        <f ca="1">基础表!F400</f>
        <v>0</v>
      </c>
      <c r="G400" s="26">
        <f ca="1">基础表!G400</f>
        <v>0</v>
      </c>
      <c r="H400" s="26">
        <v>0.15</v>
      </c>
      <c r="I400" s="26" t="str">
        <f t="shared" ca="1" si="13"/>
        <v>TRUE</v>
      </c>
      <c r="J400" s="26">
        <v>0</v>
      </c>
      <c r="K400" s="26">
        <v>1</v>
      </c>
      <c r="L400" s="26">
        <v>1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6">
        <v>0</v>
      </c>
      <c r="U400" s="26">
        <v>0</v>
      </c>
      <c r="V400" s="26">
        <v>0</v>
      </c>
      <c r="W400" s="26">
        <v>0</v>
      </c>
      <c r="X400" s="26">
        <v>0</v>
      </c>
      <c r="Y400" s="26">
        <v>0</v>
      </c>
      <c r="Z400" s="26">
        <v>0</v>
      </c>
      <c r="AA400" s="26">
        <v>0</v>
      </c>
      <c r="AB400" s="26">
        <v>0</v>
      </c>
      <c r="AC400" s="26">
        <v>0</v>
      </c>
      <c r="AD400" s="26">
        <v>0</v>
      </c>
      <c r="AE400" s="26">
        <v>0</v>
      </c>
      <c r="AF400" s="26">
        <v>1</v>
      </c>
      <c r="AG400" s="26">
        <v>0</v>
      </c>
    </row>
    <row r="401" spans="1:33" x14ac:dyDescent="0.2">
      <c r="A401" s="3" t="s">
        <v>1457</v>
      </c>
      <c r="B401" s="3" t="s">
        <v>1100</v>
      </c>
      <c r="C401" s="3" t="s">
        <v>532</v>
      </c>
      <c r="D401" s="3" t="s">
        <v>536</v>
      </c>
      <c r="E401" t="str">
        <f t="shared" si="12"/>
        <v>M22P04U01N04</v>
      </c>
      <c r="F401" s="26">
        <f ca="1">基础表!F401</f>
        <v>0</v>
      </c>
      <c r="G401" s="26">
        <f ca="1">基础表!G401</f>
        <v>0</v>
      </c>
      <c r="H401" s="26">
        <v>0.15</v>
      </c>
      <c r="I401" s="26" t="str">
        <f t="shared" ca="1" si="13"/>
        <v>TRUE</v>
      </c>
      <c r="J401" s="26">
        <v>0</v>
      </c>
      <c r="K401" s="26">
        <v>1</v>
      </c>
      <c r="L401" s="26">
        <v>1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0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1</v>
      </c>
      <c r="AG401" s="26">
        <v>0</v>
      </c>
    </row>
    <row r="402" spans="1:33" x14ac:dyDescent="0.2">
      <c r="A402" s="3" t="s">
        <v>1457</v>
      </c>
      <c r="B402" s="3" t="s">
        <v>1100</v>
      </c>
      <c r="C402" s="3" t="s">
        <v>532</v>
      </c>
      <c r="D402" s="3" t="s">
        <v>537</v>
      </c>
      <c r="E402" t="str">
        <f t="shared" si="12"/>
        <v>M22P04U01N05</v>
      </c>
      <c r="F402" s="26">
        <f ca="1">基础表!F402</f>
        <v>0</v>
      </c>
      <c r="G402" s="26">
        <f ca="1">基础表!G402</f>
        <v>0</v>
      </c>
      <c r="H402" s="26">
        <v>0.15</v>
      </c>
      <c r="I402" s="26" t="str">
        <f t="shared" ca="1" si="13"/>
        <v>TRUE</v>
      </c>
      <c r="J402" s="26">
        <v>0</v>
      </c>
      <c r="K402" s="26">
        <v>1</v>
      </c>
      <c r="L402" s="26">
        <v>1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1</v>
      </c>
      <c r="AG402" s="26">
        <v>0</v>
      </c>
    </row>
    <row r="403" spans="1:33" x14ac:dyDescent="0.2">
      <c r="A403" s="3" t="s">
        <v>1457</v>
      </c>
      <c r="B403" s="3" t="s">
        <v>1100</v>
      </c>
      <c r="C403" s="3" t="s">
        <v>532</v>
      </c>
      <c r="D403" s="3" t="s">
        <v>538</v>
      </c>
      <c r="E403" t="str">
        <f t="shared" si="12"/>
        <v>M22P04U01N06</v>
      </c>
      <c r="F403" s="26">
        <f ca="1">基础表!F403</f>
        <v>0</v>
      </c>
      <c r="G403" s="26">
        <f ca="1">基础表!G403</f>
        <v>0</v>
      </c>
      <c r="H403" s="26">
        <v>0.15</v>
      </c>
      <c r="I403" s="26" t="str">
        <f t="shared" ca="1" si="13"/>
        <v>TRUE</v>
      </c>
      <c r="J403" s="26">
        <v>0</v>
      </c>
      <c r="K403" s="26">
        <v>1</v>
      </c>
      <c r="L403" s="26">
        <v>1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1</v>
      </c>
      <c r="AG403" s="26">
        <v>0</v>
      </c>
    </row>
    <row r="404" spans="1:33" x14ac:dyDescent="0.2">
      <c r="A404" s="3" t="s">
        <v>1457</v>
      </c>
      <c r="B404" s="3" t="s">
        <v>1100</v>
      </c>
      <c r="C404" s="3" t="s">
        <v>532</v>
      </c>
      <c r="D404" s="3" t="s">
        <v>542</v>
      </c>
      <c r="E404" t="str">
        <f t="shared" si="12"/>
        <v>M22P04U01N07</v>
      </c>
      <c r="F404" s="26">
        <f ca="1">基础表!F404</f>
        <v>0</v>
      </c>
      <c r="G404" s="26">
        <f ca="1">基础表!G404</f>
        <v>0</v>
      </c>
      <c r="H404" s="26">
        <v>0.15</v>
      </c>
      <c r="I404" s="26" t="str">
        <f t="shared" ca="1" si="13"/>
        <v>TRUE</v>
      </c>
      <c r="J404" s="26">
        <v>0</v>
      </c>
      <c r="K404" s="26">
        <v>1</v>
      </c>
      <c r="L404" s="26">
        <v>1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1</v>
      </c>
      <c r="AG404" s="26">
        <v>0</v>
      </c>
    </row>
    <row r="405" spans="1:33" x14ac:dyDescent="0.2">
      <c r="A405" s="3" t="s">
        <v>1457</v>
      </c>
      <c r="B405" s="3" t="s">
        <v>1100</v>
      </c>
      <c r="C405" s="3" t="s">
        <v>532</v>
      </c>
      <c r="D405" s="3" t="s">
        <v>543</v>
      </c>
      <c r="E405" t="str">
        <f t="shared" si="12"/>
        <v>M22P04U01N08</v>
      </c>
      <c r="F405" s="26">
        <f ca="1">基础表!F405</f>
        <v>0</v>
      </c>
      <c r="G405" s="26">
        <f ca="1">基础表!G405</f>
        <v>0</v>
      </c>
      <c r="H405" s="26">
        <v>0.15</v>
      </c>
      <c r="I405" s="26" t="str">
        <f t="shared" ca="1" si="13"/>
        <v>TRUE</v>
      </c>
      <c r="J405" s="26">
        <v>0</v>
      </c>
      <c r="K405" s="26">
        <v>1</v>
      </c>
      <c r="L405" s="26">
        <v>1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  <c r="AA405" s="26">
        <v>0</v>
      </c>
      <c r="AB405" s="26">
        <v>0</v>
      </c>
      <c r="AC405" s="26">
        <v>0</v>
      </c>
      <c r="AD405" s="26">
        <v>0</v>
      </c>
      <c r="AE405" s="26">
        <v>0</v>
      </c>
      <c r="AF405" s="26">
        <v>1</v>
      </c>
      <c r="AG405" s="26">
        <v>0</v>
      </c>
    </row>
    <row r="406" spans="1:33" x14ac:dyDescent="0.2">
      <c r="A406" s="3" t="s">
        <v>1457</v>
      </c>
      <c r="B406" s="3" t="s">
        <v>1100</v>
      </c>
      <c r="C406" s="3" t="s">
        <v>532</v>
      </c>
      <c r="D406" s="3" t="s">
        <v>544</v>
      </c>
      <c r="E406" t="str">
        <f t="shared" si="12"/>
        <v>M22P04U01N09</v>
      </c>
      <c r="F406" s="26">
        <f ca="1">基础表!F406</f>
        <v>0</v>
      </c>
      <c r="G406" s="26">
        <f ca="1">基础表!G406</f>
        <v>0</v>
      </c>
      <c r="H406" s="26">
        <v>0.15</v>
      </c>
      <c r="I406" s="26" t="str">
        <f t="shared" ca="1" si="13"/>
        <v>TRUE</v>
      </c>
      <c r="J406" s="26">
        <v>0</v>
      </c>
      <c r="K406" s="26">
        <v>1</v>
      </c>
      <c r="L406" s="26">
        <v>1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1</v>
      </c>
      <c r="AG406" s="26">
        <v>0</v>
      </c>
    </row>
    <row r="407" spans="1:33" x14ac:dyDescent="0.2">
      <c r="A407" s="3" t="s">
        <v>1457</v>
      </c>
      <c r="B407" s="3" t="s">
        <v>1100</v>
      </c>
      <c r="C407" s="3" t="s">
        <v>539</v>
      </c>
      <c r="D407" s="3" t="s">
        <v>1255</v>
      </c>
      <c r="E407" t="str">
        <f t="shared" si="12"/>
        <v>M22P04U02N01</v>
      </c>
      <c r="F407" s="26">
        <f ca="1">基础表!F407</f>
        <v>0</v>
      </c>
      <c r="G407" s="26">
        <f ca="1">基础表!G407</f>
        <v>0</v>
      </c>
      <c r="H407" s="26">
        <v>0.15</v>
      </c>
      <c r="I407" s="26" t="str">
        <f t="shared" ca="1" si="13"/>
        <v>TRUE</v>
      </c>
      <c r="J407" s="26">
        <v>0</v>
      </c>
      <c r="K407" s="26">
        <v>1</v>
      </c>
      <c r="L407" s="26">
        <v>1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  <c r="T407" s="26">
        <v>0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1</v>
      </c>
      <c r="AG407" s="26">
        <v>0</v>
      </c>
    </row>
    <row r="408" spans="1:33" x14ac:dyDescent="0.2">
      <c r="A408" s="3" t="s">
        <v>1457</v>
      </c>
      <c r="B408" s="3" t="s">
        <v>1100</v>
      </c>
      <c r="C408" s="3" t="s">
        <v>539</v>
      </c>
      <c r="D408" s="3" t="s">
        <v>534</v>
      </c>
      <c r="E408" t="str">
        <f t="shared" si="12"/>
        <v>M22P04U02N02</v>
      </c>
      <c r="F408" s="26">
        <f ca="1">基础表!F408</f>
        <v>0</v>
      </c>
      <c r="G408" s="26">
        <f ca="1">基础表!G408</f>
        <v>0</v>
      </c>
      <c r="H408" s="26">
        <v>0.15</v>
      </c>
      <c r="I408" s="26" t="str">
        <f t="shared" ca="1" si="13"/>
        <v>TRUE</v>
      </c>
      <c r="J408" s="26">
        <v>0</v>
      </c>
      <c r="K408" s="26">
        <v>1</v>
      </c>
      <c r="L408" s="26">
        <v>1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1</v>
      </c>
      <c r="AG408" s="26">
        <v>0</v>
      </c>
    </row>
    <row r="409" spans="1:33" x14ac:dyDescent="0.2">
      <c r="A409" s="3" t="s">
        <v>1457</v>
      </c>
      <c r="B409" s="3" t="s">
        <v>1100</v>
      </c>
      <c r="C409" s="3" t="s">
        <v>539</v>
      </c>
      <c r="D409" s="3" t="s">
        <v>535</v>
      </c>
      <c r="E409" t="str">
        <f t="shared" si="12"/>
        <v>M22P04U02N03</v>
      </c>
      <c r="F409" s="26">
        <f ca="1">基础表!F409</f>
        <v>0</v>
      </c>
      <c r="G409" s="26">
        <f ca="1">基础表!G409</f>
        <v>0</v>
      </c>
      <c r="H409" s="26">
        <v>0.15</v>
      </c>
      <c r="I409" s="26" t="str">
        <f t="shared" ca="1" si="13"/>
        <v>TRUE</v>
      </c>
      <c r="J409" s="26">
        <v>0</v>
      </c>
      <c r="K409" s="26">
        <v>1</v>
      </c>
      <c r="L409" s="26">
        <v>1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1</v>
      </c>
      <c r="AG409" s="26">
        <v>0</v>
      </c>
    </row>
    <row r="410" spans="1:33" x14ac:dyDescent="0.2">
      <c r="A410" s="3" t="s">
        <v>1457</v>
      </c>
      <c r="B410" s="3" t="s">
        <v>1100</v>
      </c>
      <c r="C410" s="3" t="s">
        <v>539</v>
      </c>
      <c r="D410" s="3" t="s">
        <v>536</v>
      </c>
      <c r="E410" t="str">
        <f t="shared" si="12"/>
        <v>M22P04U02N04</v>
      </c>
      <c r="F410" s="26">
        <f ca="1">基础表!F410</f>
        <v>0</v>
      </c>
      <c r="G410" s="26">
        <f ca="1">基础表!G410</f>
        <v>0</v>
      </c>
      <c r="H410" s="26">
        <v>0.15</v>
      </c>
      <c r="I410" s="26" t="str">
        <f t="shared" ca="1" si="13"/>
        <v>TRUE</v>
      </c>
      <c r="J410" s="26">
        <v>0</v>
      </c>
      <c r="K410" s="26">
        <v>1</v>
      </c>
      <c r="L410" s="26">
        <v>1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1</v>
      </c>
      <c r="AG410" s="26">
        <v>0</v>
      </c>
    </row>
    <row r="411" spans="1:33" x14ac:dyDescent="0.2">
      <c r="A411" s="3" t="s">
        <v>1457</v>
      </c>
      <c r="B411" s="3" t="s">
        <v>1100</v>
      </c>
      <c r="C411" s="3" t="s">
        <v>539</v>
      </c>
      <c r="D411" s="3" t="s">
        <v>537</v>
      </c>
      <c r="E411" t="str">
        <f t="shared" si="12"/>
        <v>M22P04U02N05</v>
      </c>
      <c r="F411" s="26">
        <f ca="1">基础表!F411</f>
        <v>0</v>
      </c>
      <c r="G411" s="26">
        <f ca="1">基础表!G411</f>
        <v>0</v>
      </c>
      <c r="H411" s="26">
        <v>0.15</v>
      </c>
      <c r="I411" s="26" t="str">
        <f t="shared" ca="1" si="13"/>
        <v>TRUE</v>
      </c>
      <c r="J411" s="26">
        <v>0</v>
      </c>
      <c r="K411" s="26">
        <v>1</v>
      </c>
      <c r="L411" s="26">
        <v>1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1</v>
      </c>
      <c r="AG411" s="26">
        <v>0</v>
      </c>
    </row>
    <row r="412" spans="1:33" x14ac:dyDescent="0.2">
      <c r="A412" s="3" t="s">
        <v>1457</v>
      </c>
      <c r="B412" s="3" t="s">
        <v>1100</v>
      </c>
      <c r="C412" s="3" t="s">
        <v>539</v>
      </c>
      <c r="D412" s="3" t="s">
        <v>538</v>
      </c>
      <c r="E412" t="str">
        <f t="shared" si="12"/>
        <v>M22P04U02N06</v>
      </c>
      <c r="F412" s="26">
        <f ca="1">基础表!F412</f>
        <v>0</v>
      </c>
      <c r="G412" s="26">
        <f ca="1">基础表!G412</f>
        <v>0</v>
      </c>
      <c r="H412" s="26">
        <v>0.15</v>
      </c>
      <c r="I412" s="26" t="str">
        <f t="shared" ca="1" si="13"/>
        <v>TRUE</v>
      </c>
      <c r="J412" s="26">
        <v>0</v>
      </c>
      <c r="K412" s="26">
        <v>1</v>
      </c>
      <c r="L412" s="26">
        <v>1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  <c r="T412" s="26">
        <v>0</v>
      </c>
      <c r="U412" s="26">
        <v>0</v>
      </c>
      <c r="V412" s="26">
        <v>0</v>
      </c>
      <c r="W412" s="26">
        <v>0</v>
      </c>
      <c r="X412" s="26">
        <v>0</v>
      </c>
      <c r="Y412" s="26">
        <v>0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1</v>
      </c>
      <c r="AG412" s="26">
        <v>0</v>
      </c>
    </row>
    <row r="413" spans="1:33" x14ac:dyDescent="0.2">
      <c r="A413" s="3" t="s">
        <v>1457</v>
      </c>
      <c r="B413" s="3" t="s">
        <v>1100</v>
      </c>
      <c r="C413" s="3" t="s">
        <v>539</v>
      </c>
      <c r="D413" s="3" t="s">
        <v>542</v>
      </c>
      <c r="E413" t="str">
        <f t="shared" si="12"/>
        <v>M22P04U02N07</v>
      </c>
      <c r="F413" s="26">
        <f ca="1">基础表!F413</f>
        <v>0</v>
      </c>
      <c r="G413" s="26">
        <f ca="1">基础表!G413</f>
        <v>0</v>
      </c>
      <c r="H413" s="26">
        <v>0.15</v>
      </c>
      <c r="I413" s="26" t="str">
        <f t="shared" ca="1" si="13"/>
        <v>TRUE</v>
      </c>
      <c r="J413" s="26">
        <v>0</v>
      </c>
      <c r="K413" s="26">
        <v>1</v>
      </c>
      <c r="L413" s="26">
        <v>1</v>
      </c>
      <c r="M413" s="26">
        <v>0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  <c r="T413" s="26">
        <v>0</v>
      </c>
      <c r="U413" s="26">
        <v>0</v>
      </c>
      <c r="V413" s="26">
        <v>0</v>
      </c>
      <c r="W413" s="26">
        <v>0</v>
      </c>
      <c r="X413" s="26">
        <v>0</v>
      </c>
      <c r="Y413" s="26">
        <v>0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  <c r="AE413" s="26">
        <v>0</v>
      </c>
      <c r="AF413" s="26">
        <v>1</v>
      </c>
      <c r="AG413" s="26">
        <v>0</v>
      </c>
    </row>
    <row r="414" spans="1:33" x14ac:dyDescent="0.2">
      <c r="A414" s="3" t="s">
        <v>1457</v>
      </c>
      <c r="B414" s="3" t="s">
        <v>1100</v>
      </c>
      <c r="C414" s="3" t="s">
        <v>539</v>
      </c>
      <c r="D414" s="3" t="s">
        <v>543</v>
      </c>
      <c r="E414" t="str">
        <f t="shared" si="12"/>
        <v>M22P04U02N08</v>
      </c>
      <c r="F414" s="26">
        <f ca="1">基础表!F414</f>
        <v>0</v>
      </c>
      <c r="G414" s="26">
        <f ca="1">基础表!G414</f>
        <v>0</v>
      </c>
      <c r="H414" s="26">
        <v>0.15</v>
      </c>
      <c r="I414" s="26" t="str">
        <f t="shared" ca="1" si="13"/>
        <v>TRUE</v>
      </c>
      <c r="J414" s="26">
        <v>0</v>
      </c>
      <c r="K414" s="26">
        <v>1</v>
      </c>
      <c r="L414" s="26">
        <v>1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1</v>
      </c>
      <c r="AG414" s="26">
        <v>0</v>
      </c>
    </row>
    <row r="415" spans="1:33" x14ac:dyDescent="0.2">
      <c r="A415" s="3" t="s">
        <v>1457</v>
      </c>
      <c r="B415" s="3" t="s">
        <v>1100</v>
      </c>
      <c r="C415" s="3" t="s">
        <v>539</v>
      </c>
      <c r="D415" s="3" t="s">
        <v>544</v>
      </c>
      <c r="E415" t="str">
        <f t="shared" si="12"/>
        <v>M22P04U02N09</v>
      </c>
      <c r="F415" s="26">
        <f ca="1">基础表!F415</f>
        <v>0</v>
      </c>
      <c r="G415" s="26">
        <f ca="1">基础表!G415</f>
        <v>0</v>
      </c>
      <c r="H415" s="26">
        <v>0.15</v>
      </c>
      <c r="I415" s="26" t="str">
        <f t="shared" ca="1" si="13"/>
        <v>TRUE</v>
      </c>
      <c r="J415" s="26">
        <v>0</v>
      </c>
      <c r="K415" s="26">
        <v>1</v>
      </c>
      <c r="L415" s="26">
        <v>1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1</v>
      </c>
      <c r="AG415" s="26">
        <v>0</v>
      </c>
    </row>
    <row r="416" spans="1:33" x14ac:dyDescent="0.2">
      <c r="A416" s="3" t="s">
        <v>1457</v>
      </c>
      <c r="B416" s="3" t="s">
        <v>1100</v>
      </c>
      <c r="C416" s="3" t="s">
        <v>540</v>
      </c>
      <c r="D416" s="3" t="s">
        <v>1255</v>
      </c>
      <c r="E416" t="str">
        <f t="shared" si="12"/>
        <v>M22P04U03N01</v>
      </c>
      <c r="F416" s="26">
        <f ca="1">基础表!F416</f>
        <v>0</v>
      </c>
      <c r="G416" s="26">
        <f ca="1">基础表!G416</f>
        <v>0</v>
      </c>
      <c r="H416" s="26">
        <v>0.15</v>
      </c>
      <c r="I416" s="26" t="str">
        <f t="shared" ca="1" si="13"/>
        <v>TRUE</v>
      </c>
      <c r="J416" s="26">
        <v>0</v>
      </c>
      <c r="K416" s="26">
        <v>1</v>
      </c>
      <c r="L416" s="26">
        <v>1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1</v>
      </c>
      <c r="AG416" s="26">
        <v>0</v>
      </c>
    </row>
    <row r="417" spans="1:33" x14ac:dyDescent="0.2">
      <c r="A417" s="3" t="s">
        <v>1457</v>
      </c>
      <c r="B417" s="3" t="s">
        <v>1100</v>
      </c>
      <c r="C417" s="3" t="s">
        <v>540</v>
      </c>
      <c r="D417" s="3" t="s">
        <v>534</v>
      </c>
      <c r="E417" t="str">
        <f t="shared" si="12"/>
        <v>M22P04U03N02</v>
      </c>
      <c r="F417" s="26">
        <f ca="1">基础表!F417</f>
        <v>0</v>
      </c>
      <c r="G417" s="26">
        <f ca="1">基础表!G417</f>
        <v>0</v>
      </c>
      <c r="H417" s="26">
        <v>0.15</v>
      </c>
      <c r="I417" s="26" t="str">
        <f t="shared" ca="1" si="13"/>
        <v>TRUE</v>
      </c>
      <c r="J417" s="26">
        <v>0</v>
      </c>
      <c r="K417" s="26">
        <v>1</v>
      </c>
      <c r="L417" s="26">
        <v>1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1</v>
      </c>
      <c r="AG417" s="26">
        <v>0</v>
      </c>
    </row>
    <row r="418" spans="1:33" x14ac:dyDescent="0.2">
      <c r="A418" s="3" t="s">
        <v>1457</v>
      </c>
      <c r="B418" s="3" t="s">
        <v>1100</v>
      </c>
      <c r="C418" s="3" t="s">
        <v>540</v>
      </c>
      <c r="D418" s="3" t="s">
        <v>535</v>
      </c>
      <c r="E418" t="str">
        <f t="shared" si="12"/>
        <v>M22P04U03N03</v>
      </c>
      <c r="F418" s="26">
        <f ca="1">基础表!F418</f>
        <v>0</v>
      </c>
      <c r="G418" s="26">
        <f ca="1">基础表!G418</f>
        <v>0</v>
      </c>
      <c r="H418" s="26">
        <v>0.15</v>
      </c>
      <c r="I418" s="26" t="str">
        <f t="shared" ca="1" si="13"/>
        <v>TRUE</v>
      </c>
      <c r="J418" s="26">
        <v>0</v>
      </c>
      <c r="K418" s="26">
        <v>1</v>
      </c>
      <c r="L418" s="26">
        <v>1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1</v>
      </c>
      <c r="AG418" s="26">
        <v>0</v>
      </c>
    </row>
    <row r="419" spans="1:33" x14ac:dyDescent="0.2">
      <c r="A419" s="3" t="s">
        <v>1457</v>
      </c>
      <c r="B419" s="3" t="s">
        <v>1100</v>
      </c>
      <c r="C419" s="3" t="s">
        <v>540</v>
      </c>
      <c r="D419" s="3" t="s">
        <v>536</v>
      </c>
      <c r="E419" t="str">
        <f t="shared" si="12"/>
        <v>M22P04U03N04</v>
      </c>
      <c r="F419" s="26">
        <f ca="1">基础表!F419</f>
        <v>0</v>
      </c>
      <c r="G419" s="26">
        <f ca="1">基础表!G419</f>
        <v>0</v>
      </c>
      <c r="H419" s="26">
        <v>0.15</v>
      </c>
      <c r="I419" s="26" t="str">
        <f t="shared" ca="1" si="13"/>
        <v>TRUE</v>
      </c>
      <c r="J419" s="26">
        <v>0</v>
      </c>
      <c r="K419" s="26">
        <v>1</v>
      </c>
      <c r="L419" s="26">
        <v>1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1</v>
      </c>
      <c r="AG419" s="26">
        <v>0</v>
      </c>
    </row>
    <row r="420" spans="1:33" x14ac:dyDescent="0.2">
      <c r="A420" s="3" t="s">
        <v>1457</v>
      </c>
      <c r="B420" s="3" t="s">
        <v>1100</v>
      </c>
      <c r="C420" s="3" t="s">
        <v>540</v>
      </c>
      <c r="D420" s="3" t="s">
        <v>537</v>
      </c>
      <c r="E420" t="str">
        <f t="shared" si="12"/>
        <v>M22P04U03N05</v>
      </c>
      <c r="F420" s="26">
        <f ca="1">基础表!F420</f>
        <v>0</v>
      </c>
      <c r="G420" s="26">
        <f ca="1">基础表!G420</f>
        <v>0</v>
      </c>
      <c r="H420" s="26">
        <v>0.15</v>
      </c>
      <c r="I420" s="26" t="str">
        <f t="shared" ca="1" si="13"/>
        <v>TRUE</v>
      </c>
      <c r="J420" s="26">
        <v>0</v>
      </c>
      <c r="K420" s="26">
        <v>1</v>
      </c>
      <c r="L420" s="26">
        <v>1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  <c r="AA420" s="26">
        <v>0</v>
      </c>
      <c r="AB420" s="26">
        <v>0</v>
      </c>
      <c r="AC420" s="26">
        <v>0</v>
      </c>
      <c r="AD420" s="26">
        <v>0</v>
      </c>
      <c r="AE420" s="26">
        <v>0</v>
      </c>
      <c r="AF420" s="26">
        <v>1</v>
      </c>
      <c r="AG420" s="26">
        <v>0</v>
      </c>
    </row>
    <row r="421" spans="1:33" x14ac:dyDescent="0.2">
      <c r="A421" s="3" t="s">
        <v>1457</v>
      </c>
      <c r="B421" s="3" t="s">
        <v>1100</v>
      </c>
      <c r="C421" s="3" t="s">
        <v>540</v>
      </c>
      <c r="D421" s="3" t="s">
        <v>538</v>
      </c>
      <c r="E421" t="str">
        <f t="shared" si="12"/>
        <v>M22P04U03N06</v>
      </c>
      <c r="F421" s="26">
        <f ca="1">基础表!F421</f>
        <v>0</v>
      </c>
      <c r="G421" s="26">
        <f ca="1">基础表!G421</f>
        <v>0</v>
      </c>
      <c r="H421" s="26">
        <v>0.15</v>
      </c>
      <c r="I421" s="26" t="str">
        <f t="shared" ca="1" si="13"/>
        <v>TRUE</v>
      </c>
      <c r="J421" s="26">
        <v>0</v>
      </c>
      <c r="K421" s="26">
        <v>1</v>
      </c>
      <c r="L421" s="26">
        <v>1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1</v>
      </c>
      <c r="AG421" s="26">
        <v>0</v>
      </c>
    </row>
    <row r="422" spans="1:33" x14ac:dyDescent="0.2">
      <c r="A422" s="3" t="s">
        <v>1457</v>
      </c>
      <c r="B422" s="3" t="s">
        <v>1100</v>
      </c>
      <c r="C422" s="3" t="s">
        <v>540</v>
      </c>
      <c r="D422" s="3" t="s">
        <v>542</v>
      </c>
      <c r="E422" t="str">
        <f t="shared" si="12"/>
        <v>M22P04U03N07</v>
      </c>
      <c r="F422" s="26">
        <f ca="1">基础表!F422</f>
        <v>0</v>
      </c>
      <c r="G422" s="26">
        <f ca="1">基础表!G422</f>
        <v>0</v>
      </c>
      <c r="H422" s="26">
        <v>0.15</v>
      </c>
      <c r="I422" s="26" t="str">
        <f t="shared" ca="1" si="13"/>
        <v>TRUE</v>
      </c>
      <c r="J422" s="26">
        <v>0</v>
      </c>
      <c r="K422" s="26">
        <v>1</v>
      </c>
      <c r="L422" s="26">
        <v>1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1</v>
      </c>
      <c r="AG422" s="26">
        <v>0</v>
      </c>
    </row>
    <row r="423" spans="1:33" x14ac:dyDescent="0.2">
      <c r="A423" s="3" t="s">
        <v>1457</v>
      </c>
      <c r="B423" s="3" t="s">
        <v>1100</v>
      </c>
      <c r="C423" s="3" t="s">
        <v>540</v>
      </c>
      <c r="D423" s="3" t="s">
        <v>543</v>
      </c>
      <c r="E423" t="str">
        <f t="shared" si="12"/>
        <v>M22P04U03N08</v>
      </c>
      <c r="F423" s="26">
        <f ca="1">基础表!F423</f>
        <v>0</v>
      </c>
      <c r="G423" s="26">
        <f ca="1">基础表!G423</f>
        <v>0</v>
      </c>
      <c r="H423" s="26">
        <v>0.15</v>
      </c>
      <c r="I423" s="26" t="str">
        <f t="shared" ca="1" si="13"/>
        <v>TRUE</v>
      </c>
      <c r="J423" s="26">
        <v>0</v>
      </c>
      <c r="K423" s="26">
        <v>1</v>
      </c>
      <c r="L423" s="26">
        <v>1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1</v>
      </c>
      <c r="AG423" s="26">
        <v>0</v>
      </c>
    </row>
    <row r="424" spans="1:33" x14ac:dyDescent="0.2">
      <c r="A424" s="3" t="s">
        <v>1457</v>
      </c>
      <c r="B424" s="3" t="s">
        <v>1100</v>
      </c>
      <c r="C424" s="3" t="s">
        <v>540</v>
      </c>
      <c r="D424" s="3" t="s">
        <v>544</v>
      </c>
      <c r="E424" t="str">
        <f t="shared" si="12"/>
        <v>M22P04U03N09</v>
      </c>
      <c r="F424" s="26">
        <f ca="1">基础表!F424</f>
        <v>0</v>
      </c>
      <c r="G424" s="26">
        <f ca="1">基础表!G424</f>
        <v>0</v>
      </c>
      <c r="H424" s="26">
        <v>0.15</v>
      </c>
      <c r="I424" s="26" t="str">
        <f t="shared" ca="1" si="13"/>
        <v>TRUE</v>
      </c>
      <c r="J424" s="26">
        <v>0</v>
      </c>
      <c r="K424" s="26">
        <v>1</v>
      </c>
      <c r="L424" s="26">
        <v>1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1</v>
      </c>
      <c r="AG424" s="26">
        <v>0</v>
      </c>
    </row>
    <row r="425" spans="1:33" x14ac:dyDescent="0.2">
      <c r="A425" s="3" t="s">
        <v>1457</v>
      </c>
      <c r="B425" s="3" t="s">
        <v>1100</v>
      </c>
      <c r="C425" s="3" t="s">
        <v>541</v>
      </c>
      <c r="D425" s="3" t="s">
        <v>1255</v>
      </c>
      <c r="E425" t="str">
        <f t="shared" si="12"/>
        <v>M22P04U04N01</v>
      </c>
      <c r="F425" s="26">
        <f ca="1">基础表!F425</f>
        <v>0</v>
      </c>
      <c r="G425" s="26">
        <f ca="1">基础表!G425</f>
        <v>0</v>
      </c>
      <c r="H425" s="26">
        <v>0.15</v>
      </c>
      <c r="I425" s="26" t="str">
        <f t="shared" ca="1" si="13"/>
        <v>TRUE</v>
      </c>
      <c r="J425" s="26">
        <v>0</v>
      </c>
      <c r="K425" s="26">
        <v>1</v>
      </c>
      <c r="L425" s="26">
        <v>1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1</v>
      </c>
      <c r="AG425" s="26">
        <v>0</v>
      </c>
    </row>
    <row r="426" spans="1:33" x14ac:dyDescent="0.2">
      <c r="A426" s="3" t="s">
        <v>1457</v>
      </c>
      <c r="B426" s="3" t="s">
        <v>1100</v>
      </c>
      <c r="C426" s="3" t="s">
        <v>541</v>
      </c>
      <c r="D426" s="3" t="s">
        <v>534</v>
      </c>
      <c r="E426" t="str">
        <f t="shared" si="12"/>
        <v>M22P04U04N02</v>
      </c>
      <c r="F426" s="26">
        <f ca="1">基础表!F426</f>
        <v>0</v>
      </c>
      <c r="G426" s="26">
        <f ca="1">基础表!G426</f>
        <v>0</v>
      </c>
      <c r="H426" s="26">
        <v>0.15</v>
      </c>
      <c r="I426" s="26" t="str">
        <f t="shared" ca="1" si="13"/>
        <v>TRUE</v>
      </c>
      <c r="J426" s="26">
        <v>0</v>
      </c>
      <c r="K426" s="26">
        <v>1</v>
      </c>
      <c r="L426" s="26">
        <v>1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  <c r="AE426" s="26">
        <v>0</v>
      </c>
      <c r="AF426" s="26">
        <v>1</v>
      </c>
      <c r="AG426" s="26">
        <v>0</v>
      </c>
    </row>
    <row r="427" spans="1:33" x14ac:dyDescent="0.2">
      <c r="A427" s="3" t="s">
        <v>1457</v>
      </c>
      <c r="B427" s="3" t="s">
        <v>1100</v>
      </c>
      <c r="C427" s="3" t="s">
        <v>541</v>
      </c>
      <c r="D427" s="3" t="s">
        <v>535</v>
      </c>
      <c r="E427" t="str">
        <f t="shared" si="12"/>
        <v>M22P04U04N03</v>
      </c>
      <c r="F427" s="26">
        <f ca="1">基础表!F427</f>
        <v>0</v>
      </c>
      <c r="G427" s="26">
        <f ca="1">基础表!G427</f>
        <v>0</v>
      </c>
      <c r="H427" s="26">
        <v>0.15</v>
      </c>
      <c r="I427" s="26" t="str">
        <f t="shared" ca="1" si="13"/>
        <v>TRUE</v>
      </c>
      <c r="J427" s="26">
        <v>0</v>
      </c>
      <c r="K427" s="26">
        <v>1</v>
      </c>
      <c r="L427" s="26">
        <v>1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0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1</v>
      </c>
      <c r="AG427" s="26">
        <v>0</v>
      </c>
    </row>
    <row r="428" spans="1:33" x14ac:dyDescent="0.2">
      <c r="A428" s="3" t="s">
        <v>1457</v>
      </c>
      <c r="B428" s="3" t="s">
        <v>1100</v>
      </c>
      <c r="C428" s="3" t="s">
        <v>1454</v>
      </c>
      <c r="D428" s="3" t="s">
        <v>536</v>
      </c>
      <c r="E428" t="str">
        <f t="shared" si="12"/>
        <v>M22P04U04N04</v>
      </c>
      <c r="F428" s="26">
        <f ca="1">基础表!F428</f>
        <v>0</v>
      </c>
      <c r="G428" s="26">
        <f ca="1">基础表!G428</f>
        <v>0</v>
      </c>
      <c r="H428" s="26">
        <v>0.15</v>
      </c>
      <c r="I428" s="26" t="str">
        <f t="shared" ca="1" si="13"/>
        <v>TRUE</v>
      </c>
      <c r="J428" s="26">
        <v>0</v>
      </c>
      <c r="K428" s="26">
        <v>1</v>
      </c>
      <c r="L428" s="26">
        <v>1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1</v>
      </c>
      <c r="AG428" s="26">
        <v>0</v>
      </c>
    </row>
    <row r="429" spans="1:33" x14ac:dyDescent="0.2">
      <c r="A429" s="3" t="s">
        <v>1457</v>
      </c>
      <c r="B429" s="3" t="s">
        <v>1100</v>
      </c>
      <c r="C429" s="3" t="s">
        <v>1454</v>
      </c>
      <c r="D429" s="3" t="s">
        <v>537</v>
      </c>
      <c r="E429" t="str">
        <f t="shared" si="12"/>
        <v>M22P04U04N05</v>
      </c>
      <c r="F429" s="26">
        <f ca="1">基础表!F429</f>
        <v>0</v>
      </c>
      <c r="G429" s="26">
        <f ca="1">基础表!G429</f>
        <v>0</v>
      </c>
      <c r="H429" s="26">
        <v>0.15</v>
      </c>
      <c r="I429" s="26" t="str">
        <f t="shared" ca="1" si="13"/>
        <v>TRUE</v>
      </c>
      <c r="J429" s="26">
        <v>0</v>
      </c>
      <c r="K429" s="26">
        <v>1</v>
      </c>
      <c r="L429" s="26">
        <v>1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1</v>
      </c>
      <c r="AG429" s="26">
        <v>0</v>
      </c>
    </row>
    <row r="430" spans="1:33" x14ac:dyDescent="0.2">
      <c r="A430" s="3" t="s">
        <v>1457</v>
      </c>
      <c r="B430" s="3" t="s">
        <v>1100</v>
      </c>
      <c r="C430" s="3" t="s">
        <v>1454</v>
      </c>
      <c r="D430" s="3" t="s">
        <v>538</v>
      </c>
      <c r="E430" t="str">
        <f t="shared" si="12"/>
        <v>M22P04U04N06</v>
      </c>
      <c r="F430" s="26">
        <f ca="1">基础表!F430</f>
        <v>0</v>
      </c>
      <c r="G430" s="26">
        <f ca="1">基础表!G430</f>
        <v>0</v>
      </c>
      <c r="H430" s="26">
        <v>0.15</v>
      </c>
      <c r="I430" s="26" t="str">
        <f t="shared" ca="1" si="13"/>
        <v>TRUE</v>
      </c>
      <c r="J430" s="26">
        <v>0</v>
      </c>
      <c r="K430" s="26">
        <v>1</v>
      </c>
      <c r="L430" s="26">
        <v>1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  <c r="T430" s="26">
        <v>0</v>
      </c>
      <c r="U430" s="26">
        <v>0</v>
      </c>
      <c r="V430" s="26">
        <v>0</v>
      </c>
      <c r="W430" s="26">
        <v>0</v>
      </c>
      <c r="X430" s="26">
        <v>0</v>
      </c>
      <c r="Y430" s="26">
        <v>0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  <c r="AE430" s="26">
        <v>0</v>
      </c>
      <c r="AF430" s="26">
        <v>1</v>
      </c>
      <c r="AG430" s="26">
        <v>0</v>
      </c>
    </row>
    <row r="431" spans="1:33" x14ac:dyDescent="0.2">
      <c r="A431" s="3" t="s">
        <v>1457</v>
      </c>
      <c r="B431" s="3" t="s">
        <v>1100</v>
      </c>
      <c r="C431" s="3" t="s">
        <v>1454</v>
      </c>
      <c r="D431" s="3" t="s">
        <v>542</v>
      </c>
      <c r="E431" t="str">
        <f t="shared" si="12"/>
        <v>M22P04U04N07</v>
      </c>
      <c r="F431" s="26">
        <f ca="1">基础表!F431</f>
        <v>0</v>
      </c>
      <c r="G431" s="26">
        <f ca="1">基础表!G431</f>
        <v>0</v>
      </c>
      <c r="H431" s="26">
        <v>0.15</v>
      </c>
      <c r="I431" s="26" t="str">
        <f t="shared" ca="1" si="13"/>
        <v>TRUE</v>
      </c>
      <c r="J431" s="26">
        <v>0</v>
      </c>
      <c r="K431" s="26">
        <v>1</v>
      </c>
      <c r="L431" s="26">
        <v>1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0</v>
      </c>
      <c r="U431" s="26">
        <v>0</v>
      </c>
      <c r="V431" s="26">
        <v>0</v>
      </c>
      <c r="W431" s="26">
        <v>0</v>
      </c>
      <c r="X431" s="26">
        <v>0</v>
      </c>
      <c r="Y431" s="26">
        <v>0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  <c r="AE431" s="26">
        <v>0</v>
      </c>
      <c r="AF431" s="26">
        <v>1</v>
      </c>
      <c r="AG431" s="26">
        <v>0</v>
      </c>
    </row>
    <row r="432" spans="1:33" x14ac:dyDescent="0.2">
      <c r="A432" s="3" t="s">
        <v>1457</v>
      </c>
      <c r="B432" s="3" t="s">
        <v>1100</v>
      </c>
      <c r="C432" s="3" t="s">
        <v>1454</v>
      </c>
      <c r="D432" s="3" t="s">
        <v>543</v>
      </c>
      <c r="E432" t="str">
        <f t="shared" si="12"/>
        <v>M22P04U04N08</v>
      </c>
      <c r="F432" s="26">
        <f ca="1">基础表!F432</f>
        <v>0</v>
      </c>
      <c r="G432" s="26">
        <f ca="1">基础表!G432</f>
        <v>0</v>
      </c>
      <c r="H432" s="26">
        <v>0.15</v>
      </c>
      <c r="I432" s="26" t="str">
        <f t="shared" ca="1" si="13"/>
        <v>TRUE</v>
      </c>
      <c r="J432" s="26">
        <v>0</v>
      </c>
      <c r="K432" s="26">
        <v>1</v>
      </c>
      <c r="L432" s="26">
        <v>1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1</v>
      </c>
      <c r="AG432" s="26">
        <v>0</v>
      </c>
    </row>
    <row r="433" spans="1:33" x14ac:dyDescent="0.2">
      <c r="A433" s="3" t="s">
        <v>1457</v>
      </c>
      <c r="B433" s="3" t="s">
        <v>1100</v>
      </c>
      <c r="C433" s="3" t="s">
        <v>541</v>
      </c>
      <c r="D433" s="3" t="s">
        <v>544</v>
      </c>
      <c r="E433" t="str">
        <f t="shared" si="12"/>
        <v>M22P04U04N09</v>
      </c>
      <c r="F433" s="26">
        <f ca="1">基础表!F433</f>
        <v>0</v>
      </c>
      <c r="G433" s="26">
        <f ca="1">基础表!G433</f>
        <v>0</v>
      </c>
      <c r="H433" s="26">
        <v>0.15</v>
      </c>
      <c r="I433" s="26" t="str">
        <f t="shared" ca="1" si="13"/>
        <v>TRUE</v>
      </c>
      <c r="J433" s="26">
        <v>0</v>
      </c>
      <c r="K433" s="26">
        <v>1</v>
      </c>
      <c r="L433" s="26">
        <v>1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1</v>
      </c>
      <c r="AG433" s="26">
        <v>0</v>
      </c>
    </row>
    <row r="434" spans="1:33" x14ac:dyDescent="0.2">
      <c r="A434" s="3" t="s">
        <v>1457</v>
      </c>
      <c r="B434" s="3" t="s">
        <v>1101</v>
      </c>
      <c r="C434" s="3" t="s">
        <v>532</v>
      </c>
      <c r="D434" s="3" t="s">
        <v>1255</v>
      </c>
      <c r="E434" t="str">
        <f t="shared" si="12"/>
        <v>M22P05U01N01</v>
      </c>
      <c r="F434" s="26">
        <f ca="1">基础表!F434</f>
        <v>0</v>
      </c>
      <c r="G434" s="26">
        <f ca="1">基础表!G434</f>
        <v>0</v>
      </c>
      <c r="H434" s="26">
        <v>0.15</v>
      </c>
      <c r="I434" s="26" t="str">
        <f t="shared" ca="1" si="13"/>
        <v>TRUE</v>
      </c>
      <c r="J434" s="26">
        <v>0</v>
      </c>
      <c r="K434" s="26">
        <v>1</v>
      </c>
      <c r="L434" s="26">
        <v>1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1</v>
      </c>
      <c r="AG434" s="26">
        <v>0</v>
      </c>
    </row>
    <row r="435" spans="1:33" x14ac:dyDescent="0.2">
      <c r="A435" s="3" t="s">
        <v>1457</v>
      </c>
      <c r="B435" s="3" t="s">
        <v>1101</v>
      </c>
      <c r="C435" s="3" t="s">
        <v>532</v>
      </c>
      <c r="D435" s="3" t="s">
        <v>534</v>
      </c>
      <c r="E435" t="str">
        <f t="shared" si="12"/>
        <v>M22P05U01N02</v>
      </c>
      <c r="F435" s="26">
        <f ca="1">基础表!F435</f>
        <v>0</v>
      </c>
      <c r="G435" s="26">
        <f ca="1">基础表!G435</f>
        <v>0</v>
      </c>
      <c r="H435" s="26">
        <v>0.15</v>
      </c>
      <c r="I435" s="26" t="str">
        <f t="shared" ca="1" si="13"/>
        <v>TRUE</v>
      </c>
      <c r="J435" s="26">
        <v>0</v>
      </c>
      <c r="K435" s="26">
        <v>1</v>
      </c>
      <c r="L435" s="26">
        <v>1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1</v>
      </c>
      <c r="AG435" s="26">
        <v>0</v>
      </c>
    </row>
    <row r="436" spans="1:33" x14ac:dyDescent="0.2">
      <c r="A436" s="3" t="s">
        <v>1457</v>
      </c>
      <c r="B436" s="3" t="s">
        <v>1101</v>
      </c>
      <c r="C436" s="3" t="s">
        <v>532</v>
      </c>
      <c r="D436" s="3" t="s">
        <v>535</v>
      </c>
      <c r="E436" t="str">
        <f t="shared" si="12"/>
        <v>M22P05U01N03</v>
      </c>
      <c r="F436" s="26">
        <f ca="1">基础表!F436</f>
        <v>0</v>
      </c>
      <c r="G436" s="26">
        <f ca="1">基础表!G436</f>
        <v>0</v>
      </c>
      <c r="H436" s="26">
        <v>0.15</v>
      </c>
      <c r="I436" s="26" t="str">
        <f t="shared" ca="1" si="13"/>
        <v>TRUE</v>
      </c>
      <c r="J436" s="26">
        <v>0</v>
      </c>
      <c r="K436" s="26">
        <v>1</v>
      </c>
      <c r="L436" s="26">
        <v>1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1</v>
      </c>
      <c r="AG436" s="26">
        <v>0</v>
      </c>
    </row>
    <row r="437" spans="1:33" x14ac:dyDescent="0.2">
      <c r="A437" s="3" t="s">
        <v>1457</v>
      </c>
      <c r="B437" s="3" t="s">
        <v>1101</v>
      </c>
      <c r="C437" s="3" t="s">
        <v>532</v>
      </c>
      <c r="D437" s="3" t="s">
        <v>536</v>
      </c>
      <c r="E437" t="str">
        <f t="shared" si="12"/>
        <v>M22P05U01N04</v>
      </c>
      <c r="F437" s="26">
        <f ca="1">基础表!F437</f>
        <v>0</v>
      </c>
      <c r="G437" s="26">
        <f ca="1">基础表!G437</f>
        <v>0</v>
      </c>
      <c r="H437" s="26">
        <v>0.15</v>
      </c>
      <c r="I437" s="26" t="str">
        <f t="shared" ca="1" si="13"/>
        <v>TRUE</v>
      </c>
      <c r="J437" s="26">
        <v>0</v>
      </c>
      <c r="K437" s="26">
        <v>1</v>
      </c>
      <c r="L437" s="26">
        <v>1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1</v>
      </c>
      <c r="AG437" s="26">
        <v>0</v>
      </c>
    </row>
    <row r="438" spans="1:33" x14ac:dyDescent="0.2">
      <c r="A438" s="3" t="s">
        <v>1457</v>
      </c>
      <c r="B438" s="3" t="s">
        <v>1101</v>
      </c>
      <c r="C438" s="3" t="s">
        <v>532</v>
      </c>
      <c r="D438" s="3" t="s">
        <v>537</v>
      </c>
      <c r="E438" t="str">
        <f t="shared" si="12"/>
        <v>M22P05U01N05</v>
      </c>
      <c r="F438" s="26">
        <f ca="1">基础表!F438</f>
        <v>0</v>
      </c>
      <c r="G438" s="26">
        <f ca="1">基础表!G438</f>
        <v>0</v>
      </c>
      <c r="H438" s="26">
        <v>0.15</v>
      </c>
      <c r="I438" s="26" t="str">
        <f t="shared" ca="1" si="13"/>
        <v>TRUE</v>
      </c>
      <c r="J438" s="26">
        <v>0</v>
      </c>
      <c r="K438" s="26">
        <v>1</v>
      </c>
      <c r="L438" s="26">
        <v>1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  <c r="AA438" s="26">
        <v>0</v>
      </c>
      <c r="AB438" s="26">
        <v>0</v>
      </c>
      <c r="AC438" s="26">
        <v>0</v>
      </c>
      <c r="AD438" s="26">
        <v>0</v>
      </c>
      <c r="AE438" s="26">
        <v>0</v>
      </c>
      <c r="AF438" s="26">
        <v>1</v>
      </c>
      <c r="AG438" s="26">
        <v>0</v>
      </c>
    </row>
    <row r="439" spans="1:33" x14ac:dyDescent="0.2">
      <c r="A439" s="3" t="s">
        <v>1457</v>
      </c>
      <c r="B439" s="3" t="s">
        <v>1101</v>
      </c>
      <c r="C439" s="3" t="s">
        <v>532</v>
      </c>
      <c r="D439" s="3" t="s">
        <v>538</v>
      </c>
      <c r="E439" t="str">
        <f t="shared" si="12"/>
        <v>M22P05U01N06</v>
      </c>
      <c r="F439" s="26">
        <f ca="1">基础表!F439</f>
        <v>0</v>
      </c>
      <c r="G439" s="26">
        <f ca="1">基础表!G439</f>
        <v>0</v>
      </c>
      <c r="H439" s="26">
        <v>0.15</v>
      </c>
      <c r="I439" s="26" t="str">
        <f t="shared" ca="1" si="13"/>
        <v>TRUE</v>
      </c>
      <c r="J439" s="26">
        <v>0</v>
      </c>
      <c r="K439" s="26">
        <v>1</v>
      </c>
      <c r="L439" s="26">
        <v>1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</v>
      </c>
      <c r="U439" s="26">
        <v>0</v>
      </c>
      <c r="V439" s="26">
        <v>0</v>
      </c>
      <c r="W439" s="26">
        <v>0</v>
      </c>
      <c r="X439" s="26">
        <v>0</v>
      </c>
      <c r="Y439" s="26">
        <v>0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1</v>
      </c>
      <c r="AG439" s="26">
        <v>0</v>
      </c>
    </row>
    <row r="440" spans="1:33" x14ac:dyDescent="0.2">
      <c r="A440" s="3" t="s">
        <v>1457</v>
      </c>
      <c r="B440" s="3" t="s">
        <v>1101</v>
      </c>
      <c r="C440" s="3" t="s">
        <v>532</v>
      </c>
      <c r="D440" s="3" t="s">
        <v>542</v>
      </c>
      <c r="E440" t="str">
        <f t="shared" si="12"/>
        <v>M22P05U01N07</v>
      </c>
      <c r="F440" s="26">
        <f ca="1">基础表!F440</f>
        <v>0</v>
      </c>
      <c r="G440" s="26">
        <f ca="1">基础表!G440</f>
        <v>0</v>
      </c>
      <c r="H440" s="26">
        <v>0.15</v>
      </c>
      <c r="I440" s="26" t="str">
        <f t="shared" ca="1" si="13"/>
        <v>TRUE</v>
      </c>
      <c r="J440" s="26">
        <v>0</v>
      </c>
      <c r="K440" s="26">
        <v>1</v>
      </c>
      <c r="L440" s="26">
        <v>1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</v>
      </c>
      <c r="U440" s="26">
        <v>0</v>
      </c>
      <c r="V440" s="26">
        <v>0</v>
      </c>
      <c r="W440" s="26">
        <v>0</v>
      </c>
      <c r="X440" s="26">
        <v>0</v>
      </c>
      <c r="Y440" s="26">
        <v>0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  <c r="AE440" s="26">
        <v>0</v>
      </c>
      <c r="AF440" s="26">
        <v>1</v>
      </c>
      <c r="AG440" s="26">
        <v>0</v>
      </c>
    </row>
    <row r="441" spans="1:33" x14ac:dyDescent="0.2">
      <c r="A441" s="3" t="s">
        <v>1457</v>
      </c>
      <c r="B441" s="3" t="s">
        <v>1101</v>
      </c>
      <c r="C441" s="3" t="s">
        <v>532</v>
      </c>
      <c r="D441" s="3" t="s">
        <v>543</v>
      </c>
      <c r="E441" t="str">
        <f t="shared" si="12"/>
        <v>M22P05U01N08</v>
      </c>
      <c r="F441" s="26">
        <f ca="1">基础表!F441</f>
        <v>0</v>
      </c>
      <c r="G441" s="26">
        <f ca="1">基础表!G441</f>
        <v>0</v>
      </c>
      <c r="H441" s="26">
        <v>0.15</v>
      </c>
      <c r="I441" s="26" t="str">
        <f t="shared" ca="1" si="13"/>
        <v>TRUE</v>
      </c>
      <c r="J441" s="26">
        <v>0</v>
      </c>
      <c r="K441" s="26">
        <v>1</v>
      </c>
      <c r="L441" s="26">
        <v>1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1</v>
      </c>
      <c r="AG441" s="26">
        <v>0</v>
      </c>
    </row>
    <row r="442" spans="1:33" x14ac:dyDescent="0.2">
      <c r="A442" s="3" t="s">
        <v>1457</v>
      </c>
      <c r="B442" s="3" t="s">
        <v>1101</v>
      </c>
      <c r="C442" s="3" t="s">
        <v>532</v>
      </c>
      <c r="D442" s="3" t="s">
        <v>544</v>
      </c>
      <c r="E442" t="str">
        <f t="shared" si="12"/>
        <v>M22P05U01N09</v>
      </c>
      <c r="F442" s="26">
        <f ca="1">基础表!F442</f>
        <v>0</v>
      </c>
      <c r="G442" s="26">
        <f ca="1">基础表!G442</f>
        <v>0</v>
      </c>
      <c r="H442" s="26">
        <v>0.15</v>
      </c>
      <c r="I442" s="26" t="str">
        <f t="shared" ca="1" si="13"/>
        <v>TRUE</v>
      </c>
      <c r="J442" s="26">
        <v>0</v>
      </c>
      <c r="K442" s="26">
        <v>1</v>
      </c>
      <c r="L442" s="26">
        <v>1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1</v>
      </c>
      <c r="AG442" s="26">
        <v>0</v>
      </c>
    </row>
    <row r="443" spans="1:33" x14ac:dyDescent="0.2">
      <c r="A443" s="3" t="s">
        <v>1457</v>
      </c>
      <c r="B443" s="3" t="s">
        <v>1101</v>
      </c>
      <c r="C443" s="3" t="s">
        <v>539</v>
      </c>
      <c r="D443" s="3" t="s">
        <v>1255</v>
      </c>
      <c r="E443" t="str">
        <f t="shared" si="12"/>
        <v>M22P05U02N01</v>
      </c>
      <c r="F443" s="26">
        <f ca="1">基础表!F443</f>
        <v>0</v>
      </c>
      <c r="G443" s="26">
        <f ca="1">基础表!G443</f>
        <v>0</v>
      </c>
      <c r="H443" s="26">
        <v>0.15</v>
      </c>
      <c r="I443" s="26" t="str">
        <f t="shared" ca="1" si="13"/>
        <v>TRUE</v>
      </c>
      <c r="J443" s="26">
        <v>0</v>
      </c>
      <c r="K443" s="26">
        <v>1</v>
      </c>
      <c r="L443" s="26">
        <v>1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  <c r="T443" s="26">
        <v>0</v>
      </c>
      <c r="U443" s="26">
        <v>0</v>
      </c>
      <c r="V443" s="26">
        <v>0</v>
      </c>
      <c r="W443" s="26">
        <v>0</v>
      </c>
      <c r="X443" s="26">
        <v>0</v>
      </c>
      <c r="Y443" s="26">
        <v>0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  <c r="AE443" s="26">
        <v>0</v>
      </c>
      <c r="AF443" s="26">
        <v>1</v>
      </c>
      <c r="AG443" s="26">
        <v>0</v>
      </c>
    </row>
    <row r="444" spans="1:33" x14ac:dyDescent="0.2">
      <c r="A444" s="3" t="s">
        <v>1457</v>
      </c>
      <c r="B444" s="3" t="s">
        <v>1101</v>
      </c>
      <c r="C444" s="3" t="s">
        <v>539</v>
      </c>
      <c r="D444" s="3" t="s">
        <v>534</v>
      </c>
      <c r="E444" t="str">
        <f t="shared" si="12"/>
        <v>M22P05U02N02</v>
      </c>
      <c r="F444" s="26">
        <f ca="1">基础表!F444</f>
        <v>0</v>
      </c>
      <c r="G444" s="26">
        <f ca="1">基础表!G444</f>
        <v>0</v>
      </c>
      <c r="H444" s="26">
        <v>0.15</v>
      </c>
      <c r="I444" s="26" t="str">
        <f t="shared" ca="1" si="13"/>
        <v>TRUE</v>
      </c>
      <c r="J444" s="26">
        <v>0</v>
      </c>
      <c r="K444" s="26">
        <v>1</v>
      </c>
      <c r="L444" s="26">
        <v>1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1</v>
      </c>
      <c r="AG444" s="26">
        <v>0</v>
      </c>
    </row>
    <row r="445" spans="1:33" x14ac:dyDescent="0.2">
      <c r="A445" s="3" t="s">
        <v>1457</v>
      </c>
      <c r="B445" s="3" t="s">
        <v>1101</v>
      </c>
      <c r="C445" s="3" t="s">
        <v>539</v>
      </c>
      <c r="D445" s="3" t="s">
        <v>535</v>
      </c>
      <c r="E445" t="str">
        <f t="shared" si="12"/>
        <v>M22P05U02N03</v>
      </c>
      <c r="F445" s="26">
        <f ca="1">基础表!F445</f>
        <v>0</v>
      </c>
      <c r="G445" s="26">
        <f ca="1">基础表!G445</f>
        <v>0</v>
      </c>
      <c r="H445" s="26">
        <v>0.15</v>
      </c>
      <c r="I445" s="26" t="str">
        <f t="shared" ca="1" si="13"/>
        <v>TRUE</v>
      </c>
      <c r="J445" s="26">
        <v>0</v>
      </c>
      <c r="K445" s="26">
        <v>1</v>
      </c>
      <c r="L445" s="26">
        <v>1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1</v>
      </c>
      <c r="AG445" s="26">
        <v>0</v>
      </c>
    </row>
    <row r="446" spans="1:33" x14ac:dyDescent="0.2">
      <c r="A446" s="3" t="s">
        <v>1457</v>
      </c>
      <c r="B446" s="3" t="s">
        <v>1101</v>
      </c>
      <c r="C446" s="3" t="s">
        <v>539</v>
      </c>
      <c r="D446" s="3" t="s">
        <v>536</v>
      </c>
      <c r="E446" t="str">
        <f t="shared" si="12"/>
        <v>M22P05U02N04</v>
      </c>
      <c r="F446" s="26">
        <f ca="1">基础表!F446</f>
        <v>0</v>
      </c>
      <c r="G446" s="26">
        <f ca="1">基础表!G446</f>
        <v>0</v>
      </c>
      <c r="H446" s="26">
        <v>0.15</v>
      </c>
      <c r="I446" s="26" t="str">
        <f t="shared" ca="1" si="13"/>
        <v>TRUE</v>
      </c>
      <c r="J446" s="26">
        <v>0</v>
      </c>
      <c r="K446" s="26">
        <v>1</v>
      </c>
      <c r="L446" s="26">
        <v>1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0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1</v>
      </c>
      <c r="AG446" s="26">
        <v>0</v>
      </c>
    </row>
    <row r="447" spans="1:33" x14ac:dyDescent="0.2">
      <c r="A447" s="3" t="s">
        <v>1457</v>
      </c>
      <c r="B447" s="3" t="s">
        <v>1101</v>
      </c>
      <c r="C447" s="3" t="s">
        <v>539</v>
      </c>
      <c r="D447" s="3" t="s">
        <v>537</v>
      </c>
      <c r="E447" t="str">
        <f t="shared" si="12"/>
        <v>M22P05U02N05</v>
      </c>
      <c r="F447" s="26">
        <f ca="1">基础表!F447</f>
        <v>0</v>
      </c>
      <c r="G447" s="26">
        <f ca="1">基础表!G447</f>
        <v>0</v>
      </c>
      <c r="H447" s="26">
        <v>0.15</v>
      </c>
      <c r="I447" s="26" t="str">
        <f t="shared" ca="1" si="13"/>
        <v>TRUE</v>
      </c>
      <c r="J447" s="26">
        <v>0</v>
      </c>
      <c r="K447" s="26">
        <v>1</v>
      </c>
      <c r="L447" s="26">
        <v>1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1</v>
      </c>
      <c r="AG447" s="26">
        <v>0</v>
      </c>
    </row>
    <row r="448" spans="1:33" x14ac:dyDescent="0.2">
      <c r="A448" s="3" t="s">
        <v>1457</v>
      </c>
      <c r="B448" s="3" t="s">
        <v>1101</v>
      </c>
      <c r="C448" s="3" t="s">
        <v>539</v>
      </c>
      <c r="D448" s="3" t="s">
        <v>538</v>
      </c>
      <c r="E448" t="str">
        <f t="shared" si="12"/>
        <v>M22P05U02N06</v>
      </c>
      <c r="F448" s="26">
        <f ca="1">基础表!F448</f>
        <v>0</v>
      </c>
      <c r="G448" s="26">
        <f ca="1">基础表!G448</f>
        <v>0</v>
      </c>
      <c r="H448" s="26">
        <v>0.15</v>
      </c>
      <c r="I448" s="26" t="str">
        <f t="shared" ca="1" si="13"/>
        <v>TRUE</v>
      </c>
      <c r="J448" s="26">
        <v>0</v>
      </c>
      <c r="K448" s="26">
        <v>1</v>
      </c>
      <c r="L448" s="26">
        <v>1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1</v>
      </c>
      <c r="AG448" s="26">
        <v>0</v>
      </c>
    </row>
    <row r="449" spans="1:33" x14ac:dyDescent="0.2">
      <c r="A449" s="3" t="s">
        <v>1457</v>
      </c>
      <c r="B449" s="3" t="s">
        <v>1101</v>
      </c>
      <c r="C449" s="3" t="s">
        <v>539</v>
      </c>
      <c r="D449" s="3" t="s">
        <v>542</v>
      </c>
      <c r="E449" t="str">
        <f t="shared" si="12"/>
        <v>M22P05U02N07</v>
      </c>
      <c r="F449" s="26">
        <f ca="1">基础表!F449</f>
        <v>0</v>
      </c>
      <c r="G449" s="26">
        <f ca="1">基础表!G449</f>
        <v>0</v>
      </c>
      <c r="H449" s="26">
        <v>0.15</v>
      </c>
      <c r="I449" s="26" t="str">
        <f t="shared" ca="1" si="13"/>
        <v>TRUE</v>
      </c>
      <c r="J449" s="26">
        <v>0</v>
      </c>
      <c r="K449" s="26">
        <v>1</v>
      </c>
      <c r="L449" s="26">
        <v>1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  <c r="T449" s="26">
        <v>0</v>
      </c>
      <c r="U449" s="26">
        <v>0</v>
      </c>
      <c r="V449" s="26">
        <v>0</v>
      </c>
      <c r="W449" s="26">
        <v>0</v>
      </c>
      <c r="X449" s="26">
        <v>0</v>
      </c>
      <c r="Y449" s="26">
        <v>0</v>
      </c>
      <c r="Z449" s="26">
        <v>0</v>
      </c>
      <c r="AA449" s="26">
        <v>0</v>
      </c>
      <c r="AB449" s="26">
        <v>0</v>
      </c>
      <c r="AC449" s="26">
        <v>0</v>
      </c>
      <c r="AD449" s="26">
        <v>0</v>
      </c>
      <c r="AE449" s="26">
        <v>0</v>
      </c>
      <c r="AF449" s="26">
        <v>1</v>
      </c>
      <c r="AG449" s="26">
        <v>0</v>
      </c>
    </row>
    <row r="450" spans="1:33" x14ac:dyDescent="0.2">
      <c r="A450" s="3" t="s">
        <v>1457</v>
      </c>
      <c r="B450" s="3" t="s">
        <v>1101</v>
      </c>
      <c r="C450" s="3" t="s">
        <v>539</v>
      </c>
      <c r="D450" s="3" t="s">
        <v>543</v>
      </c>
      <c r="E450" t="str">
        <f t="shared" si="12"/>
        <v>M22P05U02N08</v>
      </c>
      <c r="F450" s="26">
        <f ca="1">基础表!F450</f>
        <v>0</v>
      </c>
      <c r="G450" s="26">
        <f ca="1">基础表!G450</f>
        <v>0</v>
      </c>
      <c r="H450" s="26">
        <v>0.15</v>
      </c>
      <c r="I450" s="26" t="str">
        <f t="shared" ca="1" si="13"/>
        <v>TRUE</v>
      </c>
      <c r="J450" s="26">
        <v>0</v>
      </c>
      <c r="K450" s="26">
        <v>1</v>
      </c>
      <c r="L450" s="26">
        <v>1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1</v>
      </c>
      <c r="AG450" s="26">
        <v>0</v>
      </c>
    </row>
    <row r="451" spans="1:33" x14ac:dyDescent="0.2">
      <c r="A451" s="3" t="s">
        <v>1457</v>
      </c>
      <c r="B451" s="3" t="s">
        <v>1101</v>
      </c>
      <c r="C451" s="3" t="s">
        <v>539</v>
      </c>
      <c r="D451" s="3" t="s">
        <v>544</v>
      </c>
      <c r="E451" t="str">
        <f t="shared" ref="E451:E514" si="14">A451&amp;B451&amp;C451&amp;D451</f>
        <v>M22P05U02N09</v>
      </c>
      <c r="F451" s="26">
        <f ca="1">基础表!F451</f>
        <v>0</v>
      </c>
      <c r="G451" s="26">
        <f ca="1">基础表!G451</f>
        <v>0</v>
      </c>
      <c r="H451" s="26">
        <v>0.15</v>
      </c>
      <c r="I451" s="26" t="str">
        <f t="shared" ref="I451:I514" ca="1" si="15">IF(F451=0,"TRUE",IF(F451&gt;1000,"TRUE","FALSE"))</f>
        <v>TRUE</v>
      </c>
      <c r="J451" s="26">
        <v>0</v>
      </c>
      <c r="K451" s="26">
        <v>1</v>
      </c>
      <c r="L451" s="26">
        <v>1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1</v>
      </c>
      <c r="AG451" s="26">
        <v>0</v>
      </c>
    </row>
    <row r="452" spans="1:33" x14ac:dyDescent="0.2">
      <c r="A452" s="3" t="s">
        <v>1457</v>
      </c>
      <c r="B452" s="3" t="s">
        <v>1101</v>
      </c>
      <c r="C452" s="3" t="s">
        <v>540</v>
      </c>
      <c r="D452" s="3" t="s">
        <v>1255</v>
      </c>
      <c r="E452" t="str">
        <f t="shared" si="14"/>
        <v>M22P05U03N01</v>
      </c>
      <c r="F452" s="26">
        <f ca="1">基础表!F452</f>
        <v>0</v>
      </c>
      <c r="G452" s="26">
        <f ca="1">基础表!G452</f>
        <v>0</v>
      </c>
      <c r="H452" s="26">
        <v>0.15</v>
      </c>
      <c r="I452" s="26" t="str">
        <f t="shared" ca="1" si="15"/>
        <v>TRUE</v>
      </c>
      <c r="J452" s="26">
        <v>0</v>
      </c>
      <c r="K452" s="26">
        <v>1</v>
      </c>
      <c r="L452" s="26">
        <v>1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1</v>
      </c>
      <c r="AG452" s="26">
        <v>0</v>
      </c>
    </row>
    <row r="453" spans="1:33" x14ac:dyDescent="0.2">
      <c r="A453" s="3" t="s">
        <v>1457</v>
      </c>
      <c r="B453" s="3" t="s">
        <v>1101</v>
      </c>
      <c r="C453" s="3" t="s">
        <v>540</v>
      </c>
      <c r="D453" s="3" t="s">
        <v>534</v>
      </c>
      <c r="E453" t="str">
        <f t="shared" si="14"/>
        <v>M22P05U03N02</v>
      </c>
      <c r="F453" s="26">
        <f ca="1">基础表!F453</f>
        <v>0</v>
      </c>
      <c r="G453" s="26">
        <f ca="1">基础表!G453</f>
        <v>0</v>
      </c>
      <c r="H453" s="26">
        <v>0.15</v>
      </c>
      <c r="I453" s="26" t="str">
        <f t="shared" ca="1" si="15"/>
        <v>TRUE</v>
      </c>
      <c r="J453" s="26">
        <v>0</v>
      </c>
      <c r="K453" s="26">
        <v>1</v>
      </c>
      <c r="L453" s="26">
        <v>1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1</v>
      </c>
      <c r="AG453" s="26">
        <v>0</v>
      </c>
    </row>
    <row r="454" spans="1:33" x14ac:dyDescent="0.2">
      <c r="A454" s="3" t="s">
        <v>1457</v>
      </c>
      <c r="B454" s="3" t="s">
        <v>1101</v>
      </c>
      <c r="C454" s="3" t="s">
        <v>540</v>
      </c>
      <c r="D454" s="3" t="s">
        <v>535</v>
      </c>
      <c r="E454" t="str">
        <f t="shared" si="14"/>
        <v>M22P05U03N03</v>
      </c>
      <c r="F454" s="26">
        <f ca="1">基础表!F454</f>
        <v>0</v>
      </c>
      <c r="G454" s="26">
        <f ca="1">基础表!G454</f>
        <v>0</v>
      </c>
      <c r="H454" s="26">
        <v>0.15</v>
      </c>
      <c r="I454" s="26" t="str">
        <f t="shared" ca="1" si="15"/>
        <v>TRUE</v>
      </c>
      <c r="J454" s="26">
        <v>0</v>
      </c>
      <c r="K454" s="26">
        <v>1</v>
      </c>
      <c r="L454" s="26">
        <v>1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  <c r="T454" s="26">
        <v>0</v>
      </c>
      <c r="U454" s="26">
        <v>0</v>
      </c>
      <c r="V454" s="26">
        <v>0</v>
      </c>
      <c r="W454" s="26">
        <v>0</v>
      </c>
      <c r="X454" s="26">
        <v>0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1</v>
      </c>
      <c r="AG454" s="26">
        <v>0</v>
      </c>
    </row>
    <row r="455" spans="1:33" x14ac:dyDescent="0.2">
      <c r="A455" s="3" t="s">
        <v>1457</v>
      </c>
      <c r="B455" s="3" t="s">
        <v>1101</v>
      </c>
      <c r="C455" s="3" t="s">
        <v>540</v>
      </c>
      <c r="D455" s="3" t="s">
        <v>536</v>
      </c>
      <c r="E455" t="str">
        <f t="shared" si="14"/>
        <v>M22P05U03N04</v>
      </c>
      <c r="F455" s="26">
        <f ca="1">基础表!F455</f>
        <v>0</v>
      </c>
      <c r="G455" s="26">
        <f ca="1">基础表!G455</f>
        <v>0</v>
      </c>
      <c r="H455" s="26">
        <v>0.15</v>
      </c>
      <c r="I455" s="26" t="str">
        <f t="shared" ca="1" si="15"/>
        <v>TRUE</v>
      </c>
      <c r="J455" s="26">
        <v>0</v>
      </c>
      <c r="K455" s="26">
        <v>1</v>
      </c>
      <c r="L455" s="26">
        <v>1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1</v>
      </c>
      <c r="AG455" s="26">
        <v>0</v>
      </c>
    </row>
    <row r="456" spans="1:33" x14ac:dyDescent="0.2">
      <c r="A456" s="3" t="s">
        <v>1457</v>
      </c>
      <c r="B456" s="3" t="s">
        <v>1101</v>
      </c>
      <c r="C456" s="3" t="s">
        <v>540</v>
      </c>
      <c r="D456" s="3" t="s">
        <v>537</v>
      </c>
      <c r="E456" t="str">
        <f t="shared" si="14"/>
        <v>M22P05U03N05</v>
      </c>
      <c r="F456" s="26">
        <f ca="1">基础表!F456</f>
        <v>0</v>
      </c>
      <c r="G456" s="26">
        <f ca="1">基础表!G456</f>
        <v>0</v>
      </c>
      <c r="H456" s="26">
        <v>0.15</v>
      </c>
      <c r="I456" s="26" t="str">
        <f t="shared" ca="1" si="15"/>
        <v>TRUE</v>
      </c>
      <c r="J456" s="26">
        <v>0</v>
      </c>
      <c r="K456" s="26">
        <v>1</v>
      </c>
      <c r="L456" s="26">
        <v>1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1</v>
      </c>
      <c r="AG456" s="26">
        <v>0</v>
      </c>
    </row>
    <row r="457" spans="1:33" x14ac:dyDescent="0.2">
      <c r="A457" s="3" t="s">
        <v>1457</v>
      </c>
      <c r="B457" s="3" t="s">
        <v>1101</v>
      </c>
      <c r="C457" s="3" t="s">
        <v>540</v>
      </c>
      <c r="D457" s="3" t="s">
        <v>538</v>
      </c>
      <c r="E457" t="str">
        <f t="shared" si="14"/>
        <v>M22P05U03N06</v>
      </c>
      <c r="F457" s="26">
        <f ca="1">基础表!F457</f>
        <v>0</v>
      </c>
      <c r="G457" s="26">
        <f ca="1">基础表!G457</f>
        <v>0</v>
      </c>
      <c r="H457" s="26">
        <v>0.15</v>
      </c>
      <c r="I457" s="26" t="str">
        <f t="shared" ca="1" si="15"/>
        <v>TRUE</v>
      </c>
      <c r="J457" s="26">
        <v>0</v>
      </c>
      <c r="K457" s="26">
        <v>1</v>
      </c>
      <c r="L457" s="26">
        <v>1</v>
      </c>
      <c r="M457" s="26">
        <v>0</v>
      </c>
      <c r="N457" s="26">
        <v>0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</v>
      </c>
      <c r="Y457" s="26">
        <v>0</v>
      </c>
      <c r="Z457" s="26">
        <v>0</v>
      </c>
      <c r="AA457" s="26">
        <v>0</v>
      </c>
      <c r="AB457" s="26">
        <v>0</v>
      </c>
      <c r="AC457" s="26">
        <v>0</v>
      </c>
      <c r="AD457" s="26">
        <v>0</v>
      </c>
      <c r="AE457" s="26">
        <v>0</v>
      </c>
      <c r="AF457" s="26">
        <v>1</v>
      </c>
      <c r="AG457" s="26">
        <v>0</v>
      </c>
    </row>
    <row r="458" spans="1:33" x14ac:dyDescent="0.2">
      <c r="A458" s="3" t="s">
        <v>1457</v>
      </c>
      <c r="B458" s="3" t="s">
        <v>1101</v>
      </c>
      <c r="C458" s="3" t="s">
        <v>540</v>
      </c>
      <c r="D458" s="3" t="s">
        <v>542</v>
      </c>
      <c r="E458" t="str">
        <f t="shared" si="14"/>
        <v>M22P05U03N07</v>
      </c>
      <c r="F458" s="26">
        <f ca="1">基础表!F458</f>
        <v>0</v>
      </c>
      <c r="G458" s="26">
        <f ca="1">基础表!G458</f>
        <v>0</v>
      </c>
      <c r="H458" s="26">
        <v>0.15</v>
      </c>
      <c r="I458" s="26" t="str">
        <f t="shared" ca="1" si="15"/>
        <v>TRUE</v>
      </c>
      <c r="J458" s="26">
        <v>0</v>
      </c>
      <c r="K458" s="26">
        <v>1</v>
      </c>
      <c r="L458" s="26">
        <v>1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1</v>
      </c>
      <c r="AG458" s="26">
        <v>0</v>
      </c>
    </row>
    <row r="459" spans="1:33" x14ac:dyDescent="0.2">
      <c r="A459" s="3" t="s">
        <v>1457</v>
      </c>
      <c r="B459" s="3" t="s">
        <v>1101</v>
      </c>
      <c r="C459" s="3" t="s">
        <v>540</v>
      </c>
      <c r="D459" s="3" t="s">
        <v>543</v>
      </c>
      <c r="E459" t="str">
        <f t="shared" si="14"/>
        <v>M22P05U03N08</v>
      </c>
      <c r="F459" s="26">
        <f ca="1">基础表!F459</f>
        <v>0</v>
      </c>
      <c r="G459" s="26">
        <f ca="1">基础表!G459</f>
        <v>0</v>
      </c>
      <c r="H459" s="26">
        <v>0.15</v>
      </c>
      <c r="I459" s="26" t="str">
        <f t="shared" ca="1" si="15"/>
        <v>TRUE</v>
      </c>
      <c r="J459" s="26">
        <v>0</v>
      </c>
      <c r="K459" s="26">
        <v>1</v>
      </c>
      <c r="L459" s="26">
        <v>1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1</v>
      </c>
      <c r="AG459" s="26">
        <v>0</v>
      </c>
    </row>
    <row r="460" spans="1:33" x14ac:dyDescent="0.2">
      <c r="A460" s="3" t="s">
        <v>1457</v>
      </c>
      <c r="B460" s="3" t="s">
        <v>1101</v>
      </c>
      <c r="C460" s="3" t="s">
        <v>540</v>
      </c>
      <c r="D460" s="3" t="s">
        <v>544</v>
      </c>
      <c r="E460" t="str">
        <f t="shared" si="14"/>
        <v>M22P05U03N09</v>
      </c>
      <c r="F460" s="26">
        <f ca="1">基础表!F460</f>
        <v>0</v>
      </c>
      <c r="G460" s="26">
        <f ca="1">基础表!G460</f>
        <v>0</v>
      </c>
      <c r="H460" s="26">
        <v>0.15</v>
      </c>
      <c r="I460" s="26" t="str">
        <f t="shared" ca="1" si="15"/>
        <v>TRUE</v>
      </c>
      <c r="J460" s="26">
        <v>0</v>
      </c>
      <c r="K460" s="26">
        <v>1</v>
      </c>
      <c r="L460" s="26">
        <v>1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  <c r="T460" s="26">
        <v>0</v>
      </c>
      <c r="U460" s="26">
        <v>0</v>
      </c>
      <c r="V460" s="26">
        <v>0</v>
      </c>
      <c r="W460" s="26">
        <v>0</v>
      </c>
      <c r="X460" s="26">
        <v>0</v>
      </c>
      <c r="Y460" s="26">
        <v>0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  <c r="AE460" s="26">
        <v>0</v>
      </c>
      <c r="AF460" s="26">
        <v>1</v>
      </c>
      <c r="AG460" s="26">
        <v>0</v>
      </c>
    </row>
    <row r="461" spans="1:33" x14ac:dyDescent="0.2">
      <c r="A461" s="3" t="s">
        <v>1457</v>
      </c>
      <c r="B461" s="3" t="s">
        <v>1101</v>
      </c>
      <c r="C461" s="3" t="s">
        <v>541</v>
      </c>
      <c r="D461" s="3" t="s">
        <v>1255</v>
      </c>
      <c r="E461" t="str">
        <f t="shared" si="14"/>
        <v>M22P05U04N01</v>
      </c>
      <c r="F461" s="26">
        <f ca="1">基础表!F461</f>
        <v>0</v>
      </c>
      <c r="G461" s="26">
        <f ca="1">基础表!G461</f>
        <v>0</v>
      </c>
      <c r="H461" s="26">
        <v>0.15</v>
      </c>
      <c r="I461" s="26" t="str">
        <f t="shared" ca="1" si="15"/>
        <v>TRUE</v>
      </c>
      <c r="J461" s="26">
        <v>0</v>
      </c>
      <c r="K461" s="26">
        <v>1</v>
      </c>
      <c r="L461" s="26">
        <v>1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1</v>
      </c>
      <c r="AG461" s="26">
        <v>0</v>
      </c>
    </row>
    <row r="462" spans="1:33" x14ac:dyDescent="0.2">
      <c r="A462" s="3" t="s">
        <v>1457</v>
      </c>
      <c r="B462" s="3" t="s">
        <v>1101</v>
      </c>
      <c r="C462" s="3" t="s">
        <v>541</v>
      </c>
      <c r="D462" s="3" t="s">
        <v>534</v>
      </c>
      <c r="E462" t="str">
        <f t="shared" si="14"/>
        <v>M22P05U04N02</v>
      </c>
      <c r="F462" s="26">
        <f ca="1">基础表!F462</f>
        <v>0</v>
      </c>
      <c r="G462" s="26">
        <f ca="1">基础表!G462</f>
        <v>0</v>
      </c>
      <c r="H462" s="26">
        <v>0.15</v>
      </c>
      <c r="I462" s="26" t="str">
        <f t="shared" ca="1" si="15"/>
        <v>TRUE</v>
      </c>
      <c r="J462" s="26">
        <v>0</v>
      </c>
      <c r="K462" s="26">
        <v>1</v>
      </c>
      <c r="L462" s="26">
        <v>1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1</v>
      </c>
      <c r="AG462" s="26">
        <v>0</v>
      </c>
    </row>
    <row r="463" spans="1:33" x14ac:dyDescent="0.2">
      <c r="A463" s="3" t="s">
        <v>1457</v>
      </c>
      <c r="B463" s="3" t="s">
        <v>1101</v>
      </c>
      <c r="C463" s="3" t="s">
        <v>541</v>
      </c>
      <c r="D463" s="3" t="s">
        <v>535</v>
      </c>
      <c r="E463" t="str">
        <f t="shared" si="14"/>
        <v>M22P05U04N03</v>
      </c>
      <c r="F463" s="26">
        <f ca="1">基础表!F463</f>
        <v>0</v>
      </c>
      <c r="G463" s="26">
        <f ca="1">基础表!G463</f>
        <v>0</v>
      </c>
      <c r="H463" s="26">
        <v>0.15</v>
      </c>
      <c r="I463" s="26" t="str">
        <f t="shared" ca="1" si="15"/>
        <v>TRUE</v>
      </c>
      <c r="J463" s="26">
        <v>0</v>
      </c>
      <c r="K463" s="26">
        <v>1</v>
      </c>
      <c r="L463" s="26">
        <v>1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1</v>
      </c>
      <c r="AG463" s="26">
        <v>0</v>
      </c>
    </row>
    <row r="464" spans="1:33" x14ac:dyDescent="0.2">
      <c r="A464" s="3" t="s">
        <v>1457</v>
      </c>
      <c r="B464" s="3" t="s">
        <v>1101</v>
      </c>
      <c r="C464" s="3" t="s">
        <v>1454</v>
      </c>
      <c r="D464" s="3" t="s">
        <v>536</v>
      </c>
      <c r="E464" t="str">
        <f t="shared" si="14"/>
        <v>M22P05U04N04</v>
      </c>
      <c r="F464" s="26">
        <f ca="1">基础表!F464</f>
        <v>0</v>
      </c>
      <c r="G464" s="26">
        <f ca="1">基础表!G464</f>
        <v>0</v>
      </c>
      <c r="H464" s="26">
        <v>0.15</v>
      </c>
      <c r="I464" s="26" t="str">
        <f t="shared" ca="1" si="15"/>
        <v>TRUE</v>
      </c>
      <c r="J464" s="26">
        <v>0</v>
      </c>
      <c r="K464" s="26">
        <v>1</v>
      </c>
      <c r="L464" s="26">
        <v>1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1</v>
      </c>
      <c r="AG464" s="26">
        <v>0</v>
      </c>
    </row>
    <row r="465" spans="1:33" x14ac:dyDescent="0.2">
      <c r="A465" s="3" t="s">
        <v>1457</v>
      </c>
      <c r="B465" s="3" t="s">
        <v>1101</v>
      </c>
      <c r="C465" s="3" t="s">
        <v>1454</v>
      </c>
      <c r="D465" s="3" t="s">
        <v>537</v>
      </c>
      <c r="E465" t="str">
        <f t="shared" si="14"/>
        <v>M22P05U04N05</v>
      </c>
      <c r="F465" s="26">
        <f ca="1">基础表!F465</f>
        <v>0</v>
      </c>
      <c r="G465" s="26">
        <f ca="1">基础表!G465</f>
        <v>0</v>
      </c>
      <c r="H465" s="26">
        <v>0.15</v>
      </c>
      <c r="I465" s="26" t="str">
        <f t="shared" ca="1" si="15"/>
        <v>TRUE</v>
      </c>
      <c r="J465" s="26">
        <v>0</v>
      </c>
      <c r="K465" s="26">
        <v>1</v>
      </c>
      <c r="L465" s="26">
        <v>1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0</v>
      </c>
      <c r="AF465" s="26">
        <v>1</v>
      </c>
      <c r="AG465" s="26">
        <v>0</v>
      </c>
    </row>
    <row r="466" spans="1:33" x14ac:dyDescent="0.2">
      <c r="A466" s="3" t="s">
        <v>1457</v>
      </c>
      <c r="B466" s="3" t="s">
        <v>1101</v>
      </c>
      <c r="C466" s="3" t="s">
        <v>1454</v>
      </c>
      <c r="D466" s="3" t="s">
        <v>538</v>
      </c>
      <c r="E466" t="str">
        <f t="shared" si="14"/>
        <v>M22P05U04N06</v>
      </c>
      <c r="F466" s="26">
        <f ca="1">基础表!F466</f>
        <v>0</v>
      </c>
      <c r="G466" s="26">
        <f ca="1">基础表!G466</f>
        <v>0</v>
      </c>
      <c r="H466" s="26">
        <v>0.15</v>
      </c>
      <c r="I466" s="26" t="str">
        <f t="shared" ca="1" si="15"/>
        <v>TRUE</v>
      </c>
      <c r="J466" s="26">
        <v>0</v>
      </c>
      <c r="K466" s="26">
        <v>1</v>
      </c>
      <c r="L466" s="26">
        <v>1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1</v>
      </c>
      <c r="AG466" s="26">
        <v>0</v>
      </c>
    </row>
    <row r="467" spans="1:33" x14ac:dyDescent="0.2">
      <c r="A467" s="3" t="s">
        <v>1457</v>
      </c>
      <c r="B467" s="3" t="s">
        <v>1101</v>
      </c>
      <c r="C467" s="3" t="s">
        <v>1454</v>
      </c>
      <c r="D467" s="3" t="s">
        <v>542</v>
      </c>
      <c r="E467" t="str">
        <f t="shared" si="14"/>
        <v>M22P05U04N07</v>
      </c>
      <c r="F467" s="26">
        <f ca="1">基础表!F467</f>
        <v>0</v>
      </c>
      <c r="G467" s="26">
        <f ca="1">基础表!G467</f>
        <v>0</v>
      </c>
      <c r="H467" s="26">
        <v>0.15</v>
      </c>
      <c r="I467" s="26" t="str">
        <f t="shared" ca="1" si="15"/>
        <v>TRUE</v>
      </c>
      <c r="J467" s="26">
        <v>0</v>
      </c>
      <c r="K467" s="26">
        <v>1</v>
      </c>
      <c r="L467" s="26">
        <v>1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1</v>
      </c>
      <c r="AG467" s="26">
        <v>0</v>
      </c>
    </row>
    <row r="468" spans="1:33" x14ac:dyDescent="0.2">
      <c r="A468" s="3" t="s">
        <v>1457</v>
      </c>
      <c r="B468" s="3" t="s">
        <v>1101</v>
      </c>
      <c r="C468" s="3" t="s">
        <v>1454</v>
      </c>
      <c r="D468" s="3" t="s">
        <v>543</v>
      </c>
      <c r="E468" t="str">
        <f t="shared" si="14"/>
        <v>M22P05U04N08</v>
      </c>
      <c r="F468" s="26">
        <f ca="1">基础表!F468</f>
        <v>0</v>
      </c>
      <c r="G468" s="26">
        <f ca="1">基础表!G468</f>
        <v>0</v>
      </c>
      <c r="H468" s="26">
        <v>0.15</v>
      </c>
      <c r="I468" s="26" t="str">
        <f t="shared" ca="1" si="15"/>
        <v>TRUE</v>
      </c>
      <c r="J468" s="26">
        <v>0</v>
      </c>
      <c r="K468" s="26">
        <v>1</v>
      </c>
      <c r="L468" s="26">
        <v>1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1</v>
      </c>
      <c r="AG468" s="26">
        <v>0</v>
      </c>
    </row>
    <row r="469" spans="1:33" x14ac:dyDescent="0.2">
      <c r="A469" s="3" t="s">
        <v>1457</v>
      </c>
      <c r="B469" s="3" t="s">
        <v>1101</v>
      </c>
      <c r="C469" s="3" t="s">
        <v>541</v>
      </c>
      <c r="D469" s="3" t="s">
        <v>544</v>
      </c>
      <c r="E469" t="str">
        <f t="shared" si="14"/>
        <v>M22P05U04N09</v>
      </c>
      <c r="F469" s="26">
        <f ca="1">基础表!F469</f>
        <v>0</v>
      </c>
      <c r="G469" s="26">
        <f ca="1">基础表!G469</f>
        <v>0</v>
      </c>
      <c r="H469" s="26">
        <v>0.15</v>
      </c>
      <c r="I469" s="26" t="str">
        <f t="shared" ca="1" si="15"/>
        <v>TRUE</v>
      </c>
      <c r="J469" s="26">
        <v>0</v>
      </c>
      <c r="K469" s="26">
        <v>1</v>
      </c>
      <c r="L469" s="26">
        <v>1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1</v>
      </c>
      <c r="AG469" s="26">
        <v>0</v>
      </c>
    </row>
    <row r="470" spans="1:33" x14ac:dyDescent="0.2">
      <c r="A470" s="3" t="s">
        <v>1457</v>
      </c>
      <c r="B470" s="41" t="s">
        <v>1102</v>
      </c>
      <c r="C470" s="3" t="s">
        <v>532</v>
      </c>
      <c r="D470" s="41" t="s">
        <v>1255</v>
      </c>
      <c r="E470" t="str">
        <f t="shared" si="14"/>
        <v>M22P06U01N01</v>
      </c>
      <c r="F470" s="26">
        <f ca="1">基础表!F470</f>
        <v>0</v>
      </c>
      <c r="G470" s="26">
        <f ca="1">基础表!G470</f>
        <v>0</v>
      </c>
      <c r="H470" s="26">
        <v>0.15</v>
      </c>
      <c r="I470" s="26" t="str">
        <f t="shared" ca="1" si="15"/>
        <v>TRUE</v>
      </c>
      <c r="J470" s="26">
        <v>0</v>
      </c>
      <c r="K470" s="26">
        <v>1</v>
      </c>
      <c r="L470" s="26">
        <v>1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1</v>
      </c>
      <c r="AG470" s="26">
        <v>0</v>
      </c>
    </row>
    <row r="471" spans="1:33" x14ac:dyDescent="0.2">
      <c r="A471" s="3" t="s">
        <v>1457</v>
      </c>
      <c r="B471" s="3" t="s">
        <v>1102</v>
      </c>
      <c r="C471" s="3" t="s">
        <v>532</v>
      </c>
      <c r="D471" s="3" t="s">
        <v>534</v>
      </c>
      <c r="E471" t="str">
        <f t="shared" si="14"/>
        <v>M22P06U01N02</v>
      </c>
      <c r="F471" s="26">
        <f ca="1">基础表!F471</f>
        <v>0</v>
      </c>
      <c r="G471" s="26">
        <f ca="1">基础表!G471</f>
        <v>0</v>
      </c>
      <c r="H471" s="26">
        <v>0.15</v>
      </c>
      <c r="I471" s="26" t="str">
        <f t="shared" ca="1" si="15"/>
        <v>TRUE</v>
      </c>
      <c r="J471" s="26">
        <v>0</v>
      </c>
      <c r="K471" s="26">
        <v>1</v>
      </c>
      <c r="L471" s="26">
        <v>1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1</v>
      </c>
      <c r="AG471" s="26">
        <v>0</v>
      </c>
    </row>
    <row r="472" spans="1:33" x14ac:dyDescent="0.2">
      <c r="A472" s="3" t="s">
        <v>1457</v>
      </c>
      <c r="B472" s="3" t="s">
        <v>1102</v>
      </c>
      <c r="C472" s="3" t="s">
        <v>532</v>
      </c>
      <c r="D472" s="3" t="s">
        <v>535</v>
      </c>
      <c r="E472" t="str">
        <f t="shared" si="14"/>
        <v>M22P06U01N03</v>
      </c>
      <c r="F472" s="26">
        <f ca="1">基础表!F472</f>
        <v>0</v>
      </c>
      <c r="G472" s="26">
        <f ca="1">基础表!G472</f>
        <v>0</v>
      </c>
      <c r="H472" s="26">
        <v>0.15</v>
      </c>
      <c r="I472" s="26" t="str">
        <f t="shared" ca="1" si="15"/>
        <v>TRUE</v>
      </c>
      <c r="J472" s="26">
        <v>0</v>
      </c>
      <c r="K472" s="26">
        <v>1</v>
      </c>
      <c r="L472" s="26">
        <v>1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0</v>
      </c>
      <c r="Y472" s="26">
        <v>0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1</v>
      </c>
      <c r="AG472" s="26">
        <v>0</v>
      </c>
    </row>
    <row r="473" spans="1:33" x14ac:dyDescent="0.2">
      <c r="A473" s="3" t="s">
        <v>1457</v>
      </c>
      <c r="B473" s="3" t="s">
        <v>1102</v>
      </c>
      <c r="C473" s="3" t="s">
        <v>532</v>
      </c>
      <c r="D473" s="3" t="s">
        <v>536</v>
      </c>
      <c r="E473" t="str">
        <f t="shared" si="14"/>
        <v>M22P06U01N04</v>
      </c>
      <c r="F473" s="26">
        <f ca="1">基础表!F473</f>
        <v>0</v>
      </c>
      <c r="G473" s="26">
        <f ca="1">基础表!G473</f>
        <v>0</v>
      </c>
      <c r="H473" s="26">
        <v>0.15</v>
      </c>
      <c r="I473" s="26" t="str">
        <f t="shared" ca="1" si="15"/>
        <v>TRUE</v>
      </c>
      <c r="J473" s="26">
        <v>0</v>
      </c>
      <c r="K473" s="26">
        <v>1</v>
      </c>
      <c r="L473" s="26">
        <v>1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1</v>
      </c>
      <c r="AG473" s="26">
        <v>0</v>
      </c>
    </row>
    <row r="474" spans="1:33" x14ac:dyDescent="0.2">
      <c r="A474" s="3" t="s">
        <v>1457</v>
      </c>
      <c r="B474" s="3" t="s">
        <v>1102</v>
      </c>
      <c r="C474" s="3" t="s">
        <v>532</v>
      </c>
      <c r="D474" s="3" t="s">
        <v>537</v>
      </c>
      <c r="E474" t="str">
        <f t="shared" si="14"/>
        <v>M22P06U01N05</v>
      </c>
      <c r="F474" s="26">
        <f ca="1">基础表!F474</f>
        <v>0</v>
      </c>
      <c r="G474" s="26">
        <f ca="1">基础表!G474</f>
        <v>0</v>
      </c>
      <c r="H474" s="26">
        <v>0.15</v>
      </c>
      <c r="I474" s="26" t="str">
        <f t="shared" ca="1" si="15"/>
        <v>TRUE</v>
      </c>
      <c r="J474" s="26">
        <v>0</v>
      </c>
      <c r="K474" s="26">
        <v>1</v>
      </c>
      <c r="L474" s="26">
        <v>1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1</v>
      </c>
      <c r="AG474" s="26">
        <v>0</v>
      </c>
    </row>
    <row r="475" spans="1:33" x14ac:dyDescent="0.2">
      <c r="A475" s="3" t="s">
        <v>1457</v>
      </c>
      <c r="B475" s="3" t="s">
        <v>1102</v>
      </c>
      <c r="C475" s="3" t="s">
        <v>532</v>
      </c>
      <c r="D475" s="3" t="s">
        <v>538</v>
      </c>
      <c r="E475" t="str">
        <f t="shared" si="14"/>
        <v>M22P06U01N06</v>
      </c>
      <c r="F475" s="26">
        <f ca="1">基础表!F475</f>
        <v>0</v>
      </c>
      <c r="G475" s="26">
        <f ca="1">基础表!G475</f>
        <v>0</v>
      </c>
      <c r="H475" s="26">
        <v>0.15</v>
      </c>
      <c r="I475" s="26" t="str">
        <f t="shared" ca="1" si="15"/>
        <v>TRUE</v>
      </c>
      <c r="J475" s="26">
        <v>0</v>
      </c>
      <c r="K475" s="26">
        <v>1</v>
      </c>
      <c r="L475" s="26">
        <v>1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1</v>
      </c>
      <c r="AG475" s="26">
        <v>0</v>
      </c>
    </row>
    <row r="476" spans="1:33" x14ac:dyDescent="0.2">
      <c r="A476" s="3" t="s">
        <v>1457</v>
      </c>
      <c r="B476" s="3" t="s">
        <v>1102</v>
      </c>
      <c r="C476" s="3" t="s">
        <v>532</v>
      </c>
      <c r="D476" s="3" t="s">
        <v>542</v>
      </c>
      <c r="E476" t="str">
        <f t="shared" si="14"/>
        <v>M22P06U01N07</v>
      </c>
      <c r="F476" s="26">
        <f ca="1">基础表!F476</f>
        <v>0</v>
      </c>
      <c r="G476" s="26">
        <f ca="1">基础表!G476</f>
        <v>0</v>
      </c>
      <c r="H476" s="26">
        <v>0.15</v>
      </c>
      <c r="I476" s="26" t="str">
        <f t="shared" ca="1" si="15"/>
        <v>TRUE</v>
      </c>
      <c r="J476" s="26">
        <v>0</v>
      </c>
      <c r="K476" s="26">
        <v>1</v>
      </c>
      <c r="L476" s="26">
        <v>1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1</v>
      </c>
      <c r="AG476" s="26">
        <v>0</v>
      </c>
    </row>
    <row r="477" spans="1:33" x14ac:dyDescent="0.2">
      <c r="A477" s="3" t="s">
        <v>1457</v>
      </c>
      <c r="B477" s="3" t="s">
        <v>1102</v>
      </c>
      <c r="C477" s="3" t="s">
        <v>532</v>
      </c>
      <c r="D477" s="3" t="s">
        <v>543</v>
      </c>
      <c r="E477" t="str">
        <f t="shared" si="14"/>
        <v>M22P06U01N08</v>
      </c>
      <c r="F477" s="26">
        <f ca="1">基础表!F477</f>
        <v>0</v>
      </c>
      <c r="G477" s="26">
        <f ca="1">基础表!G477</f>
        <v>0</v>
      </c>
      <c r="H477" s="26">
        <v>0.15</v>
      </c>
      <c r="I477" s="26" t="str">
        <f t="shared" ca="1" si="15"/>
        <v>TRUE</v>
      </c>
      <c r="J477" s="26">
        <v>0</v>
      </c>
      <c r="K477" s="26">
        <v>1</v>
      </c>
      <c r="L477" s="26">
        <v>1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1</v>
      </c>
      <c r="AG477" s="26">
        <v>0</v>
      </c>
    </row>
    <row r="478" spans="1:33" x14ac:dyDescent="0.2">
      <c r="A478" s="3" t="s">
        <v>1457</v>
      </c>
      <c r="B478" s="3" t="s">
        <v>1102</v>
      </c>
      <c r="C478" s="3" t="s">
        <v>532</v>
      </c>
      <c r="D478" s="3" t="s">
        <v>544</v>
      </c>
      <c r="E478" t="str">
        <f t="shared" si="14"/>
        <v>M22P06U01N09</v>
      </c>
      <c r="F478" s="26">
        <f ca="1">基础表!F478</f>
        <v>0</v>
      </c>
      <c r="G478" s="26">
        <f ca="1">基础表!G478</f>
        <v>0</v>
      </c>
      <c r="H478" s="26">
        <v>0.15</v>
      </c>
      <c r="I478" s="26" t="str">
        <f t="shared" ca="1" si="15"/>
        <v>TRUE</v>
      </c>
      <c r="J478" s="26">
        <v>0</v>
      </c>
      <c r="K478" s="26">
        <v>1</v>
      </c>
      <c r="L478" s="26">
        <v>1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1</v>
      </c>
      <c r="AG478" s="26">
        <v>0</v>
      </c>
    </row>
    <row r="479" spans="1:33" x14ac:dyDescent="0.2">
      <c r="A479" s="3" t="s">
        <v>1457</v>
      </c>
      <c r="B479" s="3" t="s">
        <v>1102</v>
      </c>
      <c r="C479" s="3" t="s">
        <v>539</v>
      </c>
      <c r="D479" s="3" t="s">
        <v>1255</v>
      </c>
      <c r="E479" t="str">
        <f t="shared" si="14"/>
        <v>M22P06U02N01</v>
      </c>
      <c r="F479" s="26">
        <f ca="1">基础表!F479</f>
        <v>0</v>
      </c>
      <c r="G479" s="26">
        <f ca="1">基础表!G479</f>
        <v>0</v>
      </c>
      <c r="H479" s="26">
        <v>0.15</v>
      </c>
      <c r="I479" s="26" t="str">
        <f t="shared" ca="1" si="15"/>
        <v>TRUE</v>
      </c>
      <c r="J479" s="26">
        <v>0</v>
      </c>
      <c r="K479" s="26">
        <v>1</v>
      </c>
      <c r="L479" s="26">
        <v>1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1</v>
      </c>
      <c r="AG479" s="26">
        <v>0</v>
      </c>
    </row>
    <row r="480" spans="1:33" x14ac:dyDescent="0.2">
      <c r="A480" s="3" t="s">
        <v>1457</v>
      </c>
      <c r="B480" s="3" t="s">
        <v>1102</v>
      </c>
      <c r="C480" s="3" t="s">
        <v>539</v>
      </c>
      <c r="D480" s="3" t="s">
        <v>534</v>
      </c>
      <c r="E480" t="str">
        <f t="shared" si="14"/>
        <v>M22P06U02N02</v>
      </c>
      <c r="F480" s="26">
        <f ca="1">基础表!F480</f>
        <v>0</v>
      </c>
      <c r="G480" s="26">
        <f ca="1">基础表!G480</f>
        <v>0</v>
      </c>
      <c r="H480" s="26">
        <v>0.15</v>
      </c>
      <c r="I480" s="26" t="str">
        <f t="shared" ca="1" si="15"/>
        <v>TRUE</v>
      </c>
      <c r="J480" s="26">
        <v>0</v>
      </c>
      <c r="K480" s="26">
        <v>1</v>
      </c>
      <c r="L480" s="26">
        <v>1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1</v>
      </c>
      <c r="AG480" s="26">
        <v>0</v>
      </c>
    </row>
    <row r="481" spans="1:33" x14ac:dyDescent="0.2">
      <c r="A481" s="3" t="s">
        <v>1457</v>
      </c>
      <c r="B481" s="3" t="s">
        <v>1102</v>
      </c>
      <c r="C481" s="3" t="s">
        <v>539</v>
      </c>
      <c r="D481" s="3" t="s">
        <v>535</v>
      </c>
      <c r="E481" t="str">
        <f t="shared" si="14"/>
        <v>M22P06U02N03</v>
      </c>
      <c r="F481" s="26">
        <f ca="1">基础表!F481</f>
        <v>0</v>
      </c>
      <c r="G481" s="26">
        <f ca="1">基础表!G481</f>
        <v>0</v>
      </c>
      <c r="H481" s="26">
        <v>0.15</v>
      </c>
      <c r="I481" s="26" t="str">
        <f t="shared" ca="1" si="15"/>
        <v>TRUE</v>
      </c>
      <c r="J481" s="26">
        <v>0</v>
      </c>
      <c r="K481" s="26">
        <v>1</v>
      </c>
      <c r="L481" s="26">
        <v>1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  <c r="T481" s="26">
        <v>0</v>
      </c>
      <c r="U481" s="26">
        <v>0</v>
      </c>
      <c r="V481" s="26">
        <v>0</v>
      </c>
      <c r="W481" s="26">
        <v>0</v>
      </c>
      <c r="X481" s="26">
        <v>0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1</v>
      </c>
      <c r="AG481" s="26">
        <v>0</v>
      </c>
    </row>
    <row r="482" spans="1:33" x14ac:dyDescent="0.2">
      <c r="A482" s="3" t="s">
        <v>1457</v>
      </c>
      <c r="B482" s="3" t="s">
        <v>1102</v>
      </c>
      <c r="C482" s="3" t="s">
        <v>539</v>
      </c>
      <c r="D482" s="3" t="s">
        <v>536</v>
      </c>
      <c r="E482" t="str">
        <f t="shared" si="14"/>
        <v>M22P06U02N04</v>
      </c>
      <c r="F482" s="26">
        <f ca="1">基础表!F482</f>
        <v>0</v>
      </c>
      <c r="G482" s="26">
        <f ca="1">基础表!G482</f>
        <v>0</v>
      </c>
      <c r="H482" s="26">
        <v>0.15</v>
      </c>
      <c r="I482" s="26" t="str">
        <f t="shared" ca="1" si="15"/>
        <v>TRUE</v>
      </c>
      <c r="J482" s="26">
        <v>0</v>
      </c>
      <c r="K482" s="26">
        <v>1</v>
      </c>
      <c r="L482" s="26">
        <v>1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1</v>
      </c>
      <c r="AG482" s="26">
        <v>0</v>
      </c>
    </row>
    <row r="483" spans="1:33" x14ac:dyDescent="0.2">
      <c r="A483" s="3" t="s">
        <v>1457</v>
      </c>
      <c r="B483" s="3" t="s">
        <v>1102</v>
      </c>
      <c r="C483" s="3" t="s">
        <v>539</v>
      </c>
      <c r="D483" s="3" t="s">
        <v>537</v>
      </c>
      <c r="E483" t="str">
        <f t="shared" si="14"/>
        <v>M22P06U02N05</v>
      </c>
      <c r="F483" s="26">
        <f ca="1">基础表!F483</f>
        <v>0</v>
      </c>
      <c r="G483" s="26">
        <f ca="1">基础表!G483</f>
        <v>0</v>
      </c>
      <c r="H483" s="26">
        <v>0.15</v>
      </c>
      <c r="I483" s="26" t="str">
        <f t="shared" ca="1" si="15"/>
        <v>TRUE</v>
      </c>
      <c r="J483" s="26">
        <v>0</v>
      </c>
      <c r="K483" s="26">
        <v>1</v>
      </c>
      <c r="L483" s="26">
        <v>1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1</v>
      </c>
      <c r="AG483" s="26">
        <v>0</v>
      </c>
    </row>
    <row r="484" spans="1:33" x14ac:dyDescent="0.2">
      <c r="A484" s="3" t="s">
        <v>1457</v>
      </c>
      <c r="B484" s="3" t="s">
        <v>1102</v>
      </c>
      <c r="C484" s="3" t="s">
        <v>539</v>
      </c>
      <c r="D484" s="3" t="s">
        <v>538</v>
      </c>
      <c r="E484" t="str">
        <f t="shared" si="14"/>
        <v>M22P06U02N06</v>
      </c>
      <c r="F484" s="26">
        <f ca="1">基础表!F484</f>
        <v>0</v>
      </c>
      <c r="G484" s="26">
        <f ca="1">基础表!G484</f>
        <v>0</v>
      </c>
      <c r="H484" s="26">
        <v>0.15</v>
      </c>
      <c r="I484" s="26" t="str">
        <f t="shared" ca="1" si="15"/>
        <v>TRUE</v>
      </c>
      <c r="J484" s="26">
        <v>0</v>
      </c>
      <c r="K484" s="26">
        <v>1</v>
      </c>
      <c r="L484" s="26">
        <v>1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  <c r="T484" s="26">
        <v>0</v>
      </c>
      <c r="U484" s="26">
        <v>0</v>
      </c>
      <c r="V484" s="26">
        <v>0</v>
      </c>
      <c r="W484" s="26">
        <v>0</v>
      </c>
      <c r="X484" s="26">
        <v>0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1</v>
      </c>
      <c r="AG484" s="26">
        <v>0</v>
      </c>
    </row>
    <row r="485" spans="1:33" x14ac:dyDescent="0.2">
      <c r="A485" s="3" t="s">
        <v>1457</v>
      </c>
      <c r="B485" s="3" t="s">
        <v>1102</v>
      </c>
      <c r="C485" s="3" t="s">
        <v>539</v>
      </c>
      <c r="D485" s="3" t="s">
        <v>542</v>
      </c>
      <c r="E485" t="str">
        <f t="shared" si="14"/>
        <v>M22P06U02N07</v>
      </c>
      <c r="F485" s="26">
        <f ca="1">基础表!F485</f>
        <v>0</v>
      </c>
      <c r="G485" s="26">
        <f ca="1">基础表!G485</f>
        <v>0</v>
      </c>
      <c r="H485" s="26">
        <v>0.15</v>
      </c>
      <c r="I485" s="26" t="str">
        <f t="shared" ca="1" si="15"/>
        <v>TRUE</v>
      </c>
      <c r="J485" s="26">
        <v>0</v>
      </c>
      <c r="K485" s="26">
        <v>1</v>
      </c>
      <c r="L485" s="26">
        <v>1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1</v>
      </c>
      <c r="AG485" s="26">
        <v>0</v>
      </c>
    </row>
    <row r="486" spans="1:33" x14ac:dyDescent="0.2">
      <c r="A486" s="3" t="s">
        <v>1457</v>
      </c>
      <c r="B486" s="3" t="s">
        <v>1102</v>
      </c>
      <c r="C486" s="3" t="s">
        <v>539</v>
      </c>
      <c r="D486" s="3" t="s">
        <v>543</v>
      </c>
      <c r="E486" t="str">
        <f t="shared" si="14"/>
        <v>M22P06U02N08</v>
      </c>
      <c r="F486" s="26">
        <f ca="1">基础表!F486</f>
        <v>0</v>
      </c>
      <c r="G486" s="26">
        <f ca="1">基础表!G486</f>
        <v>0</v>
      </c>
      <c r="H486" s="26">
        <v>0.15</v>
      </c>
      <c r="I486" s="26" t="str">
        <f t="shared" ca="1" si="15"/>
        <v>TRUE</v>
      </c>
      <c r="J486" s="26">
        <v>0</v>
      </c>
      <c r="K486" s="26">
        <v>1</v>
      </c>
      <c r="L486" s="26">
        <v>1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1</v>
      </c>
      <c r="AG486" s="26">
        <v>0</v>
      </c>
    </row>
    <row r="487" spans="1:33" x14ac:dyDescent="0.2">
      <c r="A487" s="3" t="s">
        <v>1457</v>
      </c>
      <c r="B487" s="3" t="s">
        <v>1102</v>
      </c>
      <c r="C487" s="3" t="s">
        <v>539</v>
      </c>
      <c r="D487" s="3" t="s">
        <v>544</v>
      </c>
      <c r="E487" t="str">
        <f t="shared" si="14"/>
        <v>M22P06U02N09</v>
      </c>
      <c r="F487" s="26">
        <f ca="1">基础表!F487</f>
        <v>0</v>
      </c>
      <c r="G487" s="26">
        <f ca="1">基础表!G487</f>
        <v>0</v>
      </c>
      <c r="H487" s="26">
        <v>0.15</v>
      </c>
      <c r="I487" s="26" t="str">
        <f t="shared" ca="1" si="15"/>
        <v>TRUE</v>
      </c>
      <c r="J487" s="26">
        <v>0</v>
      </c>
      <c r="K487" s="26">
        <v>1</v>
      </c>
      <c r="L487" s="26">
        <v>1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1</v>
      </c>
      <c r="AG487" s="26">
        <v>0</v>
      </c>
    </row>
    <row r="488" spans="1:33" x14ac:dyDescent="0.2">
      <c r="A488" s="3" t="s">
        <v>1457</v>
      </c>
      <c r="B488" s="3" t="s">
        <v>1102</v>
      </c>
      <c r="C488" s="3" t="s">
        <v>540</v>
      </c>
      <c r="D488" s="3" t="s">
        <v>1255</v>
      </c>
      <c r="E488" t="str">
        <f t="shared" si="14"/>
        <v>M22P06U03N01</v>
      </c>
      <c r="F488" s="26">
        <f ca="1">基础表!F488</f>
        <v>0</v>
      </c>
      <c r="G488" s="26">
        <f ca="1">基础表!G488</f>
        <v>0</v>
      </c>
      <c r="H488" s="26">
        <v>0.15</v>
      </c>
      <c r="I488" s="26" t="str">
        <f t="shared" ca="1" si="15"/>
        <v>TRUE</v>
      </c>
      <c r="J488" s="26">
        <v>0</v>
      </c>
      <c r="K488" s="26">
        <v>1</v>
      </c>
      <c r="L488" s="26">
        <v>1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1</v>
      </c>
      <c r="AG488" s="26">
        <v>0</v>
      </c>
    </row>
    <row r="489" spans="1:33" x14ac:dyDescent="0.2">
      <c r="A489" s="3" t="s">
        <v>1457</v>
      </c>
      <c r="B489" s="3" t="s">
        <v>1102</v>
      </c>
      <c r="C489" s="3" t="s">
        <v>540</v>
      </c>
      <c r="D489" s="3" t="s">
        <v>534</v>
      </c>
      <c r="E489" t="str">
        <f t="shared" si="14"/>
        <v>M22P06U03N02</v>
      </c>
      <c r="F489" s="26">
        <f ca="1">基础表!F489</f>
        <v>0</v>
      </c>
      <c r="G489" s="26">
        <f ca="1">基础表!G489</f>
        <v>0</v>
      </c>
      <c r="H489" s="26">
        <v>0.15</v>
      </c>
      <c r="I489" s="26" t="str">
        <f t="shared" ca="1" si="15"/>
        <v>TRUE</v>
      </c>
      <c r="J489" s="26">
        <v>0</v>
      </c>
      <c r="K489" s="26">
        <v>1</v>
      </c>
      <c r="L489" s="26">
        <v>1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  <c r="T489" s="26">
        <v>0</v>
      </c>
      <c r="U489" s="26">
        <v>0</v>
      </c>
      <c r="V489" s="26">
        <v>0</v>
      </c>
      <c r="W489" s="26">
        <v>0</v>
      </c>
      <c r="X489" s="26">
        <v>0</v>
      </c>
      <c r="Y489" s="26">
        <v>0</v>
      </c>
      <c r="Z489" s="26">
        <v>0</v>
      </c>
      <c r="AA489" s="26">
        <v>0</v>
      </c>
      <c r="AB489" s="26">
        <v>0</v>
      </c>
      <c r="AC489" s="26">
        <v>0</v>
      </c>
      <c r="AD489" s="26">
        <v>0</v>
      </c>
      <c r="AE489" s="26">
        <v>0</v>
      </c>
      <c r="AF489" s="26">
        <v>1</v>
      </c>
      <c r="AG489" s="26">
        <v>0</v>
      </c>
    </row>
    <row r="490" spans="1:33" x14ac:dyDescent="0.2">
      <c r="A490" s="3" t="s">
        <v>1457</v>
      </c>
      <c r="B490" s="3" t="s">
        <v>1102</v>
      </c>
      <c r="C490" s="3" t="s">
        <v>540</v>
      </c>
      <c r="D490" s="3" t="s">
        <v>535</v>
      </c>
      <c r="E490" t="str">
        <f t="shared" si="14"/>
        <v>M22P06U03N03</v>
      </c>
      <c r="F490" s="26">
        <f ca="1">基础表!F490</f>
        <v>0</v>
      </c>
      <c r="G490" s="26">
        <f ca="1">基础表!G490</f>
        <v>0</v>
      </c>
      <c r="H490" s="26">
        <v>0.15</v>
      </c>
      <c r="I490" s="26" t="str">
        <f t="shared" ca="1" si="15"/>
        <v>TRUE</v>
      </c>
      <c r="J490" s="26">
        <v>0</v>
      </c>
      <c r="K490" s="26">
        <v>1</v>
      </c>
      <c r="L490" s="26">
        <v>1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  <c r="T490" s="26">
        <v>0</v>
      </c>
      <c r="U490" s="26">
        <v>0</v>
      </c>
      <c r="V490" s="26">
        <v>0</v>
      </c>
      <c r="W490" s="26">
        <v>0</v>
      </c>
      <c r="X490" s="26">
        <v>0</v>
      </c>
      <c r="Y490" s="26">
        <v>0</v>
      </c>
      <c r="Z490" s="26">
        <v>0</v>
      </c>
      <c r="AA490" s="26">
        <v>0</v>
      </c>
      <c r="AB490" s="26">
        <v>0</v>
      </c>
      <c r="AC490" s="26">
        <v>0</v>
      </c>
      <c r="AD490" s="26">
        <v>0</v>
      </c>
      <c r="AE490" s="26">
        <v>0</v>
      </c>
      <c r="AF490" s="26">
        <v>1</v>
      </c>
      <c r="AG490" s="26">
        <v>0</v>
      </c>
    </row>
    <row r="491" spans="1:33" x14ac:dyDescent="0.2">
      <c r="A491" s="3" t="s">
        <v>1457</v>
      </c>
      <c r="B491" s="3" t="s">
        <v>1102</v>
      </c>
      <c r="C491" s="3" t="s">
        <v>540</v>
      </c>
      <c r="D491" s="3" t="s">
        <v>536</v>
      </c>
      <c r="E491" t="str">
        <f t="shared" si="14"/>
        <v>M22P06U03N04</v>
      </c>
      <c r="F491" s="26">
        <f ca="1">基础表!F491</f>
        <v>0</v>
      </c>
      <c r="G491" s="26">
        <f ca="1">基础表!G491</f>
        <v>0</v>
      </c>
      <c r="H491" s="26">
        <v>0.15</v>
      </c>
      <c r="I491" s="26" t="str">
        <f t="shared" ca="1" si="15"/>
        <v>TRUE</v>
      </c>
      <c r="J491" s="26">
        <v>0</v>
      </c>
      <c r="K491" s="26">
        <v>1</v>
      </c>
      <c r="L491" s="26">
        <v>1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1</v>
      </c>
      <c r="AG491" s="26">
        <v>0</v>
      </c>
    </row>
    <row r="492" spans="1:33" x14ac:dyDescent="0.2">
      <c r="A492" s="3" t="s">
        <v>1457</v>
      </c>
      <c r="B492" s="3" t="s">
        <v>1102</v>
      </c>
      <c r="C492" s="3" t="s">
        <v>540</v>
      </c>
      <c r="D492" s="3" t="s">
        <v>537</v>
      </c>
      <c r="E492" t="str">
        <f t="shared" si="14"/>
        <v>M22P06U03N05</v>
      </c>
      <c r="F492" s="26">
        <f ca="1">基础表!F492</f>
        <v>0</v>
      </c>
      <c r="G492" s="26">
        <f ca="1">基础表!G492</f>
        <v>0</v>
      </c>
      <c r="H492" s="26">
        <v>0.15</v>
      </c>
      <c r="I492" s="26" t="str">
        <f t="shared" ca="1" si="15"/>
        <v>TRUE</v>
      </c>
      <c r="J492" s="26">
        <v>0</v>
      </c>
      <c r="K492" s="26">
        <v>1</v>
      </c>
      <c r="L492" s="26">
        <v>1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  <c r="T492" s="26">
        <v>0</v>
      </c>
      <c r="U492" s="26">
        <v>0</v>
      </c>
      <c r="V492" s="26">
        <v>0</v>
      </c>
      <c r="W492" s="26">
        <v>0</v>
      </c>
      <c r="X492" s="26">
        <v>0</v>
      </c>
      <c r="Y492" s="26">
        <v>0</v>
      </c>
      <c r="Z492" s="26">
        <v>0</v>
      </c>
      <c r="AA492" s="26">
        <v>0</v>
      </c>
      <c r="AB492" s="26">
        <v>0</v>
      </c>
      <c r="AC492" s="26">
        <v>0</v>
      </c>
      <c r="AD492" s="26">
        <v>0</v>
      </c>
      <c r="AE492" s="26">
        <v>0</v>
      </c>
      <c r="AF492" s="26">
        <v>1</v>
      </c>
      <c r="AG492" s="26">
        <v>0</v>
      </c>
    </row>
    <row r="493" spans="1:33" x14ac:dyDescent="0.2">
      <c r="A493" s="3" t="s">
        <v>1457</v>
      </c>
      <c r="B493" s="3" t="s">
        <v>1102</v>
      </c>
      <c r="C493" s="3" t="s">
        <v>540</v>
      </c>
      <c r="D493" s="3" t="s">
        <v>538</v>
      </c>
      <c r="E493" t="str">
        <f t="shared" si="14"/>
        <v>M22P06U03N06</v>
      </c>
      <c r="F493" s="26">
        <f ca="1">基础表!F493</f>
        <v>0</v>
      </c>
      <c r="G493" s="26">
        <f ca="1">基础表!G493</f>
        <v>0</v>
      </c>
      <c r="H493" s="26">
        <v>0.15</v>
      </c>
      <c r="I493" s="26" t="str">
        <f t="shared" ca="1" si="15"/>
        <v>TRUE</v>
      </c>
      <c r="J493" s="26">
        <v>0</v>
      </c>
      <c r="K493" s="26">
        <v>1</v>
      </c>
      <c r="L493" s="26">
        <v>1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  <c r="T493" s="26">
        <v>0</v>
      </c>
      <c r="U493" s="26">
        <v>0</v>
      </c>
      <c r="V493" s="26">
        <v>0</v>
      </c>
      <c r="W493" s="26">
        <v>0</v>
      </c>
      <c r="X493" s="26">
        <v>0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1</v>
      </c>
      <c r="AG493" s="26">
        <v>0</v>
      </c>
    </row>
    <row r="494" spans="1:33" x14ac:dyDescent="0.2">
      <c r="A494" s="3" t="s">
        <v>1457</v>
      </c>
      <c r="B494" s="3" t="s">
        <v>1102</v>
      </c>
      <c r="C494" s="3" t="s">
        <v>540</v>
      </c>
      <c r="D494" s="3" t="s">
        <v>542</v>
      </c>
      <c r="E494" t="str">
        <f t="shared" si="14"/>
        <v>M22P06U03N07</v>
      </c>
      <c r="F494" s="26">
        <f ca="1">基础表!F494</f>
        <v>0</v>
      </c>
      <c r="G494" s="26">
        <f ca="1">基础表!G494</f>
        <v>0</v>
      </c>
      <c r="H494" s="26">
        <v>0.15</v>
      </c>
      <c r="I494" s="26" t="str">
        <f t="shared" ca="1" si="15"/>
        <v>TRUE</v>
      </c>
      <c r="J494" s="26">
        <v>0</v>
      </c>
      <c r="K494" s="26">
        <v>1</v>
      </c>
      <c r="L494" s="26">
        <v>1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1</v>
      </c>
      <c r="AG494" s="26">
        <v>0</v>
      </c>
    </row>
    <row r="495" spans="1:33" x14ac:dyDescent="0.2">
      <c r="A495" s="3" t="s">
        <v>1457</v>
      </c>
      <c r="B495" s="3" t="s">
        <v>1102</v>
      </c>
      <c r="C495" s="3" t="s">
        <v>540</v>
      </c>
      <c r="D495" s="3" t="s">
        <v>543</v>
      </c>
      <c r="E495" t="str">
        <f t="shared" si="14"/>
        <v>M22P06U03N08</v>
      </c>
      <c r="F495" s="26">
        <f ca="1">基础表!F495</f>
        <v>0</v>
      </c>
      <c r="G495" s="26">
        <f ca="1">基础表!G495</f>
        <v>0</v>
      </c>
      <c r="H495" s="26">
        <v>0.15</v>
      </c>
      <c r="I495" s="26" t="str">
        <f t="shared" ca="1" si="15"/>
        <v>TRUE</v>
      </c>
      <c r="J495" s="26">
        <v>0</v>
      </c>
      <c r="K495" s="26">
        <v>1</v>
      </c>
      <c r="L495" s="26">
        <v>1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1</v>
      </c>
      <c r="AG495" s="26">
        <v>0</v>
      </c>
    </row>
    <row r="496" spans="1:33" x14ac:dyDescent="0.2">
      <c r="A496" s="3" t="s">
        <v>1457</v>
      </c>
      <c r="B496" s="3" t="s">
        <v>1102</v>
      </c>
      <c r="C496" s="3" t="s">
        <v>540</v>
      </c>
      <c r="D496" s="3" t="s">
        <v>544</v>
      </c>
      <c r="E496" t="str">
        <f t="shared" si="14"/>
        <v>M22P06U03N09</v>
      </c>
      <c r="F496" s="26">
        <f ca="1">基础表!F496</f>
        <v>0</v>
      </c>
      <c r="G496" s="26">
        <f ca="1">基础表!G496</f>
        <v>0</v>
      </c>
      <c r="H496" s="26">
        <v>0.15</v>
      </c>
      <c r="I496" s="26" t="str">
        <f t="shared" ca="1" si="15"/>
        <v>TRUE</v>
      </c>
      <c r="J496" s="26">
        <v>0</v>
      </c>
      <c r="K496" s="26">
        <v>1</v>
      </c>
      <c r="L496" s="26">
        <v>1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1</v>
      </c>
      <c r="AG496" s="26">
        <v>0</v>
      </c>
    </row>
    <row r="497" spans="1:33" x14ac:dyDescent="0.2">
      <c r="A497" s="3" t="s">
        <v>1457</v>
      </c>
      <c r="B497" s="3" t="s">
        <v>1102</v>
      </c>
      <c r="C497" s="3" t="s">
        <v>541</v>
      </c>
      <c r="D497" s="3" t="s">
        <v>1255</v>
      </c>
      <c r="E497" t="str">
        <f t="shared" si="14"/>
        <v>M22P06U04N01</v>
      </c>
      <c r="F497" s="26">
        <f ca="1">基础表!F497</f>
        <v>0</v>
      </c>
      <c r="G497" s="26">
        <f ca="1">基础表!G497</f>
        <v>0</v>
      </c>
      <c r="H497" s="26">
        <v>0.15</v>
      </c>
      <c r="I497" s="26" t="str">
        <f t="shared" ca="1" si="15"/>
        <v>TRUE</v>
      </c>
      <c r="J497" s="26">
        <v>0</v>
      </c>
      <c r="K497" s="26">
        <v>1</v>
      </c>
      <c r="L497" s="26">
        <v>1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1</v>
      </c>
      <c r="AG497" s="26">
        <v>0</v>
      </c>
    </row>
    <row r="498" spans="1:33" x14ac:dyDescent="0.2">
      <c r="A498" s="3" t="s">
        <v>1457</v>
      </c>
      <c r="B498" s="3" t="s">
        <v>1102</v>
      </c>
      <c r="C498" s="3" t="s">
        <v>541</v>
      </c>
      <c r="D498" s="3" t="s">
        <v>534</v>
      </c>
      <c r="E498" t="str">
        <f t="shared" si="14"/>
        <v>M22P06U04N02</v>
      </c>
      <c r="F498" s="26">
        <f ca="1">基础表!F498</f>
        <v>0</v>
      </c>
      <c r="G498" s="26">
        <f ca="1">基础表!G498</f>
        <v>0</v>
      </c>
      <c r="H498" s="26">
        <v>0.15</v>
      </c>
      <c r="I498" s="26" t="str">
        <f t="shared" ca="1" si="15"/>
        <v>TRUE</v>
      </c>
      <c r="J498" s="26">
        <v>0</v>
      </c>
      <c r="K498" s="26">
        <v>1</v>
      </c>
      <c r="L498" s="26">
        <v>1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1</v>
      </c>
      <c r="AG498" s="26">
        <v>0</v>
      </c>
    </row>
    <row r="499" spans="1:33" x14ac:dyDescent="0.2">
      <c r="A499" s="3" t="s">
        <v>1457</v>
      </c>
      <c r="B499" s="3" t="s">
        <v>1102</v>
      </c>
      <c r="C499" s="3" t="s">
        <v>541</v>
      </c>
      <c r="D499" s="3" t="s">
        <v>535</v>
      </c>
      <c r="E499" t="str">
        <f t="shared" si="14"/>
        <v>M22P06U04N03</v>
      </c>
      <c r="F499" s="26">
        <f ca="1">基础表!F499</f>
        <v>0</v>
      </c>
      <c r="G499" s="26">
        <f ca="1">基础表!G499</f>
        <v>0</v>
      </c>
      <c r="H499" s="26">
        <v>0.15</v>
      </c>
      <c r="I499" s="26" t="str">
        <f t="shared" ca="1" si="15"/>
        <v>TRUE</v>
      </c>
      <c r="J499" s="26">
        <v>0</v>
      </c>
      <c r="K499" s="26">
        <v>1</v>
      </c>
      <c r="L499" s="26">
        <v>1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1</v>
      </c>
      <c r="AG499" s="26">
        <v>0</v>
      </c>
    </row>
    <row r="500" spans="1:33" x14ac:dyDescent="0.2">
      <c r="A500" s="3" t="s">
        <v>1457</v>
      </c>
      <c r="B500" s="3" t="s">
        <v>1102</v>
      </c>
      <c r="C500" s="3" t="s">
        <v>1454</v>
      </c>
      <c r="D500" s="3" t="s">
        <v>536</v>
      </c>
      <c r="E500" t="str">
        <f t="shared" si="14"/>
        <v>M22P06U04N04</v>
      </c>
      <c r="F500" s="26">
        <f ca="1">基础表!F500</f>
        <v>0</v>
      </c>
      <c r="G500" s="26">
        <f ca="1">基础表!G500</f>
        <v>0</v>
      </c>
      <c r="H500" s="26">
        <v>0.15</v>
      </c>
      <c r="I500" s="26" t="str">
        <f t="shared" ca="1" si="15"/>
        <v>TRUE</v>
      </c>
      <c r="J500" s="26">
        <v>0</v>
      </c>
      <c r="K500" s="26">
        <v>1</v>
      </c>
      <c r="L500" s="26">
        <v>1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1</v>
      </c>
      <c r="AG500" s="26">
        <v>0</v>
      </c>
    </row>
    <row r="501" spans="1:33" x14ac:dyDescent="0.2">
      <c r="A501" s="3" t="s">
        <v>1457</v>
      </c>
      <c r="B501" s="3" t="s">
        <v>1102</v>
      </c>
      <c r="C501" s="3" t="s">
        <v>1454</v>
      </c>
      <c r="D501" s="3" t="s">
        <v>537</v>
      </c>
      <c r="E501" t="str">
        <f t="shared" si="14"/>
        <v>M22P06U04N05</v>
      </c>
      <c r="F501" s="26">
        <f ca="1">基础表!F501</f>
        <v>0</v>
      </c>
      <c r="G501" s="26">
        <f ca="1">基础表!G501</f>
        <v>0</v>
      </c>
      <c r="H501" s="26">
        <v>0.15</v>
      </c>
      <c r="I501" s="26" t="str">
        <f t="shared" ca="1" si="15"/>
        <v>TRUE</v>
      </c>
      <c r="J501" s="26">
        <v>0</v>
      </c>
      <c r="K501" s="26">
        <v>1</v>
      </c>
      <c r="L501" s="26">
        <v>1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1</v>
      </c>
      <c r="AG501" s="26">
        <v>0</v>
      </c>
    </row>
    <row r="502" spans="1:33" x14ac:dyDescent="0.2">
      <c r="A502" s="3" t="s">
        <v>1457</v>
      </c>
      <c r="B502" s="3" t="s">
        <v>1102</v>
      </c>
      <c r="C502" s="3" t="s">
        <v>1454</v>
      </c>
      <c r="D502" s="3" t="s">
        <v>538</v>
      </c>
      <c r="E502" t="str">
        <f t="shared" si="14"/>
        <v>M22P06U04N06</v>
      </c>
      <c r="F502" s="26">
        <f ca="1">基础表!F502</f>
        <v>0</v>
      </c>
      <c r="G502" s="26">
        <f ca="1">基础表!G502</f>
        <v>0</v>
      </c>
      <c r="H502" s="26">
        <v>0.15</v>
      </c>
      <c r="I502" s="26" t="str">
        <f t="shared" ca="1" si="15"/>
        <v>TRUE</v>
      </c>
      <c r="J502" s="26">
        <v>0</v>
      </c>
      <c r="K502" s="26">
        <v>1</v>
      </c>
      <c r="L502" s="26">
        <v>1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1</v>
      </c>
      <c r="AG502" s="26">
        <v>0</v>
      </c>
    </row>
    <row r="503" spans="1:33" x14ac:dyDescent="0.2">
      <c r="A503" s="3" t="s">
        <v>1457</v>
      </c>
      <c r="B503" s="3" t="s">
        <v>1102</v>
      </c>
      <c r="C503" s="3" t="s">
        <v>1454</v>
      </c>
      <c r="D503" s="3" t="s">
        <v>542</v>
      </c>
      <c r="E503" t="str">
        <f t="shared" si="14"/>
        <v>M22P06U04N07</v>
      </c>
      <c r="F503" s="26">
        <f ca="1">基础表!F503</f>
        <v>0</v>
      </c>
      <c r="G503" s="26">
        <f ca="1">基础表!G503</f>
        <v>0</v>
      </c>
      <c r="H503" s="26">
        <v>0.15</v>
      </c>
      <c r="I503" s="26" t="str">
        <f t="shared" ca="1" si="15"/>
        <v>TRUE</v>
      </c>
      <c r="J503" s="26">
        <v>0</v>
      </c>
      <c r="K503" s="26">
        <v>1</v>
      </c>
      <c r="L503" s="26">
        <v>1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1</v>
      </c>
      <c r="AG503" s="26">
        <v>0</v>
      </c>
    </row>
    <row r="504" spans="1:33" x14ac:dyDescent="0.2">
      <c r="A504" s="3" t="s">
        <v>1457</v>
      </c>
      <c r="B504" s="3" t="s">
        <v>1102</v>
      </c>
      <c r="C504" s="3" t="s">
        <v>1454</v>
      </c>
      <c r="D504" s="3" t="s">
        <v>543</v>
      </c>
      <c r="E504" t="str">
        <f t="shared" si="14"/>
        <v>M22P06U04N08</v>
      </c>
      <c r="F504" s="26">
        <f ca="1">基础表!F504</f>
        <v>0</v>
      </c>
      <c r="G504" s="26">
        <f ca="1">基础表!G504</f>
        <v>0</v>
      </c>
      <c r="H504" s="26">
        <v>0.15</v>
      </c>
      <c r="I504" s="26" t="str">
        <f t="shared" ca="1" si="15"/>
        <v>TRUE</v>
      </c>
      <c r="J504" s="26">
        <v>0</v>
      </c>
      <c r="K504" s="26">
        <v>1</v>
      </c>
      <c r="L504" s="26">
        <v>1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0</v>
      </c>
      <c r="AE504" s="26">
        <v>0</v>
      </c>
      <c r="AF504" s="26">
        <v>1</v>
      </c>
      <c r="AG504" s="26">
        <v>0</v>
      </c>
    </row>
    <row r="505" spans="1:33" x14ac:dyDescent="0.2">
      <c r="A505" s="3" t="s">
        <v>1457</v>
      </c>
      <c r="B505" s="3" t="s">
        <v>1102</v>
      </c>
      <c r="C505" s="3" t="s">
        <v>541</v>
      </c>
      <c r="D505" s="3" t="s">
        <v>544</v>
      </c>
      <c r="E505" t="str">
        <f t="shared" si="14"/>
        <v>M22P06U04N09</v>
      </c>
      <c r="F505" s="26">
        <f ca="1">基础表!F505</f>
        <v>0</v>
      </c>
      <c r="G505" s="26">
        <f ca="1">基础表!G505</f>
        <v>0</v>
      </c>
      <c r="H505" s="26">
        <v>0.15</v>
      </c>
      <c r="I505" s="26" t="str">
        <f t="shared" ca="1" si="15"/>
        <v>TRUE</v>
      </c>
      <c r="J505" s="26">
        <v>0</v>
      </c>
      <c r="K505" s="26">
        <v>1</v>
      </c>
      <c r="L505" s="26">
        <v>1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1</v>
      </c>
      <c r="AG505" s="26">
        <v>0</v>
      </c>
    </row>
    <row r="506" spans="1:33" x14ac:dyDescent="0.2">
      <c r="A506" s="3" t="s">
        <v>1457</v>
      </c>
      <c r="B506" s="3" t="s">
        <v>1103</v>
      </c>
      <c r="C506" s="3" t="s">
        <v>532</v>
      </c>
      <c r="D506" s="3" t="s">
        <v>1255</v>
      </c>
      <c r="E506" t="str">
        <f t="shared" si="14"/>
        <v>M22P07U01N01</v>
      </c>
      <c r="F506" s="26">
        <f ca="1">基础表!F506</f>
        <v>0</v>
      </c>
      <c r="G506" s="26">
        <f ca="1">基础表!G506</f>
        <v>0</v>
      </c>
      <c r="H506" s="26">
        <v>0.15</v>
      </c>
      <c r="I506" s="26" t="str">
        <f t="shared" ca="1" si="15"/>
        <v>TRUE</v>
      </c>
      <c r="J506" s="26">
        <v>0</v>
      </c>
      <c r="K506" s="26">
        <v>1</v>
      </c>
      <c r="L506" s="26">
        <v>1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1</v>
      </c>
      <c r="AG506" s="26">
        <v>0</v>
      </c>
    </row>
    <row r="507" spans="1:33" x14ac:dyDescent="0.2">
      <c r="A507" s="3" t="s">
        <v>1457</v>
      </c>
      <c r="B507" s="3" t="s">
        <v>1103</v>
      </c>
      <c r="C507" s="3" t="s">
        <v>532</v>
      </c>
      <c r="D507" s="3" t="s">
        <v>534</v>
      </c>
      <c r="E507" t="str">
        <f t="shared" si="14"/>
        <v>M22P07U01N02</v>
      </c>
      <c r="F507" s="26">
        <f ca="1">基础表!F507</f>
        <v>0</v>
      </c>
      <c r="G507" s="26">
        <f ca="1">基础表!G507</f>
        <v>0</v>
      </c>
      <c r="H507" s="26">
        <v>0.15</v>
      </c>
      <c r="I507" s="26" t="str">
        <f t="shared" ca="1" si="15"/>
        <v>TRUE</v>
      </c>
      <c r="J507" s="26">
        <v>0</v>
      </c>
      <c r="K507" s="26">
        <v>1</v>
      </c>
      <c r="L507" s="26">
        <v>1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1</v>
      </c>
      <c r="AG507" s="26">
        <v>0</v>
      </c>
    </row>
    <row r="508" spans="1:33" x14ac:dyDescent="0.2">
      <c r="A508" s="3" t="s">
        <v>1457</v>
      </c>
      <c r="B508" s="3" t="s">
        <v>1103</v>
      </c>
      <c r="C508" s="3" t="s">
        <v>532</v>
      </c>
      <c r="D508" s="3" t="s">
        <v>535</v>
      </c>
      <c r="E508" t="str">
        <f t="shared" si="14"/>
        <v>M22P07U01N03</v>
      </c>
      <c r="F508" s="26">
        <f ca="1">基础表!F508</f>
        <v>0</v>
      </c>
      <c r="G508" s="26">
        <f ca="1">基础表!G508</f>
        <v>0</v>
      </c>
      <c r="H508" s="26">
        <v>0.15</v>
      </c>
      <c r="I508" s="26" t="str">
        <f t="shared" ca="1" si="15"/>
        <v>TRUE</v>
      </c>
      <c r="J508" s="26">
        <v>0</v>
      </c>
      <c r="K508" s="26">
        <v>1</v>
      </c>
      <c r="L508" s="26">
        <v>1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1</v>
      </c>
      <c r="AG508" s="26">
        <v>0</v>
      </c>
    </row>
    <row r="509" spans="1:33" x14ac:dyDescent="0.2">
      <c r="A509" s="3" t="s">
        <v>1457</v>
      </c>
      <c r="B509" s="3" t="s">
        <v>1103</v>
      </c>
      <c r="C509" s="3" t="s">
        <v>532</v>
      </c>
      <c r="D509" s="3" t="s">
        <v>536</v>
      </c>
      <c r="E509" t="str">
        <f t="shared" si="14"/>
        <v>M22P07U01N04</v>
      </c>
      <c r="F509" s="26">
        <f ca="1">基础表!F509</f>
        <v>0</v>
      </c>
      <c r="G509" s="26">
        <f ca="1">基础表!G509</f>
        <v>0</v>
      </c>
      <c r="H509" s="26">
        <v>0.15</v>
      </c>
      <c r="I509" s="26" t="str">
        <f t="shared" ca="1" si="15"/>
        <v>TRUE</v>
      </c>
      <c r="J509" s="26">
        <v>0</v>
      </c>
      <c r="K509" s="26">
        <v>1</v>
      </c>
      <c r="L509" s="26">
        <v>1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1</v>
      </c>
      <c r="AG509" s="26">
        <v>0</v>
      </c>
    </row>
    <row r="510" spans="1:33" x14ac:dyDescent="0.2">
      <c r="A510" s="3" t="s">
        <v>1457</v>
      </c>
      <c r="B510" s="3" t="s">
        <v>1103</v>
      </c>
      <c r="C510" s="3" t="s">
        <v>532</v>
      </c>
      <c r="D510" s="3" t="s">
        <v>537</v>
      </c>
      <c r="E510" t="str">
        <f t="shared" si="14"/>
        <v>M22P07U01N05</v>
      </c>
      <c r="F510" s="26">
        <f ca="1">基础表!F510</f>
        <v>0</v>
      </c>
      <c r="G510" s="26">
        <f ca="1">基础表!G510</f>
        <v>0</v>
      </c>
      <c r="H510" s="26">
        <v>0.15</v>
      </c>
      <c r="I510" s="26" t="str">
        <f t="shared" ca="1" si="15"/>
        <v>TRUE</v>
      </c>
      <c r="J510" s="26">
        <v>0</v>
      </c>
      <c r="K510" s="26">
        <v>1</v>
      </c>
      <c r="L510" s="26">
        <v>1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1</v>
      </c>
      <c r="AG510" s="26">
        <v>0</v>
      </c>
    </row>
    <row r="511" spans="1:33" x14ac:dyDescent="0.2">
      <c r="A511" s="3" t="s">
        <v>1457</v>
      </c>
      <c r="B511" s="3" t="s">
        <v>1103</v>
      </c>
      <c r="C511" s="3" t="s">
        <v>532</v>
      </c>
      <c r="D511" s="3" t="s">
        <v>538</v>
      </c>
      <c r="E511" t="str">
        <f t="shared" si="14"/>
        <v>M22P07U01N06</v>
      </c>
      <c r="F511" s="26">
        <f ca="1">基础表!F511</f>
        <v>0</v>
      </c>
      <c r="G511" s="26">
        <f ca="1">基础表!G511</f>
        <v>0</v>
      </c>
      <c r="H511" s="26">
        <v>0.15</v>
      </c>
      <c r="I511" s="26" t="str">
        <f t="shared" ca="1" si="15"/>
        <v>TRUE</v>
      </c>
      <c r="J511" s="26">
        <v>0</v>
      </c>
      <c r="K511" s="26">
        <v>1</v>
      </c>
      <c r="L511" s="26">
        <v>1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0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1</v>
      </c>
      <c r="AG511" s="26">
        <v>0</v>
      </c>
    </row>
    <row r="512" spans="1:33" x14ac:dyDescent="0.2">
      <c r="A512" s="3" t="s">
        <v>1457</v>
      </c>
      <c r="B512" s="3" t="s">
        <v>1103</v>
      </c>
      <c r="C512" s="3" t="s">
        <v>532</v>
      </c>
      <c r="D512" s="3" t="s">
        <v>542</v>
      </c>
      <c r="E512" t="str">
        <f t="shared" si="14"/>
        <v>M22P07U01N07</v>
      </c>
      <c r="F512" s="26">
        <f ca="1">基础表!F512</f>
        <v>0</v>
      </c>
      <c r="G512" s="26">
        <f ca="1">基础表!G512</f>
        <v>0</v>
      </c>
      <c r="H512" s="26">
        <v>0.15</v>
      </c>
      <c r="I512" s="26" t="str">
        <f t="shared" ca="1" si="15"/>
        <v>TRUE</v>
      </c>
      <c r="J512" s="26">
        <v>0</v>
      </c>
      <c r="K512" s="26">
        <v>1</v>
      </c>
      <c r="L512" s="26">
        <v>1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1</v>
      </c>
      <c r="AG512" s="26">
        <v>0</v>
      </c>
    </row>
    <row r="513" spans="1:33" x14ac:dyDescent="0.2">
      <c r="A513" s="3" t="s">
        <v>1457</v>
      </c>
      <c r="B513" s="3" t="s">
        <v>1103</v>
      </c>
      <c r="C513" s="3" t="s">
        <v>532</v>
      </c>
      <c r="D513" s="3" t="s">
        <v>543</v>
      </c>
      <c r="E513" t="str">
        <f t="shared" si="14"/>
        <v>M22P07U01N08</v>
      </c>
      <c r="F513" s="26">
        <f ca="1">基础表!F513</f>
        <v>0</v>
      </c>
      <c r="G513" s="26">
        <f ca="1">基础表!G513</f>
        <v>0</v>
      </c>
      <c r="H513" s="26">
        <v>0.15</v>
      </c>
      <c r="I513" s="26" t="str">
        <f t="shared" ca="1" si="15"/>
        <v>TRUE</v>
      </c>
      <c r="J513" s="26">
        <v>0</v>
      </c>
      <c r="K513" s="26">
        <v>1</v>
      </c>
      <c r="L513" s="26">
        <v>1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1</v>
      </c>
      <c r="AG513" s="26">
        <v>0</v>
      </c>
    </row>
    <row r="514" spans="1:33" x14ac:dyDescent="0.2">
      <c r="A514" s="3" t="s">
        <v>1457</v>
      </c>
      <c r="B514" s="3" t="s">
        <v>1103</v>
      </c>
      <c r="C514" s="3" t="s">
        <v>532</v>
      </c>
      <c r="D514" s="3" t="s">
        <v>544</v>
      </c>
      <c r="E514" t="str">
        <f t="shared" si="14"/>
        <v>M22P07U01N09</v>
      </c>
      <c r="F514" s="26">
        <f ca="1">基础表!F514</f>
        <v>0</v>
      </c>
      <c r="G514" s="26">
        <f ca="1">基础表!G514</f>
        <v>0</v>
      </c>
      <c r="H514" s="26">
        <v>0.15</v>
      </c>
      <c r="I514" s="26" t="str">
        <f t="shared" ca="1" si="15"/>
        <v>TRUE</v>
      </c>
      <c r="J514" s="26">
        <v>0</v>
      </c>
      <c r="K514" s="26">
        <v>1</v>
      </c>
      <c r="L514" s="26">
        <v>1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1</v>
      </c>
      <c r="AG514" s="26">
        <v>0</v>
      </c>
    </row>
    <row r="515" spans="1:33" x14ac:dyDescent="0.2">
      <c r="A515" s="3" t="s">
        <v>1457</v>
      </c>
      <c r="B515" s="3" t="s">
        <v>1103</v>
      </c>
      <c r="C515" s="3" t="s">
        <v>539</v>
      </c>
      <c r="D515" s="3" t="s">
        <v>1255</v>
      </c>
      <c r="E515" t="str">
        <f t="shared" ref="E515:E578" si="16">A515&amp;B515&amp;C515&amp;D515</f>
        <v>M22P07U02N01</v>
      </c>
      <c r="F515" s="26">
        <f ca="1">基础表!F515</f>
        <v>0</v>
      </c>
      <c r="G515" s="26">
        <f ca="1">基础表!G515</f>
        <v>0</v>
      </c>
      <c r="H515" s="26">
        <v>0.15</v>
      </c>
      <c r="I515" s="26" t="str">
        <f t="shared" ref="I515:I578" ca="1" si="17">IF(F515=0,"TRUE",IF(F515&gt;1000,"TRUE","FALSE"))</f>
        <v>TRUE</v>
      </c>
      <c r="J515" s="26">
        <v>0</v>
      </c>
      <c r="K515" s="26">
        <v>1</v>
      </c>
      <c r="L515" s="26">
        <v>1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1</v>
      </c>
      <c r="AG515" s="26">
        <v>0</v>
      </c>
    </row>
    <row r="516" spans="1:33" x14ac:dyDescent="0.2">
      <c r="A516" s="3" t="s">
        <v>1457</v>
      </c>
      <c r="B516" s="3" t="s">
        <v>1103</v>
      </c>
      <c r="C516" s="3" t="s">
        <v>539</v>
      </c>
      <c r="D516" s="3" t="s">
        <v>534</v>
      </c>
      <c r="E516" t="str">
        <f t="shared" si="16"/>
        <v>M22P07U02N02</v>
      </c>
      <c r="F516" s="26">
        <f ca="1">基础表!F516</f>
        <v>0</v>
      </c>
      <c r="G516" s="26">
        <f ca="1">基础表!G516</f>
        <v>0</v>
      </c>
      <c r="H516" s="26">
        <v>0.15</v>
      </c>
      <c r="I516" s="26" t="str">
        <f t="shared" ca="1" si="17"/>
        <v>TRUE</v>
      </c>
      <c r="J516" s="26">
        <v>0</v>
      </c>
      <c r="K516" s="26">
        <v>1</v>
      </c>
      <c r="L516" s="26">
        <v>1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1</v>
      </c>
      <c r="AG516" s="26">
        <v>0</v>
      </c>
    </row>
    <row r="517" spans="1:33" x14ac:dyDescent="0.2">
      <c r="A517" s="3" t="s">
        <v>1457</v>
      </c>
      <c r="B517" s="3" t="s">
        <v>1103</v>
      </c>
      <c r="C517" s="3" t="s">
        <v>539</v>
      </c>
      <c r="D517" s="3" t="s">
        <v>535</v>
      </c>
      <c r="E517" t="str">
        <f t="shared" si="16"/>
        <v>M22P07U02N03</v>
      </c>
      <c r="F517" s="26">
        <f ca="1">基础表!F517</f>
        <v>0</v>
      </c>
      <c r="G517" s="26">
        <f ca="1">基础表!G517</f>
        <v>0</v>
      </c>
      <c r="H517" s="26">
        <v>0.15</v>
      </c>
      <c r="I517" s="26" t="str">
        <f t="shared" ca="1" si="17"/>
        <v>TRUE</v>
      </c>
      <c r="J517" s="26">
        <v>0</v>
      </c>
      <c r="K517" s="26">
        <v>1</v>
      </c>
      <c r="L517" s="26">
        <v>1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1</v>
      </c>
      <c r="AG517" s="26">
        <v>0</v>
      </c>
    </row>
    <row r="518" spans="1:33" x14ac:dyDescent="0.2">
      <c r="A518" s="3" t="s">
        <v>1457</v>
      </c>
      <c r="B518" s="3" t="s">
        <v>1103</v>
      </c>
      <c r="C518" s="3" t="s">
        <v>539</v>
      </c>
      <c r="D518" s="3" t="s">
        <v>536</v>
      </c>
      <c r="E518" t="str">
        <f t="shared" si="16"/>
        <v>M22P07U02N04</v>
      </c>
      <c r="F518" s="26">
        <f ca="1">基础表!F518</f>
        <v>0</v>
      </c>
      <c r="G518" s="26">
        <f ca="1">基础表!G518</f>
        <v>0</v>
      </c>
      <c r="H518" s="26">
        <v>0.15</v>
      </c>
      <c r="I518" s="26" t="str">
        <f t="shared" ca="1" si="17"/>
        <v>TRUE</v>
      </c>
      <c r="J518" s="26">
        <v>0</v>
      </c>
      <c r="K518" s="26">
        <v>1</v>
      </c>
      <c r="L518" s="26">
        <v>1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1</v>
      </c>
      <c r="AG518" s="26">
        <v>0</v>
      </c>
    </row>
    <row r="519" spans="1:33" x14ac:dyDescent="0.2">
      <c r="A519" s="3" t="s">
        <v>1457</v>
      </c>
      <c r="B519" s="3" t="s">
        <v>1103</v>
      </c>
      <c r="C519" s="3" t="s">
        <v>539</v>
      </c>
      <c r="D519" s="3" t="s">
        <v>537</v>
      </c>
      <c r="E519" t="str">
        <f t="shared" si="16"/>
        <v>M22P07U02N05</v>
      </c>
      <c r="F519" s="26">
        <f ca="1">基础表!F519</f>
        <v>0</v>
      </c>
      <c r="G519" s="26">
        <f ca="1">基础表!G519</f>
        <v>0</v>
      </c>
      <c r="H519" s="26">
        <v>0.15</v>
      </c>
      <c r="I519" s="26" t="str">
        <f t="shared" ca="1" si="17"/>
        <v>TRUE</v>
      </c>
      <c r="J519" s="26">
        <v>0</v>
      </c>
      <c r="K519" s="26">
        <v>1</v>
      </c>
      <c r="L519" s="26">
        <v>1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1</v>
      </c>
      <c r="AG519" s="26">
        <v>0</v>
      </c>
    </row>
    <row r="520" spans="1:33" x14ac:dyDescent="0.2">
      <c r="A520" s="3" t="s">
        <v>1457</v>
      </c>
      <c r="B520" s="3" t="s">
        <v>1103</v>
      </c>
      <c r="C520" s="3" t="s">
        <v>539</v>
      </c>
      <c r="D520" s="3" t="s">
        <v>538</v>
      </c>
      <c r="E520" t="str">
        <f t="shared" si="16"/>
        <v>M22P07U02N06</v>
      </c>
      <c r="F520" s="26">
        <f ca="1">基础表!F520</f>
        <v>0</v>
      </c>
      <c r="G520" s="26">
        <f ca="1">基础表!G520</f>
        <v>0</v>
      </c>
      <c r="H520" s="26">
        <v>0.15</v>
      </c>
      <c r="I520" s="26" t="str">
        <f t="shared" ca="1" si="17"/>
        <v>TRUE</v>
      </c>
      <c r="J520" s="26">
        <v>0</v>
      </c>
      <c r="K520" s="26">
        <v>1</v>
      </c>
      <c r="L520" s="26">
        <v>1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1</v>
      </c>
      <c r="AG520" s="26">
        <v>0</v>
      </c>
    </row>
    <row r="521" spans="1:33" x14ac:dyDescent="0.2">
      <c r="A521" s="3" t="s">
        <v>1457</v>
      </c>
      <c r="B521" s="3" t="s">
        <v>1103</v>
      </c>
      <c r="C521" s="3" t="s">
        <v>539</v>
      </c>
      <c r="D521" s="3" t="s">
        <v>542</v>
      </c>
      <c r="E521" t="str">
        <f t="shared" si="16"/>
        <v>M22P07U02N07</v>
      </c>
      <c r="F521" s="26">
        <f ca="1">基础表!F521</f>
        <v>0</v>
      </c>
      <c r="G521" s="26">
        <f ca="1">基础表!G521</f>
        <v>0</v>
      </c>
      <c r="H521" s="26">
        <v>0.15</v>
      </c>
      <c r="I521" s="26" t="str">
        <f t="shared" ca="1" si="17"/>
        <v>TRUE</v>
      </c>
      <c r="J521" s="26">
        <v>0</v>
      </c>
      <c r="K521" s="26">
        <v>1</v>
      </c>
      <c r="L521" s="26">
        <v>1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  <c r="T521" s="26">
        <v>0</v>
      </c>
      <c r="U521" s="26">
        <v>0</v>
      </c>
      <c r="V521" s="26">
        <v>0</v>
      </c>
      <c r="W521" s="26">
        <v>0</v>
      </c>
      <c r="X521" s="26">
        <v>0</v>
      </c>
      <c r="Y521" s="26">
        <v>0</v>
      </c>
      <c r="Z521" s="26">
        <v>0</v>
      </c>
      <c r="AA521" s="26">
        <v>0</v>
      </c>
      <c r="AB521" s="26">
        <v>0</v>
      </c>
      <c r="AC521" s="26">
        <v>0</v>
      </c>
      <c r="AD521" s="26">
        <v>0</v>
      </c>
      <c r="AE521" s="26">
        <v>0</v>
      </c>
      <c r="AF521" s="26">
        <v>1</v>
      </c>
      <c r="AG521" s="26">
        <v>0</v>
      </c>
    </row>
    <row r="522" spans="1:33" x14ac:dyDescent="0.2">
      <c r="A522" s="3" t="s">
        <v>1457</v>
      </c>
      <c r="B522" s="3" t="s">
        <v>1103</v>
      </c>
      <c r="C522" s="3" t="s">
        <v>539</v>
      </c>
      <c r="D522" s="3" t="s">
        <v>543</v>
      </c>
      <c r="E522" t="str">
        <f t="shared" si="16"/>
        <v>M22P07U02N08</v>
      </c>
      <c r="F522" s="26">
        <f ca="1">基础表!F522</f>
        <v>0</v>
      </c>
      <c r="G522" s="26">
        <f ca="1">基础表!G522</f>
        <v>0</v>
      </c>
      <c r="H522" s="26">
        <v>0.15</v>
      </c>
      <c r="I522" s="26" t="str">
        <f t="shared" ca="1" si="17"/>
        <v>TRUE</v>
      </c>
      <c r="J522" s="26">
        <v>0</v>
      </c>
      <c r="K522" s="26">
        <v>1</v>
      </c>
      <c r="L522" s="26">
        <v>1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1</v>
      </c>
      <c r="AG522" s="26">
        <v>0</v>
      </c>
    </row>
    <row r="523" spans="1:33" x14ac:dyDescent="0.2">
      <c r="A523" s="3" t="s">
        <v>1457</v>
      </c>
      <c r="B523" s="3" t="s">
        <v>1103</v>
      </c>
      <c r="C523" s="3" t="s">
        <v>539</v>
      </c>
      <c r="D523" s="3" t="s">
        <v>544</v>
      </c>
      <c r="E523" t="str">
        <f t="shared" si="16"/>
        <v>M22P07U02N09</v>
      </c>
      <c r="F523" s="26">
        <f ca="1">基础表!F523</f>
        <v>0</v>
      </c>
      <c r="G523" s="26">
        <f ca="1">基础表!G523</f>
        <v>0</v>
      </c>
      <c r="H523" s="26">
        <v>0.15</v>
      </c>
      <c r="I523" s="26" t="str">
        <f t="shared" ca="1" si="17"/>
        <v>TRUE</v>
      </c>
      <c r="J523" s="26">
        <v>0</v>
      </c>
      <c r="K523" s="26">
        <v>1</v>
      </c>
      <c r="L523" s="26">
        <v>1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1</v>
      </c>
      <c r="AG523" s="26">
        <v>0</v>
      </c>
    </row>
    <row r="524" spans="1:33" x14ac:dyDescent="0.2">
      <c r="A524" s="3" t="s">
        <v>1457</v>
      </c>
      <c r="B524" s="3" t="s">
        <v>1103</v>
      </c>
      <c r="C524" s="3" t="s">
        <v>540</v>
      </c>
      <c r="D524" s="3" t="s">
        <v>1255</v>
      </c>
      <c r="E524" t="str">
        <f t="shared" si="16"/>
        <v>M22P07U03N01</v>
      </c>
      <c r="F524" s="26">
        <f ca="1">基础表!F524</f>
        <v>0</v>
      </c>
      <c r="G524" s="26">
        <f ca="1">基础表!G524</f>
        <v>0</v>
      </c>
      <c r="H524" s="26">
        <v>0.15</v>
      </c>
      <c r="I524" s="26" t="str">
        <f t="shared" ca="1" si="17"/>
        <v>TRUE</v>
      </c>
      <c r="J524" s="26">
        <v>0</v>
      </c>
      <c r="K524" s="26">
        <v>1</v>
      </c>
      <c r="L524" s="26">
        <v>1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1</v>
      </c>
      <c r="AG524" s="26">
        <v>0</v>
      </c>
    </row>
    <row r="525" spans="1:33" x14ac:dyDescent="0.2">
      <c r="A525" s="3" t="s">
        <v>1457</v>
      </c>
      <c r="B525" s="3" t="s">
        <v>1103</v>
      </c>
      <c r="C525" s="3" t="s">
        <v>540</v>
      </c>
      <c r="D525" s="3" t="s">
        <v>534</v>
      </c>
      <c r="E525" t="str">
        <f t="shared" si="16"/>
        <v>M22P07U03N02</v>
      </c>
      <c r="F525" s="26">
        <f ca="1">基础表!F525</f>
        <v>0</v>
      </c>
      <c r="G525" s="26">
        <f ca="1">基础表!G525</f>
        <v>0</v>
      </c>
      <c r="H525" s="26">
        <v>0.15</v>
      </c>
      <c r="I525" s="26" t="str">
        <f t="shared" ca="1" si="17"/>
        <v>TRUE</v>
      </c>
      <c r="J525" s="26">
        <v>0</v>
      </c>
      <c r="K525" s="26">
        <v>1</v>
      </c>
      <c r="L525" s="26">
        <v>1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1</v>
      </c>
      <c r="AG525" s="26">
        <v>0</v>
      </c>
    </row>
    <row r="526" spans="1:33" x14ac:dyDescent="0.2">
      <c r="A526" s="3" t="s">
        <v>1457</v>
      </c>
      <c r="B526" s="3" t="s">
        <v>1103</v>
      </c>
      <c r="C526" s="3" t="s">
        <v>540</v>
      </c>
      <c r="D526" s="3" t="s">
        <v>535</v>
      </c>
      <c r="E526" t="str">
        <f t="shared" si="16"/>
        <v>M22P07U03N03</v>
      </c>
      <c r="F526" s="26">
        <f ca="1">基础表!F526</f>
        <v>0</v>
      </c>
      <c r="G526" s="26">
        <f ca="1">基础表!G526</f>
        <v>0</v>
      </c>
      <c r="H526" s="26">
        <v>0.15</v>
      </c>
      <c r="I526" s="26" t="str">
        <f t="shared" ca="1" si="17"/>
        <v>TRUE</v>
      </c>
      <c r="J526" s="26">
        <v>0</v>
      </c>
      <c r="K526" s="26">
        <v>1</v>
      </c>
      <c r="L526" s="26">
        <v>1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1</v>
      </c>
      <c r="AG526" s="26">
        <v>0</v>
      </c>
    </row>
    <row r="527" spans="1:33" x14ac:dyDescent="0.2">
      <c r="A527" s="3" t="s">
        <v>1457</v>
      </c>
      <c r="B527" s="3" t="s">
        <v>1103</v>
      </c>
      <c r="C527" s="3" t="s">
        <v>540</v>
      </c>
      <c r="D527" s="3" t="s">
        <v>536</v>
      </c>
      <c r="E527" t="str">
        <f t="shared" si="16"/>
        <v>M22P07U03N04</v>
      </c>
      <c r="F527" s="26">
        <f ca="1">基础表!F527</f>
        <v>0</v>
      </c>
      <c r="G527" s="26">
        <f ca="1">基础表!G527</f>
        <v>0</v>
      </c>
      <c r="H527" s="26">
        <v>0.15</v>
      </c>
      <c r="I527" s="26" t="str">
        <f t="shared" ca="1" si="17"/>
        <v>TRUE</v>
      </c>
      <c r="J527" s="26">
        <v>0</v>
      </c>
      <c r="K527" s="26">
        <v>1</v>
      </c>
      <c r="L527" s="26">
        <v>1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1</v>
      </c>
      <c r="AG527" s="26">
        <v>0</v>
      </c>
    </row>
    <row r="528" spans="1:33" x14ac:dyDescent="0.2">
      <c r="A528" s="3" t="s">
        <v>1457</v>
      </c>
      <c r="B528" s="3" t="s">
        <v>1103</v>
      </c>
      <c r="C528" s="3" t="s">
        <v>540</v>
      </c>
      <c r="D528" s="3" t="s">
        <v>537</v>
      </c>
      <c r="E528" t="str">
        <f t="shared" si="16"/>
        <v>M22P07U03N05</v>
      </c>
      <c r="F528" s="26">
        <f ca="1">基础表!F528</f>
        <v>0</v>
      </c>
      <c r="G528" s="26">
        <f ca="1">基础表!G528</f>
        <v>0</v>
      </c>
      <c r="H528" s="26">
        <v>0.15</v>
      </c>
      <c r="I528" s="26" t="str">
        <f t="shared" ca="1" si="17"/>
        <v>TRUE</v>
      </c>
      <c r="J528" s="26">
        <v>0</v>
      </c>
      <c r="K528" s="26">
        <v>1</v>
      </c>
      <c r="L528" s="26">
        <v>1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1</v>
      </c>
      <c r="AG528" s="26">
        <v>0</v>
      </c>
    </row>
    <row r="529" spans="1:33" x14ac:dyDescent="0.2">
      <c r="A529" s="3" t="s">
        <v>1457</v>
      </c>
      <c r="B529" s="3" t="s">
        <v>1103</v>
      </c>
      <c r="C529" s="3" t="s">
        <v>540</v>
      </c>
      <c r="D529" s="3" t="s">
        <v>538</v>
      </c>
      <c r="E529" t="str">
        <f t="shared" si="16"/>
        <v>M22P07U03N06</v>
      </c>
      <c r="F529" s="26">
        <f ca="1">基础表!F529</f>
        <v>0</v>
      </c>
      <c r="G529" s="26">
        <f ca="1">基础表!G529</f>
        <v>0</v>
      </c>
      <c r="H529" s="26">
        <v>0.15</v>
      </c>
      <c r="I529" s="26" t="str">
        <f t="shared" ca="1" si="17"/>
        <v>TRUE</v>
      </c>
      <c r="J529" s="26">
        <v>0</v>
      </c>
      <c r="K529" s="26">
        <v>1</v>
      </c>
      <c r="L529" s="26">
        <v>1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1</v>
      </c>
      <c r="AG529" s="26">
        <v>0</v>
      </c>
    </row>
    <row r="530" spans="1:33" x14ac:dyDescent="0.2">
      <c r="A530" s="3" t="s">
        <v>1457</v>
      </c>
      <c r="B530" s="3" t="s">
        <v>1103</v>
      </c>
      <c r="C530" s="3" t="s">
        <v>540</v>
      </c>
      <c r="D530" s="3" t="s">
        <v>542</v>
      </c>
      <c r="E530" t="str">
        <f t="shared" si="16"/>
        <v>M22P07U03N07</v>
      </c>
      <c r="F530" s="26">
        <f ca="1">基础表!F530</f>
        <v>0</v>
      </c>
      <c r="G530" s="26">
        <f ca="1">基础表!G530</f>
        <v>0</v>
      </c>
      <c r="H530" s="26">
        <v>0.15</v>
      </c>
      <c r="I530" s="26" t="str">
        <f t="shared" ca="1" si="17"/>
        <v>TRUE</v>
      </c>
      <c r="J530" s="26">
        <v>0</v>
      </c>
      <c r="K530" s="26">
        <v>1</v>
      </c>
      <c r="L530" s="26">
        <v>1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1</v>
      </c>
      <c r="AG530" s="26">
        <v>0</v>
      </c>
    </row>
    <row r="531" spans="1:33" x14ac:dyDescent="0.2">
      <c r="A531" s="3" t="s">
        <v>1457</v>
      </c>
      <c r="B531" s="3" t="s">
        <v>1103</v>
      </c>
      <c r="C531" s="3" t="s">
        <v>540</v>
      </c>
      <c r="D531" s="3" t="s">
        <v>543</v>
      </c>
      <c r="E531" t="str">
        <f t="shared" si="16"/>
        <v>M22P07U03N08</v>
      </c>
      <c r="F531" s="26">
        <f ca="1">基础表!F531</f>
        <v>0</v>
      </c>
      <c r="G531" s="26">
        <f ca="1">基础表!G531</f>
        <v>0</v>
      </c>
      <c r="H531" s="26">
        <v>0.15</v>
      </c>
      <c r="I531" s="26" t="str">
        <f t="shared" ca="1" si="17"/>
        <v>TRUE</v>
      </c>
      <c r="J531" s="26">
        <v>0</v>
      </c>
      <c r="K531" s="26">
        <v>1</v>
      </c>
      <c r="L531" s="26">
        <v>1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  <c r="T531" s="26">
        <v>0</v>
      </c>
      <c r="U531" s="26">
        <v>0</v>
      </c>
      <c r="V531" s="26">
        <v>0</v>
      </c>
      <c r="W531" s="26">
        <v>0</v>
      </c>
      <c r="X531" s="26">
        <v>0</v>
      </c>
      <c r="Y531" s="26">
        <v>0</v>
      </c>
      <c r="Z531" s="26">
        <v>0</v>
      </c>
      <c r="AA531" s="26">
        <v>0</v>
      </c>
      <c r="AB531" s="26">
        <v>0</v>
      </c>
      <c r="AC531" s="26">
        <v>0</v>
      </c>
      <c r="AD531" s="26">
        <v>0</v>
      </c>
      <c r="AE531" s="26">
        <v>0</v>
      </c>
      <c r="AF531" s="26">
        <v>1</v>
      </c>
      <c r="AG531" s="26">
        <v>0</v>
      </c>
    </row>
    <row r="532" spans="1:33" x14ac:dyDescent="0.2">
      <c r="A532" s="3" t="s">
        <v>1457</v>
      </c>
      <c r="B532" s="3" t="s">
        <v>1103</v>
      </c>
      <c r="C532" s="3" t="s">
        <v>540</v>
      </c>
      <c r="D532" s="3" t="s">
        <v>544</v>
      </c>
      <c r="E532" t="str">
        <f t="shared" si="16"/>
        <v>M22P07U03N09</v>
      </c>
      <c r="F532" s="26">
        <f ca="1">基础表!F532</f>
        <v>0</v>
      </c>
      <c r="G532" s="26">
        <f ca="1">基础表!G532</f>
        <v>0</v>
      </c>
      <c r="H532" s="26">
        <v>0.15</v>
      </c>
      <c r="I532" s="26" t="str">
        <f t="shared" ca="1" si="17"/>
        <v>TRUE</v>
      </c>
      <c r="J532" s="26">
        <v>0</v>
      </c>
      <c r="K532" s="26">
        <v>1</v>
      </c>
      <c r="L532" s="26">
        <v>1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  <c r="T532" s="26">
        <v>0</v>
      </c>
      <c r="U532" s="26">
        <v>0</v>
      </c>
      <c r="V532" s="26">
        <v>0</v>
      </c>
      <c r="W532" s="26">
        <v>0</v>
      </c>
      <c r="X532" s="26">
        <v>0</v>
      </c>
      <c r="Y532" s="26">
        <v>0</v>
      </c>
      <c r="Z532" s="26">
        <v>0</v>
      </c>
      <c r="AA532" s="26">
        <v>0</v>
      </c>
      <c r="AB532" s="26">
        <v>0</v>
      </c>
      <c r="AC532" s="26">
        <v>0</v>
      </c>
      <c r="AD532" s="26">
        <v>0</v>
      </c>
      <c r="AE532" s="26">
        <v>0</v>
      </c>
      <c r="AF532" s="26">
        <v>1</v>
      </c>
      <c r="AG532" s="26">
        <v>0</v>
      </c>
    </row>
    <row r="533" spans="1:33" x14ac:dyDescent="0.2">
      <c r="A533" s="3" t="s">
        <v>1457</v>
      </c>
      <c r="B533" s="3" t="s">
        <v>1103</v>
      </c>
      <c r="C533" s="3" t="s">
        <v>541</v>
      </c>
      <c r="D533" s="3" t="s">
        <v>1255</v>
      </c>
      <c r="E533" t="str">
        <f t="shared" si="16"/>
        <v>M22P07U04N01</v>
      </c>
      <c r="F533" s="26">
        <f ca="1">基础表!F533</f>
        <v>0</v>
      </c>
      <c r="G533" s="26">
        <f ca="1">基础表!G533</f>
        <v>0</v>
      </c>
      <c r="H533" s="26">
        <v>0.15</v>
      </c>
      <c r="I533" s="26" t="str">
        <f t="shared" ca="1" si="17"/>
        <v>TRUE</v>
      </c>
      <c r="J533" s="26">
        <v>0</v>
      </c>
      <c r="K533" s="26">
        <v>1</v>
      </c>
      <c r="L533" s="26">
        <v>1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  <c r="T533" s="26">
        <v>0</v>
      </c>
      <c r="U533" s="26">
        <v>0</v>
      </c>
      <c r="V533" s="26">
        <v>0</v>
      </c>
      <c r="W533" s="26">
        <v>0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1</v>
      </c>
      <c r="AG533" s="26">
        <v>0</v>
      </c>
    </row>
    <row r="534" spans="1:33" x14ac:dyDescent="0.2">
      <c r="A534" s="3" t="s">
        <v>1457</v>
      </c>
      <c r="B534" s="3" t="s">
        <v>1103</v>
      </c>
      <c r="C534" s="3" t="s">
        <v>541</v>
      </c>
      <c r="D534" s="3" t="s">
        <v>534</v>
      </c>
      <c r="E534" t="str">
        <f t="shared" si="16"/>
        <v>M22P07U04N02</v>
      </c>
      <c r="F534" s="26">
        <f ca="1">基础表!F534</f>
        <v>0</v>
      </c>
      <c r="G534" s="26">
        <f ca="1">基础表!G534</f>
        <v>0</v>
      </c>
      <c r="H534" s="26">
        <v>0.15</v>
      </c>
      <c r="I534" s="26" t="str">
        <f t="shared" ca="1" si="17"/>
        <v>TRUE</v>
      </c>
      <c r="J534" s="26">
        <v>0</v>
      </c>
      <c r="K534" s="26">
        <v>1</v>
      </c>
      <c r="L534" s="26">
        <v>1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0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1</v>
      </c>
      <c r="AG534" s="26">
        <v>0</v>
      </c>
    </row>
    <row r="535" spans="1:33" x14ac:dyDescent="0.2">
      <c r="A535" s="3" t="s">
        <v>1457</v>
      </c>
      <c r="B535" s="3" t="s">
        <v>1103</v>
      </c>
      <c r="C535" s="3" t="s">
        <v>541</v>
      </c>
      <c r="D535" s="3" t="s">
        <v>535</v>
      </c>
      <c r="E535" t="str">
        <f t="shared" si="16"/>
        <v>M22P07U04N03</v>
      </c>
      <c r="F535" s="26">
        <f ca="1">基础表!F535</f>
        <v>0</v>
      </c>
      <c r="G535" s="26">
        <f ca="1">基础表!G535</f>
        <v>0</v>
      </c>
      <c r="H535" s="26">
        <v>0.15</v>
      </c>
      <c r="I535" s="26" t="str">
        <f t="shared" ca="1" si="17"/>
        <v>TRUE</v>
      </c>
      <c r="J535" s="26">
        <v>0</v>
      </c>
      <c r="K535" s="26">
        <v>1</v>
      </c>
      <c r="L535" s="26">
        <v>1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1</v>
      </c>
      <c r="AG535" s="26">
        <v>0</v>
      </c>
    </row>
    <row r="536" spans="1:33" x14ac:dyDescent="0.2">
      <c r="A536" s="3" t="s">
        <v>1457</v>
      </c>
      <c r="B536" s="3" t="s">
        <v>1103</v>
      </c>
      <c r="C536" s="3" t="s">
        <v>1454</v>
      </c>
      <c r="D536" s="3" t="s">
        <v>536</v>
      </c>
      <c r="E536" t="str">
        <f t="shared" si="16"/>
        <v>M22P07U04N04</v>
      </c>
      <c r="F536" s="26">
        <f ca="1">基础表!F536</f>
        <v>0</v>
      </c>
      <c r="G536" s="26">
        <f ca="1">基础表!G536</f>
        <v>0</v>
      </c>
      <c r="H536" s="26">
        <v>0.15</v>
      </c>
      <c r="I536" s="26" t="str">
        <f t="shared" ca="1" si="17"/>
        <v>TRUE</v>
      </c>
      <c r="J536" s="26">
        <v>0</v>
      </c>
      <c r="K536" s="26">
        <v>1</v>
      </c>
      <c r="L536" s="26">
        <v>1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1</v>
      </c>
      <c r="AG536" s="26">
        <v>0</v>
      </c>
    </row>
    <row r="537" spans="1:33" x14ac:dyDescent="0.2">
      <c r="A537" s="3" t="s">
        <v>1457</v>
      </c>
      <c r="B537" s="3" t="s">
        <v>1103</v>
      </c>
      <c r="C537" s="3" t="s">
        <v>1454</v>
      </c>
      <c r="D537" s="3" t="s">
        <v>537</v>
      </c>
      <c r="E537" t="str">
        <f t="shared" si="16"/>
        <v>M22P07U04N05</v>
      </c>
      <c r="F537" s="26">
        <f ca="1">基础表!F537</f>
        <v>0</v>
      </c>
      <c r="G537" s="26">
        <f ca="1">基础表!G537</f>
        <v>0</v>
      </c>
      <c r="H537" s="26">
        <v>0.15</v>
      </c>
      <c r="I537" s="26" t="str">
        <f t="shared" ca="1" si="17"/>
        <v>TRUE</v>
      </c>
      <c r="J537" s="26">
        <v>0</v>
      </c>
      <c r="K537" s="26">
        <v>1</v>
      </c>
      <c r="L537" s="26">
        <v>1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6">
        <v>0</v>
      </c>
      <c r="AE537" s="26">
        <v>0</v>
      </c>
      <c r="AF537" s="26">
        <v>1</v>
      </c>
      <c r="AG537" s="26">
        <v>0</v>
      </c>
    </row>
    <row r="538" spans="1:33" x14ac:dyDescent="0.2">
      <c r="A538" s="3" t="s">
        <v>1457</v>
      </c>
      <c r="B538" s="3" t="s">
        <v>1103</v>
      </c>
      <c r="C538" s="3" t="s">
        <v>1454</v>
      </c>
      <c r="D538" s="3" t="s">
        <v>538</v>
      </c>
      <c r="E538" t="str">
        <f t="shared" si="16"/>
        <v>M22P07U04N06</v>
      </c>
      <c r="F538" s="26">
        <f ca="1">基础表!F538</f>
        <v>0</v>
      </c>
      <c r="G538" s="26">
        <f ca="1">基础表!G538</f>
        <v>0</v>
      </c>
      <c r="H538" s="26">
        <v>0.15</v>
      </c>
      <c r="I538" s="26" t="str">
        <f t="shared" ca="1" si="17"/>
        <v>TRUE</v>
      </c>
      <c r="J538" s="26">
        <v>0</v>
      </c>
      <c r="K538" s="26">
        <v>1</v>
      </c>
      <c r="L538" s="26">
        <v>1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1</v>
      </c>
      <c r="AG538" s="26">
        <v>0</v>
      </c>
    </row>
    <row r="539" spans="1:33" x14ac:dyDescent="0.2">
      <c r="A539" s="3" t="s">
        <v>1457</v>
      </c>
      <c r="B539" s="3" t="s">
        <v>1103</v>
      </c>
      <c r="C539" s="3" t="s">
        <v>1454</v>
      </c>
      <c r="D539" s="3" t="s">
        <v>542</v>
      </c>
      <c r="E539" t="str">
        <f t="shared" si="16"/>
        <v>M22P07U04N07</v>
      </c>
      <c r="F539" s="26">
        <f ca="1">基础表!F539</f>
        <v>0</v>
      </c>
      <c r="G539" s="26">
        <f ca="1">基础表!G539</f>
        <v>0</v>
      </c>
      <c r="H539" s="26">
        <v>0.15</v>
      </c>
      <c r="I539" s="26" t="str">
        <f t="shared" ca="1" si="17"/>
        <v>TRUE</v>
      </c>
      <c r="J539" s="26">
        <v>0</v>
      </c>
      <c r="K539" s="26">
        <v>1</v>
      </c>
      <c r="L539" s="26">
        <v>1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1</v>
      </c>
      <c r="AG539" s="26">
        <v>0</v>
      </c>
    </row>
    <row r="540" spans="1:33" x14ac:dyDescent="0.2">
      <c r="A540" s="3" t="s">
        <v>1457</v>
      </c>
      <c r="B540" s="3" t="s">
        <v>1103</v>
      </c>
      <c r="C540" s="3" t="s">
        <v>1454</v>
      </c>
      <c r="D540" s="3" t="s">
        <v>543</v>
      </c>
      <c r="E540" t="str">
        <f t="shared" si="16"/>
        <v>M22P07U04N08</v>
      </c>
      <c r="F540" s="26">
        <f ca="1">基础表!F540</f>
        <v>0</v>
      </c>
      <c r="G540" s="26">
        <f ca="1">基础表!G540</f>
        <v>0</v>
      </c>
      <c r="H540" s="26">
        <v>0.15</v>
      </c>
      <c r="I540" s="26" t="str">
        <f t="shared" ca="1" si="17"/>
        <v>TRUE</v>
      </c>
      <c r="J540" s="26">
        <v>0</v>
      </c>
      <c r="K540" s="26">
        <v>1</v>
      </c>
      <c r="L540" s="26">
        <v>1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1</v>
      </c>
      <c r="AG540" s="26">
        <v>0</v>
      </c>
    </row>
    <row r="541" spans="1:33" x14ac:dyDescent="0.2">
      <c r="A541" s="3" t="s">
        <v>1457</v>
      </c>
      <c r="B541" s="3" t="s">
        <v>1103</v>
      </c>
      <c r="C541" s="3" t="s">
        <v>541</v>
      </c>
      <c r="D541" s="3" t="s">
        <v>544</v>
      </c>
      <c r="E541" t="str">
        <f t="shared" si="16"/>
        <v>M22P07U04N09</v>
      </c>
      <c r="F541" s="26">
        <f ca="1">基础表!F541</f>
        <v>0</v>
      </c>
      <c r="G541" s="26">
        <f ca="1">基础表!G541</f>
        <v>0</v>
      </c>
      <c r="H541" s="26">
        <v>0.15</v>
      </c>
      <c r="I541" s="26" t="str">
        <f t="shared" ca="1" si="17"/>
        <v>TRUE</v>
      </c>
      <c r="J541" s="26">
        <v>0</v>
      </c>
      <c r="K541" s="26">
        <v>1</v>
      </c>
      <c r="L541" s="26">
        <v>1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1</v>
      </c>
      <c r="AG541" s="26">
        <v>0</v>
      </c>
    </row>
    <row r="542" spans="1:33" x14ac:dyDescent="0.2">
      <c r="A542" s="3" t="s">
        <v>1457</v>
      </c>
      <c r="B542" s="3" t="s">
        <v>1104</v>
      </c>
      <c r="C542" s="3" t="s">
        <v>532</v>
      </c>
      <c r="D542" s="3" t="s">
        <v>1255</v>
      </c>
      <c r="E542" t="str">
        <f t="shared" si="16"/>
        <v>M22P08U01N01</v>
      </c>
      <c r="F542" s="26">
        <f ca="1">基础表!F542</f>
        <v>0</v>
      </c>
      <c r="G542" s="26">
        <f ca="1">基础表!G542</f>
        <v>0</v>
      </c>
      <c r="H542" s="26">
        <v>0.15</v>
      </c>
      <c r="I542" s="26" t="str">
        <f t="shared" ca="1" si="17"/>
        <v>TRUE</v>
      </c>
      <c r="J542" s="26">
        <v>0</v>
      </c>
      <c r="K542" s="26">
        <v>1</v>
      </c>
      <c r="L542" s="26">
        <v>1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1</v>
      </c>
      <c r="AG542" s="26">
        <v>0</v>
      </c>
    </row>
    <row r="543" spans="1:33" x14ac:dyDescent="0.2">
      <c r="A543" s="3" t="s">
        <v>1457</v>
      </c>
      <c r="B543" s="3" t="s">
        <v>1104</v>
      </c>
      <c r="C543" s="3" t="s">
        <v>532</v>
      </c>
      <c r="D543" s="3" t="s">
        <v>534</v>
      </c>
      <c r="E543" t="str">
        <f t="shared" si="16"/>
        <v>M22P08U01N02</v>
      </c>
      <c r="F543" s="26">
        <f ca="1">基础表!F543</f>
        <v>0</v>
      </c>
      <c r="G543" s="26">
        <f ca="1">基础表!G543</f>
        <v>0</v>
      </c>
      <c r="H543" s="26">
        <v>0.15</v>
      </c>
      <c r="I543" s="26" t="str">
        <f t="shared" ca="1" si="17"/>
        <v>TRUE</v>
      </c>
      <c r="J543" s="26">
        <v>0</v>
      </c>
      <c r="K543" s="26">
        <v>1</v>
      </c>
      <c r="L543" s="26">
        <v>1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1</v>
      </c>
      <c r="AG543" s="26">
        <v>0</v>
      </c>
    </row>
    <row r="544" spans="1:33" x14ac:dyDescent="0.2">
      <c r="A544" s="3" t="s">
        <v>1457</v>
      </c>
      <c r="B544" s="3" t="s">
        <v>1104</v>
      </c>
      <c r="C544" s="3" t="s">
        <v>532</v>
      </c>
      <c r="D544" s="3" t="s">
        <v>535</v>
      </c>
      <c r="E544" t="str">
        <f t="shared" si="16"/>
        <v>M22P08U01N03</v>
      </c>
      <c r="F544" s="26">
        <f ca="1">基础表!F544</f>
        <v>0</v>
      </c>
      <c r="G544" s="26">
        <f ca="1">基础表!G544</f>
        <v>0</v>
      </c>
      <c r="H544" s="26">
        <v>0.15</v>
      </c>
      <c r="I544" s="26" t="str">
        <f t="shared" ca="1" si="17"/>
        <v>TRUE</v>
      </c>
      <c r="J544" s="26">
        <v>0</v>
      </c>
      <c r="K544" s="26">
        <v>1</v>
      </c>
      <c r="L544" s="26">
        <v>1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1</v>
      </c>
      <c r="AG544" s="26">
        <v>0</v>
      </c>
    </row>
    <row r="545" spans="1:33" x14ac:dyDescent="0.2">
      <c r="A545" s="3" t="s">
        <v>1457</v>
      </c>
      <c r="B545" s="3" t="s">
        <v>1104</v>
      </c>
      <c r="C545" s="3" t="s">
        <v>532</v>
      </c>
      <c r="D545" s="3" t="s">
        <v>536</v>
      </c>
      <c r="E545" t="str">
        <f t="shared" si="16"/>
        <v>M22P08U01N04</v>
      </c>
      <c r="F545" s="26">
        <f ca="1">基础表!F545</f>
        <v>0</v>
      </c>
      <c r="G545" s="26">
        <f ca="1">基础表!G545</f>
        <v>0</v>
      </c>
      <c r="H545" s="26">
        <v>0.15</v>
      </c>
      <c r="I545" s="26" t="str">
        <f t="shared" ca="1" si="17"/>
        <v>TRUE</v>
      </c>
      <c r="J545" s="26">
        <v>0</v>
      </c>
      <c r="K545" s="26">
        <v>1</v>
      </c>
      <c r="L545" s="26">
        <v>1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1</v>
      </c>
      <c r="AG545" s="26">
        <v>0</v>
      </c>
    </row>
    <row r="546" spans="1:33" x14ac:dyDescent="0.2">
      <c r="A546" s="3" t="s">
        <v>1457</v>
      </c>
      <c r="B546" s="3" t="s">
        <v>1104</v>
      </c>
      <c r="C546" s="3" t="s">
        <v>532</v>
      </c>
      <c r="D546" s="3" t="s">
        <v>537</v>
      </c>
      <c r="E546" t="str">
        <f t="shared" si="16"/>
        <v>M22P08U01N05</v>
      </c>
      <c r="F546" s="26">
        <f ca="1">基础表!F546</f>
        <v>0</v>
      </c>
      <c r="G546" s="26">
        <f ca="1">基础表!G546</f>
        <v>0</v>
      </c>
      <c r="H546" s="26">
        <v>0.15</v>
      </c>
      <c r="I546" s="26" t="str">
        <f t="shared" ca="1" si="17"/>
        <v>TRUE</v>
      </c>
      <c r="J546" s="26">
        <v>0</v>
      </c>
      <c r="K546" s="26">
        <v>1</v>
      </c>
      <c r="L546" s="26">
        <v>1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1</v>
      </c>
      <c r="AG546" s="26">
        <v>0</v>
      </c>
    </row>
    <row r="547" spans="1:33" x14ac:dyDescent="0.2">
      <c r="A547" s="3" t="s">
        <v>1457</v>
      </c>
      <c r="B547" s="3" t="s">
        <v>1104</v>
      </c>
      <c r="C547" s="3" t="s">
        <v>532</v>
      </c>
      <c r="D547" s="3" t="s">
        <v>538</v>
      </c>
      <c r="E547" t="str">
        <f t="shared" si="16"/>
        <v>M22P08U01N06</v>
      </c>
      <c r="F547" s="26">
        <f ca="1">基础表!F547</f>
        <v>0</v>
      </c>
      <c r="G547" s="26">
        <f ca="1">基础表!G547</f>
        <v>0</v>
      </c>
      <c r="H547" s="26">
        <v>0.15</v>
      </c>
      <c r="I547" s="26" t="str">
        <f t="shared" ca="1" si="17"/>
        <v>TRUE</v>
      </c>
      <c r="J547" s="26">
        <v>0</v>
      </c>
      <c r="K547" s="26">
        <v>1</v>
      </c>
      <c r="L547" s="26">
        <v>1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1</v>
      </c>
      <c r="AG547" s="26">
        <v>0</v>
      </c>
    </row>
    <row r="548" spans="1:33" x14ac:dyDescent="0.2">
      <c r="A548" s="3" t="s">
        <v>1457</v>
      </c>
      <c r="B548" s="3" t="s">
        <v>1104</v>
      </c>
      <c r="C548" s="3" t="s">
        <v>532</v>
      </c>
      <c r="D548" s="3" t="s">
        <v>542</v>
      </c>
      <c r="E548" t="str">
        <f t="shared" si="16"/>
        <v>M22P08U01N07</v>
      </c>
      <c r="F548" s="26">
        <f ca="1">基础表!F548</f>
        <v>0</v>
      </c>
      <c r="G548" s="26">
        <f ca="1">基础表!G548</f>
        <v>0</v>
      </c>
      <c r="H548" s="26">
        <v>0.15</v>
      </c>
      <c r="I548" s="26" t="str">
        <f t="shared" ca="1" si="17"/>
        <v>TRUE</v>
      </c>
      <c r="J548" s="26">
        <v>0</v>
      </c>
      <c r="K548" s="26">
        <v>1</v>
      </c>
      <c r="L548" s="26">
        <v>1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  <c r="T548" s="26">
        <v>0</v>
      </c>
      <c r="U548" s="26">
        <v>0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1</v>
      </c>
      <c r="AG548" s="26">
        <v>0</v>
      </c>
    </row>
    <row r="549" spans="1:33" x14ac:dyDescent="0.2">
      <c r="A549" s="3" t="s">
        <v>1457</v>
      </c>
      <c r="B549" s="3" t="s">
        <v>1104</v>
      </c>
      <c r="C549" s="3" t="s">
        <v>532</v>
      </c>
      <c r="D549" s="3" t="s">
        <v>543</v>
      </c>
      <c r="E549" t="str">
        <f t="shared" si="16"/>
        <v>M22P08U01N08</v>
      </c>
      <c r="F549" s="26">
        <f ca="1">基础表!F549</f>
        <v>0</v>
      </c>
      <c r="G549" s="26">
        <f ca="1">基础表!G549</f>
        <v>0</v>
      </c>
      <c r="H549" s="26">
        <v>0.15</v>
      </c>
      <c r="I549" s="26" t="str">
        <f t="shared" ca="1" si="17"/>
        <v>TRUE</v>
      </c>
      <c r="J549" s="26">
        <v>0</v>
      </c>
      <c r="K549" s="26">
        <v>1</v>
      </c>
      <c r="L549" s="26">
        <v>1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>
        <v>0</v>
      </c>
      <c r="U549" s="26">
        <v>0</v>
      </c>
      <c r="V549" s="26">
        <v>0</v>
      </c>
      <c r="W549" s="26">
        <v>0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1</v>
      </c>
      <c r="AG549" s="26">
        <v>0</v>
      </c>
    </row>
    <row r="550" spans="1:33" x14ac:dyDescent="0.2">
      <c r="A550" s="3" t="s">
        <v>1457</v>
      </c>
      <c r="B550" s="3" t="s">
        <v>1104</v>
      </c>
      <c r="C550" s="3" t="s">
        <v>532</v>
      </c>
      <c r="D550" s="3" t="s">
        <v>544</v>
      </c>
      <c r="E550" t="str">
        <f t="shared" si="16"/>
        <v>M22P08U01N09</v>
      </c>
      <c r="F550" s="26">
        <f ca="1">基础表!F550</f>
        <v>0</v>
      </c>
      <c r="G550" s="26">
        <f ca="1">基础表!G550</f>
        <v>0</v>
      </c>
      <c r="H550" s="26">
        <v>0.15</v>
      </c>
      <c r="I550" s="26" t="str">
        <f t="shared" ca="1" si="17"/>
        <v>TRUE</v>
      </c>
      <c r="J550" s="26">
        <v>0</v>
      </c>
      <c r="K550" s="26">
        <v>1</v>
      </c>
      <c r="L550" s="26">
        <v>1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1</v>
      </c>
      <c r="AG550" s="26">
        <v>0</v>
      </c>
    </row>
    <row r="551" spans="1:33" x14ac:dyDescent="0.2">
      <c r="A551" s="3" t="s">
        <v>1457</v>
      </c>
      <c r="B551" s="3" t="s">
        <v>1104</v>
      </c>
      <c r="C551" s="3" t="s">
        <v>539</v>
      </c>
      <c r="D551" s="3" t="s">
        <v>1255</v>
      </c>
      <c r="E551" t="str">
        <f t="shared" si="16"/>
        <v>M22P08U02N01</v>
      </c>
      <c r="F551" s="26">
        <f ca="1">基础表!F551</f>
        <v>0</v>
      </c>
      <c r="G551" s="26">
        <f ca="1">基础表!G551</f>
        <v>0</v>
      </c>
      <c r="H551" s="26">
        <v>0.15</v>
      </c>
      <c r="I551" s="26" t="str">
        <f t="shared" ca="1" si="17"/>
        <v>TRUE</v>
      </c>
      <c r="J551" s="26">
        <v>0</v>
      </c>
      <c r="K551" s="26">
        <v>1</v>
      </c>
      <c r="L551" s="26">
        <v>1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1</v>
      </c>
      <c r="AG551" s="26">
        <v>0</v>
      </c>
    </row>
    <row r="552" spans="1:33" x14ac:dyDescent="0.2">
      <c r="A552" s="3" t="s">
        <v>1457</v>
      </c>
      <c r="B552" s="3" t="s">
        <v>1104</v>
      </c>
      <c r="C552" s="3" t="s">
        <v>539</v>
      </c>
      <c r="D552" s="3" t="s">
        <v>534</v>
      </c>
      <c r="E552" t="str">
        <f t="shared" si="16"/>
        <v>M22P08U02N02</v>
      </c>
      <c r="F552" s="26">
        <f ca="1">基础表!F552</f>
        <v>0</v>
      </c>
      <c r="G552" s="26">
        <f ca="1">基础表!G552</f>
        <v>0</v>
      </c>
      <c r="H552" s="26">
        <v>0.15</v>
      </c>
      <c r="I552" s="26" t="str">
        <f t="shared" ca="1" si="17"/>
        <v>TRUE</v>
      </c>
      <c r="J552" s="26">
        <v>0</v>
      </c>
      <c r="K552" s="26">
        <v>1</v>
      </c>
      <c r="L552" s="26">
        <v>1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1</v>
      </c>
      <c r="AG552" s="26">
        <v>0</v>
      </c>
    </row>
    <row r="553" spans="1:33" x14ac:dyDescent="0.2">
      <c r="A553" s="3" t="s">
        <v>1457</v>
      </c>
      <c r="B553" s="3" t="s">
        <v>1104</v>
      </c>
      <c r="C553" s="3" t="s">
        <v>539</v>
      </c>
      <c r="D553" s="3" t="s">
        <v>535</v>
      </c>
      <c r="E553" t="str">
        <f t="shared" si="16"/>
        <v>M22P08U02N03</v>
      </c>
      <c r="F553" s="26">
        <f ca="1">基础表!F553</f>
        <v>0</v>
      </c>
      <c r="G553" s="26">
        <f ca="1">基础表!G553</f>
        <v>0</v>
      </c>
      <c r="H553" s="26">
        <v>0.15</v>
      </c>
      <c r="I553" s="26" t="str">
        <f t="shared" ca="1" si="17"/>
        <v>TRUE</v>
      </c>
      <c r="J553" s="26">
        <v>0</v>
      </c>
      <c r="K553" s="26">
        <v>1</v>
      </c>
      <c r="L553" s="26">
        <v>1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1</v>
      </c>
      <c r="AG553" s="26">
        <v>0</v>
      </c>
    </row>
    <row r="554" spans="1:33" x14ac:dyDescent="0.2">
      <c r="A554" s="3" t="s">
        <v>1457</v>
      </c>
      <c r="B554" s="3" t="s">
        <v>1104</v>
      </c>
      <c r="C554" s="3" t="s">
        <v>539</v>
      </c>
      <c r="D554" s="3" t="s">
        <v>536</v>
      </c>
      <c r="E554" t="str">
        <f t="shared" si="16"/>
        <v>M22P08U02N04</v>
      </c>
      <c r="F554" s="26">
        <f ca="1">基础表!F554</f>
        <v>0</v>
      </c>
      <c r="G554" s="26">
        <f ca="1">基础表!G554</f>
        <v>0</v>
      </c>
      <c r="H554" s="26">
        <v>0.15</v>
      </c>
      <c r="I554" s="26" t="str">
        <f t="shared" ca="1" si="17"/>
        <v>TRUE</v>
      </c>
      <c r="J554" s="26">
        <v>0</v>
      </c>
      <c r="K554" s="26">
        <v>1</v>
      </c>
      <c r="L554" s="26">
        <v>1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1</v>
      </c>
      <c r="AG554" s="26">
        <v>0</v>
      </c>
    </row>
    <row r="555" spans="1:33" x14ac:dyDescent="0.2">
      <c r="A555" s="3" t="s">
        <v>1457</v>
      </c>
      <c r="B555" s="3" t="s">
        <v>1104</v>
      </c>
      <c r="C555" s="3" t="s">
        <v>539</v>
      </c>
      <c r="D555" s="3" t="s">
        <v>537</v>
      </c>
      <c r="E555" t="str">
        <f t="shared" si="16"/>
        <v>M22P08U02N05</v>
      </c>
      <c r="F555" s="26">
        <f ca="1">基础表!F555</f>
        <v>0</v>
      </c>
      <c r="G555" s="26">
        <f ca="1">基础表!G555</f>
        <v>0</v>
      </c>
      <c r="H555" s="26">
        <v>0.15</v>
      </c>
      <c r="I555" s="26" t="str">
        <f t="shared" ca="1" si="17"/>
        <v>TRUE</v>
      </c>
      <c r="J555" s="26">
        <v>0</v>
      </c>
      <c r="K555" s="26">
        <v>1</v>
      </c>
      <c r="L555" s="26">
        <v>1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1</v>
      </c>
      <c r="AG555" s="26">
        <v>0</v>
      </c>
    </row>
    <row r="556" spans="1:33" x14ac:dyDescent="0.2">
      <c r="A556" s="3" t="s">
        <v>1457</v>
      </c>
      <c r="B556" s="3" t="s">
        <v>1104</v>
      </c>
      <c r="C556" s="3" t="s">
        <v>539</v>
      </c>
      <c r="D556" s="3" t="s">
        <v>538</v>
      </c>
      <c r="E556" t="str">
        <f t="shared" si="16"/>
        <v>M22P08U02N06</v>
      </c>
      <c r="F556" s="26">
        <f ca="1">基础表!F556</f>
        <v>0</v>
      </c>
      <c r="G556" s="26">
        <f ca="1">基础表!G556</f>
        <v>0</v>
      </c>
      <c r="H556" s="26">
        <v>0.15</v>
      </c>
      <c r="I556" s="26" t="str">
        <f t="shared" ca="1" si="17"/>
        <v>TRUE</v>
      </c>
      <c r="J556" s="26">
        <v>0</v>
      </c>
      <c r="K556" s="26">
        <v>1</v>
      </c>
      <c r="L556" s="26">
        <v>1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1</v>
      </c>
      <c r="AG556" s="26">
        <v>0</v>
      </c>
    </row>
    <row r="557" spans="1:33" x14ac:dyDescent="0.2">
      <c r="A557" s="3" t="s">
        <v>1457</v>
      </c>
      <c r="B557" s="3" t="s">
        <v>1104</v>
      </c>
      <c r="C557" s="3" t="s">
        <v>539</v>
      </c>
      <c r="D557" s="3" t="s">
        <v>542</v>
      </c>
      <c r="E557" t="str">
        <f t="shared" si="16"/>
        <v>M22P08U02N07</v>
      </c>
      <c r="F557" s="26">
        <f ca="1">基础表!F557</f>
        <v>0</v>
      </c>
      <c r="G557" s="26">
        <f ca="1">基础表!G557</f>
        <v>0</v>
      </c>
      <c r="H557" s="26">
        <v>0.15</v>
      </c>
      <c r="I557" s="26" t="str">
        <f t="shared" ca="1" si="17"/>
        <v>TRUE</v>
      </c>
      <c r="J557" s="26">
        <v>0</v>
      </c>
      <c r="K557" s="26">
        <v>1</v>
      </c>
      <c r="L557" s="26">
        <v>1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1</v>
      </c>
      <c r="AG557" s="26">
        <v>0</v>
      </c>
    </row>
    <row r="558" spans="1:33" x14ac:dyDescent="0.2">
      <c r="A558" s="3" t="s">
        <v>1457</v>
      </c>
      <c r="B558" s="3" t="s">
        <v>1104</v>
      </c>
      <c r="C558" s="3" t="s">
        <v>539</v>
      </c>
      <c r="D558" s="3" t="s">
        <v>543</v>
      </c>
      <c r="E558" t="str">
        <f t="shared" si="16"/>
        <v>M22P08U02N08</v>
      </c>
      <c r="F558" s="26">
        <f ca="1">基础表!F558</f>
        <v>0</v>
      </c>
      <c r="G558" s="26">
        <f ca="1">基础表!G558</f>
        <v>0</v>
      </c>
      <c r="H558" s="26">
        <v>0.15</v>
      </c>
      <c r="I558" s="26" t="str">
        <f t="shared" ca="1" si="17"/>
        <v>TRUE</v>
      </c>
      <c r="J558" s="26">
        <v>0</v>
      </c>
      <c r="K558" s="26">
        <v>1</v>
      </c>
      <c r="L558" s="26">
        <v>1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1</v>
      </c>
      <c r="AG558" s="26">
        <v>0</v>
      </c>
    </row>
    <row r="559" spans="1:33" x14ac:dyDescent="0.2">
      <c r="A559" s="3" t="s">
        <v>1457</v>
      </c>
      <c r="B559" s="3" t="s">
        <v>1104</v>
      </c>
      <c r="C559" s="3" t="s">
        <v>539</v>
      </c>
      <c r="D559" s="3" t="s">
        <v>544</v>
      </c>
      <c r="E559" t="str">
        <f t="shared" si="16"/>
        <v>M22P08U02N09</v>
      </c>
      <c r="F559" s="26">
        <f ca="1">基础表!F559</f>
        <v>0</v>
      </c>
      <c r="G559" s="26">
        <f ca="1">基础表!G559</f>
        <v>0</v>
      </c>
      <c r="H559" s="26">
        <v>0.15</v>
      </c>
      <c r="I559" s="26" t="str">
        <f t="shared" ca="1" si="17"/>
        <v>TRUE</v>
      </c>
      <c r="J559" s="26">
        <v>0</v>
      </c>
      <c r="K559" s="26">
        <v>1</v>
      </c>
      <c r="L559" s="26">
        <v>1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1</v>
      </c>
      <c r="AG559" s="26">
        <v>0</v>
      </c>
    </row>
    <row r="560" spans="1:33" x14ac:dyDescent="0.2">
      <c r="A560" s="3" t="s">
        <v>1457</v>
      </c>
      <c r="B560" s="3" t="s">
        <v>1104</v>
      </c>
      <c r="C560" s="3" t="s">
        <v>540</v>
      </c>
      <c r="D560" s="3" t="s">
        <v>1255</v>
      </c>
      <c r="E560" t="str">
        <f t="shared" si="16"/>
        <v>M22P08U03N01</v>
      </c>
      <c r="F560" s="26">
        <f ca="1">基础表!F560</f>
        <v>0</v>
      </c>
      <c r="G560" s="26">
        <f ca="1">基础表!G560</f>
        <v>0</v>
      </c>
      <c r="H560" s="26">
        <v>0.15</v>
      </c>
      <c r="I560" s="26" t="str">
        <f t="shared" ca="1" si="17"/>
        <v>TRUE</v>
      </c>
      <c r="J560" s="26">
        <v>0</v>
      </c>
      <c r="K560" s="26">
        <v>1</v>
      </c>
      <c r="L560" s="26">
        <v>1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1</v>
      </c>
      <c r="AG560" s="26">
        <v>0</v>
      </c>
    </row>
    <row r="561" spans="1:33" x14ac:dyDescent="0.2">
      <c r="A561" s="3" t="s">
        <v>1457</v>
      </c>
      <c r="B561" s="3" t="s">
        <v>1104</v>
      </c>
      <c r="C561" s="3" t="s">
        <v>540</v>
      </c>
      <c r="D561" s="3" t="s">
        <v>534</v>
      </c>
      <c r="E561" t="str">
        <f t="shared" si="16"/>
        <v>M22P08U03N02</v>
      </c>
      <c r="F561" s="26">
        <f ca="1">基础表!F561</f>
        <v>0</v>
      </c>
      <c r="G561" s="26">
        <f ca="1">基础表!G561</f>
        <v>0</v>
      </c>
      <c r="H561" s="26">
        <v>0.15</v>
      </c>
      <c r="I561" s="26" t="str">
        <f t="shared" ca="1" si="17"/>
        <v>TRUE</v>
      </c>
      <c r="J561" s="26">
        <v>0</v>
      </c>
      <c r="K561" s="26">
        <v>1</v>
      </c>
      <c r="L561" s="26">
        <v>1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  <c r="T561" s="26">
        <v>0</v>
      </c>
      <c r="U561" s="26">
        <v>0</v>
      </c>
      <c r="V561" s="26">
        <v>0</v>
      </c>
      <c r="W561" s="26">
        <v>0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1</v>
      </c>
      <c r="AG561" s="26">
        <v>0</v>
      </c>
    </row>
    <row r="562" spans="1:33" x14ac:dyDescent="0.2">
      <c r="A562" s="3" t="s">
        <v>1457</v>
      </c>
      <c r="B562" s="3" t="s">
        <v>1104</v>
      </c>
      <c r="C562" s="3" t="s">
        <v>540</v>
      </c>
      <c r="D562" s="3" t="s">
        <v>535</v>
      </c>
      <c r="E562" t="str">
        <f t="shared" si="16"/>
        <v>M22P08U03N03</v>
      </c>
      <c r="F562" s="26">
        <f ca="1">基础表!F562</f>
        <v>0</v>
      </c>
      <c r="G562" s="26">
        <f ca="1">基础表!G562</f>
        <v>0</v>
      </c>
      <c r="H562" s="26">
        <v>0.15</v>
      </c>
      <c r="I562" s="26" t="str">
        <f t="shared" ca="1" si="17"/>
        <v>TRUE</v>
      </c>
      <c r="J562" s="26">
        <v>0</v>
      </c>
      <c r="K562" s="26">
        <v>1</v>
      </c>
      <c r="L562" s="26">
        <v>1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  <c r="T562" s="26">
        <v>0</v>
      </c>
      <c r="U562" s="26">
        <v>0</v>
      </c>
      <c r="V562" s="26">
        <v>0</v>
      </c>
      <c r="W562" s="26">
        <v>0</v>
      </c>
      <c r="X562" s="26">
        <v>0</v>
      </c>
      <c r="Y562" s="26">
        <v>0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1</v>
      </c>
      <c r="AG562" s="26">
        <v>0</v>
      </c>
    </row>
    <row r="563" spans="1:33" x14ac:dyDescent="0.2">
      <c r="A563" s="3" t="s">
        <v>1457</v>
      </c>
      <c r="B563" s="3" t="s">
        <v>1104</v>
      </c>
      <c r="C563" s="3" t="s">
        <v>540</v>
      </c>
      <c r="D563" s="3" t="s">
        <v>536</v>
      </c>
      <c r="E563" t="str">
        <f t="shared" si="16"/>
        <v>M22P08U03N04</v>
      </c>
      <c r="F563" s="26">
        <f ca="1">基础表!F563</f>
        <v>0</v>
      </c>
      <c r="G563" s="26">
        <f ca="1">基础表!G563</f>
        <v>0</v>
      </c>
      <c r="H563" s="26">
        <v>0.15</v>
      </c>
      <c r="I563" s="26" t="str">
        <f t="shared" ca="1" si="17"/>
        <v>TRUE</v>
      </c>
      <c r="J563" s="26">
        <v>0</v>
      </c>
      <c r="K563" s="26">
        <v>1</v>
      </c>
      <c r="L563" s="26">
        <v>1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  <c r="T563" s="26">
        <v>0</v>
      </c>
      <c r="U563" s="26">
        <v>0</v>
      </c>
      <c r="V563" s="26">
        <v>0</v>
      </c>
      <c r="W563" s="26">
        <v>0</v>
      </c>
      <c r="X563" s="26">
        <v>0</v>
      </c>
      <c r="Y563" s="26">
        <v>0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1</v>
      </c>
      <c r="AG563" s="26">
        <v>0</v>
      </c>
    </row>
    <row r="564" spans="1:33" x14ac:dyDescent="0.2">
      <c r="A564" s="3" t="s">
        <v>1457</v>
      </c>
      <c r="B564" s="3" t="s">
        <v>1104</v>
      </c>
      <c r="C564" s="3" t="s">
        <v>540</v>
      </c>
      <c r="D564" s="3" t="s">
        <v>537</v>
      </c>
      <c r="E564" t="str">
        <f t="shared" si="16"/>
        <v>M22P08U03N05</v>
      </c>
      <c r="F564" s="26">
        <f ca="1">基础表!F564</f>
        <v>0</v>
      </c>
      <c r="G564" s="26">
        <f ca="1">基础表!G564</f>
        <v>0</v>
      </c>
      <c r="H564" s="26">
        <v>0.15</v>
      </c>
      <c r="I564" s="26" t="str">
        <f t="shared" ca="1" si="17"/>
        <v>TRUE</v>
      </c>
      <c r="J564" s="26">
        <v>0</v>
      </c>
      <c r="K564" s="26">
        <v>1</v>
      </c>
      <c r="L564" s="26">
        <v>1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0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1</v>
      </c>
      <c r="AG564" s="26">
        <v>0</v>
      </c>
    </row>
    <row r="565" spans="1:33" x14ac:dyDescent="0.2">
      <c r="A565" s="3" t="s">
        <v>1457</v>
      </c>
      <c r="B565" s="3" t="s">
        <v>1104</v>
      </c>
      <c r="C565" s="3" t="s">
        <v>540</v>
      </c>
      <c r="D565" s="3" t="s">
        <v>538</v>
      </c>
      <c r="E565" t="str">
        <f t="shared" si="16"/>
        <v>M22P08U03N06</v>
      </c>
      <c r="F565" s="26">
        <f ca="1">基础表!F565</f>
        <v>0</v>
      </c>
      <c r="G565" s="26">
        <f ca="1">基础表!G565</f>
        <v>0</v>
      </c>
      <c r="H565" s="26">
        <v>0.15</v>
      </c>
      <c r="I565" s="26" t="str">
        <f t="shared" ca="1" si="17"/>
        <v>TRUE</v>
      </c>
      <c r="J565" s="26">
        <v>0</v>
      </c>
      <c r="K565" s="26">
        <v>1</v>
      </c>
      <c r="L565" s="26">
        <v>1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1</v>
      </c>
      <c r="AG565" s="26">
        <v>0</v>
      </c>
    </row>
    <row r="566" spans="1:33" x14ac:dyDescent="0.2">
      <c r="A566" s="3" t="s">
        <v>1457</v>
      </c>
      <c r="B566" s="3" t="s">
        <v>1104</v>
      </c>
      <c r="C566" s="3" t="s">
        <v>540</v>
      </c>
      <c r="D566" s="3" t="s">
        <v>542</v>
      </c>
      <c r="E566" t="str">
        <f t="shared" si="16"/>
        <v>M22P08U03N07</v>
      </c>
      <c r="F566" s="26">
        <f ca="1">基础表!F566</f>
        <v>0</v>
      </c>
      <c r="G566" s="26">
        <f ca="1">基础表!G566</f>
        <v>0</v>
      </c>
      <c r="H566" s="26">
        <v>0.15</v>
      </c>
      <c r="I566" s="26" t="str">
        <f t="shared" ca="1" si="17"/>
        <v>TRUE</v>
      </c>
      <c r="J566" s="26">
        <v>0</v>
      </c>
      <c r="K566" s="26">
        <v>1</v>
      </c>
      <c r="L566" s="26">
        <v>1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1</v>
      </c>
      <c r="AG566" s="26">
        <v>0</v>
      </c>
    </row>
    <row r="567" spans="1:33" x14ac:dyDescent="0.2">
      <c r="A567" s="3" t="s">
        <v>1457</v>
      </c>
      <c r="B567" s="3" t="s">
        <v>1104</v>
      </c>
      <c r="C567" s="3" t="s">
        <v>540</v>
      </c>
      <c r="D567" s="3" t="s">
        <v>543</v>
      </c>
      <c r="E567" t="str">
        <f t="shared" si="16"/>
        <v>M22P08U03N08</v>
      </c>
      <c r="F567" s="26">
        <f ca="1">基础表!F567</f>
        <v>0</v>
      </c>
      <c r="G567" s="26">
        <f ca="1">基础表!G567</f>
        <v>0</v>
      </c>
      <c r="H567" s="26">
        <v>0.15</v>
      </c>
      <c r="I567" s="26" t="str">
        <f t="shared" ca="1" si="17"/>
        <v>TRUE</v>
      </c>
      <c r="J567" s="26">
        <v>0</v>
      </c>
      <c r="K567" s="26">
        <v>1</v>
      </c>
      <c r="L567" s="26">
        <v>1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1</v>
      </c>
      <c r="AG567" s="26">
        <v>0</v>
      </c>
    </row>
    <row r="568" spans="1:33" x14ac:dyDescent="0.2">
      <c r="A568" s="3" t="s">
        <v>1457</v>
      </c>
      <c r="B568" s="3" t="s">
        <v>1104</v>
      </c>
      <c r="C568" s="3" t="s">
        <v>540</v>
      </c>
      <c r="D568" s="3" t="s">
        <v>544</v>
      </c>
      <c r="E568" t="str">
        <f t="shared" si="16"/>
        <v>M22P08U03N09</v>
      </c>
      <c r="F568" s="26">
        <f ca="1">基础表!F568</f>
        <v>0</v>
      </c>
      <c r="G568" s="26">
        <f ca="1">基础表!G568</f>
        <v>0</v>
      </c>
      <c r="H568" s="26">
        <v>0.15</v>
      </c>
      <c r="I568" s="26" t="str">
        <f t="shared" ca="1" si="17"/>
        <v>TRUE</v>
      </c>
      <c r="J568" s="26">
        <v>0</v>
      </c>
      <c r="K568" s="26">
        <v>1</v>
      </c>
      <c r="L568" s="26">
        <v>1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1</v>
      </c>
      <c r="AG568" s="26">
        <v>0</v>
      </c>
    </row>
    <row r="569" spans="1:33" x14ac:dyDescent="0.2">
      <c r="A569" s="3" t="s">
        <v>1457</v>
      </c>
      <c r="B569" s="3" t="s">
        <v>1104</v>
      </c>
      <c r="C569" s="3" t="s">
        <v>541</v>
      </c>
      <c r="D569" s="3" t="s">
        <v>1255</v>
      </c>
      <c r="E569" t="str">
        <f t="shared" si="16"/>
        <v>M22P08U04N01</v>
      </c>
      <c r="F569" s="26">
        <f ca="1">基础表!F569</f>
        <v>0</v>
      </c>
      <c r="G569" s="26">
        <f ca="1">基础表!G569</f>
        <v>0</v>
      </c>
      <c r="H569" s="26">
        <v>0.15</v>
      </c>
      <c r="I569" s="26" t="str">
        <f t="shared" ca="1" si="17"/>
        <v>TRUE</v>
      </c>
      <c r="J569" s="26">
        <v>0</v>
      </c>
      <c r="K569" s="26">
        <v>1</v>
      </c>
      <c r="L569" s="26">
        <v>1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1</v>
      </c>
      <c r="AG569" s="26">
        <v>0</v>
      </c>
    </row>
    <row r="570" spans="1:33" x14ac:dyDescent="0.2">
      <c r="A570" s="3" t="s">
        <v>1457</v>
      </c>
      <c r="B570" s="3" t="s">
        <v>1104</v>
      </c>
      <c r="C570" s="3" t="s">
        <v>541</v>
      </c>
      <c r="D570" s="3" t="s">
        <v>534</v>
      </c>
      <c r="E570" t="str">
        <f t="shared" si="16"/>
        <v>M22P08U04N02</v>
      </c>
      <c r="F570" s="26">
        <f ca="1">基础表!F570</f>
        <v>0</v>
      </c>
      <c r="G570" s="26">
        <f ca="1">基础表!G570</f>
        <v>0</v>
      </c>
      <c r="H570" s="26">
        <v>0.15</v>
      </c>
      <c r="I570" s="26" t="str">
        <f t="shared" ca="1" si="17"/>
        <v>TRUE</v>
      </c>
      <c r="J570" s="26">
        <v>0</v>
      </c>
      <c r="K570" s="26">
        <v>1</v>
      </c>
      <c r="L570" s="26">
        <v>1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1</v>
      </c>
      <c r="AG570" s="26">
        <v>0</v>
      </c>
    </row>
    <row r="571" spans="1:33" x14ac:dyDescent="0.2">
      <c r="A571" s="3" t="s">
        <v>1457</v>
      </c>
      <c r="B571" s="3" t="s">
        <v>1104</v>
      </c>
      <c r="C571" s="3" t="s">
        <v>541</v>
      </c>
      <c r="D571" s="3" t="s">
        <v>535</v>
      </c>
      <c r="E571" t="str">
        <f t="shared" si="16"/>
        <v>M22P08U04N03</v>
      </c>
      <c r="F571" s="26">
        <f ca="1">基础表!F571</f>
        <v>0</v>
      </c>
      <c r="G571" s="26">
        <f ca="1">基础表!G571</f>
        <v>0</v>
      </c>
      <c r="H571" s="26">
        <v>0.15</v>
      </c>
      <c r="I571" s="26" t="str">
        <f t="shared" ca="1" si="17"/>
        <v>TRUE</v>
      </c>
      <c r="J571" s="26">
        <v>0</v>
      </c>
      <c r="K571" s="26">
        <v>1</v>
      </c>
      <c r="L571" s="26">
        <v>1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1</v>
      </c>
      <c r="AG571" s="26">
        <v>0</v>
      </c>
    </row>
    <row r="572" spans="1:33" x14ac:dyDescent="0.2">
      <c r="A572" s="3" t="s">
        <v>1457</v>
      </c>
      <c r="B572" s="3" t="s">
        <v>1104</v>
      </c>
      <c r="C572" s="3" t="s">
        <v>1454</v>
      </c>
      <c r="D572" s="3" t="s">
        <v>536</v>
      </c>
      <c r="E572" t="str">
        <f t="shared" si="16"/>
        <v>M22P08U04N04</v>
      </c>
      <c r="F572" s="26">
        <f ca="1">基础表!F572</f>
        <v>0</v>
      </c>
      <c r="G572" s="26">
        <f ca="1">基础表!G572</f>
        <v>0</v>
      </c>
      <c r="H572" s="26">
        <v>0.15</v>
      </c>
      <c r="I572" s="26" t="str">
        <f t="shared" ca="1" si="17"/>
        <v>TRUE</v>
      </c>
      <c r="J572" s="26">
        <v>0</v>
      </c>
      <c r="K572" s="26">
        <v>1</v>
      </c>
      <c r="L572" s="26">
        <v>1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0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1</v>
      </c>
      <c r="AG572" s="26">
        <v>0</v>
      </c>
    </row>
    <row r="573" spans="1:33" x14ac:dyDescent="0.2">
      <c r="A573" s="3" t="s">
        <v>1457</v>
      </c>
      <c r="B573" s="3" t="s">
        <v>1104</v>
      </c>
      <c r="C573" s="3" t="s">
        <v>1454</v>
      </c>
      <c r="D573" s="3" t="s">
        <v>537</v>
      </c>
      <c r="E573" t="str">
        <f t="shared" si="16"/>
        <v>M22P08U04N05</v>
      </c>
      <c r="F573" s="26">
        <f ca="1">基础表!F573</f>
        <v>0</v>
      </c>
      <c r="G573" s="26">
        <f ca="1">基础表!G573</f>
        <v>0</v>
      </c>
      <c r="H573" s="26">
        <v>0.15</v>
      </c>
      <c r="I573" s="26" t="str">
        <f t="shared" ca="1" si="17"/>
        <v>TRUE</v>
      </c>
      <c r="J573" s="26">
        <v>0</v>
      </c>
      <c r="K573" s="26">
        <v>1</v>
      </c>
      <c r="L573" s="26">
        <v>1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0</v>
      </c>
      <c r="V573" s="26">
        <v>0</v>
      </c>
      <c r="W573" s="26">
        <v>0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1</v>
      </c>
      <c r="AG573" s="26">
        <v>0</v>
      </c>
    </row>
    <row r="574" spans="1:33" x14ac:dyDescent="0.2">
      <c r="A574" s="3" t="s">
        <v>1457</v>
      </c>
      <c r="B574" s="3" t="s">
        <v>1104</v>
      </c>
      <c r="C574" s="3" t="s">
        <v>1454</v>
      </c>
      <c r="D574" s="3" t="s">
        <v>538</v>
      </c>
      <c r="E574" t="str">
        <f t="shared" si="16"/>
        <v>M22P08U04N06</v>
      </c>
      <c r="F574" s="26">
        <f ca="1">基础表!F574</f>
        <v>0</v>
      </c>
      <c r="G574" s="26">
        <f ca="1">基础表!G574</f>
        <v>0</v>
      </c>
      <c r="H574" s="26">
        <v>0.15</v>
      </c>
      <c r="I574" s="26" t="str">
        <f t="shared" ca="1" si="17"/>
        <v>TRUE</v>
      </c>
      <c r="J574" s="26">
        <v>0</v>
      </c>
      <c r="K574" s="26">
        <v>1</v>
      </c>
      <c r="L574" s="26">
        <v>1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1</v>
      </c>
      <c r="AG574" s="26">
        <v>0</v>
      </c>
    </row>
    <row r="575" spans="1:33" x14ac:dyDescent="0.2">
      <c r="A575" s="3" t="s">
        <v>1457</v>
      </c>
      <c r="B575" s="3" t="s">
        <v>1104</v>
      </c>
      <c r="C575" s="3" t="s">
        <v>1454</v>
      </c>
      <c r="D575" s="3" t="s">
        <v>542</v>
      </c>
      <c r="E575" t="str">
        <f t="shared" si="16"/>
        <v>M22P08U04N07</v>
      </c>
      <c r="F575" s="26">
        <f ca="1">基础表!F575</f>
        <v>0</v>
      </c>
      <c r="G575" s="26">
        <f ca="1">基础表!G575</f>
        <v>0</v>
      </c>
      <c r="H575" s="26">
        <v>0.15</v>
      </c>
      <c r="I575" s="26" t="str">
        <f t="shared" ca="1" si="17"/>
        <v>TRUE</v>
      </c>
      <c r="J575" s="26">
        <v>0</v>
      </c>
      <c r="K575" s="26">
        <v>1</v>
      </c>
      <c r="L575" s="26">
        <v>1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1</v>
      </c>
      <c r="AG575" s="26">
        <v>0</v>
      </c>
    </row>
    <row r="576" spans="1:33" x14ac:dyDescent="0.2">
      <c r="A576" s="3" t="s">
        <v>1457</v>
      </c>
      <c r="B576" s="3" t="s">
        <v>1104</v>
      </c>
      <c r="C576" s="3" t="s">
        <v>1454</v>
      </c>
      <c r="D576" s="3" t="s">
        <v>543</v>
      </c>
      <c r="E576" t="str">
        <f t="shared" si="16"/>
        <v>M22P08U04N08</v>
      </c>
      <c r="F576" s="26">
        <f ca="1">基础表!F576</f>
        <v>0</v>
      </c>
      <c r="G576" s="26">
        <f ca="1">基础表!G576</f>
        <v>0</v>
      </c>
      <c r="H576" s="26">
        <v>0.15</v>
      </c>
      <c r="I576" s="26" t="str">
        <f t="shared" ca="1" si="17"/>
        <v>TRUE</v>
      </c>
      <c r="J576" s="26">
        <v>0</v>
      </c>
      <c r="K576" s="26">
        <v>1</v>
      </c>
      <c r="L576" s="26">
        <v>1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0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1</v>
      </c>
      <c r="AG576" s="26">
        <v>0</v>
      </c>
    </row>
    <row r="577" spans="1:33" x14ac:dyDescent="0.2">
      <c r="A577" s="3" t="s">
        <v>1457</v>
      </c>
      <c r="B577" s="3" t="s">
        <v>1104</v>
      </c>
      <c r="C577" s="3" t="s">
        <v>541</v>
      </c>
      <c r="D577" s="3" t="s">
        <v>544</v>
      </c>
      <c r="E577" t="str">
        <f t="shared" si="16"/>
        <v>M22P08U04N09</v>
      </c>
      <c r="F577" s="26">
        <f ca="1">基础表!F577</f>
        <v>0</v>
      </c>
      <c r="G577" s="26">
        <f ca="1">基础表!G577</f>
        <v>0</v>
      </c>
      <c r="H577" s="26">
        <v>0.15</v>
      </c>
      <c r="I577" s="26" t="str">
        <f t="shared" ca="1" si="17"/>
        <v>TRUE</v>
      </c>
      <c r="J577" s="26">
        <v>0</v>
      </c>
      <c r="K577" s="26">
        <v>1</v>
      </c>
      <c r="L577" s="26">
        <v>1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1</v>
      </c>
      <c r="AG577" s="26">
        <v>0</v>
      </c>
    </row>
    <row r="578" spans="1:33" x14ac:dyDescent="0.2">
      <c r="A578" s="3" t="s">
        <v>1457</v>
      </c>
      <c r="B578" s="3" t="s">
        <v>1097</v>
      </c>
      <c r="C578" s="3" t="s">
        <v>532</v>
      </c>
      <c r="D578" s="3" t="s">
        <v>1255</v>
      </c>
      <c r="E578" t="str">
        <f t="shared" si="16"/>
        <v>M22P01U01N01</v>
      </c>
      <c r="F578" s="26">
        <f ca="1">基础表!F578</f>
        <v>0</v>
      </c>
      <c r="G578" s="26">
        <f ca="1">基础表!G578</f>
        <v>0</v>
      </c>
      <c r="H578" s="26">
        <v>0.15</v>
      </c>
      <c r="I578" s="26" t="str">
        <f t="shared" ca="1" si="17"/>
        <v>TRUE</v>
      </c>
      <c r="J578" s="26">
        <v>0</v>
      </c>
      <c r="K578" s="26">
        <v>1</v>
      </c>
      <c r="L578" s="26">
        <v>1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1</v>
      </c>
      <c r="AG578" s="26">
        <v>0</v>
      </c>
    </row>
    <row r="579" spans="1:33" x14ac:dyDescent="0.2">
      <c r="A579" s="3" t="s">
        <v>1457</v>
      </c>
      <c r="B579" s="3" t="s">
        <v>1097</v>
      </c>
      <c r="C579" s="3" t="s">
        <v>532</v>
      </c>
      <c r="D579" s="3" t="s">
        <v>534</v>
      </c>
      <c r="E579" t="str">
        <f t="shared" ref="E579:E642" si="18">A579&amp;B579&amp;C579&amp;D579</f>
        <v>M22P01U01N02</v>
      </c>
      <c r="F579" s="26">
        <f ca="1">基础表!F579</f>
        <v>0</v>
      </c>
      <c r="G579" s="26">
        <f ca="1">基础表!G579</f>
        <v>0</v>
      </c>
      <c r="H579" s="26">
        <v>0.15</v>
      </c>
      <c r="I579" s="26" t="str">
        <f t="shared" ref="I579:I642" ca="1" si="19">IF(F579=0,"TRUE",IF(F579&gt;1000,"TRUE","FALSE"))</f>
        <v>TRUE</v>
      </c>
      <c r="J579" s="26">
        <v>0</v>
      </c>
      <c r="K579" s="26">
        <v>1</v>
      </c>
      <c r="L579" s="26">
        <v>1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1</v>
      </c>
      <c r="AG579" s="26">
        <v>0</v>
      </c>
    </row>
    <row r="580" spans="1:33" x14ac:dyDescent="0.2">
      <c r="A580" s="3" t="s">
        <v>1457</v>
      </c>
      <c r="B580" s="3" t="s">
        <v>1097</v>
      </c>
      <c r="C580" s="3" t="s">
        <v>532</v>
      </c>
      <c r="D580" s="3" t="s">
        <v>535</v>
      </c>
      <c r="E580" t="str">
        <f t="shared" si="18"/>
        <v>M22P01U01N03</v>
      </c>
      <c r="F580" s="26">
        <f ca="1">基础表!F580</f>
        <v>0</v>
      </c>
      <c r="G580" s="26">
        <f ca="1">基础表!G580</f>
        <v>0</v>
      </c>
      <c r="H580" s="26">
        <v>0.15</v>
      </c>
      <c r="I580" s="26" t="str">
        <f t="shared" ca="1" si="19"/>
        <v>TRUE</v>
      </c>
      <c r="J580" s="26">
        <v>0</v>
      </c>
      <c r="K580" s="26">
        <v>1</v>
      </c>
      <c r="L580" s="26">
        <v>1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1</v>
      </c>
      <c r="AG580" s="26">
        <v>0</v>
      </c>
    </row>
    <row r="581" spans="1:33" x14ac:dyDescent="0.2">
      <c r="A581" s="3" t="s">
        <v>1457</v>
      </c>
      <c r="B581" s="3" t="s">
        <v>1097</v>
      </c>
      <c r="C581" s="3" t="s">
        <v>532</v>
      </c>
      <c r="D581" s="3" t="s">
        <v>536</v>
      </c>
      <c r="E581" t="str">
        <f t="shared" si="18"/>
        <v>M22P01U01N04</v>
      </c>
      <c r="F581" s="26">
        <f ca="1">基础表!F581</f>
        <v>0</v>
      </c>
      <c r="G581" s="26">
        <f ca="1">基础表!G581</f>
        <v>0</v>
      </c>
      <c r="H581" s="26">
        <v>0.15</v>
      </c>
      <c r="I581" s="26" t="str">
        <f t="shared" ca="1" si="19"/>
        <v>TRUE</v>
      </c>
      <c r="J581" s="26">
        <v>0</v>
      </c>
      <c r="K581" s="26">
        <v>1</v>
      </c>
      <c r="L581" s="26">
        <v>1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1</v>
      </c>
      <c r="AG581" s="26">
        <v>0</v>
      </c>
    </row>
    <row r="582" spans="1:33" x14ac:dyDescent="0.2">
      <c r="A582" s="3" t="s">
        <v>1457</v>
      </c>
      <c r="B582" s="3" t="s">
        <v>1097</v>
      </c>
      <c r="C582" s="3" t="s">
        <v>532</v>
      </c>
      <c r="D582" s="3" t="s">
        <v>537</v>
      </c>
      <c r="E582" t="str">
        <f t="shared" si="18"/>
        <v>M22P01U01N05</v>
      </c>
      <c r="F582" s="26">
        <f ca="1">基础表!F582</f>
        <v>0</v>
      </c>
      <c r="G582" s="26">
        <f ca="1">基础表!G582</f>
        <v>0</v>
      </c>
      <c r="H582" s="26">
        <v>0.15</v>
      </c>
      <c r="I582" s="26" t="str">
        <f t="shared" ca="1" si="19"/>
        <v>TRUE</v>
      </c>
      <c r="J582" s="26">
        <v>0</v>
      </c>
      <c r="K582" s="26">
        <v>1</v>
      </c>
      <c r="L582" s="26">
        <v>1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1</v>
      </c>
      <c r="AG582" s="26">
        <v>0</v>
      </c>
    </row>
    <row r="583" spans="1:33" x14ac:dyDescent="0.2">
      <c r="A583" s="3" t="s">
        <v>1457</v>
      </c>
      <c r="B583" s="3" t="s">
        <v>1097</v>
      </c>
      <c r="C583" s="3" t="s">
        <v>532</v>
      </c>
      <c r="D583" s="3" t="s">
        <v>538</v>
      </c>
      <c r="E583" t="str">
        <f t="shared" si="18"/>
        <v>M22P01U01N06</v>
      </c>
      <c r="F583" s="26">
        <f ca="1">基础表!F583</f>
        <v>0</v>
      </c>
      <c r="G583" s="26">
        <f ca="1">基础表!G583</f>
        <v>0</v>
      </c>
      <c r="H583" s="26">
        <v>0.15</v>
      </c>
      <c r="I583" s="26" t="str">
        <f t="shared" ca="1" si="19"/>
        <v>TRUE</v>
      </c>
      <c r="J583" s="26">
        <v>0</v>
      </c>
      <c r="K583" s="26">
        <v>1</v>
      </c>
      <c r="L583" s="26">
        <v>1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1</v>
      </c>
      <c r="AG583" s="26">
        <v>0</v>
      </c>
    </row>
    <row r="584" spans="1:33" x14ac:dyDescent="0.2">
      <c r="A584" s="3" t="s">
        <v>1457</v>
      </c>
      <c r="B584" s="3" t="s">
        <v>1097</v>
      </c>
      <c r="C584" s="3" t="s">
        <v>532</v>
      </c>
      <c r="D584" s="3" t="s">
        <v>542</v>
      </c>
      <c r="E584" t="str">
        <f t="shared" si="18"/>
        <v>M22P01U01N07</v>
      </c>
      <c r="F584" s="26">
        <f ca="1">基础表!F584</f>
        <v>0</v>
      </c>
      <c r="G584" s="26">
        <f ca="1">基础表!G584</f>
        <v>0</v>
      </c>
      <c r="H584" s="26">
        <v>0.15</v>
      </c>
      <c r="I584" s="26" t="str">
        <f t="shared" ca="1" si="19"/>
        <v>TRUE</v>
      </c>
      <c r="J584" s="26">
        <v>0</v>
      </c>
      <c r="K584" s="26">
        <v>1</v>
      </c>
      <c r="L584" s="26">
        <v>1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1</v>
      </c>
      <c r="AG584" s="26">
        <v>0</v>
      </c>
    </row>
    <row r="585" spans="1:33" x14ac:dyDescent="0.2">
      <c r="A585" s="3" t="s">
        <v>1457</v>
      </c>
      <c r="B585" s="3" t="s">
        <v>1097</v>
      </c>
      <c r="C585" s="3" t="s">
        <v>532</v>
      </c>
      <c r="D585" s="3" t="s">
        <v>543</v>
      </c>
      <c r="E585" t="str">
        <f t="shared" si="18"/>
        <v>M22P01U01N08</v>
      </c>
      <c r="F585" s="26">
        <f ca="1">基础表!F585</f>
        <v>0</v>
      </c>
      <c r="G585" s="26">
        <f ca="1">基础表!G585</f>
        <v>0</v>
      </c>
      <c r="H585" s="26">
        <v>0.15</v>
      </c>
      <c r="I585" s="26" t="str">
        <f t="shared" ca="1" si="19"/>
        <v>TRUE</v>
      </c>
      <c r="J585" s="26">
        <v>0</v>
      </c>
      <c r="K585" s="26">
        <v>1</v>
      </c>
      <c r="L585" s="26">
        <v>1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1</v>
      </c>
      <c r="AG585" s="26">
        <v>0</v>
      </c>
    </row>
    <row r="586" spans="1:33" x14ac:dyDescent="0.2">
      <c r="A586" s="3" t="s">
        <v>1457</v>
      </c>
      <c r="B586" s="3" t="s">
        <v>1097</v>
      </c>
      <c r="C586" s="3" t="s">
        <v>532</v>
      </c>
      <c r="D586" s="3" t="s">
        <v>544</v>
      </c>
      <c r="E586" t="str">
        <f t="shared" si="18"/>
        <v>M22P01U01N09</v>
      </c>
      <c r="F586" s="26">
        <f ca="1">基础表!F586</f>
        <v>0</v>
      </c>
      <c r="G586" s="26">
        <f ca="1">基础表!G586</f>
        <v>0</v>
      </c>
      <c r="H586" s="26">
        <v>0.15</v>
      </c>
      <c r="I586" s="26" t="str">
        <f t="shared" ca="1" si="19"/>
        <v>TRUE</v>
      </c>
      <c r="J586" s="26">
        <v>0</v>
      </c>
      <c r="K586" s="26">
        <v>1</v>
      </c>
      <c r="L586" s="26">
        <v>1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1</v>
      </c>
      <c r="AG586" s="26">
        <v>0</v>
      </c>
    </row>
    <row r="587" spans="1:33" x14ac:dyDescent="0.2">
      <c r="A587" s="3" t="s">
        <v>1457</v>
      </c>
      <c r="B587" s="3" t="s">
        <v>1097</v>
      </c>
      <c r="C587" s="3" t="s">
        <v>539</v>
      </c>
      <c r="D587" s="3" t="s">
        <v>1255</v>
      </c>
      <c r="E587" t="str">
        <f t="shared" si="18"/>
        <v>M22P01U02N01</v>
      </c>
      <c r="F587" s="26">
        <f ca="1">基础表!F587</f>
        <v>0</v>
      </c>
      <c r="G587" s="26">
        <f ca="1">基础表!G587</f>
        <v>0</v>
      </c>
      <c r="H587" s="26">
        <v>0.15</v>
      </c>
      <c r="I587" s="26" t="str">
        <f t="shared" ca="1" si="19"/>
        <v>TRUE</v>
      </c>
      <c r="J587" s="26">
        <v>0</v>
      </c>
      <c r="K587" s="26">
        <v>1</v>
      </c>
      <c r="L587" s="26">
        <v>1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1</v>
      </c>
      <c r="AG587" s="26">
        <v>0</v>
      </c>
    </row>
    <row r="588" spans="1:33" x14ac:dyDescent="0.2">
      <c r="A588" s="3" t="s">
        <v>1457</v>
      </c>
      <c r="B588" s="3" t="s">
        <v>1097</v>
      </c>
      <c r="C588" s="3" t="s">
        <v>539</v>
      </c>
      <c r="D588" s="3" t="s">
        <v>534</v>
      </c>
      <c r="E588" t="str">
        <f t="shared" si="18"/>
        <v>M22P01U02N02</v>
      </c>
      <c r="F588" s="26">
        <f ca="1">基础表!F588</f>
        <v>0</v>
      </c>
      <c r="G588" s="26">
        <f ca="1">基础表!G588</f>
        <v>0</v>
      </c>
      <c r="H588" s="26">
        <v>0.15</v>
      </c>
      <c r="I588" s="26" t="str">
        <f t="shared" ca="1" si="19"/>
        <v>TRUE</v>
      </c>
      <c r="J588" s="26">
        <v>0</v>
      </c>
      <c r="K588" s="26">
        <v>1</v>
      </c>
      <c r="L588" s="26">
        <v>1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1</v>
      </c>
      <c r="AG588" s="26">
        <v>0</v>
      </c>
    </row>
    <row r="589" spans="1:33" x14ac:dyDescent="0.2">
      <c r="A589" s="3" t="s">
        <v>1457</v>
      </c>
      <c r="B589" s="3" t="s">
        <v>1097</v>
      </c>
      <c r="C589" s="3" t="s">
        <v>539</v>
      </c>
      <c r="D589" s="3" t="s">
        <v>535</v>
      </c>
      <c r="E589" t="str">
        <f t="shared" si="18"/>
        <v>M22P01U02N03</v>
      </c>
      <c r="F589" s="26">
        <f ca="1">基础表!F589</f>
        <v>0</v>
      </c>
      <c r="G589" s="26">
        <f ca="1">基础表!G589</f>
        <v>0</v>
      </c>
      <c r="H589" s="26">
        <v>0.15</v>
      </c>
      <c r="I589" s="26" t="str">
        <f t="shared" ca="1" si="19"/>
        <v>TRUE</v>
      </c>
      <c r="J589" s="26">
        <v>0</v>
      </c>
      <c r="K589" s="26">
        <v>1</v>
      </c>
      <c r="L589" s="26">
        <v>1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1</v>
      </c>
      <c r="AG589" s="26">
        <v>0</v>
      </c>
    </row>
    <row r="590" spans="1:33" x14ac:dyDescent="0.2">
      <c r="A590" s="3" t="s">
        <v>1457</v>
      </c>
      <c r="B590" s="3" t="s">
        <v>1097</v>
      </c>
      <c r="C590" s="3" t="s">
        <v>539</v>
      </c>
      <c r="D590" s="3" t="s">
        <v>536</v>
      </c>
      <c r="E590" t="str">
        <f t="shared" si="18"/>
        <v>M22P01U02N04</v>
      </c>
      <c r="F590" s="26">
        <f ca="1">基础表!F590</f>
        <v>0</v>
      </c>
      <c r="G590" s="26">
        <f ca="1">基础表!G590</f>
        <v>0</v>
      </c>
      <c r="H590" s="26">
        <v>0.15</v>
      </c>
      <c r="I590" s="26" t="str">
        <f t="shared" ca="1" si="19"/>
        <v>TRUE</v>
      </c>
      <c r="J590" s="26">
        <v>0</v>
      </c>
      <c r="K590" s="26">
        <v>1</v>
      </c>
      <c r="L590" s="26">
        <v>1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1</v>
      </c>
      <c r="AG590" s="26">
        <v>0</v>
      </c>
    </row>
    <row r="591" spans="1:33" x14ac:dyDescent="0.2">
      <c r="A591" s="3" t="s">
        <v>1457</v>
      </c>
      <c r="B591" s="3" t="s">
        <v>1097</v>
      </c>
      <c r="C591" s="3" t="s">
        <v>539</v>
      </c>
      <c r="D591" s="3" t="s">
        <v>537</v>
      </c>
      <c r="E591" t="str">
        <f t="shared" si="18"/>
        <v>M22P01U02N05</v>
      </c>
      <c r="F591" s="26">
        <f ca="1">基础表!F591</f>
        <v>0</v>
      </c>
      <c r="G591" s="26">
        <f ca="1">基础表!G591</f>
        <v>0</v>
      </c>
      <c r="H591" s="26">
        <v>0.15</v>
      </c>
      <c r="I591" s="26" t="str">
        <f t="shared" ca="1" si="19"/>
        <v>TRUE</v>
      </c>
      <c r="J591" s="26">
        <v>0</v>
      </c>
      <c r="K591" s="26">
        <v>1</v>
      </c>
      <c r="L591" s="26">
        <v>1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1</v>
      </c>
      <c r="AG591" s="26">
        <v>0</v>
      </c>
    </row>
    <row r="592" spans="1:33" x14ac:dyDescent="0.2">
      <c r="A592" s="3" t="s">
        <v>1457</v>
      </c>
      <c r="B592" s="3" t="s">
        <v>1097</v>
      </c>
      <c r="C592" s="3" t="s">
        <v>539</v>
      </c>
      <c r="D592" s="3" t="s">
        <v>538</v>
      </c>
      <c r="E592" t="str">
        <f t="shared" si="18"/>
        <v>M22P01U02N06</v>
      </c>
      <c r="F592" s="26">
        <f ca="1">基础表!F592</f>
        <v>0</v>
      </c>
      <c r="G592" s="26">
        <f ca="1">基础表!G592</f>
        <v>0</v>
      </c>
      <c r="H592" s="26">
        <v>0.15</v>
      </c>
      <c r="I592" s="26" t="str">
        <f t="shared" ca="1" si="19"/>
        <v>TRUE</v>
      </c>
      <c r="J592" s="26">
        <v>0</v>
      </c>
      <c r="K592" s="26">
        <v>1</v>
      </c>
      <c r="L592" s="26">
        <v>1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  <c r="T592" s="26">
        <v>0</v>
      </c>
      <c r="U592" s="26">
        <v>0</v>
      </c>
      <c r="V592" s="26">
        <v>0</v>
      </c>
      <c r="W592" s="26">
        <v>0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1</v>
      </c>
      <c r="AG592" s="26">
        <v>0</v>
      </c>
    </row>
    <row r="593" spans="1:33" x14ac:dyDescent="0.2">
      <c r="A593" s="3" t="s">
        <v>1457</v>
      </c>
      <c r="B593" s="3" t="s">
        <v>1097</v>
      </c>
      <c r="C593" s="3" t="s">
        <v>539</v>
      </c>
      <c r="D593" s="3" t="s">
        <v>542</v>
      </c>
      <c r="E593" t="str">
        <f t="shared" si="18"/>
        <v>M22P01U02N07</v>
      </c>
      <c r="F593" s="26">
        <f ca="1">基础表!F593</f>
        <v>0</v>
      </c>
      <c r="G593" s="26">
        <f ca="1">基础表!G593</f>
        <v>0</v>
      </c>
      <c r="H593" s="26">
        <v>0.15</v>
      </c>
      <c r="I593" s="26" t="str">
        <f t="shared" ca="1" si="19"/>
        <v>TRUE</v>
      </c>
      <c r="J593" s="26">
        <v>0</v>
      </c>
      <c r="K593" s="26">
        <v>1</v>
      </c>
      <c r="L593" s="26">
        <v>1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1</v>
      </c>
      <c r="AG593" s="26">
        <v>0</v>
      </c>
    </row>
    <row r="594" spans="1:33" x14ac:dyDescent="0.2">
      <c r="A594" s="3" t="s">
        <v>1457</v>
      </c>
      <c r="B594" s="3" t="s">
        <v>1097</v>
      </c>
      <c r="C594" s="3" t="s">
        <v>539</v>
      </c>
      <c r="D594" s="3" t="s">
        <v>543</v>
      </c>
      <c r="E594" t="str">
        <f t="shared" si="18"/>
        <v>M22P01U02N08</v>
      </c>
      <c r="F594" s="26">
        <f ca="1">基础表!F594</f>
        <v>0</v>
      </c>
      <c r="G594" s="26">
        <f ca="1">基础表!G594</f>
        <v>0</v>
      </c>
      <c r="H594" s="26">
        <v>0.15</v>
      </c>
      <c r="I594" s="26" t="str">
        <f t="shared" ca="1" si="19"/>
        <v>TRUE</v>
      </c>
      <c r="J594" s="26">
        <v>0</v>
      </c>
      <c r="K594" s="26">
        <v>1</v>
      </c>
      <c r="L594" s="26">
        <v>1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  <c r="T594" s="26">
        <v>0</v>
      </c>
      <c r="U594" s="26">
        <v>0</v>
      </c>
      <c r="V594" s="26">
        <v>0</v>
      </c>
      <c r="W594" s="26">
        <v>0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1</v>
      </c>
      <c r="AG594" s="26">
        <v>0</v>
      </c>
    </row>
    <row r="595" spans="1:33" x14ac:dyDescent="0.2">
      <c r="A595" s="3" t="s">
        <v>1457</v>
      </c>
      <c r="B595" s="3" t="s">
        <v>1097</v>
      </c>
      <c r="C595" s="3" t="s">
        <v>539</v>
      </c>
      <c r="D595" s="3" t="s">
        <v>544</v>
      </c>
      <c r="E595" t="str">
        <f t="shared" si="18"/>
        <v>M22P01U02N09</v>
      </c>
      <c r="F595" s="26">
        <f ca="1">基础表!F595</f>
        <v>0</v>
      </c>
      <c r="G595" s="26">
        <f ca="1">基础表!G595</f>
        <v>0</v>
      </c>
      <c r="H595" s="26">
        <v>0.15</v>
      </c>
      <c r="I595" s="26" t="str">
        <f t="shared" ca="1" si="19"/>
        <v>TRUE</v>
      </c>
      <c r="J595" s="26">
        <v>0</v>
      </c>
      <c r="K595" s="26">
        <v>1</v>
      </c>
      <c r="L595" s="26">
        <v>1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1</v>
      </c>
      <c r="AG595" s="26">
        <v>0</v>
      </c>
    </row>
    <row r="596" spans="1:33" x14ac:dyDescent="0.2">
      <c r="A596" s="3" t="s">
        <v>1457</v>
      </c>
      <c r="B596" s="3" t="s">
        <v>1097</v>
      </c>
      <c r="C596" s="3" t="s">
        <v>540</v>
      </c>
      <c r="D596" s="3" t="s">
        <v>1255</v>
      </c>
      <c r="E596" t="str">
        <f t="shared" si="18"/>
        <v>M22P01U03N01</v>
      </c>
      <c r="F596" s="26">
        <f ca="1">基础表!F596</f>
        <v>0</v>
      </c>
      <c r="G596" s="26">
        <f ca="1">基础表!G596</f>
        <v>0</v>
      </c>
      <c r="H596" s="26">
        <v>0.15</v>
      </c>
      <c r="I596" s="26" t="str">
        <f t="shared" ca="1" si="19"/>
        <v>TRUE</v>
      </c>
      <c r="J596" s="26">
        <v>0</v>
      </c>
      <c r="K596" s="26">
        <v>1</v>
      </c>
      <c r="L596" s="26">
        <v>1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1</v>
      </c>
      <c r="AG596" s="26">
        <v>0</v>
      </c>
    </row>
    <row r="597" spans="1:33" x14ac:dyDescent="0.2">
      <c r="A597" s="3" t="s">
        <v>1457</v>
      </c>
      <c r="B597" s="3" t="s">
        <v>1097</v>
      </c>
      <c r="C597" s="3" t="s">
        <v>540</v>
      </c>
      <c r="D597" s="3" t="s">
        <v>534</v>
      </c>
      <c r="E597" t="str">
        <f t="shared" si="18"/>
        <v>M22P01U03N02</v>
      </c>
      <c r="F597" s="26">
        <f ca="1">基础表!F597</f>
        <v>0</v>
      </c>
      <c r="G597" s="26">
        <f ca="1">基础表!G597</f>
        <v>0</v>
      </c>
      <c r="H597" s="26">
        <v>0.15</v>
      </c>
      <c r="I597" s="26" t="str">
        <f t="shared" ca="1" si="19"/>
        <v>TRUE</v>
      </c>
      <c r="J597" s="26">
        <v>0</v>
      </c>
      <c r="K597" s="26">
        <v>1</v>
      </c>
      <c r="L597" s="26">
        <v>1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1</v>
      </c>
      <c r="AG597" s="26">
        <v>0</v>
      </c>
    </row>
    <row r="598" spans="1:33" x14ac:dyDescent="0.2">
      <c r="A598" s="3" t="s">
        <v>1457</v>
      </c>
      <c r="B598" s="3" t="s">
        <v>1097</v>
      </c>
      <c r="C598" s="3" t="s">
        <v>540</v>
      </c>
      <c r="D598" s="3" t="s">
        <v>535</v>
      </c>
      <c r="E598" t="str">
        <f t="shared" si="18"/>
        <v>M22P01U03N03</v>
      </c>
      <c r="F598" s="26">
        <f ca="1">基础表!F598</f>
        <v>0</v>
      </c>
      <c r="G598" s="26">
        <f ca="1">基础表!G598</f>
        <v>0</v>
      </c>
      <c r="H598" s="26">
        <v>0.15</v>
      </c>
      <c r="I598" s="26" t="str">
        <f t="shared" ca="1" si="19"/>
        <v>TRUE</v>
      </c>
      <c r="J598" s="26">
        <v>0</v>
      </c>
      <c r="K598" s="26">
        <v>1</v>
      </c>
      <c r="L598" s="26">
        <v>1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1</v>
      </c>
      <c r="AG598" s="26">
        <v>0</v>
      </c>
    </row>
    <row r="599" spans="1:33" x14ac:dyDescent="0.2">
      <c r="A599" s="3" t="s">
        <v>1457</v>
      </c>
      <c r="B599" s="3" t="s">
        <v>1097</v>
      </c>
      <c r="C599" s="3" t="s">
        <v>540</v>
      </c>
      <c r="D599" s="3" t="s">
        <v>536</v>
      </c>
      <c r="E599" t="str">
        <f t="shared" si="18"/>
        <v>M22P01U03N04</v>
      </c>
      <c r="F599" s="26">
        <f ca="1">基础表!F599</f>
        <v>0</v>
      </c>
      <c r="G599" s="26">
        <f ca="1">基础表!G599</f>
        <v>0</v>
      </c>
      <c r="H599" s="26">
        <v>0.15</v>
      </c>
      <c r="I599" s="26" t="str">
        <f t="shared" ca="1" si="19"/>
        <v>TRUE</v>
      </c>
      <c r="J599" s="26">
        <v>0</v>
      </c>
      <c r="K599" s="26">
        <v>1</v>
      </c>
      <c r="L599" s="26">
        <v>1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1</v>
      </c>
      <c r="AG599" s="26">
        <v>0</v>
      </c>
    </row>
    <row r="600" spans="1:33" x14ac:dyDescent="0.2">
      <c r="A600" s="3" t="s">
        <v>1457</v>
      </c>
      <c r="B600" s="3" t="s">
        <v>1097</v>
      </c>
      <c r="C600" s="3" t="s">
        <v>540</v>
      </c>
      <c r="D600" s="3" t="s">
        <v>537</v>
      </c>
      <c r="E600" t="str">
        <f t="shared" si="18"/>
        <v>M22P01U03N05</v>
      </c>
      <c r="F600" s="26">
        <f ca="1">基础表!F600</f>
        <v>0</v>
      </c>
      <c r="G600" s="26">
        <f ca="1">基础表!G600</f>
        <v>0</v>
      </c>
      <c r="H600" s="26">
        <v>0.15</v>
      </c>
      <c r="I600" s="26" t="str">
        <f t="shared" ca="1" si="19"/>
        <v>TRUE</v>
      </c>
      <c r="J600" s="26">
        <v>0</v>
      </c>
      <c r="K600" s="26">
        <v>1</v>
      </c>
      <c r="L600" s="26">
        <v>1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1</v>
      </c>
      <c r="AG600" s="26">
        <v>0</v>
      </c>
    </row>
    <row r="601" spans="1:33" x14ac:dyDescent="0.2">
      <c r="A601" s="3" t="s">
        <v>1457</v>
      </c>
      <c r="B601" s="3" t="s">
        <v>1097</v>
      </c>
      <c r="C601" s="3" t="s">
        <v>540</v>
      </c>
      <c r="D601" s="3" t="s">
        <v>538</v>
      </c>
      <c r="E601" t="str">
        <f t="shared" si="18"/>
        <v>M22P01U03N06</v>
      </c>
      <c r="F601" s="26">
        <f ca="1">基础表!F601</f>
        <v>0</v>
      </c>
      <c r="G601" s="26">
        <f ca="1">基础表!G601</f>
        <v>0</v>
      </c>
      <c r="H601" s="26">
        <v>0.15</v>
      </c>
      <c r="I601" s="26" t="str">
        <f t="shared" ca="1" si="19"/>
        <v>TRUE</v>
      </c>
      <c r="J601" s="26">
        <v>0</v>
      </c>
      <c r="K601" s="26">
        <v>1</v>
      </c>
      <c r="L601" s="26">
        <v>1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1</v>
      </c>
      <c r="AG601" s="26">
        <v>0</v>
      </c>
    </row>
    <row r="602" spans="1:33" x14ac:dyDescent="0.2">
      <c r="A602" s="3" t="s">
        <v>1457</v>
      </c>
      <c r="B602" s="3" t="s">
        <v>1097</v>
      </c>
      <c r="C602" s="3" t="s">
        <v>540</v>
      </c>
      <c r="D602" s="3" t="s">
        <v>542</v>
      </c>
      <c r="E602" t="str">
        <f t="shared" si="18"/>
        <v>M22P01U03N07</v>
      </c>
      <c r="F602" s="26">
        <f ca="1">基础表!F602</f>
        <v>0</v>
      </c>
      <c r="G602" s="26">
        <f ca="1">基础表!G602</f>
        <v>0</v>
      </c>
      <c r="H602" s="26">
        <v>0.15</v>
      </c>
      <c r="I602" s="26" t="str">
        <f t="shared" ca="1" si="19"/>
        <v>TRUE</v>
      </c>
      <c r="J602" s="26">
        <v>0</v>
      </c>
      <c r="K602" s="26">
        <v>1</v>
      </c>
      <c r="L602" s="26">
        <v>1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1</v>
      </c>
      <c r="AG602" s="26">
        <v>0</v>
      </c>
    </row>
    <row r="603" spans="1:33" x14ac:dyDescent="0.2">
      <c r="A603" s="3" t="s">
        <v>1457</v>
      </c>
      <c r="B603" s="3" t="s">
        <v>1097</v>
      </c>
      <c r="C603" s="3" t="s">
        <v>540</v>
      </c>
      <c r="D603" s="3" t="s">
        <v>543</v>
      </c>
      <c r="E603" t="str">
        <f t="shared" si="18"/>
        <v>M22P01U03N08</v>
      </c>
      <c r="F603" s="26">
        <f ca="1">基础表!F603</f>
        <v>0</v>
      </c>
      <c r="G603" s="26">
        <f ca="1">基础表!G603</f>
        <v>0</v>
      </c>
      <c r="H603" s="26">
        <v>0.15</v>
      </c>
      <c r="I603" s="26" t="str">
        <f t="shared" ca="1" si="19"/>
        <v>TRUE</v>
      </c>
      <c r="J603" s="26">
        <v>0</v>
      </c>
      <c r="K603" s="26">
        <v>1</v>
      </c>
      <c r="L603" s="26">
        <v>1</v>
      </c>
      <c r="M603" s="26">
        <v>0</v>
      </c>
      <c r="N603" s="26">
        <v>0</v>
      </c>
      <c r="O603" s="26">
        <v>0</v>
      </c>
      <c r="P603" s="26">
        <v>0</v>
      </c>
      <c r="Q603" s="26">
        <v>0</v>
      </c>
      <c r="R603" s="26">
        <v>0</v>
      </c>
      <c r="S603" s="26">
        <v>0</v>
      </c>
      <c r="T603" s="26">
        <v>0</v>
      </c>
      <c r="U603" s="26">
        <v>0</v>
      </c>
      <c r="V603" s="26">
        <v>0</v>
      </c>
      <c r="W603" s="26">
        <v>0</v>
      </c>
      <c r="X603" s="26">
        <v>0</v>
      </c>
      <c r="Y603" s="26">
        <v>0</v>
      </c>
      <c r="Z603" s="26">
        <v>0</v>
      </c>
      <c r="AA603" s="26">
        <v>0</v>
      </c>
      <c r="AB603" s="26">
        <v>0</v>
      </c>
      <c r="AC603" s="26">
        <v>0</v>
      </c>
      <c r="AD603" s="26">
        <v>0</v>
      </c>
      <c r="AE603" s="26">
        <v>0</v>
      </c>
      <c r="AF603" s="26">
        <v>1</v>
      </c>
      <c r="AG603" s="26">
        <v>0</v>
      </c>
    </row>
    <row r="604" spans="1:33" x14ac:dyDescent="0.2">
      <c r="A604" s="3" t="s">
        <v>1457</v>
      </c>
      <c r="B604" s="3" t="s">
        <v>1097</v>
      </c>
      <c r="C604" s="3" t="s">
        <v>540</v>
      </c>
      <c r="D604" s="3" t="s">
        <v>544</v>
      </c>
      <c r="E604" t="str">
        <f t="shared" si="18"/>
        <v>M22P01U03N09</v>
      </c>
      <c r="F604" s="26">
        <f ca="1">基础表!F604</f>
        <v>0</v>
      </c>
      <c r="G604" s="26">
        <f ca="1">基础表!G604</f>
        <v>0</v>
      </c>
      <c r="H604" s="26">
        <v>0.15</v>
      </c>
      <c r="I604" s="26" t="str">
        <f t="shared" ca="1" si="19"/>
        <v>TRUE</v>
      </c>
      <c r="J604" s="26">
        <v>0</v>
      </c>
      <c r="K604" s="26">
        <v>1</v>
      </c>
      <c r="L604" s="26">
        <v>1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  <c r="T604" s="26">
        <v>0</v>
      </c>
      <c r="U604" s="26">
        <v>0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1</v>
      </c>
      <c r="AG604" s="26">
        <v>0</v>
      </c>
    </row>
    <row r="605" spans="1:33" x14ac:dyDescent="0.2">
      <c r="A605" s="3" t="s">
        <v>1457</v>
      </c>
      <c r="B605" s="3" t="s">
        <v>1097</v>
      </c>
      <c r="C605" s="3" t="s">
        <v>541</v>
      </c>
      <c r="D605" s="3" t="s">
        <v>1255</v>
      </c>
      <c r="E605" t="str">
        <f t="shared" si="18"/>
        <v>M22P01U04N01</v>
      </c>
      <c r="F605" s="26">
        <f ca="1">基础表!F605</f>
        <v>0</v>
      </c>
      <c r="G605" s="26">
        <f ca="1">基础表!G605</f>
        <v>0</v>
      </c>
      <c r="H605" s="26">
        <v>0.15</v>
      </c>
      <c r="I605" s="26" t="str">
        <f t="shared" ca="1" si="19"/>
        <v>TRUE</v>
      </c>
      <c r="J605" s="26">
        <v>0</v>
      </c>
      <c r="K605" s="26">
        <v>1</v>
      </c>
      <c r="L605" s="26">
        <v>1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  <c r="T605" s="26">
        <v>0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1</v>
      </c>
      <c r="AG605" s="26">
        <v>0</v>
      </c>
    </row>
    <row r="606" spans="1:33" x14ac:dyDescent="0.2">
      <c r="A606" s="3" t="s">
        <v>1457</v>
      </c>
      <c r="B606" s="3" t="s">
        <v>1097</v>
      </c>
      <c r="C606" s="3" t="s">
        <v>541</v>
      </c>
      <c r="D606" s="3" t="s">
        <v>534</v>
      </c>
      <c r="E606" t="str">
        <f t="shared" si="18"/>
        <v>M22P01U04N02</v>
      </c>
      <c r="F606" s="26">
        <f ca="1">基础表!F606</f>
        <v>0</v>
      </c>
      <c r="G606" s="26">
        <f ca="1">基础表!G606</f>
        <v>0</v>
      </c>
      <c r="H606" s="26">
        <v>0.15</v>
      </c>
      <c r="I606" s="26" t="str">
        <f t="shared" ca="1" si="19"/>
        <v>TRUE</v>
      </c>
      <c r="J606" s="26">
        <v>0</v>
      </c>
      <c r="K606" s="26">
        <v>1</v>
      </c>
      <c r="L606" s="26">
        <v>1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1</v>
      </c>
      <c r="AG606" s="26">
        <v>0</v>
      </c>
    </row>
    <row r="607" spans="1:33" x14ac:dyDescent="0.2">
      <c r="A607" s="3" t="s">
        <v>1457</v>
      </c>
      <c r="B607" s="3" t="s">
        <v>1097</v>
      </c>
      <c r="C607" s="3" t="s">
        <v>541</v>
      </c>
      <c r="D607" s="3" t="s">
        <v>535</v>
      </c>
      <c r="E607" t="str">
        <f t="shared" si="18"/>
        <v>M22P01U04N03</v>
      </c>
      <c r="F607" s="26">
        <f ca="1">基础表!F607</f>
        <v>0</v>
      </c>
      <c r="G607" s="26">
        <f ca="1">基础表!G607</f>
        <v>0</v>
      </c>
      <c r="H607" s="26">
        <v>0.15</v>
      </c>
      <c r="I607" s="26" t="str">
        <f t="shared" ca="1" si="19"/>
        <v>TRUE</v>
      </c>
      <c r="J607" s="26">
        <v>0</v>
      </c>
      <c r="K607" s="26">
        <v>1</v>
      </c>
      <c r="L607" s="26">
        <v>1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1</v>
      </c>
      <c r="AG607" s="26">
        <v>0</v>
      </c>
    </row>
    <row r="608" spans="1:33" x14ac:dyDescent="0.2">
      <c r="A608" s="3" t="s">
        <v>1457</v>
      </c>
      <c r="B608" s="3" t="s">
        <v>1097</v>
      </c>
      <c r="C608" s="3" t="s">
        <v>1454</v>
      </c>
      <c r="D608" s="3" t="s">
        <v>536</v>
      </c>
      <c r="E608" t="str">
        <f t="shared" si="18"/>
        <v>M22P01U04N04</v>
      </c>
      <c r="F608" s="26">
        <f ca="1">基础表!F608</f>
        <v>0</v>
      </c>
      <c r="G608" s="26">
        <f ca="1">基础表!G608</f>
        <v>0</v>
      </c>
      <c r="H608" s="26">
        <v>0.15</v>
      </c>
      <c r="I608" s="26" t="str">
        <f t="shared" ca="1" si="19"/>
        <v>TRUE</v>
      </c>
      <c r="J608" s="26">
        <v>0</v>
      </c>
      <c r="K608" s="26">
        <v>1</v>
      </c>
      <c r="L608" s="26">
        <v>1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  <c r="T608" s="26">
        <v>0</v>
      </c>
      <c r="U608" s="26">
        <v>0</v>
      </c>
      <c r="V608" s="26">
        <v>0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1</v>
      </c>
      <c r="AG608" s="26">
        <v>0</v>
      </c>
    </row>
    <row r="609" spans="1:33" x14ac:dyDescent="0.2">
      <c r="A609" s="3" t="s">
        <v>1457</v>
      </c>
      <c r="B609" s="3" t="s">
        <v>1097</v>
      </c>
      <c r="C609" s="3" t="s">
        <v>1454</v>
      </c>
      <c r="D609" s="3" t="s">
        <v>537</v>
      </c>
      <c r="E609" t="str">
        <f t="shared" si="18"/>
        <v>M22P01U04N05</v>
      </c>
      <c r="F609" s="26">
        <f ca="1">基础表!F609</f>
        <v>0</v>
      </c>
      <c r="G609" s="26">
        <f ca="1">基础表!G609</f>
        <v>0</v>
      </c>
      <c r="H609" s="26">
        <v>0.15</v>
      </c>
      <c r="I609" s="26" t="str">
        <f t="shared" ca="1" si="19"/>
        <v>TRUE</v>
      </c>
      <c r="J609" s="26">
        <v>0</v>
      </c>
      <c r="K609" s="26">
        <v>1</v>
      </c>
      <c r="L609" s="26">
        <v>1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1</v>
      </c>
      <c r="AG609" s="26">
        <v>0</v>
      </c>
    </row>
    <row r="610" spans="1:33" x14ac:dyDescent="0.2">
      <c r="A610" s="3" t="s">
        <v>1457</v>
      </c>
      <c r="B610" s="3" t="s">
        <v>1097</v>
      </c>
      <c r="C610" s="3" t="s">
        <v>1454</v>
      </c>
      <c r="D610" s="3" t="s">
        <v>538</v>
      </c>
      <c r="E610" t="str">
        <f t="shared" si="18"/>
        <v>M22P01U04N06</v>
      </c>
      <c r="F610" s="26">
        <f ca="1">基础表!F610</f>
        <v>0</v>
      </c>
      <c r="G610" s="26">
        <f ca="1">基础表!G610</f>
        <v>0</v>
      </c>
      <c r="H610" s="26">
        <v>0.15</v>
      </c>
      <c r="I610" s="26" t="str">
        <f t="shared" ca="1" si="19"/>
        <v>TRUE</v>
      </c>
      <c r="J610" s="26">
        <v>0</v>
      </c>
      <c r="K610" s="26">
        <v>1</v>
      </c>
      <c r="L610" s="26">
        <v>1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0</v>
      </c>
      <c r="W610" s="26">
        <v>0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1</v>
      </c>
      <c r="AG610" s="26">
        <v>0</v>
      </c>
    </row>
    <row r="611" spans="1:33" x14ac:dyDescent="0.2">
      <c r="A611" s="3" t="s">
        <v>1457</v>
      </c>
      <c r="B611" s="3" t="s">
        <v>1097</v>
      </c>
      <c r="C611" s="3" t="s">
        <v>1454</v>
      </c>
      <c r="D611" s="3" t="s">
        <v>542</v>
      </c>
      <c r="E611" t="str">
        <f t="shared" si="18"/>
        <v>M22P01U04N07</v>
      </c>
      <c r="F611" s="26">
        <f ca="1">基础表!F611</f>
        <v>0</v>
      </c>
      <c r="G611" s="26">
        <f ca="1">基础表!G611</f>
        <v>0</v>
      </c>
      <c r="H611" s="26">
        <v>0.15</v>
      </c>
      <c r="I611" s="26" t="str">
        <f t="shared" ca="1" si="19"/>
        <v>TRUE</v>
      </c>
      <c r="J611" s="26">
        <v>0</v>
      </c>
      <c r="K611" s="26">
        <v>1</v>
      </c>
      <c r="L611" s="26">
        <v>1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1</v>
      </c>
      <c r="AG611" s="26">
        <v>0</v>
      </c>
    </row>
    <row r="612" spans="1:33" x14ac:dyDescent="0.2">
      <c r="A612" s="3" t="s">
        <v>1457</v>
      </c>
      <c r="B612" s="3" t="s">
        <v>1097</v>
      </c>
      <c r="C612" s="3" t="s">
        <v>1454</v>
      </c>
      <c r="D612" s="3" t="s">
        <v>543</v>
      </c>
      <c r="E612" t="str">
        <f t="shared" si="18"/>
        <v>M22P01U04N08</v>
      </c>
      <c r="F612" s="26">
        <f ca="1">基础表!F612</f>
        <v>0</v>
      </c>
      <c r="G612" s="26">
        <f ca="1">基础表!G612</f>
        <v>0</v>
      </c>
      <c r="H612" s="26">
        <v>0.15</v>
      </c>
      <c r="I612" s="26" t="str">
        <f t="shared" ca="1" si="19"/>
        <v>TRUE</v>
      </c>
      <c r="J612" s="26">
        <v>0</v>
      </c>
      <c r="K612" s="26">
        <v>1</v>
      </c>
      <c r="L612" s="26">
        <v>1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1</v>
      </c>
      <c r="AG612" s="26">
        <v>0</v>
      </c>
    </row>
    <row r="613" spans="1:33" x14ac:dyDescent="0.2">
      <c r="A613" s="3" t="s">
        <v>1457</v>
      </c>
      <c r="B613" s="3" t="s">
        <v>1097</v>
      </c>
      <c r="C613" s="3" t="s">
        <v>541</v>
      </c>
      <c r="D613" s="3" t="s">
        <v>544</v>
      </c>
      <c r="E613" t="str">
        <f t="shared" si="18"/>
        <v>M22P01U04N09</v>
      </c>
      <c r="F613" s="26">
        <f ca="1">基础表!F613</f>
        <v>0</v>
      </c>
      <c r="G613" s="26">
        <f ca="1">基础表!G613</f>
        <v>0</v>
      </c>
      <c r="H613" s="26">
        <v>0.15</v>
      </c>
      <c r="I613" s="26" t="str">
        <f t="shared" ca="1" si="19"/>
        <v>TRUE</v>
      </c>
      <c r="J613" s="26">
        <v>0</v>
      </c>
      <c r="K613" s="26">
        <v>1</v>
      </c>
      <c r="L613" s="26">
        <v>1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  <c r="T613" s="26">
        <v>0</v>
      </c>
      <c r="U613" s="26">
        <v>0</v>
      </c>
      <c r="V613" s="26">
        <v>0</v>
      </c>
      <c r="W613" s="26">
        <v>0</v>
      </c>
      <c r="X613" s="26">
        <v>0</v>
      </c>
      <c r="Y613" s="26">
        <v>0</v>
      </c>
      <c r="Z613" s="26">
        <v>0</v>
      </c>
      <c r="AA613" s="26">
        <v>0</v>
      </c>
      <c r="AB613" s="26">
        <v>0</v>
      </c>
      <c r="AC613" s="26">
        <v>0</v>
      </c>
      <c r="AD613" s="26">
        <v>0</v>
      </c>
      <c r="AE613" s="26">
        <v>0</v>
      </c>
      <c r="AF613" s="26">
        <v>1</v>
      </c>
      <c r="AG613" s="26">
        <v>0</v>
      </c>
    </row>
    <row r="614" spans="1:33" x14ac:dyDescent="0.2">
      <c r="A614" s="3" t="s">
        <v>1457</v>
      </c>
      <c r="B614" s="3" t="s">
        <v>1098</v>
      </c>
      <c r="C614" s="3" t="s">
        <v>532</v>
      </c>
      <c r="D614" s="3" t="s">
        <v>1255</v>
      </c>
      <c r="E614" t="str">
        <f t="shared" si="18"/>
        <v>M22P02U01N01</v>
      </c>
      <c r="F614" s="26">
        <f ca="1">基础表!F614</f>
        <v>0</v>
      </c>
      <c r="G614" s="26">
        <f ca="1">基础表!G614</f>
        <v>0</v>
      </c>
      <c r="H614" s="26">
        <v>0.15</v>
      </c>
      <c r="I614" s="26" t="str">
        <f t="shared" ca="1" si="19"/>
        <v>TRUE</v>
      </c>
      <c r="J614" s="26">
        <v>0</v>
      </c>
      <c r="K614" s="26">
        <v>1</v>
      </c>
      <c r="L614" s="26">
        <v>1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  <c r="T614" s="26">
        <v>0</v>
      </c>
      <c r="U614" s="26">
        <v>0</v>
      </c>
      <c r="V614" s="26">
        <v>0</v>
      </c>
      <c r="W614" s="26">
        <v>0</v>
      </c>
      <c r="X614" s="26">
        <v>0</v>
      </c>
      <c r="Y614" s="26">
        <v>0</v>
      </c>
      <c r="Z614" s="26">
        <v>0</v>
      </c>
      <c r="AA614" s="26">
        <v>0</v>
      </c>
      <c r="AB614" s="26">
        <v>0</v>
      </c>
      <c r="AC614" s="26">
        <v>0</v>
      </c>
      <c r="AD614" s="26">
        <v>0</v>
      </c>
      <c r="AE614" s="26">
        <v>0</v>
      </c>
      <c r="AF614" s="26">
        <v>1</v>
      </c>
      <c r="AG614" s="26">
        <v>0</v>
      </c>
    </row>
    <row r="615" spans="1:33" x14ac:dyDescent="0.2">
      <c r="A615" s="3" t="s">
        <v>1457</v>
      </c>
      <c r="B615" s="3" t="s">
        <v>1098</v>
      </c>
      <c r="C615" s="3" t="s">
        <v>532</v>
      </c>
      <c r="D615" s="3" t="s">
        <v>534</v>
      </c>
      <c r="E615" t="str">
        <f t="shared" si="18"/>
        <v>M22P02U01N02</v>
      </c>
      <c r="F615" s="26">
        <f ca="1">基础表!F615</f>
        <v>0</v>
      </c>
      <c r="G615" s="26">
        <f ca="1">基础表!G615</f>
        <v>0</v>
      </c>
      <c r="H615" s="26">
        <v>0.15</v>
      </c>
      <c r="I615" s="26" t="str">
        <f t="shared" ca="1" si="19"/>
        <v>TRUE</v>
      </c>
      <c r="J615" s="26">
        <v>0</v>
      </c>
      <c r="K615" s="26">
        <v>1</v>
      </c>
      <c r="L615" s="26">
        <v>1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1</v>
      </c>
      <c r="AG615" s="26">
        <v>0</v>
      </c>
    </row>
    <row r="616" spans="1:33" x14ac:dyDescent="0.2">
      <c r="A616" s="3" t="s">
        <v>1457</v>
      </c>
      <c r="B616" s="3" t="s">
        <v>1098</v>
      </c>
      <c r="C616" s="3" t="s">
        <v>532</v>
      </c>
      <c r="D616" s="3" t="s">
        <v>535</v>
      </c>
      <c r="E616" t="str">
        <f t="shared" si="18"/>
        <v>M22P02U01N03</v>
      </c>
      <c r="F616" s="26">
        <f ca="1">基础表!F616</f>
        <v>0</v>
      </c>
      <c r="G616" s="26">
        <f ca="1">基础表!G616</f>
        <v>0</v>
      </c>
      <c r="H616" s="26">
        <v>0.15</v>
      </c>
      <c r="I616" s="26" t="str">
        <f t="shared" ca="1" si="19"/>
        <v>TRUE</v>
      </c>
      <c r="J616" s="26">
        <v>0</v>
      </c>
      <c r="K616" s="26">
        <v>1</v>
      </c>
      <c r="L616" s="26">
        <v>1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1</v>
      </c>
      <c r="AG616" s="26">
        <v>0</v>
      </c>
    </row>
    <row r="617" spans="1:33" x14ac:dyDescent="0.2">
      <c r="A617" s="3" t="s">
        <v>1457</v>
      </c>
      <c r="B617" s="3" t="s">
        <v>1098</v>
      </c>
      <c r="C617" s="3" t="s">
        <v>532</v>
      </c>
      <c r="D617" s="3" t="s">
        <v>536</v>
      </c>
      <c r="E617" t="str">
        <f t="shared" si="18"/>
        <v>M22P02U01N04</v>
      </c>
      <c r="F617" s="26">
        <f ca="1">基础表!F617</f>
        <v>0</v>
      </c>
      <c r="G617" s="26">
        <f ca="1">基础表!G617</f>
        <v>0</v>
      </c>
      <c r="H617" s="26">
        <v>0.15</v>
      </c>
      <c r="I617" s="26" t="str">
        <f t="shared" ca="1" si="19"/>
        <v>TRUE</v>
      </c>
      <c r="J617" s="26">
        <v>0</v>
      </c>
      <c r="K617" s="26">
        <v>1</v>
      </c>
      <c r="L617" s="26">
        <v>1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0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</v>
      </c>
      <c r="AE617" s="26">
        <v>0</v>
      </c>
      <c r="AF617" s="26">
        <v>1</v>
      </c>
      <c r="AG617" s="26">
        <v>0</v>
      </c>
    </row>
    <row r="618" spans="1:33" x14ac:dyDescent="0.2">
      <c r="A618" s="3" t="s">
        <v>1457</v>
      </c>
      <c r="B618" s="3" t="s">
        <v>1098</v>
      </c>
      <c r="C618" s="3" t="s">
        <v>532</v>
      </c>
      <c r="D618" s="3" t="s">
        <v>537</v>
      </c>
      <c r="E618" t="str">
        <f t="shared" si="18"/>
        <v>M22P02U01N05</v>
      </c>
      <c r="F618" s="26">
        <f ca="1">基础表!F618</f>
        <v>0</v>
      </c>
      <c r="G618" s="26">
        <f ca="1">基础表!G618</f>
        <v>0</v>
      </c>
      <c r="H618" s="26">
        <v>0.15</v>
      </c>
      <c r="I618" s="26" t="str">
        <f t="shared" ca="1" si="19"/>
        <v>TRUE</v>
      </c>
      <c r="J618" s="26">
        <v>0</v>
      </c>
      <c r="K618" s="26">
        <v>1</v>
      </c>
      <c r="L618" s="26">
        <v>1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1</v>
      </c>
      <c r="AG618" s="26">
        <v>0</v>
      </c>
    </row>
    <row r="619" spans="1:33" x14ac:dyDescent="0.2">
      <c r="A619" s="3" t="s">
        <v>1457</v>
      </c>
      <c r="B619" s="3" t="s">
        <v>1098</v>
      </c>
      <c r="C619" s="3" t="s">
        <v>532</v>
      </c>
      <c r="D619" s="3" t="s">
        <v>538</v>
      </c>
      <c r="E619" t="str">
        <f t="shared" si="18"/>
        <v>M22P02U01N06</v>
      </c>
      <c r="F619" s="26">
        <f ca="1">基础表!F619</f>
        <v>0</v>
      </c>
      <c r="G619" s="26">
        <f ca="1">基础表!G619</f>
        <v>0</v>
      </c>
      <c r="H619" s="26">
        <v>0.15</v>
      </c>
      <c r="I619" s="26" t="str">
        <f t="shared" ca="1" si="19"/>
        <v>TRUE</v>
      </c>
      <c r="J619" s="26">
        <v>0</v>
      </c>
      <c r="K619" s="26">
        <v>1</v>
      </c>
      <c r="L619" s="26">
        <v>1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1</v>
      </c>
      <c r="AG619" s="26">
        <v>0</v>
      </c>
    </row>
    <row r="620" spans="1:33" x14ac:dyDescent="0.2">
      <c r="A620" s="3" t="s">
        <v>1457</v>
      </c>
      <c r="B620" s="3" t="s">
        <v>1098</v>
      </c>
      <c r="C620" s="3" t="s">
        <v>532</v>
      </c>
      <c r="D620" s="3" t="s">
        <v>542</v>
      </c>
      <c r="E620" t="str">
        <f t="shared" si="18"/>
        <v>M22P02U01N07</v>
      </c>
      <c r="F620" s="26">
        <f ca="1">基础表!F620</f>
        <v>0</v>
      </c>
      <c r="G620" s="26">
        <f ca="1">基础表!G620</f>
        <v>0</v>
      </c>
      <c r="H620" s="26">
        <v>0.15</v>
      </c>
      <c r="I620" s="26" t="str">
        <f t="shared" ca="1" si="19"/>
        <v>TRUE</v>
      </c>
      <c r="J620" s="26">
        <v>0</v>
      </c>
      <c r="K620" s="26">
        <v>1</v>
      </c>
      <c r="L620" s="26">
        <v>1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1</v>
      </c>
      <c r="AG620" s="26">
        <v>0</v>
      </c>
    </row>
    <row r="621" spans="1:33" x14ac:dyDescent="0.2">
      <c r="A621" s="3" t="s">
        <v>1457</v>
      </c>
      <c r="B621" s="3" t="s">
        <v>1098</v>
      </c>
      <c r="C621" s="3" t="s">
        <v>532</v>
      </c>
      <c r="D621" s="3" t="s">
        <v>543</v>
      </c>
      <c r="E621" t="str">
        <f t="shared" si="18"/>
        <v>M22P02U01N08</v>
      </c>
      <c r="F621" s="26">
        <f ca="1">基础表!F621</f>
        <v>0</v>
      </c>
      <c r="G621" s="26">
        <f ca="1">基础表!G621</f>
        <v>0</v>
      </c>
      <c r="H621" s="26">
        <v>0.15</v>
      </c>
      <c r="I621" s="26" t="str">
        <f t="shared" ca="1" si="19"/>
        <v>TRUE</v>
      </c>
      <c r="J621" s="26">
        <v>0</v>
      </c>
      <c r="K621" s="26">
        <v>1</v>
      </c>
      <c r="L621" s="26">
        <v>1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1</v>
      </c>
      <c r="AG621" s="26">
        <v>0</v>
      </c>
    </row>
    <row r="622" spans="1:33" x14ac:dyDescent="0.2">
      <c r="A622" s="3" t="s">
        <v>1457</v>
      </c>
      <c r="B622" s="3" t="s">
        <v>1098</v>
      </c>
      <c r="C622" s="3" t="s">
        <v>532</v>
      </c>
      <c r="D622" s="3" t="s">
        <v>544</v>
      </c>
      <c r="E622" t="str">
        <f t="shared" si="18"/>
        <v>M22P02U01N09</v>
      </c>
      <c r="F622" s="26">
        <f ca="1">基础表!F622</f>
        <v>0</v>
      </c>
      <c r="G622" s="26">
        <f ca="1">基础表!G622</f>
        <v>0</v>
      </c>
      <c r="H622" s="26">
        <v>0.15</v>
      </c>
      <c r="I622" s="26" t="str">
        <f t="shared" ca="1" si="19"/>
        <v>TRUE</v>
      </c>
      <c r="J622" s="26">
        <v>0</v>
      </c>
      <c r="K622" s="26">
        <v>1</v>
      </c>
      <c r="L622" s="26">
        <v>1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1</v>
      </c>
      <c r="AG622" s="26">
        <v>0</v>
      </c>
    </row>
    <row r="623" spans="1:33" x14ac:dyDescent="0.2">
      <c r="A623" s="3" t="s">
        <v>1457</v>
      </c>
      <c r="B623" s="3" t="s">
        <v>1098</v>
      </c>
      <c r="C623" s="3" t="s">
        <v>539</v>
      </c>
      <c r="D623" s="3" t="s">
        <v>1255</v>
      </c>
      <c r="E623" t="str">
        <f t="shared" si="18"/>
        <v>M22P02U02N01</v>
      </c>
      <c r="F623" s="26">
        <f ca="1">基础表!F623</f>
        <v>0</v>
      </c>
      <c r="G623" s="26">
        <f ca="1">基础表!G623</f>
        <v>0</v>
      </c>
      <c r="H623" s="26">
        <v>0.15</v>
      </c>
      <c r="I623" s="26" t="str">
        <f t="shared" ca="1" si="19"/>
        <v>TRUE</v>
      </c>
      <c r="J623" s="26">
        <v>0</v>
      </c>
      <c r="K623" s="26">
        <v>1</v>
      </c>
      <c r="L623" s="26">
        <v>1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1</v>
      </c>
      <c r="AG623" s="26">
        <v>0</v>
      </c>
    </row>
    <row r="624" spans="1:33" x14ac:dyDescent="0.2">
      <c r="A624" s="3" t="s">
        <v>1457</v>
      </c>
      <c r="B624" s="3" t="s">
        <v>1098</v>
      </c>
      <c r="C624" s="3" t="s">
        <v>539</v>
      </c>
      <c r="D624" s="3" t="s">
        <v>534</v>
      </c>
      <c r="E624" t="str">
        <f t="shared" si="18"/>
        <v>M22P02U02N02</v>
      </c>
      <c r="F624" s="26">
        <f ca="1">基础表!F624</f>
        <v>0</v>
      </c>
      <c r="G624" s="26">
        <f ca="1">基础表!G624</f>
        <v>0</v>
      </c>
      <c r="H624" s="26">
        <v>0.15</v>
      </c>
      <c r="I624" s="26" t="str">
        <f t="shared" ca="1" si="19"/>
        <v>TRUE</v>
      </c>
      <c r="J624" s="26">
        <v>0</v>
      </c>
      <c r="K624" s="26">
        <v>1</v>
      </c>
      <c r="L624" s="26">
        <v>1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1</v>
      </c>
      <c r="AG624" s="26">
        <v>0</v>
      </c>
    </row>
    <row r="625" spans="1:33" x14ac:dyDescent="0.2">
      <c r="A625" s="3" t="s">
        <v>1457</v>
      </c>
      <c r="B625" s="3" t="s">
        <v>1098</v>
      </c>
      <c r="C625" s="3" t="s">
        <v>539</v>
      </c>
      <c r="D625" s="3" t="s">
        <v>535</v>
      </c>
      <c r="E625" t="str">
        <f t="shared" si="18"/>
        <v>M22P02U02N03</v>
      </c>
      <c r="F625" s="26">
        <f ca="1">基础表!F625</f>
        <v>0</v>
      </c>
      <c r="G625" s="26">
        <f ca="1">基础表!G625</f>
        <v>0</v>
      </c>
      <c r="H625" s="26">
        <v>0.15</v>
      </c>
      <c r="I625" s="26" t="str">
        <f t="shared" ca="1" si="19"/>
        <v>TRUE</v>
      </c>
      <c r="J625" s="26">
        <v>0</v>
      </c>
      <c r="K625" s="26">
        <v>1</v>
      </c>
      <c r="L625" s="26">
        <v>1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1</v>
      </c>
      <c r="AG625" s="26">
        <v>0</v>
      </c>
    </row>
    <row r="626" spans="1:33" x14ac:dyDescent="0.2">
      <c r="A626" s="3" t="s">
        <v>1457</v>
      </c>
      <c r="B626" s="3" t="s">
        <v>1098</v>
      </c>
      <c r="C626" s="3" t="s">
        <v>539</v>
      </c>
      <c r="D626" s="3" t="s">
        <v>536</v>
      </c>
      <c r="E626" t="str">
        <f t="shared" si="18"/>
        <v>M22P02U02N04</v>
      </c>
      <c r="F626" s="26">
        <f ca="1">基础表!F626</f>
        <v>0</v>
      </c>
      <c r="G626" s="26">
        <f ca="1">基础表!G626</f>
        <v>0</v>
      </c>
      <c r="H626" s="26">
        <v>0.15</v>
      </c>
      <c r="I626" s="26" t="str">
        <f t="shared" ca="1" si="19"/>
        <v>TRUE</v>
      </c>
      <c r="J626" s="26">
        <v>0</v>
      </c>
      <c r="K626" s="26">
        <v>1</v>
      </c>
      <c r="L626" s="26">
        <v>1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1</v>
      </c>
      <c r="AG626" s="26">
        <v>0</v>
      </c>
    </row>
    <row r="627" spans="1:33" x14ac:dyDescent="0.2">
      <c r="A627" s="3" t="s">
        <v>1457</v>
      </c>
      <c r="B627" s="3" t="s">
        <v>1098</v>
      </c>
      <c r="C627" s="3" t="s">
        <v>539</v>
      </c>
      <c r="D627" s="3" t="s">
        <v>537</v>
      </c>
      <c r="E627" t="str">
        <f t="shared" si="18"/>
        <v>M22P02U02N05</v>
      </c>
      <c r="F627" s="26">
        <f ca="1">基础表!F627</f>
        <v>0</v>
      </c>
      <c r="G627" s="26">
        <f ca="1">基础表!G627</f>
        <v>0</v>
      </c>
      <c r="H627" s="26">
        <v>0.15</v>
      </c>
      <c r="I627" s="26" t="str">
        <f t="shared" ca="1" si="19"/>
        <v>TRUE</v>
      </c>
      <c r="J627" s="26">
        <v>0</v>
      </c>
      <c r="K627" s="26">
        <v>1</v>
      </c>
      <c r="L627" s="26">
        <v>1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1</v>
      </c>
      <c r="AG627" s="26">
        <v>0</v>
      </c>
    </row>
    <row r="628" spans="1:33" x14ac:dyDescent="0.2">
      <c r="A628" s="3" t="s">
        <v>1457</v>
      </c>
      <c r="B628" s="3" t="s">
        <v>1098</v>
      </c>
      <c r="C628" s="3" t="s">
        <v>539</v>
      </c>
      <c r="D628" s="3" t="s">
        <v>538</v>
      </c>
      <c r="E628" t="str">
        <f t="shared" si="18"/>
        <v>M22P02U02N06</v>
      </c>
      <c r="F628" s="26">
        <f ca="1">基础表!F628</f>
        <v>0</v>
      </c>
      <c r="G628" s="26">
        <f ca="1">基础表!G628</f>
        <v>0</v>
      </c>
      <c r="H628" s="26">
        <v>0.15</v>
      </c>
      <c r="I628" s="26" t="str">
        <f t="shared" ca="1" si="19"/>
        <v>TRUE</v>
      </c>
      <c r="J628" s="26">
        <v>0</v>
      </c>
      <c r="K628" s="26">
        <v>1</v>
      </c>
      <c r="L628" s="26">
        <v>1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1</v>
      </c>
      <c r="AG628" s="26">
        <v>0</v>
      </c>
    </row>
    <row r="629" spans="1:33" x14ac:dyDescent="0.2">
      <c r="A629" s="3" t="s">
        <v>1457</v>
      </c>
      <c r="B629" s="3" t="s">
        <v>1098</v>
      </c>
      <c r="C629" s="3" t="s">
        <v>539</v>
      </c>
      <c r="D629" s="3" t="s">
        <v>542</v>
      </c>
      <c r="E629" t="str">
        <f t="shared" si="18"/>
        <v>M22P02U02N07</v>
      </c>
      <c r="F629" s="26">
        <f ca="1">基础表!F629</f>
        <v>0</v>
      </c>
      <c r="G629" s="26">
        <f ca="1">基础表!G629</f>
        <v>0</v>
      </c>
      <c r="H629" s="26">
        <v>0.15</v>
      </c>
      <c r="I629" s="26" t="str">
        <f t="shared" ca="1" si="19"/>
        <v>TRUE</v>
      </c>
      <c r="J629" s="26">
        <v>0</v>
      </c>
      <c r="K629" s="26">
        <v>1</v>
      </c>
      <c r="L629" s="26">
        <v>1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1</v>
      </c>
      <c r="AG629" s="26">
        <v>0</v>
      </c>
    </row>
    <row r="630" spans="1:33" x14ac:dyDescent="0.2">
      <c r="A630" s="3" t="s">
        <v>1457</v>
      </c>
      <c r="B630" s="3" t="s">
        <v>1098</v>
      </c>
      <c r="C630" s="3" t="s">
        <v>539</v>
      </c>
      <c r="D630" s="3" t="s">
        <v>543</v>
      </c>
      <c r="E630" t="str">
        <f t="shared" si="18"/>
        <v>M22P02U02N08</v>
      </c>
      <c r="F630" s="26">
        <f ca="1">基础表!F630</f>
        <v>0</v>
      </c>
      <c r="G630" s="26">
        <f ca="1">基础表!G630</f>
        <v>0</v>
      </c>
      <c r="H630" s="26">
        <v>0.15</v>
      </c>
      <c r="I630" s="26" t="str">
        <f t="shared" ca="1" si="19"/>
        <v>TRUE</v>
      </c>
      <c r="J630" s="26">
        <v>0</v>
      </c>
      <c r="K630" s="26">
        <v>1</v>
      </c>
      <c r="L630" s="26">
        <v>1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1</v>
      </c>
      <c r="AG630" s="26">
        <v>0</v>
      </c>
    </row>
    <row r="631" spans="1:33" x14ac:dyDescent="0.2">
      <c r="A631" s="3" t="s">
        <v>1457</v>
      </c>
      <c r="B631" s="3" t="s">
        <v>1098</v>
      </c>
      <c r="C631" s="3" t="s">
        <v>539</v>
      </c>
      <c r="D631" s="3" t="s">
        <v>544</v>
      </c>
      <c r="E631" t="str">
        <f t="shared" si="18"/>
        <v>M22P02U02N09</v>
      </c>
      <c r="F631" s="26">
        <f ca="1">基础表!F631</f>
        <v>0</v>
      </c>
      <c r="G631" s="26">
        <f ca="1">基础表!G631</f>
        <v>0</v>
      </c>
      <c r="H631" s="26">
        <v>0.15</v>
      </c>
      <c r="I631" s="26" t="str">
        <f t="shared" ca="1" si="19"/>
        <v>TRUE</v>
      </c>
      <c r="J631" s="26">
        <v>0</v>
      </c>
      <c r="K631" s="26">
        <v>1</v>
      </c>
      <c r="L631" s="26">
        <v>1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1</v>
      </c>
      <c r="AG631" s="26">
        <v>0</v>
      </c>
    </row>
    <row r="632" spans="1:33" x14ac:dyDescent="0.2">
      <c r="A632" s="3" t="s">
        <v>1457</v>
      </c>
      <c r="B632" s="3" t="s">
        <v>1098</v>
      </c>
      <c r="C632" s="3" t="s">
        <v>540</v>
      </c>
      <c r="D632" s="3" t="s">
        <v>1255</v>
      </c>
      <c r="E632" t="str">
        <f t="shared" si="18"/>
        <v>M22P02U03N01</v>
      </c>
      <c r="F632" s="26">
        <f ca="1">基础表!F632</f>
        <v>0</v>
      </c>
      <c r="G632" s="26">
        <f ca="1">基础表!G632</f>
        <v>0</v>
      </c>
      <c r="H632" s="26">
        <v>0.15</v>
      </c>
      <c r="I632" s="26" t="str">
        <f t="shared" ca="1" si="19"/>
        <v>TRUE</v>
      </c>
      <c r="J632" s="26">
        <v>0</v>
      </c>
      <c r="K632" s="26">
        <v>1</v>
      </c>
      <c r="L632" s="26">
        <v>1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1</v>
      </c>
      <c r="AG632" s="26">
        <v>0</v>
      </c>
    </row>
    <row r="633" spans="1:33" x14ac:dyDescent="0.2">
      <c r="A633" s="3" t="s">
        <v>1457</v>
      </c>
      <c r="B633" s="3" t="s">
        <v>1098</v>
      </c>
      <c r="C633" s="3" t="s">
        <v>540</v>
      </c>
      <c r="D633" s="3" t="s">
        <v>534</v>
      </c>
      <c r="E633" t="str">
        <f t="shared" si="18"/>
        <v>M22P02U03N02</v>
      </c>
      <c r="F633" s="26">
        <f ca="1">基础表!F633</f>
        <v>0</v>
      </c>
      <c r="G633" s="26">
        <f ca="1">基础表!G633</f>
        <v>0</v>
      </c>
      <c r="H633" s="26">
        <v>0.15</v>
      </c>
      <c r="I633" s="26" t="str">
        <f t="shared" ca="1" si="19"/>
        <v>TRUE</v>
      </c>
      <c r="J633" s="26">
        <v>0</v>
      </c>
      <c r="K633" s="26">
        <v>1</v>
      </c>
      <c r="L633" s="26">
        <v>1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1</v>
      </c>
      <c r="AG633" s="26">
        <v>0</v>
      </c>
    </row>
    <row r="634" spans="1:33" x14ac:dyDescent="0.2">
      <c r="A634" s="3" t="s">
        <v>1457</v>
      </c>
      <c r="B634" s="3" t="s">
        <v>1098</v>
      </c>
      <c r="C634" s="3" t="s">
        <v>540</v>
      </c>
      <c r="D634" s="3" t="s">
        <v>535</v>
      </c>
      <c r="E634" t="str">
        <f t="shared" si="18"/>
        <v>M22P02U03N03</v>
      </c>
      <c r="F634" s="26">
        <f ca="1">基础表!F634</f>
        <v>0</v>
      </c>
      <c r="G634" s="26">
        <f ca="1">基础表!G634</f>
        <v>0</v>
      </c>
      <c r="H634" s="26">
        <v>0.15</v>
      </c>
      <c r="I634" s="26" t="str">
        <f t="shared" ca="1" si="19"/>
        <v>TRUE</v>
      </c>
      <c r="J634" s="26">
        <v>0</v>
      </c>
      <c r="K634" s="26">
        <v>1</v>
      </c>
      <c r="L634" s="26">
        <v>1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1</v>
      </c>
      <c r="AG634" s="26">
        <v>0</v>
      </c>
    </row>
    <row r="635" spans="1:33" x14ac:dyDescent="0.2">
      <c r="A635" s="3" t="s">
        <v>1457</v>
      </c>
      <c r="B635" s="3" t="s">
        <v>1098</v>
      </c>
      <c r="C635" s="3" t="s">
        <v>540</v>
      </c>
      <c r="D635" s="3" t="s">
        <v>536</v>
      </c>
      <c r="E635" t="str">
        <f t="shared" si="18"/>
        <v>M22P02U03N04</v>
      </c>
      <c r="F635" s="26">
        <f ca="1">基础表!F635</f>
        <v>0</v>
      </c>
      <c r="G635" s="26">
        <f ca="1">基础表!G635</f>
        <v>0</v>
      </c>
      <c r="H635" s="26">
        <v>0.15</v>
      </c>
      <c r="I635" s="26" t="str">
        <f t="shared" ca="1" si="19"/>
        <v>TRUE</v>
      </c>
      <c r="J635" s="26">
        <v>0</v>
      </c>
      <c r="K635" s="26">
        <v>1</v>
      </c>
      <c r="L635" s="26">
        <v>1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1</v>
      </c>
      <c r="AG635" s="26">
        <v>0</v>
      </c>
    </row>
    <row r="636" spans="1:33" x14ac:dyDescent="0.2">
      <c r="A636" s="3" t="s">
        <v>1457</v>
      </c>
      <c r="B636" s="3" t="s">
        <v>1098</v>
      </c>
      <c r="C636" s="3" t="s">
        <v>540</v>
      </c>
      <c r="D636" s="3" t="s">
        <v>537</v>
      </c>
      <c r="E636" t="str">
        <f t="shared" si="18"/>
        <v>M22P02U03N05</v>
      </c>
      <c r="F636" s="26">
        <f ca="1">基础表!F636</f>
        <v>0</v>
      </c>
      <c r="G636" s="26">
        <f ca="1">基础表!G636</f>
        <v>0</v>
      </c>
      <c r="H636" s="26">
        <v>0.15</v>
      </c>
      <c r="I636" s="26" t="str">
        <f t="shared" ca="1" si="19"/>
        <v>TRUE</v>
      </c>
      <c r="J636" s="26">
        <v>0</v>
      </c>
      <c r="K636" s="26">
        <v>1</v>
      </c>
      <c r="L636" s="26">
        <v>1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  <c r="T636" s="26">
        <v>0</v>
      </c>
      <c r="U636" s="26">
        <v>0</v>
      </c>
      <c r="V636" s="26">
        <v>0</v>
      </c>
      <c r="W636" s="26">
        <v>0</v>
      </c>
      <c r="X636" s="26">
        <v>0</v>
      </c>
      <c r="Y636" s="26">
        <v>0</v>
      </c>
      <c r="Z636" s="26">
        <v>0</v>
      </c>
      <c r="AA636" s="26">
        <v>0</v>
      </c>
      <c r="AB636" s="26">
        <v>0</v>
      </c>
      <c r="AC636" s="26">
        <v>0</v>
      </c>
      <c r="AD636" s="26">
        <v>0</v>
      </c>
      <c r="AE636" s="26">
        <v>0</v>
      </c>
      <c r="AF636" s="26">
        <v>1</v>
      </c>
      <c r="AG636" s="26">
        <v>0</v>
      </c>
    </row>
    <row r="637" spans="1:33" x14ac:dyDescent="0.2">
      <c r="A637" s="3" t="s">
        <v>1457</v>
      </c>
      <c r="B637" s="3" t="s">
        <v>1098</v>
      </c>
      <c r="C637" s="3" t="s">
        <v>540</v>
      </c>
      <c r="D637" s="3" t="s">
        <v>538</v>
      </c>
      <c r="E637" t="str">
        <f t="shared" si="18"/>
        <v>M22P02U03N06</v>
      </c>
      <c r="F637" s="26">
        <f ca="1">基础表!F637</f>
        <v>0</v>
      </c>
      <c r="G637" s="26">
        <f ca="1">基础表!G637</f>
        <v>0</v>
      </c>
      <c r="H637" s="26">
        <v>0.15</v>
      </c>
      <c r="I637" s="26" t="str">
        <f t="shared" ca="1" si="19"/>
        <v>TRUE</v>
      </c>
      <c r="J637" s="26">
        <v>0</v>
      </c>
      <c r="K637" s="26">
        <v>1</v>
      </c>
      <c r="L637" s="26">
        <v>1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  <c r="T637" s="26">
        <v>0</v>
      </c>
      <c r="U637" s="26">
        <v>0</v>
      </c>
      <c r="V637" s="26">
        <v>0</v>
      </c>
      <c r="W637" s="26">
        <v>0</v>
      </c>
      <c r="X637" s="26">
        <v>0</v>
      </c>
      <c r="Y637" s="26">
        <v>0</v>
      </c>
      <c r="Z637" s="26">
        <v>0</v>
      </c>
      <c r="AA637" s="26">
        <v>0</v>
      </c>
      <c r="AB637" s="26">
        <v>0</v>
      </c>
      <c r="AC637" s="26">
        <v>0</v>
      </c>
      <c r="AD637" s="26">
        <v>0</v>
      </c>
      <c r="AE637" s="26">
        <v>0</v>
      </c>
      <c r="AF637" s="26">
        <v>1</v>
      </c>
      <c r="AG637" s="26">
        <v>0</v>
      </c>
    </row>
    <row r="638" spans="1:33" x14ac:dyDescent="0.2">
      <c r="A638" s="3" t="s">
        <v>1457</v>
      </c>
      <c r="B638" s="3" t="s">
        <v>1098</v>
      </c>
      <c r="C638" s="3" t="s">
        <v>540</v>
      </c>
      <c r="D638" s="3" t="s">
        <v>542</v>
      </c>
      <c r="E638" t="str">
        <f t="shared" si="18"/>
        <v>M22P02U03N07</v>
      </c>
      <c r="F638" s="26">
        <f ca="1">基础表!F638</f>
        <v>0</v>
      </c>
      <c r="G638" s="26">
        <f ca="1">基础表!G638</f>
        <v>0</v>
      </c>
      <c r="H638" s="26">
        <v>0.15</v>
      </c>
      <c r="I638" s="26" t="str">
        <f t="shared" ca="1" si="19"/>
        <v>TRUE</v>
      </c>
      <c r="J638" s="26">
        <v>0</v>
      </c>
      <c r="K638" s="26">
        <v>1</v>
      </c>
      <c r="L638" s="26">
        <v>1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6">
        <v>0</v>
      </c>
      <c r="Y638" s="26">
        <v>0</v>
      </c>
      <c r="Z638" s="26">
        <v>0</v>
      </c>
      <c r="AA638" s="26">
        <v>0</v>
      </c>
      <c r="AB638" s="26">
        <v>0</v>
      </c>
      <c r="AC638" s="26">
        <v>0</v>
      </c>
      <c r="AD638" s="26">
        <v>0</v>
      </c>
      <c r="AE638" s="26">
        <v>0</v>
      </c>
      <c r="AF638" s="26">
        <v>1</v>
      </c>
      <c r="AG638" s="26">
        <v>0</v>
      </c>
    </row>
    <row r="639" spans="1:33" x14ac:dyDescent="0.2">
      <c r="A639" s="3" t="s">
        <v>1457</v>
      </c>
      <c r="B639" s="3" t="s">
        <v>1098</v>
      </c>
      <c r="C639" s="3" t="s">
        <v>540</v>
      </c>
      <c r="D639" s="3" t="s">
        <v>543</v>
      </c>
      <c r="E639" t="str">
        <f t="shared" si="18"/>
        <v>M22P02U03N08</v>
      </c>
      <c r="F639" s="26">
        <f ca="1">基础表!F639</f>
        <v>0</v>
      </c>
      <c r="G639" s="26">
        <f ca="1">基础表!G639</f>
        <v>0</v>
      </c>
      <c r="H639" s="26">
        <v>0.15</v>
      </c>
      <c r="I639" s="26" t="str">
        <f t="shared" ca="1" si="19"/>
        <v>TRUE</v>
      </c>
      <c r="J639" s="26">
        <v>0</v>
      </c>
      <c r="K639" s="26">
        <v>1</v>
      </c>
      <c r="L639" s="26">
        <v>1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1</v>
      </c>
      <c r="AG639" s="26">
        <v>0</v>
      </c>
    </row>
    <row r="640" spans="1:33" x14ac:dyDescent="0.2">
      <c r="A640" s="3" t="s">
        <v>1457</v>
      </c>
      <c r="B640" s="3" t="s">
        <v>1098</v>
      </c>
      <c r="C640" s="3" t="s">
        <v>540</v>
      </c>
      <c r="D640" s="3" t="s">
        <v>544</v>
      </c>
      <c r="E640" t="str">
        <f t="shared" si="18"/>
        <v>M22P02U03N09</v>
      </c>
      <c r="F640" s="26">
        <f ca="1">基础表!F640</f>
        <v>0</v>
      </c>
      <c r="G640" s="26">
        <f ca="1">基础表!G640</f>
        <v>0</v>
      </c>
      <c r="H640" s="26">
        <v>0.15</v>
      </c>
      <c r="I640" s="26" t="str">
        <f t="shared" ca="1" si="19"/>
        <v>TRUE</v>
      </c>
      <c r="J640" s="26">
        <v>0</v>
      </c>
      <c r="K640" s="26">
        <v>1</v>
      </c>
      <c r="L640" s="26">
        <v>1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1</v>
      </c>
      <c r="AG640" s="26">
        <v>0</v>
      </c>
    </row>
    <row r="641" spans="1:33" x14ac:dyDescent="0.2">
      <c r="A641" s="3" t="s">
        <v>1457</v>
      </c>
      <c r="B641" s="3" t="s">
        <v>1098</v>
      </c>
      <c r="C641" s="3" t="s">
        <v>541</v>
      </c>
      <c r="D641" s="3" t="s">
        <v>1255</v>
      </c>
      <c r="E641" t="str">
        <f t="shared" si="18"/>
        <v>M22P02U04N01</v>
      </c>
      <c r="F641" s="26">
        <f ca="1">基础表!F641</f>
        <v>0</v>
      </c>
      <c r="G641" s="26">
        <f ca="1">基础表!G641</f>
        <v>0</v>
      </c>
      <c r="H641" s="26">
        <v>0.15</v>
      </c>
      <c r="I641" s="26" t="str">
        <f t="shared" ca="1" si="19"/>
        <v>TRUE</v>
      </c>
      <c r="J641" s="26">
        <v>0</v>
      </c>
      <c r="K641" s="26">
        <v>1</v>
      </c>
      <c r="L641" s="26">
        <v>1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1</v>
      </c>
      <c r="AG641" s="26">
        <v>0</v>
      </c>
    </row>
    <row r="642" spans="1:33" x14ac:dyDescent="0.2">
      <c r="A642" s="3" t="s">
        <v>1457</v>
      </c>
      <c r="B642" s="3" t="s">
        <v>1098</v>
      </c>
      <c r="C642" s="3" t="s">
        <v>541</v>
      </c>
      <c r="D642" s="3" t="s">
        <v>534</v>
      </c>
      <c r="E642" t="str">
        <f t="shared" si="18"/>
        <v>M22P02U04N02</v>
      </c>
      <c r="F642" s="26">
        <f ca="1">基础表!F642</f>
        <v>0</v>
      </c>
      <c r="G642" s="26">
        <f ca="1">基础表!G642</f>
        <v>0</v>
      </c>
      <c r="H642" s="26">
        <v>0.15</v>
      </c>
      <c r="I642" s="26" t="str">
        <f t="shared" ca="1" si="19"/>
        <v>TRUE</v>
      </c>
      <c r="J642" s="26">
        <v>0</v>
      </c>
      <c r="K642" s="26">
        <v>1</v>
      </c>
      <c r="L642" s="26">
        <v>1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  <c r="T642" s="26">
        <v>0</v>
      </c>
      <c r="U642" s="26">
        <v>0</v>
      </c>
      <c r="V642" s="26">
        <v>0</v>
      </c>
      <c r="W642" s="26">
        <v>0</v>
      </c>
      <c r="X642" s="26">
        <v>0</v>
      </c>
      <c r="Y642" s="26">
        <v>0</v>
      </c>
      <c r="Z642" s="26">
        <v>0</v>
      </c>
      <c r="AA642" s="26">
        <v>0</v>
      </c>
      <c r="AB642" s="26">
        <v>0</v>
      </c>
      <c r="AC642" s="26">
        <v>0</v>
      </c>
      <c r="AD642" s="26">
        <v>0</v>
      </c>
      <c r="AE642" s="26">
        <v>0</v>
      </c>
      <c r="AF642" s="26">
        <v>1</v>
      </c>
      <c r="AG642" s="26">
        <v>0</v>
      </c>
    </row>
    <row r="643" spans="1:33" x14ac:dyDescent="0.2">
      <c r="A643" s="3" t="s">
        <v>1457</v>
      </c>
      <c r="B643" s="3" t="s">
        <v>1098</v>
      </c>
      <c r="C643" s="3" t="s">
        <v>541</v>
      </c>
      <c r="D643" s="3" t="s">
        <v>535</v>
      </c>
      <c r="E643" t="str">
        <f t="shared" ref="E643:E706" si="20">A643&amp;B643&amp;C643&amp;D643</f>
        <v>M22P02U04N03</v>
      </c>
      <c r="F643" s="26">
        <f ca="1">基础表!F643</f>
        <v>0</v>
      </c>
      <c r="G643" s="26">
        <f ca="1">基础表!G643</f>
        <v>0</v>
      </c>
      <c r="H643" s="26">
        <v>0.15</v>
      </c>
      <c r="I643" s="26" t="str">
        <f t="shared" ref="I643:I706" ca="1" si="21">IF(F643=0,"TRUE",IF(F643&gt;1000,"TRUE","FALSE"))</f>
        <v>TRUE</v>
      </c>
      <c r="J643" s="26">
        <v>0</v>
      </c>
      <c r="K643" s="26">
        <v>1</v>
      </c>
      <c r="L643" s="26">
        <v>1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1</v>
      </c>
      <c r="AG643" s="26">
        <v>0</v>
      </c>
    </row>
    <row r="644" spans="1:33" x14ac:dyDescent="0.2">
      <c r="A644" s="3" t="s">
        <v>1457</v>
      </c>
      <c r="B644" s="3" t="s">
        <v>1098</v>
      </c>
      <c r="C644" s="3" t="s">
        <v>1454</v>
      </c>
      <c r="D644" s="3" t="s">
        <v>536</v>
      </c>
      <c r="E644" t="str">
        <f t="shared" si="20"/>
        <v>M22P02U04N04</v>
      </c>
      <c r="F644" s="26">
        <f ca="1">基础表!F644</f>
        <v>0</v>
      </c>
      <c r="G644" s="26">
        <f ca="1">基础表!G644</f>
        <v>0</v>
      </c>
      <c r="H644" s="26">
        <v>0.15</v>
      </c>
      <c r="I644" s="26" t="str">
        <f t="shared" ca="1" si="21"/>
        <v>TRUE</v>
      </c>
      <c r="J644" s="26">
        <v>0</v>
      </c>
      <c r="K644" s="26">
        <v>1</v>
      </c>
      <c r="L644" s="26">
        <v>1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1</v>
      </c>
      <c r="AG644" s="26">
        <v>0</v>
      </c>
    </row>
    <row r="645" spans="1:33" x14ac:dyDescent="0.2">
      <c r="A645" s="3" t="s">
        <v>1457</v>
      </c>
      <c r="B645" s="3" t="s">
        <v>1098</v>
      </c>
      <c r="C645" s="3" t="s">
        <v>1454</v>
      </c>
      <c r="D645" s="3" t="s">
        <v>537</v>
      </c>
      <c r="E645" t="str">
        <f t="shared" si="20"/>
        <v>M22P02U04N05</v>
      </c>
      <c r="F645" s="26">
        <f ca="1">基础表!F645</f>
        <v>0</v>
      </c>
      <c r="G645" s="26">
        <f ca="1">基础表!G645</f>
        <v>0</v>
      </c>
      <c r="H645" s="26">
        <v>0.15</v>
      </c>
      <c r="I645" s="26" t="str">
        <f t="shared" ca="1" si="21"/>
        <v>TRUE</v>
      </c>
      <c r="J645" s="26">
        <v>0</v>
      </c>
      <c r="K645" s="26">
        <v>1</v>
      </c>
      <c r="L645" s="26">
        <v>1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0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1</v>
      </c>
      <c r="AG645" s="26">
        <v>0</v>
      </c>
    </row>
    <row r="646" spans="1:33" x14ac:dyDescent="0.2">
      <c r="A646" s="3" t="s">
        <v>1457</v>
      </c>
      <c r="B646" s="3" t="s">
        <v>1098</v>
      </c>
      <c r="C646" s="3" t="s">
        <v>1454</v>
      </c>
      <c r="D646" s="3" t="s">
        <v>538</v>
      </c>
      <c r="E646" t="str">
        <f t="shared" si="20"/>
        <v>M22P02U04N06</v>
      </c>
      <c r="F646" s="26">
        <f ca="1">基础表!F646</f>
        <v>0</v>
      </c>
      <c r="G646" s="26">
        <f ca="1">基础表!G646</f>
        <v>0</v>
      </c>
      <c r="H646" s="26">
        <v>0.15</v>
      </c>
      <c r="I646" s="26" t="str">
        <f t="shared" ca="1" si="21"/>
        <v>TRUE</v>
      </c>
      <c r="J646" s="26">
        <v>0</v>
      </c>
      <c r="K646" s="26">
        <v>1</v>
      </c>
      <c r="L646" s="26">
        <v>1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1</v>
      </c>
      <c r="AG646" s="26">
        <v>0</v>
      </c>
    </row>
    <row r="647" spans="1:33" x14ac:dyDescent="0.2">
      <c r="A647" s="3" t="s">
        <v>1457</v>
      </c>
      <c r="B647" s="3" t="s">
        <v>1098</v>
      </c>
      <c r="C647" s="3" t="s">
        <v>1454</v>
      </c>
      <c r="D647" s="3" t="s">
        <v>542</v>
      </c>
      <c r="E647" t="str">
        <f t="shared" si="20"/>
        <v>M22P02U04N07</v>
      </c>
      <c r="F647" s="26">
        <f ca="1">基础表!F647</f>
        <v>0</v>
      </c>
      <c r="G647" s="26">
        <f ca="1">基础表!G647</f>
        <v>0</v>
      </c>
      <c r="H647" s="26">
        <v>0.15</v>
      </c>
      <c r="I647" s="26" t="str">
        <f t="shared" ca="1" si="21"/>
        <v>TRUE</v>
      </c>
      <c r="J647" s="26">
        <v>0</v>
      </c>
      <c r="K647" s="26">
        <v>1</v>
      </c>
      <c r="L647" s="26">
        <v>1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1</v>
      </c>
      <c r="AG647" s="26">
        <v>0</v>
      </c>
    </row>
    <row r="648" spans="1:33" x14ac:dyDescent="0.2">
      <c r="A648" s="3" t="s">
        <v>1457</v>
      </c>
      <c r="B648" s="3" t="s">
        <v>1098</v>
      </c>
      <c r="C648" s="3" t="s">
        <v>1454</v>
      </c>
      <c r="D648" s="3" t="s">
        <v>543</v>
      </c>
      <c r="E648" t="str">
        <f t="shared" si="20"/>
        <v>M22P02U04N08</v>
      </c>
      <c r="F648" s="26">
        <f ca="1">基础表!F648</f>
        <v>0</v>
      </c>
      <c r="G648" s="26">
        <f ca="1">基础表!G648</f>
        <v>0</v>
      </c>
      <c r="H648" s="26">
        <v>0.15</v>
      </c>
      <c r="I648" s="26" t="str">
        <f t="shared" ca="1" si="21"/>
        <v>TRUE</v>
      </c>
      <c r="J648" s="26">
        <v>0</v>
      </c>
      <c r="K648" s="26">
        <v>1</v>
      </c>
      <c r="L648" s="26">
        <v>1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  <c r="T648" s="26">
        <v>0</v>
      </c>
      <c r="U648" s="26">
        <v>0</v>
      </c>
      <c r="V648" s="26">
        <v>0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1</v>
      </c>
      <c r="AG648" s="26">
        <v>0</v>
      </c>
    </row>
    <row r="649" spans="1:33" x14ac:dyDescent="0.2">
      <c r="A649" s="3" t="s">
        <v>1457</v>
      </c>
      <c r="B649" s="3" t="s">
        <v>1098</v>
      </c>
      <c r="C649" s="3" t="s">
        <v>541</v>
      </c>
      <c r="D649" s="3" t="s">
        <v>544</v>
      </c>
      <c r="E649" t="str">
        <f t="shared" si="20"/>
        <v>M22P02U04N09</v>
      </c>
      <c r="F649" s="26">
        <f ca="1">基础表!F649</f>
        <v>0</v>
      </c>
      <c r="G649" s="26">
        <f ca="1">基础表!G649</f>
        <v>0</v>
      </c>
      <c r="H649" s="26">
        <v>0.15</v>
      </c>
      <c r="I649" s="26" t="str">
        <f t="shared" ca="1" si="21"/>
        <v>TRUE</v>
      </c>
      <c r="J649" s="26">
        <v>0</v>
      </c>
      <c r="K649" s="26">
        <v>1</v>
      </c>
      <c r="L649" s="26">
        <v>1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1</v>
      </c>
      <c r="AG649" s="26">
        <v>0</v>
      </c>
    </row>
    <row r="650" spans="1:33" x14ac:dyDescent="0.2">
      <c r="A650" s="3" t="s">
        <v>1457</v>
      </c>
      <c r="B650" s="3" t="s">
        <v>1099</v>
      </c>
      <c r="C650" s="3" t="s">
        <v>532</v>
      </c>
      <c r="D650" s="3" t="s">
        <v>1255</v>
      </c>
      <c r="E650" t="str">
        <f t="shared" si="20"/>
        <v>M22P03U01N01</v>
      </c>
      <c r="F650" s="26">
        <f ca="1">基础表!F650</f>
        <v>0</v>
      </c>
      <c r="G650" s="26">
        <f ca="1">基础表!G650</f>
        <v>0</v>
      </c>
      <c r="H650" s="26">
        <v>0.15</v>
      </c>
      <c r="I650" s="26" t="str">
        <f t="shared" ca="1" si="21"/>
        <v>TRUE</v>
      </c>
      <c r="J650" s="26">
        <v>0</v>
      </c>
      <c r="K650" s="26">
        <v>1</v>
      </c>
      <c r="L650" s="26">
        <v>1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  <c r="T650" s="26">
        <v>0</v>
      </c>
      <c r="U650" s="26">
        <v>0</v>
      </c>
      <c r="V650" s="26">
        <v>0</v>
      </c>
      <c r="W650" s="26">
        <v>0</v>
      </c>
      <c r="X650" s="26">
        <v>0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1</v>
      </c>
      <c r="AG650" s="26">
        <v>0</v>
      </c>
    </row>
    <row r="651" spans="1:33" x14ac:dyDescent="0.2">
      <c r="A651" s="3" t="s">
        <v>1457</v>
      </c>
      <c r="B651" s="3" t="s">
        <v>1099</v>
      </c>
      <c r="C651" s="3" t="s">
        <v>532</v>
      </c>
      <c r="D651" s="3" t="s">
        <v>534</v>
      </c>
      <c r="E651" t="str">
        <f t="shared" si="20"/>
        <v>M22P03U01N02</v>
      </c>
      <c r="F651" s="26">
        <f ca="1">基础表!F651</f>
        <v>0</v>
      </c>
      <c r="G651" s="26">
        <f ca="1">基础表!G651</f>
        <v>0</v>
      </c>
      <c r="H651" s="26">
        <v>0.15</v>
      </c>
      <c r="I651" s="26" t="str">
        <f t="shared" ca="1" si="21"/>
        <v>TRUE</v>
      </c>
      <c r="J651" s="26">
        <v>0</v>
      </c>
      <c r="K651" s="26">
        <v>1</v>
      </c>
      <c r="L651" s="26">
        <v>1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1</v>
      </c>
      <c r="AG651" s="26">
        <v>0</v>
      </c>
    </row>
    <row r="652" spans="1:33" x14ac:dyDescent="0.2">
      <c r="A652" s="3" t="s">
        <v>1457</v>
      </c>
      <c r="B652" s="3" t="s">
        <v>1099</v>
      </c>
      <c r="C652" s="3" t="s">
        <v>532</v>
      </c>
      <c r="D652" s="3" t="s">
        <v>535</v>
      </c>
      <c r="E652" t="str">
        <f t="shared" si="20"/>
        <v>M22P03U01N03</v>
      </c>
      <c r="F652" s="26">
        <f ca="1">基础表!F652</f>
        <v>0</v>
      </c>
      <c r="G652" s="26">
        <f ca="1">基础表!G652</f>
        <v>0</v>
      </c>
      <c r="H652" s="26">
        <v>0.15</v>
      </c>
      <c r="I652" s="26" t="str">
        <f t="shared" ca="1" si="21"/>
        <v>TRUE</v>
      </c>
      <c r="J652" s="26">
        <v>0</v>
      </c>
      <c r="K652" s="26">
        <v>1</v>
      </c>
      <c r="L652" s="26">
        <v>1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  <c r="T652" s="26">
        <v>0</v>
      </c>
      <c r="U652" s="26">
        <v>0</v>
      </c>
      <c r="V652" s="26">
        <v>0</v>
      </c>
      <c r="W652" s="26">
        <v>0</v>
      </c>
      <c r="X652" s="26">
        <v>0</v>
      </c>
      <c r="Y652" s="26">
        <v>0</v>
      </c>
      <c r="Z652" s="26">
        <v>0</v>
      </c>
      <c r="AA652" s="26">
        <v>0</v>
      </c>
      <c r="AB652" s="26">
        <v>0</v>
      </c>
      <c r="AC652" s="26">
        <v>0</v>
      </c>
      <c r="AD652" s="26">
        <v>0</v>
      </c>
      <c r="AE652" s="26">
        <v>0</v>
      </c>
      <c r="AF652" s="26">
        <v>1</v>
      </c>
      <c r="AG652" s="26">
        <v>0</v>
      </c>
    </row>
    <row r="653" spans="1:33" x14ac:dyDescent="0.2">
      <c r="A653" s="3" t="s">
        <v>1457</v>
      </c>
      <c r="B653" s="3" t="s">
        <v>1099</v>
      </c>
      <c r="C653" s="3" t="s">
        <v>532</v>
      </c>
      <c r="D653" s="3" t="s">
        <v>536</v>
      </c>
      <c r="E653" t="str">
        <f t="shared" si="20"/>
        <v>M22P03U01N04</v>
      </c>
      <c r="F653" s="26">
        <f ca="1">基础表!F653</f>
        <v>0</v>
      </c>
      <c r="G653" s="26">
        <f ca="1">基础表!G653</f>
        <v>0</v>
      </c>
      <c r="H653" s="26">
        <v>0.15</v>
      </c>
      <c r="I653" s="26" t="str">
        <f t="shared" ca="1" si="21"/>
        <v>TRUE</v>
      </c>
      <c r="J653" s="26">
        <v>0</v>
      </c>
      <c r="K653" s="26">
        <v>1</v>
      </c>
      <c r="L653" s="26">
        <v>1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  <c r="T653" s="26">
        <v>0</v>
      </c>
      <c r="U653" s="26">
        <v>0</v>
      </c>
      <c r="V653" s="26">
        <v>0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1</v>
      </c>
      <c r="AG653" s="26">
        <v>0</v>
      </c>
    </row>
    <row r="654" spans="1:33" x14ac:dyDescent="0.2">
      <c r="A654" s="3" t="s">
        <v>1457</v>
      </c>
      <c r="B654" s="3" t="s">
        <v>1099</v>
      </c>
      <c r="C654" s="3" t="s">
        <v>532</v>
      </c>
      <c r="D654" s="3" t="s">
        <v>537</v>
      </c>
      <c r="E654" t="str">
        <f t="shared" si="20"/>
        <v>M22P03U01N05</v>
      </c>
      <c r="F654" s="26">
        <f ca="1">基础表!F654</f>
        <v>0</v>
      </c>
      <c r="G654" s="26">
        <f ca="1">基础表!G654</f>
        <v>0</v>
      </c>
      <c r="H654" s="26">
        <v>0.15</v>
      </c>
      <c r="I654" s="26" t="str">
        <f t="shared" ca="1" si="21"/>
        <v>TRUE</v>
      </c>
      <c r="J654" s="26">
        <v>0</v>
      </c>
      <c r="K654" s="26">
        <v>1</v>
      </c>
      <c r="L654" s="26">
        <v>1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1</v>
      </c>
      <c r="AG654" s="26">
        <v>0</v>
      </c>
    </row>
    <row r="655" spans="1:33" x14ac:dyDescent="0.2">
      <c r="A655" s="3" t="s">
        <v>1457</v>
      </c>
      <c r="B655" s="3" t="s">
        <v>1099</v>
      </c>
      <c r="C655" s="3" t="s">
        <v>532</v>
      </c>
      <c r="D655" s="3" t="s">
        <v>538</v>
      </c>
      <c r="E655" t="str">
        <f t="shared" si="20"/>
        <v>M22P03U01N06</v>
      </c>
      <c r="F655" s="26">
        <f ca="1">基础表!F655</f>
        <v>0</v>
      </c>
      <c r="G655" s="26">
        <f ca="1">基础表!G655</f>
        <v>0</v>
      </c>
      <c r="H655" s="26">
        <v>0.15</v>
      </c>
      <c r="I655" s="26" t="str">
        <f t="shared" ca="1" si="21"/>
        <v>TRUE</v>
      </c>
      <c r="J655" s="26">
        <v>0</v>
      </c>
      <c r="K655" s="26">
        <v>1</v>
      </c>
      <c r="L655" s="26">
        <v>1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0</v>
      </c>
      <c r="AF655" s="26">
        <v>1</v>
      </c>
      <c r="AG655" s="26">
        <v>0</v>
      </c>
    </row>
    <row r="656" spans="1:33" x14ac:dyDescent="0.2">
      <c r="A656" s="3" t="s">
        <v>1457</v>
      </c>
      <c r="B656" s="3" t="s">
        <v>1099</v>
      </c>
      <c r="C656" s="3" t="s">
        <v>532</v>
      </c>
      <c r="D656" s="3" t="s">
        <v>542</v>
      </c>
      <c r="E656" t="str">
        <f t="shared" si="20"/>
        <v>M22P03U01N07</v>
      </c>
      <c r="F656" s="26">
        <f ca="1">基础表!F656</f>
        <v>0</v>
      </c>
      <c r="G656" s="26">
        <f ca="1">基础表!G656</f>
        <v>0</v>
      </c>
      <c r="H656" s="26">
        <v>0.15</v>
      </c>
      <c r="I656" s="26" t="str">
        <f t="shared" ca="1" si="21"/>
        <v>TRUE</v>
      </c>
      <c r="J656" s="26">
        <v>0</v>
      </c>
      <c r="K656" s="26">
        <v>1</v>
      </c>
      <c r="L656" s="26">
        <v>1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  <c r="T656" s="26">
        <v>0</v>
      </c>
      <c r="U656" s="26">
        <v>0</v>
      </c>
      <c r="V656" s="26">
        <v>0</v>
      </c>
      <c r="W656" s="26">
        <v>0</v>
      </c>
      <c r="X656" s="26">
        <v>0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1</v>
      </c>
      <c r="AG656" s="26">
        <v>0</v>
      </c>
    </row>
    <row r="657" spans="1:33" x14ac:dyDescent="0.2">
      <c r="A657" s="3" t="s">
        <v>1457</v>
      </c>
      <c r="B657" s="3" t="s">
        <v>1099</v>
      </c>
      <c r="C657" s="3" t="s">
        <v>532</v>
      </c>
      <c r="D657" s="3" t="s">
        <v>543</v>
      </c>
      <c r="E657" t="str">
        <f t="shared" si="20"/>
        <v>M22P03U01N08</v>
      </c>
      <c r="F657" s="26">
        <f ca="1">基础表!F657</f>
        <v>0</v>
      </c>
      <c r="G657" s="26">
        <f ca="1">基础表!G657</f>
        <v>0</v>
      </c>
      <c r="H657" s="26">
        <v>0.15</v>
      </c>
      <c r="I657" s="26" t="str">
        <f t="shared" ca="1" si="21"/>
        <v>TRUE</v>
      </c>
      <c r="J657" s="26">
        <v>0</v>
      </c>
      <c r="K657" s="26">
        <v>1</v>
      </c>
      <c r="L657" s="26">
        <v>1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  <c r="T657" s="26">
        <v>0</v>
      </c>
      <c r="U657" s="26">
        <v>0</v>
      </c>
      <c r="V657" s="26">
        <v>0</v>
      </c>
      <c r="W657" s="26">
        <v>0</v>
      </c>
      <c r="X657" s="26">
        <v>0</v>
      </c>
      <c r="Y657" s="26">
        <v>0</v>
      </c>
      <c r="Z657" s="26">
        <v>0</v>
      </c>
      <c r="AA657" s="26">
        <v>0</v>
      </c>
      <c r="AB657" s="26">
        <v>0</v>
      </c>
      <c r="AC657" s="26">
        <v>0</v>
      </c>
      <c r="AD657" s="26">
        <v>0</v>
      </c>
      <c r="AE657" s="26">
        <v>0</v>
      </c>
      <c r="AF657" s="26">
        <v>1</v>
      </c>
      <c r="AG657" s="26">
        <v>0</v>
      </c>
    </row>
    <row r="658" spans="1:33" x14ac:dyDescent="0.2">
      <c r="A658" s="3" t="s">
        <v>1457</v>
      </c>
      <c r="B658" s="3" t="s">
        <v>1099</v>
      </c>
      <c r="C658" s="3" t="s">
        <v>532</v>
      </c>
      <c r="D658" s="3" t="s">
        <v>544</v>
      </c>
      <c r="E658" t="str">
        <f t="shared" si="20"/>
        <v>M22P03U01N09</v>
      </c>
      <c r="F658" s="26">
        <f ca="1">基础表!F658</f>
        <v>0</v>
      </c>
      <c r="G658" s="26">
        <f ca="1">基础表!G658</f>
        <v>0</v>
      </c>
      <c r="H658" s="26">
        <v>0.15</v>
      </c>
      <c r="I658" s="26" t="str">
        <f t="shared" ca="1" si="21"/>
        <v>TRUE</v>
      </c>
      <c r="J658" s="26">
        <v>0</v>
      </c>
      <c r="K658" s="26">
        <v>1</v>
      </c>
      <c r="L658" s="26">
        <v>1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1</v>
      </c>
      <c r="AG658" s="26">
        <v>0</v>
      </c>
    </row>
    <row r="659" spans="1:33" x14ac:dyDescent="0.2">
      <c r="A659" s="3" t="s">
        <v>1457</v>
      </c>
      <c r="B659" s="3" t="s">
        <v>1099</v>
      </c>
      <c r="C659" s="3" t="s">
        <v>539</v>
      </c>
      <c r="D659" s="3" t="s">
        <v>1255</v>
      </c>
      <c r="E659" t="str">
        <f t="shared" si="20"/>
        <v>M22P03U02N01</v>
      </c>
      <c r="F659" s="26">
        <f ca="1">基础表!F659</f>
        <v>0</v>
      </c>
      <c r="G659" s="26">
        <f ca="1">基础表!G659</f>
        <v>0</v>
      </c>
      <c r="H659" s="26">
        <v>0.15</v>
      </c>
      <c r="I659" s="26" t="str">
        <f t="shared" ca="1" si="21"/>
        <v>TRUE</v>
      </c>
      <c r="J659" s="26">
        <v>0</v>
      </c>
      <c r="K659" s="26">
        <v>1</v>
      </c>
      <c r="L659" s="26">
        <v>1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1</v>
      </c>
      <c r="AG659" s="26">
        <v>0</v>
      </c>
    </row>
    <row r="660" spans="1:33" x14ac:dyDescent="0.2">
      <c r="A660" s="3" t="s">
        <v>1457</v>
      </c>
      <c r="B660" s="3" t="s">
        <v>1099</v>
      </c>
      <c r="C660" s="3" t="s">
        <v>539</v>
      </c>
      <c r="D660" s="3" t="s">
        <v>534</v>
      </c>
      <c r="E660" t="str">
        <f t="shared" si="20"/>
        <v>M22P03U02N02</v>
      </c>
      <c r="F660" s="26">
        <f ca="1">基础表!F660</f>
        <v>0</v>
      </c>
      <c r="G660" s="26">
        <f ca="1">基础表!G660</f>
        <v>0</v>
      </c>
      <c r="H660" s="26">
        <v>0.15</v>
      </c>
      <c r="I660" s="26" t="str">
        <f t="shared" ca="1" si="21"/>
        <v>TRUE</v>
      </c>
      <c r="J660" s="26">
        <v>0</v>
      </c>
      <c r="K660" s="26">
        <v>1</v>
      </c>
      <c r="L660" s="26">
        <v>1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  <c r="T660" s="26">
        <v>0</v>
      </c>
      <c r="U660" s="26">
        <v>0</v>
      </c>
      <c r="V660" s="26">
        <v>0</v>
      </c>
      <c r="W660" s="26">
        <v>0</v>
      </c>
      <c r="X660" s="26">
        <v>0</v>
      </c>
      <c r="Y660" s="26">
        <v>0</v>
      </c>
      <c r="Z660" s="26">
        <v>0</v>
      </c>
      <c r="AA660" s="26">
        <v>0</v>
      </c>
      <c r="AB660" s="26">
        <v>0</v>
      </c>
      <c r="AC660" s="26">
        <v>0</v>
      </c>
      <c r="AD660" s="26">
        <v>0</v>
      </c>
      <c r="AE660" s="26">
        <v>0</v>
      </c>
      <c r="AF660" s="26">
        <v>1</v>
      </c>
      <c r="AG660" s="26">
        <v>0</v>
      </c>
    </row>
    <row r="661" spans="1:33" x14ac:dyDescent="0.2">
      <c r="A661" s="3" t="s">
        <v>1457</v>
      </c>
      <c r="B661" s="3" t="s">
        <v>1099</v>
      </c>
      <c r="C661" s="3" t="s">
        <v>539</v>
      </c>
      <c r="D661" s="3" t="s">
        <v>535</v>
      </c>
      <c r="E661" t="str">
        <f t="shared" si="20"/>
        <v>M22P03U02N03</v>
      </c>
      <c r="F661" s="26">
        <f ca="1">基础表!F661</f>
        <v>0</v>
      </c>
      <c r="G661" s="26">
        <f ca="1">基础表!G661</f>
        <v>0</v>
      </c>
      <c r="H661" s="26">
        <v>0.15</v>
      </c>
      <c r="I661" s="26" t="str">
        <f t="shared" ca="1" si="21"/>
        <v>TRUE</v>
      </c>
      <c r="J661" s="26">
        <v>0</v>
      </c>
      <c r="K661" s="26">
        <v>1</v>
      </c>
      <c r="L661" s="26">
        <v>1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6">
        <v>0</v>
      </c>
      <c r="Y661" s="26">
        <v>0</v>
      </c>
      <c r="Z661" s="26">
        <v>0</v>
      </c>
      <c r="AA661" s="26">
        <v>0</v>
      </c>
      <c r="AB661" s="26">
        <v>0</v>
      </c>
      <c r="AC661" s="26">
        <v>0</v>
      </c>
      <c r="AD661" s="26">
        <v>0</v>
      </c>
      <c r="AE661" s="26">
        <v>0</v>
      </c>
      <c r="AF661" s="26">
        <v>1</v>
      </c>
      <c r="AG661" s="26">
        <v>0</v>
      </c>
    </row>
    <row r="662" spans="1:33" x14ac:dyDescent="0.2">
      <c r="A662" s="3" t="s">
        <v>1457</v>
      </c>
      <c r="B662" s="3" t="s">
        <v>1099</v>
      </c>
      <c r="C662" s="3" t="s">
        <v>539</v>
      </c>
      <c r="D662" s="3" t="s">
        <v>536</v>
      </c>
      <c r="E662" t="str">
        <f t="shared" si="20"/>
        <v>M22P03U02N04</v>
      </c>
      <c r="F662" s="26">
        <f ca="1">基础表!F662</f>
        <v>0</v>
      </c>
      <c r="G662" s="26">
        <f ca="1">基础表!G662</f>
        <v>0</v>
      </c>
      <c r="H662" s="26">
        <v>0.15</v>
      </c>
      <c r="I662" s="26" t="str">
        <f t="shared" ca="1" si="21"/>
        <v>TRUE</v>
      </c>
      <c r="J662" s="26">
        <v>0</v>
      </c>
      <c r="K662" s="26">
        <v>1</v>
      </c>
      <c r="L662" s="26">
        <v>1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1</v>
      </c>
      <c r="AG662" s="26">
        <v>0</v>
      </c>
    </row>
    <row r="663" spans="1:33" x14ac:dyDescent="0.2">
      <c r="A663" s="3" t="s">
        <v>1457</v>
      </c>
      <c r="B663" s="3" t="s">
        <v>1099</v>
      </c>
      <c r="C663" s="3" t="s">
        <v>539</v>
      </c>
      <c r="D663" s="3" t="s">
        <v>537</v>
      </c>
      <c r="E663" t="str">
        <f t="shared" si="20"/>
        <v>M22P03U02N05</v>
      </c>
      <c r="F663" s="26">
        <f ca="1">基础表!F663</f>
        <v>0</v>
      </c>
      <c r="G663" s="26">
        <f ca="1">基础表!G663</f>
        <v>0</v>
      </c>
      <c r="H663" s="26">
        <v>0.15</v>
      </c>
      <c r="I663" s="26" t="str">
        <f t="shared" ca="1" si="21"/>
        <v>TRUE</v>
      </c>
      <c r="J663" s="26">
        <v>0</v>
      </c>
      <c r="K663" s="26">
        <v>1</v>
      </c>
      <c r="L663" s="26">
        <v>1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1</v>
      </c>
      <c r="AG663" s="26">
        <v>0</v>
      </c>
    </row>
    <row r="664" spans="1:33" x14ac:dyDescent="0.2">
      <c r="A664" s="3" t="s">
        <v>1457</v>
      </c>
      <c r="B664" s="3" t="s">
        <v>1099</v>
      </c>
      <c r="C664" s="3" t="s">
        <v>539</v>
      </c>
      <c r="D664" s="3" t="s">
        <v>538</v>
      </c>
      <c r="E664" t="str">
        <f t="shared" si="20"/>
        <v>M22P03U02N06</v>
      </c>
      <c r="F664" s="26">
        <f ca="1">基础表!F664</f>
        <v>0</v>
      </c>
      <c r="G664" s="26">
        <f ca="1">基础表!G664</f>
        <v>0</v>
      </c>
      <c r="H664" s="26">
        <v>0.15</v>
      </c>
      <c r="I664" s="26" t="str">
        <f t="shared" ca="1" si="21"/>
        <v>TRUE</v>
      </c>
      <c r="J664" s="26">
        <v>0</v>
      </c>
      <c r="K664" s="26">
        <v>1</v>
      </c>
      <c r="L664" s="26">
        <v>1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1</v>
      </c>
      <c r="AG664" s="26">
        <v>0</v>
      </c>
    </row>
    <row r="665" spans="1:33" x14ac:dyDescent="0.2">
      <c r="A665" s="3" t="s">
        <v>1457</v>
      </c>
      <c r="B665" s="3" t="s">
        <v>1099</v>
      </c>
      <c r="C665" s="3" t="s">
        <v>539</v>
      </c>
      <c r="D665" s="3" t="s">
        <v>542</v>
      </c>
      <c r="E665" t="str">
        <f t="shared" si="20"/>
        <v>M22P03U02N07</v>
      </c>
      <c r="F665" s="26">
        <f ca="1">基础表!F665</f>
        <v>0</v>
      </c>
      <c r="G665" s="26">
        <f ca="1">基础表!G665</f>
        <v>0</v>
      </c>
      <c r="H665" s="26">
        <v>0.15</v>
      </c>
      <c r="I665" s="26" t="str">
        <f t="shared" ca="1" si="21"/>
        <v>TRUE</v>
      </c>
      <c r="J665" s="26">
        <v>0</v>
      </c>
      <c r="K665" s="26">
        <v>1</v>
      </c>
      <c r="L665" s="26">
        <v>1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1</v>
      </c>
      <c r="AG665" s="26">
        <v>0</v>
      </c>
    </row>
    <row r="666" spans="1:33" x14ac:dyDescent="0.2">
      <c r="A666" s="3" t="s">
        <v>1457</v>
      </c>
      <c r="B666" s="3" t="s">
        <v>1099</v>
      </c>
      <c r="C666" s="3" t="s">
        <v>539</v>
      </c>
      <c r="D666" s="3" t="s">
        <v>543</v>
      </c>
      <c r="E666" t="str">
        <f t="shared" si="20"/>
        <v>M22P03U02N08</v>
      </c>
      <c r="F666" s="26">
        <f ca="1">基础表!F666</f>
        <v>0</v>
      </c>
      <c r="G666" s="26">
        <f ca="1">基础表!G666</f>
        <v>0</v>
      </c>
      <c r="H666" s="26">
        <v>0.15</v>
      </c>
      <c r="I666" s="26" t="str">
        <f t="shared" ca="1" si="21"/>
        <v>TRUE</v>
      </c>
      <c r="J666" s="26">
        <v>0</v>
      </c>
      <c r="K666" s="26">
        <v>1</v>
      </c>
      <c r="L666" s="26">
        <v>1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</v>
      </c>
      <c r="Y666" s="26">
        <v>0</v>
      </c>
      <c r="Z666" s="26">
        <v>0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1</v>
      </c>
      <c r="AG666" s="26">
        <v>0</v>
      </c>
    </row>
    <row r="667" spans="1:33" x14ac:dyDescent="0.2">
      <c r="A667" s="3" t="s">
        <v>1457</v>
      </c>
      <c r="B667" s="3" t="s">
        <v>1099</v>
      </c>
      <c r="C667" s="3" t="s">
        <v>539</v>
      </c>
      <c r="D667" s="3" t="s">
        <v>544</v>
      </c>
      <c r="E667" t="str">
        <f t="shared" si="20"/>
        <v>M22P03U02N09</v>
      </c>
      <c r="F667" s="26">
        <f ca="1">基础表!F667</f>
        <v>0</v>
      </c>
      <c r="G667" s="26">
        <f ca="1">基础表!G667</f>
        <v>0</v>
      </c>
      <c r="H667" s="26">
        <v>0.15</v>
      </c>
      <c r="I667" s="26" t="str">
        <f t="shared" ca="1" si="21"/>
        <v>TRUE</v>
      </c>
      <c r="J667" s="26">
        <v>0</v>
      </c>
      <c r="K667" s="26">
        <v>1</v>
      </c>
      <c r="L667" s="26">
        <v>1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1</v>
      </c>
      <c r="AG667" s="26">
        <v>0</v>
      </c>
    </row>
    <row r="668" spans="1:33" x14ac:dyDescent="0.2">
      <c r="A668" s="3" t="s">
        <v>1457</v>
      </c>
      <c r="B668" s="3" t="s">
        <v>1099</v>
      </c>
      <c r="C668" s="3" t="s">
        <v>540</v>
      </c>
      <c r="D668" s="3" t="s">
        <v>1255</v>
      </c>
      <c r="E668" t="str">
        <f t="shared" si="20"/>
        <v>M22P03U03N01</v>
      </c>
      <c r="F668" s="26">
        <f ca="1">基础表!F668</f>
        <v>0</v>
      </c>
      <c r="G668" s="26">
        <f ca="1">基础表!G668</f>
        <v>0</v>
      </c>
      <c r="H668" s="26">
        <v>0.15</v>
      </c>
      <c r="I668" s="26" t="str">
        <f t="shared" ca="1" si="21"/>
        <v>TRUE</v>
      </c>
      <c r="J668" s="26">
        <v>0</v>
      </c>
      <c r="K668" s="26">
        <v>1</v>
      </c>
      <c r="L668" s="26">
        <v>1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1</v>
      </c>
      <c r="AG668" s="26">
        <v>0</v>
      </c>
    </row>
    <row r="669" spans="1:33" x14ac:dyDescent="0.2">
      <c r="A669" s="3" t="s">
        <v>1457</v>
      </c>
      <c r="B669" s="3" t="s">
        <v>1099</v>
      </c>
      <c r="C669" s="3" t="s">
        <v>540</v>
      </c>
      <c r="D669" s="3" t="s">
        <v>534</v>
      </c>
      <c r="E669" t="str">
        <f t="shared" si="20"/>
        <v>M22P03U03N02</v>
      </c>
      <c r="F669" s="26">
        <f ca="1">基础表!F669</f>
        <v>0</v>
      </c>
      <c r="G669" s="26">
        <f ca="1">基础表!G669</f>
        <v>0</v>
      </c>
      <c r="H669" s="26">
        <v>0.15</v>
      </c>
      <c r="I669" s="26" t="str">
        <f t="shared" ca="1" si="21"/>
        <v>TRUE</v>
      </c>
      <c r="J669" s="26">
        <v>0</v>
      </c>
      <c r="K669" s="26">
        <v>1</v>
      </c>
      <c r="L669" s="26">
        <v>1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1</v>
      </c>
      <c r="AG669" s="26">
        <v>0</v>
      </c>
    </row>
    <row r="670" spans="1:33" x14ac:dyDescent="0.2">
      <c r="A670" s="3" t="s">
        <v>1457</v>
      </c>
      <c r="B670" s="3" t="s">
        <v>1099</v>
      </c>
      <c r="C670" s="3" t="s">
        <v>540</v>
      </c>
      <c r="D670" s="3" t="s">
        <v>535</v>
      </c>
      <c r="E670" t="str">
        <f t="shared" si="20"/>
        <v>M22P03U03N03</v>
      </c>
      <c r="F670" s="26">
        <f ca="1">基础表!F670</f>
        <v>0</v>
      </c>
      <c r="G670" s="26">
        <f ca="1">基础表!G670</f>
        <v>0</v>
      </c>
      <c r="H670" s="26">
        <v>0.15</v>
      </c>
      <c r="I670" s="26" t="str">
        <f t="shared" ca="1" si="21"/>
        <v>TRUE</v>
      </c>
      <c r="J670" s="26">
        <v>0</v>
      </c>
      <c r="K670" s="26">
        <v>1</v>
      </c>
      <c r="L670" s="26">
        <v>1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1</v>
      </c>
      <c r="AG670" s="26">
        <v>0</v>
      </c>
    </row>
    <row r="671" spans="1:33" x14ac:dyDescent="0.2">
      <c r="A671" s="3" t="s">
        <v>1457</v>
      </c>
      <c r="B671" s="3" t="s">
        <v>1099</v>
      </c>
      <c r="C671" s="3" t="s">
        <v>540</v>
      </c>
      <c r="D671" s="3" t="s">
        <v>536</v>
      </c>
      <c r="E671" t="str">
        <f t="shared" si="20"/>
        <v>M22P03U03N04</v>
      </c>
      <c r="F671" s="26">
        <f ca="1">基础表!F671</f>
        <v>0</v>
      </c>
      <c r="G671" s="26">
        <f ca="1">基础表!G671</f>
        <v>0</v>
      </c>
      <c r="H671" s="26">
        <v>0.15</v>
      </c>
      <c r="I671" s="26" t="str">
        <f t="shared" ca="1" si="21"/>
        <v>TRUE</v>
      </c>
      <c r="J671" s="26">
        <v>0</v>
      </c>
      <c r="K671" s="26">
        <v>1</v>
      </c>
      <c r="L671" s="26">
        <v>1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1</v>
      </c>
      <c r="AG671" s="26">
        <v>0</v>
      </c>
    </row>
    <row r="672" spans="1:33" x14ac:dyDescent="0.2">
      <c r="A672" s="3" t="s">
        <v>1457</v>
      </c>
      <c r="B672" s="3" t="s">
        <v>1099</v>
      </c>
      <c r="C672" s="3" t="s">
        <v>540</v>
      </c>
      <c r="D672" s="3" t="s">
        <v>537</v>
      </c>
      <c r="E672" t="str">
        <f t="shared" si="20"/>
        <v>M22P03U03N05</v>
      </c>
      <c r="F672" s="26">
        <f ca="1">基础表!F672</f>
        <v>0</v>
      </c>
      <c r="G672" s="26">
        <f ca="1">基础表!G672</f>
        <v>0</v>
      </c>
      <c r="H672" s="26">
        <v>0.15</v>
      </c>
      <c r="I672" s="26" t="str">
        <f t="shared" ca="1" si="21"/>
        <v>TRUE</v>
      </c>
      <c r="J672" s="26">
        <v>0</v>
      </c>
      <c r="K672" s="26">
        <v>1</v>
      </c>
      <c r="L672" s="26">
        <v>1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  <c r="T672" s="26">
        <v>0</v>
      </c>
      <c r="U672" s="26">
        <v>0</v>
      </c>
      <c r="V672" s="26">
        <v>0</v>
      </c>
      <c r="W672" s="26">
        <v>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0</v>
      </c>
      <c r="AF672" s="26">
        <v>1</v>
      </c>
      <c r="AG672" s="26">
        <v>0</v>
      </c>
    </row>
    <row r="673" spans="1:33" x14ac:dyDescent="0.2">
      <c r="A673" s="3" t="s">
        <v>1457</v>
      </c>
      <c r="B673" s="3" t="s">
        <v>1099</v>
      </c>
      <c r="C673" s="3" t="s">
        <v>540</v>
      </c>
      <c r="D673" s="3" t="s">
        <v>538</v>
      </c>
      <c r="E673" t="str">
        <f t="shared" si="20"/>
        <v>M22P03U03N06</v>
      </c>
      <c r="F673" s="26">
        <f ca="1">基础表!F673</f>
        <v>0</v>
      </c>
      <c r="G673" s="26">
        <f ca="1">基础表!G673</f>
        <v>0</v>
      </c>
      <c r="H673" s="26">
        <v>0.15</v>
      </c>
      <c r="I673" s="26" t="str">
        <f t="shared" ca="1" si="21"/>
        <v>TRUE</v>
      </c>
      <c r="J673" s="26">
        <v>0</v>
      </c>
      <c r="K673" s="26">
        <v>1</v>
      </c>
      <c r="L673" s="26">
        <v>1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1</v>
      </c>
      <c r="AG673" s="26">
        <v>0</v>
      </c>
    </row>
    <row r="674" spans="1:33" x14ac:dyDescent="0.2">
      <c r="A674" s="3" t="s">
        <v>1457</v>
      </c>
      <c r="B674" s="3" t="s">
        <v>1099</v>
      </c>
      <c r="C674" s="3" t="s">
        <v>540</v>
      </c>
      <c r="D674" s="3" t="s">
        <v>542</v>
      </c>
      <c r="E674" t="str">
        <f t="shared" si="20"/>
        <v>M22P03U03N07</v>
      </c>
      <c r="F674" s="26">
        <f ca="1">基础表!F674</f>
        <v>0</v>
      </c>
      <c r="G674" s="26">
        <f ca="1">基础表!G674</f>
        <v>0</v>
      </c>
      <c r="H674" s="26">
        <v>0.15</v>
      </c>
      <c r="I674" s="26" t="str">
        <f t="shared" ca="1" si="21"/>
        <v>TRUE</v>
      </c>
      <c r="J674" s="26">
        <v>0</v>
      </c>
      <c r="K674" s="26">
        <v>1</v>
      </c>
      <c r="L674" s="26">
        <v>1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1</v>
      </c>
      <c r="AG674" s="26">
        <v>0</v>
      </c>
    </row>
    <row r="675" spans="1:33" x14ac:dyDescent="0.2">
      <c r="A675" s="3" t="s">
        <v>1457</v>
      </c>
      <c r="B675" s="3" t="s">
        <v>1099</v>
      </c>
      <c r="C675" s="3" t="s">
        <v>540</v>
      </c>
      <c r="D675" s="3" t="s">
        <v>543</v>
      </c>
      <c r="E675" t="str">
        <f t="shared" si="20"/>
        <v>M22P03U03N08</v>
      </c>
      <c r="F675" s="26">
        <f ca="1">基础表!F675</f>
        <v>0</v>
      </c>
      <c r="G675" s="26">
        <f ca="1">基础表!G675</f>
        <v>0</v>
      </c>
      <c r="H675" s="26">
        <v>0.15</v>
      </c>
      <c r="I675" s="26" t="str">
        <f t="shared" ca="1" si="21"/>
        <v>TRUE</v>
      </c>
      <c r="J675" s="26">
        <v>0</v>
      </c>
      <c r="K675" s="26">
        <v>1</v>
      </c>
      <c r="L675" s="26">
        <v>1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  <c r="T675" s="26">
        <v>0</v>
      </c>
      <c r="U675" s="26">
        <v>0</v>
      </c>
      <c r="V675" s="26">
        <v>0</v>
      </c>
      <c r="W675" s="26">
        <v>0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1</v>
      </c>
      <c r="AG675" s="26">
        <v>0</v>
      </c>
    </row>
    <row r="676" spans="1:33" x14ac:dyDescent="0.2">
      <c r="A676" s="3" t="s">
        <v>1457</v>
      </c>
      <c r="B676" s="3" t="s">
        <v>1099</v>
      </c>
      <c r="C676" s="3" t="s">
        <v>540</v>
      </c>
      <c r="D676" s="3" t="s">
        <v>544</v>
      </c>
      <c r="E676" t="str">
        <f t="shared" si="20"/>
        <v>M22P03U03N09</v>
      </c>
      <c r="F676" s="26">
        <f ca="1">基础表!F676</f>
        <v>0</v>
      </c>
      <c r="G676" s="26">
        <f ca="1">基础表!G676</f>
        <v>0</v>
      </c>
      <c r="H676" s="26">
        <v>0.15</v>
      </c>
      <c r="I676" s="26" t="str">
        <f t="shared" ca="1" si="21"/>
        <v>TRUE</v>
      </c>
      <c r="J676" s="26">
        <v>0</v>
      </c>
      <c r="K676" s="26">
        <v>1</v>
      </c>
      <c r="L676" s="26">
        <v>1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1</v>
      </c>
      <c r="AG676" s="26">
        <v>0</v>
      </c>
    </row>
    <row r="677" spans="1:33" x14ac:dyDescent="0.2">
      <c r="A677" s="3" t="s">
        <v>1457</v>
      </c>
      <c r="B677" s="3" t="s">
        <v>1099</v>
      </c>
      <c r="C677" s="3" t="s">
        <v>541</v>
      </c>
      <c r="D677" s="3" t="s">
        <v>1255</v>
      </c>
      <c r="E677" t="str">
        <f t="shared" si="20"/>
        <v>M22P03U04N01</v>
      </c>
      <c r="F677" s="26">
        <f ca="1">基础表!F677</f>
        <v>0</v>
      </c>
      <c r="G677" s="26">
        <f ca="1">基础表!G677</f>
        <v>0</v>
      </c>
      <c r="H677" s="26">
        <v>0.15</v>
      </c>
      <c r="I677" s="26" t="str">
        <f t="shared" ca="1" si="21"/>
        <v>TRUE</v>
      </c>
      <c r="J677" s="26">
        <v>0</v>
      </c>
      <c r="K677" s="26">
        <v>1</v>
      </c>
      <c r="L677" s="26">
        <v>1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1</v>
      </c>
      <c r="AG677" s="26">
        <v>0</v>
      </c>
    </row>
    <row r="678" spans="1:33" x14ac:dyDescent="0.2">
      <c r="A678" s="3" t="s">
        <v>1457</v>
      </c>
      <c r="B678" s="3" t="s">
        <v>1099</v>
      </c>
      <c r="C678" s="3" t="s">
        <v>541</v>
      </c>
      <c r="D678" s="3" t="s">
        <v>534</v>
      </c>
      <c r="E678" t="str">
        <f t="shared" si="20"/>
        <v>M22P03U04N02</v>
      </c>
      <c r="F678" s="26">
        <f ca="1">基础表!F678</f>
        <v>0</v>
      </c>
      <c r="G678" s="26">
        <f ca="1">基础表!G678</f>
        <v>0</v>
      </c>
      <c r="H678" s="26">
        <v>0.15</v>
      </c>
      <c r="I678" s="26" t="str">
        <f t="shared" ca="1" si="21"/>
        <v>TRUE</v>
      </c>
      <c r="J678" s="26">
        <v>0</v>
      </c>
      <c r="K678" s="26">
        <v>1</v>
      </c>
      <c r="L678" s="26">
        <v>1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1</v>
      </c>
      <c r="AG678" s="26">
        <v>0</v>
      </c>
    </row>
    <row r="679" spans="1:33" x14ac:dyDescent="0.2">
      <c r="A679" s="3" t="s">
        <v>1457</v>
      </c>
      <c r="B679" s="3" t="s">
        <v>1099</v>
      </c>
      <c r="C679" s="3" t="s">
        <v>541</v>
      </c>
      <c r="D679" s="3" t="s">
        <v>535</v>
      </c>
      <c r="E679" t="str">
        <f t="shared" si="20"/>
        <v>M22P03U04N03</v>
      </c>
      <c r="F679" s="26">
        <f ca="1">基础表!F679</f>
        <v>0</v>
      </c>
      <c r="G679" s="26">
        <f ca="1">基础表!G679</f>
        <v>0</v>
      </c>
      <c r="H679" s="26">
        <v>0.15</v>
      </c>
      <c r="I679" s="26" t="str">
        <f t="shared" ca="1" si="21"/>
        <v>TRUE</v>
      </c>
      <c r="J679" s="26">
        <v>0</v>
      </c>
      <c r="K679" s="26">
        <v>1</v>
      </c>
      <c r="L679" s="26">
        <v>1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1</v>
      </c>
      <c r="AG679" s="26">
        <v>0</v>
      </c>
    </row>
    <row r="680" spans="1:33" x14ac:dyDescent="0.2">
      <c r="A680" s="3" t="s">
        <v>1457</v>
      </c>
      <c r="B680" s="3" t="s">
        <v>1099</v>
      </c>
      <c r="C680" s="3" t="s">
        <v>1454</v>
      </c>
      <c r="D680" s="3" t="s">
        <v>536</v>
      </c>
      <c r="E680" t="str">
        <f t="shared" si="20"/>
        <v>M22P03U04N04</v>
      </c>
      <c r="F680" s="26">
        <f ca="1">基础表!F680</f>
        <v>0</v>
      </c>
      <c r="G680" s="26">
        <f ca="1">基础表!G680</f>
        <v>0</v>
      </c>
      <c r="H680" s="26">
        <v>0.15</v>
      </c>
      <c r="I680" s="26" t="str">
        <f t="shared" ca="1" si="21"/>
        <v>TRUE</v>
      </c>
      <c r="J680" s="26">
        <v>0</v>
      </c>
      <c r="K680" s="26">
        <v>1</v>
      </c>
      <c r="L680" s="26">
        <v>1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1</v>
      </c>
      <c r="AG680" s="26">
        <v>0</v>
      </c>
    </row>
    <row r="681" spans="1:33" x14ac:dyDescent="0.2">
      <c r="A681" s="3" t="s">
        <v>1457</v>
      </c>
      <c r="B681" s="3" t="s">
        <v>1099</v>
      </c>
      <c r="C681" s="3" t="s">
        <v>1454</v>
      </c>
      <c r="D681" s="3" t="s">
        <v>537</v>
      </c>
      <c r="E681" t="str">
        <f t="shared" si="20"/>
        <v>M22P03U04N05</v>
      </c>
      <c r="F681" s="26">
        <f ca="1">基础表!F681</f>
        <v>0</v>
      </c>
      <c r="G681" s="26">
        <f ca="1">基础表!G681</f>
        <v>0</v>
      </c>
      <c r="H681" s="26">
        <v>0.15</v>
      </c>
      <c r="I681" s="26" t="str">
        <f t="shared" ca="1" si="21"/>
        <v>TRUE</v>
      </c>
      <c r="J681" s="26">
        <v>0</v>
      </c>
      <c r="K681" s="26">
        <v>1</v>
      </c>
      <c r="L681" s="26">
        <v>1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1</v>
      </c>
      <c r="AG681" s="26">
        <v>0</v>
      </c>
    </row>
    <row r="682" spans="1:33" x14ac:dyDescent="0.2">
      <c r="A682" s="3" t="s">
        <v>1457</v>
      </c>
      <c r="B682" s="3" t="s">
        <v>1099</v>
      </c>
      <c r="C682" s="3" t="s">
        <v>1454</v>
      </c>
      <c r="D682" s="3" t="s">
        <v>538</v>
      </c>
      <c r="E682" t="str">
        <f t="shared" si="20"/>
        <v>M22P03U04N06</v>
      </c>
      <c r="F682" s="26">
        <f ca="1">基础表!F682</f>
        <v>0</v>
      </c>
      <c r="G682" s="26">
        <f ca="1">基础表!G682</f>
        <v>0</v>
      </c>
      <c r="H682" s="26">
        <v>0.15</v>
      </c>
      <c r="I682" s="26" t="str">
        <f t="shared" ca="1" si="21"/>
        <v>TRUE</v>
      </c>
      <c r="J682" s="26">
        <v>0</v>
      </c>
      <c r="K682" s="26">
        <v>1</v>
      </c>
      <c r="L682" s="26">
        <v>1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1</v>
      </c>
      <c r="AG682" s="26">
        <v>0</v>
      </c>
    </row>
    <row r="683" spans="1:33" x14ac:dyDescent="0.2">
      <c r="A683" s="3" t="s">
        <v>1457</v>
      </c>
      <c r="B683" s="3" t="s">
        <v>1099</v>
      </c>
      <c r="C683" s="3" t="s">
        <v>1454</v>
      </c>
      <c r="D683" s="3" t="s">
        <v>542</v>
      </c>
      <c r="E683" t="str">
        <f t="shared" si="20"/>
        <v>M22P03U04N07</v>
      </c>
      <c r="F683" s="26">
        <f ca="1">基础表!F683</f>
        <v>0</v>
      </c>
      <c r="G683" s="26">
        <f ca="1">基础表!G683</f>
        <v>0</v>
      </c>
      <c r="H683" s="26">
        <v>0.15</v>
      </c>
      <c r="I683" s="26" t="str">
        <f t="shared" ca="1" si="21"/>
        <v>TRUE</v>
      </c>
      <c r="J683" s="26">
        <v>0</v>
      </c>
      <c r="K683" s="26">
        <v>1</v>
      </c>
      <c r="L683" s="26">
        <v>1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1</v>
      </c>
      <c r="AG683" s="26">
        <v>0</v>
      </c>
    </row>
    <row r="684" spans="1:33" x14ac:dyDescent="0.2">
      <c r="A684" s="3" t="s">
        <v>1457</v>
      </c>
      <c r="B684" s="3" t="s">
        <v>1099</v>
      </c>
      <c r="C684" s="3" t="s">
        <v>1454</v>
      </c>
      <c r="D684" s="3" t="s">
        <v>543</v>
      </c>
      <c r="E684" t="str">
        <f t="shared" si="20"/>
        <v>M22P03U04N08</v>
      </c>
      <c r="F684" s="26">
        <f ca="1">基础表!F684</f>
        <v>0</v>
      </c>
      <c r="G684" s="26">
        <f ca="1">基础表!G684</f>
        <v>0</v>
      </c>
      <c r="H684" s="26">
        <v>0.15</v>
      </c>
      <c r="I684" s="26" t="str">
        <f t="shared" ca="1" si="21"/>
        <v>TRUE</v>
      </c>
      <c r="J684" s="26">
        <v>0</v>
      </c>
      <c r="K684" s="26">
        <v>1</v>
      </c>
      <c r="L684" s="26">
        <v>1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1</v>
      </c>
      <c r="AG684" s="26">
        <v>0</v>
      </c>
    </row>
    <row r="685" spans="1:33" x14ac:dyDescent="0.2">
      <c r="A685" s="3" t="s">
        <v>1457</v>
      </c>
      <c r="B685" s="3" t="s">
        <v>1099</v>
      </c>
      <c r="C685" s="3" t="s">
        <v>541</v>
      </c>
      <c r="D685" s="3" t="s">
        <v>544</v>
      </c>
      <c r="E685" t="str">
        <f t="shared" si="20"/>
        <v>M22P03U04N09</v>
      </c>
      <c r="F685" s="26">
        <f ca="1">基础表!F685</f>
        <v>0</v>
      </c>
      <c r="G685" s="26">
        <f ca="1">基础表!G685</f>
        <v>0</v>
      </c>
      <c r="H685" s="26">
        <v>0.15</v>
      </c>
      <c r="I685" s="26" t="str">
        <f t="shared" ca="1" si="21"/>
        <v>TRUE</v>
      </c>
      <c r="J685" s="26">
        <v>0</v>
      </c>
      <c r="K685" s="26">
        <v>1</v>
      </c>
      <c r="L685" s="26">
        <v>1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1</v>
      </c>
      <c r="AG685" s="26">
        <v>0</v>
      </c>
    </row>
    <row r="686" spans="1:33" x14ac:dyDescent="0.2">
      <c r="A686" s="3" t="s">
        <v>1457</v>
      </c>
      <c r="B686" s="3" t="s">
        <v>1100</v>
      </c>
      <c r="C686" s="3" t="s">
        <v>532</v>
      </c>
      <c r="D686" s="3" t="s">
        <v>1255</v>
      </c>
      <c r="E686" t="str">
        <f t="shared" si="20"/>
        <v>M22P04U01N01</v>
      </c>
      <c r="F686" s="26">
        <f ca="1">基础表!F686</f>
        <v>0</v>
      </c>
      <c r="G686" s="26">
        <f ca="1">基础表!G686</f>
        <v>0</v>
      </c>
      <c r="H686" s="26">
        <v>0.15</v>
      </c>
      <c r="I686" s="26" t="str">
        <f t="shared" ca="1" si="21"/>
        <v>TRUE</v>
      </c>
      <c r="J686" s="26">
        <v>0</v>
      </c>
      <c r="K686" s="26">
        <v>1</v>
      </c>
      <c r="L686" s="26">
        <v>1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0</v>
      </c>
      <c r="Z686" s="26">
        <v>0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1</v>
      </c>
      <c r="AG686" s="26">
        <v>0</v>
      </c>
    </row>
    <row r="687" spans="1:33" x14ac:dyDescent="0.2">
      <c r="A687" s="3" t="s">
        <v>1457</v>
      </c>
      <c r="B687" s="3" t="s">
        <v>1100</v>
      </c>
      <c r="C687" s="3" t="s">
        <v>532</v>
      </c>
      <c r="D687" s="3" t="s">
        <v>534</v>
      </c>
      <c r="E687" t="str">
        <f t="shared" si="20"/>
        <v>M22P04U01N02</v>
      </c>
      <c r="F687" s="26">
        <f ca="1">基础表!F687</f>
        <v>0</v>
      </c>
      <c r="G687" s="26">
        <f ca="1">基础表!G687</f>
        <v>0</v>
      </c>
      <c r="H687" s="26">
        <v>0.15</v>
      </c>
      <c r="I687" s="26" t="str">
        <f t="shared" ca="1" si="21"/>
        <v>TRUE</v>
      </c>
      <c r="J687" s="26">
        <v>0</v>
      </c>
      <c r="K687" s="26">
        <v>1</v>
      </c>
      <c r="L687" s="26">
        <v>1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1</v>
      </c>
      <c r="AG687" s="26">
        <v>0</v>
      </c>
    </row>
    <row r="688" spans="1:33" x14ac:dyDescent="0.2">
      <c r="A688" s="3" t="s">
        <v>1457</v>
      </c>
      <c r="B688" s="3" t="s">
        <v>1100</v>
      </c>
      <c r="C688" s="3" t="s">
        <v>532</v>
      </c>
      <c r="D688" s="3" t="s">
        <v>535</v>
      </c>
      <c r="E688" t="str">
        <f t="shared" si="20"/>
        <v>M22P04U01N03</v>
      </c>
      <c r="F688" s="26">
        <f ca="1">基础表!F688</f>
        <v>0</v>
      </c>
      <c r="G688" s="26">
        <f ca="1">基础表!G688</f>
        <v>0</v>
      </c>
      <c r="H688" s="26">
        <v>0.15</v>
      </c>
      <c r="I688" s="26" t="str">
        <f t="shared" ca="1" si="21"/>
        <v>TRUE</v>
      </c>
      <c r="J688" s="26">
        <v>0</v>
      </c>
      <c r="K688" s="26">
        <v>1</v>
      </c>
      <c r="L688" s="26">
        <v>1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1</v>
      </c>
      <c r="AG688" s="26">
        <v>0</v>
      </c>
    </row>
    <row r="689" spans="1:33" x14ac:dyDescent="0.2">
      <c r="A689" s="3" t="s">
        <v>1457</v>
      </c>
      <c r="B689" s="3" t="s">
        <v>1100</v>
      </c>
      <c r="C689" s="3" t="s">
        <v>532</v>
      </c>
      <c r="D689" s="3" t="s">
        <v>536</v>
      </c>
      <c r="E689" t="str">
        <f t="shared" si="20"/>
        <v>M22P04U01N04</v>
      </c>
      <c r="F689" s="26">
        <f ca="1">基础表!F689</f>
        <v>0</v>
      </c>
      <c r="G689" s="26">
        <f ca="1">基础表!G689</f>
        <v>0</v>
      </c>
      <c r="H689" s="26">
        <v>0.15</v>
      </c>
      <c r="I689" s="26" t="str">
        <f t="shared" ca="1" si="21"/>
        <v>TRUE</v>
      </c>
      <c r="J689" s="26">
        <v>0</v>
      </c>
      <c r="K689" s="26">
        <v>1</v>
      </c>
      <c r="L689" s="26">
        <v>1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1</v>
      </c>
      <c r="AG689" s="26">
        <v>0</v>
      </c>
    </row>
    <row r="690" spans="1:33" x14ac:dyDescent="0.2">
      <c r="A690" s="3" t="s">
        <v>1457</v>
      </c>
      <c r="B690" s="3" t="s">
        <v>1100</v>
      </c>
      <c r="C690" s="3" t="s">
        <v>532</v>
      </c>
      <c r="D690" s="3" t="s">
        <v>537</v>
      </c>
      <c r="E690" t="str">
        <f t="shared" si="20"/>
        <v>M22P04U01N05</v>
      </c>
      <c r="F690" s="26">
        <f ca="1">基础表!F690</f>
        <v>0</v>
      </c>
      <c r="G690" s="26">
        <f ca="1">基础表!G690</f>
        <v>0</v>
      </c>
      <c r="H690" s="26">
        <v>0.15</v>
      </c>
      <c r="I690" s="26" t="str">
        <f t="shared" ca="1" si="21"/>
        <v>TRUE</v>
      </c>
      <c r="J690" s="26">
        <v>0</v>
      </c>
      <c r="K690" s="26">
        <v>1</v>
      </c>
      <c r="L690" s="26">
        <v>1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1</v>
      </c>
      <c r="AG690" s="26">
        <v>0</v>
      </c>
    </row>
    <row r="691" spans="1:33" x14ac:dyDescent="0.2">
      <c r="A691" s="3" t="s">
        <v>1457</v>
      </c>
      <c r="B691" s="3" t="s">
        <v>1100</v>
      </c>
      <c r="C691" s="3" t="s">
        <v>532</v>
      </c>
      <c r="D691" s="3" t="s">
        <v>538</v>
      </c>
      <c r="E691" t="str">
        <f t="shared" si="20"/>
        <v>M22P04U01N06</v>
      </c>
      <c r="F691" s="26">
        <f ca="1">基础表!F691</f>
        <v>0</v>
      </c>
      <c r="G691" s="26">
        <f ca="1">基础表!G691</f>
        <v>0</v>
      </c>
      <c r="H691" s="26">
        <v>0.15</v>
      </c>
      <c r="I691" s="26" t="str">
        <f t="shared" ca="1" si="21"/>
        <v>TRUE</v>
      </c>
      <c r="J691" s="26">
        <v>0</v>
      </c>
      <c r="K691" s="26">
        <v>1</v>
      </c>
      <c r="L691" s="26">
        <v>1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1</v>
      </c>
      <c r="AG691" s="26">
        <v>0</v>
      </c>
    </row>
    <row r="692" spans="1:33" x14ac:dyDescent="0.2">
      <c r="A692" s="3" t="s">
        <v>1457</v>
      </c>
      <c r="B692" s="3" t="s">
        <v>1100</v>
      </c>
      <c r="C692" s="3" t="s">
        <v>532</v>
      </c>
      <c r="D692" s="3" t="s">
        <v>542</v>
      </c>
      <c r="E692" t="str">
        <f t="shared" si="20"/>
        <v>M22P04U01N07</v>
      </c>
      <c r="F692" s="26">
        <f ca="1">基础表!F692</f>
        <v>0</v>
      </c>
      <c r="G692" s="26">
        <f ca="1">基础表!G692</f>
        <v>0</v>
      </c>
      <c r="H692" s="26">
        <v>0.15</v>
      </c>
      <c r="I692" s="26" t="str">
        <f t="shared" ca="1" si="21"/>
        <v>TRUE</v>
      </c>
      <c r="J692" s="26">
        <v>0</v>
      </c>
      <c r="K692" s="26">
        <v>1</v>
      </c>
      <c r="L692" s="26">
        <v>1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1</v>
      </c>
      <c r="AG692" s="26">
        <v>0</v>
      </c>
    </row>
    <row r="693" spans="1:33" x14ac:dyDescent="0.2">
      <c r="A693" s="3" t="s">
        <v>1457</v>
      </c>
      <c r="B693" s="3" t="s">
        <v>1100</v>
      </c>
      <c r="C693" s="3" t="s">
        <v>532</v>
      </c>
      <c r="D693" s="3" t="s">
        <v>543</v>
      </c>
      <c r="E693" t="str">
        <f t="shared" si="20"/>
        <v>M22P04U01N08</v>
      </c>
      <c r="F693" s="26">
        <f ca="1">基础表!F693</f>
        <v>0</v>
      </c>
      <c r="G693" s="26">
        <f ca="1">基础表!G693</f>
        <v>0</v>
      </c>
      <c r="H693" s="26">
        <v>0.15</v>
      </c>
      <c r="I693" s="26" t="str">
        <f t="shared" ca="1" si="21"/>
        <v>TRUE</v>
      </c>
      <c r="J693" s="26">
        <v>0</v>
      </c>
      <c r="K693" s="26">
        <v>1</v>
      </c>
      <c r="L693" s="26">
        <v>1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1</v>
      </c>
      <c r="AG693" s="26">
        <v>0</v>
      </c>
    </row>
    <row r="694" spans="1:33" x14ac:dyDescent="0.2">
      <c r="A694" s="3" t="s">
        <v>1457</v>
      </c>
      <c r="B694" s="3" t="s">
        <v>1100</v>
      </c>
      <c r="C694" s="3" t="s">
        <v>532</v>
      </c>
      <c r="D694" s="3" t="s">
        <v>544</v>
      </c>
      <c r="E694" t="str">
        <f t="shared" si="20"/>
        <v>M22P04U01N09</v>
      </c>
      <c r="F694" s="26">
        <f ca="1">基础表!F694</f>
        <v>0</v>
      </c>
      <c r="G694" s="26">
        <f ca="1">基础表!G694</f>
        <v>0</v>
      </c>
      <c r="H694" s="26">
        <v>0.15</v>
      </c>
      <c r="I694" s="26" t="str">
        <f t="shared" ca="1" si="21"/>
        <v>TRUE</v>
      </c>
      <c r="J694" s="26">
        <v>0</v>
      </c>
      <c r="K694" s="26">
        <v>1</v>
      </c>
      <c r="L694" s="26">
        <v>1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1</v>
      </c>
      <c r="AG694" s="26">
        <v>0</v>
      </c>
    </row>
    <row r="695" spans="1:33" x14ac:dyDescent="0.2">
      <c r="A695" s="3" t="s">
        <v>1457</v>
      </c>
      <c r="B695" s="3" t="s">
        <v>1100</v>
      </c>
      <c r="C695" s="3" t="s">
        <v>539</v>
      </c>
      <c r="D695" s="3" t="s">
        <v>1255</v>
      </c>
      <c r="E695" t="str">
        <f t="shared" si="20"/>
        <v>M22P04U02N01</v>
      </c>
      <c r="F695" s="26">
        <f ca="1">基础表!F695</f>
        <v>0</v>
      </c>
      <c r="G695" s="26">
        <f ca="1">基础表!G695</f>
        <v>0</v>
      </c>
      <c r="H695" s="26">
        <v>0.15</v>
      </c>
      <c r="I695" s="26" t="str">
        <f t="shared" ca="1" si="21"/>
        <v>TRUE</v>
      </c>
      <c r="J695" s="26">
        <v>0</v>
      </c>
      <c r="K695" s="26">
        <v>1</v>
      </c>
      <c r="L695" s="26">
        <v>1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1</v>
      </c>
      <c r="AG695" s="26">
        <v>0</v>
      </c>
    </row>
    <row r="696" spans="1:33" x14ac:dyDescent="0.2">
      <c r="A696" s="3" t="s">
        <v>1457</v>
      </c>
      <c r="B696" s="3" t="s">
        <v>1100</v>
      </c>
      <c r="C696" s="3" t="s">
        <v>539</v>
      </c>
      <c r="D696" s="3" t="s">
        <v>534</v>
      </c>
      <c r="E696" t="str">
        <f t="shared" si="20"/>
        <v>M22P04U02N02</v>
      </c>
      <c r="F696" s="26">
        <f ca="1">基础表!F696</f>
        <v>0</v>
      </c>
      <c r="G696" s="26">
        <f ca="1">基础表!G696</f>
        <v>0</v>
      </c>
      <c r="H696" s="26">
        <v>0.15</v>
      </c>
      <c r="I696" s="26" t="str">
        <f t="shared" ca="1" si="21"/>
        <v>TRUE</v>
      </c>
      <c r="J696" s="26">
        <v>0</v>
      </c>
      <c r="K696" s="26">
        <v>1</v>
      </c>
      <c r="L696" s="26">
        <v>1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0</v>
      </c>
      <c r="AE696" s="26">
        <v>0</v>
      </c>
      <c r="AF696" s="26">
        <v>1</v>
      </c>
      <c r="AG696" s="26">
        <v>0</v>
      </c>
    </row>
    <row r="697" spans="1:33" x14ac:dyDescent="0.2">
      <c r="A697" s="3" t="s">
        <v>1457</v>
      </c>
      <c r="B697" s="3" t="s">
        <v>1100</v>
      </c>
      <c r="C697" s="3" t="s">
        <v>539</v>
      </c>
      <c r="D697" s="3" t="s">
        <v>535</v>
      </c>
      <c r="E697" t="str">
        <f t="shared" si="20"/>
        <v>M22P04U02N03</v>
      </c>
      <c r="F697" s="26">
        <f ca="1">基础表!F697</f>
        <v>0</v>
      </c>
      <c r="G697" s="26">
        <f ca="1">基础表!G697</f>
        <v>0</v>
      </c>
      <c r="H697" s="26">
        <v>0.15</v>
      </c>
      <c r="I697" s="26" t="str">
        <f t="shared" ca="1" si="21"/>
        <v>TRUE</v>
      </c>
      <c r="J697" s="26">
        <v>0</v>
      </c>
      <c r="K697" s="26">
        <v>1</v>
      </c>
      <c r="L697" s="26">
        <v>1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  <c r="T697" s="26">
        <v>0</v>
      </c>
      <c r="U697" s="26">
        <v>0</v>
      </c>
      <c r="V697" s="26">
        <v>0</v>
      </c>
      <c r="W697" s="26">
        <v>0</v>
      </c>
      <c r="X697" s="26">
        <v>0</v>
      </c>
      <c r="Y697" s="26">
        <v>0</v>
      </c>
      <c r="Z697" s="26">
        <v>0</v>
      </c>
      <c r="AA697" s="26">
        <v>0</v>
      </c>
      <c r="AB697" s="26">
        <v>0</v>
      </c>
      <c r="AC697" s="26">
        <v>0</v>
      </c>
      <c r="AD697" s="26">
        <v>0</v>
      </c>
      <c r="AE697" s="26">
        <v>0</v>
      </c>
      <c r="AF697" s="26">
        <v>1</v>
      </c>
      <c r="AG697" s="26">
        <v>0</v>
      </c>
    </row>
    <row r="698" spans="1:33" x14ac:dyDescent="0.2">
      <c r="A698" s="3" t="s">
        <v>1457</v>
      </c>
      <c r="B698" s="3" t="s">
        <v>1100</v>
      </c>
      <c r="C698" s="3" t="s">
        <v>539</v>
      </c>
      <c r="D698" s="3" t="s">
        <v>536</v>
      </c>
      <c r="E698" t="str">
        <f t="shared" si="20"/>
        <v>M22P04U02N04</v>
      </c>
      <c r="F698" s="26">
        <f ca="1">基础表!F698</f>
        <v>0</v>
      </c>
      <c r="G698" s="26">
        <f ca="1">基础表!G698</f>
        <v>0</v>
      </c>
      <c r="H698" s="26">
        <v>0.15</v>
      </c>
      <c r="I698" s="26" t="str">
        <f t="shared" ca="1" si="21"/>
        <v>TRUE</v>
      </c>
      <c r="J698" s="26">
        <v>0</v>
      </c>
      <c r="K698" s="26">
        <v>1</v>
      </c>
      <c r="L698" s="26">
        <v>1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1</v>
      </c>
      <c r="AG698" s="26">
        <v>0</v>
      </c>
    </row>
    <row r="699" spans="1:33" x14ac:dyDescent="0.2">
      <c r="A699" s="3" t="s">
        <v>1457</v>
      </c>
      <c r="B699" s="3" t="s">
        <v>1100</v>
      </c>
      <c r="C699" s="3" t="s">
        <v>539</v>
      </c>
      <c r="D699" s="3" t="s">
        <v>537</v>
      </c>
      <c r="E699" t="str">
        <f t="shared" si="20"/>
        <v>M22P04U02N05</v>
      </c>
      <c r="F699" s="26">
        <f ca="1">基础表!F699</f>
        <v>0</v>
      </c>
      <c r="G699" s="26">
        <f ca="1">基础表!G699</f>
        <v>0</v>
      </c>
      <c r="H699" s="26">
        <v>0.15</v>
      </c>
      <c r="I699" s="26" t="str">
        <f t="shared" ca="1" si="21"/>
        <v>TRUE</v>
      </c>
      <c r="J699" s="26">
        <v>0</v>
      </c>
      <c r="K699" s="26">
        <v>1</v>
      </c>
      <c r="L699" s="26">
        <v>1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1</v>
      </c>
      <c r="AG699" s="26">
        <v>0</v>
      </c>
    </row>
    <row r="700" spans="1:33" x14ac:dyDescent="0.2">
      <c r="A700" s="3" t="s">
        <v>1457</v>
      </c>
      <c r="B700" s="3" t="s">
        <v>1100</v>
      </c>
      <c r="C700" s="3" t="s">
        <v>539</v>
      </c>
      <c r="D700" s="3" t="s">
        <v>538</v>
      </c>
      <c r="E700" t="str">
        <f t="shared" si="20"/>
        <v>M22P04U02N06</v>
      </c>
      <c r="F700" s="26">
        <f ca="1">基础表!F700</f>
        <v>0</v>
      </c>
      <c r="G700" s="26">
        <f ca="1">基础表!G700</f>
        <v>0</v>
      </c>
      <c r="H700" s="26">
        <v>0.15</v>
      </c>
      <c r="I700" s="26" t="str">
        <f t="shared" ca="1" si="21"/>
        <v>TRUE</v>
      </c>
      <c r="J700" s="26">
        <v>0</v>
      </c>
      <c r="K700" s="26">
        <v>1</v>
      </c>
      <c r="L700" s="26">
        <v>1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1</v>
      </c>
      <c r="AG700" s="26">
        <v>0</v>
      </c>
    </row>
    <row r="701" spans="1:33" x14ac:dyDescent="0.2">
      <c r="A701" s="3" t="s">
        <v>1457</v>
      </c>
      <c r="B701" s="3" t="s">
        <v>1100</v>
      </c>
      <c r="C701" s="3" t="s">
        <v>539</v>
      </c>
      <c r="D701" s="3" t="s">
        <v>542</v>
      </c>
      <c r="E701" t="str">
        <f t="shared" si="20"/>
        <v>M22P04U02N07</v>
      </c>
      <c r="F701" s="26">
        <f ca="1">基础表!F701</f>
        <v>0</v>
      </c>
      <c r="G701" s="26">
        <f ca="1">基础表!G701</f>
        <v>0</v>
      </c>
      <c r="H701" s="26">
        <v>0.15</v>
      </c>
      <c r="I701" s="26" t="str">
        <f t="shared" ca="1" si="21"/>
        <v>TRUE</v>
      </c>
      <c r="J701" s="26">
        <v>0</v>
      </c>
      <c r="K701" s="26">
        <v>1</v>
      </c>
      <c r="L701" s="26">
        <v>1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1</v>
      </c>
      <c r="AG701" s="26">
        <v>0</v>
      </c>
    </row>
    <row r="702" spans="1:33" x14ac:dyDescent="0.2">
      <c r="A702" s="3" t="s">
        <v>1457</v>
      </c>
      <c r="B702" s="3" t="s">
        <v>1100</v>
      </c>
      <c r="C702" s="3" t="s">
        <v>539</v>
      </c>
      <c r="D702" s="3" t="s">
        <v>543</v>
      </c>
      <c r="E702" t="str">
        <f t="shared" si="20"/>
        <v>M22P04U02N08</v>
      </c>
      <c r="F702" s="26">
        <f ca="1">基础表!F702</f>
        <v>0</v>
      </c>
      <c r="G702" s="26">
        <f ca="1">基础表!G702</f>
        <v>0</v>
      </c>
      <c r="H702" s="26">
        <v>0.15</v>
      </c>
      <c r="I702" s="26" t="str">
        <f t="shared" ca="1" si="21"/>
        <v>TRUE</v>
      </c>
      <c r="J702" s="26">
        <v>0</v>
      </c>
      <c r="K702" s="26">
        <v>1</v>
      </c>
      <c r="L702" s="26">
        <v>1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1</v>
      </c>
      <c r="AG702" s="26">
        <v>0</v>
      </c>
    </row>
    <row r="703" spans="1:33" x14ac:dyDescent="0.2">
      <c r="A703" s="3" t="s">
        <v>1457</v>
      </c>
      <c r="B703" s="3" t="s">
        <v>1100</v>
      </c>
      <c r="C703" s="3" t="s">
        <v>539</v>
      </c>
      <c r="D703" s="3" t="s">
        <v>544</v>
      </c>
      <c r="E703" t="str">
        <f t="shared" si="20"/>
        <v>M22P04U02N09</v>
      </c>
      <c r="F703" s="26">
        <f ca="1">基础表!F703</f>
        <v>0</v>
      </c>
      <c r="G703" s="26">
        <f ca="1">基础表!G703</f>
        <v>0</v>
      </c>
      <c r="H703" s="26">
        <v>0.15</v>
      </c>
      <c r="I703" s="26" t="str">
        <f t="shared" ca="1" si="21"/>
        <v>TRUE</v>
      </c>
      <c r="J703" s="26">
        <v>0</v>
      </c>
      <c r="K703" s="26">
        <v>1</v>
      </c>
      <c r="L703" s="26">
        <v>1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1</v>
      </c>
      <c r="AG703" s="26">
        <v>0</v>
      </c>
    </row>
    <row r="704" spans="1:33" x14ac:dyDescent="0.2">
      <c r="A704" s="3" t="s">
        <v>1457</v>
      </c>
      <c r="B704" s="3" t="s">
        <v>1100</v>
      </c>
      <c r="C704" s="3" t="s">
        <v>540</v>
      </c>
      <c r="D704" s="3" t="s">
        <v>1255</v>
      </c>
      <c r="E704" t="str">
        <f t="shared" si="20"/>
        <v>M22P04U03N01</v>
      </c>
      <c r="F704" s="26">
        <f ca="1">基础表!F704</f>
        <v>0</v>
      </c>
      <c r="G704" s="26">
        <f ca="1">基础表!G704</f>
        <v>0</v>
      </c>
      <c r="H704" s="26">
        <v>0.15</v>
      </c>
      <c r="I704" s="26" t="str">
        <f t="shared" ca="1" si="21"/>
        <v>TRUE</v>
      </c>
      <c r="J704" s="26">
        <v>0</v>
      </c>
      <c r="K704" s="26">
        <v>1</v>
      </c>
      <c r="L704" s="26">
        <v>1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  <c r="T704" s="26">
        <v>0</v>
      </c>
      <c r="U704" s="26">
        <v>0</v>
      </c>
      <c r="V704" s="26">
        <v>0</v>
      </c>
      <c r="W704" s="26">
        <v>0</v>
      </c>
      <c r="X704" s="26">
        <v>0</v>
      </c>
      <c r="Y704" s="26">
        <v>0</v>
      </c>
      <c r="Z704" s="26">
        <v>0</v>
      </c>
      <c r="AA704" s="26">
        <v>0</v>
      </c>
      <c r="AB704" s="26">
        <v>0</v>
      </c>
      <c r="AC704" s="26">
        <v>0</v>
      </c>
      <c r="AD704" s="26">
        <v>0</v>
      </c>
      <c r="AE704" s="26">
        <v>0</v>
      </c>
      <c r="AF704" s="26">
        <v>1</v>
      </c>
      <c r="AG704" s="26">
        <v>0</v>
      </c>
    </row>
    <row r="705" spans="1:33" x14ac:dyDescent="0.2">
      <c r="A705" s="3" t="s">
        <v>1457</v>
      </c>
      <c r="B705" s="3" t="s">
        <v>1100</v>
      </c>
      <c r="C705" s="3" t="s">
        <v>540</v>
      </c>
      <c r="D705" s="3" t="s">
        <v>534</v>
      </c>
      <c r="E705" t="str">
        <f t="shared" si="20"/>
        <v>M22P04U03N02</v>
      </c>
      <c r="F705" s="26">
        <f ca="1">基础表!F705</f>
        <v>0</v>
      </c>
      <c r="G705" s="26">
        <f ca="1">基础表!G705</f>
        <v>0</v>
      </c>
      <c r="H705" s="26">
        <v>0.15</v>
      </c>
      <c r="I705" s="26" t="str">
        <f t="shared" ca="1" si="21"/>
        <v>TRUE</v>
      </c>
      <c r="J705" s="26">
        <v>0</v>
      </c>
      <c r="K705" s="26">
        <v>1</v>
      </c>
      <c r="L705" s="26">
        <v>1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  <c r="T705" s="26">
        <v>0</v>
      </c>
      <c r="U705" s="26">
        <v>0</v>
      </c>
      <c r="V705" s="26">
        <v>0</v>
      </c>
      <c r="W705" s="26">
        <v>0</v>
      </c>
      <c r="X705" s="26">
        <v>0</v>
      </c>
      <c r="Y705" s="26">
        <v>0</v>
      </c>
      <c r="Z705" s="26">
        <v>0</v>
      </c>
      <c r="AA705" s="26">
        <v>0</v>
      </c>
      <c r="AB705" s="26">
        <v>0</v>
      </c>
      <c r="AC705" s="26">
        <v>0</v>
      </c>
      <c r="AD705" s="26">
        <v>0</v>
      </c>
      <c r="AE705" s="26">
        <v>0</v>
      </c>
      <c r="AF705" s="26">
        <v>1</v>
      </c>
      <c r="AG705" s="26">
        <v>0</v>
      </c>
    </row>
    <row r="706" spans="1:33" x14ac:dyDescent="0.2">
      <c r="A706" s="3" t="s">
        <v>1457</v>
      </c>
      <c r="B706" s="3" t="s">
        <v>1100</v>
      </c>
      <c r="C706" s="3" t="s">
        <v>540</v>
      </c>
      <c r="D706" s="3" t="s">
        <v>535</v>
      </c>
      <c r="E706" t="str">
        <f t="shared" si="20"/>
        <v>M22P04U03N03</v>
      </c>
      <c r="F706" s="26">
        <f ca="1">基础表!F706</f>
        <v>0</v>
      </c>
      <c r="G706" s="26">
        <f ca="1">基础表!G706</f>
        <v>0</v>
      </c>
      <c r="H706" s="26">
        <v>0.15</v>
      </c>
      <c r="I706" s="26" t="str">
        <f t="shared" ca="1" si="21"/>
        <v>TRUE</v>
      </c>
      <c r="J706" s="26">
        <v>0</v>
      </c>
      <c r="K706" s="26">
        <v>1</v>
      </c>
      <c r="L706" s="26">
        <v>1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1</v>
      </c>
      <c r="AG706" s="26">
        <v>0</v>
      </c>
    </row>
    <row r="707" spans="1:33" x14ac:dyDescent="0.2">
      <c r="A707" s="3" t="s">
        <v>1457</v>
      </c>
      <c r="B707" s="3" t="s">
        <v>1100</v>
      </c>
      <c r="C707" s="3" t="s">
        <v>540</v>
      </c>
      <c r="D707" s="3" t="s">
        <v>536</v>
      </c>
      <c r="E707" t="str">
        <f t="shared" ref="E707:E770" si="22">A707&amp;B707&amp;C707&amp;D707</f>
        <v>M22P04U03N04</v>
      </c>
      <c r="F707" s="26">
        <f ca="1">基础表!F707</f>
        <v>0</v>
      </c>
      <c r="G707" s="26">
        <f ca="1">基础表!G707</f>
        <v>0</v>
      </c>
      <c r="H707" s="26">
        <v>0.15</v>
      </c>
      <c r="I707" s="26" t="str">
        <f t="shared" ref="I707:I770" ca="1" si="23">IF(F707=0,"TRUE",IF(F707&gt;1000,"TRUE","FALSE"))</f>
        <v>TRUE</v>
      </c>
      <c r="J707" s="26">
        <v>0</v>
      </c>
      <c r="K707" s="26">
        <v>1</v>
      </c>
      <c r="L707" s="26">
        <v>1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1</v>
      </c>
      <c r="AG707" s="26">
        <v>0</v>
      </c>
    </row>
    <row r="708" spans="1:33" x14ac:dyDescent="0.2">
      <c r="A708" s="3" t="s">
        <v>1457</v>
      </c>
      <c r="B708" s="3" t="s">
        <v>1100</v>
      </c>
      <c r="C708" s="3" t="s">
        <v>540</v>
      </c>
      <c r="D708" s="3" t="s">
        <v>537</v>
      </c>
      <c r="E708" t="str">
        <f t="shared" si="22"/>
        <v>M22P04U03N05</v>
      </c>
      <c r="F708" s="26">
        <f ca="1">基础表!F708</f>
        <v>0</v>
      </c>
      <c r="G708" s="26">
        <f ca="1">基础表!G708</f>
        <v>0</v>
      </c>
      <c r="H708" s="26">
        <v>0.15</v>
      </c>
      <c r="I708" s="26" t="str">
        <f t="shared" ca="1" si="23"/>
        <v>TRUE</v>
      </c>
      <c r="J708" s="26">
        <v>0</v>
      </c>
      <c r="K708" s="26">
        <v>1</v>
      </c>
      <c r="L708" s="26">
        <v>1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1</v>
      </c>
      <c r="AG708" s="26">
        <v>0</v>
      </c>
    </row>
    <row r="709" spans="1:33" x14ac:dyDescent="0.2">
      <c r="A709" s="3" t="s">
        <v>1457</v>
      </c>
      <c r="B709" s="3" t="s">
        <v>1100</v>
      </c>
      <c r="C709" s="3" t="s">
        <v>540</v>
      </c>
      <c r="D709" s="3" t="s">
        <v>538</v>
      </c>
      <c r="E709" t="str">
        <f t="shared" si="22"/>
        <v>M22P04U03N06</v>
      </c>
      <c r="F709" s="26">
        <f ca="1">基础表!F709</f>
        <v>0</v>
      </c>
      <c r="G709" s="26">
        <f ca="1">基础表!G709</f>
        <v>0</v>
      </c>
      <c r="H709" s="26">
        <v>0.15</v>
      </c>
      <c r="I709" s="26" t="str">
        <f t="shared" ca="1" si="23"/>
        <v>TRUE</v>
      </c>
      <c r="J709" s="26">
        <v>0</v>
      </c>
      <c r="K709" s="26">
        <v>1</v>
      </c>
      <c r="L709" s="26">
        <v>1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0</v>
      </c>
      <c r="X709" s="26">
        <v>0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1</v>
      </c>
      <c r="AG709" s="26">
        <v>0</v>
      </c>
    </row>
    <row r="710" spans="1:33" x14ac:dyDescent="0.2">
      <c r="A710" s="3" t="s">
        <v>1457</v>
      </c>
      <c r="B710" s="3" t="s">
        <v>1100</v>
      </c>
      <c r="C710" s="3" t="s">
        <v>540</v>
      </c>
      <c r="D710" s="3" t="s">
        <v>542</v>
      </c>
      <c r="E710" t="str">
        <f t="shared" si="22"/>
        <v>M22P04U03N07</v>
      </c>
      <c r="F710" s="26">
        <f ca="1">基础表!F710</f>
        <v>0</v>
      </c>
      <c r="G710" s="26">
        <f ca="1">基础表!G710</f>
        <v>0</v>
      </c>
      <c r="H710" s="26">
        <v>0.15</v>
      </c>
      <c r="I710" s="26" t="str">
        <f t="shared" ca="1" si="23"/>
        <v>TRUE</v>
      </c>
      <c r="J710" s="26">
        <v>0</v>
      </c>
      <c r="K710" s="26">
        <v>1</v>
      </c>
      <c r="L710" s="26">
        <v>1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0</v>
      </c>
      <c r="X710" s="26">
        <v>0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1</v>
      </c>
      <c r="AG710" s="26">
        <v>0</v>
      </c>
    </row>
    <row r="711" spans="1:33" x14ac:dyDescent="0.2">
      <c r="A711" s="3" t="s">
        <v>1457</v>
      </c>
      <c r="B711" s="3" t="s">
        <v>1100</v>
      </c>
      <c r="C711" s="3" t="s">
        <v>540</v>
      </c>
      <c r="D711" s="3" t="s">
        <v>543</v>
      </c>
      <c r="E711" t="str">
        <f t="shared" si="22"/>
        <v>M22P04U03N08</v>
      </c>
      <c r="F711" s="26">
        <f ca="1">基础表!F711</f>
        <v>0</v>
      </c>
      <c r="G711" s="26">
        <f ca="1">基础表!G711</f>
        <v>0</v>
      </c>
      <c r="H711" s="26">
        <v>0.15</v>
      </c>
      <c r="I711" s="26" t="str">
        <f t="shared" ca="1" si="23"/>
        <v>TRUE</v>
      </c>
      <c r="J711" s="26">
        <v>0</v>
      </c>
      <c r="K711" s="26">
        <v>1</v>
      </c>
      <c r="L711" s="26">
        <v>1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0</v>
      </c>
      <c r="X711" s="26">
        <v>0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1</v>
      </c>
      <c r="AG711" s="26">
        <v>0</v>
      </c>
    </row>
    <row r="712" spans="1:33" x14ac:dyDescent="0.2">
      <c r="A712" s="3" t="s">
        <v>1457</v>
      </c>
      <c r="B712" s="3" t="s">
        <v>1100</v>
      </c>
      <c r="C712" s="3" t="s">
        <v>540</v>
      </c>
      <c r="D712" s="3" t="s">
        <v>544</v>
      </c>
      <c r="E712" t="str">
        <f t="shared" si="22"/>
        <v>M22P04U03N09</v>
      </c>
      <c r="F712" s="26">
        <f ca="1">基础表!F712</f>
        <v>0</v>
      </c>
      <c r="G712" s="26">
        <f ca="1">基础表!G712</f>
        <v>0</v>
      </c>
      <c r="H712" s="26">
        <v>0.15</v>
      </c>
      <c r="I712" s="26" t="str">
        <f t="shared" ca="1" si="23"/>
        <v>TRUE</v>
      </c>
      <c r="J712" s="26">
        <v>0</v>
      </c>
      <c r="K712" s="26">
        <v>1</v>
      </c>
      <c r="L712" s="26">
        <v>1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1</v>
      </c>
      <c r="AG712" s="26">
        <v>0</v>
      </c>
    </row>
    <row r="713" spans="1:33" x14ac:dyDescent="0.2">
      <c r="A713" s="3" t="s">
        <v>1457</v>
      </c>
      <c r="B713" s="3" t="s">
        <v>1100</v>
      </c>
      <c r="C713" s="3" t="s">
        <v>541</v>
      </c>
      <c r="D713" s="3" t="s">
        <v>1255</v>
      </c>
      <c r="E713" t="str">
        <f t="shared" si="22"/>
        <v>M22P04U04N01</v>
      </c>
      <c r="F713" s="26">
        <f ca="1">基础表!F713</f>
        <v>0</v>
      </c>
      <c r="G713" s="26">
        <f ca="1">基础表!G713</f>
        <v>0</v>
      </c>
      <c r="H713" s="26">
        <v>0.15</v>
      </c>
      <c r="I713" s="26" t="str">
        <f t="shared" ca="1" si="23"/>
        <v>TRUE</v>
      </c>
      <c r="J713" s="26">
        <v>0</v>
      </c>
      <c r="K713" s="26">
        <v>1</v>
      </c>
      <c r="L713" s="26">
        <v>1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1</v>
      </c>
      <c r="AG713" s="26">
        <v>0</v>
      </c>
    </row>
    <row r="714" spans="1:33" x14ac:dyDescent="0.2">
      <c r="A714" s="3" t="s">
        <v>1457</v>
      </c>
      <c r="B714" s="3" t="s">
        <v>1100</v>
      </c>
      <c r="C714" s="3" t="s">
        <v>541</v>
      </c>
      <c r="D714" s="3" t="s">
        <v>534</v>
      </c>
      <c r="E714" t="str">
        <f t="shared" si="22"/>
        <v>M22P04U04N02</v>
      </c>
      <c r="F714" s="26">
        <f ca="1">基础表!F714</f>
        <v>0</v>
      </c>
      <c r="G714" s="26">
        <f ca="1">基础表!G714</f>
        <v>0</v>
      </c>
      <c r="H714" s="26">
        <v>0.15</v>
      </c>
      <c r="I714" s="26" t="str">
        <f t="shared" ca="1" si="23"/>
        <v>TRUE</v>
      </c>
      <c r="J714" s="26">
        <v>0</v>
      </c>
      <c r="K714" s="26">
        <v>1</v>
      </c>
      <c r="L714" s="26">
        <v>1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1</v>
      </c>
      <c r="AG714" s="26">
        <v>0</v>
      </c>
    </row>
    <row r="715" spans="1:33" x14ac:dyDescent="0.2">
      <c r="A715" s="3" t="s">
        <v>1457</v>
      </c>
      <c r="B715" s="3" t="s">
        <v>1100</v>
      </c>
      <c r="C715" s="3" t="s">
        <v>541</v>
      </c>
      <c r="D715" s="3" t="s">
        <v>535</v>
      </c>
      <c r="E715" t="str">
        <f t="shared" si="22"/>
        <v>M22P04U04N03</v>
      </c>
      <c r="F715" s="26">
        <f ca="1">基础表!F715</f>
        <v>0</v>
      </c>
      <c r="G715" s="26">
        <f ca="1">基础表!G715</f>
        <v>0</v>
      </c>
      <c r="H715" s="26">
        <v>0.15</v>
      </c>
      <c r="I715" s="26" t="str">
        <f t="shared" ca="1" si="23"/>
        <v>TRUE</v>
      </c>
      <c r="J715" s="26">
        <v>0</v>
      </c>
      <c r="K715" s="26">
        <v>1</v>
      </c>
      <c r="L715" s="26">
        <v>1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1</v>
      </c>
      <c r="AG715" s="26">
        <v>0</v>
      </c>
    </row>
    <row r="716" spans="1:33" x14ac:dyDescent="0.2">
      <c r="A716" s="3" t="s">
        <v>1457</v>
      </c>
      <c r="B716" s="3" t="s">
        <v>1100</v>
      </c>
      <c r="C716" s="3" t="s">
        <v>1454</v>
      </c>
      <c r="D716" s="3" t="s">
        <v>536</v>
      </c>
      <c r="E716" t="str">
        <f t="shared" si="22"/>
        <v>M22P04U04N04</v>
      </c>
      <c r="F716" s="26">
        <f ca="1">基础表!F716</f>
        <v>0</v>
      </c>
      <c r="G716" s="26">
        <f ca="1">基础表!G716</f>
        <v>0</v>
      </c>
      <c r="H716" s="26">
        <v>0.15</v>
      </c>
      <c r="I716" s="26" t="str">
        <f t="shared" ca="1" si="23"/>
        <v>TRUE</v>
      </c>
      <c r="J716" s="26">
        <v>0</v>
      </c>
      <c r="K716" s="26">
        <v>1</v>
      </c>
      <c r="L716" s="26">
        <v>1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1</v>
      </c>
      <c r="AG716" s="26">
        <v>0</v>
      </c>
    </row>
    <row r="717" spans="1:33" x14ac:dyDescent="0.2">
      <c r="A717" s="3" t="s">
        <v>1457</v>
      </c>
      <c r="B717" s="3" t="s">
        <v>1100</v>
      </c>
      <c r="C717" s="3" t="s">
        <v>1454</v>
      </c>
      <c r="D717" s="3" t="s">
        <v>537</v>
      </c>
      <c r="E717" t="str">
        <f t="shared" si="22"/>
        <v>M22P04U04N05</v>
      </c>
      <c r="F717" s="26">
        <f ca="1">基础表!F717</f>
        <v>0</v>
      </c>
      <c r="G717" s="26">
        <f ca="1">基础表!G717</f>
        <v>0</v>
      </c>
      <c r="H717" s="26">
        <v>0.15</v>
      </c>
      <c r="I717" s="26" t="str">
        <f t="shared" ca="1" si="23"/>
        <v>TRUE</v>
      </c>
      <c r="J717" s="26">
        <v>0</v>
      </c>
      <c r="K717" s="26">
        <v>1</v>
      </c>
      <c r="L717" s="26">
        <v>1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1</v>
      </c>
      <c r="AG717" s="26">
        <v>0</v>
      </c>
    </row>
    <row r="718" spans="1:33" x14ac:dyDescent="0.2">
      <c r="A718" s="3" t="s">
        <v>1457</v>
      </c>
      <c r="B718" s="3" t="s">
        <v>1100</v>
      </c>
      <c r="C718" s="3" t="s">
        <v>1454</v>
      </c>
      <c r="D718" s="3" t="s">
        <v>538</v>
      </c>
      <c r="E718" t="str">
        <f t="shared" si="22"/>
        <v>M22P04U04N06</v>
      </c>
      <c r="F718" s="26">
        <f ca="1">基础表!F718</f>
        <v>0</v>
      </c>
      <c r="G718" s="26">
        <f ca="1">基础表!G718</f>
        <v>0</v>
      </c>
      <c r="H718" s="26">
        <v>0.15</v>
      </c>
      <c r="I718" s="26" t="str">
        <f t="shared" ca="1" si="23"/>
        <v>TRUE</v>
      </c>
      <c r="J718" s="26">
        <v>0</v>
      </c>
      <c r="K718" s="26">
        <v>1</v>
      </c>
      <c r="L718" s="26">
        <v>1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1</v>
      </c>
      <c r="AG718" s="26">
        <v>0</v>
      </c>
    </row>
    <row r="719" spans="1:33" x14ac:dyDescent="0.2">
      <c r="A719" s="3" t="s">
        <v>1457</v>
      </c>
      <c r="B719" s="3" t="s">
        <v>1100</v>
      </c>
      <c r="C719" s="3" t="s">
        <v>1454</v>
      </c>
      <c r="D719" s="3" t="s">
        <v>542</v>
      </c>
      <c r="E719" t="str">
        <f t="shared" si="22"/>
        <v>M22P04U04N07</v>
      </c>
      <c r="F719" s="26">
        <f ca="1">基础表!F719</f>
        <v>0</v>
      </c>
      <c r="G719" s="26">
        <f ca="1">基础表!G719</f>
        <v>0</v>
      </c>
      <c r="H719" s="26">
        <v>0.15</v>
      </c>
      <c r="I719" s="26" t="str">
        <f t="shared" ca="1" si="23"/>
        <v>TRUE</v>
      </c>
      <c r="J719" s="26">
        <v>0</v>
      </c>
      <c r="K719" s="26">
        <v>1</v>
      </c>
      <c r="L719" s="26">
        <v>1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1</v>
      </c>
      <c r="AG719" s="26">
        <v>0</v>
      </c>
    </row>
    <row r="720" spans="1:33" x14ac:dyDescent="0.2">
      <c r="A720" s="3" t="s">
        <v>1457</v>
      </c>
      <c r="B720" s="3" t="s">
        <v>1100</v>
      </c>
      <c r="C720" s="3" t="s">
        <v>1454</v>
      </c>
      <c r="D720" s="3" t="s">
        <v>543</v>
      </c>
      <c r="E720" t="str">
        <f t="shared" si="22"/>
        <v>M22P04U04N08</v>
      </c>
      <c r="F720" s="26">
        <f ca="1">基础表!F720</f>
        <v>0</v>
      </c>
      <c r="G720" s="26">
        <f ca="1">基础表!G720</f>
        <v>0</v>
      </c>
      <c r="H720" s="26">
        <v>0.15</v>
      </c>
      <c r="I720" s="26" t="str">
        <f t="shared" ca="1" si="23"/>
        <v>TRUE</v>
      </c>
      <c r="J720" s="26">
        <v>0</v>
      </c>
      <c r="K720" s="26">
        <v>1</v>
      </c>
      <c r="L720" s="26">
        <v>1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1</v>
      </c>
      <c r="AG720" s="26">
        <v>0</v>
      </c>
    </row>
    <row r="721" spans="1:33" x14ac:dyDescent="0.2">
      <c r="A721" s="3" t="s">
        <v>1457</v>
      </c>
      <c r="B721" s="3" t="s">
        <v>1100</v>
      </c>
      <c r="C721" s="3" t="s">
        <v>541</v>
      </c>
      <c r="D721" s="3" t="s">
        <v>544</v>
      </c>
      <c r="E721" t="str">
        <f t="shared" si="22"/>
        <v>M22P04U04N09</v>
      </c>
      <c r="F721" s="26">
        <f ca="1">基础表!F721</f>
        <v>0</v>
      </c>
      <c r="G721" s="26">
        <f ca="1">基础表!G721</f>
        <v>0</v>
      </c>
      <c r="H721" s="26">
        <v>0.15</v>
      </c>
      <c r="I721" s="26" t="str">
        <f t="shared" ca="1" si="23"/>
        <v>TRUE</v>
      </c>
      <c r="J721" s="26">
        <v>0</v>
      </c>
      <c r="K721" s="26">
        <v>1</v>
      </c>
      <c r="L721" s="26">
        <v>1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1</v>
      </c>
      <c r="AG721" s="26">
        <v>0</v>
      </c>
    </row>
    <row r="722" spans="1:33" x14ac:dyDescent="0.2">
      <c r="A722" s="3" t="s">
        <v>1457</v>
      </c>
      <c r="B722" s="3" t="s">
        <v>1101</v>
      </c>
      <c r="C722" s="3" t="s">
        <v>532</v>
      </c>
      <c r="D722" s="3" t="s">
        <v>1255</v>
      </c>
      <c r="E722" t="str">
        <f t="shared" si="22"/>
        <v>M22P05U01N01</v>
      </c>
      <c r="F722" s="26">
        <f ca="1">基础表!F722</f>
        <v>0</v>
      </c>
      <c r="G722" s="26">
        <f ca="1">基础表!G722</f>
        <v>0</v>
      </c>
      <c r="H722" s="26">
        <v>0.15</v>
      </c>
      <c r="I722" s="26" t="str">
        <f t="shared" ca="1" si="23"/>
        <v>TRUE</v>
      </c>
      <c r="J722" s="26">
        <v>0</v>
      </c>
      <c r="K722" s="26">
        <v>1</v>
      </c>
      <c r="L722" s="26">
        <v>1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1</v>
      </c>
      <c r="AG722" s="26">
        <v>0</v>
      </c>
    </row>
    <row r="723" spans="1:33" x14ac:dyDescent="0.2">
      <c r="A723" s="3" t="s">
        <v>1457</v>
      </c>
      <c r="B723" s="3" t="s">
        <v>1101</v>
      </c>
      <c r="C723" s="3" t="s">
        <v>532</v>
      </c>
      <c r="D723" s="3" t="s">
        <v>534</v>
      </c>
      <c r="E723" t="str">
        <f t="shared" si="22"/>
        <v>M22P05U01N02</v>
      </c>
      <c r="F723" s="26">
        <f ca="1">基础表!F723</f>
        <v>0</v>
      </c>
      <c r="G723" s="26">
        <f ca="1">基础表!G723</f>
        <v>0</v>
      </c>
      <c r="H723" s="26">
        <v>0.15</v>
      </c>
      <c r="I723" s="26" t="str">
        <f t="shared" ca="1" si="23"/>
        <v>TRUE</v>
      </c>
      <c r="J723" s="26">
        <v>0</v>
      </c>
      <c r="K723" s="26">
        <v>1</v>
      </c>
      <c r="L723" s="26">
        <v>1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1</v>
      </c>
      <c r="AG723" s="26">
        <v>0</v>
      </c>
    </row>
    <row r="724" spans="1:33" x14ac:dyDescent="0.2">
      <c r="A724" s="3" t="s">
        <v>1457</v>
      </c>
      <c r="B724" s="3" t="s">
        <v>1101</v>
      </c>
      <c r="C724" s="3" t="s">
        <v>532</v>
      </c>
      <c r="D724" s="3" t="s">
        <v>535</v>
      </c>
      <c r="E724" t="str">
        <f t="shared" si="22"/>
        <v>M22P05U01N03</v>
      </c>
      <c r="F724" s="26">
        <f ca="1">基础表!F724</f>
        <v>0</v>
      </c>
      <c r="G724" s="26">
        <f ca="1">基础表!G724</f>
        <v>0</v>
      </c>
      <c r="H724" s="26">
        <v>0.15</v>
      </c>
      <c r="I724" s="26" t="str">
        <f t="shared" ca="1" si="23"/>
        <v>TRUE</v>
      </c>
      <c r="J724" s="26">
        <v>0</v>
      </c>
      <c r="K724" s="26">
        <v>1</v>
      </c>
      <c r="L724" s="26">
        <v>1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1</v>
      </c>
      <c r="AG724" s="26">
        <v>0</v>
      </c>
    </row>
    <row r="725" spans="1:33" x14ac:dyDescent="0.2">
      <c r="A725" s="3" t="s">
        <v>1457</v>
      </c>
      <c r="B725" s="3" t="s">
        <v>1101</v>
      </c>
      <c r="C725" s="3" t="s">
        <v>532</v>
      </c>
      <c r="D725" s="3" t="s">
        <v>536</v>
      </c>
      <c r="E725" t="str">
        <f t="shared" si="22"/>
        <v>M22P05U01N04</v>
      </c>
      <c r="F725" s="26">
        <f ca="1">基础表!F725</f>
        <v>0</v>
      </c>
      <c r="G725" s="26">
        <f ca="1">基础表!G725</f>
        <v>0</v>
      </c>
      <c r="H725" s="26">
        <v>0.15</v>
      </c>
      <c r="I725" s="26" t="str">
        <f t="shared" ca="1" si="23"/>
        <v>TRUE</v>
      </c>
      <c r="J725" s="26">
        <v>0</v>
      </c>
      <c r="K725" s="26">
        <v>1</v>
      </c>
      <c r="L725" s="26">
        <v>1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1</v>
      </c>
      <c r="AG725" s="26">
        <v>0</v>
      </c>
    </row>
    <row r="726" spans="1:33" x14ac:dyDescent="0.2">
      <c r="A726" s="3" t="s">
        <v>1457</v>
      </c>
      <c r="B726" s="3" t="s">
        <v>1101</v>
      </c>
      <c r="C726" s="3" t="s">
        <v>532</v>
      </c>
      <c r="D726" s="3" t="s">
        <v>537</v>
      </c>
      <c r="E726" t="str">
        <f t="shared" si="22"/>
        <v>M22P05U01N05</v>
      </c>
      <c r="F726" s="26">
        <f ca="1">基础表!F726</f>
        <v>0</v>
      </c>
      <c r="G726" s="26">
        <f ca="1">基础表!G726</f>
        <v>0</v>
      </c>
      <c r="H726" s="26">
        <v>0.15</v>
      </c>
      <c r="I726" s="26" t="str">
        <f t="shared" ca="1" si="23"/>
        <v>TRUE</v>
      </c>
      <c r="J726" s="26">
        <v>0</v>
      </c>
      <c r="K726" s="26">
        <v>1</v>
      </c>
      <c r="L726" s="26">
        <v>1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1</v>
      </c>
      <c r="AG726" s="26">
        <v>0</v>
      </c>
    </row>
    <row r="727" spans="1:33" x14ac:dyDescent="0.2">
      <c r="A727" s="3" t="s">
        <v>1457</v>
      </c>
      <c r="B727" s="3" t="s">
        <v>1101</v>
      </c>
      <c r="C727" s="3" t="s">
        <v>532</v>
      </c>
      <c r="D727" s="3" t="s">
        <v>538</v>
      </c>
      <c r="E727" t="str">
        <f t="shared" si="22"/>
        <v>M22P05U01N06</v>
      </c>
      <c r="F727" s="26">
        <f ca="1">基础表!F727</f>
        <v>0</v>
      </c>
      <c r="G727" s="26">
        <f ca="1">基础表!G727</f>
        <v>0</v>
      </c>
      <c r="H727" s="26">
        <v>0.15</v>
      </c>
      <c r="I727" s="26" t="str">
        <f t="shared" ca="1" si="23"/>
        <v>TRUE</v>
      </c>
      <c r="J727" s="26">
        <v>0</v>
      </c>
      <c r="K727" s="26">
        <v>1</v>
      </c>
      <c r="L727" s="26">
        <v>1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  <c r="T727" s="26">
        <v>0</v>
      </c>
      <c r="U727" s="26">
        <v>0</v>
      </c>
      <c r="V727" s="26">
        <v>0</v>
      </c>
      <c r="W727" s="26">
        <v>0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1</v>
      </c>
      <c r="AG727" s="26">
        <v>0</v>
      </c>
    </row>
    <row r="728" spans="1:33" x14ac:dyDescent="0.2">
      <c r="A728" s="3" t="s">
        <v>1457</v>
      </c>
      <c r="B728" s="3" t="s">
        <v>1101</v>
      </c>
      <c r="C728" s="3" t="s">
        <v>532</v>
      </c>
      <c r="D728" s="3" t="s">
        <v>542</v>
      </c>
      <c r="E728" t="str">
        <f t="shared" si="22"/>
        <v>M22P05U01N07</v>
      </c>
      <c r="F728" s="26">
        <f ca="1">基础表!F728</f>
        <v>0</v>
      </c>
      <c r="G728" s="26">
        <f ca="1">基础表!G728</f>
        <v>0</v>
      </c>
      <c r="H728" s="26">
        <v>0.15</v>
      </c>
      <c r="I728" s="26" t="str">
        <f t="shared" ca="1" si="23"/>
        <v>TRUE</v>
      </c>
      <c r="J728" s="26">
        <v>0</v>
      </c>
      <c r="K728" s="26">
        <v>1</v>
      </c>
      <c r="L728" s="26">
        <v>1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  <c r="T728" s="26">
        <v>0</v>
      </c>
      <c r="U728" s="26">
        <v>0</v>
      </c>
      <c r="V728" s="26">
        <v>0</v>
      </c>
      <c r="W728" s="26">
        <v>0</v>
      </c>
      <c r="X728" s="26">
        <v>0</v>
      </c>
      <c r="Y728" s="26">
        <v>0</v>
      </c>
      <c r="Z728" s="26">
        <v>0</v>
      </c>
      <c r="AA728" s="26">
        <v>0</v>
      </c>
      <c r="AB728" s="26">
        <v>0</v>
      </c>
      <c r="AC728" s="26">
        <v>0</v>
      </c>
      <c r="AD728" s="26">
        <v>0</v>
      </c>
      <c r="AE728" s="26">
        <v>0</v>
      </c>
      <c r="AF728" s="26">
        <v>1</v>
      </c>
      <c r="AG728" s="26">
        <v>0</v>
      </c>
    </row>
    <row r="729" spans="1:33" x14ac:dyDescent="0.2">
      <c r="A729" s="3" t="s">
        <v>1457</v>
      </c>
      <c r="B729" s="3" t="s">
        <v>1101</v>
      </c>
      <c r="C729" s="3" t="s">
        <v>532</v>
      </c>
      <c r="D729" s="3" t="s">
        <v>543</v>
      </c>
      <c r="E729" t="str">
        <f t="shared" si="22"/>
        <v>M22P05U01N08</v>
      </c>
      <c r="F729" s="26">
        <f ca="1">基础表!F729</f>
        <v>0</v>
      </c>
      <c r="G729" s="26">
        <f ca="1">基础表!G729</f>
        <v>0</v>
      </c>
      <c r="H729" s="26">
        <v>0.15</v>
      </c>
      <c r="I729" s="26" t="str">
        <f t="shared" ca="1" si="23"/>
        <v>TRUE</v>
      </c>
      <c r="J729" s="26">
        <v>0</v>
      </c>
      <c r="K729" s="26">
        <v>1</v>
      </c>
      <c r="L729" s="26">
        <v>1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1</v>
      </c>
      <c r="AG729" s="26">
        <v>0</v>
      </c>
    </row>
    <row r="730" spans="1:33" x14ac:dyDescent="0.2">
      <c r="A730" s="3" t="s">
        <v>1457</v>
      </c>
      <c r="B730" s="3" t="s">
        <v>1101</v>
      </c>
      <c r="C730" s="3" t="s">
        <v>532</v>
      </c>
      <c r="D730" s="3" t="s">
        <v>544</v>
      </c>
      <c r="E730" t="str">
        <f t="shared" si="22"/>
        <v>M22P05U01N09</v>
      </c>
      <c r="F730" s="26">
        <f ca="1">基础表!F730</f>
        <v>0</v>
      </c>
      <c r="G730" s="26">
        <f ca="1">基础表!G730</f>
        <v>0</v>
      </c>
      <c r="H730" s="26">
        <v>0.15</v>
      </c>
      <c r="I730" s="26" t="str">
        <f t="shared" ca="1" si="23"/>
        <v>TRUE</v>
      </c>
      <c r="J730" s="26">
        <v>0</v>
      </c>
      <c r="K730" s="26">
        <v>1</v>
      </c>
      <c r="L730" s="26">
        <v>1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0</v>
      </c>
      <c r="X730" s="26">
        <v>0</v>
      </c>
      <c r="Y730" s="26">
        <v>0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1</v>
      </c>
      <c r="AG730" s="26">
        <v>0</v>
      </c>
    </row>
    <row r="731" spans="1:33" x14ac:dyDescent="0.2">
      <c r="A731" s="3" t="s">
        <v>1457</v>
      </c>
      <c r="B731" s="3" t="s">
        <v>1101</v>
      </c>
      <c r="C731" s="3" t="s">
        <v>539</v>
      </c>
      <c r="D731" s="3" t="s">
        <v>1255</v>
      </c>
      <c r="E731" t="str">
        <f t="shared" si="22"/>
        <v>M22P05U02N01</v>
      </c>
      <c r="F731" s="26">
        <f ca="1">基础表!F731</f>
        <v>0</v>
      </c>
      <c r="G731" s="26">
        <f ca="1">基础表!G731</f>
        <v>0</v>
      </c>
      <c r="H731" s="26">
        <v>0.15</v>
      </c>
      <c r="I731" s="26" t="str">
        <f t="shared" ca="1" si="23"/>
        <v>TRUE</v>
      </c>
      <c r="J731" s="26">
        <v>0</v>
      </c>
      <c r="K731" s="26">
        <v>1</v>
      </c>
      <c r="L731" s="26">
        <v>1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1</v>
      </c>
      <c r="AG731" s="26">
        <v>0</v>
      </c>
    </row>
    <row r="732" spans="1:33" x14ac:dyDescent="0.2">
      <c r="A732" s="3" t="s">
        <v>1457</v>
      </c>
      <c r="B732" s="3" t="s">
        <v>1101</v>
      </c>
      <c r="C732" s="3" t="s">
        <v>539</v>
      </c>
      <c r="D732" s="3" t="s">
        <v>534</v>
      </c>
      <c r="E732" t="str">
        <f t="shared" si="22"/>
        <v>M22P05U02N02</v>
      </c>
      <c r="F732" s="26">
        <f ca="1">基础表!F732</f>
        <v>0</v>
      </c>
      <c r="G732" s="26">
        <f ca="1">基础表!G732</f>
        <v>0</v>
      </c>
      <c r="H732" s="26">
        <v>0.15</v>
      </c>
      <c r="I732" s="26" t="str">
        <f t="shared" ca="1" si="23"/>
        <v>TRUE</v>
      </c>
      <c r="J732" s="26">
        <v>0</v>
      </c>
      <c r="K732" s="26">
        <v>1</v>
      </c>
      <c r="L732" s="26">
        <v>1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1</v>
      </c>
      <c r="AG732" s="26">
        <v>0</v>
      </c>
    </row>
    <row r="733" spans="1:33" x14ac:dyDescent="0.2">
      <c r="A733" s="3" t="s">
        <v>1457</v>
      </c>
      <c r="B733" s="3" t="s">
        <v>1101</v>
      </c>
      <c r="C733" s="3" t="s">
        <v>539</v>
      </c>
      <c r="D733" s="3" t="s">
        <v>535</v>
      </c>
      <c r="E733" t="str">
        <f t="shared" si="22"/>
        <v>M22P05U02N03</v>
      </c>
      <c r="F733" s="26">
        <f ca="1">基础表!F733</f>
        <v>0</v>
      </c>
      <c r="G733" s="26">
        <f ca="1">基础表!G733</f>
        <v>0</v>
      </c>
      <c r="H733" s="26">
        <v>0.15</v>
      </c>
      <c r="I733" s="26" t="str">
        <f t="shared" ca="1" si="23"/>
        <v>TRUE</v>
      </c>
      <c r="J733" s="26">
        <v>0</v>
      </c>
      <c r="K733" s="26">
        <v>1</v>
      </c>
      <c r="L733" s="26">
        <v>1</v>
      </c>
      <c r="M733" s="26">
        <v>0</v>
      </c>
      <c r="N733" s="26">
        <v>0</v>
      </c>
      <c r="O733" s="26">
        <v>0</v>
      </c>
      <c r="P733" s="26">
        <v>0</v>
      </c>
      <c r="Q733" s="26">
        <v>0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1</v>
      </c>
      <c r="AG733" s="26">
        <v>0</v>
      </c>
    </row>
    <row r="734" spans="1:33" x14ac:dyDescent="0.2">
      <c r="A734" s="3" t="s">
        <v>1457</v>
      </c>
      <c r="B734" s="3" t="s">
        <v>1101</v>
      </c>
      <c r="C734" s="3" t="s">
        <v>539</v>
      </c>
      <c r="D734" s="3" t="s">
        <v>536</v>
      </c>
      <c r="E734" t="str">
        <f t="shared" si="22"/>
        <v>M22P05U02N04</v>
      </c>
      <c r="F734" s="26">
        <f ca="1">基础表!F734</f>
        <v>0</v>
      </c>
      <c r="G734" s="26">
        <f ca="1">基础表!G734</f>
        <v>0</v>
      </c>
      <c r="H734" s="26">
        <v>0.15</v>
      </c>
      <c r="I734" s="26" t="str">
        <f t="shared" ca="1" si="23"/>
        <v>TRUE</v>
      </c>
      <c r="J734" s="26">
        <v>0</v>
      </c>
      <c r="K734" s="26">
        <v>1</v>
      </c>
      <c r="L734" s="26">
        <v>1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1</v>
      </c>
      <c r="AG734" s="26">
        <v>0</v>
      </c>
    </row>
    <row r="735" spans="1:33" x14ac:dyDescent="0.2">
      <c r="A735" s="3" t="s">
        <v>1457</v>
      </c>
      <c r="B735" s="3" t="s">
        <v>1101</v>
      </c>
      <c r="C735" s="3" t="s">
        <v>539</v>
      </c>
      <c r="D735" s="3" t="s">
        <v>537</v>
      </c>
      <c r="E735" t="str">
        <f t="shared" si="22"/>
        <v>M22P05U02N05</v>
      </c>
      <c r="F735" s="26">
        <f ca="1">基础表!F735</f>
        <v>0</v>
      </c>
      <c r="G735" s="26">
        <f ca="1">基础表!G735</f>
        <v>0</v>
      </c>
      <c r="H735" s="26">
        <v>0.15</v>
      </c>
      <c r="I735" s="26" t="str">
        <f t="shared" ca="1" si="23"/>
        <v>TRUE</v>
      </c>
      <c r="J735" s="26">
        <v>0</v>
      </c>
      <c r="K735" s="26">
        <v>1</v>
      </c>
      <c r="L735" s="26">
        <v>1</v>
      </c>
      <c r="M735" s="26">
        <v>0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1</v>
      </c>
      <c r="AG735" s="26">
        <v>0</v>
      </c>
    </row>
    <row r="736" spans="1:33" x14ac:dyDescent="0.2">
      <c r="A736" s="3" t="s">
        <v>1457</v>
      </c>
      <c r="B736" s="3" t="s">
        <v>1101</v>
      </c>
      <c r="C736" s="3" t="s">
        <v>539</v>
      </c>
      <c r="D736" s="3" t="s">
        <v>538</v>
      </c>
      <c r="E736" t="str">
        <f t="shared" si="22"/>
        <v>M22P05U02N06</v>
      </c>
      <c r="F736" s="26">
        <f ca="1">基础表!F736</f>
        <v>0</v>
      </c>
      <c r="G736" s="26">
        <f ca="1">基础表!G736</f>
        <v>0</v>
      </c>
      <c r="H736" s="26">
        <v>0.15</v>
      </c>
      <c r="I736" s="26" t="str">
        <f t="shared" ca="1" si="23"/>
        <v>TRUE</v>
      </c>
      <c r="J736" s="26">
        <v>0</v>
      </c>
      <c r="K736" s="26">
        <v>1</v>
      </c>
      <c r="L736" s="26">
        <v>1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1</v>
      </c>
      <c r="AG736" s="26">
        <v>0</v>
      </c>
    </row>
    <row r="737" spans="1:33" x14ac:dyDescent="0.2">
      <c r="A737" s="3" t="s">
        <v>1457</v>
      </c>
      <c r="B737" s="3" t="s">
        <v>1101</v>
      </c>
      <c r="C737" s="3" t="s">
        <v>539</v>
      </c>
      <c r="D737" s="3" t="s">
        <v>542</v>
      </c>
      <c r="E737" t="str">
        <f t="shared" si="22"/>
        <v>M22P05U02N07</v>
      </c>
      <c r="F737" s="26">
        <f ca="1">基础表!F737</f>
        <v>0</v>
      </c>
      <c r="G737" s="26">
        <f ca="1">基础表!G737</f>
        <v>0</v>
      </c>
      <c r="H737" s="26">
        <v>0.15</v>
      </c>
      <c r="I737" s="26" t="str">
        <f t="shared" ca="1" si="23"/>
        <v>TRUE</v>
      </c>
      <c r="J737" s="26">
        <v>0</v>
      </c>
      <c r="K737" s="26">
        <v>1</v>
      </c>
      <c r="L737" s="26">
        <v>1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1</v>
      </c>
      <c r="AG737" s="26">
        <v>0</v>
      </c>
    </row>
    <row r="738" spans="1:33" x14ac:dyDescent="0.2">
      <c r="A738" s="3" t="s">
        <v>1457</v>
      </c>
      <c r="B738" s="3" t="s">
        <v>1101</v>
      </c>
      <c r="C738" s="3" t="s">
        <v>539</v>
      </c>
      <c r="D738" s="3" t="s">
        <v>543</v>
      </c>
      <c r="E738" t="str">
        <f t="shared" si="22"/>
        <v>M22P05U02N08</v>
      </c>
      <c r="F738" s="26">
        <f ca="1">基础表!F738</f>
        <v>0</v>
      </c>
      <c r="G738" s="26">
        <f ca="1">基础表!G738</f>
        <v>0</v>
      </c>
      <c r="H738" s="26">
        <v>0.15</v>
      </c>
      <c r="I738" s="26" t="str">
        <f t="shared" ca="1" si="23"/>
        <v>TRUE</v>
      </c>
      <c r="J738" s="26">
        <v>0</v>
      </c>
      <c r="K738" s="26">
        <v>1</v>
      </c>
      <c r="L738" s="26">
        <v>1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  <c r="T738" s="26">
        <v>0</v>
      </c>
      <c r="U738" s="26">
        <v>0</v>
      </c>
      <c r="V738" s="26">
        <v>0</v>
      </c>
      <c r="W738" s="26">
        <v>0</v>
      </c>
      <c r="X738" s="26">
        <v>0</v>
      </c>
      <c r="Y738" s="26">
        <v>0</v>
      </c>
      <c r="Z738" s="26">
        <v>0</v>
      </c>
      <c r="AA738" s="26">
        <v>0</v>
      </c>
      <c r="AB738" s="26">
        <v>0</v>
      </c>
      <c r="AC738" s="26">
        <v>0</v>
      </c>
      <c r="AD738" s="26">
        <v>0</v>
      </c>
      <c r="AE738" s="26">
        <v>0</v>
      </c>
      <c r="AF738" s="26">
        <v>1</v>
      </c>
      <c r="AG738" s="26">
        <v>0</v>
      </c>
    </row>
    <row r="739" spans="1:33" x14ac:dyDescent="0.2">
      <c r="A739" s="3" t="s">
        <v>1457</v>
      </c>
      <c r="B739" s="3" t="s">
        <v>1101</v>
      </c>
      <c r="C739" s="3" t="s">
        <v>539</v>
      </c>
      <c r="D739" s="3" t="s">
        <v>544</v>
      </c>
      <c r="E739" t="str">
        <f t="shared" si="22"/>
        <v>M22P05U02N09</v>
      </c>
      <c r="F739" s="26">
        <f ca="1">基础表!F739</f>
        <v>0</v>
      </c>
      <c r="G739" s="26">
        <f ca="1">基础表!G739</f>
        <v>0</v>
      </c>
      <c r="H739" s="26">
        <v>0.15</v>
      </c>
      <c r="I739" s="26" t="str">
        <f t="shared" ca="1" si="23"/>
        <v>TRUE</v>
      </c>
      <c r="J739" s="26">
        <v>0</v>
      </c>
      <c r="K739" s="26">
        <v>1</v>
      </c>
      <c r="L739" s="26">
        <v>1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1</v>
      </c>
      <c r="AG739" s="26">
        <v>0</v>
      </c>
    </row>
    <row r="740" spans="1:33" x14ac:dyDescent="0.2">
      <c r="A740" s="3" t="s">
        <v>1457</v>
      </c>
      <c r="B740" s="3" t="s">
        <v>1101</v>
      </c>
      <c r="C740" s="3" t="s">
        <v>540</v>
      </c>
      <c r="D740" s="3" t="s">
        <v>1255</v>
      </c>
      <c r="E740" t="str">
        <f t="shared" si="22"/>
        <v>M22P05U03N01</v>
      </c>
      <c r="F740" s="26">
        <f ca="1">基础表!F740</f>
        <v>0</v>
      </c>
      <c r="G740" s="26">
        <f ca="1">基础表!G740</f>
        <v>0</v>
      </c>
      <c r="H740" s="26">
        <v>0.15</v>
      </c>
      <c r="I740" s="26" t="str">
        <f t="shared" ca="1" si="23"/>
        <v>TRUE</v>
      </c>
      <c r="J740" s="26">
        <v>0</v>
      </c>
      <c r="K740" s="26">
        <v>1</v>
      </c>
      <c r="L740" s="26">
        <v>1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  <c r="T740" s="26">
        <v>0</v>
      </c>
      <c r="U740" s="26">
        <v>0</v>
      </c>
      <c r="V740" s="26">
        <v>0</v>
      </c>
      <c r="W740" s="26">
        <v>0</v>
      </c>
      <c r="X740" s="26">
        <v>0</v>
      </c>
      <c r="Y740" s="26">
        <v>0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1</v>
      </c>
      <c r="AG740" s="26">
        <v>0</v>
      </c>
    </row>
    <row r="741" spans="1:33" x14ac:dyDescent="0.2">
      <c r="A741" s="3" t="s">
        <v>1457</v>
      </c>
      <c r="B741" s="3" t="s">
        <v>1101</v>
      </c>
      <c r="C741" s="3" t="s">
        <v>540</v>
      </c>
      <c r="D741" s="3" t="s">
        <v>534</v>
      </c>
      <c r="E741" t="str">
        <f t="shared" si="22"/>
        <v>M22P05U03N02</v>
      </c>
      <c r="F741" s="26">
        <f ca="1">基础表!F741</f>
        <v>0</v>
      </c>
      <c r="G741" s="26">
        <f ca="1">基础表!G741</f>
        <v>0</v>
      </c>
      <c r="H741" s="26">
        <v>0.15</v>
      </c>
      <c r="I741" s="26" t="str">
        <f t="shared" ca="1" si="23"/>
        <v>TRUE</v>
      </c>
      <c r="J741" s="26">
        <v>0</v>
      </c>
      <c r="K741" s="26">
        <v>1</v>
      </c>
      <c r="L741" s="26">
        <v>1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1</v>
      </c>
      <c r="AG741" s="26">
        <v>0</v>
      </c>
    </row>
    <row r="742" spans="1:33" x14ac:dyDescent="0.2">
      <c r="A742" s="3" t="s">
        <v>1457</v>
      </c>
      <c r="B742" s="3" t="s">
        <v>1101</v>
      </c>
      <c r="C742" s="3" t="s">
        <v>540</v>
      </c>
      <c r="D742" s="3" t="s">
        <v>535</v>
      </c>
      <c r="E742" t="str">
        <f t="shared" si="22"/>
        <v>M22P05U03N03</v>
      </c>
      <c r="F742" s="26">
        <f ca="1">基础表!F742</f>
        <v>0</v>
      </c>
      <c r="G742" s="26">
        <f ca="1">基础表!G742</f>
        <v>0</v>
      </c>
      <c r="H742" s="26">
        <v>0.15</v>
      </c>
      <c r="I742" s="26" t="str">
        <f t="shared" ca="1" si="23"/>
        <v>TRUE</v>
      </c>
      <c r="J742" s="26">
        <v>0</v>
      </c>
      <c r="K742" s="26">
        <v>1</v>
      </c>
      <c r="L742" s="26">
        <v>1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  <c r="T742" s="26">
        <v>0</v>
      </c>
      <c r="U742" s="26">
        <v>0</v>
      </c>
      <c r="V742" s="26">
        <v>0</v>
      </c>
      <c r="W742" s="26">
        <v>0</v>
      </c>
      <c r="X742" s="26">
        <v>0</v>
      </c>
      <c r="Y742" s="26">
        <v>0</v>
      </c>
      <c r="Z742" s="26">
        <v>0</v>
      </c>
      <c r="AA742" s="26">
        <v>0</v>
      </c>
      <c r="AB742" s="26">
        <v>0</v>
      </c>
      <c r="AC742" s="26">
        <v>0</v>
      </c>
      <c r="AD742" s="26">
        <v>0</v>
      </c>
      <c r="AE742" s="26">
        <v>0</v>
      </c>
      <c r="AF742" s="26">
        <v>1</v>
      </c>
      <c r="AG742" s="26">
        <v>0</v>
      </c>
    </row>
    <row r="743" spans="1:33" x14ac:dyDescent="0.2">
      <c r="A743" s="3" t="s">
        <v>1457</v>
      </c>
      <c r="B743" s="3" t="s">
        <v>1101</v>
      </c>
      <c r="C743" s="3" t="s">
        <v>540</v>
      </c>
      <c r="D743" s="3" t="s">
        <v>536</v>
      </c>
      <c r="E743" t="str">
        <f t="shared" si="22"/>
        <v>M22P05U03N04</v>
      </c>
      <c r="F743" s="26">
        <f ca="1">基础表!F743</f>
        <v>0</v>
      </c>
      <c r="G743" s="26">
        <f ca="1">基础表!G743</f>
        <v>0</v>
      </c>
      <c r="H743" s="26">
        <v>0.15</v>
      </c>
      <c r="I743" s="26" t="str">
        <f t="shared" ca="1" si="23"/>
        <v>TRUE</v>
      </c>
      <c r="J743" s="26">
        <v>0</v>
      </c>
      <c r="K743" s="26">
        <v>1</v>
      </c>
      <c r="L743" s="26">
        <v>1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1</v>
      </c>
      <c r="AG743" s="26">
        <v>0</v>
      </c>
    </row>
    <row r="744" spans="1:33" x14ac:dyDescent="0.2">
      <c r="A744" s="3" t="s">
        <v>1457</v>
      </c>
      <c r="B744" s="3" t="s">
        <v>1101</v>
      </c>
      <c r="C744" s="3" t="s">
        <v>540</v>
      </c>
      <c r="D744" s="3" t="s">
        <v>537</v>
      </c>
      <c r="E744" t="str">
        <f t="shared" si="22"/>
        <v>M22P05U03N05</v>
      </c>
      <c r="F744" s="26">
        <f ca="1">基础表!F744</f>
        <v>0</v>
      </c>
      <c r="G744" s="26">
        <f ca="1">基础表!G744</f>
        <v>0</v>
      </c>
      <c r="H744" s="26">
        <v>0.15</v>
      </c>
      <c r="I744" s="26" t="str">
        <f t="shared" ca="1" si="23"/>
        <v>TRUE</v>
      </c>
      <c r="J744" s="26">
        <v>0</v>
      </c>
      <c r="K744" s="26">
        <v>1</v>
      </c>
      <c r="L744" s="26">
        <v>1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1</v>
      </c>
      <c r="AG744" s="26">
        <v>0</v>
      </c>
    </row>
    <row r="745" spans="1:33" x14ac:dyDescent="0.2">
      <c r="A745" s="3" t="s">
        <v>1457</v>
      </c>
      <c r="B745" s="3" t="s">
        <v>1101</v>
      </c>
      <c r="C745" s="3" t="s">
        <v>540</v>
      </c>
      <c r="D745" s="3" t="s">
        <v>538</v>
      </c>
      <c r="E745" t="str">
        <f t="shared" si="22"/>
        <v>M22P05U03N06</v>
      </c>
      <c r="F745" s="26">
        <f ca="1">基础表!F745</f>
        <v>0</v>
      </c>
      <c r="G745" s="26">
        <f ca="1">基础表!G745</f>
        <v>0</v>
      </c>
      <c r="H745" s="26">
        <v>0.15</v>
      </c>
      <c r="I745" s="26" t="str">
        <f t="shared" ca="1" si="23"/>
        <v>TRUE</v>
      </c>
      <c r="J745" s="26">
        <v>0</v>
      </c>
      <c r="K745" s="26">
        <v>1</v>
      </c>
      <c r="L745" s="26">
        <v>1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0</v>
      </c>
      <c r="AF745" s="26">
        <v>1</v>
      </c>
      <c r="AG745" s="26">
        <v>0</v>
      </c>
    </row>
    <row r="746" spans="1:33" x14ac:dyDescent="0.2">
      <c r="A746" s="3" t="s">
        <v>1457</v>
      </c>
      <c r="B746" s="3" t="s">
        <v>1101</v>
      </c>
      <c r="C746" s="3" t="s">
        <v>540</v>
      </c>
      <c r="D746" s="3" t="s">
        <v>542</v>
      </c>
      <c r="E746" t="str">
        <f t="shared" si="22"/>
        <v>M22P05U03N07</v>
      </c>
      <c r="F746" s="26">
        <f ca="1">基础表!F746</f>
        <v>0</v>
      </c>
      <c r="G746" s="26">
        <f ca="1">基础表!G746</f>
        <v>0</v>
      </c>
      <c r="H746" s="26">
        <v>0.15</v>
      </c>
      <c r="I746" s="26" t="str">
        <f t="shared" ca="1" si="23"/>
        <v>TRUE</v>
      </c>
      <c r="J746" s="26">
        <v>0</v>
      </c>
      <c r="K746" s="26">
        <v>1</v>
      </c>
      <c r="L746" s="26">
        <v>1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1</v>
      </c>
      <c r="AG746" s="26">
        <v>0</v>
      </c>
    </row>
    <row r="747" spans="1:33" x14ac:dyDescent="0.2">
      <c r="A747" s="3" t="s">
        <v>1457</v>
      </c>
      <c r="B747" s="3" t="s">
        <v>1101</v>
      </c>
      <c r="C747" s="3" t="s">
        <v>540</v>
      </c>
      <c r="D747" s="3" t="s">
        <v>543</v>
      </c>
      <c r="E747" t="str">
        <f t="shared" si="22"/>
        <v>M22P05U03N08</v>
      </c>
      <c r="F747" s="26">
        <f ca="1">基础表!F747</f>
        <v>0</v>
      </c>
      <c r="G747" s="26">
        <f ca="1">基础表!G747</f>
        <v>0</v>
      </c>
      <c r="H747" s="26">
        <v>0.15</v>
      </c>
      <c r="I747" s="26" t="str">
        <f t="shared" ca="1" si="23"/>
        <v>TRUE</v>
      </c>
      <c r="J747" s="26">
        <v>0</v>
      </c>
      <c r="K747" s="26">
        <v>1</v>
      </c>
      <c r="L747" s="26">
        <v>1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0</v>
      </c>
      <c r="AE747" s="26">
        <v>0</v>
      </c>
      <c r="AF747" s="26">
        <v>1</v>
      </c>
      <c r="AG747" s="26">
        <v>0</v>
      </c>
    </row>
    <row r="748" spans="1:33" x14ac:dyDescent="0.2">
      <c r="A748" s="3" t="s">
        <v>1457</v>
      </c>
      <c r="B748" s="3" t="s">
        <v>1101</v>
      </c>
      <c r="C748" s="3" t="s">
        <v>540</v>
      </c>
      <c r="D748" s="3" t="s">
        <v>544</v>
      </c>
      <c r="E748" t="str">
        <f t="shared" si="22"/>
        <v>M22P05U03N09</v>
      </c>
      <c r="F748" s="26">
        <f ca="1">基础表!F748</f>
        <v>0</v>
      </c>
      <c r="G748" s="26">
        <f ca="1">基础表!G748</f>
        <v>0</v>
      </c>
      <c r="H748" s="26">
        <v>0.15</v>
      </c>
      <c r="I748" s="26" t="str">
        <f t="shared" ca="1" si="23"/>
        <v>TRUE</v>
      </c>
      <c r="J748" s="26">
        <v>0</v>
      </c>
      <c r="K748" s="26">
        <v>1</v>
      </c>
      <c r="L748" s="26">
        <v>1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1</v>
      </c>
      <c r="AG748" s="26">
        <v>0</v>
      </c>
    </row>
    <row r="749" spans="1:33" x14ac:dyDescent="0.2">
      <c r="A749" s="3" t="s">
        <v>1457</v>
      </c>
      <c r="B749" s="3" t="s">
        <v>1101</v>
      </c>
      <c r="C749" s="3" t="s">
        <v>541</v>
      </c>
      <c r="D749" s="3" t="s">
        <v>1255</v>
      </c>
      <c r="E749" t="str">
        <f t="shared" si="22"/>
        <v>M22P05U04N01</v>
      </c>
      <c r="F749" s="26">
        <f ca="1">基础表!F749</f>
        <v>0</v>
      </c>
      <c r="G749" s="26">
        <f ca="1">基础表!G749</f>
        <v>0</v>
      </c>
      <c r="H749" s="26">
        <v>0.15</v>
      </c>
      <c r="I749" s="26" t="str">
        <f t="shared" ca="1" si="23"/>
        <v>TRUE</v>
      </c>
      <c r="J749" s="26">
        <v>0</v>
      </c>
      <c r="K749" s="26">
        <v>1</v>
      </c>
      <c r="L749" s="26">
        <v>1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1</v>
      </c>
      <c r="AG749" s="26">
        <v>0</v>
      </c>
    </row>
    <row r="750" spans="1:33" x14ac:dyDescent="0.2">
      <c r="A750" s="3" t="s">
        <v>1457</v>
      </c>
      <c r="B750" s="3" t="s">
        <v>1101</v>
      </c>
      <c r="C750" s="3" t="s">
        <v>541</v>
      </c>
      <c r="D750" s="3" t="s">
        <v>534</v>
      </c>
      <c r="E750" t="str">
        <f t="shared" si="22"/>
        <v>M22P05U04N02</v>
      </c>
      <c r="F750" s="26">
        <f ca="1">基础表!F750</f>
        <v>0</v>
      </c>
      <c r="G750" s="26">
        <f ca="1">基础表!G750</f>
        <v>0</v>
      </c>
      <c r="H750" s="26">
        <v>0.15</v>
      </c>
      <c r="I750" s="26" t="str">
        <f t="shared" ca="1" si="23"/>
        <v>TRUE</v>
      </c>
      <c r="J750" s="26">
        <v>0</v>
      </c>
      <c r="K750" s="26">
        <v>1</v>
      </c>
      <c r="L750" s="26">
        <v>1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  <c r="T750" s="26">
        <v>0</v>
      </c>
      <c r="U750" s="26">
        <v>0</v>
      </c>
      <c r="V750" s="26">
        <v>0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0</v>
      </c>
      <c r="AE750" s="26">
        <v>0</v>
      </c>
      <c r="AF750" s="26">
        <v>1</v>
      </c>
      <c r="AG750" s="26">
        <v>0</v>
      </c>
    </row>
    <row r="751" spans="1:33" x14ac:dyDescent="0.2">
      <c r="A751" s="3" t="s">
        <v>1457</v>
      </c>
      <c r="B751" s="3" t="s">
        <v>1101</v>
      </c>
      <c r="C751" s="3" t="s">
        <v>541</v>
      </c>
      <c r="D751" s="3" t="s">
        <v>535</v>
      </c>
      <c r="E751" t="str">
        <f t="shared" si="22"/>
        <v>M22P05U04N03</v>
      </c>
      <c r="F751" s="26">
        <f ca="1">基础表!F751</f>
        <v>0</v>
      </c>
      <c r="G751" s="26">
        <f ca="1">基础表!G751</f>
        <v>0</v>
      </c>
      <c r="H751" s="26">
        <v>0.15</v>
      </c>
      <c r="I751" s="26" t="str">
        <f t="shared" ca="1" si="23"/>
        <v>TRUE</v>
      </c>
      <c r="J751" s="26">
        <v>0</v>
      </c>
      <c r="K751" s="26">
        <v>1</v>
      </c>
      <c r="L751" s="26">
        <v>1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1</v>
      </c>
      <c r="AG751" s="26">
        <v>0</v>
      </c>
    </row>
    <row r="752" spans="1:33" x14ac:dyDescent="0.2">
      <c r="A752" s="3" t="s">
        <v>1457</v>
      </c>
      <c r="B752" s="3" t="s">
        <v>1101</v>
      </c>
      <c r="C752" s="3" t="s">
        <v>1454</v>
      </c>
      <c r="D752" s="3" t="s">
        <v>536</v>
      </c>
      <c r="E752" t="str">
        <f t="shared" si="22"/>
        <v>M22P05U04N04</v>
      </c>
      <c r="F752" s="26">
        <f ca="1">基础表!F752</f>
        <v>0</v>
      </c>
      <c r="G752" s="26">
        <f ca="1">基础表!G752</f>
        <v>0</v>
      </c>
      <c r="H752" s="26">
        <v>0.15</v>
      </c>
      <c r="I752" s="26" t="str">
        <f t="shared" ca="1" si="23"/>
        <v>TRUE</v>
      </c>
      <c r="J752" s="26">
        <v>0</v>
      </c>
      <c r="K752" s="26">
        <v>1</v>
      </c>
      <c r="L752" s="26">
        <v>1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1</v>
      </c>
      <c r="AG752" s="26">
        <v>0</v>
      </c>
    </row>
    <row r="753" spans="1:33" x14ac:dyDescent="0.2">
      <c r="A753" s="3" t="s">
        <v>1457</v>
      </c>
      <c r="B753" s="3" t="s">
        <v>1101</v>
      </c>
      <c r="C753" s="3" t="s">
        <v>1454</v>
      </c>
      <c r="D753" s="3" t="s">
        <v>537</v>
      </c>
      <c r="E753" t="str">
        <f t="shared" si="22"/>
        <v>M22P05U04N05</v>
      </c>
      <c r="F753" s="26">
        <f ca="1">基础表!F753</f>
        <v>0</v>
      </c>
      <c r="G753" s="26">
        <f ca="1">基础表!G753</f>
        <v>0</v>
      </c>
      <c r="H753" s="26">
        <v>0.15</v>
      </c>
      <c r="I753" s="26" t="str">
        <f t="shared" ca="1" si="23"/>
        <v>TRUE</v>
      </c>
      <c r="J753" s="26">
        <v>0</v>
      </c>
      <c r="K753" s="26">
        <v>1</v>
      </c>
      <c r="L753" s="26">
        <v>1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1</v>
      </c>
      <c r="AG753" s="26">
        <v>0</v>
      </c>
    </row>
    <row r="754" spans="1:33" x14ac:dyDescent="0.2">
      <c r="A754" s="3" t="s">
        <v>1457</v>
      </c>
      <c r="B754" s="3" t="s">
        <v>1101</v>
      </c>
      <c r="C754" s="3" t="s">
        <v>1454</v>
      </c>
      <c r="D754" s="3" t="s">
        <v>538</v>
      </c>
      <c r="E754" t="str">
        <f t="shared" si="22"/>
        <v>M22P05U04N06</v>
      </c>
      <c r="F754" s="26">
        <f ca="1">基础表!F754</f>
        <v>0</v>
      </c>
      <c r="G754" s="26">
        <f ca="1">基础表!G754</f>
        <v>0</v>
      </c>
      <c r="H754" s="26">
        <v>0.15</v>
      </c>
      <c r="I754" s="26" t="str">
        <f t="shared" ca="1" si="23"/>
        <v>TRUE</v>
      </c>
      <c r="J754" s="26">
        <v>0</v>
      </c>
      <c r="K754" s="26">
        <v>1</v>
      </c>
      <c r="L754" s="26">
        <v>1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1</v>
      </c>
      <c r="AG754" s="26">
        <v>0</v>
      </c>
    </row>
    <row r="755" spans="1:33" x14ac:dyDescent="0.2">
      <c r="A755" s="3" t="s">
        <v>1457</v>
      </c>
      <c r="B755" s="3" t="s">
        <v>1101</v>
      </c>
      <c r="C755" s="3" t="s">
        <v>1454</v>
      </c>
      <c r="D755" s="3" t="s">
        <v>542</v>
      </c>
      <c r="E755" t="str">
        <f t="shared" si="22"/>
        <v>M22P05U04N07</v>
      </c>
      <c r="F755" s="26">
        <f ca="1">基础表!F755</f>
        <v>0</v>
      </c>
      <c r="G755" s="26">
        <f ca="1">基础表!G755</f>
        <v>0</v>
      </c>
      <c r="H755" s="26">
        <v>0.15</v>
      </c>
      <c r="I755" s="26" t="str">
        <f t="shared" ca="1" si="23"/>
        <v>TRUE</v>
      </c>
      <c r="J755" s="26">
        <v>0</v>
      </c>
      <c r="K755" s="26">
        <v>1</v>
      </c>
      <c r="L755" s="26">
        <v>1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1</v>
      </c>
      <c r="AG755" s="26">
        <v>0</v>
      </c>
    </row>
    <row r="756" spans="1:33" x14ac:dyDescent="0.2">
      <c r="A756" s="3" t="s">
        <v>1457</v>
      </c>
      <c r="B756" s="3" t="s">
        <v>1101</v>
      </c>
      <c r="C756" s="3" t="s">
        <v>1454</v>
      </c>
      <c r="D756" s="3" t="s">
        <v>543</v>
      </c>
      <c r="E756" t="str">
        <f t="shared" si="22"/>
        <v>M22P05U04N08</v>
      </c>
      <c r="F756" s="26">
        <f ca="1">基础表!F756</f>
        <v>0</v>
      </c>
      <c r="G756" s="26">
        <f ca="1">基础表!G756</f>
        <v>0</v>
      </c>
      <c r="H756" s="26">
        <v>0.15</v>
      </c>
      <c r="I756" s="26" t="str">
        <f t="shared" ca="1" si="23"/>
        <v>TRUE</v>
      </c>
      <c r="J756" s="26">
        <v>0</v>
      </c>
      <c r="K756" s="26">
        <v>1</v>
      </c>
      <c r="L756" s="26">
        <v>1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1</v>
      </c>
      <c r="AG756" s="26">
        <v>0</v>
      </c>
    </row>
    <row r="757" spans="1:33" x14ac:dyDescent="0.2">
      <c r="A757" s="3" t="s">
        <v>1457</v>
      </c>
      <c r="B757" s="3" t="s">
        <v>1101</v>
      </c>
      <c r="C757" s="3" t="s">
        <v>541</v>
      </c>
      <c r="D757" s="3" t="s">
        <v>544</v>
      </c>
      <c r="E757" t="str">
        <f t="shared" si="22"/>
        <v>M22P05U04N09</v>
      </c>
      <c r="F757" s="26">
        <f ca="1">基础表!F757</f>
        <v>0</v>
      </c>
      <c r="G757" s="26">
        <f ca="1">基础表!G757</f>
        <v>0</v>
      </c>
      <c r="H757" s="26">
        <v>0.15</v>
      </c>
      <c r="I757" s="26" t="str">
        <f t="shared" ca="1" si="23"/>
        <v>TRUE</v>
      </c>
      <c r="J757" s="26">
        <v>0</v>
      </c>
      <c r="K757" s="26">
        <v>1</v>
      </c>
      <c r="L757" s="26">
        <v>1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1</v>
      </c>
      <c r="AG757" s="26">
        <v>0</v>
      </c>
    </row>
    <row r="758" spans="1:33" x14ac:dyDescent="0.2">
      <c r="A758" s="3" t="s">
        <v>1457</v>
      </c>
      <c r="B758" s="3" t="s">
        <v>1102</v>
      </c>
      <c r="C758" s="3" t="s">
        <v>532</v>
      </c>
      <c r="D758" s="3" t="s">
        <v>1255</v>
      </c>
      <c r="E758" t="str">
        <f t="shared" si="22"/>
        <v>M22P06U01N01</v>
      </c>
      <c r="F758" s="26">
        <f ca="1">基础表!F758</f>
        <v>0</v>
      </c>
      <c r="G758" s="26">
        <f ca="1">基础表!G758</f>
        <v>0</v>
      </c>
      <c r="H758" s="26">
        <v>0.15</v>
      </c>
      <c r="I758" s="26" t="str">
        <f t="shared" ca="1" si="23"/>
        <v>TRUE</v>
      </c>
      <c r="J758" s="26">
        <v>0</v>
      </c>
      <c r="K758" s="26">
        <v>1</v>
      </c>
      <c r="L758" s="26">
        <v>1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0</v>
      </c>
      <c r="U758" s="26">
        <v>0</v>
      </c>
      <c r="V758" s="26">
        <v>0</v>
      </c>
      <c r="W758" s="26">
        <v>0</v>
      </c>
      <c r="X758" s="26">
        <v>0</v>
      </c>
      <c r="Y758" s="26">
        <v>0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  <c r="AE758" s="26">
        <v>0</v>
      </c>
      <c r="AF758" s="26">
        <v>1</v>
      </c>
      <c r="AG758" s="26">
        <v>0</v>
      </c>
    </row>
    <row r="759" spans="1:33" x14ac:dyDescent="0.2">
      <c r="A759" s="3" t="s">
        <v>1457</v>
      </c>
      <c r="B759" s="3" t="s">
        <v>1102</v>
      </c>
      <c r="C759" s="3" t="s">
        <v>532</v>
      </c>
      <c r="D759" s="3" t="s">
        <v>534</v>
      </c>
      <c r="E759" t="str">
        <f t="shared" si="22"/>
        <v>M22P06U01N02</v>
      </c>
      <c r="F759" s="26">
        <f ca="1">基础表!F759</f>
        <v>0</v>
      </c>
      <c r="G759" s="26">
        <f ca="1">基础表!G759</f>
        <v>0</v>
      </c>
      <c r="H759" s="26">
        <v>0.15</v>
      </c>
      <c r="I759" s="26" t="str">
        <f t="shared" ca="1" si="23"/>
        <v>TRUE</v>
      </c>
      <c r="J759" s="26">
        <v>0</v>
      </c>
      <c r="K759" s="26">
        <v>1</v>
      </c>
      <c r="L759" s="26">
        <v>1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1</v>
      </c>
      <c r="AG759" s="26">
        <v>0</v>
      </c>
    </row>
    <row r="760" spans="1:33" x14ac:dyDescent="0.2">
      <c r="A760" s="3" t="s">
        <v>1457</v>
      </c>
      <c r="B760" s="3" t="s">
        <v>1102</v>
      </c>
      <c r="C760" s="3" t="s">
        <v>532</v>
      </c>
      <c r="D760" s="3" t="s">
        <v>535</v>
      </c>
      <c r="E760" t="str">
        <f t="shared" si="22"/>
        <v>M22P06U01N03</v>
      </c>
      <c r="F760" s="26">
        <f ca="1">基础表!F760</f>
        <v>0</v>
      </c>
      <c r="G760" s="26">
        <f ca="1">基础表!G760</f>
        <v>0</v>
      </c>
      <c r="H760" s="26">
        <v>0.15</v>
      </c>
      <c r="I760" s="26" t="str">
        <f t="shared" ca="1" si="23"/>
        <v>TRUE</v>
      </c>
      <c r="J760" s="26">
        <v>0</v>
      </c>
      <c r="K760" s="26">
        <v>1</v>
      </c>
      <c r="L760" s="26">
        <v>1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1</v>
      </c>
      <c r="AG760" s="26">
        <v>0</v>
      </c>
    </row>
    <row r="761" spans="1:33" x14ac:dyDescent="0.2">
      <c r="A761" s="3" t="s">
        <v>1457</v>
      </c>
      <c r="B761" s="3" t="s">
        <v>1102</v>
      </c>
      <c r="C761" s="3" t="s">
        <v>532</v>
      </c>
      <c r="D761" s="3" t="s">
        <v>536</v>
      </c>
      <c r="E761" t="str">
        <f t="shared" si="22"/>
        <v>M22P06U01N04</v>
      </c>
      <c r="F761" s="26">
        <f ca="1">基础表!F761</f>
        <v>0</v>
      </c>
      <c r="G761" s="26">
        <f ca="1">基础表!G761</f>
        <v>0</v>
      </c>
      <c r="H761" s="26">
        <v>0.15</v>
      </c>
      <c r="I761" s="26" t="str">
        <f t="shared" ca="1" si="23"/>
        <v>TRUE</v>
      </c>
      <c r="J761" s="26">
        <v>0</v>
      </c>
      <c r="K761" s="26">
        <v>1</v>
      </c>
      <c r="L761" s="26">
        <v>1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1</v>
      </c>
      <c r="AG761" s="26">
        <v>0</v>
      </c>
    </row>
    <row r="762" spans="1:33" x14ac:dyDescent="0.2">
      <c r="A762" s="3" t="s">
        <v>1457</v>
      </c>
      <c r="B762" s="3" t="s">
        <v>1102</v>
      </c>
      <c r="C762" s="3" t="s">
        <v>532</v>
      </c>
      <c r="D762" s="3" t="s">
        <v>537</v>
      </c>
      <c r="E762" t="str">
        <f t="shared" si="22"/>
        <v>M22P06U01N05</v>
      </c>
      <c r="F762" s="26">
        <f ca="1">基础表!F762</f>
        <v>0</v>
      </c>
      <c r="G762" s="26">
        <f ca="1">基础表!G762</f>
        <v>0</v>
      </c>
      <c r="H762" s="26">
        <v>0.15</v>
      </c>
      <c r="I762" s="26" t="str">
        <f t="shared" ca="1" si="23"/>
        <v>TRUE</v>
      </c>
      <c r="J762" s="26">
        <v>0</v>
      </c>
      <c r="K762" s="26">
        <v>1</v>
      </c>
      <c r="L762" s="26">
        <v>1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1</v>
      </c>
      <c r="AG762" s="26">
        <v>0</v>
      </c>
    </row>
    <row r="763" spans="1:33" x14ac:dyDescent="0.2">
      <c r="A763" s="3" t="s">
        <v>1457</v>
      </c>
      <c r="B763" s="3" t="s">
        <v>1102</v>
      </c>
      <c r="C763" s="3" t="s">
        <v>532</v>
      </c>
      <c r="D763" s="3" t="s">
        <v>538</v>
      </c>
      <c r="E763" t="str">
        <f t="shared" si="22"/>
        <v>M22P06U01N06</v>
      </c>
      <c r="F763" s="26">
        <f ca="1">基础表!F763</f>
        <v>0</v>
      </c>
      <c r="G763" s="26">
        <f ca="1">基础表!G763</f>
        <v>0</v>
      </c>
      <c r="H763" s="26">
        <v>0.15</v>
      </c>
      <c r="I763" s="26" t="str">
        <f t="shared" ca="1" si="23"/>
        <v>TRUE</v>
      </c>
      <c r="J763" s="26">
        <v>0</v>
      </c>
      <c r="K763" s="26">
        <v>1</v>
      </c>
      <c r="L763" s="26">
        <v>1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1</v>
      </c>
      <c r="AG763" s="26">
        <v>0</v>
      </c>
    </row>
    <row r="764" spans="1:33" x14ac:dyDescent="0.2">
      <c r="A764" s="3" t="s">
        <v>1457</v>
      </c>
      <c r="B764" s="3" t="s">
        <v>1102</v>
      </c>
      <c r="C764" s="3" t="s">
        <v>532</v>
      </c>
      <c r="D764" s="3" t="s">
        <v>542</v>
      </c>
      <c r="E764" t="str">
        <f t="shared" si="22"/>
        <v>M22P06U01N07</v>
      </c>
      <c r="F764" s="26">
        <f ca="1">基础表!F764</f>
        <v>0</v>
      </c>
      <c r="G764" s="26">
        <f ca="1">基础表!G764</f>
        <v>0</v>
      </c>
      <c r="H764" s="26">
        <v>0.15</v>
      </c>
      <c r="I764" s="26" t="str">
        <f t="shared" ca="1" si="23"/>
        <v>TRUE</v>
      </c>
      <c r="J764" s="26">
        <v>0</v>
      </c>
      <c r="K764" s="26">
        <v>1</v>
      </c>
      <c r="L764" s="26">
        <v>1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1</v>
      </c>
      <c r="AG764" s="26">
        <v>0</v>
      </c>
    </row>
    <row r="765" spans="1:33" x14ac:dyDescent="0.2">
      <c r="A765" s="3" t="s">
        <v>1457</v>
      </c>
      <c r="B765" s="3" t="s">
        <v>1102</v>
      </c>
      <c r="C765" s="3" t="s">
        <v>532</v>
      </c>
      <c r="D765" s="3" t="s">
        <v>543</v>
      </c>
      <c r="E765" t="str">
        <f t="shared" si="22"/>
        <v>M22P06U01N08</v>
      </c>
      <c r="F765" s="26">
        <f ca="1">基础表!F765</f>
        <v>0</v>
      </c>
      <c r="G765" s="26">
        <f ca="1">基础表!G765</f>
        <v>0</v>
      </c>
      <c r="H765" s="26">
        <v>0.15</v>
      </c>
      <c r="I765" s="26" t="str">
        <f t="shared" ca="1" si="23"/>
        <v>TRUE</v>
      </c>
      <c r="J765" s="26">
        <v>0</v>
      </c>
      <c r="K765" s="26">
        <v>1</v>
      </c>
      <c r="L765" s="26">
        <v>1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1</v>
      </c>
      <c r="AG765" s="26">
        <v>0</v>
      </c>
    </row>
    <row r="766" spans="1:33" x14ac:dyDescent="0.2">
      <c r="A766" s="3" t="s">
        <v>1457</v>
      </c>
      <c r="B766" s="3" t="s">
        <v>1102</v>
      </c>
      <c r="C766" s="3" t="s">
        <v>532</v>
      </c>
      <c r="D766" s="3" t="s">
        <v>544</v>
      </c>
      <c r="E766" t="str">
        <f t="shared" si="22"/>
        <v>M22P06U01N09</v>
      </c>
      <c r="F766" s="26">
        <f ca="1">基础表!F766</f>
        <v>0</v>
      </c>
      <c r="G766" s="26">
        <f ca="1">基础表!G766</f>
        <v>0</v>
      </c>
      <c r="H766" s="26">
        <v>0.15</v>
      </c>
      <c r="I766" s="26" t="str">
        <f t="shared" ca="1" si="23"/>
        <v>TRUE</v>
      </c>
      <c r="J766" s="26">
        <v>0</v>
      </c>
      <c r="K766" s="26">
        <v>1</v>
      </c>
      <c r="L766" s="26">
        <v>1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1</v>
      </c>
      <c r="AG766" s="26">
        <v>0</v>
      </c>
    </row>
    <row r="767" spans="1:33" x14ac:dyDescent="0.2">
      <c r="A767" s="3" t="s">
        <v>1457</v>
      </c>
      <c r="B767" s="3" t="s">
        <v>1102</v>
      </c>
      <c r="C767" s="3" t="s">
        <v>539</v>
      </c>
      <c r="D767" s="3" t="s">
        <v>1255</v>
      </c>
      <c r="E767" t="str">
        <f t="shared" si="22"/>
        <v>M22P06U02N01</v>
      </c>
      <c r="F767" s="26">
        <f ca="1">基础表!F767</f>
        <v>0</v>
      </c>
      <c r="G767" s="26">
        <f ca="1">基础表!G767</f>
        <v>0</v>
      </c>
      <c r="H767" s="26">
        <v>0.15</v>
      </c>
      <c r="I767" s="26" t="str">
        <f t="shared" ca="1" si="23"/>
        <v>TRUE</v>
      </c>
      <c r="J767" s="26">
        <v>0</v>
      </c>
      <c r="K767" s="26">
        <v>1</v>
      </c>
      <c r="L767" s="26">
        <v>1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1</v>
      </c>
      <c r="AG767" s="26">
        <v>0</v>
      </c>
    </row>
    <row r="768" spans="1:33" x14ac:dyDescent="0.2">
      <c r="A768" s="3" t="s">
        <v>1457</v>
      </c>
      <c r="B768" s="3" t="s">
        <v>1102</v>
      </c>
      <c r="C768" s="3" t="s">
        <v>539</v>
      </c>
      <c r="D768" s="3" t="s">
        <v>534</v>
      </c>
      <c r="E768" t="str">
        <f t="shared" si="22"/>
        <v>M22P06U02N02</v>
      </c>
      <c r="F768" s="26">
        <f ca="1">基础表!F768</f>
        <v>0</v>
      </c>
      <c r="G768" s="26">
        <f ca="1">基础表!G768</f>
        <v>0</v>
      </c>
      <c r="H768" s="26">
        <v>0.15</v>
      </c>
      <c r="I768" s="26" t="str">
        <f t="shared" ca="1" si="23"/>
        <v>TRUE</v>
      </c>
      <c r="J768" s="26">
        <v>0</v>
      </c>
      <c r="K768" s="26">
        <v>1</v>
      </c>
      <c r="L768" s="26">
        <v>1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1</v>
      </c>
      <c r="AG768" s="26">
        <v>0</v>
      </c>
    </row>
    <row r="769" spans="1:33" x14ac:dyDescent="0.2">
      <c r="A769" s="3" t="s">
        <v>1457</v>
      </c>
      <c r="B769" s="3" t="s">
        <v>1102</v>
      </c>
      <c r="C769" s="3" t="s">
        <v>539</v>
      </c>
      <c r="D769" s="3" t="s">
        <v>535</v>
      </c>
      <c r="E769" t="str">
        <f t="shared" si="22"/>
        <v>M22P06U02N03</v>
      </c>
      <c r="F769" s="26">
        <f ca="1">基础表!F769</f>
        <v>0</v>
      </c>
      <c r="G769" s="26">
        <f ca="1">基础表!G769</f>
        <v>0</v>
      </c>
      <c r="H769" s="26">
        <v>0.15</v>
      </c>
      <c r="I769" s="26" t="str">
        <f t="shared" ca="1" si="23"/>
        <v>TRUE</v>
      </c>
      <c r="J769" s="26">
        <v>0</v>
      </c>
      <c r="K769" s="26">
        <v>1</v>
      </c>
      <c r="L769" s="26">
        <v>1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  <c r="T769" s="26">
        <v>0</v>
      </c>
      <c r="U769" s="26">
        <v>0</v>
      </c>
      <c r="V769" s="26">
        <v>0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1</v>
      </c>
      <c r="AG769" s="26">
        <v>0</v>
      </c>
    </row>
    <row r="770" spans="1:33" x14ac:dyDescent="0.2">
      <c r="A770" s="3" t="s">
        <v>1457</v>
      </c>
      <c r="B770" s="3" t="s">
        <v>1102</v>
      </c>
      <c r="C770" s="3" t="s">
        <v>539</v>
      </c>
      <c r="D770" s="3" t="s">
        <v>536</v>
      </c>
      <c r="E770" t="str">
        <f t="shared" si="22"/>
        <v>M22P06U02N04</v>
      </c>
      <c r="F770" s="26">
        <f ca="1">基础表!F770</f>
        <v>0</v>
      </c>
      <c r="G770" s="26">
        <f ca="1">基础表!G770</f>
        <v>0</v>
      </c>
      <c r="H770" s="26">
        <v>0.15</v>
      </c>
      <c r="I770" s="26" t="str">
        <f t="shared" ca="1" si="23"/>
        <v>TRUE</v>
      </c>
      <c r="J770" s="26">
        <v>0</v>
      </c>
      <c r="K770" s="26">
        <v>1</v>
      </c>
      <c r="L770" s="26">
        <v>1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  <c r="T770" s="26">
        <v>0</v>
      </c>
      <c r="U770" s="26">
        <v>0</v>
      </c>
      <c r="V770" s="26">
        <v>0</v>
      </c>
      <c r="W770" s="26">
        <v>0</v>
      </c>
      <c r="X770" s="26">
        <v>0</v>
      </c>
      <c r="Y770" s="26">
        <v>0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  <c r="AE770" s="26">
        <v>0</v>
      </c>
      <c r="AF770" s="26">
        <v>1</v>
      </c>
      <c r="AG770" s="26">
        <v>0</v>
      </c>
    </row>
    <row r="771" spans="1:33" x14ac:dyDescent="0.2">
      <c r="A771" s="3" t="s">
        <v>1457</v>
      </c>
      <c r="B771" s="3" t="s">
        <v>1102</v>
      </c>
      <c r="C771" s="3" t="s">
        <v>539</v>
      </c>
      <c r="D771" s="3" t="s">
        <v>537</v>
      </c>
      <c r="E771" t="str">
        <f t="shared" ref="E771:E834" si="24">A771&amp;B771&amp;C771&amp;D771</f>
        <v>M22P06U02N05</v>
      </c>
      <c r="F771" s="26">
        <f ca="1">基础表!F771</f>
        <v>0</v>
      </c>
      <c r="G771" s="26">
        <f ca="1">基础表!G771</f>
        <v>0</v>
      </c>
      <c r="H771" s="26">
        <v>0.15</v>
      </c>
      <c r="I771" s="26" t="str">
        <f t="shared" ref="I771:I834" ca="1" si="25">IF(F771=0,"TRUE",IF(F771&gt;1000,"TRUE","FALSE"))</f>
        <v>TRUE</v>
      </c>
      <c r="J771" s="26">
        <v>0</v>
      </c>
      <c r="K771" s="26">
        <v>1</v>
      </c>
      <c r="L771" s="26">
        <v>1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1</v>
      </c>
      <c r="AG771" s="26">
        <v>0</v>
      </c>
    </row>
    <row r="772" spans="1:33" x14ac:dyDescent="0.2">
      <c r="A772" s="3" t="s">
        <v>1457</v>
      </c>
      <c r="B772" s="3" t="s">
        <v>1102</v>
      </c>
      <c r="C772" s="3" t="s">
        <v>539</v>
      </c>
      <c r="D772" s="3" t="s">
        <v>538</v>
      </c>
      <c r="E772" t="str">
        <f t="shared" si="24"/>
        <v>M22P06U02N06</v>
      </c>
      <c r="F772" s="26">
        <f ca="1">基础表!F772</f>
        <v>0</v>
      </c>
      <c r="G772" s="26">
        <f ca="1">基础表!G772</f>
        <v>0</v>
      </c>
      <c r="H772" s="26">
        <v>0.15</v>
      </c>
      <c r="I772" s="26" t="str">
        <f t="shared" ca="1" si="25"/>
        <v>TRUE</v>
      </c>
      <c r="J772" s="26">
        <v>0</v>
      </c>
      <c r="K772" s="26">
        <v>1</v>
      </c>
      <c r="L772" s="26">
        <v>1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1</v>
      </c>
      <c r="AG772" s="26">
        <v>0</v>
      </c>
    </row>
    <row r="773" spans="1:33" x14ac:dyDescent="0.2">
      <c r="A773" s="3" t="s">
        <v>1457</v>
      </c>
      <c r="B773" s="3" t="s">
        <v>1102</v>
      </c>
      <c r="C773" s="3" t="s">
        <v>539</v>
      </c>
      <c r="D773" s="3" t="s">
        <v>542</v>
      </c>
      <c r="E773" t="str">
        <f t="shared" si="24"/>
        <v>M22P06U02N07</v>
      </c>
      <c r="F773" s="26">
        <f ca="1">基础表!F773</f>
        <v>0</v>
      </c>
      <c r="G773" s="26">
        <f ca="1">基础表!G773</f>
        <v>0</v>
      </c>
      <c r="H773" s="26">
        <v>0.15</v>
      </c>
      <c r="I773" s="26" t="str">
        <f t="shared" ca="1" si="25"/>
        <v>TRUE</v>
      </c>
      <c r="J773" s="26">
        <v>0</v>
      </c>
      <c r="K773" s="26">
        <v>1</v>
      </c>
      <c r="L773" s="26">
        <v>1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1</v>
      </c>
      <c r="AG773" s="26">
        <v>0</v>
      </c>
    </row>
    <row r="774" spans="1:33" x14ac:dyDescent="0.2">
      <c r="A774" s="3" t="s">
        <v>1457</v>
      </c>
      <c r="B774" s="3" t="s">
        <v>1102</v>
      </c>
      <c r="C774" s="3" t="s">
        <v>539</v>
      </c>
      <c r="D774" s="3" t="s">
        <v>543</v>
      </c>
      <c r="E774" t="str">
        <f t="shared" si="24"/>
        <v>M22P06U02N08</v>
      </c>
      <c r="F774" s="26">
        <v>0</v>
      </c>
      <c r="G774" s="26">
        <v>0</v>
      </c>
      <c r="H774" s="26">
        <v>0.15</v>
      </c>
      <c r="I774" s="26" t="str">
        <f t="shared" si="25"/>
        <v>TRUE</v>
      </c>
      <c r="J774" s="26">
        <v>0</v>
      </c>
      <c r="K774" s="26">
        <v>1</v>
      </c>
      <c r="L774" s="26">
        <v>1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0</v>
      </c>
      <c r="AE774" s="26">
        <v>0</v>
      </c>
      <c r="AF774" s="26">
        <v>1</v>
      </c>
      <c r="AG774" s="26">
        <v>0</v>
      </c>
    </row>
    <row r="775" spans="1:33" x14ac:dyDescent="0.2">
      <c r="A775" s="3" t="s">
        <v>1457</v>
      </c>
      <c r="B775" s="3" t="s">
        <v>1102</v>
      </c>
      <c r="C775" s="3" t="s">
        <v>539</v>
      </c>
      <c r="D775" s="3" t="s">
        <v>544</v>
      </c>
      <c r="E775" t="str">
        <f t="shared" si="24"/>
        <v>M22P06U02N09</v>
      </c>
      <c r="F775" s="26">
        <f ca="1">基础表!F775</f>
        <v>0</v>
      </c>
      <c r="G775" s="26">
        <f ca="1">基础表!G775</f>
        <v>0</v>
      </c>
      <c r="H775" s="26">
        <v>0.15</v>
      </c>
      <c r="I775" s="26" t="str">
        <f t="shared" ca="1" si="25"/>
        <v>TRUE</v>
      </c>
      <c r="J775" s="26">
        <v>0</v>
      </c>
      <c r="K775" s="26">
        <v>1</v>
      </c>
      <c r="L775" s="26">
        <v>1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1</v>
      </c>
      <c r="AG775" s="26">
        <v>0</v>
      </c>
    </row>
    <row r="776" spans="1:33" x14ac:dyDescent="0.2">
      <c r="A776" s="3" t="s">
        <v>1457</v>
      </c>
      <c r="B776" s="3" t="s">
        <v>1102</v>
      </c>
      <c r="C776" s="3" t="s">
        <v>540</v>
      </c>
      <c r="D776" s="3" t="s">
        <v>1255</v>
      </c>
      <c r="E776" t="str">
        <f t="shared" si="24"/>
        <v>M22P06U03N01</v>
      </c>
      <c r="F776" s="26">
        <f ca="1">基础表!F776</f>
        <v>0</v>
      </c>
      <c r="G776" s="26">
        <f ca="1">基础表!G776</f>
        <v>0</v>
      </c>
      <c r="H776" s="26">
        <v>0.15</v>
      </c>
      <c r="I776" s="26" t="str">
        <f t="shared" ca="1" si="25"/>
        <v>TRUE</v>
      </c>
      <c r="J776" s="26">
        <v>0</v>
      </c>
      <c r="K776" s="26">
        <v>1</v>
      </c>
      <c r="L776" s="26">
        <v>1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1</v>
      </c>
      <c r="AG776" s="26">
        <v>0</v>
      </c>
    </row>
    <row r="777" spans="1:33" x14ac:dyDescent="0.2">
      <c r="A777" s="3" t="s">
        <v>1457</v>
      </c>
      <c r="B777" s="3" t="s">
        <v>1102</v>
      </c>
      <c r="C777" s="3" t="s">
        <v>540</v>
      </c>
      <c r="D777" s="3" t="s">
        <v>534</v>
      </c>
      <c r="E777" t="str">
        <f t="shared" si="24"/>
        <v>M22P06U03N02</v>
      </c>
      <c r="F777" s="26">
        <f ca="1">基础表!F777</f>
        <v>0</v>
      </c>
      <c r="G777" s="26">
        <f ca="1">基础表!G777</f>
        <v>0</v>
      </c>
      <c r="H777" s="26">
        <v>0.15</v>
      </c>
      <c r="I777" s="26" t="str">
        <f t="shared" ca="1" si="25"/>
        <v>TRUE</v>
      </c>
      <c r="J777" s="26">
        <v>0</v>
      </c>
      <c r="K777" s="26">
        <v>1</v>
      </c>
      <c r="L777" s="26">
        <v>1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1</v>
      </c>
      <c r="AG777" s="26">
        <v>0</v>
      </c>
    </row>
    <row r="778" spans="1:33" x14ac:dyDescent="0.2">
      <c r="A778" s="3" t="s">
        <v>1457</v>
      </c>
      <c r="B778" s="3" t="s">
        <v>1102</v>
      </c>
      <c r="C778" s="3" t="s">
        <v>540</v>
      </c>
      <c r="D778" s="3" t="s">
        <v>535</v>
      </c>
      <c r="E778" t="str">
        <f t="shared" si="24"/>
        <v>M22P06U03N03</v>
      </c>
      <c r="F778" s="26">
        <f ca="1">基础表!F778</f>
        <v>0</v>
      </c>
      <c r="G778" s="26">
        <f ca="1">基础表!G778</f>
        <v>0</v>
      </c>
      <c r="H778" s="26">
        <v>0.15</v>
      </c>
      <c r="I778" s="26" t="str">
        <f t="shared" ca="1" si="25"/>
        <v>TRUE</v>
      </c>
      <c r="J778" s="26">
        <v>0</v>
      </c>
      <c r="K778" s="26">
        <v>1</v>
      </c>
      <c r="L778" s="26">
        <v>1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  <c r="T778" s="26">
        <v>0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  <c r="AA778" s="26">
        <v>0</v>
      </c>
      <c r="AB778" s="26">
        <v>0</v>
      </c>
      <c r="AC778" s="26">
        <v>0</v>
      </c>
      <c r="AD778" s="26">
        <v>0</v>
      </c>
      <c r="AE778" s="26">
        <v>0</v>
      </c>
      <c r="AF778" s="26">
        <v>1</v>
      </c>
      <c r="AG778" s="26">
        <v>0</v>
      </c>
    </row>
    <row r="779" spans="1:33" x14ac:dyDescent="0.2">
      <c r="A779" s="3" t="s">
        <v>1457</v>
      </c>
      <c r="B779" s="3" t="s">
        <v>1102</v>
      </c>
      <c r="C779" s="3" t="s">
        <v>540</v>
      </c>
      <c r="D779" s="3" t="s">
        <v>536</v>
      </c>
      <c r="E779" t="str">
        <f t="shared" si="24"/>
        <v>M22P06U03N04</v>
      </c>
      <c r="F779" s="26">
        <f ca="1">基础表!F779</f>
        <v>0</v>
      </c>
      <c r="G779" s="26">
        <f ca="1">基础表!G779</f>
        <v>0</v>
      </c>
      <c r="H779" s="26">
        <v>0.15</v>
      </c>
      <c r="I779" s="26" t="str">
        <f t="shared" ca="1" si="25"/>
        <v>TRUE</v>
      </c>
      <c r="J779" s="26">
        <v>0</v>
      </c>
      <c r="K779" s="26">
        <v>1</v>
      </c>
      <c r="L779" s="26">
        <v>1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1</v>
      </c>
      <c r="AG779" s="26">
        <v>0</v>
      </c>
    </row>
    <row r="780" spans="1:33" x14ac:dyDescent="0.2">
      <c r="A780" s="3" t="s">
        <v>1457</v>
      </c>
      <c r="B780" s="3" t="s">
        <v>1102</v>
      </c>
      <c r="C780" s="3" t="s">
        <v>540</v>
      </c>
      <c r="D780" s="3" t="s">
        <v>537</v>
      </c>
      <c r="E780" t="str">
        <f t="shared" si="24"/>
        <v>M22P06U03N05</v>
      </c>
      <c r="F780" s="26">
        <f ca="1">基础表!F780</f>
        <v>0</v>
      </c>
      <c r="G780" s="26">
        <f ca="1">基础表!G780</f>
        <v>0</v>
      </c>
      <c r="H780" s="26">
        <v>0.15</v>
      </c>
      <c r="I780" s="26" t="str">
        <f t="shared" ca="1" si="25"/>
        <v>TRUE</v>
      </c>
      <c r="J780" s="26">
        <v>0</v>
      </c>
      <c r="K780" s="26">
        <v>1</v>
      </c>
      <c r="L780" s="26">
        <v>1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1</v>
      </c>
      <c r="AG780" s="26">
        <v>0</v>
      </c>
    </row>
    <row r="781" spans="1:33" x14ac:dyDescent="0.2">
      <c r="A781" s="3" t="s">
        <v>1457</v>
      </c>
      <c r="B781" s="3" t="s">
        <v>1102</v>
      </c>
      <c r="C781" s="3" t="s">
        <v>540</v>
      </c>
      <c r="D781" s="3" t="s">
        <v>538</v>
      </c>
      <c r="E781" t="str">
        <f t="shared" si="24"/>
        <v>M22P06U03N06</v>
      </c>
      <c r="F781" s="26">
        <f ca="1">基础表!F781</f>
        <v>0</v>
      </c>
      <c r="G781" s="26">
        <f ca="1">基础表!G781</f>
        <v>0</v>
      </c>
      <c r="H781" s="26">
        <v>0.15</v>
      </c>
      <c r="I781" s="26" t="str">
        <f t="shared" ca="1" si="25"/>
        <v>TRUE</v>
      </c>
      <c r="J781" s="26">
        <v>0</v>
      </c>
      <c r="K781" s="26">
        <v>1</v>
      </c>
      <c r="L781" s="26">
        <v>1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1</v>
      </c>
      <c r="AG781" s="26">
        <v>0</v>
      </c>
    </row>
    <row r="782" spans="1:33" x14ac:dyDescent="0.2">
      <c r="A782" s="3" t="s">
        <v>1457</v>
      </c>
      <c r="B782" s="3" t="s">
        <v>1102</v>
      </c>
      <c r="C782" s="3" t="s">
        <v>540</v>
      </c>
      <c r="D782" s="3" t="s">
        <v>542</v>
      </c>
      <c r="E782" t="str">
        <f t="shared" si="24"/>
        <v>M22P06U03N07</v>
      </c>
      <c r="F782" s="26">
        <f ca="1">基础表!F782</f>
        <v>0</v>
      </c>
      <c r="G782" s="26">
        <f ca="1">基础表!G782</f>
        <v>0</v>
      </c>
      <c r="H782" s="26">
        <v>0.15</v>
      </c>
      <c r="I782" s="26" t="str">
        <f t="shared" ca="1" si="25"/>
        <v>TRUE</v>
      </c>
      <c r="J782" s="26">
        <v>0</v>
      </c>
      <c r="K782" s="26">
        <v>1</v>
      </c>
      <c r="L782" s="26">
        <v>1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1</v>
      </c>
      <c r="AG782" s="26">
        <v>0</v>
      </c>
    </row>
    <row r="783" spans="1:33" x14ac:dyDescent="0.2">
      <c r="A783" s="3" t="s">
        <v>1457</v>
      </c>
      <c r="B783" s="3" t="s">
        <v>1102</v>
      </c>
      <c r="C783" s="3" t="s">
        <v>540</v>
      </c>
      <c r="D783" s="3" t="s">
        <v>543</v>
      </c>
      <c r="E783" t="str">
        <f t="shared" si="24"/>
        <v>M22P06U03N08</v>
      </c>
      <c r="F783" s="26">
        <f ca="1">基础表!F783</f>
        <v>0</v>
      </c>
      <c r="G783" s="26">
        <f ca="1">基础表!G783</f>
        <v>0</v>
      </c>
      <c r="H783" s="26">
        <v>0.15</v>
      </c>
      <c r="I783" s="26" t="str">
        <f t="shared" ca="1" si="25"/>
        <v>TRUE</v>
      </c>
      <c r="J783" s="26">
        <v>0</v>
      </c>
      <c r="K783" s="26">
        <v>1</v>
      </c>
      <c r="L783" s="26">
        <v>1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1</v>
      </c>
      <c r="AG783" s="26">
        <v>0</v>
      </c>
    </row>
    <row r="784" spans="1:33" x14ac:dyDescent="0.2">
      <c r="A784" s="3" t="s">
        <v>1457</v>
      </c>
      <c r="B784" s="3" t="s">
        <v>1102</v>
      </c>
      <c r="C784" s="3" t="s">
        <v>540</v>
      </c>
      <c r="D784" s="3" t="s">
        <v>544</v>
      </c>
      <c r="E784" t="str">
        <f t="shared" si="24"/>
        <v>M22P06U03N09</v>
      </c>
      <c r="F784" s="26">
        <f ca="1">基础表!F784</f>
        <v>0</v>
      </c>
      <c r="G784" s="26">
        <f ca="1">基础表!G784</f>
        <v>0</v>
      </c>
      <c r="H784" s="26">
        <v>0.15</v>
      </c>
      <c r="I784" s="26" t="str">
        <f t="shared" ca="1" si="25"/>
        <v>TRUE</v>
      </c>
      <c r="J784" s="26">
        <v>0</v>
      </c>
      <c r="K784" s="26">
        <v>1</v>
      </c>
      <c r="L784" s="26">
        <v>1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  <c r="AE784" s="26">
        <v>0</v>
      </c>
      <c r="AF784" s="26">
        <v>1</v>
      </c>
      <c r="AG784" s="26">
        <v>0</v>
      </c>
    </row>
    <row r="785" spans="1:33" x14ac:dyDescent="0.2">
      <c r="A785" s="3" t="s">
        <v>1457</v>
      </c>
      <c r="B785" s="3" t="s">
        <v>1102</v>
      </c>
      <c r="C785" s="3" t="s">
        <v>541</v>
      </c>
      <c r="D785" s="3" t="s">
        <v>1255</v>
      </c>
      <c r="E785" t="str">
        <f t="shared" si="24"/>
        <v>M22P06U04N01</v>
      </c>
      <c r="F785" s="26">
        <f ca="1">基础表!F785</f>
        <v>0</v>
      </c>
      <c r="G785" s="26">
        <f ca="1">基础表!G785</f>
        <v>0</v>
      </c>
      <c r="H785" s="26">
        <v>0.15</v>
      </c>
      <c r="I785" s="26" t="str">
        <f t="shared" ca="1" si="25"/>
        <v>TRUE</v>
      </c>
      <c r="J785" s="26">
        <v>0</v>
      </c>
      <c r="K785" s="26">
        <v>1</v>
      </c>
      <c r="L785" s="26">
        <v>1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1</v>
      </c>
      <c r="AG785" s="26">
        <v>0</v>
      </c>
    </row>
    <row r="786" spans="1:33" x14ac:dyDescent="0.2">
      <c r="A786" s="3" t="s">
        <v>1457</v>
      </c>
      <c r="B786" s="3" t="s">
        <v>1102</v>
      </c>
      <c r="C786" s="3" t="s">
        <v>541</v>
      </c>
      <c r="D786" s="3" t="s">
        <v>534</v>
      </c>
      <c r="E786" t="str">
        <f t="shared" si="24"/>
        <v>M22P06U04N02</v>
      </c>
      <c r="F786" s="26">
        <f ca="1">基础表!F786</f>
        <v>0</v>
      </c>
      <c r="G786" s="26">
        <f ca="1">基础表!G786</f>
        <v>0</v>
      </c>
      <c r="H786" s="26">
        <v>0.15</v>
      </c>
      <c r="I786" s="26" t="str">
        <f t="shared" ca="1" si="25"/>
        <v>TRUE</v>
      </c>
      <c r="J786" s="26">
        <v>0</v>
      </c>
      <c r="K786" s="26">
        <v>1</v>
      </c>
      <c r="L786" s="26">
        <v>1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1</v>
      </c>
      <c r="AG786" s="26">
        <v>0</v>
      </c>
    </row>
    <row r="787" spans="1:33" x14ac:dyDescent="0.2">
      <c r="A787" s="3" t="s">
        <v>1457</v>
      </c>
      <c r="B787" s="3" t="s">
        <v>1102</v>
      </c>
      <c r="C787" s="3" t="s">
        <v>541</v>
      </c>
      <c r="D787" s="3" t="s">
        <v>535</v>
      </c>
      <c r="E787" t="str">
        <f t="shared" si="24"/>
        <v>M22P06U04N03</v>
      </c>
      <c r="F787" s="26">
        <f ca="1">基础表!F787</f>
        <v>0</v>
      </c>
      <c r="G787" s="26">
        <f ca="1">基础表!G787</f>
        <v>0</v>
      </c>
      <c r="H787" s="26">
        <v>0.15</v>
      </c>
      <c r="I787" s="26" t="str">
        <f t="shared" ca="1" si="25"/>
        <v>TRUE</v>
      </c>
      <c r="J787" s="26">
        <v>0</v>
      </c>
      <c r="K787" s="26">
        <v>1</v>
      </c>
      <c r="L787" s="26">
        <v>1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1</v>
      </c>
      <c r="AG787" s="26">
        <v>0</v>
      </c>
    </row>
    <row r="788" spans="1:33" x14ac:dyDescent="0.2">
      <c r="A788" s="3" t="s">
        <v>1457</v>
      </c>
      <c r="B788" s="3" t="s">
        <v>1102</v>
      </c>
      <c r="C788" s="3" t="s">
        <v>1454</v>
      </c>
      <c r="D788" s="3" t="s">
        <v>536</v>
      </c>
      <c r="E788" t="str">
        <f t="shared" si="24"/>
        <v>M22P06U04N04</v>
      </c>
      <c r="F788" s="26">
        <f ca="1">基础表!F788</f>
        <v>0</v>
      </c>
      <c r="G788" s="26">
        <f ca="1">基础表!G788</f>
        <v>0</v>
      </c>
      <c r="H788" s="26">
        <v>0.15</v>
      </c>
      <c r="I788" s="26" t="str">
        <f t="shared" ca="1" si="25"/>
        <v>TRUE</v>
      </c>
      <c r="J788" s="26">
        <v>0</v>
      </c>
      <c r="K788" s="26">
        <v>1</v>
      </c>
      <c r="L788" s="26">
        <v>1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1</v>
      </c>
      <c r="AG788" s="26">
        <v>0</v>
      </c>
    </row>
    <row r="789" spans="1:33" x14ac:dyDescent="0.2">
      <c r="A789" s="3" t="s">
        <v>1457</v>
      </c>
      <c r="B789" s="3" t="s">
        <v>1102</v>
      </c>
      <c r="C789" s="3" t="s">
        <v>1454</v>
      </c>
      <c r="D789" s="3" t="s">
        <v>537</v>
      </c>
      <c r="E789" t="str">
        <f t="shared" si="24"/>
        <v>M22P06U04N05</v>
      </c>
      <c r="F789" s="26">
        <f ca="1">基础表!F789</f>
        <v>0</v>
      </c>
      <c r="G789" s="26">
        <f ca="1">基础表!G789</f>
        <v>0</v>
      </c>
      <c r="H789" s="26">
        <v>0.15</v>
      </c>
      <c r="I789" s="26" t="str">
        <f t="shared" ca="1" si="25"/>
        <v>TRUE</v>
      </c>
      <c r="J789" s="26">
        <v>0</v>
      </c>
      <c r="K789" s="26">
        <v>1</v>
      </c>
      <c r="L789" s="26">
        <v>1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1</v>
      </c>
      <c r="AG789" s="26">
        <v>0</v>
      </c>
    </row>
    <row r="790" spans="1:33" x14ac:dyDescent="0.2">
      <c r="A790" s="3" t="s">
        <v>1457</v>
      </c>
      <c r="B790" s="3" t="s">
        <v>1102</v>
      </c>
      <c r="C790" s="3" t="s">
        <v>1454</v>
      </c>
      <c r="D790" s="3" t="s">
        <v>538</v>
      </c>
      <c r="E790" t="str">
        <f t="shared" si="24"/>
        <v>M22P06U04N06</v>
      </c>
      <c r="F790" s="26">
        <f ca="1">基础表!F790</f>
        <v>0</v>
      </c>
      <c r="G790" s="26">
        <f ca="1">基础表!G790</f>
        <v>0</v>
      </c>
      <c r="H790" s="26">
        <v>0.15</v>
      </c>
      <c r="I790" s="26" t="str">
        <f t="shared" ca="1" si="25"/>
        <v>TRUE</v>
      </c>
      <c r="J790" s="26">
        <v>0</v>
      </c>
      <c r="K790" s="26">
        <v>1</v>
      </c>
      <c r="L790" s="26">
        <v>1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1</v>
      </c>
      <c r="AG790" s="26">
        <v>0</v>
      </c>
    </row>
    <row r="791" spans="1:33" x14ac:dyDescent="0.2">
      <c r="A791" s="3" t="s">
        <v>1457</v>
      </c>
      <c r="B791" s="3" t="s">
        <v>1102</v>
      </c>
      <c r="C791" s="3" t="s">
        <v>1454</v>
      </c>
      <c r="D791" s="3" t="s">
        <v>542</v>
      </c>
      <c r="E791" t="str">
        <f t="shared" si="24"/>
        <v>M22P06U04N07</v>
      </c>
      <c r="F791" s="26">
        <f ca="1">基础表!F791</f>
        <v>0</v>
      </c>
      <c r="G791" s="26">
        <f ca="1">基础表!G791</f>
        <v>0</v>
      </c>
      <c r="H791" s="26">
        <v>0.15</v>
      </c>
      <c r="I791" s="26" t="str">
        <f t="shared" ca="1" si="25"/>
        <v>TRUE</v>
      </c>
      <c r="J791" s="26">
        <v>0</v>
      </c>
      <c r="K791" s="26">
        <v>1</v>
      </c>
      <c r="L791" s="26">
        <v>1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1</v>
      </c>
      <c r="AG791" s="26">
        <v>0</v>
      </c>
    </row>
    <row r="792" spans="1:33" x14ac:dyDescent="0.2">
      <c r="A792" s="3" t="s">
        <v>1457</v>
      </c>
      <c r="B792" s="3" t="s">
        <v>1102</v>
      </c>
      <c r="C792" s="3" t="s">
        <v>1454</v>
      </c>
      <c r="D792" s="3" t="s">
        <v>543</v>
      </c>
      <c r="E792" t="str">
        <f t="shared" si="24"/>
        <v>M22P06U04N08</v>
      </c>
      <c r="F792" s="26">
        <f ca="1">基础表!F792</f>
        <v>0</v>
      </c>
      <c r="G792" s="26">
        <f ca="1">基础表!G792</f>
        <v>0</v>
      </c>
      <c r="H792" s="26">
        <v>0.15</v>
      </c>
      <c r="I792" s="26" t="str">
        <f t="shared" ca="1" si="25"/>
        <v>TRUE</v>
      </c>
      <c r="J792" s="26">
        <v>0</v>
      </c>
      <c r="K792" s="26">
        <v>1</v>
      </c>
      <c r="L792" s="26">
        <v>1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1</v>
      </c>
      <c r="AG792" s="26">
        <v>0</v>
      </c>
    </row>
    <row r="793" spans="1:33" x14ac:dyDescent="0.2">
      <c r="A793" s="3" t="s">
        <v>1457</v>
      </c>
      <c r="B793" s="3" t="s">
        <v>1102</v>
      </c>
      <c r="C793" s="3" t="s">
        <v>541</v>
      </c>
      <c r="D793" s="3" t="s">
        <v>544</v>
      </c>
      <c r="E793" t="str">
        <f t="shared" si="24"/>
        <v>M22P06U04N09</v>
      </c>
      <c r="F793" s="26">
        <f ca="1">基础表!F793</f>
        <v>0</v>
      </c>
      <c r="G793" s="26">
        <f ca="1">基础表!G793</f>
        <v>0</v>
      </c>
      <c r="H793" s="26">
        <v>0.15</v>
      </c>
      <c r="I793" s="26" t="str">
        <f t="shared" ca="1" si="25"/>
        <v>TRUE</v>
      </c>
      <c r="J793" s="26">
        <v>0</v>
      </c>
      <c r="K793" s="26">
        <v>1</v>
      </c>
      <c r="L793" s="26">
        <v>1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1</v>
      </c>
      <c r="AG793" s="26">
        <v>0</v>
      </c>
    </row>
    <row r="794" spans="1:33" x14ac:dyDescent="0.2">
      <c r="A794" s="3" t="s">
        <v>1457</v>
      </c>
      <c r="B794" s="3" t="s">
        <v>1103</v>
      </c>
      <c r="C794" s="3" t="s">
        <v>532</v>
      </c>
      <c r="D794" s="3" t="s">
        <v>1255</v>
      </c>
      <c r="E794" t="str">
        <f t="shared" si="24"/>
        <v>M22P07U01N01</v>
      </c>
      <c r="F794" s="26">
        <f ca="1">基础表!F794</f>
        <v>0</v>
      </c>
      <c r="G794" s="26">
        <f ca="1">基础表!G794</f>
        <v>0</v>
      </c>
      <c r="H794" s="26">
        <v>0.15</v>
      </c>
      <c r="I794" s="26" t="str">
        <f t="shared" ca="1" si="25"/>
        <v>TRUE</v>
      </c>
      <c r="J794" s="26">
        <v>0</v>
      </c>
      <c r="K794" s="26">
        <v>1</v>
      </c>
      <c r="L794" s="26">
        <v>1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1</v>
      </c>
      <c r="AG794" s="26">
        <v>0</v>
      </c>
    </row>
    <row r="795" spans="1:33" x14ac:dyDescent="0.2">
      <c r="A795" s="3" t="s">
        <v>1457</v>
      </c>
      <c r="B795" s="3" t="s">
        <v>1103</v>
      </c>
      <c r="C795" s="3" t="s">
        <v>532</v>
      </c>
      <c r="D795" s="3" t="s">
        <v>534</v>
      </c>
      <c r="E795" t="str">
        <f t="shared" si="24"/>
        <v>M22P07U01N02</v>
      </c>
      <c r="F795" s="26">
        <f ca="1">基础表!F795</f>
        <v>0</v>
      </c>
      <c r="G795" s="26">
        <f ca="1">基础表!G795</f>
        <v>0</v>
      </c>
      <c r="H795" s="26">
        <v>0.15</v>
      </c>
      <c r="I795" s="26" t="str">
        <f t="shared" ca="1" si="25"/>
        <v>TRUE</v>
      </c>
      <c r="J795" s="26">
        <v>0</v>
      </c>
      <c r="K795" s="26">
        <v>1</v>
      </c>
      <c r="L795" s="26">
        <v>1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1</v>
      </c>
      <c r="AG795" s="26">
        <v>0</v>
      </c>
    </row>
    <row r="796" spans="1:33" x14ac:dyDescent="0.2">
      <c r="A796" s="3" t="s">
        <v>1457</v>
      </c>
      <c r="B796" s="3" t="s">
        <v>1103</v>
      </c>
      <c r="C796" s="3" t="s">
        <v>532</v>
      </c>
      <c r="D796" s="3" t="s">
        <v>535</v>
      </c>
      <c r="E796" t="str">
        <f t="shared" si="24"/>
        <v>M22P07U01N03</v>
      </c>
      <c r="F796" s="26">
        <f ca="1">基础表!F796</f>
        <v>0</v>
      </c>
      <c r="G796" s="26">
        <f ca="1">基础表!G796</f>
        <v>0</v>
      </c>
      <c r="H796" s="26">
        <v>0.15</v>
      </c>
      <c r="I796" s="26" t="str">
        <f t="shared" ca="1" si="25"/>
        <v>TRUE</v>
      </c>
      <c r="J796" s="26">
        <v>0</v>
      </c>
      <c r="K796" s="26">
        <v>1</v>
      </c>
      <c r="L796" s="26">
        <v>1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1</v>
      </c>
      <c r="AG796" s="26">
        <v>0</v>
      </c>
    </row>
    <row r="797" spans="1:33" x14ac:dyDescent="0.2">
      <c r="A797" s="3" t="s">
        <v>1457</v>
      </c>
      <c r="B797" s="3" t="s">
        <v>1103</v>
      </c>
      <c r="C797" s="3" t="s">
        <v>532</v>
      </c>
      <c r="D797" s="3" t="s">
        <v>536</v>
      </c>
      <c r="E797" t="str">
        <f t="shared" si="24"/>
        <v>M22P07U01N04</v>
      </c>
      <c r="F797" s="26">
        <f ca="1">基础表!F797</f>
        <v>0</v>
      </c>
      <c r="G797" s="26">
        <f ca="1">基础表!G797</f>
        <v>0</v>
      </c>
      <c r="H797" s="26">
        <v>0.15</v>
      </c>
      <c r="I797" s="26" t="str">
        <f t="shared" ca="1" si="25"/>
        <v>TRUE</v>
      </c>
      <c r="J797" s="26">
        <v>0</v>
      </c>
      <c r="K797" s="26">
        <v>1</v>
      </c>
      <c r="L797" s="26">
        <v>1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1</v>
      </c>
      <c r="AG797" s="26">
        <v>0</v>
      </c>
    </row>
    <row r="798" spans="1:33" x14ac:dyDescent="0.2">
      <c r="A798" s="3" t="s">
        <v>1457</v>
      </c>
      <c r="B798" s="3" t="s">
        <v>1103</v>
      </c>
      <c r="C798" s="3" t="s">
        <v>532</v>
      </c>
      <c r="D798" s="3" t="s">
        <v>537</v>
      </c>
      <c r="E798" t="str">
        <f t="shared" si="24"/>
        <v>M22P07U01N05</v>
      </c>
      <c r="F798" s="26">
        <f ca="1">基础表!F798</f>
        <v>0</v>
      </c>
      <c r="G798" s="26">
        <f ca="1">基础表!G798</f>
        <v>0</v>
      </c>
      <c r="H798" s="26">
        <v>0.15</v>
      </c>
      <c r="I798" s="26" t="str">
        <f t="shared" ca="1" si="25"/>
        <v>TRUE</v>
      </c>
      <c r="J798" s="26">
        <v>0</v>
      </c>
      <c r="K798" s="26">
        <v>1</v>
      </c>
      <c r="L798" s="26">
        <v>1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1</v>
      </c>
      <c r="AG798" s="26">
        <v>0</v>
      </c>
    </row>
    <row r="799" spans="1:33" x14ac:dyDescent="0.2">
      <c r="A799" s="3" t="s">
        <v>1457</v>
      </c>
      <c r="B799" s="3" t="s">
        <v>1103</v>
      </c>
      <c r="C799" s="3" t="s">
        <v>532</v>
      </c>
      <c r="D799" s="3" t="s">
        <v>538</v>
      </c>
      <c r="E799" t="str">
        <f t="shared" si="24"/>
        <v>M22P07U01N06</v>
      </c>
      <c r="F799" s="26">
        <f ca="1">基础表!F799</f>
        <v>0</v>
      </c>
      <c r="G799" s="26">
        <f ca="1">基础表!G799</f>
        <v>0</v>
      </c>
      <c r="H799" s="26">
        <v>0.15</v>
      </c>
      <c r="I799" s="26" t="str">
        <f t="shared" ca="1" si="25"/>
        <v>TRUE</v>
      </c>
      <c r="J799" s="26">
        <v>0</v>
      </c>
      <c r="K799" s="26">
        <v>1</v>
      </c>
      <c r="L799" s="26">
        <v>1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1</v>
      </c>
      <c r="AG799" s="26">
        <v>0</v>
      </c>
    </row>
    <row r="800" spans="1:33" x14ac:dyDescent="0.2">
      <c r="A800" s="3" t="s">
        <v>1457</v>
      </c>
      <c r="B800" s="3" t="s">
        <v>1103</v>
      </c>
      <c r="C800" s="3" t="s">
        <v>532</v>
      </c>
      <c r="D800" s="3" t="s">
        <v>542</v>
      </c>
      <c r="E800" t="str">
        <f t="shared" si="24"/>
        <v>M22P07U01N07</v>
      </c>
      <c r="F800" s="26">
        <f ca="1">基础表!F800</f>
        <v>0</v>
      </c>
      <c r="G800" s="26">
        <f ca="1">基础表!G800</f>
        <v>0</v>
      </c>
      <c r="H800" s="26">
        <v>0.15</v>
      </c>
      <c r="I800" s="26" t="str">
        <f t="shared" ca="1" si="25"/>
        <v>TRUE</v>
      </c>
      <c r="J800" s="26">
        <v>0</v>
      </c>
      <c r="K800" s="26">
        <v>1</v>
      </c>
      <c r="L800" s="26">
        <v>1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1</v>
      </c>
      <c r="AG800" s="26">
        <v>0</v>
      </c>
    </row>
    <row r="801" spans="1:33" x14ac:dyDescent="0.2">
      <c r="A801" s="3" t="s">
        <v>1457</v>
      </c>
      <c r="B801" s="3" t="s">
        <v>1103</v>
      </c>
      <c r="C801" s="3" t="s">
        <v>532</v>
      </c>
      <c r="D801" s="3" t="s">
        <v>543</v>
      </c>
      <c r="E801" t="str">
        <f t="shared" si="24"/>
        <v>M22P07U01N08</v>
      </c>
      <c r="F801" s="26">
        <f ca="1">基础表!F801</f>
        <v>0</v>
      </c>
      <c r="G801" s="26">
        <f ca="1">基础表!G801</f>
        <v>0</v>
      </c>
      <c r="H801" s="26">
        <v>0.15</v>
      </c>
      <c r="I801" s="26" t="str">
        <f t="shared" ca="1" si="25"/>
        <v>TRUE</v>
      </c>
      <c r="J801" s="26">
        <v>0</v>
      </c>
      <c r="K801" s="26">
        <v>1</v>
      </c>
      <c r="L801" s="26">
        <v>1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  <c r="AA801" s="26">
        <v>0</v>
      </c>
      <c r="AB801" s="26">
        <v>0</v>
      </c>
      <c r="AC801" s="26">
        <v>0</v>
      </c>
      <c r="AD801" s="26">
        <v>0</v>
      </c>
      <c r="AE801" s="26">
        <v>0</v>
      </c>
      <c r="AF801" s="26">
        <v>1</v>
      </c>
      <c r="AG801" s="26">
        <v>0</v>
      </c>
    </row>
    <row r="802" spans="1:33" x14ac:dyDescent="0.2">
      <c r="A802" s="3" t="s">
        <v>1457</v>
      </c>
      <c r="B802" s="3" t="s">
        <v>1103</v>
      </c>
      <c r="C802" s="3" t="s">
        <v>532</v>
      </c>
      <c r="D802" s="3" t="s">
        <v>544</v>
      </c>
      <c r="E802" t="str">
        <f t="shared" si="24"/>
        <v>M22P07U01N09</v>
      </c>
      <c r="F802" s="26">
        <f ca="1">基础表!F802</f>
        <v>0</v>
      </c>
      <c r="G802" s="26">
        <f ca="1">基础表!G802</f>
        <v>0</v>
      </c>
      <c r="H802" s="26">
        <v>0.15</v>
      </c>
      <c r="I802" s="26" t="str">
        <f t="shared" ca="1" si="25"/>
        <v>TRUE</v>
      </c>
      <c r="J802" s="26">
        <v>0</v>
      </c>
      <c r="K802" s="26">
        <v>1</v>
      </c>
      <c r="L802" s="26">
        <v>1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  <c r="AA802" s="26">
        <v>0</v>
      </c>
      <c r="AB802" s="26">
        <v>0</v>
      </c>
      <c r="AC802" s="26">
        <v>0</v>
      </c>
      <c r="AD802" s="26">
        <v>0</v>
      </c>
      <c r="AE802" s="26">
        <v>0</v>
      </c>
      <c r="AF802" s="26">
        <v>1</v>
      </c>
      <c r="AG802" s="26">
        <v>0</v>
      </c>
    </row>
    <row r="803" spans="1:33" x14ac:dyDescent="0.2">
      <c r="A803" s="3" t="s">
        <v>1457</v>
      </c>
      <c r="B803" s="3" t="s">
        <v>1103</v>
      </c>
      <c r="C803" s="3" t="s">
        <v>539</v>
      </c>
      <c r="D803" s="3" t="s">
        <v>1255</v>
      </c>
      <c r="E803" t="str">
        <f t="shared" si="24"/>
        <v>M22P07U02N01</v>
      </c>
      <c r="F803" s="26">
        <f ca="1">基础表!F803</f>
        <v>0</v>
      </c>
      <c r="G803" s="26">
        <f ca="1">基础表!G803</f>
        <v>0</v>
      </c>
      <c r="H803" s="26">
        <v>0.15</v>
      </c>
      <c r="I803" s="26" t="str">
        <f t="shared" ca="1" si="25"/>
        <v>TRUE</v>
      </c>
      <c r="J803" s="26">
        <v>0</v>
      </c>
      <c r="K803" s="26">
        <v>1</v>
      </c>
      <c r="L803" s="26">
        <v>1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0</v>
      </c>
      <c r="AD803" s="26">
        <v>0</v>
      </c>
      <c r="AE803" s="26">
        <v>0</v>
      </c>
      <c r="AF803" s="26">
        <v>1</v>
      </c>
      <c r="AG803" s="26">
        <v>0</v>
      </c>
    </row>
    <row r="804" spans="1:33" x14ac:dyDescent="0.2">
      <c r="A804" s="3" t="s">
        <v>1457</v>
      </c>
      <c r="B804" s="3" t="s">
        <v>1103</v>
      </c>
      <c r="C804" s="3" t="s">
        <v>539</v>
      </c>
      <c r="D804" s="3" t="s">
        <v>534</v>
      </c>
      <c r="E804" t="str">
        <f t="shared" si="24"/>
        <v>M22P07U02N02</v>
      </c>
      <c r="F804" s="26">
        <f ca="1">基础表!F804</f>
        <v>0</v>
      </c>
      <c r="G804" s="26">
        <f ca="1">基础表!G804</f>
        <v>0</v>
      </c>
      <c r="H804" s="26">
        <v>0.15</v>
      </c>
      <c r="I804" s="26" t="str">
        <f t="shared" ca="1" si="25"/>
        <v>TRUE</v>
      </c>
      <c r="J804" s="26">
        <v>0</v>
      </c>
      <c r="K804" s="26">
        <v>1</v>
      </c>
      <c r="L804" s="26">
        <v>1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1</v>
      </c>
      <c r="AG804" s="26">
        <v>0</v>
      </c>
    </row>
    <row r="805" spans="1:33" x14ac:dyDescent="0.2">
      <c r="A805" s="3" t="s">
        <v>1457</v>
      </c>
      <c r="B805" s="3" t="s">
        <v>1103</v>
      </c>
      <c r="C805" s="3" t="s">
        <v>539</v>
      </c>
      <c r="D805" s="3" t="s">
        <v>535</v>
      </c>
      <c r="E805" t="str">
        <f t="shared" si="24"/>
        <v>M22P07U02N03</v>
      </c>
      <c r="F805" s="26">
        <f ca="1">基础表!F805</f>
        <v>0</v>
      </c>
      <c r="G805" s="26">
        <f ca="1">基础表!G805</f>
        <v>0</v>
      </c>
      <c r="H805" s="26">
        <v>0.15</v>
      </c>
      <c r="I805" s="26" t="str">
        <f t="shared" ca="1" si="25"/>
        <v>TRUE</v>
      </c>
      <c r="J805" s="26">
        <v>0</v>
      </c>
      <c r="K805" s="26">
        <v>1</v>
      </c>
      <c r="L805" s="26">
        <v>1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1</v>
      </c>
      <c r="AG805" s="26">
        <v>0</v>
      </c>
    </row>
    <row r="806" spans="1:33" x14ac:dyDescent="0.2">
      <c r="A806" s="3" t="s">
        <v>1457</v>
      </c>
      <c r="B806" s="3" t="s">
        <v>1103</v>
      </c>
      <c r="C806" s="3" t="s">
        <v>539</v>
      </c>
      <c r="D806" s="3" t="s">
        <v>536</v>
      </c>
      <c r="E806" t="str">
        <f t="shared" si="24"/>
        <v>M22P07U02N04</v>
      </c>
      <c r="F806" s="26">
        <f ca="1">基础表!F806</f>
        <v>0</v>
      </c>
      <c r="G806" s="26">
        <f ca="1">基础表!G806</f>
        <v>0</v>
      </c>
      <c r="H806" s="26">
        <v>0.15</v>
      </c>
      <c r="I806" s="26" t="str">
        <f t="shared" ca="1" si="25"/>
        <v>TRUE</v>
      </c>
      <c r="J806" s="26">
        <v>0</v>
      </c>
      <c r="K806" s="26">
        <v>1</v>
      </c>
      <c r="L806" s="26">
        <v>1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1</v>
      </c>
      <c r="AG806" s="26">
        <v>0</v>
      </c>
    </row>
    <row r="807" spans="1:33" x14ac:dyDescent="0.2">
      <c r="A807" s="3" t="s">
        <v>1457</v>
      </c>
      <c r="B807" s="3" t="s">
        <v>1103</v>
      </c>
      <c r="C807" s="3" t="s">
        <v>539</v>
      </c>
      <c r="D807" s="3" t="s">
        <v>537</v>
      </c>
      <c r="E807" t="str">
        <f t="shared" si="24"/>
        <v>M22P07U02N05</v>
      </c>
      <c r="F807" s="26">
        <f ca="1">基础表!F807</f>
        <v>0</v>
      </c>
      <c r="G807" s="26">
        <f ca="1">基础表!G807</f>
        <v>0</v>
      </c>
      <c r="H807" s="26">
        <v>0.15</v>
      </c>
      <c r="I807" s="26" t="str">
        <f t="shared" ca="1" si="25"/>
        <v>TRUE</v>
      </c>
      <c r="J807" s="26">
        <v>0</v>
      </c>
      <c r="K807" s="26">
        <v>1</v>
      </c>
      <c r="L807" s="26">
        <v>1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1</v>
      </c>
      <c r="AG807" s="26">
        <v>0</v>
      </c>
    </row>
    <row r="808" spans="1:33" x14ac:dyDescent="0.2">
      <c r="A808" s="3" t="s">
        <v>1457</v>
      </c>
      <c r="B808" s="3" t="s">
        <v>1103</v>
      </c>
      <c r="C808" s="3" t="s">
        <v>539</v>
      </c>
      <c r="D808" s="3" t="s">
        <v>538</v>
      </c>
      <c r="E808" t="str">
        <f t="shared" si="24"/>
        <v>M22P07U02N06</v>
      </c>
      <c r="F808" s="26">
        <f ca="1">基础表!F808</f>
        <v>0</v>
      </c>
      <c r="G808" s="26">
        <f ca="1">基础表!G808</f>
        <v>0</v>
      </c>
      <c r="H808" s="26">
        <v>0.15</v>
      </c>
      <c r="I808" s="26" t="str">
        <f t="shared" ca="1" si="25"/>
        <v>TRUE</v>
      </c>
      <c r="J808" s="26">
        <v>0</v>
      </c>
      <c r="K808" s="26">
        <v>1</v>
      </c>
      <c r="L808" s="26">
        <v>1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1</v>
      </c>
      <c r="AG808" s="26">
        <v>0</v>
      </c>
    </row>
    <row r="809" spans="1:33" x14ac:dyDescent="0.2">
      <c r="A809" s="3" t="s">
        <v>1457</v>
      </c>
      <c r="B809" s="3" t="s">
        <v>1103</v>
      </c>
      <c r="C809" s="3" t="s">
        <v>539</v>
      </c>
      <c r="D809" s="3" t="s">
        <v>542</v>
      </c>
      <c r="E809" t="str">
        <f t="shared" si="24"/>
        <v>M22P07U02N07</v>
      </c>
      <c r="F809" s="26">
        <f ca="1">基础表!F809</f>
        <v>0</v>
      </c>
      <c r="G809" s="26">
        <f ca="1">基础表!G809</f>
        <v>0</v>
      </c>
      <c r="H809" s="26">
        <v>0.15</v>
      </c>
      <c r="I809" s="26" t="str">
        <f t="shared" ca="1" si="25"/>
        <v>TRUE</v>
      </c>
      <c r="J809" s="26">
        <v>0</v>
      </c>
      <c r="K809" s="26">
        <v>1</v>
      </c>
      <c r="L809" s="26">
        <v>1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1</v>
      </c>
      <c r="AG809" s="26">
        <v>0</v>
      </c>
    </row>
    <row r="810" spans="1:33" x14ac:dyDescent="0.2">
      <c r="A810" s="3" t="s">
        <v>1457</v>
      </c>
      <c r="B810" s="3" t="s">
        <v>1103</v>
      </c>
      <c r="C810" s="3" t="s">
        <v>539</v>
      </c>
      <c r="D810" s="3" t="s">
        <v>543</v>
      </c>
      <c r="E810" t="str">
        <f t="shared" si="24"/>
        <v>M22P07U02N08</v>
      </c>
      <c r="F810" s="26">
        <f ca="1">基础表!F810</f>
        <v>0</v>
      </c>
      <c r="G810" s="26">
        <f ca="1">基础表!G810</f>
        <v>0</v>
      </c>
      <c r="H810" s="26">
        <v>0.15</v>
      </c>
      <c r="I810" s="26" t="str">
        <f t="shared" ca="1" si="25"/>
        <v>TRUE</v>
      </c>
      <c r="J810" s="26">
        <v>0</v>
      </c>
      <c r="K810" s="26">
        <v>1</v>
      </c>
      <c r="L810" s="26">
        <v>1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1</v>
      </c>
      <c r="AG810" s="26">
        <v>0</v>
      </c>
    </row>
    <row r="811" spans="1:33" x14ac:dyDescent="0.2">
      <c r="A811" s="3" t="s">
        <v>1457</v>
      </c>
      <c r="B811" s="3" t="s">
        <v>1103</v>
      </c>
      <c r="C811" s="3" t="s">
        <v>539</v>
      </c>
      <c r="D811" s="3" t="s">
        <v>544</v>
      </c>
      <c r="E811" t="str">
        <f t="shared" si="24"/>
        <v>M22P07U02N09</v>
      </c>
      <c r="F811" s="26">
        <f ca="1">基础表!F811</f>
        <v>0</v>
      </c>
      <c r="G811" s="26">
        <f ca="1">基础表!G811</f>
        <v>0</v>
      </c>
      <c r="H811" s="26">
        <v>0.15</v>
      </c>
      <c r="I811" s="26" t="str">
        <f t="shared" ca="1" si="25"/>
        <v>TRUE</v>
      </c>
      <c r="J811" s="26">
        <v>0</v>
      </c>
      <c r="K811" s="26">
        <v>1</v>
      </c>
      <c r="L811" s="26">
        <v>1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1</v>
      </c>
      <c r="AG811" s="26">
        <v>0</v>
      </c>
    </row>
    <row r="812" spans="1:33" x14ac:dyDescent="0.2">
      <c r="A812" s="3" t="s">
        <v>1457</v>
      </c>
      <c r="B812" s="3" t="s">
        <v>1103</v>
      </c>
      <c r="C812" s="3" t="s">
        <v>540</v>
      </c>
      <c r="D812" s="3" t="s">
        <v>1255</v>
      </c>
      <c r="E812" t="str">
        <f t="shared" si="24"/>
        <v>M22P07U03N01</v>
      </c>
      <c r="F812" s="26">
        <f ca="1">基础表!F812</f>
        <v>0</v>
      </c>
      <c r="G812" s="26">
        <f ca="1">基础表!G812</f>
        <v>0</v>
      </c>
      <c r="H812" s="26">
        <v>0.15</v>
      </c>
      <c r="I812" s="26" t="str">
        <f t="shared" ca="1" si="25"/>
        <v>TRUE</v>
      </c>
      <c r="J812" s="26">
        <v>0</v>
      </c>
      <c r="K812" s="26">
        <v>1</v>
      </c>
      <c r="L812" s="26">
        <v>1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  <c r="AE812" s="26">
        <v>0</v>
      </c>
      <c r="AF812" s="26">
        <v>1</v>
      </c>
      <c r="AG812" s="26">
        <v>0</v>
      </c>
    </row>
    <row r="813" spans="1:33" x14ac:dyDescent="0.2">
      <c r="A813" s="3" t="s">
        <v>1457</v>
      </c>
      <c r="B813" s="3" t="s">
        <v>1103</v>
      </c>
      <c r="C813" s="3" t="s">
        <v>540</v>
      </c>
      <c r="D813" s="3" t="s">
        <v>534</v>
      </c>
      <c r="E813" t="str">
        <f t="shared" si="24"/>
        <v>M22P07U03N02</v>
      </c>
      <c r="F813" s="26">
        <f ca="1">基础表!F813</f>
        <v>0</v>
      </c>
      <c r="G813" s="26">
        <f ca="1">基础表!G813</f>
        <v>0</v>
      </c>
      <c r="H813" s="26">
        <v>0.15</v>
      </c>
      <c r="I813" s="26" t="str">
        <f t="shared" ca="1" si="25"/>
        <v>TRUE</v>
      </c>
      <c r="J813" s="26">
        <v>0</v>
      </c>
      <c r="K813" s="26">
        <v>1</v>
      </c>
      <c r="L813" s="26">
        <v>1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1</v>
      </c>
      <c r="AG813" s="26">
        <v>0</v>
      </c>
    </row>
    <row r="814" spans="1:33" x14ac:dyDescent="0.2">
      <c r="A814" s="3" t="s">
        <v>1457</v>
      </c>
      <c r="B814" s="3" t="s">
        <v>1103</v>
      </c>
      <c r="C814" s="3" t="s">
        <v>540</v>
      </c>
      <c r="D814" s="3" t="s">
        <v>535</v>
      </c>
      <c r="E814" t="str">
        <f t="shared" si="24"/>
        <v>M22P07U03N03</v>
      </c>
      <c r="F814" s="26">
        <f ca="1">基础表!F814</f>
        <v>0</v>
      </c>
      <c r="G814" s="26">
        <f ca="1">基础表!G814</f>
        <v>0</v>
      </c>
      <c r="H814" s="26">
        <v>0.15</v>
      </c>
      <c r="I814" s="26" t="str">
        <f t="shared" ca="1" si="25"/>
        <v>TRUE</v>
      </c>
      <c r="J814" s="26">
        <v>0</v>
      </c>
      <c r="K814" s="26">
        <v>1</v>
      </c>
      <c r="L814" s="26">
        <v>1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1</v>
      </c>
      <c r="AG814" s="26">
        <v>0</v>
      </c>
    </row>
    <row r="815" spans="1:33" x14ac:dyDescent="0.2">
      <c r="A815" s="3" t="s">
        <v>1457</v>
      </c>
      <c r="B815" s="3" t="s">
        <v>1103</v>
      </c>
      <c r="C815" s="3" t="s">
        <v>540</v>
      </c>
      <c r="D815" s="3" t="s">
        <v>536</v>
      </c>
      <c r="E815" t="str">
        <f t="shared" si="24"/>
        <v>M22P07U03N04</v>
      </c>
      <c r="F815" s="26">
        <f ca="1">基础表!F815</f>
        <v>0</v>
      </c>
      <c r="G815" s="26">
        <f ca="1">基础表!G815</f>
        <v>0</v>
      </c>
      <c r="H815" s="26">
        <v>0.15</v>
      </c>
      <c r="I815" s="26" t="str">
        <f t="shared" ca="1" si="25"/>
        <v>TRUE</v>
      </c>
      <c r="J815" s="26">
        <v>0</v>
      </c>
      <c r="K815" s="26">
        <v>1</v>
      </c>
      <c r="L815" s="26">
        <v>1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1</v>
      </c>
      <c r="AG815" s="26">
        <v>0</v>
      </c>
    </row>
    <row r="816" spans="1:33" x14ac:dyDescent="0.2">
      <c r="A816" s="3" t="s">
        <v>1457</v>
      </c>
      <c r="B816" s="3" t="s">
        <v>1103</v>
      </c>
      <c r="C816" s="3" t="s">
        <v>540</v>
      </c>
      <c r="D816" s="3" t="s">
        <v>537</v>
      </c>
      <c r="E816" t="str">
        <f t="shared" si="24"/>
        <v>M22P07U03N05</v>
      </c>
      <c r="F816" s="26">
        <f ca="1">基础表!F816</f>
        <v>0</v>
      </c>
      <c r="G816" s="26">
        <f ca="1">基础表!G816</f>
        <v>0</v>
      </c>
      <c r="H816" s="26">
        <v>0.15</v>
      </c>
      <c r="I816" s="26" t="str">
        <f t="shared" ca="1" si="25"/>
        <v>TRUE</v>
      </c>
      <c r="J816" s="26">
        <v>0</v>
      </c>
      <c r="K816" s="26">
        <v>1</v>
      </c>
      <c r="L816" s="26">
        <v>1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1</v>
      </c>
      <c r="AG816" s="26">
        <v>0</v>
      </c>
    </row>
    <row r="817" spans="1:33" x14ac:dyDescent="0.2">
      <c r="A817" s="3" t="s">
        <v>1457</v>
      </c>
      <c r="B817" s="3" t="s">
        <v>1103</v>
      </c>
      <c r="C817" s="3" t="s">
        <v>540</v>
      </c>
      <c r="D817" s="3" t="s">
        <v>538</v>
      </c>
      <c r="E817" t="str">
        <f t="shared" si="24"/>
        <v>M22P07U03N06</v>
      </c>
      <c r="F817" s="26">
        <f ca="1">基础表!F817</f>
        <v>0</v>
      </c>
      <c r="G817" s="26">
        <f ca="1">基础表!G817</f>
        <v>0</v>
      </c>
      <c r="H817" s="26">
        <v>0.15</v>
      </c>
      <c r="I817" s="26" t="str">
        <f t="shared" ca="1" si="25"/>
        <v>TRUE</v>
      </c>
      <c r="J817" s="26">
        <v>0</v>
      </c>
      <c r="K817" s="26">
        <v>1</v>
      </c>
      <c r="L817" s="26">
        <v>1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0</v>
      </c>
      <c r="Z817" s="26">
        <v>0</v>
      </c>
      <c r="AA817" s="26">
        <v>0</v>
      </c>
      <c r="AB817" s="26">
        <v>0</v>
      </c>
      <c r="AC817" s="26">
        <v>0</v>
      </c>
      <c r="AD817" s="26">
        <v>0</v>
      </c>
      <c r="AE817" s="26">
        <v>0</v>
      </c>
      <c r="AF817" s="26">
        <v>1</v>
      </c>
      <c r="AG817" s="26">
        <v>0</v>
      </c>
    </row>
    <row r="818" spans="1:33" x14ac:dyDescent="0.2">
      <c r="A818" s="3" t="s">
        <v>1457</v>
      </c>
      <c r="B818" s="3" t="s">
        <v>1103</v>
      </c>
      <c r="C818" s="3" t="s">
        <v>540</v>
      </c>
      <c r="D818" s="3" t="s">
        <v>542</v>
      </c>
      <c r="E818" t="str">
        <f t="shared" si="24"/>
        <v>M22P07U03N07</v>
      </c>
      <c r="F818" s="26">
        <f ca="1">基础表!F818</f>
        <v>0</v>
      </c>
      <c r="G818" s="26">
        <f ca="1">基础表!G818</f>
        <v>0</v>
      </c>
      <c r="H818" s="26">
        <v>0.15</v>
      </c>
      <c r="I818" s="26" t="str">
        <f t="shared" ca="1" si="25"/>
        <v>TRUE</v>
      </c>
      <c r="J818" s="26">
        <v>0</v>
      </c>
      <c r="K818" s="26">
        <v>1</v>
      </c>
      <c r="L818" s="26">
        <v>1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1</v>
      </c>
      <c r="AG818" s="26">
        <v>0</v>
      </c>
    </row>
    <row r="819" spans="1:33" x14ac:dyDescent="0.2">
      <c r="A819" s="3" t="s">
        <v>1457</v>
      </c>
      <c r="B819" s="3" t="s">
        <v>1103</v>
      </c>
      <c r="C819" s="3" t="s">
        <v>540</v>
      </c>
      <c r="D819" s="3" t="s">
        <v>543</v>
      </c>
      <c r="E819" t="str">
        <f t="shared" si="24"/>
        <v>M22P07U03N08</v>
      </c>
      <c r="F819" s="26">
        <f ca="1">基础表!F819</f>
        <v>0</v>
      </c>
      <c r="G819" s="26">
        <f ca="1">基础表!G819</f>
        <v>0</v>
      </c>
      <c r="H819" s="26">
        <v>0.15</v>
      </c>
      <c r="I819" s="26" t="str">
        <f t="shared" ca="1" si="25"/>
        <v>TRUE</v>
      </c>
      <c r="J819" s="26">
        <v>0</v>
      </c>
      <c r="K819" s="26">
        <v>1</v>
      </c>
      <c r="L819" s="26">
        <v>1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1</v>
      </c>
      <c r="AG819" s="26">
        <v>0</v>
      </c>
    </row>
    <row r="820" spans="1:33" x14ac:dyDescent="0.2">
      <c r="A820" s="3" t="s">
        <v>1457</v>
      </c>
      <c r="B820" s="3" t="s">
        <v>1103</v>
      </c>
      <c r="C820" s="3" t="s">
        <v>540</v>
      </c>
      <c r="D820" s="3" t="s">
        <v>544</v>
      </c>
      <c r="E820" t="str">
        <f t="shared" si="24"/>
        <v>M22P07U03N09</v>
      </c>
      <c r="F820" s="26">
        <f ca="1">基础表!F820</f>
        <v>0</v>
      </c>
      <c r="G820" s="26">
        <f ca="1">基础表!G820</f>
        <v>0</v>
      </c>
      <c r="H820" s="26">
        <v>0.15</v>
      </c>
      <c r="I820" s="26" t="str">
        <f t="shared" ca="1" si="25"/>
        <v>TRUE</v>
      </c>
      <c r="J820" s="26">
        <v>0</v>
      </c>
      <c r="K820" s="26">
        <v>1</v>
      </c>
      <c r="L820" s="26">
        <v>1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1</v>
      </c>
      <c r="AG820" s="26">
        <v>0</v>
      </c>
    </row>
    <row r="821" spans="1:33" x14ac:dyDescent="0.2">
      <c r="A821" s="3" t="s">
        <v>1457</v>
      </c>
      <c r="B821" s="3" t="s">
        <v>1103</v>
      </c>
      <c r="C821" s="3" t="s">
        <v>541</v>
      </c>
      <c r="D821" s="3" t="s">
        <v>1255</v>
      </c>
      <c r="E821" t="str">
        <f t="shared" si="24"/>
        <v>M22P07U04N01</v>
      </c>
      <c r="F821" s="26">
        <f ca="1">基础表!F821</f>
        <v>0</v>
      </c>
      <c r="G821" s="26">
        <f ca="1">基础表!G821</f>
        <v>0</v>
      </c>
      <c r="H821" s="26">
        <v>0.15</v>
      </c>
      <c r="I821" s="26" t="str">
        <f t="shared" ca="1" si="25"/>
        <v>TRUE</v>
      </c>
      <c r="J821" s="26">
        <v>0</v>
      </c>
      <c r="K821" s="26">
        <v>1</v>
      </c>
      <c r="L821" s="26">
        <v>1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1</v>
      </c>
      <c r="AG821" s="26">
        <v>0</v>
      </c>
    </row>
    <row r="822" spans="1:33" x14ac:dyDescent="0.2">
      <c r="A822" s="3" t="s">
        <v>1457</v>
      </c>
      <c r="B822" s="3" t="s">
        <v>1103</v>
      </c>
      <c r="C822" s="3" t="s">
        <v>541</v>
      </c>
      <c r="D822" s="3" t="s">
        <v>534</v>
      </c>
      <c r="E822" t="str">
        <f t="shared" si="24"/>
        <v>M22P07U04N02</v>
      </c>
      <c r="F822" s="26">
        <f ca="1">基础表!F822</f>
        <v>0</v>
      </c>
      <c r="G822" s="26">
        <f ca="1">基础表!G822</f>
        <v>0</v>
      </c>
      <c r="H822" s="26">
        <v>0.15</v>
      </c>
      <c r="I822" s="26" t="str">
        <f t="shared" ca="1" si="25"/>
        <v>TRUE</v>
      </c>
      <c r="J822" s="26">
        <v>0</v>
      </c>
      <c r="K822" s="26">
        <v>1</v>
      </c>
      <c r="L822" s="26">
        <v>1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1</v>
      </c>
      <c r="AG822" s="26">
        <v>0</v>
      </c>
    </row>
    <row r="823" spans="1:33" x14ac:dyDescent="0.2">
      <c r="A823" s="3" t="s">
        <v>1457</v>
      </c>
      <c r="B823" s="3" t="s">
        <v>1103</v>
      </c>
      <c r="C823" s="3" t="s">
        <v>541</v>
      </c>
      <c r="D823" s="3" t="s">
        <v>535</v>
      </c>
      <c r="E823" t="str">
        <f t="shared" si="24"/>
        <v>M22P07U04N03</v>
      </c>
      <c r="F823" s="26">
        <f ca="1">基础表!F823</f>
        <v>0</v>
      </c>
      <c r="G823" s="26">
        <f ca="1">基础表!G823</f>
        <v>0</v>
      </c>
      <c r="H823" s="26">
        <v>0.15</v>
      </c>
      <c r="I823" s="26" t="str">
        <f t="shared" ca="1" si="25"/>
        <v>TRUE</v>
      </c>
      <c r="J823" s="26">
        <v>0</v>
      </c>
      <c r="K823" s="26">
        <v>1</v>
      </c>
      <c r="L823" s="26">
        <v>1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1</v>
      </c>
      <c r="AG823" s="26">
        <v>0</v>
      </c>
    </row>
    <row r="824" spans="1:33" x14ac:dyDescent="0.2">
      <c r="A824" s="3" t="s">
        <v>1457</v>
      </c>
      <c r="B824" s="3" t="s">
        <v>1103</v>
      </c>
      <c r="C824" s="3" t="s">
        <v>1454</v>
      </c>
      <c r="D824" s="3" t="s">
        <v>536</v>
      </c>
      <c r="E824" t="str">
        <f t="shared" si="24"/>
        <v>M22P07U04N04</v>
      </c>
      <c r="F824" s="26">
        <f ca="1">基础表!F824</f>
        <v>0</v>
      </c>
      <c r="G824" s="26">
        <f ca="1">基础表!G824</f>
        <v>0</v>
      </c>
      <c r="H824" s="26">
        <v>0.15</v>
      </c>
      <c r="I824" s="26" t="str">
        <f t="shared" ca="1" si="25"/>
        <v>TRUE</v>
      </c>
      <c r="J824" s="26">
        <v>0</v>
      </c>
      <c r="K824" s="26">
        <v>1</v>
      </c>
      <c r="L824" s="26">
        <v>1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1</v>
      </c>
      <c r="AG824" s="26">
        <v>0</v>
      </c>
    </row>
    <row r="825" spans="1:33" x14ac:dyDescent="0.2">
      <c r="A825" s="3" t="s">
        <v>1457</v>
      </c>
      <c r="B825" s="3" t="s">
        <v>1103</v>
      </c>
      <c r="C825" s="3" t="s">
        <v>1454</v>
      </c>
      <c r="D825" s="3" t="s">
        <v>537</v>
      </c>
      <c r="E825" t="str">
        <f t="shared" si="24"/>
        <v>M22P07U04N05</v>
      </c>
      <c r="F825" s="26">
        <f ca="1">基础表!F825</f>
        <v>0</v>
      </c>
      <c r="G825" s="26">
        <f ca="1">基础表!G825</f>
        <v>0</v>
      </c>
      <c r="H825" s="26">
        <v>0.15</v>
      </c>
      <c r="I825" s="26" t="str">
        <f t="shared" ca="1" si="25"/>
        <v>TRUE</v>
      </c>
      <c r="J825" s="26">
        <v>0</v>
      </c>
      <c r="K825" s="26">
        <v>1</v>
      </c>
      <c r="L825" s="26">
        <v>1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1</v>
      </c>
      <c r="AG825" s="26">
        <v>0</v>
      </c>
    </row>
    <row r="826" spans="1:33" x14ac:dyDescent="0.2">
      <c r="A826" s="3" t="s">
        <v>1457</v>
      </c>
      <c r="B826" s="3" t="s">
        <v>1103</v>
      </c>
      <c r="C826" s="3" t="s">
        <v>1454</v>
      </c>
      <c r="D826" s="3" t="s">
        <v>538</v>
      </c>
      <c r="E826" t="str">
        <f t="shared" si="24"/>
        <v>M22P07U04N06</v>
      </c>
      <c r="F826" s="26">
        <f ca="1">基础表!F826</f>
        <v>0</v>
      </c>
      <c r="G826" s="26">
        <f ca="1">基础表!G826</f>
        <v>0</v>
      </c>
      <c r="H826" s="26">
        <v>0.15</v>
      </c>
      <c r="I826" s="26" t="str">
        <f t="shared" ca="1" si="25"/>
        <v>TRUE</v>
      </c>
      <c r="J826" s="26">
        <v>0</v>
      </c>
      <c r="K826" s="26">
        <v>1</v>
      </c>
      <c r="L826" s="26">
        <v>1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1</v>
      </c>
      <c r="AG826" s="26">
        <v>0</v>
      </c>
    </row>
    <row r="827" spans="1:33" x14ac:dyDescent="0.2">
      <c r="A827" s="3" t="s">
        <v>1457</v>
      </c>
      <c r="B827" s="3" t="s">
        <v>1103</v>
      </c>
      <c r="C827" s="3" t="s">
        <v>1454</v>
      </c>
      <c r="D827" s="3" t="s">
        <v>542</v>
      </c>
      <c r="E827" t="str">
        <f t="shared" si="24"/>
        <v>M22P07U04N07</v>
      </c>
      <c r="F827" s="26">
        <f ca="1">基础表!F827</f>
        <v>0</v>
      </c>
      <c r="G827" s="26">
        <f ca="1">基础表!G827</f>
        <v>0</v>
      </c>
      <c r="H827" s="26">
        <v>0.15</v>
      </c>
      <c r="I827" s="26" t="str">
        <f t="shared" ca="1" si="25"/>
        <v>TRUE</v>
      </c>
      <c r="J827" s="26">
        <v>0</v>
      </c>
      <c r="K827" s="26">
        <v>1</v>
      </c>
      <c r="L827" s="26">
        <v>1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1</v>
      </c>
      <c r="AG827" s="26">
        <v>0</v>
      </c>
    </row>
    <row r="828" spans="1:33" x14ac:dyDescent="0.2">
      <c r="A828" s="3" t="s">
        <v>1457</v>
      </c>
      <c r="B828" s="3" t="s">
        <v>1103</v>
      </c>
      <c r="C828" s="3" t="s">
        <v>1454</v>
      </c>
      <c r="D828" s="3" t="s">
        <v>543</v>
      </c>
      <c r="E828" t="str">
        <f t="shared" si="24"/>
        <v>M22P07U04N08</v>
      </c>
      <c r="F828" s="26">
        <f ca="1">基础表!F828</f>
        <v>0</v>
      </c>
      <c r="G828" s="26">
        <f ca="1">基础表!G828</f>
        <v>0</v>
      </c>
      <c r="H828" s="26">
        <v>0.15</v>
      </c>
      <c r="I828" s="26" t="str">
        <f t="shared" ca="1" si="25"/>
        <v>TRUE</v>
      </c>
      <c r="J828" s="26">
        <v>0</v>
      </c>
      <c r="K828" s="26">
        <v>1</v>
      </c>
      <c r="L828" s="26">
        <v>1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1</v>
      </c>
      <c r="AG828" s="26">
        <v>0</v>
      </c>
    </row>
    <row r="829" spans="1:33" x14ac:dyDescent="0.2">
      <c r="A829" s="3" t="s">
        <v>1457</v>
      </c>
      <c r="B829" s="3" t="s">
        <v>1103</v>
      </c>
      <c r="C829" s="3" t="s">
        <v>541</v>
      </c>
      <c r="D829" s="3" t="s">
        <v>544</v>
      </c>
      <c r="E829" t="str">
        <f t="shared" si="24"/>
        <v>M22P07U04N09</v>
      </c>
      <c r="F829" s="26">
        <f ca="1">基础表!F829</f>
        <v>0</v>
      </c>
      <c r="G829" s="26">
        <f ca="1">基础表!G829</f>
        <v>0</v>
      </c>
      <c r="H829" s="26">
        <v>0.15</v>
      </c>
      <c r="I829" s="26" t="str">
        <f t="shared" ca="1" si="25"/>
        <v>TRUE</v>
      </c>
      <c r="J829" s="26">
        <v>0</v>
      </c>
      <c r="K829" s="26">
        <v>1</v>
      </c>
      <c r="L829" s="26">
        <v>1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1</v>
      </c>
      <c r="AG829" s="26">
        <v>0</v>
      </c>
    </row>
    <row r="830" spans="1:33" x14ac:dyDescent="0.2">
      <c r="A830" s="3" t="s">
        <v>1457</v>
      </c>
      <c r="B830" s="3" t="s">
        <v>1104</v>
      </c>
      <c r="C830" s="3" t="s">
        <v>532</v>
      </c>
      <c r="D830" s="3" t="s">
        <v>1255</v>
      </c>
      <c r="E830" t="str">
        <f t="shared" si="24"/>
        <v>M22P08U01N01</v>
      </c>
      <c r="F830" s="26">
        <f ca="1">基础表!F830</f>
        <v>0</v>
      </c>
      <c r="G830" s="26">
        <f ca="1">基础表!G830</f>
        <v>0</v>
      </c>
      <c r="H830" s="26">
        <v>0.15</v>
      </c>
      <c r="I830" s="26" t="str">
        <f t="shared" ca="1" si="25"/>
        <v>TRUE</v>
      </c>
      <c r="J830" s="26">
        <v>0</v>
      </c>
      <c r="K830" s="26">
        <v>1</v>
      </c>
      <c r="L830" s="26">
        <v>1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1</v>
      </c>
      <c r="AG830" s="26">
        <v>0</v>
      </c>
    </row>
    <row r="831" spans="1:33" x14ac:dyDescent="0.2">
      <c r="A831" s="3" t="s">
        <v>1457</v>
      </c>
      <c r="B831" s="3" t="s">
        <v>1104</v>
      </c>
      <c r="C831" s="3" t="s">
        <v>532</v>
      </c>
      <c r="D831" s="3" t="s">
        <v>534</v>
      </c>
      <c r="E831" t="str">
        <f t="shared" si="24"/>
        <v>M22P08U01N02</v>
      </c>
      <c r="F831" s="26">
        <f ca="1">基础表!F831</f>
        <v>0</v>
      </c>
      <c r="G831" s="26">
        <f ca="1">基础表!G831</f>
        <v>0</v>
      </c>
      <c r="H831" s="26">
        <v>0.15</v>
      </c>
      <c r="I831" s="26" t="str">
        <f t="shared" ca="1" si="25"/>
        <v>TRUE</v>
      </c>
      <c r="J831" s="26">
        <v>0</v>
      </c>
      <c r="K831" s="26">
        <v>1</v>
      </c>
      <c r="L831" s="26">
        <v>1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1</v>
      </c>
      <c r="AG831" s="26">
        <v>0</v>
      </c>
    </row>
    <row r="832" spans="1:33" x14ac:dyDescent="0.2">
      <c r="A832" s="3" t="s">
        <v>1457</v>
      </c>
      <c r="B832" s="3" t="s">
        <v>1104</v>
      </c>
      <c r="C832" s="3" t="s">
        <v>532</v>
      </c>
      <c r="D832" s="3" t="s">
        <v>535</v>
      </c>
      <c r="E832" t="str">
        <f t="shared" si="24"/>
        <v>M22P08U01N03</v>
      </c>
      <c r="F832" s="26">
        <f ca="1">基础表!F832</f>
        <v>0</v>
      </c>
      <c r="G832" s="26">
        <f ca="1">基础表!G832</f>
        <v>0</v>
      </c>
      <c r="H832" s="26">
        <v>0.15</v>
      </c>
      <c r="I832" s="26" t="str">
        <f t="shared" ca="1" si="25"/>
        <v>TRUE</v>
      </c>
      <c r="J832" s="26">
        <v>0</v>
      </c>
      <c r="K832" s="26">
        <v>1</v>
      </c>
      <c r="L832" s="26">
        <v>1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1</v>
      </c>
      <c r="AG832" s="26">
        <v>0</v>
      </c>
    </row>
    <row r="833" spans="1:33" x14ac:dyDescent="0.2">
      <c r="A833" s="3" t="s">
        <v>1457</v>
      </c>
      <c r="B833" s="3" t="s">
        <v>1104</v>
      </c>
      <c r="C833" s="3" t="s">
        <v>532</v>
      </c>
      <c r="D833" s="3" t="s">
        <v>536</v>
      </c>
      <c r="E833" t="str">
        <f t="shared" si="24"/>
        <v>M22P08U01N04</v>
      </c>
      <c r="F833" s="26">
        <f ca="1">基础表!F833</f>
        <v>0</v>
      </c>
      <c r="G833" s="26">
        <f ca="1">基础表!G833</f>
        <v>0</v>
      </c>
      <c r="H833" s="26">
        <v>0.15</v>
      </c>
      <c r="I833" s="26" t="str">
        <f t="shared" ca="1" si="25"/>
        <v>TRUE</v>
      </c>
      <c r="J833" s="26">
        <v>0</v>
      </c>
      <c r="K833" s="26">
        <v>1</v>
      </c>
      <c r="L833" s="26">
        <v>1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1</v>
      </c>
      <c r="AG833" s="26">
        <v>0</v>
      </c>
    </row>
    <row r="834" spans="1:33" x14ac:dyDescent="0.2">
      <c r="A834" s="3" t="s">
        <v>1457</v>
      </c>
      <c r="B834" s="3" t="s">
        <v>1104</v>
      </c>
      <c r="C834" s="3" t="s">
        <v>532</v>
      </c>
      <c r="D834" s="3" t="s">
        <v>537</v>
      </c>
      <c r="E834" t="str">
        <f t="shared" si="24"/>
        <v>M22P08U01N05</v>
      </c>
      <c r="F834" s="26">
        <f ca="1">基础表!F834</f>
        <v>0</v>
      </c>
      <c r="G834" s="26">
        <f ca="1">基础表!G834</f>
        <v>0</v>
      </c>
      <c r="H834" s="26">
        <v>0.15</v>
      </c>
      <c r="I834" s="26" t="str">
        <f t="shared" ca="1" si="25"/>
        <v>TRUE</v>
      </c>
      <c r="J834" s="26">
        <v>0</v>
      </c>
      <c r="K834" s="26">
        <v>1</v>
      </c>
      <c r="L834" s="26">
        <v>1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1</v>
      </c>
      <c r="AG834" s="26">
        <v>0</v>
      </c>
    </row>
    <row r="835" spans="1:33" x14ac:dyDescent="0.2">
      <c r="A835" s="3" t="s">
        <v>1457</v>
      </c>
      <c r="B835" s="3" t="s">
        <v>1104</v>
      </c>
      <c r="C835" s="3" t="s">
        <v>532</v>
      </c>
      <c r="D835" s="3" t="s">
        <v>538</v>
      </c>
      <c r="E835" t="str">
        <f t="shared" ref="E835:E898" si="26">A835&amp;B835&amp;C835&amp;D835</f>
        <v>M22P08U01N06</v>
      </c>
      <c r="F835" s="26">
        <f ca="1">基础表!F835</f>
        <v>0</v>
      </c>
      <c r="G835" s="26">
        <f ca="1">基础表!G835</f>
        <v>0</v>
      </c>
      <c r="H835" s="26">
        <v>0.15</v>
      </c>
      <c r="I835" s="26" t="str">
        <f t="shared" ref="I835:I898" ca="1" si="27">IF(F835=0,"TRUE",IF(F835&gt;1000,"TRUE","FALSE"))</f>
        <v>TRUE</v>
      </c>
      <c r="J835" s="26">
        <v>0</v>
      </c>
      <c r="K835" s="26">
        <v>1</v>
      </c>
      <c r="L835" s="26">
        <v>1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1</v>
      </c>
      <c r="AG835" s="26">
        <v>0</v>
      </c>
    </row>
    <row r="836" spans="1:33" x14ac:dyDescent="0.2">
      <c r="A836" s="3" t="s">
        <v>1457</v>
      </c>
      <c r="B836" s="3" t="s">
        <v>1104</v>
      </c>
      <c r="C836" s="3" t="s">
        <v>532</v>
      </c>
      <c r="D836" s="3" t="s">
        <v>542</v>
      </c>
      <c r="E836" t="str">
        <f t="shared" si="26"/>
        <v>M22P08U01N07</v>
      </c>
      <c r="F836" s="26">
        <f ca="1">基础表!F836</f>
        <v>0</v>
      </c>
      <c r="G836" s="26">
        <f ca="1">基础表!G836</f>
        <v>0</v>
      </c>
      <c r="H836" s="26">
        <v>0.15</v>
      </c>
      <c r="I836" s="26" t="str">
        <f t="shared" ca="1" si="27"/>
        <v>TRUE</v>
      </c>
      <c r="J836" s="26">
        <v>0</v>
      </c>
      <c r="K836" s="26">
        <v>1</v>
      </c>
      <c r="L836" s="26">
        <v>1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1</v>
      </c>
      <c r="AG836" s="26">
        <v>0</v>
      </c>
    </row>
    <row r="837" spans="1:33" x14ac:dyDescent="0.2">
      <c r="A837" s="3" t="s">
        <v>1457</v>
      </c>
      <c r="B837" s="3" t="s">
        <v>1104</v>
      </c>
      <c r="C837" s="3" t="s">
        <v>532</v>
      </c>
      <c r="D837" s="3" t="s">
        <v>543</v>
      </c>
      <c r="E837" t="str">
        <f t="shared" si="26"/>
        <v>M22P08U01N08</v>
      </c>
      <c r="F837" s="26">
        <f ca="1">基础表!F837</f>
        <v>0</v>
      </c>
      <c r="G837" s="26">
        <f ca="1">基础表!G837</f>
        <v>0</v>
      </c>
      <c r="H837" s="26">
        <v>0.15</v>
      </c>
      <c r="I837" s="26" t="str">
        <f t="shared" ca="1" si="27"/>
        <v>TRUE</v>
      </c>
      <c r="J837" s="26">
        <v>0</v>
      </c>
      <c r="K837" s="26">
        <v>1</v>
      </c>
      <c r="L837" s="26">
        <v>1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1</v>
      </c>
      <c r="AG837" s="26">
        <v>0</v>
      </c>
    </row>
    <row r="838" spans="1:33" x14ac:dyDescent="0.2">
      <c r="A838" s="3" t="s">
        <v>1457</v>
      </c>
      <c r="B838" s="3" t="s">
        <v>1104</v>
      </c>
      <c r="C838" s="3" t="s">
        <v>532</v>
      </c>
      <c r="D838" s="3" t="s">
        <v>544</v>
      </c>
      <c r="E838" t="str">
        <f t="shared" si="26"/>
        <v>M22P08U01N09</v>
      </c>
      <c r="F838" s="26">
        <f ca="1">基础表!F838</f>
        <v>0</v>
      </c>
      <c r="G838" s="26">
        <f ca="1">基础表!G838</f>
        <v>0</v>
      </c>
      <c r="H838" s="26">
        <v>0.15</v>
      </c>
      <c r="I838" s="26" t="str">
        <f t="shared" ca="1" si="27"/>
        <v>TRUE</v>
      </c>
      <c r="J838" s="26">
        <v>0</v>
      </c>
      <c r="K838" s="26">
        <v>1</v>
      </c>
      <c r="L838" s="26">
        <v>1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1</v>
      </c>
      <c r="AG838" s="26">
        <v>0</v>
      </c>
    </row>
    <row r="839" spans="1:33" x14ac:dyDescent="0.2">
      <c r="A839" s="3" t="s">
        <v>1457</v>
      </c>
      <c r="B839" s="3" t="s">
        <v>1104</v>
      </c>
      <c r="C839" s="3" t="s">
        <v>539</v>
      </c>
      <c r="D839" s="3" t="s">
        <v>1255</v>
      </c>
      <c r="E839" t="str">
        <f t="shared" si="26"/>
        <v>M22P08U02N01</v>
      </c>
      <c r="F839" s="26">
        <f ca="1">基础表!F839</f>
        <v>0</v>
      </c>
      <c r="G839" s="26">
        <f ca="1">基础表!G839</f>
        <v>0</v>
      </c>
      <c r="H839" s="26">
        <v>0.15</v>
      </c>
      <c r="I839" s="26" t="str">
        <f t="shared" ca="1" si="27"/>
        <v>TRUE</v>
      </c>
      <c r="J839" s="26">
        <v>0</v>
      </c>
      <c r="K839" s="26">
        <v>1</v>
      </c>
      <c r="L839" s="26">
        <v>1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1</v>
      </c>
      <c r="AG839" s="26">
        <v>0</v>
      </c>
    </row>
    <row r="840" spans="1:33" x14ac:dyDescent="0.2">
      <c r="A840" s="3" t="s">
        <v>1457</v>
      </c>
      <c r="B840" s="3" t="s">
        <v>1104</v>
      </c>
      <c r="C840" s="3" t="s">
        <v>539</v>
      </c>
      <c r="D840" s="3" t="s">
        <v>534</v>
      </c>
      <c r="E840" t="str">
        <f t="shared" si="26"/>
        <v>M22P08U02N02</v>
      </c>
      <c r="F840" s="26">
        <f ca="1">基础表!F840</f>
        <v>0</v>
      </c>
      <c r="G840" s="26">
        <f ca="1">基础表!G840</f>
        <v>0</v>
      </c>
      <c r="H840" s="26">
        <v>0.15</v>
      </c>
      <c r="I840" s="26" t="str">
        <f t="shared" ca="1" si="27"/>
        <v>TRUE</v>
      </c>
      <c r="J840" s="26">
        <v>0</v>
      </c>
      <c r="K840" s="26">
        <v>1</v>
      </c>
      <c r="L840" s="26">
        <v>1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1</v>
      </c>
      <c r="AG840" s="26">
        <v>0</v>
      </c>
    </row>
    <row r="841" spans="1:33" x14ac:dyDescent="0.2">
      <c r="A841" s="3" t="s">
        <v>1457</v>
      </c>
      <c r="B841" s="3" t="s">
        <v>1104</v>
      </c>
      <c r="C841" s="3" t="s">
        <v>539</v>
      </c>
      <c r="D841" s="3" t="s">
        <v>535</v>
      </c>
      <c r="E841" t="str">
        <f t="shared" si="26"/>
        <v>M22P08U02N03</v>
      </c>
      <c r="F841" s="26">
        <f ca="1">基础表!F841</f>
        <v>0</v>
      </c>
      <c r="G841" s="26">
        <f ca="1">基础表!G841</f>
        <v>0</v>
      </c>
      <c r="H841" s="26">
        <v>0.15</v>
      </c>
      <c r="I841" s="26" t="str">
        <f t="shared" ca="1" si="27"/>
        <v>TRUE</v>
      </c>
      <c r="J841" s="26">
        <v>0</v>
      </c>
      <c r="K841" s="26">
        <v>1</v>
      </c>
      <c r="L841" s="26">
        <v>1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1</v>
      </c>
      <c r="AG841" s="26">
        <v>0</v>
      </c>
    </row>
    <row r="842" spans="1:33" x14ac:dyDescent="0.2">
      <c r="A842" s="3" t="s">
        <v>1457</v>
      </c>
      <c r="B842" s="3" t="s">
        <v>1104</v>
      </c>
      <c r="C842" s="3" t="s">
        <v>539</v>
      </c>
      <c r="D842" s="3" t="s">
        <v>536</v>
      </c>
      <c r="E842" t="str">
        <f t="shared" si="26"/>
        <v>M22P08U02N04</v>
      </c>
      <c r="F842" s="26">
        <f ca="1">基础表!F842</f>
        <v>0</v>
      </c>
      <c r="G842" s="26">
        <f ca="1">基础表!G842</f>
        <v>0</v>
      </c>
      <c r="H842" s="26">
        <v>0.15</v>
      </c>
      <c r="I842" s="26" t="str">
        <f t="shared" ca="1" si="27"/>
        <v>TRUE</v>
      </c>
      <c r="J842" s="26">
        <v>0</v>
      </c>
      <c r="K842" s="26">
        <v>1</v>
      </c>
      <c r="L842" s="26">
        <v>1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1</v>
      </c>
      <c r="AG842" s="26">
        <v>0</v>
      </c>
    </row>
    <row r="843" spans="1:33" x14ac:dyDescent="0.2">
      <c r="A843" s="3" t="s">
        <v>1457</v>
      </c>
      <c r="B843" s="3" t="s">
        <v>1104</v>
      </c>
      <c r="C843" s="3" t="s">
        <v>539</v>
      </c>
      <c r="D843" s="3" t="s">
        <v>537</v>
      </c>
      <c r="E843" t="str">
        <f t="shared" si="26"/>
        <v>M22P08U02N05</v>
      </c>
      <c r="F843" s="26">
        <f ca="1">基础表!F843</f>
        <v>0</v>
      </c>
      <c r="G843" s="26">
        <f ca="1">基础表!G843</f>
        <v>0</v>
      </c>
      <c r="H843" s="26">
        <v>0.15</v>
      </c>
      <c r="I843" s="26" t="str">
        <f t="shared" ca="1" si="27"/>
        <v>TRUE</v>
      </c>
      <c r="J843" s="26">
        <v>0</v>
      </c>
      <c r="K843" s="26">
        <v>1</v>
      </c>
      <c r="L843" s="26">
        <v>1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1</v>
      </c>
      <c r="AG843" s="26">
        <v>0</v>
      </c>
    </row>
    <row r="844" spans="1:33" x14ac:dyDescent="0.2">
      <c r="A844" s="3" t="s">
        <v>1457</v>
      </c>
      <c r="B844" s="3" t="s">
        <v>1104</v>
      </c>
      <c r="C844" s="3" t="s">
        <v>539</v>
      </c>
      <c r="D844" s="3" t="s">
        <v>538</v>
      </c>
      <c r="E844" t="str">
        <f t="shared" si="26"/>
        <v>M22P08U02N06</v>
      </c>
      <c r="F844" s="26">
        <f ca="1">基础表!F844</f>
        <v>0</v>
      </c>
      <c r="G844" s="26">
        <f ca="1">基础表!G844</f>
        <v>0</v>
      </c>
      <c r="H844" s="26">
        <v>0.15</v>
      </c>
      <c r="I844" s="26" t="str">
        <f t="shared" ca="1" si="27"/>
        <v>TRUE</v>
      </c>
      <c r="J844" s="26">
        <v>0</v>
      </c>
      <c r="K844" s="26">
        <v>1</v>
      </c>
      <c r="L844" s="26">
        <v>1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1</v>
      </c>
      <c r="AG844" s="26">
        <v>0</v>
      </c>
    </row>
    <row r="845" spans="1:33" x14ac:dyDescent="0.2">
      <c r="A845" s="3" t="s">
        <v>1457</v>
      </c>
      <c r="B845" s="3" t="s">
        <v>1104</v>
      </c>
      <c r="C845" s="3" t="s">
        <v>539</v>
      </c>
      <c r="D845" s="3" t="s">
        <v>542</v>
      </c>
      <c r="E845" t="str">
        <f t="shared" si="26"/>
        <v>M22P08U02N07</v>
      </c>
      <c r="F845" s="26">
        <f ca="1">基础表!F845</f>
        <v>0</v>
      </c>
      <c r="G845" s="26">
        <f ca="1">基础表!G845</f>
        <v>0</v>
      </c>
      <c r="H845" s="26">
        <v>0.15</v>
      </c>
      <c r="I845" s="26" t="str">
        <f t="shared" ca="1" si="27"/>
        <v>TRUE</v>
      </c>
      <c r="J845" s="26">
        <v>0</v>
      </c>
      <c r="K845" s="26">
        <v>1</v>
      </c>
      <c r="L845" s="26">
        <v>1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1</v>
      </c>
      <c r="AG845" s="26">
        <v>0</v>
      </c>
    </row>
    <row r="846" spans="1:33" x14ac:dyDescent="0.2">
      <c r="A846" s="3" t="s">
        <v>1457</v>
      </c>
      <c r="B846" s="3" t="s">
        <v>1104</v>
      </c>
      <c r="C846" s="3" t="s">
        <v>539</v>
      </c>
      <c r="D846" s="3" t="s">
        <v>543</v>
      </c>
      <c r="E846" t="str">
        <f t="shared" si="26"/>
        <v>M22P08U02N08</v>
      </c>
      <c r="F846" s="26">
        <v>0</v>
      </c>
      <c r="G846" s="26">
        <v>0</v>
      </c>
      <c r="H846" s="26">
        <v>0.15</v>
      </c>
      <c r="I846" s="26" t="str">
        <f t="shared" si="27"/>
        <v>TRUE</v>
      </c>
      <c r="J846" s="26">
        <v>0</v>
      </c>
      <c r="K846" s="26">
        <v>1</v>
      </c>
      <c r="L846" s="26">
        <v>1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1</v>
      </c>
      <c r="AG846" s="26">
        <v>0</v>
      </c>
    </row>
    <row r="847" spans="1:33" x14ac:dyDescent="0.2">
      <c r="A847" s="3" t="s">
        <v>1457</v>
      </c>
      <c r="B847" s="3" t="s">
        <v>1104</v>
      </c>
      <c r="C847" s="3" t="s">
        <v>539</v>
      </c>
      <c r="D847" s="3" t="s">
        <v>544</v>
      </c>
      <c r="E847" t="str">
        <f t="shared" si="26"/>
        <v>M22P08U02N09</v>
      </c>
      <c r="F847" s="26">
        <f ca="1">基础表!F847</f>
        <v>0</v>
      </c>
      <c r="G847" s="26">
        <f ca="1">基础表!G847</f>
        <v>0</v>
      </c>
      <c r="H847" s="26">
        <v>0.15</v>
      </c>
      <c r="I847" s="26" t="str">
        <f t="shared" ca="1" si="27"/>
        <v>TRUE</v>
      </c>
      <c r="J847" s="26">
        <v>0</v>
      </c>
      <c r="K847" s="26">
        <v>1</v>
      </c>
      <c r="L847" s="26">
        <v>1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1</v>
      </c>
      <c r="AG847" s="26">
        <v>0</v>
      </c>
    </row>
    <row r="848" spans="1:33" x14ac:dyDescent="0.2">
      <c r="A848" s="3" t="s">
        <v>1457</v>
      </c>
      <c r="B848" s="3" t="s">
        <v>1104</v>
      </c>
      <c r="C848" s="3" t="s">
        <v>540</v>
      </c>
      <c r="D848" s="3" t="s">
        <v>1255</v>
      </c>
      <c r="E848" t="str">
        <f t="shared" si="26"/>
        <v>M22P08U03N01</v>
      </c>
      <c r="F848" s="26">
        <f ca="1">基础表!F848</f>
        <v>0</v>
      </c>
      <c r="G848" s="26">
        <f ca="1">基础表!G848</f>
        <v>0</v>
      </c>
      <c r="H848" s="26">
        <v>0.15</v>
      </c>
      <c r="I848" s="26" t="str">
        <f t="shared" ca="1" si="27"/>
        <v>TRUE</v>
      </c>
      <c r="J848" s="26">
        <v>0</v>
      </c>
      <c r="K848" s="26">
        <v>1</v>
      </c>
      <c r="L848" s="26">
        <v>1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1</v>
      </c>
      <c r="AG848" s="26">
        <v>0</v>
      </c>
    </row>
    <row r="849" spans="1:33" x14ac:dyDescent="0.2">
      <c r="A849" s="3" t="s">
        <v>1457</v>
      </c>
      <c r="B849" s="3" t="s">
        <v>1104</v>
      </c>
      <c r="C849" s="3" t="s">
        <v>540</v>
      </c>
      <c r="D849" s="3" t="s">
        <v>534</v>
      </c>
      <c r="E849" t="str">
        <f t="shared" si="26"/>
        <v>M22P08U03N02</v>
      </c>
      <c r="F849" s="26">
        <f ca="1">基础表!F849</f>
        <v>0</v>
      </c>
      <c r="G849" s="26">
        <f ca="1">基础表!G849</f>
        <v>0</v>
      </c>
      <c r="H849" s="26">
        <v>0.15</v>
      </c>
      <c r="I849" s="26" t="str">
        <f t="shared" ca="1" si="27"/>
        <v>TRUE</v>
      </c>
      <c r="J849" s="26">
        <v>0</v>
      </c>
      <c r="K849" s="26">
        <v>1</v>
      </c>
      <c r="L849" s="26">
        <v>1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1</v>
      </c>
      <c r="AG849" s="26">
        <v>0</v>
      </c>
    </row>
    <row r="850" spans="1:33" x14ac:dyDescent="0.2">
      <c r="A850" s="3" t="s">
        <v>1457</v>
      </c>
      <c r="B850" s="3" t="s">
        <v>1104</v>
      </c>
      <c r="C850" s="3" t="s">
        <v>540</v>
      </c>
      <c r="D850" s="3" t="s">
        <v>535</v>
      </c>
      <c r="E850" t="str">
        <f t="shared" si="26"/>
        <v>M22P08U03N03</v>
      </c>
      <c r="F850" s="26">
        <f ca="1">基础表!F850</f>
        <v>0</v>
      </c>
      <c r="G850" s="26">
        <f ca="1">基础表!G850</f>
        <v>0</v>
      </c>
      <c r="H850" s="26">
        <v>0.15</v>
      </c>
      <c r="I850" s="26" t="str">
        <f t="shared" ca="1" si="27"/>
        <v>TRUE</v>
      </c>
      <c r="J850" s="26">
        <v>0</v>
      </c>
      <c r="K850" s="26">
        <v>1</v>
      </c>
      <c r="L850" s="26">
        <v>1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1</v>
      </c>
      <c r="AG850" s="26">
        <v>0</v>
      </c>
    </row>
    <row r="851" spans="1:33" x14ac:dyDescent="0.2">
      <c r="A851" s="3" t="s">
        <v>1457</v>
      </c>
      <c r="B851" s="3" t="s">
        <v>1104</v>
      </c>
      <c r="C851" s="3" t="s">
        <v>540</v>
      </c>
      <c r="D851" s="3" t="s">
        <v>536</v>
      </c>
      <c r="E851" t="str">
        <f t="shared" si="26"/>
        <v>M22P08U03N04</v>
      </c>
      <c r="F851" s="26">
        <f ca="1">基础表!F851</f>
        <v>0</v>
      </c>
      <c r="G851" s="26">
        <f ca="1">基础表!G851</f>
        <v>0</v>
      </c>
      <c r="H851" s="26">
        <v>0.15</v>
      </c>
      <c r="I851" s="26" t="str">
        <f t="shared" ca="1" si="27"/>
        <v>TRUE</v>
      </c>
      <c r="J851" s="26">
        <v>0</v>
      </c>
      <c r="K851" s="26">
        <v>1</v>
      </c>
      <c r="L851" s="26">
        <v>1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  <c r="AA851" s="26">
        <v>0</v>
      </c>
      <c r="AB851" s="26">
        <v>0</v>
      </c>
      <c r="AC851" s="26">
        <v>0</v>
      </c>
      <c r="AD851" s="26">
        <v>0</v>
      </c>
      <c r="AE851" s="26">
        <v>0</v>
      </c>
      <c r="AF851" s="26">
        <v>1</v>
      </c>
      <c r="AG851" s="26">
        <v>0</v>
      </c>
    </row>
    <row r="852" spans="1:33" x14ac:dyDescent="0.2">
      <c r="A852" s="3" t="s">
        <v>1457</v>
      </c>
      <c r="B852" s="3" t="s">
        <v>1104</v>
      </c>
      <c r="C852" s="3" t="s">
        <v>540</v>
      </c>
      <c r="D852" s="3" t="s">
        <v>537</v>
      </c>
      <c r="E852" t="str">
        <f t="shared" si="26"/>
        <v>M22P08U03N05</v>
      </c>
      <c r="F852" s="26">
        <f ca="1">基础表!F852</f>
        <v>0</v>
      </c>
      <c r="G852" s="26">
        <f ca="1">基础表!G852</f>
        <v>0</v>
      </c>
      <c r="H852" s="26">
        <v>0.15</v>
      </c>
      <c r="I852" s="26" t="str">
        <f t="shared" ca="1" si="27"/>
        <v>TRUE</v>
      </c>
      <c r="J852" s="26">
        <v>0</v>
      </c>
      <c r="K852" s="26">
        <v>1</v>
      </c>
      <c r="L852" s="26">
        <v>1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1</v>
      </c>
      <c r="AG852" s="26">
        <v>0</v>
      </c>
    </row>
    <row r="853" spans="1:33" x14ac:dyDescent="0.2">
      <c r="A853" s="3" t="s">
        <v>1457</v>
      </c>
      <c r="B853" s="3" t="s">
        <v>1104</v>
      </c>
      <c r="C853" s="3" t="s">
        <v>540</v>
      </c>
      <c r="D853" s="3" t="s">
        <v>538</v>
      </c>
      <c r="E853" t="str">
        <f t="shared" si="26"/>
        <v>M22P08U03N06</v>
      </c>
      <c r="F853" s="26">
        <f ca="1">基础表!F853</f>
        <v>0</v>
      </c>
      <c r="G853" s="26">
        <f ca="1">基础表!G853</f>
        <v>0</v>
      </c>
      <c r="H853" s="26">
        <v>0.15</v>
      </c>
      <c r="I853" s="26" t="str">
        <f t="shared" ca="1" si="27"/>
        <v>TRUE</v>
      </c>
      <c r="J853" s="26">
        <v>0</v>
      </c>
      <c r="K853" s="26">
        <v>1</v>
      </c>
      <c r="L853" s="26">
        <v>1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1</v>
      </c>
      <c r="AG853" s="26">
        <v>0</v>
      </c>
    </row>
    <row r="854" spans="1:33" x14ac:dyDescent="0.2">
      <c r="A854" s="3" t="s">
        <v>1457</v>
      </c>
      <c r="B854" s="3" t="s">
        <v>1104</v>
      </c>
      <c r="C854" s="3" t="s">
        <v>540</v>
      </c>
      <c r="D854" s="3" t="s">
        <v>542</v>
      </c>
      <c r="E854" t="str">
        <f t="shared" si="26"/>
        <v>M22P08U03N07</v>
      </c>
      <c r="F854" s="26">
        <f ca="1">基础表!F854</f>
        <v>0</v>
      </c>
      <c r="G854" s="26">
        <f ca="1">基础表!G854</f>
        <v>0</v>
      </c>
      <c r="H854" s="26">
        <v>0.15</v>
      </c>
      <c r="I854" s="26" t="str">
        <f t="shared" ca="1" si="27"/>
        <v>TRUE</v>
      </c>
      <c r="J854" s="26">
        <v>0</v>
      </c>
      <c r="K854" s="26">
        <v>1</v>
      </c>
      <c r="L854" s="26">
        <v>1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1</v>
      </c>
      <c r="AG854" s="26">
        <v>0</v>
      </c>
    </row>
    <row r="855" spans="1:33" x14ac:dyDescent="0.2">
      <c r="A855" s="3" t="s">
        <v>1457</v>
      </c>
      <c r="B855" s="3" t="s">
        <v>1104</v>
      </c>
      <c r="C855" s="3" t="s">
        <v>540</v>
      </c>
      <c r="D855" s="3" t="s">
        <v>543</v>
      </c>
      <c r="E855" t="str">
        <f t="shared" si="26"/>
        <v>M22P08U03N08</v>
      </c>
      <c r="F855" s="26">
        <f ca="1">基础表!F855</f>
        <v>0</v>
      </c>
      <c r="G855" s="26">
        <f ca="1">基础表!G855</f>
        <v>0</v>
      </c>
      <c r="H855" s="26">
        <v>0.15</v>
      </c>
      <c r="I855" s="26" t="str">
        <f t="shared" ca="1" si="27"/>
        <v>TRUE</v>
      </c>
      <c r="J855" s="26">
        <v>0</v>
      </c>
      <c r="K855" s="26">
        <v>1</v>
      </c>
      <c r="L855" s="26">
        <v>1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1</v>
      </c>
      <c r="AG855" s="26">
        <v>0</v>
      </c>
    </row>
    <row r="856" spans="1:33" x14ac:dyDescent="0.2">
      <c r="A856" s="3" t="s">
        <v>1457</v>
      </c>
      <c r="B856" s="3" t="s">
        <v>1104</v>
      </c>
      <c r="C856" s="3" t="s">
        <v>540</v>
      </c>
      <c r="D856" s="3" t="s">
        <v>544</v>
      </c>
      <c r="E856" t="str">
        <f t="shared" si="26"/>
        <v>M22P08U03N09</v>
      </c>
      <c r="F856" s="26">
        <f ca="1">基础表!F856</f>
        <v>0</v>
      </c>
      <c r="G856" s="26">
        <f ca="1">基础表!G856</f>
        <v>0</v>
      </c>
      <c r="H856" s="26">
        <v>0.15</v>
      </c>
      <c r="I856" s="26" t="str">
        <f t="shared" ca="1" si="27"/>
        <v>TRUE</v>
      </c>
      <c r="J856" s="26">
        <v>0</v>
      </c>
      <c r="K856" s="26">
        <v>1</v>
      </c>
      <c r="L856" s="26">
        <v>1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1</v>
      </c>
      <c r="AG856" s="26">
        <v>0</v>
      </c>
    </row>
    <row r="857" spans="1:33" x14ac:dyDescent="0.2">
      <c r="A857" s="3" t="s">
        <v>1457</v>
      </c>
      <c r="B857" s="3" t="s">
        <v>1104</v>
      </c>
      <c r="C857" s="3" t="s">
        <v>541</v>
      </c>
      <c r="D857" s="3" t="s">
        <v>1255</v>
      </c>
      <c r="E857" t="str">
        <f t="shared" si="26"/>
        <v>M22P08U04N01</v>
      </c>
      <c r="F857" s="26">
        <f ca="1">基础表!F857</f>
        <v>0</v>
      </c>
      <c r="G857" s="26">
        <f ca="1">基础表!G857</f>
        <v>0</v>
      </c>
      <c r="H857" s="26">
        <v>0.15</v>
      </c>
      <c r="I857" s="26" t="str">
        <f t="shared" ca="1" si="27"/>
        <v>TRUE</v>
      </c>
      <c r="J857" s="26">
        <v>0</v>
      </c>
      <c r="K857" s="26">
        <v>1</v>
      </c>
      <c r="L857" s="26">
        <v>1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1</v>
      </c>
      <c r="AG857" s="26">
        <v>0</v>
      </c>
    </row>
    <row r="858" spans="1:33" x14ac:dyDescent="0.2">
      <c r="A858" s="3" t="s">
        <v>1457</v>
      </c>
      <c r="B858" s="3" t="s">
        <v>1104</v>
      </c>
      <c r="C858" s="3" t="s">
        <v>541</v>
      </c>
      <c r="D858" s="3" t="s">
        <v>534</v>
      </c>
      <c r="E858" t="str">
        <f t="shared" si="26"/>
        <v>M22P08U04N02</v>
      </c>
      <c r="F858" s="26">
        <f ca="1">基础表!F858</f>
        <v>0</v>
      </c>
      <c r="G858" s="26">
        <f ca="1">基础表!G858</f>
        <v>0</v>
      </c>
      <c r="H858" s="26">
        <v>0.15</v>
      </c>
      <c r="I858" s="26" t="str">
        <f t="shared" ca="1" si="27"/>
        <v>TRUE</v>
      </c>
      <c r="J858" s="26">
        <v>0</v>
      </c>
      <c r="K858" s="26">
        <v>1</v>
      </c>
      <c r="L858" s="26">
        <v>1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1</v>
      </c>
      <c r="AG858" s="26">
        <v>0</v>
      </c>
    </row>
    <row r="859" spans="1:33" x14ac:dyDescent="0.2">
      <c r="A859" s="3" t="s">
        <v>1457</v>
      </c>
      <c r="B859" s="3" t="s">
        <v>1104</v>
      </c>
      <c r="C859" s="3" t="s">
        <v>541</v>
      </c>
      <c r="D859" s="3" t="s">
        <v>535</v>
      </c>
      <c r="E859" t="str">
        <f t="shared" si="26"/>
        <v>M22P08U04N03</v>
      </c>
      <c r="F859" s="26">
        <f ca="1">基础表!F859</f>
        <v>0</v>
      </c>
      <c r="G859" s="26">
        <f ca="1">基础表!G859</f>
        <v>0</v>
      </c>
      <c r="H859" s="26">
        <v>0.15</v>
      </c>
      <c r="I859" s="26" t="str">
        <f t="shared" ca="1" si="27"/>
        <v>TRUE</v>
      </c>
      <c r="J859" s="26">
        <v>0</v>
      </c>
      <c r="K859" s="26">
        <v>1</v>
      </c>
      <c r="L859" s="26">
        <v>1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1</v>
      </c>
      <c r="AG859" s="26">
        <v>0</v>
      </c>
    </row>
    <row r="860" spans="1:33" x14ac:dyDescent="0.2">
      <c r="A860" s="3" t="s">
        <v>1457</v>
      </c>
      <c r="B860" s="3" t="s">
        <v>1104</v>
      </c>
      <c r="C860" s="3" t="s">
        <v>1454</v>
      </c>
      <c r="D860" s="3" t="s">
        <v>536</v>
      </c>
      <c r="E860" t="str">
        <f t="shared" si="26"/>
        <v>M22P08U04N04</v>
      </c>
      <c r="F860" s="26">
        <f ca="1">基础表!F860</f>
        <v>0</v>
      </c>
      <c r="G860" s="26">
        <f ca="1">基础表!G860</f>
        <v>0</v>
      </c>
      <c r="H860" s="26">
        <v>0.15</v>
      </c>
      <c r="I860" s="26" t="str">
        <f t="shared" ca="1" si="27"/>
        <v>TRUE</v>
      </c>
      <c r="J860" s="26">
        <v>0</v>
      </c>
      <c r="K860" s="26">
        <v>1</v>
      </c>
      <c r="L860" s="26">
        <v>1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  <c r="AE860" s="26">
        <v>0</v>
      </c>
      <c r="AF860" s="26">
        <v>1</v>
      </c>
      <c r="AG860" s="26">
        <v>0</v>
      </c>
    </row>
    <row r="861" spans="1:33" x14ac:dyDescent="0.2">
      <c r="A861" s="3" t="s">
        <v>1457</v>
      </c>
      <c r="B861" s="3" t="s">
        <v>1104</v>
      </c>
      <c r="C861" s="3" t="s">
        <v>1454</v>
      </c>
      <c r="D861" s="3" t="s">
        <v>537</v>
      </c>
      <c r="E861" t="str">
        <f t="shared" si="26"/>
        <v>M22P08U04N05</v>
      </c>
      <c r="F861" s="26">
        <f ca="1">基础表!F861</f>
        <v>0</v>
      </c>
      <c r="G861" s="26">
        <f ca="1">基础表!G861</f>
        <v>0</v>
      </c>
      <c r="H861" s="26">
        <v>0.15</v>
      </c>
      <c r="I861" s="26" t="str">
        <f t="shared" ca="1" si="27"/>
        <v>TRUE</v>
      </c>
      <c r="J861" s="26">
        <v>0</v>
      </c>
      <c r="K861" s="26">
        <v>1</v>
      </c>
      <c r="L861" s="26">
        <v>1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1</v>
      </c>
      <c r="AG861" s="26">
        <v>0</v>
      </c>
    </row>
    <row r="862" spans="1:33" x14ac:dyDescent="0.2">
      <c r="A862" s="3" t="s">
        <v>1457</v>
      </c>
      <c r="B862" s="3" t="s">
        <v>1104</v>
      </c>
      <c r="C862" s="3" t="s">
        <v>1454</v>
      </c>
      <c r="D862" s="3" t="s">
        <v>538</v>
      </c>
      <c r="E862" t="str">
        <f t="shared" si="26"/>
        <v>M22P08U04N06</v>
      </c>
      <c r="F862" s="26">
        <f ca="1">基础表!F862</f>
        <v>0</v>
      </c>
      <c r="G862" s="26">
        <f ca="1">基础表!G862</f>
        <v>0</v>
      </c>
      <c r="H862" s="26">
        <v>0.15</v>
      </c>
      <c r="I862" s="26" t="str">
        <f t="shared" ca="1" si="27"/>
        <v>TRUE</v>
      </c>
      <c r="J862" s="26">
        <v>0</v>
      </c>
      <c r="K862" s="26">
        <v>1</v>
      </c>
      <c r="L862" s="26">
        <v>1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1</v>
      </c>
      <c r="AG862" s="26">
        <v>0</v>
      </c>
    </row>
    <row r="863" spans="1:33" x14ac:dyDescent="0.2">
      <c r="A863" s="3" t="s">
        <v>1457</v>
      </c>
      <c r="B863" s="3" t="s">
        <v>1104</v>
      </c>
      <c r="C863" s="3" t="s">
        <v>1454</v>
      </c>
      <c r="D863" s="3" t="s">
        <v>542</v>
      </c>
      <c r="E863" t="str">
        <f t="shared" si="26"/>
        <v>M22P08U04N07</v>
      </c>
      <c r="F863" s="26">
        <f ca="1">基础表!F863</f>
        <v>0</v>
      </c>
      <c r="G863" s="26">
        <f ca="1">基础表!G863</f>
        <v>0</v>
      </c>
      <c r="H863" s="26">
        <v>0.15</v>
      </c>
      <c r="I863" s="26" t="str">
        <f t="shared" ca="1" si="27"/>
        <v>TRUE</v>
      </c>
      <c r="J863" s="26">
        <v>0</v>
      </c>
      <c r="K863" s="26">
        <v>1</v>
      </c>
      <c r="L863" s="26">
        <v>1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1</v>
      </c>
      <c r="AG863" s="26">
        <v>0</v>
      </c>
    </row>
    <row r="864" spans="1:33" x14ac:dyDescent="0.2">
      <c r="A864" s="3" t="s">
        <v>1457</v>
      </c>
      <c r="B864" s="3" t="s">
        <v>1104</v>
      </c>
      <c r="C864" s="3" t="s">
        <v>1454</v>
      </c>
      <c r="D864" s="3" t="s">
        <v>543</v>
      </c>
      <c r="E864" t="str">
        <f t="shared" si="26"/>
        <v>M22P08U04N08</v>
      </c>
      <c r="F864" s="26">
        <f ca="1">基础表!F864</f>
        <v>0</v>
      </c>
      <c r="G864" s="26">
        <f ca="1">基础表!G864</f>
        <v>0</v>
      </c>
      <c r="H864" s="26">
        <v>0.15</v>
      </c>
      <c r="I864" s="26" t="str">
        <f t="shared" ca="1" si="27"/>
        <v>TRUE</v>
      </c>
      <c r="J864" s="26">
        <v>0</v>
      </c>
      <c r="K864" s="26">
        <v>1</v>
      </c>
      <c r="L864" s="26">
        <v>1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1</v>
      </c>
      <c r="AG864" s="26">
        <v>0</v>
      </c>
    </row>
    <row r="865" spans="1:33" x14ac:dyDescent="0.2">
      <c r="A865" s="3" t="s">
        <v>1457</v>
      </c>
      <c r="B865" s="3" t="s">
        <v>1104</v>
      </c>
      <c r="C865" s="3" t="s">
        <v>541</v>
      </c>
      <c r="D865" s="3" t="s">
        <v>544</v>
      </c>
      <c r="E865" t="str">
        <f t="shared" si="26"/>
        <v>M22P08U04N09</v>
      </c>
      <c r="F865" s="26">
        <f ca="1">基础表!F865</f>
        <v>0</v>
      </c>
      <c r="G865" s="26">
        <f ca="1">基础表!G865</f>
        <v>0</v>
      </c>
      <c r="H865" s="26">
        <v>0.15</v>
      </c>
      <c r="I865" s="26" t="str">
        <f t="shared" ca="1" si="27"/>
        <v>TRUE</v>
      </c>
      <c r="J865" s="26">
        <v>0</v>
      </c>
      <c r="K865" s="26">
        <v>1</v>
      </c>
      <c r="L865" s="26">
        <v>1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1</v>
      </c>
      <c r="AG865" s="26">
        <v>0</v>
      </c>
    </row>
    <row r="866" spans="1:33" x14ac:dyDescent="0.2">
      <c r="A866" s="3" t="s">
        <v>1457</v>
      </c>
      <c r="B866" s="3" t="s">
        <v>1097</v>
      </c>
      <c r="C866" s="3" t="s">
        <v>532</v>
      </c>
      <c r="D866" s="3" t="s">
        <v>1255</v>
      </c>
      <c r="E866" t="str">
        <f t="shared" si="26"/>
        <v>M22P01U01N01</v>
      </c>
      <c r="F866" s="26">
        <f ca="1">基础表!F866</f>
        <v>0</v>
      </c>
      <c r="G866" s="26">
        <f ca="1">基础表!G866</f>
        <v>0</v>
      </c>
      <c r="H866" s="26">
        <v>0.15</v>
      </c>
      <c r="I866" s="26" t="str">
        <f t="shared" ca="1" si="27"/>
        <v>TRUE</v>
      </c>
      <c r="J866" s="26">
        <v>0</v>
      </c>
      <c r="K866" s="26">
        <v>1</v>
      </c>
      <c r="L866" s="26">
        <v>1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0.2</v>
      </c>
      <c r="V866" s="26">
        <v>0.2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1</v>
      </c>
      <c r="AG866" s="26">
        <v>0</v>
      </c>
    </row>
    <row r="867" spans="1:33" x14ac:dyDescent="0.2">
      <c r="A867" s="3" t="s">
        <v>1457</v>
      </c>
      <c r="B867" s="3" t="s">
        <v>1097</v>
      </c>
      <c r="C867" s="3" t="s">
        <v>532</v>
      </c>
      <c r="D867" s="3" t="s">
        <v>534</v>
      </c>
      <c r="E867" t="str">
        <f t="shared" si="26"/>
        <v>M22P01U01N02</v>
      </c>
      <c r="F867" s="26">
        <f ca="1">基础表!F867</f>
        <v>0</v>
      </c>
      <c r="G867" s="26">
        <f ca="1">基础表!G867</f>
        <v>0</v>
      </c>
      <c r="H867" s="26">
        <v>0.15</v>
      </c>
      <c r="I867" s="26" t="str">
        <f t="shared" ca="1" si="27"/>
        <v>TRUE</v>
      </c>
      <c r="J867" s="26">
        <v>0</v>
      </c>
      <c r="K867" s="26">
        <v>1</v>
      </c>
      <c r="L867" s="26">
        <v>1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0.2</v>
      </c>
      <c r="V867" s="26">
        <v>0.2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1</v>
      </c>
      <c r="AG867" s="26">
        <v>0</v>
      </c>
    </row>
    <row r="868" spans="1:33" x14ac:dyDescent="0.2">
      <c r="A868" s="3" t="s">
        <v>1457</v>
      </c>
      <c r="B868" s="3" t="s">
        <v>1097</v>
      </c>
      <c r="C868" s="3" t="s">
        <v>532</v>
      </c>
      <c r="D868" s="3" t="s">
        <v>535</v>
      </c>
      <c r="E868" t="str">
        <f t="shared" si="26"/>
        <v>M22P01U01N03</v>
      </c>
      <c r="F868" s="26">
        <f ca="1">基础表!F868</f>
        <v>0</v>
      </c>
      <c r="G868" s="26">
        <f ca="1">基础表!G868</f>
        <v>0</v>
      </c>
      <c r="H868" s="26">
        <v>0.15</v>
      </c>
      <c r="I868" s="26" t="str">
        <f t="shared" ca="1" si="27"/>
        <v>TRUE</v>
      </c>
      <c r="J868" s="26">
        <v>0</v>
      </c>
      <c r="K868" s="26">
        <v>1</v>
      </c>
      <c r="L868" s="26">
        <v>1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0.2</v>
      </c>
      <c r="V868" s="26">
        <v>0.2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1</v>
      </c>
      <c r="AG868" s="26">
        <v>0</v>
      </c>
    </row>
    <row r="869" spans="1:33" x14ac:dyDescent="0.2">
      <c r="A869" s="3" t="s">
        <v>1457</v>
      </c>
      <c r="B869" s="3" t="s">
        <v>1097</v>
      </c>
      <c r="C869" s="3" t="s">
        <v>532</v>
      </c>
      <c r="D869" s="3" t="s">
        <v>536</v>
      </c>
      <c r="E869" t="str">
        <f t="shared" si="26"/>
        <v>M22P01U01N04</v>
      </c>
      <c r="F869" s="26">
        <f ca="1">基础表!F869</f>
        <v>0</v>
      </c>
      <c r="G869" s="26">
        <f ca="1">基础表!G869</f>
        <v>0</v>
      </c>
      <c r="H869" s="26">
        <v>0.15</v>
      </c>
      <c r="I869" s="26" t="str">
        <f t="shared" ca="1" si="27"/>
        <v>TRUE</v>
      </c>
      <c r="J869" s="26">
        <v>0</v>
      </c>
      <c r="K869" s="26">
        <v>1</v>
      </c>
      <c r="L869" s="26">
        <v>1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0.2</v>
      </c>
      <c r="V869" s="26">
        <v>0.2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1</v>
      </c>
      <c r="AG869" s="26">
        <v>0</v>
      </c>
    </row>
    <row r="870" spans="1:33" x14ac:dyDescent="0.2">
      <c r="A870" s="3" t="s">
        <v>1457</v>
      </c>
      <c r="B870" s="3" t="s">
        <v>1097</v>
      </c>
      <c r="C870" s="3" t="s">
        <v>532</v>
      </c>
      <c r="D870" s="3" t="s">
        <v>537</v>
      </c>
      <c r="E870" t="str">
        <f t="shared" si="26"/>
        <v>M22P01U01N05</v>
      </c>
      <c r="F870" s="26">
        <f ca="1">基础表!F870</f>
        <v>0</v>
      </c>
      <c r="G870" s="26">
        <f ca="1">基础表!G870</f>
        <v>0</v>
      </c>
      <c r="H870" s="26">
        <v>0.15</v>
      </c>
      <c r="I870" s="26" t="str">
        <f t="shared" ca="1" si="27"/>
        <v>TRUE</v>
      </c>
      <c r="J870" s="26">
        <v>0</v>
      </c>
      <c r="K870" s="26">
        <v>1</v>
      </c>
      <c r="L870" s="26">
        <v>1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0.2</v>
      </c>
      <c r="V870" s="26">
        <v>0.2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1</v>
      </c>
      <c r="AG870" s="26">
        <v>0</v>
      </c>
    </row>
    <row r="871" spans="1:33" x14ac:dyDescent="0.2">
      <c r="A871" s="3" t="s">
        <v>1457</v>
      </c>
      <c r="B871" s="3" t="s">
        <v>1097</v>
      </c>
      <c r="C871" s="3" t="s">
        <v>532</v>
      </c>
      <c r="D871" s="3" t="s">
        <v>538</v>
      </c>
      <c r="E871" t="str">
        <f t="shared" si="26"/>
        <v>M22P01U01N06</v>
      </c>
      <c r="F871" s="26">
        <f ca="1">基础表!F871</f>
        <v>0</v>
      </c>
      <c r="G871" s="26">
        <f ca="1">基础表!G871</f>
        <v>0</v>
      </c>
      <c r="H871" s="26">
        <v>0.15</v>
      </c>
      <c r="I871" s="26" t="str">
        <f t="shared" ca="1" si="27"/>
        <v>TRUE</v>
      </c>
      <c r="J871" s="26">
        <v>0</v>
      </c>
      <c r="K871" s="26">
        <v>1</v>
      </c>
      <c r="L871" s="26">
        <v>1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0.2</v>
      </c>
      <c r="V871" s="26">
        <v>0.2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1</v>
      </c>
      <c r="AG871" s="26">
        <v>0</v>
      </c>
    </row>
    <row r="872" spans="1:33" x14ac:dyDescent="0.2">
      <c r="A872" s="3" t="s">
        <v>1457</v>
      </c>
      <c r="B872" s="3" t="s">
        <v>1097</v>
      </c>
      <c r="C872" s="3" t="s">
        <v>532</v>
      </c>
      <c r="D872" s="3" t="s">
        <v>542</v>
      </c>
      <c r="E872" t="str">
        <f t="shared" si="26"/>
        <v>M22P01U01N07</v>
      </c>
      <c r="F872" s="26">
        <f ca="1">基础表!F872</f>
        <v>0</v>
      </c>
      <c r="G872" s="26">
        <f ca="1">基础表!G872</f>
        <v>0</v>
      </c>
      <c r="H872" s="26">
        <v>0.15</v>
      </c>
      <c r="I872" s="26" t="str">
        <f t="shared" ca="1" si="27"/>
        <v>TRUE</v>
      </c>
      <c r="J872" s="26">
        <v>0</v>
      </c>
      <c r="K872" s="26">
        <v>1</v>
      </c>
      <c r="L872" s="26">
        <v>1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0.2</v>
      </c>
      <c r="V872" s="26">
        <v>0.2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1</v>
      </c>
      <c r="AG872" s="26">
        <v>0</v>
      </c>
    </row>
    <row r="873" spans="1:33" x14ac:dyDescent="0.2">
      <c r="A873" s="3" t="s">
        <v>1457</v>
      </c>
      <c r="B873" s="3" t="s">
        <v>1097</v>
      </c>
      <c r="C873" s="3" t="s">
        <v>532</v>
      </c>
      <c r="D873" s="3" t="s">
        <v>543</v>
      </c>
      <c r="E873" t="str">
        <f t="shared" si="26"/>
        <v>M22P01U01N08</v>
      </c>
      <c r="F873" s="26">
        <f ca="1">基础表!F873</f>
        <v>0</v>
      </c>
      <c r="G873" s="26">
        <f ca="1">基础表!G873</f>
        <v>0</v>
      </c>
      <c r="H873" s="26">
        <v>0.15</v>
      </c>
      <c r="I873" s="26" t="str">
        <f t="shared" ca="1" si="27"/>
        <v>TRUE</v>
      </c>
      <c r="J873" s="26">
        <v>0</v>
      </c>
      <c r="K873" s="26">
        <v>1</v>
      </c>
      <c r="L873" s="26">
        <v>1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0.2</v>
      </c>
      <c r="V873" s="26">
        <v>0.2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1</v>
      </c>
      <c r="AG873" s="26">
        <v>0</v>
      </c>
    </row>
    <row r="874" spans="1:33" x14ac:dyDescent="0.2">
      <c r="A874" s="3" t="s">
        <v>1457</v>
      </c>
      <c r="B874" s="3" t="s">
        <v>1097</v>
      </c>
      <c r="C874" s="3" t="s">
        <v>532</v>
      </c>
      <c r="D874" s="3" t="s">
        <v>544</v>
      </c>
      <c r="E874" t="str">
        <f t="shared" si="26"/>
        <v>M22P01U01N09</v>
      </c>
      <c r="F874" s="26">
        <f ca="1">基础表!F874</f>
        <v>0</v>
      </c>
      <c r="G874" s="26">
        <f ca="1">基础表!G874</f>
        <v>0</v>
      </c>
      <c r="H874" s="26">
        <v>0.15</v>
      </c>
      <c r="I874" s="26" t="str">
        <f t="shared" ca="1" si="27"/>
        <v>TRUE</v>
      </c>
      <c r="J874" s="26">
        <v>0</v>
      </c>
      <c r="K874" s="26">
        <v>1</v>
      </c>
      <c r="L874" s="26">
        <v>1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0.2</v>
      </c>
      <c r="V874" s="26">
        <v>0.2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1</v>
      </c>
      <c r="AG874" s="26">
        <v>0</v>
      </c>
    </row>
    <row r="875" spans="1:33" x14ac:dyDescent="0.2">
      <c r="A875" s="3" t="s">
        <v>1457</v>
      </c>
      <c r="B875" s="3" t="s">
        <v>1097</v>
      </c>
      <c r="C875" s="3" t="s">
        <v>539</v>
      </c>
      <c r="D875" s="3" t="s">
        <v>1255</v>
      </c>
      <c r="E875" t="str">
        <f t="shared" si="26"/>
        <v>M22P01U02N01</v>
      </c>
      <c r="F875" s="26">
        <f ca="1">基础表!F875</f>
        <v>0</v>
      </c>
      <c r="G875" s="26">
        <f ca="1">基础表!G875</f>
        <v>0</v>
      </c>
      <c r="H875" s="26">
        <v>0.15</v>
      </c>
      <c r="I875" s="26" t="str">
        <f t="shared" ca="1" si="27"/>
        <v>TRUE</v>
      </c>
      <c r="J875" s="26">
        <v>0</v>
      </c>
      <c r="K875" s="26">
        <v>1</v>
      </c>
      <c r="L875" s="26">
        <v>1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0.2</v>
      </c>
      <c r="V875" s="26">
        <v>0.2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1</v>
      </c>
      <c r="AG875" s="26">
        <v>0</v>
      </c>
    </row>
    <row r="876" spans="1:33" x14ac:dyDescent="0.2">
      <c r="A876" s="3" t="s">
        <v>1457</v>
      </c>
      <c r="B876" s="3" t="s">
        <v>1097</v>
      </c>
      <c r="C876" s="3" t="s">
        <v>539</v>
      </c>
      <c r="D876" s="3" t="s">
        <v>534</v>
      </c>
      <c r="E876" t="str">
        <f t="shared" si="26"/>
        <v>M22P01U02N02</v>
      </c>
      <c r="F876" s="26">
        <f ca="1">基础表!F876</f>
        <v>0</v>
      </c>
      <c r="G876" s="26">
        <f ca="1">基础表!G876</f>
        <v>0</v>
      </c>
      <c r="H876" s="26">
        <v>0.15</v>
      </c>
      <c r="I876" s="26" t="str">
        <f t="shared" ca="1" si="27"/>
        <v>TRUE</v>
      </c>
      <c r="J876" s="26">
        <v>0</v>
      </c>
      <c r="K876" s="26">
        <v>1</v>
      </c>
      <c r="L876" s="26">
        <v>1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0.2</v>
      </c>
      <c r="V876" s="26">
        <v>0.2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1</v>
      </c>
      <c r="AG876" s="26">
        <v>0</v>
      </c>
    </row>
    <row r="877" spans="1:33" x14ac:dyDescent="0.2">
      <c r="A877" s="3" t="s">
        <v>1457</v>
      </c>
      <c r="B877" s="3" t="s">
        <v>1097</v>
      </c>
      <c r="C877" s="3" t="s">
        <v>539</v>
      </c>
      <c r="D877" s="3" t="s">
        <v>535</v>
      </c>
      <c r="E877" t="str">
        <f t="shared" si="26"/>
        <v>M22P01U02N03</v>
      </c>
      <c r="F877" s="26">
        <f ca="1">基础表!F877</f>
        <v>0</v>
      </c>
      <c r="G877" s="26">
        <f ca="1">基础表!G877</f>
        <v>0</v>
      </c>
      <c r="H877" s="26">
        <v>0.15</v>
      </c>
      <c r="I877" s="26" t="str">
        <f t="shared" ca="1" si="27"/>
        <v>TRUE</v>
      </c>
      <c r="J877" s="26">
        <v>0</v>
      </c>
      <c r="K877" s="26">
        <v>1</v>
      </c>
      <c r="L877" s="26">
        <v>1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0.2</v>
      </c>
      <c r="V877" s="26">
        <v>0.2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1</v>
      </c>
      <c r="AG877" s="26">
        <v>0</v>
      </c>
    </row>
    <row r="878" spans="1:33" x14ac:dyDescent="0.2">
      <c r="A878" s="3" t="s">
        <v>1457</v>
      </c>
      <c r="B878" s="3" t="s">
        <v>1097</v>
      </c>
      <c r="C878" s="3" t="s">
        <v>539</v>
      </c>
      <c r="D878" s="3" t="s">
        <v>536</v>
      </c>
      <c r="E878" t="str">
        <f t="shared" si="26"/>
        <v>M22P01U02N04</v>
      </c>
      <c r="F878" s="26">
        <f ca="1">基础表!F878</f>
        <v>0</v>
      </c>
      <c r="G878" s="26">
        <f ca="1">基础表!G878</f>
        <v>0</v>
      </c>
      <c r="H878" s="26">
        <v>0.15</v>
      </c>
      <c r="I878" s="26" t="str">
        <f t="shared" ca="1" si="27"/>
        <v>TRUE</v>
      </c>
      <c r="J878" s="26">
        <v>0</v>
      </c>
      <c r="K878" s="26">
        <v>1</v>
      </c>
      <c r="L878" s="26">
        <v>1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0.2</v>
      </c>
      <c r="V878" s="26">
        <v>0.2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1</v>
      </c>
      <c r="AG878" s="26">
        <v>0</v>
      </c>
    </row>
    <row r="879" spans="1:33" x14ac:dyDescent="0.2">
      <c r="A879" s="3" t="s">
        <v>1457</v>
      </c>
      <c r="B879" s="3" t="s">
        <v>1097</v>
      </c>
      <c r="C879" s="3" t="s">
        <v>539</v>
      </c>
      <c r="D879" s="3" t="s">
        <v>537</v>
      </c>
      <c r="E879" t="str">
        <f t="shared" si="26"/>
        <v>M22P01U02N05</v>
      </c>
      <c r="F879" s="26">
        <f ca="1">基础表!F879</f>
        <v>0</v>
      </c>
      <c r="G879" s="26">
        <f ca="1">基础表!G879</f>
        <v>0</v>
      </c>
      <c r="H879" s="26">
        <v>0.15</v>
      </c>
      <c r="I879" s="26" t="str">
        <f t="shared" ca="1" si="27"/>
        <v>TRUE</v>
      </c>
      <c r="J879" s="26">
        <v>0</v>
      </c>
      <c r="K879" s="26">
        <v>1</v>
      </c>
      <c r="L879" s="26">
        <v>1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0.2</v>
      </c>
      <c r="V879" s="26">
        <v>0.2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1</v>
      </c>
      <c r="AG879" s="26">
        <v>0</v>
      </c>
    </row>
    <row r="880" spans="1:33" x14ac:dyDescent="0.2">
      <c r="A880" s="3" t="s">
        <v>1457</v>
      </c>
      <c r="B880" s="3" t="s">
        <v>1097</v>
      </c>
      <c r="C880" s="3" t="s">
        <v>539</v>
      </c>
      <c r="D880" s="3" t="s">
        <v>538</v>
      </c>
      <c r="E880" t="str">
        <f t="shared" si="26"/>
        <v>M22P01U02N06</v>
      </c>
      <c r="F880" s="26">
        <f ca="1">基础表!F880</f>
        <v>0</v>
      </c>
      <c r="G880" s="26">
        <f ca="1">基础表!G880</f>
        <v>0</v>
      </c>
      <c r="H880" s="26">
        <v>0.15</v>
      </c>
      <c r="I880" s="26" t="str">
        <f t="shared" ca="1" si="27"/>
        <v>TRUE</v>
      </c>
      <c r="J880" s="26">
        <v>0</v>
      </c>
      <c r="K880" s="26">
        <v>1</v>
      </c>
      <c r="L880" s="26">
        <v>1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0.2</v>
      </c>
      <c r="V880" s="26">
        <v>0.2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1</v>
      </c>
      <c r="AG880" s="26">
        <v>0</v>
      </c>
    </row>
    <row r="881" spans="1:33" x14ac:dyDescent="0.2">
      <c r="A881" s="3" t="s">
        <v>1457</v>
      </c>
      <c r="B881" s="3" t="s">
        <v>1097</v>
      </c>
      <c r="C881" s="3" t="s">
        <v>539</v>
      </c>
      <c r="D881" s="3" t="s">
        <v>542</v>
      </c>
      <c r="E881" t="str">
        <f t="shared" si="26"/>
        <v>M22P01U02N07</v>
      </c>
      <c r="F881" s="26">
        <f ca="1">基础表!F881</f>
        <v>0</v>
      </c>
      <c r="G881" s="26">
        <f ca="1">基础表!G881</f>
        <v>0</v>
      </c>
      <c r="H881" s="26">
        <v>0.15</v>
      </c>
      <c r="I881" s="26" t="str">
        <f t="shared" ca="1" si="27"/>
        <v>TRUE</v>
      </c>
      <c r="J881" s="26">
        <v>0</v>
      </c>
      <c r="K881" s="26">
        <v>1</v>
      </c>
      <c r="L881" s="26">
        <v>1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0.2</v>
      </c>
      <c r="V881" s="26">
        <v>0.2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  <c r="AE881" s="26">
        <v>0</v>
      </c>
      <c r="AF881" s="26">
        <v>1</v>
      </c>
      <c r="AG881" s="26">
        <v>0</v>
      </c>
    </row>
    <row r="882" spans="1:33" x14ac:dyDescent="0.2">
      <c r="A882" s="3" t="s">
        <v>1457</v>
      </c>
      <c r="B882" s="3" t="s">
        <v>1097</v>
      </c>
      <c r="C882" s="3" t="s">
        <v>539</v>
      </c>
      <c r="D882" s="3" t="s">
        <v>543</v>
      </c>
      <c r="E882" t="str">
        <f t="shared" si="26"/>
        <v>M22P01U02N08</v>
      </c>
      <c r="F882" s="26">
        <f ca="1">基础表!F882</f>
        <v>0</v>
      </c>
      <c r="G882" s="26">
        <f ca="1">基础表!G882</f>
        <v>0</v>
      </c>
      <c r="H882" s="26">
        <v>0.15</v>
      </c>
      <c r="I882" s="26" t="str">
        <f t="shared" ca="1" si="27"/>
        <v>TRUE</v>
      </c>
      <c r="J882" s="26">
        <v>0</v>
      </c>
      <c r="K882" s="26">
        <v>1</v>
      </c>
      <c r="L882" s="26">
        <v>1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0.2</v>
      </c>
      <c r="V882" s="26">
        <v>0.2</v>
      </c>
      <c r="W882" s="26">
        <v>0</v>
      </c>
      <c r="X882" s="26">
        <v>0</v>
      </c>
      <c r="Y882" s="26">
        <v>0</v>
      </c>
      <c r="Z882" s="26">
        <v>0</v>
      </c>
      <c r="AA882" s="26">
        <v>0</v>
      </c>
      <c r="AB882" s="26">
        <v>0</v>
      </c>
      <c r="AC882" s="26">
        <v>0</v>
      </c>
      <c r="AD882" s="26">
        <v>0</v>
      </c>
      <c r="AE882" s="26">
        <v>0</v>
      </c>
      <c r="AF882" s="26">
        <v>1</v>
      </c>
      <c r="AG882" s="26">
        <v>0</v>
      </c>
    </row>
    <row r="883" spans="1:33" x14ac:dyDescent="0.2">
      <c r="A883" s="3" t="s">
        <v>1457</v>
      </c>
      <c r="B883" s="3" t="s">
        <v>1097</v>
      </c>
      <c r="C883" s="3" t="s">
        <v>539</v>
      </c>
      <c r="D883" s="3" t="s">
        <v>544</v>
      </c>
      <c r="E883" t="str">
        <f t="shared" si="26"/>
        <v>M22P01U02N09</v>
      </c>
      <c r="F883" s="26">
        <f ca="1">基础表!F883</f>
        <v>0</v>
      </c>
      <c r="G883" s="26">
        <f ca="1">基础表!G883</f>
        <v>0</v>
      </c>
      <c r="H883" s="26">
        <v>0.15</v>
      </c>
      <c r="I883" s="26" t="str">
        <f t="shared" ca="1" si="27"/>
        <v>TRUE</v>
      </c>
      <c r="J883" s="26">
        <v>0</v>
      </c>
      <c r="K883" s="26">
        <v>1</v>
      </c>
      <c r="L883" s="26">
        <v>1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26">
        <v>0.2</v>
      </c>
      <c r="V883" s="26">
        <v>0.2</v>
      </c>
      <c r="W883" s="26">
        <v>0</v>
      </c>
      <c r="X883" s="26">
        <v>0</v>
      </c>
      <c r="Y883" s="26">
        <v>0</v>
      </c>
      <c r="Z883" s="26">
        <v>0</v>
      </c>
      <c r="AA883" s="26">
        <v>0</v>
      </c>
      <c r="AB883" s="26">
        <v>0</v>
      </c>
      <c r="AC883" s="26">
        <v>0</v>
      </c>
      <c r="AD883" s="26">
        <v>0</v>
      </c>
      <c r="AE883" s="26">
        <v>0</v>
      </c>
      <c r="AF883" s="26">
        <v>1</v>
      </c>
      <c r="AG883" s="26">
        <v>0</v>
      </c>
    </row>
    <row r="884" spans="1:33" x14ac:dyDescent="0.2">
      <c r="A884" s="3" t="s">
        <v>1457</v>
      </c>
      <c r="B884" s="3" t="s">
        <v>1097</v>
      </c>
      <c r="C884" s="3" t="s">
        <v>540</v>
      </c>
      <c r="D884" s="3" t="s">
        <v>1255</v>
      </c>
      <c r="E884" t="str">
        <f t="shared" si="26"/>
        <v>M22P01U03N01</v>
      </c>
      <c r="F884" s="26">
        <f ca="1">基础表!F884</f>
        <v>0</v>
      </c>
      <c r="G884" s="26">
        <f ca="1">基础表!G884</f>
        <v>0</v>
      </c>
      <c r="H884" s="26">
        <v>0.15</v>
      </c>
      <c r="I884" s="26" t="str">
        <f t="shared" ca="1" si="27"/>
        <v>TRUE</v>
      </c>
      <c r="J884" s="26">
        <v>0</v>
      </c>
      <c r="K884" s="26">
        <v>1</v>
      </c>
      <c r="L884" s="26">
        <v>1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0.2</v>
      </c>
      <c r="V884" s="26">
        <v>0.2</v>
      </c>
      <c r="W884" s="26">
        <v>0</v>
      </c>
      <c r="X884" s="26">
        <v>0</v>
      </c>
      <c r="Y884" s="26">
        <v>0</v>
      </c>
      <c r="Z884" s="26">
        <v>0</v>
      </c>
      <c r="AA884" s="26">
        <v>0</v>
      </c>
      <c r="AB884" s="26">
        <v>0</v>
      </c>
      <c r="AC884" s="26">
        <v>0</v>
      </c>
      <c r="AD884" s="26">
        <v>0</v>
      </c>
      <c r="AE884" s="26">
        <v>0</v>
      </c>
      <c r="AF884" s="26">
        <v>1</v>
      </c>
      <c r="AG884" s="26">
        <v>0</v>
      </c>
    </row>
    <row r="885" spans="1:33" x14ac:dyDescent="0.2">
      <c r="A885" s="3" t="s">
        <v>1457</v>
      </c>
      <c r="B885" s="3" t="s">
        <v>1097</v>
      </c>
      <c r="C885" s="3" t="s">
        <v>540</v>
      </c>
      <c r="D885" s="3" t="s">
        <v>534</v>
      </c>
      <c r="E885" t="str">
        <f t="shared" si="26"/>
        <v>M22P01U03N02</v>
      </c>
      <c r="F885" s="26">
        <f ca="1">基础表!F885</f>
        <v>0</v>
      </c>
      <c r="G885" s="26">
        <f ca="1">基础表!G885</f>
        <v>0</v>
      </c>
      <c r="H885" s="26">
        <v>0.15</v>
      </c>
      <c r="I885" s="26" t="str">
        <f t="shared" ca="1" si="27"/>
        <v>TRUE</v>
      </c>
      <c r="J885" s="26">
        <v>0</v>
      </c>
      <c r="K885" s="26">
        <v>1</v>
      </c>
      <c r="L885" s="26">
        <v>1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0.2</v>
      </c>
      <c r="V885" s="26">
        <v>0.2</v>
      </c>
      <c r="W885" s="26">
        <v>0</v>
      </c>
      <c r="X885" s="26">
        <v>0</v>
      </c>
      <c r="Y885" s="26">
        <v>0</v>
      </c>
      <c r="Z885" s="26">
        <v>0</v>
      </c>
      <c r="AA885" s="26">
        <v>0</v>
      </c>
      <c r="AB885" s="26">
        <v>0</v>
      </c>
      <c r="AC885" s="26">
        <v>0</v>
      </c>
      <c r="AD885" s="26">
        <v>0</v>
      </c>
      <c r="AE885" s="26">
        <v>0</v>
      </c>
      <c r="AF885" s="26">
        <v>1</v>
      </c>
      <c r="AG885" s="26">
        <v>0</v>
      </c>
    </row>
    <row r="886" spans="1:33" x14ac:dyDescent="0.2">
      <c r="A886" s="3" t="s">
        <v>1457</v>
      </c>
      <c r="B886" s="3" t="s">
        <v>1097</v>
      </c>
      <c r="C886" s="3" t="s">
        <v>540</v>
      </c>
      <c r="D886" s="3" t="s">
        <v>535</v>
      </c>
      <c r="E886" t="str">
        <f t="shared" si="26"/>
        <v>M22P01U03N03</v>
      </c>
      <c r="F886" s="26">
        <f ca="1">基础表!F886</f>
        <v>0</v>
      </c>
      <c r="G886" s="26">
        <f ca="1">基础表!G886</f>
        <v>0</v>
      </c>
      <c r="H886" s="26">
        <v>0.15</v>
      </c>
      <c r="I886" s="26" t="str">
        <f t="shared" ca="1" si="27"/>
        <v>TRUE</v>
      </c>
      <c r="J886" s="26">
        <v>0</v>
      </c>
      <c r="K886" s="26">
        <v>1</v>
      </c>
      <c r="L886" s="26">
        <v>1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0.2</v>
      </c>
      <c r="V886" s="26">
        <v>0.2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0</v>
      </c>
      <c r="AF886" s="26">
        <v>1</v>
      </c>
      <c r="AG886" s="26">
        <v>0</v>
      </c>
    </row>
    <row r="887" spans="1:33" x14ac:dyDescent="0.2">
      <c r="A887" s="3" t="s">
        <v>1457</v>
      </c>
      <c r="B887" s="3" t="s">
        <v>1097</v>
      </c>
      <c r="C887" s="3" t="s">
        <v>540</v>
      </c>
      <c r="D887" s="3" t="s">
        <v>536</v>
      </c>
      <c r="E887" t="str">
        <f t="shared" si="26"/>
        <v>M22P01U03N04</v>
      </c>
      <c r="F887" s="26">
        <f ca="1">基础表!F887</f>
        <v>0</v>
      </c>
      <c r="G887" s="26">
        <f ca="1">基础表!G887</f>
        <v>0</v>
      </c>
      <c r="H887" s="26">
        <v>0.15</v>
      </c>
      <c r="I887" s="26" t="str">
        <f t="shared" ca="1" si="27"/>
        <v>TRUE</v>
      </c>
      <c r="J887" s="26">
        <v>0</v>
      </c>
      <c r="K887" s="26">
        <v>1</v>
      </c>
      <c r="L887" s="26">
        <v>1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  <c r="T887" s="26">
        <v>0</v>
      </c>
      <c r="U887" s="26">
        <v>0.2</v>
      </c>
      <c r="V887" s="26">
        <v>0.2</v>
      </c>
      <c r="W887" s="26">
        <v>0</v>
      </c>
      <c r="X887" s="26">
        <v>0</v>
      </c>
      <c r="Y887" s="26">
        <v>0</v>
      </c>
      <c r="Z887" s="26">
        <v>0</v>
      </c>
      <c r="AA887" s="26">
        <v>0</v>
      </c>
      <c r="AB887" s="26">
        <v>0</v>
      </c>
      <c r="AC887" s="26">
        <v>0</v>
      </c>
      <c r="AD887" s="26">
        <v>0</v>
      </c>
      <c r="AE887" s="26">
        <v>0</v>
      </c>
      <c r="AF887" s="26">
        <v>1</v>
      </c>
      <c r="AG887" s="26">
        <v>0</v>
      </c>
    </row>
    <row r="888" spans="1:33" x14ac:dyDescent="0.2">
      <c r="A888" s="3" t="s">
        <v>1457</v>
      </c>
      <c r="B888" s="3" t="s">
        <v>1097</v>
      </c>
      <c r="C888" s="3" t="s">
        <v>540</v>
      </c>
      <c r="D888" s="3" t="s">
        <v>537</v>
      </c>
      <c r="E888" t="str">
        <f t="shared" si="26"/>
        <v>M22P01U03N05</v>
      </c>
      <c r="F888" s="26">
        <f ca="1">基础表!F888</f>
        <v>0</v>
      </c>
      <c r="G888" s="26">
        <f ca="1">基础表!G888</f>
        <v>0</v>
      </c>
      <c r="H888" s="26">
        <v>0.15</v>
      </c>
      <c r="I888" s="26" t="str">
        <f t="shared" ca="1" si="27"/>
        <v>TRUE</v>
      </c>
      <c r="J888" s="26">
        <v>0</v>
      </c>
      <c r="K888" s="26">
        <v>1</v>
      </c>
      <c r="L888" s="26">
        <v>1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0.2</v>
      </c>
      <c r="V888" s="26">
        <v>0.2</v>
      </c>
      <c r="W888" s="26">
        <v>0</v>
      </c>
      <c r="X888" s="26">
        <v>0</v>
      </c>
      <c r="Y888" s="26">
        <v>0</v>
      </c>
      <c r="Z888" s="26">
        <v>0</v>
      </c>
      <c r="AA888" s="26">
        <v>0</v>
      </c>
      <c r="AB888" s="26">
        <v>0</v>
      </c>
      <c r="AC888" s="26">
        <v>0</v>
      </c>
      <c r="AD888" s="26">
        <v>0</v>
      </c>
      <c r="AE888" s="26">
        <v>0</v>
      </c>
      <c r="AF888" s="26">
        <v>1</v>
      </c>
      <c r="AG888" s="26">
        <v>0</v>
      </c>
    </row>
    <row r="889" spans="1:33" x14ac:dyDescent="0.2">
      <c r="A889" s="3" t="s">
        <v>1457</v>
      </c>
      <c r="B889" s="3" t="s">
        <v>1097</v>
      </c>
      <c r="C889" s="3" t="s">
        <v>540</v>
      </c>
      <c r="D889" s="3" t="s">
        <v>538</v>
      </c>
      <c r="E889" t="str">
        <f t="shared" si="26"/>
        <v>M22P01U03N06</v>
      </c>
      <c r="F889" s="26">
        <f ca="1">基础表!F889</f>
        <v>0</v>
      </c>
      <c r="G889" s="26">
        <f ca="1">基础表!G889</f>
        <v>0</v>
      </c>
      <c r="H889" s="26">
        <v>0.15</v>
      </c>
      <c r="I889" s="26" t="str">
        <f t="shared" ca="1" si="27"/>
        <v>TRUE</v>
      </c>
      <c r="J889" s="26">
        <v>0</v>
      </c>
      <c r="K889" s="26">
        <v>1</v>
      </c>
      <c r="L889" s="26">
        <v>1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0.2</v>
      </c>
      <c r="V889" s="26">
        <v>0.2</v>
      </c>
      <c r="W889" s="26">
        <v>0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1</v>
      </c>
      <c r="AG889" s="26">
        <v>0</v>
      </c>
    </row>
    <row r="890" spans="1:33" x14ac:dyDescent="0.2">
      <c r="A890" s="3" t="s">
        <v>1457</v>
      </c>
      <c r="B890" s="3" t="s">
        <v>1097</v>
      </c>
      <c r="C890" s="3" t="s">
        <v>540</v>
      </c>
      <c r="D890" s="3" t="s">
        <v>542</v>
      </c>
      <c r="E890" t="str">
        <f t="shared" si="26"/>
        <v>M22P01U03N07</v>
      </c>
      <c r="F890" s="26">
        <f ca="1">基础表!F890</f>
        <v>0</v>
      </c>
      <c r="G890" s="26">
        <f ca="1">基础表!G890</f>
        <v>0</v>
      </c>
      <c r="H890" s="26">
        <v>0.15</v>
      </c>
      <c r="I890" s="26" t="str">
        <f t="shared" ca="1" si="27"/>
        <v>TRUE</v>
      </c>
      <c r="J890" s="26">
        <v>0</v>
      </c>
      <c r="K890" s="26">
        <v>1</v>
      </c>
      <c r="L890" s="26">
        <v>1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0.2</v>
      </c>
      <c r="V890" s="26">
        <v>0.2</v>
      </c>
      <c r="W890" s="26">
        <v>0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1</v>
      </c>
      <c r="AG890" s="26">
        <v>0</v>
      </c>
    </row>
    <row r="891" spans="1:33" x14ac:dyDescent="0.2">
      <c r="A891" s="3" t="s">
        <v>1457</v>
      </c>
      <c r="B891" s="3" t="s">
        <v>1097</v>
      </c>
      <c r="C891" s="3" t="s">
        <v>540</v>
      </c>
      <c r="D891" s="3" t="s">
        <v>543</v>
      </c>
      <c r="E891" t="str">
        <f t="shared" si="26"/>
        <v>M22P01U03N08</v>
      </c>
      <c r="F891" s="26">
        <f ca="1">基础表!F891</f>
        <v>0</v>
      </c>
      <c r="G891" s="26">
        <f ca="1">基础表!G891</f>
        <v>0</v>
      </c>
      <c r="H891" s="26">
        <v>0.15</v>
      </c>
      <c r="I891" s="26" t="str">
        <f t="shared" ca="1" si="27"/>
        <v>TRUE</v>
      </c>
      <c r="J891" s="26">
        <v>0</v>
      </c>
      <c r="K891" s="26">
        <v>1</v>
      </c>
      <c r="L891" s="26">
        <v>1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0.2</v>
      </c>
      <c r="V891" s="26">
        <v>0.2</v>
      </c>
      <c r="W891" s="26">
        <v>0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0</v>
      </c>
      <c r="AF891" s="26">
        <v>1</v>
      </c>
      <c r="AG891" s="26">
        <v>0</v>
      </c>
    </row>
    <row r="892" spans="1:33" x14ac:dyDescent="0.2">
      <c r="A892" s="3" t="s">
        <v>1457</v>
      </c>
      <c r="B892" s="3" t="s">
        <v>1097</v>
      </c>
      <c r="C892" s="3" t="s">
        <v>540</v>
      </c>
      <c r="D892" s="3" t="s">
        <v>544</v>
      </c>
      <c r="E892" t="str">
        <f t="shared" si="26"/>
        <v>M22P01U03N09</v>
      </c>
      <c r="F892" s="26">
        <f ca="1">基础表!F892</f>
        <v>0</v>
      </c>
      <c r="G892" s="26">
        <f ca="1">基础表!G892</f>
        <v>0</v>
      </c>
      <c r="H892" s="26">
        <v>0.15</v>
      </c>
      <c r="I892" s="26" t="str">
        <f t="shared" ca="1" si="27"/>
        <v>TRUE</v>
      </c>
      <c r="J892" s="26">
        <v>0</v>
      </c>
      <c r="K892" s="26">
        <v>1</v>
      </c>
      <c r="L892" s="26">
        <v>1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0.2</v>
      </c>
      <c r="V892" s="26">
        <v>0.2</v>
      </c>
      <c r="W892" s="26">
        <v>0</v>
      </c>
      <c r="X892" s="26">
        <v>0</v>
      </c>
      <c r="Y892" s="26">
        <v>0</v>
      </c>
      <c r="Z892" s="26">
        <v>0</v>
      </c>
      <c r="AA892" s="26">
        <v>0</v>
      </c>
      <c r="AB892" s="26">
        <v>0</v>
      </c>
      <c r="AC892" s="26">
        <v>0</v>
      </c>
      <c r="AD892" s="26">
        <v>0</v>
      </c>
      <c r="AE892" s="26">
        <v>0</v>
      </c>
      <c r="AF892" s="26">
        <v>1</v>
      </c>
      <c r="AG892" s="26">
        <v>0</v>
      </c>
    </row>
    <row r="893" spans="1:33" x14ac:dyDescent="0.2">
      <c r="A893" s="3" t="s">
        <v>1457</v>
      </c>
      <c r="B893" s="3" t="s">
        <v>1097</v>
      </c>
      <c r="C893" s="3" t="s">
        <v>541</v>
      </c>
      <c r="D893" s="3" t="s">
        <v>1255</v>
      </c>
      <c r="E893" t="str">
        <f t="shared" si="26"/>
        <v>M22P01U04N01</v>
      </c>
      <c r="F893" s="26">
        <f ca="1">基础表!F893</f>
        <v>0</v>
      </c>
      <c r="G893" s="26">
        <f ca="1">基础表!G893</f>
        <v>0</v>
      </c>
      <c r="H893" s="26">
        <v>0.15</v>
      </c>
      <c r="I893" s="26" t="str">
        <f t="shared" ca="1" si="27"/>
        <v>TRUE</v>
      </c>
      <c r="J893" s="26">
        <v>0</v>
      </c>
      <c r="K893" s="26">
        <v>1</v>
      </c>
      <c r="L893" s="26">
        <v>1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0.2</v>
      </c>
      <c r="V893" s="26">
        <v>0.2</v>
      </c>
      <c r="W893" s="26">
        <v>0</v>
      </c>
      <c r="X893" s="26">
        <v>0</v>
      </c>
      <c r="Y893" s="26">
        <v>0</v>
      </c>
      <c r="Z893" s="26">
        <v>0</v>
      </c>
      <c r="AA893" s="26">
        <v>0</v>
      </c>
      <c r="AB893" s="26">
        <v>0</v>
      </c>
      <c r="AC893" s="26">
        <v>0</v>
      </c>
      <c r="AD893" s="26">
        <v>0</v>
      </c>
      <c r="AE893" s="26">
        <v>0</v>
      </c>
      <c r="AF893" s="26">
        <v>1</v>
      </c>
      <c r="AG893" s="26">
        <v>0</v>
      </c>
    </row>
    <row r="894" spans="1:33" x14ac:dyDescent="0.2">
      <c r="A894" s="3" t="s">
        <v>1457</v>
      </c>
      <c r="B894" s="3" t="s">
        <v>1097</v>
      </c>
      <c r="C894" s="3" t="s">
        <v>541</v>
      </c>
      <c r="D894" s="3" t="s">
        <v>534</v>
      </c>
      <c r="E894" t="str">
        <f t="shared" si="26"/>
        <v>M22P01U04N02</v>
      </c>
      <c r="F894" s="26">
        <f ca="1">基础表!F894</f>
        <v>0</v>
      </c>
      <c r="G894" s="26">
        <f ca="1">基础表!G894</f>
        <v>0</v>
      </c>
      <c r="H894" s="26">
        <v>0.15</v>
      </c>
      <c r="I894" s="26" t="str">
        <f t="shared" ca="1" si="27"/>
        <v>TRUE</v>
      </c>
      <c r="J894" s="26">
        <v>0</v>
      </c>
      <c r="K894" s="26">
        <v>1</v>
      </c>
      <c r="L894" s="26">
        <v>1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0.2</v>
      </c>
      <c r="V894" s="26">
        <v>0.2</v>
      </c>
      <c r="W894" s="26">
        <v>0</v>
      </c>
      <c r="X894" s="26">
        <v>0</v>
      </c>
      <c r="Y894" s="26">
        <v>0</v>
      </c>
      <c r="Z894" s="26">
        <v>0</v>
      </c>
      <c r="AA894" s="26">
        <v>0</v>
      </c>
      <c r="AB894" s="26">
        <v>0</v>
      </c>
      <c r="AC894" s="26">
        <v>0</v>
      </c>
      <c r="AD894" s="26">
        <v>0</v>
      </c>
      <c r="AE894" s="26">
        <v>0</v>
      </c>
      <c r="AF894" s="26">
        <v>1</v>
      </c>
      <c r="AG894" s="26">
        <v>0</v>
      </c>
    </row>
    <row r="895" spans="1:33" x14ac:dyDescent="0.2">
      <c r="A895" s="3" t="s">
        <v>1457</v>
      </c>
      <c r="B895" s="3" t="s">
        <v>1097</v>
      </c>
      <c r="C895" s="3" t="s">
        <v>541</v>
      </c>
      <c r="D895" s="3" t="s">
        <v>535</v>
      </c>
      <c r="E895" t="str">
        <f t="shared" si="26"/>
        <v>M22P01U04N03</v>
      </c>
      <c r="F895" s="26">
        <f ca="1">基础表!F895</f>
        <v>0</v>
      </c>
      <c r="G895" s="26">
        <f ca="1">基础表!G895</f>
        <v>0</v>
      </c>
      <c r="H895" s="26">
        <v>0.15</v>
      </c>
      <c r="I895" s="26" t="str">
        <f t="shared" ca="1" si="27"/>
        <v>TRUE</v>
      </c>
      <c r="J895" s="26">
        <v>0</v>
      </c>
      <c r="K895" s="26">
        <v>1</v>
      </c>
      <c r="L895" s="26">
        <v>1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  <c r="T895" s="26">
        <v>0</v>
      </c>
      <c r="U895" s="26">
        <v>0.2</v>
      </c>
      <c r="V895" s="26">
        <v>0.2</v>
      </c>
      <c r="W895" s="26">
        <v>0</v>
      </c>
      <c r="X895" s="26">
        <v>0</v>
      </c>
      <c r="Y895" s="26">
        <v>0</v>
      </c>
      <c r="Z895" s="26">
        <v>0</v>
      </c>
      <c r="AA895" s="26">
        <v>0</v>
      </c>
      <c r="AB895" s="26">
        <v>0</v>
      </c>
      <c r="AC895" s="26">
        <v>0</v>
      </c>
      <c r="AD895" s="26">
        <v>0</v>
      </c>
      <c r="AE895" s="26">
        <v>0</v>
      </c>
      <c r="AF895" s="26">
        <v>1</v>
      </c>
      <c r="AG895" s="26">
        <v>0</v>
      </c>
    </row>
    <row r="896" spans="1:33" x14ac:dyDescent="0.2">
      <c r="A896" s="3" t="s">
        <v>1457</v>
      </c>
      <c r="B896" s="3" t="s">
        <v>1097</v>
      </c>
      <c r="C896" s="3" t="s">
        <v>1454</v>
      </c>
      <c r="D896" s="3" t="s">
        <v>536</v>
      </c>
      <c r="E896" t="str">
        <f t="shared" si="26"/>
        <v>M22P01U04N04</v>
      </c>
      <c r="F896" s="26">
        <f ca="1">基础表!F896</f>
        <v>0</v>
      </c>
      <c r="G896" s="26">
        <f ca="1">基础表!G896</f>
        <v>0</v>
      </c>
      <c r="H896" s="26">
        <v>0.15</v>
      </c>
      <c r="I896" s="26" t="str">
        <f t="shared" ca="1" si="27"/>
        <v>TRUE</v>
      </c>
      <c r="J896" s="26">
        <v>0</v>
      </c>
      <c r="K896" s="26">
        <v>1</v>
      </c>
      <c r="L896" s="26">
        <v>1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0.2</v>
      </c>
      <c r="V896" s="26">
        <v>0.2</v>
      </c>
      <c r="W896" s="26">
        <v>0</v>
      </c>
      <c r="X896" s="26">
        <v>0</v>
      </c>
      <c r="Y896" s="26">
        <v>0</v>
      </c>
      <c r="Z896" s="26">
        <v>0</v>
      </c>
      <c r="AA896" s="26">
        <v>0</v>
      </c>
      <c r="AB896" s="26">
        <v>0</v>
      </c>
      <c r="AC896" s="26">
        <v>0</v>
      </c>
      <c r="AD896" s="26">
        <v>0</v>
      </c>
      <c r="AE896" s="26">
        <v>0</v>
      </c>
      <c r="AF896" s="26">
        <v>1</v>
      </c>
      <c r="AG896" s="26">
        <v>0</v>
      </c>
    </row>
    <row r="897" spans="1:33" x14ac:dyDescent="0.2">
      <c r="A897" s="3" t="s">
        <v>1457</v>
      </c>
      <c r="B897" s="3" t="s">
        <v>1097</v>
      </c>
      <c r="C897" s="3" t="s">
        <v>1454</v>
      </c>
      <c r="D897" s="3" t="s">
        <v>537</v>
      </c>
      <c r="E897" t="str">
        <f t="shared" si="26"/>
        <v>M22P01U04N05</v>
      </c>
      <c r="F897" s="26">
        <f ca="1">基础表!F897</f>
        <v>0</v>
      </c>
      <c r="G897" s="26">
        <f ca="1">基础表!G897</f>
        <v>0</v>
      </c>
      <c r="H897" s="26">
        <v>0.15</v>
      </c>
      <c r="I897" s="26" t="str">
        <f t="shared" ca="1" si="27"/>
        <v>TRUE</v>
      </c>
      <c r="J897" s="26">
        <v>0</v>
      </c>
      <c r="K897" s="26">
        <v>1</v>
      </c>
      <c r="L897" s="26">
        <v>1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0.2</v>
      </c>
      <c r="V897" s="26">
        <v>0.2</v>
      </c>
      <c r="W897" s="26">
        <v>0</v>
      </c>
      <c r="X897" s="26">
        <v>0</v>
      </c>
      <c r="Y897" s="26">
        <v>0</v>
      </c>
      <c r="Z897" s="26">
        <v>0</v>
      </c>
      <c r="AA897" s="26">
        <v>0</v>
      </c>
      <c r="AB897" s="26">
        <v>0</v>
      </c>
      <c r="AC897" s="26">
        <v>0</v>
      </c>
      <c r="AD897" s="26">
        <v>0</v>
      </c>
      <c r="AE897" s="26">
        <v>0</v>
      </c>
      <c r="AF897" s="26">
        <v>1</v>
      </c>
      <c r="AG897" s="26">
        <v>0</v>
      </c>
    </row>
    <row r="898" spans="1:33" x14ac:dyDescent="0.2">
      <c r="A898" s="3" t="s">
        <v>1457</v>
      </c>
      <c r="B898" s="3" t="s">
        <v>1097</v>
      </c>
      <c r="C898" s="3" t="s">
        <v>1454</v>
      </c>
      <c r="D898" s="3" t="s">
        <v>538</v>
      </c>
      <c r="E898" t="str">
        <f t="shared" si="26"/>
        <v>M22P01U04N06</v>
      </c>
      <c r="F898" s="26">
        <f ca="1">基础表!F898</f>
        <v>0</v>
      </c>
      <c r="G898" s="26">
        <f ca="1">基础表!G898</f>
        <v>0</v>
      </c>
      <c r="H898" s="26">
        <v>0.15</v>
      </c>
      <c r="I898" s="26" t="str">
        <f t="shared" ca="1" si="27"/>
        <v>TRUE</v>
      </c>
      <c r="J898" s="26">
        <v>0</v>
      </c>
      <c r="K898" s="26">
        <v>1</v>
      </c>
      <c r="L898" s="26">
        <v>1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0.2</v>
      </c>
      <c r="V898" s="26">
        <v>0.2</v>
      </c>
      <c r="W898" s="26">
        <v>0</v>
      </c>
      <c r="X898" s="26">
        <v>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1</v>
      </c>
      <c r="AG898" s="26">
        <v>0</v>
      </c>
    </row>
    <row r="899" spans="1:33" x14ac:dyDescent="0.2">
      <c r="A899" s="3" t="s">
        <v>1457</v>
      </c>
      <c r="B899" s="3" t="s">
        <v>1097</v>
      </c>
      <c r="C899" s="3" t="s">
        <v>1454</v>
      </c>
      <c r="D899" s="3" t="s">
        <v>542</v>
      </c>
      <c r="E899" t="str">
        <f t="shared" ref="E899:E962" si="28">A899&amp;B899&amp;C899&amp;D899</f>
        <v>M22P01U04N07</v>
      </c>
      <c r="F899" s="26">
        <f ca="1">基础表!F899</f>
        <v>0</v>
      </c>
      <c r="G899" s="26">
        <f ca="1">基础表!G899</f>
        <v>0</v>
      </c>
      <c r="H899" s="26">
        <v>0.15</v>
      </c>
      <c r="I899" s="26" t="str">
        <f t="shared" ref="I899:I962" ca="1" si="29">IF(F899=0,"TRUE",IF(F899&gt;1000,"TRUE","FALSE"))</f>
        <v>TRUE</v>
      </c>
      <c r="J899" s="26">
        <v>0</v>
      </c>
      <c r="K899" s="26">
        <v>1</v>
      </c>
      <c r="L899" s="26">
        <v>1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0.2</v>
      </c>
      <c r="V899" s="26">
        <v>0.2</v>
      </c>
      <c r="W899" s="26">
        <v>0</v>
      </c>
      <c r="X899" s="26">
        <v>0</v>
      </c>
      <c r="Y899" s="26">
        <v>0</v>
      </c>
      <c r="Z899" s="26">
        <v>0</v>
      </c>
      <c r="AA899" s="26">
        <v>0</v>
      </c>
      <c r="AB899" s="26">
        <v>0</v>
      </c>
      <c r="AC899" s="26">
        <v>0</v>
      </c>
      <c r="AD899" s="26">
        <v>0</v>
      </c>
      <c r="AE899" s="26">
        <v>0</v>
      </c>
      <c r="AF899" s="26">
        <v>1</v>
      </c>
      <c r="AG899" s="26">
        <v>0</v>
      </c>
    </row>
    <row r="900" spans="1:33" x14ac:dyDescent="0.2">
      <c r="A900" s="3" t="s">
        <v>1457</v>
      </c>
      <c r="B900" s="3" t="s">
        <v>1097</v>
      </c>
      <c r="C900" s="3" t="s">
        <v>1454</v>
      </c>
      <c r="D900" s="3" t="s">
        <v>543</v>
      </c>
      <c r="E900" t="str">
        <f t="shared" si="28"/>
        <v>M22P01U04N08</v>
      </c>
      <c r="F900" s="26">
        <f ca="1">基础表!F900</f>
        <v>0</v>
      </c>
      <c r="G900" s="26">
        <f ca="1">基础表!G900</f>
        <v>0</v>
      </c>
      <c r="H900" s="26">
        <v>0.15</v>
      </c>
      <c r="I900" s="26" t="str">
        <f t="shared" ca="1" si="29"/>
        <v>TRUE</v>
      </c>
      <c r="J900" s="26">
        <v>0</v>
      </c>
      <c r="K900" s="26">
        <v>1</v>
      </c>
      <c r="L900" s="26">
        <v>1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0.2</v>
      </c>
      <c r="V900" s="26">
        <v>0.2</v>
      </c>
      <c r="W900" s="26">
        <v>0</v>
      </c>
      <c r="X900" s="26">
        <v>0</v>
      </c>
      <c r="Y900" s="26">
        <v>0</v>
      </c>
      <c r="Z900" s="26">
        <v>0</v>
      </c>
      <c r="AA900" s="26">
        <v>0</v>
      </c>
      <c r="AB900" s="26">
        <v>0</v>
      </c>
      <c r="AC900" s="26">
        <v>0</v>
      </c>
      <c r="AD900" s="26">
        <v>0</v>
      </c>
      <c r="AE900" s="26">
        <v>0</v>
      </c>
      <c r="AF900" s="26">
        <v>1</v>
      </c>
      <c r="AG900" s="26">
        <v>0</v>
      </c>
    </row>
    <row r="901" spans="1:33" x14ac:dyDescent="0.2">
      <c r="A901" s="3" t="s">
        <v>1457</v>
      </c>
      <c r="B901" s="3" t="s">
        <v>1097</v>
      </c>
      <c r="C901" s="3" t="s">
        <v>541</v>
      </c>
      <c r="D901" s="3" t="s">
        <v>544</v>
      </c>
      <c r="E901" t="str">
        <f t="shared" si="28"/>
        <v>M22P01U04N09</v>
      </c>
      <c r="F901" s="26">
        <f ca="1">基础表!F901</f>
        <v>0</v>
      </c>
      <c r="G901" s="26">
        <f ca="1">基础表!G901</f>
        <v>0</v>
      </c>
      <c r="H901" s="26">
        <v>0.15</v>
      </c>
      <c r="I901" s="26" t="str">
        <f t="shared" ca="1" si="29"/>
        <v>TRUE</v>
      </c>
      <c r="J901" s="26">
        <v>0</v>
      </c>
      <c r="K901" s="26">
        <v>1</v>
      </c>
      <c r="L901" s="26">
        <v>1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0.2</v>
      </c>
      <c r="V901" s="26">
        <v>0.2</v>
      </c>
      <c r="W901" s="26">
        <v>0</v>
      </c>
      <c r="X901" s="26">
        <v>0</v>
      </c>
      <c r="Y901" s="26">
        <v>0</v>
      </c>
      <c r="Z901" s="26">
        <v>0</v>
      </c>
      <c r="AA901" s="26">
        <v>0</v>
      </c>
      <c r="AB901" s="26">
        <v>0</v>
      </c>
      <c r="AC901" s="26">
        <v>0</v>
      </c>
      <c r="AD901" s="26">
        <v>0</v>
      </c>
      <c r="AE901" s="26">
        <v>0</v>
      </c>
      <c r="AF901" s="26">
        <v>1</v>
      </c>
      <c r="AG901" s="26">
        <v>0</v>
      </c>
    </row>
    <row r="902" spans="1:33" x14ac:dyDescent="0.2">
      <c r="A902" s="3" t="s">
        <v>1457</v>
      </c>
      <c r="B902" s="3" t="s">
        <v>1098</v>
      </c>
      <c r="C902" s="3" t="s">
        <v>532</v>
      </c>
      <c r="D902" s="3" t="s">
        <v>1255</v>
      </c>
      <c r="E902" t="str">
        <f t="shared" si="28"/>
        <v>M22P02U01N01</v>
      </c>
      <c r="F902" s="26">
        <f ca="1">基础表!F902</f>
        <v>0</v>
      </c>
      <c r="G902" s="26">
        <f ca="1">基础表!G902</f>
        <v>0</v>
      </c>
      <c r="H902" s="26">
        <v>0.15</v>
      </c>
      <c r="I902" s="26" t="str">
        <f t="shared" ca="1" si="29"/>
        <v>TRUE</v>
      </c>
      <c r="J902" s="26">
        <v>0</v>
      </c>
      <c r="K902" s="26">
        <v>1</v>
      </c>
      <c r="L902" s="26">
        <v>1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0.4</v>
      </c>
      <c r="V902" s="26">
        <v>0.4</v>
      </c>
      <c r="W902" s="26">
        <v>0</v>
      </c>
      <c r="X902" s="26">
        <v>0</v>
      </c>
      <c r="Y902" s="26">
        <v>0</v>
      </c>
      <c r="Z902" s="26">
        <v>0</v>
      </c>
      <c r="AA902" s="26">
        <v>0</v>
      </c>
      <c r="AB902" s="26">
        <v>0</v>
      </c>
      <c r="AC902" s="26">
        <v>0</v>
      </c>
      <c r="AD902" s="26">
        <v>0</v>
      </c>
      <c r="AE902" s="26">
        <v>0</v>
      </c>
      <c r="AF902" s="26">
        <v>1</v>
      </c>
      <c r="AG902" s="26">
        <v>0</v>
      </c>
    </row>
    <row r="903" spans="1:33" x14ac:dyDescent="0.2">
      <c r="A903" s="3" t="s">
        <v>1457</v>
      </c>
      <c r="B903" s="3" t="s">
        <v>1098</v>
      </c>
      <c r="C903" s="3" t="s">
        <v>532</v>
      </c>
      <c r="D903" s="3" t="s">
        <v>534</v>
      </c>
      <c r="E903" t="str">
        <f t="shared" si="28"/>
        <v>M22P02U01N02</v>
      </c>
      <c r="F903" s="26">
        <f ca="1">基础表!F903</f>
        <v>0</v>
      </c>
      <c r="G903" s="26">
        <f ca="1">基础表!G903</f>
        <v>0</v>
      </c>
      <c r="H903" s="26">
        <v>0.15</v>
      </c>
      <c r="I903" s="26" t="str">
        <f t="shared" ca="1" si="29"/>
        <v>TRUE</v>
      </c>
      <c r="J903" s="26">
        <v>0</v>
      </c>
      <c r="K903" s="26">
        <v>1</v>
      </c>
      <c r="L903" s="26">
        <v>1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0.4</v>
      </c>
      <c r="V903" s="26">
        <v>0.4</v>
      </c>
      <c r="W903" s="26">
        <v>0</v>
      </c>
      <c r="X903" s="26">
        <v>0</v>
      </c>
      <c r="Y903" s="26">
        <v>0</v>
      </c>
      <c r="Z903" s="26">
        <v>0</v>
      </c>
      <c r="AA903" s="26">
        <v>0</v>
      </c>
      <c r="AB903" s="26">
        <v>0</v>
      </c>
      <c r="AC903" s="26">
        <v>0</v>
      </c>
      <c r="AD903" s="26">
        <v>0</v>
      </c>
      <c r="AE903" s="26">
        <v>0</v>
      </c>
      <c r="AF903" s="26">
        <v>1</v>
      </c>
      <c r="AG903" s="26">
        <v>0</v>
      </c>
    </row>
    <row r="904" spans="1:33" x14ac:dyDescent="0.2">
      <c r="A904" s="3" t="s">
        <v>1457</v>
      </c>
      <c r="B904" s="3" t="s">
        <v>1098</v>
      </c>
      <c r="C904" s="3" t="s">
        <v>532</v>
      </c>
      <c r="D904" s="3" t="s">
        <v>535</v>
      </c>
      <c r="E904" t="str">
        <f t="shared" si="28"/>
        <v>M22P02U01N03</v>
      </c>
      <c r="F904" s="26">
        <f ca="1">基础表!F904</f>
        <v>0</v>
      </c>
      <c r="G904" s="26">
        <f ca="1">基础表!G904</f>
        <v>0</v>
      </c>
      <c r="H904" s="26">
        <v>0.15</v>
      </c>
      <c r="I904" s="26" t="str">
        <f t="shared" ca="1" si="29"/>
        <v>TRUE</v>
      </c>
      <c r="J904" s="26">
        <v>0</v>
      </c>
      <c r="K904" s="26">
        <v>1</v>
      </c>
      <c r="L904" s="26">
        <v>1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0.4</v>
      </c>
      <c r="V904" s="26">
        <v>0.4</v>
      </c>
      <c r="W904" s="26">
        <v>0</v>
      </c>
      <c r="X904" s="26">
        <v>0</v>
      </c>
      <c r="Y904" s="26">
        <v>0</v>
      </c>
      <c r="Z904" s="26">
        <v>0</v>
      </c>
      <c r="AA904" s="26">
        <v>0</v>
      </c>
      <c r="AB904" s="26">
        <v>0</v>
      </c>
      <c r="AC904" s="26">
        <v>0</v>
      </c>
      <c r="AD904" s="26">
        <v>0</v>
      </c>
      <c r="AE904" s="26">
        <v>0</v>
      </c>
      <c r="AF904" s="26">
        <v>1</v>
      </c>
      <c r="AG904" s="26">
        <v>0</v>
      </c>
    </row>
    <row r="905" spans="1:33" x14ac:dyDescent="0.2">
      <c r="A905" s="3" t="s">
        <v>1457</v>
      </c>
      <c r="B905" s="3" t="s">
        <v>1098</v>
      </c>
      <c r="C905" s="3" t="s">
        <v>532</v>
      </c>
      <c r="D905" s="3" t="s">
        <v>536</v>
      </c>
      <c r="E905" t="str">
        <f t="shared" si="28"/>
        <v>M22P02U01N04</v>
      </c>
      <c r="F905" s="26">
        <f ca="1">基础表!F905</f>
        <v>0</v>
      </c>
      <c r="G905" s="26">
        <f ca="1">基础表!G905</f>
        <v>0</v>
      </c>
      <c r="H905" s="26">
        <v>0.15</v>
      </c>
      <c r="I905" s="26" t="str">
        <f t="shared" ca="1" si="29"/>
        <v>TRUE</v>
      </c>
      <c r="J905" s="26">
        <v>0</v>
      </c>
      <c r="K905" s="26">
        <v>1</v>
      </c>
      <c r="L905" s="26">
        <v>1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0.4</v>
      </c>
      <c r="V905" s="26">
        <v>0.4</v>
      </c>
      <c r="W905" s="26">
        <v>0</v>
      </c>
      <c r="X905" s="26">
        <v>0</v>
      </c>
      <c r="Y905" s="26">
        <v>0</v>
      </c>
      <c r="Z905" s="26">
        <v>0</v>
      </c>
      <c r="AA905" s="26">
        <v>0</v>
      </c>
      <c r="AB905" s="26">
        <v>0</v>
      </c>
      <c r="AC905" s="26">
        <v>0</v>
      </c>
      <c r="AD905" s="26">
        <v>0</v>
      </c>
      <c r="AE905" s="26">
        <v>0</v>
      </c>
      <c r="AF905" s="26">
        <v>1</v>
      </c>
      <c r="AG905" s="26">
        <v>0</v>
      </c>
    </row>
    <row r="906" spans="1:33" x14ac:dyDescent="0.2">
      <c r="A906" s="3" t="s">
        <v>1457</v>
      </c>
      <c r="B906" s="3" t="s">
        <v>1098</v>
      </c>
      <c r="C906" s="3" t="s">
        <v>532</v>
      </c>
      <c r="D906" s="3" t="s">
        <v>537</v>
      </c>
      <c r="E906" t="str">
        <f t="shared" si="28"/>
        <v>M22P02U01N05</v>
      </c>
      <c r="F906" s="26">
        <f ca="1">基础表!F906</f>
        <v>0</v>
      </c>
      <c r="G906" s="26">
        <f ca="1">基础表!G906</f>
        <v>0</v>
      </c>
      <c r="H906" s="26">
        <v>0.15</v>
      </c>
      <c r="I906" s="26" t="str">
        <f t="shared" ca="1" si="29"/>
        <v>TRUE</v>
      </c>
      <c r="J906" s="26">
        <v>0</v>
      </c>
      <c r="K906" s="26">
        <v>1</v>
      </c>
      <c r="L906" s="26">
        <v>1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0.4</v>
      </c>
      <c r="V906" s="26">
        <v>0.4</v>
      </c>
      <c r="W906" s="26">
        <v>0</v>
      </c>
      <c r="X906" s="26">
        <v>0</v>
      </c>
      <c r="Y906" s="26">
        <v>0</v>
      </c>
      <c r="Z906" s="26">
        <v>0</v>
      </c>
      <c r="AA906" s="26">
        <v>0</v>
      </c>
      <c r="AB906" s="26">
        <v>0</v>
      </c>
      <c r="AC906" s="26">
        <v>0</v>
      </c>
      <c r="AD906" s="26">
        <v>0</v>
      </c>
      <c r="AE906" s="26">
        <v>0</v>
      </c>
      <c r="AF906" s="26">
        <v>1</v>
      </c>
      <c r="AG906" s="26">
        <v>0</v>
      </c>
    </row>
    <row r="907" spans="1:33" x14ac:dyDescent="0.2">
      <c r="A907" s="3" t="s">
        <v>1457</v>
      </c>
      <c r="B907" s="3" t="s">
        <v>1098</v>
      </c>
      <c r="C907" s="3" t="s">
        <v>532</v>
      </c>
      <c r="D907" s="3" t="s">
        <v>538</v>
      </c>
      <c r="E907" t="str">
        <f t="shared" si="28"/>
        <v>M22P02U01N06</v>
      </c>
      <c r="F907" s="26">
        <f ca="1">基础表!F907</f>
        <v>0</v>
      </c>
      <c r="G907" s="26">
        <f ca="1">基础表!G907</f>
        <v>0</v>
      </c>
      <c r="H907" s="26">
        <v>0.15</v>
      </c>
      <c r="I907" s="26" t="str">
        <f t="shared" ca="1" si="29"/>
        <v>TRUE</v>
      </c>
      <c r="J907" s="26">
        <v>0</v>
      </c>
      <c r="K907" s="26">
        <v>1</v>
      </c>
      <c r="L907" s="26">
        <v>1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0.4</v>
      </c>
      <c r="V907" s="26">
        <v>0.4</v>
      </c>
      <c r="W907" s="26">
        <v>0</v>
      </c>
      <c r="X907" s="26">
        <v>0</v>
      </c>
      <c r="Y907" s="26">
        <v>0</v>
      </c>
      <c r="Z907" s="26">
        <v>0</v>
      </c>
      <c r="AA907" s="26">
        <v>0</v>
      </c>
      <c r="AB907" s="26">
        <v>0</v>
      </c>
      <c r="AC907" s="26">
        <v>0</v>
      </c>
      <c r="AD907" s="26">
        <v>0</v>
      </c>
      <c r="AE907" s="26">
        <v>0</v>
      </c>
      <c r="AF907" s="26">
        <v>1</v>
      </c>
      <c r="AG907" s="26">
        <v>0</v>
      </c>
    </row>
    <row r="908" spans="1:33" x14ac:dyDescent="0.2">
      <c r="A908" s="3" t="s">
        <v>1457</v>
      </c>
      <c r="B908" s="3" t="s">
        <v>1098</v>
      </c>
      <c r="C908" s="3" t="s">
        <v>532</v>
      </c>
      <c r="D908" s="3" t="s">
        <v>542</v>
      </c>
      <c r="E908" t="str">
        <f t="shared" si="28"/>
        <v>M22P02U01N07</v>
      </c>
      <c r="F908" s="26">
        <f ca="1">基础表!F908</f>
        <v>0</v>
      </c>
      <c r="G908" s="26">
        <f ca="1">基础表!G908</f>
        <v>0</v>
      </c>
      <c r="H908" s="26">
        <v>0.15</v>
      </c>
      <c r="I908" s="26" t="str">
        <f t="shared" ca="1" si="29"/>
        <v>TRUE</v>
      </c>
      <c r="J908" s="26">
        <v>0</v>
      </c>
      <c r="K908" s="26">
        <v>1</v>
      </c>
      <c r="L908" s="26">
        <v>1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0.4</v>
      </c>
      <c r="V908" s="26">
        <v>0.4</v>
      </c>
      <c r="W908" s="26">
        <v>0</v>
      </c>
      <c r="X908" s="26">
        <v>0</v>
      </c>
      <c r="Y908" s="26">
        <v>0</v>
      </c>
      <c r="Z908" s="26">
        <v>0</v>
      </c>
      <c r="AA908" s="26">
        <v>0</v>
      </c>
      <c r="AB908" s="26">
        <v>0</v>
      </c>
      <c r="AC908" s="26">
        <v>0</v>
      </c>
      <c r="AD908" s="26">
        <v>0</v>
      </c>
      <c r="AE908" s="26">
        <v>0</v>
      </c>
      <c r="AF908" s="26">
        <v>1</v>
      </c>
      <c r="AG908" s="26">
        <v>0</v>
      </c>
    </row>
    <row r="909" spans="1:33" x14ac:dyDescent="0.2">
      <c r="A909" s="3" t="s">
        <v>1457</v>
      </c>
      <c r="B909" s="3" t="s">
        <v>1098</v>
      </c>
      <c r="C909" s="3" t="s">
        <v>532</v>
      </c>
      <c r="D909" s="3" t="s">
        <v>543</v>
      </c>
      <c r="E909" t="str">
        <f t="shared" si="28"/>
        <v>M22P02U01N08</v>
      </c>
      <c r="F909" s="26">
        <f ca="1">基础表!F909</f>
        <v>0</v>
      </c>
      <c r="G909" s="26">
        <f ca="1">基础表!G909</f>
        <v>0</v>
      </c>
      <c r="H909" s="26">
        <v>0.15</v>
      </c>
      <c r="I909" s="26" t="str">
        <f t="shared" ca="1" si="29"/>
        <v>TRUE</v>
      </c>
      <c r="J909" s="26">
        <v>0</v>
      </c>
      <c r="K909" s="26">
        <v>1</v>
      </c>
      <c r="L909" s="26">
        <v>1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0.4</v>
      </c>
      <c r="V909" s="26">
        <v>0.4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1</v>
      </c>
      <c r="AG909" s="26">
        <v>0</v>
      </c>
    </row>
    <row r="910" spans="1:33" x14ac:dyDescent="0.2">
      <c r="A910" s="3" t="s">
        <v>1457</v>
      </c>
      <c r="B910" s="3" t="s">
        <v>1098</v>
      </c>
      <c r="C910" s="3" t="s">
        <v>532</v>
      </c>
      <c r="D910" s="3" t="s">
        <v>544</v>
      </c>
      <c r="E910" t="str">
        <f t="shared" si="28"/>
        <v>M22P02U01N09</v>
      </c>
      <c r="F910" s="26">
        <f ca="1">基础表!F910</f>
        <v>0</v>
      </c>
      <c r="G910" s="26">
        <f ca="1">基础表!G910</f>
        <v>0</v>
      </c>
      <c r="H910" s="26">
        <v>0.15</v>
      </c>
      <c r="I910" s="26" t="str">
        <f t="shared" ca="1" si="29"/>
        <v>TRUE</v>
      </c>
      <c r="J910" s="26">
        <v>0</v>
      </c>
      <c r="K910" s="26">
        <v>1</v>
      </c>
      <c r="L910" s="26">
        <v>1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0.4</v>
      </c>
      <c r="V910" s="26">
        <v>0.4</v>
      </c>
      <c r="W910" s="26">
        <v>0</v>
      </c>
      <c r="X910" s="26">
        <v>0</v>
      </c>
      <c r="Y910" s="26">
        <v>0</v>
      </c>
      <c r="Z910" s="26">
        <v>0</v>
      </c>
      <c r="AA910" s="26">
        <v>0</v>
      </c>
      <c r="AB910" s="26">
        <v>0</v>
      </c>
      <c r="AC910" s="26">
        <v>0</v>
      </c>
      <c r="AD910" s="26">
        <v>0</v>
      </c>
      <c r="AE910" s="26">
        <v>0</v>
      </c>
      <c r="AF910" s="26">
        <v>1</v>
      </c>
      <c r="AG910" s="26">
        <v>0</v>
      </c>
    </row>
    <row r="911" spans="1:33" x14ac:dyDescent="0.2">
      <c r="A911" s="3" t="s">
        <v>1457</v>
      </c>
      <c r="B911" s="3" t="s">
        <v>1098</v>
      </c>
      <c r="C911" s="3" t="s">
        <v>539</v>
      </c>
      <c r="D911" s="3" t="s">
        <v>1255</v>
      </c>
      <c r="E911" t="str">
        <f t="shared" si="28"/>
        <v>M22P02U02N01</v>
      </c>
      <c r="F911" s="26">
        <f ca="1">基础表!F911</f>
        <v>0</v>
      </c>
      <c r="G911" s="26">
        <f ca="1">基础表!G911</f>
        <v>0</v>
      </c>
      <c r="H911" s="26">
        <v>0.15</v>
      </c>
      <c r="I911" s="26" t="str">
        <f t="shared" ca="1" si="29"/>
        <v>TRUE</v>
      </c>
      <c r="J911" s="26">
        <v>0</v>
      </c>
      <c r="K911" s="26">
        <v>1</v>
      </c>
      <c r="L911" s="26">
        <v>1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0.4</v>
      </c>
      <c r="V911" s="26">
        <v>0.4</v>
      </c>
      <c r="W911" s="26">
        <v>0</v>
      </c>
      <c r="X911" s="26">
        <v>0</v>
      </c>
      <c r="Y911" s="26">
        <v>0</v>
      </c>
      <c r="Z911" s="26">
        <v>0</v>
      </c>
      <c r="AA911" s="26">
        <v>0</v>
      </c>
      <c r="AB911" s="26">
        <v>0</v>
      </c>
      <c r="AC911" s="26">
        <v>0</v>
      </c>
      <c r="AD911" s="26">
        <v>0</v>
      </c>
      <c r="AE911" s="26">
        <v>0</v>
      </c>
      <c r="AF911" s="26">
        <v>1</v>
      </c>
      <c r="AG911" s="26">
        <v>0</v>
      </c>
    </row>
    <row r="912" spans="1:33" x14ac:dyDescent="0.2">
      <c r="A912" s="3" t="s">
        <v>1457</v>
      </c>
      <c r="B912" s="3" t="s">
        <v>1098</v>
      </c>
      <c r="C912" s="3" t="s">
        <v>539</v>
      </c>
      <c r="D912" s="3" t="s">
        <v>534</v>
      </c>
      <c r="E912" t="str">
        <f t="shared" si="28"/>
        <v>M22P02U02N02</v>
      </c>
      <c r="F912" s="26">
        <f ca="1">基础表!F912</f>
        <v>0</v>
      </c>
      <c r="G912" s="26">
        <f ca="1">基础表!G912</f>
        <v>0</v>
      </c>
      <c r="H912" s="26">
        <v>0.15</v>
      </c>
      <c r="I912" s="26" t="str">
        <f t="shared" ca="1" si="29"/>
        <v>TRUE</v>
      </c>
      <c r="J912" s="26">
        <v>0</v>
      </c>
      <c r="K912" s="26">
        <v>1</v>
      </c>
      <c r="L912" s="26">
        <v>1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0.4</v>
      </c>
      <c r="V912" s="26">
        <v>0.4</v>
      </c>
      <c r="W912" s="26">
        <v>0</v>
      </c>
      <c r="X912" s="26">
        <v>0</v>
      </c>
      <c r="Y912" s="26">
        <v>0</v>
      </c>
      <c r="Z912" s="26">
        <v>0</v>
      </c>
      <c r="AA912" s="26">
        <v>0</v>
      </c>
      <c r="AB912" s="26">
        <v>0</v>
      </c>
      <c r="AC912" s="26">
        <v>0</v>
      </c>
      <c r="AD912" s="26">
        <v>0</v>
      </c>
      <c r="AE912" s="26">
        <v>0</v>
      </c>
      <c r="AF912" s="26">
        <v>1</v>
      </c>
      <c r="AG912" s="26">
        <v>0</v>
      </c>
    </row>
    <row r="913" spans="1:33" x14ac:dyDescent="0.2">
      <c r="A913" s="3" t="s">
        <v>1457</v>
      </c>
      <c r="B913" s="3" t="s">
        <v>1098</v>
      </c>
      <c r="C913" s="3" t="s">
        <v>539</v>
      </c>
      <c r="D913" s="3" t="s">
        <v>535</v>
      </c>
      <c r="E913" t="str">
        <f t="shared" si="28"/>
        <v>M22P02U02N03</v>
      </c>
      <c r="F913" s="26">
        <f ca="1">基础表!F913</f>
        <v>0</v>
      </c>
      <c r="G913" s="26">
        <f ca="1">基础表!G913</f>
        <v>0</v>
      </c>
      <c r="H913" s="26">
        <v>0.15</v>
      </c>
      <c r="I913" s="26" t="str">
        <f t="shared" ca="1" si="29"/>
        <v>TRUE</v>
      </c>
      <c r="J913" s="26">
        <v>0</v>
      </c>
      <c r="K913" s="26">
        <v>1</v>
      </c>
      <c r="L913" s="26">
        <v>1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0.4</v>
      </c>
      <c r="V913" s="26">
        <v>0.4</v>
      </c>
      <c r="W913" s="26">
        <v>0</v>
      </c>
      <c r="X913" s="26">
        <v>0</v>
      </c>
      <c r="Y913" s="26">
        <v>0</v>
      </c>
      <c r="Z913" s="26">
        <v>0</v>
      </c>
      <c r="AA913" s="26">
        <v>0</v>
      </c>
      <c r="AB913" s="26">
        <v>0</v>
      </c>
      <c r="AC913" s="26">
        <v>0</v>
      </c>
      <c r="AD913" s="26">
        <v>0</v>
      </c>
      <c r="AE913" s="26">
        <v>0</v>
      </c>
      <c r="AF913" s="26">
        <v>1</v>
      </c>
      <c r="AG913" s="26">
        <v>0</v>
      </c>
    </row>
    <row r="914" spans="1:33" x14ac:dyDescent="0.2">
      <c r="A914" s="3" t="s">
        <v>1457</v>
      </c>
      <c r="B914" s="3" t="s">
        <v>1098</v>
      </c>
      <c r="C914" s="3" t="s">
        <v>539</v>
      </c>
      <c r="D914" s="3" t="s">
        <v>536</v>
      </c>
      <c r="E914" t="str">
        <f t="shared" si="28"/>
        <v>M22P02U02N04</v>
      </c>
      <c r="F914" s="26">
        <f ca="1">基础表!F914</f>
        <v>0</v>
      </c>
      <c r="G914" s="26">
        <f ca="1">基础表!G914</f>
        <v>0</v>
      </c>
      <c r="H914" s="26">
        <v>0.15</v>
      </c>
      <c r="I914" s="26" t="str">
        <f t="shared" ca="1" si="29"/>
        <v>TRUE</v>
      </c>
      <c r="J914" s="26">
        <v>0</v>
      </c>
      <c r="K914" s="26">
        <v>1</v>
      </c>
      <c r="L914" s="26">
        <v>1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  <c r="T914" s="26">
        <v>0</v>
      </c>
      <c r="U914" s="26">
        <v>0.4</v>
      </c>
      <c r="V914" s="26">
        <v>0.4</v>
      </c>
      <c r="W914" s="26">
        <v>0</v>
      </c>
      <c r="X914" s="26">
        <v>0</v>
      </c>
      <c r="Y914" s="26">
        <v>0</v>
      </c>
      <c r="Z914" s="26">
        <v>0</v>
      </c>
      <c r="AA914" s="26">
        <v>0</v>
      </c>
      <c r="AB914" s="26">
        <v>0</v>
      </c>
      <c r="AC914" s="26">
        <v>0</v>
      </c>
      <c r="AD914" s="26">
        <v>0</v>
      </c>
      <c r="AE914" s="26">
        <v>0</v>
      </c>
      <c r="AF914" s="26">
        <v>1</v>
      </c>
      <c r="AG914" s="26">
        <v>0</v>
      </c>
    </row>
    <row r="915" spans="1:33" x14ac:dyDescent="0.2">
      <c r="A915" s="3" t="s">
        <v>1457</v>
      </c>
      <c r="B915" s="3" t="s">
        <v>1098</v>
      </c>
      <c r="C915" s="3" t="s">
        <v>539</v>
      </c>
      <c r="D915" s="3" t="s">
        <v>537</v>
      </c>
      <c r="E915" t="str">
        <f t="shared" si="28"/>
        <v>M22P02U02N05</v>
      </c>
      <c r="F915" s="26">
        <f ca="1">基础表!F915</f>
        <v>0</v>
      </c>
      <c r="G915" s="26">
        <f ca="1">基础表!G915</f>
        <v>0</v>
      </c>
      <c r="H915" s="26">
        <v>0.15</v>
      </c>
      <c r="I915" s="26" t="str">
        <f t="shared" ca="1" si="29"/>
        <v>TRUE</v>
      </c>
      <c r="J915" s="26">
        <v>0</v>
      </c>
      <c r="K915" s="26">
        <v>1</v>
      </c>
      <c r="L915" s="26">
        <v>1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0.4</v>
      </c>
      <c r="V915" s="26">
        <v>0.4</v>
      </c>
      <c r="W915" s="26">
        <v>0</v>
      </c>
      <c r="X915" s="26">
        <v>0</v>
      </c>
      <c r="Y915" s="26">
        <v>0</v>
      </c>
      <c r="Z915" s="26">
        <v>0</v>
      </c>
      <c r="AA915" s="26">
        <v>0</v>
      </c>
      <c r="AB915" s="26">
        <v>0</v>
      </c>
      <c r="AC915" s="26">
        <v>0</v>
      </c>
      <c r="AD915" s="26">
        <v>0</v>
      </c>
      <c r="AE915" s="26">
        <v>0</v>
      </c>
      <c r="AF915" s="26">
        <v>1</v>
      </c>
      <c r="AG915" s="26">
        <v>0</v>
      </c>
    </row>
    <row r="916" spans="1:33" x14ac:dyDescent="0.2">
      <c r="A916" s="3" t="s">
        <v>1457</v>
      </c>
      <c r="B916" s="3" t="s">
        <v>1098</v>
      </c>
      <c r="C916" s="3" t="s">
        <v>539</v>
      </c>
      <c r="D916" s="3" t="s">
        <v>538</v>
      </c>
      <c r="E916" t="str">
        <f t="shared" si="28"/>
        <v>M22P02U02N06</v>
      </c>
      <c r="F916" s="26">
        <f ca="1">基础表!F916</f>
        <v>0</v>
      </c>
      <c r="G916" s="26">
        <f ca="1">基础表!G916</f>
        <v>0</v>
      </c>
      <c r="H916" s="26">
        <v>0.15</v>
      </c>
      <c r="I916" s="26" t="str">
        <f t="shared" ca="1" si="29"/>
        <v>TRUE</v>
      </c>
      <c r="J916" s="26">
        <v>0</v>
      </c>
      <c r="K916" s="26">
        <v>1</v>
      </c>
      <c r="L916" s="26">
        <v>1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0.4</v>
      </c>
      <c r="V916" s="26">
        <v>0.4</v>
      </c>
      <c r="W916" s="26">
        <v>0</v>
      </c>
      <c r="X916" s="26">
        <v>0</v>
      </c>
      <c r="Y916" s="26">
        <v>0</v>
      </c>
      <c r="Z916" s="26">
        <v>0</v>
      </c>
      <c r="AA916" s="26">
        <v>0</v>
      </c>
      <c r="AB916" s="26">
        <v>0</v>
      </c>
      <c r="AC916" s="26">
        <v>0</v>
      </c>
      <c r="AD916" s="26">
        <v>0</v>
      </c>
      <c r="AE916" s="26">
        <v>0</v>
      </c>
      <c r="AF916" s="26">
        <v>1</v>
      </c>
      <c r="AG916" s="26">
        <v>0</v>
      </c>
    </row>
    <row r="917" spans="1:33" x14ac:dyDescent="0.2">
      <c r="A917" s="3" t="s">
        <v>1457</v>
      </c>
      <c r="B917" s="3" t="s">
        <v>1098</v>
      </c>
      <c r="C917" s="3" t="s">
        <v>539</v>
      </c>
      <c r="D917" s="3" t="s">
        <v>542</v>
      </c>
      <c r="E917" t="str">
        <f t="shared" si="28"/>
        <v>M22P02U02N07</v>
      </c>
      <c r="F917" s="26">
        <f ca="1">基础表!F917</f>
        <v>0</v>
      </c>
      <c r="G917" s="26">
        <f ca="1">基础表!G917</f>
        <v>0</v>
      </c>
      <c r="H917" s="26">
        <v>0.15</v>
      </c>
      <c r="I917" s="26" t="str">
        <f t="shared" ca="1" si="29"/>
        <v>TRUE</v>
      </c>
      <c r="J917" s="26">
        <v>0</v>
      </c>
      <c r="K917" s="26">
        <v>1</v>
      </c>
      <c r="L917" s="26">
        <v>1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0.4</v>
      </c>
      <c r="V917" s="26">
        <v>0.4</v>
      </c>
      <c r="W917" s="26">
        <v>0</v>
      </c>
      <c r="X917" s="26">
        <v>0</v>
      </c>
      <c r="Y917" s="26">
        <v>0</v>
      </c>
      <c r="Z917" s="26">
        <v>0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1</v>
      </c>
      <c r="AG917" s="26">
        <v>0</v>
      </c>
    </row>
    <row r="918" spans="1:33" x14ac:dyDescent="0.2">
      <c r="A918" s="3" t="s">
        <v>1457</v>
      </c>
      <c r="B918" s="3" t="s">
        <v>1098</v>
      </c>
      <c r="C918" s="3" t="s">
        <v>539</v>
      </c>
      <c r="D918" s="3" t="s">
        <v>543</v>
      </c>
      <c r="E918" t="str">
        <f t="shared" si="28"/>
        <v>M22P02U02N08</v>
      </c>
      <c r="F918" s="26">
        <f ca="1">基础表!F918</f>
        <v>0</v>
      </c>
      <c r="G918" s="26">
        <f ca="1">基础表!G918</f>
        <v>0</v>
      </c>
      <c r="H918" s="26">
        <v>0.15</v>
      </c>
      <c r="I918" s="26" t="str">
        <f t="shared" ca="1" si="29"/>
        <v>TRUE</v>
      </c>
      <c r="J918" s="26">
        <v>0</v>
      </c>
      <c r="K918" s="26">
        <v>1</v>
      </c>
      <c r="L918" s="26">
        <v>1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0.4</v>
      </c>
      <c r="V918" s="26">
        <v>0.4</v>
      </c>
      <c r="W918" s="26">
        <v>0</v>
      </c>
      <c r="X918" s="26">
        <v>0</v>
      </c>
      <c r="Y918" s="26">
        <v>0</v>
      </c>
      <c r="Z918" s="26">
        <v>0</v>
      </c>
      <c r="AA918" s="26">
        <v>0</v>
      </c>
      <c r="AB918" s="26">
        <v>0</v>
      </c>
      <c r="AC918" s="26">
        <v>0</v>
      </c>
      <c r="AD918" s="26">
        <v>0</v>
      </c>
      <c r="AE918" s="26">
        <v>0</v>
      </c>
      <c r="AF918" s="26">
        <v>1</v>
      </c>
      <c r="AG918" s="26">
        <v>0</v>
      </c>
    </row>
    <row r="919" spans="1:33" x14ac:dyDescent="0.2">
      <c r="A919" s="3" t="s">
        <v>1457</v>
      </c>
      <c r="B919" s="3" t="s">
        <v>1098</v>
      </c>
      <c r="C919" s="3" t="s">
        <v>539</v>
      </c>
      <c r="D919" s="3" t="s">
        <v>544</v>
      </c>
      <c r="E919" t="str">
        <f t="shared" si="28"/>
        <v>M22P02U02N09</v>
      </c>
      <c r="F919" s="26">
        <f ca="1">基础表!F919</f>
        <v>0</v>
      </c>
      <c r="G919" s="26">
        <f ca="1">基础表!G919</f>
        <v>0</v>
      </c>
      <c r="H919" s="26">
        <v>0.15</v>
      </c>
      <c r="I919" s="26" t="str">
        <f t="shared" ca="1" si="29"/>
        <v>TRUE</v>
      </c>
      <c r="J919" s="26">
        <v>0</v>
      </c>
      <c r="K919" s="26">
        <v>1</v>
      </c>
      <c r="L919" s="26">
        <v>1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0.4</v>
      </c>
      <c r="V919" s="26">
        <v>0.4</v>
      </c>
      <c r="W919" s="26">
        <v>0</v>
      </c>
      <c r="X919" s="26">
        <v>0</v>
      </c>
      <c r="Y919" s="26">
        <v>0</v>
      </c>
      <c r="Z919" s="26">
        <v>0</v>
      </c>
      <c r="AA919" s="26">
        <v>0</v>
      </c>
      <c r="AB919" s="26">
        <v>0</v>
      </c>
      <c r="AC919" s="26">
        <v>0</v>
      </c>
      <c r="AD919" s="26">
        <v>0</v>
      </c>
      <c r="AE919" s="26">
        <v>0</v>
      </c>
      <c r="AF919" s="26">
        <v>1</v>
      </c>
      <c r="AG919" s="26">
        <v>0</v>
      </c>
    </row>
    <row r="920" spans="1:33" x14ac:dyDescent="0.2">
      <c r="A920" s="3" t="s">
        <v>1457</v>
      </c>
      <c r="B920" s="3" t="s">
        <v>1098</v>
      </c>
      <c r="C920" s="3" t="s">
        <v>540</v>
      </c>
      <c r="D920" s="3" t="s">
        <v>1255</v>
      </c>
      <c r="E920" t="str">
        <f t="shared" si="28"/>
        <v>M22P02U03N01</v>
      </c>
      <c r="F920" s="26">
        <f ca="1">基础表!F920</f>
        <v>0</v>
      </c>
      <c r="G920" s="26">
        <f ca="1">基础表!G920</f>
        <v>0</v>
      </c>
      <c r="H920" s="26">
        <v>0.15</v>
      </c>
      <c r="I920" s="26" t="str">
        <f t="shared" ca="1" si="29"/>
        <v>TRUE</v>
      </c>
      <c r="J920" s="26">
        <v>0</v>
      </c>
      <c r="K920" s="26">
        <v>1</v>
      </c>
      <c r="L920" s="26">
        <v>1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0.4</v>
      </c>
      <c r="V920" s="26">
        <v>0.4</v>
      </c>
      <c r="W920" s="26">
        <v>0</v>
      </c>
      <c r="X920" s="26">
        <v>0</v>
      </c>
      <c r="Y920" s="26">
        <v>0</v>
      </c>
      <c r="Z920" s="26">
        <v>0</v>
      </c>
      <c r="AA920" s="26">
        <v>0</v>
      </c>
      <c r="AB920" s="26">
        <v>0</v>
      </c>
      <c r="AC920" s="26">
        <v>0</v>
      </c>
      <c r="AD920" s="26">
        <v>0</v>
      </c>
      <c r="AE920" s="26">
        <v>0</v>
      </c>
      <c r="AF920" s="26">
        <v>1</v>
      </c>
      <c r="AG920" s="26">
        <v>0</v>
      </c>
    </row>
    <row r="921" spans="1:33" x14ac:dyDescent="0.2">
      <c r="A921" s="3" t="s">
        <v>1457</v>
      </c>
      <c r="B921" s="3" t="s">
        <v>1098</v>
      </c>
      <c r="C921" s="3" t="s">
        <v>540</v>
      </c>
      <c r="D921" s="3" t="s">
        <v>534</v>
      </c>
      <c r="E921" t="str">
        <f t="shared" si="28"/>
        <v>M22P02U03N02</v>
      </c>
      <c r="F921" s="26">
        <f ca="1">基础表!F921</f>
        <v>0</v>
      </c>
      <c r="G921" s="26">
        <f ca="1">基础表!G921</f>
        <v>0</v>
      </c>
      <c r="H921" s="26">
        <v>0.15</v>
      </c>
      <c r="I921" s="26" t="str">
        <f t="shared" ca="1" si="29"/>
        <v>TRUE</v>
      </c>
      <c r="J921" s="26">
        <v>0</v>
      </c>
      <c r="K921" s="26">
        <v>1</v>
      </c>
      <c r="L921" s="26">
        <v>1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  <c r="T921" s="26">
        <v>0</v>
      </c>
      <c r="U921" s="26">
        <v>0.4</v>
      </c>
      <c r="V921" s="26">
        <v>0.4</v>
      </c>
      <c r="W921" s="26">
        <v>0</v>
      </c>
      <c r="X921" s="26">
        <v>0</v>
      </c>
      <c r="Y921" s="26">
        <v>0</v>
      </c>
      <c r="Z921" s="26">
        <v>0</v>
      </c>
      <c r="AA921" s="26">
        <v>0</v>
      </c>
      <c r="AB921" s="26">
        <v>0</v>
      </c>
      <c r="AC921" s="26">
        <v>0</v>
      </c>
      <c r="AD921" s="26">
        <v>0</v>
      </c>
      <c r="AE921" s="26">
        <v>0</v>
      </c>
      <c r="AF921" s="26">
        <v>1</v>
      </c>
      <c r="AG921" s="26">
        <v>0</v>
      </c>
    </row>
    <row r="922" spans="1:33" x14ac:dyDescent="0.2">
      <c r="A922" s="3" t="s">
        <v>1457</v>
      </c>
      <c r="B922" s="3" t="s">
        <v>1098</v>
      </c>
      <c r="C922" s="3" t="s">
        <v>540</v>
      </c>
      <c r="D922" s="3" t="s">
        <v>535</v>
      </c>
      <c r="E922" t="str">
        <f t="shared" si="28"/>
        <v>M22P02U03N03</v>
      </c>
      <c r="F922" s="26">
        <f ca="1">基础表!F922</f>
        <v>0</v>
      </c>
      <c r="G922" s="26">
        <f ca="1">基础表!G922</f>
        <v>0</v>
      </c>
      <c r="H922" s="26">
        <v>0.15</v>
      </c>
      <c r="I922" s="26" t="str">
        <f t="shared" ca="1" si="29"/>
        <v>TRUE</v>
      </c>
      <c r="J922" s="26">
        <v>0</v>
      </c>
      <c r="K922" s="26">
        <v>1</v>
      </c>
      <c r="L922" s="26">
        <v>1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0.4</v>
      </c>
      <c r="V922" s="26">
        <v>0.4</v>
      </c>
      <c r="W922" s="26">
        <v>0</v>
      </c>
      <c r="X922" s="26">
        <v>0</v>
      </c>
      <c r="Y922" s="26">
        <v>0</v>
      </c>
      <c r="Z922" s="26">
        <v>0</v>
      </c>
      <c r="AA922" s="26">
        <v>0</v>
      </c>
      <c r="AB922" s="26">
        <v>0</v>
      </c>
      <c r="AC922" s="26">
        <v>0</v>
      </c>
      <c r="AD922" s="26">
        <v>0</v>
      </c>
      <c r="AE922" s="26">
        <v>0</v>
      </c>
      <c r="AF922" s="26">
        <v>1</v>
      </c>
      <c r="AG922" s="26">
        <v>0</v>
      </c>
    </row>
    <row r="923" spans="1:33" x14ac:dyDescent="0.2">
      <c r="A923" s="3" t="s">
        <v>1457</v>
      </c>
      <c r="B923" s="3" t="s">
        <v>1098</v>
      </c>
      <c r="C923" s="3" t="s">
        <v>540</v>
      </c>
      <c r="D923" s="3" t="s">
        <v>536</v>
      </c>
      <c r="E923" t="str">
        <f t="shared" si="28"/>
        <v>M22P02U03N04</v>
      </c>
      <c r="F923" s="26">
        <f ca="1">基础表!F923</f>
        <v>0</v>
      </c>
      <c r="G923" s="26">
        <f ca="1">基础表!G923</f>
        <v>0</v>
      </c>
      <c r="H923" s="26">
        <v>0.15</v>
      </c>
      <c r="I923" s="26" t="str">
        <f t="shared" ca="1" si="29"/>
        <v>TRUE</v>
      </c>
      <c r="J923" s="26">
        <v>0</v>
      </c>
      <c r="K923" s="26">
        <v>1</v>
      </c>
      <c r="L923" s="26">
        <v>1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0.4</v>
      </c>
      <c r="V923" s="26">
        <v>0.4</v>
      </c>
      <c r="W923" s="26">
        <v>0</v>
      </c>
      <c r="X923" s="26">
        <v>0</v>
      </c>
      <c r="Y923" s="26">
        <v>0</v>
      </c>
      <c r="Z923" s="26">
        <v>0</v>
      </c>
      <c r="AA923" s="26">
        <v>0</v>
      </c>
      <c r="AB923" s="26">
        <v>0</v>
      </c>
      <c r="AC923" s="26">
        <v>0</v>
      </c>
      <c r="AD923" s="26">
        <v>0</v>
      </c>
      <c r="AE923" s="26">
        <v>0</v>
      </c>
      <c r="AF923" s="26">
        <v>1</v>
      </c>
      <c r="AG923" s="26">
        <v>0</v>
      </c>
    </row>
    <row r="924" spans="1:33" x14ac:dyDescent="0.2">
      <c r="A924" s="3" t="s">
        <v>1457</v>
      </c>
      <c r="B924" s="3" t="s">
        <v>1098</v>
      </c>
      <c r="C924" s="3" t="s">
        <v>540</v>
      </c>
      <c r="D924" s="3" t="s">
        <v>537</v>
      </c>
      <c r="E924" t="str">
        <f t="shared" si="28"/>
        <v>M22P02U03N05</v>
      </c>
      <c r="F924" s="26">
        <f ca="1">基础表!F924</f>
        <v>0</v>
      </c>
      <c r="G924" s="26">
        <f ca="1">基础表!G924</f>
        <v>0</v>
      </c>
      <c r="H924" s="26">
        <v>0.15</v>
      </c>
      <c r="I924" s="26" t="str">
        <f t="shared" ca="1" si="29"/>
        <v>TRUE</v>
      </c>
      <c r="J924" s="26">
        <v>0</v>
      </c>
      <c r="K924" s="26">
        <v>1</v>
      </c>
      <c r="L924" s="26">
        <v>1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0.4</v>
      </c>
      <c r="V924" s="26">
        <v>0.4</v>
      </c>
      <c r="W924" s="26">
        <v>0</v>
      </c>
      <c r="X924" s="26">
        <v>0</v>
      </c>
      <c r="Y924" s="26">
        <v>0</v>
      </c>
      <c r="Z924" s="26">
        <v>0</v>
      </c>
      <c r="AA924" s="26">
        <v>0</v>
      </c>
      <c r="AB924" s="26">
        <v>0</v>
      </c>
      <c r="AC924" s="26">
        <v>0</v>
      </c>
      <c r="AD924" s="26">
        <v>0</v>
      </c>
      <c r="AE924" s="26">
        <v>0</v>
      </c>
      <c r="AF924" s="26">
        <v>1</v>
      </c>
      <c r="AG924" s="26">
        <v>0</v>
      </c>
    </row>
    <row r="925" spans="1:33" x14ac:dyDescent="0.2">
      <c r="A925" s="3" t="s">
        <v>1457</v>
      </c>
      <c r="B925" s="3" t="s">
        <v>1098</v>
      </c>
      <c r="C925" s="3" t="s">
        <v>540</v>
      </c>
      <c r="D925" s="3" t="s">
        <v>538</v>
      </c>
      <c r="E925" t="str">
        <f t="shared" si="28"/>
        <v>M22P02U03N06</v>
      </c>
      <c r="F925" s="26">
        <f ca="1">基础表!F925</f>
        <v>0</v>
      </c>
      <c r="G925" s="26">
        <f ca="1">基础表!G925</f>
        <v>0</v>
      </c>
      <c r="H925" s="26">
        <v>0.15</v>
      </c>
      <c r="I925" s="26" t="str">
        <f t="shared" ca="1" si="29"/>
        <v>TRUE</v>
      </c>
      <c r="J925" s="26">
        <v>0</v>
      </c>
      <c r="K925" s="26">
        <v>1</v>
      </c>
      <c r="L925" s="26">
        <v>1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0.4</v>
      </c>
      <c r="V925" s="26">
        <v>0.4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1</v>
      </c>
      <c r="AG925" s="26">
        <v>0</v>
      </c>
    </row>
    <row r="926" spans="1:33" x14ac:dyDescent="0.2">
      <c r="A926" s="3" t="s">
        <v>1457</v>
      </c>
      <c r="B926" s="3" t="s">
        <v>1098</v>
      </c>
      <c r="C926" s="3" t="s">
        <v>540</v>
      </c>
      <c r="D926" s="3" t="s">
        <v>542</v>
      </c>
      <c r="E926" t="str">
        <f t="shared" si="28"/>
        <v>M22P02U03N07</v>
      </c>
      <c r="F926" s="26">
        <f ca="1">基础表!F926</f>
        <v>0</v>
      </c>
      <c r="G926" s="26">
        <f ca="1">基础表!G926</f>
        <v>0</v>
      </c>
      <c r="H926" s="26">
        <v>0.15</v>
      </c>
      <c r="I926" s="26" t="str">
        <f t="shared" ca="1" si="29"/>
        <v>TRUE</v>
      </c>
      <c r="J926" s="26">
        <v>0</v>
      </c>
      <c r="K926" s="26">
        <v>1</v>
      </c>
      <c r="L926" s="26">
        <v>1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0.4</v>
      </c>
      <c r="V926" s="26">
        <v>0.4</v>
      </c>
      <c r="W926" s="26">
        <v>0</v>
      </c>
      <c r="X926" s="26">
        <v>0</v>
      </c>
      <c r="Y926" s="26">
        <v>0</v>
      </c>
      <c r="Z926" s="26">
        <v>0</v>
      </c>
      <c r="AA926" s="26">
        <v>0</v>
      </c>
      <c r="AB926" s="26">
        <v>0</v>
      </c>
      <c r="AC926" s="26">
        <v>0</v>
      </c>
      <c r="AD926" s="26">
        <v>0</v>
      </c>
      <c r="AE926" s="26">
        <v>0</v>
      </c>
      <c r="AF926" s="26">
        <v>1</v>
      </c>
      <c r="AG926" s="26">
        <v>0</v>
      </c>
    </row>
    <row r="927" spans="1:33" x14ac:dyDescent="0.2">
      <c r="A927" s="3" t="s">
        <v>1457</v>
      </c>
      <c r="B927" s="3" t="s">
        <v>1098</v>
      </c>
      <c r="C927" s="3" t="s">
        <v>540</v>
      </c>
      <c r="D927" s="3" t="s">
        <v>543</v>
      </c>
      <c r="E927" t="str">
        <f t="shared" si="28"/>
        <v>M22P02U03N08</v>
      </c>
      <c r="F927" s="26">
        <f ca="1">基础表!F927</f>
        <v>0</v>
      </c>
      <c r="G927" s="26">
        <f ca="1">基础表!G927</f>
        <v>0</v>
      </c>
      <c r="H927" s="26">
        <v>0.15</v>
      </c>
      <c r="I927" s="26" t="str">
        <f t="shared" ca="1" si="29"/>
        <v>TRUE</v>
      </c>
      <c r="J927" s="26">
        <v>0</v>
      </c>
      <c r="K927" s="26">
        <v>1</v>
      </c>
      <c r="L927" s="26">
        <v>1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0.4</v>
      </c>
      <c r="V927" s="26">
        <v>0.4</v>
      </c>
      <c r="W927" s="26">
        <v>0</v>
      </c>
      <c r="X927" s="26">
        <v>0</v>
      </c>
      <c r="Y927" s="26">
        <v>0</v>
      </c>
      <c r="Z927" s="26">
        <v>0</v>
      </c>
      <c r="AA927" s="26">
        <v>0</v>
      </c>
      <c r="AB927" s="26">
        <v>0</v>
      </c>
      <c r="AC927" s="26">
        <v>0</v>
      </c>
      <c r="AD927" s="26">
        <v>0</v>
      </c>
      <c r="AE927" s="26">
        <v>0</v>
      </c>
      <c r="AF927" s="26">
        <v>1</v>
      </c>
      <c r="AG927" s="26">
        <v>0</v>
      </c>
    </row>
    <row r="928" spans="1:33" x14ac:dyDescent="0.2">
      <c r="A928" s="3" t="s">
        <v>1457</v>
      </c>
      <c r="B928" s="3" t="s">
        <v>1098</v>
      </c>
      <c r="C928" s="3" t="s">
        <v>540</v>
      </c>
      <c r="D928" s="3" t="s">
        <v>544</v>
      </c>
      <c r="E928" t="str">
        <f t="shared" si="28"/>
        <v>M22P02U03N09</v>
      </c>
      <c r="F928" s="26">
        <f ca="1">基础表!F928</f>
        <v>0</v>
      </c>
      <c r="G928" s="26">
        <f ca="1">基础表!G928</f>
        <v>0</v>
      </c>
      <c r="H928" s="26">
        <v>0.15</v>
      </c>
      <c r="I928" s="26" t="str">
        <f t="shared" ca="1" si="29"/>
        <v>TRUE</v>
      </c>
      <c r="J928" s="26">
        <v>0</v>
      </c>
      <c r="K928" s="26">
        <v>1</v>
      </c>
      <c r="L928" s="26">
        <v>1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  <c r="T928" s="26">
        <v>0</v>
      </c>
      <c r="U928" s="26">
        <v>0.4</v>
      </c>
      <c r="V928" s="26">
        <v>0.4</v>
      </c>
      <c r="W928" s="26">
        <v>0</v>
      </c>
      <c r="X928" s="26">
        <v>0</v>
      </c>
      <c r="Y928" s="26">
        <v>0</v>
      </c>
      <c r="Z928" s="26">
        <v>0</v>
      </c>
      <c r="AA928" s="26">
        <v>0</v>
      </c>
      <c r="AB928" s="26">
        <v>0</v>
      </c>
      <c r="AC928" s="26">
        <v>0</v>
      </c>
      <c r="AD928" s="26">
        <v>0</v>
      </c>
      <c r="AE928" s="26">
        <v>0</v>
      </c>
      <c r="AF928" s="26">
        <v>1</v>
      </c>
      <c r="AG928" s="26">
        <v>0</v>
      </c>
    </row>
    <row r="929" spans="1:33" x14ac:dyDescent="0.2">
      <c r="A929" s="3" t="s">
        <v>1457</v>
      </c>
      <c r="B929" s="3" t="s">
        <v>1098</v>
      </c>
      <c r="C929" s="3" t="s">
        <v>541</v>
      </c>
      <c r="D929" s="3" t="s">
        <v>1255</v>
      </c>
      <c r="E929" t="str">
        <f t="shared" si="28"/>
        <v>M22P02U04N01</v>
      </c>
      <c r="F929" s="26">
        <f ca="1">基础表!F929</f>
        <v>0</v>
      </c>
      <c r="G929" s="26">
        <f ca="1">基础表!G929</f>
        <v>0</v>
      </c>
      <c r="H929" s="26">
        <v>0.15</v>
      </c>
      <c r="I929" s="26" t="str">
        <f t="shared" ca="1" si="29"/>
        <v>TRUE</v>
      </c>
      <c r="J929" s="26">
        <v>0</v>
      </c>
      <c r="K929" s="26">
        <v>1</v>
      </c>
      <c r="L929" s="26">
        <v>1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0.4</v>
      </c>
      <c r="V929" s="26">
        <v>0.4</v>
      </c>
      <c r="W929" s="26">
        <v>0</v>
      </c>
      <c r="X929" s="26">
        <v>0</v>
      </c>
      <c r="Y929" s="26">
        <v>0</v>
      </c>
      <c r="Z929" s="26">
        <v>0</v>
      </c>
      <c r="AA929" s="26">
        <v>0</v>
      </c>
      <c r="AB929" s="26">
        <v>0</v>
      </c>
      <c r="AC929" s="26">
        <v>0</v>
      </c>
      <c r="AD929" s="26">
        <v>0</v>
      </c>
      <c r="AE929" s="26">
        <v>0</v>
      </c>
      <c r="AF929" s="26">
        <v>1</v>
      </c>
      <c r="AG929" s="26">
        <v>0</v>
      </c>
    </row>
    <row r="930" spans="1:33" x14ac:dyDescent="0.2">
      <c r="A930" s="3" t="s">
        <v>1457</v>
      </c>
      <c r="B930" s="3" t="s">
        <v>1098</v>
      </c>
      <c r="C930" s="3" t="s">
        <v>541</v>
      </c>
      <c r="D930" s="3" t="s">
        <v>534</v>
      </c>
      <c r="E930" t="str">
        <f t="shared" si="28"/>
        <v>M22P02U04N02</v>
      </c>
      <c r="F930" s="26">
        <f ca="1">基础表!F930</f>
        <v>0</v>
      </c>
      <c r="G930" s="26">
        <f ca="1">基础表!G930</f>
        <v>0</v>
      </c>
      <c r="H930" s="26">
        <v>0.15</v>
      </c>
      <c r="I930" s="26" t="str">
        <f t="shared" ca="1" si="29"/>
        <v>TRUE</v>
      </c>
      <c r="J930" s="26">
        <v>0</v>
      </c>
      <c r="K930" s="26">
        <v>1</v>
      </c>
      <c r="L930" s="26">
        <v>1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0.4</v>
      </c>
      <c r="V930" s="26">
        <v>0.4</v>
      </c>
      <c r="W930" s="26">
        <v>0</v>
      </c>
      <c r="X930" s="26">
        <v>0</v>
      </c>
      <c r="Y930" s="26">
        <v>0</v>
      </c>
      <c r="Z930" s="26">
        <v>0</v>
      </c>
      <c r="AA930" s="26">
        <v>0</v>
      </c>
      <c r="AB930" s="26">
        <v>0</v>
      </c>
      <c r="AC930" s="26">
        <v>0</v>
      </c>
      <c r="AD930" s="26">
        <v>0</v>
      </c>
      <c r="AE930" s="26">
        <v>0</v>
      </c>
      <c r="AF930" s="26">
        <v>1</v>
      </c>
      <c r="AG930" s="26">
        <v>0</v>
      </c>
    </row>
    <row r="931" spans="1:33" x14ac:dyDescent="0.2">
      <c r="A931" s="3" t="s">
        <v>1457</v>
      </c>
      <c r="B931" s="3" t="s">
        <v>1098</v>
      </c>
      <c r="C931" s="3" t="s">
        <v>541</v>
      </c>
      <c r="D931" s="3" t="s">
        <v>535</v>
      </c>
      <c r="E931" t="str">
        <f t="shared" si="28"/>
        <v>M22P02U04N03</v>
      </c>
      <c r="F931" s="26">
        <f ca="1">基础表!F931</f>
        <v>0</v>
      </c>
      <c r="G931" s="26">
        <f ca="1">基础表!G931</f>
        <v>0</v>
      </c>
      <c r="H931" s="26">
        <v>0.15</v>
      </c>
      <c r="I931" s="26" t="str">
        <f t="shared" ca="1" si="29"/>
        <v>TRUE</v>
      </c>
      <c r="J931" s="26">
        <v>0</v>
      </c>
      <c r="K931" s="26">
        <v>1</v>
      </c>
      <c r="L931" s="26">
        <v>1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0.4</v>
      </c>
      <c r="V931" s="26">
        <v>0.4</v>
      </c>
      <c r="W931" s="26">
        <v>0</v>
      </c>
      <c r="X931" s="26">
        <v>0</v>
      </c>
      <c r="Y931" s="26">
        <v>0</v>
      </c>
      <c r="Z931" s="26">
        <v>0</v>
      </c>
      <c r="AA931" s="26">
        <v>0</v>
      </c>
      <c r="AB931" s="26">
        <v>0</v>
      </c>
      <c r="AC931" s="26">
        <v>0</v>
      </c>
      <c r="AD931" s="26">
        <v>0</v>
      </c>
      <c r="AE931" s="26">
        <v>0</v>
      </c>
      <c r="AF931" s="26">
        <v>1</v>
      </c>
      <c r="AG931" s="26">
        <v>0</v>
      </c>
    </row>
    <row r="932" spans="1:33" x14ac:dyDescent="0.2">
      <c r="A932" s="3" t="s">
        <v>1457</v>
      </c>
      <c r="B932" s="3" t="s">
        <v>1098</v>
      </c>
      <c r="C932" s="3" t="s">
        <v>1454</v>
      </c>
      <c r="D932" s="3" t="s">
        <v>536</v>
      </c>
      <c r="E932" t="str">
        <f t="shared" si="28"/>
        <v>M22P02U04N04</v>
      </c>
      <c r="F932" s="26">
        <f ca="1">基础表!F932</f>
        <v>0</v>
      </c>
      <c r="G932" s="26">
        <f ca="1">基础表!G932</f>
        <v>0</v>
      </c>
      <c r="H932" s="26">
        <v>0.15</v>
      </c>
      <c r="I932" s="26" t="str">
        <f t="shared" ca="1" si="29"/>
        <v>TRUE</v>
      </c>
      <c r="J932" s="26">
        <v>0</v>
      </c>
      <c r="K932" s="26">
        <v>1</v>
      </c>
      <c r="L932" s="26">
        <v>1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0.4</v>
      </c>
      <c r="V932" s="26">
        <v>0.4</v>
      </c>
      <c r="W932" s="26">
        <v>0</v>
      </c>
      <c r="X932" s="26">
        <v>0</v>
      </c>
      <c r="Y932" s="26">
        <v>0</v>
      </c>
      <c r="Z932" s="26">
        <v>0</v>
      </c>
      <c r="AA932" s="26">
        <v>0</v>
      </c>
      <c r="AB932" s="26">
        <v>0</v>
      </c>
      <c r="AC932" s="26">
        <v>0</v>
      </c>
      <c r="AD932" s="26">
        <v>0</v>
      </c>
      <c r="AE932" s="26">
        <v>0</v>
      </c>
      <c r="AF932" s="26">
        <v>1</v>
      </c>
      <c r="AG932" s="26">
        <v>0</v>
      </c>
    </row>
    <row r="933" spans="1:33" x14ac:dyDescent="0.2">
      <c r="A933" s="3" t="s">
        <v>1457</v>
      </c>
      <c r="B933" s="3" t="s">
        <v>1098</v>
      </c>
      <c r="C933" s="3" t="s">
        <v>1454</v>
      </c>
      <c r="D933" s="3" t="s">
        <v>537</v>
      </c>
      <c r="E933" t="str">
        <f t="shared" si="28"/>
        <v>M22P02U04N05</v>
      </c>
      <c r="F933" s="26">
        <f ca="1">基础表!F933</f>
        <v>0</v>
      </c>
      <c r="G933" s="26">
        <f ca="1">基础表!G933</f>
        <v>0</v>
      </c>
      <c r="H933" s="26">
        <v>0.15</v>
      </c>
      <c r="I933" s="26" t="str">
        <f t="shared" ca="1" si="29"/>
        <v>TRUE</v>
      </c>
      <c r="J933" s="26">
        <v>0</v>
      </c>
      <c r="K933" s="26">
        <v>1</v>
      </c>
      <c r="L933" s="26">
        <v>1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0.4</v>
      </c>
      <c r="V933" s="26">
        <v>0.4</v>
      </c>
      <c r="W933" s="26">
        <v>0</v>
      </c>
      <c r="X933" s="26">
        <v>0</v>
      </c>
      <c r="Y933" s="26">
        <v>0</v>
      </c>
      <c r="Z933" s="26">
        <v>0</v>
      </c>
      <c r="AA933" s="26">
        <v>0</v>
      </c>
      <c r="AB933" s="26">
        <v>0</v>
      </c>
      <c r="AC933" s="26">
        <v>0</v>
      </c>
      <c r="AD933" s="26">
        <v>0</v>
      </c>
      <c r="AE933" s="26">
        <v>0</v>
      </c>
      <c r="AF933" s="26">
        <v>1</v>
      </c>
      <c r="AG933" s="26">
        <v>0</v>
      </c>
    </row>
    <row r="934" spans="1:33" x14ac:dyDescent="0.2">
      <c r="A934" s="3" t="s">
        <v>1457</v>
      </c>
      <c r="B934" s="3" t="s">
        <v>1098</v>
      </c>
      <c r="C934" s="3" t="s">
        <v>1454</v>
      </c>
      <c r="D934" s="3" t="s">
        <v>538</v>
      </c>
      <c r="E934" t="str">
        <f t="shared" si="28"/>
        <v>M22P02U04N06</v>
      </c>
      <c r="F934" s="26">
        <f ca="1">基础表!F934</f>
        <v>0</v>
      </c>
      <c r="G934" s="26">
        <f ca="1">基础表!G934</f>
        <v>0</v>
      </c>
      <c r="H934" s="26">
        <v>0.15</v>
      </c>
      <c r="I934" s="26" t="str">
        <f t="shared" ca="1" si="29"/>
        <v>TRUE</v>
      </c>
      <c r="J934" s="26">
        <v>0</v>
      </c>
      <c r="K934" s="26">
        <v>1</v>
      </c>
      <c r="L934" s="26">
        <v>1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0.4</v>
      </c>
      <c r="V934" s="26">
        <v>0.4</v>
      </c>
      <c r="W934" s="26">
        <v>0</v>
      </c>
      <c r="X934" s="26">
        <v>0</v>
      </c>
      <c r="Y934" s="26">
        <v>0</v>
      </c>
      <c r="Z934" s="26">
        <v>0</v>
      </c>
      <c r="AA934" s="26">
        <v>0</v>
      </c>
      <c r="AB934" s="26">
        <v>0</v>
      </c>
      <c r="AC934" s="26">
        <v>0</v>
      </c>
      <c r="AD934" s="26">
        <v>0</v>
      </c>
      <c r="AE934" s="26">
        <v>0</v>
      </c>
      <c r="AF934" s="26">
        <v>1</v>
      </c>
      <c r="AG934" s="26">
        <v>0</v>
      </c>
    </row>
    <row r="935" spans="1:33" x14ac:dyDescent="0.2">
      <c r="A935" s="3" t="s">
        <v>1457</v>
      </c>
      <c r="B935" s="3" t="s">
        <v>1098</v>
      </c>
      <c r="C935" s="3" t="s">
        <v>1454</v>
      </c>
      <c r="D935" s="3" t="s">
        <v>542</v>
      </c>
      <c r="E935" t="str">
        <f t="shared" si="28"/>
        <v>M22P02U04N07</v>
      </c>
      <c r="F935" s="26">
        <f ca="1">基础表!F935</f>
        <v>0</v>
      </c>
      <c r="G935" s="26">
        <f ca="1">基础表!G935</f>
        <v>0</v>
      </c>
      <c r="H935" s="26">
        <v>0.15</v>
      </c>
      <c r="I935" s="26" t="str">
        <f t="shared" ca="1" si="29"/>
        <v>TRUE</v>
      </c>
      <c r="J935" s="26">
        <v>0</v>
      </c>
      <c r="K935" s="26">
        <v>1</v>
      </c>
      <c r="L935" s="26">
        <v>1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0.4</v>
      </c>
      <c r="V935" s="26">
        <v>0.4</v>
      </c>
      <c r="W935" s="26">
        <v>0</v>
      </c>
      <c r="X935" s="26">
        <v>0</v>
      </c>
      <c r="Y935" s="26">
        <v>0</v>
      </c>
      <c r="Z935" s="26">
        <v>0</v>
      </c>
      <c r="AA935" s="26">
        <v>0</v>
      </c>
      <c r="AB935" s="26">
        <v>0</v>
      </c>
      <c r="AC935" s="26">
        <v>0</v>
      </c>
      <c r="AD935" s="26">
        <v>0</v>
      </c>
      <c r="AE935" s="26">
        <v>0</v>
      </c>
      <c r="AF935" s="26">
        <v>1</v>
      </c>
      <c r="AG935" s="26">
        <v>0</v>
      </c>
    </row>
    <row r="936" spans="1:33" x14ac:dyDescent="0.2">
      <c r="A936" s="3" t="s">
        <v>1457</v>
      </c>
      <c r="B936" s="3" t="s">
        <v>1098</v>
      </c>
      <c r="C936" s="3" t="s">
        <v>1454</v>
      </c>
      <c r="D936" s="3" t="s">
        <v>543</v>
      </c>
      <c r="E936" t="str">
        <f t="shared" si="28"/>
        <v>M22P02U04N08</v>
      </c>
      <c r="F936" s="26">
        <f ca="1">基础表!F936</f>
        <v>0</v>
      </c>
      <c r="G936" s="26">
        <f ca="1">基础表!G936</f>
        <v>0</v>
      </c>
      <c r="H936" s="26">
        <v>0.15</v>
      </c>
      <c r="I936" s="26" t="str">
        <f t="shared" ca="1" si="29"/>
        <v>TRUE</v>
      </c>
      <c r="J936" s="26">
        <v>0</v>
      </c>
      <c r="K936" s="26">
        <v>1</v>
      </c>
      <c r="L936" s="26">
        <v>1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0.4</v>
      </c>
      <c r="V936" s="26">
        <v>0.4</v>
      </c>
      <c r="W936" s="26">
        <v>0</v>
      </c>
      <c r="X936" s="26">
        <v>0</v>
      </c>
      <c r="Y936" s="26">
        <v>0</v>
      </c>
      <c r="Z936" s="26">
        <v>0</v>
      </c>
      <c r="AA936" s="26">
        <v>0</v>
      </c>
      <c r="AB936" s="26">
        <v>0</v>
      </c>
      <c r="AC936" s="26">
        <v>0</v>
      </c>
      <c r="AD936" s="26">
        <v>0</v>
      </c>
      <c r="AE936" s="26">
        <v>0</v>
      </c>
      <c r="AF936" s="26">
        <v>1</v>
      </c>
      <c r="AG936" s="26">
        <v>0</v>
      </c>
    </row>
    <row r="937" spans="1:33" x14ac:dyDescent="0.2">
      <c r="A937" s="3" t="s">
        <v>1457</v>
      </c>
      <c r="B937" s="3" t="s">
        <v>1098</v>
      </c>
      <c r="C937" s="3" t="s">
        <v>541</v>
      </c>
      <c r="D937" s="3" t="s">
        <v>544</v>
      </c>
      <c r="E937" t="str">
        <f t="shared" si="28"/>
        <v>M22P02U04N09</v>
      </c>
      <c r="F937" s="26">
        <f ca="1">基础表!F937</f>
        <v>0</v>
      </c>
      <c r="G937" s="26">
        <f ca="1">基础表!G937</f>
        <v>0</v>
      </c>
      <c r="H937" s="26">
        <v>0.15</v>
      </c>
      <c r="I937" s="26" t="str">
        <f t="shared" ca="1" si="29"/>
        <v>TRUE</v>
      </c>
      <c r="J937" s="26">
        <v>0</v>
      </c>
      <c r="K937" s="26">
        <v>1</v>
      </c>
      <c r="L937" s="26">
        <v>1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0.4</v>
      </c>
      <c r="V937" s="26">
        <v>0.4</v>
      </c>
      <c r="W937" s="26">
        <v>0</v>
      </c>
      <c r="X937" s="26">
        <v>0</v>
      </c>
      <c r="Y937" s="26">
        <v>0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  <c r="AE937" s="26">
        <v>0</v>
      </c>
      <c r="AF937" s="26">
        <v>1</v>
      </c>
      <c r="AG937" s="26">
        <v>0</v>
      </c>
    </row>
    <row r="938" spans="1:33" x14ac:dyDescent="0.2">
      <c r="A938" s="3" t="s">
        <v>1457</v>
      </c>
      <c r="B938" s="3" t="s">
        <v>1099</v>
      </c>
      <c r="C938" s="3" t="s">
        <v>532</v>
      </c>
      <c r="D938" s="3" t="s">
        <v>1255</v>
      </c>
      <c r="E938" t="str">
        <f t="shared" si="28"/>
        <v>M22P03U01N01</v>
      </c>
      <c r="F938" s="26">
        <f ca="1">基础表!F938</f>
        <v>0</v>
      </c>
      <c r="G938" s="26">
        <f ca="1">基础表!G938</f>
        <v>0</v>
      </c>
      <c r="H938" s="26">
        <v>0.15</v>
      </c>
      <c r="I938" s="26" t="str">
        <f t="shared" ca="1" si="29"/>
        <v>TRUE</v>
      </c>
      <c r="J938" s="26">
        <v>0</v>
      </c>
      <c r="K938" s="26">
        <v>1</v>
      </c>
      <c r="L938" s="26">
        <v>1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0.5</v>
      </c>
      <c r="V938" s="26">
        <v>0.5</v>
      </c>
      <c r="W938" s="26">
        <v>0</v>
      </c>
      <c r="X938" s="26">
        <v>0</v>
      </c>
      <c r="Y938" s="26">
        <v>0</v>
      </c>
      <c r="Z938" s="26">
        <v>0</v>
      </c>
      <c r="AA938" s="26">
        <v>0</v>
      </c>
      <c r="AB938" s="26">
        <v>0</v>
      </c>
      <c r="AC938" s="26">
        <v>0</v>
      </c>
      <c r="AD938" s="26">
        <v>0</v>
      </c>
      <c r="AE938" s="26">
        <v>0</v>
      </c>
      <c r="AF938" s="26">
        <v>1</v>
      </c>
      <c r="AG938" s="26">
        <v>0</v>
      </c>
    </row>
    <row r="939" spans="1:33" x14ac:dyDescent="0.2">
      <c r="A939" s="3" t="s">
        <v>1457</v>
      </c>
      <c r="B939" s="3" t="s">
        <v>1099</v>
      </c>
      <c r="C939" s="3" t="s">
        <v>532</v>
      </c>
      <c r="D939" s="3" t="s">
        <v>534</v>
      </c>
      <c r="E939" t="str">
        <f t="shared" si="28"/>
        <v>M22P03U01N02</v>
      </c>
      <c r="F939" s="26">
        <f ca="1">基础表!F939</f>
        <v>0</v>
      </c>
      <c r="G939" s="26">
        <f ca="1">基础表!G939</f>
        <v>0</v>
      </c>
      <c r="H939" s="26">
        <v>0.15</v>
      </c>
      <c r="I939" s="26" t="str">
        <f t="shared" ca="1" si="29"/>
        <v>TRUE</v>
      </c>
      <c r="J939" s="26">
        <v>0</v>
      </c>
      <c r="K939" s="26">
        <v>1</v>
      </c>
      <c r="L939" s="26">
        <v>1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0.5</v>
      </c>
      <c r="V939" s="26">
        <v>0.5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  <c r="AE939" s="26">
        <v>0</v>
      </c>
      <c r="AF939" s="26">
        <v>1</v>
      </c>
      <c r="AG939" s="26">
        <v>0</v>
      </c>
    </row>
    <row r="940" spans="1:33" x14ac:dyDescent="0.2">
      <c r="A940" s="3" t="s">
        <v>1457</v>
      </c>
      <c r="B940" s="3" t="s">
        <v>1099</v>
      </c>
      <c r="C940" s="3" t="s">
        <v>532</v>
      </c>
      <c r="D940" s="3" t="s">
        <v>535</v>
      </c>
      <c r="E940" t="str">
        <f t="shared" si="28"/>
        <v>M22P03U01N03</v>
      </c>
      <c r="F940" s="26">
        <f ca="1">基础表!F940</f>
        <v>0</v>
      </c>
      <c r="G940" s="26">
        <f ca="1">基础表!G940</f>
        <v>0</v>
      </c>
      <c r="H940" s="26">
        <v>0.15</v>
      </c>
      <c r="I940" s="26" t="str">
        <f t="shared" ca="1" si="29"/>
        <v>TRUE</v>
      </c>
      <c r="J940" s="26">
        <v>0</v>
      </c>
      <c r="K940" s="26">
        <v>1</v>
      </c>
      <c r="L940" s="26">
        <v>1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0.5</v>
      </c>
      <c r="V940" s="26">
        <v>0.5</v>
      </c>
      <c r="W940" s="26">
        <v>0</v>
      </c>
      <c r="X940" s="26">
        <v>0</v>
      </c>
      <c r="Y940" s="26">
        <v>0</v>
      </c>
      <c r="Z940" s="26">
        <v>0</v>
      </c>
      <c r="AA940" s="26">
        <v>0</v>
      </c>
      <c r="AB940" s="26">
        <v>0</v>
      </c>
      <c r="AC940" s="26">
        <v>0</v>
      </c>
      <c r="AD940" s="26">
        <v>0</v>
      </c>
      <c r="AE940" s="26">
        <v>0</v>
      </c>
      <c r="AF940" s="26">
        <v>1</v>
      </c>
      <c r="AG940" s="26">
        <v>0</v>
      </c>
    </row>
    <row r="941" spans="1:33" x14ac:dyDescent="0.2">
      <c r="A941" s="3" t="s">
        <v>1457</v>
      </c>
      <c r="B941" s="3" t="s">
        <v>1099</v>
      </c>
      <c r="C941" s="3" t="s">
        <v>532</v>
      </c>
      <c r="D941" s="3" t="s">
        <v>536</v>
      </c>
      <c r="E941" t="str">
        <f t="shared" si="28"/>
        <v>M22P03U01N04</v>
      </c>
      <c r="F941" s="26">
        <f ca="1">基础表!F941</f>
        <v>0</v>
      </c>
      <c r="G941" s="26">
        <f ca="1">基础表!G941</f>
        <v>0</v>
      </c>
      <c r="H941" s="26">
        <v>0.15</v>
      </c>
      <c r="I941" s="26" t="str">
        <f t="shared" ca="1" si="29"/>
        <v>TRUE</v>
      </c>
      <c r="J941" s="26">
        <v>0</v>
      </c>
      <c r="K941" s="26">
        <v>1</v>
      </c>
      <c r="L941" s="26">
        <v>1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  <c r="T941" s="26">
        <v>0</v>
      </c>
      <c r="U941" s="26">
        <v>0.5</v>
      </c>
      <c r="V941" s="26">
        <v>0.5</v>
      </c>
      <c r="W941" s="26">
        <v>0</v>
      </c>
      <c r="X941" s="26">
        <v>0</v>
      </c>
      <c r="Y941" s="26">
        <v>0</v>
      </c>
      <c r="Z941" s="26">
        <v>0</v>
      </c>
      <c r="AA941" s="26">
        <v>0</v>
      </c>
      <c r="AB941" s="26">
        <v>0</v>
      </c>
      <c r="AC941" s="26">
        <v>0</v>
      </c>
      <c r="AD941" s="26">
        <v>0</v>
      </c>
      <c r="AE941" s="26">
        <v>0</v>
      </c>
      <c r="AF941" s="26">
        <v>1</v>
      </c>
      <c r="AG941" s="26">
        <v>0</v>
      </c>
    </row>
    <row r="942" spans="1:33" x14ac:dyDescent="0.2">
      <c r="A942" s="3" t="s">
        <v>1457</v>
      </c>
      <c r="B942" s="3" t="s">
        <v>1099</v>
      </c>
      <c r="C942" s="3" t="s">
        <v>532</v>
      </c>
      <c r="D942" s="3" t="s">
        <v>537</v>
      </c>
      <c r="E942" t="str">
        <f t="shared" si="28"/>
        <v>M22P03U01N05</v>
      </c>
      <c r="F942" s="26">
        <f ca="1">基础表!F942</f>
        <v>0</v>
      </c>
      <c r="G942" s="26">
        <f ca="1">基础表!G942</f>
        <v>0</v>
      </c>
      <c r="H942" s="26">
        <v>0.15</v>
      </c>
      <c r="I942" s="26" t="str">
        <f t="shared" ca="1" si="29"/>
        <v>TRUE</v>
      </c>
      <c r="J942" s="26">
        <v>0</v>
      </c>
      <c r="K942" s="26">
        <v>1</v>
      </c>
      <c r="L942" s="26">
        <v>1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0</v>
      </c>
      <c r="U942" s="26">
        <v>0.5</v>
      </c>
      <c r="V942" s="26">
        <v>0.5</v>
      </c>
      <c r="W942" s="26">
        <v>0</v>
      </c>
      <c r="X942" s="26">
        <v>0</v>
      </c>
      <c r="Y942" s="26">
        <v>0</v>
      </c>
      <c r="Z942" s="26">
        <v>0</v>
      </c>
      <c r="AA942" s="26">
        <v>0</v>
      </c>
      <c r="AB942" s="26">
        <v>0</v>
      </c>
      <c r="AC942" s="26">
        <v>0</v>
      </c>
      <c r="AD942" s="26">
        <v>0</v>
      </c>
      <c r="AE942" s="26">
        <v>0</v>
      </c>
      <c r="AF942" s="26">
        <v>1</v>
      </c>
      <c r="AG942" s="26">
        <v>0</v>
      </c>
    </row>
    <row r="943" spans="1:33" x14ac:dyDescent="0.2">
      <c r="A943" s="3" t="s">
        <v>1457</v>
      </c>
      <c r="B943" s="3" t="s">
        <v>1099</v>
      </c>
      <c r="C943" s="3" t="s">
        <v>532</v>
      </c>
      <c r="D943" s="3" t="s">
        <v>538</v>
      </c>
      <c r="E943" t="str">
        <f t="shared" si="28"/>
        <v>M22P03U01N06</v>
      </c>
      <c r="F943" s="26">
        <f ca="1">基础表!F943</f>
        <v>0</v>
      </c>
      <c r="G943" s="26">
        <f ca="1">基础表!G943</f>
        <v>0</v>
      </c>
      <c r="H943" s="26">
        <v>0.15</v>
      </c>
      <c r="I943" s="26" t="str">
        <f t="shared" ca="1" si="29"/>
        <v>TRUE</v>
      </c>
      <c r="J943" s="26">
        <v>0</v>
      </c>
      <c r="K943" s="26">
        <v>1</v>
      </c>
      <c r="L943" s="26">
        <v>1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0.5</v>
      </c>
      <c r="V943" s="26">
        <v>0.5</v>
      </c>
      <c r="W943" s="26">
        <v>0</v>
      </c>
      <c r="X943" s="26">
        <v>0</v>
      </c>
      <c r="Y943" s="26">
        <v>0</v>
      </c>
      <c r="Z943" s="26">
        <v>0</v>
      </c>
      <c r="AA943" s="26">
        <v>0</v>
      </c>
      <c r="AB943" s="26">
        <v>0</v>
      </c>
      <c r="AC943" s="26">
        <v>0</v>
      </c>
      <c r="AD943" s="26">
        <v>0</v>
      </c>
      <c r="AE943" s="26">
        <v>0</v>
      </c>
      <c r="AF943" s="26">
        <v>1</v>
      </c>
      <c r="AG943" s="26">
        <v>0</v>
      </c>
    </row>
    <row r="944" spans="1:33" x14ac:dyDescent="0.2">
      <c r="A944" s="3" t="s">
        <v>1457</v>
      </c>
      <c r="B944" s="3" t="s">
        <v>1099</v>
      </c>
      <c r="C944" s="3" t="s">
        <v>532</v>
      </c>
      <c r="D944" s="3" t="s">
        <v>542</v>
      </c>
      <c r="E944" t="str">
        <f t="shared" si="28"/>
        <v>M22P03U01N07</v>
      </c>
      <c r="F944" s="26">
        <f ca="1">基础表!F944</f>
        <v>0</v>
      </c>
      <c r="G944" s="26">
        <f ca="1">基础表!G944</f>
        <v>0</v>
      </c>
      <c r="H944" s="26">
        <v>0.15</v>
      </c>
      <c r="I944" s="26" t="str">
        <f t="shared" ca="1" si="29"/>
        <v>TRUE</v>
      </c>
      <c r="J944" s="26">
        <v>0</v>
      </c>
      <c r="K944" s="26">
        <v>1</v>
      </c>
      <c r="L944" s="26">
        <v>1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0.5</v>
      </c>
      <c r="V944" s="26">
        <v>0.5</v>
      </c>
      <c r="W944" s="26">
        <v>0</v>
      </c>
      <c r="X944" s="26">
        <v>0</v>
      </c>
      <c r="Y944" s="26">
        <v>0</v>
      </c>
      <c r="Z944" s="26">
        <v>0</v>
      </c>
      <c r="AA944" s="26">
        <v>0</v>
      </c>
      <c r="AB944" s="26">
        <v>0</v>
      </c>
      <c r="AC944" s="26">
        <v>0</v>
      </c>
      <c r="AD944" s="26">
        <v>0</v>
      </c>
      <c r="AE944" s="26">
        <v>0</v>
      </c>
      <c r="AF944" s="26">
        <v>1</v>
      </c>
      <c r="AG944" s="26">
        <v>0</v>
      </c>
    </row>
    <row r="945" spans="1:33" x14ac:dyDescent="0.2">
      <c r="A945" s="3" t="s">
        <v>1457</v>
      </c>
      <c r="B945" s="3" t="s">
        <v>1099</v>
      </c>
      <c r="C945" s="3" t="s">
        <v>532</v>
      </c>
      <c r="D945" s="3" t="s">
        <v>543</v>
      </c>
      <c r="E945" t="str">
        <f t="shared" si="28"/>
        <v>M22P03U01N08</v>
      </c>
      <c r="F945" s="26">
        <f ca="1">基础表!F945</f>
        <v>0</v>
      </c>
      <c r="G945" s="26">
        <f ca="1">基础表!G945</f>
        <v>0</v>
      </c>
      <c r="H945" s="26">
        <v>0.15</v>
      </c>
      <c r="I945" s="26" t="str">
        <f t="shared" ca="1" si="29"/>
        <v>TRUE</v>
      </c>
      <c r="J945" s="26">
        <v>0</v>
      </c>
      <c r="K945" s="26">
        <v>1</v>
      </c>
      <c r="L945" s="26">
        <v>1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0.5</v>
      </c>
      <c r="V945" s="26">
        <v>0.5</v>
      </c>
      <c r="W945" s="26">
        <v>0</v>
      </c>
      <c r="X945" s="26">
        <v>0</v>
      </c>
      <c r="Y945" s="26">
        <v>0</v>
      </c>
      <c r="Z945" s="26">
        <v>0</v>
      </c>
      <c r="AA945" s="26">
        <v>0</v>
      </c>
      <c r="AB945" s="26">
        <v>0</v>
      </c>
      <c r="AC945" s="26">
        <v>0</v>
      </c>
      <c r="AD945" s="26">
        <v>0</v>
      </c>
      <c r="AE945" s="26">
        <v>0</v>
      </c>
      <c r="AF945" s="26">
        <v>1</v>
      </c>
      <c r="AG945" s="26">
        <v>0</v>
      </c>
    </row>
    <row r="946" spans="1:33" x14ac:dyDescent="0.2">
      <c r="A946" s="3" t="s">
        <v>1457</v>
      </c>
      <c r="B946" s="3" t="s">
        <v>1099</v>
      </c>
      <c r="C946" s="3" t="s">
        <v>532</v>
      </c>
      <c r="D946" s="3" t="s">
        <v>544</v>
      </c>
      <c r="E946" t="str">
        <f t="shared" si="28"/>
        <v>M22P03U01N09</v>
      </c>
      <c r="F946" s="26">
        <f ca="1">基础表!F946</f>
        <v>0</v>
      </c>
      <c r="G946" s="26">
        <f ca="1">基础表!G946</f>
        <v>0</v>
      </c>
      <c r="H946" s="26">
        <v>0.15</v>
      </c>
      <c r="I946" s="26" t="str">
        <f t="shared" ca="1" si="29"/>
        <v>TRUE</v>
      </c>
      <c r="J946" s="26">
        <v>0</v>
      </c>
      <c r="K946" s="26">
        <v>1</v>
      </c>
      <c r="L946" s="26">
        <v>1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  <c r="T946" s="26">
        <v>0</v>
      </c>
      <c r="U946" s="26">
        <v>0.5</v>
      </c>
      <c r="V946" s="26">
        <v>0.5</v>
      </c>
      <c r="W946" s="26">
        <v>0</v>
      </c>
      <c r="X946" s="26">
        <v>0</v>
      </c>
      <c r="Y946" s="26">
        <v>0</v>
      </c>
      <c r="Z946" s="26">
        <v>0</v>
      </c>
      <c r="AA946" s="26">
        <v>0</v>
      </c>
      <c r="AB946" s="26">
        <v>0</v>
      </c>
      <c r="AC946" s="26">
        <v>0</v>
      </c>
      <c r="AD946" s="26">
        <v>0</v>
      </c>
      <c r="AE946" s="26">
        <v>0</v>
      </c>
      <c r="AF946" s="26">
        <v>1</v>
      </c>
      <c r="AG946" s="26">
        <v>0</v>
      </c>
    </row>
    <row r="947" spans="1:33" x14ac:dyDescent="0.2">
      <c r="A947" s="3" t="s">
        <v>1457</v>
      </c>
      <c r="B947" s="3" t="s">
        <v>1099</v>
      </c>
      <c r="C947" s="3" t="s">
        <v>539</v>
      </c>
      <c r="D947" s="3" t="s">
        <v>1255</v>
      </c>
      <c r="E947" t="str">
        <f t="shared" si="28"/>
        <v>M22P03U02N01</v>
      </c>
      <c r="F947" s="26">
        <f ca="1">基础表!F947</f>
        <v>0</v>
      </c>
      <c r="G947" s="26">
        <f ca="1">基础表!G947</f>
        <v>0</v>
      </c>
      <c r="H947" s="26">
        <v>0.15</v>
      </c>
      <c r="I947" s="26" t="str">
        <f t="shared" ca="1" si="29"/>
        <v>TRUE</v>
      </c>
      <c r="J947" s="26">
        <v>0</v>
      </c>
      <c r="K947" s="26">
        <v>1</v>
      </c>
      <c r="L947" s="26">
        <v>1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  <c r="T947" s="26">
        <v>0</v>
      </c>
      <c r="U947" s="26">
        <v>0.5</v>
      </c>
      <c r="V947" s="26">
        <v>0.5</v>
      </c>
      <c r="W947" s="26">
        <v>0</v>
      </c>
      <c r="X947" s="26">
        <v>0</v>
      </c>
      <c r="Y947" s="26">
        <v>0</v>
      </c>
      <c r="Z947" s="26">
        <v>0</v>
      </c>
      <c r="AA947" s="26">
        <v>0</v>
      </c>
      <c r="AB947" s="26">
        <v>0</v>
      </c>
      <c r="AC947" s="26">
        <v>0</v>
      </c>
      <c r="AD947" s="26">
        <v>0</v>
      </c>
      <c r="AE947" s="26">
        <v>0</v>
      </c>
      <c r="AF947" s="26">
        <v>1</v>
      </c>
      <c r="AG947" s="26">
        <v>0</v>
      </c>
    </row>
    <row r="948" spans="1:33" x14ac:dyDescent="0.2">
      <c r="A948" s="3" t="s">
        <v>1457</v>
      </c>
      <c r="B948" s="3" t="s">
        <v>1099</v>
      </c>
      <c r="C948" s="3" t="s">
        <v>539</v>
      </c>
      <c r="D948" s="3" t="s">
        <v>534</v>
      </c>
      <c r="E948" t="str">
        <f t="shared" si="28"/>
        <v>M22P03U02N02</v>
      </c>
      <c r="F948" s="26">
        <f ca="1">基础表!F948</f>
        <v>0</v>
      </c>
      <c r="G948" s="26">
        <f ca="1">基础表!G948</f>
        <v>0</v>
      </c>
      <c r="H948" s="26">
        <v>0.15</v>
      </c>
      <c r="I948" s="26" t="str">
        <f t="shared" ca="1" si="29"/>
        <v>TRUE</v>
      </c>
      <c r="J948" s="26">
        <v>0</v>
      </c>
      <c r="K948" s="26">
        <v>1</v>
      </c>
      <c r="L948" s="26">
        <v>1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0.5</v>
      </c>
      <c r="V948" s="26">
        <v>0.5</v>
      </c>
      <c r="W948" s="26">
        <v>0</v>
      </c>
      <c r="X948" s="26">
        <v>0</v>
      </c>
      <c r="Y948" s="26">
        <v>0</v>
      </c>
      <c r="Z948" s="26">
        <v>0</v>
      </c>
      <c r="AA948" s="26">
        <v>0</v>
      </c>
      <c r="AB948" s="26">
        <v>0</v>
      </c>
      <c r="AC948" s="26">
        <v>0</v>
      </c>
      <c r="AD948" s="26">
        <v>0</v>
      </c>
      <c r="AE948" s="26">
        <v>0</v>
      </c>
      <c r="AF948" s="26">
        <v>1</v>
      </c>
      <c r="AG948" s="26">
        <v>0</v>
      </c>
    </row>
    <row r="949" spans="1:33" x14ac:dyDescent="0.2">
      <c r="A949" s="3" t="s">
        <v>1457</v>
      </c>
      <c r="B949" s="3" t="s">
        <v>1099</v>
      </c>
      <c r="C949" s="3" t="s">
        <v>539</v>
      </c>
      <c r="D949" s="3" t="s">
        <v>535</v>
      </c>
      <c r="E949" t="str">
        <f t="shared" si="28"/>
        <v>M22P03U02N03</v>
      </c>
      <c r="F949" s="26">
        <f ca="1">基础表!F949</f>
        <v>0</v>
      </c>
      <c r="G949" s="26">
        <f ca="1">基础表!G949</f>
        <v>0</v>
      </c>
      <c r="H949" s="26">
        <v>0.15</v>
      </c>
      <c r="I949" s="26" t="str">
        <f t="shared" ca="1" si="29"/>
        <v>TRUE</v>
      </c>
      <c r="J949" s="26">
        <v>0</v>
      </c>
      <c r="K949" s="26">
        <v>1</v>
      </c>
      <c r="L949" s="26">
        <v>1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0.5</v>
      </c>
      <c r="V949" s="26">
        <v>0.5</v>
      </c>
      <c r="W949" s="26">
        <v>0</v>
      </c>
      <c r="X949" s="26">
        <v>0</v>
      </c>
      <c r="Y949" s="26">
        <v>0</v>
      </c>
      <c r="Z949" s="26">
        <v>0</v>
      </c>
      <c r="AA949" s="26">
        <v>0</v>
      </c>
      <c r="AB949" s="26">
        <v>0</v>
      </c>
      <c r="AC949" s="26">
        <v>0</v>
      </c>
      <c r="AD949" s="26">
        <v>0</v>
      </c>
      <c r="AE949" s="26">
        <v>0</v>
      </c>
      <c r="AF949" s="26">
        <v>1</v>
      </c>
      <c r="AG949" s="26">
        <v>0</v>
      </c>
    </row>
    <row r="950" spans="1:33" x14ac:dyDescent="0.2">
      <c r="A950" s="3" t="s">
        <v>1457</v>
      </c>
      <c r="B950" s="3" t="s">
        <v>1099</v>
      </c>
      <c r="C950" s="3" t="s">
        <v>539</v>
      </c>
      <c r="D950" s="3" t="s">
        <v>536</v>
      </c>
      <c r="E950" t="str">
        <f t="shared" si="28"/>
        <v>M22P03U02N04</v>
      </c>
      <c r="F950" s="26">
        <f ca="1">基础表!F950</f>
        <v>0</v>
      </c>
      <c r="G950" s="26">
        <f ca="1">基础表!G950</f>
        <v>0</v>
      </c>
      <c r="H950" s="26">
        <v>0.15</v>
      </c>
      <c r="I950" s="26" t="str">
        <f t="shared" ca="1" si="29"/>
        <v>TRUE</v>
      </c>
      <c r="J950" s="26">
        <v>0</v>
      </c>
      <c r="K950" s="26">
        <v>1</v>
      </c>
      <c r="L950" s="26">
        <v>1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  <c r="T950" s="26">
        <v>0</v>
      </c>
      <c r="U950" s="26">
        <v>0.5</v>
      </c>
      <c r="V950" s="26">
        <v>0.5</v>
      </c>
      <c r="W950" s="26">
        <v>0</v>
      </c>
      <c r="X950" s="26">
        <v>0</v>
      </c>
      <c r="Y950" s="26">
        <v>0</v>
      </c>
      <c r="Z950" s="26">
        <v>0</v>
      </c>
      <c r="AA950" s="26">
        <v>0</v>
      </c>
      <c r="AB950" s="26">
        <v>0</v>
      </c>
      <c r="AC950" s="26">
        <v>0</v>
      </c>
      <c r="AD950" s="26">
        <v>0</v>
      </c>
      <c r="AE950" s="26">
        <v>0</v>
      </c>
      <c r="AF950" s="26">
        <v>1</v>
      </c>
      <c r="AG950" s="26">
        <v>0</v>
      </c>
    </row>
    <row r="951" spans="1:33" x14ac:dyDescent="0.2">
      <c r="A951" s="3" t="s">
        <v>1457</v>
      </c>
      <c r="B951" s="3" t="s">
        <v>1099</v>
      </c>
      <c r="C951" s="3" t="s">
        <v>539</v>
      </c>
      <c r="D951" s="3" t="s">
        <v>537</v>
      </c>
      <c r="E951" t="str">
        <f t="shared" si="28"/>
        <v>M22P03U02N05</v>
      </c>
      <c r="F951" s="26">
        <f ca="1">基础表!F951</f>
        <v>0</v>
      </c>
      <c r="G951" s="26">
        <f ca="1">基础表!G951</f>
        <v>0</v>
      </c>
      <c r="H951" s="26">
        <v>0.15</v>
      </c>
      <c r="I951" s="26" t="str">
        <f t="shared" ca="1" si="29"/>
        <v>TRUE</v>
      </c>
      <c r="J951" s="26">
        <v>0</v>
      </c>
      <c r="K951" s="26">
        <v>1</v>
      </c>
      <c r="L951" s="26">
        <v>1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  <c r="T951" s="26">
        <v>0</v>
      </c>
      <c r="U951" s="26">
        <v>0.5</v>
      </c>
      <c r="V951" s="26">
        <v>0.5</v>
      </c>
      <c r="W951" s="26">
        <v>0</v>
      </c>
      <c r="X951" s="26">
        <v>0</v>
      </c>
      <c r="Y951" s="26">
        <v>0</v>
      </c>
      <c r="Z951" s="26">
        <v>0</v>
      </c>
      <c r="AA951" s="26">
        <v>0</v>
      </c>
      <c r="AB951" s="26">
        <v>0</v>
      </c>
      <c r="AC951" s="26">
        <v>0</v>
      </c>
      <c r="AD951" s="26">
        <v>0</v>
      </c>
      <c r="AE951" s="26">
        <v>0</v>
      </c>
      <c r="AF951" s="26">
        <v>1</v>
      </c>
      <c r="AG951" s="26">
        <v>0</v>
      </c>
    </row>
    <row r="952" spans="1:33" x14ac:dyDescent="0.2">
      <c r="A952" s="3" t="s">
        <v>1457</v>
      </c>
      <c r="B952" s="3" t="s">
        <v>1099</v>
      </c>
      <c r="C952" s="3" t="s">
        <v>539</v>
      </c>
      <c r="D952" s="3" t="s">
        <v>538</v>
      </c>
      <c r="E952" t="str">
        <f t="shared" si="28"/>
        <v>M22P03U02N06</v>
      </c>
      <c r="F952" s="26">
        <f ca="1">基础表!F952</f>
        <v>0</v>
      </c>
      <c r="G952" s="26">
        <f ca="1">基础表!G952</f>
        <v>0</v>
      </c>
      <c r="H952" s="26">
        <v>0.15</v>
      </c>
      <c r="I952" s="26" t="str">
        <f t="shared" ca="1" si="29"/>
        <v>TRUE</v>
      </c>
      <c r="J952" s="26">
        <v>0</v>
      </c>
      <c r="K952" s="26">
        <v>1</v>
      </c>
      <c r="L952" s="26">
        <v>1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0.5</v>
      </c>
      <c r="V952" s="26">
        <v>0.5</v>
      </c>
      <c r="W952" s="26">
        <v>0</v>
      </c>
      <c r="X952" s="26">
        <v>0</v>
      </c>
      <c r="Y952" s="26">
        <v>0</v>
      </c>
      <c r="Z952" s="26">
        <v>0</v>
      </c>
      <c r="AA952" s="26">
        <v>0</v>
      </c>
      <c r="AB952" s="26">
        <v>0</v>
      </c>
      <c r="AC952" s="26">
        <v>0</v>
      </c>
      <c r="AD952" s="26">
        <v>0</v>
      </c>
      <c r="AE952" s="26">
        <v>0</v>
      </c>
      <c r="AF952" s="26">
        <v>1</v>
      </c>
      <c r="AG952" s="26">
        <v>0</v>
      </c>
    </row>
    <row r="953" spans="1:33" x14ac:dyDescent="0.2">
      <c r="A953" s="3" t="s">
        <v>1457</v>
      </c>
      <c r="B953" s="3" t="s">
        <v>1099</v>
      </c>
      <c r="C953" s="3" t="s">
        <v>539</v>
      </c>
      <c r="D953" s="3" t="s">
        <v>542</v>
      </c>
      <c r="E953" t="str">
        <f t="shared" si="28"/>
        <v>M22P03U02N07</v>
      </c>
      <c r="F953" s="26">
        <f ca="1">基础表!F953</f>
        <v>0</v>
      </c>
      <c r="G953" s="26">
        <f ca="1">基础表!G953</f>
        <v>0</v>
      </c>
      <c r="H953" s="26">
        <v>0.15</v>
      </c>
      <c r="I953" s="26" t="str">
        <f t="shared" ca="1" si="29"/>
        <v>TRUE</v>
      </c>
      <c r="J953" s="26">
        <v>0</v>
      </c>
      <c r="K953" s="26">
        <v>1</v>
      </c>
      <c r="L953" s="26">
        <v>1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0.5</v>
      </c>
      <c r="V953" s="26">
        <v>0.5</v>
      </c>
      <c r="W953" s="26">
        <v>0</v>
      </c>
      <c r="X953" s="26">
        <v>0</v>
      </c>
      <c r="Y953" s="26">
        <v>0</v>
      </c>
      <c r="Z953" s="26">
        <v>0</v>
      </c>
      <c r="AA953" s="26">
        <v>0</v>
      </c>
      <c r="AB953" s="26">
        <v>0</v>
      </c>
      <c r="AC953" s="26">
        <v>0</v>
      </c>
      <c r="AD953" s="26">
        <v>0</v>
      </c>
      <c r="AE953" s="26">
        <v>0</v>
      </c>
      <c r="AF953" s="26">
        <v>1</v>
      </c>
      <c r="AG953" s="26">
        <v>0</v>
      </c>
    </row>
    <row r="954" spans="1:33" x14ac:dyDescent="0.2">
      <c r="A954" s="3" t="s">
        <v>1457</v>
      </c>
      <c r="B954" s="3" t="s">
        <v>1099</v>
      </c>
      <c r="C954" s="3" t="s">
        <v>539</v>
      </c>
      <c r="D954" s="3" t="s">
        <v>543</v>
      </c>
      <c r="E954" t="str">
        <f t="shared" si="28"/>
        <v>M22P03U02N08</v>
      </c>
      <c r="F954" s="26">
        <f ca="1">基础表!F954</f>
        <v>0</v>
      </c>
      <c r="G954" s="26">
        <f ca="1">基础表!G954</f>
        <v>0</v>
      </c>
      <c r="H954" s="26">
        <v>0.15</v>
      </c>
      <c r="I954" s="26" t="str">
        <f t="shared" ca="1" si="29"/>
        <v>TRUE</v>
      </c>
      <c r="J954" s="26">
        <v>0</v>
      </c>
      <c r="K954" s="26">
        <v>1</v>
      </c>
      <c r="L954" s="26">
        <v>1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0.5</v>
      </c>
      <c r="V954" s="26">
        <v>0.5</v>
      </c>
      <c r="W954" s="26">
        <v>0</v>
      </c>
      <c r="X954" s="26">
        <v>0</v>
      </c>
      <c r="Y954" s="26">
        <v>0</v>
      </c>
      <c r="Z954" s="26">
        <v>0</v>
      </c>
      <c r="AA954" s="26">
        <v>0</v>
      </c>
      <c r="AB954" s="26">
        <v>0</v>
      </c>
      <c r="AC954" s="26">
        <v>0</v>
      </c>
      <c r="AD954" s="26">
        <v>0</v>
      </c>
      <c r="AE954" s="26">
        <v>0</v>
      </c>
      <c r="AF954" s="26">
        <v>1</v>
      </c>
      <c r="AG954" s="26">
        <v>0</v>
      </c>
    </row>
    <row r="955" spans="1:33" x14ac:dyDescent="0.2">
      <c r="A955" s="3" t="s">
        <v>1457</v>
      </c>
      <c r="B955" s="3" t="s">
        <v>1099</v>
      </c>
      <c r="C955" s="3" t="s">
        <v>539</v>
      </c>
      <c r="D955" s="3" t="s">
        <v>544</v>
      </c>
      <c r="E955" t="str">
        <f t="shared" si="28"/>
        <v>M22P03U02N09</v>
      </c>
      <c r="F955" s="26">
        <f ca="1">基础表!F955</f>
        <v>0</v>
      </c>
      <c r="G955" s="26">
        <f ca="1">基础表!G955</f>
        <v>0</v>
      </c>
      <c r="H955" s="26">
        <v>0.15</v>
      </c>
      <c r="I955" s="26" t="str">
        <f t="shared" ca="1" si="29"/>
        <v>TRUE</v>
      </c>
      <c r="J955" s="26">
        <v>0</v>
      </c>
      <c r="K955" s="26">
        <v>1</v>
      </c>
      <c r="L955" s="26">
        <v>1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0.5</v>
      </c>
      <c r="V955" s="26">
        <v>0.5</v>
      </c>
      <c r="W955" s="26">
        <v>0</v>
      </c>
      <c r="X955" s="26">
        <v>0</v>
      </c>
      <c r="Y955" s="26">
        <v>0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  <c r="AE955" s="26">
        <v>0</v>
      </c>
      <c r="AF955" s="26">
        <v>1</v>
      </c>
      <c r="AG955" s="26">
        <v>0</v>
      </c>
    </row>
    <row r="956" spans="1:33" x14ac:dyDescent="0.2">
      <c r="A956" s="3" t="s">
        <v>1457</v>
      </c>
      <c r="B956" s="3" t="s">
        <v>1099</v>
      </c>
      <c r="C956" s="3" t="s">
        <v>540</v>
      </c>
      <c r="D956" s="3" t="s">
        <v>1255</v>
      </c>
      <c r="E956" t="str">
        <f t="shared" si="28"/>
        <v>M22P03U03N01</v>
      </c>
      <c r="F956" s="26">
        <f ca="1">基础表!F956</f>
        <v>0</v>
      </c>
      <c r="G956" s="26">
        <f ca="1">基础表!G956</f>
        <v>0</v>
      </c>
      <c r="H956" s="26">
        <v>0.15</v>
      </c>
      <c r="I956" s="26" t="str">
        <f t="shared" ca="1" si="29"/>
        <v>TRUE</v>
      </c>
      <c r="J956" s="26">
        <v>0</v>
      </c>
      <c r="K956" s="26">
        <v>1</v>
      </c>
      <c r="L956" s="26">
        <v>1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0.5</v>
      </c>
      <c r="V956" s="26">
        <v>0.5</v>
      </c>
      <c r="W956" s="26">
        <v>0</v>
      </c>
      <c r="X956" s="26">
        <v>0</v>
      </c>
      <c r="Y956" s="26">
        <v>0</v>
      </c>
      <c r="Z956" s="26">
        <v>0</v>
      </c>
      <c r="AA956" s="26">
        <v>0</v>
      </c>
      <c r="AB956" s="26">
        <v>0</v>
      </c>
      <c r="AC956" s="26">
        <v>0</v>
      </c>
      <c r="AD956" s="26">
        <v>0</v>
      </c>
      <c r="AE956" s="26">
        <v>0</v>
      </c>
      <c r="AF956" s="26">
        <v>1</v>
      </c>
      <c r="AG956" s="26">
        <v>0</v>
      </c>
    </row>
    <row r="957" spans="1:33" x14ac:dyDescent="0.2">
      <c r="A957" s="3" t="s">
        <v>1457</v>
      </c>
      <c r="B957" s="3" t="s">
        <v>1099</v>
      </c>
      <c r="C957" s="3" t="s">
        <v>540</v>
      </c>
      <c r="D957" s="3" t="s">
        <v>534</v>
      </c>
      <c r="E957" t="str">
        <f t="shared" si="28"/>
        <v>M22P03U03N02</v>
      </c>
      <c r="F957" s="26">
        <f ca="1">基础表!F957</f>
        <v>0</v>
      </c>
      <c r="G957" s="26">
        <f ca="1">基础表!G957</f>
        <v>0</v>
      </c>
      <c r="H957" s="26">
        <v>0.15</v>
      </c>
      <c r="I957" s="26" t="str">
        <f t="shared" ca="1" si="29"/>
        <v>TRUE</v>
      </c>
      <c r="J957" s="26">
        <v>0</v>
      </c>
      <c r="K957" s="26">
        <v>1</v>
      </c>
      <c r="L957" s="26">
        <v>1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>
        <v>0</v>
      </c>
      <c r="U957" s="26">
        <v>0.5</v>
      </c>
      <c r="V957" s="26">
        <v>0.5</v>
      </c>
      <c r="W957" s="26">
        <v>0</v>
      </c>
      <c r="X957" s="26">
        <v>0</v>
      </c>
      <c r="Y957" s="26">
        <v>0</v>
      </c>
      <c r="Z957" s="26">
        <v>0</v>
      </c>
      <c r="AA957" s="26">
        <v>0</v>
      </c>
      <c r="AB957" s="26">
        <v>0</v>
      </c>
      <c r="AC957" s="26">
        <v>0</v>
      </c>
      <c r="AD957" s="26">
        <v>0</v>
      </c>
      <c r="AE957" s="26">
        <v>0</v>
      </c>
      <c r="AF957" s="26">
        <v>1</v>
      </c>
      <c r="AG957" s="26">
        <v>0</v>
      </c>
    </row>
    <row r="958" spans="1:33" x14ac:dyDescent="0.2">
      <c r="A958" s="3" t="s">
        <v>1457</v>
      </c>
      <c r="B958" s="3" t="s">
        <v>1099</v>
      </c>
      <c r="C958" s="3" t="s">
        <v>540</v>
      </c>
      <c r="D958" s="3" t="s">
        <v>535</v>
      </c>
      <c r="E958" t="str">
        <f t="shared" si="28"/>
        <v>M22P03U03N03</v>
      </c>
      <c r="F958" s="26">
        <f ca="1">基础表!F958</f>
        <v>0</v>
      </c>
      <c r="G958" s="26">
        <f ca="1">基础表!G958</f>
        <v>0</v>
      </c>
      <c r="H958" s="26">
        <v>0.15</v>
      </c>
      <c r="I958" s="26" t="str">
        <f t="shared" ca="1" si="29"/>
        <v>TRUE</v>
      </c>
      <c r="J958" s="26">
        <v>0</v>
      </c>
      <c r="K958" s="26">
        <v>1</v>
      </c>
      <c r="L958" s="26">
        <v>1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0.5</v>
      </c>
      <c r="V958" s="26">
        <v>0.5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1</v>
      </c>
      <c r="AG958" s="26">
        <v>0</v>
      </c>
    </row>
    <row r="959" spans="1:33" x14ac:dyDescent="0.2">
      <c r="A959" s="3" t="s">
        <v>1457</v>
      </c>
      <c r="B959" s="3" t="s">
        <v>1099</v>
      </c>
      <c r="C959" s="3" t="s">
        <v>540</v>
      </c>
      <c r="D959" s="3" t="s">
        <v>536</v>
      </c>
      <c r="E959" t="str">
        <f t="shared" si="28"/>
        <v>M22P03U03N04</v>
      </c>
      <c r="F959" s="26">
        <f ca="1">基础表!F959</f>
        <v>0</v>
      </c>
      <c r="G959" s="26">
        <f ca="1">基础表!G959</f>
        <v>0</v>
      </c>
      <c r="H959" s="26">
        <v>0.15</v>
      </c>
      <c r="I959" s="26" t="str">
        <f t="shared" ca="1" si="29"/>
        <v>TRUE</v>
      </c>
      <c r="J959" s="26">
        <v>0</v>
      </c>
      <c r="K959" s="26">
        <v>1</v>
      </c>
      <c r="L959" s="26">
        <v>1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0.5</v>
      </c>
      <c r="V959" s="26">
        <v>0.5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1</v>
      </c>
      <c r="AG959" s="26">
        <v>0</v>
      </c>
    </row>
    <row r="960" spans="1:33" x14ac:dyDescent="0.2">
      <c r="A960" s="3" t="s">
        <v>1457</v>
      </c>
      <c r="B960" s="3" t="s">
        <v>1099</v>
      </c>
      <c r="C960" s="3" t="s">
        <v>540</v>
      </c>
      <c r="D960" s="3" t="s">
        <v>537</v>
      </c>
      <c r="E960" t="str">
        <f t="shared" si="28"/>
        <v>M22P03U03N05</v>
      </c>
      <c r="F960" s="26">
        <f ca="1">基础表!F960</f>
        <v>0</v>
      </c>
      <c r="G960" s="26">
        <f ca="1">基础表!G960</f>
        <v>0</v>
      </c>
      <c r="H960" s="26">
        <v>0.15</v>
      </c>
      <c r="I960" s="26" t="str">
        <f t="shared" ca="1" si="29"/>
        <v>TRUE</v>
      </c>
      <c r="J960" s="26">
        <v>0</v>
      </c>
      <c r="K960" s="26">
        <v>1</v>
      </c>
      <c r="L960" s="26">
        <v>1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0.5</v>
      </c>
      <c r="V960" s="26">
        <v>0.5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1</v>
      </c>
      <c r="AG960" s="26">
        <v>0</v>
      </c>
    </row>
    <row r="961" spans="1:33" x14ac:dyDescent="0.2">
      <c r="A961" s="3" t="s">
        <v>1457</v>
      </c>
      <c r="B961" s="3" t="s">
        <v>1099</v>
      </c>
      <c r="C961" s="3" t="s">
        <v>540</v>
      </c>
      <c r="D961" s="3" t="s">
        <v>538</v>
      </c>
      <c r="E961" t="str">
        <f t="shared" si="28"/>
        <v>M22P03U03N06</v>
      </c>
      <c r="F961" s="26">
        <f ca="1">基础表!F961</f>
        <v>0</v>
      </c>
      <c r="G961" s="26">
        <f ca="1">基础表!G961</f>
        <v>0</v>
      </c>
      <c r="H961" s="26">
        <v>0.15</v>
      </c>
      <c r="I961" s="26" t="str">
        <f t="shared" ca="1" si="29"/>
        <v>TRUE</v>
      </c>
      <c r="J961" s="26">
        <v>0</v>
      </c>
      <c r="K961" s="26">
        <v>1</v>
      </c>
      <c r="L961" s="26">
        <v>1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0.5</v>
      </c>
      <c r="V961" s="26">
        <v>0.5</v>
      </c>
      <c r="W961" s="26">
        <v>0</v>
      </c>
      <c r="X961" s="26">
        <v>0</v>
      </c>
      <c r="Y961" s="26">
        <v>0</v>
      </c>
      <c r="Z961" s="26">
        <v>0</v>
      </c>
      <c r="AA961" s="26">
        <v>0</v>
      </c>
      <c r="AB961" s="26">
        <v>0</v>
      </c>
      <c r="AC961" s="26">
        <v>0</v>
      </c>
      <c r="AD961" s="26">
        <v>0</v>
      </c>
      <c r="AE961" s="26">
        <v>0</v>
      </c>
      <c r="AF961" s="26">
        <v>1</v>
      </c>
      <c r="AG961" s="26">
        <v>0</v>
      </c>
    </row>
    <row r="962" spans="1:33" x14ac:dyDescent="0.2">
      <c r="A962" s="3" t="s">
        <v>1457</v>
      </c>
      <c r="B962" s="3" t="s">
        <v>1099</v>
      </c>
      <c r="C962" s="3" t="s">
        <v>540</v>
      </c>
      <c r="D962" s="3" t="s">
        <v>542</v>
      </c>
      <c r="E962" t="str">
        <f t="shared" si="28"/>
        <v>M22P03U03N07</v>
      </c>
      <c r="F962" s="26">
        <f ca="1">基础表!F962</f>
        <v>0</v>
      </c>
      <c r="G962" s="26">
        <f ca="1">基础表!G962</f>
        <v>0</v>
      </c>
      <c r="H962" s="26">
        <v>0.15</v>
      </c>
      <c r="I962" s="26" t="str">
        <f t="shared" ca="1" si="29"/>
        <v>TRUE</v>
      </c>
      <c r="J962" s="26">
        <v>0</v>
      </c>
      <c r="K962" s="26">
        <v>1</v>
      </c>
      <c r="L962" s="26">
        <v>1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0.5</v>
      </c>
      <c r="V962" s="26">
        <v>0.5</v>
      </c>
      <c r="W962" s="26">
        <v>0</v>
      </c>
      <c r="X962" s="26">
        <v>0</v>
      </c>
      <c r="Y962" s="26">
        <v>0</v>
      </c>
      <c r="Z962" s="26">
        <v>0</v>
      </c>
      <c r="AA962" s="26">
        <v>0</v>
      </c>
      <c r="AB962" s="26">
        <v>0</v>
      </c>
      <c r="AC962" s="26">
        <v>0</v>
      </c>
      <c r="AD962" s="26">
        <v>0</v>
      </c>
      <c r="AE962" s="26">
        <v>0</v>
      </c>
      <c r="AF962" s="26">
        <v>1</v>
      </c>
      <c r="AG962" s="26">
        <v>0</v>
      </c>
    </row>
    <row r="963" spans="1:33" x14ac:dyDescent="0.2">
      <c r="A963" s="3" t="s">
        <v>1457</v>
      </c>
      <c r="B963" s="3" t="s">
        <v>1099</v>
      </c>
      <c r="C963" s="3" t="s">
        <v>540</v>
      </c>
      <c r="D963" s="3" t="s">
        <v>543</v>
      </c>
      <c r="E963" t="str">
        <f t="shared" ref="E963:E1026" si="30">A963&amp;B963&amp;C963&amp;D963</f>
        <v>M22P03U03N08</v>
      </c>
      <c r="F963" s="26">
        <f ca="1">基础表!F963</f>
        <v>0</v>
      </c>
      <c r="G963" s="26">
        <f ca="1">基础表!G963</f>
        <v>0</v>
      </c>
      <c r="H963" s="26">
        <v>0.15</v>
      </c>
      <c r="I963" s="26" t="str">
        <f t="shared" ref="I963:I1026" ca="1" si="31">IF(F963=0,"TRUE",IF(F963&gt;1000,"TRUE","FALSE"))</f>
        <v>TRUE</v>
      </c>
      <c r="J963" s="26">
        <v>0</v>
      </c>
      <c r="K963" s="26">
        <v>1</v>
      </c>
      <c r="L963" s="26">
        <v>1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0.5</v>
      </c>
      <c r="V963" s="26">
        <v>0.5</v>
      </c>
      <c r="W963" s="26">
        <v>0</v>
      </c>
      <c r="X963" s="26">
        <v>0</v>
      </c>
      <c r="Y963" s="26">
        <v>0</v>
      </c>
      <c r="Z963" s="26">
        <v>0</v>
      </c>
      <c r="AA963" s="26">
        <v>0</v>
      </c>
      <c r="AB963" s="26">
        <v>0</v>
      </c>
      <c r="AC963" s="26">
        <v>0</v>
      </c>
      <c r="AD963" s="26">
        <v>0</v>
      </c>
      <c r="AE963" s="26">
        <v>0</v>
      </c>
      <c r="AF963" s="26">
        <v>1</v>
      </c>
      <c r="AG963" s="26">
        <v>0</v>
      </c>
    </row>
    <row r="964" spans="1:33" x14ac:dyDescent="0.2">
      <c r="A964" s="3" t="s">
        <v>1457</v>
      </c>
      <c r="B964" s="3" t="s">
        <v>1099</v>
      </c>
      <c r="C964" s="3" t="s">
        <v>540</v>
      </c>
      <c r="D964" s="3" t="s">
        <v>544</v>
      </c>
      <c r="E964" t="str">
        <f t="shared" si="30"/>
        <v>M22P03U03N09</v>
      </c>
      <c r="F964" s="26">
        <f ca="1">基础表!F964</f>
        <v>0</v>
      </c>
      <c r="G964" s="26">
        <f ca="1">基础表!G964</f>
        <v>0</v>
      </c>
      <c r="H964" s="26">
        <v>0.15</v>
      </c>
      <c r="I964" s="26" t="str">
        <f t="shared" ca="1" si="31"/>
        <v>TRUE</v>
      </c>
      <c r="J964" s="26">
        <v>0</v>
      </c>
      <c r="K964" s="26">
        <v>1</v>
      </c>
      <c r="L964" s="26">
        <v>1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  <c r="T964" s="26">
        <v>0</v>
      </c>
      <c r="U964" s="26">
        <v>0.5</v>
      </c>
      <c r="V964" s="26">
        <v>0.5</v>
      </c>
      <c r="W964" s="26">
        <v>0</v>
      </c>
      <c r="X964" s="26">
        <v>0</v>
      </c>
      <c r="Y964" s="26">
        <v>0</v>
      </c>
      <c r="Z964" s="26">
        <v>0</v>
      </c>
      <c r="AA964" s="26">
        <v>0</v>
      </c>
      <c r="AB964" s="26">
        <v>0</v>
      </c>
      <c r="AC964" s="26">
        <v>0</v>
      </c>
      <c r="AD964" s="26">
        <v>0</v>
      </c>
      <c r="AE964" s="26">
        <v>0</v>
      </c>
      <c r="AF964" s="26">
        <v>1</v>
      </c>
      <c r="AG964" s="26">
        <v>0</v>
      </c>
    </row>
    <row r="965" spans="1:33" x14ac:dyDescent="0.2">
      <c r="A965" s="3" t="s">
        <v>1457</v>
      </c>
      <c r="B965" s="3" t="s">
        <v>1099</v>
      </c>
      <c r="C965" s="3" t="s">
        <v>541</v>
      </c>
      <c r="D965" s="3" t="s">
        <v>1255</v>
      </c>
      <c r="E965" t="str">
        <f t="shared" si="30"/>
        <v>M22P03U04N01</v>
      </c>
      <c r="F965" s="26">
        <f ca="1">基础表!F965</f>
        <v>0</v>
      </c>
      <c r="G965" s="26">
        <f ca="1">基础表!G965</f>
        <v>0</v>
      </c>
      <c r="H965" s="26">
        <v>0.15</v>
      </c>
      <c r="I965" s="26" t="str">
        <f t="shared" ca="1" si="31"/>
        <v>TRUE</v>
      </c>
      <c r="J965" s="26">
        <v>0</v>
      </c>
      <c r="K965" s="26">
        <v>1</v>
      </c>
      <c r="L965" s="26">
        <v>1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0.5</v>
      </c>
      <c r="V965" s="26">
        <v>0.5</v>
      </c>
      <c r="W965" s="26">
        <v>0</v>
      </c>
      <c r="X965" s="26">
        <v>0</v>
      </c>
      <c r="Y965" s="26">
        <v>0</v>
      </c>
      <c r="Z965" s="26">
        <v>0</v>
      </c>
      <c r="AA965" s="26">
        <v>0</v>
      </c>
      <c r="AB965" s="26">
        <v>0</v>
      </c>
      <c r="AC965" s="26">
        <v>0</v>
      </c>
      <c r="AD965" s="26">
        <v>0</v>
      </c>
      <c r="AE965" s="26">
        <v>0</v>
      </c>
      <c r="AF965" s="26">
        <v>1</v>
      </c>
      <c r="AG965" s="26">
        <v>0</v>
      </c>
    </row>
    <row r="966" spans="1:33" x14ac:dyDescent="0.2">
      <c r="A966" s="3" t="s">
        <v>1457</v>
      </c>
      <c r="B966" s="3" t="s">
        <v>1099</v>
      </c>
      <c r="C966" s="3" t="s">
        <v>541</v>
      </c>
      <c r="D966" s="3" t="s">
        <v>534</v>
      </c>
      <c r="E966" t="str">
        <f t="shared" si="30"/>
        <v>M22P03U04N02</v>
      </c>
      <c r="F966" s="26">
        <f ca="1">基础表!F966</f>
        <v>0</v>
      </c>
      <c r="G966" s="26">
        <f ca="1">基础表!G966</f>
        <v>0</v>
      </c>
      <c r="H966" s="26">
        <v>0.15</v>
      </c>
      <c r="I966" s="26" t="str">
        <f t="shared" ca="1" si="31"/>
        <v>TRUE</v>
      </c>
      <c r="J966" s="26">
        <v>0</v>
      </c>
      <c r="K966" s="26">
        <v>1</v>
      </c>
      <c r="L966" s="26">
        <v>1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0.5</v>
      </c>
      <c r="V966" s="26">
        <v>0.5</v>
      </c>
      <c r="W966" s="26">
        <v>0</v>
      </c>
      <c r="X966" s="26">
        <v>0</v>
      </c>
      <c r="Y966" s="26">
        <v>0</v>
      </c>
      <c r="Z966" s="26">
        <v>0</v>
      </c>
      <c r="AA966" s="26">
        <v>0</v>
      </c>
      <c r="AB966" s="26">
        <v>0</v>
      </c>
      <c r="AC966" s="26">
        <v>0</v>
      </c>
      <c r="AD966" s="26">
        <v>0</v>
      </c>
      <c r="AE966" s="26">
        <v>0</v>
      </c>
      <c r="AF966" s="26">
        <v>1</v>
      </c>
      <c r="AG966" s="26">
        <v>0</v>
      </c>
    </row>
    <row r="967" spans="1:33" x14ac:dyDescent="0.2">
      <c r="A967" s="3" t="s">
        <v>1457</v>
      </c>
      <c r="B967" s="3" t="s">
        <v>1099</v>
      </c>
      <c r="C967" s="3" t="s">
        <v>541</v>
      </c>
      <c r="D967" s="3" t="s">
        <v>535</v>
      </c>
      <c r="E967" t="str">
        <f t="shared" si="30"/>
        <v>M22P03U04N03</v>
      </c>
      <c r="F967" s="26">
        <f ca="1">基础表!F967</f>
        <v>0</v>
      </c>
      <c r="G967" s="26">
        <f ca="1">基础表!G967</f>
        <v>0</v>
      </c>
      <c r="H967" s="26">
        <v>0.15</v>
      </c>
      <c r="I967" s="26" t="str">
        <f t="shared" ca="1" si="31"/>
        <v>TRUE</v>
      </c>
      <c r="J967" s="26">
        <v>0</v>
      </c>
      <c r="K967" s="26">
        <v>1</v>
      </c>
      <c r="L967" s="26">
        <v>1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0.5</v>
      </c>
      <c r="V967" s="26">
        <v>0.5</v>
      </c>
      <c r="W967" s="26">
        <v>0</v>
      </c>
      <c r="X967" s="26">
        <v>0</v>
      </c>
      <c r="Y967" s="26">
        <v>0</v>
      </c>
      <c r="Z967" s="26">
        <v>0</v>
      </c>
      <c r="AA967" s="26">
        <v>0</v>
      </c>
      <c r="AB967" s="26">
        <v>0</v>
      </c>
      <c r="AC967" s="26">
        <v>0</v>
      </c>
      <c r="AD967" s="26">
        <v>0</v>
      </c>
      <c r="AE967" s="26">
        <v>0</v>
      </c>
      <c r="AF967" s="26">
        <v>1</v>
      </c>
      <c r="AG967" s="26">
        <v>0</v>
      </c>
    </row>
    <row r="968" spans="1:33" x14ac:dyDescent="0.2">
      <c r="A968" s="3" t="s">
        <v>1457</v>
      </c>
      <c r="B968" s="3" t="s">
        <v>1099</v>
      </c>
      <c r="C968" s="3" t="s">
        <v>1454</v>
      </c>
      <c r="D968" s="3" t="s">
        <v>536</v>
      </c>
      <c r="E968" t="str">
        <f t="shared" si="30"/>
        <v>M22P03U04N04</v>
      </c>
      <c r="F968" s="26">
        <f ca="1">基础表!F968</f>
        <v>0</v>
      </c>
      <c r="G968" s="26">
        <f ca="1">基础表!G968</f>
        <v>0</v>
      </c>
      <c r="H968" s="26">
        <v>0.15</v>
      </c>
      <c r="I968" s="26" t="str">
        <f t="shared" ca="1" si="31"/>
        <v>TRUE</v>
      </c>
      <c r="J968" s="26">
        <v>0</v>
      </c>
      <c r="K968" s="26">
        <v>1</v>
      </c>
      <c r="L968" s="26">
        <v>1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0.5</v>
      </c>
      <c r="V968" s="26">
        <v>0.5</v>
      </c>
      <c r="W968" s="26">
        <v>0</v>
      </c>
      <c r="X968" s="26">
        <v>0</v>
      </c>
      <c r="Y968" s="26">
        <v>0</v>
      </c>
      <c r="Z968" s="26">
        <v>0</v>
      </c>
      <c r="AA968" s="26">
        <v>0</v>
      </c>
      <c r="AB968" s="26">
        <v>0</v>
      </c>
      <c r="AC968" s="26">
        <v>0</v>
      </c>
      <c r="AD968" s="26">
        <v>0</v>
      </c>
      <c r="AE968" s="26">
        <v>0</v>
      </c>
      <c r="AF968" s="26">
        <v>1</v>
      </c>
      <c r="AG968" s="26">
        <v>0</v>
      </c>
    </row>
    <row r="969" spans="1:33" x14ac:dyDescent="0.2">
      <c r="A969" s="3" t="s">
        <v>1457</v>
      </c>
      <c r="B969" s="3" t="s">
        <v>1099</v>
      </c>
      <c r="C969" s="3" t="s">
        <v>1454</v>
      </c>
      <c r="D969" s="3" t="s">
        <v>537</v>
      </c>
      <c r="E969" t="str">
        <f t="shared" si="30"/>
        <v>M22P03U04N05</v>
      </c>
      <c r="F969" s="26">
        <f ca="1">基础表!F969</f>
        <v>0</v>
      </c>
      <c r="G969" s="26">
        <f ca="1">基础表!G969</f>
        <v>0</v>
      </c>
      <c r="H969" s="26">
        <v>0.15</v>
      </c>
      <c r="I969" s="26" t="str">
        <f t="shared" ca="1" si="31"/>
        <v>TRUE</v>
      </c>
      <c r="J969" s="26">
        <v>0</v>
      </c>
      <c r="K969" s="26">
        <v>1</v>
      </c>
      <c r="L969" s="26">
        <v>1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  <c r="T969" s="26">
        <v>0</v>
      </c>
      <c r="U969" s="26">
        <v>0.5</v>
      </c>
      <c r="V969" s="26">
        <v>0.5</v>
      </c>
      <c r="W969" s="26">
        <v>0</v>
      </c>
      <c r="X969" s="26">
        <v>0</v>
      </c>
      <c r="Y969" s="26">
        <v>0</v>
      </c>
      <c r="Z969" s="26">
        <v>0</v>
      </c>
      <c r="AA969" s="26">
        <v>0</v>
      </c>
      <c r="AB969" s="26">
        <v>0</v>
      </c>
      <c r="AC969" s="26">
        <v>0</v>
      </c>
      <c r="AD969" s="26">
        <v>0</v>
      </c>
      <c r="AE969" s="26">
        <v>0</v>
      </c>
      <c r="AF969" s="26">
        <v>1</v>
      </c>
      <c r="AG969" s="26">
        <v>0</v>
      </c>
    </row>
    <row r="970" spans="1:33" x14ac:dyDescent="0.2">
      <c r="A970" s="3" t="s">
        <v>1457</v>
      </c>
      <c r="B970" s="3" t="s">
        <v>1099</v>
      </c>
      <c r="C970" s="3" t="s">
        <v>1454</v>
      </c>
      <c r="D970" s="3" t="s">
        <v>538</v>
      </c>
      <c r="E970" t="str">
        <f t="shared" si="30"/>
        <v>M22P03U04N06</v>
      </c>
      <c r="F970" s="26">
        <f ca="1">基础表!F970</f>
        <v>0</v>
      </c>
      <c r="G970" s="26">
        <f ca="1">基础表!G970</f>
        <v>0</v>
      </c>
      <c r="H970" s="26">
        <v>0.15</v>
      </c>
      <c r="I970" s="26" t="str">
        <f t="shared" ca="1" si="31"/>
        <v>TRUE</v>
      </c>
      <c r="J970" s="26">
        <v>0</v>
      </c>
      <c r="K970" s="26">
        <v>1</v>
      </c>
      <c r="L970" s="26">
        <v>1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0.5</v>
      </c>
      <c r="V970" s="26">
        <v>0.5</v>
      </c>
      <c r="W970" s="26">
        <v>0</v>
      </c>
      <c r="X970" s="26">
        <v>0</v>
      </c>
      <c r="Y970" s="26">
        <v>0</v>
      </c>
      <c r="Z970" s="26">
        <v>0</v>
      </c>
      <c r="AA970" s="26">
        <v>0</v>
      </c>
      <c r="AB970" s="26">
        <v>0</v>
      </c>
      <c r="AC970" s="26">
        <v>0</v>
      </c>
      <c r="AD970" s="26">
        <v>0</v>
      </c>
      <c r="AE970" s="26">
        <v>0</v>
      </c>
      <c r="AF970" s="26">
        <v>1</v>
      </c>
      <c r="AG970" s="26">
        <v>0</v>
      </c>
    </row>
    <row r="971" spans="1:33" x14ac:dyDescent="0.2">
      <c r="A971" s="3" t="s">
        <v>1457</v>
      </c>
      <c r="B971" s="3" t="s">
        <v>1099</v>
      </c>
      <c r="C971" s="3" t="s">
        <v>1454</v>
      </c>
      <c r="D971" s="3" t="s">
        <v>542</v>
      </c>
      <c r="E971" t="str">
        <f t="shared" si="30"/>
        <v>M22P03U04N07</v>
      </c>
      <c r="F971" s="26">
        <f ca="1">基础表!F971</f>
        <v>0</v>
      </c>
      <c r="G971" s="26">
        <f ca="1">基础表!G971</f>
        <v>0</v>
      </c>
      <c r="H971" s="26">
        <v>0.15</v>
      </c>
      <c r="I971" s="26" t="str">
        <f t="shared" ca="1" si="31"/>
        <v>TRUE</v>
      </c>
      <c r="J971" s="26">
        <v>0</v>
      </c>
      <c r="K971" s="26">
        <v>1</v>
      </c>
      <c r="L971" s="26">
        <v>1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  <c r="T971" s="26">
        <v>0</v>
      </c>
      <c r="U971" s="26">
        <v>0.5</v>
      </c>
      <c r="V971" s="26">
        <v>0.5</v>
      </c>
      <c r="W971" s="26">
        <v>0</v>
      </c>
      <c r="X971" s="26">
        <v>0</v>
      </c>
      <c r="Y971" s="26">
        <v>0</v>
      </c>
      <c r="Z971" s="26">
        <v>0</v>
      </c>
      <c r="AA971" s="26">
        <v>0</v>
      </c>
      <c r="AB971" s="26">
        <v>0</v>
      </c>
      <c r="AC971" s="26">
        <v>0</v>
      </c>
      <c r="AD971" s="26">
        <v>0</v>
      </c>
      <c r="AE971" s="26">
        <v>0</v>
      </c>
      <c r="AF971" s="26">
        <v>1</v>
      </c>
      <c r="AG971" s="26">
        <v>0</v>
      </c>
    </row>
    <row r="972" spans="1:33" x14ac:dyDescent="0.2">
      <c r="A972" s="3" t="s">
        <v>1457</v>
      </c>
      <c r="B972" s="3" t="s">
        <v>1099</v>
      </c>
      <c r="C972" s="3" t="s">
        <v>1454</v>
      </c>
      <c r="D972" s="3" t="s">
        <v>543</v>
      </c>
      <c r="E972" t="str">
        <f t="shared" si="30"/>
        <v>M22P03U04N08</v>
      </c>
      <c r="F972" s="26">
        <f ca="1">基础表!F972</f>
        <v>0</v>
      </c>
      <c r="G972" s="26">
        <f ca="1">基础表!G972</f>
        <v>0</v>
      </c>
      <c r="H972" s="26">
        <v>0.15</v>
      </c>
      <c r="I972" s="26" t="str">
        <f t="shared" ca="1" si="31"/>
        <v>TRUE</v>
      </c>
      <c r="J972" s="26">
        <v>0</v>
      </c>
      <c r="K972" s="26">
        <v>1</v>
      </c>
      <c r="L972" s="26">
        <v>1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0.5</v>
      </c>
      <c r="V972" s="26">
        <v>0.5</v>
      </c>
      <c r="W972" s="26">
        <v>0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1</v>
      </c>
      <c r="AG972" s="26">
        <v>0</v>
      </c>
    </row>
    <row r="973" spans="1:33" x14ac:dyDescent="0.2">
      <c r="A973" s="3" t="s">
        <v>1457</v>
      </c>
      <c r="B973" s="3" t="s">
        <v>1099</v>
      </c>
      <c r="C973" s="3" t="s">
        <v>541</v>
      </c>
      <c r="D973" s="3" t="s">
        <v>544</v>
      </c>
      <c r="E973" t="str">
        <f t="shared" si="30"/>
        <v>M22P03U04N09</v>
      </c>
      <c r="F973" s="26">
        <f ca="1">基础表!F973</f>
        <v>0</v>
      </c>
      <c r="G973" s="26">
        <f ca="1">基础表!G973</f>
        <v>0</v>
      </c>
      <c r="H973" s="26">
        <v>0.15</v>
      </c>
      <c r="I973" s="26" t="str">
        <f t="shared" ca="1" si="31"/>
        <v>TRUE</v>
      </c>
      <c r="J973" s="26">
        <v>0</v>
      </c>
      <c r="K973" s="26">
        <v>1</v>
      </c>
      <c r="L973" s="26">
        <v>1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0.5</v>
      </c>
      <c r="V973" s="26">
        <v>0.5</v>
      </c>
      <c r="W973" s="26">
        <v>0</v>
      </c>
      <c r="X973" s="26">
        <v>0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1</v>
      </c>
      <c r="AG973" s="26">
        <v>0</v>
      </c>
    </row>
    <row r="974" spans="1:33" x14ac:dyDescent="0.2">
      <c r="A974" s="3" t="s">
        <v>1457</v>
      </c>
      <c r="B974" s="3" t="s">
        <v>1100</v>
      </c>
      <c r="C974" s="3" t="s">
        <v>532</v>
      </c>
      <c r="D974" s="3" t="s">
        <v>1255</v>
      </c>
      <c r="E974" t="str">
        <f t="shared" si="30"/>
        <v>M22P04U01N01</v>
      </c>
      <c r="F974" s="26">
        <f ca="1">基础表!F974</f>
        <v>0</v>
      </c>
      <c r="G974" s="26">
        <f ca="1">基础表!G974</f>
        <v>0</v>
      </c>
      <c r="H974" s="26">
        <v>0.15</v>
      </c>
      <c r="I974" s="26" t="str">
        <f t="shared" ca="1" si="31"/>
        <v>TRUE</v>
      </c>
      <c r="J974" s="26">
        <v>0</v>
      </c>
      <c r="K974" s="26">
        <v>1</v>
      </c>
      <c r="L974" s="26">
        <v>1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0.6</v>
      </c>
      <c r="V974" s="26">
        <v>0.6</v>
      </c>
      <c r="W974" s="26">
        <v>0</v>
      </c>
      <c r="X974" s="26">
        <v>0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1</v>
      </c>
      <c r="AG974" s="26">
        <v>0</v>
      </c>
    </row>
    <row r="975" spans="1:33" x14ac:dyDescent="0.2">
      <c r="A975" s="3" t="s">
        <v>1457</v>
      </c>
      <c r="B975" s="3" t="s">
        <v>1100</v>
      </c>
      <c r="C975" s="3" t="s">
        <v>532</v>
      </c>
      <c r="D975" s="3" t="s">
        <v>534</v>
      </c>
      <c r="E975" t="str">
        <f t="shared" si="30"/>
        <v>M22P04U01N02</v>
      </c>
      <c r="F975" s="26">
        <f ca="1">基础表!F975</f>
        <v>0</v>
      </c>
      <c r="G975" s="26">
        <f ca="1">基础表!G975</f>
        <v>0</v>
      </c>
      <c r="H975" s="26">
        <v>0.15</v>
      </c>
      <c r="I975" s="26" t="str">
        <f t="shared" ca="1" si="31"/>
        <v>TRUE</v>
      </c>
      <c r="J975" s="26">
        <v>0</v>
      </c>
      <c r="K975" s="26">
        <v>1</v>
      </c>
      <c r="L975" s="26">
        <v>1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  <c r="T975" s="26">
        <v>0</v>
      </c>
      <c r="U975" s="26">
        <v>0.6</v>
      </c>
      <c r="V975" s="26">
        <v>0.6</v>
      </c>
      <c r="W975" s="26">
        <v>0</v>
      </c>
      <c r="X975" s="26">
        <v>0</v>
      </c>
      <c r="Y975" s="26">
        <v>0</v>
      </c>
      <c r="Z975" s="26">
        <v>0</v>
      </c>
      <c r="AA975" s="26">
        <v>0</v>
      </c>
      <c r="AB975" s="26">
        <v>0</v>
      </c>
      <c r="AC975" s="26">
        <v>0</v>
      </c>
      <c r="AD975" s="26">
        <v>0</v>
      </c>
      <c r="AE975" s="26">
        <v>0</v>
      </c>
      <c r="AF975" s="26">
        <v>1</v>
      </c>
      <c r="AG975" s="26">
        <v>0</v>
      </c>
    </row>
    <row r="976" spans="1:33" x14ac:dyDescent="0.2">
      <c r="A976" s="3" t="s">
        <v>1457</v>
      </c>
      <c r="B976" s="3" t="s">
        <v>1100</v>
      </c>
      <c r="C976" s="3" t="s">
        <v>532</v>
      </c>
      <c r="D976" s="3" t="s">
        <v>535</v>
      </c>
      <c r="E976" t="str">
        <f t="shared" si="30"/>
        <v>M22P04U01N03</v>
      </c>
      <c r="F976" s="26">
        <f ca="1">基础表!F976</f>
        <v>0</v>
      </c>
      <c r="G976" s="26">
        <f ca="1">基础表!G976</f>
        <v>0</v>
      </c>
      <c r="H976" s="26">
        <v>0.15</v>
      </c>
      <c r="I976" s="26" t="str">
        <f t="shared" ca="1" si="31"/>
        <v>TRUE</v>
      </c>
      <c r="J976" s="26">
        <v>0</v>
      </c>
      <c r="K976" s="26">
        <v>1</v>
      </c>
      <c r="L976" s="26">
        <v>1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  <c r="T976" s="26">
        <v>0</v>
      </c>
      <c r="U976" s="26">
        <v>0.6</v>
      </c>
      <c r="V976" s="26">
        <v>0.6</v>
      </c>
      <c r="W976" s="26">
        <v>0</v>
      </c>
      <c r="X976" s="26">
        <v>0</v>
      </c>
      <c r="Y976" s="26">
        <v>0</v>
      </c>
      <c r="Z976" s="26">
        <v>0</v>
      </c>
      <c r="AA976" s="26">
        <v>0</v>
      </c>
      <c r="AB976" s="26">
        <v>0</v>
      </c>
      <c r="AC976" s="26">
        <v>0</v>
      </c>
      <c r="AD976" s="26">
        <v>0</v>
      </c>
      <c r="AE976" s="26">
        <v>0</v>
      </c>
      <c r="AF976" s="26">
        <v>1</v>
      </c>
      <c r="AG976" s="26">
        <v>0</v>
      </c>
    </row>
    <row r="977" spans="1:33" x14ac:dyDescent="0.2">
      <c r="A977" s="3" t="s">
        <v>1457</v>
      </c>
      <c r="B977" s="3" t="s">
        <v>1100</v>
      </c>
      <c r="C977" s="3" t="s">
        <v>532</v>
      </c>
      <c r="D977" s="3" t="s">
        <v>536</v>
      </c>
      <c r="E977" t="str">
        <f t="shared" si="30"/>
        <v>M22P04U01N04</v>
      </c>
      <c r="F977" s="26">
        <f ca="1">基础表!F977</f>
        <v>0</v>
      </c>
      <c r="G977" s="26">
        <f ca="1">基础表!G977</f>
        <v>0</v>
      </c>
      <c r="H977" s="26">
        <v>0.15</v>
      </c>
      <c r="I977" s="26" t="str">
        <f t="shared" ca="1" si="31"/>
        <v>TRUE</v>
      </c>
      <c r="J977" s="26">
        <v>0</v>
      </c>
      <c r="K977" s="26">
        <v>1</v>
      </c>
      <c r="L977" s="26">
        <v>1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  <c r="T977" s="26">
        <v>0</v>
      </c>
      <c r="U977" s="26">
        <v>0.6</v>
      </c>
      <c r="V977" s="26">
        <v>0.6</v>
      </c>
      <c r="W977" s="26">
        <v>0</v>
      </c>
      <c r="X977" s="26">
        <v>0</v>
      </c>
      <c r="Y977" s="26">
        <v>0</v>
      </c>
      <c r="Z977" s="26">
        <v>0</v>
      </c>
      <c r="AA977" s="26">
        <v>0</v>
      </c>
      <c r="AB977" s="26">
        <v>0</v>
      </c>
      <c r="AC977" s="26">
        <v>0</v>
      </c>
      <c r="AD977" s="26">
        <v>0</v>
      </c>
      <c r="AE977" s="26">
        <v>0</v>
      </c>
      <c r="AF977" s="26">
        <v>1</v>
      </c>
      <c r="AG977" s="26">
        <v>0</v>
      </c>
    </row>
    <row r="978" spans="1:33" x14ac:dyDescent="0.2">
      <c r="A978" s="3" t="s">
        <v>1457</v>
      </c>
      <c r="B978" s="3" t="s">
        <v>1100</v>
      </c>
      <c r="C978" s="3" t="s">
        <v>532</v>
      </c>
      <c r="D978" s="3" t="s">
        <v>537</v>
      </c>
      <c r="E978" t="str">
        <f t="shared" si="30"/>
        <v>M22P04U01N05</v>
      </c>
      <c r="F978" s="26">
        <f ca="1">基础表!F978</f>
        <v>0</v>
      </c>
      <c r="G978" s="26">
        <f ca="1">基础表!G978</f>
        <v>0</v>
      </c>
      <c r="H978" s="26">
        <v>0.15</v>
      </c>
      <c r="I978" s="26" t="str">
        <f t="shared" ca="1" si="31"/>
        <v>TRUE</v>
      </c>
      <c r="J978" s="26">
        <v>0</v>
      </c>
      <c r="K978" s="26">
        <v>1</v>
      </c>
      <c r="L978" s="26">
        <v>1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0.6</v>
      </c>
      <c r="V978" s="26">
        <v>0.6</v>
      </c>
      <c r="W978" s="26">
        <v>0</v>
      </c>
      <c r="X978" s="26">
        <v>0</v>
      </c>
      <c r="Y978" s="26">
        <v>0</v>
      </c>
      <c r="Z978" s="26">
        <v>0</v>
      </c>
      <c r="AA978" s="26">
        <v>0</v>
      </c>
      <c r="AB978" s="26">
        <v>0</v>
      </c>
      <c r="AC978" s="26">
        <v>0</v>
      </c>
      <c r="AD978" s="26">
        <v>0</v>
      </c>
      <c r="AE978" s="26">
        <v>0</v>
      </c>
      <c r="AF978" s="26">
        <v>1</v>
      </c>
      <c r="AG978" s="26">
        <v>0</v>
      </c>
    </row>
    <row r="979" spans="1:33" x14ac:dyDescent="0.2">
      <c r="A979" s="3" t="s">
        <v>1457</v>
      </c>
      <c r="B979" s="3" t="s">
        <v>1100</v>
      </c>
      <c r="C979" s="3" t="s">
        <v>532</v>
      </c>
      <c r="D979" s="3" t="s">
        <v>538</v>
      </c>
      <c r="E979" t="str">
        <f t="shared" si="30"/>
        <v>M22P04U01N06</v>
      </c>
      <c r="F979" s="26">
        <f ca="1">基础表!F979</f>
        <v>0</v>
      </c>
      <c r="G979" s="26">
        <f ca="1">基础表!G979</f>
        <v>0</v>
      </c>
      <c r="H979" s="26">
        <v>0.15</v>
      </c>
      <c r="I979" s="26" t="str">
        <f t="shared" ca="1" si="31"/>
        <v>TRUE</v>
      </c>
      <c r="J979" s="26">
        <v>0</v>
      </c>
      <c r="K979" s="26">
        <v>1</v>
      </c>
      <c r="L979" s="26">
        <v>1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  <c r="T979" s="26">
        <v>0</v>
      </c>
      <c r="U979" s="26">
        <v>0.6</v>
      </c>
      <c r="V979" s="26">
        <v>0.6</v>
      </c>
      <c r="W979" s="26">
        <v>0</v>
      </c>
      <c r="X979" s="26">
        <v>0</v>
      </c>
      <c r="Y979" s="26">
        <v>0</v>
      </c>
      <c r="Z979" s="26">
        <v>0</v>
      </c>
      <c r="AA979" s="26">
        <v>0</v>
      </c>
      <c r="AB979" s="26">
        <v>0</v>
      </c>
      <c r="AC979" s="26">
        <v>0</v>
      </c>
      <c r="AD979" s="26">
        <v>0</v>
      </c>
      <c r="AE979" s="26">
        <v>0</v>
      </c>
      <c r="AF979" s="26">
        <v>1</v>
      </c>
      <c r="AG979" s="26">
        <v>0</v>
      </c>
    </row>
    <row r="980" spans="1:33" x14ac:dyDescent="0.2">
      <c r="A980" s="3" t="s">
        <v>1457</v>
      </c>
      <c r="B980" s="3" t="s">
        <v>1100</v>
      </c>
      <c r="C980" s="3" t="s">
        <v>532</v>
      </c>
      <c r="D980" s="3" t="s">
        <v>542</v>
      </c>
      <c r="E980" t="str">
        <f t="shared" si="30"/>
        <v>M22P04U01N07</v>
      </c>
      <c r="F980" s="26">
        <f ca="1">基础表!F980</f>
        <v>0</v>
      </c>
      <c r="G980" s="26">
        <f ca="1">基础表!G980</f>
        <v>0</v>
      </c>
      <c r="H980" s="26">
        <v>0.15</v>
      </c>
      <c r="I980" s="26" t="str">
        <f t="shared" ca="1" si="31"/>
        <v>TRUE</v>
      </c>
      <c r="J980" s="26">
        <v>0</v>
      </c>
      <c r="K980" s="26">
        <v>1</v>
      </c>
      <c r="L980" s="26">
        <v>1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  <c r="T980" s="26">
        <v>0</v>
      </c>
      <c r="U980" s="26">
        <v>0.6</v>
      </c>
      <c r="V980" s="26">
        <v>0.6</v>
      </c>
      <c r="W980" s="26">
        <v>0</v>
      </c>
      <c r="X980" s="26">
        <v>0</v>
      </c>
      <c r="Y980" s="26">
        <v>0</v>
      </c>
      <c r="Z980" s="26">
        <v>0</v>
      </c>
      <c r="AA980" s="26">
        <v>0</v>
      </c>
      <c r="AB980" s="26">
        <v>0</v>
      </c>
      <c r="AC980" s="26">
        <v>0</v>
      </c>
      <c r="AD980" s="26">
        <v>0</v>
      </c>
      <c r="AE980" s="26">
        <v>0</v>
      </c>
      <c r="AF980" s="26">
        <v>1</v>
      </c>
      <c r="AG980" s="26">
        <v>0</v>
      </c>
    </row>
    <row r="981" spans="1:33" x14ac:dyDescent="0.2">
      <c r="A981" s="3" t="s">
        <v>1457</v>
      </c>
      <c r="B981" s="3" t="s">
        <v>1100</v>
      </c>
      <c r="C981" s="3" t="s">
        <v>532</v>
      </c>
      <c r="D981" s="3" t="s">
        <v>543</v>
      </c>
      <c r="E981" t="str">
        <f t="shared" si="30"/>
        <v>M22P04U01N08</v>
      </c>
      <c r="F981" s="26">
        <f ca="1">基础表!F981</f>
        <v>0</v>
      </c>
      <c r="G981" s="26">
        <f ca="1">基础表!G981</f>
        <v>0</v>
      </c>
      <c r="H981" s="26">
        <v>0.15</v>
      </c>
      <c r="I981" s="26" t="str">
        <f t="shared" ca="1" si="31"/>
        <v>TRUE</v>
      </c>
      <c r="J981" s="26">
        <v>0</v>
      </c>
      <c r="K981" s="26">
        <v>1</v>
      </c>
      <c r="L981" s="26">
        <v>1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0.6</v>
      </c>
      <c r="V981" s="26">
        <v>0.6</v>
      </c>
      <c r="W981" s="26">
        <v>0</v>
      </c>
      <c r="X981" s="26">
        <v>0</v>
      </c>
      <c r="Y981" s="26">
        <v>0</v>
      </c>
      <c r="Z981" s="26">
        <v>0</v>
      </c>
      <c r="AA981" s="26">
        <v>0</v>
      </c>
      <c r="AB981" s="26">
        <v>0</v>
      </c>
      <c r="AC981" s="26">
        <v>0</v>
      </c>
      <c r="AD981" s="26">
        <v>0</v>
      </c>
      <c r="AE981" s="26">
        <v>0</v>
      </c>
      <c r="AF981" s="26">
        <v>1</v>
      </c>
      <c r="AG981" s="26">
        <v>0</v>
      </c>
    </row>
    <row r="982" spans="1:33" x14ac:dyDescent="0.2">
      <c r="A982" s="3" t="s">
        <v>1457</v>
      </c>
      <c r="B982" s="3" t="s">
        <v>1100</v>
      </c>
      <c r="C982" s="3" t="s">
        <v>532</v>
      </c>
      <c r="D982" s="3" t="s">
        <v>544</v>
      </c>
      <c r="E982" t="str">
        <f t="shared" si="30"/>
        <v>M22P04U01N09</v>
      </c>
      <c r="F982" s="26">
        <f ca="1">基础表!F982</f>
        <v>0</v>
      </c>
      <c r="G982" s="26">
        <f ca="1">基础表!G982</f>
        <v>0</v>
      </c>
      <c r="H982" s="26">
        <v>0.15</v>
      </c>
      <c r="I982" s="26" t="str">
        <f t="shared" ca="1" si="31"/>
        <v>TRUE</v>
      </c>
      <c r="J982" s="26">
        <v>0</v>
      </c>
      <c r="K982" s="26">
        <v>1</v>
      </c>
      <c r="L982" s="26">
        <v>1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0.6</v>
      </c>
      <c r="V982" s="26">
        <v>0.6</v>
      </c>
      <c r="W982" s="26">
        <v>0</v>
      </c>
      <c r="X982" s="26">
        <v>0</v>
      </c>
      <c r="Y982" s="26">
        <v>0</v>
      </c>
      <c r="Z982" s="26">
        <v>0</v>
      </c>
      <c r="AA982" s="26">
        <v>0</v>
      </c>
      <c r="AB982" s="26">
        <v>0</v>
      </c>
      <c r="AC982" s="26">
        <v>0</v>
      </c>
      <c r="AD982" s="26">
        <v>0</v>
      </c>
      <c r="AE982" s="26">
        <v>0</v>
      </c>
      <c r="AF982" s="26">
        <v>1</v>
      </c>
      <c r="AG982" s="26">
        <v>0</v>
      </c>
    </row>
    <row r="983" spans="1:33" x14ac:dyDescent="0.2">
      <c r="A983" s="3" t="s">
        <v>1457</v>
      </c>
      <c r="B983" s="3" t="s">
        <v>1100</v>
      </c>
      <c r="C983" s="3" t="s">
        <v>539</v>
      </c>
      <c r="D983" s="3" t="s">
        <v>1255</v>
      </c>
      <c r="E983" t="str">
        <f t="shared" si="30"/>
        <v>M22P04U02N01</v>
      </c>
      <c r="F983" s="26">
        <f ca="1">基础表!F983</f>
        <v>0</v>
      </c>
      <c r="G983" s="26">
        <f ca="1">基础表!G983</f>
        <v>0</v>
      </c>
      <c r="H983" s="26">
        <v>0.15</v>
      </c>
      <c r="I983" s="26" t="str">
        <f t="shared" ca="1" si="31"/>
        <v>TRUE</v>
      </c>
      <c r="J983" s="26">
        <v>0</v>
      </c>
      <c r="K983" s="26">
        <v>1</v>
      </c>
      <c r="L983" s="26">
        <v>1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26">
        <v>0.6</v>
      </c>
      <c r="V983" s="26">
        <v>0.6</v>
      </c>
      <c r="W983" s="26">
        <v>0</v>
      </c>
      <c r="X983" s="26">
        <v>0</v>
      </c>
      <c r="Y983" s="26">
        <v>0</v>
      </c>
      <c r="Z983" s="26">
        <v>0</v>
      </c>
      <c r="AA983" s="26">
        <v>0</v>
      </c>
      <c r="AB983" s="26">
        <v>0</v>
      </c>
      <c r="AC983" s="26">
        <v>0</v>
      </c>
      <c r="AD983" s="26">
        <v>0</v>
      </c>
      <c r="AE983" s="26">
        <v>0</v>
      </c>
      <c r="AF983" s="26">
        <v>1</v>
      </c>
      <c r="AG983" s="26">
        <v>0</v>
      </c>
    </row>
    <row r="984" spans="1:33" x14ac:dyDescent="0.2">
      <c r="A984" s="3" t="s">
        <v>1457</v>
      </c>
      <c r="B984" s="3" t="s">
        <v>1100</v>
      </c>
      <c r="C984" s="3" t="s">
        <v>539</v>
      </c>
      <c r="D984" s="3" t="s">
        <v>534</v>
      </c>
      <c r="E984" t="str">
        <f t="shared" si="30"/>
        <v>M22P04U02N02</v>
      </c>
      <c r="F984" s="26">
        <f ca="1">基础表!F984</f>
        <v>0</v>
      </c>
      <c r="G984" s="26">
        <f ca="1">基础表!G984</f>
        <v>0</v>
      </c>
      <c r="H984" s="26">
        <v>0.15</v>
      </c>
      <c r="I984" s="26" t="str">
        <f t="shared" ca="1" si="31"/>
        <v>TRUE</v>
      </c>
      <c r="J984" s="26">
        <v>0</v>
      </c>
      <c r="K984" s="26">
        <v>1</v>
      </c>
      <c r="L984" s="26">
        <v>1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0.6</v>
      </c>
      <c r="V984" s="26">
        <v>0.6</v>
      </c>
      <c r="W984" s="26">
        <v>0</v>
      </c>
      <c r="X984" s="26">
        <v>0</v>
      </c>
      <c r="Y984" s="26">
        <v>0</v>
      </c>
      <c r="Z984" s="26">
        <v>0</v>
      </c>
      <c r="AA984" s="26">
        <v>0</v>
      </c>
      <c r="AB984" s="26">
        <v>0</v>
      </c>
      <c r="AC984" s="26">
        <v>0</v>
      </c>
      <c r="AD984" s="26">
        <v>0</v>
      </c>
      <c r="AE984" s="26">
        <v>0</v>
      </c>
      <c r="AF984" s="26">
        <v>1</v>
      </c>
      <c r="AG984" s="26">
        <v>0</v>
      </c>
    </row>
    <row r="985" spans="1:33" x14ac:dyDescent="0.2">
      <c r="A985" s="3" t="s">
        <v>1457</v>
      </c>
      <c r="B985" s="3" t="s">
        <v>1100</v>
      </c>
      <c r="C985" s="3" t="s">
        <v>539</v>
      </c>
      <c r="D985" s="3" t="s">
        <v>535</v>
      </c>
      <c r="E985" t="str">
        <f t="shared" si="30"/>
        <v>M22P04U02N03</v>
      </c>
      <c r="F985" s="26">
        <f ca="1">基础表!F985</f>
        <v>0</v>
      </c>
      <c r="G985" s="26">
        <f ca="1">基础表!G985</f>
        <v>0</v>
      </c>
      <c r="H985" s="26">
        <v>0.15</v>
      </c>
      <c r="I985" s="26" t="str">
        <f t="shared" ca="1" si="31"/>
        <v>TRUE</v>
      </c>
      <c r="J985" s="26">
        <v>0</v>
      </c>
      <c r="K985" s="26">
        <v>1</v>
      </c>
      <c r="L985" s="26">
        <v>1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  <c r="T985" s="26">
        <v>0</v>
      </c>
      <c r="U985" s="26">
        <v>0.6</v>
      </c>
      <c r="V985" s="26">
        <v>0.6</v>
      </c>
      <c r="W985" s="26">
        <v>0</v>
      </c>
      <c r="X985" s="26">
        <v>0</v>
      </c>
      <c r="Y985" s="26">
        <v>0</v>
      </c>
      <c r="Z985" s="26">
        <v>0</v>
      </c>
      <c r="AA985" s="26">
        <v>0</v>
      </c>
      <c r="AB985" s="26">
        <v>0</v>
      </c>
      <c r="AC985" s="26">
        <v>0</v>
      </c>
      <c r="AD985" s="26">
        <v>0</v>
      </c>
      <c r="AE985" s="26">
        <v>0</v>
      </c>
      <c r="AF985" s="26">
        <v>1</v>
      </c>
      <c r="AG985" s="26">
        <v>0</v>
      </c>
    </row>
    <row r="986" spans="1:33" x14ac:dyDescent="0.2">
      <c r="A986" s="3" t="s">
        <v>1457</v>
      </c>
      <c r="B986" s="3" t="s">
        <v>1100</v>
      </c>
      <c r="C986" s="3" t="s">
        <v>539</v>
      </c>
      <c r="D986" s="3" t="s">
        <v>536</v>
      </c>
      <c r="E986" t="str">
        <f t="shared" si="30"/>
        <v>M22P04U02N04</v>
      </c>
      <c r="F986" s="26">
        <f ca="1">基础表!F986</f>
        <v>0</v>
      </c>
      <c r="G986" s="26">
        <f ca="1">基础表!G986</f>
        <v>0</v>
      </c>
      <c r="H986" s="26">
        <v>0.15</v>
      </c>
      <c r="I986" s="26" t="str">
        <f t="shared" ca="1" si="31"/>
        <v>TRUE</v>
      </c>
      <c r="J986" s="26">
        <v>0</v>
      </c>
      <c r="K986" s="26">
        <v>1</v>
      </c>
      <c r="L986" s="26">
        <v>1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0.6</v>
      </c>
      <c r="V986" s="26">
        <v>0.6</v>
      </c>
      <c r="W986" s="26">
        <v>0</v>
      </c>
      <c r="X986" s="26">
        <v>0</v>
      </c>
      <c r="Y986" s="26">
        <v>0</v>
      </c>
      <c r="Z986" s="26">
        <v>0</v>
      </c>
      <c r="AA986" s="26">
        <v>0</v>
      </c>
      <c r="AB986" s="26">
        <v>0</v>
      </c>
      <c r="AC986" s="26">
        <v>0</v>
      </c>
      <c r="AD986" s="26">
        <v>0</v>
      </c>
      <c r="AE986" s="26">
        <v>0</v>
      </c>
      <c r="AF986" s="26">
        <v>1</v>
      </c>
      <c r="AG986" s="26">
        <v>0</v>
      </c>
    </row>
    <row r="987" spans="1:33" x14ac:dyDescent="0.2">
      <c r="A987" s="3" t="s">
        <v>1457</v>
      </c>
      <c r="B987" s="3" t="s">
        <v>1100</v>
      </c>
      <c r="C987" s="3" t="s">
        <v>539</v>
      </c>
      <c r="D987" s="3" t="s">
        <v>537</v>
      </c>
      <c r="E987" t="str">
        <f t="shared" si="30"/>
        <v>M22P04U02N05</v>
      </c>
      <c r="F987" s="26">
        <f ca="1">基础表!F987</f>
        <v>0</v>
      </c>
      <c r="G987" s="26">
        <f ca="1">基础表!G987</f>
        <v>0</v>
      </c>
      <c r="H987" s="26">
        <v>0.15</v>
      </c>
      <c r="I987" s="26" t="str">
        <f t="shared" ca="1" si="31"/>
        <v>TRUE</v>
      </c>
      <c r="J987" s="26">
        <v>0</v>
      </c>
      <c r="K987" s="26">
        <v>1</v>
      </c>
      <c r="L987" s="26">
        <v>1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0.6</v>
      </c>
      <c r="V987" s="26">
        <v>0.6</v>
      </c>
      <c r="W987" s="26">
        <v>0</v>
      </c>
      <c r="X987" s="26">
        <v>0</v>
      </c>
      <c r="Y987" s="26">
        <v>0</v>
      </c>
      <c r="Z987" s="26">
        <v>0</v>
      </c>
      <c r="AA987" s="26">
        <v>0</v>
      </c>
      <c r="AB987" s="26">
        <v>0</v>
      </c>
      <c r="AC987" s="26">
        <v>0</v>
      </c>
      <c r="AD987" s="26">
        <v>0</v>
      </c>
      <c r="AE987" s="26">
        <v>0</v>
      </c>
      <c r="AF987" s="26">
        <v>1</v>
      </c>
      <c r="AG987" s="26">
        <v>0</v>
      </c>
    </row>
    <row r="988" spans="1:33" x14ac:dyDescent="0.2">
      <c r="A988" s="3" t="s">
        <v>1457</v>
      </c>
      <c r="B988" s="3" t="s">
        <v>1100</v>
      </c>
      <c r="C988" s="3" t="s">
        <v>539</v>
      </c>
      <c r="D988" s="3" t="s">
        <v>538</v>
      </c>
      <c r="E988" t="str">
        <f t="shared" si="30"/>
        <v>M22P04U02N06</v>
      </c>
      <c r="F988" s="26">
        <f ca="1">基础表!F988</f>
        <v>0</v>
      </c>
      <c r="G988" s="26">
        <f ca="1">基础表!G988</f>
        <v>0</v>
      </c>
      <c r="H988" s="26">
        <v>0.15</v>
      </c>
      <c r="I988" s="26" t="str">
        <f t="shared" ca="1" si="31"/>
        <v>TRUE</v>
      </c>
      <c r="J988" s="26">
        <v>0</v>
      </c>
      <c r="K988" s="26">
        <v>1</v>
      </c>
      <c r="L988" s="26">
        <v>1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0.6</v>
      </c>
      <c r="V988" s="26">
        <v>0.6</v>
      </c>
      <c r="W988" s="26">
        <v>0</v>
      </c>
      <c r="X988" s="26">
        <v>0</v>
      </c>
      <c r="Y988" s="26">
        <v>0</v>
      </c>
      <c r="Z988" s="26">
        <v>0</v>
      </c>
      <c r="AA988" s="26">
        <v>0</v>
      </c>
      <c r="AB988" s="26">
        <v>0</v>
      </c>
      <c r="AC988" s="26">
        <v>0</v>
      </c>
      <c r="AD988" s="26">
        <v>0</v>
      </c>
      <c r="AE988" s="26">
        <v>0</v>
      </c>
      <c r="AF988" s="26">
        <v>1</v>
      </c>
      <c r="AG988" s="26">
        <v>0</v>
      </c>
    </row>
    <row r="989" spans="1:33" x14ac:dyDescent="0.2">
      <c r="A989" s="3" t="s">
        <v>1457</v>
      </c>
      <c r="B989" s="3" t="s">
        <v>1100</v>
      </c>
      <c r="C989" s="3" t="s">
        <v>539</v>
      </c>
      <c r="D989" s="3" t="s">
        <v>542</v>
      </c>
      <c r="E989" t="str">
        <f t="shared" si="30"/>
        <v>M22P04U02N07</v>
      </c>
      <c r="F989" s="26">
        <f ca="1">基础表!F989</f>
        <v>0</v>
      </c>
      <c r="G989" s="26">
        <f ca="1">基础表!G989</f>
        <v>0</v>
      </c>
      <c r="H989" s="26">
        <v>0.15</v>
      </c>
      <c r="I989" s="26" t="str">
        <f t="shared" ca="1" si="31"/>
        <v>TRUE</v>
      </c>
      <c r="J989" s="26">
        <v>0</v>
      </c>
      <c r="K989" s="26">
        <v>1</v>
      </c>
      <c r="L989" s="26">
        <v>1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  <c r="T989" s="26">
        <v>0</v>
      </c>
      <c r="U989" s="26">
        <v>0.6</v>
      </c>
      <c r="V989" s="26">
        <v>0.6</v>
      </c>
      <c r="W989" s="26">
        <v>0</v>
      </c>
      <c r="X989" s="26">
        <v>0</v>
      </c>
      <c r="Y989" s="26">
        <v>0</v>
      </c>
      <c r="Z989" s="26">
        <v>0</v>
      </c>
      <c r="AA989" s="26">
        <v>0</v>
      </c>
      <c r="AB989" s="26">
        <v>0</v>
      </c>
      <c r="AC989" s="26">
        <v>0</v>
      </c>
      <c r="AD989" s="26">
        <v>0</v>
      </c>
      <c r="AE989" s="26">
        <v>0</v>
      </c>
      <c r="AF989" s="26">
        <v>1</v>
      </c>
      <c r="AG989" s="26">
        <v>0</v>
      </c>
    </row>
    <row r="990" spans="1:33" x14ac:dyDescent="0.2">
      <c r="A990" s="3" t="s">
        <v>1457</v>
      </c>
      <c r="B990" s="3" t="s">
        <v>1100</v>
      </c>
      <c r="C990" s="3" t="s">
        <v>539</v>
      </c>
      <c r="D990" s="3" t="s">
        <v>543</v>
      </c>
      <c r="E990" t="str">
        <f t="shared" si="30"/>
        <v>M22P04U02N08</v>
      </c>
      <c r="F990" s="26">
        <f ca="1">基础表!F990</f>
        <v>0</v>
      </c>
      <c r="G990" s="26">
        <f ca="1">基础表!G990</f>
        <v>0</v>
      </c>
      <c r="H990" s="26">
        <v>0.15</v>
      </c>
      <c r="I990" s="26" t="str">
        <f t="shared" ca="1" si="31"/>
        <v>TRUE</v>
      </c>
      <c r="J990" s="26">
        <v>0</v>
      </c>
      <c r="K990" s="26">
        <v>1</v>
      </c>
      <c r="L990" s="26">
        <v>1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0.6</v>
      </c>
      <c r="V990" s="26">
        <v>0.6</v>
      </c>
      <c r="W990" s="26">
        <v>0</v>
      </c>
      <c r="X990" s="26">
        <v>0</v>
      </c>
      <c r="Y990" s="26">
        <v>0</v>
      </c>
      <c r="Z990" s="26">
        <v>0</v>
      </c>
      <c r="AA990" s="26">
        <v>0</v>
      </c>
      <c r="AB990" s="26">
        <v>0</v>
      </c>
      <c r="AC990" s="26">
        <v>0</v>
      </c>
      <c r="AD990" s="26">
        <v>0</v>
      </c>
      <c r="AE990" s="26">
        <v>0</v>
      </c>
      <c r="AF990" s="26">
        <v>1</v>
      </c>
      <c r="AG990" s="26">
        <v>0</v>
      </c>
    </row>
    <row r="991" spans="1:33" x14ac:dyDescent="0.2">
      <c r="A991" s="3" t="s">
        <v>1457</v>
      </c>
      <c r="B991" s="3" t="s">
        <v>1100</v>
      </c>
      <c r="C991" s="3" t="s">
        <v>539</v>
      </c>
      <c r="D991" s="3" t="s">
        <v>544</v>
      </c>
      <c r="E991" t="str">
        <f t="shared" si="30"/>
        <v>M22P04U02N09</v>
      </c>
      <c r="F991" s="26">
        <f ca="1">基础表!F991</f>
        <v>0</v>
      </c>
      <c r="G991" s="26">
        <f ca="1">基础表!G991</f>
        <v>0</v>
      </c>
      <c r="H991" s="26">
        <v>0.15</v>
      </c>
      <c r="I991" s="26" t="str">
        <f t="shared" ca="1" si="31"/>
        <v>TRUE</v>
      </c>
      <c r="J991" s="26">
        <v>0</v>
      </c>
      <c r="K991" s="26">
        <v>1</v>
      </c>
      <c r="L991" s="26">
        <v>1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  <c r="T991" s="26">
        <v>0</v>
      </c>
      <c r="U991" s="26">
        <v>0.6</v>
      </c>
      <c r="V991" s="26">
        <v>0.6</v>
      </c>
      <c r="W991" s="26">
        <v>0</v>
      </c>
      <c r="X991" s="26">
        <v>0</v>
      </c>
      <c r="Y991" s="26">
        <v>0</v>
      </c>
      <c r="Z991" s="26">
        <v>0</v>
      </c>
      <c r="AA991" s="26">
        <v>0</v>
      </c>
      <c r="AB991" s="26">
        <v>0</v>
      </c>
      <c r="AC991" s="26">
        <v>0</v>
      </c>
      <c r="AD991" s="26">
        <v>0</v>
      </c>
      <c r="AE991" s="26">
        <v>0</v>
      </c>
      <c r="AF991" s="26">
        <v>1</v>
      </c>
      <c r="AG991" s="26">
        <v>0</v>
      </c>
    </row>
    <row r="992" spans="1:33" x14ac:dyDescent="0.2">
      <c r="A992" s="3" t="s">
        <v>1457</v>
      </c>
      <c r="B992" s="3" t="s">
        <v>1100</v>
      </c>
      <c r="C992" s="3" t="s">
        <v>540</v>
      </c>
      <c r="D992" s="3" t="s">
        <v>1255</v>
      </c>
      <c r="E992" t="str">
        <f t="shared" si="30"/>
        <v>M22P04U03N01</v>
      </c>
      <c r="F992" s="26">
        <f ca="1">基础表!F992</f>
        <v>0</v>
      </c>
      <c r="G992" s="26">
        <f ca="1">基础表!G992</f>
        <v>0</v>
      </c>
      <c r="H992" s="26">
        <v>0.15</v>
      </c>
      <c r="I992" s="26" t="str">
        <f t="shared" ca="1" si="31"/>
        <v>TRUE</v>
      </c>
      <c r="J992" s="26">
        <v>0</v>
      </c>
      <c r="K992" s="26">
        <v>1</v>
      </c>
      <c r="L992" s="26">
        <v>1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0.6</v>
      </c>
      <c r="V992" s="26">
        <v>0.6</v>
      </c>
      <c r="W992" s="26">
        <v>0</v>
      </c>
      <c r="X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1</v>
      </c>
      <c r="AG992" s="26">
        <v>0</v>
      </c>
    </row>
    <row r="993" spans="1:33" x14ac:dyDescent="0.2">
      <c r="A993" s="3" t="s">
        <v>1457</v>
      </c>
      <c r="B993" s="3" t="s">
        <v>1100</v>
      </c>
      <c r="C993" s="3" t="s">
        <v>540</v>
      </c>
      <c r="D993" s="3" t="s">
        <v>534</v>
      </c>
      <c r="E993" t="str">
        <f t="shared" si="30"/>
        <v>M22P04U03N02</v>
      </c>
      <c r="F993" s="26">
        <f ca="1">基础表!F993</f>
        <v>0</v>
      </c>
      <c r="G993" s="26">
        <f ca="1">基础表!G993</f>
        <v>0</v>
      </c>
      <c r="H993" s="26">
        <v>0.15</v>
      </c>
      <c r="I993" s="26" t="str">
        <f t="shared" ca="1" si="31"/>
        <v>TRUE</v>
      </c>
      <c r="J993" s="26">
        <v>0</v>
      </c>
      <c r="K993" s="26">
        <v>1</v>
      </c>
      <c r="L993" s="26">
        <v>1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  <c r="T993" s="26">
        <v>0</v>
      </c>
      <c r="U993" s="26">
        <v>0.6</v>
      </c>
      <c r="V993" s="26">
        <v>0.6</v>
      </c>
      <c r="W993" s="26">
        <v>0</v>
      </c>
      <c r="X993" s="26">
        <v>0</v>
      </c>
      <c r="Y993" s="26">
        <v>0</v>
      </c>
      <c r="Z993" s="26">
        <v>0</v>
      </c>
      <c r="AA993" s="26">
        <v>0</v>
      </c>
      <c r="AB993" s="26">
        <v>0</v>
      </c>
      <c r="AC993" s="26">
        <v>0</v>
      </c>
      <c r="AD993" s="26">
        <v>0</v>
      </c>
      <c r="AE993" s="26">
        <v>0</v>
      </c>
      <c r="AF993" s="26">
        <v>1</v>
      </c>
      <c r="AG993" s="26">
        <v>0</v>
      </c>
    </row>
    <row r="994" spans="1:33" x14ac:dyDescent="0.2">
      <c r="A994" s="3" t="s">
        <v>1457</v>
      </c>
      <c r="B994" s="3" t="s">
        <v>1100</v>
      </c>
      <c r="C994" s="3" t="s">
        <v>540</v>
      </c>
      <c r="D994" s="3" t="s">
        <v>535</v>
      </c>
      <c r="E994" t="str">
        <f t="shared" si="30"/>
        <v>M22P04U03N03</v>
      </c>
      <c r="F994" s="26">
        <f ca="1">基础表!F994</f>
        <v>0</v>
      </c>
      <c r="G994" s="26">
        <f ca="1">基础表!G994</f>
        <v>0</v>
      </c>
      <c r="H994" s="26">
        <v>0.15</v>
      </c>
      <c r="I994" s="26" t="str">
        <f t="shared" ca="1" si="31"/>
        <v>TRUE</v>
      </c>
      <c r="J994" s="26">
        <v>0</v>
      </c>
      <c r="K994" s="26">
        <v>1</v>
      </c>
      <c r="L994" s="26">
        <v>1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0.6</v>
      </c>
      <c r="V994" s="26">
        <v>0.6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1</v>
      </c>
      <c r="AG994" s="26">
        <v>0</v>
      </c>
    </row>
    <row r="995" spans="1:33" x14ac:dyDescent="0.2">
      <c r="A995" s="3" t="s">
        <v>1457</v>
      </c>
      <c r="B995" s="3" t="s">
        <v>1100</v>
      </c>
      <c r="C995" s="3" t="s">
        <v>540</v>
      </c>
      <c r="D995" s="3" t="s">
        <v>536</v>
      </c>
      <c r="E995" t="str">
        <f t="shared" si="30"/>
        <v>M22P04U03N04</v>
      </c>
      <c r="F995" s="26">
        <f ca="1">基础表!F995</f>
        <v>0</v>
      </c>
      <c r="G995" s="26">
        <f ca="1">基础表!G995</f>
        <v>0</v>
      </c>
      <c r="H995" s="26">
        <v>0.15</v>
      </c>
      <c r="I995" s="26" t="str">
        <f t="shared" ca="1" si="31"/>
        <v>TRUE</v>
      </c>
      <c r="J995" s="26">
        <v>0</v>
      </c>
      <c r="K995" s="26">
        <v>1</v>
      </c>
      <c r="L995" s="26">
        <v>1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  <c r="T995" s="26">
        <v>0</v>
      </c>
      <c r="U995" s="26">
        <v>0.6</v>
      </c>
      <c r="V995" s="26">
        <v>0.6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B995" s="26">
        <v>0</v>
      </c>
      <c r="AC995" s="26">
        <v>0</v>
      </c>
      <c r="AD995" s="26">
        <v>0</v>
      </c>
      <c r="AE995" s="26">
        <v>0</v>
      </c>
      <c r="AF995" s="26">
        <v>1</v>
      </c>
      <c r="AG995" s="26">
        <v>0</v>
      </c>
    </row>
    <row r="996" spans="1:33" x14ac:dyDescent="0.2">
      <c r="A996" s="3" t="s">
        <v>1457</v>
      </c>
      <c r="B996" s="3" t="s">
        <v>1100</v>
      </c>
      <c r="C996" s="3" t="s">
        <v>540</v>
      </c>
      <c r="D996" s="3" t="s">
        <v>537</v>
      </c>
      <c r="E996" t="str">
        <f t="shared" si="30"/>
        <v>M22P04U03N05</v>
      </c>
      <c r="F996" s="26">
        <f ca="1">基础表!F996</f>
        <v>0</v>
      </c>
      <c r="G996" s="26">
        <f ca="1">基础表!G996</f>
        <v>0</v>
      </c>
      <c r="H996" s="26">
        <v>0.15</v>
      </c>
      <c r="I996" s="26" t="str">
        <f t="shared" ca="1" si="31"/>
        <v>TRUE</v>
      </c>
      <c r="J996" s="26">
        <v>0</v>
      </c>
      <c r="K996" s="26">
        <v>1</v>
      </c>
      <c r="L996" s="26">
        <v>1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0.6</v>
      </c>
      <c r="V996" s="26">
        <v>0.6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1</v>
      </c>
      <c r="AG996" s="26">
        <v>0</v>
      </c>
    </row>
    <row r="997" spans="1:33" x14ac:dyDescent="0.2">
      <c r="A997" s="3" t="s">
        <v>1457</v>
      </c>
      <c r="B997" s="3" t="s">
        <v>1100</v>
      </c>
      <c r="C997" s="3" t="s">
        <v>540</v>
      </c>
      <c r="D997" s="3" t="s">
        <v>538</v>
      </c>
      <c r="E997" t="str">
        <f t="shared" si="30"/>
        <v>M22P04U03N06</v>
      </c>
      <c r="F997" s="26">
        <f ca="1">基础表!F997</f>
        <v>0</v>
      </c>
      <c r="G997" s="26">
        <f ca="1">基础表!G997</f>
        <v>0</v>
      </c>
      <c r="H997" s="26">
        <v>0.15</v>
      </c>
      <c r="I997" s="26" t="str">
        <f t="shared" ca="1" si="31"/>
        <v>TRUE</v>
      </c>
      <c r="J997" s="26">
        <v>0</v>
      </c>
      <c r="K997" s="26">
        <v>1</v>
      </c>
      <c r="L997" s="26">
        <v>1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  <c r="T997" s="26">
        <v>0</v>
      </c>
      <c r="U997" s="26">
        <v>0.6</v>
      </c>
      <c r="V997" s="26">
        <v>0.6</v>
      </c>
      <c r="W997" s="26">
        <v>0</v>
      </c>
      <c r="X997" s="26">
        <v>0</v>
      </c>
      <c r="Y997" s="26">
        <v>0</v>
      </c>
      <c r="Z997" s="26">
        <v>0</v>
      </c>
      <c r="AA997" s="26">
        <v>0</v>
      </c>
      <c r="AB997" s="26">
        <v>0</v>
      </c>
      <c r="AC997" s="26">
        <v>0</v>
      </c>
      <c r="AD997" s="26">
        <v>0</v>
      </c>
      <c r="AE997" s="26">
        <v>0</v>
      </c>
      <c r="AF997" s="26">
        <v>1</v>
      </c>
      <c r="AG997" s="26">
        <v>0</v>
      </c>
    </row>
    <row r="998" spans="1:33" x14ac:dyDescent="0.2">
      <c r="A998" s="3" t="s">
        <v>1457</v>
      </c>
      <c r="B998" s="3" t="s">
        <v>1100</v>
      </c>
      <c r="C998" s="3" t="s">
        <v>540</v>
      </c>
      <c r="D998" s="3" t="s">
        <v>542</v>
      </c>
      <c r="E998" t="str">
        <f t="shared" si="30"/>
        <v>M22P04U03N07</v>
      </c>
      <c r="F998" s="26">
        <f ca="1">基础表!F998</f>
        <v>0</v>
      </c>
      <c r="G998" s="26">
        <f ca="1">基础表!G998</f>
        <v>0</v>
      </c>
      <c r="H998" s="26">
        <v>0.15</v>
      </c>
      <c r="I998" s="26" t="str">
        <f t="shared" ca="1" si="31"/>
        <v>TRUE</v>
      </c>
      <c r="J998" s="26">
        <v>0</v>
      </c>
      <c r="K998" s="26">
        <v>1</v>
      </c>
      <c r="L998" s="26">
        <v>1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0.6</v>
      </c>
      <c r="V998" s="26">
        <v>0.6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1</v>
      </c>
      <c r="AG998" s="26">
        <v>0</v>
      </c>
    </row>
    <row r="999" spans="1:33" x14ac:dyDescent="0.2">
      <c r="A999" s="3" t="s">
        <v>1457</v>
      </c>
      <c r="B999" s="3" t="s">
        <v>1100</v>
      </c>
      <c r="C999" s="3" t="s">
        <v>540</v>
      </c>
      <c r="D999" s="3" t="s">
        <v>543</v>
      </c>
      <c r="E999" t="str">
        <f t="shared" si="30"/>
        <v>M22P04U03N08</v>
      </c>
      <c r="F999" s="26">
        <f ca="1">基础表!F999</f>
        <v>0</v>
      </c>
      <c r="G999" s="26">
        <f ca="1">基础表!G999</f>
        <v>0</v>
      </c>
      <c r="H999" s="26">
        <v>0.15</v>
      </c>
      <c r="I999" s="26" t="str">
        <f t="shared" ca="1" si="31"/>
        <v>TRUE</v>
      </c>
      <c r="J999" s="26">
        <v>0</v>
      </c>
      <c r="K999" s="26">
        <v>1</v>
      </c>
      <c r="L999" s="26">
        <v>1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  <c r="T999" s="26">
        <v>0</v>
      </c>
      <c r="U999" s="26">
        <v>0.6</v>
      </c>
      <c r="V999" s="26">
        <v>0.6</v>
      </c>
      <c r="W999" s="26">
        <v>0</v>
      </c>
      <c r="X999" s="26">
        <v>0</v>
      </c>
      <c r="Y999" s="26">
        <v>0</v>
      </c>
      <c r="Z999" s="26">
        <v>0</v>
      </c>
      <c r="AA999" s="26">
        <v>0</v>
      </c>
      <c r="AB999" s="26">
        <v>0</v>
      </c>
      <c r="AC999" s="26">
        <v>0</v>
      </c>
      <c r="AD999" s="26">
        <v>0</v>
      </c>
      <c r="AE999" s="26">
        <v>0</v>
      </c>
      <c r="AF999" s="26">
        <v>1</v>
      </c>
      <c r="AG999" s="26">
        <v>0</v>
      </c>
    </row>
    <row r="1000" spans="1:33" x14ac:dyDescent="0.2">
      <c r="A1000" s="3" t="s">
        <v>1457</v>
      </c>
      <c r="B1000" s="3" t="s">
        <v>1100</v>
      </c>
      <c r="C1000" s="3" t="s">
        <v>540</v>
      </c>
      <c r="D1000" s="3" t="s">
        <v>544</v>
      </c>
      <c r="E1000" t="str">
        <f t="shared" si="30"/>
        <v>M22P04U03N09</v>
      </c>
      <c r="F1000" s="26">
        <f ca="1">基础表!F1000</f>
        <v>0</v>
      </c>
      <c r="G1000" s="26">
        <f ca="1">基础表!G1000</f>
        <v>0</v>
      </c>
      <c r="H1000" s="26">
        <v>0.15</v>
      </c>
      <c r="I1000" s="26" t="str">
        <f t="shared" ca="1" si="31"/>
        <v>TRUE</v>
      </c>
      <c r="J1000" s="26">
        <v>0</v>
      </c>
      <c r="K1000" s="26">
        <v>1</v>
      </c>
      <c r="L1000" s="26">
        <v>1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  <c r="T1000" s="26">
        <v>0</v>
      </c>
      <c r="U1000" s="26">
        <v>0.6</v>
      </c>
      <c r="V1000" s="26">
        <v>0.6</v>
      </c>
      <c r="W1000" s="26">
        <v>0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1</v>
      </c>
      <c r="AG1000" s="26">
        <v>0</v>
      </c>
    </row>
    <row r="1001" spans="1:33" x14ac:dyDescent="0.2">
      <c r="A1001" s="3" t="s">
        <v>1457</v>
      </c>
      <c r="B1001" s="3" t="s">
        <v>1100</v>
      </c>
      <c r="C1001" s="3" t="s">
        <v>541</v>
      </c>
      <c r="D1001" s="3" t="s">
        <v>1255</v>
      </c>
      <c r="E1001" t="str">
        <f t="shared" si="30"/>
        <v>M22P04U04N01</v>
      </c>
      <c r="F1001" s="26">
        <f ca="1">基础表!F1001</f>
        <v>0</v>
      </c>
      <c r="G1001" s="26">
        <f ca="1">基础表!G1001</f>
        <v>0</v>
      </c>
      <c r="H1001" s="26">
        <v>0.15</v>
      </c>
      <c r="I1001" s="26" t="str">
        <f t="shared" ca="1" si="31"/>
        <v>TRUE</v>
      </c>
      <c r="J1001" s="26">
        <v>0</v>
      </c>
      <c r="K1001" s="26">
        <v>1</v>
      </c>
      <c r="L1001" s="26">
        <v>1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  <c r="T1001" s="26">
        <v>0</v>
      </c>
      <c r="U1001" s="26">
        <v>0.6</v>
      </c>
      <c r="V1001" s="26">
        <v>0.6</v>
      </c>
      <c r="W1001" s="26">
        <v>0</v>
      </c>
      <c r="X1001" s="26">
        <v>0</v>
      </c>
      <c r="Y1001" s="26">
        <v>0</v>
      </c>
      <c r="Z1001" s="26">
        <v>0</v>
      </c>
      <c r="AA1001" s="26">
        <v>0</v>
      </c>
      <c r="AB1001" s="26">
        <v>0</v>
      </c>
      <c r="AC1001" s="26">
        <v>0</v>
      </c>
      <c r="AD1001" s="26">
        <v>0</v>
      </c>
      <c r="AE1001" s="26">
        <v>0</v>
      </c>
      <c r="AF1001" s="26">
        <v>1</v>
      </c>
      <c r="AG1001" s="26">
        <v>0</v>
      </c>
    </row>
    <row r="1002" spans="1:33" x14ac:dyDescent="0.2">
      <c r="A1002" s="3" t="s">
        <v>1457</v>
      </c>
      <c r="B1002" s="3" t="s">
        <v>1100</v>
      </c>
      <c r="C1002" s="3" t="s">
        <v>541</v>
      </c>
      <c r="D1002" s="3" t="s">
        <v>534</v>
      </c>
      <c r="E1002" t="str">
        <f t="shared" si="30"/>
        <v>M22P04U04N02</v>
      </c>
      <c r="F1002" s="26">
        <f ca="1">基础表!F1002</f>
        <v>0</v>
      </c>
      <c r="G1002" s="26">
        <f ca="1">基础表!G1002</f>
        <v>0</v>
      </c>
      <c r="H1002" s="26">
        <v>0.15</v>
      </c>
      <c r="I1002" s="26" t="str">
        <f t="shared" ca="1" si="31"/>
        <v>TRUE</v>
      </c>
      <c r="J1002" s="26">
        <v>0</v>
      </c>
      <c r="K1002" s="26">
        <v>1</v>
      </c>
      <c r="L1002" s="26">
        <v>1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0.6</v>
      </c>
      <c r="V1002" s="26">
        <v>0.6</v>
      </c>
      <c r="W1002" s="26">
        <v>0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1</v>
      </c>
      <c r="AG1002" s="26">
        <v>0</v>
      </c>
    </row>
    <row r="1003" spans="1:33" x14ac:dyDescent="0.2">
      <c r="A1003" s="3" t="s">
        <v>1457</v>
      </c>
      <c r="B1003" s="3" t="s">
        <v>1100</v>
      </c>
      <c r="C1003" s="3" t="s">
        <v>541</v>
      </c>
      <c r="D1003" s="3" t="s">
        <v>535</v>
      </c>
      <c r="E1003" t="str">
        <f t="shared" si="30"/>
        <v>M22P04U04N03</v>
      </c>
      <c r="F1003" s="26">
        <f ca="1">基础表!F1003</f>
        <v>0</v>
      </c>
      <c r="G1003" s="26">
        <f ca="1">基础表!G1003</f>
        <v>0</v>
      </c>
      <c r="H1003" s="26">
        <v>0.15</v>
      </c>
      <c r="I1003" s="26" t="str">
        <f t="shared" ca="1" si="31"/>
        <v>TRUE</v>
      </c>
      <c r="J1003" s="26">
        <v>0</v>
      </c>
      <c r="K1003" s="26">
        <v>1</v>
      </c>
      <c r="L1003" s="26">
        <v>1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0</v>
      </c>
      <c r="U1003" s="26">
        <v>0.6</v>
      </c>
      <c r="V1003" s="26">
        <v>0.6</v>
      </c>
      <c r="W1003" s="26">
        <v>0</v>
      </c>
      <c r="X1003" s="26">
        <v>0</v>
      </c>
      <c r="Y1003" s="26">
        <v>0</v>
      </c>
      <c r="Z1003" s="26">
        <v>0</v>
      </c>
      <c r="AA1003" s="26">
        <v>0</v>
      </c>
      <c r="AB1003" s="26">
        <v>0</v>
      </c>
      <c r="AC1003" s="26">
        <v>0</v>
      </c>
      <c r="AD1003" s="26">
        <v>0</v>
      </c>
      <c r="AE1003" s="26">
        <v>0</v>
      </c>
      <c r="AF1003" s="26">
        <v>1</v>
      </c>
      <c r="AG1003" s="26">
        <v>0</v>
      </c>
    </row>
    <row r="1004" spans="1:33" x14ac:dyDescent="0.2">
      <c r="A1004" s="3" t="s">
        <v>1457</v>
      </c>
      <c r="B1004" s="3" t="s">
        <v>1100</v>
      </c>
      <c r="C1004" s="3" t="s">
        <v>1454</v>
      </c>
      <c r="D1004" s="3" t="s">
        <v>536</v>
      </c>
      <c r="E1004" t="str">
        <f t="shared" si="30"/>
        <v>M22P04U04N04</v>
      </c>
      <c r="F1004" s="26">
        <f ca="1">基础表!F1004</f>
        <v>0</v>
      </c>
      <c r="G1004" s="26">
        <f ca="1">基础表!G1004</f>
        <v>0</v>
      </c>
      <c r="H1004" s="26">
        <v>0.15</v>
      </c>
      <c r="I1004" s="26" t="str">
        <f t="shared" ca="1" si="31"/>
        <v>TRUE</v>
      </c>
      <c r="J1004" s="26">
        <v>0</v>
      </c>
      <c r="K1004" s="26">
        <v>1</v>
      </c>
      <c r="L1004" s="26">
        <v>1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26">
        <v>0.6</v>
      </c>
      <c r="V1004" s="26">
        <v>0.6</v>
      </c>
      <c r="W1004" s="26">
        <v>0</v>
      </c>
      <c r="X1004" s="26">
        <v>0</v>
      </c>
      <c r="Y1004" s="26">
        <v>0</v>
      </c>
      <c r="Z1004" s="26">
        <v>0</v>
      </c>
      <c r="AA1004" s="26">
        <v>0</v>
      </c>
      <c r="AB1004" s="26">
        <v>0</v>
      </c>
      <c r="AC1004" s="26">
        <v>0</v>
      </c>
      <c r="AD1004" s="26">
        <v>0</v>
      </c>
      <c r="AE1004" s="26">
        <v>0</v>
      </c>
      <c r="AF1004" s="26">
        <v>1</v>
      </c>
      <c r="AG1004" s="26">
        <v>0</v>
      </c>
    </row>
    <row r="1005" spans="1:33" x14ac:dyDescent="0.2">
      <c r="A1005" s="3" t="s">
        <v>1457</v>
      </c>
      <c r="B1005" s="3" t="s">
        <v>1100</v>
      </c>
      <c r="C1005" s="3" t="s">
        <v>1454</v>
      </c>
      <c r="D1005" s="3" t="s">
        <v>537</v>
      </c>
      <c r="E1005" t="str">
        <f t="shared" si="30"/>
        <v>M22P04U04N05</v>
      </c>
      <c r="F1005" s="26">
        <f ca="1">基础表!F1005</f>
        <v>0</v>
      </c>
      <c r="G1005" s="26">
        <f ca="1">基础表!G1005</f>
        <v>0</v>
      </c>
      <c r="H1005" s="26">
        <v>0.15</v>
      </c>
      <c r="I1005" s="26" t="str">
        <f t="shared" ca="1" si="31"/>
        <v>TRUE</v>
      </c>
      <c r="J1005" s="26">
        <v>0</v>
      </c>
      <c r="K1005" s="26">
        <v>1</v>
      </c>
      <c r="L1005" s="26">
        <v>1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  <c r="T1005" s="26">
        <v>0</v>
      </c>
      <c r="U1005" s="26">
        <v>0.6</v>
      </c>
      <c r="V1005" s="26">
        <v>0.6</v>
      </c>
      <c r="W1005" s="26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0</v>
      </c>
      <c r="AC1005" s="26">
        <v>0</v>
      </c>
      <c r="AD1005" s="26">
        <v>0</v>
      </c>
      <c r="AE1005" s="26">
        <v>0</v>
      </c>
      <c r="AF1005" s="26">
        <v>1</v>
      </c>
      <c r="AG1005" s="26">
        <v>0</v>
      </c>
    </row>
    <row r="1006" spans="1:33" x14ac:dyDescent="0.2">
      <c r="A1006" s="3" t="s">
        <v>1457</v>
      </c>
      <c r="B1006" s="3" t="s">
        <v>1100</v>
      </c>
      <c r="C1006" s="3" t="s">
        <v>1454</v>
      </c>
      <c r="D1006" s="3" t="s">
        <v>538</v>
      </c>
      <c r="E1006" t="str">
        <f t="shared" si="30"/>
        <v>M22P04U04N06</v>
      </c>
      <c r="F1006" s="26">
        <f ca="1">基础表!F1006</f>
        <v>0</v>
      </c>
      <c r="G1006" s="26">
        <f ca="1">基础表!G1006</f>
        <v>0</v>
      </c>
      <c r="H1006" s="26">
        <v>0.15</v>
      </c>
      <c r="I1006" s="26" t="str">
        <f t="shared" ca="1" si="31"/>
        <v>TRUE</v>
      </c>
      <c r="J1006" s="26">
        <v>0</v>
      </c>
      <c r="K1006" s="26">
        <v>1</v>
      </c>
      <c r="L1006" s="26">
        <v>1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0.6</v>
      </c>
      <c r="V1006" s="26">
        <v>0.6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1</v>
      </c>
      <c r="AG1006" s="26">
        <v>0</v>
      </c>
    </row>
    <row r="1007" spans="1:33" x14ac:dyDescent="0.2">
      <c r="A1007" s="3" t="s">
        <v>1457</v>
      </c>
      <c r="B1007" s="3" t="s">
        <v>1100</v>
      </c>
      <c r="C1007" s="3" t="s">
        <v>1454</v>
      </c>
      <c r="D1007" s="3" t="s">
        <v>542</v>
      </c>
      <c r="E1007" t="str">
        <f t="shared" si="30"/>
        <v>M22P04U04N07</v>
      </c>
      <c r="F1007" s="26">
        <f ca="1">基础表!F1007</f>
        <v>0</v>
      </c>
      <c r="G1007" s="26">
        <f ca="1">基础表!G1007</f>
        <v>0</v>
      </c>
      <c r="H1007" s="26">
        <v>0.15</v>
      </c>
      <c r="I1007" s="26" t="str">
        <f t="shared" ca="1" si="31"/>
        <v>TRUE</v>
      </c>
      <c r="J1007" s="26">
        <v>0</v>
      </c>
      <c r="K1007" s="26">
        <v>1</v>
      </c>
      <c r="L1007" s="26">
        <v>1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  <c r="T1007" s="26">
        <v>0</v>
      </c>
      <c r="U1007" s="26">
        <v>0.6</v>
      </c>
      <c r="V1007" s="26">
        <v>0.6</v>
      </c>
      <c r="W1007" s="26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6">
        <v>0</v>
      </c>
      <c r="AD1007" s="26">
        <v>0</v>
      </c>
      <c r="AE1007" s="26">
        <v>0</v>
      </c>
      <c r="AF1007" s="26">
        <v>1</v>
      </c>
      <c r="AG1007" s="26">
        <v>0</v>
      </c>
    </row>
    <row r="1008" spans="1:33" x14ac:dyDescent="0.2">
      <c r="A1008" s="3" t="s">
        <v>1457</v>
      </c>
      <c r="B1008" s="3" t="s">
        <v>1100</v>
      </c>
      <c r="C1008" s="3" t="s">
        <v>1454</v>
      </c>
      <c r="D1008" s="3" t="s">
        <v>543</v>
      </c>
      <c r="E1008" t="str">
        <f t="shared" si="30"/>
        <v>M22P04U04N08</v>
      </c>
      <c r="F1008" s="26">
        <f ca="1">基础表!F1008</f>
        <v>0</v>
      </c>
      <c r="G1008" s="26">
        <f ca="1">基础表!G1008</f>
        <v>0</v>
      </c>
      <c r="H1008" s="26">
        <v>0.15</v>
      </c>
      <c r="I1008" s="26" t="str">
        <f t="shared" ca="1" si="31"/>
        <v>TRUE</v>
      </c>
      <c r="J1008" s="26">
        <v>0</v>
      </c>
      <c r="K1008" s="26">
        <v>1</v>
      </c>
      <c r="L1008" s="26">
        <v>1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0.6</v>
      </c>
      <c r="V1008" s="26">
        <v>0.6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1</v>
      </c>
      <c r="AG1008" s="26">
        <v>0</v>
      </c>
    </row>
    <row r="1009" spans="1:33" x14ac:dyDescent="0.2">
      <c r="A1009" s="3" t="s">
        <v>1457</v>
      </c>
      <c r="B1009" s="3" t="s">
        <v>1100</v>
      </c>
      <c r="C1009" s="3" t="s">
        <v>541</v>
      </c>
      <c r="D1009" s="3" t="s">
        <v>544</v>
      </c>
      <c r="E1009" t="str">
        <f t="shared" si="30"/>
        <v>M22P04U04N09</v>
      </c>
      <c r="F1009" s="26">
        <f ca="1">基础表!F1009</f>
        <v>0</v>
      </c>
      <c r="G1009" s="26">
        <f ca="1">基础表!G1009</f>
        <v>0</v>
      </c>
      <c r="H1009" s="26">
        <v>0.15</v>
      </c>
      <c r="I1009" s="26" t="str">
        <f t="shared" ca="1" si="31"/>
        <v>TRUE</v>
      </c>
      <c r="J1009" s="26">
        <v>0</v>
      </c>
      <c r="K1009" s="26">
        <v>1</v>
      </c>
      <c r="L1009" s="26">
        <v>1</v>
      </c>
      <c r="M1009" s="26">
        <v>0</v>
      </c>
      <c r="N1009" s="26">
        <v>0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  <c r="T1009" s="26">
        <v>0</v>
      </c>
      <c r="U1009" s="26">
        <v>0.6</v>
      </c>
      <c r="V1009" s="26">
        <v>0.6</v>
      </c>
      <c r="W1009" s="26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6">
        <v>0</v>
      </c>
      <c r="AD1009" s="26">
        <v>0</v>
      </c>
      <c r="AE1009" s="26">
        <v>0</v>
      </c>
      <c r="AF1009" s="26">
        <v>1</v>
      </c>
      <c r="AG1009" s="26">
        <v>0</v>
      </c>
    </row>
    <row r="1010" spans="1:33" x14ac:dyDescent="0.2">
      <c r="A1010" s="3" t="s">
        <v>1457</v>
      </c>
      <c r="B1010" s="3" t="s">
        <v>1101</v>
      </c>
      <c r="C1010" s="3" t="s">
        <v>532</v>
      </c>
      <c r="D1010" s="3" t="s">
        <v>1255</v>
      </c>
      <c r="E1010" t="str">
        <f t="shared" si="30"/>
        <v>M22P05U01N01</v>
      </c>
      <c r="F1010" s="26">
        <f ca="1">基础表!F1010</f>
        <v>0</v>
      </c>
      <c r="G1010" s="26">
        <f ca="1">基础表!G1010</f>
        <v>0</v>
      </c>
      <c r="H1010" s="26">
        <v>0.15</v>
      </c>
      <c r="I1010" s="26" t="str">
        <f t="shared" ca="1" si="31"/>
        <v>TRUE</v>
      </c>
      <c r="J1010" s="26">
        <v>0</v>
      </c>
      <c r="K1010" s="26">
        <v>1</v>
      </c>
      <c r="L1010" s="26">
        <v>1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  <c r="T1010" s="26">
        <v>0</v>
      </c>
      <c r="U1010" s="26">
        <v>0.7</v>
      </c>
      <c r="V1010" s="26">
        <v>0.7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1</v>
      </c>
      <c r="AG1010" s="26">
        <v>0</v>
      </c>
    </row>
    <row r="1011" spans="1:33" x14ac:dyDescent="0.2">
      <c r="A1011" s="3" t="s">
        <v>1457</v>
      </c>
      <c r="B1011" s="3" t="s">
        <v>1101</v>
      </c>
      <c r="C1011" s="3" t="s">
        <v>532</v>
      </c>
      <c r="D1011" s="3" t="s">
        <v>534</v>
      </c>
      <c r="E1011" t="str">
        <f t="shared" si="30"/>
        <v>M22P05U01N02</v>
      </c>
      <c r="F1011" s="26">
        <f ca="1">基础表!F1011</f>
        <v>0</v>
      </c>
      <c r="G1011" s="26">
        <f ca="1">基础表!G1011</f>
        <v>0</v>
      </c>
      <c r="H1011" s="26">
        <v>0.15</v>
      </c>
      <c r="I1011" s="26" t="str">
        <f t="shared" ca="1" si="31"/>
        <v>TRUE</v>
      </c>
      <c r="J1011" s="26">
        <v>0</v>
      </c>
      <c r="K1011" s="26">
        <v>1</v>
      </c>
      <c r="L1011" s="26">
        <v>1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0.7</v>
      </c>
      <c r="V1011" s="26">
        <v>0.7</v>
      </c>
      <c r="W1011" s="26">
        <v>0</v>
      </c>
      <c r="X1011" s="26">
        <v>0</v>
      </c>
      <c r="Y1011" s="26">
        <v>0</v>
      </c>
      <c r="Z1011" s="26">
        <v>0</v>
      </c>
      <c r="AA1011" s="26">
        <v>0</v>
      </c>
      <c r="AB1011" s="26">
        <v>0</v>
      </c>
      <c r="AC1011" s="26">
        <v>0</v>
      </c>
      <c r="AD1011" s="26">
        <v>0</v>
      </c>
      <c r="AE1011" s="26">
        <v>0</v>
      </c>
      <c r="AF1011" s="26">
        <v>1</v>
      </c>
      <c r="AG1011" s="26">
        <v>0</v>
      </c>
    </row>
    <row r="1012" spans="1:33" x14ac:dyDescent="0.2">
      <c r="A1012" s="3" t="s">
        <v>1457</v>
      </c>
      <c r="B1012" s="3" t="s">
        <v>1101</v>
      </c>
      <c r="C1012" s="3" t="s">
        <v>532</v>
      </c>
      <c r="D1012" s="3" t="s">
        <v>535</v>
      </c>
      <c r="E1012" t="str">
        <f t="shared" si="30"/>
        <v>M22P05U01N03</v>
      </c>
      <c r="F1012" s="26">
        <f ca="1">基础表!F1012</f>
        <v>0</v>
      </c>
      <c r="G1012" s="26">
        <f ca="1">基础表!G1012</f>
        <v>0</v>
      </c>
      <c r="H1012" s="26">
        <v>0.15</v>
      </c>
      <c r="I1012" s="26" t="str">
        <f t="shared" ca="1" si="31"/>
        <v>TRUE</v>
      </c>
      <c r="J1012" s="26">
        <v>0</v>
      </c>
      <c r="K1012" s="26">
        <v>1</v>
      </c>
      <c r="L1012" s="26">
        <v>1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0.7</v>
      </c>
      <c r="V1012" s="26">
        <v>0.7</v>
      </c>
      <c r="W1012" s="26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1</v>
      </c>
      <c r="AG1012" s="26">
        <v>0</v>
      </c>
    </row>
    <row r="1013" spans="1:33" x14ac:dyDescent="0.2">
      <c r="A1013" s="3" t="s">
        <v>1457</v>
      </c>
      <c r="B1013" s="3" t="s">
        <v>1101</v>
      </c>
      <c r="C1013" s="3" t="s">
        <v>532</v>
      </c>
      <c r="D1013" s="3" t="s">
        <v>536</v>
      </c>
      <c r="E1013" t="str">
        <f t="shared" si="30"/>
        <v>M22P05U01N04</v>
      </c>
      <c r="F1013" s="26">
        <f ca="1">基础表!F1013</f>
        <v>0</v>
      </c>
      <c r="G1013" s="26">
        <f ca="1">基础表!G1013</f>
        <v>0</v>
      </c>
      <c r="H1013" s="26">
        <v>0.15</v>
      </c>
      <c r="I1013" s="26" t="str">
        <f t="shared" ca="1" si="31"/>
        <v>TRUE</v>
      </c>
      <c r="J1013" s="26">
        <v>0</v>
      </c>
      <c r="K1013" s="26">
        <v>1</v>
      </c>
      <c r="L1013" s="26">
        <v>1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  <c r="T1013" s="26">
        <v>0</v>
      </c>
      <c r="U1013" s="26">
        <v>0.7</v>
      </c>
      <c r="V1013" s="26">
        <v>0.7</v>
      </c>
      <c r="W1013" s="26">
        <v>0</v>
      </c>
      <c r="X1013" s="26">
        <v>0</v>
      </c>
      <c r="Y1013" s="26">
        <v>0</v>
      </c>
      <c r="Z1013" s="26">
        <v>0</v>
      </c>
      <c r="AA1013" s="26">
        <v>0</v>
      </c>
      <c r="AB1013" s="26">
        <v>0</v>
      </c>
      <c r="AC1013" s="26">
        <v>0</v>
      </c>
      <c r="AD1013" s="26">
        <v>0</v>
      </c>
      <c r="AE1013" s="26">
        <v>0</v>
      </c>
      <c r="AF1013" s="26">
        <v>1</v>
      </c>
      <c r="AG1013" s="26">
        <v>0</v>
      </c>
    </row>
    <row r="1014" spans="1:33" x14ac:dyDescent="0.2">
      <c r="A1014" s="3" t="s">
        <v>1457</v>
      </c>
      <c r="B1014" s="3" t="s">
        <v>1101</v>
      </c>
      <c r="C1014" s="3" t="s">
        <v>532</v>
      </c>
      <c r="D1014" s="3" t="s">
        <v>537</v>
      </c>
      <c r="E1014" t="str">
        <f t="shared" si="30"/>
        <v>M22P05U01N05</v>
      </c>
      <c r="F1014" s="26">
        <f ca="1">基础表!F1014</f>
        <v>0</v>
      </c>
      <c r="G1014" s="26">
        <f ca="1">基础表!G1014</f>
        <v>0</v>
      </c>
      <c r="H1014" s="26">
        <v>0.15</v>
      </c>
      <c r="I1014" s="26" t="str">
        <f t="shared" ca="1" si="31"/>
        <v>TRUE</v>
      </c>
      <c r="J1014" s="26">
        <v>0</v>
      </c>
      <c r="K1014" s="26">
        <v>1</v>
      </c>
      <c r="L1014" s="26">
        <v>1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0.7</v>
      </c>
      <c r="V1014" s="26">
        <v>0.7</v>
      </c>
      <c r="W1014" s="26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6">
        <v>0</v>
      </c>
      <c r="AD1014" s="26">
        <v>0</v>
      </c>
      <c r="AE1014" s="26">
        <v>0</v>
      </c>
      <c r="AF1014" s="26">
        <v>1</v>
      </c>
      <c r="AG1014" s="26">
        <v>0</v>
      </c>
    </row>
    <row r="1015" spans="1:33" x14ac:dyDescent="0.2">
      <c r="A1015" s="3" t="s">
        <v>1457</v>
      </c>
      <c r="B1015" s="3" t="s">
        <v>1101</v>
      </c>
      <c r="C1015" s="3" t="s">
        <v>532</v>
      </c>
      <c r="D1015" s="3" t="s">
        <v>538</v>
      </c>
      <c r="E1015" t="str">
        <f t="shared" si="30"/>
        <v>M22P05U01N06</v>
      </c>
      <c r="F1015" s="26">
        <f ca="1">基础表!F1015</f>
        <v>0</v>
      </c>
      <c r="G1015" s="26">
        <f ca="1">基础表!G1015</f>
        <v>0</v>
      </c>
      <c r="H1015" s="26">
        <v>0.15</v>
      </c>
      <c r="I1015" s="26" t="str">
        <f t="shared" ca="1" si="31"/>
        <v>TRUE</v>
      </c>
      <c r="J1015" s="26">
        <v>0</v>
      </c>
      <c r="K1015" s="26">
        <v>1</v>
      </c>
      <c r="L1015" s="26">
        <v>1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  <c r="T1015" s="26">
        <v>0</v>
      </c>
      <c r="U1015" s="26">
        <v>0.7</v>
      </c>
      <c r="V1015" s="26">
        <v>0.7</v>
      </c>
      <c r="W1015" s="26">
        <v>0</v>
      </c>
      <c r="X1015" s="26">
        <v>0</v>
      </c>
      <c r="Y1015" s="26">
        <v>0</v>
      </c>
      <c r="Z1015" s="26">
        <v>0</v>
      </c>
      <c r="AA1015" s="26">
        <v>0</v>
      </c>
      <c r="AB1015" s="26">
        <v>0</v>
      </c>
      <c r="AC1015" s="26">
        <v>0</v>
      </c>
      <c r="AD1015" s="26">
        <v>0</v>
      </c>
      <c r="AE1015" s="26">
        <v>0</v>
      </c>
      <c r="AF1015" s="26">
        <v>1</v>
      </c>
      <c r="AG1015" s="26">
        <v>0</v>
      </c>
    </row>
    <row r="1016" spans="1:33" x14ac:dyDescent="0.2">
      <c r="A1016" s="3" t="s">
        <v>1457</v>
      </c>
      <c r="B1016" s="3" t="s">
        <v>1101</v>
      </c>
      <c r="C1016" s="3" t="s">
        <v>532</v>
      </c>
      <c r="D1016" s="3" t="s">
        <v>542</v>
      </c>
      <c r="E1016" t="str">
        <f t="shared" si="30"/>
        <v>M22P05U01N07</v>
      </c>
      <c r="F1016" s="26">
        <f ca="1">基础表!F1016</f>
        <v>0</v>
      </c>
      <c r="G1016" s="26">
        <f ca="1">基础表!G1016</f>
        <v>0</v>
      </c>
      <c r="H1016" s="26">
        <v>0.15</v>
      </c>
      <c r="I1016" s="26" t="str">
        <f t="shared" ca="1" si="31"/>
        <v>TRUE</v>
      </c>
      <c r="J1016" s="26">
        <v>0</v>
      </c>
      <c r="K1016" s="26">
        <v>1</v>
      </c>
      <c r="L1016" s="26">
        <v>1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  <c r="T1016" s="26">
        <v>0</v>
      </c>
      <c r="U1016" s="26">
        <v>0.7</v>
      </c>
      <c r="V1016" s="26">
        <v>0.7</v>
      </c>
      <c r="W1016" s="26">
        <v>0</v>
      </c>
      <c r="X1016" s="26">
        <v>0</v>
      </c>
      <c r="Y1016" s="26">
        <v>0</v>
      </c>
      <c r="Z1016" s="26">
        <v>0</v>
      </c>
      <c r="AA1016" s="26">
        <v>0</v>
      </c>
      <c r="AB1016" s="26">
        <v>0</v>
      </c>
      <c r="AC1016" s="26">
        <v>0</v>
      </c>
      <c r="AD1016" s="26">
        <v>0</v>
      </c>
      <c r="AE1016" s="26">
        <v>0</v>
      </c>
      <c r="AF1016" s="26">
        <v>1</v>
      </c>
      <c r="AG1016" s="26">
        <v>0</v>
      </c>
    </row>
    <row r="1017" spans="1:33" x14ac:dyDescent="0.2">
      <c r="A1017" s="3" t="s">
        <v>1457</v>
      </c>
      <c r="B1017" s="3" t="s">
        <v>1101</v>
      </c>
      <c r="C1017" s="3" t="s">
        <v>532</v>
      </c>
      <c r="D1017" s="3" t="s">
        <v>543</v>
      </c>
      <c r="E1017" t="str">
        <f t="shared" si="30"/>
        <v>M22P05U01N08</v>
      </c>
      <c r="F1017" s="26">
        <f ca="1">基础表!F1017</f>
        <v>0</v>
      </c>
      <c r="G1017" s="26">
        <f ca="1">基础表!G1017</f>
        <v>0</v>
      </c>
      <c r="H1017" s="26">
        <v>0.15</v>
      </c>
      <c r="I1017" s="26" t="str">
        <f t="shared" ca="1" si="31"/>
        <v>TRUE</v>
      </c>
      <c r="J1017" s="26">
        <v>0</v>
      </c>
      <c r="K1017" s="26">
        <v>1</v>
      </c>
      <c r="L1017" s="26">
        <v>1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0.7</v>
      </c>
      <c r="V1017" s="26">
        <v>0.7</v>
      </c>
      <c r="W1017" s="26">
        <v>0</v>
      </c>
      <c r="X1017" s="26">
        <v>0</v>
      </c>
      <c r="Y1017" s="26">
        <v>0</v>
      </c>
      <c r="Z1017" s="26">
        <v>0</v>
      </c>
      <c r="AA1017" s="26">
        <v>0</v>
      </c>
      <c r="AB1017" s="26">
        <v>0</v>
      </c>
      <c r="AC1017" s="26">
        <v>0</v>
      </c>
      <c r="AD1017" s="26">
        <v>0</v>
      </c>
      <c r="AE1017" s="26">
        <v>0</v>
      </c>
      <c r="AF1017" s="26">
        <v>1</v>
      </c>
      <c r="AG1017" s="26">
        <v>0</v>
      </c>
    </row>
    <row r="1018" spans="1:33" x14ac:dyDescent="0.2">
      <c r="A1018" s="3" t="s">
        <v>1457</v>
      </c>
      <c r="B1018" s="3" t="s">
        <v>1101</v>
      </c>
      <c r="C1018" s="3" t="s">
        <v>532</v>
      </c>
      <c r="D1018" s="3" t="s">
        <v>544</v>
      </c>
      <c r="E1018" t="str">
        <f t="shared" si="30"/>
        <v>M22P05U01N09</v>
      </c>
      <c r="F1018" s="26">
        <f ca="1">基础表!F1018</f>
        <v>0</v>
      </c>
      <c r="G1018" s="26">
        <f ca="1">基础表!G1018</f>
        <v>0</v>
      </c>
      <c r="H1018" s="26">
        <v>0.15</v>
      </c>
      <c r="I1018" s="26" t="str">
        <f t="shared" ca="1" si="31"/>
        <v>TRUE</v>
      </c>
      <c r="J1018" s="26">
        <v>0</v>
      </c>
      <c r="K1018" s="26">
        <v>1</v>
      </c>
      <c r="L1018" s="26">
        <v>1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  <c r="T1018" s="26">
        <v>0</v>
      </c>
      <c r="U1018" s="26">
        <v>0.7</v>
      </c>
      <c r="V1018" s="26">
        <v>0.7</v>
      </c>
      <c r="W1018" s="26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6">
        <v>0</v>
      </c>
      <c r="AD1018" s="26">
        <v>0</v>
      </c>
      <c r="AE1018" s="26">
        <v>0</v>
      </c>
      <c r="AF1018" s="26">
        <v>1</v>
      </c>
      <c r="AG1018" s="26">
        <v>0</v>
      </c>
    </row>
    <row r="1019" spans="1:33" x14ac:dyDescent="0.2">
      <c r="A1019" s="3" t="s">
        <v>1457</v>
      </c>
      <c r="B1019" s="3" t="s">
        <v>1101</v>
      </c>
      <c r="C1019" s="3" t="s">
        <v>539</v>
      </c>
      <c r="D1019" s="3" t="s">
        <v>1255</v>
      </c>
      <c r="E1019" t="str">
        <f t="shared" si="30"/>
        <v>M22P05U02N01</v>
      </c>
      <c r="F1019" s="26">
        <f ca="1">基础表!F1019</f>
        <v>0</v>
      </c>
      <c r="G1019" s="26">
        <f ca="1">基础表!G1019</f>
        <v>0</v>
      </c>
      <c r="H1019" s="26">
        <v>0.15</v>
      </c>
      <c r="I1019" s="26" t="str">
        <f t="shared" ca="1" si="31"/>
        <v>TRUE</v>
      </c>
      <c r="J1019" s="26">
        <v>0</v>
      </c>
      <c r="K1019" s="26">
        <v>1</v>
      </c>
      <c r="L1019" s="26">
        <v>1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0.7</v>
      </c>
      <c r="V1019" s="26">
        <v>0.7</v>
      </c>
      <c r="W1019" s="26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  <c r="AE1019" s="26">
        <v>0</v>
      </c>
      <c r="AF1019" s="26">
        <v>1</v>
      </c>
      <c r="AG1019" s="26">
        <v>0</v>
      </c>
    </row>
    <row r="1020" spans="1:33" x14ac:dyDescent="0.2">
      <c r="A1020" s="3" t="s">
        <v>1457</v>
      </c>
      <c r="B1020" s="3" t="s">
        <v>1101</v>
      </c>
      <c r="C1020" s="3" t="s">
        <v>539</v>
      </c>
      <c r="D1020" s="3" t="s">
        <v>534</v>
      </c>
      <c r="E1020" t="str">
        <f t="shared" si="30"/>
        <v>M22P05U02N02</v>
      </c>
      <c r="F1020" s="26">
        <f ca="1">基础表!F1020</f>
        <v>0</v>
      </c>
      <c r="G1020" s="26">
        <f ca="1">基础表!G1020</f>
        <v>0</v>
      </c>
      <c r="H1020" s="26">
        <v>0.15</v>
      </c>
      <c r="I1020" s="26" t="str">
        <f t="shared" ca="1" si="31"/>
        <v>TRUE</v>
      </c>
      <c r="J1020" s="26">
        <v>0</v>
      </c>
      <c r="K1020" s="26">
        <v>1</v>
      </c>
      <c r="L1020" s="26">
        <v>1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  <c r="T1020" s="26">
        <v>0</v>
      </c>
      <c r="U1020" s="26">
        <v>0.7</v>
      </c>
      <c r="V1020" s="26">
        <v>0.7</v>
      </c>
      <c r="W1020" s="26">
        <v>0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6">
        <v>0</v>
      </c>
      <c r="AD1020" s="26">
        <v>0</v>
      </c>
      <c r="AE1020" s="26">
        <v>0</v>
      </c>
      <c r="AF1020" s="26">
        <v>1</v>
      </c>
      <c r="AG1020" s="26">
        <v>0</v>
      </c>
    </row>
    <row r="1021" spans="1:33" x14ac:dyDescent="0.2">
      <c r="A1021" s="3" t="s">
        <v>1457</v>
      </c>
      <c r="B1021" s="3" t="s">
        <v>1101</v>
      </c>
      <c r="C1021" s="3" t="s">
        <v>539</v>
      </c>
      <c r="D1021" s="3" t="s">
        <v>535</v>
      </c>
      <c r="E1021" t="str">
        <f t="shared" si="30"/>
        <v>M22P05U02N03</v>
      </c>
      <c r="F1021" s="26">
        <f ca="1">基础表!F1021</f>
        <v>0</v>
      </c>
      <c r="G1021" s="26">
        <f ca="1">基础表!G1021</f>
        <v>0</v>
      </c>
      <c r="H1021" s="26">
        <v>0.15</v>
      </c>
      <c r="I1021" s="26" t="str">
        <f t="shared" ca="1" si="31"/>
        <v>TRUE</v>
      </c>
      <c r="J1021" s="26">
        <v>0</v>
      </c>
      <c r="K1021" s="26">
        <v>1</v>
      </c>
      <c r="L1021" s="26">
        <v>1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0.7</v>
      </c>
      <c r="V1021" s="26">
        <v>0.7</v>
      </c>
      <c r="W1021" s="26">
        <v>0</v>
      </c>
      <c r="X1021" s="26">
        <v>0</v>
      </c>
      <c r="Y1021" s="26">
        <v>0</v>
      </c>
      <c r="Z1021" s="26">
        <v>0</v>
      </c>
      <c r="AA1021" s="26">
        <v>0</v>
      </c>
      <c r="AB1021" s="26">
        <v>0</v>
      </c>
      <c r="AC1021" s="26">
        <v>0</v>
      </c>
      <c r="AD1021" s="26">
        <v>0</v>
      </c>
      <c r="AE1021" s="26">
        <v>0</v>
      </c>
      <c r="AF1021" s="26">
        <v>1</v>
      </c>
      <c r="AG1021" s="26">
        <v>0</v>
      </c>
    </row>
    <row r="1022" spans="1:33" x14ac:dyDescent="0.2">
      <c r="A1022" s="3" t="s">
        <v>1457</v>
      </c>
      <c r="B1022" s="3" t="s">
        <v>1101</v>
      </c>
      <c r="C1022" s="3" t="s">
        <v>539</v>
      </c>
      <c r="D1022" s="3" t="s">
        <v>536</v>
      </c>
      <c r="E1022" t="str">
        <f t="shared" si="30"/>
        <v>M22P05U02N04</v>
      </c>
      <c r="F1022" s="26">
        <f ca="1">基础表!F1022</f>
        <v>0</v>
      </c>
      <c r="G1022" s="26">
        <f ca="1">基础表!G1022</f>
        <v>0</v>
      </c>
      <c r="H1022" s="26">
        <v>0.15</v>
      </c>
      <c r="I1022" s="26" t="str">
        <f t="shared" ca="1" si="31"/>
        <v>TRUE</v>
      </c>
      <c r="J1022" s="26">
        <v>0</v>
      </c>
      <c r="K1022" s="26">
        <v>1</v>
      </c>
      <c r="L1022" s="26">
        <v>1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  <c r="T1022" s="26">
        <v>0</v>
      </c>
      <c r="U1022" s="26">
        <v>0.7</v>
      </c>
      <c r="V1022" s="26">
        <v>0.7</v>
      </c>
      <c r="W1022" s="26">
        <v>0</v>
      </c>
      <c r="X1022" s="26">
        <v>0</v>
      </c>
      <c r="Y1022" s="26">
        <v>0</v>
      </c>
      <c r="Z1022" s="26">
        <v>0</v>
      </c>
      <c r="AA1022" s="26">
        <v>0</v>
      </c>
      <c r="AB1022" s="26">
        <v>0</v>
      </c>
      <c r="AC1022" s="26">
        <v>0</v>
      </c>
      <c r="AD1022" s="26">
        <v>0</v>
      </c>
      <c r="AE1022" s="26">
        <v>0</v>
      </c>
      <c r="AF1022" s="26">
        <v>1</v>
      </c>
      <c r="AG1022" s="26">
        <v>0</v>
      </c>
    </row>
    <row r="1023" spans="1:33" x14ac:dyDescent="0.2">
      <c r="A1023" s="3" t="s">
        <v>1457</v>
      </c>
      <c r="B1023" s="3" t="s">
        <v>1101</v>
      </c>
      <c r="C1023" s="3" t="s">
        <v>539</v>
      </c>
      <c r="D1023" s="3" t="s">
        <v>537</v>
      </c>
      <c r="E1023" t="str">
        <f t="shared" si="30"/>
        <v>M22P05U02N05</v>
      </c>
      <c r="F1023" s="26">
        <f ca="1">基础表!F1023</f>
        <v>0</v>
      </c>
      <c r="G1023" s="26">
        <f ca="1">基础表!G1023</f>
        <v>0</v>
      </c>
      <c r="H1023" s="26">
        <v>0.15</v>
      </c>
      <c r="I1023" s="26" t="str">
        <f t="shared" ca="1" si="31"/>
        <v>TRUE</v>
      </c>
      <c r="J1023" s="26">
        <v>0</v>
      </c>
      <c r="K1023" s="26">
        <v>1</v>
      </c>
      <c r="L1023" s="26">
        <v>1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0</v>
      </c>
      <c r="U1023" s="26">
        <v>0.7</v>
      </c>
      <c r="V1023" s="26">
        <v>0.7</v>
      </c>
      <c r="W1023" s="26">
        <v>0</v>
      </c>
      <c r="X1023" s="26">
        <v>0</v>
      </c>
      <c r="Y1023" s="26">
        <v>0</v>
      </c>
      <c r="Z1023" s="26">
        <v>0</v>
      </c>
      <c r="AA1023" s="26">
        <v>0</v>
      </c>
      <c r="AB1023" s="26">
        <v>0</v>
      </c>
      <c r="AC1023" s="26">
        <v>0</v>
      </c>
      <c r="AD1023" s="26">
        <v>0</v>
      </c>
      <c r="AE1023" s="26">
        <v>0</v>
      </c>
      <c r="AF1023" s="26">
        <v>1</v>
      </c>
      <c r="AG1023" s="26">
        <v>0</v>
      </c>
    </row>
    <row r="1024" spans="1:33" x14ac:dyDescent="0.2">
      <c r="A1024" s="3" t="s">
        <v>1457</v>
      </c>
      <c r="B1024" s="3" t="s">
        <v>1101</v>
      </c>
      <c r="C1024" s="3" t="s">
        <v>539</v>
      </c>
      <c r="D1024" s="3" t="s">
        <v>538</v>
      </c>
      <c r="E1024" t="str">
        <f t="shared" si="30"/>
        <v>M22P05U02N06</v>
      </c>
      <c r="F1024" s="26">
        <f ca="1">基础表!F1024</f>
        <v>0</v>
      </c>
      <c r="G1024" s="26">
        <f ca="1">基础表!G1024</f>
        <v>0</v>
      </c>
      <c r="H1024" s="26">
        <v>0.15</v>
      </c>
      <c r="I1024" s="26" t="str">
        <f t="shared" ca="1" si="31"/>
        <v>TRUE</v>
      </c>
      <c r="J1024" s="26">
        <v>0</v>
      </c>
      <c r="K1024" s="26">
        <v>1</v>
      </c>
      <c r="L1024" s="26">
        <v>1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  <c r="T1024" s="26">
        <v>0</v>
      </c>
      <c r="U1024" s="26">
        <v>0.7</v>
      </c>
      <c r="V1024" s="26">
        <v>0.7</v>
      </c>
      <c r="W1024" s="26">
        <v>0</v>
      </c>
      <c r="X1024" s="26">
        <v>0</v>
      </c>
      <c r="Y1024" s="26">
        <v>0</v>
      </c>
      <c r="Z1024" s="26">
        <v>0</v>
      </c>
      <c r="AA1024" s="26">
        <v>0</v>
      </c>
      <c r="AB1024" s="26">
        <v>0</v>
      </c>
      <c r="AC1024" s="26">
        <v>0</v>
      </c>
      <c r="AD1024" s="26">
        <v>0</v>
      </c>
      <c r="AE1024" s="26">
        <v>0</v>
      </c>
      <c r="AF1024" s="26">
        <v>1</v>
      </c>
      <c r="AG1024" s="26">
        <v>0</v>
      </c>
    </row>
    <row r="1025" spans="1:33" x14ac:dyDescent="0.2">
      <c r="A1025" s="3" t="s">
        <v>1457</v>
      </c>
      <c r="B1025" s="3" t="s">
        <v>1101</v>
      </c>
      <c r="C1025" s="3" t="s">
        <v>539</v>
      </c>
      <c r="D1025" s="3" t="s">
        <v>542</v>
      </c>
      <c r="E1025" t="str">
        <f t="shared" si="30"/>
        <v>M22P05U02N07</v>
      </c>
      <c r="F1025" s="26">
        <f ca="1">基础表!F1025</f>
        <v>0</v>
      </c>
      <c r="G1025" s="26">
        <f ca="1">基础表!G1025</f>
        <v>0</v>
      </c>
      <c r="H1025" s="26">
        <v>0.15</v>
      </c>
      <c r="I1025" s="26" t="str">
        <f t="shared" ca="1" si="31"/>
        <v>TRUE</v>
      </c>
      <c r="J1025" s="26">
        <v>0</v>
      </c>
      <c r="K1025" s="26">
        <v>1</v>
      </c>
      <c r="L1025" s="26">
        <v>1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  <c r="T1025" s="26">
        <v>0</v>
      </c>
      <c r="U1025" s="26">
        <v>0.7</v>
      </c>
      <c r="V1025" s="26">
        <v>0.7</v>
      </c>
      <c r="W1025" s="26">
        <v>0</v>
      </c>
      <c r="X1025" s="26">
        <v>0</v>
      </c>
      <c r="Y1025" s="26">
        <v>0</v>
      </c>
      <c r="Z1025" s="26">
        <v>0</v>
      </c>
      <c r="AA1025" s="26">
        <v>0</v>
      </c>
      <c r="AB1025" s="26">
        <v>0</v>
      </c>
      <c r="AC1025" s="26">
        <v>0</v>
      </c>
      <c r="AD1025" s="26">
        <v>0</v>
      </c>
      <c r="AE1025" s="26">
        <v>0</v>
      </c>
      <c r="AF1025" s="26">
        <v>1</v>
      </c>
      <c r="AG1025" s="26">
        <v>0</v>
      </c>
    </row>
    <row r="1026" spans="1:33" x14ac:dyDescent="0.2">
      <c r="A1026" s="3" t="s">
        <v>1457</v>
      </c>
      <c r="B1026" s="3" t="s">
        <v>1101</v>
      </c>
      <c r="C1026" s="3" t="s">
        <v>539</v>
      </c>
      <c r="D1026" s="3" t="s">
        <v>543</v>
      </c>
      <c r="E1026" t="str">
        <f t="shared" si="30"/>
        <v>M22P05U02N08</v>
      </c>
      <c r="F1026" s="26">
        <f ca="1">基础表!F1026</f>
        <v>0</v>
      </c>
      <c r="G1026" s="26">
        <f ca="1">基础表!G1026</f>
        <v>0</v>
      </c>
      <c r="H1026" s="26">
        <v>0.15</v>
      </c>
      <c r="I1026" s="26" t="str">
        <f t="shared" ca="1" si="31"/>
        <v>TRUE</v>
      </c>
      <c r="J1026" s="26">
        <v>0</v>
      </c>
      <c r="K1026" s="26">
        <v>1</v>
      </c>
      <c r="L1026" s="26">
        <v>1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0.7</v>
      </c>
      <c r="V1026" s="26">
        <v>0.7</v>
      </c>
      <c r="W1026" s="26">
        <v>0</v>
      </c>
      <c r="X1026" s="26">
        <v>0</v>
      </c>
      <c r="Y1026" s="26">
        <v>0</v>
      </c>
      <c r="Z1026" s="26">
        <v>0</v>
      </c>
      <c r="AA1026" s="26">
        <v>0</v>
      </c>
      <c r="AB1026" s="26">
        <v>0</v>
      </c>
      <c r="AC1026" s="26">
        <v>0</v>
      </c>
      <c r="AD1026" s="26">
        <v>0</v>
      </c>
      <c r="AE1026" s="26">
        <v>0</v>
      </c>
      <c r="AF1026" s="26">
        <v>1</v>
      </c>
      <c r="AG1026" s="26">
        <v>0</v>
      </c>
    </row>
    <row r="1027" spans="1:33" x14ac:dyDescent="0.2">
      <c r="A1027" s="3" t="s">
        <v>1457</v>
      </c>
      <c r="B1027" s="3" t="s">
        <v>1101</v>
      </c>
      <c r="C1027" s="3" t="s">
        <v>539</v>
      </c>
      <c r="D1027" s="3" t="s">
        <v>544</v>
      </c>
      <c r="E1027" t="str">
        <f t="shared" ref="E1027:E1090" si="32">A1027&amp;B1027&amp;C1027&amp;D1027</f>
        <v>M22P05U02N09</v>
      </c>
      <c r="F1027" s="26">
        <f ca="1">基础表!F1027</f>
        <v>0</v>
      </c>
      <c r="G1027" s="26">
        <f ca="1">基础表!G1027</f>
        <v>0</v>
      </c>
      <c r="H1027" s="26">
        <v>0.15</v>
      </c>
      <c r="I1027" s="26" t="str">
        <f t="shared" ref="I1027:I1090" ca="1" si="33">IF(F1027=0,"TRUE",IF(F1027&gt;1000,"TRUE","FALSE"))</f>
        <v>TRUE</v>
      </c>
      <c r="J1027" s="26">
        <v>0</v>
      </c>
      <c r="K1027" s="26">
        <v>1</v>
      </c>
      <c r="L1027" s="26">
        <v>1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  <c r="T1027" s="26">
        <v>0</v>
      </c>
      <c r="U1027" s="26">
        <v>0.7</v>
      </c>
      <c r="V1027" s="26">
        <v>0.7</v>
      </c>
      <c r="W1027" s="26">
        <v>0</v>
      </c>
      <c r="X1027" s="26">
        <v>0</v>
      </c>
      <c r="Y1027" s="26">
        <v>0</v>
      </c>
      <c r="Z1027" s="26">
        <v>0</v>
      </c>
      <c r="AA1027" s="26">
        <v>0</v>
      </c>
      <c r="AB1027" s="26">
        <v>0</v>
      </c>
      <c r="AC1027" s="26">
        <v>0</v>
      </c>
      <c r="AD1027" s="26">
        <v>0</v>
      </c>
      <c r="AE1027" s="26">
        <v>0</v>
      </c>
      <c r="AF1027" s="26">
        <v>1</v>
      </c>
      <c r="AG1027" s="26">
        <v>0</v>
      </c>
    </row>
    <row r="1028" spans="1:33" x14ac:dyDescent="0.2">
      <c r="A1028" s="3" t="s">
        <v>1457</v>
      </c>
      <c r="B1028" s="3" t="s">
        <v>1101</v>
      </c>
      <c r="C1028" s="3" t="s">
        <v>540</v>
      </c>
      <c r="D1028" s="3" t="s">
        <v>1255</v>
      </c>
      <c r="E1028" t="str">
        <f t="shared" si="32"/>
        <v>M22P05U03N01</v>
      </c>
      <c r="F1028" s="26">
        <f ca="1">基础表!F1028</f>
        <v>0</v>
      </c>
      <c r="G1028" s="26">
        <f ca="1">基础表!G1028</f>
        <v>0</v>
      </c>
      <c r="H1028" s="26">
        <v>0.15</v>
      </c>
      <c r="I1028" s="26" t="str">
        <f t="shared" ca="1" si="33"/>
        <v>TRUE</v>
      </c>
      <c r="J1028" s="26">
        <v>0</v>
      </c>
      <c r="K1028" s="26">
        <v>1</v>
      </c>
      <c r="L1028" s="26">
        <v>1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26">
        <v>0.7</v>
      </c>
      <c r="V1028" s="26">
        <v>0.7</v>
      </c>
      <c r="W1028" s="26">
        <v>0</v>
      </c>
      <c r="X1028" s="26">
        <v>0</v>
      </c>
      <c r="Y1028" s="26">
        <v>0</v>
      </c>
      <c r="Z1028" s="26">
        <v>0</v>
      </c>
      <c r="AA1028" s="26">
        <v>0</v>
      </c>
      <c r="AB1028" s="26">
        <v>0</v>
      </c>
      <c r="AC1028" s="26">
        <v>0</v>
      </c>
      <c r="AD1028" s="26">
        <v>0</v>
      </c>
      <c r="AE1028" s="26">
        <v>0</v>
      </c>
      <c r="AF1028" s="26">
        <v>1</v>
      </c>
      <c r="AG1028" s="26">
        <v>0</v>
      </c>
    </row>
    <row r="1029" spans="1:33" x14ac:dyDescent="0.2">
      <c r="A1029" s="3" t="s">
        <v>1457</v>
      </c>
      <c r="B1029" s="3" t="s">
        <v>1101</v>
      </c>
      <c r="C1029" s="3" t="s">
        <v>540</v>
      </c>
      <c r="D1029" s="3" t="s">
        <v>534</v>
      </c>
      <c r="E1029" t="str">
        <f t="shared" si="32"/>
        <v>M22P05U03N02</v>
      </c>
      <c r="F1029" s="26">
        <f ca="1">基础表!F1029</f>
        <v>0</v>
      </c>
      <c r="G1029" s="26">
        <f ca="1">基础表!G1029</f>
        <v>0</v>
      </c>
      <c r="H1029" s="26">
        <v>0.15</v>
      </c>
      <c r="I1029" s="26" t="str">
        <f t="shared" ca="1" si="33"/>
        <v>TRUE</v>
      </c>
      <c r="J1029" s="26">
        <v>0</v>
      </c>
      <c r="K1029" s="26">
        <v>1</v>
      </c>
      <c r="L1029" s="26">
        <v>1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0.7</v>
      </c>
      <c r="V1029" s="26">
        <v>0.7</v>
      </c>
      <c r="W1029" s="26">
        <v>0</v>
      </c>
      <c r="X1029" s="26">
        <v>0</v>
      </c>
      <c r="Y1029" s="26">
        <v>0</v>
      </c>
      <c r="Z1029" s="26">
        <v>0</v>
      </c>
      <c r="AA1029" s="26">
        <v>0</v>
      </c>
      <c r="AB1029" s="26">
        <v>0</v>
      </c>
      <c r="AC1029" s="26">
        <v>0</v>
      </c>
      <c r="AD1029" s="26">
        <v>0</v>
      </c>
      <c r="AE1029" s="26">
        <v>0</v>
      </c>
      <c r="AF1029" s="26">
        <v>1</v>
      </c>
      <c r="AG1029" s="26">
        <v>0</v>
      </c>
    </row>
    <row r="1030" spans="1:33" x14ac:dyDescent="0.2">
      <c r="A1030" s="3" t="s">
        <v>1457</v>
      </c>
      <c r="B1030" s="3" t="s">
        <v>1101</v>
      </c>
      <c r="C1030" s="3" t="s">
        <v>540</v>
      </c>
      <c r="D1030" s="3" t="s">
        <v>535</v>
      </c>
      <c r="E1030" t="str">
        <f t="shared" si="32"/>
        <v>M22P05U03N03</v>
      </c>
      <c r="F1030" s="26">
        <f ca="1">基础表!F1030</f>
        <v>0</v>
      </c>
      <c r="G1030" s="26">
        <f ca="1">基础表!G1030</f>
        <v>0</v>
      </c>
      <c r="H1030" s="26">
        <v>0.15</v>
      </c>
      <c r="I1030" s="26" t="str">
        <f t="shared" ca="1" si="33"/>
        <v>TRUE</v>
      </c>
      <c r="J1030" s="26">
        <v>0</v>
      </c>
      <c r="K1030" s="26">
        <v>1</v>
      </c>
      <c r="L1030" s="26">
        <v>1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0.7</v>
      </c>
      <c r="V1030" s="26">
        <v>0.7</v>
      </c>
      <c r="W1030" s="26">
        <v>0</v>
      </c>
      <c r="X1030" s="26">
        <v>0</v>
      </c>
      <c r="Y1030" s="26">
        <v>0</v>
      </c>
      <c r="Z1030" s="26">
        <v>0</v>
      </c>
      <c r="AA1030" s="26">
        <v>0</v>
      </c>
      <c r="AB1030" s="26">
        <v>0</v>
      </c>
      <c r="AC1030" s="26">
        <v>0</v>
      </c>
      <c r="AD1030" s="26">
        <v>0</v>
      </c>
      <c r="AE1030" s="26">
        <v>0</v>
      </c>
      <c r="AF1030" s="26">
        <v>1</v>
      </c>
      <c r="AG1030" s="26">
        <v>0</v>
      </c>
    </row>
    <row r="1031" spans="1:33" x14ac:dyDescent="0.2">
      <c r="A1031" s="3" t="s">
        <v>1457</v>
      </c>
      <c r="B1031" s="3" t="s">
        <v>1101</v>
      </c>
      <c r="C1031" s="3" t="s">
        <v>540</v>
      </c>
      <c r="D1031" s="3" t="s">
        <v>536</v>
      </c>
      <c r="E1031" t="str">
        <f t="shared" si="32"/>
        <v>M22P05U03N04</v>
      </c>
      <c r="F1031" s="26">
        <f ca="1">基础表!F1031</f>
        <v>0</v>
      </c>
      <c r="G1031" s="26">
        <f ca="1">基础表!G1031</f>
        <v>0</v>
      </c>
      <c r="H1031" s="26">
        <v>0.15</v>
      </c>
      <c r="I1031" s="26" t="str">
        <f t="shared" ca="1" si="33"/>
        <v>TRUE</v>
      </c>
      <c r="J1031" s="26">
        <v>0</v>
      </c>
      <c r="K1031" s="26">
        <v>1</v>
      </c>
      <c r="L1031" s="26">
        <v>1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0.7</v>
      </c>
      <c r="V1031" s="26">
        <v>0.7</v>
      </c>
      <c r="W1031" s="26">
        <v>0</v>
      </c>
      <c r="X1031" s="26">
        <v>0</v>
      </c>
      <c r="Y1031" s="26">
        <v>0</v>
      </c>
      <c r="Z1031" s="26">
        <v>0</v>
      </c>
      <c r="AA1031" s="26">
        <v>0</v>
      </c>
      <c r="AB1031" s="26">
        <v>0</v>
      </c>
      <c r="AC1031" s="26">
        <v>0</v>
      </c>
      <c r="AD1031" s="26">
        <v>0</v>
      </c>
      <c r="AE1031" s="26">
        <v>0</v>
      </c>
      <c r="AF1031" s="26">
        <v>1</v>
      </c>
      <c r="AG1031" s="26">
        <v>0</v>
      </c>
    </row>
    <row r="1032" spans="1:33" x14ac:dyDescent="0.2">
      <c r="A1032" s="3" t="s">
        <v>1457</v>
      </c>
      <c r="B1032" s="3" t="s">
        <v>1101</v>
      </c>
      <c r="C1032" s="3" t="s">
        <v>540</v>
      </c>
      <c r="D1032" s="3" t="s">
        <v>537</v>
      </c>
      <c r="E1032" t="str">
        <f t="shared" si="32"/>
        <v>M22P05U03N05</v>
      </c>
      <c r="F1032" s="26">
        <f ca="1">基础表!F1032</f>
        <v>0</v>
      </c>
      <c r="G1032" s="26">
        <f ca="1">基础表!G1032</f>
        <v>0</v>
      </c>
      <c r="H1032" s="26">
        <v>0.15</v>
      </c>
      <c r="I1032" s="26" t="str">
        <f t="shared" ca="1" si="33"/>
        <v>TRUE</v>
      </c>
      <c r="J1032" s="26">
        <v>0</v>
      </c>
      <c r="K1032" s="26">
        <v>1</v>
      </c>
      <c r="L1032" s="26">
        <v>1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0.7</v>
      </c>
      <c r="V1032" s="26">
        <v>0.7</v>
      </c>
      <c r="W1032" s="26">
        <v>0</v>
      </c>
      <c r="X1032" s="26">
        <v>0</v>
      </c>
      <c r="Y1032" s="26">
        <v>0</v>
      </c>
      <c r="Z1032" s="26">
        <v>0</v>
      </c>
      <c r="AA1032" s="26">
        <v>0</v>
      </c>
      <c r="AB1032" s="26">
        <v>0</v>
      </c>
      <c r="AC1032" s="26">
        <v>0</v>
      </c>
      <c r="AD1032" s="26">
        <v>0</v>
      </c>
      <c r="AE1032" s="26">
        <v>0</v>
      </c>
      <c r="AF1032" s="26">
        <v>1</v>
      </c>
      <c r="AG1032" s="26">
        <v>0</v>
      </c>
    </row>
    <row r="1033" spans="1:33" x14ac:dyDescent="0.2">
      <c r="A1033" s="3" t="s">
        <v>1457</v>
      </c>
      <c r="B1033" s="3" t="s">
        <v>1101</v>
      </c>
      <c r="C1033" s="3" t="s">
        <v>540</v>
      </c>
      <c r="D1033" s="3" t="s">
        <v>538</v>
      </c>
      <c r="E1033" t="str">
        <f t="shared" si="32"/>
        <v>M22P05U03N06</v>
      </c>
      <c r="F1033" s="26">
        <f ca="1">基础表!F1033</f>
        <v>0</v>
      </c>
      <c r="G1033" s="26">
        <f ca="1">基础表!G1033</f>
        <v>0</v>
      </c>
      <c r="H1033" s="26">
        <v>0.15</v>
      </c>
      <c r="I1033" s="26" t="str">
        <f t="shared" ca="1" si="33"/>
        <v>TRUE</v>
      </c>
      <c r="J1033" s="26">
        <v>0</v>
      </c>
      <c r="K1033" s="26">
        <v>1</v>
      </c>
      <c r="L1033" s="26">
        <v>1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  <c r="T1033" s="26">
        <v>0</v>
      </c>
      <c r="U1033" s="26">
        <v>0.7</v>
      </c>
      <c r="V1033" s="26">
        <v>0.7</v>
      </c>
      <c r="W1033" s="26">
        <v>0</v>
      </c>
      <c r="X1033" s="26">
        <v>0</v>
      </c>
      <c r="Y1033" s="26">
        <v>0</v>
      </c>
      <c r="Z1033" s="26">
        <v>0</v>
      </c>
      <c r="AA1033" s="26">
        <v>0</v>
      </c>
      <c r="AB1033" s="26">
        <v>0</v>
      </c>
      <c r="AC1033" s="26">
        <v>0</v>
      </c>
      <c r="AD1033" s="26">
        <v>0</v>
      </c>
      <c r="AE1033" s="26">
        <v>0</v>
      </c>
      <c r="AF1033" s="26">
        <v>1</v>
      </c>
      <c r="AG1033" s="26">
        <v>0</v>
      </c>
    </row>
    <row r="1034" spans="1:33" x14ac:dyDescent="0.2">
      <c r="A1034" s="3" t="s">
        <v>1457</v>
      </c>
      <c r="B1034" s="3" t="s">
        <v>1101</v>
      </c>
      <c r="C1034" s="3" t="s">
        <v>540</v>
      </c>
      <c r="D1034" s="3" t="s">
        <v>542</v>
      </c>
      <c r="E1034" t="str">
        <f t="shared" si="32"/>
        <v>M22P05U03N07</v>
      </c>
      <c r="F1034" s="26">
        <f ca="1">基础表!F1034</f>
        <v>0</v>
      </c>
      <c r="G1034" s="26">
        <f ca="1">基础表!G1034</f>
        <v>0</v>
      </c>
      <c r="H1034" s="26">
        <v>0.15</v>
      </c>
      <c r="I1034" s="26" t="str">
        <f t="shared" ca="1" si="33"/>
        <v>TRUE</v>
      </c>
      <c r="J1034" s="26">
        <v>0</v>
      </c>
      <c r="K1034" s="26">
        <v>1</v>
      </c>
      <c r="L1034" s="26">
        <v>1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  <c r="T1034" s="26">
        <v>0</v>
      </c>
      <c r="U1034" s="26">
        <v>0.7</v>
      </c>
      <c r="V1034" s="26">
        <v>0.7</v>
      </c>
      <c r="W1034" s="26">
        <v>0</v>
      </c>
      <c r="X1034" s="26">
        <v>0</v>
      </c>
      <c r="Y1034" s="26">
        <v>0</v>
      </c>
      <c r="Z1034" s="26">
        <v>0</v>
      </c>
      <c r="AA1034" s="26">
        <v>0</v>
      </c>
      <c r="AB1034" s="26">
        <v>0</v>
      </c>
      <c r="AC1034" s="26">
        <v>0</v>
      </c>
      <c r="AD1034" s="26">
        <v>0</v>
      </c>
      <c r="AE1034" s="26">
        <v>0</v>
      </c>
      <c r="AF1034" s="26">
        <v>1</v>
      </c>
      <c r="AG1034" s="26">
        <v>0</v>
      </c>
    </row>
    <row r="1035" spans="1:33" x14ac:dyDescent="0.2">
      <c r="A1035" s="3" t="s">
        <v>1457</v>
      </c>
      <c r="B1035" s="3" t="s">
        <v>1101</v>
      </c>
      <c r="C1035" s="3" t="s">
        <v>540</v>
      </c>
      <c r="D1035" s="3" t="s">
        <v>543</v>
      </c>
      <c r="E1035" t="str">
        <f t="shared" si="32"/>
        <v>M22P05U03N08</v>
      </c>
      <c r="F1035" s="26">
        <f ca="1">基础表!F1035</f>
        <v>0</v>
      </c>
      <c r="G1035" s="26">
        <f ca="1">基础表!G1035</f>
        <v>0</v>
      </c>
      <c r="H1035" s="26">
        <v>0.15</v>
      </c>
      <c r="I1035" s="26" t="str">
        <f t="shared" ca="1" si="33"/>
        <v>TRUE</v>
      </c>
      <c r="J1035" s="26">
        <v>0</v>
      </c>
      <c r="K1035" s="26">
        <v>1</v>
      </c>
      <c r="L1035" s="26">
        <v>1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0.7</v>
      </c>
      <c r="V1035" s="26">
        <v>0.7</v>
      </c>
      <c r="W1035" s="26">
        <v>0</v>
      </c>
      <c r="X1035" s="26">
        <v>0</v>
      </c>
      <c r="Y1035" s="26">
        <v>0</v>
      </c>
      <c r="Z1035" s="26">
        <v>0</v>
      </c>
      <c r="AA1035" s="26">
        <v>0</v>
      </c>
      <c r="AB1035" s="26">
        <v>0</v>
      </c>
      <c r="AC1035" s="26">
        <v>0</v>
      </c>
      <c r="AD1035" s="26">
        <v>0</v>
      </c>
      <c r="AE1035" s="26">
        <v>0</v>
      </c>
      <c r="AF1035" s="26">
        <v>1</v>
      </c>
      <c r="AG1035" s="26">
        <v>0</v>
      </c>
    </row>
    <row r="1036" spans="1:33" x14ac:dyDescent="0.2">
      <c r="A1036" s="3" t="s">
        <v>1457</v>
      </c>
      <c r="B1036" s="3" t="s">
        <v>1101</v>
      </c>
      <c r="C1036" s="3" t="s">
        <v>540</v>
      </c>
      <c r="D1036" s="3" t="s">
        <v>544</v>
      </c>
      <c r="E1036" t="str">
        <f t="shared" si="32"/>
        <v>M22P05U03N09</v>
      </c>
      <c r="F1036" s="26">
        <f ca="1">基础表!F1036</f>
        <v>0</v>
      </c>
      <c r="G1036" s="26">
        <f ca="1">基础表!G1036</f>
        <v>0</v>
      </c>
      <c r="H1036" s="26">
        <v>0.15</v>
      </c>
      <c r="I1036" s="26" t="str">
        <f t="shared" ca="1" si="33"/>
        <v>TRUE</v>
      </c>
      <c r="J1036" s="26">
        <v>0</v>
      </c>
      <c r="K1036" s="26">
        <v>1</v>
      </c>
      <c r="L1036" s="26">
        <v>1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  <c r="T1036" s="26">
        <v>0</v>
      </c>
      <c r="U1036" s="26">
        <v>0.7</v>
      </c>
      <c r="V1036" s="26">
        <v>0.7</v>
      </c>
      <c r="W1036" s="26">
        <v>0</v>
      </c>
      <c r="X1036" s="26">
        <v>0</v>
      </c>
      <c r="Y1036" s="26">
        <v>0</v>
      </c>
      <c r="Z1036" s="26">
        <v>0</v>
      </c>
      <c r="AA1036" s="26">
        <v>0</v>
      </c>
      <c r="AB1036" s="26">
        <v>0</v>
      </c>
      <c r="AC1036" s="26">
        <v>0</v>
      </c>
      <c r="AD1036" s="26">
        <v>0</v>
      </c>
      <c r="AE1036" s="26">
        <v>0</v>
      </c>
      <c r="AF1036" s="26">
        <v>1</v>
      </c>
      <c r="AG1036" s="26">
        <v>0</v>
      </c>
    </row>
    <row r="1037" spans="1:33" x14ac:dyDescent="0.2">
      <c r="A1037" s="3" t="s">
        <v>1457</v>
      </c>
      <c r="B1037" s="3" t="s">
        <v>1101</v>
      </c>
      <c r="C1037" s="3" t="s">
        <v>541</v>
      </c>
      <c r="D1037" s="3" t="s">
        <v>1255</v>
      </c>
      <c r="E1037" t="str">
        <f t="shared" si="32"/>
        <v>M22P05U04N01</v>
      </c>
      <c r="F1037" s="26">
        <f ca="1">基础表!F1037</f>
        <v>0</v>
      </c>
      <c r="G1037" s="26">
        <f ca="1">基础表!G1037</f>
        <v>0</v>
      </c>
      <c r="H1037" s="26">
        <v>0.15</v>
      </c>
      <c r="I1037" s="26" t="str">
        <f t="shared" ca="1" si="33"/>
        <v>TRUE</v>
      </c>
      <c r="J1037" s="26">
        <v>0</v>
      </c>
      <c r="K1037" s="26">
        <v>1</v>
      </c>
      <c r="L1037" s="26">
        <v>1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  <c r="T1037" s="26">
        <v>0</v>
      </c>
      <c r="U1037" s="26">
        <v>0.7</v>
      </c>
      <c r="V1037" s="26">
        <v>0.7</v>
      </c>
      <c r="W1037" s="26">
        <v>0</v>
      </c>
      <c r="X1037" s="26">
        <v>0</v>
      </c>
      <c r="Y1037" s="26">
        <v>0</v>
      </c>
      <c r="Z1037" s="26">
        <v>0</v>
      </c>
      <c r="AA1037" s="26">
        <v>0</v>
      </c>
      <c r="AB1037" s="26">
        <v>0</v>
      </c>
      <c r="AC1037" s="26">
        <v>0</v>
      </c>
      <c r="AD1037" s="26">
        <v>0</v>
      </c>
      <c r="AE1037" s="26">
        <v>0</v>
      </c>
      <c r="AF1037" s="26">
        <v>1</v>
      </c>
      <c r="AG1037" s="26">
        <v>0</v>
      </c>
    </row>
    <row r="1038" spans="1:33" x14ac:dyDescent="0.2">
      <c r="A1038" s="3" t="s">
        <v>1457</v>
      </c>
      <c r="B1038" s="3" t="s">
        <v>1101</v>
      </c>
      <c r="C1038" s="3" t="s">
        <v>541</v>
      </c>
      <c r="D1038" s="3" t="s">
        <v>534</v>
      </c>
      <c r="E1038" t="str">
        <f t="shared" si="32"/>
        <v>M22P05U04N02</v>
      </c>
      <c r="F1038" s="26">
        <f ca="1">基础表!F1038</f>
        <v>0</v>
      </c>
      <c r="G1038" s="26">
        <f ca="1">基础表!G1038</f>
        <v>0</v>
      </c>
      <c r="H1038" s="26">
        <v>0.15</v>
      </c>
      <c r="I1038" s="26" t="str">
        <f t="shared" ca="1" si="33"/>
        <v>TRUE</v>
      </c>
      <c r="J1038" s="26">
        <v>0</v>
      </c>
      <c r="K1038" s="26">
        <v>1</v>
      </c>
      <c r="L1038" s="26">
        <v>1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0.7</v>
      </c>
      <c r="V1038" s="26">
        <v>0.7</v>
      </c>
      <c r="W1038" s="26">
        <v>0</v>
      </c>
      <c r="X1038" s="26">
        <v>0</v>
      </c>
      <c r="Y1038" s="26">
        <v>0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  <c r="AE1038" s="26">
        <v>0</v>
      </c>
      <c r="AF1038" s="26">
        <v>1</v>
      </c>
      <c r="AG1038" s="26">
        <v>0</v>
      </c>
    </row>
    <row r="1039" spans="1:33" x14ac:dyDescent="0.2">
      <c r="A1039" s="3" t="s">
        <v>1457</v>
      </c>
      <c r="B1039" s="3" t="s">
        <v>1101</v>
      </c>
      <c r="C1039" s="3" t="s">
        <v>541</v>
      </c>
      <c r="D1039" s="3" t="s">
        <v>535</v>
      </c>
      <c r="E1039" t="str">
        <f t="shared" si="32"/>
        <v>M22P05U04N03</v>
      </c>
      <c r="F1039" s="26">
        <f ca="1">基础表!F1039</f>
        <v>0</v>
      </c>
      <c r="G1039" s="26">
        <f ca="1">基础表!G1039</f>
        <v>0</v>
      </c>
      <c r="H1039" s="26">
        <v>0.15</v>
      </c>
      <c r="I1039" s="26" t="str">
        <f t="shared" ca="1" si="33"/>
        <v>TRUE</v>
      </c>
      <c r="J1039" s="26">
        <v>0</v>
      </c>
      <c r="K1039" s="26">
        <v>1</v>
      </c>
      <c r="L1039" s="26">
        <v>1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  <c r="T1039" s="26">
        <v>0</v>
      </c>
      <c r="U1039" s="26">
        <v>0.7</v>
      </c>
      <c r="V1039" s="26">
        <v>0.7</v>
      </c>
      <c r="W1039" s="26">
        <v>0</v>
      </c>
      <c r="X1039" s="26">
        <v>0</v>
      </c>
      <c r="Y1039" s="26">
        <v>0</v>
      </c>
      <c r="Z1039" s="26">
        <v>0</v>
      </c>
      <c r="AA1039" s="26">
        <v>0</v>
      </c>
      <c r="AB1039" s="26">
        <v>0</v>
      </c>
      <c r="AC1039" s="26">
        <v>0</v>
      </c>
      <c r="AD1039" s="26">
        <v>0</v>
      </c>
      <c r="AE1039" s="26">
        <v>0</v>
      </c>
      <c r="AF1039" s="26">
        <v>1</v>
      </c>
      <c r="AG1039" s="26">
        <v>0</v>
      </c>
    </row>
    <row r="1040" spans="1:33" x14ac:dyDescent="0.2">
      <c r="A1040" s="3" t="s">
        <v>1457</v>
      </c>
      <c r="B1040" s="3" t="s">
        <v>1101</v>
      </c>
      <c r="C1040" s="3" t="s">
        <v>1454</v>
      </c>
      <c r="D1040" s="3" t="s">
        <v>536</v>
      </c>
      <c r="E1040" t="str">
        <f t="shared" si="32"/>
        <v>M22P05U04N04</v>
      </c>
      <c r="F1040" s="26">
        <f ca="1">基础表!F1040</f>
        <v>0</v>
      </c>
      <c r="G1040" s="26">
        <f ca="1">基础表!G1040</f>
        <v>0</v>
      </c>
      <c r="H1040" s="26">
        <v>0.15</v>
      </c>
      <c r="I1040" s="26" t="str">
        <f t="shared" ca="1" si="33"/>
        <v>TRUE</v>
      </c>
      <c r="J1040" s="26">
        <v>0</v>
      </c>
      <c r="K1040" s="26">
        <v>1</v>
      </c>
      <c r="L1040" s="26">
        <v>1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>
        <v>0</v>
      </c>
      <c r="U1040" s="26">
        <v>0.7</v>
      </c>
      <c r="V1040" s="26">
        <v>0.7</v>
      </c>
      <c r="W1040" s="26">
        <v>0</v>
      </c>
      <c r="X1040" s="26">
        <v>0</v>
      </c>
      <c r="Y1040" s="26">
        <v>0</v>
      </c>
      <c r="Z1040" s="26">
        <v>0</v>
      </c>
      <c r="AA1040" s="26">
        <v>0</v>
      </c>
      <c r="AB1040" s="26">
        <v>0</v>
      </c>
      <c r="AC1040" s="26">
        <v>0</v>
      </c>
      <c r="AD1040" s="26">
        <v>0</v>
      </c>
      <c r="AE1040" s="26">
        <v>0</v>
      </c>
      <c r="AF1040" s="26">
        <v>1</v>
      </c>
      <c r="AG1040" s="26">
        <v>0</v>
      </c>
    </row>
    <row r="1041" spans="1:33" x14ac:dyDescent="0.2">
      <c r="A1041" s="3" t="s">
        <v>1457</v>
      </c>
      <c r="B1041" s="3" t="s">
        <v>1101</v>
      </c>
      <c r="C1041" s="3" t="s">
        <v>1454</v>
      </c>
      <c r="D1041" s="3" t="s">
        <v>537</v>
      </c>
      <c r="E1041" t="str">
        <f t="shared" si="32"/>
        <v>M22P05U04N05</v>
      </c>
      <c r="F1041" s="26">
        <f ca="1">基础表!F1041</f>
        <v>0</v>
      </c>
      <c r="G1041" s="26">
        <f ca="1">基础表!G1041</f>
        <v>0</v>
      </c>
      <c r="H1041" s="26">
        <v>0.15</v>
      </c>
      <c r="I1041" s="26" t="str">
        <f t="shared" ca="1" si="33"/>
        <v>TRUE</v>
      </c>
      <c r="J1041" s="26">
        <v>0</v>
      </c>
      <c r="K1041" s="26">
        <v>1</v>
      </c>
      <c r="L1041" s="26">
        <v>1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  <c r="T1041" s="26">
        <v>0</v>
      </c>
      <c r="U1041" s="26">
        <v>0.7</v>
      </c>
      <c r="V1041" s="26">
        <v>0.7</v>
      </c>
      <c r="W1041" s="26">
        <v>0</v>
      </c>
      <c r="X1041" s="26">
        <v>0</v>
      </c>
      <c r="Y1041" s="26">
        <v>0</v>
      </c>
      <c r="Z1041" s="26">
        <v>0</v>
      </c>
      <c r="AA1041" s="26">
        <v>0</v>
      </c>
      <c r="AB1041" s="26">
        <v>0</v>
      </c>
      <c r="AC1041" s="26">
        <v>0</v>
      </c>
      <c r="AD1041" s="26">
        <v>0</v>
      </c>
      <c r="AE1041" s="26">
        <v>0</v>
      </c>
      <c r="AF1041" s="26">
        <v>1</v>
      </c>
      <c r="AG1041" s="26">
        <v>0</v>
      </c>
    </row>
    <row r="1042" spans="1:33" x14ac:dyDescent="0.2">
      <c r="A1042" s="3" t="s">
        <v>1457</v>
      </c>
      <c r="B1042" s="3" t="s">
        <v>1101</v>
      </c>
      <c r="C1042" s="3" t="s">
        <v>1454</v>
      </c>
      <c r="D1042" s="3" t="s">
        <v>538</v>
      </c>
      <c r="E1042" t="str">
        <f t="shared" si="32"/>
        <v>M22P05U04N06</v>
      </c>
      <c r="F1042" s="26">
        <f ca="1">基础表!F1042</f>
        <v>0</v>
      </c>
      <c r="G1042" s="26">
        <f ca="1">基础表!G1042</f>
        <v>0</v>
      </c>
      <c r="H1042" s="26">
        <v>0.15</v>
      </c>
      <c r="I1042" s="26" t="str">
        <f t="shared" ca="1" si="33"/>
        <v>TRUE</v>
      </c>
      <c r="J1042" s="26">
        <v>0</v>
      </c>
      <c r="K1042" s="26">
        <v>1</v>
      </c>
      <c r="L1042" s="26">
        <v>1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>
        <v>0</v>
      </c>
      <c r="U1042" s="26">
        <v>0.7</v>
      </c>
      <c r="V1042" s="26">
        <v>0.7</v>
      </c>
      <c r="W1042" s="26">
        <v>0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1</v>
      </c>
      <c r="AG1042" s="26">
        <v>0</v>
      </c>
    </row>
    <row r="1043" spans="1:33" x14ac:dyDescent="0.2">
      <c r="A1043" s="3" t="s">
        <v>1457</v>
      </c>
      <c r="B1043" s="3" t="s">
        <v>1101</v>
      </c>
      <c r="C1043" s="3" t="s">
        <v>1454</v>
      </c>
      <c r="D1043" s="3" t="s">
        <v>542</v>
      </c>
      <c r="E1043" t="str">
        <f t="shared" si="32"/>
        <v>M22P05U04N07</v>
      </c>
      <c r="F1043" s="26">
        <f ca="1">基础表!F1043</f>
        <v>0</v>
      </c>
      <c r="G1043" s="26">
        <f ca="1">基础表!G1043</f>
        <v>0</v>
      </c>
      <c r="H1043" s="26">
        <v>0.15</v>
      </c>
      <c r="I1043" s="26" t="str">
        <f t="shared" ca="1" si="33"/>
        <v>TRUE</v>
      </c>
      <c r="J1043" s="26">
        <v>0</v>
      </c>
      <c r="K1043" s="26">
        <v>1</v>
      </c>
      <c r="L1043" s="26">
        <v>1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  <c r="T1043" s="26">
        <v>0</v>
      </c>
      <c r="U1043" s="26">
        <v>0.7</v>
      </c>
      <c r="V1043" s="26">
        <v>0.7</v>
      </c>
      <c r="W1043" s="26">
        <v>0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1</v>
      </c>
      <c r="AG1043" s="26">
        <v>0</v>
      </c>
    </row>
    <row r="1044" spans="1:33" x14ac:dyDescent="0.2">
      <c r="A1044" s="3" t="s">
        <v>1457</v>
      </c>
      <c r="B1044" s="3" t="s">
        <v>1101</v>
      </c>
      <c r="C1044" s="3" t="s">
        <v>1454</v>
      </c>
      <c r="D1044" s="3" t="s">
        <v>543</v>
      </c>
      <c r="E1044" t="str">
        <f t="shared" si="32"/>
        <v>M22P05U04N08</v>
      </c>
      <c r="F1044" s="26">
        <f ca="1">基础表!F1044</f>
        <v>0</v>
      </c>
      <c r="G1044" s="26">
        <f ca="1">基础表!G1044</f>
        <v>0</v>
      </c>
      <c r="H1044" s="26">
        <v>0.15</v>
      </c>
      <c r="I1044" s="26" t="str">
        <f t="shared" ca="1" si="33"/>
        <v>TRUE</v>
      </c>
      <c r="J1044" s="26">
        <v>0</v>
      </c>
      <c r="K1044" s="26">
        <v>1</v>
      </c>
      <c r="L1044" s="26">
        <v>1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0.7</v>
      </c>
      <c r="V1044" s="26">
        <v>0.7</v>
      </c>
      <c r="W1044" s="26">
        <v>0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1</v>
      </c>
      <c r="AG1044" s="26">
        <v>0</v>
      </c>
    </row>
    <row r="1045" spans="1:33" x14ac:dyDescent="0.2">
      <c r="A1045" s="3" t="s">
        <v>1457</v>
      </c>
      <c r="B1045" s="3" t="s">
        <v>1101</v>
      </c>
      <c r="C1045" s="3" t="s">
        <v>541</v>
      </c>
      <c r="D1045" s="3" t="s">
        <v>544</v>
      </c>
      <c r="E1045" t="str">
        <f t="shared" si="32"/>
        <v>M22P05U04N09</v>
      </c>
      <c r="F1045" s="26">
        <f ca="1">基础表!F1045</f>
        <v>0</v>
      </c>
      <c r="G1045" s="26">
        <f ca="1">基础表!G1045</f>
        <v>0</v>
      </c>
      <c r="H1045" s="26">
        <v>0.15</v>
      </c>
      <c r="I1045" s="26" t="str">
        <f t="shared" ca="1" si="33"/>
        <v>TRUE</v>
      </c>
      <c r="J1045" s="26">
        <v>0</v>
      </c>
      <c r="K1045" s="26">
        <v>1</v>
      </c>
      <c r="L1045" s="26">
        <v>1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  <c r="T1045" s="26">
        <v>0</v>
      </c>
      <c r="U1045" s="26">
        <v>0.7</v>
      </c>
      <c r="V1045" s="26">
        <v>0.7</v>
      </c>
      <c r="W1045" s="26">
        <v>0</v>
      </c>
      <c r="X1045" s="26">
        <v>0</v>
      </c>
      <c r="Y1045" s="26">
        <v>0</v>
      </c>
      <c r="Z1045" s="26">
        <v>0</v>
      </c>
      <c r="AA1045" s="26">
        <v>0</v>
      </c>
      <c r="AB1045" s="26">
        <v>0</v>
      </c>
      <c r="AC1045" s="26">
        <v>0</v>
      </c>
      <c r="AD1045" s="26">
        <v>0</v>
      </c>
      <c r="AE1045" s="26">
        <v>0</v>
      </c>
      <c r="AF1045" s="26">
        <v>1</v>
      </c>
      <c r="AG1045" s="26">
        <v>0</v>
      </c>
    </row>
    <row r="1046" spans="1:33" x14ac:dyDescent="0.2">
      <c r="A1046" s="3" t="s">
        <v>1457</v>
      </c>
      <c r="B1046" s="3" t="s">
        <v>1102</v>
      </c>
      <c r="C1046" s="3" t="s">
        <v>532</v>
      </c>
      <c r="D1046" s="3" t="s">
        <v>1255</v>
      </c>
      <c r="E1046" t="str">
        <f t="shared" si="32"/>
        <v>M22P06U01N01</v>
      </c>
      <c r="F1046" s="26">
        <f ca="1">基础表!F1046</f>
        <v>0</v>
      </c>
      <c r="G1046" s="26">
        <f ca="1">基础表!G1046</f>
        <v>0</v>
      </c>
      <c r="H1046" s="26">
        <v>0.15</v>
      </c>
      <c r="I1046" s="26" t="str">
        <f t="shared" ca="1" si="33"/>
        <v>TRUE</v>
      </c>
      <c r="J1046" s="26">
        <v>0</v>
      </c>
      <c r="K1046" s="26">
        <v>1</v>
      </c>
      <c r="L1046" s="26">
        <v>1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  <c r="T1046" s="26">
        <v>0</v>
      </c>
      <c r="U1046" s="26">
        <v>0.8</v>
      </c>
      <c r="V1046" s="26">
        <v>0.8</v>
      </c>
      <c r="W1046" s="26">
        <v>0</v>
      </c>
      <c r="X1046" s="26">
        <v>0</v>
      </c>
      <c r="Y1046" s="26">
        <v>0</v>
      </c>
      <c r="Z1046" s="26">
        <v>0</v>
      </c>
      <c r="AA1046" s="26">
        <v>0</v>
      </c>
      <c r="AB1046" s="26">
        <v>0</v>
      </c>
      <c r="AC1046" s="26">
        <v>0</v>
      </c>
      <c r="AD1046" s="26">
        <v>0</v>
      </c>
      <c r="AE1046" s="26">
        <v>0</v>
      </c>
      <c r="AF1046" s="26">
        <v>1</v>
      </c>
      <c r="AG1046" s="26">
        <v>0</v>
      </c>
    </row>
    <row r="1047" spans="1:33" x14ac:dyDescent="0.2">
      <c r="A1047" s="3" t="s">
        <v>1457</v>
      </c>
      <c r="B1047" s="3" t="s">
        <v>1102</v>
      </c>
      <c r="C1047" s="3" t="s">
        <v>532</v>
      </c>
      <c r="D1047" s="3" t="s">
        <v>534</v>
      </c>
      <c r="E1047" t="str">
        <f t="shared" si="32"/>
        <v>M22P06U01N02</v>
      </c>
      <c r="F1047" s="26">
        <f ca="1">基础表!F1047</f>
        <v>0</v>
      </c>
      <c r="G1047" s="26">
        <f ca="1">基础表!G1047</f>
        <v>0</v>
      </c>
      <c r="H1047" s="26">
        <v>0.15</v>
      </c>
      <c r="I1047" s="26" t="str">
        <f t="shared" ca="1" si="33"/>
        <v>TRUE</v>
      </c>
      <c r="J1047" s="26">
        <v>0</v>
      </c>
      <c r="K1047" s="26">
        <v>1</v>
      </c>
      <c r="L1047" s="26">
        <v>1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  <c r="T1047" s="26">
        <v>0</v>
      </c>
      <c r="U1047" s="26">
        <v>0.8</v>
      </c>
      <c r="V1047" s="26">
        <v>0.8</v>
      </c>
      <c r="W1047" s="26">
        <v>0</v>
      </c>
      <c r="X1047" s="26">
        <v>0</v>
      </c>
      <c r="Y1047" s="26">
        <v>0</v>
      </c>
      <c r="Z1047" s="26">
        <v>0</v>
      </c>
      <c r="AA1047" s="26">
        <v>0</v>
      </c>
      <c r="AB1047" s="26">
        <v>0</v>
      </c>
      <c r="AC1047" s="26">
        <v>0</v>
      </c>
      <c r="AD1047" s="26">
        <v>0</v>
      </c>
      <c r="AE1047" s="26">
        <v>0</v>
      </c>
      <c r="AF1047" s="26">
        <v>1</v>
      </c>
      <c r="AG1047" s="26">
        <v>0</v>
      </c>
    </row>
    <row r="1048" spans="1:33" x14ac:dyDescent="0.2">
      <c r="A1048" s="3" t="s">
        <v>1457</v>
      </c>
      <c r="B1048" s="3" t="s">
        <v>1102</v>
      </c>
      <c r="C1048" s="3" t="s">
        <v>532</v>
      </c>
      <c r="D1048" s="3" t="s">
        <v>535</v>
      </c>
      <c r="E1048" t="str">
        <f t="shared" si="32"/>
        <v>M22P06U01N03</v>
      </c>
      <c r="F1048" s="26">
        <f ca="1">基础表!F1048</f>
        <v>0</v>
      </c>
      <c r="G1048" s="26">
        <f ca="1">基础表!G1048</f>
        <v>0</v>
      </c>
      <c r="H1048" s="26">
        <v>0.15</v>
      </c>
      <c r="I1048" s="26" t="str">
        <f t="shared" ca="1" si="33"/>
        <v>TRUE</v>
      </c>
      <c r="J1048" s="26">
        <v>0</v>
      </c>
      <c r="K1048" s="26">
        <v>1</v>
      </c>
      <c r="L1048" s="26">
        <v>1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  <c r="T1048" s="26">
        <v>0</v>
      </c>
      <c r="U1048" s="26">
        <v>0.8</v>
      </c>
      <c r="V1048" s="26">
        <v>0.8</v>
      </c>
      <c r="W1048" s="26">
        <v>0</v>
      </c>
      <c r="X1048" s="26">
        <v>0</v>
      </c>
      <c r="Y1048" s="26">
        <v>0</v>
      </c>
      <c r="Z1048" s="26">
        <v>0</v>
      </c>
      <c r="AA1048" s="26">
        <v>0</v>
      </c>
      <c r="AB1048" s="26">
        <v>0</v>
      </c>
      <c r="AC1048" s="26">
        <v>0</v>
      </c>
      <c r="AD1048" s="26">
        <v>0</v>
      </c>
      <c r="AE1048" s="26">
        <v>0</v>
      </c>
      <c r="AF1048" s="26">
        <v>1</v>
      </c>
      <c r="AG1048" s="26">
        <v>0</v>
      </c>
    </row>
    <row r="1049" spans="1:33" x14ac:dyDescent="0.2">
      <c r="A1049" s="3" t="s">
        <v>1457</v>
      </c>
      <c r="B1049" s="3" t="s">
        <v>1102</v>
      </c>
      <c r="C1049" s="3" t="s">
        <v>532</v>
      </c>
      <c r="D1049" s="3" t="s">
        <v>536</v>
      </c>
      <c r="E1049" t="str">
        <f t="shared" si="32"/>
        <v>M22P06U01N04</v>
      </c>
      <c r="F1049" s="26">
        <f ca="1">基础表!F1049</f>
        <v>0</v>
      </c>
      <c r="G1049" s="26">
        <f ca="1">基础表!G1049</f>
        <v>0</v>
      </c>
      <c r="H1049" s="26">
        <v>0.15</v>
      </c>
      <c r="I1049" s="26" t="str">
        <f t="shared" ca="1" si="33"/>
        <v>TRUE</v>
      </c>
      <c r="J1049" s="26">
        <v>0</v>
      </c>
      <c r="K1049" s="26">
        <v>1</v>
      </c>
      <c r="L1049" s="26">
        <v>1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  <c r="T1049" s="26">
        <v>0</v>
      </c>
      <c r="U1049" s="26">
        <v>0.8</v>
      </c>
      <c r="V1049" s="26">
        <v>0.8</v>
      </c>
      <c r="W1049" s="26">
        <v>0</v>
      </c>
      <c r="X1049" s="26">
        <v>0</v>
      </c>
      <c r="Y1049" s="26">
        <v>0</v>
      </c>
      <c r="Z1049" s="26">
        <v>0</v>
      </c>
      <c r="AA1049" s="26">
        <v>0</v>
      </c>
      <c r="AB1049" s="26">
        <v>0</v>
      </c>
      <c r="AC1049" s="26">
        <v>0</v>
      </c>
      <c r="AD1049" s="26">
        <v>0</v>
      </c>
      <c r="AE1049" s="26">
        <v>0</v>
      </c>
      <c r="AF1049" s="26">
        <v>1</v>
      </c>
      <c r="AG1049" s="26">
        <v>0</v>
      </c>
    </row>
    <row r="1050" spans="1:33" x14ac:dyDescent="0.2">
      <c r="A1050" s="3" t="s">
        <v>1457</v>
      </c>
      <c r="B1050" s="3" t="s">
        <v>1102</v>
      </c>
      <c r="C1050" s="3" t="s">
        <v>532</v>
      </c>
      <c r="D1050" s="3" t="s">
        <v>537</v>
      </c>
      <c r="E1050" t="str">
        <f t="shared" si="32"/>
        <v>M22P06U01N05</v>
      </c>
      <c r="F1050" s="26">
        <f ca="1">基础表!F1050</f>
        <v>0</v>
      </c>
      <c r="G1050" s="26">
        <f ca="1">基础表!G1050</f>
        <v>0</v>
      </c>
      <c r="H1050" s="26">
        <v>0.15</v>
      </c>
      <c r="I1050" s="26" t="str">
        <f t="shared" ca="1" si="33"/>
        <v>TRUE</v>
      </c>
      <c r="J1050" s="26">
        <v>0</v>
      </c>
      <c r="K1050" s="26">
        <v>1</v>
      </c>
      <c r="L1050" s="26">
        <v>1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  <c r="T1050" s="26">
        <v>0</v>
      </c>
      <c r="U1050" s="26">
        <v>0.8</v>
      </c>
      <c r="V1050" s="26">
        <v>0.8</v>
      </c>
      <c r="W1050" s="26">
        <v>0</v>
      </c>
      <c r="X1050" s="26">
        <v>0</v>
      </c>
      <c r="Y1050" s="26">
        <v>0</v>
      </c>
      <c r="Z1050" s="26">
        <v>0</v>
      </c>
      <c r="AA1050" s="26">
        <v>0</v>
      </c>
      <c r="AB1050" s="26">
        <v>0</v>
      </c>
      <c r="AC1050" s="26">
        <v>0</v>
      </c>
      <c r="AD1050" s="26">
        <v>0</v>
      </c>
      <c r="AE1050" s="26">
        <v>0</v>
      </c>
      <c r="AF1050" s="26">
        <v>1</v>
      </c>
      <c r="AG1050" s="26">
        <v>0</v>
      </c>
    </row>
    <row r="1051" spans="1:33" x14ac:dyDescent="0.2">
      <c r="A1051" s="3" t="s">
        <v>1457</v>
      </c>
      <c r="B1051" s="3" t="s">
        <v>1102</v>
      </c>
      <c r="C1051" s="3" t="s">
        <v>532</v>
      </c>
      <c r="D1051" s="3" t="s">
        <v>538</v>
      </c>
      <c r="E1051" t="str">
        <f t="shared" si="32"/>
        <v>M22P06U01N06</v>
      </c>
      <c r="F1051" s="26">
        <f ca="1">基础表!F1051</f>
        <v>0</v>
      </c>
      <c r="G1051" s="26">
        <f ca="1">基础表!G1051</f>
        <v>0</v>
      </c>
      <c r="H1051" s="26">
        <v>0.15</v>
      </c>
      <c r="I1051" s="26" t="str">
        <f t="shared" ca="1" si="33"/>
        <v>TRUE</v>
      </c>
      <c r="J1051" s="26">
        <v>0</v>
      </c>
      <c r="K1051" s="26">
        <v>1</v>
      </c>
      <c r="L1051" s="26">
        <v>1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  <c r="T1051" s="26">
        <v>0</v>
      </c>
      <c r="U1051" s="26">
        <v>0.8</v>
      </c>
      <c r="V1051" s="26">
        <v>0.8</v>
      </c>
      <c r="W1051" s="26">
        <v>0</v>
      </c>
      <c r="X1051" s="26">
        <v>0</v>
      </c>
      <c r="Y1051" s="26">
        <v>0</v>
      </c>
      <c r="Z1051" s="26">
        <v>0</v>
      </c>
      <c r="AA1051" s="26">
        <v>0</v>
      </c>
      <c r="AB1051" s="26">
        <v>0</v>
      </c>
      <c r="AC1051" s="26">
        <v>0</v>
      </c>
      <c r="AD1051" s="26">
        <v>0</v>
      </c>
      <c r="AE1051" s="26">
        <v>0</v>
      </c>
      <c r="AF1051" s="26">
        <v>1</v>
      </c>
      <c r="AG1051" s="26">
        <v>0</v>
      </c>
    </row>
    <row r="1052" spans="1:33" x14ac:dyDescent="0.2">
      <c r="A1052" s="3" t="s">
        <v>1457</v>
      </c>
      <c r="B1052" s="3" t="s">
        <v>1102</v>
      </c>
      <c r="C1052" s="3" t="s">
        <v>532</v>
      </c>
      <c r="D1052" s="3" t="s">
        <v>542</v>
      </c>
      <c r="E1052" t="str">
        <f t="shared" si="32"/>
        <v>M22P06U01N07</v>
      </c>
      <c r="F1052" s="26">
        <f ca="1">基础表!F1052</f>
        <v>0</v>
      </c>
      <c r="G1052" s="26">
        <f ca="1">基础表!G1052</f>
        <v>0</v>
      </c>
      <c r="H1052" s="26">
        <v>0.15</v>
      </c>
      <c r="I1052" s="26" t="str">
        <f t="shared" ca="1" si="33"/>
        <v>TRUE</v>
      </c>
      <c r="J1052" s="26">
        <v>0</v>
      </c>
      <c r="K1052" s="26">
        <v>1</v>
      </c>
      <c r="L1052" s="26">
        <v>1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  <c r="T1052" s="26">
        <v>0</v>
      </c>
      <c r="U1052" s="26">
        <v>0.8</v>
      </c>
      <c r="V1052" s="26">
        <v>0.8</v>
      </c>
      <c r="W1052" s="26">
        <v>0</v>
      </c>
      <c r="X1052" s="26">
        <v>0</v>
      </c>
      <c r="Y1052" s="26">
        <v>0</v>
      </c>
      <c r="Z1052" s="26">
        <v>0</v>
      </c>
      <c r="AA1052" s="26">
        <v>0</v>
      </c>
      <c r="AB1052" s="26">
        <v>0</v>
      </c>
      <c r="AC1052" s="26">
        <v>0</v>
      </c>
      <c r="AD1052" s="26">
        <v>0</v>
      </c>
      <c r="AE1052" s="26">
        <v>0</v>
      </c>
      <c r="AF1052" s="26">
        <v>1</v>
      </c>
      <c r="AG1052" s="26">
        <v>0</v>
      </c>
    </row>
    <row r="1053" spans="1:33" x14ac:dyDescent="0.2">
      <c r="A1053" s="3" t="s">
        <v>1457</v>
      </c>
      <c r="B1053" s="3" t="s">
        <v>1102</v>
      </c>
      <c r="C1053" s="3" t="s">
        <v>532</v>
      </c>
      <c r="D1053" s="3" t="s">
        <v>543</v>
      </c>
      <c r="E1053" t="str">
        <f t="shared" si="32"/>
        <v>M22P06U01N08</v>
      </c>
      <c r="F1053" s="26">
        <f ca="1">基础表!F1053</f>
        <v>0</v>
      </c>
      <c r="G1053" s="26">
        <f ca="1">基础表!G1053</f>
        <v>0</v>
      </c>
      <c r="H1053" s="26">
        <v>0.15</v>
      </c>
      <c r="I1053" s="26" t="str">
        <f t="shared" ca="1" si="33"/>
        <v>TRUE</v>
      </c>
      <c r="J1053" s="26">
        <v>0</v>
      </c>
      <c r="K1053" s="26">
        <v>1</v>
      </c>
      <c r="L1053" s="26">
        <v>1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0.8</v>
      </c>
      <c r="V1053" s="26">
        <v>0.8</v>
      </c>
      <c r="W1053" s="26">
        <v>0</v>
      </c>
      <c r="X1053" s="26">
        <v>0</v>
      </c>
      <c r="Y1053" s="26">
        <v>0</v>
      </c>
      <c r="Z1053" s="26">
        <v>0</v>
      </c>
      <c r="AA1053" s="26">
        <v>0</v>
      </c>
      <c r="AB1053" s="26">
        <v>0</v>
      </c>
      <c r="AC1053" s="26">
        <v>0</v>
      </c>
      <c r="AD1053" s="26">
        <v>0</v>
      </c>
      <c r="AE1053" s="26">
        <v>0</v>
      </c>
      <c r="AF1053" s="26">
        <v>1</v>
      </c>
      <c r="AG1053" s="26">
        <v>0</v>
      </c>
    </row>
    <row r="1054" spans="1:33" x14ac:dyDescent="0.2">
      <c r="A1054" s="3" t="s">
        <v>1457</v>
      </c>
      <c r="B1054" s="3" t="s">
        <v>1102</v>
      </c>
      <c r="C1054" s="3" t="s">
        <v>532</v>
      </c>
      <c r="D1054" s="3" t="s">
        <v>544</v>
      </c>
      <c r="E1054" t="str">
        <f t="shared" si="32"/>
        <v>M22P06U01N09</v>
      </c>
      <c r="F1054" s="26">
        <f ca="1">基础表!F1054</f>
        <v>0</v>
      </c>
      <c r="G1054" s="26">
        <f ca="1">基础表!G1054</f>
        <v>0</v>
      </c>
      <c r="H1054" s="26">
        <v>0.15</v>
      </c>
      <c r="I1054" s="26" t="str">
        <f t="shared" ca="1" si="33"/>
        <v>TRUE</v>
      </c>
      <c r="J1054" s="26">
        <v>0</v>
      </c>
      <c r="K1054" s="26">
        <v>1</v>
      </c>
      <c r="L1054" s="26">
        <v>1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0.8</v>
      </c>
      <c r="V1054" s="26">
        <v>0.8</v>
      </c>
      <c r="W1054" s="26">
        <v>0</v>
      </c>
      <c r="X1054" s="26">
        <v>0</v>
      </c>
      <c r="Y1054" s="26">
        <v>0</v>
      </c>
      <c r="Z1054" s="26">
        <v>0</v>
      </c>
      <c r="AA1054" s="26">
        <v>0</v>
      </c>
      <c r="AB1054" s="26">
        <v>0</v>
      </c>
      <c r="AC1054" s="26">
        <v>0</v>
      </c>
      <c r="AD1054" s="26">
        <v>0</v>
      </c>
      <c r="AE1054" s="26">
        <v>0</v>
      </c>
      <c r="AF1054" s="26">
        <v>1</v>
      </c>
      <c r="AG1054" s="26">
        <v>0</v>
      </c>
    </row>
    <row r="1055" spans="1:33" x14ac:dyDescent="0.2">
      <c r="A1055" s="3" t="s">
        <v>1457</v>
      </c>
      <c r="B1055" s="3" t="s">
        <v>1102</v>
      </c>
      <c r="C1055" s="3" t="s">
        <v>539</v>
      </c>
      <c r="D1055" s="3" t="s">
        <v>1255</v>
      </c>
      <c r="E1055" t="str">
        <f t="shared" si="32"/>
        <v>M22P06U02N01</v>
      </c>
      <c r="F1055" s="26">
        <f ca="1">基础表!F1055</f>
        <v>0</v>
      </c>
      <c r="G1055" s="26">
        <f ca="1">基础表!G1055</f>
        <v>0</v>
      </c>
      <c r="H1055" s="26">
        <v>0.15</v>
      </c>
      <c r="I1055" s="26" t="str">
        <f t="shared" ca="1" si="33"/>
        <v>TRUE</v>
      </c>
      <c r="J1055" s="26">
        <v>0</v>
      </c>
      <c r="K1055" s="26">
        <v>1</v>
      </c>
      <c r="L1055" s="26">
        <v>1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  <c r="T1055" s="26">
        <v>0</v>
      </c>
      <c r="U1055" s="26">
        <v>0.8</v>
      </c>
      <c r="V1055" s="26">
        <v>0.8</v>
      </c>
      <c r="W1055" s="26">
        <v>0</v>
      </c>
      <c r="X1055" s="26">
        <v>0</v>
      </c>
      <c r="Y1055" s="26">
        <v>0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  <c r="AE1055" s="26">
        <v>0</v>
      </c>
      <c r="AF1055" s="26">
        <v>1</v>
      </c>
      <c r="AG1055" s="26">
        <v>0</v>
      </c>
    </row>
    <row r="1056" spans="1:33" x14ac:dyDescent="0.2">
      <c r="A1056" s="3" t="s">
        <v>1457</v>
      </c>
      <c r="B1056" s="3" t="s">
        <v>1102</v>
      </c>
      <c r="C1056" s="3" t="s">
        <v>539</v>
      </c>
      <c r="D1056" s="3" t="s">
        <v>534</v>
      </c>
      <c r="E1056" t="str">
        <f t="shared" si="32"/>
        <v>M22P06U02N02</v>
      </c>
      <c r="F1056" s="26">
        <f ca="1">基础表!F1056</f>
        <v>0</v>
      </c>
      <c r="G1056" s="26">
        <f ca="1">基础表!G1056</f>
        <v>0</v>
      </c>
      <c r="H1056" s="26">
        <v>0.15</v>
      </c>
      <c r="I1056" s="26" t="str">
        <f t="shared" ca="1" si="33"/>
        <v>TRUE</v>
      </c>
      <c r="J1056" s="26">
        <v>0</v>
      </c>
      <c r="K1056" s="26">
        <v>1</v>
      </c>
      <c r="L1056" s="26">
        <v>1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0.8</v>
      </c>
      <c r="V1056" s="26">
        <v>0.8</v>
      </c>
      <c r="W1056" s="26">
        <v>0</v>
      </c>
      <c r="X1056" s="26">
        <v>0</v>
      </c>
      <c r="Y1056" s="26">
        <v>0</v>
      </c>
      <c r="Z1056" s="26">
        <v>0</v>
      </c>
      <c r="AA1056" s="26">
        <v>0</v>
      </c>
      <c r="AB1056" s="26">
        <v>0</v>
      </c>
      <c r="AC1056" s="26">
        <v>0</v>
      </c>
      <c r="AD1056" s="26">
        <v>0</v>
      </c>
      <c r="AE1056" s="26">
        <v>0</v>
      </c>
      <c r="AF1056" s="26">
        <v>1</v>
      </c>
      <c r="AG1056" s="26">
        <v>0</v>
      </c>
    </row>
    <row r="1057" spans="1:33" x14ac:dyDescent="0.2">
      <c r="A1057" s="3" t="s">
        <v>1457</v>
      </c>
      <c r="B1057" s="3" t="s">
        <v>1102</v>
      </c>
      <c r="C1057" s="3" t="s">
        <v>539</v>
      </c>
      <c r="D1057" s="3" t="s">
        <v>535</v>
      </c>
      <c r="E1057" t="str">
        <f t="shared" si="32"/>
        <v>M22P06U02N03</v>
      </c>
      <c r="F1057" s="26">
        <f ca="1">基础表!F1057</f>
        <v>0</v>
      </c>
      <c r="G1057" s="26">
        <f ca="1">基础表!G1057</f>
        <v>0</v>
      </c>
      <c r="H1057" s="26">
        <v>0.15</v>
      </c>
      <c r="I1057" s="26" t="str">
        <f t="shared" ca="1" si="33"/>
        <v>TRUE</v>
      </c>
      <c r="J1057" s="26">
        <v>0</v>
      </c>
      <c r="K1057" s="26">
        <v>1</v>
      </c>
      <c r="L1057" s="26">
        <v>1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  <c r="T1057" s="26">
        <v>0</v>
      </c>
      <c r="U1057" s="26">
        <v>0.8</v>
      </c>
      <c r="V1057" s="26">
        <v>0.8</v>
      </c>
      <c r="W1057" s="26">
        <v>0</v>
      </c>
      <c r="X1057" s="26">
        <v>0</v>
      </c>
      <c r="Y1057" s="26">
        <v>0</v>
      </c>
      <c r="Z1057" s="26">
        <v>0</v>
      </c>
      <c r="AA1057" s="26">
        <v>0</v>
      </c>
      <c r="AB1057" s="26">
        <v>0</v>
      </c>
      <c r="AC1057" s="26">
        <v>0</v>
      </c>
      <c r="AD1057" s="26">
        <v>0</v>
      </c>
      <c r="AE1057" s="26">
        <v>0</v>
      </c>
      <c r="AF1057" s="26">
        <v>1</v>
      </c>
      <c r="AG1057" s="26">
        <v>0</v>
      </c>
    </row>
    <row r="1058" spans="1:33" x14ac:dyDescent="0.2">
      <c r="A1058" s="3" t="s">
        <v>1457</v>
      </c>
      <c r="B1058" s="3" t="s">
        <v>1102</v>
      </c>
      <c r="C1058" s="3" t="s">
        <v>539</v>
      </c>
      <c r="D1058" s="3" t="s">
        <v>536</v>
      </c>
      <c r="E1058" t="str">
        <f t="shared" si="32"/>
        <v>M22P06U02N04</v>
      </c>
      <c r="F1058" s="26">
        <f ca="1">基础表!F1058</f>
        <v>0</v>
      </c>
      <c r="G1058" s="26">
        <f ca="1">基础表!G1058</f>
        <v>0</v>
      </c>
      <c r="H1058" s="26">
        <v>0.15</v>
      </c>
      <c r="I1058" s="26" t="str">
        <f t="shared" ca="1" si="33"/>
        <v>TRUE</v>
      </c>
      <c r="J1058" s="26">
        <v>0</v>
      </c>
      <c r="K1058" s="26">
        <v>1</v>
      </c>
      <c r="L1058" s="26">
        <v>1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  <c r="T1058" s="26">
        <v>0</v>
      </c>
      <c r="U1058" s="26">
        <v>0.8</v>
      </c>
      <c r="V1058" s="26">
        <v>0.8</v>
      </c>
      <c r="W1058" s="26">
        <v>0</v>
      </c>
      <c r="X1058" s="26">
        <v>0</v>
      </c>
      <c r="Y1058" s="26">
        <v>0</v>
      </c>
      <c r="Z1058" s="26">
        <v>0</v>
      </c>
      <c r="AA1058" s="26">
        <v>0</v>
      </c>
      <c r="AB1058" s="26">
        <v>0</v>
      </c>
      <c r="AC1058" s="26">
        <v>0</v>
      </c>
      <c r="AD1058" s="26">
        <v>0</v>
      </c>
      <c r="AE1058" s="26">
        <v>0</v>
      </c>
      <c r="AF1058" s="26">
        <v>1</v>
      </c>
      <c r="AG1058" s="26">
        <v>0</v>
      </c>
    </row>
    <row r="1059" spans="1:33" x14ac:dyDescent="0.2">
      <c r="A1059" s="3" t="s">
        <v>1457</v>
      </c>
      <c r="B1059" s="3" t="s">
        <v>1102</v>
      </c>
      <c r="C1059" s="3" t="s">
        <v>539</v>
      </c>
      <c r="D1059" s="3" t="s">
        <v>537</v>
      </c>
      <c r="E1059" t="str">
        <f t="shared" si="32"/>
        <v>M22P06U02N05</v>
      </c>
      <c r="F1059" s="26">
        <f ca="1">基础表!F1059</f>
        <v>0</v>
      </c>
      <c r="G1059" s="26">
        <f ca="1">基础表!G1059</f>
        <v>0</v>
      </c>
      <c r="H1059" s="26">
        <v>0.15</v>
      </c>
      <c r="I1059" s="26" t="str">
        <f t="shared" ca="1" si="33"/>
        <v>TRUE</v>
      </c>
      <c r="J1059" s="26">
        <v>0</v>
      </c>
      <c r="K1059" s="26">
        <v>1</v>
      </c>
      <c r="L1059" s="26">
        <v>1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  <c r="T1059" s="26">
        <v>0</v>
      </c>
      <c r="U1059" s="26">
        <v>0.8</v>
      </c>
      <c r="V1059" s="26">
        <v>0.8</v>
      </c>
      <c r="W1059" s="26">
        <v>0</v>
      </c>
      <c r="X1059" s="26">
        <v>0</v>
      </c>
      <c r="Y1059" s="26">
        <v>0</v>
      </c>
      <c r="Z1059" s="26">
        <v>0</v>
      </c>
      <c r="AA1059" s="26">
        <v>0</v>
      </c>
      <c r="AB1059" s="26">
        <v>0</v>
      </c>
      <c r="AC1059" s="26">
        <v>0</v>
      </c>
      <c r="AD1059" s="26">
        <v>0</v>
      </c>
      <c r="AE1059" s="26">
        <v>0</v>
      </c>
      <c r="AF1059" s="26">
        <v>1</v>
      </c>
      <c r="AG1059" s="26">
        <v>0</v>
      </c>
    </row>
    <row r="1060" spans="1:33" x14ac:dyDescent="0.2">
      <c r="A1060" s="3" t="s">
        <v>1457</v>
      </c>
      <c r="B1060" s="3" t="s">
        <v>1102</v>
      </c>
      <c r="C1060" s="3" t="s">
        <v>539</v>
      </c>
      <c r="D1060" s="3" t="s">
        <v>538</v>
      </c>
      <c r="E1060" t="str">
        <f t="shared" si="32"/>
        <v>M22P06U02N06</v>
      </c>
      <c r="F1060" s="26">
        <f ca="1">基础表!F1060</f>
        <v>0</v>
      </c>
      <c r="G1060" s="26">
        <f ca="1">基础表!G1060</f>
        <v>0</v>
      </c>
      <c r="H1060" s="26">
        <v>0.15</v>
      </c>
      <c r="I1060" s="26" t="str">
        <f t="shared" ca="1" si="33"/>
        <v>TRUE</v>
      </c>
      <c r="J1060" s="26">
        <v>0</v>
      </c>
      <c r="K1060" s="26">
        <v>1</v>
      </c>
      <c r="L1060" s="26">
        <v>1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  <c r="T1060" s="26">
        <v>0</v>
      </c>
      <c r="U1060" s="26">
        <v>0.8</v>
      </c>
      <c r="V1060" s="26">
        <v>0.8</v>
      </c>
      <c r="W1060" s="26">
        <v>0</v>
      </c>
      <c r="X1060" s="26">
        <v>0</v>
      </c>
      <c r="Y1060" s="26">
        <v>0</v>
      </c>
      <c r="Z1060" s="26">
        <v>0</v>
      </c>
      <c r="AA1060" s="26">
        <v>0</v>
      </c>
      <c r="AB1060" s="26">
        <v>0</v>
      </c>
      <c r="AC1060" s="26">
        <v>0</v>
      </c>
      <c r="AD1060" s="26">
        <v>0</v>
      </c>
      <c r="AE1060" s="26">
        <v>0</v>
      </c>
      <c r="AF1060" s="26">
        <v>1</v>
      </c>
      <c r="AG1060" s="26">
        <v>0</v>
      </c>
    </row>
    <row r="1061" spans="1:33" x14ac:dyDescent="0.2">
      <c r="A1061" s="3" t="s">
        <v>1457</v>
      </c>
      <c r="B1061" s="3" t="s">
        <v>1102</v>
      </c>
      <c r="C1061" s="3" t="s">
        <v>539</v>
      </c>
      <c r="D1061" s="3" t="s">
        <v>542</v>
      </c>
      <c r="E1061" t="str">
        <f t="shared" si="32"/>
        <v>M22P06U02N07</v>
      </c>
      <c r="F1061" s="26">
        <f ca="1">基础表!F1061</f>
        <v>0</v>
      </c>
      <c r="G1061" s="26">
        <f ca="1">基础表!G1061</f>
        <v>0</v>
      </c>
      <c r="H1061" s="26">
        <v>0.15</v>
      </c>
      <c r="I1061" s="26" t="str">
        <f t="shared" ca="1" si="33"/>
        <v>TRUE</v>
      </c>
      <c r="J1061" s="26">
        <v>0</v>
      </c>
      <c r="K1061" s="26">
        <v>1</v>
      </c>
      <c r="L1061" s="26">
        <v>1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  <c r="T1061" s="26">
        <v>0</v>
      </c>
      <c r="U1061" s="26">
        <v>0.8</v>
      </c>
      <c r="V1061" s="26">
        <v>0.8</v>
      </c>
      <c r="W1061" s="26">
        <v>0</v>
      </c>
      <c r="X1061" s="26">
        <v>0</v>
      </c>
      <c r="Y1061" s="26">
        <v>0</v>
      </c>
      <c r="Z1061" s="26">
        <v>0</v>
      </c>
      <c r="AA1061" s="26">
        <v>0</v>
      </c>
      <c r="AB1061" s="26">
        <v>0</v>
      </c>
      <c r="AC1061" s="26">
        <v>0</v>
      </c>
      <c r="AD1061" s="26">
        <v>0</v>
      </c>
      <c r="AE1061" s="26">
        <v>0</v>
      </c>
      <c r="AF1061" s="26">
        <v>1</v>
      </c>
      <c r="AG1061" s="26">
        <v>0</v>
      </c>
    </row>
    <row r="1062" spans="1:33" x14ac:dyDescent="0.2">
      <c r="A1062" s="3" t="s">
        <v>1457</v>
      </c>
      <c r="B1062" s="3" t="s">
        <v>1102</v>
      </c>
      <c r="C1062" s="3" t="s">
        <v>539</v>
      </c>
      <c r="D1062" s="3" t="s">
        <v>543</v>
      </c>
      <c r="E1062" t="str">
        <f t="shared" si="32"/>
        <v>M22P06U02N08</v>
      </c>
      <c r="F1062" s="26">
        <f ca="1">基础表!F1062</f>
        <v>0</v>
      </c>
      <c r="G1062" s="26">
        <f ca="1">基础表!G1062</f>
        <v>0</v>
      </c>
      <c r="H1062" s="26">
        <v>0.15</v>
      </c>
      <c r="I1062" s="26" t="str">
        <f t="shared" ca="1" si="33"/>
        <v>TRUE</v>
      </c>
      <c r="J1062" s="26">
        <v>0</v>
      </c>
      <c r="K1062" s="26">
        <v>1</v>
      </c>
      <c r="L1062" s="26">
        <v>1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0.8</v>
      </c>
      <c r="V1062" s="26">
        <v>0.8</v>
      </c>
      <c r="W1062" s="26">
        <v>0</v>
      </c>
      <c r="X1062" s="26">
        <v>0</v>
      </c>
      <c r="Y1062" s="26">
        <v>0</v>
      </c>
      <c r="Z1062" s="26">
        <v>0</v>
      </c>
      <c r="AA1062" s="26">
        <v>0</v>
      </c>
      <c r="AB1062" s="26">
        <v>0</v>
      </c>
      <c r="AC1062" s="26">
        <v>0</v>
      </c>
      <c r="AD1062" s="26">
        <v>0</v>
      </c>
      <c r="AE1062" s="26">
        <v>0</v>
      </c>
      <c r="AF1062" s="26">
        <v>1</v>
      </c>
      <c r="AG1062" s="26">
        <v>0</v>
      </c>
    </row>
    <row r="1063" spans="1:33" x14ac:dyDescent="0.2">
      <c r="A1063" s="3" t="s">
        <v>1457</v>
      </c>
      <c r="B1063" s="3" t="s">
        <v>1102</v>
      </c>
      <c r="C1063" s="3" t="s">
        <v>539</v>
      </c>
      <c r="D1063" s="3" t="s">
        <v>544</v>
      </c>
      <c r="E1063" t="str">
        <f t="shared" si="32"/>
        <v>M22P06U02N09</v>
      </c>
      <c r="F1063" s="26">
        <f ca="1">基础表!F1063</f>
        <v>0</v>
      </c>
      <c r="G1063" s="26">
        <f ca="1">基础表!G1063</f>
        <v>0</v>
      </c>
      <c r="H1063" s="26">
        <v>0.15</v>
      </c>
      <c r="I1063" s="26" t="str">
        <f t="shared" ca="1" si="33"/>
        <v>TRUE</v>
      </c>
      <c r="J1063" s="26">
        <v>0</v>
      </c>
      <c r="K1063" s="26">
        <v>1</v>
      </c>
      <c r="L1063" s="26">
        <v>1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  <c r="T1063" s="26">
        <v>0</v>
      </c>
      <c r="U1063" s="26">
        <v>0.8</v>
      </c>
      <c r="V1063" s="26">
        <v>0.8</v>
      </c>
      <c r="W1063" s="26">
        <v>0</v>
      </c>
      <c r="X1063" s="26">
        <v>0</v>
      </c>
      <c r="Y1063" s="26">
        <v>0</v>
      </c>
      <c r="Z1063" s="26">
        <v>0</v>
      </c>
      <c r="AA1063" s="26">
        <v>0</v>
      </c>
      <c r="AB1063" s="26">
        <v>0</v>
      </c>
      <c r="AC1063" s="26">
        <v>0</v>
      </c>
      <c r="AD1063" s="26">
        <v>0</v>
      </c>
      <c r="AE1063" s="26">
        <v>0</v>
      </c>
      <c r="AF1063" s="26">
        <v>1</v>
      </c>
      <c r="AG1063" s="26">
        <v>0</v>
      </c>
    </row>
    <row r="1064" spans="1:33" x14ac:dyDescent="0.2">
      <c r="A1064" s="3" t="s">
        <v>1457</v>
      </c>
      <c r="B1064" s="3" t="s">
        <v>1102</v>
      </c>
      <c r="C1064" s="3" t="s">
        <v>540</v>
      </c>
      <c r="D1064" s="3" t="s">
        <v>1255</v>
      </c>
      <c r="E1064" t="str">
        <f t="shared" si="32"/>
        <v>M22P06U03N01</v>
      </c>
      <c r="F1064" s="26">
        <f ca="1">基础表!F1064</f>
        <v>0</v>
      </c>
      <c r="G1064" s="26">
        <f ca="1">基础表!G1064</f>
        <v>0</v>
      </c>
      <c r="H1064" s="26">
        <v>0.15</v>
      </c>
      <c r="I1064" s="26" t="str">
        <f t="shared" ca="1" si="33"/>
        <v>TRUE</v>
      </c>
      <c r="J1064" s="26">
        <v>0</v>
      </c>
      <c r="K1064" s="26">
        <v>1</v>
      </c>
      <c r="L1064" s="26">
        <v>1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0.8</v>
      </c>
      <c r="V1064" s="26">
        <v>0.8</v>
      </c>
      <c r="W1064" s="26">
        <v>0</v>
      </c>
      <c r="X1064" s="26">
        <v>0</v>
      </c>
      <c r="Y1064" s="26">
        <v>0</v>
      </c>
      <c r="Z1064" s="26">
        <v>0</v>
      </c>
      <c r="AA1064" s="26">
        <v>0</v>
      </c>
      <c r="AB1064" s="26">
        <v>0</v>
      </c>
      <c r="AC1064" s="26">
        <v>0</v>
      </c>
      <c r="AD1064" s="26">
        <v>0</v>
      </c>
      <c r="AE1064" s="26">
        <v>0</v>
      </c>
      <c r="AF1064" s="26">
        <v>1</v>
      </c>
      <c r="AG1064" s="26">
        <v>0</v>
      </c>
    </row>
    <row r="1065" spans="1:33" x14ac:dyDescent="0.2">
      <c r="A1065" s="3" t="s">
        <v>1457</v>
      </c>
      <c r="B1065" s="3" t="s">
        <v>1102</v>
      </c>
      <c r="C1065" s="3" t="s">
        <v>540</v>
      </c>
      <c r="D1065" s="3" t="s">
        <v>534</v>
      </c>
      <c r="E1065" t="str">
        <f t="shared" si="32"/>
        <v>M22P06U03N02</v>
      </c>
      <c r="F1065" s="26">
        <f ca="1">基础表!F1065</f>
        <v>0</v>
      </c>
      <c r="G1065" s="26">
        <f ca="1">基础表!G1065</f>
        <v>0</v>
      </c>
      <c r="H1065" s="26">
        <v>0.15</v>
      </c>
      <c r="I1065" s="26" t="str">
        <f t="shared" ca="1" si="33"/>
        <v>TRUE</v>
      </c>
      <c r="J1065" s="26">
        <v>0</v>
      </c>
      <c r="K1065" s="26">
        <v>1</v>
      </c>
      <c r="L1065" s="26">
        <v>1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0.8</v>
      </c>
      <c r="V1065" s="26">
        <v>0.8</v>
      </c>
      <c r="W1065" s="26">
        <v>0</v>
      </c>
      <c r="X1065" s="26">
        <v>0</v>
      </c>
      <c r="Y1065" s="26">
        <v>0</v>
      </c>
      <c r="Z1065" s="26">
        <v>0</v>
      </c>
      <c r="AA1065" s="26">
        <v>0</v>
      </c>
      <c r="AB1065" s="26">
        <v>0</v>
      </c>
      <c r="AC1065" s="26">
        <v>0</v>
      </c>
      <c r="AD1065" s="26">
        <v>0</v>
      </c>
      <c r="AE1065" s="26">
        <v>0</v>
      </c>
      <c r="AF1065" s="26">
        <v>1</v>
      </c>
      <c r="AG1065" s="26">
        <v>0</v>
      </c>
    </row>
    <row r="1066" spans="1:33" x14ac:dyDescent="0.2">
      <c r="A1066" s="3" t="s">
        <v>1457</v>
      </c>
      <c r="B1066" s="3" t="s">
        <v>1102</v>
      </c>
      <c r="C1066" s="3" t="s">
        <v>540</v>
      </c>
      <c r="D1066" s="3" t="s">
        <v>535</v>
      </c>
      <c r="E1066" t="str">
        <f t="shared" si="32"/>
        <v>M22P06U03N03</v>
      </c>
      <c r="F1066" s="26">
        <f ca="1">基础表!F1066</f>
        <v>0</v>
      </c>
      <c r="G1066" s="26">
        <f ca="1">基础表!G1066</f>
        <v>0</v>
      </c>
      <c r="H1066" s="26">
        <v>0.15</v>
      </c>
      <c r="I1066" s="26" t="str">
        <f t="shared" ca="1" si="33"/>
        <v>TRUE</v>
      </c>
      <c r="J1066" s="26">
        <v>0</v>
      </c>
      <c r="K1066" s="26">
        <v>1</v>
      </c>
      <c r="L1066" s="26">
        <v>1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  <c r="T1066" s="26">
        <v>0</v>
      </c>
      <c r="U1066" s="26">
        <v>0.8</v>
      </c>
      <c r="V1066" s="26">
        <v>0.8</v>
      </c>
      <c r="W1066" s="26">
        <v>0</v>
      </c>
      <c r="X1066" s="26">
        <v>0</v>
      </c>
      <c r="Y1066" s="26">
        <v>0</v>
      </c>
      <c r="Z1066" s="26">
        <v>0</v>
      </c>
      <c r="AA1066" s="26">
        <v>0</v>
      </c>
      <c r="AB1066" s="26">
        <v>0</v>
      </c>
      <c r="AC1066" s="26">
        <v>0</v>
      </c>
      <c r="AD1066" s="26">
        <v>0</v>
      </c>
      <c r="AE1066" s="26">
        <v>0</v>
      </c>
      <c r="AF1066" s="26">
        <v>1</v>
      </c>
      <c r="AG1066" s="26">
        <v>0</v>
      </c>
    </row>
    <row r="1067" spans="1:33" x14ac:dyDescent="0.2">
      <c r="A1067" s="3" t="s">
        <v>1457</v>
      </c>
      <c r="B1067" s="3" t="s">
        <v>1102</v>
      </c>
      <c r="C1067" s="3" t="s">
        <v>540</v>
      </c>
      <c r="D1067" s="3" t="s">
        <v>536</v>
      </c>
      <c r="E1067" t="str">
        <f t="shared" si="32"/>
        <v>M22P06U03N04</v>
      </c>
      <c r="F1067" s="26">
        <f ca="1">基础表!F1067</f>
        <v>0</v>
      </c>
      <c r="G1067" s="26">
        <f ca="1">基础表!G1067</f>
        <v>0</v>
      </c>
      <c r="H1067" s="26">
        <v>0.15</v>
      </c>
      <c r="I1067" s="26" t="str">
        <f t="shared" ca="1" si="33"/>
        <v>TRUE</v>
      </c>
      <c r="J1067" s="26">
        <v>0</v>
      </c>
      <c r="K1067" s="26">
        <v>1</v>
      </c>
      <c r="L1067" s="26">
        <v>1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  <c r="T1067" s="26">
        <v>0</v>
      </c>
      <c r="U1067" s="26">
        <v>0.8</v>
      </c>
      <c r="V1067" s="26">
        <v>0.8</v>
      </c>
      <c r="W1067" s="26">
        <v>0</v>
      </c>
      <c r="X1067" s="26">
        <v>0</v>
      </c>
      <c r="Y1067" s="26">
        <v>0</v>
      </c>
      <c r="Z1067" s="26">
        <v>0</v>
      </c>
      <c r="AA1067" s="26">
        <v>0</v>
      </c>
      <c r="AB1067" s="26">
        <v>0</v>
      </c>
      <c r="AC1067" s="26">
        <v>0</v>
      </c>
      <c r="AD1067" s="26">
        <v>0</v>
      </c>
      <c r="AE1067" s="26">
        <v>0</v>
      </c>
      <c r="AF1067" s="26">
        <v>1</v>
      </c>
      <c r="AG1067" s="26">
        <v>0</v>
      </c>
    </row>
    <row r="1068" spans="1:33" x14ac:dyDescent="0.2">
      <c r="A1068" s="3" t="s">
        <v>1457</v>
      </c>
      <c r="B1068" s="3" t="s">
        <v>1102</v>
      </c>
      <c r="C1068" s="3" t="s">
        <v>540</v>
      </c>
      <c r="D1068" s="3" t="s">
        <v>537</v>
      </c>
      <c r="E1068" t="str">
        <f t="shared" si="32"/>
        <v>M22P06U03N05</v>
      </c>
      <c r="F1068" s="26">
        <f ca="1">基础表!F1068</f>
        <v>0</v>
      </c>
      <c r="G1068" s="26">
        <f ca="1">基础表!G1068</f>
        <v>0</v>
      </c>
      <c r="H1068" s="26">
        <v>0.15</v>
      </c>
      <c r="I1068" s="26" t="str">
        <f t="shared" ca="1" si="33"/>
        <v>TRUE</v>
      </c>
      <c r="J1068" s="26">
        <v>0</v>
      </c>
      <c r="K1068" s="26">
        <v>1</v>
      </c>
      <c r="L1068" s="26">
        <v>1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0.8</v>
      </c>
      <c r="V1068" s="26">
        <v>0.8</v>
      </c>
      <c r="W1068" s="26">
        <v>0</v>
      </c>
      <c r="X1068" s="26">
        <v>0</v>
      </c>
      <c r="Y1068" s="26">
        <v>0</v>
      </c>
      <c r="Z1068" s="26">
        <v>0</v>
      </c>
      <c r="AA1068" s="26">
        <v>0</v>
      </c>
      <c r="AB1068" s="26">
        <v>0</v>
      </c>
      <c r="AC1068" s="26">
        <v>0</v>
      </c>
      <c r="AD1068" s="26">
        <v>0</v>
      </c>
      <c r="AE1068" s="26">
        <v>0</v>
      </c>
      <c r="AF1068" s="26">
        <v>1</v>
      </c>
      <c r="AG1068" s="26">
        <v>0</v>
      </c>
    </row>
    <row r="1069" spans="1:33" x14ac:dyDescent="0.2">
      <c r="A1069" s="3" t="s">
        <v>1457</v>
      </c>
      <c r="B1069" s="3" t="s">
        <v>1102</v>
      </c>
      <c r="C1069" s="3" t="s">
        <v>540</v>
      </c>
      <c r="D1069" s="3" t="s">
        <v>538</v>
      </c>
      <c r="E1069" t="str">
        <f t="shared" si="32"/>
        <v>M22P06U03N06</v>
      </c>
      <c r="F1069" s="26">
        <f ca="1">基础表!F1069</f>
        <v>0</v>
      </c>
      <c r="G1069" s="26">
        <f ca="1">基础表!G1069</f>
        <v>0</v>
      </c>
      <c r="H1069" s="26">
        <v>0.15</v>
      </c>
      <c r="I1069" s="26" t="str">
        <f t="shared" ca="1" si="33"/>
        <v>TRUE</v>
      </c>
      <c r="J1069" s="26">
        <v>0</v>
      </c>
      <c r="K1069" s="26">
        <v>1</v>
      </c>
      <c r="L1069" s="26">
        <v>1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  <c r="T1069" s="26">
        <v>0</v>
      </c>
      <c r="U1069" s="26">
        <v>0.8</v>
      </c>
      <c r="V1069" s="26">
        <v>0.8</v>
      </c>
      <c r="W1069" s="26">
        <v>0</v>
      </c>
      <c r="X1069" s="26">
        <v>0</v>
      </c>
      <c r="Y1069" s="26">
        <v>0</v>
      </c>
      <c r="Z1069" s="26">
        <v>0</v>
      </c>
      <c r="AA1069" s="26">
        <v>0</v>
      </c>
      <c r="AB1069" s="26">
        <v>0</v>
      </c>
      <c r="AC1069" s="26">
        <v>0</v>
      </c>
      <c r="AD1069" s="26">
        <v>0</v>
      </c>
      <c r="AE1069" s="26">
        <v>0</v>
      </c>
      <c r="AF1069" s="26">
        <v>1</v>
      </c>
      <c r="AG1069" s="26">
        <v>0</v>
      </c>
    </row>
    <row r="1070" spans="1:33" x14ac:dyDescent="0.2">
      <c r="A1070" s="3" t="s">
        <v>1457</v>
      </c>
      <c r="B1070" s="3" t="s">
        <v>1102</v>
      </c>
      <c r="C1070" s="3" t="s">
        <v>540</v>
      </c>
      <c r="D1070" s="3" t="s">
        <v>542</v>
      </c>
      <c r="E1070" t="str">
        <f t="shared" si="32"/>
        <v>M22P06U03N07</v>
      </c>
      <c r="F1070" s="26">
        <f ca="1">基础表!F1070</f>
        <v>0</v>
      </c>
      <c r="G1070" s="26">
        <f ca="1">基础表!G1070</f>
        <v>0</v>
      </c>
      <c r="H1070" s="26">
        <v>0.15</v>
      </c>
      <c r="I1070" s="26" t="str">
        <f t="shared" ca="1" si="33"/>
        <v>TRUE</v>
      </c>
      <c r="J1070" s="26">
        <v>0</v>
      </c>
      <c r="K1070" s="26">
        <v>1</v>
      </c>
      <c r="L1070" s="26">
        <v>1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  <c r="T1070" s="26">
        <v>0</v>
      </c>
      <c r="U1070" s="26">
        <v>0.8</v>
      </c>
      <c r="V1070" s="26">
        <v>0.8</v>
      </c>
      <c r="W1070" s="26">
        <v>0</v>
      </c>
      <c r="X1070" s="26">
        <v>0</v>
      </c>
      <c r="Y1070" s="26">
        <v>0</v>
      </c>
      <c r="Z1070" s="26">
        <v>0</v>
      </c>
      <c r="AA1070" s="26">
        <v>0</v>
      </c>
      <c r="AB1070" s="26">
        <v>0</v>
      </c>
      <c r="AC1070" s="26">
        <v>0</v>
      </c>
      <c r="AD1070" s="26">
        <v>0</v>
      </c>
      <c r="AE1070" s="26">
        <v>0</v>
      </c>
      <c r="AF1070" s="26">
        <v>1</v>
      </c>
      <c r="AG1070" s="26">
        <v>0</v>
      </c>
    </row>
    <row r="1071" spans="1:33" x14ac:dyDescent="0.2">
      <c r="A1071" s="3" t="s">
        <v>1457</v>
      </c>
      <c r="B1071" s="3" t="s">
        <v>1102</v>
      </c>
      <c r="C1071" s="3" t="s">
        <v>540</v>
      </c>
      <c r="D1071" s="3" t="s">
        <v>543</v>
      </c>
      <c r="E1071" t="str">
        <f t="shared" si="32"/>
        <v>M22P06U03N08</v>
      </c>
      <c r="F1071" s="26">
        <f ca="1">基础表!F1071</f>
        <v>0</v>
      </c>
      <c r="G1071" s="26">
        <f ca="1">基础表!G1071</f>
        <v>0</v>
      </c>
      <c r="H1071" s="26">
        <v>0.15</v>
      </c>
      <c r="I1071" s="26" t="str">
        <f t="shared" ca="1" si="33"/>
        <v>TRUE</v>
      </c>
      <c r="J1071" s="26">
        <v>0</v>
      </c>
      <c r="K1071" s="26">
        <v>1</v>
      </c>
      <c r="L1071" s="26">
        <v>1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  <c r="T1071" s="26">
        <v>0</v>
      </c>
      <c r="U1071" s="26">
        <v>0.8</v>
      </c>
      <c r="V1071" s="26">
        <v>0.8</v>
      </c>
      <c r="W1071" s="26">
        <v>0</v>
      </c>
      <c r="X1071" s="26">
        <v>0</v>
      </c>
      <c r="Y1071" s="26">
        <v>0</v>
      </c>
      <c r="Z1071" s="26">
        <v>0</v>
      </c>
      <c r="AA1071" s="26">
        <v>0</v>
      </c>
      <c r="AB1071" s="26">
        <v>0</v>
      </c>
      <c r="AC1071" s="26">
        <v>0</v>
      </c>
      <c r="AD1071" s="26">
        <v>0</v>
      </c>
      <c r="AE1071" s="26">
        <v>0</v>
      </c>
      <c r="AF1071" s="26">
        <v>1</v>
      </c>
      <c r="AG1071" s="26">
        <v>0</v>
      </c>
    </row>
    <row r="1072" spans="1:33" x14ac:dyDescent="0.2">
      <c r="A1072" s="3" t="s">
        <v>1457</v>
      </c>
      <c r="B1072" s="3" t="s">
        <v>1102</v>
      </c>
      <c r="C1072" s="3" t="s">
        <v>540</v>
      </c>
      <c r="D1072" s="3" t="s">
        <v>544</v>
      </c>
      <c r="E1072" t="str">
        <f t="shared" si="32"/>
        <v>M22P06U03N09</v>
      </c>
      <c r="F1072" s="26">
        <f ca="1">基础表!F1072</f>
        <v>0</v>
      </c>
      <c r="G1072" s="26">
        <f ca="1">基础表!G1072</f>
        <v>0</v>
      </c>
      <c r="H1072" s="26">
        <v>0.15</v>
      </c>
      <c r="I1072" s="26" t="str">
        <f t="shared" ca="1" si="33"/>
        <v>TRUE</v>
      </c>
      <c r="J1072" s="26">
        <v>0</v>
      </c>
      <c r="K1072" s="26">
        <v>1</v>
      </c>
      <c r="L1072" s="26">
        <v>1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  <c r="T1072" s="26">
        <v>0</v>
      </c>
      <c r="U1072" s="26">
        <v>0.8</v>
      </c>
      <c r="V1072" s="26">
        <v>0.8</v>
      </c>
      <c r="W1072" s="26">
        <v>0</v>
      </c>
      <c r="X1072" s="26">
        <v>0</v>
      </c>
      <c r="Y1072" s="26">
        <v>0</v>
      </c>
      <c r="Z1072" s="26">
        <v>0</v>
      </c>
      <c r="AA1072" s="26">
        <v>0</v>
      </c>
      <c r="AB1072" s="26">
        <v>0</v>
      </c>
      <c r="AC1072" s="26">
        <v>0</v>
      </c>
      <c r="AD1072" s="26">
        <v>0</v>
      </c>
      <c r="AE1072" s="26">
        <v>0</v>
      </c>
      <c r="AF1072" s="26">
        <v>1</v>
      </c>
      <c r="AG1072" s="26">
        <v>0</v>
      </c>
    </row>
    <row r="1073" spans="1:33" x14ac:dyDescent="0.2">
      <c r="A1073" s="3" t="s">
        <v>1457</v>
      </c>
      <c r="B1073" s="3" t="s">
        <v>1102</v>
      </c>
      <c r="C1073" s="3" t="s">
        <v>541</v>
      </c>
      <c r="D1073" s="3" t="s">
        <v>1255</v>
      </c>
      <c r="E1073" t="str">
        <f t="shared" si="32"/>
        <v>M22P06U04N01</v>
      </c>
      <c r="F1073" s="26">
        <f ca="1">基础表!F1073</f>
        <v>0</v>
      </c>
      <c r="G1073" s="26">
        <f ca="1">基础表!G1073</f>
        <v>0</v>
      </c>
      <c r="H1073" s="26">
        <v>0.15</v>
      </c>
      <c r="I1073" s="26" t="str">
        <f t="shared" ca="1" si="33"/>
        <v>TRUE</v>
      </c>
      <c r="J1073" s="26">
        <v>0</v>
      </c>
      <c r="K1073" s="26">
        <v>1</v>
      </c>
      <c r="L1073" s="26">
        <v>1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  <c r="T1073" s="26">
        <v>0</v>
      </c>
      <c r="U1073" s="26">
        <v>0.8</v>
      </c>
      <c r="V1073" s="26">
        <v>0.8</v>
      </c>
      <c r="W1073" s="26">
        <v>0</v>
      </c>
      <c r="X1073" s="26">
        <v>0</v>
      </c>
      <c r="Y1073" s="26">
        <v>0</v>
      </c>
      <c r="Z1073" s="26">
        <v>0</v>
      </c>
      <c r="AA1073" s="26">
        <v>0</v>
      </c>
      <c r="AB1073" s="26">
        <v>0</v>
      </c>
      <c r="AC1073" s="26">
        <v>0</v>
      </c>
      <c r="AD1073" s="26">
        <v>0</v>
      </c>
      <c r="AE1073" s="26">
        <v>0</v>
      </c>
      <c r="AF1073" s="26">
        <v>1</v>
      </c>
      <c r="AG1073" s="26">
        <v>0</v>
      </c>
    </row>
    <row r="1074" spans="1:33" x14ac:dyDescent="0.2">
      <c r="A1074" s="3" t="s">
        <v>1457</v>
      </c>
      <c r="B1074" s="3" t="s">
        <v>1102</v>
      </c>
      <c r="C1074" s="3" t="s">
        <v>541</v>
      </c>
      <c r="D1074" s="3" t="s">
        <v>534</v>
      </c>
      <c r="E1074" t="str">
        <f t="shared" si="32"/>
        <v>M22P06U04N02</v>
      </c>
      <c r="F1074" s="26">
        <f ca="1">基础表!F1074</f>
        <v>0</v>
      </c>
      <c r="G1074" s="26">
        <f ca="1">基础表!G1074</f>
        <v>0</v>
      </c>
      <c r="H1074" s="26">
        <v>0.15</v>
      </c>
      <c r="I1074" s="26" t="str">
        <f t="shared" ca="1" si="33"/>
        <v>TRUE</v>
      </c>
      <c r="J1074" s="26">
        <v>0</v>
      </c>
      <c r="K1074" s="26">
        <v>1</v>
      </c>
      <c r="L1074" s="26">
        <v>1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0.8</v>
      </c>
      <c r="V1074" s="26">
        <v>0.8</v>
      </c>
      <c r="W1074" s="26">
        <v>0</v>
      </c>
      <c r="X1074" s="26">
        <v>0</v>
      </c>
      <c r="Y1074" s="26">
        <v>0</v>
      </c>
      <c r="Z1074" s="26">
        <v>0</v>
      </c>
      <c r="AA1074" s="26">
        <v>0</v>
      </c>
      <c r="AB1074" s="26">
        <v>0</v>
      </c>
      <c r="AC1074" s="26">
        <v>0</v>
      </c>
      <c r="AD1074" s="26">
        <v>0</v>
      </c>
      <c r="AE1074" s="26">
        <v>0</v>
      </c>
      <c r="AF1074" s="26">
        <v>1</v>
      </c>
      <c r="AG1074" s="26">
        <v>0</v>
      </c>
    </row>
    <row r="1075" spans="1:33" x14ac:dyDescent="0.2">
      <c r="A1075" s="3" t="s">
        <v>1457</v>
      </c>
      <c r="B1075" s="3" t="s">
        <v>1102</v>
      </c>
      <c r="C1075" s="3" t="s">
        <v>541</v>
      </c>
      <c r="D1075" s="3" t="s">
        <v>535</v>
      </c>
      <c r="E1075" t="str">
        <f t="shared" si="32"/>
        <v>M22P06U04N03</v>
      </c>
      <c r="F1075" s="26">
        <f ca="1">基础表!F1075</f>
        <v>0</v>
      </c>
      <c r="G1075" s="26">
        <f ca="1">基础表!G1075</f>
        <v>0</v>
      </c>
      <c r="H1075" s="26">
        <v>0.15</v>
      </c>
      <c r="I1075" s="26" t="str">
        <f t="shared" ca="1" si="33"/>
        <v>TRUE</v>
      </c>
      <c r="J1075" s="26">
        <v>0</v>
      </c>
      <c r="K1075" s="26">
        <v>1</v>
      </c>
      <c r="L1075" s="26">
        <v>1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0.8</v>
      </c>
      <c r="V1075" s="26">
        <v>0.8</v>
      </c>
      <c r="W1075" s="26">
        <v>0</v>
      </c>
      <c r="X1075" s="26">
        <v>0</v>
      </c>
      <c r="Y1075" s="26">
        <v>0</v>
      </c>
      <c r="Z1075" s="26">
        <v>0</v>
      </c>
      <c r="AA1075" s="26">
        <v>0</v>
      </c>
      <c r="AB1075" s="26">
        <v>0</v>
      </c>
      <c r="AC1075" s="26">
        <v>0</v>
      </c>
      <c r="AD1075" s="26">
        <v>0</v>
      </c>
      <c r="AE1075" s="26">
        <v>0</v>
      </c>
      <c r="AF1075" s="26">
        <v>1</v>
      </c>
      <c r="AG1075" s="26">
        <v>0</v>
      </c>
    </row>
    <row r="1076" spans="1:33" x14ac:dyDescent="0.2">
      <c r="A1076" s="3" t="s">
        <v>1457</v>
      </c>
      <c r="B1076" s="3" t="s">
        <v>1102</v>
      </c>
      <c r="C1076" s="3" t="s">
        <v>1454</v>
      </c>
      <c r="D1076" s="3" t="s">
        <v>536</v>
      </c>
      <c r="E1076" t="str">
        <f t="shared" si="32"/>
        <v>M22P06U04N04</v>
      </c>
      <c r="F1076" s="26">
        <f ca="1">基础表!F1076</f>
        <v>0</v>
      </c>
      <c r="G1076" s="26">
        <f ca="1">基础表!G1076</f>
        <v>0</v>
      </c>
      <c r="H1076" s="26">
        <v>0.15</v>
      </c>
      <c r="I1076" s="26" t="str">
        <f t="shared" ca="1" si="33"/>
        <v>TRUE</v>
      </c>
      <c r="J1076" s="26">
        <v>0</v>
      </c>
      <c r="K1076" s="26">
        <v>1</v>
      </c>
      <c r="L1076" s="26">
        <v>1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  <c r="T1076" s="26">
        <v>0</v>
      </c>
      <c r="U1076" s="26">
        <v>0.8</v>
      </c>
      <c r="V1076" s="26">
        <v>0.8</v>
      </c>
      <c r="W1076" s="26">
        <v>0</v>
      </c>
      <c r="X1076" s="26">
        <v>0</v>
      </c>
      <c r="Y1076" s="26">
        <v>0</v>
      </c>
      <c r="Z1076" s="26">
        <v>0</v>
      </c>
      <c r="AA1076" s="26">
        <v>0</v>
      </c>
      <c r="AB1076" s="26">
        <v>0</v>
      </c>
      <c r="AC1076" s="26">
        <v>0</v>
      </c>
      <c r="AD1076" s="26">
        <v>0</v>
      </c>
      <c r="AE1076" s="26">
        <v>0</v>
      </c>
      <c r="AF1076" s="26">
        <v>1</v>
      </c>
      <c r="AG1076" s="26">
        <v>0</v>
      </c>
    </row>
    <row r="1077" spans="1:33" x14ac:dyDescent="0.2">
      <c r="A1077" s="3" t="s">
        <v>1457</v>
      </c>
      <c r="B1077" s="3" t="s">
        <v>1102</v>
      </c>
      <c r="C1077" s="3" t="s">
        <v>1454</v>
      </c>
      <c r="D1077" s="3" t="s">
        <v>537</v>
      </c>
      <c r="E1077" t="str">
        <f t="shared" si="32"/>
        <v>M22P06U04N05</v>
      </c>
      <c r="F1077" s="26">
        <f ca="1">基础表!F1077</f>
        <v>0</v>
      </c>
      <c r="G1077" s="26">
        <f ca="1">基础表!G1077</f>
        <v>0</v>
      </c>
      <c r="H1077" s="26">
        <v>0.15</v>
      </c>
      <c r="I1077" s="26" t="str">
        <f t="shared" ca="1" si="33"/>
        <v>TRUE</v>
      </c>
      <c r="J1077" s="26">
        <v>0</v>
      </c>
      <c r="K1077" s="26">
        <v>1</v>
      </c>
      <c r="L1077" s="26">
        <v>1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0.8</v>
      </c>
      <c r="V1077" s="26">
        <v>0.8</v>
      </c>
      <c r="W1077" s="26">
        <v>0</v>
      </c>
      <c r="X1077" s="26">
        <v>0</v>
      </c>
      <c r="Y1077" s="26">
        <v>0</v>
      </c>
      <c r="Z1077" s="26">
        <v>0</v>
      </c>
      <c r="AA1077" s="26">
        <v>0</v>
      </c>
      <c r="AB1077" s="26">
        <v>0</v>
      </c>
      <c r="AC1077" s="26">
        <v>0</v>
      </c>
      <c r="AD1077" s="26">
        <v>0</v>
      </c>
      <c r="AE1077" s="26">
        <v>0</v>
      </c>
      <c r="AF1077" s="26">
        <v>1</v>
      </c>
      <c r="AG1077" s="26">
        <v>0</v>
      </c>
    </row>
    <row r="1078" spans="1:33" x14ac:dyDescent="0.2">
      <c r="A1078" s="3" t="s">
        <v>1457</v>
      </c>
      <c r="B1078" s="3" t="s">
        <v>1102</v>
      </c>
      <c r="C1078" s="3" t="s">
        <v>1454</v>
      </c>
      <c r="D1078" s="3" t="s">
        <v>538</v>
      </c>
      <c r="E1078" t="str">
        <f t="shared" si="32"/>
        <v>M22P06U04N06</v>
      </c>
      <c r="F1078" s="26">
        <f ca="1">基础表!F1078</f>
        <v>0</v>
      </c>
      <c r="G1078" s="26">
        <f ca="1">基础表!G1078</f>
        <v>0</v>
      </c>
      <c r="H1078" s="26">
        <v>0.15</v>
      </c>
      <c r="I1078" s="26" t="str">
        <f t="shared" ca="1" si="33"/>
        <v>TRUE</v>
      </c>
      <c r="J1078" s="26">
        <v>0</v>
      </c>
      <c r="K1078" s="26">
        <v>1</v>
      </c>
      <c r="L1078" s="26">
        <v>1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0.8</v>
      </c>
      <c r="V1078" s="26">
        <v>0.8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1</v>
      </c>
      <c r="AG1078" s="26">
        <v>0</v>
      </c>
    </row>
    <row r="1079" spans="1:33" x14ac:dyDescent="0.2">
      <c r="A1079" s="3" t="s">
        <v>1457</v>
      </c>
      <c r="B1079" s="3" t="s">
        <v>1102</v>
      </c>
      <c r="C1079" s="3" t="s">
        <v>1454</v>
      </c>
      <c r="D1079" s="3" t="s">
        <v>542</v>
      </c>
      <c r="E1079" t="str">
        <f t="shared" si="32"/>
        <v>M22P06U04N07</v>
      </c>
      <c r="F1079" s="26">
        <f ca="1">基础表!F1079</f>
        <v>0</v>
      </c>
      <c r="G1079" s="26">
        <f ca="1">基础表!G1079</f>
        <v>0</v>
      </c>
      <c r="H1079" s="26">
        <v>0.15</v>
      </c>
      <c r="I1079" s="26" t="str">
        <f t="shared" ca="1" si="33"/>
        <v>TRUE</v>
      </c>
      <c r="J1079" s="26">
        <v>0</v>
      </c>
      <c r="K1079" s="26">
        <v>1</v>
      </c>
      <c r="L1079" s="26">
        <v>1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0.8</v>
      </c>
      <c r="V1079" s="26">
        <v>0.8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1</v>
      </c>
      <c r="AG1079" s="26">
        <v>0</v>
      </c>
    </row>
    <row r="1080" spans="1:33" x14ac:dyDescent="0.2">
      <c r="A1080" s="3" t="s">
        <v>1457</v>
      </c>
      <c r="B1080" s="3" t="s">
        <v>1102</v>
      </c>
      <c r="C1080" s="3" t="s">
        <v>1454</v>
      </c>
      <c r="D1080" s="3" t="s">
        <v>543</v>
      </c>
      <c r="E1080" t="str">
        <f t="shared" si="32"/>
        <v>M22P06U04N08</v>
      </c>
      <c r="F1080" s="26">
        <f ca="1">基础表!F1080</f>
        <v>0</v>
      </c>
      <c r="G1080" s="26">
        <f ca="1">基础表!G1080</f>
        <v>0</v>
      </c>
      <c r="H1080" s="26">
        <v>0.15</v>
      </c>
      <c r="I1080" s="26" t="str">
        <f t="shared" ca="1" si="33"/>
        <v>TRUE</v>
      </c>
      <c r="J1080" s="26">
        <v>0</v>
      </c>
      <c r="K1080" s="26">
        <v>1</v>
      </c>
      <c r="L1080" s="26">
        <v>1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0.8</v>
      </c>
      <c r="V1080" s="26">
        <v>0.8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1</v>
      </c>
      <c r="AG1080" s="26">
        <v>0</v>
      </c>
    </row>
    <row r="1081" spans="1:33" x14ac:dyDescent="0.2">
      <c r="A1081" s="3" t="s">
        <v>1457</v>
      </c>
      <c r="B1081" s="3" t="s">
        <v>1102</v>
      </c>
      <c r="C1081" s="3" t="s">
        <v>541</v>
      </c>
      <c r="D1081" s="3" t="s">
        <v>544</v>
      </c>
      <c r="E1081" t="str">
        <f t="shared" si="32"/>
        <v>M22P06U04N09</v>
      </c>
      <c r="F1081" s="26">
        <f ca="1">基础表!F1081</f>
        <v>0</v>
      </c>
      <c r="G1081" s="26">
        <f ca="1">基础表!G1081</f>
        <v>0</v>
      </c>
      <c r="H1081" s="26">
        <v>0.15</v>
      </c>
      <c r="I1081" s="26" t="str">
        <f t="shared" ca="1" si="33"/>
        <v>TRUE</v>
      </c>
      <c r="J1081" s="26">
        <v>0</v>
      </c>
      <c r="K1081" s="26">
        <v>1</v>
      </c>
      <c r="L1081" s="26">
        <v>1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0.8</v>
      </c>
      <c r="V1081" s="26">
        <v>0.8</v>
      </c>
      <c r="W1081" s="26">
        <v>0</v>
      </c>
      <c r="X1081" s="26">
        <v>0</v>
      </c>
      <c r="Y1081" s="26">
        <v>0</v>
      </c>
      <c r="Z1081" s="26">
        <v>0</v>
      </c>
      <c r="AA1081" s="26">
        <v>0</v>
      </c>
      <c r="AB1081" s="26">
        <v>0</v>
      </c>
      <c r="AC1081" s="26">
        <v>0</v>
      </c>
      <c r="AD1081" s="26">
        <v>0</v>
      </c>
      <c r="AE1081" s="26">
        <v>0</v>
      </c>
      <c r="AF1081" s="26">
        <v>1</v>
      </c>
      <c r="AG1081" s="26">
        <v>0</v>
      </c>
    </row>
    <row r="1082" spans="1:33" x14ac:dyDescent="0.2">
      <c r="A1082" s="3" t="s">
        <v>1457</v>
      </c>
      <c r="B1082" s="3" t="s">
        <v>1103</v>
      </c>
      <c r="C1082" s="3" t="s">
        <v>532</v>
      </c>
      <c r="D1082" s="3" t="s">
        <v>1255</v>
      </c>
      <c r="E1082" t="str">
        <f t="shared" si="32"/>
        <v>M22P07U01N01</v>
      </c>
      <c r="F1082" s="26">
        <f ca="1">基础表!F1082</f>
        <v>0</v>
      </c>
      <c r="G1082" s="26">
        <f ca="1">基础表!G1082</f>
        <v>0</v>
      </c>
      <c r="H1082" s="26">
        <v>0.15</v>
      </c>
      <c r="I1082" s="26" t="str">
        <f t="shared" ca="1" si="33"/>
        <v>TRUE</v>
      </c>
      <c r="J1082" s="26">
        <v>0</v>
      </c>
      <c r="K1082" s="26">
        <v>1</v>
      </c>
      <c r="L1082" s="26">
        <v>1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  <c r="T1082" s="26">
        <v>0</v>
      </c>
      <c r="U1082" s="26">
        <v>0</v>
      </c>
      <c r="V1082" s="26">
        <v>0.2</v>
      </c>
      <c r="W1082" s="26">
        <v>0</v>
      </c>
      <c r="X1082" s="26">
        <v>0</v>
      </c>
      <c r="Y1082" s="26">
        <v>0</v>
      </c>
      <c r="Z1082" s="26">
        <v>0</v>
      </c>
      <c r="AA1082" s="26">
        <v>0</v>
      </c>
      <c r="AB1082" s="26">
        <v>0</v>
      </c>
      <c r="AC1082" s="26">
        <v>0</v>
      </c>
      <c r="AD1082" s="26">
        <v>0</v>
      </c>
      <c r="AE1082" s="26">
        <v>0</v>
      </c>
      <c r="AF1082" s="26">
        <v>1</v>
      </c>
      <c r="AG1082" s="26">
        <v>0</v>
      </c>
    </row>
    <row r="1083" spans="1:33" x14ac:dyDescent="0.2">
      <c r="A1083" s="3" t="s">
        <v>1457</v>
      </c>
      <c r="B1083" s="3" t="s">
        <v>1103</v>
      </c>
      <c r="C1083" s="3" t="s">
        <v>532</v>
      </c>
      <c r="D1083" s="3" t="s">
        <v>534</v>
      </c>
      <c r="E1083" t="str">
        <f t="shared" si="32"/>
        <v>M22P07U01N02</v>
      </c>
      <c r="F1083" s="26">
        <f ca="1">基础表!F1083</f>
        <v>0</v>
      </c>
      <c r="G1083" s="26">
        <f ca="1">基础表!G1083</f>
        <v>0</v>
      </c>
      <c r="H1083" s="26">
        <v>0.15</v>
      </c>
      <c r="I1083" s="26" t="str">
        <f t="shared" ca="1" si="33"/>
        <v>TRUE</v>
      </c>
      <c r="J1083" s="26">
        <v>0</v>
      </c>
      <c r="K1083" s="26">
        <v>1</v>
      </c>
      <c r="L1083" s="26">
        <v>1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0.2</v>
      </c>
      <c r="V1083" s="26">
        <v>0.2</v>
      </c>
      <c r="W1083" s="26">
        <v>0</v>
      </c>
      <c r="X1083" s="26">
        <v>0</v>
      </c>
      <c r="Y1083" s="26">
        <v>0</v>
      </c>
      <c r="Z1083" s="26">
        <v>0</v>
      </c>
      <c r="AA1083" s="26">
        <v>0</v>
      </c>
      <c r="AB1083" s="26">
        <v>0</v>
      </c>
      <c r="AC1083" s="26">
        <v>0</v>
      </c>
      <c r="AD1083" s="26">
        <v>0</v>
      </c>
      <c r="AE1083" s="26">
        <v>0</v>
      </c>
      <c r="AF1083" s="26">
        <v>1</v>
      </c>
      <c r="AG1083" s="26">
        <v>0</v>
      </c>
    </row>
    <row r="1084" spans="1:33" x14ac:dyDescent="0.2">
      <c r="A1084" s="3" t="s">
        <v>1457</v>
      </c>
      <c r="B1084" s="3" t="s">
        <v>1103</v>
      </c>
      <c r="C1084" s="3" t="s">
        <v>532</v>
      </c>
      <c r="D1084" s="3" t="s">
        <v>535</v>
      </c>
      <c r="E1084" t="str">
        <f t="shared" si="32"/>
        <v>M22P07U01N03</v>
      </c>
      <c r="F1084" s="26">
        <f ca="1">基础表!F1084</f>
        <v>0</v>
      </c>
      <c r="G1084" s="26">
        <f ca="1">基础表!G1084</f>
        <v>0</v>
      </c>
      <c r="H1084" s="26">
        <v>0.15</v>
      </c>
      <c r="I1084" s="26" t="str">
        <f t="shared" ca="1" si="33"/>
        <v>TRUE</v>
      </c>
      <c r="J1084" s="26">
        <v>0</v>
      </c>
      <c r="K1084" s="26">
        <v>1</v>
      </c>
      <c r="L1084" s="26">
        <v>1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  <c r="T1084" s="26">
        <v>0</v>
      </c>
      <c r="U1084" s="26">
        <v>0.2</v>
      </c>
      <c r="V1084" s="26">
        <v>0.2</v>
      </c>
      <c r="W1084" s="26">
        <v>0</v>
      </c>
      <c r="X1084" s="26">
        <v>0</v>
      </c>
      <c r="Y1084" s="26">
        <v>0</v>
      </c>
      <c r="Z1084" s="26">
        <v>0</v>
      </c>
      <c r="AA1084" s="26">
        <v>0</v>
      </c>
      <c r="AB1084" s="26">
        <v>0</v>
      </c>
      <c r="AC1084" s="26">
        <v>0</v>
      </c>
      <c r="AD1084" s="26">
        <v>0</v>
      </c>
      <c r="AE1084" s="26">
        <v>0</v>
      </c>
      <c r="AF1084" s="26">
        <v>1</v>
      </c>
      <c r="AG1084" s="26">
        <v>0</v>
      </c>
    </row>
    <row r="1085" spans="1:33" x14ac:dyDescent="0.2">
      <c r="A1085" s="3" t="s">
        <v>1457</v>
      </c>
      <c r="B1085" s="3" t="s">
        <v>1103</v>
      </c>
      <c r="C1085" s="3" t="s">
        <v>532</v>
      </c>
      <c r="D1085" s="3" t="s">
        <v>536</v>
      </c>
      <c r="E1085" t="str">
        <f t="shared" si="32"/>
        <v>M22P07U01N04</v>
      </c>
      <c r="F1085" s="26">
        <f ca="1">基础表!F1085</f>
        <v>0</v>
      </c>
      <c r="G1085" s="26">
        <f ca="1">基础表!G1085</f>
        <v>0</v>
      </c>
      <c r="H1085" s="26">
        <v>0.15</v>
      </c>
      <c r="I1085" s="26" t="str">
        <f t="shared" ca="1" si="33"/>
        <v>TRUE</v>
      </c>
      <c r="J1085" s="26">
        <v>0</v>
      </c>
      <c r="K1085" s="26">
        <v>1</v>
      </c>
      <c r="L1085" s="26">
        <v>1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  <c r="T1085" s="26">
        <v>0</v>
      </c>
      <c r="U1085" s="26">
        <v>0.2</v>
      </c>
      <c r="V1085" s="26">
        <v>0.2</v>
      </c>
      <c r="W1085" s="26">
        <v>0</v>
      </c>
      <c r="X1085" s="26">
        <v>0</v>
      </c>
      <c r="Y1085" s="26">
        <v>0</v>
      </c>
      <c r="Z1085" s="26">
        <v>0</v>
      </c>
      <c r="AA1085" s="26">
        <v>0</v>
      </c>
      <c r="AB1085" s="26">
        <v>0</v>
      </c>
      <c r="AC1085" s="26">
        <v>0</v>
      </c>
      <c r="AD1085" s="26">
        <v>0</v>
      </c>
      <c r="AE1085" s="26">
        <v>0</v>
      </c>
      <c r="AF1085" s="26">
        <v>1</v>
      </c>
      <c r="AG1085" s="26">
        <v>0</v>
      </c>
    </row>
    <row r="1086" spans="1:33" x14ac:dyDescent="0.2">
      <c r="A1086" s="3" t="s">
        <v>1457</v>
      </c>
      <c r="B1086" s="3" t="s">
        <v>1103</v>
      </c>
      <c r="C1086" s="3" t="s">
        <v>532</v>
      </c>
      <c r="D1086" s="3" t="s">
        <v>537</v>
      </c>
      <c r="E1086" t="str">
        <f t="shared" si="32"/>
        <v>M22P07U01N05</v>
      </c>
      <c r="F1086" s="26">
        <f ca="1">基础表!F1086</f>
        <v>0</v>
      </c>
      <c r="G1086" s="26">
        <f ca="1">基础表!G1086</f>
        <v>0</v>
      </c>
      <c r="H1086" s="26">
        <v>0.15</v>
      </c>
      <c r="I1086" s="26" t="str">
        <f t="shared" ca="1" si="33"/>
        <v>TRUE</v>
      </c>
      <c r="J1086" s="26">
        <v>0</v>
      </c>
      <c r="K1086" s="26">
        <v>1</v>
      </c>
      <c r="L1086" s="26">
        <v>1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0.2</v>
      </c>
      <c r="V1086" s="26">
        <v>0.2</v>
      </c>
      <c r="W1086" s="26">
        <v>0</v>
      </c>
      <c r="X1086" s="26">
        <v>0</v>
      </c>
      <c r="Y1086" s="26">
        <v>0</v>
      </c>
      <c r="Z1086" s="26">
        <v>0</v>
      </c>
      <c r="AA1086" s="26">
        <v>0</v>
      </c>
      <c r="AB1086" s="26">
        <v>0</v>
      </c>
      <c r="AC1086" s="26">
        <v>0</v>
      </c>
      <c r="AD1086" s="26">
        <v>0</v>
      </c>
      <c r="AE1086" s="26">
        <v>0</v>
      </c>
      <c r="AF1086" s="26">
        <v>1</v>
      </c>
      <c r="AG1086" s="26">
        <v>0</v>
      </c>
    </row>
    <row r="1087" spans="1:33" x14ac:dyDescent="0.2">
      <c r="A1087" s="3" t="s">
        <v>1457</v>
      </c>
      <c r="B1087" s="3" t="s">
        <v>1103</v>
      </c>
      <c r="C1087" s="3" t="s">
        <v>532</v>
      </c>
      <c r="D1087" s="3" t="s">
        <v>538</v>
      </c>
      <c r="E1087" t="str">
        <f t="shared" si="32"/>
        <v>M22P07U01N06</v>
      </c>
      <c r="F1087" s="26">
        <f ca="1">基础表!F1087</f>
        <v>0</v>
      </c>
      <c r="G1087" s="26">
        <f ca="1">基础表!G1087</f>
        <v>0</v>
      </c>
      <c r="H1087" s="26">
        <v>0.15</v>
      </c>
      <c r="I1087" s="26" t="str">
        <f t="shared" ca="1" si="33"/>
        <v>TRUE</v>
      </c>
      <c r="J1087" s="26">
        <v>0</v>
      </c>
      <c r="K1087" s="26">
        <v>1</v>
      </c>
      <c r="L1087" s="26">
        <v>1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0.2</v>
      </c>
      <c r="V1087" s="26">
        <v>0.2</v>
      </c>
      <c r="W1087" s="26">
        <v>0</v>
      </c>
      <c r="X1087" s="26">
        <v>0</v>
      </c>
      <c r="Y1087" s="26">
        <v>0</v>
      </c>
      <c r="Z1087" s="26">
        <v>0</v>
      </c>
      <c r="AA1087" s="26">
        <v>0</v>
      </c>
      <c r="AB1087" s="26">
        <v>0</v>
      </c>
      <c r="AC1087" s="26">
        <v>0</v>
      </c>
      <c r="AD1087" s="26">
        <v>0</v>
      </c>
      <c r="AE1087" s="26">
        <v>0</v>
      </c>
      <c r="AF1087" s="26">
        <v>1</v>
      </c>
      <c r="AG1087" s="26">
        <v>0</v>
      </c>
    </row>
    <row r="1088" spans="1:33" x14ac:dyDescent="0.2">
      <c r="A1088" s="3" t="s">
        <v>1457</v>
      </c>
      <c r="B1088" s="3" t="s">
        <v>1103</v>
      </c>
      <c r="C1088" s="3" t="s">
        <v>532</v>
      </c>
      <c r="D1088" s="3" t="s">
        <v>542</v>
      </c>
      <c r="E1088" t="str">
        <f t="shared" si="32"/>
        <v>M22P07U01N07</v>
      </c>
      <c r="F1088" s="26">
        <f ca="1">基础表!F1088</f>
        <v>0</v>
      </c>
      <c r="G1088" s="26">
        <f ca="1">基础表!G1088</f>
        <v>0</v>
      </c>
      <c r="H1088" s="26">
        <v>0.15</v>
      </c>
      <c r="I1088" s="26" t="str">
        <f t="shared" ca="1" si="33"/>
        <v>TRUE</v>
      </c>
      <c r="J1088" s="26">
        <v>0</v>
      </c>
      <c r="K1088" s="26">
        <v>1</v>
      </c>
      <c r="L1088" s="26">
        <v>1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0.2</v>
      </c>
      <c r="V1088" s="26">
        <v>0.2</v>
      </c>
      <c r="W1088" s="26">
        <v>0</v>
      </c>
      <c r="X1088" s="26">
        <v>0</v>
      </c>
      <c r="Y1088" s="26">
        <v>0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  <c r="AE1088" s="26">
        <v>0</v>
      </c>
      <c r="AF1088" s="26">
        <v>1</v>
      </c>
      <c r="AG1088" s="26">
        <v>0</v>
      </c>
    </row>
    <row r="1089" spans="1:33" x14ac:dyDescent="0.2">
      <c r="A1089" s="3" t="s">
        <v>1457</v>
      </c>
      <c r="B1089" s="3" t="s">
        <v>1103</v>
      </c>
      <c r="C1089" s="3" t="s">
        <v>532</v>
      </c>
      <c r="D1089" s="3" t="s">
        <v>543</v>
      </c>
      <c r="E1089" t="str">
        <f t="shared" si="32"/>
        <v>M22P07U01N08</v>
      </c>
      <c r="F1089" s="26">
        <f ca="1">基础表!F1089</f>
        <v>0</v>
      </c>
      <c r="G1089" s="26">
        <f ca="1">基础表!G1089</f>
        <v>0</v>
      </c>
      <c r="H1089" s="26">
        <v>0.15</v>
      </c>
      <c r="I1089" s="26" t="str">
        <f t="shared" ca="1" si="33"/>
        <v>TRUE</v>
      </c>
      <c r="J1089" s="26">
        <v>0</v>
      </c>
      <c r="K1089" s="26">
        <v>1</v>
      </c>
      <c r="L1089" s="26">
        <v>1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0.2</v>
      </c>
      <c r="V1089" s="26">
        <v>0.2</v>
      </c>
      <c r="W1089" s="26">
        <v>0</v>
      </c>
      <c r="X1089" s="26">
        <v>0</v>
      </c>
      <c r="Y1089" s="26">
        <v>0</v>
      </c>
      <c r="Z1089" s="26">
        <v>0</v>
      </c>
      <c r="AA1089" s="26">
        <v>0</v>
      </c>
      <c r="AB1089" s="26">
        <v>0</v>
      </c>
      <c r="AC1089" s="26">
        <v>0</v>
      </c>
      <c r="AD1089" s="26">
        <v>0</v>
      </c>
      <c r="AE1089" s="26">
        <v>0</v>
      </c>
      <c r="AF1089" s="26">
        <v>1</v>
      </c>
      <c r="AG1089" s="26">
        <v>0</v>
      </c>
    </row>
    <row r="1090" spans="1:33" x14ac:dyDescent="0.2">
      <c r="A1090" s="3" t="s">
        <v>1457</v>
      </c>
      <c r="B1090" s="3" t="s">
        <v>1103</v>
      </c>
      <c r="C1090" s="3" t="s">
        <v>532</v>
      </c>
      <c r="D1090" s="3" t="s">
        <v>544</v>
      </c>
      <c r="E1090" t="str">
        <f t="shared" si="32"/>
        <v>M22P07U01N09</v>
      </c>
      <c r="F1090" s="26">
        <f ca="1">基础表!F1090</f>
        <v>0</v>
      </c>
      <c r="G1090" s="26">
        <f ca="1">基础表!G1090</f>
        <v>0</v>
      </c>
      <c r="H1090" s="26">
        <v>0.15</v>
      </c>
      <c r="I1090" s="26" t="str">
        <f t="shared" ca="1" si="33"/>
        <v>TRUE</v>
      </c>
      <c r="J1090" s="26">
        <v>0</v>
      </c>
      <c r="K1090" s="26">
        <v>1</v>
      </c>
      <c r="L1090" s="26">
        <v>1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0.2</v>
      </c>
      <c r="V1090" s="26">
        <v>0.2</v>
      </c>
      <c r="W1090" s="26">
        <v>0</v>
      </c>
      <c r="X1090" s="26">
        <v>0</v>
      </c>
      <c r="Y1090" s="26">
        <v>0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  <c r="AE1090" s="26">
        <v>0</v>
      </c>
      <c r="AF1090" s="26">
        <v>1</v>
      </c>
      <c r="AG1090" s="26">
        <v>0</v>
      </c>
    </row>
    <row r="1091" spans="1:33" x14ac:dyDescent="0.2">
      <c r="A1091" s="3" t="s">
        <v>1457</v>
      </c>
      <c r="B1091" s="3" t="s">
        <v>1103</v>
      </c>
      <c r="C1091" s="3" t="s">
        <v>539</v>
      </c>
      <c r="D1091" s="3" t="s">
        <v>1255</v>
      </c>
      <c r="E1091" t="str">
        <f t="shared" ref="E1091:E1154" si="34">A1091&amp;B1091&amp;C1091&amp;D1091</f>
        <v>M22P07U02N01</v>
      </c>
      <c r="F1091" s="26">
        <f ca="1">基础表!F1091</f>
        <v>0</v>
      </c>
      <c r="G1091" s="26">
        <f ca="1">基础表!G1091</f>
        <v>0</v>
      </c>
      <c r="H1091" s="26">
        <v>0.15</v>
      </c>
      <c r="I1091" s="26" t="str">
        <f t="shared" ref="I1091:I1154" ca="1" si="35">IF(F1091=0,"TRUE",IF(F1091&gt;1000,"TRUE","FALSE"))</f>
        <v>TRUE</v>
      </c>
      <c r="J1091" s="26">
        <v>0</v>
      </c>
      <c r="K1091" s="26">
        <v>1</v>
      </c>
      <c r="L1091" s="26">
        <v>1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  <c r="T1091" s="26">
        <v>0</v>
      </c>
      <c r="U1091" s="26">
        <v>0.2</v>
      </c>
      <c r="V1091" s="26">
        <v>0.2</v>
      </c>
      <c r="W1091" s="26">
        <v>0</v>
      </c>
      <c r="X1091" s="26">
        <v>0</v>
      </c>
      <c r="Y1091" s="26">
        <v>0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  <c r="AE1091" s="26">
        <v>0</v>
      </c>
      <c r="AF1091" s="26">
        <v>1</v>
      </c>
      <c r="AG1091" s="26">
        <v>0</v>
      </c>
    </row>
    <row r="1092" spans="1:33" x14ac:dyDescent="0.2">
      <c r="A1092" s="3" t="s">
        <v>1457</v>
      </c>
      <c r="B1092" s="3" t="s">
        <v>1103</v>
      </c>
      <c r="C1092" s="3" t="s">
        <v>539</v>
      </c>
      <c r="D1092" s="3" t="s">
        <v>534</v>
      </c>
      <c r="E1092" t="str">
        <f t="shared" si="34"/>
        <v>M22P07U02N02</v>
      </c>
      <c r="F1092" s="26">
        <f ca="1">基础表!F1092</f>
        <v>0</v>
      </c>
      <c r="G1092" s="26">
        <f ca="1">基础表!G1092</f>
        <v>0</v>
      </c>
      <c r="H1092" s="26">
        <v>0.15</v>
      </c>
      <c r="I1092" s="26" t="str">
        <f t="shared" ca="1" si="35"/>
        <v>TRUE</v>
      </c>
      <c r="J1092" s="26">
        <v>0</v>
      </c>
      <c r="K1092" s="26">
        <v>1</v>
      </c>
      <c r="L1092" s="26">
        <v>1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0.2</v>
      </c>
      <c r="V1092" s="26">
        <v>0.2</v>
      </c>
      <c r="W1092" s="26">
        <v>0</v>
      </c>
      <c r="X1092" s="26">
        <v>0</v>
      </c>
      <c r="Y1092" s="26">
        <v>0</v>
      </c>
      <c r="Z1092" s="26">
        <v>0</v>
      </c>
      <c r="AA1092" s="26">
        <v>0</v>
      </c>
      <c r="AB1092" s="26">
        <v>0</v>
      </c>
      <c r="AC1092" s="26">
        <v>0</v>
      </c>
      <c r="AD1092" s="26">
        <v>0</v>
      </c>
      <c r="AE1092" s="26">
        <v>0</v>
      </c>
      <c r="AF1092" s="26">
        <v>1</v>
      </c>
      <c r="AG1092" s="26">
        <v>0</v>
      </c>
    </row>
    <row r="1093" spans="1:33" x14ac:dyDescent="0.2">
      <c r="A1093" s="3" t="s">
        <v>1457</v>
      </c>
      <c r="B1093" s="3" t="s">
        <v>1103</v>
      </c>
      <c r="C1093" s="3" t="s">
        <v>539</v>
      </c>
      <c r="D1093" s="3" t="s">
        <v>535</v>
      </c>
      <c r="E1093" t="str">
        <f t="shared" si="34"/>
        <v>M22P07U02N03</v>
      </c>
      <c r="F1093" s="26">
        <f ca="1">基础表!F1093</f>
        <v>0</v>
      </c>
      <c r="G1093" s="26">
        <f ca="1">基础表!G1093</f>
        <v>0</v>
      </c>
      <c r="H1093" s="26">
        <v>0.15</v>
      </c>
      <c r="I1093" s="26" t="str">
        <f t="shared" ca="1" si="35"/>
        <v>TRUE</v>
      </c>
      <c r="J1093" s="26">
        <v>0</v>
      </c>
      <c r="K1093" s="26">
        <v>1</v>
      </c>
      <c r="L1093" s="26">
        <v>1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  <c r="T1093" s="26">
        <v>0</v>
      </c>
      <c r="U1093" s="26">
        <v>0.2</v>
      </c>
      <c r="V1093" s="26">
        <v>0.2</v>
      </c>
      <c r="W1093" s="26">
        <v>0</v>
      </c>
      <c r="X1093" s="26">
        <v>0</v>
      </c>
      <c r="Y1093" s="26">
        <v>0</v>
      </c>
      <c r="Z1093" s="26">
        <v>0</v>
      </c>
      <c r="AA1093" s="26">
        <v>0</v>
      </c>
      <c r="AB1093" s="26">
        <v>0</v>
      </c>
      <c r="AC1093" s="26">
        <v>0</v>
      </c>
      <c r="AD1093" s="26">
        <v>0</v>
      </c>
      <c r="AE1093" s="26">
        <v>0</v>
      </c>
      <c r="AF1093" s="26">
        <v>1</v>
      </c>
      <c r="AG1093" s="26">
        <v>0</v>
      </c>
    </row>
    <row r="1094" spans="1:33" x14ac:dyDescent="0.2">
      <c r="A1094" s="3" t="s">
        <v>1457</v>
      </c>
      <c r="B1094" s="3" t="s">
        <v>1103</v>
      </c>
      <c r="C1094" s="3" t="s">
        <v>539</v>
      </c>
      <c r="D1094" s="3" t="s">
        <v>536</v>
      </c>
      <c r="E1094" t="str">
        <f t="shared" si="34"/>
        <v>M22P07U02N04</v>
      </c>
      <c r="F1094" s="26">
        <f ca="1">基础表!F1094</f>
        <v>0</v>
      </c>
      <c r="G1094" s="26">
        <f ca="1">基础表!G1094</f>
        <v>0</v>
      </c>
      <c r="H1094" s="26">
        <v>0.15</v>
      </c>
      <c r="I1094" s="26" t="str">
        <f t="shared" ca="1" si="35"/>
        <v>TRUE</v>
      </c>
      <c r="J1094" s="26">
        <v>0</v>
      </c>
      <c r="K1094" s="26">
        <v>1</v>
      </c>
      <c r="L1094" s="26">
        <v>1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  <c r="T1094" s="26">
        <v>0</v>
      </c>
      <c r="U1094" s="26">
        <v>0.2</v>
      </c>
      <c r="V1094" s="26">
        <v>0.2</v>
      </c>
      <c r="W1094" s="26">
        <v>0</v>
      </c>
      <c r="X1094" s="26">
        <v>0</v>
      </c>
      <c r="Y1094" s="26">
        <v>0</v>
      </c>
      <c r="Z1094" s="26">
        <v>0</v>
      </c>
      <c r="AA1094" s="26">
        <v>0</v>
      </c>
      <c r="AB1094" s="26">
        <v>0</v>
      </c>
      <c r="AC1094" s="26">
        <v>0</v>
      </c>
      <c r="AD1094" s="26">
        <v>0</v>
      </c>
      <c r="AE1094" s="26">
        <v>0</v>
      </c>
      <c r="AF1094" s="26">
        <v>1</v>
      </c>
      <c r="AG1094" s="26">
        <v>0</v>
      </c>
    </row>
    <row r="1095" spans="1:33" x14ac:dyDescent="0.2">
      <c r="A1095" s="3" t="s">
        <v>1457</v>
      </c>
      <c r="B1095" s="3" t="s">
        <v>1103</v>
      </c>
      <c r="C1095" s="3" t="s">
        <v>539</v>
      </c>
      <c r="D1095" s="3" t="s">
        <v>537</v>
      </c>
      <c r="E1095" t="str">
        <f t="shared" si="34"/>
        <v>M22P07U02N05</v>
      </c>
      <c r="F1095" s="26">
        <f ca="1">基础表!F1095</f>
        <v>0</v>
      </c>
      <c r="G1095" s="26">
        <f ca="1">基础表!G1095</f>
        <v>0</v>
      </c>
      <c r="H1095" s="26">
        <v>0.15</v>
      </c>
      <c r="I1095" s="26" t="str">
        <f t="shared" ca="1" si="35"/>
        <v>TRUE</v>
      </c>
      <c r="J1095" s="26">
        <v>0</v>
      </c>
      <c r="K1095" s="26">
        <v>1</v>
      </c>
      <c r="L1095" s="26">
        <v>1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0.2</v>
      </c>
      <c r="V1095" s="26">
        <v>0.2</v>
      </c>
      <c r="W1095" s="26">
        <v>0</v>
      </c>
      <c r="X1095" s="26">
        <v>0</v>
      </c>
      <c r="Y1095" s="26">
        <v>0</v>
      </c>
      <c r="Z1095" s="26">
        <v>0</v>
      </c>
      <c r="AA1095" s="26">
        <v>0</v>
      </c>
      <c r="AB1095" s="26">
        <v>0</v>
      </c>
      <c r="AC1095" s="26">
        <v>0</v>
      </c>
      <c r="AD1095" s="26">
        <v>0</v>
      </c>
      <c r="AE1095" s="26">
        <v>0</v>
      </c>
      <c r="AF1095" s="26">
        <v>1</v>
      </c>
      <c r="AG1095" s="26">
        <v>0</v>
      </c>
    </row>
    <row r="1096" spans="1:33" x14ac:dyDescent="0.2">
      <c r="A1096" s="3" t="s">
        <v>1457</v>
      </c>
      <c r="B1096" s="3" t="s">
        <v>1103</v>
      </c>
      <c r="C1096" s="3" t="s">
        <v>539</v>
      </c>
      <c r="D1096" s="3" t="s">
        <v>538</v>
      </c>
      <c r="E1096" t="str">
        <f t="shared" si="34"/>
        <v>M22P07U02N06</v>
      </c>
      <c r="F1096" s="26">
        <f ca="1">基础表!F1096</f>
        <v>0</v>
      </c>
      <c r="G1096" s="26">
        <f ca="1">基础表!G1096</f>
        <v>0</v>
      </c>
      <c r="H1096" s="26">
        <v>0.15</v>
      </c>
      <c r="I1096" s="26" t="str">
        <f t="shared" ca="1" si="35"/>
        <v>TRUE</v>
      </c>
      <c r="J1096" s="26">
        <v>0</v>
      </c>
      <c r="K1096" s="26">
        <v>1</v>
      </c>
      <c r="L1096" s="26">
        <v>1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0.2</v>
      </c>
      <c r="V1096" s="26">
        <v>0.2</v>
      </c>
      <c r="W1096" s="26">
        <v>0</v>
      </c>
      <c r="X1096" s="26">
        <v>0</v>
      </c>
      <c r="Y1096" s="26">
        <v>0</v>
      </c>
      <c r="Z1096" s="26">
        <v>0</v>
      </c>
      <c r="AA1096" s="26">
        <v>0</v>
      </c>
      <c r="AB1096" s="26">
        <v>0</v>
      </c>
      <c r="AC1096" s="26">
        <v>0</v>
      </c>
      <c r="AD1096" s="26">
        <v>0</v>
      </c>
      <c r="AE1096" s="26">
        <v>0</v>
      </c>
      <c r="AF1096" s="26">
        <v>1</v>
      </c>
      <c r="AG1096" s="26">
        <v>0</v>
      </c>
    </row>
    <row r="1097" spans="1:33" x14ac:dyDescent="0.2">
      <c r="A1097" s="3" t="s">
        <v>1457</v>
      </c>
      <c r="B1097" s="3" t="s">
        <v>1103</v>
      </c>
      <c r="C1097" s="3" t="s">
        <v>539</v>
      </c>
      <c r="D1097" s="3" t="s">
        <v>542</v>
      </c>
      <c r="E1097" t="str">
        <f t="shared" si="34"/>
        <v>M22P07U02N07</v>
      </c>
      <c r="F1097" s="26">
        <f ca="1">基础表!F1097</f>
        <v>0</v>
      </c>
      <c r="G1097" s="26">
        <f ca="1">基础表!G1097</f>
        <v>0</v>
      </c>
      <c r="H1097" s="26">
        <v>0.15</v>
      </c>
      <c r="I1097" s="26" t="str">
        <f t="shared" ca="1" si="35"/>
        <v>TRUE</v>
      </c>
      <c r="J1097" s="26">
        <v>0</v>
      </c>
      <c r="K1097" s="26">
        <v>1</v>
      </c>
      <c r="L1097" s="26">
        <v>1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  <c r="T1097" s="26">
        <v>0</v>
      </c>
      <c r="U1097" s="26">
        <v>0.2</v>
      </c>
      <c r="V1097" s="26">
        <v>0.2</v>
      </c>
      <c r="W1097" s="26">
        <v>0</v>
      </c>
      <c r="X1097" s="26">
        <v>0</v>
      </c>
      <c r="Y1097" s="26">
        <v>0</v>
      </c>
      <c r="Z1097" s="26">
        <v>0</v>
      </c>
      <c r="AA1097" s="26">
        <v>0</v>
      </c>
      <c r="AB1097" s="26">
        <v>0</v>
      </c>
      <c r="AC1097" s="26">
        <v>0</v>
      </c>
      <c r="AD1097" s="26">
        <v>0</v>
      </c>
      <c r="AE1097" s="26">
        <v>0</v>
      </c>
      <c r="AF1097" s="26">
        <v>1</v>
      </c>
      <c r="AG1097" s="26">
        <v>0</v>
      </c>
    </row>
    <row r="1098" spans="1:33" x14ac:dyDescent="0.2">
      <c r="A1098" s="3" t="s">
        <v>1457</v>
      </c>
      <c r="B1098" s="3" t="s">
        <v>1103</v>
      </c>
      <c r="C1098" s="3" t="s">
        <v>539</v>
      </c>
      <c r="D1098" s="3" t="s">
        <v>543</v>
      </c>
      <c r="E1098" t="str">
        <f t="shared" si="34"/>
        <v>M22P07U02N08</v>
      </c>
      <c r="F1098" s="26">
        <f ca="1">基础表!F1098</f>
        <v>0</v>
      </c>
      <c r="G1098" s="26">
        <f ca="1">基础表!G1098</f>
        <v>0</v>
      </c>
      <c r="H1098" s="26">
        <v>0.15</v>
      </c>
      <c r="I1098" s="26" t="str">
        <f t="shared" ca="1" si="35"/>
        <v>TRUE</v>
      </c>
      <c r="J1098" s="26">
        <v>0</v>
      </c>
      <c r="K1098" s="26">
        <v>1</v>
      </c>
      <c r="L1098" s="26">
        <v>1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0.2</v>
      </c>
      <c r="V1098" s="26">
        <v>0.2</v>
      </c>
      <c r="W1098" s="26">
        <v>0</v>
      </c>
      <c r="X1098" s="26">
        <v>0</v>
      </c>
      <c r="Y1098" s="26">
        <v>0</v>
      </c>
      <c r="Z1098" s="26">
        <v>0</v>
      </c>
      <c r="AA1098" s="26">
        <v>0</v>
      </c>
      <c r="AB1098" s="26">
        <v>0</v>
      </c>
      <c r="AC1098" s="26">
        <v>0</v>
      </c>
      <c r="AD1098" s="26">
        <v>0</v>
      </c>
      <c r="AE1098" s="26">
        <v>0</v>
      </c>
      <c r="AF1098" s="26">
        <v>1</v>
      </c>
      <c r="AG1098" s="26">
        <v>0</v>
      </c>
    </row>
    <row r="1099" spans="1:33" x14ac:dyDescent="0.2">
      <c r="A1099" s="3" t="s">
        <v>1457</v>
      </c>
      <c r="B1099" s="3" t="s">
        <v>1103</v>
      </c>
      <c r="C1099" s="3" t="s">
        <v>539</v>
      </c>
      <c r="D1099" s="3" t="s">
        <v>544</v>
      </c>
      <c r="E1099" t="str">
        <f t="shared" si="34"/>
        <v>M22P07U02N09</v>
      </c>
      <c r="F1099" s="26">
        <f ca="1">基础表!F1099</f>
        <v>0</v>
      </c>
      <c r="G1099" s="26">
        <f ca="1">基础表!G1099</f>
        <v>0</v>
      </c>
      <c r="H1099" s="26">
        <v>0.15</v>
      </c>
      <c r="I1099" s="26" t="str">
        <f t="shared" ca="1" si="35"/>
        <v>TRUE</v>
      </c>
      <c r="J1099" s="26">
        <v>0</v>
      </c>
      <c r="K1099" s="26">
        <v>1</v>
      </c>
      <c r="L1099" s="26">
        <v>1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0.2</v>
      </c>
      <c r="V1099" s="26">
        <v>0.2</v>
      </c>
      <c r="W1099" s="26">
        <v>0</v>
      </c>
      <c r="X1099" s="26">
        <v>0</v>
      </c>
      <c r="Y1099" s="26">
        <v>0</v>
      </c>
      <c r="Z1099" s="26">
        <v>0</v>
      </c>
      <c r="AA1099" s="26">
        <v>0</v>
      </c>
      <c r="AB1099" s="26">
        <v>0</v>
      </c>
      <c r="AC1099" s="26">
        <v>0</v>
      </c>
      <c r="AD1099" s="26">
        <v>0</v>
      </c>
      <c r="AE1099" s="26">
        <v>0</v>
      </c>
      <c r="AF1099" s="26">
        <v>1</v>
      </c>
      <c r="AG1099" s="26">
        <v>0</v>
      </c>
    </row>
    <row r="1100" spans="1:33" x14ac:dyDescent="0.2">
      <c r="A1100" s="3" t="s">
        <v>1457</v>
      </c>
      <c r="B1100" s="3" t="s">
        <v>1103</v>
      </c>
      <c r="C1100" s="3" t="s">
        <v>540</v>
      </c>
      <c r="D1100" s="3" t="s">
        <v>1255</v>
      </c>
      <c r="E1100" t="str">
        <f t="shared" si="34"/>
        <v>M22P07U03N01</v>
      </c>
      <c r="F1100" s="26">
        <f ca="1">基础表!F1100</f>
        <v>0</v>
      </c>
      <c r="G1100" s="26">
        <f ca="1">基础表!G1100</f>
        <v>0</v>
      </c>
      <c r="H1100" s="26">
        <v>0.15</v>
      </c>
      <c r="I1100" s="26" t="str">
        <f t="shared" ca="1" si="35"/>
        <v>TRUE</v>
      </c>
      <c r="J1100" s="26">
        <v>0</v>
      </c>
      <c r="K1100" s="26">
        <v>1</v>
      </c>
      <c r="L1100" s="26">
        <v>1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  <c r="T1100" s="26">
        <v>0</v>
      </c>
      <c r="U1100" s="26">
        <v>0.2</v>
      </c>
      <c r="V1100" s="26">
        <v>0.2</v>
      </c>
      <c r="W1100" s="26">
        <v>0</v>
      </c>
      <c r="X1100" s="26">
        <v>0</v>
      </c>
      <c r="Y1100" s="26">
        <v>0</v>
      </c>
      <c r="Z1100" s="26">
        <v>0</v>
      </c>
      <c r="AA1100" s="26">
        <v>0</v>
      </c>
      <c r="AB1100" s="26">
        <v>0</v>
      </c>
      <c r="AC1100" s="26">
        <v>0</v>
      </c>
      <c r="AD1100" s="26">
        <v>0</v>
      </c>
      <c r="AE1100" s="26">
        <v>0</v>
      </c>
      <c r="AF1100" s="26">
        <v>1</v>
      </c>
      <c r="AG1100" s="26">
        <v>0</v>
      </c>
    </row>
    <row r="1101" spans="1:33" x14ac:dyDescent="0.2">
      <c r="A1101" s="3" t="s">
        <v>1457</v>
      </c>
      <c r="B1101" s="3" t="s">
        <v>1103</v>
      </c>
      <c r="C1101" s="3" t="s">
        <v>540</v>
      </c>
      <c r="D1101" s="3" t="s">
        <v>534</v>
      </c>
      <c r="E1101" t="str">
        <f t="shared" si="34"/>
        <v>M22P07U03N02</v>
      </c>
      <c r="F1101" s="26">
        <f ca="1">基础表!F1101</f>
        <v>0</v>
      </c>
      <c r="G1101" s="26">
        <f ca="1">基础表!G1101</f>
        <v>0</v>
      </c>
      <c r="H1101" s="26">
        <v>0.15</v>
      </c>
      <c r="I1101" s="26" t="str">
        <f t="shared" ca="1" si="35"/>
        <v>TRUE</v>
      </c>
      <c r="J1101" s="26">
        <v>0</v>
      </c>
      <c r="K1101" s="26">
        <v>1</v>
      </c>
      <c r="L1101" s="26">
        <v>1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0.2</v>
      </c>
      <c r="V1101" s="26">
        <v>0.2</v>
      </c>
      <c r="W1101" s="26">
        <v>0</v>
      </c>
      <c r="X1101" s="26">
        <v>0</v>
      </c>
      <c r="Y1101" s="26">
        <v>0</v>
      </c>
      <c r="Z1101" s="26">
        <v>0</v>
      </c>
      <c r="AA1101" s="26">
        <v>0</v>
      </c>
      <c r="AB1101" s="26">
        <v>0</v>
      </c>
      <c r="AC1101" s="26">
        <v>0</v>
      </c>
      <c r="AD1101" s="26">
        <v>0</v>
      </c>
      <c r="AE1101" s="26">
        <v>0</v>
      </c>
      <c r="AF1101" s="26">
        <v>1</v>
      </c>
      <c r="AG1101" s="26">
        <v>0</v>
      </c>
    </row>
    <row r="1102" spans="1:33" x14ac:dyDescent="0.2">
      <c r="A1102" s="3" t="s">
        <v>1457</v>
      </c>
      <c r="B1102" s="3" t="s">
        <v>1103</v>
      </c>
      <c r="C1102" s="3" t="s">
        <v>540</v>
      </c>
      <c r="D1102" s="3" t="s">
        <v>535</v>
      </c>
      <c r="E1102" t="str">
        <f t="shared" si="34"/>
        <v>M22P07U03N03</v>
      </c>
      <c r="F1102" s="26">
        <f ca="1">基础表!F1102</f>
        <v>0</v>
      </c>
      <c r="G1102" s="26">
        <f ca="1">基础表!G1102</f>
        <v>0</v>
      </c>
      <c r="H1102" s="26">
        <v>0.15</v>
      </c>
      <c r="I1102" s="26" t="str">
        <f t="shared" ca="1" si="35"/>
        <v>TRUE</v>
      </c>
      <c r="J1102" s="26">
        <v>0</v>
      </c>
      <c r="K1102" s="26">
        <v>1</v>
      </c>
      <c r="L1102" s="26">
        <v>1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  <c r="T1102" s="26">
        <v>0</v>
      </c>
      <c r="U1102" s="26">
        <v>0.2</v>
      </c>
      <c r="V1102" s="26">
        <v>0.2</v>
      </c>
      <c r="W1102" s="26">
        <v>0</v>
      </c>
      <c r="X1102" s="26">
        <v>0</v>
      </c>
      <c r="Y1102" s="26">
        <v>0</v>
      </c>
      <c r="Z1102" s="26">
        <v>0</v>
      </c>
      <c r="AA1102" s="26">
        <v>0</v>
      </c>
      <c r="AB1102" s="26">
        <v>0</v>
      </c>
      <c r="AC1102" s="26">
        <v>0</v>
      </c>
      <c r="AD1102" s="26">
        <v>0</v>
      </c>
      <c r="AE1102" s="26">
        <v>0</v>
      </c>
      <c r="AF1102" s="26">
        <v>1</v>
      </c>
      <c r="AG1102" s="26">
        <v>0</v>
      </c>
    </row>
    <row r="1103" spans="1:33" x14ac:dyDescent="0.2">
      <c r="A1103" s="3" t="s">
        <v>1457</v>
      </c>
      <c r="B1103" s="3" t="s">
        <v>1103</v>
      </c>
      <c r="C1103" s="3" t="s">
        <v>540</v>
      </c>
      <c r="D1103" s="3" t="s">
        <v>536</v>
      </c>
      <c r="E1103" t="str">
        <f t="shared" si="34"/>
        <v>M22P07U03N04</v>
      </c>
      <c r="F1103" s="26">
        <f ca="1">基础表!F1103</f>
        <v>0</v>
      </c>
      <c r="G1103" s="26">
        <f ca="1">基础表!G1103</f>
        <v>0</v>
      </c>
      <c r="H1103" s="26">
        <v>0.15</v>
      </c>
      <c r="I1103" s="26" t="str">
        <f t="shared" ca="1" si="35"/>
        <v>TRUE</v>
      </c>
      <c r="J1103" s="26">
        <v>0</v>
      </c>
      <c r="K1103" s="26">
        <v>1</v>
      </c>
      <c r="L1103" s="26">
        <v>1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  <c r="T1103" s="26">
        <v>0</v>
      </c>
      <c r="U1103" s="26">
        <v>0.2</v>
      </c>
      <c r="V1103" s="26">
        <v>0.2</v>
      </c>
      <c r="W1103" s="26">
        <v>0</v>
      </c>
      <c r="X1103" s="26">
        <v>0</v>
      </c>
      <c r="Y1103" s="26">
        <v>0</v>
      </c>
      <c r="Z1103" s="26">
        <v>0</v>
      </c>
      <c r="AA1103" s="26">
        <v>0</v>
      </c>
      <c r="AB1103" s="26">
        <v>0</v>
      </c>
      <c r="AC1103" s="26">
        <v>0</v>
      </c>
      <c r="AD1103" s="26">
        <v>0</v>
      </c>
      <c r="AE1103" s="26">
        <v>0</v>
      </c>
      <c r="AF1103" s="26">
        <v>1</v>
      </c>
      <c r="AG1103" s="26">
        <v>0</v>
      </c>
    </row>
    <row r="1104" spans="1:33" x14ac:dyDescent="0.2">
      <c r="A1104" s="3" t="s">
        <v>1457</v>
      </c>
      <c r="B1104" s="3" t="s">
        <v>1103</v>
      </c>
      <c r="C1104" s="3" t="s">
        <v>540</v>
      </c>
      <c r="D1104" s="3" t="s">
        <v>537</v>
      </c>
      <c r="E1104" t="str">
        <f t="shared" si="34"/>
        <v>M22P07U03N05</v>
      </c>
      <c r="F1104" s="26">
        <f ca="1">基础表!F1104</f>
        <v>0</v>
      </c>
      <c r="G1104" s="26">
        <f ca="1">基础表!G1104</f>
        <v>0</v>
      </c>
      <c r="H1104" s="26">
        <v>0.15</v>
      </c>
      <c r="I1104" s="26" t="str">
        <f t="shared" ca="1" si="35"/>
        <v>TRUE</v>
      </c>
      <c r="J1104" s="26">
        <v>0</v>
      </c>
      <c r="K1104" s="26">
        <v>1</v>
      </c>
      <c r="L1104" s="26">
        <v>1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0.2</v>
      </c>
      <c r="V1104" s="26">
        <v>0.2</v>
      </c>
      <c r="W1104" s="26">
        <v>0</v>
      </c>
      <c r="X1104" s="26">
        <v>0</v>
      </c>
      <c r="Y1104" s="26">
        <v>0</v>
      </c>
      <c r="Z1104" s="26">
        <v>0</v>
      </c>
      <c r="AA1104" s="26">
        <v>0</v>
      </c>
      <c r="AB1104" s="26">
        <v>0</v>
      </c>
      <c r="AC1104" s="26">
        <v>0</v>
      </c>
      <c r="AD1104" s="26">
        <v>0</v>
      </c>
      <c r="AE1104" s="26">
        <v>0</v>
      </c>
      <c r="AF1104" s="26">
        <v>1</v>
      </c>
      <c r="AG1104" s="26">
        <v>0</v>
      </c>
    </row>
    <row r="1105" spans="1:33" x14ac:dyDescent="0.2">
      <c r="A1105" s="3" t="s">
        <v>1457</v>
      </c>
      <c r="B1105" s="3" t="s">
        <v>1103</v>
      </c>
      <c r="C1105" s="3" t="s">
        <v>540</v>
      </c>
      <c r="D1105" s="3" t="s">
        <v>538</v>
      </c>
      <c r="E1105" t="str">
        <f t="shared" si="34"/>
        <v>M22P07U03N06</v>
      </c>
      <c r="F1105" s="26">
        <f ca="1">基础表!F1105</f>
        <v>0</v>
      </c>
      <c r="G1105" s="26">
        <f ca="1">基础表!G1105</f>
        <v>0</v>
      </c>
      <c r="H1105" s="26">
        <v>0.15</v>
      </c>
      <c r="I1105" s="26" t="str">
        <f t="shared" ca="1" si="35"/>
        <v>TRUE</v>
      </c>
      <c r="J1105" s="26">
        <v>0</v>
      </c>
      <c r="K1105" s="26">
        <v>1</v>
      </c>
      <c r="L1105" s="26">
        <v>1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  <c r="T1105" s="26">
        <v>0</v>
      </c>
      <c r="U1105" s="26">
        <v>0.2</v>
      </c>
      <c r="V1105" s="26">
        <v>0.2</v>
      </c>
      <c r="W1105" s="26">
        <v>0</v>
      </c>
      <c r="X1105" s="26">
        <v>0</v>
      </c>
      <c r="Y1105" s="26">
        <v>0</v>
      </c>
      <c r="Z1105" s="26">
        <v>0</v>
      </c>
      <c r="AA1105" s="26">
        <v>0</v>
      </c>
      <c r="AB1105" s="26">
        <v>0</v>
      </c>
      <c r="AC1105" s="26">
        <v>0</v>
      </c>
      <c r="AD1105" s="26">
        <v>0</v>
      </c>
      <c r="AE1105" s="26">
        <v>0</v>
      </c>
      <c r="AF1105" s="26">
        <v>1</v>
      </c>
      <c r="AG1105" s="26">
        <v>0</v>
      </c>
    </row>
    <row r="1106" spans="1:33" x14ac:dyDescent="0.2">
      <c r="A1106" s="3" t="s">
        <v>1457</v>
      </c>
      <c r="B1106" s="3" t="s">
        <v>1103</v>
      </c>
      <c r="C1106" s="3" t="s">
        <v>540</v>
      </c>
      <c r="D1106" s="3" t="s">
        <v>542</v>
      </c>
      <c r="E1106" t="str">
        <f t="shared" si="34"/>
        <v>M22P07U03N07</v>
      </c>
      <c r="F1106" s="26">
        <f ca="1">基础表!F1106</f>
        <v>0</v>
      </c>
      <c r="G1106" s="26">
        <f ca="1">基础表!G1106</f>
        <v>0</v>
      </c>
      <c r="H1106" s="26">
        <v>0.15</v>
      </c>
      <c r="I1106" s="26" t="str">
        <f t="shared" ca="1" si="35"/>
        <v>TRUE</v>
      </c>
      <c r="J1106" s="26">
        <v>0</v>
      </c>
      <c r="K1106" s="26">
        <v>1</v>
      </c>
      <c r="L1106" s="26">
        <v>1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0.2</v>
      </c>
      <c r="V1106" s="26">
        <v>0.2</v>
      </c>
      <c r="W1106" s="26">
        <v>0</v>
      </c>
      <c r="X1106" s="26">
        <v>0</v>
      </c>
      <c r="Y1106" s="26">
        <v>0</v>
      </c>
      <c r="Z1106" s="26">
        <v>0</v>
      </c>
      <c r="AA1106" s="26">
        <v>0</v>
      </c>
      <c r="AB1106" s="26">
        <v>0</v>
      </c>
      <c r="AC1106" s="26">
        <v>0</v>
      </c>
      <c r="AD1106" s="26">
        <v>0</v>
      </c>
      <c r="AE1106" s="26">
        <v>0</v>
      </c>
      <c r="AF1106" s="26">
        <v>1</v>
      </c>
      <c r="AG1106" s="26">
        <v>0</v>
      </c>
    </row>
    <row r="1107" spans="1:33" x14ac:dyDescent="0.2">
      <c r="A1107" s="3" t="s">
        <v>1457</v>
      </c>
      <c r="B1107" s="3" t="s">
        <v>1103</v>
      </c>
      <c r="C1107" s="3" t="s">
        <v>540</v>
      </c>
      <c r="D1107" s="3" t="s">
        <v>543</v>
      </c>
      <c r="E1107" t="str">
        <f t="shared" si="34"/>
        <v>M22P07U03N08</v>
      </c>
      <c r="F1107" s="26">
        <f ca="1">基础表!F1107</f>
        <v>0</v>
      </c>
      <c r="G1107" s="26">
        <f ca="1">基础表!G1107</f>
        <v>0</v>
      </c>
      <c r="H1107" s="26">
        <v>0.15</v>
      </c>
      <c r="I1107" s="26" t="str">
        <f t="shared" ca="1" si="35"/>
        <v>TRUE</v>
      </c>
      <c r="J1107" s="26">
        <v>0</v>
      </c>
      <c r="K1107" s="26">
        <v>1</v>
      </c>
      <c r="L1107" s="26">
        <v>1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0.2</v>
      </c>
      <c r="V1107" s="26">
        <v>0.2</v>
      </c>
      <c r="W1107" s="26">
        <v>0</v>
      </c>
      <c r="X1107" s="26">
        <v>0</v>
      </c>
      <c r="Y1107" s="26">
        <v>0</v>
      </c>
      <c r="Z1107" s="26">
        <v>0</v>
      </c>
      <c r="AA1107" s="26">
        <v>0</v>
      </c>
      <c r="AB1107" s="26">
        <v>0</v>
      </c>
      <c r="AC1107" s="26">
        <v>0</v>
      </c>
      <c r="AD1107" s="26">
        <v>0</v>
      </c>
      <c r="AE1107" s="26">
        <v>0</v>
      </c>
      <c r="AF1107" s="26">
        <v>1</v>
      </c>
      <c r="AG1107" s="26">
        <v>0</v>
      </c>
    </row>
    <row r="1108" spans="1:33" x14ac:dyDescent="0.2">
      <c r="A1108" s="3" t="s">
        <v>1457</v>
      </c>
      <c r="B1108" s="3" t="s">
        <v>1103</v>
      </c>
      <c r="C1108" s="3" t="s">
        <v>540</v>
      </c>
      <c r="D1108" s="3" t="s">
        <v>544</v>
      </c>
      <c r="E1108" t="str">
        <f t="shared" si="34"/>
        <v>M22P07U03N09</v>
      </c>
      <c r="F1108" s="26">
        <f ca="1">基础表!F1108</f>
        <v>0</v>
      </c>
      <c r="G1108" s="26">
        <f ca="1">基础表!G1108</f>
        <v>0</v>
      </c>
      <c r="H1108" s="26">
        <v>0.15</v>
      </c>
      <c r="I1108" s="26" t="str">
        <f t="shared" ca="1" si="35"/>
        <v>TRUE</v>
      </c>
      <c r="J1108" s="26">
        <v>0</v>
      </c>
      <c r="K1108" s="26">
        <v>1</v>
      </c>
      <c r="L1108" s="26">
        <v>1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0.2</v>
      </c>
      <c r="V1108" s="26">
        <v>0.2</v>
      </c>
      <c r="W1108" s="26">
        <v>0</v>
      </c>
      <c r="X1108" s="26">
        <v>0</v>
      </c>
      <c r="Y1108" s="26">
        <v>0</v>
      </c>
      <c r="Z1108" s="26">
        <v>0</v>
      </c>
      <c r="AA1108" s="26">
        <v>0</v>
      </c>
      <c r="AB1108" s="26">
        <v>0</v>
      </c>
      <c r="AC1108" s="26">
        <v>0</v>
      </c>
      <c r="AD1108" s="26">
        <v>0</v>
      </c>
      <c r="AE1108" s="26">
        <v>0</v>
      </c>
      <c r="AF1108" s="26">
        <v>1</v>
      </c>
      <c r="AG1108" s="26">
        <v>0</v>
      </c>
    </row>
    <row r="1109" spans="1:33" x14ac:dyDescent="0.2">
      <c r="A1109" s="3" t="s">
        <v>1457</v>
      </c>
      <c r="B1109" s="3" t="s">
        <v>1103</v>
      </c>
      <c r="C1109" s="3" t="s">
        <v>541</v>
      </c>
      <c r="D1109" s="3" t="s">
        <v>1255</v>
      </c>
      <c r="E1109" t="str">
        <f t="shared" si="34"/>
        <v>M22P07U04N01</v>
      </c>
      <c r="F1109" s="26">
        <f ca="1">基础表!F1109</f>
        <v>0</v>
      </c>
      <c r="G1109" s="26">
        <f ca="1">基础表!G1109</f>
        <v>0</v>
      </c>
      <c r="H1109" s="26">
        <v>0.15</v>
      </c>
      <c r="I1109" s="26" t="str">
        <f t="shared" ca="1" si="35"/>
        <v>TRUE</v>
      </c>
      <c r="J1109" s="26">
        <v>0</v>
      </c>
      <c r="K1109" s="26">
        <v>1</v>
      </c>
      <c r="L1109" s="26">
        <v>1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  <c r="T1109" s="26">
        <v>0</v>
      </c>
      <c r="U1109" s="26">
        <v>0.2</v>
      </c>
      <c r="V1109" s="26">
        <v>0.2</v>
      </c>
      <c r="W1109" s="26">
        <v>0</v>
      </c>
      <c r="X1109" s="26">
        <v>0</v>
      </c>
      <c r="Y1109" s="26">
        <v>0</v>
      </c>
      <c r="Z1109" s="26">
        <v>0</v>
      </c>
      <c r="AA1109" s="26">
        <v>0</v>
      </c>
      <c r="AB1109" s="26">
        <v>0</v>
      </c>
      <c r="AC1109" s="26">
        <v>0</v>
      </c>
      <c r="AD1109" s="26">
        <v>0</v>
      </c>
      <c r="AE1109" s="26">
        <v>0</v>
      </c>
      <c r="AF1109" s="26">
        <v>1</v>
      </c>
      <c r="AG1109" s="26">
        <v>0</v>
      </c>
    </row>
    <row r="1110" spans="1:33" x14ac:dyDescent="0.2">
      <c r="A1110" s="3" t="s">
        <v>1457</v>
      </c>
      <c r="B1110" s="3" t="s">
        <v>1103</v>
      </c>
      <c r="C1110" s="3" t="s">
        <v>541</v>
      </c>
      <c r="D1110" s="3" t="s">
        <v>534</v>
      </c>
      <c r="E1110" t="str">
        <f t="shared" si="34"/>
        <v>M22P07U04N02</v>
      </c>
      <c r="F1110" s="26">
        <f ca="1">基础表!F1110</f>
        <v>0</v>
      </c>
      <c r="G1110" s="26">
        <f ca="1">基础表!G1110</f>
        <v>0</v>
      </c>
      <c r="H1110" s="26">
        <v>0.15</v>
      </c>
      <c r="I1110" s="26" t="str">
        <f t="shared" ca="1" si="35"/>
        <v>TRUE</v>
      </c>
      <c r="J1110" s="26">
        <v>0</v>
      </c>
      <c r="K1110" s="26">
        <v>1</v>
      </c>
      <c r="L1110" s="26">
        <v>1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0.2</v>
      </c>
      <c r="V1110" s="26">
        <v>0.2</v>
      </c>
      <c r="W1110" s="26">
        <v>0</v>
      </c>
      <c r="X1110" s="26">
        <v>0</v>
      </c>
      <c r="Y1110" s="26">
        <v>0</v>
      </c>
      <c r="Z1110" s="26">
        <v>0</v>
      </c>
      <c r="AA1110" s="26">
        <v>0</v>
      </c>
      <c r="AB1110" s="26">
        <v>0</v>
      </c>
      <c r="AC1110" s="26">
        <v>0</v>
      </c>
      <c r="AD1110" s="26">
        <v>0</v>
      </c>
      <c r="AE1110" s="26">
        <v>0</v>
      </c>
      <c r="AF1110" s="26">
        <v>1</v>
      </c>
      <c r="AG1110" s="26">
        <v>0</v>
      </c>
    </row>
    <row r="1111" spans="1:33" x14ac:dyDescent="0.2">
      <c r="A1111" s="3" t="s">
        <v>1457</v>
      </c>
      <c r="B1111" s="3" t="s">
        <v>1103</v>
      </c>
      <c r="C1111" s="3" t="s">
        <v>541</v>
      </c>
      <c r="D1111" s="3" t="s">
        <v>535</v>
      </c>
      <c r="E1111" t="str">
        <f t="shared" si="34"/>
        <v>M22P07U04N03</v>
      </c>
      <c r="F1111" s="26">
        <f ca="1">基础表!F1111</f>
        <v>0</v>
      </c>
      <c r="G1111" s="26">
        <f ca="1">基础表!G1111</f>
        <v>0</v>
      </c>
      <c r="H1111" s="26">
        <v>0.15</v>
      </c>
      <c r="I1111" s="26" t="str">
        <f t="shared" ca="1" si="35"/>
        <v>TRUE</v>
      </c>
      <c r="J1111" s="26">
        <v>0</v>
      </c>
      <c r="K1111" s="26">
        <v>1</v>
      </c>
      <c r="L1111" s="26">
        <v>1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  <c r="T1111" s="26">
        <v>0</v>
      </c>
      <c r="U1111" s="26">
        <v>0.2</v>
      </c>
      <c r="V1111" s="26">
        <v>0.2</v>
      </c>
      <c r="W1111" s="26">
        <v>0</v>
      </c>
      <c r="X1111" s="26">
        <v>0</v>
      </c>
      <c r="Y1111" s="26">
        <v>0</v>
      </c>
      <c r="Z1111" s="26">
        <v>0</v>
      </c>
      <c r="AA1111" s="26">
        <v>0</v>
      </c>
      <c r="AB1111" s="26">
        <v>0</v>
      </c>
      <c r="AC1111" s="26">
        <v>0</v>
      </c>
      <c r="AD1111" s="26">
        <v>0</v>
      </c>
      <c r="AE1111" s="26">
        <v>0</v>
      </c>
      <c r="AF1111" s="26">
        <v>1</v>
      </c>
      <c r="AG1111" s="26">
        <v>0</v>
      </c>
    </row>
    <row r="1112" spans="1:33" x14ac:dyDescent="0.2">
      <c r="A1112" s="3" t="s">
        <v>1457</v>
      </c>
      <c r="B1112" s="3" t="s">
        <v>1103</v>
      </c>
      <c r="C1112" s="3" t="s">
        <v>1454</v>
      </c>
      <c r="D1112" s="3" t="s">
        <v>536</v>
      </c>
      <c r="E1112" t="str">
        <f t="shared" si="34"/>
        <v>M22P07U04N04</v>
      </c>
      <c r="F1112" s="26">
        <f ca="1">基础表!F1112</f>
        <v>0</v>
      </c>
      <c r="G1112" s="26">
        <f ca="1">基础表!G1112</f>
        <v>0</v>
      </c>
      <c r="H1112" s="26">
        <v>0.15</v>
      </c>
      <c r="I1112" s="26" t="str">
        <f t="shared" ca="1" si="35"/>
        <v>TRUE</v>
      </c>
      <c r="J1112" s="26">
        <v>0</v>
      </c>
      <c r="K1112" s="26">
        <v>1</v>
      </c>
      <c r="L1112" s="26">
        <v>1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  <c r="T1112" s="26">
        <v>0</v>
      </c>
      <c r="U1112" s="26">
        <v>0.2</v>
      </c>
      <c r="V1112" s="26">
        <v>0.2</v>
      </c>
      <c r="W1112" s="26">
        <v>0</v>
      </c>
      <c r="X1112" s="26">
        <v>0</v>
      </c>
      <c r="Y1112" s="26">
        <v>0</v>
      </c>
      <c r="Z1112" s="26">
        <v>0</v>
      </c>
      <c r="AA1112" s="26">
        <v>0</v>
      </c>
      <c r="AB1112" s="26">
        <v>0</v>
      </c>
      <c r="AC1112" s="26">
        <v>0</v>
      </c>
      <c r="AD1112" s="26">
        <v>0</v>
      </c>
      <c r="AE1112" s="26">
        <v>0</v>
      </c>
      <c r="AF1112" s="26">
        <v>1</v>
      </c>
      <c r="AG1112" s="26">
        <v>0</v>
      </c>
    </row>
    <row r="1113" spans="1:33" x14ac:dyDescent="0.2">
      <c r="A1113" s="3" t="s">
        <v>1457</v>
      </c>
      <c r="B1113" s="3" t="s">
        <v>1103</v>
      </c>
      <c r="C1113" s="3" t="s">
        <v>1454</v>
      </c>
      <c r="D1113" s="3" t="s">
        <v>537</v>
      </c>
      <c r="E1113" t="str">
        <f t="shared" si="34"/>
        <v>M22P07U04N05</v>
      </c>
      <c r="F1113" s="26">
        <f ca="1">基础表!F1113</f>
        <v>0</v>
      </c>
      <c r="G1113" s="26">
        <f ca="1">基础表!G1113</f>
        <v>0</v>
      </c>
      <c r="H1113" s="26">
        <v>0.15</v>
      </c>
      <c r="I1113" s="26" t="str">
        <f t="shared" ca="1" si="35"/>
        <v>TRUE</v>
      </c>
      <c r="J1113" s="26">
        <v>0</v>
      </c>
      <c r="K1113" s="26">
        <v>1</v>
      </c>
      <c r="L1113" s="26">
        <v>1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  <c r="T1113" s="26">
        <v>0</v>
      </c>
      <c r="U1113" s="26">
        <v>0.2</v>
      </c>
      <c r="V1113" s="26">
        <v>0.2</v>
      </c>
      <c r="W1113" s="26">
        <v>0</v>
      </c>
      <c r="X1113" s="26">
        <v>0</v>
      </c>
      <c r="Y1113" s="26">
        <v>0</v>
      </c>
      <c r="Z1113" s="26">
        <v>0</v>
      </c>
      <c r="AA1113" s="26">
        <v>0</v>
      </c>
      <c r="AB1113" s="26">
        <v>0</v>
      </c>
      <c r="AC1113" s="26">
        <v>0</v>
      </c>
      <c r="AD1113" s="26">
        <v>0</v>
      </c>
      <c r="AE1113" s="26">
        <v>0</v>
      </c>
      <c r="AF1113" s="26">
        <v>1</v>
      </c>
      <c r="AG1113" s="26">
        <v>0</v>
      </c>
    </row>
    <row r="1114" spans="1:33" x14ac:dyDescent="0.2">
      <c r="A1114" s="3" t="s">
        <v>1457</v>
      </c>
      <c r="B1114" s="3" t="s">
        <v>1103</v>
      </c>
      <c r="C1114" s="3" t="s">
        <v>1454</v>
      </c>
      <c r="D1114" s="3" t="s">
        <v>538</v>
      </c>
      <c r="E1114" t="str">
        <f t="shared" si="34"/>
        <v>M22P07U04N06</v>
      </c>
      <c r="F1114" s="26">
        <f ca="1">基础表!F1114</f>
        <v>0</v>
      </c>
      <c r="G1114" s="26">
        <f ca="1">基础表!G1114</f>
        <v>0</v>
      </c>
      <c r="H1114" s="26">
        <v>0.15</v>
      </c>
      <c r="I1114" s="26" t="str">
        <f t="shared" ca="1" si="35"/>
        <v>TRUE</v>
      </c>
      <c r="J1114" s="26">
        <v>0</v>
      </c>
      <c r="K1114" s="26">
        <v>1</v>
      </c>
      <c r="L1114" s="26">
        <v>1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  <c r="T1114" s="26">
        <v>0</v>
      </c>
      <c r="U1114" s="26">
        <v>0.2</v>
      </c>
      <c r="V1114" s="26">
        <v>0.2</v>
      </c>
      <c r="W1114" s="26">
        <v>0</v>
      </c>
      <c r="X1114" s="26">
        <v>0</v>
      </c>
      <c r="Y1114" s="26">
        <v>0</v>
      </c>
      <c r="Z1114" s="26">
        <v>0</v>
      </c>
      <c r="AA1114" s="26">
        <v>0</v>
      </c>
      <c r="AB1114" s="26">
        <v>0</v>
      </c>
      <c r="AC1114" s="26">
        <v>0</v>
      </c>
      <c r="AD1114" s="26">
        <v>0</v>
      </c>
      <c r="AE1114" s="26">
        <v>0</v>
      </c>
      <c r="AF1114" s="26">
        <v>1</v>
      </c>
      <c r="AG1114" s="26">
        <v>0</v>
      </c>
    </row>
    <row r="1115" spans="1:33" x14ac:dyDescent="0.2">
      <c r="A1115" s="3" t="s">
        <v>1457</v>
      </c>
      <c r="B1115" s="3" t="s">
        <v>1103</v>
      </c>
      <c r="C1115" s="3" t="s">
        <v>1454</v>
      </c>
      <c r="D1115" s="3" t="s">
        <v>542</v>
      </c>
      <c r="E1115" t="str">
        <f t="shared" si="34"/>
        <v>M22P07U04N07</v>
      </c>
      <c r="F1115" s="26">
        <f ca="1">基础表!F1115</f>
        <v>0</v>
      </c>
      <c r="G1115" s="26">
        <f ca="1">基础表!G1115</f>
        <v>0</v>
      </c>
      <c r="H1115" s="26">
        <v>0.15</v>
      </c>
      <c r="I1115" s="26" t="str">
        <f t="shared" ca="1" si="35"/>
        <v>TRUE</v>
      </c>
      <c r="J1115" s="26">
        <v>0</v>
      </c>
      <c r="K1115" s="26">
        <v>1</v>
      </c>
      <c r="L1115" s="26">
        <v>1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  <c r="T1115" s="26">
        <v>0</v>
      </c>
      <c r="U1115" s="26">
        <v>0.2</v>
      </c>
      <c r="V1115" s="26">
        <v>0.2</v>
      </c>
      <c r="W1115" s="26">
        <v>0</v>
      </c>
      <c r="X1115" s="26">
        <v>0</v>
      </c>
      <c r="Y1115" s="26">
        <v>0</v>
      </c>
      <c r="Z1115" s="26">
        <v>0</v>
      </c>
      <c r="AA1115" s="26">
        <v>0</v>
      </c>
      <c r="AB1115" s="26">
        <v>0</v>
      </c>
      <c r="AC1115" s="26">
        <v>0</v>
      </c>
      <c r="AD1115" s="26">
        <v>0</v>
      </c>
      <c r="AE1115" s="26">
        <v>0</v>
      </c>
      <c r="AF1115" s="26">
        <v>1</v>
      </c>
      <c r="AG1115" s="26">
        <v>0</v>
      </c>
    </row>
    <row r="1116" spans="1:33" x14ac:dyDescent="0.2">
      <c r="A1116" s="3" t="s">
        <v>1457</v>
      </c>
      <c r="B1116" s="3" t="s">
        <v>1103</v>
      </c>
      <c r="C1116" s="3" t="s">
        <v>1454</v>
      </c>
      <c r="D1116" s="3" t="s">
        <v>543</v>
      </c>
      <c r="E1116" t="str">
        <f t="shared" si="34"/>
        <v>M22P07U04N08</v>
      </c>
      <c r="F1116" s="26">
        <f ca="1">基础表!F1116</f>
        <v>0</v>
      </c>
      <c r="G1116" s="26">
        <f ca="1">基础表!G1116</f>
        <v>0</v>
      </c>
      <c r="H1116" s="26">
        <v>0.15</v>
      </c>
      <c r="I1116" s="26" t="str">
        <f t="shared" ca="1" si="35"/>
        <v>TRUE</v>
      </c>
      <c r="J1116" s="26">
        <v>0</v>
      </c>
      <c r="K1116" s="26">
        <v>1</v>
      </c>
      <c r="L1116" s="26">
        <v>1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0.2</v>
      </c>
      <c r="V1116" s="26">
        <v>0.2</v>
      </c>
      <c r="W1116" s="26">
        <v>0</v>
      </c>
      <c r="X1116" s="26">
        <v>0</v>
      </c>
      <c r="Y1116" s="26">
        <v>0</v>
      </c>
      <c r="Z1116" s="26">
        <v>0</v>
      </c>
      <c r="AA1116" s="26">
        <v>0</v>
      </c>
      <c r="AB1116" s="26">
        <v>0</v>
      </c>
      <c r="AC1116" s="26">
        <v>0</v>
      </c>
      <c r="AD1116" s="26">
        <v>0</v>
      </c>
      <c r="AE1116" s="26">
        <v>0</v>
      </c>
      <c r="AF1116" s="26">
        <v>1</v>
      </c>
      <c r="AG1116" s="26">
        <v>0</v>
      </c>
    </row>
    <row r="1117" spans="1:33" x14ac:dyDescent="0.2">
      <c r="A1117" s="3" t="s">
        <v>1457</v>
      </c>
      <c r="B1117" s="3" t="s">
        <v>1103</v>
      </c>
      <c r="C1117" s="3" t="s">
        <v>541</v>
      </c>
      <c r="D1117" s="3" t="s">
        <v>544</v>
      </c>
      <c r="E1117" t="str">
        <f t="shared" si="34"/>
        <v>M22P07U04N09</v>
      </c>
      <c r="F1117" s="26">
        <f ca="1">基础表!F1117</f>
        <v>0</v>
      </c>
      <c r="G1117" s="26">
        <f ca="1">基础表!G1117</f>
        <v>0</v>
      </c>
      <c r="H1117" s="26">
        <v>0.15</v>
      </c>
      <c r="I1117" s="26" t="str">
        <f t="shared" ca="1" si="35"/>
        <v>TRUE</v>
      </c>
      <c r="J1117" s="26">
        <v>0</v>
      </c>
      <c r="K1117" s="26">
        <v>1</v>
      </c>
      <c r="L1117" s="26">
        <v>1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  <c r="T1117" s="26">
        <v>0</v>
      </c>
      <c r="U1117" s="26">
        <v>0.2</v>
      </c>
      <c r="V1117" s="26">
        <v>0.2</v>
      </c>
      <c r="W1117" s="26">
        <v>0</v>
      </c>
      <c r="X1117" s="26">
        <v>0</v>
      </c>
      <c r="Y1117" s="26">
        <v>0</v>
      </c>
      <c r="Z1117" s="26">
        <v>0</v>
      </c>
      <c r="AA1117" s="26">
        <v>0</v>
      </c>
      <c r="AB1117" s="26">
        <v>0</v>
      </c>
      <c r="AC1117" s="26">
        <v>0</v>
      </c>
      <c r="AD1117" s="26">
        <v>0</v>
      </c>
      <c r="AE1117" s="26">
        <v>0</v>
      </c>
      <c r="AF1117" s="26">
        <v>1</v>
      </c>
      <c r="AG1117" s="26">
        <v>0</v>
      </c>
    </row>
    <row r="1118" spans="1:33" x14ac:dyDescent="0.2">
      <c r="A1118" s="3" t="s">
        <v>1457</v>
      </c>
      <c r="B1118" s="3" t="s">
        <v>1104</v>
      </c>
      <c r="C1118" s="3" t="s">
        <v>532</v>
      </c>
      <c r="D1118" s="3" t="s">
        <v>1255</v>
      </c>
      <c r="E1118" t="str">
        <f t="shared" si="34"/>
        <v>M22P08U01N01</v>
      </c>
      <c r="F1118" s="26">
        <f ca="1">基础表!F1118</f>
        <v>0</v>
      </c>
      <c r="G1118" s="26">
        <f ca="1">基础表!G1118</f>
        <v>0</v>
      </c>
      <c r="H1118" s="26">
        <v>0.15</v>
      </c>
      <c r="I1118" s="26" t="str">
        <f t="shared" ca="1" si="35"/>
        <v>TRUE</v>
      </c>
      <c r="J1118" s="26">
        <v>0</v>
      </c>
      <c r="K1118" s="26">
        <v>1</v>
      </c>
      <c r="L1118" s="26">
        <v>1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  <c r="T1118" s="26">
        <v>0</v>
      </c>
      <c r="U1118" s="26">
        <v>0.2</v>
      </c>
      <c r="V1118" s="26">
        <v>0.2</v>
      </c>
      <c r="W1118" s="26">
        <v>0</v>
      </c>
      <c r="X1118" s="26">
        <v>0</v>
      </c>
      <c r="Y1118" s="26">
        <v>0</v>
      </c>
      <c r="Z1118" s="26">
        <v>0</v>
      </c>
      <c r="AA1118" s="26">
        <v>0</v>
      </c>
      <c r="AB1118" s="26">
        <v>0</v>
      </c>
      <c r="AC1118" s="26">
        <v>0</v>
      </c>
      <c r="AD1118" s="26">
        <v>0</v>
      </c>
      <c r="AE1118" s="26">
        <v>0</v>
      </c>
      <c r="AF1118" s="26">
        <v>1</v>
      </c>
      <c r="AG1118" s="26">
        <v>0</v>
      </c>
    </row>
    <row r="1119" spans="1:33" x14ac:dyDescent="0.2">
      <c r="A1119" s="3" t="s">
        <v>1457</v>
      </c>
      <c r="B1119" s="3" t="s">
        <v>1104</v>
      </c>
      <c r="C1119" s="3" t="s">
        <v>532</v>
      </c>
      <c r="D1119" s="3" t="s">
        <v>534</v>
      </c>
      <c r="E1119" t="str">
        <f t="shared" si="34"/>
        <v>M22P08U01N02</v>
      </c>
      <c r="F1119" s="26">
        <f ca="1">基础表!F1119</f>
        <v>0</v>
      </c>
      <c r="G1119" s="26">
        <f ca="1">基础表!G1119</f>
        <v>0</v>
      </c>
      <c r="H1119" s="26">
        <v>0.15</v>
      </c>
      <c r="I1119" s="26" t="str">
        <f t="shared" ca="1" si="35"/>
        <v>TRUE</v>
      </c>
      <c r="J1119" s="26">
        <v>0</v>
      </c>
      <c r="K1119" s="26">
        <v>1</v>
      </c>
      <c r="L1119" s="26">
        <v>1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0.2</v>
      </c>
      <c r="V1119" s="26">
        <v>0.2</v>
      </c>
      <c r="W1119" s="26">
        <v>0</v>
      </c>
      <c r="X1119" s="26">
        <v>0</v>
      </c>
      <c r="Y1119" s="26">
        <v>0</v>
      </c>
      <c r="Z1119" s="26">
        <v>0</v>
      </c>
      <c r="AA1119" s="26">
        <v>0</v>
      </c>
      <c r="AB1119" s="26">
        <v>0</v>
      </c>
      <c r="AC1119" s="26">
        <v>0</v>
      </c>
      <c r="AD1119" s="26">
        <v>0</v>
      </c>
      <c r="AE1119" s="26">
        <v>0</v>
      </c>
      <c r="AF1119" s="26">
        <v>1</v>
      </c>
      <c r="AG1119" s="26">
        <v>0</v>
      </c>
    </row>
    <row r="1120" spans="1:33" x14ac:dyDescent="0.2">
      <c r="A1120" s="3" t="s">
        <v>1457</v>
      </c>
      <c r="B1120" s="3" t="s">
        <v>1104</v>
      </c>
      <c r="C1120" s="3" t="s">
        <v>532</v>
      </c>
      <c r="D1120" s="3" t="s">
        <v>535</v>
      </c>
      <c r="E1120" t="str">
        <f t="shared" si="34"/>
        <v>M22P08U01N03</v>
      </c>
      <c r="F1120" s="26">
        <f ca="1">基础表!F1120</f>
        <v>0</v>
      </c>
      <c r="G1120" s="26">
        <f ca="1">基础表!G1120</f>
        <v>0</v>
      </c>
      <c r="H1120" s="26">
        <v>0.15</v>
      </c>
      <c r="I1120" s="26" t="str">
        <f t="shared" ca="1" si="35"/>
        <v>TRUE</v>
      </c>
      <c r="J1120" s="26">
        <v>0</v>
      </c>
      <c r="K1120" s="26">
        <v>1</v>
      </c>
      <c r="L1120" s="26">
        <v>1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  <c r="T1120" s="26">
        <v>0</v>
      </c>
      <c r="U1120" s="26">
        <v>0.2</v>
      </c>
      <c r="V1120" s="26">
        <v>0.2</v>
      </c>
      <c r="W1120" s="26">
        <v>0</v>
      </c>
      <c r="X1120" s="26">
        <v>0</v>
      </c>
      <c r="Y1120" s="26">
        <v>0</v>
      </c>
      <c r="Z1120" s="26">
        <v>0</v>
      </c>
      <c r="AA1120" s="26">
        <v>0</v>
      </c>
      <c r="AB1120" s="26">
        <v>0</v>
      </c>
      <c r="AC1120" s="26">
        <v>0</v>
      </c>
      <c r="AD1120" s="26">
        <v>0</v>
      </c>
      <c r="AE1120" s="26">
        <v>0</v>
      </c>
      <c r="AF1120" s="26">
        <v>1</v>
      </c>
      <c r="AG1120" s="26">
        <v>0</v>
      </c>
    </row>
    <row r="1121" spans="1:33" x14ac:dyDescent="0.2">
      <c r="A1121" s="3" t="s">
        <v>1457</v>
      </c>
      <c r="B1121" s="3" t="s">
        <v>1104</v>
      </c>
      <c r="C1121" s="3" t="s">
        <v>532</v>
      </c>
      <c r="D1121" s="3" t="s">
        <v>536</v>
      </c>
      <c r="E1121" t="str">
        <f t="shared" si="34"/>
        <v>M22P08U01N04</v>
      </c>
      <c r="F1121" s="26">
        <f ca="1">基础表!F1121</f>
        <v>0</v>
      </c>
      <c r="G1121" s="26">
        <f ca="1">基础表!G1121</f>
        <v>0</v>
      </c>
      <c r="H1121" s="26">
        <v>0.15</v>
      </c>
      <c r="I1121" s="26" t="str">
        <f t="shared" ca="1" si="35"/>
        <v>TRUE</v>
      </c>
      <c r="J1121" s="26">
        <v>0</v>
      </c>
      <c r="K1121" s="26">
        <v>1</v>
      </c>
      <c r="L1121" s="26">
        <v>1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  <c r="T1121" s="26">
        <v>0</v>
      </c>
      <c r="U1121" s="26">
        <v>0.2</v>
      </c>
      <c r="V1121" s="26">
        <v>0.2</v>
      </c>
      <c r="W1121" s="26">
        <v>0</v>
      </c>
      <c r="X1121" s="26">
        <v>0</v>
      </c>
      <c r="Y1121" s="26">
        <v>0</v>
      </c>
      <c r="Z1121" s="26">
        <v>0</v>
      </c>
      <c r="AA1121" s="26">
        <v>0</v>
      </c>
      <c r="AB1121" s="26">
        <v>0</v>
      </c>
      <c r="AC1121" s="26">
        <v>0</v>
      </c>
      <c r="AD1121" s="26">
        <v>0</v>
      </c>
      <c r="AE1121" s="26">
        <v>0</v>
      </c>
      <c r="AF1121" s="26">
        <v>1</v>
      </c>
      <c r="AG1121" s="26">
        <v>0</v>
      </c>
    </row>
    <row r="1122" spans="1:33" x14ac:dyDescent="0.2">
      <c r="A1122" s="3" t="s">
        <v>1457</v>
      </c>
      <c r="B1122" s="3" t="s">
        <v>1104</v>
      </c>
      <c r="C1122" s="3" t="s">
        <v>532</v>
      </c>
      <c r="D1122" s="3" t="s">
        <v>537</v>
      </c>
      <c r="E1122" t="str">
        <f t="shared" si="34"/>
        <v>M22P08U01N05</v>
      </c>
      <c r="F1122" s="26">
        <f ca="1">基础表!F1122</f>
        <v>0</v>
      </c>
      <c r="G1122" s="26">
        <f ca="1">基础表!G1122</f>
        <v>0</v>
      </c>
      <c r="H1122" s="26">
        <v>0.15</v>
      </c>
      <c r="I1122" s="26" t="str">
        <f t="shared" ca="1" si="35"/>
        <v>TRUE</v>
      </c>
      <c r="J1122" s="26">
        <v>0</v>
      </c>
      <c r="K1122" s="26">
        <v>1</v>
      </c>
      <c r="L1122" s="26">
        <v>1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0.2</v>
      </c>
      <c r="V1122" s="26">
        <v>0.2</v>
      </c>
      <c r="W1122" s="26">
        <v>0</v>
      </c>
      <c r="X1122" s="26">
        <v>0</v>
      </c>
      <c r="Y1122" s="26">
        <v>0</v>
      </c>
      <c r="Z1122" s="26">
        <v>0</v>
      </c>
      <c r="AA1122" s="26">
        <v>0</v>
      </c>
      <c r="AB1122" s="26">
        <v>0</v>
      </c>
      <c r="AC1122" s="26">
        <v>0</v>
      </c>
      <c r="AD1122" s="26">
        <v>0</v>
      </c>
      <c r="AE1122" s="26">
        <v>0</v>
      </c>
      <c r="AF1122" s="26">
        <v>1</v>
      </c>
      <c r="AG1122" s="26">
        <v>0</v>
      </c>
    </row>
    <row r="1123" spans="1:33" x14ac:dyDescent="0.2">
      <c r="A1123" s="3" t="s">
        <v>1457</v>
      </c>
      <c r="B1123" s="3" t="s">
        <v>1104</v>
      </c>
      <c r="C1123" s="3" t="s">
        <v>532</v>
      </c>
      <c r="D1123" s="3" t="s">
        <v>538</v>
      </c>
      <c r="E1123" t="str">
        <f t="shared" si="34"/>
        <v>M22P08U01N06</v>
      </c>
      <c r="F1123" s="26">
        <f ca="1">基础表!F1123</f>
        <v>0</v>
      </c>
      <c r="G1123" s="26">
        <f ca="1">基础表!G1123</f>
        <v>0</v>
      </c>
      <c r="H1123" s="26">
        <v>0.15</v>
      </c>
      <c r="I1123" s="26" t="str">
        <f t="shared" ca="1" si="35"/>
        <v>TRUE</v>
      </c>
      <c r="J1123" s="26">
        <v>0</v>
      </c>
      <c r="K1123" s="26">
        <v>1</v>
      </c>
      <c r="L1123" s="26">
        <v>1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  <c r="T1123" s="26">
        <v>0</v>
      </c>
      <c r="U1123" s="26">
        <v>0.2</v>
      </c>
      <c r="V1123" s="26">
        <v>0.2</v>
      </c>
      <c r="W1123" s="26">
        <v>0</v>
      </c>
      <c r="X1123" s="26">
        <v>0</v>
      </c>
      <c r="Y1123" s="26">
        <v>0</v>
      </c>
      <c r="Z1123" s="26">
        <v>0</v>
      </c>
      <c r="AA1123" s="26">
        <v>0</v>
      </c>
      <c r="AB1123" s="26">
        <v>0</v>
      </c>
      <c r="AC1123" s="26">
        <v>0</v>
      </c>
      <c r="AD1123" s="26">
        <v>0</v>
      </c>
      <c r="AE1123" s="26">
        <v>0</v>
      </c>
      <c r="AF1123" s="26">
        <v>1</v>
      </c>
      <c r="AG1123" s="26">
        <v>0</v>
      </c>
    </row>
    <row r="1124" spans="1:33" x14ac:dyDescent="0.2">
      <c r="A1124" s="3" t="s">
        <v>1457</v>
      </c>
      <c r="B1124" s="3" t="s">
        <v>1104</v>
      </c>
      <c r="C1124" s="3" t="s">
        <v>532</v>
      </c>
      <c r="D1124" s="3" t="s">
        <v>542</v>
      </c>
      <c r="E1124" t="str">
        <f t="shared" si="34"/>
        <v>M22P08U01N07</v>
      </c>
      <c r="F1124" s="26">
        <f ca="1">基础表!F1124</f>
        <v>0</v>
      </c>
      <c r="G1124" s="26">
        <f ca="1">基础表!G1124</f>
        <v>0</v>
      </c>
      <c r="H1124" s="26">
        <v>0.15</v>
      </c>
      <c r="I1124" s="26" t="str">
        <f t="shared" ca="1" si="35"/>
        <v>TRUE</v>
      </c>
      <c r="J1124" s="26">
        <v>0</v>
      </c>
      <c r="K1124" s="26">
        <v>1</v>
      </c>
      <c r="L1124" s="26">
        <v>1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0.2</v>
      </c>
      <c r="V1124" s="26">
        <v>0.2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1</v>
      </c>
      <c r="AG1124" s="26">
        <v>0</v>
      </c>
    </row>
    <row r="1125" spans="1:33" x14ac:dyDescent="0.2">
      <c r="A1125" s="3" t="s">
        <v>1457</v>
      </c>
      <c r="B1125" s="3" t="s">
        <v>1104</v>
      </c>
      <c r="C1125" s="3" t="s">
        <v>532</v>
      </c>
      <c r="D1125" s="3" t="s">
        <v>543</v>
      </c>
      <c r="E1125" t="str">
        <f t="shared" si="34"/>
        <v>M22P08U01N08</v>
      </c>
      <c r="F1125" s="26">
        <f ca="1">基础表!F1125</f>
        <v>0</v>
      </c>
      <c r="G1125" s="26">
        <f ca="1">基础表!G1125</f>
        <v>0</v>
      </c>
      <c r="H1125" s="26">
        <v>0.15</v>
      </c>
      <c r="I1125" s="26" t="str">
        <f t="shared" ca="1" si="35"/>
        <v>TRUE</v>
      </c>
      <c r="J1125" s="26">
        <v>0</v>
      </c>
      <c r="K1125" s="26">
        <v>1</v>
      </c>
      <c r="L1125" s="26">
        <v>1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0.2</v>
      </c>
      <c r="V1125" s="26">
        <v>0.2</v>
      </c>
      <c r="W1125" s="26">
        <v>0</v>
      </c>
      <c r="X1125" s="26">
        <v>0</v>
      </c>
      <c r="Y1125" s="26">
        <v>0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  <c r="AE1125" s="26">
        <v>0</v>
      </c>
      <c r="AF1125" s="26">
        <v>1</v>
      </c>
      <c r="AG1125" s="26">
        <v>0</v>
      </c>
    </row>
    <row r="1126" spans="1:33" x14ac:dyDescent="0.2">
      <c r="A1126" s="3" t="s">
        <v>1457</v>
      </c>
      <c r="B1126" s="3" t="s">
        <v>1104</v>
      </c>
      <c r="C1126" s="3" t="s">
        <v>532</v>
      </c>
      <c r="D1126" s="3" t="s">
        <v>544</v>
      </c>
      <c r="E1126" t="str">
        <f t="shared" si="34"/>
        <v>M22P08U01N09</v>
      </c>
      <c r="F1126" s="26">
        <f ca="1">基础表!F1126</f>
        <v>0</v>
      </c>
      <c r="G1126" s="26">
        <f ca="1">基础表!G1126</f>
        <v>0</v>
      </c>
      <c r="H1126" s="26">
        <v>0.15</v>
      </c>
      <c r="I1126" s="26" t="str">
        <f t="shared" ca="1" si="35"/>
        <v>TRUE</v>
      </c>
      <c r="J1126" s="26">
        <v>0</v>
      </c>
      <c r="K1126" s="26">
        <v>1</v>
      </c>
      <c r="L1126" s="26">
        <v>1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0.2</v>
      </c>
      <c r="V1126" s="26">
        <v>0.2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1</v>
      </c>
      <c r="AG1126" s="26">
        <v>0</v>
      </c>
    </row>
    <row r="1127" spans="1:33" x14ac:dyDescent="0.2">
      <c r="A1127" s="3" t="s">
        <v>1457</v>
      </c>
      <c r="B1127" s="3" t="s">
        <v>1104</v>
      </c>
      <c r="C1127" s="3" t="s">
        <v>539</v>
      </c>
      <c r="D1127" s="3" t="s">
        <v>1255</v>
      </c>
      <c r="E1127" t="str">
        <f t="shared" si="34"/>
        <v>M22P08U02N01</v>
      </c>
      <c r="F1127" s="26">
        <f ca="1">基础表!F1127</f>
        <v>0</v>
      </c>
      <c r="G1127" s="26">
        <f ca="1">基础表!G1127</f>
        <v>0</v>
      </c>
      <c r="H1127" s="26">
        <v>0.15</v>
      </c>
      <c r="I1127" s="26" t="str">
        <f t="shared" ca="1" si="35"/>
        <v>TRUE</v>
      </c>
      <c r="J1127" s="26">
        <v>0</v>
      </c>
      <c r="K1127" s="26">
        <v>1</v>
      </c>
      <c r="L1127" s="26">
        <v>1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  <c r="T1127" s="26">
        <v>0</v>
      </c>
      <c r="U1127" s="26">
        <v>0.2</v>
      </c>
      <c r="V1127" s="26">
        <v>0.2</v>
      </c>
      <c r="W1127" s="26">
        <v>0</v>
      </c>
      <c r="X1127" s="26">
        <v>0</v>
      </c>
      <c r="Y1127" s="26">
        <v>0</v>
      </c>
      <c r="Z1127" s="26">
        <v>0</v>
      </c>
      <c r="AA1127" s="26">
        <v>0</v>
      </c>
      <c r="AB1127" s="26">
        <v>0</v>
      </c>
      <c r="AC1127" s="26">
        <v>0</v>
      </c>
      <c r="AD1127" s="26">
        <v>0</v>
      </c>
      <c r="AE1127" s="26">
        <v>0</v>
      </c>
      <c r="AF1127" s="26">
        <v>1</v>
      </c>
      <c r="AG1127" s="26">
        <v>0</v>
      </c>
    </row>
    <row r="1128" spans="1:33" x14ac:dyDescent="0.2">
      <c r="A1128" s="3" t="s">
        <v>1457</v>
      </c>
      <c r="B1128" s="3" t="s">
        <v>1104</v>
      </c>
      <c r="C1128" s="3" t="s">
        <v>539</v>
      </c>
      <c r="D1128" s="3" t="s">
        <v>534</v>
      </c>
      <c r="E1128" t="str">
        <f t="shared" si="34"/>
        <v>M22P08U02N02</v>
      </c>
      <c r="F1128" s="26">
        <f ca="1">基础表!F1128</f>
        <v>0</v>
      </c>
      <c r="G1128" s="26">
        <f ca="1">基础表!G1128</f>
        <v>0</v>
      </c>
      <c r="H1128" s="26">
        <v>0.15</v>
      </c>
      <c r="I1128" s="26" t="str">
        <f t="shared" ca="1" si="35"/>
        <v>TRUE</v>
      </c>
      <c r="J1128" s="26">
        <v>0</v>
      </c>
      <c r="K1128" s="26">
        <v>1</v>
      </c>
      <c r="L1128" s="26">
        <v>1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  <c r="T1128" s="26">
        <v>0</v>
      </c>
      <c r="U1128" s="26">
        <v>0.2</v>
      </c>
      <c r="V1128" s="26">
        <v>0.2</v>
      </c>
      <c r="W1128" s="26">
        <v>0</v>
      </c>
      <c r="X1128" s="26">
        <v>0</v>
      </c>
      <c r="Y1128" s="26">
        <v>0</v>
      </c>
      <c r="Z1128" s="26">
        <v>0</v>
      </c>
      <c r="AA1128" s="26">
        <v>0</v>
      </c>
      <c r="AB1128" s="26">
        <v>0</v>
      </c>
      <c r="AC1128" s="26">
        <v>0</v>
      </c>
      <c r="AD1128" s="26">
        <v>0</v>
      </c>
      <c r="AE1128" s="26">
        <v>0</v>
      </c>
      <c r="AF1128" s="26">
        <v>1</v>
      </c>
      <c r="AG1128" s="26">
        <v>0</v>
      </c>
    </row>
    <row r="1129" spans="1:33" x14ac:dyDescent="0.2">
      <c r="A1129" s="3" t="s">
        <v>1457</v>
      </c>
      <c r="B1129" s="3" t="s">
        <v>1104</v>
      </c>
      <c r="C1129" s="3" t="s">
        <v>539</v>
      </c>
      <c r="D1129" s="3" t="s">
        <v>535</v>
      </c>
      <c r="E1129" t="str">
        <f t="shared" si="34"/>
        <v>M22P08U02N03</v>
      </c>
      <c r="F1129" s="26">
        <f ca="1">基础表!F1129</f>
        <v>0</v>
      </c>
      <c r="G1129" s="26">
        <f ca="1">基础表!G1129</f>
        <v>0</v>
      </c>
      <c r="H1129" s="26">
        <v>0.15</v>
      </c>
      <c r="I1129" s="26" t="str">
        <f t="shared" ca="1" si="35"/>
        <v>TRUE</v>
      </c>
      <c r="J1129" s="26">
        <v>0</v>
      </c>
      <c r="K1129" s="26">
        <v>1</v>
      </c>
      <c r="L1129" s="26">
        <v>1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  <c r="T1129" s="26">
        <v>0</v>
      </c>
      <c r="U1129" s="26">
        <v>0.2</v>
      </c>
      <c r="V1129" s="26">
        <v>0.2</v>
      </c>
      <c r="W1129" s="26">
        <v>0</v>
      </c>
      <c r="X1129" s="26">
        <v>0</v>
      </c>
      <c r="Y1129" s="26">
        <v>0</v>
      </c>
      <c r="Z1129" s="26">
        <v>0</v>
      </c>
      <c r="AA1129" s="26">
        <v>0</v>
      </c>
      <c r="AB1129" s="26">
        <v>0</v>
      </c>
      <c r="AC1129" s="26">
        <v>0</v>
      </c>
      <c r="AD1129" s="26">
        <v>0</v>
      </c>
      <c r="AE1129" s="26">
        <v>0</v>
      </c>
      <c r="AF1129" s="26">
        <v>1</v>
      </c>
      <c r="AG1129" s="26">
        <v>0</v>
      </c>
    </row>
    <row r="1130" spans="1:33" x14ac:dyDescent="0.2">
      <c r="A1130" s="3" t="s">
        <v>1457</v>
      </c>
      <c r="B1130" s="3" t="s">
        <v>1104</v>
      </c>
      <c r="C1130" s="3" t="s">
        <v>539</v>
      </c>
      <c r="D1130" s="3" t="s">
        <v>536</v>
      </c>
      <c r="E1130" t="str">
        <f t="shared" si="34"/>
        <v>M22P08U02N04</v>
      </c>
      <c r="F1130" s="26">
        <f ca="1">基础表!F1130</f>
        <v>0</v>
      </c>
      <c r="G1130" s="26">
        <f ca="1">基础表!G1130</f>
        <v>0</v>
      </c>
      <c r="H1130" s="26">
        <v>0.15</v>
      </c>
      <c r="I1130" s="26" t="str">
        <f t="shared" ca="1" si="35"/>
        <v>TRUE</v>
      </c>
      <c r="J1130" s="26">
        <v>0</v>
      </c>
      <c r="K1130" s="26">
        <v>1</v>
      </c>
      <c r="L1130" s="26">
        <v>1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  <c r="T1130" s="26">
        <v>0</v>
      </c>
      <c r="U1130" s="26">
        <v>0.2</v>
      </c>
      <c r="V1130" s="26">
        <v>0.2</v>
      </c>
      <c r="W1130" s="26">
        <v>0</v>
      </c>
      <c r="X1130" s="26">
        <v>0</v>
      </c>
      <c r="Y1130" s="26">
        <v>0</v>
      </c>
      <c r="Z1130" s="26">
        <v>0</v>
      </c>
      <c r="AA1130" s="26">
        <v>0</v>
      </c>
      <c r="AB1130" s="26">
        <v>0</v>
      </c>
      <c r="AC1130" s="26">
        <v>0</v>
      </c>
      <c r="AD1130" s="26">
        <v>0</v>
      </c>
      <c r="AE1130" s="26">
        <v>0</v>
      </c>
      <c r="AF1130" s="26">
        <v>1</v>
      </c>
      <c r="AG1130" s="26">
        <v>0</v>
      </c>
    </row>
    <row r="1131" spans="1:33" x14ac:dyDescent="0.2">
      <c r="A1131" s="3" t="s">
        <v>1457</v>
      </c>
      <c r="B1131" s="3" t="s">
        <v>1104</v>
      </c>
      <c r="C1131" s="3" t="s">
        <v>539</v>
      </c>
      <c r="D1131" s="3" t="s">
        <v>537</v>
      </c>
      <c r="E1131" t="str">
        <f t="shared" si="34"/>
        <v>M22P08U02N05</v>
      </c>
      <c r="F1131" s="26">
        <f ca="1">基础表!F1131</f>
        <v>0</v>
      </c>
      <c r="G1131" s="26">
        <f ca="1">基础表!G1131</f>
        <v>0</v>
      </c>
      <c r="H1131" s="26">
        <v>0.15</v>
      </c>
      <c r="I1131" s="26" t="str">
        <f t="shared" ca="1" si="35"/>
        <v>TRUE</v>
      </c>
      <c r="J1131" s="26">
        <v>0</v>
      </c>
      <c r="K1131" s="26">
        <v>1</v>
      </c>
      <c r="L1131" s="26">
        <v>1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0.2</v>
      </c>
      <c r="V1131" s="26">
        <v>0.2</v>
      </c>
      <c r="W1131" s="26">
        <v>0</v>
      </c>
      <c r="X1131" s="26">
        <v>0</v>
      </c>
      <c r="Y1131" s="26">
        <v>0</v>
      </c>
      <c r="Z1131" s="26">
        <v>0</v>
      </c>
      <c r="AA1131" s="26">
        <v>0</v>
      </c>
      <c r="AB1131" s="26">
        <v>0</v>
      </c>
      <c r="AC1131" s="26">
        <v>0</v>
      </c>
      <c r="AD1131" s="26">
        <v>0</v>
      </c>
      <c r="AE1131" s="26">
        <v>0</v>
      </c>
      <c r="AF1131" s="26">
        <v>1</v>
      </c>
      <c r="AG1131" s="26">
        <v>0</v>
      </c>
    </row>
    <row r="1132" spans="1:33" x14ac:dyDescent="0.2">
      <c r="A1132" s="3" t="s">
        <v>1457</v>
      </c>
      <c r="B1132" s="3" t="s">
        <v>1104</v>
      </c>
      <c r="C1132" s="3" t="s">
        <v>539</v>
      </c>
      <c r="D1132" s="3" t="s">
        <v>538</v>
      </c>
      <c r="E1132" t="str">
        <f t="shared" si="34"/>
        <v>M22P08U02N06</v>
      </c>
      <c r="F1132" s="26">
        <f ca="1">基础表!F1132</f>
        <v>0</v>
      </c>
      <c r="G1132" s="26">
        <f ca="1">基础表!G1132</f>
        <v>0</v>
      </c>
      <c r="H1132" s="26">
        <v>0.15</v>
      </c>
      <c r="I1132" s="26" t="str">
        <f t="shared" ca="1" si="35"/>
        <v>TRUE</v>
      </c>
      <c r="J1132" s="26">
        <v>0</v>
      </c>
      <c r="K1132" s="26">
        <v>1</v>
      </c>
      <c r="L1132" s="26">
        <v>1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  <c r="T1132" s="26">
        <v>0</v>
      </c>
      <c r="U1132" s="26">
        <v>0.2</v>
      </c>
      <c r="V1132" s="26">
        <v>0.2</v>
      </c>
      <c r="W1132" s="26">
        <v>0</v>
      </c>
      <c r="X1132" s="26">
        <v>0</v>
      </c>
      <c r="Y1132" s="26">
        <v>0</v>
      </c>
      <c r="Z1132" s="26">
        <v>0</v>
      </c>
      <c r="AA1132" s="26">
        <v>0</v>
      </c>
      <c r="AB1132" s="26">
        <v>0</v>
      </c>
      <c r="AC1132" s="26">
        <v>0</v>
      </c>
      <c r="AD1132" s="26">
        <v>0</v>
      </c>
      <c r="AE1132" s="26">
        <v>0</v>
      </c>
      <c r="AF1132" s="26">
        <v>1</v>
      </c>
      <c r="AG1132" s="26">
        <v>0</v>
      </c>
    </row>
    <row r="1133" spans="1:33" x14ac:dyDescent="0.2">
      <c r="A1133" s="3" t="s">
        <v>1457</v>
      </c>
      <c r="B1133" s="3" t="s">
        <v>1104</v>
      </c>
      <c r="C1133" s="3" t="s">
        <v>539</v>
      </c>
      <c r="D1133" s="3" t="s">
        <v>542</v>
      </c>
      <c r="E1133" t="str">
        <f t="shared" si="34"/>
        <v>M22P08U02N07</v>
      </c>
      <c r="F1133" s="26">
        <f ca="1">基础表!F1133</f>
        <v>0</v>
      </c>
      <c r="G1133" s="26">
        <f ca="1">基础表!G1133</f>
        <v>0</v>
      </c>
      <c r="H1133" s="26">
        <v>0.15</v>
      </c>
      <c r="I1133" s="26" t="str">
        <f t="shared" ca="1" si="35"/>
        <v>TRUE</v>
      </c>
      <c r="J1133" s="26">
        <v>0</v>
      </c>
      <c r="K1133" s="26">
        <v>1</v>
      </c>
      <c r="L1133" s="26">
        <v>1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  <c r="T1133" s="26">
        <v>0</v>
      </c>
      <c r="U1133" s="26">
        <v>0.2</v>
      </c>
      <c r="V1133" s="26">
        <v>0.2</v>
      </c>
      <c r="W1133" s="26">
        <v>0</v>
      </c>
      <c r="X1133" s="26">
        <v>0</v>
      </c>
      <c r="Y1133" s="26">
        <v>0</v>
      </c>
      <c r="Z1133" s="26">
        <v>0</v>
      </c>
      <c r="AA1133" s="26">
        <v>0</v>
      </c>
      <c r="AB1133" s="26">
        <v>0</v>
      </c>
      <c r="AC1133" s="26">
        <v>0</v>
      </c>
      <c r="AD1133" s="26">
        <v>0</v>
      </c>
      <c r="AE1133" s="26">
        <v>0</v>
      </c>
      <c r="AF1133" s="26">
        <v>1</v>
      </c>
      <c r="AG1133" s="26">
        <v>0</v>
      </c>
    </row>
    <row r="1134" spans="1:33" x14ac:dyDescent="0.2">
      <c r="A1134" s="3" t="s">
        <v>1457</v>
      </c>
      <c r="B1134" s="3" t="s">
        <v>1104</v>
      </c>
      <c r="C1134" s="3" t="s">
        <v>539</v>
      </c>
      <c r="D1134" s="3" t="s">
        <v>543</v>
      </c>
      <c r="E1134" t="str">
        <f t="shared" si="34"/>
        <v>M22P08U02N08</v>
      </c>
      <c r="F1134" s="26">
        <f ca="1">基础表!F1134</f>
        <v>0</v>
      </c>
      <c r="G1134" s="26">
        <f ca="1">基础表!G1134</f>
        <v>0</v>
      </c>
      <c r="H1134" s="26">
        <v>0.15</v>
      </c>
      <c r="I1134" s="26" t="str">
        <f t="shared" ca="1" si="35"/>
        <v>TRUE</v>
      </c>
      <c r="J1134" s="26">
        <v>0</v>
      </c>
      <c r="K1134" s="26">
        <v>1</v>
      </c>
      <c r="L1134" s="26">
        <v>1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0.2</v>
      </c>
      <c r="V1134" s="26">
        <v>0.2</v>
      </c>
      <c r="W1134" s="26">
        <v>0</v>
      </c>
      <c r="X1134" s="26">
        <v>0</v>
      </c>
      <c r="Y1134" s="26">
        <v>0</v>
      </c>
      <c r="Z1134" s="26">
        <v>0</v>
      </c>
      <c r="AA1134" s="26">
        <v>0</v>
      </c>
      <c r="AB1134" s="26">
        <v>0</v>
      </c>
      <c r="AC1134" s="26">
        <v>0</v>
      </c>
      <c r="AD1134" s="26">
        <v>0</v>
      </c>
      <c r="AE1134" s="26">
        <v>0</v>
      </c>
      <c r="AF1134" s="26">
        <v>1</v>
      </c>
      <c r="AG1134" s="26">
        <v>0</v>
      </c>
    </row>
    <row r="1135" spans="1:33" x14ac:dyDescent="0.2">
      <c r="A1135" s="3" t="s">
        <v>1457</v>
      </c>
      <c r="B1135" s="3" t="s">
        <v>1104</v>
      </c>
      <c r="C1135" s="3" t="s">
        <v>539</v>
      </c>
      <c r="D1135" s="3" t="s">
        <v>544</v>
      </c>
      <c r="E1135" t="str">
        <f t="shared" si="34"/>
        <v>M22P08U02N09</v>
      </c>
      <c r="F1135" s="26">
        <f ca="1">基础表!F1135</f>
        <v>0</v>
      </c>
      <c r="G1135" s="26">
        <f ca="1">基础表!G1135</f>
        <v>0</v>
      </c>
      <c r="H1135" s="26">
        <v>0.15</v>
      </c>
      <c r="I1135" s="26" t="str">
        <f t="shared" ca="1" si="35"/>
        <v>TRUE</v>
      </c>
      <c r="J1135" s="26">
        <v>0</v>
      </c>
      <c r="K1135" s="26">
        <v>1</v>
      </c>
      <c r="L1135" s="26">
        <v>1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  <c r="T1135" s="26">
        <v>0</v>
      </c>
      <c r="U1135" s="26">
        <v>0.2</v>
      </c>
      <c r="V1135" s="26">
        <v>0.2</v>
      </c>
      <c r="W1135" s="26">
        <v>0</v>
      </c>
      <c r="X1135" s="26">
        <v>0</v>
      </c>
      <c r="Y1135" s="26">
        <v>0</v>
      </c>
      <c r="Z1135" s="26">
        <v>0</v>
      </c>
      <c r="AA1135" s="26">
        <v>0</v>
      </c>
      <c r="AB1135" s="26">
        <v>0</v>
      </c>
      <c r="AC1135" s="26">
        <v>0</v>
      </c>
      <c r="AD1135" s="26">
        <v>0</v>
      </c>
      <c r="AE1135" s="26">
        <v>0</v>
      </c>
      <c r="AF1135" s="26">
        <v>1</v>
      </c>
      <c r="AG1135" s="26">
        <v>0</v>
      </c>
    </row>
    <row r="1136" spans="1:33" x14ac:dyDescent="0.2">
      <c r="A1136" s="3" t="s">
        <v>1457</v>
      </c>
      <c r="B1136" s="3" t="s">
        <v>1104</v>
      </c>
      <c r="C1136" s="3" t="s">
        <v>540</v>
      </c>
      <c r="D1136" s="3" t="s">
        <v>1255</v>
      </c>
      <c r="E1136" t="str">
        <f t="shared" si="34"/>
        <v>M22P08U03N01</v>
      </c>
      <c r="F1136" s="26">
        <f ca="1">基础表!F1136</f>
        <v>0</v>
      </c>
      <c r="G1136" s="26">
        <f ca="1">基础表!G1136</f>
        <v>0</v>
      </c>
      <c r="H1136" s="26">
        <v>0.15</v>
      </c>
      <c r="I1136" s="26" t="str">
        <f t="shared" ca="1" si="35"/>
        <v>TRUE</v>
      </c>
      <c r="J1136" s="26">
        <v>0</v>
      </c>
      <c r="K1136" s="26">
        <v>1</v>
      </c>
      <c r="L1136" s="26">
        <v>1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  <c r="T1136" s="26">
        <v>0</v>
      </c>
      <c r="U1136" s="26">
        <v>0.2</v>
      </c>
      <c r="V1136" s="26">
        <v>0.2</v>
      </c>
      <c r="W1136" s="26">
        <v>0</v>
      </c>
      <c r="X1136" s="26">
        <v>0</v>
      </c>
      <c r="Y1136" s="26">
        <v>0</v>
      </c>
      <c r="Z1136" s="26">
        <v>0</v>
      </c>
      <c r="AA1136" s="26">
        <v>0</v>
      </c>
      <c r="AB1136" s="26">
        <v>0</v>
      </c>
      <c r="AC1136" s="26">
        <v>0</v>
      </c>
      <c r="AD1136" s="26">
        <v>0</v>
      </c>
      <c r="AE1136" s="26">
        <v>0</v>
      </c>
      <c r="AF1136" s="26">
        <v>1</v>
      </c>
      <c r="AG1136" s="26">
        <v>0</v>
      </c>
    </row>
    <row r="1137" spans="1:33" x14ac:dyDescent="0.2">
      <c r="A1137" s="3" t="s">
        <v>1457</v>
      </c>
      <c r="B1137" s="3" t="s">
        <v>1104</v>
      </c>
      <c r="C1137" s="3" t="s">
        <v>540</v>
      </c>
      <c r="D1137" s="3" t="s">
        <v>534</v>
      </c>
      <c r="E1137" t="str">
        <f t="shared" si="34"/>
        <v>M22P08U03N02</v>
      </c>
      <c r="F1137" s="26">
        <f ca="1">基础表!F1137</f>
        <v>0</v>
      </c>
      <c r="G1137" s="26">
        <f ca="1">基础表!G1137</f>
        <v>0</v>
      </c>
      <c r="H1137" s="26">
        <v>0.15</v>
      </c>
      <c r="I1137" s="26" t="str">
        <f t="shared" ca="1" si="35"/>
        <v>TRUE</v>
      </c>
      <c r="J1137" s="26">
        <v>0</v>
      </c>
      <c r="K1137" s="26">
        <v>1</v>
      </c>
      <c r="L1137" s="26">
        <v>1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0.2</v>
      </c>
      <c r="V1137" s="26">
        <v>0.2</v>
      </c>
      <c r="W1137" s="26">
        <v>0</v>
      </c>
      <c r="X1137" s="26">
        <v>0</v>
      </c>
      <c r="Y1137" s="26">
        <v>0</v>
      </c>
      <c r="Z1137" s="26">
        <v>0</v>
      </c>
      <c r="AA1137" s="26">
        <v>0</v>
      </c>
      <c r="AB1137" s="26">
        <v>0</v>
      </c>
      <c r="AC1137" s="26">
        <v>0</v>
      </c>
      <c r="AD1137" s="26">
        <v>0</v>
      </c>
      <c r="AE1137" s="26">
        <v>0</v>
      </c>
      <c r="AF1137" s="26">
        <v>1</v>
      </c>
      <c r="AG1137" s="26">
        <v>0</v>
      </c>
    </row>
    <row r="1138" spans="1:33" x14ac:dyDescent="0.2">
      <c r="A1138" s="3" t="s">
        <v>1457</v>
      </c>
      <c r="B1138" s="3" t="s">
        <v>1104</v>
      </c>
      <c r="C1138" s="3" t="s">
        <v>540</v>
      </c>
      <c r="D1138" s="3" t="s">
        <v>535</v>
      </c>
      <c r="E1138" t="str">
        <f t="shared" si="34"/>
        <v>M22P08U03N03</v>
      </c>
      <c r="F1138" s="26">
        <f ca="1">基础表!F1138</f>
        <v>0</v>
      </c>
      <c r="G1138" s="26">
        <f ca="1">基础表!G1138</f>
        <v>0</v>
      </c>
      <c r="H1138" s="26">
        <v>0.15</v>
      </c>
      <c r="I1138" s="26" t="str">
        <f t="shared" ca="1" si="35"/>
        <v>TRUE</v>
      </c>
      <c r="J1138" s="26">
        <v>0</v>
      </c>
      <c r="K1138" s="26">
        <v>1</v>
      </c>
      <c r="L1138" s="26">
        <v>1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0.2</v>
      </c>
      <c r="V1138" s="26">
        <v>0.2</v>
      </c>
      <c r="W1138" s="26">
        <v>0</v>
      </c>
      <c r="X1138" s="26">
        <v>0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1</v>
      </c>
      <c r="AG1138" s="26">
        <v>0</v>
      </c>
    </row>
    <row r="1139" spans="1:33" x14ac:dyDescent="0.2">
      <c r="A1139" s="3" t="s">
        <v>1457</v>
      </c>
      <c r="B1139" s="3" t="s">
        <v>1104</v>
      </c>
      <c r="C1139" s="3" t="s">
        <v>540</v>
      </c>
      <c r="D1139" s="3" t="s">
        <v>536</v>
      </c>
      <c r="E1139" t="str">
        <f t="shared" si="34"/>
        <v>M22P08U03N04</v>
      </c>
      <c r="F1139" s="26">
        <f ca="1">基础表!F1139</f>
        <v>0</v>
      </c>
      <c r="G1139" s="26">
        <f ca="1">基础表!G1139</f>
        <v>0</v>
      </c>
      <c r="H1139" s="26">
        <v>0.15</v>
      </c>
      <c r="I1139" s="26" t="str">
        <f t="shared" ca="1" si="35"/>
        <v>TRUE</v>
      </c>
      <c r="J1139" s="26">
        <v>0</v>
      </c>
      <c r="K1139" s="26">
        <v>1</v>
      </c>
      <c r="L1139" s="26">
        <v>1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  <c r="T1139" s="26">
        <v>0</v>
      </c>
      <c r="U1139" s="26">
        <v>0.2</v>
      </c>
      <c r="V1139" s="26">
        <v>0.2</v>
      </c>
      <c r="W1139" s="26">
        <v>0</v>
      </c>
      <c r="X1139" s="26">
        <v>0</v>
      </c>
      <c r="Y1139" s="26">
        <v>0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  <c r="AE1139" s="26">
        <v>0</v>
      </c>
      <c r="AF1139" s="26">
        <v>1</v>
      </c>
      <c r="AG1139" s="26">
        <v>0</v>
      </c>
    </row>
    <row r="1140" spans="1:33" x14ac:dyDescent="0.2">
      <c r="A1140" s="3" t="s">
        <v>1457</v>
      </c>
      <c r="B1140" s="3" t="s">
        <v>1104</v>
      </c>
      <c r="C1140" s="3" t="s">
        <v>540</v>
      </c>
      <c r="D1140" s="3" t="s">
        <v>537</v>
      </c>
      <c r="E1140" t="str">
        <f t="shared" si="34"/>
        <v>M22P08U03N05</v>
      </c>
      <c r="F1140" s="26">
        <f ca="1">基础表!F1140</f>
        <v>0</v>
      </c>
      <c r="G1140" s="26">
        <f ca="1">基础表!G1140</f>
        <v>0</v>
      </c>
      <c r="H1140" s="26">
        <v>0.15</v>
      </c>
      <c r="I1140" s="26" t="str">
        <f t="shared" ca="1" si="35"/>
        <v>TRUE</v>
      </c>
      <c r="J1140" s="26">
        <v>0</v>
      </c>
      <c r="K1140" s="26">
        <v>1</v>
      </c>
      <c r="L1140" s="26">
        <v>1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0.2</v>
      </c>
      <c r="V1140" s="26">
        <v>0.2</v>
      </c>
      <c r="W1140" s="26">
        <v>0</v>
      </c>
      <c r="X1140" s="26">
        <v>0</v>
      </c>
      <c r="Y1140" s="26">
        <v>0</v>
      </c>
      <c r="Z1140" s="26">
        <v>0</v>
      </c>
      <c r="AA1140" s="26">
        <v>0</v>
      </c>
      <c r="AB1140" s="26">
        <v>0</v>
      </c>
      <c r="AC1140" s="26">
        <v>0</v>
      </c>
      <c r="AD1140" s="26">
        <v>0</v>
      </c>
      <c r="AE1140" s="26">
        <v>0</v>
      </c>
      <c r="AF1140" s="26">
        <v>1</v>
      </c>
      <c r="AG1140" s="26">
        <v>0</v>
      </c>
    </row>
    <row r="1141" spans="1:33" x14ac:dyDescent="0.2">
      <c r="A1141" s="3" t="s">
        <v>1457</v>
      </c>
      <c r="B1141" s="3" t="s">
        <v>1104</v>
      </c>
      <c r="C1141" s="3" t="s">
        <v>540</v>
      </c>
      <c r="D1141" s="3" t="s">
        <v>538</v>
      </c>
      <c r="E1141" t="str">
        <f t="shared" si="34"/>
        <v>M22P08U03N06</v>
      </c>
      <c r="F1141" s="26">
        <f ca="1">基础表!F1141</f>
        <v>0</v>
      </c>
      <c r="G1141" s="26">
        <f ca="1">基础表!G1141</f>
        <v>0</v>
      </c>
      <c r="H1141" s="26">
        <v>0.15</v>
      </c>
      <c r="I1141" s="26" t="str">
        <f t="shared" ca="1" si="35"/>
        <v>TRUE</v>
      </c>
      <c r="J1141" s="26">
        <v>0</v>
      </c>
      <c r="K1141" s="26">
        <v>1</v>
      </c>
      <c r="L1141" s="26">
        <v>1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  <c r="T1141" s="26">
        <v>0</v>
      </c>
      <c r="U1141" s="26">
        <v>0.2</v>
      </c>
      <c r="V1141" s="26">
        <v>0.2</v>
      </c>
      <c r="W1141" s="26">
        <v>0</v>
      </c>
      <c r="X1141" s="26">
        <v>0</v>
      </c>
      <c r="Y1141" s="26">
        <v>0</v>
      </c>
      <c r="Z1141" s="26">
        <v>0</v>
      </c>
      <c r="AA1141" s="26">
        <v>0</v>
      </c>
      <c r="AB1141" s="26">
        <v>0</v>
      </c>
      <c r="AC1141" s="26">
        <v>0</v>
      </c>
      <c r="AD1141" s="26">
        <v>0</v>
      </c>
      <c r="AE1141" s="26">
        <v>0</v>
      </c>
      <c r="AF1141" s="26">
        <v>1</v>
      </c>
      <c r="AG1141" s="26">
        <v>0</v>
      </c>
    </row>
    <row r="1142" spans="1:33" x14ac:dyDescent="0.2">
      <c r="A1142" s="3" t="s">
        <v>1457</v>
      </c>
      <c r="B1142" s="3" t="s">
        <v>1104</v>
      </c>
      <c r="C1142" s="3" t="s">
        <v>540</v>
      </c>
      <c r="D1142" s="3" t="s">
        <v>542</v>
      </c>
      <c r="E1142" t="str">
        <f t="shared" si="34"/>
        <v>M22P08U03N07</v>
      </c>
      <c r="F1142" s="26">
        <f ca="1">基础表!F1142</f>
        <v>0</v>
      </c>
      <c r="G1142" s="26">
        <f ca="1">基础表!G1142</f>
        <v>0</v>
      </c>
      <c r="H1142" s="26">
        <v>0.15</v>
      </c>
      <c r="I1142" s="26" t="str">
        <f t="shared" ca="1" si="35"/>
        <v>TRUE</v>
      </c>
      <c r="J1142" s="26">
        <v>0</v>
      </c>
      <c r="K1142" s="26">
        <v>1</v>
      </c>
      <c r="L1142" s="26">
        <v>1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  <c r="T1142" s="26">
        <v>0</v>
      </c>
      <c r="U1142" s="26">
        <v>0.2</v>
      </c>
      <c r="V1142" s="26">
        <v>0.2</v>
      </c>
      <c r="W1142" s="26">
        <v>0</v>
      </c>
      <c r="X1142" s="26">
        <v>0</v>
      </c>
      <c r="Y1142" s="26">
        <v>0</v>
      </c>
      <c r="Z1142" s="26">
        <v>0</v>
      </c>
      <c r="AA1142" s="26">
        <v>0</v>
      </c>
      <c r="AB1142" s="26">
        <v>0</v>
      </c>
      <c r="AC1142" s="26">
        <v>0</v>
      </c>
      <c r="AD1142" s="26">
        <v>0</v>
      </c>
      <c r="AE1142" s="26">
        <v>0</v>
      </c>
      <c r="AF1142" s="26">
        <v>1</v>
      </c>
      <c r="AG1142" s="26">
        <v>0</v>
      </c>
    </row>
    <row r="1143" spans="1:33" x14ac:dyDescent="0.2">
      <c r="A1143" s="3" t="s">
        <v>1457</v>
      </c>
      <c r="B1143" s="3" t="s">
        <v>1104</v>
      </c>
      <c r="C1143" s="3" t="s">
        <v>540</v>
      </c>
      <c r="D1143" s="3" t="s">
        <v>543</v>
      </c>
      <c r="E1143" t="str">
        <f t="shared" si="34"/>
        <v>M22P08U03N08</v>
      </c>
      <c r="F1143" s="26">
        <f ca="1">基础表!F1143</f>
        <v>0</v>
      </c>
      <c r="G1143" s="26">
        <f ca="1">基础表!G1143</f>
        <v>0</v>
      </c>
      <c r="H1143" s="26">
        <v>0.15</v>
      </c>
      <c r="I1143" s="26" t="str">
        <f t="shared" ca="1" si="35"/>
        <v>TRUE</v>
      </c>
      <c r="J1143" s="26">
        <v>0</v>
      </c>
      <c r="K1143" s="26">
        <v>1</v>
      </c>
      <c r="L1143" s="26">
        <v>1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0.2</v>
      </c>
      <c r="V1143" s="26">
        <v>0.2</v>
      </c>
      <c r="W1143" s="26">
        <v>0</v>
      </c>
      <c r="X1143" s="26">
        <v>0</v>
      </c>
      <c r="Y1143" s="26">
        <v>0</v>
      </c>
      <c r="Z1143" s="26">
        <v>0</v>
      </c>
      <c r="AA1143" s="26">
        <v>0</v>
      </c>
      <c r="AB1143" s="26">
        <v>0</v>
      </c>
      <c r="AC1143" s="26">
        <v>0</v>
      </c>
      <c r="AD1143" s="26">
        <v>0</v>
      </c>
      <c r="AE1143" s="26">
        <v>0</v>
      </c>
      <c r="AF1143" s="26">
        <v>1</v>
      </c>
      <c r="AG1143" s="26">
        <v>0</v>
      </c>
    </row>
    <row r="1144" spans="1:33" x14ac:dyDescent="0.2">
      <c r="A1144" s="3" t="s">
        <v>1457</v>
      </c>
      <c r="B1144" s="3" t="s">
        <v>1104</v>
      </c>
      <c r="C1144" s="3" t="s">
        <v>540</v>
      </c>
      <c r="D1144" s="3" t="s">
        <v>544</v>
      </c>
      <c r="E1144" t="str">
        <f t="shared" si="34"/>
        <v>M22P08U03N09</v>
      </c>
      <c r="F1144" s="26">
        <f ca="1">基础表!F1144</f>
        <v>0</v>
      </c>
      <c r="G1144" s="26">
        <f ca="1">基础表!G1144</f>
        <v>0</v>
      </c>
      <c r="H1144" s="26">
        <v>0.15</v>
      </c>
      <c r="I1144" s="26" t="str">
        <f t="shared" ca="1" si="35"/>
        <v>TRUE</v>
      </c>
      <c r="J1144" s="26">
        <v>0</v>
      </c>
      <c r="K1144" s="26">
        <v>1</v>
      </c>
      <c r="L1144" s="26">
        <v>1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  <c r="T1144" s="26">
        <v>0</v>
      </c>
      <c r="U1144" s="26">
        <v>0.2</v>
      </c>
      <c r="V1144" s="26">
        <v>0.2</v>
      </c>
      <c r="W1144" s="26">
        <v>0</v>
      </c>
      <c r="X1144" s="26">
        <v>0</v>
      </c>
      <c r="Y1144" s="26">
        <v>0</v>
      </c>
      <c r="Z1144" s="26">
        <v>0</v>
      </c>
      <c r="AA1144" s="26">
        <v>0</v>
      </c>
      <c r="AB1144" s="26">
        <v>0</v>
      </c>
      <c r="AC1144" s="26">
        <v>0</v>
      </c>
      <c r="AD1144" s="26">
        <v>0</v>
      </c>
      <c r="AE1144" s="26">
        <v>0</v>
      </c>
      <c r="AF1144" s="26">
        <v>1</v>
      </c>
      <c r="AG1144" s="26">
        <v>0</v>
      </c>
    </row>
    <row r="1145" spans="1:33" x14ac:dyDescent="0.2">
      <c r="A1145" s="3" t="s">
        <v>1457</v>
      </c>
      <c r="B1145" s="3" t="s">
        <v>1104</v>
      </c>
      <c r="C1145" s="3" t="s">
        <v>541</v>
      </c>
      <c r="D1145" s="3" t="s">
        <v>1255</v>
      </c>
      <c r="E1145" t="str">
        <f t="shared" si="34"/>
        <v>M22P08U04N01</v>
      </c>
      <c r="F1145" s="26">
        <f ca="1">基础表!F1145</f>
        <v>0</v>
      </c>
      <c r="G1145" s="26">
        <f ca="1">基础表!G1145</f>
        <v>0</v>
      </c>
      <c r="H1145" s="26">
        <v>0.15</v>
      </c>
      <c r="I1145" s="26" t="str">
        <f t="shared" ca="1" si="35"/>
        <v>TRUE</v>
      </c>
      <c r="J1145" s="26">
        <v>0</v>
      </c>
      <c r="K1145" s="26">
        <v>1</v>
      </c>
      <c r="L1145" s="26">
        <v>1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  <c r="T1145" s="26">
        <v>0</v>
      </c>
      <c r="U1145" s="26">
        <v>0.2</v>
      </c>
      <c r="V1145" s="26">
        <v>0.2</v>
      </c>
      <c r="W1145" s="26">
        <v>0</v>
      </c>
      <c r="X1145" s="26">
        <v>0</v>
      </c>
      <c r="Y1145" s="26">
        <v>0</v>
      </c>
      <c r="Z1145" s="26">
        <v>0</v>
      </c>
      <c r="AA1145" s="26">
        <v>0</v>
      </c>
      <c r="AB1145" s="26">
        <v>0</v>
      </c>
      <c r="AC1145" s="26">
        <v>0</v>
      </c>
      <c r="AD1145" s="26">
        <v>0</v>
      </c>
      <c r="AE1145" s="26">
        <v>0</v>
      </c>
      <c r="AF1145" s="26">
        <v>1</v>
      </c>
      <c r="AG1145" s="26">
        <v>0</v>
      </c>
    </row>
    <row r="1146" spans="1:33" x14ac:dyDescent="0.2">
      <c r="A1146" s="3" t="s">
        <v>1457</v>
      </c>
      <c r="B1146" s="3" t="s">
        <v>1104</v>
      </c>
      <c r="C1146" s="3" t="s">
        <v>541</v>
      </c>
      <c r="D1146" s="3" t="s">
        <v>534</v>
      </c>
      <c r="E1146" t="str">
        <f t="shared" si="34"/>
        <v>M22P08U04N02</v>
      </c>
      <c r="F1146" s="26">
        <f ca="1">基础表!F1146</f>
        <v>0</v>
      </c>
      <c r="G1146" s="26">
        <f ca="1">基础表!G1146</f>
        <v>0</v>
      </c>
      <c r="H1146" s="26">
        <v>0.15</v>
      </c>
      <c r="I1146" s="26" t="str">
        <f t="shared" ca="1" si="35"/>
        <v>TRUE</v>
      </c>
      <c r="J1146" s="26">
        <v>0</v>
      </c>
      <c r="K1146" s="26">
        <v>1</v>
      </c>
      <c r="L1146" s="26">
        <v>1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0.2</v>
      </c>
      <c r="V1146" s="26">
        <v>0.2</v>
      </c>
      <c r="W1146" s="26">
        <v>0</v>
      </c>
      <c r="X1146" s="26">
        <v>0</v>
      </c>
      <c r="Y1146" s="26">
        <v>0</v>
      </c>
      <c r="Z1146" s="26">
        <v>0</v>
      </c>
      <c r="AA1146" s="26">
        <v>0</v>
      </c>
      <c r="AB1146" s="26">
        <v>0</v>
      </c>
      <c r="AC1146" s="26">
        <v>0</v>
      </c>
      <c r="AD1146" s="26">
        <v>0</v>
      </c>
      <c r="AE1146" s="26">
        <v>0</v>
      </c>
      <c r="AF1146" s="26">
        <v>1</v>
      </c>
      <c r="AG1146" s="26">
        <v>0</v>
      </c>
    </row>
    <row r="1147" spans="1:33" x14ac:dyDescent="0.2">
      <c r="A1147" s="3" t="s">
        <v>1457</v>
      </c>
      <c r="B1147" s="3" t="s">
        <v>1104</v>
      </c>
      <c r="C1147" s="3" t="s">
        <v>541</v>
      </c>
      <c r="D1147" s="3" t="s">
        <v>535</v>
      </c>
      <c r="E1147" t="str">
        <f t="shared" si="34"/>
        <v>M22P08U04N03</v>
      </c>
      <c r="F1147" s="26">
        <f ca="1">基础表!F1147</f>
        <v>0</v>
      </c>
      <c r="G1147" s="26">
        <f ca="1">基础表!G1147</f>
        <v>0</v>
      </c>
      <c r="H1147" s="26">
        <v>0.15</v>
      </c>
      <c r="I1147" s="26" t="str">
        <f t="shared" ca="1" si="35"/>
        <v>TRUE</v>
      </c>
      <c r="J1147" s="26">
        <v>0</v>
      </c>
      <c r="K1147" s="26">
        <v>1</v>
      </c>
      <c r="L1147" s="26">
        <v>1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  <c r="T1147" s="26">
        <v>0</v>
      </c>
      <c r="U1147" s="26">
        <v>0.2</v>
      </c>
      <c r="V1147" s="26">
        <v>0.2</v>
      </c>
      <c r="W1147" s="26">
        <v>0</v>
      </c>
      <c r="X1147" s="26">
        <v>0</v>
      </c>
      <c r="Y1147" s="26">
        <v>0</v>
      </c>
      <c r="Z1147" s="26">
        <v>0</v>
      </c>
      <c r="AA1147" s="26">
        <v>0</v>
      </c>
      <c r="AB1147" s="26">
        <v>0</v>
      </c>
      <c r="AC1147" s="26">
        <v>0</v>
      </c>
      <c r="AD1147" s="26">
        <v>0</v>
      </c>
      <c r="AE1147" s="26">
        <v>0</v>
      </c>
      <c r="AF1147" s="26">
        <v>1</v>
      </c>
      <c r="AG1147" s="26">
        <v>0</v>
      </c>
    </row>
    <row r="1148" spans="1:33" x14ac:dyDescent="0.2">
      <c r="A1148" s="3" t="s">
        <v>1457</v>
      </c>
      <c r="B1148" s="3" t="s">
        <v>1104</v>
      </c>
      <c r="C1148" s="3" t="s">
        <v>1454</v>
      </c>
      <c r="D1148" s="3" t="s">
        <v>536</v>
      </c>
      <c r="E1148" t="str">
        <f t="shared" si="34"/>
        <v>M22P08U04N04</v>
      </c>
      <c r="F1148" s="26">
        <f ca="1">基础表!F1148</f>
        <v>0</v>
      </c>
      <c r="G1148" s="26">
        <f ca="1">基础表!G1148</f>
        <v>0</v>
      </c>
      <c r="H1148" s="26">
        <v>0.15</v>
      </c>
      <c r="I1148" s="26" t="str">
        <f t="shared" ca="1" si="35"/>
        <v>TRUE</v>
      </c>
      <c r="J1148" s="26">
        <v>0</v>
      </c>
      <c r="K1148" s="26">
        <v>1</v>
      </c>
      <c r="L1148" s="26">
        <v>1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  <c r="T1148" s="26">
        <v>0</v>
      </c>
      <c r="U1148" s="26">
        <v>0.2</v>
      </c>
      <c r="V1148" s="26">
        <v>0.2</v>
      </c>
      <c r="W1148" s="26">
        <v>0</v>
      </c>
      <c r="X1148" s="26">
        <v>0</v>
      </c>
      <c r="Y1148" s="26">
        <v>0</v>
      </c>
      <c r="Z1148" s="26">
        <v>0</v>
      </c>
      <c r="AA1148" s="26">
        <v>0</v>
      </c>
      <c r="AB1148" s="26">
        <v>0</v>
      </c>
      <c r="AC1148" s="26">
        <v>0</v>
      </c>
      <c r="AD1148" s="26">
        <v>0</v>
      </c>
      <c r="AE1148" s="26">
        <v>0</v>
      </c>
      <c r="AF1148" s="26">
        <v>1</v>
      </c>
      <c r="AG1148" s="26">
        <v>0</v>
      </c>
    </row>
    <row r="1149" spans="1:33" x14ac:dyDescent="0.2">
      <c r="A1149" s="3" t="s">
        <v>1457</v>
      </c>
      <c r="B1149" s="3" t="s">
        <v>1104</v>
      </c>
      <c r="C1149" s="3" t="s">
        <v>1454</v>
      </c>
      <c r="D1149" s="3" t="s">
        <v>537</v>
      </c>
      <c r="E1149" t="str">
        <f t="shared" si="34"/>
        <v>M22P08U04N05</v>
      </c>
      <c r="F1149" s="26">
        <f ca="1">基础表!F1149</f>
        <v>0</v>
      </c>
      <c r="G1149" s="26">
        <f ca="1">基础表!G1149</f>
        <v>0</v>
      </c>
      <c r="H1149" s="26">
        <v>0.15</v>
      </c>
      <c r="I1149" s="26" t="str">
        <f t="shared" ca="1" si="35"/>
        <v>TRUE</v>
      </c>
      <c r="J1149" s="26">
        <v>0</v>
      </c>
      <c r="K1149" s="26">
        <v>1</v>
      </c>
      <c r="L1149" s="26">
        <v>1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0.2</v>
      </c>
      <c r="V1149" s="26">
        <v>0.2</v>
      </c>
      <c r="W1149" s="26">
        <v>0</v>
      </c>
      <c r="X1149" s="26">
        <v>0</v>
      </c>
      <c r="Y1149" s="26">
        <v>0</v>
      </c>
      <c r="Z1149" s="26">
        <v>0</v>
      </c>
      <c r="AA1149" s="26">
        <v>0</v>
      </c>
      <c r="AB1149" s="26">
        <v>0</v>
      </c>
      <c r="AC1149" s="26">
        <v>0</v>
      </c>
      <c r="AD1149" s="26">
        <v>0</v>
      </c>
      <c r="AE1149" s="26">
        <v>0</v>
      </c>
      <c r="AF1149" s="26">
        <v>1</v>
      </c>
      <c r="AG1149" s="26">
        <v>0</v>
      </c>
    </row>
    <row r="1150" spans="1:33" x14ac:dyDescent="0.2">
      <c r="A1150" s="3" t="s">
        <v>1457</v>
      </c>
      <c r="B1150" s="3" t="s">
        <v>1104</v>
      </c>
      <c r="C1150" s="3" t="s">
        <v>1454</v>
      </c>
      <c r="D1150" s="3" t="s">
        <v>538</v>
      </c>
      <c r="E1150" t="str">
        <f t="shared" si="34"/>
        <v>M22P08U04N06</v>
      </c>
      <c r="F1150" s="26">
        <f ca="1">基础表!F1150</f>
        <v>0</v>
      </c>
      <c r="G1150" s="26">
        <f ca="1">基础表!G1150</f>
        <v>0</v>
      </c>
      <c r="H1150" s="26">
        <v>0.15</v>
      </c>
      <c r="I1150" s="26" t="str">
        <f t="shared" ca="1" si="35"/>
        <v>TRUE</v>
      </c>
      <c r="J1150" s="26">
        <v>0</v>
      </c>
      <c r="K1150" s="26">
        <v>1</v>
      </c>
      <c r="L1150" s="26">
        <v>1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  <c r="T1150" s="26">
        <v>0</v>
      </c>
      <c r="U1150" s="26">
        <v>0.2</v>
      </c>
      <c r="V1150" s="26">
        <v>0.2</v>
      </c>
      <c r="W1150" s="26">
        <v>0</v>
      </c>
      <c r="X1150" s="26">
        <v>0</v>
      </c>
      <c r="Y1150" s="26">
        <v>0</v>
      </c>
      <c r="Z1150" s="26">
        <v>0</v>
      </c>
      <c r="AA1150" s="26">
        <v>0</v>
      </c>
      <c r="AB1150" s="26">
        <v>0</v>
      </c>
      <c r="AC1150" s="26">
        <v>0</v>
      </c>
      <c r="AD1150" s="26">
        <v>0</v>
      </c>
      <c r="AE1150" s="26">
        <v>0</v>
      </c>
      <c r="AF1150" s="26">
        <v>1</v>
      </c>
      <c r="AG1150" s="26">
        <v>0</v>
      </c>
    </row>
    <row r="1151" spans="1:33" x14ac:dyDescent="0.2">
      <c r="A1151" s="3" t="s">
        <v>1457</v>
      </c>
      <c r="B1151" s="3" t="s">
        <v>1104</v>
      </c>
      <c r="C1151" s="3" t="s">
        <v>1454</v>
      </c>
      <c r="D1151" s="3" t="s">
        <v>542</v>
      </c>
      <c r="E1151" t="str">
        <f t="shared" si="34"/>
        <v>M22P08U04N07</v>
      </c>
      <c r="F1151" s="26">
        <f ca="1">基础表!F1151</f>
        <v>0</v>
      </c>
      <c r="G1151" s="26">
        <f ca="1">基础表!G1151</f>
        <v>0</v>
      </c>
      <c r="H1151" s="26">
        <v>0.15</v>
      </c>
      <c r="I1151" s="26" t="str">
        <f t="shared" ca="1" si="35"/>
        <v>TRUE</v>
      </c>
      <c r="J1151" s="26">
        <v>0</v>
      </c>
      <c r="K1151" s="26">
        <v>1</v>
      </c>
      <c r="L1151" s="26">
        <v>1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  <c r="T1151" s="26">
        <v>0</v>
      </c>
      <c r="U1151" s="26">
        <v>0.2</v>
      </c>
      <c r="V1151" s="26">
        <v>0.2</v>
      </c>
      <c r="W1151" s="26">
        <v>0</v>
      </c>
      <c r="X1151" s="26">
        <v>0</v>
      </c>
      <c r="Y1151" s="26">
        <v>0</v>
      </c>
      <c r="Z1151" s="26">
        <v>0</v>
      </c>
      <c r="AA1151" s="26">
        <v>0</v>
      </c>
      <c r="AB1151" s="26">
        <v>0</v>
      </c>
      <c r="AC1151" s="26">
        <v>0</v>
      </c>
      <c r="AD1151" s="26">
        <v>0</v>
      </c>
      <c r="AE1151" s="26">
        <v>0</v>
      </c>
      <c r="AF1151" s="26">
        <v>1</v>
      </c>
      <c r="AG1151" s="26">
        <v>0</v>
      </c>
    </row>
    <row r="1152" spans="1:33" x14ac:dyDescent="0.2">
      <c r="A1152" s="3" t="s">
        <v>1457</v>
      </c>
      <c r="B1152" s="3" t="s">
        <v>1104</v>
      </c>
      <c r="C1152" s="3" t="s">
        <v>1454</v>
      </c>
      <c r="D1152" s="3" t="s">
        <v>543</v>
      </c>
      <c r="E1152" t="str">
        <f t="shared" si="34"/>
        <v>M22P08U04N08</v>
      </c>
      <c r="F1152" s="26">
        <f ca="1">基础表!F1152</f>
        <v>0</v>
      </c>
      <c r="G1152" s="26">
        <f ca="1">基础表!G1152</f>
        <v>0</v>
      </c>
      <c r="H1152" s="26">
        <v>0.15</v>
      </c>
      <c r="I1152" s="26" t="str">
        <f t="shared" ca="1" si="35"/>
        <v>TRUE</v>
      </c>
      <c r="J1152" s="26">
        <v>0</v>
      </c>
      <c r="K1152" s="26">
        <v>1</v>
      </c>
      <c r="L1152" s="26">
        <v>1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0.2</v>
      </c>
      <c r="V1152" s="26">
        <v>0.2</v>
      </c>
      <c r="W1152" s="26">
        <v>0</v>
      </c>
      <c r="X1152" s="26">
        <v>0</v>
      </c>
      <c r="Y1152" s="26">
        <v>0</v>
      </c>
      <c r="Z1152" s="26">
        <v>0</v>
      </c>
      <c r="AA1152" s="26">
        <v>0</v>
      </c>
      <c r="AB1152" s="26">
        <v>0</v>
      </c>
      <c r="AC1152" s="26">
        <v>0</v>
      </c>
      <c r="AD1152" s="26">
        <v>0</v>
      </c>
      <c r="AE1152" s="26">
        <v>0</v>
      </c>
      <c r="AF1152" s="26">
        <v>1</v>
      </c>
      <c r="AG1152" s="26">
        <v>0</v>
      </c>
    </row>
    <row r="1153" spans="1:33" x14ac:dyDescent="0.2">
      <c r="A1153" s="3" t="s">
        <v>1457</v>
      </c>
      <c r="B1153" s="3" t="s">
        <v>1104</v>
      </c>
      <c r="C1153" s="3" t="s">
        <v>541</v>
      </c>
      <c r="D1153" s="3" t="s">
        <v>544</v>
      </c>
      <c r="E1153" t="str">
        <f t="shared" si="34"/>
        <v>M22P08U04N09</v>
      </c>
      <c r="F1153" s="26">
        <f ca="1">基础表!F1153</f>
        <v>0</v>
      </c>
      <c r="G1153" s="26">
        <f ca="1">基础表!G1153</f>
        <v>0</v>
      </c>
      <c r="H1153" s="26">
        <v>0.15</v>
      </c>
      <c r="I1153" s="26" t="str">
        <f t="shared" ca="1" si="35"/>
        <v>TRUE</v>
      </c>
      <c r="J1153" s="26">
        <v>0</v>
      </c>
      <c r="K1153" s="26">
        <v>1</v>
      </c>
      <c r="L1153" s="26">
        <v>1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  <c r="T1153" s="26">
        <v>0</v>
      </c>
      <c r="U1153" s="26">
        <v>0.2</v>
      </c>
      <c r="V1153" s="26">
        <v>0.2</v>
      </c>
      <c r="W1153" s="26">
        <v>0</v>
      </c>
      <c r="X1153" s="26">
        <v>0</v>
      </c>
      <c r="Y1153" s="26">
        <v>0</v>
      </c>
      <c r="Z1153" s="26">
        <v>0</v>
      </c>
      <c r="AA1153" s="26">
        <v>0</v>
      </c>
      <c r="AB1153" s="26">
        <v>0</v>
      </c>
      <c r="AC1153" s="26">
        <v>0</v>
      </c>
      <c r="AD1153" s="26">
        <v>0</v>
      </c>
      <c r="AE1153" s="26">
        <v>0</v>
      </c>
      <c r="AF1153" s="26">
        <v>1</v>
      </c>
      <c r="AG1153" s="26">
        <v>0</v>
      </c>
    </row>
    <row r="1154" spans="1:33" x14ac:dyDescent="0.2">
      <c r="A1154" s="3" t="s">
        <v>1457</v>
      </c>
      <c r="B1154" s="3" t="s">
        <v>1097</v>
      </c>
      <c r="C1154" s="3" t="s">
        <v>532</v>
      </c>
      <c r="D1154" s="3" t="s">
        <v>1255</v>
      </c>
      <c r="E1154" t="str">
        <f t="shared" si="34"/>
        <v>M22P01U01N01</v>
      </c>
      <c r="F1154" s="26">
        <f ca="1">基础表!F1154</f>
        <v>0</v>
      </c>
      <c r="G1154" s="26">
        <f ca="1">基础表!G1154</f>
        <v>0</v>
      </c>
      <c r="H1154" s="26">
        <v>0.15</v>
      </c>
      <c r="I1154" s="26" t="str">
        <f t="shared" ca="1" si="35"/>
        <v>TRUE</v>
      </c>
      <c r="J1154" s="26">
        <v>0</v>
      </c>
      <c r="K1154" s="26">
        <v>1</v>
      </c>
      <c r="L1154" s="26">
        <v>1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  <c r="T1154" s="26">
        <v>0</v>
      </c>
      <c r="U1154" s="26">
        <v>0.2</v>
      </c>
      <c r="V1154" s="26">
        <v>0.2</v>
      </c>
      <c r="W1154" s="26">
        <v>0</v>
      </c>
      <c r="X1154" s="26">
        <v>0</v>
      </c>
      <c r="Y1154" s="26">
        <v>0</v>
      </c>
      <c r="Z1154" s="26">
        <v>0</v>
      </c>
      <c r="AA1154" s="26">
        <v>0</v>
      </c>
      <c r="AB1154" s="26">
        <v>0</v>
      </c>
      <c r="AC1154" s="26">
        <v>0</v>
      </c>
      <c r="AD1154" s="26">
        <v>0</v>
      </c>
      <c r="AE1154" s="26">
        <v>0</v>
      </c>
      <c r="AF1154" s="26">
        <v>1</v>
      </c>
      <c r="AG1154" s="26">
        <v>0</v>
      </c>
    </row>
    <row r="1155" spans="1:33" x14ac:dyDescent="0.2">
      <c r="A1155" s="3" t="s">
        <v>1457</v>
      </c>
      <c r="B1155" s="3" t="s">
        <v>1097</v>
      </c>
      <c r="C1155" s="3" t="s">
        <v>532</v>
      </c>
      <c r="D1155" s="3" t="s">
        <v>534</v>
      </c>
      <c r="E1155" t="str">
        <f t="shared" ref="E1155:E1218" si="36">A1155&amp;B1155&amp;C1155&amp;D1155</f>
        <v>M22P01U01N02</v>
      </c>
      <c r="F1155" s="26">
        <f ca="1">基础表!F1155</f>
        <v>0</v>
      </c>
      <c r="G1155" s="26">
        <f ca="1">基础表!G1155</f>
        <v>0</v>
      </c>
      <c r="H1155" s="26">
        <v>0.15</v>
      </c>
      <c r="I1155" s="26" t="str">
        <f t="shared" ref="I1155:I1218" ca="1" si="37">IF(F1155=0,"TRUE",IF(F1155&gt;1000,"TRUE","FALSE"))</f>
        <v>TRUE</v>
      </c>
      <c r="J1155" s="26">
        <v>0</v>
      </c>
      <c r="K1155" s="26">
        <v>1</v>
      </c>
      <c r="L1155" s="26">
        <v>1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0.2</v>
      </c>
      <c r="V1155" s="26">
        <v>0.2</v>
      </c>
      <c r="W1155" s="26">
        <v>0</v>
      </c>
      <c r="X1155" s="26">
        <v>0</v>
      </c>
      <c r="Y1155" s="26">
        <v>0</v>
      </c>
      <c r="Z1155" s="26">
        <v>0</v>
      </c>
      <c r="AA1155" s="26">
        <v>0</v>
      </c>
      <c r="AB1155" s="26">
        <v>0</v>
      </c>
      <c r="AC1155" s="26">
        <v>0</v>
      </c>
      <c r="AD1155" s="26">
        <v>0</v>
      </c>
      <c r="AE1155" s="26">
        <v>0</v>
      </c>
      <c r="AF1155" s="26">
        <v>1</v>
      </c>
      <c r="AG1155" s="26">
        <v>0</v>
      </c>
    </row>
    <row r="1156" spans="1:33" x14ac:dyDescent="0.2">
      <c r="A1156" s="3" t="s">
        <v>1457</v>
      </c>
      <c r="B1156" s="3" t="s">
        <v>1097</v>
      </c>
      <c r="C1156" s="3" t="s">
        <v>532</v>
      </c>
      <c r="D1156" s="3" t="s">
        <v>535</v>
      </c>
      <c r="E1156" t="str">
        <f t="shared" si="36"/>
        <v>M22P01U01N03</v>
      </c>
      <c r="F1156" s="26">
        <f ca="1">基础表!F1156</f>
        <v>0</v>
      </c>
      <c r="G1156" s="26">
        <f ca="1">基础表!G1156</f>
        <v>0</v>
      </c>
      <c r="H1156" s="26">
        <v>0.15</v>
      </c>
      <c r="I1156" s="26" t="str">
        <f t="shared" ca="1" si="37"/>
        <v>TRUE</v>
      </c>
      <c r="J1156" s="26">
        <v>0</v>
      </c>
      <c r="K1156" s="26">
        <v>1</v>
      </c>
      <c r="L1156" s="26">
        <v>1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  <c r="T1156" s="26">
        <v>0</v>
      </c>
      <c r="U1156" s="26">
        <v>0.2</v>
      </c>
      <c r="V1156" s="26">
        <v>0.2</v>
      </c>
      <c r="W1156" s="26">
        <v>0</v>
      </c>
      <c r="X1156" s="26">
        <v>0</v>
      </c>
      <c r="Y1156" s="26">
        <v>0</v>
      </c>
      <c r="Z1156" s="26">
        <v>0</v>
      </c>
      <c r="AA1156" s="26">
        <v>0</v>
      </c>
      <c r="AB1156" s="26">
        <v>0</v>
      </c>
      <c r="AC1156" s="26">
        <v>0</v>
      </c>
      <c r="AD1156" s="26">
        <v>0</v>
      </c>
      <c r="AE1156" s="26">
        <v>0</v>
      </c>
      <c r="AF1156" s="26">
        <v>1</v>
      </c>
      <c r="AG1156" s="26">
        <v>0</v>
      </c>
    </row>
    <row r="1157" spans="1:33" x14ac:dyDescent="0.2">
      <c r="A1157" s="3" t="s">
        <v>1457</v>
      </c>
      <c r="B1157" s="3" t="s">
        <v>1097</v>
      </c>
      <c r="C1157" s="3" t="s">
        <v>532</v>
      </c>
      <c r="D1157" s="3" t="s">
        <v>536</v>
      </c>
      <c r="E1157" t="str">
        <f t="shared" si="36"/>
        <v>M22P01U01N04</v>
      </c>
      <c r="F1157" s="26">
        <f ca="1">基础表!F1157</f>
        <v>0</v>
      </c>
      <c r="G1157" s="26">
        <f ca="1">基础表!G1157</f>
        <v>0</v>
      </c>
      <c r="H1157" s="26">
        <v>0.15</v>
      </c>
      <c r="I1157" s="26" t="str">
        <f t="shared" ca="1" si="37"/>
        <v>TRUE</v>
      </c>
      <c r="J1157" s="26">
        <v>0</v>
      </c>
      <c r="K1157" s="26">
        <v>1</v>
      </c>
      <c r="L1157" s="26">
        <v>1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  <c r="T1157" s="26">
        <v>0</v>
      </c>
      <c r="U1157" s="26">
        <v>0.2</v>
      </c>
      <c r="V1157" s="26">
        <v>0.2</v>
      </c>
      <c r="W1157" s="26">
        <v>0</v>
      </c>
      <c r="X1157" s="26">
        <v>0</v>
      </c>
      <c r="Y1157" s="26">
        <v>0</v>
      </c>
      <c r="Z1157" s="26">
        <v>0</v>
      </c>
      <c r="AA1157" s="26">
        <v>0</v>
      </c>
      <c r="AB1157" s="26">
        <v>0</v>
      </c>
      <c r="AC1157" s="26">
        <v>0</v>
      </c>
      <c r="AD1157" s="26">
        <v>0</v>
      </c>
      <c r="AE1157" s="26">
        <v>0</v>
      </c>
      <c r="AF1157" s="26">
        <v>1</v>
      </c>
      <c r="AG1157" s="26">
        <v>0</v>
      </c>
    </row>
    <row r="1158" spans="1:33" x14ac:dyDescent="0.2">
      <c r="A1158" s="3" t="s">
        <v>1457</v>
      </c>
      <c r="B1158" s="3" t="s">
        <v>1097</v>
      </c>
      <c r="C1158" s="3" t="s">
        <v>532</v>
      </c>
      <c r="D1158" s="3" t="s">
        <v>537</v>
      </c>
      <c r="E1158" t="str">
        <f t="shared" si="36"/>
        <v>M22P01U01N05</v>
      </c>
      <c r="F1158" s="26">
        <f ca="1">基础表!F1158</f>
        <v>0</v>
      </c>
      <c r="G1158" s="26">
        <f ca="1">基础表!G1158</f>
        <v>0</v>
      </c>
      <c r="H1158" s="26">
        <v>0.15</v>
      </c>
      <c r="I1158" s="26" t="str">
        <f t="shared" ca="1" si="37"/>
        <v>TRUE</v>
      </c>
      <c r="J1158" s="26">
        <v>0</v>
      </c>
      <c r="K1158" s="26">
        <v>1</v>
      </c>
      <c r="L1158" s="26">
        <v>1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0.2</v>
      </c>
      <c r="V1158" s="26">
        <v>0.2</v>
      </c>
      <c r="W1158" s="26">
        <v>0</v>
      </c>
      <c r="X1158" s="26">
        <v>0</v>
      </c>
      <c r="Y1158" s="26">
        <v>0</v>
      </c>
      <c r="Z1158" s="26">
        <v>0</v>
      </c>
      <c r="AA1158" s="26">
        <v>0</v>
      </c>
      <c r="AB1158" s="26">
        <v>0</v>
      </c>
      <c r="AC1158" s="26">
        <v>0</v>
      </c>
      <c r="AD1158" s="26">
        <v>0</v>
      </c>
      <c r="AE1158" s="26">
        <v>0</v>
      </c>
      <c r="AF1158" s="26">
        <v>1</v>
      </c>
      <c r="AG1158" s="26">
        <v>0</v>
      </c>
    </row>
    <row r="1159" spans="1:33" x14ac:dyDescent="0.2">
      <c r="A1159" s="3" t="s">
        <v>1457</v>
      </c>
      <c r="B1159" s="3" t="s">
        <v>1097</v>
      </c>
      <c r="C1159" s="3" t="s">
        <v>532</v>
      </c>
      <c r="D1159" s="3" t="s">
        <v>538</v>
      </c>
      <c r="E1159" t="str">
        <f t="shared" si="36"/>
        <v>M22P01U01N06</v>
      </c>
      <c r="F1159" s="26">
        <f ca="1">基础表!F1159</f>
        <v>0</v>
      </c>
      <c r="G1159" s="26">
        <f ca="1">基础表!G1159</f>
        <v>0</v>
      </c>
      <c r="H1159" s="26">
        <v>0.15</v>
      </c>
      <c r="I1159" s="26" t="str">
        <f t="shared" ca="1" si="37"/>
        <v>TRUE</v>
      </c>
      <c r="J1159" s="26">
        <v>0</v>
      </c>
      <c r="K1159" s="26">
        <v>1</v>
      </c>
      <c r="L1159" s="26">
        <v>1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  <c r="T1159" s="26">
        <v>0</v>
      </c>
      <c r="U1159" s="26">
        <v>0.2</v>
      </c>
      <c r="V1159" s="26">
        <v>0.2</v>
      </c>
      <c r="W1159" s="26">
        <v>0</v>
      </c>
      <c r="X1159" s="26">
        <v>0</v>
      </c>
      <c r="Y1159" s="26">
        <v>0</v>
      </c>
      <c r="Z1159" s="26">
        <v>0</v>
      </c>
      <c r="AA1159" s="26">
        <v>0</v>
      </c>
      <c r="AB1159" s="26">
        <v>0</v>
      </c>
      <c r="AC1159" s="26">
        <v>0</v>
      </c>
      <c r="AD1159" s="26">
        <v>0</v>
      </c>
      <c r="AE1159" s="26">
        <v>0</v>
      </c>
      <c r="AF1159" s="26">
        <v>1</v>
      </c>
      <c r="AG1159" s="26">
        <v>0</v>
      </c>
    </row>
    <row r="1160" spans="1:33" x14ac:dyDescent="0.2">
      <c r="A1160" s="3" t="s">
        <v>1457</v>
      </c>
      <c r="B1160" s="3" t="s">
        <v>1097</v>
      </c>
      <c r="C1160" s="3" t="s">
        <v>532</v>
      </c>
      <c r="D1160" s="3" t="s">
        <v>542</v>
      </c>
      <c r="E1160" t="str">
        <f t="shared" si="36"/>
        <v>M22P01U01N07</v>
      </c>
      <c r="F1160" s="26">
        <f ca="1">基础表!F1160</f>
        <v>0</v>
      </c>
      <c r="G1160" s="26">
        <f ca="1">基础表!G1160</f>
        <v>0</v>
      </c>
      <c r="H1160" s="26">
        <v>0.15</v>
      </c>
      <c r="I1160" s="26" t="str">
        <f t="shared" ca="1" si="37"/>
        <v>TRUE</v>
      </c>
      <c r="J1160" s="26">
        <v>0</v>
      </c>
      <c r="K1160" s="26">
        <v>1</v>
      </c>
      <c r="L1160" s="26">
        <v>1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  <c r="T1160" s="26">
        <v>0</v>
      </c>
      <c r="U1160" s="26">
        <v>0.2</v>
      </c>
      <c r="V1160" s="26">
        <v>0.2</v>
      </c>
      <c r="W1160" s="26">
        <v>0</v>
      </c>
      <c r="X1160" s="26">
        <v>0</v>
      </c>
      <c r="Y1160" s="26">
        <v>0</v>
      </c>
      <c r="Z1160" s="26">
        <v>0</v>
      </c>
      <c r="AA1160" s="26">
        <v>0</v>
      </c>
      <c r="AB1160" s="26">
        <v>0</v>
      </c>
      <c r="AC1160" s="26">
        <v>0</v>
      </c>
      <c r="AD1160" s="26">
        <v>0</v>
      </c>
      <c r="AE1160" s="26">
        <v>0</v>
      </c>
      <c r="AF1160" s="26">
        <v>1</v>
      </c>
      <c r="AG1160" s="26">
        <v>0</v>
      </c>
    </row>
    <row r="1161" spans="1:33" x14ac:dyDescent="0.2">
      <c r="A1161" s="3" t="s">
        <v>1457</v>
      </c>
      <c r="B1161" s="3" t="s">
        <v>1097</v>
      </c>
      <c r="C1161" s="3" t="s">
        <v>532</v>
      </c>
      <c r="D1161" s="3" t="s">
        <v>543</v>
      </c>
      <c r="E1161" t="str">
        <f t="shared" si="36"/>
        <v>M22P01U01N08</v>
      </c>
      <c r="F1161" s="26">
        <f ca="1">基础表!F1161</f>
        <v>0</v>
      </c>
      <c r="G1161" s="26">
        <f ca="1">基础表!G1161</f>
        <v>0</v>
      </c>
      <c r="H1161" s="26">
        <v>0.15</v>
      </c>
      <c r="I1161" s="26" t="str">
        <f t="shared" ca="1" si="37"/>
        <v>TRUE</v>
      </c>
      <c r="J1161" s="26">
        <v>0</v>
      </c>
      <c r="K1161" s="26">
        <v>1</v>
      </c>
      <c r="L1161" s="26">
        <v>1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0.2</v>
      </c>
      <c r="V1161" s="26">
        <v>0.2</v>
      </c>
      <c r="W1161" s="26">
        <v>0</v>
      </c>
      <c r="X1161" s="26">
        <v>0</v>
      </c>
      <c r="Y1161" s="26">
        <v>0</v>
      </c>
      <c r="Z1161" s="26">
        <v>0</v>
      </c>
      <c r="AA1161" s="26">
        <v>0</v>
      </c>
      <c r="AB1161" s="26">
        <v>0</v>
      </c>
      <c r="AC1161" s="26">
        <v>0</v>
      </c>
      <c r="AD1161" s="26">
        <v>0</v>
      </c>
      <c r="AE1161" s="26">
        <v>0</v>
      </c>
      <c r="AF1161" s="26">
        <v>1</v>
      </c>
      <c r="AG1161" s="26">
        <v>0</v>
      </c>
    </row>
    <row r="1162" spans="1:33" x14ac:dyDescent="0.2">
      <c r="A1162" s="3" t="s">
        <v>1457</v>
      </c>
      <c r="B1162" s="3" t="s">
        <v>1097</v>
      </c>
      <c r="C1162" s="3" t="s">
        <v>532</v>
      </c>
      <c r="D1162" s="3" t="s">
        <v>544</v>
      </c>
      <c r="E1162" t="str">
        <f t="shared" si="36"/>
        <v>M22P01U01N09</v>
      </c>
      <c r="F1162" s="26">
        <f ca="1">基础表!F1162</f>
        <v>0</v>
      </c>
      <c r="G1162" s="26">
        <f ca="1">基础表!G1162</f>
        <v>0</v>
      </c>
      <c r="H1162" s="26">
        <v>0.15</v>
      </c>
      <c r="I1162" s="26" t="str">
        <f t="shared" ca="1" si="37"/>
        <v>TRUE</v>
      </c>
      <c r="J1162" s="26">
        <v>0</v>
      </c>
      <c r="K1162" s="26">
        <v>1</v>
      </c>
      <c r="L1162" s="26">
        <v>1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  <c r="T1162" s="26">
        <v>0</v>
      </c>
      <c r="U1162" s="26">
        <v>0.2</v>
      </c>
      <c r="V1162" s="26">
        <v>0.2</v>
      </c>
      <c r="W1162" s="26">
        <v>0</v>
      </c>
      <c r="X1162" s="26">
        <v>0</v>
      </c>
      <c r="Y1162" s="26">
        <v>0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  <c r="AE1162" s="26">
        <v>0</v>
      </c>
      <c r="AF1162" s="26">
        <v>1</v>
      </c>
      <c r="AG1162" s="26">
        <v>0</v>
      </c>
    </row>
    <row r="1163" spans="1:33" x14ac:dyDescent="0.2">
      <c r="A1163" s="3" t="s">
        <v>1457</v>
      </c>
      <c r="B1163" s="3" t="s">
        <v>1097</v>
      </c>
      <c r="C1163" s="3" t="s">
        <v>539</v>
      </c>
      <c r="D1163" s="3" t="s">
        <v>1255</v>
      </c>
      <c r="E1163" t="str">
        <f t="shared" si="36"/>
        <v>M22P01U02N01</v>
      </c>
      <c r="F1163" s="26">
        <f ca="1">基础表!F1163</f>
        <v>0</v>
      </c>
      <c r="G1163" s="26">
        <f ca="1">基础表!G1163</f>
        <v>0</v>
      </c>
      <c r="H1163" s="26">
        <v>0.15</v>
      </c>
      <c r="I1163" s="26" t="str">
        <f t="shared" ca="1" si="37"/>
        <v>TRUE</v>
      </c>
      <c r="J1163" s="26">
        <v>0</v>
      </c>
      <c r="K1163" s="26">
        <v>1</v>
      </c>
      <c r="L1163" s="26">
        <v>1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  <c r="T1163" s="26">
        <v>0</v>
      </c>
      <c r="U1163" s="26">
        <v>0.2</v>
      </c>
      <c r="V1163" s="26">
        <v>0.2</v>
      </c>
      <c r="W1163" s="26">
        <v>0</v>
      </c>
      <c r="X1163" s="26">
        <v>0</v>
      </c>
      <c r="Y1163" s="26">
        <v>0</v>
      </c>
      <c r="Z1163" s="26">
        <v>0</v>
      </c>
      <c r="AA1163" s="26">
        <v>0</v>
      </c>
      <c r="AB1163" s="26">
        <v>0</v>
      </c>
      <c r="AC1163" s="26">
        <v>0</v>
      </c>
      <c r="AD1163" s="26">
        <v>0</v>
      </c>
      <c r="AE1163" s="26">
        <v>0</v>
      </c>
      <c r="AF1163" s="26">
        <v>1</v>
      </c>
      <c r="AG1163" s="26">
        <v>0</v>
      </c>
    </row>
    <row r="1164" spans="1:33" x14ac:dyDescent="0.2">
      <c r="A1164" s="3" t="s">
        <v>1457</v>
      </c>
      <c r="B1164" s="3" t="s">
        <v>1097</v>
      </c>
      <c r="C1164" s="3" t="s">
        <v>539</v>
      </c>
      <c r="D1164" s="3" t="s">
        <v>534</v>
      </c>
      <c r="E1164" t="str">
        <f t="shared" si="36"/>
        <v>M22P01U02N02</v>
      </c>
      <c r="F1164" s="26">
        <f ca="1">基础表!F1164</f>
        <v>0</v>
      </c>
      <c r="G1164" s="26">
        <f ca="1">基础表!G1164</f>
        <v>0</v>
      </c>
      <c r="H1164" s="26">
        <v>0.15</v>
      </c>
      <c r="I1164" s="26" t="str">
        <f t="shared" ca="1" si="37"/>
        <v>TRUE</v>
      </c>
      <c r="J1164" s="26">
        <v>0</v>
      </c>
      <c r="K1164" s="26">
        <v>1</v>
      </c>
      <c r="L1164" s="26">
        <v>1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0.2</v>
      </c>
      <c r="V1164" s="26">
        <v>0.2</v>
      </c>
      <c r="W1164" s="26">
        <v>0</v>
      </c>
      <c r="X1164" s="26">
        <v>0</v>
      </c>
      <c r="Y1164" s="26">
        <v>0</v>
      </c>
      <c r="Z1164" s="26">
        <v>0</v>
      </c>
      <c r="AA1164" s="26">
        <v>0</v>
      </c>
      <c r="AB1164" s="26">
        <v>0</v>
      </c>
      <c r="AC1164" s="26">
        <v>0</v>
      </c>
      <c r="AD1164" s="26">
        <v>0</v>
      </c>
      <c r="AE1164" s="26">
        <v>0</v>
      </c>
      <c r="AF1164" s="26">
        <v>1</v>
      </c>
      <c r="AG1164" s="26">
        <v>0</v>
      </c>
    </row>
    <row r="1165" spans="1:33" x14ac:dyDescent="0.2">
      <c r="A1165" s="3" t="s">
        <v>1457</v>
      </c>
      <c r="B1165" s="3" t="s">
        <v>1097</v>
      </c>
      <c r="C1165" s="3" t="s">
        <v>539</v>
      </c>
      <c r="D1165" s="3" t="s">
        <v>535</v>
      </c>
      <c r="E1165" t="str">
        <f t="shared" si="36"/>
        <v>M22P01U02N03</v>
      </c>
      <c r="F1165" s="26">
        <f ca="1">基础表!F1165</f>
        <v>0</v>
      </c>
      <c r="G1165" s="26">
        <f ca="1">基础表!G1165</f>
        <v>0</v>
      </c>
      <c r="H1165" s="26">
        <v>0.15</v>
      </c>
      <c r="I1165" s="26" t="str">
        <f t="shared" ca="1" si="37"/>
        <v>TRUE</v>
      </c>
      <c r="J1165" s="26">
        <v>0</v>
      </c>
      <c r="K1165" s="26">
        <v>1</v>
      </c>
      <c r="L1165" s="26">
        <v>1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  <c r="T1165" s="26">
        <v>0</v>
      </c>
      <c r="U1165" s="26">
        <v>0.2</v>
      </c>
      <c r="V1165" s="26">
        <v>0.2</v>
      </c>
      <c r="W1165" s="26">
        <v>0</v>
      </c>
      <c r="X1165" s="26">
        <v>0</v>
      </c>
      <c r="Y1165" s="26">
        <v>0</v>
      </c>
      <c r="Z1165" s="26">
        <v>0</v>
      </c>
      <c r="AA1165" s="26">
        <v>0</v>
      </c>
      <c r="AB1165" s="26">
        <v>0</v>
      </c>
      <c r="AC1165" s="26">
        <v>0</v>
      </c>
      <c r="AD1165" s="26">
        <v>0</v>
      </c>
      <c r="AE1165" s="26">
        <v>0</v>
      </c>
      <c r="AF1165" s="26">
        <v>1</v>
      </c>
      <c r="AG1165" s="26">
        <v>0</v>
      </c>
    </row>
    <row r="1166" spans="1:33" x14ac:dyDescent="0.2">
      <c r="A1166" s="3" t="s">
        <v>1457</v>
      </c>
      <c r="B1166" s="3" t="s">
        <v>1097</v>
      </c>
      <c r="C1166" s="3" t="s">
        <v>539</v>
      </c>
      <c r="D1166" s="3" t="s">
        <v>536</v>
      </c>
      <c r="E1166" t="str">
        <f t="shared" si="36"/>
        <v>M22P01U02N04</v>
      </c>
      <c r="F1166" s="26">
        <f ca="1">基础表!F1166</f>
        <v>0</v>
      </c>
      <c r="G1166" s="26">
        <f ca="1">基础表!G1166</f>
        <v>0</v>
      </c>
      <c r="H1166" s="26">
        <v>0.15</v>
      </c>
      <c r="I1166" s="26" t="str">
        <f t="shared" ca="1" si="37"/>
        <v>TRUE</v>
      </c>
      <c r="J1166" s="26">
        <v>0</v>
      </c>
      <c r="K1166" s="26">
        <v>1</v>
      </c>
      <c r="L1166" s="26">
        <v>1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  <c r="T1166" s="26">
        <v>0</v>
      </c>
      <c r="U1166" s="26">
        <v>0.2</v>
      </c>
      <c r="V1166" s="26">
        <v>0.2</v>
      </c>
      <c r="W1166" s="26">
        <v>0</v>
      </c>
      <c r="X1166" s="26">
        <v>0</v>
      </c>
      <c r="Y1166" s="26">
        <v>0</v>
      </c>
      <c r="Z1166" s="26">
        <v>0</v>
      </c>
      <c r="AA1166" s="26">
        <v>0</v>
      </c>
      <c r="AB1166" s="26">
        <v>0</v>
      </c>
      <c r="AC1166" s="26">
        <v>0</v>
      </c>
      <c r="AD1166" s="26">
        <v>0</v>
      </c>
      <c r="AE1166" s="26">
        <v>0</v>
      </c>
      <c r="AF1166" s="26">
        <v>1</v>
      </c>
      <c r="AG1166" s="26">
        <v>0</v>
      </c>
    </row>
    <row r="1167" spans="1:33" x14ac:dyDescent="0.2">
      <c r="A1167" s="3" t="s">
        <v>1457</v>
      </c>
      <c r="B1167" s="3" t="s">
        <v>1097</v>
      </c>
      <c r="C1167" s="3" t="s">
        <v>539</v>
      </c>
      <c r="D1167" s="3" t="s">
        <v>537</v>
      </c>
      <c r="E1167" t="str">
        <f t="shared" si="36"/>
        <v>M22P01U02N05</v>
      </c>
      <c r="F1167" s="26">
        <f ca="1">基础表!F1167</f>
        <v>0</v>
      </c>
      <c r="G1167" s="26">
        <f ca="1">基础表!G1167</f>
        <v>0</v>
      </c>
      <c r="H1167" s="26">
        <v>0.15</v>
      </c>
      <c r="I1167" s="26" t="str">
        <f t="shared" ca="1" si="37"/>
        <v>TRUE</v>
      </c>
      <c r="J1167" s="26">
        <v>0</v>
      </c>
      <c r="K1167" s="26">
        <v>1</v>
      </c>
      <c r="L1167" s="26">
        <v>1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0.2</v>
      </c>
      <c r="V1167" s="26">
        <v>0.2</v>
      </c>
      <c r="W1167" s="26">
        <v>0</v>
      </c>
      <c r="X1167" s="26">
        <v>0</v>
      </c>
      <c r="Y1167" s="26">
        <v>0</v>
      </c>
      <c r="Z1167" s="26">
        <v>0</v>
      </c>
      <c r="AA1167" s="26">
        <v>0</v>
      </c>
      <c r="AB1167" s="26">
        <v>0</v>
      </c>
      <c r="AC1167" s="26">
        <v>0</v>
      </c>
      <c r="AD1167" s="26">
        <v>0</v>
      </c>
      <c r="AE1167" s="26">
        <v>0</v>
      </c>
      <c r="AF1167" s="26">
        <v>1</v>
      </c>
      <c r="AG1167" s="26">
        <v>0</v>
      </c>
    </row>
    <row r="1168" spans="1:33" x14ac:dyDescent="0.2">
      <c r="A1168" s="3" t="s">
        <v>1457</v>
      </c>
      <c r="B1168" s="3" t="s">
        <v>1097</v>
      </c>
      <c r="C1168" s="3" t="s">
        <v>539</v>
      </c>
      <c r="D1168" s="3" t="s">
        <v>538</v>
      </c>
      <c r="E1168" t="str">
        <f t="shared" si="36"/>
        <v>M22P01U02N06</v>
      </c>
      <c r="F1168" s="26">
        <f ca="1">基础表!F1168</f>
        <v>0</v>
      </c>
      <c r="G1168" s="26">
        <f ca="1">基础表!G1168</f>
        <v>0</v>
      </c>
      <c r="H1168" s="26">
        <v>0.15</v>
      </c>
      <c r="I1168" s="26" t="str">
        <f t="shared" ca="1" si="37"/>
        <v>TRUE</v>
      </c>
      <c r="J1168" s="26">
        <v>0</v>
      </c>
      <c r="K1168" s="26">
        <v>1</v>
      </c>
      <c r="L1168" s="26">
        <v>1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  <c r="T1168" s="26">
        <v>0</v>
      </c>
      <c r="U1168" s="26">
        <v>0.2</v>
      </c>
      <c r="V1168" s="26">
        <v>0.2</v>
      </c>
      <c r="W1168" s="26">
        <v>0</v>
      </c>
      <c r="X1168" s="26">
        <v>0</v>
      </c>
      <c r="Y1168" s="26">
        <v>0</v>
      </c>
      <c r="Z1168" s="26">
        <v>0</v>
      </c>
      <c r="AA1168" s="26">
        <v>0</v>
      </c>
      <c r="AB1168" s="26">
        <v>0</v>
      </c>
      <c r="AC1168" s="26">
        <v>0</v>
      </c>
      <c r="AD1168" s="26">
        <v>0</v>
      </c>
      <c r="AE1168" s="26">
        <v>0</v>
      </c>
      <c r="AF1168" s="26">
        <v>1</v>
      </c>
      <c r="AG1168" s="26">
        <v>0</v>
      </c>
    </row>
    <row r="1169" spans="1:33" x14ac:dyDescent="0.2">
      <c r="A1169" s="3" t="s">
        <v>1457</v>
      </c>
      <c r="B1169" s="3" t="s">
        <v>1097</v>
      </c>
      <c r="C1169" s="3" t="s">
        <v>539</v>
      </c>
      <c r="D1169" s="3" t="s">
        <v>542</v>
      </c>
      <c r="E1169" t="str">
        <f t="shared" si="36"/>
        <v>M22P01U02N07</v>
      </c>
      <c r="F1169" s="26">
        <f ca="1">基础表!F1169</f>
        <v>0</v>
      </c>
      <c r="G1169" s="26">
        <f ca="1">基础表!G1169</f>
        <v>0</v>
      </c>
      <c r="H1169" s="26">
        <v>0.15</v>
      </c>
      <c r="I1169" s="26" t="str">
        <f t="shared" ca="1" si="37"/>
        <v>TRUE</v>
      </c>
      <c r="J1169" s="26">
        <v>0</v>
      </c>
      <c r="K1169" s="26">
        <v>1</v>
      </c>
      <c r="L1169" s="26">
        <v>1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  <c r="T1169" s="26">
        <v>0</v>
      </c>
      <c r="U1169" s="26">
        <v>0.2</v>
      </c>
      <c r="V1169" s="26">
        <v>0.2</v>
      </c>
      <c r="W1169" s="26">
        <v>0</v>
      </c>
      <c r="X1169" s="26">
        <v>0</v>
      </c>
      <c r="Y1169" s="26">
        <v>0</v>
      </c>
      <c r="Z1169" s="26">
        <v>0</v>
      </c>
      <c r="AA1169" s="26">
        <v>0</v>
      </c>
      <c r="AB1169" s="26">
        <v>0</v>
      </c>
      <c r="AC1169" s="26">
        <v>0</v>
      </c>
      <c r="AD1169" s="26">
        <v>0</v>
      </c>
      <c r="AE1169" s="26">
        <v>0</v>
      </c>
      <c r="AF1169" s="26">
        <v>1</v>
      </c>
      <c r="AG1169" s="26">
        <v>0</v>
      </c>
    </row>
    <row r="1170" spans="1:33" x14ac:dyDescent="0.2">
      <c r="A1170" s="3" t="s">
        <v>1457</v>
      </c>
      <c r="B1170" s="3" t="s">
        <v>1097</v>
      </c>
      <c r="C1170" s="3" t="s">
        <v>539</v>
      </c>
      <c r="D1170" s="3" t="s">
        <v>543</v>
      </c>
      <c r="E1170" t="str">
        <f t="shared" si="36"/>
        <v>M22P01U02N08</v>
      </c>
      <c r="F1170" s="26">
        <f ca="1">基础表!F1170</f>
        <v>0</v>
      </c>
      <c r="G1170" s="26">
        <f ca="1">基础表!G1170</f>
        <v>0</v>
      </c>
      <c r="H1170" s="26">
        <v>0.15</v>
      </c>
      <c r="I1170" s="26" t="str">
        <f t="shared" ca="1" si="37"/>
        <v>TRUE</v>
      </c>
      <c r="J1170" s="26">
        <v>0</v>
      </c>
      <c r="K1170" s="26">
        <v>1</v>
      </c>
      <c r="L1170" s="26">
        <v>1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0.2</v>
      </c>
      <c r="V1170" s="26">
        <v>0.2</v>
      </c>
      <c r="W1170" s="26">
        <v>0</v>
      </c>
      <c r="X1170" s="26">
        <v>0</v>
      </c>
      <c r="Y1170" s="26">
        <v>0</v>
      </c>
      <c r="Z1170" s="26">
        <v>0</v>
      </c>
      <c r="AA1170" s="26">
        <v>0</v>
      </c>
      <c r="AB1170" s="26">
        <v>0</v>
      </c>
      <c r="AC1170" s="26">
        <v>0</v>
      </c>
      <c r="AD1170" s="26">
        <v>0</v>
      </c>
      <c r="AE1170" s="26">
        <v>0</v>
      </c>
      <c r="AF1170" s="26">
        <v>1</v>
      </c>
      <c r="AG1170" s="26">
        <v>0</v>
      </c>
    </row>
    <row r="1171" spans="1:33" x14ac:dyDescent="0.2">
      <c r="A1171" s="3" t="s">
        <v>1457</v>
      </c>
      <c r="B1171" s="3" t="s">
        <v>1097</v>
      </c>
      <c r="C1171" s="3" t="s">
        <v>539</v>
      </c>
      <c r="D1171" s="3" t="s">
        <v>544</v>
      </c>
      <c r="E1171" t="str">
        <f t="shared" si="36"/>
        <v>M22P01U02N09</v>
      </c>
      <c r="F1171" s="26">
        <f ca="1">基础表!F1171</f>
        <v>0</v>
      </c>
      <c r="G1171" s="26">
        <f ca="1">基础表!G1171</f>
        <v>0</v>
      </c>
      <c r="H1171" s="26">
        <v>0.15</v>
      </c>
      <c r="I1171" s="26" t="str">
        <f t="shared" ca="1" si="37"/>
        <v>TRUE</v>
      </c>
      <c r="J1171" s="26">
        <v>0</v>
      </c>
      <c r="K1171" s="26">
        <v>1</v>
      </c>
      <c r="L1171" s="26">
        <v>1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0.2</v>
      </c>
      <c r="V1171" s="26">
        <v>0.2</v>
      </c>
      <c r="W1171" s="26">
        <v>0</v>
      </c>
      <c r="X1171" s="26">
        <v>0</v>
      </c>
      <c r="Y1171" s="26">
        <v>0</v>
      </c>
      <c r="Z1171" s="26">
        <v>0</v>
      </c>
      <c r="AA1171" s="26">
        <v>0</v>
      </c>
      <c r="AB1171" s="26">
        <v>0</v>
      </c>
      <c r="AC1171" s="26">
        <v>0</v>
      </c>
      <c r="AD1171" s="26">
        <v>0</v>
      </c>
      <c r="AE1171" s="26">
        <v>0</v>
      </c>
      <c r="AF1171" s="26">
        <v>1</v>
      </c>
      <c r="AG1171" s="26">
        <v>0</v>
      </c>
    </row>
    <row r="1172" spans="1:33" x14ac:dyDescent="0.2">
      <c r="A1172" s="3" t="s">
        <v>1457</v>
      </c>
      <c r="B1172" s="3" t="s">
        <v>1097</v>
      </c>
      <c r="C1172" s="3" t="s">
        <v>540</v>
      </c>
      <c r="D1172" s="3" t="s">
        <v>1255</v>
      </c>
      <c r="E1172" t="str">
        <f t="shared" si="36"/>
        <v>M22P01U03N01</v>
      </c>
      <c r="F1172" s="26">
        <f ca="1">基础表!F1172</f>
        <v>0</v>
      </c>
      <c r="G1172" s="26">
        <f ca="1">基础表!G1172</f>
        <v>0</v>
      </c>
      <c r="H1172" s="26">
        <v>0.15</v>
      </c>
      <c r="I1172" s="26" t="str">
        <f t="shared" ca="1" si="37"/>
        <v>TRUE</v>
      </c>
      <c r="J1172" s="26">
        <v>0</v>
      </c>
      <c r="K1172" s="26">
        <v>1</v>
      </c>
      <c r="L1172" s="26">
        <v>1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0.2</v>
      </c>
      <c r="V1172" s="26">
        <v>0.2</v>
      </c>
      <c r="W1172" s="26">
        <v>0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1</v>
      </c>
      <c r="AG1172" s="26">
        <v>0</v>
      </c>
    </row>
    <row r="1173" spans="1:33" x14ac:dyDescent="0.2">
      <c r="A1173" s="3" t="s">
        <v>1457</v>
      </c>
      <c r="B1173" s="3" t="s">
        <v>1097</v>
      </c>
      <c r="C1173" s="3" t="s">
        <v>540</v>
      </c>
      <c r="D1173" s="3" t="s">
        <v>534</v>
      </c>
      <c r="E1173" t="str">
        <f t="shared" si="36"/>
        <v>M22P01U03N02</v>
      </c>
      <c r="F1173" s="26">
        <f ca="1">基础表!F1173</f>
        <v>0</v>
      </c>
      <c r="G1173" s="26">
        <f ca="1">基础表!G1173</f>
        <v>0</v>
      </c>
      <c r="H1173" s="26">
        <v>0.15</v>
      </c>
      <c r="I1173" s="26" t="str">
        <f t="shared" ca="1" si="37"/>
        <v>TRUE</v>
      </c>
      <c r="J1173" s="26">
        <v>0</v>
      </c>
      <c r="K1173" s="26">
        <v>1</v>
      </c>
      <c r="L1173" s="26">
        <v>1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0.2</v>
      </c>
      <c r="V1173" s="26">
        <v>0.2</v>
      </c>
      <c r="W1173" s="26">
        <v>0</v>
      </c>
      <c r="X1173" s="26">
        <v>0</v>
      </c>
      <c r="Y1173" s="26">
        <v>0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  <c r="AE1173" s="26">
        <v>0</v>
      </c>
      <c r="AF1173" s="26">
        <v>1</v>
      </c>
      <c r="AG1173" s="26">
        <v>0</v>
      </c>
    </row>
    <row r="1174" spans="1:33" x14ac:dyDescent="0.2">
      <c r="A1174" s="3" t="s">
        <v>1457</v>
      </c>
      <c r="B1174" s="3" t="s">
        <v>1097</v>
      </c>
      <c r="C1174" s="3" t="s">
        <v>540</v>
      </c>
      <c r="D1174" s="3" t="s">
        <v>535</v>
      </c>
      <c r="E1174" t="str">
        <f t="shared" si="36"/>
        <v>M22P01U03N03</v>
      </c>
      <c r="F1174" s="26">
        <f ca="1">基础表!F1174</f>
        <v>0</v>
      </c>
      <c r="G1174" s="26">
        <f ca="1">基础表!G1174</f>
        <v>0</v>
      </c>
      <c r="H1174" s="26">
        <v>0.15</v>
      </c>
      <c r="I1174" s="26" t="str">
        <f t="shared" ca="1" si="37"/>
        <v>TRUE</v>
      </c>
      <c r="J1174" s="26">
        <v>0</v>
      </c>
      <c r="K1174" s="26">
        <v>1</v>
      </c>
      <c r="L1174" s="26">
        <v>1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0.2</v>
      </c>
      <c r="V1174" s="26">
        <v>0.2</v>
      </c>
      <c r="W1174" s="26">
        <v>0</v>
      </c>
      <c r="X1174" s="26">
        <v>0</v>
      </c>
      <c r="Y1174" s="26">
        <v>0</v>
      </c>
      <c r="Z1174" s="26">
        <v>0</v>
      </c>
      <c r="AA1174" s="26">
        <v>0</v>
      </c>
      <c r="AB1174" s="26">
        <v>0</v>
      </c>
      <c r="AC1174" s="26">
        <v>0</v>
      </c>
      <c r="AD1174" s="26">
        <v>0</v>
      </c>
      <c r="AE1174" s="26">
        <v>0</v>
      </c>
      <c r="AF1174" s="26">
        <v>1</v>
      </c>
      <c r="AG1174" s="26">
        <v>0</v>
      </c>
    </row>
    <row r="1175" spans="1:33" x14ac:dyDescent="0.2">
      <c r="A1175" s="3" t="s">
        <v>1457</v>
      </c>
      <c r="B1175" s="3" t="s">
        <v>1097</v>
      </c>
      <c r="C1175" s="3" t="s">
        <v>540</v>
      </c>
      <c r="D1175" s="3" t="s">
        <v>536</v>
      </c>
      <c r="E1175" t="str">
        <f t="shared" si="36"/>
        <v>M22P01U03N04</v>
      </c>
      <c r="F1175" s="26">
        <f ca="1">基础表!F1175</f>
        <v>0</v>
      </c>
      <c r="G1175" s="26">
        <f ca="1">基础表!G1175</f>
        <v>0</v>
      </c>
      <c r="H1175" s="26">
        <v>0.15</v>
      </c>
      <c r="I1175" s="26" t="str">
        <f t="shared" ca="1" si="37"/>
        <v>TRUE</v>
      </c>
      <c r="J1175" s="26">
        <v>0</v>
      </c>
      <c r="K1175" s="26">
        <v>1</v>
      </c>
      <c r="L1175" s="26">
        <v>1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  <c r="T1175" s="26">
        <v>0</v>
      </c>
      <c r="U1175" s="26">
        <v>0.2</v>
      </c>
      <c r="V1175" s="26">
        <v>0.2</v>
      </c>
      <c r="W1175" s="26">
        <v>0</v>
      </c>
      <c r="X1175" s="26">
        <v>0</v>
      </c>
      <c r="Y1175" s="26">
        <v>0</v>
      </c>
      <c r="Z1175" s="26">
        <v>0</v>
      </c>
      <c r="AA1175" s="26">
        <v>0</v>
      </c>
      <c r="AB1175" s="26">
        <v>0</v>
      </c>
      <c r="AC1175" s="26">
        <v>0</v>
      </c>
      <c r="AD1175" s="26">
        <v>0</v>
      </c>
      <c r="AE1175" s="26">
        <v>0</v>
      </c>
      <c r="AF1175" s="26">
        <v>1</v>
      </c>
      <c r="AG1175" s="26">
        <v>0</v>
      </c>
    </row>
    <row r="1176" spans="1:33" x14ac:dyDescent="0.2">
      <c r="A1176" s="3" t="s">
        <v>1457</v>
      </c>
      <c r="B1176" s="3" t="s">
        <v>1097</v>
      </c>
      <c r="C1176" s="3" t="s">
        <v>540</v>
      </c>
      <c r="D1176" s="3" t="s">
        <v>537</v>
      </c>
      <c r="E1176" t="str">
        <f t="shared" si="36"/>
        <v>M22P01U03N05</v>
      </c>
      <c r="F1176" s="26">
        <f ca="1">基础表!F1176</f>
        <v>0</v>
      </c>
      <c r="G1176" s="26">
        <f ca="1">基础表!G1176</f>
        <v>0</v>
      </c>
      <c r="H1176" s="26">
        <v>0.15</v>
      </c>
      <c r="I1176" s="26" t="str">
        <f t="shared" ca="1" si="37"/>
        <v>TRUE</v>
      </c>
      <c r="J1176" s="26">
        <v>0</v>
      </c>
      <c r="K1176" s="26">
        <v>1</v>
      </c>
      <c r="L1176" s="26">
        <v>1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  <c r="T1176" s="26">
        <v>0</v>
      </c>
      <c r="U1176" s="26">
        <v>0.2</v>
      </c>
      <c r="V1176" s="26">
        <v>0.2</v>
      </c>
      <c r="W1176" s="26">
        <v>0</v>
      </c>
      <c r="X1176" s="26">
        <v>0</v>
      </c>
      <c r="Y1176" s="26">
        <v>0</v>
      </c>
      <c r="Z1176" s="26">
        <v>0</v>
      </c>
      <c r="AA1176" s="26">
        <v>0</v>
      </c>
      <c r="AB1176" s="26">
        <v>0</v>
      </c>
      <c r="AC1176" s="26">
        <v>0</v>
      </c>
      <c r="AD1176" s="26">
        <v>0</v>
      </c>
      <c r="AE1176" s="26">
        <v>0</v>
      </c>
      <c r="AF1176" s="26">
        <v>1</v>
      </c>
      <c r="AG1176" s="26">
        <v>0</v>
      </c>
    </row>
    <row r="1177" spans="1:33" x14ac:dyDescent="0.2">
      <c r="A1177" s="3" t="s">
        <v>1457</v>
      </c>
      <c r="B1177" s="3" t="s">
        <v>1097</v>
      </c>
      <c r="C1177" s="3" t="s">
        <v>540</v>
      </c>
      <c r="D1177" s="3" t="s">
        <v>538</v>
      </c>
      <c r="E1177" t="str">
        <f t="shared" si="36"/>
        <v>M22P01U03N06</v>
      </c>
      <c r="F1177" s="26">
        <f ca="1">基础表!F1177</f>
        <v>0</v>
      </c>
      <c r="G1177" s="26">
        <f ca="1">基础表!G1177</f>
        <v>0</v>
      </c>
      <c r="H1177" s="26">
        <v>0.15</v>
      </c>
      <c r="I1177" s="26" t="str">
        <f t="shared" ca="1" si="37"/>
        <v>TRUE</v>
      </c>
      <c r="J1177" s="26">
        <v>0</v>
      </c>
      <c r="K1177" s="26">
        <v>1</v>
      </c>
      <c r="L1177" s="26">
        <v>1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  <c r="T1177" s="26">
        <v>0</v>
      </c>
      <c r="U1177" s="26">
        <v>0.2</v>
      </c>
      <c r="V1177" s="26">
        <v>0.2</v>
      </c>
      <c r="W1177" s="26">
        <v>0</v>
      </c>
      <c r="X1177" s="26">
        <v>0</v>
      </c>
      <c r="Y1177" s="26">
        <v>0</v>
      </c>
      <c r="Z1177" s="26">
        <v>0</v>
      </c>
      <c r="AA1177" s="26">
        <v>0</v>
      </c>
      <c r="AB1177" s="26">
        <v>0</v>
      </c>
      <c r="AC1177" s="26">
        <v>0</v>
      </c>
      <c r="AD1177" s="26">
        <v>0</v>
      </c>
      <c r="AE1177" s="26">
        <v>0</v>
      </c>
      <c r="AF1177" s="26">
        <v>1</v>
      </c>
      <c r="AG1177" s="26">
        <v>0</v>
      </c>
    </row>
    <row r="1178" spans="1:33" x14ac:dyDescent="0.2">
      <c r="A1178" s="3" t="s">
        <v>1457</v>
      </c>
      <c r="B1178" s="3" t="s">
        <v>1097</v>
      </c>
      <c r="C1178" s="3" t="s">
        <v>540</v>
      </c>
      <c r="D1178" s="3" t="s">
        <v>542</v>
      </c>
      <c r="E1178" t="str">
        <f t="shared" si="36"/>
        <v>M22P01U03N07</v>
      </c>
      <c r="F1178" s="26">
        <f ca="1">基础表!F1178</f>
        <v>0</v>
      </c>
      <c r="G1178" s="26">
        <f ca="1">基础表!G1178</f>
        <v>0</v>
      </c>
      <c r="H1178" s="26">
        <v>0.15</v>
      </c>
      <c r="I1178" s="26" t="str">
        <f t="shared" ca="1" si="37"/>
        <v>TRUE</v>
      </c>
      <c r="J1178" s="26">
        <v>0</v>
      </c>
      <c r="K1178" s="26">
        <v>1</v>
      </c>
      <c r="L1178" s="26">
        <v>1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  <c r="T1178" s="26">
        <v>0</v>
      </c>
      <c r="U1178" s="26">
        <v>0.2</v>
      </c>
      <c r="V1178" s="26">
        <v>0.2</v>
      </c>
      <c r="W1178" s="26">
        <v>0</v>
      </c>
      <c r="X1178" s="26">
        <v>0</v>
      </c>
      <c r="Y1178" s="26">
        <v>0</v>
      </c>
      <c r="Z1178" s="26">
        <v>0</v>
      </c>
      <c r="AA1178" s="26">
        <v>0</v>
      </c>
      <c r="AB1178" s="26">
        <v>0</v>
      </c>
      <c r="AC1178" s="26">
        <v>0</v>
      </c>
      <c r="AD1178" s="26">
        <v>0</v>
      </c>
      <c r="AE1178" s="26">
        <v>0</v>
      </c>
      <c r="AF1178" s="26">
        <v>1</v>
      </c>
      <c r="AG1178" s="26">
        <v>0</v>
      </c>
    </row>
    <row r="1179" spans="1:33" x14ac:dyDescent="0.2">
      <c r="A1179" s="3" t="s">
        <v>1457</v>
      </c>
      <c r="B1179" s="3" t="s">
        <v>1097</v>
      </c>
      <c r="C1179" s="3" t="s">
        <v>540</v>
      </c>
      <c r="D1179" s="3" t="s">
        <v>543</v>
      </c>
      <c r="E1179" t="str">
        <f t="shared" si="36"/>
        <v>M22P01U03N08</v>
      </c>
      <c r="F1179" s="26">
        <f ca="1">基础表!F1179</f>
        <v>0</v>
      </c>
      <c r="G1179" s="26">
        <f ca="1">基础表!G1179</f>
        <v>0</v>
      </c>
      <c r="H1179" s="26">
        <v>0.15</v>
      </c>
      <c r="I1179" s="26" t="str">
        <f t="shared" ca="1" si="37"/>
        <v>TRUE</v>
      </c>
      <c r="J1179" s="26">
        <v>0</v>
      </c>
      <c r="K1179" s="26">
        <v>1</v>
      </c>
      <c r="L1179" s="26">
        <v>1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  <c r="T1179" s="26">
        <v>0</v>
      </c>
      <c r="U1179" s="26">
        <v>0.2</v>
      </c>
      <c r="V1179" s="26">
        <v>0.2</v>
      </c>
      <c r="W1179" s="26">
        <v>0</v>
      </c>
      <c r="X1179" s="26">
        <v>0</v>
      </c>
      <c r="Y1179" s="26">
        <v>0</v>
      </c>
      <c r="Z1179" s="26">
        <v>0</v>
      </c>
      <c r="AA1179" s="26">
        <v>0</v>
      </c>
      <c r="AB1179" s="26">
        <v>0</v>
      </c>
      <c r="AC1179" s="26">
        <v>0</v>
      </c>
      <c r="AD1179" s="26">
        <v>0</v>
      </c>
      <c r="AE1179" s="26">
        <v>0</v>
      </c>
      <c r="AF1179" s="26">
        <v>1</v>
      </c>
      <c r="AG1179" s="26">
        <v>0</v>
      </c>
    </row>
    <row r="1180" spans="1:33" x14ac:dyDescent="0.2">
      <c r="A1180" s="3" t="s">
        <v>1457</v>
      </c>
      <c r="B1180" s="3" t="s">
        <v>1097</v>
      </c>
      <c r="C1180" s="3" t="s">
        <v>540</v>
      </c>
      <c r="D1180" s="3" t="s">
        <v>544</v>
      </c>
      <c r="E1180" t="str">
        <f t="shared" si="36"/>
        <v>M22P01U03N09</v>
      </c>
      <c r="F1180" s="26">
        <f ca="1">基础表!F1180</f>
        <v>0</v>
      </c>
      <c r="G1180" s="26">
        <f ca="1">基础表!G1180</f>
        <v>0</v>
      </c>
      <c r="H1180" s="26">
        <v>0.15</v>
      </c>
      <c r="I1180" s="26" t="str">
        <f t="shared" ca="1" si="37"/>
        <v>TRUE</v>
      </c>
      <c r="J1180" s="26">
        <v>0</v>
      </c>
      <c r="K1180" s="26">
        <v>1</v>
      </c>
      <c r="L1180" s="26">
        <v>1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  <c r="T1180" s="26">
        <v>0</v>
      </c>
      <c r="U1180" s="26">
        <v>0.2</v>
      </c>
      <c r="V1180" s="26">
        <v>0.2</v>
      </c>
      <c r="W1180" s="26">
        <v>0</v>
      </c>
      <c r="X1180" s="26">
        <v>0</v>
      </c>
      <c r="Y1180" s="26">
        <v>0</v>
      </c>
      <c r="Z1180" s="26">
        <v>0</v>
      </c>
      <c r="AA1180" s="26">
        <v>0</v>
      </c>
      <c r="AB1180" s="26">
        <v>0</v>
      </c>
      <c r="AC1180" s="26">
        <v>0</v>
      </c>
      <c r="AD1180" s="26">
        <v>0</v>
      </c>
      <c r="AE1180" s="26">
        <v>0</v>
      </c>
      <c r="AF1180" s="26">
        <v>1</v>
      </c>
      <c r="AG1180" s="26">
        <v>0</v>
      </c>
    </row>
    <row r="1181" spans="1:33" x14ac:dyDescent="0.2">
      <c r="A1181" s="3" t="s">
        <v>1457</v>
      </c>
      <c r="B1181" s="3" t="s">
        <v>1097</v>
      </c>
      <c r="C1181" s="3" t="s">
        <v>541</v>
      </c>
      <c r="D1181" s="3" t="s">
        <v>1255</v>
      </c>
      <c r="E1181" t="str">
        <f t="shared" si="36"/>
        <v>M22P01U04N01</v>
      </c>
      <c r="F1181" s="26">
        <f ca="1">基础表!F1181</f>
        <v>0</v>
      </c>
      <c r="G1181" s="26">
        <f ca="1">基础表!G1181</f>
        <v>0</v>
      </c>
      <c r="H1181" s="26">
        <v>0.15</v>
      </c>
      <c r="I1181" s="26" t="str">
        <f t="shared" ca="1" si="37"/>
        <v>TRUE</v>
      </c>
      <c r="J1181" s="26">
        <v>0</v>
      </c>
      <c r="K1181" s="26">
        <v>1</v>
      </c>
      <c r="L1181" s="26">
        <v>1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  <c r="T1181" s="26">
        <v>0</v>
      </c>
      <c r="U1181" s="26">
        <v>0.2</v>
      </c>
      <c r="V1181" s="26">
        <v>0.2</v>
      </c>
      <c r="W1181" s="26">
        <v>0</v>
      </c>
      <c r="X1181" s="26">
        <v>0</v>
      </c>
      <c r="Y1181" s="26">
        <v>0</v>
      </c>
      <c r="Z1181" s="26">
        <v>0</v>
      </c>
      <c r="AA1181" s="26">
        <v>0</v>
      </c>
      <c r="AB1181" s="26">
        <v>0</v>
      </c>
      <c r="AC1181" s="26">
        <v>0</v>
      </c>
      <c r="AD1181" s="26">
        <v>0</v>
      </c>
      <c r="AE1181" s="26">
        <v>0</v>
      </c>
      <c r="AF1181" s="26">
        <v>1</v>
      </c>
      <c r="AG1181" s="26">
        <v>0</v>
      </c>
    </row>
    <row r="1182" spans="1:33" x14ac:dyDescent="0.2">
      <c r="A1182" s="3" t="s">
        <v>1457</v>
      </c>
      <c r="B1182" s="3" t="s">
        <v>1097</v>
      </c>
      <c r="C1182" s="3" t="s">
        <v>541</v>
      </c>
      <c r="D1182" s="3" t="s">
        <v>534</v>
      </c>
      <c r="E1182" t="str">
        <f t="shared" si="36"/>
        <v>M22P01U04N02</v>
      </c>
      <c r="F1182" s="26">
        <f ca="1">基础表!F1182</f>
        <v>0</v>
      </c>
      <c r="G1182" s="26">
        <f ca="1">基础表!G1182</f>
        <v>0</v>
      </c>
      <c r="H1182" s="26">
        <v>0.15</v>
      </c>
      <c r="I1182" s="26" t="str">
        <f t="shared" ca="1" si="37"/>
        <v>TRUE</v>
      </c>
      <c r="J1182" s="26">
        <v>0</v>
      </c>
      <c r="K1182" s="26">
        <v>1</v>
      </c>
      <c r="L1182" s="26">
        <v>1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0.2</v>
      </c>
      <c r="V1182" s="26">
        <v>0.2</v>
      </c>
      <c r="W1182" s="26">
        <v>0</v>
      </c>
      <c r="X1182" s="26">
        <v>0</v>
      </c>
      <c r="Y1182" s="26">
        <v>0</v>
      </c>
      <c r="Z1182" s="26">
        <v>0</v>
      </c>
      <c r="AA1182" s="26">
        <v>0</v>
      </c>
      <c r="AB1182" s="26">
        <v>0</v>
      </c>
      <c r="AC1182" s="26">
        <v>0</v>
      </c>
      <c r="AD1182" s="26">
        <v>0</v>
      </c>
      <c r="AE1182" s="26">
        <v>0</v>
      </c>
      <c r="AF1182" s="26">
        <v>1</v>
      </c>
      <c r="AG1182" s="26">
        <v>0</v>
      </c>
    </row>
    <row r="1183" spans="1:33" x14ac:dyDescent="0.2">
      <c r="A1183" s="3" t="s">
        <v>1457</v>
      </c>
      <c r="B1183" s="3" t="s">
        <v>1097</v>
      </c>
      <c r="C1183" s="3" t="s">
        <v>541</v>
      </c>
      <c r="D1183" s="3" t="s">
        <v>535</v>
      </c>
      <c r="E1183" t="str">
        <f t="shared" si="36"/>
        <v>M22P01U04N03</v>
      </c>
      <c r="F1183" s="26">
        <f ca="1">基础表!F1183</f>
        <v>0</v>
      </c>
      <c r="G1183" s="26">
        <f ca="1">基础表!G1183</f>
        <v>0</v>
      </c>
      <c r="H1183" s="26">
        <v>0.15</v>
      </c>
      <c r="I1183" s="26" t="str">
        <f t="shared" ca="1" si="37"/>
        <v>TRUE</v>
      </c>
      <c r="J1183" s="26">
        <v>0</v>
      </c>
      <c r="K1183" s="26">
        <v>1</v>
      </c>
      <c r="L1183" s="26">
        <v>1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  <c r="T1183" s="26">
        <v>0</v>
      </c>
      <c r="U1183" s="26">
        <v>0.2</v>
      </c>
      <c r="V1183" s="26">
        <v>0.2</v>
      </c>
      <c r="W1183" s="26">
        <v>0</v>
      </c>
      <c r="X1183" s="26">
        <v>0</v>
      </c>
      <c r="Y1183" s="26">
        <v>0</v>
      </c>
      <c r="Z1183" s="26">
        <v>0</v>
      </c>
      <c r="AA1183" s="26">
        <v>0</v>
      </c>
      <c r="AB1183" s="26">
        <v>0</v>
      </c>
      <c r="AC1183" s="26">
        <v>0</v>
      </c>
      <c r="AD1183" s="26">
        <v>0</v>
      </c>
      <c r="AE1183" s="26">
        <v>0</v>
      </c>
      <c r="AF1183" s="26">
        <v>1</v>
      </c>
      <c r="AG1183" s="26">
        <v>0</v>
      </c>
    </row>
    <row r="1184" spans="1:33" x14ac:dyDescent="0.2">
      <c r="A1184" s="3" t="s">
        <v>1457</v>
      </c>
      <c r="B1184" s="3" t="s">
        <v>1097</v>
      </c>
      <c r="C1184" s="3" t="s">
        <v>1454</v>
      </c>
      <c r="D1184" s="3" t="s">
        <v>536</v>
      </c>
      <c r="E1184" t="str">
        <f t="shared" si="36"/>
        <v>M22P01U04N04</v>
      </c>
      <c r="F1184" s="26">
        <f ca="1">基础表!F1184</f>
        <v>0</v>
      </c>
      <c r="G1184" s="26">
        <f ca="1">基础表!G1184</f>
        <v>0</v>
      </c>
      <c r="H1184" s="26">
        <v>0.15</v>
      </c>
      <c r="I1184" s="26" t="str">
        <f t="shared" ca="1" si="37"/>
        <v>TRUE</v>
      </c>
      <c r="J1184" s="26">
        <v>0</v>
      </c>
      <c r="K1184" s="26">
        <v>1</v>
      </c>
      <c r="L1184" s="26">
        <v>1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  <c r="T1184" s="26">
        <v>0</v>
      </c>
      <c r="U1184" s="26">
        <v>0.2</v>
      </c>
      <c r="V1184" s="26">
        <v>0.2</v>
      </c>
      <c r="W1184" s="26">
        <v>0</v>
      </c>
      <c r="X1184" s="26">
        <v>0</v>
      </c>
      <c r="Y1184" s="26">
        <v>0</v>
      </c>
      <c r="Z1184" s="26">
        <v>0</v>
      </c>
      <c r="AA1184" s="26">
        <v>0</v>
      </c>
      <c r="AB1184" s="26">
        <v>0</v>
      </c>
      <c r="AC1184" s="26">
        <v>0</v>
      </c>
      <c r="AD1184" s="26">
        <v>0</v>
      </c>
      <c r="AE1184" s="26">
        <v>0</v>
      </c>
      <c r="AF1184" s="26">
        <v>1</v>
      </c>
      <c r="AG1184" s="26">
        <v>0</v>
      </c>
    </row>
    <row r="1185" spans="1:33" x14ac:dyDescent="0.2">
      <c r="A1185" s="3" t="s">
        <v>1457</v>
      </c>
      <c r="B1185" s="3" t="s">
        <v>1097</v>
      </c>
      <c r="C1185" s="3" t="s">
        <v>1454</v>
      </c>
      <c r="D1185" s="3" t="s">
        <v>537</v>
      </c>
      <c r="E1185" t="str">
        <f t="shared" si="36"/>
        <v>M22P01U04N05</v>
      </c>
      <c r="F1185" s="26">
        <f ca="1">基础表!F1185</f>
        <v>0</v>
      </c>
      <c r="G1185" s="26">
        <f ca="1">基础表!G1185</f>
        <v>0</v>
      </c>
      <c r="H1185" s="26">
        <v>0.15</v>
      </c>
      <c r="I1185" s="26" t="str">
        <f t="shared" ca="1" si="37"/>
        <v>TRUE</v>
      </c>
      <c r="J1185" s="26">
        <v>0</v>
      </c>
      <c r="K1185" s="26">
        <v>1</v>
      </c>
      <c r="L1185" s="26">
        <v>1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0.2</v>
      </c>
      <c r="V1185" s="26">
        <v>0.2</v>
      </c>
      <c r="W1185" s="26">
        <v>0</v>
      </c>
      <c r="X1185" s="26">
        <v>0</v>
      </c>
      <c r="Y1185" s="26">
        <v>0</v>
      </c>
      <c r="Z1185" s="26">
        <v>0</v>
      </c>
      <c r="AA1185" s="26">
        <v>0</v>
      </c>
      <c r="AB1185" s="26">
        <v>0</v>
      </c>
      <c r="AC1185" s="26">
        <v>0</v>
      </c>
      <c r="AD1185" s="26">
        <v>0</v>
      </c>
      <c r="AE1185" s="26">
        <v>0</v>
      </c>
      <c r="AF1185" s="26">
        <v>1</v>
      </c>
      <c r="AG1185" s="26">
        <v>0</v>
      </c>
    </row>
    <row r="1186" spans="1:33" x14ac:dyDescent="0.2">
      <c r="A1186" s="3" t="s">
        <v>1457</v>
      </c>
      <c r="B1186" s="3" t="s">
        <v>1097</v>
      </c>
      <c r="C1186" s="3" t="s">
        <v>1454</v>
      </c>
      <c r="D1186" s="3" t="s">
        <v>538</v>
      </c>
      <c r="E1186" t="str">
        <f t="shared" si="36"/>
        <v>M22P01U04N06</v>
      </c>
      <c r="F1186" s="26">
        <f ca="1">基础表!F1186</f>
        <v>0</v>
      </c>
      <c r="G1186" s="26">
        <f ca="1">基础表!G1186</f>
        <v>0</v>
      </c>
      <c r="H1186" s="26">
        <v>0.15</v>
      </c>
      <c r="I1186" s="26" t="str">
        <f t="shared" ca="1" si="37"/>
        <v>TRUE</v>
      </c>
      <c r="J1186" s="26">
        <v>0</v>
      </c>
      <c r="K1186" s="26">
        <v>1</v>
      </c>
      <c r="L1186" s="26">
        <v>1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  <c r="T1186" s="26">
        <v>0</v>
      </c>
      <c r="U1186" s="26">
        <v>0.2</v>
      </c>
      <c r="V1186" s="26">
        <v>0.2</v>
      </c>
      <c r="W1186" s="26">
        <v>0</v>
      </c>
      <c r="X1186" s="26">
        <v>0</v>
      </c>
      <c r="Y1186" s="26">
        <v>0</v>
      </c>
      <c r="Z1186" s="26">
        <v>0</v>
      </c>
      <c r="AA1186" s="26">
        <v>0</v>
      </c>
      <c r="AB1186" s="26">
        <v>0</v>
      </c>
      <c r="AC1186" s="26">
        <v>0</v>
      </c>
      <c r="AD1186" s="26">
        <v>0</v>
      </c>
      <c r="AE1186" s="26">
        <v>0</v>
      </c>
      <c r="AF1186" s="26">
        <v>1</v>
      </c>
      <c r="AG1186" s="26">
        <v>0</v>
      </c>
    </row>
    <row r="1187" spans="1:33" x14ac:dyDescent="0.2">
      <c r="A1187" s="3" t="s">
        <v>1457</v>
      </c>
      <c r="B1187" s="3" t="s">
        <v>1097</v>
      </c>
      <c r="C1187" s="3" t="s">
        <v>1454</v>
      </c>
      <c r="D1187" s="3" t="s">
        <v>542</v>
      </c>
      <c r="E1187" t="str">
        <f t="shared" si="36"/>
        <v>M22P01U04N07</v>
      </c>
      <c r="F1187" s="26">
        <f ca="1">基础表!F1187</f>
        <v>0</v>
      </c>
      <c r="G1187" s="26">
        <f ca="1">基础表!G1187</f>
        <v>0</v>
      </c>
      <c r="H1187" s="26">
        <v>0.15</v>
      </c>
      <c r="I1187" s="26" t="str">
        <f t="shared" ca="1" si="37"/>
        <v>TRUE</v>
      </c>
      <c r="J1187" s="26">
        <v>0</v>
      </c>
      <c r="K1187" s="26">
        <v>1</v>
      </c>
      <c r="L1187" s="26">
        <v>1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  <c r="T1187" s="26">
        <v>0</v>
      </c>
      <c r="U1187" s="26">
        <v>0.2</v>
      </c>
      <c r="V1187" s="26">
        <v>0.2</v>
      </c>
      <c r="W1187" s="26">
        <v>0</v>
      </c>
      <c r="X1187" s="26">
        <v>0</v>
      </c>
      <c r="Y1187" s="26">
        <v>0</v>
      </c>
      <c r="Z1187" s="26">
        <v>0</v>
      </c>
      <c r="AA1187" s="26">
        <v>0</v>
      </c>
      <c r="AB1187" s="26">
        <v>0</v>
      </c>
      <c r="AC1187" s="26">
        <v>0</v>
      </c>
      <c r="AD1187" s="26">
        <v>0</v>
      </c>
      <c r="AE1187" s="26">
        <v>0</v>
      </c>
      <c r="AF1187" s="26">
        <v>1</v>
      </c>
      <c r="AG1187" s="26">
        <v>0</v>
      </c>
    </row>
    <row r="1188" spans="1:33" x14ac:dyDescent="0.2">
      <c r="A1188" s="3" t="s">
        <v>1457</v>
      </c>
      <c r="B1188" s="3" t="s">
        <v>1097</v>
      </c>
      <c r="C1188" s="3" t="s">
        <v>1454</v>
      </c>
      <c r="D1188" s="3" t="s">
        <v>543</v>
      </c>
      <c r="E1188" t="str">
        <f t="shared" si="36"/>
        <v>M22P01U04N08</v>
      </c>
      <c r="F1188" s="26">
        <f ca="1">基础表!F1188</f>
        <v>0</v>
      </c>
      <c r="G1188" s="26">
        <f ca="1">基础表!G1188</f>
        <v>0</v>
      </c>
      <c r="H1188" s="26">
        <v>0.15</v>
      </c>
      <c r="I1188" s="26" t="str">
        <f t="shared" ca="1" si="37"/>
        <v>TRUE</v>
      </c>
      <c r="J1188" s="26">
        <v>0</v>
      </c>
      <c r="K1188" s="26">
        <v>1</v>
      </c>
      <c r="L1188" s="26">
        <v>1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0.2</v>
      </c>
      <c r="V1188" s="26">
        <v>0.2</v>
      </c>
      <c r="W1188" s="26">
        <v>0</v>
      </c>
      <c r="X1188" s="26">
        <v>0</v>
      </c>
      <c r="Y1188" s="26">
        <v>0</v>
      </c>
      <c r="Z1188" s="26">
        <v>0</v>
      </c>
      <c r="AA1188" s="26">
        <v>0</v>
      </c>
      <c r="AB1188" s="26">
        <v>0</v>
      </c>
      <c r="AC1188" s="26">
        <v>0</v>
      </c>
      <c r="AD1188" s="26">
        <v>0</v>
      </c>
      <c r="AE1188" s="26">
        <v>0</v>
      </c>
      <c r="AF1188" s="26">
        <v>1</v>
      </c>
      <c r="AG1188" s="26">
        <v>0</v>
      </c>
    </row>
    <row r="1189" spans="1:33" x14ac:dyDescent="0.2">
      <c r="A1189" s="3" t="s">
        <v>1457</v>
      </c>
      <c r="B1189" s="3" t="s">
        <v>1097</v>
      </c>
      <c r="C1189" s="3" t="s">
        <v>541</v>
      </c>
      <c r="D1189" s="3" t="s">
        <v>544</v>
      </c>
      <c r="E1189" t="str">
        <f t="shared" si="36"/>
        <v>M22P01U04N09</v>
      </c>
      <c r="F1189" s="26">
        <f ca="1">基础表!F1189</f>
        <v>0</v>
      </c>
      <c r="G1189" s="26">
        <f ca="1">基础表!G1189</f>
        <v>0</v>
      </c>
      <c r="H1189" s="26">
        <v>0.15</v>
      </c>
      <c r="I1189" s="26" t="str">
        <f t="shared" ca="1" si="37"/>
        <v>TRUE</v>
      </c>
      <c r="J1189" s="26">
        <v>0</v>
      </c>
      <c r="K1189" s="26">
        <v>1</v>
      </c>
      <c r="L1189" s="26">
        <v>1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  <c r="T1189" s="26">
        <v>0</v>
      </c>
      <c r="U1189" s="26">
        <v>0.2</v>
      </c>
      <c r="V1189" s="26">
        <v>0.2</v>
      </c>
      <c r="W1189" s="26">
        <v>0</v>
      </c>
      <c r="X1189" s="26">
        <v>0</v>
      </c>
      <c r="Y1189" s="26">
        <v>0</v>
      </c>
      <c r="Z1189" s="26">
        <v>0</v>
      </c>
      <c r="AA1189" s="26">
        <v>0</v>
      </c>
      <c r="AB1189" s="26">
        <v>0</v>
      </c>
      <c r="AC1189" s="26">
        <v>0</v>
      </c>
      <c r="AD1189" s="26">
        <v>0</v>
      </c>
      <c r="AE1189" s="26">
        <v>0</v>
      </c>
      <c r="AF1189" s="26">
        <v>1</v>
      </c>
      <c r="AG1189" s="26">
        <v>0</v>
      </c>
    </row>
    <row r="1190" spans="1:33" x14ac:dyDescent="0.2">
      <c r="A1190" s="3" t="s">
        <v>1457</v>
      </c>
      <c r="B1190" s="3" t="s">
        <v>1098</v>
      </c>
      <c r="C1190" s="3" t="s">
        <v>532</v>
      </c>
      <c r="D1190" s="3" t="s">
        <v>1255</v>
      </c>
      <c r="E1190" t="str">
        <f t="shared" si="36"/>
        <v>M22P02U01N01</v>
      </c>
      <c r="F1190" s="26">
        <f ca="1">基础表!F1190</f>
        <v>0</v>
      </c>
      <c r="G1190" s="26">
        <f ca="1">基础表!G1190</f>
        <v>0</v>
      </c>
      <c r="H1190" s="26">
        <v>0.15</v>
      </c>
      <c r="I1190" s="26" t="str">
        <f t="shared" ca="1" si="37"/>
        <v>TRUE</v>
      </c>
      <c r="J1190" s="26">
        <v>0</v>
      </c>
      <c r="K1190" s="26">
        <v>1</v>
      </c>
      <c r="L1190" s="26">
        <v>1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  <c r="T1190" s="26">
        <v>0</v>
      </c>
      <c r="U1190" s="26">
        <v>0.2</v>
      </c>
      <c r="V1190" s="26">
        <v>0.2</v>
      </c>
      <c r="W1190" s="26">
        <v>0</v>
      </c>
      <c r="X1190" s="26">
        <v>0</v>
      </c>
      <c r="Y1190" s="26">
        <v>0</v>
      </c>
      <c r="Z1190" s="26">
        <v>0</v>
      </c>
      <c r="AA1190" s="26">
        <v>0</v>
      </c>
      <c r="AB1190" s="26">
        <v>0</v>
      </c>
      <c r="AC1190" s="26">
        <v>0</v>
      </c>
      <c r="AD1190" s="26">
        <v>0</v>
      </c>
      <c r="AE1190" s="26">
        <v>0</v>
      </c>
      <c r="AF1190" s="26">
        <v>1</v>
      </c>
      <c r="AG1190" s="26">
        <v>0</v>
      </c>
    </row>
    <row r="1191" spans="1:33" x14ac:dyDescent="0.2">
      <c r="A1191" s="3" t="s">
        <v>1457</v>
      </c>
      <c r="B1191" s="3" t="s">
        <v>1098</v>
      </c>
      <c r="C1191" s="3" t="s">
        <v>532</v>
      </c>
      <c r="D1191" s="3" t="s">
        <v>534</v>
      </c>
      <c r="E1191" t="str">
        <f t="shared" si="36"/>
        <v>M22P02U01N02</v>
      </c>
      <c r="F1191" s="26">
        <f ca="1">基础表!F1191</f>
        <v>0</v>
      </c>
      <c r="G1191" s="26">
        <f ca="1">基础表!G1191</f>
        <v>0</v>
      </c>
      <c r="H1191" s="26">
        <v>0.15</v>
      </c>
      <c r="I1191" s="26" t="str">
        <f t="shared" ca="1" si="37"/>
        <v>TRUE</v>
      </c>
      <c r="J1191" s="26">
        <v>0</v>
      </c>
      <c r="K1191" s="26">
        <v>1</v>
      </c>
      <c r="L1191" s="26">
        <v>1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0.2</v>
      </c>
      <c r="V1191" s="26">
        <v>0.2</v>
      </c>
      <c r="W1191" s="26">
        <v>0</v>
      </c>
      <c r="X1191" s="26">
        <v>0</v>
      </c>
      <c r="Y1191" s="26">
        <v>0</v>
      </c>
      <c r="Z1191" s="26">
        <v>0</v>
      </c>
      <c r="AA1191" s="26">
        <v>0</v>
      </c>
      <c r="AB1191" s="26">
        <v>0</v>
      </c>
      <c r="AC1191" s="26">
        <v>0</v>
      </c>
      <c r="AD1191" s="26">
        <v>0</v>
      </c>
      <c r="AE1191" s="26">
        <v>0</v>
      </c>
      <c r="AF1191" s="26">
        <v>1</v>
      </c>
      <c r="AG1191" s="26">
        <v>0</v>
      </c>
    </row>
    <row r="1192" spans="1:33" x14ac:dyDescent="0.2">
      <c r="A1192" s="3" t="s">
        <v>1457</v>
      </c>
      <c r="B1192" s="3" t="s">
        <v>1098</v>
      </c>
      <c r="C1192" s="3" t="s">
        <v>532</v>
      </c>
      <c r="D1192" s="3" t="s">
        <v>535</v>
      </c>
      <c r="E1192" t="str">
        <f t="shared" si="36"/>
        <v>M22P02U01N03</v>
      </c>
      <c r="F1192" s="26">
        <f ca="1">基础表!F1192</f>
        <v>0</v>
      </c>
      <c r="G1192" s="26">
        <f ca="1">基础表!G1192</f>
        <v>0</v>
      </c>
      <c r="H1192" s="26">
        <v>0.15</v>
      </c>
      <c r="I1192" s="26" t="str">
        <f t="shared" ca="1" si="37"/>
        <v>TRUE</v>
      </c>
      <c r="J1192" s="26">
        <v>0</v>
      </c>
      <c r="K1192" s="26">
        <v>1</v>
      </c>
      <c r="L1192" s="26">
        <v>1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  <c r="T1192" s="26">
        <v>0</v>
      </c>
      <c r="U1192" s="26">
        <v>0.2</v>
      </c>
      <c r="V1192" s="26">
        <v>0.2</v>
      </c>
      <c r="W1192" s="26">
        <v>0</v>
      </c>
      <c r="X1192" s="26">
        <v>0</v>
      </c>
      <c r="Y1192" s="26">
        <v>0</v>
      </c>
      <c r="Z1192" s="26">
        <v>0</v>
      </c>
      <c r="AA1192" s="26">
        <v>0</v>
      </c>
      <c r="AB1192" s="26">
        <v>0</v>
      </c>
      <c r="AC1192" s="26">
        <v>0</v>
      </c>
      <c r="AD1192" s="26">
        <v>0</v>
      </c>
      <c r="AE1192" s="26">
        <v>0</v>
      </c>
      <c r="AF1192" s="26">
        <v>1</v>
      </c>
      <c r="AG1192" s="26">
        <v>0</v>
      </c>
    </row>
    <row r="1193" spans="1:33" x14ac:dyDescent="0.2">
      <c r="A1193" s="3" t="s">
        <v>1457</v>
      </c>
      <c r="B1193" s="3" t="s">
        <v>1098</v>
      </c>
      <c r="C1193" s="3" t="s">
        <v>532</v>
      </c>
      <c r="D1193" s="3" t="s">
        <v>536</v>
      </c>
      <c r="E1193" t="str">
        <f t="shared" si="36"/>
        <v>M22P02U01N04</v>
      </c>
      <c r="F1193" s="26">
        <f ca="1">基础表!F1193</f>
        <v>0</v>
      </c>
      <c r="G1193" s="26">
        <f ca="1">基础表!G1193</f>
        <v>0</v>
      </c>
      <c r="H1193" s="26">
        <v>0.15</v>
      </c>
      <c r="I1193" s="26" t="str">
        <f t="shared" ca="1" si="37"/>
        <v>TRUE</v>
      </c>
      <c r="J1193" s="26">
        <v>0</v>
      </c>
      <c r="K1193" s="26">
        <v>1</v>
      </c>
      <c r="L1193" s="26">
        <v>1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  <c r="T1193" s="26">
        <v>0</v>
      </c>
      <c r="U1193" s="26">
        <v>0.2</v>
      </c>
      <c r="V1193" s="26">
        <v>0.2</v>
      </c>
      <c r="W1193" s="26">
        <v>0</v>
      </c>
      <c r="X1193" s="26">
        <v>0</v>
      </c>
      <c r="Y1193" s="26">
        <v>0</v>
      </c>
      <c r="Z1193" s="26">
        <v>0</v>
      </c>
      <c r="AA1193" s="26">
        <v>0</v>
      </c>
      <c r="AB1193" s="26">
        <v>0</v>
      </c>
      <c r="AC1193" s="26">
        <v>0</v>
      </c>
      <c r="AD1193" s="26">
        <v>0</v>
      </c>
      <c r="AE1193" s="26">
        <v>0</v>
      </c>
      <c r="AF1193" s="26">
        <v>1</v>
      </c>
      <c r="AG1193" s="26">
        <v>0</v>
      </c>
    </row>
    <row r="1194" spans="1:33" x14ac:dyDescent="0.2">
      <c r="A1194" s="3" t="s">
        <v>1457</v>
      </c>
      <c r="B1194" s="3" t="s">
        <v>1098</v>
      </c>
      <c r="C1194" s="3" t="s">
        <v>532</v>
      </c>
      <c r="D1194" s="3" t="s">
        <v>537</v>
      </c>
      <c r="E1194" t="str">
        <f t="shared" si="36"/>
        <v>M22P02U01N05</v>
      </c>
      <c r="F1194" s="26">
        <f ca="1">基础表!F1194</f>
        <v>0</v>
      </c>
      <c r="G1194" s="26">
        <f ca="1">基础表!G1194</f>
        <v>0</v>
      </c>
      <c r="H1194" s="26">
        <v>0.15</v>
      </c>
      <c r="I1194" s="26" t="str">
        <f t="shared" ca="1" si="37"/>
        <v>TRUE</v>
      </c>
      <c r="J1194" s="26">
        <v>0</v>
      </c>
      <c r="K1194" s="26">
        <v>1</v>
      </c>
      <c r="L1194" s="26">
        <v>1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  <c r="T1194" s="26">
        <v>0</v>
      </c>
      <c r="U1194" s="26">
        <v>0.2</v>
      </c>
      <c r="V1194" s="26">
        <v>0.2</v>
      </c>
      <c r="W1194" s="26">
        <v>0</v>
      </c>
      <c r="X1194" s="26">
        <v>0</v>
      </c>
      <c r="Y1194" s="26">
        <v>0</v>
      </c>
      <c r="Z1194" s="26">
        <v>0</v>
      </c>
      <c r="AA1194" s="26">
        <v>0</v>
      </c>
      <c r="AB1194" s="26">
        <v>0</v>
      </c>
      <c r="AC1194" s="26">
        <v>0</v>
      </c>
      <c r="AD1194" s="26">
        <v>0</v>
      </c>
      <c r="AE1194" s="26">
        <v>0</v>
      </c>
      <c r="AF1194" s="26">
        <v>1</v>
      </c>
      <c r="AG1194" s="26">
        <v>0</v>
      </c>
    </row>
    <row r="1195" spans="1:33" x14ac:dyDescent="0.2">
      <c r="A1195" s="3" t="s">
        <v>1457</v>
      </c>
      <c r="B1195" s="3" t="s">
        <v>1098</v>
      </c>
      <c r="C1195" s="3" t="s">
        <v>532</v>
      </c>
      <c r="D1195" s="3" t="s">
        <v>538</v>
      </c>
      <c r="E1195" t="str">
        <f t="shared" si="36"/>
        <v>M22P02U01N06</v>
      </c>
      <c r="F1195" s="26">
        <f ca="1">基础表!F1195</f>
        <v>0</v>
      </c>
      <c r="G1195" s="26">
        <f ca="1">基础表!G1195</f>
        <v>0</v>
      </c>
      <c r="H1195" s="26">
        <v>0.15</v>
      </c>
      <c r="I1195" s="26" t="str">
        <f t="shared" ca="1" si="37"/>
        <v>TRUE</v>
      </c>
      <c r="J1195" s="26">
        <v>0</v>
      </c>
      <c r="K1195" s="26">
        <v>1</v>
      </c>
      <c r="L1195" s="26">
        <v>1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0.2</v>
      </c>
      <c r="V1195" s="26">
        <v>0.2</v>
      </c>
      <c r="W1195" s="26">
        <v>0</v>
      </c>
      <c r="X1195" s="26">
        <v>0</v>
      </c>
      <c r="Y1195" s="26">
        <v>0</v>
      </c>
      <c r="Z1195" s="26">
        <v>0</v>
      </c>
      <c r="AA1195" s="26">
        <v>0</v>
      </c>
      <c r="AB1195" s="26">
        <v>0</v>
      </c>
      <c r="AC1195" s="26">
        <v>0</v>
      </c>
      <c r="AD1195" s="26">
        <v>0</v>
      </c>
      <c r="AE1195" s="26">
        <v>0</v>
      </c>
      <c r="AF1195" s="26">
        <v>1</v>
      </c>
      <c r="AG1195" s="26">
        <v>0</v>
      </c>
    </row>
    <row r="1196" spans="1:33" x14ac:dyDescent="0.2">
      <c r="A1196" s="3" t="s">
        <v>1457</v>
      </c>
      <c r="B1196" s="3" t="s">
        <v>1098</v>
      </c>
      <c r="C1196" s="3" t="s">
        <v>532</v>
      </c>
      <c r="D1196" s="3" t="s">
        <v>542</v>
      </c>
      <c r="E1196" t="str">
        <f t="shared" si="36"/>
        <v>M22P02U01N07</v>
      </c>
      <c r="F1196" s="26">
        <f ca="1">基础表!F1196</f>
        <v>0</v>
      </c>
      <c r="G1196" s="26">
        <f ca="1">基础表!G1196</f>
        <v>0</v>
      </c>
      <c r="H1196" s="26">
        <v>0.15</v>
      </c>
      <c r="I1196" s="26" t="str">
        <f t="shared" ca="1" si="37"/>
        <v>TRUE</v>
      </c>
      <c r="J1196" s="26">
        <v>0</v>
      </c>
      <c r="K1196" s="26">
        <v>1</v>
      </c>
      <c r="L1196" s="26">
        <v>1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  <c r="T1196" s="26">
        <v>0</v>
      </c>
      <c r="U1196" s="26">
        <v>0.2</v>
      </c>
      <c r="V1196" s="26">
        <v>0.2</v>
      </c>
      <c r="W1196" s="26">
        <v>0</v>
      </c>
      <c r="X1196" s="26">
        <v>0</v>
      </c>
      <c r="Y1196" s="26">
        <v>0</v>
      </c>
      <c r="Z1196" s="26">
        <v>0</v>
      </c>
      <c r="AA1196" s="26">
        <v>0</v>
      </c>
      <c r="AB1196" s="26">
        <v>0</v>
      </c>
      <c r="AC1196" s="26">
        <v>0</v>
      </c>
      <c r="AD1196" s="26">
        <v>0</v>
      </c>
      <c r="AE1196" s="26">
        <v>0</v>
      </c>
      <c r="AF1196" s="26">
        <v>1</v>
      </c>
      <c r="AG1196" s="26">
        <v>0</v>
      </c>
    </row>
    <row r="1197" spans="1:33" x14ac:dyDescent="0.2">
      <c r="A1197" s="3" t="s">
        <v>1457</v>
      </c>
      <c r="B1197" s="3" t="s">
        <v>1098</v>
      </c>
      <c r="C1197" s="3" t="s">
        <v>532</v>
      </c>
      <c r="D1197" s="3" t="s">
        <v>543</v>
      </c>
      <c r="E1197" t="str">
        <f t="shared" si="36"/>
        <v>M22P02U01N08</v>
      </c>
      <c r="F1197" s="26">
        <f ca="1">基础表!F1197</f>
        <v>0</v>
      </c>
      <c r="G1197" s="26">
        <f ca="1">基础表!G1197</f>
        <v>0</v>
      </c>
      <c r="H1197" s="26">
        <v>0.15</v>
      </c>
      <c r="I1197" s="26" t="str">
        <f t="shared" ca="1" si="37"/>
        <v>TRUE</v>
      </c>
      <c r="J1197" s="26">
        <v>0</v>
      </c>
      <c r="K1197" s="26">
        <v>1</v>
      </c>
      <c r="L1197" s="26">
        <v>1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  <c r="T1197" s="26">
        <v>0</v>
      </c>
      <c r="U1197" s="26">
        <v>0.2</v>
      </c>
      <c r="V1197" s="26">
        <v>0.2</v>
      </c>
      <c r="W1197" s="26">
        <v>0</v>
      </c>
      <c r="X1197" s="26">
        <v>0</v>
      </c>
      <c r="Y1197" s="26">
        <v>0</v>
      </c>
      <c r="Z1197" s="26">
        <v>0</v>
      </c>
      <c r="AA1197" s="26">
        <v>0</v>
      </c>
      <c r="AB1197" s="26">
        <v>0</v>
      </c>
      <c r="AC1197" s="26">
        <v>0</v>
      </c>
      <c r="AD1197" s="26">
        <v>0</v>
      </c>
      <c r="AE1197" s="26">
        <v>0</v>
      </c>
      <c r="AF1197" s="26">
        <v>1</v>
      </c>
      <c r="AG1197" s="26">
        <v>0</v>
      </c>
    </row>
    <row r="1198" spans="1:33" x14ac:dyDescent="0.2">
      <c r="A1198" s="3" t="s">
        <v>1457</v>
      </c>
      <c r="B1198" s="3" t="s">
        <v>1098</v>
      </c>
      <c r="C1198" s="3" t="s">
        <v>532</v>
      </c>
      <c r="D1198" s="3" t="s">
        <v>544</v>
      </c>
      <c r="E1198" t="str">
        <f t="shared" si="36"/>
        <v>M22P02U01N09</v>
      </c>
      <c r="F1198" s="26">
        <f ca="1">基础表!F1198</f>
        <v>0</v>
      </c>
      <c r="G1198" s="26">
        <f ca="1">基础表!G1198</f>
        <v>0</v>
      </c>
      <c r="H1198" s="26">
        <v>0.15</v>
      </c>
      <c r="I1198" s="26" t="str">
        <f t="shared" ca="1" si="37"/>
        <v>TRUE</v>
      </c>
      <c r="J1198" s="26">
        <v>0</v>
      </c>
      <c r="K1198" s="26">
        <v>1</v>
      </c>
      <c r="L1198" s="26">
        <v>1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  <c r="T1198" s="26">
        <v>0</v>
      </c>
      <c r="U1198" s="26">
        <v>0.2</v>
      </c>
      <c r="V1198" s="26">
        <v>0.2</v>
      </c>
      <c r="W1198" s="26">
        <v>0</v>
      </c>
      <c r="X1198" s="26">
        <v>0</v>
      </c>
      <c r="Y1198" s="26">
        <v>0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  <c r="AE1198" s="26">
        <v>0</v>
      </c>
      <c r="AF1198" s="26">
        <v>1</v>
      </c>
      <c r="AG1198" s="26">
        <v>0</v>
      </c>
    </row>
    <row r="1199" spans="1:33" x14ac:dyDescent="0.2">
      <c r="A1199" s="3" t="s">
        <v>1457</v>
      </c>
      <c r="B1199" s="3" t="s">
        <v>1098</v>
      </c>
      <c r="C1199" s="3" t="s">
        <v>539</v>
      </c>
      <c r="D1199" s="3" t="s">
        <v>1255</v>
      </c>
      <c r="E1199" t="str">
        <f t="shared" si="36"/>
        <v>M22P02U02N01</v>
      </c>
      <c r="F1199" s="26">
        <f ca="1">基础表!F1199</f>
        <v>0</v>
      </c>
      <c r="G1199" s="26">
        <f ca="1">基础表!G1199</f>
        <v>0</v>
      </c>
      <c r="H1199" s="26">
        <v>0.15</v>
      </c>
      <c r="I1199" s="26" t="str">
        <f t="shared" ca="1" si="37"/>
        <v>TRUE</v>
      </c>
      <c r="J1199" s="26">
        <v>0</v>
      </c>
      <c r="K1199" s="26">
        <v>1</v>
      </c>
      <c r="L1199" s="26">
        <v>1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0.2</v>
      </c>
      <c r="V1199" s="26">
        <v>0.2</v>
      </c>
      <c r="W1199" s="26">
        <v>0</v>
      </c>
      <c r="X1199" s="26">
        <v>0</v>
      </c>
      <c r="Y1199" s="26">
        <v>0</v>
      </c>
      <c r="Z1199" s="26">
        <v>0</v>
      </c>
      <c r="AA1199" s="26">
        <v>0</v>
      </c>
      <c r="AB1199" s="26">
        <v>0</v>
      </c>
      <c r="AC1199" s="26">
        <v>0</v>
      </c>
      <c r="AD1199" s="26">
        <v>0</v>
      </c>
      <c r="AE1199" s="26">
        <v>0</v>
      </c>
      <c r="AF1199" s="26">
        <v>1</v>
      </c>
      <c r="AG1199" s="26">
        <v>0</v>
      </c>
    </row>
    <row r="1200" spans="1:33" x14ac:dyDescent="0.2">
      <c r="A1200" s="3" t="s">
        <v>1457</v>
      </c>
      <c r="B1200" s="3" t="s">
        <v>1098</v>
      </c>
      <c r="C1200" s="3" t="s">
        <v>539</v>
      </c>
      <c r="D1200" s="3" t="s">
        <v>534</v>
      </c>
      <c r="E1200" t="str">
        <f t="shared" si="36"/>
        <v>M22P02U02N02</v>
      </c>
      <c r="F1200" s="26">
        <f ca="1">基础表!F1200</f>
        <v>0</v>
      </c>
      <c r="G1200" s="26">
        <f ca="1">基础表!G1200</f>
        <v>0</v>
      </c>
      <c r="H1200" s="26">
        <v>0.15</v>
      </c>
      <c r="I1200" s="26" t="str">
        <f t="shared" ca="1" si="37"/>
        <v>TRUE</v>
      </c>
      <c r="J1200" s="26">
        <v>0</v>
      </c>
      <c r="K1200" s="26">
        <v>1</v>
      </c>
      <c r="L1200" s="26">
        <v>1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0.2</v>
      </c>
      <c r="V1200" s="26">
        <v>0.2</v>
      </c>
      <c r="W1200" s="26">
        <v>0</v>
      </c>
      <c r="X1200" s="26">
        <v>0</v>
      </c>
      <c r="Y1200" s="26">
        <v>0</v>
      </c>
      <c r="Z1200" s="26">
        <v>0</v>
      </c>
      <c r="AA1200" s="26">
        <v>0</v>
      </c>
      <c r="AB1200" s="26">
        <v>0</v>
      </c>
      <c r="AC1200" s="26">
        <v>0</v>
      </c>
      <c r="AD1200" s="26">
        <v>0</v>
      </c>
      <c r="AE1200" s="26">
        <v>0</v>
      </c>
      <c r="AF1200" s="26">
        <v>1</v>
      </c>
      <c r="AG1200" s="26">
        <v>0</v>
      </c>
    </row>
    <row r="1201" spans="1:33" x14ac:dyDescent="0.2">
      <c r="A1201" s="3" t="s">
        <v>1457</v>
      </c>
      <c r="B1201" s="3" t="s">
        <v>1098</v>
      </c>
      <c r="C1201" s="3" t="s">
        <v>539</v>
      </c>
      <c r="D1201" s="3" t="s">
        <v>535</v>
      </c>
      <c r="E1201" t="str">
        <f t="shared" si="36"/>
        <v>M22P02U02N03</v>
      </c>
      <c r="F1201" s="26">
        <f ca="1">基础表!F1201</f>
        <v>0</v>
      </c>
      <c r="G1201" s="26">
        <f ca="1">基础表!G1201</f>
        <v>0</v>
      </c>
      <c r="H1201" s="26">
        <v>0.15</v>
      </c>
      <c r="I1201" s="26" t="str">
        <f t="shared" ca="1" si="37"/>
        <v>TRUE</v>
      </c>
      <c r="J1201" s="26">
        <v>0</v>
      </c>
      <c r="K1201" s="26">
        <v>1</v>
      </c>
      <c r="L1201" s="26">
        <v>1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  <c r="T1201" s="26">
        <v>0</v>
      </c>
      <c r="U1201" s="26">
        <v>0.2</v>
      </c>
      <c r="V1201" s="26">
        <v>0.2</v>
      </c>
      <c r="W1201" s="26">
        <v>0</v>
      </c>
      <c r="X1201" s="26">
        <v>0</v>
      </c>
      <c r="Y1201" s="26">
        <v>0</v>
      </c>
      <c r="Z1201" s="26">
        <v>0</v>
      </c>
      <c r="AA1201" s="26">
        <v>0</v>
      </c>
      <c r="AB1201" s="26">
        <v>0</v>
      </c>
      <c r="AC1201" s="26">
        <v>0</v>
      </c>
      <c r="AD1201" s="26">
        <v>0</v>
      </c>
      <c r="AE1201" s="26">
        <v>0</v>
      </c>
      <c r="AF1201" s="26">
        <v>1</v>
      </c>
      <c r="AG1201" s="26">
        <v>0</v>
      </c>
    </row>
    <row r="1202" spans="1:33" x14ac:dyDescent="0.2">
      <c r="A1202" s="3" t="s">
        <v>1457</v>
      </c>
      <c r="B1202" s="3" t="s">
        <v>1098</v>
      </c>
      <c r="C1202" s="3" t="s">
        <v>539</v>
      </c>
      <c r="D1202" s="3" t="s">
        <v>536</v>
      </c>
      <c r="E1202" t="str">
        <f t="shared" si="36"/>
        <v>M22P02U02N04</v>
      </c>
      <c r="F1202" s="26">
        <f ca="1">基础表!F1202</f>
        <v>0</v>
      </c>
      <c r="G1202" s="26">
        <f ca="1">基础表!G1202</f>
        <v>0</v>
      </c>
      <c r="H1202" s="26">
        <v>0.15</v>
      </c>
      <c r="I1202" s="26" t="str">
        <f t="shared" ca="1" si="37"/>
        <v>TRUE</v>
      </c>
      <c r="J1202" s="26">
        <v>0</v>
      </c>
      <c r="K1202" s="26">
        <v>1</v>
      </c>
      <c r="L1202" s="26">
        <v>1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  <c r="T1202" s="26">
        <v>0</v>
      </c>
      <c r="U1202" s="26">
        <v>0.2</v>
      </c>
      <c r="V1202" s="26">
        <v>0.2</v>
      </c>
      <c r="W1202" s="26">
        <v>0</v>
      </c>
      <c r="X1202" s="26">
        <v>0</v>
      </c>
      <c r="Y1202" s="26">
        <v>0</v>
      </c>
      <c r="Z1202" s="26">
        <v>0</v>
      </c>
      <c r="AA1202" s="26">
        <v>0</v>
      </c>
      <c r="AB1202" s="26">
        <v>0</v>
      </c>
      <c r="AC1202" s="26">
        <v>0</v>
      </c>
      <c r="AD1202" s="26">
        <v>0</v>
      </c>
      <c r="AE1202" s="26">
        <v>0</v>
      </c>
      <c r="AF1202" s="26">
        <v>1</v>
      </c>
      <c r="AG1202" s="26">
        <v>0</v>
      </c>
    </row>
    <row r="1203" spans="1:33" x14ac:dyDescent="0.2">
      <c r="A1203" s="3" t="s">
        <v>1457</v>
      </c>
      <c r="B1203" s="3" t="s">
        <v>1098</v>
      </c>
      <c r="C1203" s="3" t="s">
        <v>539</v>
      </c>
      <c r="D1203" s="3" t="s">
        <v>537</v>
      </c>
      <c r="E1203" t="str">
        <f t="shared" si="36"/>
        <v>M22P02U02N05</v>
      </c>
      <c r="F1203" s="26">
        <f ca="1">基础表!F1203</f>
        <v>0</v>
      </c>
      <c r="G1203" s="26">
        <f ca="1">基础表!G1203</f>
        <v>0</v>
      </c>
      <c r="H1203" s="26">
        <v>0.15</v>
      </c>
      <c r="I1203" s="26" t="str">
        <f t="shared" ca="1" si="37"/>
        <v>TRUE</v>
      </c>
      <c r="J1203" s="26">
        <v>0</v>
      </c>
      <c r="K1203" s="26">
        <v>1</v>
      </c>
      <c r="L1203" s="26">
        <v>1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0.2</v>
      </c>
      <c r="V1203" s="26">
        <v>0.2</v>
      </c>
      <c r="W1203" s="26">
        <v>0</v>
      </c>
      <c r="X1203" s="26">
        <v>0</v>
      </c>
      <c r="Y1203" s="26">
        <v>0</v>
      </c>
      <c r="Z1203" s="26">
        <v>0</v>
      </c>
      <c r="AA1203" s="26">
        <v>0</v>
      </c>
      <c r="AB1203" s="26">
        <v>0</v>
      </c>
      <c r="AC1203" s="26">
        <v>0</v>
      </c>
      <c r="AD1203" s="26">
        <v>0</v>
      </c>
      <c r="AE1203" s="26">
        <v>0</v>
      </c>
      <c r="AF1203" s="26">
        <v>1</v>
      </c>
      <c r="AG1203" s="26">
        <v>0</v>
      </c>
    </row>
    <row r="1204" spans="1:33" x14ac:dyDescent="0.2">
      <c r="A1204" s="3" t="s">
        <v>1457</v>
      </c>
      <c r="B1204" s="3" t="s">
        <v>1098</v>
      </c>
      <c r="C1204" s="3" t="s">
        <v>539</v>
      </c>
      <c r="D1204" s="3" t="s">
        <v>538</v>
      </c>
      <c r="E1204" t="str">
        <f t="shared" si="36"/>
        <v>M22P02U02N06</v>
      </c>
      <c r="F1204" s="26">
        <f ca="1">基础表!F1204</f>
        <v>0</v>
      </c>
      <c r="G1204" s="26">
        <f ca="1">基础表!G1204</f>
        <v>0</v>
      </c>
      <c r="H1204" s="26">
        <v>0.15</v>
      </c>
      <c r="I1204" s="26" t="str">
        <f t="shared" ca="1" si="37"/>
        <v>TRUE</v>
      </c>
      <c r="J1204" s="26">
        <v>0</v>
      </c>
      <c r="K1204" s="26">
        <v>1</v>
      </c>
      <c r="L1204" s="26">
        <v>1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  <c r="T1204" s="26">
        <v>0</v>
      </c>
      <c r="U1204" s="26">
        <v>0.2</v>
      </c>
      <c r="V1204" s="26">
        <v>0.2</v>
      </c>
      <c r="W1204" s="26">
        <v>0</v>
      </c>
      <c r="X1204" s="26">
        <v>0</v>
      </c>
      <c r="Y1204" s="26">
        <v>0</v>
      </c>
      <c r="Z1204" s="26">
        <v>0</v>
      </c>
      <c r="AA1204" s="26">
        <v>0</v>
      </c>
      <c r="AB1204" s="26">
        <v>0</v>
      </c>
      <c r="AC1204" s="26">
        <v>0</v>
      </c>
      <c r="AD1204" s="26">
        <v>0</v>
      </c>
      <c r="AE1204" s="26">
        <v>0</v>
      </c>
      <c r="AF1204" s="26">
        <v>1</v>
      </c>
      <c r="AG1204" s="26">
        <v>0</v>
      </c>
    </row>
    <row r="1205" spans="1:33" x14ac:dyDescent="0.2">
      <c r="A1205" s="3" t="s">
        <v>1457</v>
      </c>
      <c r="B1205" s="3" t="s">
        <v>1098</v>
      </c>
      <c r="C1205" s="3" t="s">
        <v>539</v>
      </c>
      <c r="D1205" s="3" t="s">
        <v>542</v>
      </c>
      <c r="E1205" t="str">
        <f t="shared" si="36"/>
        <v>M22P02U02N07</v>
      </c>
      <c r="F1205" s="26">
        <f ca="1">基础表!F1205</f>
        <v>0</v>
      </c>
      <c r="G1205" s="26">
        <f ca="1">基础表!G1205</f>
        <v>0</v>
      </c>
      <c r="H1205" s="26">
        <v>0.15</v>
      </c>
      <c r="I1205" s="26" t="str">
        <f t="shared" ca="1" si="37"/>
        <v>TRUE</v>
      </c>
      <c r="J1205" s="26">
        <v>0</v>
      </c>
      <c r="K1205" s="26">
        <v>1</v>
      </c>
      <c r="L1205" s="26">
        <v>1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  <c r="T1205" s="26">
        <v>0</v>
      </c>
      <c r="U1205" s="26">
        <v>0.2</v>
      </c>
      <c r="V1205" s="26">
        <v>0.2</v>
      </c>
      <c r="W1205" s="26">
        <v>0</v>
      </c>
      <c r="X1205" s="26">
        <v>0</v>
      </c>
      <c r="Y1205" s="26">
        <v>0</v>
      </c>
      <c r="Z1205" s="26">
        <v>0</v>
      </c>
      <c r="AA1205" s="26">
        <v>0</v>
      </c>
      <c r="AB1205" s="26">
        <v>0</v>
      </c>
      <c r="AC1205" s="26">
        <v>0</v>
      </c>
      <c r="AD1205" s="26">
        <v>0</v>
      </c>
      <c r="AE1205" s="26">
        <v>0</v>
      </c>
      <c r="AF1205" s="26">
        <v>1</v>
      </c>
      <c r="AG1205" s="26">
        <v>0</v>
      </c>
    </row>
    <row r="1206" spans="1:33" x14ac:dyDescent="0.2">
      <c r="A1206" s="3" t="s">
        <v>1457</v>
      </c>
      <c r="B1206" s="3" t="s">
        <v>1098</v>
      </c>
      <c r="C1206" s="3" t="s">
        <v>539</v>
      </c>
      <c r="D1206" s="3" t="s">
        <v>543</v>
      </c>
      <c r="E1206" t="str">
        <f t="shared" si="36"/>
        <v>M22P02U02N08</v>
      </c>
      <c r="F1206" s="26">
        <f ca="1">基础表!F1206</f>
        <v>0</v>
      </c>
      <c r="G1206" s="26">
        <f ca="1">基础表!G1206</f>
        <v>0</v>
      </c>
      <c r="H1206" s="26">
        <v>0.15</v>
      </c>
      <c r="I1206" s="26" t="str">
        <f t="shared" ca="1" si="37"/>
        <v>TRUE</v>
      </c>
      <c r="J1206" s="26">
        <v>0</v>
      </c>
      <c r="K1206" s="26">
        <v>1</v>
      </c>
      <c r="L1206" s="26">
        <v>1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0.2</v>
      </c>
      <c r="V1206" s="26">
        <v>0.2</v>
      </c>
      <c r="W1206" s="26">
        <v>0</v>
      </c>
      <c r="X1206" s="26">
        <v>0</v>
      </c>
      <c r="Y1206" s="26">
        <v>0</v>
      </c>
      <c r="Z1206" s="26">
        <v>0</v>
      </c>
      <c r="AA1206" s="26">
        <v>0</v>
      </c>
      <c r="AB1206" s="26">
        <v>0</v>
      </c>
      <c r="AC1206" s="26">
        <v>0</v>
      </c>
      <c r="AD1206" s="26">
        <v>0</v>
      </c>
      <c r="AE1206" s="26">
        <v>0</v>
      </c>
      <c r="AF1206" s="26">
        <v>1</v>
      </c>
      <c r="AG1206" s="26">
        <v>0</v>
      </c>
    </row>
    <row r="1207" spans="1:33" x14ac:dyDescent="0.2">
      <c r="A1207" s="3" t="s">
        <v>1457</v>
      </c>
      <c r="B1207" s="3" t="s">
        <v>1098</v>
      </c>
      <c r="C1207" s="3" t="s">
        <v>539</v>
      </c>
      <c r="D1207" s="3" t="s">
        <v>544</v>
      </c>
      <c r="E1207" t="str">
        <f t="shared" si="36"/>
        <v>M22P02U02N09</v>
      </c>
      <c r="F1207" s="26">
        <f ca="1">基础表!F1207</f>
        <v>0</v>
      </c>
      <c r="G1207" s="26">
        <f ca="1">基础表!G1207</f>
        <v>0</v>
      </c>
      <c r="H1207" s="26">
        <v>0.15</v>
      </c>
      <c r="I1207" s="26" t="str">
        <f t="shared" ca="1" si="37"/>
        <v>TRUE</v>
      </c>
      <c r="J1207" s="26">
        <v>0</v>
      </c>
      <c r="K1207" s="26">
        <v>1</v>
      </c>
      <c r="L1207" s="26">
        <v>1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  <c r="T1207" s="26">
        <v>0</v>
      </c>
      <c r="U1207" s="26">
        <v>0.2</v>
      </c>
      <c r="V1207" s="26">
        <v>0.2</v>
      </c>
      <c r="W1207" s="26">
        <v>0</v>
      </c>
      <c r="X1207" s="26">
        <v>0</v>
      </c>
      <c r="Y1207" s="26">
        <v>0</v>
      </c>
      <c r="Z1207" s="26">
        <v>0</v>
      </c>
      <c r="AA1207" s="26">
        <v>0</v>
      </c>
      <c r="AB1207" s="26">
        <v>0</v>
      </c>
      <c r="AC1207" s="26">
        <v>0</v>
      </c>
      <c r="AD1207" s="26">
        <v>0</v>
      </c>
      <c r="AE1207" s="26">
        <v>0</v>
      </c>
      <c r="AF1207" s="26">
        <v>1</v>
      </c>
      <c r="AG1207" s="26">
        <v>0</v>
      </c>
    </row>
    <row r="1208" spans="1:33" x14ac:dyDescent="0.2">
      <c r="A1208" s="3" t="s">
        <v>1457</v>
      </c>
      <c r="B1208" s="3" t="s">
        <v>1098</v>
      </c>
      <c r="C1208" s="3" t="s">
        <v>540</v>
      </c>
      <c r="D1208" s="3" t="s">
        <v>1255</v>
      </c>
      <c r="E1208" t="str">
        <f t="shared" si="36"/>
        <v>M22P02U03N01</v>
      </c>
      <c r="F1208" s="26">
        <f ca="1">基础表!F1208</f>
        <v>0</v>
      </c>
      <c r="G1208" s="26">
        <f ca="1">基础表!G1208</f>
        <v>0</v>
      </c>
      <c r="H1208" s="26">
        <v>0.15</v>
      </c>
      <c r="I1208" s="26" t="str">
        <f t="shared" ca="1" si="37"/>
        <v>TRUE</v>
      </c>
      <c r="J1208" s="26">
        <v>0</v>
      </c>
      <c r="K1208" s="26">
        <v>1</v>
      </c>
      <c r="L1208" s="26">
        <v>1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  <c r="T1208" s="26">
        <v>0</v>
      </c>
      <c r="U1208" s="26">
        <v>0.2</v>
      </c>
      <c r="V1208" s="26">
        <v>0.2</v>
      </c>
      <c r="W1208" s="26">
        <v>0</v>
      </c>
      <c r="X1208" s="26">
        <v>0</v>
      </c>
      <c r="Y1208" s="26">
        <v>0</v>
      </c>
      <c r="Z1208" s="26">
        <v>0</v>
      </c>
      <c r="AA1208" s="26">
        <v>0</v>
      </c>
      <c r="AB1208" s="26">
        <v>0</v>
      </c>
      <c r="AC1208" s="26">
        <v>0</v>
      </c>
      <c r="AD1208" s="26">
        <v>0</v>
      </c>
      <c r="AE1208" s="26">
        <v>0</v>
      </c>
      <c r="AF1208" s="26">
        <v>1</v>
      </c>
      <c r="AG1208" s="26">
        <v>0</v>
      </c>
    </row>
    <row r="1209" spans="1:33" x14ac:dyDescent="0.2">
      <c r="A1209" s="3" t="s">
        <v>1457</v>
      </c>
      <c r="B1209" s="3" t="s">
        <v>1098</v>
      </c>
      <c r="C1209" s="3" t="s">
        <v>540</v>
      </c>
      <c r="D1209" s="3" t="s">
        <v>534</v>
      </c>
      <c r="E1209" t="str">
        <f t="shared" si="36"/>
        <v>M22P02U03N02</v>
      </c>
      <c r="F1209" s="26">
        <f ca="1">基础表!F1209</f>
        <v>0</v>
      </c>
      <c r="G1209" s="26">
        <f ca="1">基础表!G1209</f>
        <v>0</v>
      </c>
      <c r="H1209" s="26">
        <v>0.15</v>
      </c>
      <c r="I1209" s="26" t="str">
        <f t="shared" ca="1" si="37"/>
        <v>TRUE</v>
      </c>
      <c r="J1209" s="26">
        <v>0</v>
      </c>
      <c r="K1209" s="26">
        <v>1</v>
      </c>
      <c r="L1209" s="26">
        <v>1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0.2</v>
      </c>
      <c r="V1209" s="26">
        <v>0.2</v>
      </c>
      <c r="W1209" s="26">
        <v>0</v>
      </c>
      <c r="X1209" s="26">
        <v>0</v>
      </c>
      <c r="Y1209" s="26">
        <v>0</v>
      </c>
      <c r="Z1209" s="26">
        <v>0</v>
      </c>
      <c r="AA1209" s="26">
        <v>0</v>
      </c>
      <c r="AB1209" s="26">
        <v>0</v>
      </c>
      <c r="AC1209" s="26">
        <v>0</v>
      </c>
      <c r="AD1209" s="26">
        <v>0</v>
      </c>
      <c r="AE1209" s="26">
        <v>0</v>
      </c>
      <c r="AF1209" s="26">
        <v>1</v>
      </c>
      <c r="AG1209" s="26">
        <v>0</v>
      </c>
    </row>
    <row r="1210" spans="1:33" x14ac:dyDescent="0.2">
      <c r="A1210" s="3" t="s">
        <v>1457</v>
      </c>
      <c r="B1210" s="3" t="s">
        <v>1098</v>
      </c>
      <c r="C1210" s="3" t="s">
        <v>540</v>
      </c>
      <c r="D1210" s="3" t="s">
        <v>535</v>
      </c>
      <c r="E1210" t="str">
        <f t="shared" si="36"/>
        <v>M22P02U03N03</v>
      </c>
      <c r="F1210" s="26">
        <f ca="1">基础表!F1210</f>
        <v>0</v>
      </c>
      <c r="G1210" s="26">
        <f ca="1">基础表!G1210</f>
        <v>0</v>
      </c>
      <c r="H1210" s="26">
        <v>0.15</v>
      </c>
      <c r="I1210" s="26" t="str">
        <f t="shared" ca="1" si="37"/>
        <v>TRUE</v>
      </c>
      <c r="J1210" s="26">
        <v>0</v>
      </c>
      <c r="K1210" s="26">
        <v>1</v>
      </c>
      <c r="L1210" s="26">
        <v>1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  <c r="T1210" s="26">
        <v>0</v>
      </c>
      <c r="U1210" s="26">
        <v>0.2</v>
      </c>
      <c r="V1210" s="26">
        <v>0.2</v>
      </c>
      <c r="W1210" s="26">
        <v>0</v>
      </c>
      <c r="X1210" s="26">
        <v>0</v>
      </c>
      <c r="Y1210" s="26">
        <v>0</v>
      </c>
      <c r="Z1210" s="26">
        <v>0</v>
      </c>
      <c r="AA1210" s="26">
        <v>0</v>
      </c>
      <c r="AB1210" s="26">
        <v>0</v>
      </c>
      <c r="AC1210" s="26">
        <v>0</v>
      </c>
      <c r="AD1210" s="26">
        <v>0</v>
      </c>
      <c r="AE1210" s="26">
        <v>0</v>
      </c>
      <c r="AF1210" s="26">
        <v>1</v>
      </c>
      <c r="AG1210" s="26">
        <v>0</v>
      </c>
    </row>
    <row r="1211" spans="1:33" x14ac:dyDescent="0.2">
      <c r="A1211" s="3" t="s">
        <v>1457</v>
      </c>
      <c r="B1211" s="3" t="s">
        <v>1098</v>
      </c>
      <c r="C1211" s="3" t="s">
        <v>540</v>
      </c>
      <c r="D1211" s="3" t="s">
        <v>536</v>
      </c>
      <c r="E1211" t="str">
        <f t="shared" si="36"/>
        <v>M22P02U03N04</v>
      </c>
      <c r="F1211" s="26">
        <f ca="1">基础表!F1211</f>
        <v>0</v>
      </c>
      <c r="G1211" s="26">
        <f ca="1">基础表!G1211</f>
        <v>0</v>
      </c>
      <c r="H1211" s="26">
        <v>0.15</v>
      </c>
      <c r="I1211" s="26" t="str">
        <f t="shared" ca="1" si="37"/>
        <v>TRUE</v>
      </c>
      <c r="J1211" s="26">
        <v>0</v>
      </c>
      <c r="K1211" s="26">
        <v>1</v>
      </c>
      <c r="L1211" s="26">
        <v>1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  <c r="T1211" s="26">
        <v>0</v>
      </c>
      <c r="U1211" s="26">
        <v>0.2</v>
      </c>
      <c r="V1211" s="26">
        <v>0.2</v>
      </c>
      <c r="W1211" s="26">
        <v>0</v>
      </c>
      <c r="X1211" s="26">
        <v>0</v>
      </c>
      <c r="Y1211" s="26">
        <v>0</v>
      </c>
      <c r="Z1211" s="26">
        <v>0</v>
      </c>
      <c r="AA1211" s="26">
        <v>0</v>
      </c>
      <c r="AB1211" s="26">
        <v>0</v>
      </c>
      <c r="AC1211" s="26">
        <v>0</v>
      </c>
      <c r="AD1211" s="26">
        <v>0</v>
      </c>
      <c r="AE1211" s="26">
        <v>0</v>
      </c>
      <c r="AF1211" s="26">
        <v>1</v>
      </c>
      <c r="AG1211" s="26">
        <v>0</v>
      </c>
    </row>
    <row r="1212" spans="1:33" x14ac:dyDescent="0.2">
      <c r="A1212" s="3" t="s">
        <v>1457</v>
      </c>
      <c r="B1212" s="3" t="s">
        <v>1098</v>
      </c>
      <c r="C1212" s="3" t="s">
        <v>540</v>
      </c>
      <c r="D1212" s="3" t="s">
        <v>537</v>
      </c>
      <c r="E1212" t="str">
        <f t="shared" si="36"/>
        <v>M22P02U03N05</v>
      </c>
      <c r="F1212" s="26">
        <f ca="1">基础表!F1212</f>
        <v>0</v>
      </c>
      <c r="G1212" s="26">
        <f ca="1">基础表!G1212</f>
        <v>0</v>
      </c>
      <c r="H1212" s="26">
        <v>0.15</v>
      </c>
      <c r="I1212" s="26" t="str">
        <f t="shared" ca="1" si="37"/>
        <v>TRUE</v>
      </c>
      <c r="J1212" s="26">
        <v>0</v>
      </c>
      <c r="K1212" s="26">
        <v>1</v>
      </c>
      <c r="L1212" s="26">
        <v>1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  <c r="T1212" s="26">
        <v>0</v>
      </c>
      <c r="U1212" s="26">
        <v>0.2</v>
      </c>
      <c r="V1212" s="26">
        <v>0.2</v>
      </c>
      <c r="W1212" s="26">
        <v>0</v>
      </c>
      <c r="X1212" s="26">
        <v>0</v>
      </c>
      <c r="Y1212" s="26">
        <v>0</v>
      </c>
      <c r="Z1212" s="26">
        <v>0</v>
      </c>
      <c r="AA1212" s="26">
        <v>0</v>
      </c>
      <c r="AB1212" s="26">
        <v>0</v>
      </c>
      <c r="AC1212" s="26">
        <v>0</v>
      </c>
      <c r="AD1212" s="26">
        <v>0</v>
      </c>
      <c r="AE1212" s="26">
        <v>0</v>
      </c>
      <c r="AF1212" s="26">
        <v>1</v>
      </c>
      <c r="AG1212" s="26">
        <v>0</v>
      </c>
    </row>
    <row r="1213" spans="1:33" x14ac:dyDescent="0.2">
      <c r="A1213" s="3" t="s">
        <v>1457</v>
      </c>
      <c r="B1213" s="3" t="s">
        <v>1098</v>
      </c>
      <c r="C1213" s="3" t="s">
        <v>540</v>
      </c>
      <c r="D1213" s="3" t="s">
        <v>538</v>
      </c>
      <c r="E1213" t="str">
        <f t="shared" si="36"/>
        <v>M22P02U03N06</v>
      </c>
      <c r="F1213" s="26">
        <f ca="1">基础表!F1213</f>
        <v>0</v>
      </c>
      <c r="G1213" s="26">
        <f ca="1">基础表!G1213</f>
        <v>0</v>
      </c>
      <c r="H1213" s="26">
        <v>0.15</v>
      </c>
      <c r="I1213" s="26" t="str">
        <f t="shared" ca="1" si="37"/>
        <v>TRUE</v>
      </c>
      <c r="J1213" s="26">
        <v>0</v>
      </c>
      <c r="K1213" s="26">
        <v>1</v>
      </c>
      <c r="L1213" s="26">
        <v>1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0.2</v>
      </c>
      <c r="V1213" s="26">
        <v>0.2</v>
      </c>
      <c r="W1213" s="26">
        <v>0</v>
      </c>
      <c r="X1213" s="26">
        <v>0</v>
      </c>
      <c r="Y1213" s="26">
        <v>0</v>
      </c>
      <c r="Z1213" s="26">
        <v>0</v>
      </c>
      <c r="AA1213" s="26">
        <v>0</v>
      </c>
      <c r="AB1213" s="26">
        <v>0</v>
      </c>
      <c r="AC1213" s="26">
        <v>0</v>
      </c>
      <c r="AD1213" s="26">
        <v>0</v>
      </c>
      <c r="AE1213" s="26">
        <v>0</v>
      </c>
      <c r="AF1213" s="26">
        <v>1</v>
      </c>
      <c r="AG1213" s="26">
        <v>0</v>
      </c>
    </row>
    <row r="1214" spans="1:33" x14ac:dyDescent="0.2">
      <c r="A1214" s="3" t="s">
        <v>1457</v>
      </c>
      <c r="B1214" s="3" t="s">
        <v>1098</v>
      </c>
      <c r="C1214" s="3" t="s">
        <v>540</v>
      </c>
      <c r="D1214" s="3" t="s">
        <v>542</v>
      </c>
      <c r="E1214" t="str">
        <f t="shared" si="36"/>
        <v>M22P02U03N07</v>
      </c>
      <c r="F1214" s="26">
        <f ca="1">基础表!F1214</f>
        <v>0</v>
      </c>
      <c r="G1214" s="26">
        <f ca="1">基础表!G1214</f>
        <v>0</v>
      </c>
      <c r="H1214" s="26">
        <v>0.15</v>
      </c>
      <c r="I1214" s="26" t="str">
        <f t="shared" ca="1" si="37"/>
        <v>TRUE</v>
      </c>
      <c r="J1214" s="26">
        <v>0</v>
      </c>
      <c r="K1214" s="26">
        <v>1</v>
      </c>
      <c r="L1214" s="26">
        <v>1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  <c r="T1214" s="26">
        <v>0</v>
      </c>
      <c r="U1214" s="26">
        <v>0.2</v>
      </c>
      <c r="V1214" s="26">
        <v>0.2</v>
      </c>
      <c r="W1214" s="26">
        <v>0</v>
      </c>
      <c r="X1214" s="26">
        <v>0</v>
      </c>
      <c r="Y1214" s="26">
        <v>0</v>
      </c>
      <c r="Z1214" s="26">
        <v>0</v>
      </c>
      <c r="AA1214" s="26">
        <v>0</v>
      </c>
      <c r="AB1214" s="26">
        <v>0</v>
      </c>
      <c r="AC1214" s="26">
        <v>0</v>
      </c>
      <c r="AD1214" s="26">
        <v>0</v>
      </c>
      <c r="AE1214" s="26">
        <v>0</v>
      </c>
      <c r="AF1214" s="26">
        <v>1</v>
      </c>
      <c r="AG1214" s="26">
        <v>0</v>
      </c>
    </row>
    <row r="1215" spans="1:33" x14ac:dyDescent="0.2">
      <c r="A1215" s="3" t="s">
        <v>1457</v>
      </c>
      <c r="B1215" s="3" t="s">
        <v>1098</v>
      </c>
      <c r="C1215" s="3" t="s">
        <v>540</v>
      </c>
      <c r="D1215" s="3" t="s">
        <v>543</v>
      </c>
      <c r="E1215" t="str">
        <f t="shared" si="36"/>
        <v>M22P02U03N08</v>
      </c>
      <c r="F1215" s="26">
        <f ca="1">基础表!F1215</f>
        <v>0</v>
      </c>
      <c r="G1215" s="26">
        <f ca="1">基础表!G1215</f>
        <v>0</v>
      </c>
      <c r="H1215" s="26">
        <v>0.15</v>
      </c>
      <c r="I1215" s="26" t="str">
        <f t="shared" ca="1" si="37"/>
        <v>TRUE</v>
      </c>
      <c r="J1215" s="26">
        <v>0</v>
      </c>
      <c r="K1215" s="26">
        <v>1</v>
      </c>
      <c r="L1215" s="26">
        <v>1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0.2</v>
      </c>
      <c r="V1215" s="26">
        <v>0.2</v>
      </c>
      <c r="W1215" s="26">
        <v>0</v>
      </c>
      <c r="X1215" s="26">
        <v>0</v>
      </c>
      <c r="Y1215" s="26">
        <v>0</v>
      </c>
      <c r="Z1215" s="26">
        <v>0</v>
      </c>
      <c r="AA1215" s="26">
        <v>0</v>
      </c>
      <c r="AB1215" s="26">
        <v>0</v>
      </c>
      <c r="AC1215" s="26">
        <v>0</v>
      </c>
      <c r="AD1215" s="26">
        <v>0</v>
      </c>
      <c r="AE1215" s="26">
        <v>0</v>
      </c>
      <c r="AF1215" s="26">
        <v>1</v>
      </c>
      <c r="AG1215" s="26">
        <v>0</v>
      </c>
    </row>
    <row r="1216" spans="1:33" x14ac:dyDescent="0.2">
      <c r="A1216" s="3" t="s">
        <v>1457</v>
      </c>
      <c r="B1216" s="3" t="s">
        <v>1098</v>
      </c>
      <c r="C1216" s="3" t="s">
        <v>540</v>
      </c>
      <c r="D1216" s="3" t="s">
        <v>544</v>
      </c>
      <c r="E1216" t="str">
        <f t="shared" si="36"/>
        <v>M22P02U03N09</v>
      </c>
      <c r="F1216" s="26">
        <f ca="1">基础表!F1216</f>
        <v>0</v>
      </c>
      <c r="G1216" s="26">
        <f ca="1">基础表!G1216</f>
        <v>0</v>
      </c>
      <c r="H1216" s="26">
        <v>0.15</v>
      </c>
      <c r="I1216" s="26" t="str">
        <f t="shared" ca="1" si="37"/>
        <v>TRUE</v>
      </c>
      <c r="J1216" s="26">
        <v>0</v>
      </c>
      <c r="K1216" s="26">
        <v>1</v>
      </c>
      <c r="L1216" s="26">
        <v>1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  <c r="T1216" s="26">
        <v>0</v>
      </c>
      <c r="U1216" s="26">
        <v>0.2</v>
      </c>
      <c r="V1216" s="26">
        <v>0.2</v>
      </c>
      <c r="W1216" s="26">
        <v>0</v>
      </c>
      <c r="X1216" s="26">
        <v>0</v>
      </c>
      <c r="Y1216" s="26">
        <v>0</v>
      </c>
      <c r="Z1216" s="26">
        <v>0</v>
      </c>
      <c r="AA1216" s="26">
        <v>0</v>
      </c>
      <c r="AB1216" s="26">
        <v>0</v>
      </c>
      <c r="AC1216" s="26">
        <v>0</v>
      </c>
      <c r="AD1216" s="26">
        <v>0</v>
      </c>
      <c r="AE1216" s="26">
        <v>0</v>
      </c>
      <c r="AF1216" s="26">
        <v>1</v>
      </c>
      <c r="AG1216" s="26">
        <v>0</v>
      </c>
    </row>
    <row r="1217" spans="1:33" x14ac:dyDescent="0.2">
      <c r="A1217" s="3" t="s">
        <v>1457</v>
      </c>
      <c r="B1217" s="3" t="s">
        <v>1098</v>
      </c>
      <c r="C1217" s="3" t="s">
        <v>541</v>
      </c>
      <c r="D1217" s="3" t="s">
        <v>1255</v>
      </c>
      <c r="E1217" t="str">
        <f t="shared" si="36"/>
        <v>M22P02U04N01</v>
      </c>
      <c r="F1217" s="26">
        <f ca="1">基础表!F1217</f>
        <v>0</v>
      </c>
      <c r="G1217" s="26">
        <f ca="1">基础表!G1217</f>
        <v>0</v>
      </c>
      <c r="H1217" s="26">
        <v>0.15</v>
      </c>
      <c r="I1217" s="26" t="str">
        <f t="shared" ca="1" si="37"/>
        <v>TRUE</v>
      </c>
      <c r="J1217" s="26">
        <v>0</v>
      </c>
      <c r="K1217" s="26">
        <v>1</v>
      </c>
      <c r="L1217" s="26">
        <v>1</v>
      </c>
      <c r="M1217" s="26">
        <v>0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  <c r="T1217" s="26">
        <v>0</v>
      </c>
      <c r="U1217" s="26">
        <v>0.2</v>
      </c>
      <c r="V1217" s="26">
        <v>0.2</v>
      </c>
      <c r="W1217" s="26">
        <v>0</v>
      </c>
      <c r="X1217" s="26">
        <v>0</v>
      </c>
      <c r="Y1217" s="26">
        <v>0</v>
      </c>
      <c r="Z1217" s="26">
        <v>0</v>
      </c>
      <c r="AA1217" s="26">
        <v>0</v>
      </c>
      <c r="AB1217" s="26">
        <v>0</v>
      </c>
      <c r="AC1217" s="26">
        <v>0</v>
      </c>
      <c r="AD1217" s="26">
        <v>0</v>
      </c>
      <c r="AE1217" s="26">
        <v>0</v>
      </c>
      <c r="AF1217" s="26">
        <v>1</v>
      </c>
      <c r="AG1217" s="26">
        <v>0</v>
      </c>
    </row>
    <row r="1218" spans="1:33" x14ac:dyDescent="0.2">
      <c r="A1218" s="3" t="s">
        <v>1457</v>
      </c>
      <c r="B1218" s="3" t="s">
        <v>1098</v>
      </c>
      <c r="C1218" s="3" t="s">
        <v>541</v>
      </c>
      <c r="D1218" s="3" t="s">
        <v>534</v>
      </c>
      <c r="E1218" t="str">
        <f t="shared" si="36"/>
        <v>M22P02U04N02</v>
      </c>
      <c r="F1218" s="26">
        <f ca="1">基础表!F1218</f>
        <v>0</v>
      </c>
      <c r="G1218" s="26">
        <f ca="1">基础表!G1218</f>
        <v>0</v>
      </c>
      <c r="H1218" s="26">
        <v>0.15</v>
      </c>
      <c r="I1218" s="26" t="str">
        <f t="shared" ca="1" si="37"/>
        <v>TRUE</v>
      </c>
      <c r="J1218" s="26">
        <v>0</v>
      </c>
      <c r="K1218" s="26">
        <v>1</v>
      </c>
      <c r="L1218" s="26">
        <v>1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  <c r="T1218" s="26">
        <v>0</v>
      </c>
      <c r="U1218" s="26">
        <v>0.2</v>
      </c>
      <c r="V1218" s="26">
        <v>0.2</v>
      </c>
      <c r="W1218" s="26">
        <v>0</v>
      </c>
      <c r="X1218" s="26">
        <v>0</v>
      </c>
      <c r="Y1218" s="26">
        <v>0</v>
      </c>
      <c r="Z1218" s="26">
        <v>0</v>
      </c>
      <c r="AA1218" s="26">
        <v>0</v>
      </c>
      <c r="AB1218" s="26">
        <v>0</v>
      </c>
      <c r="AC1218" s="26">
        <v>0</v>
      </c>
      <c r="AD1218" s="26">
        <v>0</v>
      </c>
      <c r="AE1218" s="26">
        <v>0</v>
      </c>
      <c r="AF1218" s="26">
        <v>1</v>
      </c>
      <c r="AG1218" s="26">
        <v>0</v>
      </c>
    </row>
    <row r="1219" spans="1:33" x14ac:dyDescent="0.2">
      <c r="A1219" s="3" t="s">
        <v>1457</v>
      </c>
      <c r="B1219" s="3" t="s">
        <v>1098</v>
      </c>
      <c r="C1219" s="3" t="s">
        <v>541</v>
      </c>
      <c r="D1219" s="3" t="s">
        <v>535</v>
      </c>
      <c r="E1219" t="str">
        <f t="shared" ref="E1219:E1282" si="38">A1219&amp;B1219&amp;C1219&amp;D1219</f>
        <v>M22P02U04N03</v>
      </c>
      <c r="F1219" s="26">
        <f ca="1">基础表!F1219</f>
        <v>0</v>
      </c>
      <c r="G1219" s="26">
        <f ca="1">基础表!G1219</f>
        <v>0</v>
      </c>
      <c r="H1219" s="26">
        <v>0.15</v>
      </c>
      <c r="I1219" s="26" t="str">
        <f t="shared" ref="I1219:I1282" ca="1" si="39">IF(F1219=0,"TRUE",IF(F1219&gt;1000,"TRUE","FALSE"))</f>
        <v>TRUE</v>
      </c>
      <c r="J1219" s="26">
        <v>0</v>
      </c>
      <c r="K1219" s="26">
        <v>1</v>
      </c>
      <c r="L1219" s="26">
        <v>1</v>
      </c>
      <c r="M1219" s="26">
        <v>0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  <c r="T1219" s="26">
        <v>0</v>
      </c>
      <c r="U1219" s="26">
        <v>0.2</v>
      </c>
      <c r="V1219" s="26">
        <v>0.2</v>
      </c>
      <c r="W1219" s="26">
        <v>0</v>
      </c>
      <c r="X1219" s="26">
        <v>0</v>
      </c>
      <c r="Y1219" s="26">
        <v>0</v>
      </c>
      <c r="Z1219" s="26">
        <v>0</v>
      </c>
      <c r="AA1219" s="26">
        <v>0</v>
      </c>
      <c r="AB1219" s="26">
        <v>0</v>
      </c>
      <c r="AC1219" s="26">
        <v>0</v>
      </c>
      <c r="AD1219" s="26">
        <v>0</v>
      </c>
      <c r="AE1219" s="26">
        <v>0</v>
      </c>
      <c r="AF1219" s="26">
        <v>1</v>
      </c>
      <c r="AG1219" s="26">
        <v>0</v>
      </c>
    </row>
    <row r="1220" spans="1:33" x14ac:dyDescent="0.2">
      <c r="A1220" s="3" t="s">
        <v>1457</v>
      </c>
      <c r="B1220" s="3" t="s">
        <v>1098</v>
      </c>
      <c r="C1220" s="3" t="s">
        <v>1454</v>
      </c>
      <c r="D1220" s="3" t="s">
        <v>536</v>
      </c>
      <c r="E1220" t="str">
        <f t="shared" si="38"/>
        <v>M22P02U04N04</v>
      </c>
      <c r="F1220" s="26">
        <f ca="1">基础表!F1220</f>
        <v>0</v>
      </c>
      <c r="G1220" s="26">
        <f ca="1">基础表!G1220</f>
        <v>0</v>
      </c>
      <c r="H1220" s="26">
        <v>0.15</v>
      </c>
      <c r="I1220" s="26" t="str">
        <f t="shared" ca="1" si="39"/>
        <v>TRUE</v>
      </c>
      <c r="J1220" s="26">
        <v>0</v>
      </c>
      <c r="K1220" s="26">
        <v>1</v>
      </c>
      <c r="L1220" s="26">
        <v>1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  <c r="T1220" s="26">
        <v>0</v>
      </c>
      <c r="U1220" s="26">
        <v>0.2</v>
      </c>
      <c r="V1220" s="26">
        <v>0.2</v>
      </c>
      <c r="W1220" s="26">
        <v>0</v>
      </c>
      <c r="X1220" s="26">
        <v>0</v>
      </c>
      <c r="Y1220" s="26">
        <v>0</v>
      </c>
      <c r="Z1220" s="26">
        <v>0</v>
      </c>
      <c r="AA1220" s="26">
        <v>0</v>
      </c>
      <c r="AB1220" s="26">
        <v>0</v>
      </c>
      <c r="AC1220" s="26">
        <v>0</v>
      </c>
      <c r="AD1220" s="26">
        <v>0</v>
      </c>
      <c r="AE1220" s="26">
        <v>0</v>
      </c>
      <c r="AF1220" s="26">
        <v>1</v>
      </c>
      <c r="AG1220" s="26">
        <v>0</v>
      </c>
    </row>
    <row r="1221" spans="1:33" x14ac:dyDescent="0.2">
      <c r="A1221" s="3" t="s">
        <v>1457</v>
      </c>
      <c r="B1221" s="3" t="s">
        <v>1098</v>
      </c>
      <c r="C1221" s="3" t="s">
        <v>1454</v>
      </c>
      <c r="D1221" s="3" t="s">
        <v>537</v>
      </c>
      <c r="E1221" t="str">
        <f t="shared" si="38"/>
        <v>M22P02U04N05</v>
      </c>
      <c r="F1221" s="26">
        <f ca="1">基础表!F1221</f>
        <v>0</v>
      </c>
      <c r="G1221" s="26">
        <f ca="1">基础表!G1221</f>
        <v>0</v>
      </c>
      <c r="H1221" s="26">
        <v>0.15</v>
      </c>
      <c r="I1221" s="26" t="str">
        <f t="shared" ca="1" si="39"/>
        <v>TRUE</v>
      </c>
      <c r="J1221" s="26">
        <v>0</v>
      </c>
      <c r="K1221" s="26">
        <v>1</v>
      </c>
      <c r="L1221" s="26">
        <v>1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  <c r="T1221" s="26">
        <v>0</v>
      </c>
      <c r="U1221" s="26">
        <v>0.2</v>
      </c>
      <c r="V1221" s="26">
        <v>0.2</v>
      </c>
      <c r="W1221" s="26">
        <v>0</v>
      </c>
      <c r="X1221" s="26">
        <v>0</v>
      </c>
      <c r="Y1221" s="26">
        <v>0</v>
      </c>
      <c r="Z1221" s="26">
        <v>0</v>
      </c>
      <c r="AA1221" s="26">
        <v>0</v>
      </c>
      <c r="AB1221" s="26">
        <v>0</v>
      </c>
      <c r="AC1221" s="26">
        <v>0</v>
      </c>
      <c r="AD1221" s="26">
        <v>0</v>
      </c>
      <c r="AE1221" s="26">
        <v>0</v>
      </c>
      <c r="AF1221" s="26">
        <v>1</v>
      </c>
      <c r="AG1221" s="26">
        <v>0</v>
      </c>
    </row>
    <row r="1222" spans="1:33" x14ac:dyDescent="0.2">
      <c r="A1222" s="3" t="s">
        <v>1457</v>
      </c>
      <c r="B1222" s="3" t="s">
        <v>1098</v>
      </c>
      <c r="C1222" s="3" t="s">
        <v>1454</v>
      </c>
      <c r="D1222" s="3" t="s">
        <v>538</v>
      </c>
      <c r="E1222" t="str">
        <f t="shared" si="38"/>
        <v>M22P02U04N06</v>
      </c>
      <c r="F1222" s="26">
        <f ca="1">基础表!F1222</f>
        <v>0</v>
      </c>
      <c r="G1222" s="26">
        <f ca="1">基础表!G1222</f>
        <v>0</v>
      </c>
      <c r="H1222" s="26">
        <v>0.15</v>
      </c>
      <c r="I1222" s="26" t="str">
        <f t="shared" ca="1" si="39"/>
        <v>TRUE</v>
      </c>
      <c r="J1222" s="26">
        <v>0</v>
      </c>
      <c r="K1222" s="26">
        <v>1</v>
      </c>
      <c r="L1222" s="26">
        <v>1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  <c r="T1222" s="26">
        <v>0</v>
      </c>
      <c r="U1222" s="26">
        <v>0.2</v>
      </c>
      <c r="V1222" s="26">
        <v>0.2</v>
      </c>
      <c r="W1222" s="26">
        <v>0</v>
      </c>
      <c r="X1222" s="26">
        <v>0</v>
      </c>
      <c r="Y1222" s="26">
        <v>0</v>
      </c>
      <c r="Z1222" s="26">
        <v>0</v>
      </c>
      <c r="AA1222" s="26">
        <v>0</v>
      </c>
      <c r="AB1222" s="26">
        <v>0</v>
      </c>
      <c r="AC1222" s="26">
        <v>0</v>
      </c>
      <c r="AD1222" s="26">
        <v>0</v>
      </c>
      <c r="AE1222" s="26">
        <v>0</v>
      </c>
      <c r="AF1222" s="26">
        <v>1</v>
      </c>
      <c r="AG1222" s="26">
        <v>0</v>
      </c>
    </row>
    <row r="1223" spans="1:33" x14ac:dyDescent="0.2">
      <c r="A1223" s="3" t="s">
        <v>1457</v>
      </c>
      <c r="B1223" s="3" t="s">
        <v>1098</v>
      </c>
      <c r="C1223" s="3" t="s">
        <v>1454</v>
      </c>
      <c r="D1223" s="3" t="s">
        <v>542</v>
      </c>
      <c r="E1223" t="str">
        <f t="shared" si="38"/>
        <v>M22P02U04N07</v>
      </c>
      <c r="F1223" s="26">
        <f ca="1">基础表!F1223</f>
        <v>0</v>
      </c>
      <c r="G1223" s="26">
        <f ca="1">基础表!G1223</f>
        <v>0</v>
      </c>
      <c r="H1223" s="26">
        <v>0.15</v>
      </c>
      <c r="I1223" s="26" t="str">
        <f t="shared" ca="1" si="39"/>
        <v>TRUE</v>
      </c>
      <c r="J1223" s="26">
        <v>0</v>
      </c>
      <c r="K1223" s="26">
        <v>1</v>
      </c>
      <c r="L1223" s="26">
        <v>1</v>
      </c>
      <c r="M1223" s="26">
        <v>0</v>
      </c>
      <c r="N1223" s="26">
        <v>0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  <c r="T1223" s="26">
        <v>0</v>
      </c>
      <c r="U1223" s="26">
        <v>0.2</v>
      </c>
      <c r="V1223" s="26">
        <v>0.2</v>
      </c>
      <c r="W1223" s="26">
        <v>0</v>
      </c>
      <c r="X1223" s="26">
        <v>0</v>
      </c>
      <c r="Y1223" s="26">
        <v>0</v>
      </c>
      <c r="Z1223" s="26">
        <v>0</v>
      </c>
      <c r="AA1223" s="26">
        <v>0</v>
      </c>
      <c r="AB1223" s="26">
        <v>0</v>
      </c>
      <c r="AC1223" s="26">
        <v>0</v>
      </c>
      <c r="AD1223" s="26">
        <v>0</v>
      </c>
      <c r="AE1223" s="26">
        <v>0</v>
      </c>
      <c r="AF1223" s="26">
        <v>1</v>
      </c>
      <c r="AG1223" s="26">
        <v>0</v>
      </c>
    </row>
    <row r="1224" spans="1:33" x14ac:dyDescent="0.2">
      <c r="A1224" s="3" t="s">
        <v>1457</v>
      </c>
      <c r="B1224" s="3" t="s">
        <v>1098</v>
      </c>
      <c r="C1224" s="3" t="s">
        <v>1454</v>
      </c>
      <c r="D1224" s="3" t="s">
        <v>543</v>
      </c>
      <c r="E1224" t="str">
        <f t="shared" si="38"/>
        <v>M22P02U04N08</v>
      </c>
      <c r="F1224" s="26">
        <f ca="1">基础表!F1224</f>
        <v>0</v>
      </c>
      <c r="G1224" s="26">
        <f ca="1">基础表!G1224</f>
        <v>0</v>
      </c>
      <c r="H1224" s="26">
        <v>0.15</v>
      </c>
      <c r="I1224" s="26" t="str">
        <f t="shared" ca="1" si="39"/>
        <v>TRUE</v>
      </c>
      <c r="J1224" s="26">
        <v>0</v>
      </c>
      <c r="K1224" s="26">
        <v>1</v>
      </c>
      <c r="L1224" s="26">
        <v>1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  <c r="T1224" s="26">
        <v>0</v>
      </c>
      <c r="U1224" s="26">
        <v>0.2</v>
      </c>
      <c r="V1224" s="26">
        <v>0.2</v>
      </c>
      <c r="W1224" s="26">
        <v>0</v>
      </c>
      <c r="X1224" s="26">
        <v>0</v>
      </c>
      <c r="Y1224" s="26">
        <v>0</v>
      </c>
      <c r="Z1224" s="26">
        <v>0</v>
      </c>
      <c r="AA1224" s="26">
        <v>0</v>
      </c>
      <c r="AB1224" s="26">
        <v>0</v>
      </c>
      <c r="AC1224" s="26">
        <v>0</v>
      </c>
      <c r="AD1224" s="26">
        <v>0</v>
      </c>
      <c r="AE1224" s="26">
        <v>0</v>
      </c>
      <c r="AF1224" s="26">
        <v>1</v>
      </c>
      <c r="AG1224" s="26">
        <v>0</v>
      </c>
    </row>
    <row r="1225" spans="1:33" x14ac:dyDescent="0.2">
      <c r="A1225" s="3" t="s">
        <v>1457</v>
      </c>
      <c r="B1225" s="3" t="s">
        <v>1098</v>
      </c>
      <c r="C1225" s="3" t="s">
        <v>541</v>
      </c>
      <c r="D1225" s="3" t="s">
        <v>544</v>
      </c>
      <c r="E1225" t="str">
        <f t="shared" si="38"/>
        <v>M22P02U04N09</v>
      </c>
      <c r="F1225" s="26">
        <f ca="1">基础表!F1225</f>
        <v>0</v>
      </c>
      <c r="G1225" s="26">
        <f ca="1">基础表!G1225</f>
        <v>0</v>
      </c>
      <c r="H1225" s="26">
        <v>0.15</v>
      </c>
      <c r="I1225" s="26" t="str">
        <f t="shared" ca="1" si="39"/>
        <v>TRUE</v>
      </c>
      <c r="J1225" s="26">
        <v>0</v>
      </c>
      <c r="K1225" s="26">
        <v>1</v>
      </c>
      <c r="L1225" s="26">
        <v>1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  <c r="T1225" s="26">
        <v>0</v>
      </c>
      <c r="U1225" s="26">
        <v>0.2</v>
      </c>
      <c r="V1225" s="26">
        <v>0.2</v>
      </c>
      <c r="W1225" s="26">
        <v>0</v>
      </c>
      <c r="X1225" s="26">
        <v>0</v>
      </c>
      <c r="Y1225" s="26">
        <v>0</v>
      </c>
      <c r="Z1225" s="26">
        <v>0</v>
      </c>
      <c r="AA1225" s="26">
        <v>0</v>
      </c>
      <c r="AB1225" s="26">
        <v>0</v>
      </c>
      <c r="AC1225" s="26">
        <v>0</v>
      </c>
      <c r="AD1225" s="26">
        <v>0</v>
      </c>
      <c r="AE1225" s="26">
        <v>0</v>
      </c>
      <c r="AF1225" s="26">
        <v>1</v>
      </c>
      <c r="AG1225" s="26">
        <v>0</v>
      </c>
    </row>
    <row r="1226" spans="1:33" x14ac:dyDescent="0.2">
      <c r="A1226" s="3" t="s">
        <v>1457</v>
      </c>
      <c r="B1226" s="3" t="s">
        <v>1099</v>
      </c>
      <c r="C1226" s="3" t="s">
        <v>532</v>
      </c>
      <c r="D1226" s="3" t="s">
        <v>1255</v>
      </c>
      <c r="E1226" t="str">
        <f t="shared" si="38"/>
        <v>M22P03U01N01</v>
      </c>
      <c r="F1226" s="26">
        <f ca="1">基础表!F1226</f>
        <v>0</v>
      </c>
      <c r="G1226" s="26">
        <f ca="1">基础表!G1226</f>
        <v>0</v>
      </c>
      <c r="H1226" s="26">
        <v>0.15</v>
      </c>
      <c r="I1226" s="26" t="str">
        <f t="shared" ca="1" si="39"/>
        <v>TRUE</v>
      </c>
      <c r="J1226" s="26">
        <v>0</v>
      </c>
      <c r="K1226" s="26">
        <v>1</v>
      </c>
      <c r="L1226" s="26">
        <v>1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0.2</v>
      </c>
      <c r="V1226" s="26">
        <v>0.2</v>
      </c>
      <c r="W1226" s="26">
        <v>0</v>
      </c>
      <c r="X1226" s="26">
        <v>0</v>
      </c>
      <c r="Y1226" s="26">
        <v>0</v>
      </c>
      <c r="Z1226" s="26">
        <v>0</v>
      </c>
      <c r="AA1226" s="26">
        <v>0</v>
      </c>
      <c r="AB1226" s="26">
        <v>0</v>
      </c>
      <c r="AC1226" s="26">
        <v>0</v>
      </c>
      <c r="AD1226" s="26">
        <v>0</v>
      </c>
      <c r="AE1226" s="26">
        <v>0</v>
      </c>
      <c r="AF1226" s="26">
        <v>1</v>
      </c>
      <c r="AG1226" s="26">
        <v>0</v>
      </c>
    </row>
    <row r="1227" spans="1:33" x14ac:dyDescent="0.2">
      <c r="A1227" s="3" t="s">
        <v>1457</v>
      </c>
      <c r="B1227" s="3" t="s">
        <v>1099</v>
      </c>
      <c r="C1227" s="3" t="s">
        <v>532</v>
      </c>
      <c r="D1227" s="3" t="s">
        <v>534</v>
      </c>
      <c r="E1227" t="str">
        <f t="shared" si="38"/>
        <v>M22P03U01N02</v>
      </c>
      <c r="F1227" s="26">
        <f ca="1">基础表!F1227</f>
        <v>0</v>
      </c>
      <c r="G1227" s="26">
        <f ca="1">基础表!G1227</f>
        <v>0</v>
      </c>
      <c r="H1227" s="26">
        <v>0.15</v>
      </c>
      <c r="I1227" s="26" t="str">
        <f t="shared" ca="1" si="39"/>
        <v>TRUE</v>
      </c>
      <c r="J1227" s="26">
        <v>0</v>
      </c>
      <c r="K1227" s="26">
        <v>1</v>
      </c>
      <c r="L1227" s="26">
        <v>1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  <c r="T1227" s="26">
        <v>0</v>
      </c>
      <c r="U1227" s="26">
        <v>0.2</v>
      </c>
      <c r="V1227" s="26">
        <v>0.2</v>
      </c>
      <c r="W1227" s="26">
        <v>0</v>
      </c>
      <c r="X1227" s="26">
        <v>0</v>
      </c>
      <c r="Y1227" s="26">
        <v>0</v>
      </c>
      <c r="Z1227" s="26">
        <v>0</v>
      </c>
      <c r="AA1227" s="26">
        <v>0</v>
      </c>
      <c r="AB1227" s="26">
        <v>0</v>
      </c>
      <c r="AC1227" s="26">
        <v>0</v>
      </c>
      <c r="AD1227" s="26">
        <v>0</v>
      </c>
      <c r="AE1227" s="26">
        <v>0</v>
      </c>
      <c r="AF1227" s="26">
        <v>1</v>
      </c>
      <c r="AG1227" s="26">
        <v>0</v>
      </c>
    </row>
    <row r="1228" spans="1:33" x14ac:dyDescent="0.2">
      <c r="A1228" s="3" t="s">
        <v>1457</v>
      </c>
      <c r="B1228" s="3" t="s">
        <v>1099</v>
      </c>
      <c r="C1228" s="3" t="s">
        <v>532</v>
      </c>
      <c r="D1228" s="3" t="s">
        <v>535</v>
      </c>
      <c r="E1228" t="str">
        <f t="shared" si="38"/>
        <v>M22P03U01N03</v>
      </c>
      <c r="F1228" s="26">
        <f ca="1">基础表!F1228</f>
        <v>0</v>
      </c>
      <c r="G1228" s="26">
        <f ca="1">基础表!G1228</f>
        <v>0</v>
      </c>
      <c r="H1228" s="26">
        <v>0.15</v>
      </c>
      <c r="I1228" s="26" t="str">
        <f t="shared" ca="1" si="39"/>
        <v>TRUE</v>
      </c>
      <c r="J1228" s="26">
        <v>0</v>
      </c>
      <c r="K1228" s="26">
        <v>1</v>
      </c>
      <c r="L1228" s="26">
        <v>1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0.2</v>
      </c>
      <c r="V1228" s="26">
        <v>0.2</v>
      </c>
      <c r="W1228" s="26">
        <v>0</v>
      </c>
      <c r="X1228" s="26">
        <v>0</v>
      </c>
      <c r="Y1228" s="26">
        <v>0</v>
      </c>
      <c r="Z1228" s="26">
        <v>0</v>
      </c>
      <c r="AA1228" s="26">
        <v>0</v>
      </c>
      <c r="AB1228" s="26">
        <v>0</v>
      </c>
      <c r="AC1228" s="26">
        <v>0</v>
      </c>
      <c r="AD1228" s="26">
        <v>0</v>
      </c>
      <c r="AE1228" s="26">
        <v>0</v>
      </c>
      <c r="AF1228" s="26">
        <v>1</v>
      </c>
      <c r="AG1228" s="26">
        <v>0</v>
      </c>
    </row>
    <row r="1229" spans="1:33" x14ac:dyDescent="0.2">
      <c r="A1229" s="3" t="s">
        <v>1457</v>
      </c>
      <c r="B1229" s="3" t="s">
        <v>1099</v>
      </c>
      <c r="C1229" s="3" t="s">
        <v>532</v>
      </c>
      <c r="D1229" s="3" t="s">
        <v>536</v>
      </c>
      <c r="E1229" t="str">
        <f t="shared" si="38"/>
        <v>M22P03U01N04</v>
      </c>
      <c r="F1229" s="26">
        <f ca="1">基础表!F1229</f>
        <v>0</v>
      </c>
      <c r="G1229" s="26">
        <f ca="1">基础表!G1229</f>
        <v>0</v>
      </c>
      <c r="H1229" s="26">
        <v>0.15</v>
      </c>
      <c r="I1229" s="26" t="str">
        <f t="shared" ca="1" si="39"/>
        <v>TRUE</v>
      </c>
      <c r="J1229" s="26">
        <v>0</v>
      </c>
      <c r="K1229" s="26">
        <v>1</v>
      </c>
      <c r="L1229" s="26">
        <v>1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  <c r="T1229" s="26">
        <v>0</v>
      </c>
      <c r="U1229" s="26">
        <v>0.2</v>
      </c>
      <c r="V1229" s="26">
        <v>0.2</v>
      </c>
      <c r="W1229" s="26">
        <v>0</v>
      </c>
      <c r="X1229" s="26">
        <v>0</v>
      </c>
      <c r="Y1229" s="26">
        <v>0</v>
      </c>
      <c r="Z1229" s="26">
        <v>0</v>
      </c>
      <c r="AA1229" s="26">
        <v>0</v>
      </c>
      <c r="AB1229" s="26">
        <v>0</v>
      </c>
      <c r="AC1229" s="26">
        <v>0</v>
      </c>
      <c r="AD1229" s="26">
        <v>0</v>
      </c>
      <c r="AE1229" s="26">
        <v>0</v>
      </c>
      <c r="AF1229" s="26">
        <v>1</v>
      </c>
      <c r="AG1229" s="26">
        <v>0</v>
      </c>
    </row>
    <row r="1230" spans="1:33" x14ac:dyDescent="0.2">
      <c r="A1230" s="3" t="s">
        <v>1457</v>
      </c>
      <c r="B1230" s="3" t="s">
        <v>1099</v>
      </c>
      <c r="C1230" s="3" t="s">
        <v>532</v>
      </c>
      <c r="D1230" s="3" t="s">
        <v>537</v>
      </c>
      <c r="E1230" t="str">
        <f t="shared" si="38"/>
        <v>M22P03U01N05</v>
      </c>
      <c r="F1230" s="26">
        <f ca="1">基础表!F1230</f>
        <v>0</v>
      </c>
      <c r="G1230" s="26">
        <f ca="1">基础表!G1230</f>
        <v>0</v>
      </c>
      <c r="H1230" s="26">
        <v>0.15</v>
      </c>
      <c r="I1230" s="26" t="str">
        <f t="shared" ca="1" si="39"/>
        <v>TRUE</v>
      </c>
      <c r="J1230" s="26">
        <v>0</v>
      </c>
      <c r="K1230" s="26">
        <v>1</v>
      </c>
      <c r="L1230" s="26">
        <v>1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  <c r="T1230" s="26">
        <v>0</v>
      </c>
      <c r="U1230" s="26">
        <v>0.2</v>
      </c>
      <c r="V1230" s="26">
        <v>0.2</v>
      </c>
      <c r="W1230" s="26">
        <v>0</v>
      </c>
      <c r="X1230" s="26">
        <v>0</v>
      </c>
      <c r="Y1230" s="26">
        <v>0</v>
      </c>
      <c r="Z1230" s="26">
        <v>0</v>
      </c>
      <c r="AA1230" s="26">
        <v>0</v>
      </c>
      <c r="AB1230" s="26">
        <v>0</v>
      </c>
      <c r="AC1230" s="26">
        <v>0</v>
      </c>
      <c r="AD1230" s="26">
        <v>0</v>
      </c>
      <c r="AE1230" s="26">
        <v>0</v>
      </c>
      <c r="AF1230" s="26">
        <v>1</v>
      </c>
      <c r="AG1230" s="26">
        <v>0</v>
      </c>
    </row>
    <row r="1231" spans="1:33" x14ac:dyDescent="0.2">
      <c r="A1231" s="3" t="s">
        <v>1457</v>
      </c>
      <c r="B1231" s="3" t="s">
        <v>1099</v>
      </c>
      <c r="C1231" s="3" t="s">
        <v>532</v>
      </c>
      <c r="D1231" s="3" t="s">
        <v>538</v>
      </c>
      <c r="E1231" t="str">
        <f t="shared" si="38"/>
        <v>M22P03U01N06</v>
      </c>
      <c r="F1231" s="26">
        <f ca="1">基础表!F1231</f>
        <v>0</v>
      </c>
      <c r="G1231" s="26">
        <f ca="1">基础表!G1231</f>
        <v>0</v>
      </c>
      <c r="H1231" s="26">
        <v>0.15</v>
      </c>
      <c r="I1231" s="26" t="str">
        <f t="shared" ca="1" si="39"/>
        <v>TRUE</v>
      </c>
      <c r="J1231" s="26">
        <v>0</v>
      </c>
      <c r="K1231" s="26">
        <v>1</v>
      </c>
      <c r="L1231" s="26">
        <v>1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  <c r="T1231" s="26">
        <v>0</v>
      </c>
      <c r="U1231" s="26">
        <v>0.2</v>
      </c>
      <c r="V1231" s="26">
        <v>0.2</v>
      </c>
      <c r="W1231" s="26">
        <v>0</v>
      </c>
      <c r="X1231" s="26">
        <v>0</v>
      </c>
      <c r="Y1231" s="26">
        <v>0</v>
      </c>
      <c r="Z1231" s="26">
        <v>0</v>
      </c>
      <c r="AA1231" s="26">
        <v>0</v>
      </c>
      <c r="AB1231" s="26">
        <v>0</v>
      </c>
      <c r="AC1231" s="26">
        <v>0</v>
      </c>
      <c r="AD1231" s="26">
        <v>0</v>
      </c>
      <c r="AE1231" s="26">
        <v>0</v>
      </c>
      <c r="AF1231" s="26">
        <v>1</v>
      </c>
      <c r="AG1231" s="26">
        <v>0</v>
      </c>
    </row>
    <row r="1232" spans="1:33" x14ac:dyDescent="0.2">
      <c r="A1232" s="3" t="s">
        <v>1457</v>
      </c>
      <c r="B1232" s="3" t="s">
        <v>1099</v>
      </c>
      <c r="C1232" s="3" t="s">
        <v>532</v>
      </c>
      <c r="D1232" s="3" t="s">
        <v>542</v>
      </c>
      <c r="E1232" t="str">
        <f t="shared" si="38"/>
        <v>M22P03U01N07</v>
      </c>
      <c r="F1232" s="26">
        <f ca="1">基础表!F1232</f>
        <v>0</v>
      </c>
      <c r="G1232" s="26">
        <f ca="1">基础表!G1232</f>
        <v>0</v>
      </c>
      <c r="H1232" s="26">
        <v>0.15</v>
      </c>
      <c r="I1232" s="26" t="str">
        <f t="shared" ca="1" si="39"/>
        <v>TRUE</v>
      </c>
      <c r="J1232" s="26">
        <v>0</v>
      </c>
      <c r="K1232" s="26">
        <v>1</v>
      </c>
      <c r="L1232" s="26">
        <v>1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  <c r="T1232" s="26">
        <v>0</v>
      </c>
      <c r="U1232" s="26">
        <v>0.2</v>
      </c>
      <c r="V1232" s="26">
        <v>0.2</v>
      </c>
      <c r="W1232" s="26">
        <v>0</v>
      </c>
      <c r="X1232" s="26">
        <v>0</v>
      </c>
      <c r="Y1232" s="26">
        <v>0</v>
      </c>
      <c r="Z1232" s="26">
        <v>0</v>
      </c>
      <c r="AA1232" s="26">
        <v>0</v>
      </c>
      <c r="AB1232" s="26">
        <v>0</v>
      </c>
      <c r="AC1232" s="26">
        <v>0</v>
      </c>
      <c r="AD1232" s="26">
        <v>0</v>
      </c>
      <c r="AE1232" s="26">
        <v>0</v>
      </c>
      <c r="AF1232" s="26">
        <v>1</v>
      </c>
      <c r="AG1232" s="26">
        <v>0</v>
      </c>
    </row>
    <row r="1233" spans="1:33" x14ac:dyDescent="0.2">
      <c r="A1233" s="3" t="s">
        <v>1457</v>
      </c>
      <c r="B1233" s="3" t="s">
        <v>1099</v>
      </c>
      <c r="C1233" s="3" t="s">
        <v>532</v>
      </c>
      <c r="D1233" s="3" t="s">
        <v>543</v>
      </c>
      <c r="E1233" t="str">
        <f t="shared" si="38"/>
        <v>M22P03U01N08</v>
      </c>
      <c r="F1233" s="26">
        <f ca="1">基础表!F1233</f>
        <v>0</v>
      </c>
      <c r="G1233" s="26">
        <f ca="1">基础表!G1233</f>
        <v>0</v>
      </c>
      <c r="H1233" s="26">
        <v>0.15</v>
      </c>
      <c r="I1233" s="26" t="str">
        <f t="shared" ca="1" si="39"/>
        <v>TRUE</v>
      </c>
      <c r="J1233" s="26">
        <v>0</v>
      </c>
      <c r="K1233" s="26">
        <v>1</v>
      </c>
      <c r="L1233" s="26">
        <v>1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  <c r="T1233" s="26">
        <v>0</v>
      </c>
      <c r="U1233" s="26">
        <v>0.2</v>
      </c>
      <c r="V1233" s="26">
        <v>0.2</v>
      </c>
      <c r="W1233" s="26">
        <v>0</v>
      </c>
      <c r="X1233" s="26">
        <v>0</v>
      </c>
      <c r="Y1233" s="26">
        <v>0</v>
      </c>
      <c r="Z1233" s="26">
        <v>0</v>
      </c>
      <c r="AA1233" s="26">
        <v>0</v>
      </c>
      <c r="AB1233" s="26">
        <v>0</v>
      </c>
      <c r="AC1233" s="26">
        <v>0</v>
      </c>
      <c r="AD1233" s="26">
        <v>0</v>
      </c>
      <c r="AE1233" s="26">
        <v>0</v>
      </c>
      <c r="AF1233" s="26">
        <v>1</v>
      </c>
      <c r="AG1233" s="26">
        <v>0</v>
      </c>
    </row>
    <row r="1234" spans="1:33" x14ac:dyDescent="0.2">
      <c r="A1234" s="3" t="s">
        <v>1457</v>
      </c>
      <c r="B1234" s="3" t="s">
        <v>1099</v>
      </c>
      <c r="C1234" s="3" t="s">
        <v>532</v>
      </c>
      <c r="D1234" s="3" t="s">
        <v>544</v>
      </c>
      <c r="E1234" t="str">
        <f t="shared" si="38"/>
        <v>M22P03U01N09</v>
      </c>
      <c r="F1234" s="26">
        <f ca="1">基础表!F1234</f>
        <v>0</v>
      </c>
      <c r="G1234" s="26">
        <f ca="1">基础表!G1234</f>
        <v>0</v>
      </c>
      <c r="H1234" s="26">
        <v>0.15</v>
      </c>
      <c r="I1234" s="26" t="str">
        <f t="shared" ca="1" si="39"/>
        <v>TRUE</v>
      </c>
      <c r="J1234" s="26">
        <v>0</v>
      </c>
      <c r="K1234" s="26">
        <v>1</v>
      </c>
      <c r="L1234" s="26">
        <v>1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  <c r="T1234" s="26">
        <v>0</v>
      </c>
      <c r="U1234" s="26">
        <v>0.2</v>
      </c>
      <c r="V1234" s="26">
        <v>0.2</v>
      </c>
      <c r="W1234" s="26">
        <v>0</v>
      </c>
      <c r="X1234" s="26">
        <v>0</v>
      </c>
      <c r="Y1234" s="26">
        <v>0</v>
      </c>
      <c r="Z1234" s="26">
        <v>0</v>
      </c>
      <c r="AA1234" s="26">
        <v>0</v>
      </c>
      <c r="AB1234" s="26">
        <v>0</v>
      </c>
      <c r="AC1234" s="26">
        <v>0</v>
      </c>
      <c r="AD1234" s="26">
        <v>0</v>
      </c>
      <c r="AE1234" s="26">
        <v>0</v>
      </c>
      <c r="AF1234" s="26">
        <v>1</v>
      </c>
      <c r="AG1234" s="26">
        <v>0</v>
      </c>
    </row>
    <row r="1235" spans="1:33" x14ac:dyDescent="0.2">
      <c r="A1235" s="3" t="s">
        <v>1457</v>
      </c>
      <c r="B1235" s="3" t="s">
        <v>1099</v>
      </c>
      <c r="C1235" s="3" t="s">
        <v>539</v>
      </c>
      <c r="D1235" s="3" t="s">
        <v>1255</v>
      </c>
      <c r="E1235" t="str">
        <f t="shared" si="38"/>
        <v>M22P03U02N01</v>
      </c>
      <c r="F1235" s="26">
        <f ca="1">基础表!F1235</f>
        <v>0</v>
      </c>
      <c r="G1235" s="26">
        <f ca="1">基础表!G1235</f>
        <v>0</v>
      </c>
      <c r="H1235" s="26">
        <v>0.15</v>
      </c>
      <c r="I1235" s="26" t="str">
        <f t="shared" ca="1" si="39"/>
        <v>TRUE</v>
      </c>
      <c r="J1235" s="26">
        <v>0</v>
      </c>
      <c r="K1235" s="26">
        <v>1</v>
      </c>
      <c r="L1235" s="26">
        <v>1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  <c r="T1235" s="26">
        <v>0</v>
      </c>
      <c r="U1235" s="26">
        <v>0.2</v>
      </c>
      <c r="V1235" s="26">
        <v>0.2</v>
      </c>
      <c r="W1235" s="26">
        <v>0</v>
      </c>
      <c r="X1235" s="26">
        <v>0</v>
      </c>
      <c r="Y1235" s="26">
        <v>0</v>
      </c>
      <c r="Z1235" s="26">
        <v>0</v>
      </c>
      <c r="AA1235" s="26">
        <v>0</v>
      </c>
      <c r="AB1235" s="26">
        <v>0</v>
      </c>
      <c r="AC1235" s="26">
        <v>0</v>
      </c>
      <c r="AD1235" s="26">
        <v>0</v>
      </c>
      <c r="AE1235" s="26">
        <v>0</v>
      </c>
      <c r="AF1235" s="26">
        <v>1</v>
      </c>
      <c r="AG1235" s="26">
        <v>0</v>
      </c>
    </row>
    <row r="1236" spans="1:33" x14ac:dyDescent="0.2">
      <c r="A1236" s="3" t="s">
        <v>1457</v>
      </c>
      <c r="B1236" s="3" t="s">
        <v>1099</v>
      </c>
      <c r="C1236" s="3" t="s">
        <v>539</v>
      </c>
      <c r="D1236" s="3" t="s">
        <v>534</v>
      </c>
      <c r="E1236" t="str">
        <f t="shared" si="38"/>
        <v>M22P03U02N02</v>
      </c>
      <c r="F1236" s="26">
        <f ca="1">基础表!F1236</f>
        <v>0</v>
      </c>
      <c r="G1236" s="26">
        <f ca="1">基础表!G1236</f>
        <v>0</v>
      </c>
      <c r="H1236" s="26">
        <v>0.15</v>
      </c>
      <c r="I1236" s="26" t="str">
        <f t="shared" ca="1" si="39"/>
        <v>TRUE</v>
      </c>
      <c r="J1236" s="26">
        <v>0</v>
      </c>
      <c r="K1236" s="26">
        <v>1</v>
      </c>
      <c r="L1236" s="26">
        <v>1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  <c r="T1236" s="26">
        <v>0</v>
      </c>
      <c r="U1236" s="26">
        <v>0.2</v>
      </c>
      <c r="V1236" s="26">
        <v>0.2</v>
      </c>
      <c r="W1236" s="26">
        <v>0</v>
      </c>
      <c r="X1236" s="26">
        <v>0</v>
      </c>
      <c r="Y1236" s="26">
        <v>0</v>
      </c>
      <c r="Z1236" s="26">
        <v>0</v>
      </c>
      <c r="AA1236" s="26">
        <v>0</v>
      </c>
      <c r="AB1236" s="26">
        <v>0</v>
      </c>
      <c r="AC1236" s="26">
        <v>0</v>
      </c>
      <c r="AD1236" s="26">
        <v>0</v>
      </c>
      <c r="AE1236" s="26">
        <v>0</v>
      </c>
      <c r="AF1236" s="26">
        <v>1</v>
      </c>
      <c r="AG1236" s="26">
        <v>0</v>
      </c>
    </row>
    <row r="1237" spans="1:33" x14ac:dyDescent="0.2">
      <c r="A1237" s="3" t="s">
        <v>1457</v>
      </c>
      <c r="B1237" s="3" t="s">
        <v>1099</v>
      </c>
      <c r="C1237" s="3" t="s">
        <v>539</v>
      </c>
      <c r="D1237" s="3" t="s">
        <v>535</v>
      </c>
      <c r="E1237" t="str">
        <f t="shared" si="38"/>
        <v>M22P03U02N03</v>
      </c>
      <c r="F1237" s="26">
        <f ca="1">基础表!F1237</f>
        <v>0</v>
      </c>
      <c r="G1237" s="26">
        <f ca="1">基础表!G1237</f>
        <v>0</v>
      </c>
      <c r="H1237" s="26">
        <v>0.15</v>
      </c>
      <c r="I1237" s="26" t="str">
        <f t="shared" ca="1" si="39"/>
        <v>TRUE</v>
      </c>
      <c r="J1237" s="26">
        <v>0</v>
      </c>
      <c r="K1237" s="26">
        <v>1</v>
      </c>
      <c r="L1237" s="26">
        <v>1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  <c r="T1237" s="26">
        <v>0</v>
      </c>
      <c r="U1237" s="26">
        <v>0.2</v>
      </c>
      <c r="V1237" s="26">
        <v>0.2</v>
      </c>
      <c r="W1237" s="26">
        <v>0</v>
      </c>
      <c r="X1237" s="26">
        <v>0</v>
      </c>
      <c r="Y1237" s="26">
        <v>0</v>
      </c>
      <c r="Z1237" s="26">
        <v>0</v>
      </c>
      <c r="AA1237" s="26">
        <v>0</v>
      </c>
      <c r="AB1237" s="26">
        <v>0</v>
      </c>
      <c r="AC1237" s="26">
        <v>0</v>
      </c>
      <c r="AD1237" s="26">
        <v>0</v>
      </c>
      <c r="AE1237" s="26">
        <v>0</v>
      </c>
      <c r="AF1237" s="26">
        <v>1</v>
      </c>
      <c r="AG1237" s="26">
        <v>0</v>
      </c>
    </row>
    <row r="1238" spans="1:33" x14ac:dyDescent="0.2">
      <c r="A1238" s="3" t="s">
        <v>1457</v>
      </c>
      <c r="B1238" s="3" t="s">
        <v>1099</v>
      </c>
      <c r="C1238" s="3" t="s">
        <v>539</v>
      </c>
      <c r="D1238" s="3" t="s">
        <v>536</v>
      </c>
      <c r="E1238" t="str">
        <f t="shared" si="38"/>
        <v>M22P03U02N04</v>
      </c>
      <c r="F1238" s="26">
        <f ca="1">基础表!F1238</f>
        <v>0</v>
      </c>
      <c r="G1238" s="26">
        <f ca="1">基础表!G1238</f>
        <v>0</v>
      </c>
      <c r="H1238" s="26">
        <v>0.15</v>
      </c>
      <c r="I1238" s="26" t="str">
        <f t="shared" ca="1" si="39"/>
        <v>TRUE</v>
      </c>
      <c r="J1238" s="26">
        <v>0</v>
      </c>
      <c r="K1238" s="26">
        <v>1</v>
      </c>
      <c r="L1238" s="26">
        <v>1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  <c r="T1238" s="26">
        <v>0</v>
      </c>
      <c r="U1238" s="26">
        <v>0.2</v>
      </c>
      <c r="V1238" s="26">
        <v>0.2</v>
      </c>
      <c r="W1238" s="26">
        <v>0</v>
      </c>
      <c r="X1238" s="26">
        <v>0</v>
      </c>
      <c r="Y1238" s="26">
        <v>0</v>
      </c>
      <c r="Z1238" s="26">
        <v>0</v>
      </c>
      <c r="AA1238" s="26">
        <v>0</v>
      </c>
      <c r="AB1238" s="26">
        <v>0</v>
      </c>
      <c r="AC1238" s="26">
        <v>0</v>
      </c>
      <c r="AD1238" s="26">
        <v>0</v>
      </c>
      <c r="AE1238" s="26">
        <v>0</v>
      </c>
      <c r="AF1238" s="26">
        <v>1</v>
      </c>
      <c r="AG1238" s="26">
        <v>0</v>
      </c>
    </row>
    <row r="1239" spans="1:33" x14ac:dyDescent="0.2">
      <c r="A1239" s="3" t="s">
        <v>1457</v>
      </c>
      <c r="B1239" s="3" t="s">
        <v>1099</v>
      </c>
      <c r="C1239" s="3" t="s">
        <v>539</v>
      </c>
      <c r="D1239" s="3" t="s">
        <v>537</v>
      </c>
      <c r="E1239" t="str">
        <f t="shared" si="38"/>
        <v>M22P03U02N05</v>
      </c>
      <c r="F1239" s="26">
        <f ca="1">基础表!F1239</f>
        <v>0</v>
      </c>
      <c r="G1239" s="26">
        <f ca="1">基础表!G1239</f>
        <v>0</v>
      </c>
      <c r="H1239" s="26">
        <v>0.15</v>
      </c>
      <c r="I1239" s="26" t="str">
        <f t="shared" ca="1" si="39"/>
        <v>TRUE</v>
      </c>
      <c r="J1239" s="26">
        <v>0</v>
      </c>
      <c r="K1239" s="26">
        <v>1</v>
      </c>
      <c r="L1239" s="26">
        <v>1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0.2</v>
      </c>
      <c r="V1239" s="26">
        <v>0.2</v>
      </c>
      <c r="W1239" s="26">
        <v>0</v>
      </c>
      <c r="X1239" s="26">
        <v>0</v>
      </c>
      <c r="Y1239" s="26">
        <v>0</v>
      </c>
      <c r="Z1239" s="26">
        <v>0</v>
      </c>
      <c r="AA1239" s="26">
        <v>0</v>
      </c>
      <c r="AB1239" s="26">
        <v>0</v>
      </c>
      <c r="AC1239" s="26">
        <v>0</v>
      </c>
      <c r="AD1239" s="26">
        <v>0</v>
      </c>
      <c r="AE1239" s="26">
        <v>0</v>
      </c>
      <c r="AF1239" s="26">
        <v>1</v>
      </c>
      <c r="AG1239" s="26">
        <v>0</v>
      </c>
    </row>
    <row r="1240" spans="1:33" x14ac:dyDescent="0.2">
      <c r="A1240" s="3" t="s">
        <v>1457</v>
      </c>
      <c r="B1240" s="3" t="s">
        <v>1099</v>
      </c>
      <c r="C1240" s="3" t="s">
        <v>539</v>
      </c>
      <c r="D1240" s="3" t="s">
        <v>538</v>
      </c>
      <c r="E1240" t="str">
        <f t="shared" si="38"/>
        <v>M22P03U02N06</v>
      </c>
      <c r="F1240" s="26">
        <f ca="1">基础表!F1240</f>
        <v>0</v>
      </c>
      <c r="G1240" s="26">
        <f ca="1">基础表!G1240</f>
        <v>0</v>
      </c>
      <c r="H1240" s="26">
        <v>0.15</v>
      </c>
      <c r="I1240" s="26" t="str">
        <f t="shared" ca="1" si="39"/>
        <v>TRUE</v>
      </c>
      <c r="J1240" s="26">
        <v>0</v>
      </c>
      <c r="K1240" s="26">
        <v>1</v>
      </c>
      <c r="L1240" s="26">
        <v>1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0.2</v>
      </c>
      <c r="V1240" s="26">
        <v>0.2</v>
      </c>
      <c r="W1240" s="26">
        <v>0</v>
      </c>
      <c r="X1240" s="26">
        <v>0</v>
      </c>
      <c r="Y1240" s="26">
        <v>0</v>
      </c>
      <c r="Z1240" s="26">
        <v>0</v>
      </c>
      <c r="AA1240" s="26">
        <v>0</v>
      </c>
      <c r="AB1240" s="26">
        <v>0</v>
      </c>
      <c r="AC1240" s="26">
        <v>0</v>
      </c>
      <c r="AD1240" s="26">
        <v>0</v>
      </c>
      <c r="AE1240" s="26">
        <v>0</v>
      </c>
      <c r="AF1240" s="26">
        <v>1</v>
      </c>
      <c r="AG1240" s="26">
        <v>0</v>
      </c>
    </row>
    <row r="1241" spans="1:33" x14ac:dyDescent="0.2">
      <c r="A1241" s="3" t="s">
        <v>1457</v>
      </c>
      <c r="B1241" s="3" t="s">
        <v>1099</v>
      </c>
      <c r="C1241" s="3" t="s">
        <v>539</v>
      </c>
      <c r="D1241" s="3" t="s">
        <v>542</v>
      </c>
      <c r="E1241" t="str">
        <f t="shared" si="38"/>
        <v>M22P03U02N07</v>
      </c>
      <c r="F1241" s="26">
        <f ca="1">基础表!F1241</f>
        <v>0</v>
      </c>
      <c r="G1241" s="26">
        <f ca="1">基础表!G1241</f>
        <v>0</v>
      </c>
      <c r="H1241" s="26">
        <v>0.15</v>
      </c>
      <c r="I1241" s="26" t="str">
        <f t="shared" ca="1" si="39"/>
        <v>TRUE</v>
      </c>
      <c r="J1241" s="26">
        <v>0</v>
      </c>
      <c r="K1241" s="26">
        <v>1</v>
      </c>
      <c r="L1241" s="26">
        <v>1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  <c r="T1241" s="26">
        <v>0</v>
      </c>
      <c r="U1241" s="26">
        <v>0.2</v>
      </c>
      <c r="V1241" s="26">
        <v>0.2</v>
      </c>
      <c r="W1241" s="26">
        <v>0</v>
      </c>
      <c r="X1241" s="26">
        <v>0</v>
      </c>
      <c r="Y1241" s="26">
        <v>0</v>
      </c>
      <c r="Z1241" s="26">
        <v>0</v>
      </c>
      <c r="AA1241" s="26">
        <v>0</v>
      </c>
      <c r="AB1241" s="26">
        <v>0</v>
      </c>
      <c r="AC1241" s="26">
        <v>0</v>
      </c>
      <c r="AD1241" s="26">
        <v>0</v>
      </c>
      <c r="AE1241" s="26">
        <v>0</v>
      </c>
      <c r="AF1241" s="26">
        <v>1</v>
      </c>
      <c r="AG1241" s="26">
        <v>0</v>
      </c>
    </row>
    <row r="1242" spans="1:33" x14ac:dyDescent="0.2">
      <c r="A1242" s="3" t="s">
        <v>1457</v>
      </c>
      <c r="B1242" s="3" t="s">
        <v>1099</v>
      </c>
      <c r="C1242" s="3" t="s">
        <v>539</v>
      </c>
      <c r="D1242" s="3" t="s">
        <v>543</v>
      </c>
      <c r="E1242" t="str">
        <f t="shared" si="38"/>
        <v>M22P03U02N08</v>
      </c>
      <c r="F1242" s="26">
        <f ca="1">基础表!F1242</f>
        <v>0</v>
      </c>
      <c r="G1242" s="26">
        <f ca="1">基础表!G1242</f>
        <v>0</v>
      </c>
      <c r="H1242" s="26">
        <v>0.15</v>
      </c>
      <c r="I1242" s="26" t="str">
        <f t="shared" ca="1" si="39"/>
        <v>TRUE</v>
      </c>
      <c r="J1242" s="26">
        <v>0</v>
      </c>
      <c r="K1242" s="26">
        <v>1</v>
      </c>
      <c r="L1242" s="26">
        <v>1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  <c r="T1242" s="26">
        <v>0</v>
      </c>
      <c r="U1242" s="26">
        <v>0.2</v>
      </c>
      <c r="V1242" s="26">
        <v>0.2</v>
      </c>
      <c r="W1242" s="26">
        <v>0</v>
      </c>
      <c r="X1242" s="26">
        <v>0</v>
      </c>
      <c r="Y1242" s="26">
        <v>0</v>
      </c>
      <c r="Z1242" s="26">
        <v>0</v>
      </c>
      <c r="AA1242" s="26">
        <v>0</v>
      </c>
      <c r="AB1242" s="26">
        <v>0</v>
      </c>
      <c r="AC1242" s="26">
        <v>0</v>
      </c>
      <c r="AD1242" s="26">
        <v>0</v>
      </c>
      <c r="AE1242" s="26">
        <v>0</v>
      </c>
      <c r="AF1242" s="26">
        <v>1</v>
      </c>
      <c r="AG1242" s="26">
        <v>0</v>
      </c>
    </row>
    <row r="1243" spans="1:33" x14ac:dyDescent="0.2">
      <c r="A1243" s="3" t="s">
        <v>1457</v>
      </c>
      <c r="B1243" s="3" t="s">
        <v>1099</v>
      </c>
      <c r="C1243" s="3" t="s">
        <v>539</v>
      </c>
      <c r="D1243" s="3" t="s">
        <v>544</v>
      </c>
      <c r="E1243" t="str">
        <f t="shared" si="38"/>
        <v>M22P03U02N09</v>
      </c>
      <c r="F1243" s="26">
        <f ca="1">基础表!F1243</f>
        <v>0</v>
      </c>
      <c r="G1243" s="26">
        <f ca="1">基础表!G1243</f>
        <v>0</v>
      </c>
      <c r="H1243" s="26">
        <v>0.15</v>
      </c>
      <c r="I1243" s="26" t="str">
        <f t="shared" ca="1" si="39"/>
        <v>TRUE</v>
      </c>
      <c r="J1243" s="26">
        <v>0</v>
      </c>
      <c r="K1243" s="26">
        <v>1</v>
      </c>
      <c r="L1243" s="26">
        <v>1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  <c r="T1243" s="26">
        <v>0</v>
      </c>
      <c r="U1243" s="26">
        <v>0.2</v>
      </c>
      <c r="V1243" s="26">
        <v>0.2</v>
      </c>
      <c r="W1243" s="26">
        <v>0</v>
      </c>
      <c r="X1243" s="26">
        <v>0</v>
      </c>
      <c r="Y1243" s="26">
        <v>0</v>
      </c>
      <c r="Z1243" s="26">
        <v>0</v>
      </c>
      <c r="AA1243" s="26">
        <v>0</v>
      </c>
      <c r="AB1243" s="26">
        <v>0</v>
      </c>
      <c r="AC1243" s="26">
        <v>0</v>
      </c>
      <c r="AD1243" s="26">
        <v>0</v>
      </c>
      <c r="AE1243" s="26">
        <v>0</v>
      </c>
      <c r="AF1243" s="26">
        <v>1</v>
      </c>
      <c r="AG1243" s="26">
        <v>0</v>
      </c>
    </row>
    <row r="1244" spans="1:33" x14ac:dyDescent="0.2">
      <c r="A1244" s="3" t="s">
        <v>1457</v>
      </c>
      <c r="B1244" s="3" t="s">
        <v>1099</v>
      </c>
      <c r="C1244" s="3" t="s">
        <v>540</v>
      </c>
      <c r="D1244" s="3" t="s">
        <v>1255</v>
      </c>
      <c r="E1244" t="str">
        <f t="shared" si="38"/>
        <v>M22P03U03N01</v>
      </c>
      <c r="F1244" s="26">
        <f ca="1">基础表!F1244</f>
        <v>0</v>
      </c>
      <c r="G1244" s="26">
        <f ca="1">基础表!G1244</f>
        <v>0</v>
      </c>
      <c r="H1244" s="26">
        <v>0.15</v>
      </c>
      <c r="I1244" s="26" t="str">
        <f t="shared" ca="1" si="39"/>
        <v>TRUE</v>
      </c>
      <c r="J1244" s="26">
        <v>0</v>
      </c>
      <c r="K1244" s="26">
        <v>1</v>
      </c>
      <c r="L1244" s="26">
        <v>1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  <c r="T1244" s="26">
        <v>0</v>
      </c>
      <c r="U1244" s="26">
        <v>0.2</v>
      </c>
      <c r="V1244" s="26">
        <v>0.2</v>
      </c>
      <c r="W1244" s="26">
        <v>0</v>
      </c>
      <c r="X1244" s="26">
        <v>0</v>
      </c>
      <c r="Y1244" s="26">
        <v>0</v>
      </c>
      <c r="Z1244" s="26">
        <v>0</v>
      </c>
      <c r="AA1244" s="26">
        <v>0</v>
      </c>
      <c r="AB1244" s="26">
        <v>0</v>
      </c>
      <c r="AC1244" s="26">
        <v>0</v>
      </c>
      <c r="AD1244" s="26">
        <v>0</v>
      </c>
      <c r="AE1244" s="26">
        <v>0</v>
      </c>
      <c r="AF1244" s="26">
        <v>1</v>
      </c>
      <c r="AG1244" s="26">
        <v>0</v>
      </c>
    </row>
    <row r="1245" spans="1:33" x14ac:dyDescent="0.2">
      <c r="A1245" s="3" t="s">
        <v>1457</v>
      </c>
      <c r="B1245" s="3" t="s">
        <v>1099</v>
      </c>
      <c r="C1245" s="3" t="s">
        <v>540</v>
      </c>
      <c r="D1245" s="3" t="s">
        <v>534</v>
      </c>
      <c r="E1245" t="str">
        <f t="shared" si="38"/>
        <v>M22P03U03N02</v>
      </c>
      <c r="F1245" s="26">
        <f ca="1">基础表!F1245</f>
        <v>0</v>
      </c>
      <c r="G1245" s="26">
        <f ca="1">基础表!G1245</f>
        <v>0</v>
      </c>
      <c r="H1245" s="26">
        <v>0.15</v>
      </c>
      <c r="I1245" s="26" t="str">
        <f t="shared" ca="1" si="39"/>
        <v>TRUE</v>
      </c>
      <c r="J1245" s="26">
        <v>0</v>
      </c>
      <c r="K1245" s="26">
        <v>1</v>
      </c>
      <c r="L1245" s="26">
        <v>1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0.2</v>
      </c>
      <c r="V1245" s="26">
        <v>0.2</v>
      </c>
      <c r="W1245" s="26">
        <v>0</v>
      </c>
      <c r="X1245" s="26">
        <v>0</v>
      </c>
      <c r="Y1245" s="26">
        <v>0</v>
      </c>
      <c r="Z1245" s="26">
        <v>0</v>
      </c>
      <c r="AA1245" s="26">
        <v>0</v>
      </c>
      <c r="AB1245" s="26">
        <v>0</v>
      </c>
      <c r="AC1245" s="26">
        <v>0</v>
      </c>
      <c r="AD1245" s="26">
        <v>0</v>
      </c>
      <c r="AE1245" s="26">
        <v>0</v>
      </c>
      <c r="AF1245" s="26">
        <v>1</v>
      </c>
      <c r="AG1245" s="26">
        <v>0</v>
      </c>
    </row>
    <row r="1246" spans="1:33" x14ac:dyDescent="0.2">
      <c r="A1246" s="3" t="s">
        <v>1457</v>
      </c>
      <c r="B1246" s="3" t="s">
        <v>1099</v>
      </c>
      <c r="C1246" s="3" t="s">
        <v>540</v>
      </c>
      <c r="D1246" s="3" t="s">
        <v>535</v>
      </c>
      <c r="E1246" t="str">
        <f t="shared" si="38"/>
        <v>M22P03U03N03</v>
      </c>
      <c r="F1246" s="26">
        <f ca="1">基础表!F1246</f>
        <v>0</v>
      </c>
      <c r="G1246" s="26">
        <f ca="1">基础表!G1246</f>
        <v>0</v>
      </c>
      <c r="H1246" s="26">
        <v>0.15</v>
      </c>
      <c r="I1246" s="26" t="str">
        <f t="shared" ca="1" si="39"/>
        <v>TRUE</v>
      </c>
      <c r="J1246" s="26">
        <v>0</v>
      </c>
      <c r="K1246" s="26">
        <v>1</v>
      </c>
      <c r="L1246" s="26">
        <v>1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0.2</v>
      </c>
      <c r="V1246" s="26">
        <v>0.2</v>
      </c>
      <c r="W1246" s="26">
        <v>0</v>
      </c>
      <c r="X1246" s="26">
        <v>0</v>
      </c>
      <c r="Y1246" s="26">
        <v>0</v>
      </c>
      <c r="Z1246" s="26">
        <v>0</v>
      </c>
      <c r="AA1246" s="26">
        <v>0</v>
      </c>
      <c r="AB1246" s="26">
        <v>0</v>
      </c>
      <c r="AC1246" s="26">
        <v>0</v>
      </c>
      <c r="AD1246" s="26">
        <v>0</v>
      </c>
      <c r="AE1246" s="26">
        <v>0</v>
      </c>
      <c r="AF1246" s="26">
        <v>1</v>
      </c>
      <c r="AG1246" s="26">
        <v>0</v>
      </c>
    </row>
    <row r="1247" spans="1:33" x14ac:dyDescent="0.2">
      <c r="A1247" s="3" t="s">
        <v>1457</v>
      </c>
      <c r="B1247" s="3" t="s">
        <v>1099</v>
      </c>
      <c r="C1247" s="3" t="s">
        <v>540</v>
      </c>
      <c r="D1247" s="3" t="s">
        <v>536</v>
      </c>
      <c r="E1247" t="str">
        <f t="shared" si="38"/>
        <v>M22P03U03N04</v>
      </c>
      <c r="F1247" s="26">
        <f ca="1">基础表!F1247</f>
        <v>0</v>
      </c>
      <c r="G1247" s="26">
        <f ca="1">基础表!G1247</f>
        <v>0</v>
      </c>
      <c r="H1247" s="26">
        <v>0.15</v>
      </c>
      <c r="I1247" s="26" t="str">
        <f t="shared" ca="1" si="39"/>
        <v>TRUE</v>
      </c>
      <c r="J1247" s="26">
        <v>0</v>
      </c>
      <c r="K1247" s="26">
        <v>1</v>
      </c>
      <c r="L1247" s="26">
        <v>1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  <c r="T1247" s="26">
        <v>0</v>
      </c>
      <c r="U1247" s="26">
        <v>0.2</v>
      </c>
      <c r="V1247" s="26">
        <v>0.2</v>
      </c>
      <c r="W1247" s="26">
        <v>0</v>
      </c>
      <c r="X1247" s="26">
        <v>0</v>
      </c>
      <c r="Y1247" s="26">
        <v>0</v>
      </c>
      <c r="Z1247" s="26">
        <v>0</v>
      </c>
      <c r="AA1247" s="26">
        <v>0</v>
      </c>
      <c r="AB1247" s="26">
        <v>0</v>
      </c>
      <c r="AC1247" s="26">
        <v>0</v>
      </c>
      <c r="AD1247" s="26">
        <v>0</v>
      </c>
      <c r="AE1247" s="26">
        <v>0</v>
      </c>
      <c r="AF1247" s="26">
        <v>1</v>
      </c>
      <c r="AG1247" s="26">
        <v>0</v>
      </c>
    </row>
    <row r="1248" spans="1:33" x14ac:dyDescent="0.2">
      <c r="A1248" s="3" t="s">
        <v>1457</v>
      </c>
      <c r="B1248" s="3" t="s">
        <v>1099</v>
      </c>
      <c r="C1248" s="3" t="s">
        <v>540</v>
      </c>
      <c r="D1248" s="3" t="s">
        <v>537</v>
      </c>
      <c r="E1248" t="str">
        <f t="shared" si="38"/>
        <v>M22P03U03N05</v>
      </c>
      <c r="F1248" s="26">
        <f ca="1">基础表!F1248</f>
        <v>0</v>
      </c>
      <c r="G1248" s="26">
        <f ca="1">基础表!G1248</f>
        <v>0</v>
      </c>
      <c r="H1248" s="26">
        <v>0.15</v>
      </c>
      <c r="I1248" s="26" t="str">
        <f t="shared" ca="1" si="39"/>
        <v>TRUE</v>
      </c>
      <c r="J1248" s="26">
        <v>0</v>
      </c>
      <c r="K1248" s="26">
        <v>1</v>
      </c>
      <c r="L1248" s="26">
        <v>1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0.2</v>
      </c>
      <c r="V1248" s="26">
        <v>0.2</v>
      </c>
      <c r="W1248" s="26">
        <v>0</v>
      </c>
      <c r="X1248" s="26">
        <v>0</v>
      </c>
      <c r="Y1248" s="26">
        <v>0</v>
      </c>
      <c r="Z1248" s="26">
        <v>0</v>
      </c>
      <c r="AA1248" s="26">
        <v>0</v>
      </c>
      <c r="AB1248" s="26">
        <v>0</v>
      </c>
      <c r="AC1248" s="26">
        <v>0</v>
      </c>
      <c r="AD1248" s="26">
        <v>0</v>
      </c>
      <c r="AE1248" s="26">
        <v>0</v>
      </c>
      <c r="AF1248" s="26">
        <v>1</v>
      </c>
      <c r="AG1248" s="26">
        <v>0</v>
      </c>
    </row>
    <row r="1249" spans="1:33" x14ac:dyDescent="0.2">
      <c r="A1249" s="3" t="s">
        <v>1457</v>
      </c>
      <c r="B1249" s="3" t="s">
        <v>1099</v>
      </c>
      <c r="C1249" s="3" t="s">
        <v>540</v>
      </c>
      <c r="D1249" s="3" t="s">
        <v>538</v>
      </c>
      <c r="E1249" t="str">
        <f t="shared" si="38"/>
        <v>M22P03U03N06</v>
      </c>
      <c r="F1249" s="26">
        <f ca="1">基础表!F1249</f>
        <v>0</v>
      </c>
      <c r="G1249" s="26">
        <f ca="1">基础表!G1249</f>
        <v>0</v>
      </c>
      <c r="H1249" s="26">
        <v>0.15</v>
      </c>
      <c r="I1249" s="26" t="str">
        <f t="shared" ca="1" si="39"/>
        <v>TRUE</v>
      </c>
      <c r="J1249" s="26">
        <v>0</v>
      </c>
      <c r="K1249" s="26">
        <v>1</v>
      </c>
      <c r="L1249" s="26">
        <v>1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0.2</v>
      </c>
      <c r="V1249" s="26">
        <v>0.2</v>
      </c>
      <c r="W1249" s="26">
        <v>0</v>
      </c>
      <c r="X1249" s="26">
        <v>0</v>
      </c>
      <c r="Y1249" s="26">
        <v>0</v>
      </c>
      <c r="Z1249" s="26">
        <v>0</v>
      </c>
      <c r="AA1249" s="26">
        <v>0</v>
      </c>
      <c r="AB1249" s="26">
        <v>0</v>
      </c>
      <c r="AC1249" s="26">
        <v>0</v>
      </c>
      <c r="AD1249" s="26">
        <v>0</v>
      </c>
      <c r="AE1249" s="26">
        <v>0</v>
      </c>
      <c r="AF1249" s="26">
        <v>1</v>
      </c>
      <c r="AG1249" s="26">
        <v>0</v>
      </c>
    </row>
    <row r="1250" spans="1:33" x14ac:dyDescent="0.2">
      <c r="A1250" s="3" t="s">
        <v>1457</v>
      </c>
      <c r="B1250" s="3" t="s">
        <v>1099</v>
      </c>
      <c r="C1250" s="3" t="s">
        <v>540</v>
      </c>
      <c r="D1250" s="3" t="s">
        <v>542</v>
      </c>
      <c r="E1250" t="str">
        <f t="shared" si="38"/>
        <v>M22P03U03N07</v>
      </c>
      <c r="F1250" s="26">
        <f ca="1">基础表!F1250</f>
        <v>0</v>
      </c>
      <c r="G1250" s="26">
        <f ca="1">基础表!G1250</f>
        <v>0</v>
      </c>
      <c r="H1250" s="26">
        <v>0.15</v>
      </c>
      <c r="I1250" s="26" t="str">
        <f t="shared" ca="1" si="39"/>
        <v>TRUE</v>
      </c>
      <c r="J1250" s="26">
        <v>0</v>
      </c>
      <c r="K1250" s="26">
        <v>1</v>
      </c>
      <c r="L1250" s="26">
        <v>1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  <c r="T1250" s="26">
        <v>0</v>
      </c>
      <c r="U1250" s="26">
        <v>0.2</v>
      </c>
      <c r="V1250" s="26">
        <v>0.2</v>
      </c>
      <c r="W1250" s="26">
        <v>0</v>
      </c>
      <c r="X1250" s="26">
        <v>0</v>
      </c>
      <c r="Y1250" s="26">
        <v>0</v>
      </c>
      <c r="Z1250" s="26">
        <v>0</v>
      </c>
      <c r="AA1250" s="26">
        <v>0</v>
      </c>
      <c r="AB1250" s="26">
        <v>0</v>
      </c>
      <c r="AC1250" s="26">
        <v>0</v>
      </c>
      <c r="AD1250" s="26">
        <v>0</v>
      </c>
      <c r="AE1250" s="26">
        <v>0</v>
      </c>
      <c r="AF1250" s="26">
        <v>1</v>
      </c>
      <c r="AG1250" s="26">
        <v>0</v>
      </c>
    </row>
    <row r="1251" spans="1:33" x14ac:dyDescent="0.2">
      <c r="A1251" s="3" t="s">
        <v>1457</v>
      </c>
      <c r="B1251" s="3" t="s">
        <v>1099</v>
      </c>
      <c r="C1251" s="3" t="s">
        <v>540</v>
      </c>
      <c r="D1251" s="3" t="s">
        <v>543</v>
      </c>
      <c r="E1251" t="str">
        <f t="shared" si="38"/>
        <v>M22P03U03N08</v>
      </c>
      <c r="F1251" s="26">
        <f ca="1">基础表!F1251</f>
        <v>0</v>
      </c>
      <c r="G1251" s="26">
        <f ca="1">基础表!G1251</f>
        <v>0</v>
      </c>
      <c r="H1251" s="26">
        <v>0.15</v>
      </c>
      <c r="I1251" s="26" t="str">
        <f t="shared" ca="1" si="39"/>
        <v>TRUE</v>
      </c>
      <c r="J1251" s="26">
        <v>0</v>
      </c>
      <c r="K1251" s="26">
        <v>1</v>
      </c>
      <c r="L1251" s="26">
        <v>1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  <c r="T1251" s="26">
        <v>0</v>
      </c>
      <c r="U1251" s="26">
        <v>0.2</v>
      </c>
      <c r="V1251" s="26">
        <v>0.2</v>
      </c>
      <c r="W1251" s="26">
        <v>0</v>
      </c>
      <c r="X1251" s="26">
        <v>0</v>
      </c>
      <c r="Y1251" s="26">
        <v>0</v>
      </c>
      <c r="Z1251" s="26">
        <v>0</v>
      </c>
      <c r="AA1251" s="26">
        <v>0</v>
      </c>
      <c r="AB1251" s="26">
        <v>0</v>
      </c>
      <c r="AC1251" s="26">
        <v>0</v>
      </c>
      <c r="AD1251" s="26">
        <v>0</v>
      </c>
      <c r="AE1251" s="26">
        <v>0</v>
      </c>
      <c r="AF1251" s="26">
        <v>1</v>
      </c>
      <c r="AG1251" s="26">
        <v>0</v>
      </c>
    </row>
    <row r="1252" spans="1:33" x14ac:dyDescent="0.2">
      <c r="A1252" s="3" t="s">
        <v>1457</v>
      </c>
      <c r="B1252" s="3" t="s">
        <v>1099</v>
      </c>
      <c r="C1252" s="3" t="s">
        <v>540</v>
      </c>
      <c r="D1252" s="3" t="s">
        <v>544</v>
      </c>
      <c r="E1252" t="str">
        <f t="shared" si="38"/>
        <v>M22P03U03N09</v>
      </c>
      <c r="F1252" s="26">
        <f ca="1">基础表!F1252</f>
        <v>0</v>
      </c>
      <c r="G1252" s="26">
        <f ca="1">基础表!G1252</f>
        <v>0</v>
      </c>
      <c r="H1252" s="26">
        <v>0.15</v>
      </c>
      <c r="I1252" s="26" t="str">
        <f t="shared" ca="1" si="39"/>
        <v>TRUE</v>
      </c>
      <c r="J1252" s="26">
        <v>0</v>
      </c>
      <c r="K1252" s="26">
        <v>1</v>
      </c>
      <c r="L1252" s="26">
        <v>1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  <c r="T1252" s="26">
        <v>0</v>
      </c>
      <c r="U1252" s="26">
        <v>0.2</v>
      </c>
      <c r="V1252" s="26">
        <v>0.2</v>
      </c>
      <c r="W1252" s="26">
        <v>0</v>
      </c>
      <c r="X1252" s="26">
        <v>0</v>
      </c>
      <c r="Y1252" s="26">
        <v>0</v>
      </c>
      <c r="Z1252" s="26">
        <v>0</v>
      </c>
      <c r="AA1252" s="26">
        <v>0</v>
      </c>
      <c r="AB1252" s="26">
        <v>0</v>
      </c>
      <c r="AC1252" s="26">
        <v>0</v>
      </c>
      <c r="AD1252" s="26">
        <v>0</v>
      </c>
      <c r="AE1252" s="26">
        <v>0</v>
      </c>
      <c r="AF1252" s="26">
        <v>1</v>
      </c>
      <c r="AG1252" s="26">
        <v>0</v>
      </c>
    </row>
    <row r="1253" spans="1:33" x14ac:dyDescent="0.2">
      <c r="A1253" s="3" t="s">
        <v>1457</v>
      </c>
      <c r="B1253" s="3" t="s">
        <v>1099</v>
      </c>
      <c r="C1253" s="3" t="s">
        <v>541</v>
      </c>
      <c r="D1253" s="3" t="s">
        <v>1255</v>
      </c>
      <c r="E1253" t="str">
        <f t="shared" si="38"/>
        <v>M22P03U04N01</v>
      </c>
      <c r="F1253" s="26">
        <f ca="1">基础表!F1253</f>
        <v>0</v>
      </c>
      <c r="G1253" s="26">
        <f ca="1">基础表!G1253</f>
        <v>0</v>
      </c>
      <c r="H1253" s="26">
        <v>0.15</v>
      </c>
      <c r="I1253" s="26" t="str">
        <f t="shared" ca="1" si="39"/>
        <v>TRUE</v>
      </c>
      <c r="J1253" s="26">
        <v>0</v>
      </c>
      <c r="K1253" s="26">
        <v>1</v>
      </c>
      <c r="L1253" s="26">
        <v>1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  <c r="T1253" s="26">
        <v>0</v>
      </c>
      <c r="U1253" s="26">
        <v>0.2</v>
      </c>
      <c r="V1253" s="26">
        <v>0.2</v>
      </c>
      <c r="W1253" s="26">
        <v>0</v>
      </c>
      <c r="X1253" s="26">
        <v>0</v>
      </c>
      <c r="Y1253" s="26">
        <v>0</v>
      </c>
      <c r="Z1253" s="26">
        <v>0</v>
      </c>
      <c r="AA1253" s="26">
        <v>0</v>
      </c>
      <c r="AB1253" s="26">
        <v>0</v>
      </c>
      <c r="AC1253" s="26">
        <v>0</v>
      </c>
      <c r="AD1253" s="26">
        <v>0</v>
      </c>
      <c r="AE1253" s="26">
        <v>0</v>
      </c>
      <c r="AF1253" s="26">
        <v>1</v>
      </c>
      <c r="AG1253" s="26">
        <v>0</v>
      </c>
    </row>
    <row r="1254" spans="1:33" x14ac:dyDescent="0.2">
      <c r="A1254" s="3" t="s">
        <v>1457</v>
      </c>
      <c r="B1254" s="3" t="s">
        <v>1099</v>
      </c>
      <c r="C1254" s="3" t="s">
        <v>541</v>
      </c>
      <c r="D1254" s="3" t="s">
        <v>534</v>
      </c>
      <c r="E1254" t="str">
        <f t="shared" si="38"/>
        <v>M22P03U04N02</v>
      </c>
      <c r="F1254" s="26">
        <f ca="1">基础表!F1254</f>
        <v>0</v>
      </c>
      <c r="G1254" s="26">
        <f ca="1">基础表!G1254</f>
        <v>0</v>
      </c>
      <c r="H1254" s="26">
        <v>0.15</v>
      </c>
      <c r="I1254" s="26" t="str">
        <f t="shared" ca="1" si="39"/>
        <v>TRUE</v>
      </c>
      <c r="J1254" s="26">
        <v>0</v>
      </c>
      <c r="K1254" s="26">
        <v>1</v>
      </c>
      <c r="L1254" s="26">
        <v>1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  <c r="T1254" s="26">
        <v>0</v>
      </c>
      <c r="U1254" s="26">
        <v>0.2</v>
      </c>
      <c r="V1254" s="26">
        <v>0.2</v>
      </c>
      <c r="W1254" s="26">
        <v>0</v>
      </c>
      <c r="X1254" s="26">
        <v>0</v>
      </c>
      <c r="Y1254" s="26">
        <v>0</v>
      </c>
      <c r="Z1254" s="26">
        <v>0</v>
      </c>
      <c r="AA1254" s="26">
        <v>0</v>
      </c>
      <c r="AB1254" s="26">
        <v>0</v>
      </c>
      <c r="AC1254" s="26">
        <v>0</v>
      </c>
      <c r="AD1254" s="26">
        <v>0</v>
      </c>
      <c r="AE1254" s="26">
        <v>0</v>
      </c>
      <c r="AF1254" s="26">
        <v>1</v>
      </c>
      <c r="AG1254" s="26">
        <v>0</v>
      </c>
    </row>
    <row r="1255" spans="1:33" x14ac:dyDescent="0.2">
      <c r="A1255" s="3" t="s">
        <v>1457</v>
      </c>
      <c r="B1255" s="3" t="s">
        <v>1099</v>
      </c>
      <c r="C1255" s="3" t="s">
        <v>541</v>
      </c>
      <c r="D1255" s="3" t="s">
        <v>535</v>
      </c>
      <c r="E1255" t="str">
        <f t="shared" si="38"/>
        <v>M22P03U04N03</v>
      </c>
      <c r="F1255" s="26">
        <f ca="1">基础表!F1255</f>
        <v>0</v>
      </c>
      <c r="G1255" s="26">
        <f ca="1">基础表!G1255</f>
        <v>0</v>
      </c>
      <c r="H1255" s="26">
        <v>0.15</v>
      </c>
      <c r="I1255" s="26" t="str">
        <f t="shared" ca="1" si="39"/>
        <v>TRUE</v>
      </c>
      <c r="J1255" s="26">
        <v>0</v>
      </c>
      <c r="K1255" s="26">
        <v>1</v>
      </c>
      <c r="L1255" s="26">
        <v>1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  <c r="T1255" s="26">
        <v>0</v>
      </c>
      <c r="U1255" s="26">
        <v>0.2</v>
      </c>
      <c r="V1255" s="26">
        <v>0.2</v>
      </c>
      <c r="W1255" s="26">
        <v>0</v>
      </c>
      <c r="X1255" s="26">
        <v>0</v>
      </c>
      <c r="Y1255" s="26">
        <v>0</v>
      </c>
      <c r="Z1255" s="26">
        <v>0</v>
      </c>
      <c r="AA1255" s="26">
        <v>0</v>
      </c>
      <c r="AB1255" s="26">
        <v>0</v>
      </c>
      <c r="AC1255" s="26">
        <v>0</v>
      </c>
      <c r="AD1255" s="26">
        <v>0</v>
      </c>
      <c r="AE1255" s="26">
        <v>0</v>
      </c>
      <c r="AF1255" s="26">
        <v>1</v>
      </c>
      <c r="AG1255" s="26">
        <v>0</v>
      </c>
    </row>
    <row r="1256" spans="1:33" x14ac:dyDescent="0.2">
      <c r="A1256" s="3" t="s">
        <v>1457</v>
      </c>
      <c r="B1256" s="3" t="s">
        <v>1099</v>
      </c>
      <c r="C1256" s="3" t="s">
        <v>1454</v>
      </c>
      <c r="D1256" s="3" t="s">
        <v>536</v>
      </c>
      <c r="E1256" t="str">
        <f t="shared" si="38"/>
        <v>M22P03U04N04</v>
      </c>
      <c r="F1256" s="26">
        <f ca="1">基础表!F1256</f>
        <v>0</v>
      </c>
      <c r="G1256" s="26">
        <f ca="1">基础表!G1256</f>
        <v>0</v>
      </c>
      <c r="H1256" s="26">
        <v>0.15</v>
      </c>
      <c r="I1256" s="26" t="str">
        <f t="shared" ca="1" si="39"/>
        <v>TRUE</v>
      </c>
      <c r="J1256" s="26">
        <v>0</v>
      </c>
      <c r="K1256" s="26">
        <v>1</v>
      </c>
      <c r="L1256" s="26">
        <v>1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  <c r="T1256" s="26">
        <v>0</v>
      </c>
      <c r="U1256" s="26">
        <v>0.2</v>
      </c>
      <c r="V1256" s="26">
        <v>0.2</v>
      </c>
      <c r="W1256" s="26">
        <v>0</v>
      </c>
      <c r="X1256" s="26">
        <v>0</v>
      </c>
      <c r="Y1256" s="26">
        <v>0</v>
      </c>
      <c r="Z1256" s="26">
        <v>0</v>
      </c>
      <c r="AA1256" s="26">
        <v>0</v>
      </c>
      <c r="AB1256" s="26">
        <v>0</v>
      </c>
      <c r="AC1256" s="26">
        <v>0</v>
      </c>
      <c r="AD1256" s="26">
        <v>0</v>
      </c>
      <c r="AE1256" s="26">
        <v>0</v>
      </c>
      <c r="AF1256" s="26">
        <v>1</v>
      </c>
      <c r="AG1256" s="26">
        <v>0</v>
      </c>
    </row>
    <row r="1257" spans="1:33" x14ac:dyDescent="0.2">
      <c r="A1257" s="3" t="s">
        <v>1457</v>
      </c>
      <c r="B1257" s="3" t="s">
        <v>1099</v>
      </c>
      <c r="C1257" s="3" t="s">
        <v>1454</v>
      </c>
      <c r="D1257" s="3" t="s">
        <v>537</v>
      </c>
      <c r="E1257" t="str">
        <f t="shared" si="38"/>
        <v>M22P03U04N05</v>
      </c>
      <c r="F1257" s="26">
        <f ca="1">基础表!F1257</f>
        <v>0</v>
      </c>
      <c r="G1257" s="26">
        <f ca="1">基础表!G1257</f>
        <v>0</v>
      </c>
      <c r="H1257" s="26">
        <v>0.15</v>
      </c>
      <c r="I1257" s="26" t="str">
        <f t="shared" ca="1" si="39"/>
        <v>TRUE</v>
      </c>
      <c r="J1257" s="26">
        <v>0</v>
      </c>
      <c r="K1257" s="26">
        <v>1</v>
      </c>
      <c r="L1257" s="26">
        <v>1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  <c r="T1257" s="26">
        <v>0</v>
      </c>
      <c r="U1257" s="26">
        <v>0.2</v>
      </c>
      <c r="V1257" s="26">
        <v>0.2</v>
      </c>
      <c r="W1257" s="26">
        <v>0</v>
      </c>
      <c r="X1257" s="26">
        <v>0</v>
      </c>
      <c r="Y1257" s="26">
        <v>0</v>
      </c>
      <c r="Z1257" s="26">
        <v>0</v>
      </c>
      <c r="AA1257" s="26">
        <v>0</v>
      </c>
      <c r="AB1257" s="26">
        <v>0</v>
      </c>
      <c r="AC1257" s="26">
        <v>0</v>
      </c>
      <c r="AD1257" s="26">
        <v>0</v>
      </c>
      <c r="AE1257" s="26">
        <v>0</v>
      </c>
      <c r="AF1257" s="26">
        <v>1</v>
      </c>
      <c r="AG1257" s="26">
        <v>0</v>
      </c>
    </row>
    <row r="1258" spans="1:33" x14ac:dyDescent="0.2">
      <c r="A1258" s="3" t="s">
        <v>1457</v>
      </c>
      <c r="B1258" s="3" t="s">
        <v>1099</v>
      </c>
      <c r="C1258" s="3" t="s">
        <v>1454</v>
      </c>
      <c r="D1258" s="3" t="s">
        <v>538</v>
      </c>
      <c r="E1258" t="str">
        <f t="shared" si="38"/>
        <v>M22P03U04N06</v>
      </c>
      <c r="F1258" s="26">
        <f ca="1">基础表!F1258</f>
        <v>0</v>
      </c>
      <c r="G1258" s="26">
        <f ca="1">基础表!G1258</f>
        <v>0</v>
      </c>
      <c r="H1258" s="26">
        <v>0.15</v>
      </c>
      <c r="I1258" s="26" t="str">
        <f t="shared" ca="1" si="39"/>
        <v>TRUE</v>
      </c>
      <c r="J1258" s="26">
        <v>0</v>
      </c>
      <c r="K1258" s="26">
        <v>1</v>
      </c>
      <c r="L1258" s="26">
        <v>1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0.2</v>
      </c>
      <c r="V1258" s="26">
        <v>0.2</v>
      </c>
      <c r="W1258" s="26">
        <v>0</v>
      </c>
      <c r="X1258" s="26">
        <v>0</v>
      </c>
      <c r="Y1258" s="26">
        <v>0</v>
      </c>
      <c r="Z1258" s="26">
        <v>0</v>
      </c>
      <c r="AA1258" s="26">
        <v>0</v>
      </c>
      <c r="AB1258" s="26">
        <v>0</v>
      </c>
      <c r="AC1258" s="26">
        <v>0</v>
      </c>
      <c r="AD1258" s="26">
        <v>0</v>
      </c>
      <c r="AE1258" s="26">
        <v>0</v>
      </c>
      <c r="AF1258" s="26">
        <v>1</v>
      </c>
      <c r="AG1258" s="26">
        <v>0</v>
      </c>
    </row>
    <row r="1259" spans="1:33" x14ac:dyDescent="0.2">
      <c r="A1259" s="3" t="s">
        <v>1457</v>
      </c>
      <c r="B1259" s="3" t="s">
        <v>1099</v>
      </c>
      <c r="C1259" s="3" t="s">
        <v>1454</v>
      </c>
      <c r="D1259" s="3" t="s">
        <v>542</v>
      </c>
      <c r="E1259" t="str">
        <f t="shared" si="38"/>
        <v>M22P03U04N07</v>
      </c>
      <c r="F1259" s="26">
        <f ca="1">基础表!F1259</f>
        <v>0</v>
      </c>
      <c r="G1259" s="26">
        <f ca="1">基础表!G1259</f>
        <v>0</v>
      </c>
      <c r="H1259" s="26">
        <v>0.15</v>
      </c>
      <c r="I1259" s="26" t="str">
        <f t="shared" ca="1" si="39"/>
        <v>TRUE</v>
      </c>
      <c r="J1259" s="26">
        <v>0</v>
      </c>
      <c r="K1259" s="26">
        <v>1</v>
      </c>
      <c r="L1259" s="26">
        <v>1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0.2</v>
      </c>
      <c r="V1259" s="26">
        <v>0.2</v>
      </c>
      <c r="W1259" s="26">
        <v>0</v>
      </c>
      <c r="X1259" s="26">
        <v>0</v>
      </c>
      <c r="Y1259" s="26">
        <v>0</v>
      </c>
      <c r="Z1259" s="26">
        <v>0</v>
      </c>
      <c r="AA1259" s="26">
        <v>0</v>
      </c>
      <c r="AB1259" s="26">
        <v>0</v>
      </c>
      <c r="AC1259" s="26">
        <v>0</v>
      </c>
      <c r="AD1259" s="26">
        <v>0</v>
      </c>
      <c r="AE1259" s="26">
        <v>0</v>
      </c>
      <c r="AF1259" s="26">
        <v>1</v>
      </c>
      <c r="AG1259" s="26">
        <v>0</v>
      </c>
    </row>
    <row r="1260" spans="1:33" x14ac:dyDescent="0.2">
      <c r="A1260" s="3" t="s">
        <v>1457</v>
      </c>
      <c r="B1260" s="3" t="s">
        <v>1099</v>
      </c>
      <c r="C1260" s="3" t="s">
        <v>1454</v>
      </c>
      <c r="D1260" s="3" t="s">
        <v>543</v>
      </c>
      <c r="E1260" t="str">
        <f t="shared" si="38"/>
        <v>M22P03U04N08</v>
      </c>
      <c r="F1260" s="26">
        <f ca="1">基础表!F1260</f>
        <v>0</v>
      </c>
      <c r="G1260" s="26">
        <f ca="1">基础表!G1260</f>
        <v>0</v>
      </c>
      <c r="H1260" s="26">
        <v>0.15</v>
      </c>
      <c r="I1260" s="26" t="str">
        <f t="shared" ca="1" si="39"/>
        <v>TRUE</v>
      </c>
      <c r="J1260" s="26">
        <v>0</v>
      </c>
      <c r="K1260" s="26">
        <v>1</v>
      </c>
      <c r="L1260" s="26">
        <v>1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  <c r="T1260" s="26">
        <v>0</v>
      </c>
      <c r="U1260" s="26">
        <v>0.2</v>
      </c>
      <c r="V1260" s="26">
        <v>0.2</v>
      </c>
      <c r="W1260" s="26">
        <v>0</v>
      </c>
      <c r="X1260" s="26">
        <v>0</v>
      </c>
      <c r="Y1260" s="26">
        <v>0</v>
      </c>
      <c r="Z1260" s="26">
        <v>0</v>
      </c>
      <c r="AA1260" s="26">
        <v>0</v>
      </c>
      <c r="AB1260" s="26">
        <v>0</v>
      </c>
      <c r="AC1260" s="26">
        <v>0</v>
      </c>
      <c r="AD1260" s="26">
        <v>0</v>
      </c>
      <c r="AE1260" s="26">
        <v>0</v>
      </c>
      <c r="AF1260" s="26">
        <v>1</v>
      </c>
      <c r="AG1260" s="26">
        <v>0</v>
      </c>
    </row>
    <row r="1261" spans="1:33" x14ac:dyDescent="0.2">
      <c r="A1261" s="3" t="s">
        <v>1457</v>
      </c>
      <c r="B1261" s="3" t="s">
        <v>1099</v>
      </c>
      <c r="C1261" s="3" t="s">
        <v>541</v>
      </c>
      <c r="D1261" s="3" t="s">
        <v>544</v>
      </c>
      <c r="E1261" t="str">
        <f t="shared" si="38"/>
        <v>M22P03U04N09</v>
      </c>
      <c r="F1261" s="26">
        <f ca="1">基础表!F1261</f>
        <v>0</v>
      </c>
      <c r="G1261" s="26">
        <f>基础表!G1261</f>
        <v>0</v>
      </c>
      <c r="H1261" s="26">
        <v>0.15</v>
      </c>
      <c r="I1261" s="26" t="str">
        <f t="shared" ca="1" si="39"/>
        <v>TRUE</v>
      </c>
      <c r="J1261" s="26">
        <v>0</v>
      </c>
      <c r="K1261" s="26">
        <v>1</v>
      </c>
      <c r="L1261" s="26">
        <v>1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  <c r="T1261" s="26">
        <v>0</v>
      </c>
      <c r="U1261" s="26">
        <v>0.2</v>
      </c>
      <c r="V1261" s="26">
        <v>0.2</v>
      </c>
      <c r="W1261" s="26">
        <v>0</v>
      </c>
      <c r="X1261" s="26">
        <v>0</v>
      </c>
      <c r="Y1261" s="26">
        <v>0</v>
      </c>
      <c r="Z1261" s="26">
        <v>0</v>
      </c>
      <c r="AA1261" s="26">
        <v>0</v>
      </c>
      <c r="AB1261" s="26">
        <v>0</v>
      </c>
      <c r="AC1261" s="26">
        <v>0</v>
      </c>
      <c r="AD1261" s="26">
        <v>0</v>
      </c>
      <c r="AE1261" s="26">
        <v>0</v>
      </c>
      <c r="AF1261" s="26">
        <v>1</v>
      </c>
      <c r="AG1261" s="26">
        <v>0</v>
      </c>
    </row>
    <row r="1262" spans="1:33" x14ac:dyDescent="0.2">
      <c r="A1262" s="3" t="s">
        <v>1457</v>
      </c>
      <c r="B1262" s="3" t="s">
        <v>1100</v>
      </c>
      <c r="C1262" s="3" t="s">
        <v>532</v>
      </c>
      <c r="D1262" s="3" t="s">
        <v>1255</v>
      </c>
      <c r="E1262" t="str">
        <f t="shared" si="38"/>
        <v>M22P04U01N01</v>
      </c>
      <c r="F1262" s="26">
        <f ca="1">基础表!F1262</f>
        <v>0</v>
      </c>
      <c r="G1262" s="26">
        <f>基础表!G1262</f>
        <v>0</v>
      </c>
      <c r="H1262" s="26">
        <v>0.15</v>
      </c>
      <c r="I1262" s="26" t="str">
        <f t="shared" ca="1" si="39"/>
        <v>TRUE</v>
      </c>
      <c r="J1262" s="26">
        <v>0</v>
      </c>
      <c r="K1262" s="26">
        <v>1</v>
      </c>
      <c r="L1262" s="26">
        <v>1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  <c r="T1262" s="26">
        <v>0</v>
      </c>
      <c r="U1262" s="26">
        <v>0.2</v>
      </c>
      <c r="V1262" s="26">
        <v>0.2</v>
      </c>
      <c r="W1262" s="26">
        <v>0</v>
      </c>
      <c r="X1262" s="26">
        <v>0</v>
      </c>
      <c r="Y1262" s="26">
        <v>0</v>
      </c>
      <c r="Z1262" s="26">
        <v>0</v>
      </c>
      <c r="AA1262" s="26">
        <v>0</v>
      </c>
      <c r="AB1262" s="26">
        <v>0</v>
      </c>
      <c r="AC1262" s="26">
        <v>0</v>
      </c>
      <c r="AD1262" s="26">
        <v>0</v>
      </c>
      <c r="AE1262" s="26">
        <v>0</v>
      </c>
      <c r="AF1262" s="26">
        <v>1</v>
      </c>
      <c r="AG1262" s="26">
        <v>0</v>
      </c>
    </row>
    <row r="1263" spans="1:33" x14ac:dyDescent="0.2">
      <c r="A1263" s="3" t="s">
        <v>1457</v>
      </c>
      <c r="B1263" s="3" t="s">
        <v>1100</v>
      </c>
      <c r="C1263" s="3" t="s">
        <v>532</v>
      </c>
      <c r="D1263" s="3" t="s">
        <v>534</v>
      </c>
      <c r="E1263" t="str">
        <f t="shared" si="38"/>
        <v>M22P04U01N02</v>
      </c>
      <c r="F1263" s="26">
        <f ca="1">基础表!F1263</f>
        <v>0</v>
      </c>
      <c r="G1263" s="26">
        <f>基础表!G1263</f>
        <v>0</v>
      </c>
      <c r="H1263" s="26">
        <v>0.15</v>
      </c>
      <c r="I1263" s="26" t="str">
        <f t="shared" ca="1" si="39"/>
        <v>TRUE</v>
      </c>
      <c r="J1263" s="26">
        <v>0</v>
      </c>
      <c r="K1263" s="26">
        <v>1</v>
      </c>
      <c r="L1263" s="26">
        <v>1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0.2</v>
      </c>
      <c r="V1263" s="26">
        <v>0.2</v>
      </c>
      <c r="W1263" s="26">
        <v>0</v>
      </c>
      <c r="X1263" s="26">
        <v>0</v>
      </c>
      <c r="Y1263" s="26">
        <v>0</v>
      </c>
      <c r="Z1263" s="26">
        <v>0</v>
      </c>
      <c r="AA1263" s="26">
        <v>0</v>
      </c>
      <c r="AB1263" s="26">
        <v>0</v>
      </c>
      <c r="AC1263" s="26">
        <v>0</v>
      </c>
      <c r="AD1263" s="26">
        <v>0</v>
      </c>
      <c r="AE1263" s="26">
        <v>0</v>
      </c>
      <c r="AF1263" s="26">
        <v>1</v>
      </c>
      <c r="AG1263" s="26">
        <v>0</v>
      </c>
    </row>
    <row r="1264" spans="1:33" x14ac:dyDescent="0.2">
      <c r="A1264" s="3" t="s">
        <v>1457</v>
      </c>
      <c r="B1264" s="3" t="s">
        <v>1100</v>
      </c>
      <c r="C1264" s="3" t="s">
        <v>532</v>
      </c>
      <c r="D1264" s="3" t="s">
        <v>535</v>
      </c>
      <c r="E1264" t="str">
        <f t="shared" si="38"/>
        <v>M22P04U01N03</v>
      </c>
      <c r="F1264" s="26">
        <f ca="1">基础表!F1264</f>
        <v>0</v>
      </c>
      <c r="G1264" s="26">
        <f>基础表!G1264</f>
        <v>0</v>
      </c>
      <c r="H1264" s="26">
        <v>0.15</v>
      </c>
      <c r="I1264" s="26" t="str">
        <f t="shared" ca="1" si="39"/>
        <v>TRUE</v>
      </c>
      <c r="J1264" s="26">
        <v>0</v>
      </c>
      <c r="K1264" s="26">
        <v>1</v>
      </c>
      <c r="L1264" s="26">
        <v>1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0.2</v>
      </c>
      <c r="V1264" s="26">
        <v>0.2</v>
      </c>
      <c r="W1264" s="26">
        <v>0</v>
      </c>
      <c r="X1264" s="26">
        <v>0</v>
      </c>
      <c r="Y1264" s="26">
        <v>0</v>
      </c>
      <c r="Z1264" s="26">
        <v>0</v>
      </c>
      <c r="AA1264" s="26">
        <v>0</v>
      </c>
      <c r="AB1264" s="26">
        <v>0</v>
      </c>
      <c r="AC1264" s="26">
        <v>0</v>
      </c>
      <c r="AD1264" s="26">
        <v>0</v>
      </c>
      <c r="AE1264" s="26">
        <v>0</v>
      </c>
      <c r="AF1264" s="26">
        <v>1</v>
      </c>
      <c r="AG1264" s="26">
        <v>0</v>
      </c>
    </row>
    <row r="1265" spans="1:33" x14ac:dyDescent="0.2">
      <c r="A1265" s="3" t="s">
        <v>1457</v>
      </c>
      <c r="B1265" s="3" t="s">
        <v>1100</v>
      </c>
      <c r="C1265" s="3" t="s">
        <v>532</v>
      </c>
      <c r="D1265" s="3" t="s">
        <v>536</v>
      </c>
      <c r="E1265" t="str">
        <f t="shared" si="38"/>
        <v>M22P04U01N04</v>
      </c>
      <c r="F1265" s="26">
        <f ca="1">基础表!F1265</f>
        <v>0</v>
      </c>
      <c r="G1265" s="26">
        <f>基础表!G1265</f>
        <v>0</v>
      </c>
      <c r="H1265" s="26">
        <v>0.15</v>
      </c>
      <c r="I1265" s="26" t="str">
        <f t="shared" ca="1" si="39"/>
        <v>TRUE</v>
      </c>
      <c r="J1265" s="26">
        <v>0</v>
      </c>
      <c r="K1265" s="26">
        <v>1</v>
      </c>
      <c r="L1265" s="26">
        <v>1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  <c r="T1265" s="26">
        <v>0</v>
      </c>
      <c r="U1265" s="26">
        <v>0.2</v>
      </c>
      <c r="V1265" s="26">
        <v>0.2</v>
      </c>
      <c r="W1265" s="26">
        <v>0</v>
      </c>
      <c r="X1265" s="26">
        <v>0</v>
      </c>
      <c r="Y1265" s="26">
        <v>0</v>
      </c>
      <c r="Z1265" s="26">
        <v>0</v>
      </c>
      <c r="AA1265" s="26">
        <v>0</v>
      </c>
      <c r="AB1265" s="26">
        <v>0</v>
      </c>
      <c r="AC1265" s="26">
        <v>0</v>
      </c>
      <c r="AD1265" s="26">
        <v>0</v>
      </c>
      <c r="AE1265" s="26">
        <v>0</v>
      </c>
      <c r="AF1265" s="26">
        <v>1</v>
      </c>
      <c r="AG1265" s="26">
        <v>0</v>
      </c>
    </row>
    <row r="1266" spans="1:33" x14ac:dyDescent="0.2">
      <c r="A1266" s="3" t="s">
        <v>1457</v>
      </c>
      <c r="B1266" s="3" t="s">
        <v>1100</v>
      </c>
      <c r="C1266" s="3" t="s">
        <v>532</v>
      </c>
      <c r="D1266" s="3" t="s">
        <v>537</v>
      </c>
      <c r="E1266" t="str">
        <f t="shared" si="38"/>
        <v>M22P04U01N05</v>
      </c>
      <c r="F1266" s="26">
        <f ca="1">基础表!F1266</f>
        <v>0</v>
      </c>
      <c r="G1266" s="26">
        <f>基础表!G1266</f>
        <v>0</v>
      </c>
      <c r="H1266" s="26">
        <v>0.15</v>
      </c>
      <c r="I1266" s="26" t="str">
        <f t="shared" ca="1" si="39"/>
        <v>TRUE</v>
      </c>
      <c r="J1266" s="26">
        <v>0</v>
      </c>
      <c r="K1266" s="26">
        <v>1</v>
      </c>
      <c r="L1266" s="26">
        <v>1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  <c r="T1266" s="26">
        <v>0</v>
      </c>
      <c r="U1266" s="26">
        <v>0.2</v>
      </c>
      <c r="V1266" s="26">
        <v>0.2</v>
      </c>
      <c r="W1266" s="26">
        <v>0</v>
      </c>
      <c r="X1266" s="26">
        <v>0</v>
      </c>
      <c r="Y1266" s="26">
        <v>0</v>
      </c>
      <c r="Z1266" s="26">
        <v>0</v>
      </c>
      <c r="AA1266" s="26">
        <v>0</v>
      </c>
      <c r="AB1266" s="26">
        <v>0</v>
      </c>
      <c r="AC1266" s="26">
        <v>0</v>
      </c>
      <c r="AD1266" s="26">
        <v>0</v>
      </c>
      <c r="AE1266" s="26">
        <v>0</v>
      </c>
      <c r="AF1266" s="26">
        <v>1</v>
      </c>
      <c r="AG1266" s="26">
        <v>0</v>
      </c>
    </row>
    <row r="1267" spans="1:33" x14ac:dyDescent="0.2">
      <c r="A1267" s="3" t="s">
        <v>1457</v>
      </c>
      <c r="B1267" s="3" t="s">
        <v>1100</v>
      </c>
      <c r="C1267" s="3" t="s">
        <v>532</v>
      </c>
      <c r="D1267" s="3" t="s">
        <v>538</v>
      </c>
      <c r="E1267" t="str">
        <f t="shared" si="38"/>
        <v>M22P04U01N06</v>
      </c>
      <c r="F1267" s="26">
        <f ca="1">基础表!F1267</f>
        <v>0</v>
      </c>
      <c r="G1267" s="26">
        <f>基础表!G1267</f>
        <v>0</v>
      </c>
      <c r="H1267" s="26">
        <v>0.15</v>
      </c>
      <c r="I1267" s="26" t="str">
        <f t="shared" ca="1" si="39"/>
        <v>TRUE</v>
      </c>
      <c r="J1267" s="26">
        <v>0</v>
      </c>
      <c r="K1267" s="26">
        <v>1</v>
      </c>
      <c r="L1267" s="26">
        <v>1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  <c r="T1267" s="26">
        <v>0</v>
      </c>
      <c r="U1267" s="26">
        <v>0.2</v>
      </c>
      <c r="V1267" s="26">
        <v>0.2</v>
      </c>
      <c r="W1267" s="26">
        <v>0</v>
      </c>
      <c r="X1267" s="26">
        <v>0</v>
      </c>
      <c r="Y1267" s="26">
        <v>0</v>
      </c>
      <c r="Z1267" s="26">
        <v>0</v>
      </c>
      <c r="AA1267" s="26">
        <v>0</v>
      </c>
      <c r="AB1267" s="26">
        <v>0</v>
      </c>
      <c r="AC1267" s="26">
        <v>0</v>
      </c>
      <c r="AD1267" s="26">
        <v>0</v>
      </c>
      <c r="AE1267" s="26">
        <v>0</v>
      </c>
      <c r="AF1267" s="26">
        <v>1</v>
      </c>
      <c r="AG1267" s="26">
        <v>0</v>
      </c>
    </row>
    <row r="1268" spans="1:33" x14ac:dyDescent="0.2">
      <c r="A1268" s="3" t="s">
        <v>1457</v>
      </c>
      <c r="B1268" s="3" t="s">
        <v>1100</v>
      </c>
      <c r="C1268" s="3" t="s">
        <v>532</v>
      </c>
      <c r="D1268" s="3" t="s">
        <v>542</v>
      </c>
      <c r="E1268" t="str">
        <f t="shared" si="38"/>
        <v>M22P04U01N07</v>
      </c>
      <c r="F1268" s="26">
        <f ca="1">基础表!F1268</f>
        <v>0</v>
      </c>
      <c r="G1268" s="26">
        <f>基础表!G1268</f>
        <v>0</v>
      </c>
      <c r="H1268" s="26">
        <v>0.15</v>
      </c>
      <c r="I1268" s="26" t="str">
        <f t="shared" ca="1" si="39"/>
        <v>TRUE</v>
      </c>
      <c r="J1268" s="26">
        <v>0</v>
      </c>
      <c r="K1268" s="26">
        <v>1</v>
      </c>
      <c r="L1268" s="26">
        <v>1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  <c r="T1268" s="26">
        <v>0</v>
      </c>
      <c r="U1268" s="26">
        <v>0.2</v>
      </c>
      <c r="V1268" s="26">
        <v>0.2</v>
      </c>
      <c r="W1268" s="26">
        <v>0</v>
      </c>
      <c r="X1268" s="26">
        <v>0</v>
      </c>
      <c r="Y1268" s="26">
        <v>0</v>
      </c>
      <c r="Z1268" s="26">
        <v>0</v>
      </c>
      <c r="AA1268" s="26">
        <v>0</v>
      </c>
      <c r="AB1268" s="26">
        <v>0</v>
      </c>
      <c r="AC1268" s="26">
        <v>0</v>
      </c>
      <c r="AD1268" s="26">
        <v>0</v>
      </c>
      <c r="AE1268" s="26">
        <v>0</v>
      </c>
      <c r="AF1268" s="26">
        <v>1</v>
      </c>
      <c r="AG1268" s="26">
        <v>0</v>
      </c>
    </row>
    <row r="1269" spans="1:33" x14ac:dyDescent="0.2">
      <c r="A1269" s="3" t="s">
        <v>1457</v>
      </c>
      <c r="B1269" s="3" t="s">
        <v>1100</v>
      </c>
      <c r="C1269" s="3" t="s">
        <v>532</v>
      </c>
      <c r="D1269" s="3" t="s">
        <v>543</v>
      </c>
      <c r="E1269" t="str">
        <f t="shared" si="38"/>
        <v>M22P04U01N08</v>
      </c>
      <c r="F1269" s="26">
        <f ca="1">基础表!F1269</f>
        <v>0</v>
      </c>
      <c r="G1269" s="26">
        <f>基础表!G1269</f>
        <v>0</v>
      </c>
      <c r="H1269" s="26">
        <v>0.15</v>
      </c>
      <c r="I1269" s="26" t="str">
        <f t="shared" ca="1" si="39"/>
        <v>TRUE</v>
      </c>
      <c r="J1269" s="26">
        <v>0</v>
      </c>
      <c r="K1269" s="26">
        <v>1</v>
      </c>
      <c r="L1269" s="26">
        <v>1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  <c r="T1269" s="26">
        <v>0</v>
      </c>
      <c r="U1269" s="26">
        <v>0.2</v>
      </c>
      <c r="V1269" s="26">
        <v>0.2</v>
      </c>
      <c r="W1269" s="26">
        <v>0</v>
      </c>
      <c r="X1269" s="26">
        <v>0</v>
      </c>
      <c r="Y1269" s="26">
        <v>0</v>
      </c>
      <c r="Z1269" s="26">
        <v>0</v>
      </c>
      <c r="AA1269" s="26">
        <v>0</v>
      </c>
      <c r="AB1269" s="26">
        <v>0</v>
      </c>
      <c r="AC1269" s="26">
        <v>0</v>
      </c>
      <c r="AD1269" s="26">
        <v>0</v>
      </c>
      <c r="AE1269" s="26">
        <v>0</v>
      </c>
      <c r="AF1269" s="26">
        <v>1</v>
      </c>
      <c r="AG1269" s="26">
        <v>0</v>
      </c>
    </row>
    <row r="1270" spans="1:33" x14ac:dyDescent="0.2">
      <c r="A1270" s="3" t="s">
        <v>1457</v>
      </c>
      <c r="B1270" s="3" t="s">
        <v>1100</v>
      </c>
      <c r="C1270" s="3" t="s">
        <v>532</v>
      </c>
      <c r="D1270" s="3" t="s">
        <v>544</v>
      </c>
      <c r="E1270" t="str">
        <f t="shared" si="38"/>
        <v>M22P04U01N09</v>
      </c>
      <c r="F1270" s="26">
        <f ca="1">基础表!F1270</f>
        <v>0</v>
      </c>
      <c r="G1270" s="26">
        <f>基础表!G1270</f>
        <v>0</v>
      </c>
      <c r="H1270" s="26">
        <v>0.15</v>
      </c>
      <c r="I1270" s="26" t="str">
        <f t="shared" ca="1" si="39"/>
        <v>TRUE</v>
      </c>
      <c r="J1270" s="26">
        <v>0</v>
      </c>
      <c r="K1270" s="26">
        <v>1</v>
      </c>
      <c r="L1270" s="26">
        <v>1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  <c r="T1270" s="26">
        <v>0</v>
      </c>
      <c r="U1270" s="26">
        <v>0.2</v>
      </c>
      <c r="V1270" s="26">
        <v>0.2</v>
      </c>
      <c r="W1270" s="26">
        <v>0</v>
      </c>
      <c r="X1270" s="26">
        <v>0</v>
      </c>
      <c r="Y1270" s="26">
        <v>0</v>
      </c>
      <c r="Z1270" s="26">
        <v>0</v>
      </c>
      <c r="AA1270" s="26">
        <v>0</v>
      </c>
      <c r="AB1270" s="26">
        <v>0</v>
      </c>
      <c r="AC1270" s="26">
        <v>0</v>
      </c>
      <c r="AD1270" s="26">
        <v>0</v>
      </c>
      <c r="AE1270" s="26">
        <v>0</v>
      </c>
      <c r="AF1270" s="26">
        <v>1</v>
      </c>
      <c r="AG1270" s="26">
        <v>0</v>
      </c>
    </row>
    <row r="1271" spans="1:33" x14ac:dyDescent="0.2">
      <c r="A1271" s="3" t="s">
        <v>1457</v>
      </c>
      <c r="B1271" s="3" t="s">
        <v>1100</v>
      </c>
      <c r="C1271" s="3" t="s">
        <v>539</v>
      </c>
      <c r="D1271" s="3" t="s">
        <v>1255</v>
      </c>
      <c r="E1271" t="str">
        <f t="shared" si="38"/>
        <v>M22P04U02N01</v>
      </c>
      <c r="F1271" s="26">
        <f ca="1">基础表!F1271</f>
        <v>0</v>
      </c>
      <c r="G1271" s="26">
        <f>基础表!G1271</f>
        <v>0</v>
      </c>
      <c r="H1271" s="26">
        <v>0.15</v>
      </c>
      <c r="I1271" s="26" t="str">
        <f t="shared" ca="1" si="39"/>
        <v>TRUE</v>
      </c>
      <c r="J1271" s="26">
        <v>0</v>
      </c>
      <c r="K1271" s="26">
        <v>1</v>
      </c>
      <c r="L1271" s="26">
        <v>1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  <c r="T1271" s="26">
        <v>0</v>
      </c>
      <c r="U1271" s="26">
        <v>0.2</v>
      </c>
      <c r="V1271" s="26">
        <v>0.2</v>
      </c>
      <c r="W1271" s="26">
        <v>0</v>
      </c>
      <c r="X1271" s="26">
        <v>0</v>
      </c>
      <c r="Y1271" s="26">
        <v>0</v>
      </c>
      <c r="Z1271" s="26">
        <v>0</v>
      </c>
      <c r="AA1271" s="26">
        <v>0</v>
      </c>
      <c r="AB1271" s="26">
        <v>0</v>
      </c>
      <c r="AC1271" s="26">
        <v>0</v>
      </c>
      <c r="AD1271" s="26">
        <v>0</v>
      </c>
      <c r="AE1271" s="26">
        <v>0</v>
      </c>
      <c r="AF1271" s="26">
        <v>1</v>
      </c>
      <c r="AG1271" s="26">
        <v>0</v>
      </c>
    </row>
    <row r="1272" spans="1:33" x14ac:dyDescent="0.2">
      <c r="A1272" s="3" t="s">
        <v>1457</v>
      </c>
      <c r="B1272" s="3" t="s">
        <v>1100</v>
      </c>
      <c r="C1272" s="3" t="s">
        <v>539</v>
      </c>
      <c r="D1272" s="3" t="s">
        <v>534</v>
      </c>
      <c r="E1272" t="str">
        <f t="shared" si="38"/>
        <v>M22P04U02N02</v>
      </c>
      <c r="F1272" s="26">
        <f ca="1">基础表!F1272</f>
        <v>0</v>
      </c>
      <c r="G1272" s="26">
        <f>基础表!G1272</f>
        <v>0</v>
      </c>
      <c r="H1272" s="26">
        <v>0.15</v>
      </c>
      <c r="I1272" s="26" t="str">
        <f t="shared" ca="1" si="39"/>
        <v>TRUE</v>
      </c>
      <c r="J1272" s="26">
        <v>0</v>
      </c>
      <c r="K1272" s="26">
        <v>1</v>
      </c>
      <c r="L1272" s="26">
        <v>1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0.2</v>
      </c>
      <c r="V1272" s="26">
        <v>0.2</v>
      </c>
      <c r="W1272" s="26">
        <v>0</v>
      </c>
      <c r="X1272" s="26">
        <v>0</v>
      </c>
      <c r="Y1272" s="26">
        <v>0</v>
      </c>
      <c r="Z1272" s="26">
        <v>0</v>
      </c>
      <c r="AA1272" s="26">
        <v>0</v>
      </c>
      <c r="AB1272" s="26">
        <v>0</v>
      </c>
      <c r="AC1272" s="26">
        <v>0</v>
      </c>
      <c r="AD1272" s="26">
        <v>0</v>
      </c>
      <c r="AE1272" s="26">
        <v>0</v>
      </c>
      <c r="AF1272" s="26">
        <v>1</v>
      </c>
      <c r="AG1272" s="26">
        <v>0</v>
      </c>
    </row>
    <row r="1273" spans="1:33" x14ac:dyDescent="0.2">
      <c r="A1273" s="3" t="s">
        <v>1457</v>
      </c>
      <c r="B1273" s="3" t="s">
        <v>1100</v>
      </c>
      <c r="C1273" s="3" t="s">
        <v>539</v>
      </c>
      <c r="D1273" s="3" t="s">
        <v>535</v>
      </c>
      <c r="E1273" t="str">
        <f t="shared" si="38"/>
        <v>M22P04U02N03</v>
      </c>
      <c r="F1273" s="26">
        <f ca="1">基础表!F1273</f>
        <v>0</v>
      </c>
      <c r="G1273" s="26">
        <f>基础表!G1273</f>
        <v>0</v>
      </c>
      <c r="H1273" s="26">
        <v>0.15</v>
      </c>
      <c r="I1273" s="26" t="str">
        <f t="shared" ca="1" si="39"/>
        <v>TRUE</v>
      </c>
      <c r="J1273" s="26">
        <v>0</v>
      </c>
      <c r="K1273" s="26">
        <v>1</v>
      </c>
      <c r="L1273" s="26">
        <v>1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  <c r="T1273" s="26">
        <v>0</v>
      </c>
      <c r="U1273" s="26">
        <v>0.2</v>
      </c>
      <c r="V1273" s="26">
        <v>0.2</v>
      </c>
      <c r="W1273" s="26">
        <v>0</v>
      </c>
      <c r="X1273" s="26">
        <v>0</v>
      </c>
      <c r="Y1273" s="26">
        <v>0</v>
      </c>
      <c r="Z1273" s="26">
        <v>0</v>
      </c>
      <c r="AA1273" s="26">
        <v>0</v>
      </c>
      <c r="AB1273" s="26">
        <v>0</v>
      </c>
      <c r="AC1273" s="26">
        <v>0</v>
      </c>
      <c r="AD1273" s="26">
        <v>0</v>
      </c>
      <c r="AE1273" s="26">
        <v>0</v>
      </c>
      <c r="AF1273" s="26">
        <v>1</v>
      </c>
      <c r="AG1273" s="26">
        <v>0</v>
      </c>
    </row>
    <row r="1274" spans="1:33" x14ac:dyDescent="0.2">
      <c r="A1274" s="3" t="s">
        <v>1457</v>
      </c>
      <c r="B1274" s="3" t="s">
        <v>1100</v>
      </c>
      <c r="C1274" s="3" t="s">
        <v>539</v>
      </c>
      <c r="D1274" s="3" t="s">
        <v>536</v>
      </c>
      <c r="E1274" t="str">
        <f t="shared" si="38"/>
        <v>M22P04U02N04</v>
      </c>
      <c r="F1274" s="26">
        <f ca="1">基础表!F1274</f>
        <v>0</v>
      </c>
      <c r="G1274" s="26">
        <f>基础表!G1274</f>
        <v>0</v>
      </c>
      <c r="H1274" s="26">
        <v>0.15</v>
      </c>
      <c r="I1274" s="26" t="str">
        <f t="shared" ca="1" si="39"/>
        <v>TRUE</v>
      </c>
      <c r="J1274" s="26">
        <v>0</v>
      </c>
      <c r="K1274" s="26">
        <v>1</v>
      </c>
      <c r="L1274" s="26">
        <v>1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  <c r="T1274" s="26">
        <v>0</v>
      </c>
      <c r="U1274" s="26">
        <v>0.2</v>
      </c>
      <c r="V1274" s="26">
        <v>0.2</v>
      </c>
      <c r="W1274" s="26">
        <v>0</v>
      </c>
      <c r="X1274" s="26">
        <v>0</v>
      </c>
      <c r="Y1274" s="26">
        <v>0</v>
      </c>
      <c r="Z1274" s="26">
        <v>0</v>
      </c>
      <c r="AA1274" s="26">
        <v>0</v>
      </c>
      <c r="AB1274" s="26">
        <v>0</v>
      </c>
      <c r="AC1274" s="26">
        <v>0</v>
      </c>
      <c r="AD1274" s="26">
        <v>0</v>
      </c>
      <c r="AE1274" s="26">
        <v>0</v>
      </c>
      <c r="AF1274" s="26">
        <v>1</v>
      </c>
      <c r="AG1274" s="26">
        <v>0</v>
      </c>
    </row>
    <row r="1275" spans="1:33" x14ac:dyDescent="0.2">
      <c r="A1275" s="3" t="s">
        <v>1457</v>
      </c>
      <c r="B1275" s="3" t="s">
        <v>1100</v>
      </c>
      <c r="C1275" s="3" t="s">
        <v>539</v>
      </c>
      <c r="D1275" s="3" t="s">
        <v>537</v>
      </c>
      <c r="E1275" t="str">
        <f t="shared" si="38"/>
        <v>M22P04U02N05</v>
      </c>
      <c r="F1275" s="26">
        <f ca="1">基础表!F1275</f>
        <v>0</v>
      </c>
      <c r="G1275" s="26">
        <f>基础表!G1275</f>
        <v>0</v>
      </c>
      <c r="H1275" s="26">
        <v>0.15</v>
      </c>
      <c r="I1275" s="26" t="str">
        <f t="shared" ca="1" si="39"/>
        <v>TRUE</v>
      </c>
      <c r="J1275" s="26">
        <v>0</v>
      </c>
      <c r="K1275" s="26">
        <v>1</v>
      </c>
      <c r="L1275" s="26">
        <v>1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>
        <v>0</v>
      </c>
      <c r="U1275" s="26">
        <v>0.2</v>
      </c>
      <c r="V1275" s="26">
        <v>0.2</v>
      </c>
      <c r="W1275" s="26">
        <v>0</v>
      </c>
      <c r="X1275" s="26">
        <v>0</v>
      </c>
      <c r="Y1275" s="26">
        <v>0</v>
      </c>
      <c r="Z1275" s="26">
        <v>0</v>
      </c>
      <c r="AA1275" s="26">
        <v>0</v>
      </c>
      <c r="AB1275" s="26">
        <v>0</v>
      </c>
      <c r="AC1275" s="26">
        <v>0</v>
      </c>
      <c r="AD1275" s="26">
        <v>0</v>
      </c>
      <c r="AE1275" s="26">
        <v>0</v>
      </c>
      <c r="AF1275" s="26">
        <v>1</v>
      </c>
      <c r="AG1275" s="26">
        <v>0</v>
      </c>
    </row>
    <row r="1276" spans="1:33" x14ac:dyDescent="0.2">
      <c r="A1276" s="3" t="s">
        <v>1457</v>
      </c>
      <c r="B1276" s="3" t="s">
        <v>1100</v>
      </c>
      <c r="C1276" s="3" t="s">
        <v>539</v>
      </c>
      <c r="D1276" s="3" t="s">
        <v>538</v>
      </c>
      <c r="E1276" t="str">
        <f t="shared" si="38"/>
        <v>M22P04U02N06</v>
      </c>
      <c r="F1276" s="26">
        <f ca="1">基础表!F1276</f>
        <v>0</v>
      </c>
      <c r="G1276" s="26">
        <f>基础表!G1276</f>
        <v>0</v>
      </c>
      <c r="H1276" s="26">
        <v>0.15</v>
      </c>
      <c r="I1276" s="26" t="str">
        <f t="shared" ca="1" si="39"/>
        <v>TRUE</v>
      </c>
      <c r="J1276" s="26">
        <v>0</v>
      </c>
      <c r="K1276" s="26">
        <v>1</v>
      </c>
      <c r="L1276" s="26">
        <v>1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0.2</v>
      </c>
      <c r="V1276" s="26">
        <v>0.2</v>
      </c>
      <c r="W1276" s="26">
        <v>0</v>
      </c>
      <c r="X1276" s="26">
        <v>0</v>
      </c>
      <c r="Y1276" s="26">
        <v>0</v>
      </c>
      <c r="Z1276" s="26">
        <v>0</v>
      </c>
      <c r="AA1276" s="26">
        <v>0</v>
      </c>
      <c r="AB1276" s="26">
        <v>0</v>
      </c>
      <c r="AC1276" s="26">
        <v>0</v>
      </c>
      <c r="AD1276" s="26">
        <v>0</v>
      </c>
      <c r="AE1276" s="26">
        <v>0</v>
      </c>
      <c r="AF1276" s="26">
        <v>1</v>
      </c>
      <c r="AG1276" s="26">
        <v>0</v>
      </c>
    </row>
    <row r="1277" spans="1:33" x14ac:dyDescent="0.2">
      <c r="A1277" s="3" t="s">
        <v>1457</v>
      </c>
      <c r="B1277" s="3" t="s">
        <v>1100</v>
      </c>
      <c r="C1277" s="3" t="s">
        <v>539</v>
      </c>
      <c r="D1277" s="3" t="s">
        <v>542</v>
      </c>
      <c r="E1277" t="str">
        <f t="shared" si="38"/>
        <v>M22P04U02N07</v>
      </c>
      <c r="F1277" s="26">
        <f ca="1">基础表!F1277</f>
        <v>0</v>
      </c>
      <c r="G1277" s="26">
        <f>基础表!G1277</f>
        <v>0</v>
      </c>
      <c r="H1277" s="26">
        <v>0.15</v>
      </c>
      <c r="I1277" s="26" t="str">
        <f t="shared" ca="1" si="39"/>
        <v>TRUE</v>
      </c>
      <c r="J1277" s="26">
        <v>0</v>
      </c>
      <c r="K1277" s="26">
        <v>1</v>
      </c>
      <c r="L1277" s="26">
        <v>1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0.2</v>
      </c>
      <c r="V1277" s="26">
        <v>0.2</v>
      </c>
      <c r="W1277" s="26">
        <v>0</v>
      </c>
      <c r="X1277" s="26">
        <v>0</v>
      </c>
      <c r="Y1277" s="26">
        <v>0</v>
      </c>
      <c r="Z1277" s="26">
        <v>0</v>
      </c>
      <c r="AA1277" s="26">
        <v>0</v>
      </c>
      <c r="AB1277" s="26">
        <v>0</v>
      </c>
      <c r="AC1277" s="26">
        <v>0</v>
      </c>
      <c r="AD1277" s="26">
        <v>0</v>
      </c>
      <c r="AE1277" s="26">
        <v>0</v>
      </c>
      <c r="AF1277" s="26">
        <v>1</v>
      </c>
      <c r="AG1277" s="26">
        <v>0</v>
      </c>
    </row>
    <row r="1278" spans="1:33" x14ac:dyDescent="0.2">
      <c r="A1278" s="3" t="s">
        <v>1457</v>
      </c>
      <c r="B1278" s="3" t="s">
        <v>1100</v>
      </c>
      <c r="C1278" s="3" t="s">
        <v>539</v>
      </c>
      <c r="D1278" s="3" t="s">
        <v>543</v>
      </c>
      <c r="E1278" t="str">
        <f t="shared" si="38"/>
        <v>M22P04U02N08</v>
      </c>
      <c r="F1278" s="26">
        <f ca="1">基础表!F1278</f>
        <v>0</v>
      </c>
      <c r="G1278" s="26">
        <f>基础表!G1278</f>
        <v>0</v>
      </c>
      <c r="H1278" s="26">
        <v>0.15</v>
      </c>
      <c r="I1278" s="26" t="str">
        <f t="shared" ca="1" si="39"/>
        <v>TRUE</v>
      </c>
      <c r="J1278" s="26">
        <v>0</v>
      </c>
      <c r="K1278" s="26">
        <v>1</v>
      </c>
      <c r="L1278" s="26">
        <v>1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  <c r="T1278" s="26">
        <v>0</v>
      </c>
      <c r="U1278" s="26">
        <v>0.2</v>
      </c>
      <c r="V1278" s="26">
        <v>0.2</v>
      </c>
      <c r="W1278" s="26">
        <v>0</v>
      </c>
      <c r="X1278" s="26">
        <v>0</v>
      </c>
      <c r="Y1278" s="26">
        <v>0</v>
      </c>
      <c r="Z1278" s="26">
        <v>0</v>
      </c>
      <c r="AA1278" s="26">
        <v>0</v>
      </c>
      <c r="AB1278" s="26">
        <v>0</v>
      </c>
      <c r="AC1278" s="26">
        <v>0</v>
      </c>
      <c r="AD1278" s="26">
        <v>0</v>
      </c>
      <c r="AE1278" s="26">
        <v>0</v>
      </c>
      <c r="AF1278" s="26">
        <v>1</v>
      </c>
      <c r="AG1278" s="26">
        <v>0</v>
      </c>
    </row>
    <row r="1279" spans="1:33" x14ac:dyDescent="0.2">
      <c r="A1279" s="3" t="s">
        <v>1457</v>
      </c>
      <c r="B1279" s="3" t="s">
        <v>1100</v>
      </c>
      <c r="C1279" s="3" t="s">
        <v>539</v>
      </c>
      <c r="D1279" s="3" t="s">
        <v>544</v>
      </c>
      <c r="E1279" t="str">
        <f t="shared" si="38"/>
        <v>M22P04U02N09</v>
      </c>
      <c r="F1279" s="26">
        <f ca="1">基础表!F1279</f>
        <v>0</v>
      </c>
      <c r="G1279" s="26">
        <f>基础表!G1279</f>
        <v>0</v>
      </c>
      <c r="H1279" s="26">
        <v>0.15</v>
      </c>
      <c r="I1279" s="26" t="str">
        <f t="shared" ca="1" si="39"/>
        <v>TRUE</v>
      </c>
      <c r="J1279" s="26">
        <v>0</v>
      </c>
      <c r="K1279" s="26">
        <v>1</v>
      </c>
      <c r="L1279" s="26">
        <v>1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0.2</v>
      </c>
      <c r="V1279" s="26">
        <v>0.2</v>
      </c>
      <c r="W1279" s="26">
        <v>0</v>
      </c>
      <c r="X1279" s="26">
        <v>0</v>
      </c>
      <c r="Y1279" s="26">
        <v>0</v>
      </c>
      <c r="Z1279" s="26">
        <v>0</v>
      </c>
      <c r="AA1279" s="26">
        <v>0</v>
      </c>
      <c r="AB1279" s="26">
        <v>0</v>
      </c>
      <c r="AC1279" s="26">
        <v>0</v>
      </c>
      <c r="AD1279" s="26">
        <v>0</v>
      </c>
      <c r="AE1279" s="26">
        <v>0</v>
      </c>
      <c r="AF1279" s="26">
        <v>1</v>
      </c>
      <c r="AG1279" s="26">
        <v>0</v>
      </c>
    </row>
    <row r="1280" spans="1:33" x14ac:dyDescent="0.2">
      <c r="A1280" s="3" t="s">
        <v>1457</v>
      </c>
      <c r="B1280" s="3" t="s">
        <v>1100</v>
      </c>
      <c r="C1280" s="3" t="s">
        <v>540</v>
      </c>
      <c r="D1280" s="3" t="s">
        <v>1255</v>
      </c>
      <c r="E1280" t="str">
        <f t="shared" si="38"/>
        <v>M22P04U03N01</v>
      </c>
      <c r="F1280" s="26">
        <f ca="1">基础表!F1280</f>
        <v>0</v>
      </c>
      <c r="G1280" s="26">
        <f>基础表!G1280</f>
        <v>0</v>
      </c>
      <c r="H1280" s="26">
        <v>0.15</v>
      </c>
      <c r="I1280" s="26" t="str">
        <f t="shared" ca="1" si="39"/>
        <v>TRUE</v>
      </c>
      <c r="J1280" s="26">
        <v>0</v>
      </c>
      <c r="K1280" s="26">
        <v>1</v>
      </c>
      <c r="L1280" s="26">
        <v>1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  <c r="T1280" s="26">
        <v>0</v>
      </c>
      <c r="U1280" s="26">
        <v>0.2</v>
      </c>
      <c r="V1280" s="26">
        <v>0.2</v>
      </c>
      <c r="W1280" s="26">
        <v>0</v>
      </c>
      <c r="X1280" s="26">
        <v>0</v>
      </c>
      <c r="Y1280" s="26">
        <v>0</v>
      </c>
      <c r="Z1280" s="26">
        <v>0</v>
      </c>
      <c r="AA1280" s="26">
        <v>0</v>
      </c>
      <c r="AB1280" s="26">
        <v>0</v>
      </c>
      <c r="AC1280" s="26">
        <v>0</v>
      </c>
      <c r="AD1280" s="26">
        <v>0</v>
      </c>
      <c r="AE1280" s="26">
        <v>0</v>
      </c>
      <c r="AF1280" s="26">
        <v>1</v>
      </c>
      <c r="AG1280" s="26">
        <v>0</v>
      </c>
    </row>
    <row r="1281" spans="1:33" x14ac:dyDescent="0.2">
      <c r="A1281" s="3" t="s">
        <v>1457</v>
      </c>
      <c r="B1281" s="3" t="s">
        <v>1100</v>
      </c>
      <c r="C1281" s="3" t="s">
        <v>540</v>
      </c>
      <c r="D1281" s="3" t="s">
        <v>534</v>
      </c>
      <c r="E1281" t="str">
        <f t="shared" si="38"/>
        <v>M22P04U03N02</v>
      </c>
      <c r="F1281" s="26">
        <f ca="1">基础表!F1281</f>
        <v>0</v>
      </c>
      <c r="G1281" s="26">
        <f>基础表!G1281</f>
        <v>0</v>
      </c>
      <c r="H1281" s="26">
        <v>0.15</v>
      </c>
      <c r="I1281" s="26" t="str">
        <f t="shared" ca="1" si="39"/>
        <v>TRUE</v>
      </c>
      <c r="J1281" s="26">
        <v>0</v>
      </c>
      <c r="K1281" s="26">
        <v>1</v>
      </c>
      <c r="L1281" s="26">
        <v>1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  <c r="T1281" s="26">
        <v>0</v>
      </c>
      <c r="U1281" s="26">
        <v>0.2</v>
      </c>
      <c r="V1281" s="26">
        <v>0.2</v>
      </c>
      <c r="W1281" s="26">
        <v>0</v>
      </c>
      <c r="X1281" s="26">
        <v>0</v>
      </c>
      <c r="Y1281" s="26">
        <v>0</v>
      </c>
      <c r="Z1281" s="26">
        <v>0</v>
      </c>
      <c r="AA1281" s="26">
        <v>0</v>
      </c>
      <c r="AB1281" s="26">
        <v>0</v>
      </c>
      <c r="AC1281" s="26">
        <v>0</v>
      </c>
      <c r="AD1281" s="26">
        <v>0</v>
      </c>
      <c r="AE1281" s="26">
        <v>0</v>
      </c>
      <c r="AF1281" s="26">
        <v>1</v>
      </c>
      <c r="AG1281" s="26">
        <v>0</v>
      </c>
    </row>
    <row r="1282" spans="1:33" x14ac:dyDescent="0.2">
      <c r="A1282" s="3" t="s">
        <v>1457</v>
      </c>
      <c r="B1282" s="3" t="s">
        <v>1100</v>
      </c>
      <c r="C1282" s="3" t="s">
        <v>540</v>
      </c>
      <c r="D1282" s="3" t="s">
        <v>535</v>
      </c>
      <c r="E1282" t="str">
        <f t="shared" si="38"/>
        <v>M22P04U03N03</v>
      </c>
      <c r="F1282" s="26">
        <f ca="1">基础表!F1282</f>
        <v>0</v>
      </c>
      <c r="G1282" s="26">
        <f>基础表!G1282</f>
        <v>0</v>
      </c>
      <c r="H1282" s="26">
        <v>0.15</v>
      </c>
      <c r="I1282" s="26" t="str">
        <f t="shared" ca="1" si="39"/>
        <v>TRUE</v>
      </c>
      <c r="J1282" s="26">
        <v>0</v>
      </c>
      <c r="K1282" s="26">
        <v>1</v>
      </c>
      <c r="L1282" s="26">
        <v>1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  <c r="T1282" s="26">
        <v>0</v>
      </c>
      <c r="U1282" s="26">
        <v>0.2</v>
      </c>
      <c r="V1282" s="26">
        <v>0.2</v>
      </c>
      <c r="W1282" s="26">
        <v>0</v>
      </c>
      <c r="X1282" s="26">
        <v>0</v>
      </c>
      <c r="Y1282" s="26">
        <v>0</v>
      </c>
      <c r="Z1282" s="26">
        <v>0</v>
      </c>
      <c r="AA1282" s="26">
        <v>0</v>
      </c>
      <c r="AB1282" s="26">
        <v>0</v>
      </c>
      <c r="AC1282" s="26">
        <v>0</v>
      </c>
      <c r="AD1282" s="26">
        <v>0</v>
      </c>
      <c r="AE1282" s="26">
        <v>0</v>
      </c>
      <c r="AF1282" s="26">
        <v>1</v>
      </c>
      <c r="AG1282" s="26">
        <v>0</v>
      </c>
    </row>
    <row r="1283" spans="1:33" x14ac:dyDescent="0.2">
      <c r="A1283" s="3" t="s">
        <v>1457</v>
      </c>
      <c r="B1283" s="3" t="s">
        <v>1100</v>
      </c>
      <c r="C1283" s="3" t="s">
        <v>540</v>
      </c>
      <c r="D1283" s="3" t="s">
        <v>536</v>
      </c>
      <c r="E1283" t="str">
        <f t="shared" ref="E1283:E1346" si="40">A1283&amp;B1283&amp;C1283&amp;D1283</f>
        <v>M22P04U03N04</v>
      </c>
      <c r="F1283" s="26">
        <f ca="1">基础表!F1283</f>
        <v>0</v>
      </c>
      <c r="G1283" s="26">
        <f>基础表!G1283</f>
        <v>0</v>
      </c>
      <c r="H1283" s="26">
        <v>0.15</v>
      </c>
      <c r="I1283" s="26" t="str">
        <f t="shared" ref="I1283:I1346" ca="1" si="41">IF(F1283=0,"TRUE",IF(F1283&gt;1000,"TRUE","FALSE"))</f>
        <v>TRUE</v>
      </c>
      <c r="J1283" s="26">
        <v>0</v>
      </c>
      <c r="K1283" s="26">
        <v>1</v>
      </c>
      <c r="L1283" s="26">
        <v>1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  <c r="T1283" s="26">
        <v>0</v>
      </c>
      <c r="U1283" s="26">
        <v>0.2</v>
      </c>
      <c r="V1283" s="26">
        <v>0.2</v>
      </c>
      <c r="W1283" s="26">
        <v>0</v>
      </c>
      <c r="X1283" s="26">
        <v>0</v>
      </c>
      <c r="Y1283" s="26">
        <v>0</v>
      </c>
      <c r="Z1283" s="26">
        <v>0</v>
      </c>
      <c r="AA1283" s="26">
        <v>0</v>
      </c>
      <c r="AB1283" s="26">
        <v>0</v>
      </c>
      <c r="AC1283" s="26">
        <v>0</v>
      </c>
      <c r="AD1283" s="26">
        <v>0</v>
      </c>
      <c r="AE1283" s="26">
        <v>0</v>
      </c>
      <c r="AF1283" s="26">
        <v>1</v>
      </c>
      <c r="AG1283" s="26">
        <v>0</v>
      </c>
    </row>
    <row r="1284" spans="1:33" x14ac:dyDescent="0.2">
      <c r="A1284" s="3" t="s">
        <v>1457</v>
      </c>
      <c r="B1284" s="3" t="s">
        <v>1100</v>
      </c>
      <c r="C1284" s="3" t="s">
        <v>540</v>
      </c>
      <c r="D1284" s="3" t="s">
        <v>537</v>
      </c>
      <c r="E1284" t="str">
        <f t="shared" si="40"/>
        <v>M22P04U03N05</v>
      </c>
      <c r="F1284" s="26">
        <f ca="1">基础表!F1284</f>
        <v>0</v>
      </c>
      <c r="G1284" s="26">
        <f>基础表!G1284</f>
        <v>0</v>
      </c>
      <c r="H1284" s="26">
        <v>0.15</v>
      </c>
      <c r="I1284" s="26" t="str">
        <f t="shared" ca="1" si="41"/>
        <v>TRUE</v>
      </c>
      <c r="J1284" s="26">
        <v>0</v>
      </c>
      <c r="K1284" s="26">
        <v>1</v>
      </c>
      <c r="L1284" s="26">
        <v>1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0.2</v>
      </c>
      <c r="V1284" s="26">
        <v>0.2</v>
      </c>
      <c r="W1284" s="26">
        <v>0</v>
      </c>
      <c r="X1284" s="26">
        <v>0</v>
      </c>
      <c r="Y1284" s="26">
        <v>0</v>
      </c>
      <c r="Z1284" s="26">
        <v>0</v>
      </c>
      <c r="AA1284" s="26">
        <v>0</v>
      </c>
      <c r="AB1284" s="26">
        <v>0</v>
      </c>
      <c r="AC1284" s="26">
        <v>0</v>
      </c>
      <c r="AD1284" s="26">
        <v>0</v>
      </c>
      <c r="AE1284" s="26">
        <v>0</v>
      </c>
      <c r="AF1284" s="26">
        <v>1</v>
      </c>
      <c r="AG1284" s="26">
        <v>0</v>
      </c>
    </row>
    <row r="1285" spans="1:33" x14ac:dyDescent="0.2">
      <c r="A1285" s="3" t="s">
        <v>1457</v>
      </c>
      <c r="B1285" s="3" t="s">
        <v>1100</v>
      </c>
      <c r="C1285" s="3" t="s">
        <v>540</v>
      </c>
      <c r="D1285" s="3" t="s">
        <v>538</v>
      </c>
      <c r="E1285" t="str">
        <f t="shared" si="40"/>
        <v>M22P04U03N06</v>
      </c>
      <c r="F1285" s="26">
        <f ca="1">基础表!F1285</f>
        <v>0</v>
      </c>
      <c r="G1285" s="26">
        <f>基础表!G1285</f>
        <v>0</v>
      </c>
      <c r="H1285" s="26">
        <v>0.15</v>
      </c>
      <c r="I1285" s="26" t="str">
        <f t="shared" ca="1" si="41"/>
        <v>TRUE</v>
      </c>
      <c r="J1285" s="26">
        <v>0</v>
      </c>
      <c r="K1285" s="26">
        <v>1</v>
      </c>
      <c r="L1285" s="26">
        <v>1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  <c r="T1285" s="26">
        <v>0</v>
      </c>
      <c r="U1285" s="26">
        <v>0.2</v>
      </c>
      <c r="V1285" s="26">
        <v>0.2</v>
      </c>
      <c r="W1285" s="26">
        <v>0</v>
      </c>
      <c r="X1285" s="26">
        <v>0</v>
      </c>
      <c r="Y1285" s="26">
        <v>0</v>
      </c>
      <c r="Z1285" s="26">
        <v>0</v>
      </c>
      <c r="AA1285" s="26">
        <v>0</v>
      </c>
      <c r="AB1285" s="26">
        <v>0</v>
      </c>
      <c r="AC1285" s="26">
        <v>0</v>
      </c>
      <c r="AD1285" s="26">
        <v>0</v>
      </c>
      <c r="AE1285" s="26">
        <v>0</v>
      </c>
      <c r="AF1285" s="26">
        <v>1</v>
      </c>
      <c r="AG1285" s="26">
        <v>0</v>
      </c>
    </row>
    <row r="1286" spans="1:33" x14ac:dyDescent="0.2">
      <c r="A1286" s="3" t="s">
        <v>1457</v>
      </c>
      <c r="B1286" s="3" t="s">
        <v>1100</v>
      </c>
      <c r="C1286" s="3" t="s">
        <v>540</v>
      </c>
      <c r="D1286" s="3" t="s">
        <v>542</v>
      </c>
      <c r="E1286" t="str">
        <f t="shared" si="40"/>
        <v>M22P04U03N07</v>
      </c>
      <c r="F1286" s="26">
        <f ca="1">基础表!F1286</f>
        <v>0</v>
      </c>
      <c r="G1286" s="26">
        <f>基础表!G1286</f>
        <v>0</v>
      </c>
      <c r="H1286" s="26">
        <v>0.15</v>
      </c>
      <c r="I1286" s="26" t="str">
        <f t="shared" ca="1" si="41"/>
        <v>TRUE</v>
      </c>
      <c r="J1286" s="26">
        <v>0</v>
      </c>
      <c r="K1286" s="26">
        <v>1</v>
      </c>
      <c r="L1286" s="26">
        <v>1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  <c r="T1286" s="26">
        <v>0</v>
      </c>
      <c r="U1286" s="26">
        <v>0.2</v>
      </c>
      <c r="V1286" s="26">
        <v>0.2</v>
      </c>
      <c r="W1286" s="26">
        <v>0</v>
      </c>
      <c r="X1286" s="26">
        <v>0</v>
      </c>
      <c r="Y1286" s="26">
        <v>0</v>
      </c>
      <c r="Z1286" s="26">
        <v>0</v>
      </c>
      <c r="AA1286" s="26">
        <v>0</v>
      </c>
      <c r="AB1286" s="26">
        <v>0</v>
      </c>
      <c r="AC1286" s="26">
        <v>0</v>
      </c>
      <c r="AD1286" s="26">
        <v>0</v>
      </c>
      <c r="AE1286" s="26">
        <v>0</v>
      </c>
      <c r="AF1286" s="26">
        <v>1</v>
      </c>
      <c r="AG1286" s="26">
        <v>0</v>
      </c>
    </row>
    <row r="1287" spans="1:33" x14ac:dyDescent="0.2">
      <c r="A1287" s="3" t="s">
        <v>1457</v>
      </c>
      <c r="B1287" s="3" t="s">
        <v>1100</v>
      </c>
      <c r="C1287" s="3" t="s">
        <v>540</v>
      </c>
      <c r="D1287" s="3" t="s">
        <v>543</v>
      </c>
      <c r="E1287" t="str">
        <f t="shared" si="40"/>
        <v>M22P04U03N08</v>
      </c>
      <c r="F1287" s="26">
        <f ca="1">基础表!F1287</f>
        <v>0</v>
      </c>
      <c r="G1287" s="26">
        <f>基础表!G1287</f>
        <v>0</v>
      </c>
      <c r="H1287" s="26">
        <v>0.15</v>
      </c>
      <c r="I1287" s="26" t="str">
        <f t="shared" ca="1" si="41"/>
        <v>TRUE</v>
      </c>
      <c r="J1287" s="26">
        <v>0</v>
      </c>
      <c r="K1287" s="26">
        <v>1</v>
      </c>
      <c r="L1287" s="26">
        <v>1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0.2</v>
      </c>
      <c r="V1287" s="26">
        <v>0.2</v>
      </c>
      <c r="W1287" s="26">
        <v>0</v>
      </c>
      <c r="X1287" s="26">
        <v>0</v>
      </c>
      <c r="Y1287" s="26">
        <v>0</v>
      </c>
      <c r="Z1287" s="26">
        <v>0</v>
      </c>
      <c r="AA1287" s="26">
        <v>0</v>
      </c>
      <c r="AB1287" s="26">
        <v>0</v>
      </c>
      <c r="AC1287" s="26">
        <v>0</v>
      </c>
      <c r="AD1287" s="26">
        <v>0</v>
      </c>
      <c r="AE1287" s="26">
        <v>0</v>
      </c>
      <c r="AF1287" s="26">
        <v>1</v>
      </c>
      <c r="AG1287" s="26">
        <v>0</v>
      </c>
    </row>
    <row r="1288" spans="1:33" x14ac:dyDescent="0.2">
      <c r="A1288" s="3" t="s">
        <v>1457</v>
      </c>
      <c r="B1288" s="3" t="s">
        <v>1100</v>
      </c>
      <c r="C1288" s="3" t="s">
        <v>540</v>
      </c>
      <c r="D1288" s="3" t="s">
        <v>544</v>
      </c>
      <c r="E1288" t="str">
        <f t="shared" si="40"/>
        <v>M22P04U03N09</v>
      </c>
      <c r="F1288" s="26">
        <f ca="1">基础表!F1288</f>
        <v>0</v>
      </c>
      <c r="G1288" s="26">
        <f>基础表!G1288</f>
        <v>0</v>
      </c>
      <c r="H1288" s="26">
        <v>0.15</v>
      </c>
      <c r="I1288" s="26" t="str">
        <f t="shared" ca="1" si="41"/>
        <v>TRUE</v>
      </c>
      <c r="J1288" s="26">
        <v>0</v>
      </c>
      <c r="K1288" s="26">
        <v>1</v>
      </c>
      <c r="L1288" s="26">
        <v>1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  <c r="T1288" s="26">
        <v>0</v>
      </c>
      <c r="U1288" s="26">
        <v>0.2</v>
      </c>
      <c r="V1288" s="26">
        <v>0.2</v>
      </c>
      <c r="W1288" s="26">
        <v>0</v>
      </c>
      <c r="X1288" s="26">
        <v>0</v>
      </c>
      <c r="Y1288" s="26">
        <v>0</v>
      </c>
      <c r="Z1288" s="26">
        <v>0</v>
      </c>
      <c r="AA1288" s="26">
        <v>0</v>
      </c>
      <c r="AB1288" s="26">
        <v>0</v>
      </c>
      <c r="AC1288" s="26">
        <v>0</v>
      </c>
      <c r="AD1288" s="26">
        <v>0</v>
      </c>
      <c r="AE1288" s="26">
        <v>0</v>
      </c>
      <c r="AF1288" s="26">
        <v>1</v>
      </c>
      <c r="AG1288" s="26">
        <v>0</v>
      </c>
    </row>
    <row r="1289" spans="1:33" x14ac:dyDescent="0.2">
      <c r="A1289" s="3" t="s">
        <v>1457</v>
      </c>
      <c r="B1289" s="3" t="s">
        <v>1100</v>
      </c>
      <c r="C1289" s="3" t="s">
        <v>541</v>
      </c>
      <c r="D1289" s="3" t="s">
        <v>1255</v>
      </c>
      <c r="E1289" t="str">
        <f t="shared" si="40"/>
        <v>M22P04U04N01</v>
      </c>
      <c r="F1289" s="26">
        <f ca="1">基础表!F1289</f>
        <v>0</v>
      </c>
      <c r="G1289" s="26">
        <f>基础表!G1289</f>
        <v>0</v>
      </c>
      <c r="H1289" s="26">
        <v>0.15</v>
      </c>
      <c r="I1289" s="26" t="str">
        <f t="shared" ca="1" si="41"/>
        <v>TRUE</v>
      </c>
      <c r="J1289" s="26">
        <v>0</v>
      </c>
      <c r="K1289" s="26">
        <v>1</v>
      </c>
      <c r="L1289" s="26">
        <v>1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  <c r="T1289" s="26">
        <v>0</v>
      </c>
      <c r="U1289" s="26">
        <v>0.2</v>
      </c>
      <c r="V1289" s="26">
        <v>0.2</v>
      </c>
      <c r="W1289" s="26">
        <v>0</v>
      </c>
      <c r="X1289" s="26">
        <v>0</v>
      </c>
      <c r="Y1289" s="26">
        <v>0</v>
      </c>
      <c r="Z1289" s="26">
        <v>0</v>
      </c>
      <c r="AA1289" s="26">
        <v>0</v>
      </c>
      <c r="AB1289" s="26">
        <v>0</v>
      </c>
      <c r="AC1289" s="26">
        <v>0</v>
      </c>
      <c r="AD1289" s="26">
        <v>0</v>
      </c>
      <c r="AE1289" s="26">
        <v>0</v>
      </c>
      <c r="AF1289" s="26">
        <v>1</v>
      </c>
      <c r="AG1289" s="26">
        <v>0</v>
      </c>
    </row>
    <row r="1290" spans="1:33" x14ac:dyDescent="0.2">
      <c r="A1290" s="3" t="s">
        <v>1457</v>
      </c>
      <c r="B1290" s="3" t="s">
        <v>1100</v>
      </c>
      <c r="C1290" s="3" t="s">
        <v>541</v>
      </c>
      <c r="D1290" s="3" t="s">
        <v>534</v>
      </c>
      <c r="E1290" t="str">
        <f t="shared" si="40"/>
        <v>M22P04U04N02</v>
      </c>
      <c r="F1290" s="26">
        <f ca="1">基础表!F1290</f>
        <v>0</v>
      </c>
      <c r="G1290" s="26">
        <f>基础表!G1290</f>
        <v>0</v>
      </c>
      <c r="H1290" s="26">
        <v>0.15</v>
      </c>
      <c r="I1290" s="26" t="str">
        <f t="shared" ca="1" si="41"/>
        <v>TRUE</v>
      </c>
      <c r="J1290" s="26">
        <v>0</v>
      </c>
      <c r="K1290" s="26">
        <v>1</v>
      </c>
      <c r="L1290" s="26">
        <v>1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0.2</v>
      </c>
      <c r="V1290" s="26">
        <v>0.2</v>
      </c>
      <c r="W1290" s="26">
        <v>0</v>
      </c>
      <c r="X1290" s="26">
        <v>0</v>
      </c>
      <c r="Y1290" s="26">
        <v>0</v>
      </c>
      <c r="Z1290" s="26">
        <v>0</v>
      </c>
      <c r="AA1290" s="26">
        <v>0</v>
      </c>
      <c r="AB1290" s="26">
        <v>0</v>
      </c>
      <c r="AC1290" s="26">
        <v>0</v>
      </c>
      <c r="AD1290" s="26">
        <v>0</v>
      </c>
      <c r="AE1290" s="26">
        <v>0</v>
      </c>
      <c r="AF1290" s="26">
        <v>1</v>
      </c>
      <c r="AG1290" s="26">
        <v>0</v>
      </c>
    </row>
    <row r="1291" spans="1:33" x14ac:dyDescent="0.2">
      <c r="A1291" s="3" t="s">
        <v>1457</v>
      </c>
      <c r="B1291" s="3" t="s">
        <v>1100</v>
      </c>
      <c r="C1291" s="3" t="s">
        <v>541</v>
      </c>
      <c r="D1291" s="3" t="s">
        <v>535</v>
      </c>
      <c r="E1291" t="str">
        <f t="shared" si="40"/>
        <v>M22P04U04N03</v>
      </c>
      <c r="F1291" s="26">
        <f ca="1">基础表!F1291</f>
        <v>0</v>
      </c>
      <c r="G1291" s="26">
        <f>基础表!G1291</f>
        <v>0</v>
      </c>
      <c r="H1291" s="26">
        <v>0.15</v>
      </c>
      <c r="I1291" s="26" t="str">
        <f t="shared" ca="1" si="41"/>
        <v>TRUE</v>
      </c>
      <c r="J1291" s="26">
        <v>0</v>
      </c>
      <c r="K1291" s="26">
        <v>1</v>
      </c>
      <c r="L1291" s="26">
        <v>1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  <c r="T1291" s="26">
        <v>0</v>
      </c>
      <c r="U1291" s="26">
        <v>0.2</v>
      </c>
      <c r="V1291" s="26">
        <v>0.2</v>
      </c>
      <c r="W1291" s="26">
        <v>0</v>
      </c>
      <c r="X1291" s="26">
        <v>0</v>
      </c>
      <c r="Y1291" s="26">
        <v>0</v>
      </c>
      <c r="Z1291" s="26">
        <v>0</v>
      </c>
      <c r="AA1291" s="26">
        <v>0</v>
      </c>
      <c r="AB1291" s="26">
        <v>0</v>
      </c>
      <c r="AC1291" s="26">
        <v>0</v>
      </c>
      <c r="AD1291" s="26">
        <v>0</v>
      </c>
      <c r="AE1291" s="26">
        <v>0</v>
      </c>
      <c r="AF1291" s="26">
        <v>1</v>
      </c>
      <c r="AG1291" s="26">
        <v>0</v>
      </c>
    </row>
    <row r="1292" spans="1:33" x14ac:dyDescent="0.2">
      <c r="A1292" s="3" t="s">
        <v>1457</v>
      </c>
      <c r="B1292" s="3" t="s">
        <v>1100</v>
      </c>
      <c r="C1292" s="3" t="s">
        <v>1454</v>
      </c>
      <c r="D1292" s="3" t="s">
        <v>536</v>
      </c>
      <c r="E1292" t="str">
        <f t="shared" si="40"/>
        <v>M22P04U04N04</v>
      </c>
      <c r="F1292" s="26">
        <f ca="1">基础表!F1292</f>
        <v>0</v>
      </c>
      <c r="G1292" s="26">
        <f>基础表!G1292</f>
        <v>0</v>
      </c>
      <c r="H1292" s="26">
        <v>0.15</v>
      </c>
      <c r="I1292" s="26" t="str">
        <f t="shared" ca="1" si="41"/>
        <v>TRUE</v>
      </c>
      <c r="J1292" s="26">
        <v>0</v>
      </c>
      <c r="K1292" s="26">
        <v>1</v>
      </c>
      <c r="L1292" s="26">
        <v>1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  <c r="T1292" s="26">
        <v>0</v>
      </c>
      <c r="U1292" s="26">
        <v>0.2</v>
      </c>
      <c r="V1292" s="26">
        <v>0.2</v>
      </c>
      <c r="W1292" s="26">
        <v>0</v>
      </c>
      <c r="X1292" s="26">
        <v>0</v>
      </c>
      <c r="Y1292" s="26">
        <v>0</v>
      </c>
      <c r="Z1292" s="26">
        <v>0</v>
      </c>
      <c r="AA1292" s="26">
        <v>0</v>
      </c>
      <c r="AB1292" s="26">
        <v>0</v>
      </c>
      <c r="AC1292" s="26">
        <v>0</v>
      </c>
      <c r="AD1292" s="26">
        <v>0</v>
      </c>
      <c r="AE1292" s="26">
        <v>0</v>
      </c>
      <c r="AF1292" s="26">
        <v>1</v>
      </c>
      <c r="AG1292" s="26">
        <v>0</v>
      </c>
    </row>
    <row r="1293" spans="1:33" x14ac:dyDescent="0.2">
      <c r="A1293" s="3" t="s">
        <v>1457</v>
      </c>
      <c r="B1293" s="3" t="s">
        <v>1100</v>
      </c>
      <c r="C1293" s="3" t="s">
        <v>1454</v>
      </c>
      <c r="D1293" s="3" t="s">
        <v>537</v>
      </c>
      <c r="E1293" t="str">
        <f t="shared" si="40"/>
        <v>M22P04U04N05</v>
      </c>
      <c r="F1293" s="26">
        <f ca="1">基础表!F1293</f>
        <v>0</v>
      </c>
      <c r="G1293" s="26">
        <f>基础表!G1293</f>
        <v>0</v>
      </c>
      <c r="H1293" s="26">
        <v>0.15</v>
      </c>
      <c r="I1293" s="26" t="str">
        <f t="shared" ca="1" si="41"/>
        <v>TRUE</v>
      </c>
      <c r="J1293" s="26">
        <v>0</v>
      </c>
      <c r="K1293" s="26">
        <v>1</v>
      </c>
      <c r="L1293" s="26">
        <v>1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  <c r="T1293" s="26">
        <v>0</v>
      </c>
      <c r="U1293" s="26">
        <v>0.2</v>
      </c>
      <c r="V1293" s="26">
        <v>0.2</v>
      </c>
      <c r="W1293" s="26">
        <v>0</v>
      </c>
      <c r="X1293" s="26">
        <v>0</v>
      </c>
      <c r="Y1293" s="26">
        <v>0</v>
      </c>
      <c r="Z1293" s="26">
        <v>0</v>
      </c>
      <c r="AA1293" s="26">
        <v>0</v>
      </c>
      <c r="AB1293" s="26">
        <v>0</v>
      </c>
      <c r="AC1293" s="26">
        <v>0</v>
      </c>
      <c r="AD1293" s="26">
        <v>0</v>
      </c>
      <c r="AE1293" s="26">
        <v>0</v>
      </c>
      <c r="AF1293" s="26">
        <v>1</v>
      </c>
      <c r="AG1293" s="26">
        <v>0</v>
      </c>
    </row>
    <row r="1294" spans="1:33" x14ac:dyDescent="0.2">
      <c r="A1294" s="3" t="s">
        <v>1457</v>
      </c>
      <c r="B1294" s="3" t="s">
        <v>1100</v>
      </c>
      <c r="C1294" s="3" t="s">
        <v>1454</v>
      </c>
      <c r="D1294" s="3" t="s">
        <v>538</v>
      </c>
      <c r="E1294" t="str">
        <f t="shared" si="40"/>
        <v>M22P04U04N06</v>
      </c>
      <c r="F1294" s="26">
        <f ca="1">基础表!F1294</f>
        <v>0</v>
      </c>
      <c r="G1294" s="26">
        <f>基础表!G1294</f>
        <v>0</v>
      </c>
      <c r="H1294" s="26">
        <v>0.15</v>
      </c>
      <c r="I1294" s="26" t="str">
        <f t="shared" ca="1" si="41"/>
        <v>TRUE</v>
      </c>
      <c r="J1294" s="26">
        <v>0</v>
      </c>
      <c r="K1294" s="26">
        <v>1</v>
      </c>
      <c r="L1294" s="26">
        <v>1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  <c r="T1294" s="26">
        <v>0</v>
      </c>
      <c r="U1294" s="26">
        <v>0.2</v>
      </c>
      <c r="V1294" s="26">
        <v>0.2</v>
      </c>
      <c r="W1294" s="26">
        <v>0</v>
      </c>
      <c r="X1294" s="26">
        <v>0</v>
      </c>
      <c r="Y1294" s="26">
        <v>0</v>
      </c>
      <c r="Z1294" s="26">
        <v>0</v>
      </c>
      <c r="AA1294" s="26">
        <v>0</v>
      </c>
      <c r="AB1294" s="26">
        <v>0</v>
      </c>
      <c r="AC1294" s="26">
        <v>0</v>
      </c>
      <c r="AD1294" s="26">
        <v>0</v>
      </c>
      <c r="AE1294" s="26">
        <v>0</v>
      </c>
      <c r="AF1294" s="26">
        <v>1</v>
      </c>
      <c r="AG1294" s="26">
        <v>0</v>
      </c>
    </row>
    <row r="1295" spans="1:33" x14ac:dyDescent="0.2">
      <c r="A1295" s="3" t="s">
        <v>1457</v>
      </c>
      <c r="B1295" s="3" t="s">
        <v>1100</v>
      </c>
      <c r="C1295" s="3" t="s">
        <v>1454</v>
      </c>
      <c r="D1295" s="3" t="s">
        <v>542</v>
      </c>
      <c r="E1295" t="str">
        <f t="shared" si="40"/>
        <v>M22P04U04N07</v>
      </c>
      <c r="F1295" s="26">
        <f ca="1">基础表!F1295</f>
        <v>0</v>
      </c>
      <c r="G1295" s="26">
        <f>基础表!G1295</f>
        <v>0</v>
      </c>
      <c r="H1295" s="26">
        <v>0.15</v>
      </c>
      <c r="I1295" s="26" t="str">
        <f t="shared" ca="1" si="41"/>
        <v>TRUE</v>
      </c>
      <c r="J1295" s="26">
        <v>0</v>
      </c>
      <c r="K1295" s="26">
        <v>1</v>
      </c>
      <c r="L1295" s="26">
        <v>1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0.2</v>
      </c>
      <c r="V1295" s="26">
        <v>0.2</v>
      </c>
      <c r="W1295" s="26">
        <v>0</v>
      </c>
      <c r="X1295" s="26">
        <v>0</v>
      </c>
      <c r="Y1295" s="26">
        <v>0</v>
      </c>
      <c r="Z1295" s="26">
        <v>0</v>
      </c>
      <c r="AA1295" s="26">
        <v>0</v>
      </c>
      <c r="AB1295" s="26">
        <v>0</v>
      </c>
      <c r="AC1295" s="26">
        <v>0</v>
      </c>
      <c r="AD1295" s="26">
        <v>0</v>
      </c>
      <c r="AE1295" s="26">
        <v>0</v>
      </c>
      <c r="AF1295" s="26">
        <v>1</v>
      </c>
      <c r="AG1295" s="26">
        <v>0</v>
      </c>
    </row>
    <row r="1296" spans="1:33" x14ac:dyDescent="0.2">
      <c r="A1296" s="3" t="s">
        <v>1457</v>
      </c>
      <c r="B1296" s="3" t="s">
        <v>1100</v>
      </c>
      <c r="C1296" s="3" t="s">
        <v>1454</v>
      </c>
      <c r="D1296" s="3" t="s">
        <v>543</v>
      </c>
      <c r="E1296" t="str">
        <f t="shared" si="40"/>
        <v>M22P04U04N08</v>
      </c>
      <c r="F1296" s="26">
        <f ca="1">基础表!F1296</f>
        <v>0</v>
      </c>
      <c r="G1296" s="26">
        <f>基础表!G1296</f>
        <v>0</v>
      </c>
      <c r="H1296" s="26">
        <v>0.15</v>
      </c>
      <c r="I1296" s="26" t="str">
        <f t="shared" ca="1" si="41"/>
        <v>TRUE</v>
      </c>
      <c r="J1296" s="26">
        <v>0</v>
      </c>
      <c r="K1296" s="26">
        <v>1</v>
      </c>
      <c r="L1296" s="26">
        <v>1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0.2</v>
      </c>
      <c r="V1296" s="26">
        <v>0.2</v>
      </c>
      <c r="W1296" s="26">
        <v>0</v>
      </c>
      <c r="X1296" s="26">
        <v>0</v>
      </c>
      <c r="Y1296" s="26">
        <v>0</v>
      </c>
      <c r="Z1296" s="26">
        <v>0</v>
      </c>
      <c r="AA1296" s="26">
        <v>0</v>
      </c>
      <c r="AB1296" s="26">
        <v>0</v>
      </c>
      <c r="AC1296" s="26">
        <v>0</v>
      </c>
      <c r="AD1296" s="26">
        <v>0</v>
      </c>
      <c r="AE1296" s="26">
        <v>0</v>
      </c>
      <c r="AF1296" s="26">
        <v>1</v>
      </c>
      <c r="AG1296" s="26">
        <v>0</v>
      </c>
    </row>
    <row r="1297" spans="1:33" x14ac:dyDescent="0.2">
      <c r="A1297" s="3" t="s">
        <v>1457</v>
      </c>
      <c r="B1297" s="3" t="s">
        <v>1100</v>
      </c>
      <c r="C1297" s="3" t="s">
        <v>541</v>
      </c>
      <c r="D1297" s="3" t="s">
        <v>544</v>
      </c>
      <c r="E1297" t="str">
        <f t="shared" si="40"/>
        <v>M22P04U04N09</v>
      </c>
      <c r="F1297" s="26">
        <f ca="1">基础表!F1297</f>
        <v>0</v>
      </c>
      <c r="G1297" s="26">
        <f>基础表!G1297</f>
        <v>0</v>
      </c>
      <c r="H1297" s="26">
        <v>0.15</v>
      </c>
      <c r="I1297" s="26" t="str">
        <f t="shared" ca="1" si="41"/>
        <v>TRUE</v>
      </c>
      <c r="J1297" s="26">
        <v>0</v>
      </c>
      <c r="K1297" s="26">
        <v>1</v>
      </c>
      <c r="L1297" s="26">
        <v>1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0.2</v>
      </c>
      <c r="V1297" s="26">
        <v>0.2</v>
      </c>
      <c r="W1297" s="26">
        <v>0</v>
      </c>
      <c r="X1297" s="26">
        <v>0</v>
      </c>
      <c r="Y1297" s="26">
        <v>0</v>
      </c>
      <c r="Z1297" s="26">
        <v>0</v>
      </c>
      <c r="AA1297" s="26">
        <v>0</v>
      </c>
      <c r="AB1297" s="26">
        <v>0</v>
      </c>
      <c r="AC1297" s="26">
        <v>0</v>
      </c>
      <c r="AD1297" s="26">
        <v>0</v>
      </c>
      <c r="AE1297" s="26">
        <v>0</v>
      </c>
      <c r="AF1297" s="26">
        <v>1</v>
      </c>
      <c r="AG1297" s="26">
        <v>0</v>
      </c>
    </row>
    <row r="1298" spans="1:33" x14ac:dyDescent="0.2">
      <c r="A1298" s="3" t="s">
        <v>1457</v>
      </c>
      <c r="B1298" s="3" t="s">
        <v>1097</v>
      </c>
      <c r="C1298" s="3" t="s">
        <v>532</v>
      </c>
      <c r="D1298" s="3" t="s">
        <v>1255</v>
      </c>
      <c r="E1298" t="str">
        <f t="shared" si="40"/>
        <v>M22P01U01N01</v>
      </c>
      <c r="F1298" s="26">
        <f ca="1">基础表!F1298</f>
        <v>0</v>
      </c>
      <c r="G1298" s="26">
        <f>基础表!G1298</f>
        <v>0</v>
      </c>
      <c r="H1298" s="26">
        <v>0.15</v>
      </c>
      <c r="I1298" s="26" t="str">
        <f t="shared" ca="1" si="41"/>
        <v>TRUE</v>
      </c>
      <c r="J1298" s="26">
        <v>0</v>
      </c>
      <c r="K1298" s="26">
        <v>1</v>
      </c>
      <c r="L1298" s="26">
        <v>1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0.2</v>
      </c>
      <c r="V1298" s="26">
        <v>0.2</v>
      </c>
      <c r="W1298" s="26">
        <v>0</v>
      </c>
      <c r="X1298" s="26">
        <v>0</v>
      </c>
      <c r="Y1298" s="26">
        <v>0</v>
      </c>
      <c r="Z1298" s="26">
        <v>0</v>
      </c>
      <c r="AA1298" s="26">
        <v>0</v>
      </c>
      <c r="AB1298" s="26">
        <v>0</v>
      </c>
      <c r="AC1298" s="26">
        <v>0</v>
      </c>
      <c r="AD1298" s="26">
        <v>0</v>
      </c>
      <c r="AE1298" s="26">
        <v>0</v>
      </c>
      <c r="AF1298" s="26">
        <v>1</v>
      </c>
      <c r="AG1298" s="26">
        <v>0</v>
      </c>
    </row>
    <row r="1299" spans="1:33" x14ac:dyDescent="0.2">
      <c r="A1299" s="3" t="s">
        <v>1457</v>
      </c>
      <c r="B1299" s="3" t="s">
        <v>1097</v>
      </c>
      <c r="C1299" s="3" t="s">
        <v>532</v>
      </c>
      <c r="D1299" s="3" t="s">
        <v>534</v>
      </c>
      <c r="E1299" t="str">
        <f t="shared" si="40"/>
        <v>M22P01U01N02</v>
      </c>
      <c r="F1299" s="26">
        <f ca="1">基础表!F1299</f>
        <v>0</v>
      </c>
      <c r="G1299" s="26">
        <f>基础表!G1299</f>
        <v>0</v>
      </c>
      <c r="H1299" s="26">
        <v>0.15</v>
      </c>
      <c r="I1299" s="26" t="str">
        <f t="shared" ca="1" si="41"/>
        <v>TRUE</v>
      </c>
      <c r="J1299" s="26">
        <v>0</v>
      </c>
      <c r="K1299" s="26">
        <v>1</v>
      </c>
      <c r="L1299" s="26">
        <v>1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0.2</v>
      </c>
      <c r="V1299" s="26">
        <v>0.2</v>
      </c>
      <c r="W1299" s="26">
        <v>0</v>
      </c>
      <c r="X1299" s="26">
        <v>0</v>
      </c>
      <c r="Y1299" s="26">
        <v>0</v>
      </c>
      <c r="Z1299" s="26">
        <v>0</v>
      </c>
      <c r="AA1299" s="26">
        <v>0</v>
      </c>
      <c r="AB1299" s="26">
        <v>0</v>
      </c>
      <c r="AC1299" s="26">
        <v>0</v>
      </c>
      <c r="AD1299" s="26">
        <v>0</v>
      </c>
      <c r="AE1299" s="26">
        <v>0</v>
      </c>
      <c r="AF1299" s="26">
        <v>1</v>
      </c>
      <c r="AG1299" s="26">
        <v>0</v>
      </c>
    </row>
    <row r="1300" spans="1:33" x14ac:dyDescent="0.2">
      <c r="A1300" s="3" t="s">
        <v>1457</v>
      </c>
      <c r="B1300" s="3" t="s">
        <v>1097</v>
      </c>
      <c r="C1300" s="3" t="s">
        <v>532</v>
      </c>
      <c r="D1300" s="3" t="s">
        <v>535</v>
      </c>
      <c r="E1300" t="str">
        <f t="shared" si="40"/>
        <v>M22P01U01N03</v>
      </c>
      <c r="F1300" s="26">
        <f ca="1">基础表!F1300</f>
        <v>0</v>
      </c>
      <c r="G1300" s="26">
        <f>基础表!G1300</f>
        <v>0</v>
      </c>
      <c r="H1300" s="26">
        <v>0.15</v>
      </c>
      <c r="I1300" s="26" t="str">
        <f t="shared" ca="1" si="41"/>
        <v>TRUE</v>
      </c>
      <c r="J1300" s="26">
        <v>0</v>
      </c>
      <c r="K1300" s="26">
        <v>1</v>
      </c>
      <c r="L1300" s="26">
        <v>1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0.2</v>
      </c>
      <c r="V1300" s="26">
        <v>0.2</v>
      </c>
      <c r="W1300" s="26">
        <v>0</v>
      </c>
      <c r="X1300" s="26">
        <v>0</v>
      </c>
      <c r="Y1300" s="26">
        <v>0</v>
      </c>
      <c r="Z1300" s="26">
        <v>0</v>
      </c>
      <c r="AA1300" s="26">
        <v>0</v>
      </c>
      <c r="AB1300" s="26">
        <v>0</v>
      </c>
      <c r="AC1300" s="26">
        <v>0</v>
      </c>
      <c r="AD1300" s="26">
        <v>0</v>
      </c>
      <c r="AE1300" s="26">
        <v>0</v>
      </c>
      <c r="AF1300" s="26">
        <v>1</v>
      </c>
      <c r="AG1300" s="26">
        <v>0</v>
      </c>
    </row>
    <row r="1301" spans="1:33" x14ac:dyDescent="0.2">
      <c r="A1301" s="3" t="s">
        <v>1457</v>
      </c>
      <c r="B1301" s="3" t="s">
        <v>1097</v>
      </c>
      <c r="C1301" s="3" t="s">
        <v>532</v>
      </c>
      <c r="D1301" s="3" t="s">
        <v>536</v>
      </c>
      <c r="E1301" t="str">
        <f t="shared" si="40"/>
        <v>M22P01U01N04</v>
      </c>
      <c r="F1301" s="26">
        <f ca="1">基础表!F1301</f>
        <v>0</v>
      </c>
      <c r="G1301" s="26">
        <f>基础表!G1301</f>
        <v>0</v>
      </c>
      <c r="H1301" s="26">
        <v>0.15</v>
      </c>
      <c r="I1301" s="26" t="str">
        <f t="shared" ca="1" si="41"/>
        <v>TRUE</v>
      </c>
      <c r="J1301" s="26">
        <v>0</v>
      </c>
      <c r="K1301" s="26">
        <v>1</v>
      </c>
      <c r="L1301" s="26">
        <v>1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  <c r="T1301" s="26">
        <v>0</v>
      </c>
      <c r="U1301" s="26">
        <v>0.2</v>
      </c>
      <c r="V1301" s="26">
        <v>0.2</v>
      </c>
      <c r="W1301" s="26">
        <v>0</v>
      </c>
      <c r="X1301" s="26">
        <v>0</v>
      </c>
      <c r="Y1301" s="26">
        <v>0</v>
      </c>
      <c r="Z1301" s="26">
        <v>0</v>
      </c>
      <c r="AA1301" s="26">
        <v>0</v>
      </c>
      <c r="AB1301" s="26">
        <v>0</v>
      </c>
      <c r="AC1301" s="26">
        <v>0</v>
      </c>
      <c r="AD1301" s="26">
        <v>0</v>
      </c>
      <c r="AE1301" s="26">
        <v>0</v>
      </c>
      <c r="AF1301" s="26">
        <v>1</v>
      </c>
      <c r="AG1301" s="26">
        <v>0</v>
      </c>
    </row>
    <row r="1302" spans="1:33" x14ac:dyDescent="0.2">
      <c r="A1302" s="3" t="s">
        <v>1457</v>
      </c>
      <c r="B1302" s="3" t="s">
        <v>1097</v>
      </c>
      <c r="C1302" s="3" t="s">
        <v>532</v>
      </c>
      <c r="D1302" s="3" t="s">
        <v>537</v>
      </c>
      <c r="E1302" t="str">
        <f t="shared" si="40"/>
        <v>M22P01U01N05</v>
      </c>
      <c r="F1302" s="26">
        <f ca="1">基础表!F1302</f>
        <v>0</v>
      </c>
      <c r="G1302" s="26">
        <f>基础表!G1302</f>
        <v>0</v>
      </c>
      <c r="H1302" s="26">
        <v>0.15</v>
      </c>
      <c r="I1302" s="26" t="str">
        <f t="shared" ca="1" si="41"/>
        <v>TRUE</v>
      </c>
      <c r="J1302" s="26">
        <v>0</v>
      </c>
      <c r="K1302" s="26">
        <v>1</v>
      </c>
      <c r="L1302" s="26">
        <v>1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  <c r="T1302" s="26">
        <v>0</v>
      </c>
      <c r="U1302" s="26">
        <v>0.2</v>
      </c>
      <c r="V1302" s="26">
        <v>0.2</v>
      </c>
      <c r="W1302" s="26">
        <v>0</v>
      </c>
      <c r="X1302" s="26">
        <v>0</v>
      </c>
      <c r="Y1302" s="26">
        <v>0</v>
      </c>
      <c r="Z1302" s="26">
        <v>0</v>
      </c>
      <c r="AA1302" s="26">
        <v>0</v>
      </c>
      <c r="AB1302" s="26">
        <v>0</v>
      </c>
      <c r="AC1302" s="26">
        <v>0</v>
      </c>
      <c r="AD1302" s="26">
        <v>0</v>
      </c>
      <c r="AE1302" s="26">
        <v>0</v>
      </c>
      <c r="AF1302" s="26">
        <v>1</v>
      </c>
      <c r="AG1302" s="26">
        <v>0</v>
      </c>
    </row>
    <row r="1303" spans="1:33" x14ac:dyDescent="0.2">
      <c r="A1303" s="3" t="s">
        <v>1457</v>
      </c>
      <c r="B1303" s="3" t="s">
        <v>1097</v>
      </c>
      <c r="C1303" s="3" t="s">
        <v>532</v>
      </c>
      <c r="D1303" s="3" t="s">
        <v>538</v>
      </c>
      <c r="E1303" t="str">
        <f t="shared" si="40"/>
        <v>M22P01U01N06</v>
      </c>
      <c r="F1303" s="26">
        <f ca="1">基础表!F1303</f>
        <v>0</v>
      </c>
      <c r="G1303" s="26">
        <f>基础表!G1303</f>
        <v>0</v>
      </c>
      <c r="H1303" s="26">
        <v>0.15</v>
      </c>
      <c r="I1303" s="26" t="str">
        <f t="shared" ca="1" si="41"/>
        <v>TRUE</v>
      </c>
      <c r="J1303" s="26">
        <v>0</v>
      </c>
      <c r="K1303" s="26">
        <v>1</v>
      </c>
      <c r="L1303" s="26">
        <v>1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  <c r="T1303" s="26">
        <v>0</v>
      </c>
      <c r="U1303" s="26">
        <v>0.2</v>
      </c>
      <c r="V1303" s="26">
        <v>0.2</v>
      </c>
      <c r="W1303" s="26">
        <v>0</v>
      </c>
      <c r="X1303" s="26">
        <v>0</v>
      </c>
      <c r="Y1303" s="26">
        <v>0</v>
      </c>
      <c r="Z1303" s="26">
        <v>0</v>
      </c>
      <c r="AA1303" s="26">
        <v>0</v>
      </c>
      <c r="AB1303" s="26">
        <v>0</v>
      </c>
      <c r="AC1303" s="26">
        <v>0</v>
      </c>
      <c r="AD1303" s="26">
        <v>0</v>
      </c>
      <c r="AE1303" s="26">
        <v>0</v>
      </c>
      <c r="AF1303" s="26">
        <v>1</v>
      </c>
      <c r="AG1303" s="26">
        <v>0</v>
      </c>
    </row>
    <row r="1304" spans="1:33" x14ac:dyDescent="0.2">
      <c r="A1304" s="3" t="s">
        <v>1457</v>
      </c>
      <c r="B1304" s="3" t="s">
        <v>1097</v>
      </c>
      <c r="C1304" s="3" t="s">
        <v>532</v>
      </c>
      <c r="D1304" s="3" t="s">
        <v>542</v>
      </c>
      <c r="E1304" t="str">
        <f t="shared" si="40"/>
        <v>M22P01U01N07</v>
      </c>
      <c r="F1304" s="26">
        <f ca="1">基础表!F1304</f>
        <v>0</v>
      </c>
      <c r="G1304" s="26">
        <f>基础表!G1304</f>
        <v>0</v>
      </c>
      <c r="H1304" s="26">
        <v>0.15</v>
      </c>
      <c r="I1304" s="26" t="str">
        <f t="shared" ca="1" si="41"/>
        <v>TRUE</v>
      </c>
      <c r="J1304" s="26">
        <v>0</v>
      </c>
      <c r="K1304" s="26">
        <v>1</v>
      </c>
      <c r="L1304" s="26">
        <v>1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  <c r="T1304" s="26">
        <v>0</v>
      </c>
      <c r="U1304" s="26">
        <v>0.2</v>
      </c>
      <c r="V1304" s="26">
        <v>0.2</v>
      </c>
      <c r="W1304" s="26">
        <v>0</v>
      </c>
      <c r="X1304" s="26">
        <v>0</v>
      </c>
      <c r="Y1304" s="26">
        <v>0</v>
      </c>
      <c r="Z1304" s="26">
        <v>0</v>
      </c>
      <c r="AA1304" s="26">
        <v>0</v>
      </c>
      <c r="AB1304" s="26">
        <v>0</v>
      </c>
      <c r="AC1304" s="26">
        <v>0</v>
      </c>
      <c r="AD1304" s="26">
        <v>0</v>
      </c>
      <c r="AE1304" s="26">
        <v>0</v>
      </c>
      <c r="AF1304" s="26">
        <v>1</v>
      </c>
      <c r="AG1304" s="26">
        <v>0</v>
      </c>
    </row>
    <row r="1305" spans="1:33" x14ac:dyDescent="0.2">
      <c r="A1305" s="3" t="s">
        <v>1457</v>
      </c>
      <c r="B1305" s="3" t="s">
        <v>1097</v>
      </c>
      <c r="C1305" s="3" t="s">
        <v>532</v>
      </c>
      <c r="D1305" s="3" t="s">
        <v>543</v>
      </c>
      <c r="E1305" t="str">
        <f t="shared" si="40"/>
        <v>M22P01U01N08</v>
      </c>
      <c r="F1305" s="26">
        <f ca="1">基础表!F1305</f>
        <v>0</v>
      </c>
      <c r="G1305" s="26">
        <f>基础表!G1305</f>
        <v>0</v>
      </c>
      <c r="H1305" s="26">
        <v>0.15</v>
      </c>
      <c r="I1305" s="26" t="str">
        <f t="shared" ca="1" si="41"/>
        <v>TRUE</v>
      </c>
      <c r="J1305" s="26">
        <v>0</v>
      </c>
      <c r="K1305" s="26">
        <v>1</v>
      </c>
      <c r="L1305" s="26">
        <v>1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  <c r="T1305" s="26">
        <v>0</v>
      </c>
      <c r="U1305" s="26">
        <v>0.2</v>
      </c>
      <c r="V1305" s="26">
        <v>0.2</v>
      </c>
      <c r="W1305" s="26">
        <v>0</v>
      </c>
      <c r="X1305" s="26">
        <v>0</v>
      </c>
      <c r="Y1305" s="26">
        <v>0</v>
      </c>
      <c r="Z1305" s="26">
        <v>0</v>
      </c>
      <c r="AA1305" s="26">
        <v>0</v>
      </c>
      <c r="AB1305" s="26">
        <v>0</v>
      </c>
      <c r="AC1305" s="26">
        <v>0</v>
      </c>
      <c r="AD1305" s="26">
        <v>0</v>
      </c>
      <c r="AE1305" s="26">
        <v>0</v>
      </c>
      <c r="AF1305" s="26">
        <v>1</v>
      </c>
      <c r="AG1305" s="26">
        <v>0</v>
      </c>
    </row>
    <row r="1306" spans="1:33" x14ac:dyDescent="0.2">
      <c r="A1306" s="3" t="s">
        <v>1457</v>
      </c>
      <c r="B1306" s="3" t="s">
        <v>1097</v>
      </c>
      <c r="C1306" s="3" t="s">
        <v>532</v>
      </c>
      <c r="D1306" s="3" t="s">
        <v>544</v>
      </c>
      <c r="E1306" t="str">
        <f t="shared" si="40"/>
        <v>M22P01U01N09</v>
      </c>
      <c r="F1306" s="26">
        <f ca="1">基础表!F1306</f>
        <v>0</v>
      </c>
      <c r="G1306" s="26">
        <f>基础表!G1306</f>
        <v>0</v>
      </c>
      <c r="H1306" s="26">
        <v>0.15</v>
      </c>
      <c r="I1306" s="26" t="str">
        <f t="shared" ca="1" si="41"/>
        <v>TRUE</v>
      </c>
      <c r="J1306" s="26">
        <v>0</v>
      </c>
      <c r="K1306" s="26">
        <v>1</v>
      </c>
      <c r="L1306" s="26">
        <v>1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  <c r="T1306" s="26">
        <v>0</v>
      </c>
      <c r="U1306" s="26">
        <v>0.2</v>
      </c>
      <c r="V1306" s="26">
        <v>0.2</v>
      </c>
      <c r="W1306" s="26">
        <v>0</v>
      </c>
      <c r="X1306" s="26">
        <v>0</v>
      </c>
      <c r="Y1306" s="26">
        <v>0</v>
      </c>
      <c r="Z1306" s="26">
        <v>0</v>
      </c>
      <c r="AA1306" s="26">
        <v>0</v>
      </c>
      <c r="AB1306" s="26">
        <v>0</v>
      </c>
      <c r="AC1306" s="26">
        <v>0</v>
      </c>
      <c r="AD1306" s="26">
        <v>0</v>
      </c>
      <c r="AE1306" s="26">
        <v>0</v>
      </c>
      <c r="AF1306" s="26">
        <v>1</v>
      </c>
      <c r="AG1306" s="26">
        <v>0</v>
      </c>
    </row>
    <row r="1307" spans="1:33" x14ac:dyDescent="0.2">
      <c r="A1307" s="3" t="s">
        <v>1457</v>
      </c>
      <c r="B1307" s="3" t="s">
        <v>1097</v>
      </c>
      <c r="C1307" s="3" t="s">
        <v>539</v>
      </c>
      <c r="D1307" s="3" t="s">
        <v>1255</v>
      </c>
      <c r="E1307" t="str">
        <f t="shared" si="40"/>
        <v>M22P01U02N01</v>
      </c>
      <c r="F1307" s="26">
        <f ca="1">基础表!F1307</f>
        <v>0</v>
      </c>
      <c r="G1307" s="26">
        <f>基础表!G1307</f>
        <v>0</v>
      </c>
      <c r="H1307" s="26">
        <v>0.15</v>
      </c>
      <c r="I1307" s="26" t="str">
        <f t="shared" ca="1" si="41"/>
        <v>TRUE</v>
      </c>
      <c r="J1307" s="26">
        <v>0</v>
      </c>
      <c r="K1307" s="26">
        <v>1</v>
      </c>
      <c r="L1307" s="26">
        <v>1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  <c r="T1307" s="26">
        <v>0</v>
      </c>
      <c r="U1307" s="26">
        <v>0.2</v>
      </c>
      <c r="V1307" s="26">
        <v>0.2</v>
      </c>
      <c r="W1307" s="26">
        <v>0</v>
      </c>
      <c r="X1307" s="26">
        <v>0</v>
      </c>
      <c r="Y1307" s="26">
        <v>0</v>
      </c>
      <c r="Z1307" s="26">
        <v>0</v>
      </c>
      <c r="AA1307" s="26">
        <v>0</v>
      </c>
      <c r="AB1307" s="26">
        <v>0</v>
      </c>
      <c r="AC1307" s="26">
        <v>0</v>
      </c>
      <c r="AD1307" s="26">
        <v>0</v>
      </c>
      <c r="AE1307" s="26">
        <v>0</v>
      </c>
      <c r="AF1307" s="26">
        <v>1</v>
      </c>
      <c r="AG1307" s="26">
        <v>0</v>
      </c>
    </row>
    <row r="1308" spans="1:33" x14ac:dyDescent="0.2">
      <c r="A1308" s="3" t="s">
        <v>1457</v>
      </c>
      <c r="B1308" s="3" t="s">
        <v>1097</v>
      </c>
      <c r="C1308" s="3" t="s">
        <v>539</v>
      </c>
      <c r="D1308" s="3" t="s">
        <v>534</v>
      </c>
      <c r="E1308" t="str">
        <f t="shared" si="40"/>
        <v>M22P01U02N02</v>
      </c>
      <c r="F1308" s="26">
        <f ca="1">基础表!F1308</f>
        <v>0</v>
      </c>
      <c r="G1308" s="26">
        <f>基础表!G1308</f>
        <v>0</v>
      </c>
      <c r="H1308" s="26">
        <v>0.15</v>
      </c>
      <c r="I1308" s="26" t="str">
        <f t="shared" ca="1" si="41"/>
        <v>TRUE</v>
      </c>
      <c r="J1308" s="26">
        <v>0</v>
      </c>
      <c r="K1308" s="26">
        <v>1</v>
      </c>
      <c r="L1308" s="26">
        <v>1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  <c r="T1308" s="26">
        <v>0</v>
      </c>
      <c r="U1308" s="26">
        <v>0.2</v>
      </c>
      <c r="V1308" s="26">
        <v>0.2</v>
      </c>
      <c r="W1308" s="26">
        <v>0</v>
      </c>
      <c r="X1308" s="26">
        <v>0</v>
      </c>
      <c r="Y1308" s="26">
        <v>0</v>
      </c>
      <c r="Z1308" s="26">
        <v>0</v>
      </c>
      <c r="AA1308" s="26">
        <v>0</v>
      </c>
      <c r="AB1308" s="26">
        <v>0</v>
      </c>
      <c r="AC1308" s="26">
        <v>0</v>
      </c>
      <c r="AD1308" s="26">
        <v>0</v>
      </c>
      <c r="AE1308" s="26">
        <v>0</v>
      </c>
      <c r="AF1308" s="26">
        <v>1</v>
      </c>
      <c r="AG1308" s="26">
        <v>0</v>
      </c>
    </row>
    <row r="1309" spans="1:33" x14ac:dyDescent="0.2">
      <c r="A1309" s="3" t="s">
        <v>1457</v>
      </c>
      <c r="B1309" s="3" t="s">
        <v>1097</v>
      </c>
      <c r="C1309" s="3" t="s">
        <v>539</v>
      </c>
      <c r="D1309" s="3" t="s">
        <v>535</v>
      </c>
      <c r="E1309" t="str">
        <f t="shared" si="40"/>
        <v>M22P01U02N03</v>
      </c>
      <c r="F1309" s="26">
        <f ca="1">基础表!F1309</f>
        <v>0</v>
      </c>
      <c r="G1309" s="26">
        <f>基础表!G1309</f>
        <v>0</v>
      </c>
      <c r="H1309" s="26">
        <v>0.15</v>
      </c>
      <c r="I1309" s="26" t="str">
        <f t="shared" ca="1" si="41"/>
        <v>TRUE</v>
      </c>
      <c r="J1309" s="26">
        <v>0</v>
      </c>
      <c r="K1309" s="26">
        <v>1</v>
      </c>
      <c r="L1309" s="26">
        <v>1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  <c r="T1309" s="26">
        <v>0</v>
      </c>
      <c r="U1309" s="26">
        <v>0.2</v>
      </c>
      <c r="V1309" s="26">
        <v>0.2</v>
      </c>
      <c r="W1309" s="26">
        <v>0</v>
      </c>
      <c r="X1309" s="26">
        <v>0</v>
      </c>
      <c r="Y1309" s="26">
        <v>0</v>
      </c>
      <c r="Z1309" s="26">
        <v>0</v>
      </c>
      <c r="AA1309" s="26">
        <v>0</v>
      </c>
      <c r="AB1309" s="26">
        <v>0</v>
      </c>
      <c r="AC1309" s="26">
        <v>0</v>
      </c>
      <c r="AD1309" s="26">
        <v>0</v>
      </c>
      <c r="AE1309" s="26">
        <v>0</v>
      </c>
      <c r="AF1309" s="26">
        <v>1</v>
      </c>
      <c r="AG1309" s="26">
        <v>0</v>
      </c>
    </row>
    <row r="1310" spans="1:33" x14ac:dyDescent="0.2">
      <c r="A1310" s="3" t="s">
        <v>1457</v>
      </c>
      <c r="B1310" s="3" t="s">
        <v>1097</v>
      </c>
      <c r="C1310" s="3" t="s">
        <v>539</v>
      </c>
      <c r="D1310" s="3" t="s">
        <v>536</v>
      </c>
      <c r="E1310" t="str">
        <f t="shared" si="40"/>
        <v>M22P01U02N04</v>
      </c>
      <c r="F1310" s="26">
        <f ca="1">基础表!F1310</f>
        <v>0</v>
      </c>
      <c r="G1310" s="26">
        <f>基础表!G1310</f>
        <v>0</v>
      </c>
      <c r="H1310" s="26">
        <v>0.15</v>
      </c>
      <c r="I1310" s="26" t="str">
        <f t="shared" ca="1" si="41"/>
        <v>TRUE</v>
      </c>
      <c r="J1310" s="26">
        <v>0</v>
      </c>
      <c r="K1310" s="26">
        <v>1</v>
      </c>
      <c r="L1310" s="26">
        <v>1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  <c r="T1310" s="26">
        <v>0</v>
      </c>
      <c r="U1310" s="26">
        <v>0.2</v>
      </c>
      <c r="V1310" s="26">
        <v>0.2</v>
      </c>
      <c r="W1310" s="26">
        <v>0</v>
      </c>
      <c r="X1310" s="26">
        <v>0</v>
      </c>
      <c r="Y1310" s="26">
        <v>0</v>
      </c>
      <c r="Z1310" s="26">
        <v>0</v>
      </c>
      <c r="AA1310" s="26">
        <v>0</v>
      </c>
      <c r="AB1310" s="26">
        <v>0</v>
      </c>
      <c r="AC1310" s="26">
        <v>0</v>
      </c>
      <c r="AD1310" s="26">
        <v>0</v>
      </c>
      <c r="AE1310" s="26">
        <v>0</v>
      </c>
      <c r="AF1310" s="26">
        <v>1</v>
      </c>
      <c r="AG1310" s="26">
        <v>0</v>
      </c>
    </row>
    <row r="1311" spans="1:33" x14ac:dyDescent="0.2">
      <c r="A1311" s="3" t="s">
        <v>1457</v>
      </c>
      <c r="B1311" s="3" t="s">
        <v>1097</v>
      </c>
      <c r="C1311" s="3" t="s">
        <v>539</v>
      </c>
      <c r="D1311" s="3" t="s">
        <v>537</v>
      </c>
      <c r="E1311" t="str">
        <f t="shared" si="40"/>
        <v>M22P01U02N05</v>
      </c>
      <c r="F1311" s="26">
        <f ca="1">基础表!F1311</f>
        <v>0</v>
      </c>
      <c r="G1311" s="26">
        <f>基础表!G1311</f>
        <v>0</v>
      </c>
      <c r="H1311" s="26">
        <v>0.15</v>
      </c>
      <c r="I1311" s="26" t="str">
        <f t="shared" ca="1" si="41"/>
        <v>TRUE</v>
      </c>
      <c r="J1311" s="26">
        <v>0</v>
      </c>
      <c r="K1311" s="26">
        <v>1</v>
      </c>
      <c r="L1311" s="26">
        <v>1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  <c r="T1311" s="26">
        <v>0</v>
      </c>
      <c r="U1311" s="26">
        <v>0.2</v>
      </c>
      <c r="V1311" s="26">
        <v>0.2</v>
      </c>
      <c r="W1311" s="26">
        <v>0</v>
      </c>
      <c r="X1311" s="26">
        <v>0</v>
      </c>
      <c r="Y1311" s="26">
        <v>0</v>
      </c>
      <c r="Z1311" s="26">
        <v>0</v>
      </c>
      <c r="AA1311" s="26">
        <v>0</v>
      </c>
      <c r="AB1311" s="26">
        <v>0</v>
      </c>
      <c r="AC1311" s="26">
        <v>0</v>
      </c>
      <c r="AD1311" s="26">
        <v>0</v>
      </c>
      <c r="AE1311" s="26">
        <v>0</v>
      </c>
      <c r="AF1311" s="26">
        <v>1</v>
      </c>
      <c r="AG1311" s="26">
        <v>0</v>
      </c>
    </row>
    <row r="1312" spans="1:33" x14ac:dyDescent="0.2">
      <c r="A1312" s="3" t="s">
        <v>1457</v>
      </c>
      <c r="B1312" s="3" t="s">
        <v>1097</v>
      </c>
      <c r="C1312" s="3" t="s">
        <v>539</v>
      </c>
      <c r="D1312" s="3" t="s">
        <v>538</v>
      </c>
      <c r="E1312" t="str">
        <f t="shared" si="40"/>
        <v>M22P01U02N06</v>
      </c>
      <c r="F1312" s="26">
        <f ca="1">基础表!F1312</f>
        <v>0</v>
      </c>
      <c r="G1312" s="26">
        <f>基础表!G1312</f>
        <v>0</v>
      </c>
      <c r="H1312" s="26">
        <v>0.15</v>
      </c>
      <c r="I1312" s="26" t="str">
        <f t="shared" ca="1" si="41"/>
        <v>TRUE</v>
      </c>
      <c r="J1312" s="26">
        <v>0</v>
      </c>
      <c r="K1312" s="26">
        <v>1</v>
      </c>
      <c r="L1312" s="26">
        <v>1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  <c r="T1312" s="26">
        <v>0</v>
      </c>
      <c r="U1312" s="26">
        <v>0.2</v>
      </c>
      <c r="V1312" s="26">
        <v>0.2</v>
      </c>
      <c r="W1312" s="26">
        <v>0</v>
      </c>
      <c r="X1312" s="26">
        <v>0</v>
      </c>
      <c r="Y1312" s="26">
        <v>0</v>
      </c>
      <c r="Z1312" s="26">
        <v>0</v>
      </c>
      <c r="AA1312" s="26">
        <v>0</v>
      </c>
      <c r="AB1312" s="26">
        <v>0</v>
      </c>
      <c r="AC1312" s="26">
        <v>0</v>
      </c>
      <c r="AD1312" s="26">
        <v>0</v>
      </c>
      <c r="AE1312" s="26">
        <v>0</v>
      </c>
      <c r="AF1312" s="26">
        <v>1</v>
      </c>
      <c r="AG1312" s="26">
        <v>0</v>
      </c>
    </row>
    <row r="1313" spans="1:33" x14ac:dyDescent="0.2">
      <c r="A1313" s="3" t="s">
        <v>1457</v>
      </c>
      <c r="B1313" s="3" t="s">
        <v>1097</v>
      </c>
      <c r="C1313" s="3" t="s">
        <v>539</v>
      </c>
      <c r="D1313" s="3" t="s">
        <v>542</v>
      </c>
      <c r="E1313" t="str">
        <f t="shared" si="40"/>
        <v>M22P01U02N07</v>
      </c>
      <c r="F1313" s="26">
        <f ca="1">基础表!F1313</f>
        <v>0</v>
      </c>
      <c r="G1313" s="26">
        <f>基础表!G1313</f>
        <v>0</v>
      </c>
      <c r="H1313" s="26">
        <v>0.15</v>
      </c>
      <c r="I1313" s="26" t="str">
        <f t="shared" ca="1" si="41"/>
        <v>TRUE</v>
      </c>
      <c r="J1313" s="26">
        <v>0</v>
      </c>
      <c r="K1313" s="26">
        <v>1</v>
      </c>
      <c r="L1313" s="26">
        <v>1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  <c r="T1313" s="26">
        <v>0</v>
      </c>
      <c r="U1313" s="26">
        <v>0.2</v>
      </c>
      <c r="V1313" s="26">
        <v>0.2</v>
      </c>
      <c r="W1313" s="26">
        <v>0</v>
      </c>
      <c r="X1313" s="26">
        <v>0</v>
      </c>
      <c r="Y1313" s="26">
        <v>0</v>
      </c>
      <c r="Z1313" s="26">
        <v>0</v>
      </c>
      <c r="AA1313" s="26">
        <v>0</v>
      </c>
      <c r="AB1313" s="26">
        <v>0</v>
      </c>
      <c r="AC1313" s="26">
        <v>0</v>
      </c>
      <c r="AD1313" s="26">
        <v>0</v>
      </c>
      <c r="AE1313" s="26">
        <v>0</v>
      </c>
      <c r="AF1313" s="26">
        <v>1</v>
      </c>
      <c r="AG1313" s="26">
        <v>0</v>
      </c>
    </row>
    <row r="1314" spans="1:33" x14ac:dyDescent="0.2">
      <c r="A1314" s="3" t="s">
        <v>1457</v>
      </c>
      <c r="B1314" s="3" t="s">
        <v>1097</v>
      </c>
      <c r="C1314" s="3" t="s">
        <v>539</v>
      </c>
      <c r="D1314" s="3" t="s">
        <v>543</v>
      </c>
      <c r="E1314" t="str">
        <f t="shared" si="40"/>
        <v>M22P01U02N08</v>
      </c>
      <c r="F1314" s="26">
        <f ca="1">基础表!F1314</f>
        <v>0</v>
      </c>
      <c r="G1314" s="26">
        <f>基础表!G1314</f>
        <v>0</v>
      </c>
      <c r="H1314" s="26">
        <v>0.15</v>
      </c>
      <c r="I1314" s="26" t="str">
        <f t="shared" ca="1" si="41"/>
        <v>TRUE</v>
      </c>
      <c r="J1314" s="26">
        <v>0</v>
      </c>
      <c r="K1314" s="26">
        <v>1</v>
      </c>
      <c r="L1314" s="26">
        <v>1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  <c r="T1314" s="26">
        <v>0</v>
      </c>
      <c r="U1314" s="26">
        <v>0.2</v>
      </c>
      <c r="V1314" s="26">
        <v>0.2</v>
      </c>
      <c r="W1314" s="26">
        <v>0</v>
      </c>
      <c r="X1314" s="26">
        <v>0</v>
      </c>
      <c r="Y1314" s="26">
        <v>0</v>
      </c>
      <c r="Z1314" s="26">
        <v>0</v>
      </c>
      <c r="AA1314" s="26">
        <v>0</v>
      </c>
      <c r="AB1314" s="26">
        <v>0</v>
      </c>
      <c r="AC1314" s="26">
        <v>0</v>
      </c>
      <c r="AD1314" s="26">
        <v>0</v>
      </c>
      <c r="AE1314" s="26">
        <v>0</v>
      </c>
      <c r="AF1314" s="26">
        <v>1</v>
      </c>
      <c r="AG1314" s="26">
        <v>0</v>
      </c>
    </row>
    <row r="1315" spans="1:33" x14ac:dyDescent="0.2">
      <c r="A1315" s="3" t="s">
        <v>1457</v>
      </c>
      <c r="B1315" s="3" t="s">
        <v>1097</v>
      </c>
      <c r="C1315" s="3" t="s">
        <v>539</v>
      </c>
      <c r="D1315" s="3" t="s">
        <v>544</v>
      </c>
      <c r="E1315" t="str">
        <f t="shared" si="40"/>
        <v>M22P01U02N09</v>
      </c>
      <c r="F1315" s="26">
        <f ca="1">基础表!F1315</f>
        <v>0</v>
      </c>
      <c r="G1315" s="26">
        <f>基础表!G1315</f>
        <v>0</v>
      </c>
      <c r="H1315" s="26">
        <v>0.15</v>
      </c>
      <c r="I1315" s="26" t="str">
        <f t="shared" ca="1" si="41"/>
        <v>TRUE</v>
      </c>
      <c r="J1315" s="26">
        <v>0</v>
      </c>
      <c r="K1315" s="26">
        <v>1</v>
      </c>
      <c r="L1315" s="26">
        <v>1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0.2</v>
      </c>
      <c r="V1315" s="26">
        <v>0.2</v>
      </c>
      <c r="W1315" s="26">
        <v>0</v>
      </c>
      <c r="X1315" s="26">
        <v>0</v>
      </c>
      <c r="Y1315" s="26">
        <v>0</v>
      </c>
      <c r="Z1315" s="26">
        <v>0</v>
      </c>
      <c r="AA1315" s="26">
        <v>0</v>
      </c>
      <c r="AB1315" s="26">
        <v>0</v>
      </c>
      <c r="AC1315" s="26">
        <v>0</v>
      </c>
      <c r="AD1315" s="26">
        <v>0</v>
      </c>
      <c r="AE1315" s="26">
        <v>0</v>
      </c>
      <c r="AF1315" s="26">
        <v>1</v>
      </c>
      <c r="AG1315" s="26">
        <v>0</v>
      </c>
    </row>
    <row r="1316" spans="1:33" x14ac:dyDescent="0.2">
      <c r="A1316" s="3" t="s">
        <v>1457</v>
      </c>
      <c r="B1316" s="3" t="s">
        <v>1097</v>
      </c>
      <c r="C1316" s="3" t="s">
        <v>540</v>
      </c>
      <c r="D1316" s="3" t="s">
        <v>1255</v>
      </c>
      <c r="E1316" t="str">
        <f t="shared" si="40"/>
        <v>M22P01U03N01</v>
      </c>
      <c r="F1316" s="26">
        <f ca="1">基础表!F1316</f>
        <v>0</v>
      </c>
      <c r="G1316" s="26">
        <f>基础表!G1316</f>
        <v>0</v>
      </c>
      <c r="H1316" s="26">
        <v>0.15</v>
      </c>
      <c r="I1316" s="26" t="str">
        <f t="shared" ca="1" si="41"/>
        <v>TRUE</v>
      </c>
      <c r="J1316" s="26">
        <v>0</v>
      </c>
      <c r="K1316" s="26">
        <v>1</v>
      </c>
      <c r="L1316" s="26">
        <v>1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  <c r="T1316" s="26">
        <v>0</v>
      </c>
      <c r="U1316" s="26">
        <v>0.2</v>
      </c>
      <c r="V1316" s="26">
        <v>0.2</v>
      </c>
      <c r="W1316" s="26">
        <v>0</v>
      </c>
      <c r="X1316" s="26">
        <v>0</v>
      </c>
      <c r="Y1316" s="26">
        <v>0</v>
      </c>
      <c r="Z1316" s="26">
        <v>0</v>
      </c>
      <c r="AA1316" s="26">
        <v>0</v>
      </c>
      <c r="AB1316" s="26">
        <v>0</v>
      </c>
      <c r="AC1316" s="26">
        <v>0</v>
      </c>
      <c r="AD1316" s="26">
        <v>0</v>
      </c>
      <c r="AE1316" s="26">
        <v>0</v>
      </c>
      <c r="AF1316" s="26">
        <v>1</v>
      </c>
      <c r="AG1316" s="26">
        <v>0</v>
      </c>
    </row>
    <row r="1317" spans="1:33" x14ac:dyDescent="0.2">
      <c r="A1317" s="3" t="s">
        <v>1457</v>
      </c>
      <c r="B1317" s="3" t="s">
        <v>1097</v>
      </c>
      <c r="C1317" s="3" t="s">
        <v>540</v>
      </c>
      <c r="D1317" s="3" t="s">
        <v>534</v>
      </c>
      <c r="E1317" t="str">
        <f t="shared" si="40"/>
        <v>M22P01U03N02</v>
      </c>
      <c r="F1317" s="26">
        <f ca="1">基础表!F1317</f>
        <v>0</v>
      </c>
      <c r="G1317" s="26">
        <f>基础表!G1317</f>
        <v>0</v>
      </c>
      <c r="H1317" s="26">
        <v>0.15</v>
      </c>
      <c r="I1317" s="26" t="str">
        <f t="shared" ca="1" si="41"/>
        <v>TRUE</v>
      </c>
      <c r="J1317" s="26">
        <v>0</v>
      </c>
      <c r="K1317" s="26">
        <v>1</v>
      </c>
      <c r="L1317" s="26">
        <v>1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  <c r="T1317" s="26">
        <v>0</v>
      </c>
      <c r="U1317" s="26">
        <v>0.2</v>
      </c>
      <c r="V1317" s="26">
        <v>0.2</v>
      </c>
      <c r="W1317" s="26">
        <v>0</v>
      </c>
      <c r="X1317" s="26">
        <v>0</v>
      </c>
      <c r="Y1317" s="26">
        <v>0</v>
      </c>
      <c r="Z1317" s="26">
        <v>0</v>
      </c>
      <c r="AA1317" s="26">
        <v>0</v>
      </c>
      <c r="AB1317" s="26">
        <v>0</v>
      </c>
      <c r="AC1317" s="26">
        <v>0</v>
      </c>
      <c r="AD1317" s="26">
        <v>0</v>
      </c>
      <c r="AE1317" s="26">
        <v>0</v>
      </c>
      <c r="AF1317" s="26">
        <v>1</v>
      </c>
      <c r="AG1317" s="26">
        <v>0</v>
      </c>
    </row>
    <row r="1318" spans="1:33" x14ac:dyDescent="0.2">
      <c r="A1318" s="3" t="s">
        <v>1457</v>
      </c>
      <c r="B1318" s="3" t="s">
        <v>1097</v>
      </c>
      <c r="C1318" s="3" t="s">
        <v>540</v>
      </c>
      <c r="D1318" s="3" t="s">
        <v>535</v>
      </c>
      <c r="E1318" t="str">
        <f t="shared" si="40"/>
        <v>M22P01U03N03</v>
      </c>
      <c r="F1318" s="26">
        <f ca="1">基础表!F1318</f>
        <v>0</v>
      </c>
      <c r="G1318" s="26">
        <f>基础表!G1318</f>
        <v>0</v>
      </c>
      <c r="H1318" s="26">
        <v>0.15</v>
      </c>
      <c r="I1318" s="26" t="str">
        <f t="shared" ca="1" si="41"/>
        <v>TRUE</v>
      </c>
      <c r="J1318" s="26">
        <v>0</v>
      </c>
      <c r="K1318" s="26">
        <v>1</v>
      </c>
      <c r="L1318" s="26">
        <v>1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  <c r="T1318" s="26">
        <v>0</v>
      </c>
      <c r="U1318" s="26">
        <v>0.2</v>
      </c>
      <c r="V1318" s="26">
        <v>0.2</v>
      </c>
      <c r="W1318" s="26">
        <v>0</v>
      </c>
      <c r="X1318" s="26">
        <v>0</v>
      </c>
      <c r="Y1318" s="26">
        <v>0</v>
      </c>
      <c r="Z1318" s="26">
        <v>0</v>
      </c>
      <c r="AA1318" s="26">
        <v>0</v>
      </c>
      <c r="AB1318" s="26">
        <v>0</v>
      </c>
      <c r="AC1318" s="26">
        <v>0</v>
      </c>
      <c r="AD1318" s="26">
        <v>0</v>
      </c>
      <c r="AE1318" s="26">
        <v>0</v>
      </c>
      <c r="AF1318" s="26">
        <v>1</v>
      </c>
      <c r="AG1318" s="26">
        <v>0</v>
      </c>
    </row>
    <row r="1319" spans="1:33" x14ac:dyDescent="0.2">
      <c r="A1319" s="3" t="s">
        <v>1457</v>
      </c>
      <c r="B1319" s="3" t="s">
        <v>1097</v>
      </c>
      <c r="C1319" s="3" t="s">
        <v>540</v>
      </c>
      <c r="D1319" s="3" t="s">
        <v>536</v>
      </c>
      <c r="E1319" t="str">
        <f t="shared" si="40"/>
        <v>M22P01U03N04</v>
      </c>
      <c r="F1319" s="26">
        <f ca="1">基础表!F1319</f>
        <v>0</v>
      </c>
      <c r="G1319" s="26">
        <f>基础表!G1319</f>
        <v>0</v>
      </c>
      <c r="H1319" s="26">
        <v>0.15</v>
      </c>
      <c r="I1319" s="26" t="str">
        <f t="shared" ca="1" si="41"/>
        <v>TRUE</v>
      </c>
      <c r="J1319" s="26">
        <v>0</v>
      </c>
      <c r="K1319" s="26">
        <v>1</v>
      </c>
      <c r="L1319" s="26">
        <v>1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0.2</v>
      </c>
      <c r="V1319" s="26">
        <v>0.2</v>
      </c>
      <c r="W1319" s="26">
        <v>0</v>
      </c>
      <c r="X1319" s="26">
        <v>0</v>
      </c>
      <c r="Y1319" s="26">
        <v>0</v>
      </c>
      <c r="Z1319" s="26">
        <v>0</v>
      </c>
      <c r="AA1319" s="26">
        <v>0</v>
      </c>
      <c r="AB1319" s="26">
        <v>0</v>
      </c>
      <c r="AC1319" s="26">
        <v>0</v>
      </c>
      <c r="AD1319" s="26">
        <v>0</v>
      </c>
      <c r="AE1319" s="26">
        <v>0</v>
      </c>
      <c r="AF1319" s="26">
        <v>1</v>
      </c>
      <c r="AG1319" s="26">
        <v>0</v>
      </c>
    </row>
    <row r="1320" spans="1:33" x14ac:dyDescent="0.2">
      <c r="A1320" s="3" t="s">
        <v>1457</v>
      </c>
      <c r="B1320" s="3" t="s">
        <v>1097</v>
      </c>
      <c r="C1320" s="3" t="s">
        <v>540</v>
      </c>
      <c r="D1320" s="3" t="s">
        <v>537</v>
      </c>
      <c r="E1320" t="str">
        <f t="shared" si="40"/>
        <v>M22P01U03N05</v>
      </c>
      <c r="F1320" s="26">
        <f ca="1">基础表!F1320</f>
        <v>0</v>
      </c>
      <c r="G1320" s="26">
        <f>基础表!G1320</f>
        <v>0</v>
      </c>
      <c r="H1320" s="26">
        <v>0.15</v>
      </c>
      <c r="I1320" s="26" t="str">
        <f t="shared" ca="1" si="41"/>
        <v>TRUE</v>
      </c>
      <c r="J1320" s="26">
        <v>0</v>
      </c>
      <c r="K1320" s="26">
        <v>1</v>
      </c>
      <c r="L1320" s="26">
        <v>1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0.2</v>
      </c>
      <c r="V1320" s="26">
        <v>0.2</v>
      </c>
      <c r="W1320" s="26">
        <v>0</v>
      </c>
      <c r="X1320" s="26">
        <v>0</v>
      </c>
      <c r="Y1320" s="26">
        <v>0</v>
      </c>
      <c r="Z1320" s="26">
        <v>0</v>
      </c>
      <c r="AA1320" s="26">
        <v>0</v>
      </c>
      <c r="AB1320" s="26">
        <v>0</v>
      </c>
      <c r="AC1320" s="26">
        <v>0</v>
      </c>
      <c r="AD1320" s="26">
        <v>0</v>
      </c>
      <c r="AE1320" s="26">
        <v>0</v>
      </c>
      <c r="AF1320" s="26">
        <v>1</v>
      </c>
      <c r="AG1320" s="26">
        <v>0</v>
      </c>
    </row>
    <row r="1321" spans="1:33" x14ac:dyDescent="0.2">
      <c r="A1321" s="3" t="s">
        <v>1457</v>
      </c>
      <c r="B1321" s="3" t="s">
        <v>1097</v>
      </c>
      <c r="C1321" s="3" t="s">
        <v>540</v>
      </c>
      <c r="D1321" s="3" t="s">
        <v>538</v>
      </c>
      <c r="E1321" t="str">
        <f t="shared" si="40"/>
        <v>M22P01U03N06</v>
      </c>
      <c r="F1321" s="26">
        <f ca="1">基础表!F1321</f>
        <v>0</v>
      </c>
      <c r="G1321" s="26">
        <f>基础表!G1321</f>
        <v>0</v>
      </c>
      <c r="H1321" s="26">
        <v>0.15</v>
      </c>
      <c r="I1321" s="26" t="str">
        <f t="shared" ca="1" si="41"/>
        <v>TRUE</v>
      </c>
      <c r="J1321" s="26">
        <v>0</v>
      </c>
      <c r="K1321" s="26">
        <v>1</v>
      </c>
      <c r="L1321" s="26">
        <v>1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0.2</v>
      </c>
      <c r="V1321" s="26">
        <v>0.2</v>
      </c>
      <c r="W1321" s="26">
        <v>0</v>
      </c>
      <c r="X1321" s="26">
        <v>0</v>
      </c>
      <c r="Y1321" s="26">
        <v>0</v>
      </c>
      <c r="Z1321" s="26">
        <v>0</v>
      </c>
      <c r="AA1321" s="26">
        <v>0</v>
      </c>
      <c r="AB1321" s="26">
        <v>0</v>
      </c>
      <c r="AC1321" s="26">
        <v>0</v>
      </c>
      <c r="AD1321" s="26">
        <v>0</v>
      </c>
      <c r="AE1321" s="26">
        <v>0</v>
      </c>
      <c r="AF1321" s="26">
        <v>1</v>
      </c>
      <c r="AG1321" s="26">
        <v>0</v>
      </c>
    </row>
    <row r="1322" spans="1:33" x14ac:dyDescent="0.2">
      <c r="A1322" s="3" t="s">
        <v>1457</v>
      </c>
      <c r="B1322" s="3" t="s">
        <v>1097</v>
      </c>
      <c r="C1322" s="3" t="s">
        <v>540</v>
      </c>
      <c r="D1322" s="3" t="s">
        <v>542</v>
      </c>
      <c r="E1322" t="str">
        <f t="shared" si="40"/>
        <v>M22P01U03N07</v>
      </c>
      <c r="F1322" s="26">
        <f ca="1">基础表!F1322</f>
        <v>0</v>
      </c>
      <c r="G1322" s="26">
        <f>基础表!G1322</f>
        <v>0</v>
      </c>
      <c r="H1322" s="26">
        <v>0.15</v>
      </c>
      <c r="I1322" s="26" t="str">
        <f t="shared" ca="1" si="41"/>
        <v>TRUE</v>
      </c>
      <c r="J1322" s="26">
        <v>0</v>
      </c>
      <c r="K1322" s="26">
        <v>1</v>
      </c>
      <c r="L1322" s="26">
        <v>1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  <c r="T1322" s="26">
        <v>0</v>
      </c>
      <c r="U1322" s="26">
        <v>0.2</v>
      </c>
      <c r="V1322" s="26">
        <v>0.2</v>
      </c>
      <c r="W1322" s="26">
        <v>0</v>
      </c>
      <c r="X1322" s="26">
        <v>0</v>
      </c>
      <c r="Y1322" s="26">
        <v>0</v>
      </c>
      <c r="Z1322" s="26">
        <v>0</v>
      </c>
      <c r="AA1322" s="26">
        <v>0</v>
      </c>
      <c r="AB1322" s="26">
        <v>0</v>
      </c>
      <c r="AC1322" s="26">
        <v>0</v>
      </c>
      <c r="AD1322" s="26">
        <v>0</v>
      </c>
      <c r="AE1322" s="26">
        <v>0</v>
      </c>
      <c r="AF1322" s="26">
        <v>1</v>
      </c>
      <c r="AG1322" s="26">
        <v>0</v>
      </c>
    </row>
    <row r="1323" spans="1:33" x14ac:dyDescent="0.2">
      <c r="A1323" s="3" t="s">
        <v>1457</v>
      </c>
      <c r="B1323" s="3" t="s">
        <v>1097</v>
      </c>
      <c r="C1323" s="3" t="s">
        <v>540</v>
      </c>
      <c r="D1323" s="3" t="s">
        <v>543</v>
      </c>
      <c r="E1323" t="str">
        <f t="shared" si="40"/>
        <v>M22P01U03N08</v>
      </c>
      <c r="F1323" s="26">
        <f ca="1">基础表!F1323</f>
        <v>0</v>
      </c>
      <c r="G1323" s="26">
        <f>基础表!G1323</f>
        <v>0</v>
      </c>
      <c r="H1323" s="26">
        <v>0.15</v>
      </c>
      <c r="I1323" s="26" t="str">
        <f t="shared" ca="1" si="41"/>
        <v>TRUE</v>
      </c>
      <c r="J1323" s="26">
        <v>0</v>
      </c>
      <c r="K1323" s="26">
        <v>1</v>
      </c>
      <c r="L1323" s="26">
        <v>1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0.2</v>
      </c>
      <c r="V1323" s="26">
        <v>0.2</v>
      </c>
      <c r="W1323" s="26">
        <v>0</v>
      </c>
      <c r="X1323" s="26">
        <v>0</v>
      </c>
      <c r="Y1323" s="26">
        <v>0</v>
      </c>
      <c r="Z1323" s="26">
        <v>0</v>
      </c>
      <c r="AA1323" s="26">
        <v>0</v>
      </c>
      <c r="AB1323" s="26">
        <v>0</v>
      </c>
      <c r="AC1323" s="26">
        <v>0</v>
      </c>
      <c r="AD1323" s="26">
        <v>0</v>
      </c>
      <c r="AE1323" s="26">
        <v>0</v>
      </c>
      <c r="AF1323" s="26">
        <v>1</v>
      </c>
      <c r="AG1323" s="26">
        <v>0</v>
      </c>
    </row>
    <row r="1324" spans="1:33" x14ac:dyDescent="0.2">
      <c r="A1324" s="3" t="s">
        <v>1457</v>
      </c>
      <c r="B1324" s="3" t="s">
        <v>1097</v>
      </c>
      <c r="C1324" s="3" t="s">
        <v>540</v>
      </c>
      <c r="D1324" s="3" t="s">
        <v>544</v>
      </c>
      <c r="E1324" t="str">
        <f t="shared" si="40"/>
        <v>M22P01U03N09</v>
      </c>
      <c r="F1324" s="26">
        <f ca="1">基础表!F1324</f>
        <v>0</v>
      </c>
      <c r="G1324" s="26">
        <f>基础表!G1324</f>
        <v>0</v>
      </c>
      <c r="H1324" s="26">
        <v>0.15</v>
      </c>
      <c r="I1324" s="26" t="str">
        <f t="shared" ca="1" si="41"/>
        <v>TRUE</v>
      </c>
      <c r="J1324" s="26">
        <v>0</v>
      </c>
      <c r="K1324" s="26">
        <v>1</v>
      </c>
      <c r="L1324" s="26">
        <v>1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  <c r="T1324" s="26">
        <v>0</v>
      </c>
      <c r="U1324" s="26">
        <v>0.2</v>
      </c>
      <c r="V1324" s="26">
        <v>0.2</v>
      </c>
      <c r="W1324" s="26">
        <v>0</v>
      </c>
      <c r="X1324" s="26">
        <v>0</v>
      </c>
      <c r="Y1324" s="26">
        <v>0</v>
      </c>
      <c r="Z1324" s="26">
        <v>0</v>
      </c>
      <c r="AA1324" s="26">
        <v>0</v>
      </c>
      <c r="AB1324" s="26">
        <v>0</v>
      </c>
      <c r="AC1324" s="26">
        <v>0</v>
      </c>
      <c r="AD1324" s="26">
        <v>0</v>
      </c>
      <c r="AE1324" s="26">
        <v>0</v>
      </c>
      <c r="AF1324" s="26">
        <v>1</v>
      </c>
      <c r="AG1324" s="26">
        <v>0</v>
      </c>
    </row>
    <row r="1325" spans="1:33" x14ac:dyDescent="0.2">
      <c r="A1325" s="3" t="s">
        <v>1457</v>
      </c>
      <c r="B1325" s="3" t="s">
        <v>1097</v>
      </c>
      <c r="C1325" s="3" t="s">
        <v>541</v>
      </c>
      <c r="D1325" s="3" t="s">
        <v>1255</v>
      </c>
      <c r="E1325" t="str">
        <f t="shared" si="40"/>
        <v>M22P01U04N01</v>
      </c>
      <c r="F1325" s="26">
        <f ca="1">基础表!F1325</f>
        <v>0</v>
      </c>
      <c r="G1325" s="26">
        <f>基础表!G1325</f>
        <v>0</v>
      </c>
      <c r="H1325" s="26">
        <v>0.15</v>
      </c>
      <c r="I1325" s="26" t="str">
        <f t="shared" ca="1" si="41"/>
        <v>TRUE</v>
      </c>
      <c r="J1325" s="26">
        <v>0</v>
      </c>
      <c r="K1325" s="26">
        <v>1</v>
      </c>
      <c r="L1325" s="26">
        <v>1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  <c r="T1325" s="26">
        <v>0</v>
      </c>
      <c r="U1325" s="26">
        <v>0.2</v>
      </c>
      <c r="V1325" s="26">
        <v>0.2</v>
      </c>
      <c r="W1325" s="26">
        <v>0</v>
      </c>
      <c r="X1325" s="26">
        <v>0</v>
      </c>
      <c r="Y1325" s="26">
        <v>0</v>
      </c>
      <c r="Z1325" s="26">
        <v>0</v>
      </c>
      <c r="AA1325" s="26">
        <v>0</v>
      </c>
      <c r="AB1325" s="26">
        <v>0</v>
      </c>
      <c r="AC1325" s="26">
        <v>0</v>
      </c>
      <c r="AD1325" s="26">
        <v>0</v>
      </c>
      <c r="AE1325" s="26">
        <v>0</v>
      </c>
      <c r="AF1325" s="26">
        <v>1</v>
      </c>
      <c r="AG1325" s="26">
        <v>0</v>
      </c>
    </row>
    <row r="1326" spans="1:33" x14ac:dyDescent="0.2">
      <c r="A1326" s="3" t="s">
        <v>1457</v>
      </c>
      <c r="B1326" s="3" t="s">
        <v>1097</v>
      </c>
      <c r="C1326" s="3" t="s">
        <v>541</v>
      </c>
      <c r="D1326" s="3" t="s">
        <v>534</v>
      </c>
      <c r="E1326" t="str">
        <f t="shared" si="40"/>
        <v>M22P01U04N02</v>
      </c>
      <c r="F1326" s="26">
        <f ca="1">基础表!F1326</f>
        <v>0</v>
      </c>
      <c r="G1326" s="26">
        <f>基础表!G1326</f>
        <v>0</v>
      </c>
      <c r="H1326" s="26">
        <v>0.15</v>
      </c>
      <c r="I1326" s="26" t="str">
        <f t="shared" ca="1" si="41"/>
        <v>TRUE</v>
      </c>
      <c r="J1326" s="26">
        <v>0</v>
      </c>
      <c r="K1326" s="26">
        <v>1</v>
      </c>
      <c r="L1326" s="26">
        <v>1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0.2</v>
      </c>
      <c r="V1326" s="26">
        <v>0.2</v>
      </c>
      <c r="W1326" s="26">
        <v>0</v>
      </c>
      <c r="X1326" s="26">
        <v>0</v>
      </c>
      <c r="Y1326" s="26">
        <v>0</v>
      </c>
      <c r="Z1326" s="26">
        <v>0</v>
      </c>
      <c r="AA1326" s="26">
        <v>0</v>
      </c>
      <c r="AB1326" s="26">
        <v>0</v>
      </c>
      <c r="AC1326" s="26">
        <v>0</v>
      </c>
      <c r="AD1326" s="26">
        <v>0</v>
      </c>
      <c r="AE1326" s="26">
        <v>0</v>
      </c>
      <c r="AF1326" s="26">
        <v>1</v>
      </c>
      <c r="AG1326" s="26">
        <v>0</v>
      </c>
    </row>
    <row r="1327" spans="1:33" x14ac:dyDescent="0.2">
      <c r="A1327" s="3" t="s">
        <v>1457</v>
      </c>
      <c r="B1327" s="3" t="s">
        <v>1097</v>
      </c>
      <c r="C1327" s="3" t="s">
        <v>541</v>
      </c>
      <c r="D1327" s="3" t="s">
        <v>535</v>
      </c>
      <c r="E1327" t="str">
        <f t="shared" si="40"/>
        <v>M22P01U04N03</v>
      </c>
      <c r="F1327" s="26">
        <f ca="1">基础表!F1327</f>
        <v>0</v>
      </c>
      <c r="G1327" s="26">
        <f>基础表!G1327</f>
        <v>0</v>
      </c>
      <c r="H1327" s="26">
        <v>0.15</v>
      </c>
      <c r="I1327" s="26" t="str">
        <f t="shared" ca="1" si="41"/>
        <v>TRUE</v>
      </c>
      <c r="J1327" s="26">
        <v>0</v>
      </c>
      <c r="K1327" s="26">
        <v>1</v>
      </c>
      <c r="L1327" s="26">
        <v>1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  <c r="T1327" s="26">
        <v>0</v>
      </c>
      <c r="U1327" s="26">
        <v>0.2</v>
      </c>
      <c r="V1327" s="26">
        <v>0.2</v>
      </c>
      <c r="W1327" s="26">
        <v>0</v>
      </c>
      <c r="X1327" s="26">
        <v>0</v>
      </c>
      <c r="Y1327" s="26">
        <v>0</v>
      </c>
      <c r="Z1327" s="26">
        <v>0</v>
      </c>
      <c r="AA1327" s="26">
        <v>0</v>
      </c>
      <c r="AB1327" s="26">
        <v>0</v>
      </c>
      <c r="AC1327" s="26">
        <v>0</v>
      </c>
      <c r="AD1327" s="26">
        <v>0</v>
      </c>
      <c r="AE1327" s="26">
        <v>0</v>
      </c>
      <c r="AF1327" s="26">
        <v>1</v>
      </c>
      <c r="AG1327" s="26">
        <v>0</v>
      </c>
    </row>
    <row r="1328" spans="1:33" x14ac:dyDescent="0.2">
      <c r="A1328" s="3" t="s">
        <v>1457</v>
      </c>
      <c r="B1328" s="3" t="s">
        <v>1097</v>
      </c>
      <c r="C1328" s="3" t="s">
        <v>1454</v>
      </c>
      <c r="D1328" s="3" t="s">
        <v>536</v>
      </c>
      <c r="E1328" t="str">
        <f t="shared" si="40"/>
        <v>M22P01U04N04</v>
      </c>
      <c r="F1328" s="26">
        <f ca="1">基础表!F1328</f>
        <v>0</v>
      </c>
      <c r="G1328" s="26">
        <f>基础表!G1328</f>
        <v>0</v>
      </c>
      <c r="H1328" s="26">
        <v>0.15</v>
      </c>
      <c r="I1328" s="26" t="str">
        <f t="shared" ca="1" si="41"/>
        <v>TRUE</v>
      </c>
      <c r="J1328" s="26">
        <v>0</v>
      </c>
      <c r="K1328" s="26">
        <v>1</v>
      </c>
      <c r="L1328" s="26">
        <v>1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  <c r="T1328" s="26">
        <v>0</v>
      </c>
      <c r="U1328" s="26">
        <v>0.2</v>
      </c>
      <c r="V1328" s="26">
        <v>0.2</v>
      </c>
      <c r="W1328" s="26">
        <v>0</v>
      </c>
      <c r="X1328" s="26">
        <v>0</v>
      </c>
      <c r="Y1328" s="26">
        <v>0</v>
      </c>
      <c r="Z1328" s="26">
        <v>0</v>
      </c>
      <c r="AA1328" s="26">
        <v>0</v>
      </c>
      <c r="AB1328" s="26">
        <v>0</v>
      </c>
      <c r="AC1328" s="26">
        <v>0</v>
      </c>
      <c r="AD1328" s="26">
        <v>0</v>
      </c>
      <c r="AE1328" s="26">
        <v>0</v>
      </c>
      <c r="AF1328" s="26">
        <v>1</v>
      </c>
      <c r="AG1328" s="26">
        <v>0</v>
      </c>
    </row>
    <row r="1329" spans="1:33" x14ac:dyDescent="0.2">
      <c r="A1329" s="3" t="s">
        <v>1457</v>
      </c>
      <c r="B1329" s="3" t="s">
        <v>1097</v>
      </c>
      <c r="C1329" s="3" t="s">
        <v>1454</v>
      </c>
      <c r="D1329" s="3" t="s">
        <v>537</v>
      </c>
      <c r="E1329" t="str">
        <f t="shared" si="40"/>
        <v>M22P01U04N05</v>
      </c>
      <c r="F1329" s="26">
        <f ca="1">基础表!F1329</f>
        <v>0</v>
      </c>
      <c r="G1329" s="26">
        <f>基础表!G1329</f>
        <v>0</v>
      </c>
      <c r="H1329" s="26">
        <v>0.15</v>
      </c>
      <c r="I1329" s="26" t="str">
        <f t="shared" ca="1" si="41"/>
        <v>TRUE</v>
      </c>
      <c r="J1329" s="26">
        <v>0</v>
      </c>
      <c r="K1329" s="26">
        <v>1</v>
      </c>
      <c r="L1329" s="26">
        <v>1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26">
        <v>0.2</v>
      </c>
      <c r="V1329" s="26">
        <v>0.2</v>
      </c>
      <c r="W1329" s="26">
        <v>0</v>
      </c>
      <c r="X1329" s="26">
        <v>0</v>
      </c>
      <c r="Y1329" s="26">
        <v>0</v>
      </c>
      <c r="Z1329" s="26">
        <v>0</v>
      </c>
      <c r="AA1329" s="26">
        <v>0</v>
      </c>
      <c r="AB1329" s="26">
        <v>0</v>
      </c>
      <c r="AC1329" s="26">
        <v>0</v>
      </c>
      <c r="AD1329" s="26">
        <v>0</v>
      </c>
      <c r="AE1329" s="26">
        <v>0</v>
      </c>
      <c r="AF1329" s="26">
        <v>1</v>
      </c>
      <c r="AG1329" s="26">
        <v>0</v>
      </c>
    </row>
    <row r="1330" spans="1:33" x14ac:dyDescent="0.2">
      <c r="A1330" s="3" t="s">
        <v>1457</v>
      </c>
      <c r="B1330" s="3" t="s">
        <v>1097</v>
      </c>
      <c r="C1330" s="3" t="s">
        <v>1454</v>
      </c>
      <c r="D1330" s="3" t="s">
        <v>538</v>
      </c>
      <c r="E1330" t="str">
        <f t="shared" si="40"/>
        <v>M22P01U04N06</v>
      </c>
      <c r="F1330" s="26">
        <f ca="1">基础表!F1330</f>
        <v>0</v>
      </c>
      <c r="G1330" s="26">
        <f>基础表!G1330</f>
        <v>0</v>
      </c>
      <c r="H1330" s="26">
        <v>0.15</v>
      </c>
      <c r="I1330" s="26" t="str">
        <f t="shared" ca="1" si="41"/>
        <v>TRUE</v>
      </c>
      <c r="J1330" s="26">
        <v>0</v>
      </c>
      <c r="K1330" s="26">
        <v>1</v>
      </c>
      <c r="L1330" s="26">
        <v>1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0.2</v>
      </c>
      <c r="V1330" s="26">
        <v>0.2</v>
      </c>
      <c r="W1330" s="26">
        <v>0</v>
      </c>
      <c r="X1330" s="26">
        <v>0</v>
      </c>
      <c r="Y1330" s="26">
        <v>0</v>
      </c>
      <c r="Z1330" s="26">
        <v>0</v>
      </c>
      <c r="AA1330" s="26">
        <v>0</v>
      </c>
      <c r="AB1330" s="26">
        <v>0</v>
      </c>
      <c r="AC1330" s="26">
        <v>0</v>
      </c>
      <c r="AD1330" s="26">
        <v>0</v>
      </c>
      <c r="AE1330" s="26">
        <v>0</v>
      </c>
      <c r="AF1330" s="26">
        <v>1</v>
      </c>
      <c r="AG1330" s="26">
        <v>0</v>
      </c>
    </row>
    <row r="1331" spans="1:33" x14ac:dyDescent="0.2">
      <c r="A1331" s="3" t="s">
        <v>1457</v>
      </c>
      <c r="B1331" s="3" t="s">
        <v>1097</v>
      </c>
      <c r="C1331" s="3" t="s">
        <v>1454</v>
      </c>
      <c r="D1331" s="3" t="s">
        <v>542</v>
      </c>
      <c r="E1331" t="str">
        <f t="shared" si="40"/>
        <v>M22P01U04N07</v>
      </c>
      <c r="F1331" s="26">
        <f ca="1">基础表!F1331</f>
        <v>0</v>
      </c>
      <c r="G1331" s="26">
        <f>基础表!G1331</f>
        <v>0</v>
      </c>
      <c r="H1331" s="26">
        <v>0.15</v>
      </c>
      <c r="I1331" s="26" t="str">
        <f t="shared" ca="1" si="41"/>
        <v>TRUE</v>
      </c>
      <c r="J1331" s="26">
        <v>0</v>
      </c>
      <c r="K1331" s="26">
        <v>1</v>
      </c>
      <c r="L1331" s="26">
        <v>1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  <c r="T1331" s="26">
        <v>0</v>
      </c>
      <c r="U1331" s="26">
        <v>0.2</v>
      </c>
      <c r="V1331" s="26">
        <v>0.2</v>
      </c>
      <c r="W1331" s="26">
        <v>0</v>
      </c>
      <c r="X1331" s="26">
        <v>0</v>
      </c>
      <c r="Y1331" s="26">
        <v>0</v>
      </c>
      <c r="Z1331" s="26">
        <v>0</v>
      </c>
      <c r="AA1331" s="26">
        <v>0</v>
      </c>
      <c r="AB1331" s="26">
        <v>0</v>
      </c>
      <c r="AC1331" s="26">
        <v>0</v>
      </c>
      <c r="AD1331" s="26">
        <v>0</v>
      </c>
      <c r="AE1331" s="26">
        <v>0</v>
      </c>
      <c r="AF1331" s="26">
        <v>1</v>
      </c>
      <c r="AG1331" s="26">
        <v>0</v>
      </c>
    </row>
    <row r="1332" spans="1:33" x14ac:dyDescent="0.2">
      <c r="A1332" s="3" t="s">
        <v>1457</v>
      </c>
      <c r="B1332" s="3" t="s">
        <v>1097</v>
      </c>
      <c r="C1332" s="3" t="s">
        <v>1454</v>
      </c>
      <c r="D1332" s="3" t="s">
        <v>543</v>
      </c>
      <c r="E1332" t="str">
        <f t="shared" si="40"/>
        <v>M22P01U04N08</v>
      </c>
      <c r="F1332" s="26">
        <f ca="1">基础表!F1332</f>
        <v>0</v>
      </c>
      <c r="G1332" s="26">
        <f>基础表!G1332</f>
        <v>0</v>
      </c>
      <c r="H1332" s="26">
        <v>0.15</v>
      </c>
      <c r="I1332" s="26" t="str">
        <f t="shared" ca="1" si="41"/>
        <v>TRUE</v>
      </c>
      <c r="J1332" s="26">
        <v>0</v>
      </c>
      <c r="K1332" s="26">
        <v>1</v>
      </c>
      <c r="L1332" s="26">
        <v>1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0.2</v>
      </c>
      <c r="V1332" s="26">
        <v>0.2</v>
      </c>
      <c r="W1332" s="26">
        <v>0</v>
      </c>
      <c r="X1332" s="26">
        <v>0</v>
      </c>
      <c r="Y1332" s="26">
        <v>0</v>
      </c>
      <c r="Z1332" s="26">
        <v>0</v>
      </c>
      <c r="AA1332" s="26">
        <v>0</v>
      </c>
      <c r="AB1332" s="26">
        <v>0</v>
      </c>
      <c r="AC1332" s="26">
        <v>0</v>
      </c>
      <c r="AD1332" s="26">
        <v>0</v>
      </c>
      <c r="AE1332" s="26">
        <v>0</v>
      </c>
      <c r="AF1332" s="26">
        <v>1</v>
      </c>
      <c r="AG1332" s="26">
        <v>0</v>
      </c>
    </row>
    <row r="1333" spans="1:33" x14ac:dyDescent="0.2">
      <c r="A1333" s="3" t="s">
        <v>1457</v>
      </c>
      <c r="B1333" s="3" t="s">
        <v>1097</v>
      </c>
      <c r="C1333" s="3" t="s">
        <v>541</v>
      </c>
      <c r="D1333" s="3" t="s">
        <v>544</v>
      </c>
      <c r="E1333" t="str">
        <f t="shared" si="40"/>
        <v>M22P01U04N09</v>
      </c>
      <c r="F1333" s="26">
        <f ca="1">基础表!F1333</f>
        <v>0</v>
      </c>
      <c r="G1333" s="26">
        <f>基础表!G1333</f>
        <v>0</v>
      </c>
      <c r="H1333" s="26">
        <v>0.15</v>
      </c>
      <c r="I1333" s="26" t="str">
        <f t="shared" ca="1" si="41"/>
        <v>TRUE</v>
      </c>
      <c r="J1333" s="26">
        <v>0</v>
      </c>
      <c r="K1333" s="26">
        <v>1</v>
      </c>
      <c r="L1333" s="26">
        <v>1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  <c r="T1333" s="26">
        <v>0</v>
      </c>
      <c r="U1333" s="26">
        <v>0.2</v>
      </c>
      <c r="V1333" s="26">
        <v>0.2</v>
      </c>
      <c r="W1333" s="26">
        <v>0</v>
      </c>
      <c r="X1333" s="26">
        <v>0</v>
      </c>
      <c r="Y1333" s="26">
        <v>0</v>
      </c>
      <c r="Z1333" s="26">
        <v>0</v>
      </c>
      <c r="AA1333" s="26">
        <v>0</v>
      </c>
      <c r="AB1333" s="26">
        <v>0</v>
      </c>
      <c r="AC1333" s="26">
        <v>0</v>
      </c>
      <c r="AD1333" s="26">
        <v>0</v>
      </c>
      <c r="AE1333" s="26">
        <v>0</v>
      </c>
      <c r="AF1333" s="26">
        <v>1</v>
      </c>
      <c r="AG1333" s="26">
        <v>0</v>
      </c>
    </row>
    <row r="1334" spans="1:33" x14ac:dyDescent="0.2">
      <c r="A1334" s="3" t="s">
        <v>1457</v>
      </c>
      <c r="B1334" s="3" t="s">
        <v>1097</v>
      </c>
      <c r="C1334" s="3" t="s">
        <v>532</v>
      </c>
      <c r="D1334" s="3" t="s">
        <v>1255</v>
      </c>
      <c r="E1334" t="str">
        <f t="shared" si="40"/>
        <v>M22P01U01N01</v>
      </c>
      <c r="F1334" s="26">
        <f ca="1">基础表!F1334</f>
        <v>0</v>
      </c>
      <c r="G1334" s="26">
        <f>基础表!G1334</f>
        <v>0</v>
      </c>
      <c r="H1334" s="26">
        <v>0.15</v>
      </c>
      <c r="I1334" s="26" t="str">
        <f t="shared" ca="1" si="41"/>
        <v>TRUE</v>
      </c>
      <c r="J1334" s="26">
        <v>0</v>
      </c>
      <c r="K1334" s="26">
        <v>1</v>
      </c>
      <c r="L1334" s="26">
        <v>1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0.2</v>
      </c>
      <c r="V1334" s="26">
        <v>0.2</v>
      </c>
      <c r="W1334" s="26">
        <v>0</v>
      </c>
      <c r="X1334" s="26">
        <v>0</v>
      </c>
      <c r="Y1334" s="26">
        <v>0</v>
      </c>
      <c r="Z1334" s="26">
        <v>0</v>
      </c>
      <c r="AA1334" s="26">
        <v>0</v>
      </c>
      <c r="AB1334" s="26">
        <v>0</v>
      </c>
      <c r="AC1334" s="26">
        <v>0</v>
      </c>
      <c r="AD1334" s="26">
        <v>0</v>
      </c>
      <c r="AE1334" s="26">
        <v>0</v>
      </c>
      <c r="AF1334" s="26">
        <v>1</v>
      </c>
      <c r="AG1334" s="26">
        <v>0</v>
      </c>
    </row>
    <row r="1335" spans="1:33" x14ac:dyDescent="0.2">
      <c r="A1335" s="3" t="s">
        <v>1457</v>
      </c>
      <c r="B1335" s="3" t="s">
        <v>1097</v>
      </c>
      <c r="C1335" s="3" t="s">
        <v>532</v>
      </c>
      <c r="D1335" s="3" t="s">
        <v>534</v>
      </c>
      <c r="E1335" t="str">
        <f t="shared" si="40"/>
        <v>M22P01U01N02</v>
      </c>
      <c r="F1335" s="26">
        <f ca="1">基础表!F1335</f>
        <v>0</v>
      </c>
      <c r="G1335" s="26">
        <f>基础表!G1335</f>
        <v>0</v>
      </c>
      <c r="H1335" s="26">
        <v>0.15</v>
      </c>
      <c r="I1335" s="26" t="str">
        <f t="shared" ca="1" si="41"/>
        <v>TRUE</v>
      </c>
      <c r="J1335" s="26">
        <v>0</v>
      </c>
      <c r="K1335" s="26">
        <v>1</v>
      </c>
      <c r="L1335" s="26">
        <v>1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0.2</v>
      </c>
      <c r="V1335" s="26">
        <v>0.2</v>
      </c>
      <c r="W1335" s="26">
        <v>0</v>
      </c>
      <c r="X1335" s="26">
        <v>0</v>
      </c>
      <c r="Y1335" s="26">
        <v>0</v>
      </c>
      <c r="Z1335" s="26">
        <v>0</v>
      </c>
      <c r="AA1335" s="26">
        <v>0</v>
      </c>
      <c r="AB1335" s="26">
        <v>0</v>
      </c>
      <c r="AC1335" s="26">
        <v>0</v>
      </c>
      <c r="AD1335" s="26">
        <v>0</v>
      </c>
      <c r="AE1335" s="26">
        <v>0</v>
      </c>
      <c r="AF1335" s="26">
        <v>1</v>
      </c>
      <c r="AG1335" s="26">
        <v>0</v>
      </c>
    </row>
    <row r="1336" spans="1:33" x14ac:dyDescent="0.2">
      <c r="A1336" s="3" t="s">
        <v>1457</v>
      </c>
      <c r="B1336" s="3" t="s">
        <v>1097</v>
      </c>
      <c r="C1336" s="3" t="s">
        <v>532</v>
      </c>
      <c r="D1336" s="3" t="s">
        <v>535</v>
      </c>
      <c r="E1336" t="str">
        <f t="shared" si="40"/>
        <v>M22P01U01N03</v>
      </c>
      <c r="F1336" s="26">
        <f ca="1">基础表!F1336</f>
        <v>0</v>
      </c>
      <c r="G1336" s="26">
        <f>基础表!G1336</f>
        <v>0</v>
      </c>
      <c r="H1336" s="26">
        <v>0.15</v>
      </c>
      <c r="I1336" s="26" t="str">
        <f t="shared" ca="1" si="41"/>
        <v>TRUE</v>
      </c>
      <c r="J1336" s="26">
        <v>0</v>
      </c>
      <c r="K1336" s="26">
        <v>1</v>
      </c>
      <c r="L1336" s="26">
        <v>1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  <c r="T1336" s="26">
        <v>0</v>
      </c>
      <c r="U1336" s="26">
        <v>0.2</v>
      </c>
      <c r="V1336" s="26">
        <v>0.2</v>
      </c>
      <c r="W1336" s="26">
        <v>0</v>
      </c>
      <c r="X1336" s="26">
        <v>0</v>
      </c>
      <c r="Y1336" s="26">
        <v>0</v>
      </c>
      <c r="Z1336" s="26">
        <v>0</v>
      </c>
      <c r="AA1336" s="26">
        <v>0</v>
      </c>
      <c r="AB1336" s="26">
        <v>0</v>
      </c>
      <c r="AC1336" s="26">
        <v>0</v>
      </c>
      <c r="AD1336" s="26">
        <v>0</v>
      </c>
      <c r="AE1336" s="26">
        <v>0</v>
      </c>
      <c r="AF1336" s="26">
        <v>1</v>
      </c>
      <c r="AG1336" s="26">
        <v>0</v>
      </c>
    </row>
    <row r="1337" spans="1:33" x14ac:dyDescent="0.2">
      <c r="A1337" s="3" t="s">
        <v>1457</v>
      </c>
      <c r="B1337" s="3" t="s">
        <v>1097</v>
      </c>
      <c r="C1337" s="3" t="s">
        <v>532</v>
      </c>
      <c r="D1337" s="3" t="s">
        <v>536</v>
      </c>
      <c r="E1337" t="str">
        <f t="shared" si="40"/>
        <v>M22P01U01N04</v>
      </c>
      <c r="F1337" s="26">
        <f ca="1">基础表!F1337</f>
        <v>0</v>
      </c>
      <c r="G1337" s="26">
        <f>基础表!G1337</f>
        <v>0</v>
      </c>
      <c r="H1337" s="26">
        <v>0.15</v>
      </c>
      <c r="I1337" s="26" t="str">
        <f t="shared" ca="1" si="41"/>
        <v>TRUE</v>
      </c>
      <c r="J1337" s="26">
        <v>0</v>
      </c>
      <c r="K1337" s="26">
        <v>1</v>
      </c>
      <c r="L1337" s="26">
        <v>1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  <c r="T1337" s="26">
        <v>0</v>
      </c>
      <c r="U1337" s="26">
        <v>0.2</v>
      </c>
      <c r="V1337" s="26">
        <v>0.2</v>
      </c>
      <c r="W1337" s="26">
        <v>0</v>
      </c>
      <c r="X1337" s="26">
        <v>0</v>
      </c>
      <c r="Y1337" s="26">
        <v>0</v>
      </c>
      <c r="Z1337" s="26">
        <v>0</v>
      </c>
      <c r="AA1337" s="26">
        <v>0</v>
      </c>
      <c r="AB1337" s="26">
        <v>0</v>
      </c>
      <c r="AC1337" s="26">
        <v>0</v>
      </c>
      <c r="AD1337" s="26">
        <v>0</v>
      </c>
      <c r="AE1337" s="26">
        <v>0</v>
      </c>
      <c r="AF1337" s="26">
        <v>1</v>
      </c>
      <c r="AG1337" s="26">
        <v>0</v>
      </c>
    </row>
    <row r="1338" spans="1:33" x14ac:dyDescent="0.2">
      <c r="A1338" s="3" t="s">
        <v>1457</v>
      </c>
      <c r="B1338" s="3" t="s">
        <v>1097</v>
      </c>
      <c r="C1338" s="3" t="s">
        <v>532</v>
      </c>
      <c r="D1338" s="3" t="s">
        <v>537</v>
      </c>
      <c r="E1338" t="str">
        <f t="shared" si="40"/>
        <v>M22P01U01N05</v>
      </c>
      <c r="F1338" s="26">
        <f ca="1">基础表!F1338</f>
        <v>0</v>
      </c>
      <c r="G1338" s="26">
        <f>基础表!G1338</f>
        <v>0</v>
      </c>
      <c r="H1338" s="26">
        <v>0.15</v>
      </c>
      <c r="I1338" s="26" t="str">
        <f t="shared" ca="1" si="41"/>
        <v>TRUE</v>
      </c>
      <c r="J1338" s="26">
        <v>0</v>
      </c>
      <c r="K1338" s="26">
        <v>1</v>
      </c>
      <c r="L1338" s="26">
        <v>1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26">
        <v>0.2</v>
      </c>
      <c r="V1338" s="26">
        <v>0.2</v>
      </c>
      <c r="W1338" s="26">
        <v>0</v>
      </c>
      <c r="X1338" s="26">
        <v>0</v>
      </c>
      <c r="Y1338" s="26">
        <v>0</v>
      </c>
      <c r="Z1338" s="26">
        <v>0</v>
      </c>
      <c r="AA1338" s="26">
        <v>0</v>
      </c>
      <c r="AB1338" s="26">
        <v>0</v>
      </c>
      <c r="AC1338" s="26">
        <v>0</v>
      </c>
      <c r="AD1338" s="26">
        <v>0</v>
      </c>
      <c r="AE1338" s="26">
        <v>0</v>
      </c>
      <c r="AF1338" s="26">
        <v>1</v>
      </c>
      <c r="AG1338" s="26">
        <v>0</v>
      </c>
    </row>
    <row r="1339" spans="1:33" x14ac:dyDescent="0.2">
      <c r="A1339" s="3" t="s">
        <v>1457</v>
      </c>
      <c r="B1339" s="3" t="s">
        <v>1097</v>
      </c>
      <c r="C1339" s="3" t="s">
        <v>532</v>
      </c>
      <c r="D1339" s="3" t="s">
        <v>538</v>
      </c>
      <c r="E1339" t="str">
        <f t="shared" si="40"/>
        <v>M22P01U01N06</v>
      </c>
      <c r="F1339" s="26">
        <f ca="1">基础表!F1339</f>
        <v>0</v>
      </c>
      <c r="G1339" s="26">
        <f>基础表!G1339</f>
        <v>0</v>
      </c>
      <c r="H1339" s="26">
        <v>0.15</v>
      </c>
      <c r="I1339" s="26" t="str">
        <f t="shared" ca="1" si="41"/>
        <v>TRUE</v>
      </c>
      <c r="J1339" s="26">
        <v>0</v>
      </c>
      <c r="K1339" s="26">
        <v>1</v>
      </c>
      <c r="L1339" s="26">
        <v>1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  <c r="T1339" s="26">
        <v>0</v>
      </c>
      <c r="U1339" s="26">
        <v>0.2</v>
      </c>
      <c r="V1339" s="26">
        <v>0.2</v>
      </c>
      <c r="W1339" s="26">
        <v>0</v>
      </c>
      <c r="X1339" s="26">
        <v>0</v>
      </c>
      <c r="Y1339" s="26">
        <v>0</v>
      </c>
      <c r="Z1339" s="26">
        <v>0</v>
      </c>
      <c r="AA1339" s="26">
        <v>0</v>
      </c>
      <c r="AB1339" s="26">
        <v>0</v>
      </c>
      <c r="AC1339" s="26">
        <v>0</v>
      </c>
      <c r="AD1339" s="26">
        <v>0</v>
      </c>
      <c r="AE1339" s="26">
        <v>0</v>
      </c>
      <c r="AF1339" s="26">
        <v>1</v>
      </c>
      <c r="AG1339" s="26">
        <v>0</v>
      </c>
    </row>
    <row r="1340" spans="1:33" x14ac:dyDescent="0.2">
      <c r="A1340" s="3" t="s">
        <v>1457</v>
      </c>
      <c r="B1340" s="3" t="s">
        <v>1097</v>
      </c>
      <c r="C1340" s="3" t="s">
        <v>532</v>
      </c>
      <c r="D1340" s="3" t="s">
        <v>542</v>
      </c>
      <c r="E1340" t="str">
        <f t="shared" si="40"/>
        <v>M22P01U01N07</v>
      </c>
      <c r="F1340" s="26">
        <f ca="1">基础表!F1340</f>
        <v>0</v>
      </c>
      <c r="G1340" s="26">
        <f>基础表!G1340</f>
        <v>0</v>
      </c>
      <c r="H1340" s="26">
        <v>0.15</v>
      </c>
      <c r="I1340" s="26" t="str">
        <f t="shared" ca="1" si="41"/>
        <v>TRUE</v>
      </c>
      <c r="J1340" s="26">
        <v>0</v>
      </c>
      <c r="K1340" s="26">
        <v>1</v>
      </c>
      <c r="L1340" s="26">
        <v>1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  <c r="T1340" s="26">
        <v>0</v>
      </c>
      <c r="U1340" s="26">
        <v>0.2</v>
      </c>
      <c r="V1340" s="26">
        <v>0.2</v>
      </c>
      <c r="W1340" s="26">
        <v>0</v>
      </c>
      <c r="X1340" s="26">
        <v>0</v>
      </c>
      <c r="Y1340" s="26">
        <v>0</v>
      </c>
      <c r="Z1340" s="26">
        <v>0</v>
      </c>
      <c r="AA1340" s="26">
        <v>0</v>
      </c>
      <c r="AB1340" s="26">
        <v>0</v>
      </c>
      <c r="AC1340" s="26">
        <v>0</v>
      </c>
      <c r="AD1340" s="26">
        <v>0</v>
      </c>
      <c r="AE1340" s="26">
        <v>0</v>
      </c>
      <c r="AF1340" s="26">
        <v>1</v>
      </c>
      <c r="AG1340" s="26">
        <v>0</v>
      </c>
    </row>
    <row r="1341" spans="1:33" x14ac:dyDescent="0.2">
      <c r="A1341" s="3" t="s">
        <v>1457</v>
      </c>
      <c r="B1341" s="3" t="s">
        <v>1097</v>
      </c>
      <c r="C1341" s="3" t="s">
        <v>532</v>
      </c>
      <c r="D1341" s="3" t="s">
        <v>543</v>
      </c>
      <c r="E1341" t="str">
        <f t="shared" si="40"/>
        <v>M22P01U01N08</v>
      </c>
      <c r="F1341" s="26">
        <f ca="1">基础表!F1341</f>
        <v>0</v>
      </c>
      <c r="G1341" s="26">
        <f>基础表!G1341</f>
        <v>0</v>
      </c>
      <c r="H1341" s="26">
        <v>0.15</v>
      </c>
      <c r="I1341" s="26" t="str">
        <f t="shared" ca="1" si="41"/>
        <v>TRUE</v>
      </c>
      <c r="J1341" s="26">
        <v>0</v>
      </c>
      <c r="K1341" s="26">
        <v>1</v>
      </c>
      <c r="L1341" s="26">
        <v>1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  <c r="T1341" s="26">
        <v>0</v>
      </c>
      <c r="U1341" s="26">
        <v>0.2</v>
      </c>
      <c r="V1341" s="26">
        <v>0.2</v>
      </c>
      <c r="W1341" s="26">
        <v>0</v>
      </c>
      <c r="X1341" s="26">
        <v>0</v>
      </c>
      <c r="Y1341" s="26">
        <v>0</v>
      </c>
      <c r="Z1341" s="26">
        <v>0</v>
      </c>
      <c r="AA1341" s="26">
        <v>0</v>
      </c>
      <c r="AB1341" s="26">
        <v>0</v>
      </c>
      <c r="AC1341" s="26">
        <v>0</v>
      </c>
      <c r="AD1341" s="26">
        <v>0</v>
      </c>
      <c r="AE1341" s="26">
        <v>0</v>
      </c>
      <c r="AF1341" s="26">
        <v>1</v>
      </c>
      <c r="AG1341" s="26">
        <v>0</v>
      </c>
    </row>
    <row r="1342" spans="1:33" x14ac:dyDescent="0.2">
      <c r="A1342" s="3" t="s">
        <v>1457</v>
      </c>
      <c r="B1342" s="3" t="s">
        <v>1097</v>
      </c>
      <c r="C1342" s="3" t="s">
        <v>532</v>
      </c>
      <c r="D1342" s="3" t="s">
        <v>544</v>
      </c>
      <c r="E1342" t="str">
        <f t="shared" si="40"/>
        <v>M22P01U01N09</v>
      </c>
      <c r="F1342" s="26">
        <f ca="1">基础表!F1342</f>
        <v>0</v>
      </c>
      <c r="G1342" s="26">
        <f>基础表!G1342</f>
        <v>0</v>
      </c>
      <c r="H1342" s="26">
        <v>0.15</v>
      </c>
      <c r="I1342" s="26" t="str">
        <f t="shared" ca="1" si="41"/>
        <v>TRUE</v>
      </c>
      <c r="J1342" s="26">
        <v>0</v>
      </c>
      <c r="K1342" s="26">
        <v>1</v>
      </c>
      <c r="L1342" s="26">
        <v>1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  <c r="T1342" s="26">
        <v>0</v>
      </c>
      <c r="U1342" s="26">
        <v>0.2</v>
      </c>
      <c r="V1342" s="26">
        <v>0.2</v>
      </c>
      <c r="W1342" s="26">
        <v>0</v>
      </c>
      <c r="X1342" s="26">
        <v>0</v>
      </c>
      <c r="Y1342" s="26">
        <v>0</v>
      </c>
      <c r="Z1342" s="26">
        <v>0</v>
      </c>
      <c r="AA1342" s="26">
        <v>0</v>
      </c>
      <c r="AB1342" s="26">
        <v>0</v>
      </c>
      <c r="AC1342" s="26">
        <v>0</v>
      </c>
      <c r="AD1342" s="26">
        <v>0</v>
      </c>
      <c r="AE1342" s="26">
        <v>0</v>
      </c>
      <c r="AF1342" s="26">
        <v>1</v>
      </c>
      <c r="AG1342" s="26">
        <v>0</v>
      </c>
    </row>
    <row r="1343" spans="1:33" x14ac:dyDescent="0.2">
      <c r="A1343" s="3" t="s">
        <v>1457</v>
      </c>
      <c r="B1343" s="3" t="s">
        <v>1097</v>
      </c>
      <c r="C1343" s="3" t="s">
        <v>539</v>
      </c>
      <c r="D1343" s="3" t="s">
        <v>1255</v>
      </c>
      <c r="E1343" t="str">
        <f t="shared" si="40"/>
        <v>M22P01U02N01</v>
      </c>
      <c r="F1343" s="26">
        <f ca="1">基础表!F1343</f>
        <v>0</v>
      </c>
      <c r="G1343" s="26">
        <f>基础表!G1343</f>
        <v>0</v>
      </c>
      <c r="H1343" s="26">
        <v>0.15</v>
      </c>
      <c r="I1343" s="26" t="str">
        <f t="shared" ca="1" si="41"/>
        <v>TRUE</v>
      </c>
      <c r="J1343" s="26">
        <v>0</v>
      </c>
      <c r="K1343" s="26">
        <v>1</v>
      </c>
      <c r="L1343" s="26">
        <v>1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  <c r="T1343" s="26">
        <v>0</v>
      </c>
      <c r="U1343" s="26">
        <v>0.2</v>
      </c>
      <c r="V1343" s="26">
        <v>0.2</v>
      </c>
      <c r="W1343" s="26">
        <v>0</v>
      </c>
      <c r="X1343" s="26">
        <v>0</v>
      </c>
      <c r="Y1343" s="26">
        <v>0</v>
      </c>
      <c r="Z1343" s="26">
        <v>0</v>
      </c>
      <c r="AA1343" s="26">
        <v>0</v>
      </c>
      <c r="AB1343" s="26">
        <v>0</v>
      </c>
      <c r="AC1343" s="26">
        <v>0</v>
      </c>
      <c r="AD1343" s="26">
        <v>0</v>
      </c>
      <c r="AE1343" s="26">
        <v>0</v>
      </c>
      <c r="AF1343" s="26">
        <v>1</v>
      </c>
      <c r="AG1343" s="26">
        <v>0</v>
      </c>
    </row>
    <row r="1344" spans="1:33" x14ac:dyDescent="0.2">
      <c r="A1344" s="3" t="s">
        <v>1457</v>
      </c>
      <c r="B1344" s="3" t="s">
        <v>1097</v>
      </c>
      <c r="C1344" s="3" t="s">
        <v>539</v>
      </c>
      <c r="D1344" s="3" t="s">
        <v>534</v>
      </c>
      <c r="E1344" t="str">
        <f t="shared" si="40"/>
        <v>M22P01U02N02</v>
      </c>
      <c r="F1344" s="26">
        <f ca="1">基础表!F1344</f>
        <v>0</v>
      </c>
      <c r="G1344" s="26">
        <f>基础表!G1344</f>
        <v>0</v>
      </c>
      <c r="H1344" s="26">
        <v>0.15</v>
      </c>
      <c r="I1344" s="26" t="str">
        <f t="shared" ca="1" si="41"/>
        <v>TRUE</v>
      </c>
      <c r="J1344" s="26">
        <v>0</v>
      </c>
      <c r="K1344" s="26">
        <v>1</v>
      </c>
      <c r="L1344" s="26">
        <v>1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0.2</v>
      </c>
      <c r="V1344" s="26">
        <v>0.2</v>
      </c>
      <c r="W1344" s="26">
        <v>0</v>
      </c>
      <c r="X1344" s="26">
        <v>0</v>
      </c>
      <c r="Y1344" s="26">
        <v>0</v>
      </c>
      <c r="Z1344" s="26">
        <v>0</v>
      </c>
      <c r="AA1344" s="26">
        <v>0</v>
      </c>
      <c r="AB1344" s="26">
        <v>0</v>
      </c>
      <c r="AC1344" s="26">
        <v>0</v>
      </c>
      <c r="AD1344" s="26">
        <v>0</v>
      </c>
      <c r="AE1344" s="26">
        <v>0</v>
      </c>
      <c r="AF1344" s="26">
        <v>1</v>
      </c>
      <c r="AG1344" s="26">
        <v>0</v>
      </c>
    </row>
    <row r="1345" spans="1:33" x14ac:dyDescent="0.2">
      <c r="A1345" s="3" t="s">
        <v>1457</v>
      </c>
      <c r="B1345" s="3" t="s">
        <v>1097</v>
      </c>
      <c r="C1345" s="3" t="s">
        <v>539</v>
      </c>
      <c r="D1345" s="3" t="s">
        <v>535</v>
      </c>
      <c r="E1345" t="str">
        <f t="shared" si="40"/>
        <v>M22P01U02N03</v>
      </c>
      <c r="F1345" s="26">
        <f ca="1">基础表!F1345</f>
        <v>0</v>
      </c>
      <c r="G1345" s="26">
        <f>基础表!G1345</f>
        <v>0</v>
      </c>
      <c r="H1345" s="26">
        <v>0.15</v>
      </c>
      <c r="I1345" s="26" t="str">
        <f t="shared" ca="1" si="41"/>
        <v>TRUE</v>
      </c>
      <c r="J1345" s="26">
        <v>0</v>
      </c>
      <c r="K1345" s="26">
        <v>1</v>
      </c>
      <c r="L1345" s="26">
        <v>1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  <c r="T1345" s="26">
        <v>0</v>
      </c>
      <c r="U1345" s="26">
        <v>0.2</v>
      </c>
      <c r="V1345" s="26">
        <v>0.2</v>
      </c>
      <c r="W1345" s="26">
        <v>0</v>
      </c>
      <c r="X1345" s="26">
        <v>0</v>
      </c>
      <c r="Y1345" s="26">
        <v>0</v>
      </c>
      <c r="Z1345" s="26">
        <v>0</v>
      </c>
      <c r="AA1345" s="26">
        <v>0</v>
      </c>
      <c r="AB1345" s="26">
        <v>0</v>
      </c>
      <c r="AC1345" s="26">
        <v>0</v>
      </c>
      <c r="AD1345" s="26">
        <v>0</v>
      </c>
      <c r="AE1345" s="26">
        <v>0</v>
      </c>
      <c r="AF1345" s="26">
        <v>1</v>
      </c>
      <c r="AG1345" s="26">
        <v>0</v>
      </c>
    </row>
    <row r="1346" spans="1:33" x14ac:dyDescent="0.2">
      <c r="A1346" s="3" t="s">
        <v>1457</v>
      </c>
      <c r="B1346" s="3" t="s">
        <v>1097</v>
      </c>
      <c r="C1346" s="3" t="s">
        <v>539</v>
      </c>
      <c r="D1346" s="3" t="s">
        <v>536</v>
      </c>
      <c r="E1346" t="str">
        <f t="shared" si="40"/>
        <v>M22P01U02N04</v>
      </c>
      <c r="F1346" s="26">
        <f ca="1">基础表!F1346</f>
        <v>0</v>
      </c>
      <c r="G1346" s="26">
        <f>基础表!G1346</f>
        <v>0</v>
      </c>
      <c r="H1346" s="26">
        <v>0.15</v>
      </c>
      <c r="I1346" s="26" t="str">
        <f t="shared" ca="1" si="41"/>
        <v>TRUE</v>
      </c>
      <c r="J1346" s="26">
        <v>0</v>
      </c>
      <c r="K1346" s="26">
        <v>1</v>
      </c>
      <c r="L1346" s="26">
        <v>1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0.2</v>
      </c>
      <c r="V1346" s="26">
        <v>0.2</v>
      </c>
      <c r="W1346" s="26">
        <v>0</v>
      </c>
      <c r="X1346" s="26">
        <v>0</v>
      </c>
      <c r="Y1346" s="26">
        <v>0</v>
      </c>
      <c r="Z1346" s="26">
        <v>0</v>
      </c>
      <c r="AA1346" s="26">
        <v>0</v>
      </c>
      <c r="AB1346" s="26">
        <v>0</v>
      </c>
      <c r="AC1346" s="26">
        <v>0</v>
      </c>
      <c r="AD1346" s="26">
        <v>0</v>
      </c>
      <c r="AE1346" s="26">
        <v>0</v>
      </c>
      <c r="AF1346" s="26">
        <v>1</v>
      </c>
      <c r="AG1346" s="26">
        <v>0</v>
      </c>
    </row>
    <row r="1347" spans="1:33" x14ac:dyDescent="0.2">
      <c r="A1347" s="3" t="s">
        <v>1457</v>
      </c>
      <c r="B1347" s="3" t="s">
        <v>1097</v>
      </c>
      <c r="C1347" s="3" t="s">
        <v>539</v>
      </c>
      <c r="D1347" s="3" t="s">
        <v>537</v>
      </c>
      <c r="E1347" t="str">
        <f t="shared" ref="E1347:E1410" si="42">A1347&amp;B1347&amp;C1347&amp;D1347</f>
        <v>M22P01U02N05</v>
      </c>
      <c r="F1347" s="26">
        <f ca="1">基础表!F1347</f>
        <v>0</v>
      </c>
      <c r="G1347" s="26">
        <f>基础表!G1347</f>
        <v>0</v>
      </c>
      <c r="H1347" s="26">
        <v>0.15</v>
      </c>
      <c r="I1347" s="26" t="str">
        <f t="shared" ref="I1347:I1410" ca="1" si="43">IF(F1347=0,"TRUE",IF(F1347&gt;1000,"TRUE","FALSE"))</f>
        <v>TRUE</v>
      </c>
      <c r="J1347" s="26">
        <v>0</v>
      </c>
      <c r="K1347" s="26">
        <v>1</v>
      </c>
      <c r="L1347" s="26">
        <v>1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  <c r="T1347" s="26">
        <v>0</v>
      </c>
      <c r="U1347" s="26">
        <v>0.2</v>
      </c>
      <c r="V1347" s="26">
        <v>0.2</v>
      </c>
      <c r="W1347" s="26">
        <v>0</v>
      </c>
      <c r="X1347" s="26">
        <v>0</v>
      </c>
      <c r="Y1347" s="26">
        <v>0</v>
      </c>
      <c r="Z1347" s="26">
        <v>0</v>
      </c>
      <c r="AA1347" s="26">
        <v>0</v>
      </c>
      <c r="AB1347" s="26">
        <v>0</v>
      </c>
      <c r="AC1347" s="26">
        <v>0</v>
      </c>
      <c r="AD1347" s="26">
        <v>0</v>
      </c>
      <c r="AE1347" s="26">
        <v>0</v>
      </c>
      <c r="AF1347" s="26">
        <v>1</v>
      </c>
      <c r="AG1347" s="26">
        <v>0</v>
      </c>
    </row>
    <row r="1348" spans="1:33" x14ac:dyDescent="0.2">
      <c r="A1348" s="3" t="s">
        <v>1457</v>
      </c>
      <c r="B1348" s="3" t="s">
        <v>1097</v>
      </c>
      <c r="C1348" s="3" t="s">
        <v>539</v>
      </c>
      <c r="D1348" s="3" t="s">
        <v>538</v>
      </c>
      <c r="E1348" t="str">
        <f t="shared" si="42"/>
        <v>M22P01U02N06</v>
      </c>
      <c r="F1348" s="26">
        <f ca="1">基础表!F1348</f>
        <v>0</v>
      </c>
      <c r="G1348" s="26">
        <f>基础表!G1348</f>
        <v>0</v>
      </c>
      <c r="H1348" s="26">
        <v>0.15</v>
      </c>
      <c r="I1348" s="26" t="str">
        <f t="shared" ca="1" si="43"/>
        <v>TRUE</v>
      </c>
      <c r="J1348" s="26">
        <v>0</v>
      </c>
      <c r="K1348" s="26">
        <v>1</v>
      </c>
      <c r="L1348" s="26">
        <v>1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0.2</v>
      </c>
      <c r="V1348" s="26">
        <v>0.2</v>
      </c>
      <c r="W1348" s="26">
        <v>0</v>
      </c>
      <c r="X1348" s="26">
        <v>0</v>
      </c>
      <c r="Y1348" s="26">
        <v>0</v>
      </c>
      <c r="Z1348" s="26">
        <v>0</v>
      </c>
      <c r="AA1348" s="26">
        <v>0</v>
      </c>
      <c r="AB1348" s="26">
        <v>0</v>
      </c>
      <c r="AC1348" s="26">
        <v>0</v>
      </c>
      <c r="AD1348" s="26">
        <v>0</v>
      </c>
      <c r="AE1348" s="26">
        <v>0</v>
      </c>
      <c r="AF1348" s="26">
        <v>1</v>
      </c>
      <c r="AG1348" s="26">
        <v>0</v>
      </c>
    </row>
    <row r="1349" spans="1:33" x14ac:dyDescent="0.2">
      <c r="A1349" s="3" t="s">
        <v>1457</v>
      </c>
      <c r="B1349" s="3" t="s">
        <v>1097</v>
      </c>
      <c r="C1349" s="3" t="s">
        <v>539</v>
      </c>
      <c r="D1349" s="3" t="s">
        <v>542</v>
      </c>
      <c r="E1349" t="str">
        <f t="shared" si="42"/>
        <v>M22P01U02N07</v>
      </c>
      <c r="F1349" s="26">
        <f ca="1">基础表!F1349</f>
        <v>0</v>
      </c>
      <c r="G1349" s="26">
        <f>基础表!G1349</f>
        <v>0</v>
      </c>
      <c r="H1349" s="26">
        <v>0.15</v>
      </c>
      <c r="I1349" s="26" t="str">
        <f t="shared" ca="1" si="43"/>
        <v>TRUE</v>
      </c>
      <c r="J1349" s="26">
        <v>0</v>
      </c>
      <c r="K1349" s="26">
        <v>1</v>
      </c>
      <c r="L1349" s="26">
        <v>1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  <c r="T1349" s="26">
        <v>0</v>
      </c>
      <c r="U1349" s="26">
        <v>0.2</v>
      </c>
      <c r="V1349" s="26">
        <v>0.2</v>
      </c>
      <c r="W1349" s="26">
        <v>0</v>
      </c>
      <c r="X1349" s="26">
        <v>0</v>
      </c>
      <c r="Y1349" s="26">
        <v>0</v>
      </c>
      <c r="Z1349" s="26">
        <v>0</v>
      </c>
      <c r="AA1349" s="26">
        <v>0</v>
      </c>
      <c r="AB1349" s="26">
        <v>0</v>
      </c>
      <c r="AC1349" s="26">
        <v>0</v>
      </c>
      <c r="AD1349" s="26">
        <v>0</v>
      </c>
      <c r="AE1349" s="26">
        <v>0</v>
      </c>
      <c r="AF1349" s="26">
        <v>1</v>
      </c>
      <c r="AG1349" s="26">
        <v>0</v>
      </c>
    </row>
    <row r="1350" spans="1:33" x14ac:dyDescent="0.2">
      <c r="A1350" s="3" t="s">
        <v>1457</v>
      </c>
      <c r="B1350" s="3" t="s">
        <v>1097</v>
      </c>
      <c r="C1350" s="3" t="s">
        <v>539</v>
      </c>
      <c r="D1350" s="3" t="s">
        <v>543</v>
      </c>
      <c r="E1350" t="str">
        <f t="shared" si="42"/>
        <v>M22P01U02N08</v>
      </c>
      <c r="F1350" s="26">
        <f ca="1">基础表!F1350</f>
        <v>0</v>
      </c>
      <c r="G1350" s="26">
        <f>基础表!G1350</f>
        <v>0</v>
      </c>
      <c r="H1350" s="26">
        <v>0.15</v>
      </c>
      <c r="I1350" s="26" t="str">
        <f t="shared" ca="1" si="43"/>
        <v>TRUE</v>
      </c>
      <c r="J1350" s="26">
        <v>0</v>
      </c>
      <c r="K1350" s="26">
        <v>1</v>
      </c>
      <c r="L1350" s="26">
        <v>1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  <c r="T1350" s="26">
        <v>0</v>
      </c>
      <c r="U1350" s="26">
        <v>0.2</v>
      </c>
      <c r="V1350" s="26">
        <v>0.2</v>
      </c>
      <c r="W1350" s="26">
        <v>0</v>
      </c>
      <c r="X1350" s="26">
        <v>0</v>
      </c>
      <c r="Y1350" s="26">
        <v>0</v>
      </c>
      <c r="Z1350" s="26">
        <v>0</v>
      </c>
      <c r="AA1350" s="26">
        <v>0</v>
      </c>
      <c r="AB1350" s="26">
        <v>0</v>
      </c>
      <c r="AC1350" s="26">
        <v>0</v>
      </c>
      <c r="AD1350" s="26">
        <v>0</v>
      </c>
      <c r="AE1350" s="26">
        <v>0</v>
      </c>
      <c r="AF1350" s="26">
        <v>1</v>
      </c>
      <c r="AG1350" s="26">
        <v>0</v>
      </c>
    </row>
    <row r="1351" spans="1:33" x14ac:dyDescent="0.2">
      <c r="A1351" s="3" t="s">
        <v>1457</v>
      </c>
      <c r="B1351" s="3" t="s">
        <v>1097</v>
      </c>
      <c r="C1351" s="3" t="s">
        <v>539</v>
      </c>
      <c r="D1351" s="3" t="s">
        <v>544</v>
      </c>
      <c r="E1351" t="str">
        <f t="shared" si="42"/>
        <v>M22P01U02N09</v>
      </c>
      <c r="F1351" s="26">
        <f ca="1">基础表!F1351</f>
        <v>0</v>
      </c>
      <c r="G1351" s="26">
        <f>基础表!G1351</f>
        <v>0</v>
      </c>
      <c r="H1351" s="26">
        <v>0.15</v>
      </c>
      <c r="I1351" s="26" t="str">
        <f t="shared" ca="1" si="43"/>
        <v>TRUE</v>
      </c>
      <c r="J1351" s="26">
        <v>0</v>
      </c>
      <c r="K1351" s="26">
        <v>1</v>
      </c>
      <c r="L1351" s="26">
        <v>1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  <c r="T1351" s="26">
        <v>0</v>
      </c>
      <c r="U1351" s="26">
        <v>0.2</v>
      </c>
      <c r="V1351" s="26">
        <v>0.2</v>
      </c>
      <c r="W1351" s="26">
        <v>0</v>
      </c>
      <c r="X1351" s="26">
        <v>0</v>
      </c>
      <c r="Y1351" s="26">
        <v>0</v>
      </c>
      <c r="Z1351" s="26">
        <v>0</v>
      </c>
      <c r="AA1351" s="26">
        <v>0</v>
      </c>
      <c r="AB1351" s="26">
        <v>0</v>
      </c>
      <c r="AC1351" s="26">
        <v>0</v>
      </c>
      <c r="AD1351" s="26">
        <v>0</v>
      </c>
      <c r="AE1351" s="26">
        <v>0</v>
      </c>
      <c r="AF1351" s="26">
        <v>1</v>
      </c>
      <c r="AG1351" s="26">
        <v>0</v>
      </c>
    </row>
    <row r="1352" spans="1:33" x14ac:dyDescent="0.2">
      <c r="A1352" s="3" t="s">
        <v>1457</v>
      </c>
      <c r="B1352" s="3" t="s">
        <v>1097</v>
      </c>
      <c r="C1352" s="3" t="s">
        <v>540</v>
      </c>
      <c r="D1352" s="3" t="s">
        <v>1255</v>
      </c>
      <c r="E1352" t="str">
        <f t="shared" si="42"/>
        <v>M22P01U03N01</v>
      </c>
      <c r="F1352" s="26">
        <f ca="1">基础表!F1352</f>
        <v>0</v>
      </c>
      <c r="G1352" s="26">
        <f>基础表!G1352</f>
        <v>0</v>
      </c>
      <c r="H1352" s="26">
        <v>0.15</v>
      </c>
      <c r="I1352" s="26" t="str">
        <f t="shared" ca="1" si="43"/>
        <v>TRUE</v>
      </c>
      <c r="J1352" s="26">
        <v>0</v>
      </c>
      <c r="K1352" s="26">
        <v>1</v>
      </c>
      <c r="L1352" s="26">
        <v>1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  <c r="T1352" s="26">
        <v>0</v>
      </c>
      <c r="U1352" s="26">
        <v>0.2</v>
      </c>
      <c r="V1352" s="26">
        <v>0.2</v>
      </c>
      <c r="W1352" s="26">
        <v>0</v>
      </c>
      <c r="X1352" s="26">
        <v>0</v>
      </c>
      <c r="Y1352" s="26">
        <v>0</v>
      </c>
      <c r="Z1352" s="26">
        <v>0</v>
      </c>
      <c r="AA1352" s="26">
        <v>0</v>
      </c>
      <c r="AB1352" s="26">
        <v>0</v>
      </c>
      <c r="AC1352" s="26">
        <v>0</v>
      </c>
      <c r="AD1352" s="26">
        <v>0</v>
      </c>
      <c r="AE1352" s="26">
        <v>0</v>
      </c>
      <c r="AF1352" s="26">
        <v>1</v>
      </c>
      <c r="AG1352" s="26">
        <v>0</v>
      </c>
    </row>
    <row r="1353" spans="1:33" x14ac:dyDescent="0.2">
      <c r="A1353" s="3" t="s">
        <v>1457</v>
      </c>
      <c r="B1353" s="3" t="s">
        <v>1097</v>
      </c>
      <c r="C1353" s="3" t="s">
        <v>540</v>
      </c>
      <c r="D1353" s="3" t="s">
        <v>534</v>
      </c>
      <c r="E1353" t="str">
        <f t="shared" si="42"/>
        <v>M22P01U03N02</v>
      </c>
      <c r="F1353" s="26">
        <f ca="1">基础表!F1353</f>
        <v>0</v>
      </c>
      <c r="G1353" s="26">
        <f>基础表!G1353</f>
        <v>0</v>
      </c>
      <c r="H1353" s="26">
        <v>0.15</v>
      </c>
      <c r="I1353" s="26" t="str">
        <f t="shared" ca="1" si="43"/>
        <v>TRUE</v>
      </c>
      <c r="J1353" s="26">
        <v>0</v>
      </c>
      <c r="K1353" s="26">
        <v>1</v>
      </c>
      <c r="L1353" s="26">
        <v>1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  <c r="T1353" s="26">
        <v>0</v>
      </c>
      <c r="U1353" s="26">
        <v>0.2</v>
      </c>
      <c r="V1353" s="26">
        <v>0.2</v>
      </c>
      <c r="W1353" s="26">
        <v>0</v>
      </c>
      <c r="X1353" s="26">
        <v>0</v>
      </c>
      <c r="Y1353" s="26">
        <v>0</v>
      </c>
      <c r="Z1353" s="26">
        <v>0</v>
      </c>
      <c r="AA1353" s="26">
        <v>0</v>
      </c>
      <c r="AB1353" s="26">
        <v>0</v>
      </c>
      <c r="AC1353" s="26">
        <v>0</v>
      </c>
      <c r="AD1353" s="26">
        <v>0</v>
      </c>
      <c r="AE1353" s="26">
        <v>0</v>
      </c>
      <c r="AF1353" s="26">
        <v>1</v>
      </c>
      <c r="AG1353" s="26">
        <v>0</v>
      </c>
    </row>
    <row r="1354" spans="1:33" x14ac:dyDescent="0.2">
      <c r="A1354" s="3" t="s">
        <v>1457</v>
      </c>
      <c r="B1354" s="3" t="s">
        <v>1097</v>
      </c>
      <c r="C1354" s="3" t="s">
        <v>540</v>
      </c>
      <c r="D1354" s="3" t="s">
        <v>535</v>
      </c>
      <c r="E1354" t="str">
        <f t="shared" si="42"/>
        <v>M22P01U03N03</v>
      </c>
      <c r="F1354" s="26">
        <f ca="1">基础表!F1354</f>
        <v>0</v>
      </c>
      <c r="G1354" s="26">
        <f>基础表!G1354</f>
        <v>0</v>
      </c>
      <c r="H1354" s="26">
        <v>0.15</v>
      </c>
      <c r="I1354" s="26" t="str">
        <f t="shared" ca="1" si="43"/>
        <v>TRUE</v>
      </c>
      <c r="J1354" s="26">
        <v>0</v>
      </c>
      <c r="K1354" s="26">
        <v>1</v>
      </c>
      <c r="L1354" s="26">
        <v>1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  <c r="T1354" s="26">
        <v>0</v>
      </c>
      <c r="U1354" s="26">
        <v>0.2</v>
      </c>
      <c r="V1354" s="26">
        <v>0.2</v>
      </c>
      <c r="W1354" s="26">
        <v>0</v>
      </c>
      <c r="X1354" s="26">
        <v>0</v>
      </c>
      <c r="Y1354" s="26">
        <v>0</v>
      </c>
      <c r="Z1354" s="26">
        <v>0</v>
      </c>
      <c r="AA1354" s="26">
        <v>0</v>
      </c>
      <c r="AB1354" s="26">
        <v>0</v>
      </c>
      <c r="AC1354" s="26">
        <v>0</v>
      </c>
      <c r="AD1354" s="26">
        <v>0</v>
      </c>
      <c r="AE1354" s="26">
        <v>0</v>
      </c>
      <c r="AF1354" s="26">
        <v>1</v>
      </c>
      <c r="AG1354" s="26">
        <v>0</v>
      </c>
    </row>
    <row r="1355" spans="1:33" x14ac:dyDescent="0.2">
      <c r="A1355" s="3" t="s">
        <v>1457</v>
      </c>
      <c r="B1355" s="3" t="s">
        <v>1097</v>
      </c>
      <c r="C1355" s="3" t="s">
        <v>540</v>
      </c>
      <c r="D1355" s="3" t="s">
        <v>536</v>
      </c>
      <c r="E1355" t="str">
        <f t="shared" si="42"/>
        <v>M22P01U03N04</v>
      </c>
      <c r="F1355" s="26">
        <f ca="1">基础表!F1355</f>
        <v>0</v>
      </c>
      <c r="G1355" s="26">
        <f>基础表!G1355</f>
        <v>0</v>
      </c>
      <c r="H1355" s="26">
        <v>0.15</v>
      </c>
      <c r="I1355" s="26" t="str">
        <f t="shared" ca="1" si="43"/>
        <v>TRUE</v>
      </c>
      <c r="J1355" s="26">
        <v>0</v>
      </c>
      <c r="K1355" s="26">
        <v>1</v>
      </c>
      <c r="L1355" s="26">
        <v>1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  <c r="T1355" s="26">
        <v>0</v>
      </c>
      <c r="U1355" s="26">
        <v>0.2</v>
      </c>
      <c r="V1355" s="26">
        <v>0.2</v>
      </c>
      <c r="W1355" s="26">
        <v>0</v>
      </c>
      <c r="X1355" s="26">
        <v>0</v>
      </c>
      <c r="Y1355" s="26">
        <v>0</v>
      </c>
      <c r="Z1355" s="26">
        <v>0</v>
      </c>
      <c r="AA1355" s="26">
        <v>0</v>
      </c>
      <c r="AB1355" s="26">
        <v>0</v>
      </c>
      <c r="AC1355" s="26">
        <v>0</v>
      </c>
      <c r="AD1355" s="26">
        <v>0</v>
      </c>
      <c r="AE1355" s="26">
        <v>0</v>
      </c>
      <c r="AF1355" s="26">
        <v>1</v>
      </c>
      <c r="AG1355" s="26">
        <v>0</v>
      </c>
    </row>
    <row r="1356" spans="1:33" x14ac:dyDescent="0.2">
      <c r="A1356" s="3" t="s">
        <v>1457</v>
      </c>
      <c r="B1356" s="3" t="s">
        <v>1097</v>
      </c>
      <c r="C1356" s="3" t="s">
        <v>540</v>
      </c>
      <c r="D1356" s="3" t="s">
        <v>537</v>
      </c>
      <c r="E1356" t="str">
        <f t="shared" si="42"/>
        <v>M22P01U03N05</v>
      </c>
      <c r="F1356" s="26">
        <f ca="1">基础表!F1356</f>
        <v>0</v>
      </c>
      <c r="G1356" s="26">
        <f>基础表!G1356</f>
        <v>0</v>
      </c>
      <c r="H1356" s="26">
        <v>0.15</v>
      </c>
      <c r="I1356" s="26" t="str">
        <f t="shared" ca="1" si="43"/>
        <v>TRUE</v>
      </c>
      <c r="J1356" s="26">
        <v>0</v>
      </c>
      <c r="K1356" s="26">
        <v>1</v>
      </c>
      <c r="L1356" s="26">
        <v>1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  <c r="T1356" s="26">
        <v>0</v>
      </c>
      <c r="U1356" s="26">
        <v>0.2</v>
      </c>
      <c r="V1356" s="26">
        <v>0.2</v>
      </c>
      <c r="W1356" s="26">
        <v>0</v>
      </c>
      <c r="X1356" s="26">
        <v>0</v>
      </c>
      <c r="Y1356" s="26">
        <v>0</v>
      </c>
      <c r="Z1356" s="26">
        <v>0</v>
      </c>
      <c r="AA1356" s="26">
        <v>0</v>
      </c>
      <c r="AB1356" s="26">
        <v>0</v>
      </c>
      <c r="AC1356" s="26">
        <v>0</v>
      </c>
      <c r="AD1356" s="26">
        <v>0</v>
      </c>
      <c r="AE1356" s="26">
        <v>0</v>
      </c>
      <c r="AF1356" s="26">
        <v>1</v>
      </c>
      <c r="AG1356" s="26">
        <v>0</v>
      </c>
    </row>
    <row r="1357" spans="1:33" x14ac:dyDescent="0.2">
      <c r="A1357" s="3" t="s">
        <v>1457</v>
      </c>
      <c r="B1357" s="3" t="s">
        <v>1097</v>
      </c>
      <c r="C1357" s="3" t="s">
        <v>540</v>
      </c>
      <c r="D1357" s="3" t="s">
        <v>538</v>
      </c>
      <c r="E1357" t="str">
        <f t="shared" si="42"/>
        <v>M22P01U03N06</v>
      </c>
      <c r="F1357" s="26">
        <f ca="1">基础表!F1357</f>
        <v>0</v>
      </c>
      <c r="G1357" s="26">
        <f>基础表!G1357</f>
        <v>0</v>
      </c>
      <c r="H1357" s="26">
        <v>0.15</v>
      </c>
      <c r="I1357" s="26" t="str">
        <f t="shared" ca="1" si="43"/>
        <v>TRUE</v>
      </c>
      <c r="J1357" s="26">
        <v>0</v>
      </c>
      <c r="K1357" s="26">
        <v>1</v>
      </c>
      <c r="L1357" s="26">
        <v>1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  <c r="T1357" s="26">
        <v>0</v>
      </c>
      <c r="U1357" s="26">
        <v>0.2</v>
      </c>
      <c r="V1357" s="26">
        <v>0.2</v>
      </c>
      <c r="W1357" s="26">
        <v>0</v>
      </c>
      <c r="X1357" s="26">
        <v>0</v>
      </c>
      <c r="Y1357" s="26">
        <v>0</v>
      </c>
      <c r="Z1357" s="26">
        <v>0</v>
      </c>
      <c r="AA1357" s="26">
        <v>0</v>
      </c>
      <c r="AB1357" s="26">
        <v>0</v>
      </c>
      <c r="AC1357" s="26">
        <v>0</v>
      </c>
      <c r="AD1357" s="26">
        <v>0</v>
      </c>
      <c r="AE1357" s="26">
        <v>0</v>
      </c>
      <c r="AF1357" s="26">
        <v>1</v>
      </c>
      <c r="AG1357" s="26">
        <v>0</v>
      </c>
    </row>
    <row r="1358" spans="1:33" x14ac:dyDescent="0.2">
      <c r="A1358" s="3" t="s">
        <v>1457</v>
      </c>
      <c r="B1358" s="3" t="s">
        <v>1097</v>
      </c>
      <c r="C1358" s="3" t="s">
        <v>540</v>
      </c>
      <c r="D1358" s="3" t="s">
        <v>542</v>
      </c>
      <c r="E1358" t="str">
        <f t="shared" si="42"/>
        <v>M22P01U03N07</v>
      </c>
      <c r="F1358" s="26">
        <f ca="1">基础表!F1358</f>
        <v>0</v>
      </c>
      <c r="G1358" s="26">
        <f>基础表!G1358</f>
        <v>0</v>
      </c>
      <c r="H1358" s="26">
        <v>0.15</v>
      </c>
      <c r="I1358" s="26" t="str">
        <f t="shared" ca="1" si="43"/>
        <v>TRUE</v>
      </c>
      <c r="J1358" s="26">
        <v>0</v>
      </c>
      <c r="K1358" s="26">
        <v>1</v>
      </c>
      <c r="L1358" s="26">
        <v>1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  <c r="T1358" s="26">
        <v>0</v>
      </c>
      <c r="U1358" s="26">
        <v>0.2</v>
      </c>
      <c r="V1358" s="26">
        <v>0.2</v>
      </c>
      <c r="W1358" s="26">
        <v>0</v>
      </c>
      <c r="X1358" s="26">
        <v>0</v>
      </c>
      <c r="Y1358" s="26">
        <v>0</v>
      </c>
      <c r="Z1358" s="26">
        <v>0</v>
      </c>
      <c r="AA1358" s="26">
        <v>0</v>
      </c>
      <c r="AB1358" s="26">
        <v>0</v>
      </c>
      <c r="AC1358" s="26">
        <v>0</v>
      </c>
      <c r="AD1358" s="26">
        <v>0</v>
      </c>
      <c r="AE1358" s="26">
        <v>0</v>
      </c>
      <c r="AF1358" s="26">
        <v>1</v>
      </c>
      <c r="AG1358" s="26">
        <v>0</v>
      </c>
    </row>
    <row r="1359" spans="1:33" x14ac:dyDescent="0.2">
      <c r="A1359" s="3" t="s">
        <v>1457</v>
      </c>
      <c r="B1359" s="3" t="s">
        <v>1097</v>
      </c>
      <c r="C1359" s="3" t="s">
        <v>540</v>
      </c>
      <c r="D1359" s="3" t="s">
        <v>543</v>
      </c>
      <c r="E1359" t="str">
        <f t="shared" si="42"/>
        <v>M22P01U03N08</v>
      </c>
      <c r="F1359" s="26">
        <f ca="1">基础表!F1359</f>
        <v>0</v>
      </c>
      <c r="G1359" s="26">
        <f>基础表!G1359</f>
        <v>0</v>
      </c>
      <c r="H1359" s="26">
        <v>0.15</v>
      </c>
      <c r="I1359" s="26" t="str">
        <f t="shared" ca="1" si="43"/>
        <v>TRUE</v>
      </c>
      <c r="J1359" s="26">
        <v>0</v>
      </c>
      <c r="K1359" s="26">
        <v>1</v>
      </c>
      <c r="L1359" s="26">
        <v>1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  <c r="T1359" s="26">
        <v>0</v>
      </c>
      <c r="U1359" s="26">
        <v>0.2</v>
      </c>
      <c r="V1359" s="26">
        <v>0.2</v>
      </c>
      <c r="W1359" s="26">
        <v>0</v>
      </c>
      <c r="X1359" s="26">
        <v>0</v>
      </c>
      <c r="Y1359" s="26">
        <v>0</v>
      </c>
      <c r="Z1359" s="26">
        <v>0</v>
      </c>
      <c r="AA1359" s="26">
        <v>0</v>
      </c>
      <c r="AB1359" s="26">
        <v>0</v>
      </c>
      <c r="AC1359" s="26">
        <v>0</v>
      </c>
      <c r="AD1359" s="26">
        <v>0</v>
      </c>
      <c r="AE1359" s="26">
        <v>0</v>
      </c>
      <c r="AF1359" s="26">
        <v>1</v>
      </c>
      <c r="AG1359" s="26">
        <v>0</v>
      </c>
    </row>
    <row r="1360" spans="1:33" x14ac:dyDescent="0.2">
      <c r="A1360" s="3" t="s">
        <v>1457</v>
      </c>
      <c r="B1360" s="3" t="s">
        <v>1097</v>
      </c>
      <c r="C1360" s="3" t="s">
        <v>540</v>
      </c>
      <c r="D1360" s="3" t="s">
        <v>544</v>
      </c>
      <c r="E1360" t="str">
        <f t="shared" si="42"/>
        <v>M22P01U03N09</v>
      </c>
      <c r="F1360" s="26">
        <f ca="1">基础表!F1360</f>
        <v>0</v>
      </c>
      <c r="G1360" s="26">
        <f>基础表!G1360</f>
        <v>0</v>
      </c>
      <c r="H1360" s="26">
        <v>0.15</v>
      </c>
      <c r="I1360" s="26" t="str">
        <f t="shared" ca="1" si="43"/>
        <v>TRUE</v>
      </c>
      <c r="J1360" s="26">
        <v>0</v>
      </c>
      <c r="K1360" s="26">
        <v>1</v>
      </c>
      <c r="L1360" s="26">
        <v>1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  <c r="T1360" s="26">
        <v>0</v>
      </c>
      <c r="U1360" s="26">
        <v>0.2</v>
      </c>
      <c r="V1360" s="26">
        <v>0.2</v>
      </c>
      <c r="W1360" s="26">
        <v>0</v>
      </c>
      <c r="X1360" s="26">
        <v>0</v>
      </c>
      <c r="Y1360" s="26">
        <v>0</v>
      </c>
      <c r="Z1360" s="26">
        <v>0</v>
      </c>
      <c r="AA1360" s="26">
        <v>0</v>
      </c>
      <c r="AB1360" s="26">
        <v>0</v>
      </c>
      <c r="AC1360" s="26">
        <v>0</v>
      </c>
      <c r="AD1360" s="26">
        <v>0</v>
      </c>
      <c r="AE1360" s="26">
        <v>0</v>
      </c>
      <c r="AF1360" s="26">
        <v>1</v>
      </c>
      <c r="AG1360" s="26">
        <v>0</v>
      </c>
    </row>
    <row r="1361" spans="1:33" x14ac:dyDescent="0.2">
      <c r="A1361" s="3" t="s">
        <v>1457</v>
      </c>
      <c r="B1361" s="3" t="s">
        <v>1097</v>
      </c>
      <c r="C1361" s="3" t="s">
        <v>541</v>
      </c>
      <c r="D1361" s="3" t="s">
        <v>1255</v>
      </c>
      <c r="E1361" t="str">
        <f t="shared" si="42"/>
        <v>M22P01U04N01</v>
      </c>
      <c r="F1361" s="26">
        <f ca="1">基础表!F1361</f>
        <v>0</v>
      </c>
      <c r="G1361" s="26">
        <f>基础表!G1361</f>
        <v>0</v>
      </c>
      <c r="H1361" s="26">
        <v>0.15</v>
      </c>
      <c r="I1361" s="26" t="str">
        <f t="shared" ca="1" si="43"/>
        <v>TRUE</v>
      </c>
      <c r="J1361" s="26">
        <v>0</v>
      </c>
      <c r="K1361" s="26">
        <v>1</v>
      </c>
      <c r="L1361" s="26">
        <v>1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  <c r="T1361" s="26">
        <v>0</v>
      </c>
      <c r="U1361" s="26">
        <v>0.2</v>
      </c>
      <c r="V1361" s="26">
        <v>0.2</v>
      </c>
      <c r="W1361" s="26">
        <v>0</v>
      </c>
      <c r="X1361" s="26">
        <v>0</v>
      </c>
      <c r="Y1361" s="26">
        <v>0</v>
      </c>
      <c r="Z1361" s="26">
        <v>0</v>
      </c>
      <c r="AA1361" s="26">
        <v>0</v>
      </c>
      <c r="AB1361" s="26">
        <v>0</v>
      </c>
      <c r="AC1361" s="26">
        <v>0</v>
      </c>
      <c r="AD1361" s="26">
        <v>0</v>
      </c>
      <c r="AE1361" s="26">
        <v>0</v>
      </c>
      <c r="AF1361" s="26">
        <v>1</v>
      </c>
      <c r="AG1361" s="26">
        <v>0</v>
      </c>
    </row>
    <row r="1362" spans="1:33" x14ac:dyDescent="0.2">
      <c r="A1362" s="3" t="s">
        <v>1457</v>
      </c>
      <c r="B1362" s="3" t="s">
        <v>1097</v>
      </c>
      <c r="C1362" s="3" t="s">
        <v>541</v>
      </c>
      <c r="D1362" s="3" t="s">
        <v>534</v>
      </c>
      <c r="E1362" t="str">
        <f t="shared" si="42"/>
        <v>M22P01U04N02</v>
      </c>
      <c r="F1362" s="26">
        <f ca="1">基础表!F1362</f>
        <v>0</v>
      </c>
      <c r="G1362" s="26">
        <f>基础表!G1362</f>
        <v>0</v>
      </c>
      <c r="H1362" s="26">
        <v>0.15</v>
      </c>
      <c r="I1362" s="26" t="str">
        <f t="shared" ca="1" si="43"/>
        <v>TRUE</v>
      </c>
      <c r="J1362" s="26">
        <v>0</v>
      </c>
      <c r="K1362" s="26">
        <v>1</v>
      </c>
      <c r="L1362" s="26">
        <v>1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  <c r="T1362" s="26">
        <v>0</v>
      </c>
      <c r="U1362" s="26">
        <v>0.2</v>
      </c>
      <c r="V1362" s="26">
        <v>0.2</v>
      </c>
      <c r="W1362" s="26">
        <v>0</v>
      </c>
      <c r="X1362" s="26">
        <v>0</v>
      </c>
      <c r="Y1362" s="26">
        <v>0</v>
      </c>
      <c r="Z1362" s="26">
        <v>0</v>
      </c>
      <c r="AA1362" s="26">
        <v>0</v>
      </c>
      <c r="AB1362" s="26">
        <v>0</v>
      </c>
      <c r="AC1362" s="26">
        <v>0</v>
      </c>
      <c r="AD1362" s="26">
        <v>0</v>
      </c>
      <c r="AE1362" s="26">
        <v>0</v>
      </c>
      <c r="AF1362" s="26">
        <v>1</v>
      </c>
      <c r="AG1362" s="26">
        <v>0</v>
      </c>
    </row>
    <row r="1363" spans="1:33" x14ac:dyDescent="0.2">
      <c r="A1363" s="3" t="s">
        <v>1457</v>
      </c>
      <c r="B1363" s="3" t="s">
        <v>1097</v>
      </c>
      <c r="C1363" s="3" t="s">
        <v>541</v>
      </c>
      <c r="D1363" s="3" t="s">
        <v>535</v>
      </c>
      <c r="E1363" t="str">
        <f t="shared" si="42"/>
        <v>M22P01U04N03</v>
      </c>
      <c r="F1363" s="26">
        <f ca="1">基础表!F1363</f>
        <v>0</v>
      </c>
      <c r="G1363" s="26">
        <f>基础表!G1363</f>
        <v>0</v>
      </c>
      <c r="H1363" s="26">
        <v>0.15</v>
      </c>
      <c r="I1363" s="26" t="str">
        <f t="shared" ca="1" si="43"/>
        <v>TRUE</v>
      </c>
      <c r="J1363" s="26">
        <v>0</v>
      </c>
      <c r="K1363" s="26">
        <v>1</v>
      </c>
      <c r="L1363" s="26">
        <v>1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  <c r="T1363" s="26">
        <v>0</v>
      </c>
      <c r="U1363" s="26">
        <v>0.2</v>
      </c>
      <c r="V1363" s="26">
        <v>0.2</v>
      </c>
      <c r="W1363" s="26">
        <v>0</v>
      </c>
      <c r="X1363" s="26">
        <v>0</v>
      </c>
      <c r="Y1363" s="26">
        <v>0</v>
      </c>
      <c r="Z1363" s="26">
        <v>0</v>
      </c>
      <c r="AA1363" s="26">
        <v>0</v>
      </c>
      <c r="AB1363" s="26">
        <v>0</v>
      </c>
      <c r="AC1363" s="26">
        <v>0</v>
      </c>
      <c r="AD1363" s="26">
        <v>0</v>
      </c>
      <c r="AE1363" s="26">
        <v>0</v>
      </c>
      <c r="AF1363" s="26">
        <v>1</v>
      </c>
      <c r="AG1363" s="26">
        <v>0</v>
      </c>
    </row>
    <row r="1364" spans="1:33" x14ac:dyDescent="0.2">
      <c r="A1364" s="3" t="s">
        <v>1457</v>
      </c>
      <c r="B1364" s="3" t="s">
        <v>1097</v>
      </c>
      <c r="C1364" s="3" t="s">
        <v>1454</v>
      </c>
      <c r="D1364" s="3" t="s">
        <v>536</v>
      </c>
      <c r="E1364" t="str">
        <f t="shared" si="42"/>
        <v>M22P01U04N04</v>
      </c>
      <c r="F1364" s="26">
        <f ca="1">基础表!F1364</f>
        <v>0</v>
      </c>
      <c r="G1364" s="26">
        <f>基础表!G1364</f>
        <v>0</v>
      </c>
      <c r="H1364" s="26">
        <v>0.15</v>
      </c>
      <c r="I1364" s="26" t="str">
        <f t="shared" ca="1" si="43"/>
        <v>TRUE</v>
      </c>
      <c r="J1364" s="26">
        <v>0</v>
      </c>
      <c r="K1364" s="26">
        <v>1</v>
      </c>
      <c r="L1364" s="26">
        <v>1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  <c r="T1364" s="26">
        <v>0</v>
      </c>
      <c r="U1364" s="26">
        <v>0.2</v>
      </c>
      <c r="V1364" s="26">
        <v>0.2</v>
      </c>
      <c r="W1364" s="26">
        <v>0</v>
      </c>
      <c r="X1364" s="26">
        <v>0</v>
      </c>
      <c r="Y1364" s="26">
        <v>0</v>
      </c>
      <c r="Z1364" s="26">
        <v>0</v>
      </c>
      <c r="AA1364" s="26">
        <v>0</v>
      </c>
      <c r="AB1364" s="26">
        <v>0</v>
      </c>
      <c r="AC1364" s="26">
        <v>0</v>
      </c>
      <c r="AD1364" s="26">
        <v>0</v>
      </c>
      <c r="AE1364" s="26">
        <v>0</v>
      </c>
      <c r="AF1364" s="26">
        <v>1</v>
      </c>
      <c r="AG1364" s="26">
        <v>0</v>
      </c>
    </row>
    <row r="1365" spans="1:33" x14ac:dyDescent="0.2">
      <c r="A1365" s="3" t="s">
        <v>1457</v>
      </c>
      <c r="B1365" s="3" t="s">
        <v>1097</v>
      </c>
      <c r="C1365" s="3" t="s">
        <v>1454</v>
      </c>
      <c r="D1365" s="3" t="s">
        <v>537</v>
      </c>
      <c r="E1365" t="str">
        <f t="shared" si="42"/>
        <v>M22P01U04N05</v>
      </c>
      <c r="F1365" s="26">
        <f ca="1">基础表!F1365</f>
        <v>0</v>
      </c>
      <c r="G1365" s="26">
        <f>基础表!G1365</f>
        <v>0</v>
      </c>
      <c r="H1365" s="26">
        <v>0.15</v>
      </c>
      <c r="I1365" s="26" t="str">
        <f t="shared" ca="1" si="43"/>
        <v>TRUE</v>
      </c>
      <c r="J1365" s="26">
        <v>0</v>
      </c>
      <c r="K1365" s="26">
        <v>1</v>
      </c>
      <c r="L1365" s="26">
        <v>1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0.2</v>
      </c>
      <c r="V1365" s="26">
        <v>0.2</v>
      </c>
      <c r="W1365" s="26">
        <v>0</v>
      </c>
      <c r="X1365" s="26">
        <v>0</v>
      </c>
      <c r="Y1365" s="26">
        <v>0</v>
      </c>
      <c r="Z1365" s="26">
        <v>0</v>
      </c>
      <c r="AA1365" s="26">
        <v>0</v>
      </c>
      <c r="AB1365" s="26">
        <v>0</v>
      </c>
      <c r="AC1365" s="26">
        <v>0</v>
      </c>
      <c r="AD1365" s="26">
        <v>0</v>
      </c>
      <c r="AE1365" s="26">
        <v>0</v>
      </c>
      <c r="AF1365" s="26">
        <v>1</v>
      </c>
      <c r="AG1365" s="26">
        <v>0</v>
      </c>
    </row>
    <row r="1366" spans="1:33" x14ac:dyDescent="0.2">
      <c r="A1366" s="3" t="s">
        <v>1457</v>
      </c>
      <c r="B1366" s="3" t="s">
        <v>1097</v>
      </c>
      <c r="C1366" s="3" t="s">
        <v>1454</v>
      </c>
      <c r="D1366" s="3" t="s">
        <v>538</v>
      </c>
      <c r="E1366" t="str">
        <f t="shared" si="42"/>
        <v>M22P01U04N06</v>
      </c>
      <c r="F1366" s="26">
        <f ca="1">基础表!F1366</f>
        <v>0</v>
      </c>
      <c r="G1366" s="26">
        <f>基础表!G1366</f>
        <v>0</v>
      </c>
      <c r="H1366" s="26">
        <v>0.15</v>
      </c>
      <c r="I1366" s="26" t="str">
        <f t="shared" ca="1" si="43"/>
        <v>TRUE</v>
      </c>
      <c r="J1366" s="26">
        <v>0</v>
      </c>
      <c r="K1366" s="26">
        <v>1</v>
      </c>
      <c r="L1366" s="26">
        <v>1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0.2</v>
      </c>
      <c r="V1366" s="26">
        <v>0.2</v>
      </c>
      <c r="W1366" s="26">
        <v>0</v>
      </c>
      <c r="X1366" s="26">
        <v>0</v>
      </c>
      <c r="Y1366" s="26">
        <v>0</v>
      </c>
      <c r="Z1366" s="26">
        <v>0</v>
      </c>
      <c r="AA1366" s="26">
        <v>0</v>
      </c>
      <c r="AB1366" s="26">
        <v>0</v>
      </c>
      <c r="AC1366" s="26">
        <v>0</v>
      </c>
      <c r="AD1366" s="26">
        <v>0</v>
      </c>
      <c r="AE1366" s="26">
        <v>0</v>
      </c>
      <c r="AF1366" s="26">
        <v>1</v>
      </c>
      <c r="AG1366" s="26">
        <v>0</v>
      </c>
    </row>
    <row r="1367" spans="1:33" x14ac:dyDescent="0.2">
      <c r="A1367" s="3" t="s">
        <v>1457</v>
      </c>
      <c r="B1367" s="3" t="s">
        <v>1097</v>
      </c>
      <c r="C1367" s="3" t="s">
        <v>1454</v>
      </c>
      <c r="D1367" s="3" t="s">
        <v>542</v>
      </c>
      <c r="E1367" t="str">
        <f t="shared" si="42"/>
        <v>M22P01U04N07</v>
      </c>
      <c r="F1367" s="26">
        <f ca="1">基础表!F1367</f>
        <v>0</v>
      </c>
      <c r="G1367" s="26">
        <f>基础表!G1367</f>
        <v>0</v>
      </c>
      <c r="H1367" s="26">
        <v>0.15</v>
      </c>
      <c r="I1367" s="26" t="str">
        <f t="shared" ca="1" si="43"/>
        <v>TRUE</v>
      </c>
      <c r="J1367" s="26">
        <v>0</v>
      </c>
      <c r="K1367" s="26">
        <v>1</v>
      </c>
      <c r="L1367" s="26">
        <v>1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  <c r="T1367" s="26">
        <v>0</v>
      </c>
      <c r="U1367" s="26">
        <v>0.2</v>
      </c>
      <c r="V1367" s="26">
        <v>0.2</v>
      </c>
      <c r="W1367" s="26">
        <v>0</v>
      </c>
      <c r="X1367" s="26">
        <v>0</v>
      </c>
      <c r="Y1367" s="26">
        <v>0</v>
      </c>
      <c r="Z1367" s="26">
        <v>0</v>
      </c>
      <c r="AA1367" s="26">
        <v>0</v>
      </c>
      <c r="AB1367" s="26">
        <v>0</v>
      </c>
      <c r="AC1367" s="26">
        <v>0</v>
      </c>
      <c r="AD1367" s="26">
        <v>0</v>
      </c>
      <c r="AE1367" s="26">
        <v>0</v>
      </c>
      <c r="AF1367" s="26">
        <v>1</v>
      </c>
      <c r="AG1367" s="26">
        <v>0</v>
      </c>
    </row>
    <row r="1368" spans="1:33" x14ac:dyDescent="0.2">
      <c r="A1368" s="3" t="s">
        <v>1457</v>
      </c>
      <c r="B1368" s="3" t="s">
        <v>1097</v>
      </c>
      <c r="C1368" s="3" t="s">
        <v>1454</v>
      </c>
      <c r="D1368" s="3" t="s">
        <v>543</v>
      </c>
      <c r="E1368" t="str">
        <f t="shared" si="42"/>
        <v>M22P01U04N08</v>
      </c>
      <c r="F1368" s="26">
        <f ca="1">基础表!F1368</f>
        <v>0</v>
      </c>
      <c r="G1368" s="26">
        <f>基础表!G1368</f>
        <v>0</v>
      </c>
      <c r="H1368" s="26">
        <v>0.15</v>
      </c>
      <c r="I1368" s="26" t="str">
        <f t="shared" ca="1" si="43"/>
        <v>TRUE</v>
      </c>
      <c r="J1368" s="26">
        <v>0</v>
      </c>
      <c r="K1368" s="26">
        <v>1</v>
      </c>
      <c r="L1368" s="26">
        <v>1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  <c r="T1368" s="26">
        <v>0</v>
      </c>
      <c r="U1368" s="26">
        <v>0.2</v>
      </c>
      <c r="V1368" s="26">
        <v>0.2</v>
      </c>
      <c r="W1368" s="26">
        <v>0</v>
      </c>
      <c r="X1368" s="26">
        <v>0</v>
      </c>
      <c r="Y1368" s="26">
        <v>0</v>
      </c>
      <c r="Z1368" s="26">
        <v>0</v>
      </c>
      <c r="AA1368" s="26">
        <v>0</v>
      </c>
      <c r="AB1368" s="26">
        <v>0</v>
      </c>
      <c r="AC1368" s="26">
        <v>0</v>
      </c>
      <c r="AD1368" s="26">
        <v>0</v>
      </c>
      <c r="AE1368" s="26">
        <v>0</v>
      </c>
      <c r="AF1368" s="26">
        <v>1</v>
      </c>
      <c r="AG1368" s="26">
        <v>0</v>
      </c>
    </row>
    <row r="1369" spans="1:33" x14ac:dyDescent="0.2">
      <c r="A1369" s="3" t="s">
        <v>1457</v>
      </c>
      <c r="B1369" s="3" t="s">
        <v>1097</v>
      </c>
      <c r="C1369" s="3" t="s">
        <v>541</v>
      </c>
      <c r="D1369" s="3" t="s">
        <v>544</v>
      </c>
      <c r="E1369" t="str">
        <f t="shared" si="42"/>
        <v>M22P01U04N09</v>
      </c>
      <c r="F1369" s="26">
        <f ca="1">基础表!F1369</f>
        <v>0</v>
      </c>
      <c r="G1369" s="26">
        <f>基础表!G1369</f>
        <v>0</v>
      </c>
      <c r="H1369" s="26">
        <v>0.15</v>
      </c>
      <c r="I1369" s="26" t="str">
        <f t="shared" ca="1" si="43"/>
        <v>TRUE</v>
      </c>
      <c r="J1369" s="26">
        <v>0</v>
      </c>
      <c r="K1369" s="26">
        <v>1</v>
      </c>
      <c r="L1369" s="26">
        <v>1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  <c r="T1369" s="26">
        <v>0</v>
      </c>
      <c r="U1369" s="26">
        <v>0.2</v>
      </c>
      <c r="V1369" s="26">
        <v>0.2</v>
      </c>
      <c r="W1369" s="26">
        <v>0</v>
      </c>
      <c r="X1369" s="26">
        <v>0</v>
      </c>
      <c r="Y1369" s="26">
        <v>0</v>
      </c>
      <c r="Z1369" s="26">
        <v>0</v>
      </c>
      <c r="AA1369" s="26">
        <v>0</v>
      </c>
      <c r="AB1369" s="26">
        <v>0</v>
      </c>
      <c r="AC1369" s="26">
        <v>0</v>
      </c>
      <c r="AD1369" s="26">
        <v>0</v>
      </c>
      <c r="AE1369" s="26">
        <v>0</v>
      </c>
      <c r="AF1369" s="26">
        <v>1</v>
      </c>
      <c r="AG1369" s="26">
        <v>0</v>
      </c>
    </row>
    <row r="1370" spans="1:33" x14ac:dyDescent="0.2">
      <c r="A1370" s="3" t="s">
        <v>1457</v>
      </c>
      <c r="B1370" s="3" t="s">
        <v>1097</v>
      </c>
      <c r="C1370" s="3" t="s">
        <v>532</v>
      </c>
      <c r="D1370" s="3" t="s">
        <v>1255</v>
      </c>
      <c r="E1370" t="str">
        <f t="shared" si="42"/>
        <v>M22P01U01N01</v>
      </c>
      <c r="F1370" s="26">
        <f ca="1">基础表!F1370</f>
        <v>0</v>
      </c>
      <c r="G1370" s="26">
        <f>基础表!G1370</f>
        <v>0</v>
      </c>
      <c r="H1370" s="26">
        <v>0.15</v>
      </c>
      <c r="I1370" s="26" t="str">
        <f t="shared" ca="1" si="43"/>
        <v>TRUE</v>
      </c>
      <c r="J1370" s="26">
        <v>0</v>
      </c>
      <c r="K1370" s="26">
        <v>1</v>
      </c>
      <c r="L1370" s="26">
        <v>1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0.2</v>
      </c>
      <c r="V1370" s="26">
        <v>0.2</v>
      </c>
      <c r="W1370" s="26">
        <v>0</v>
      </c>
      <c r="X1370" s="26">
        <v>0</v>
      </c>
      <c r="Y1370" s="26">
        <v>0</v>
      </c>
      <c r="Z1370" s="26">
        <v>0</v>
      </c>
      <c r="AA1370" s="26">
        <v>0</v>
      </c>
      <c r="AB1370" s="26">
        <v>0</v>
      </c>
      <c r="AC1370" s="26">
        <v>0</v>
      </c>
      <c r="AD1370" s="26">
        <v>0</v>
      </c>
      <c r="AE1370" s="26">
        <v>0</v>
      </c>
      <c r="AF1370" s="26">
        <v>1</v>
      </c>
      <c r="AG1370" s="26">
        <v>0</v>
      </c>
    </row>
    <row r="1371" spans="1:33" x14ac:dyDescent="0.2">
      <c r="A1371" s="3" t="s">
        <v>1457</v>
      </c>
      <c r="B1371" s="3" t="s">
        <v>1097</v>
      </c>
      <c r="C1371" s="3" t="s">
        <v>532</v>
      </c>
      <c r="D1371" s="3" t="s">
        <v>534</v>
      </c>
      <c r="E1371" t="str">
        <f t="shared" si="42"/>
        <v>M22P01U01N02</v>
      </c>
      <c r="F1371" s="26">
        <f ca="1">基础表!F1371</f>
        <v>0</v>
      </c>
      <c r="G1371" s="26">
        <f>基础表!G1371</f>
        <v>0</v>
      </c>
      <c r="H1371" s="26">
        <v>0.15</v>
      </c>
      <c r="I1371" s="26" t="str">
        <f t="shared" ca="1" si="43"/>
        <v>TRUE</v>
      </c>
      <c r="J1371" s="26">
        <v>0</v>
      </c>
      <c r="K1371" s="26">
        <v>1</v>
      </c>
      <c r="L1371" s="26">
        <v>1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0.2</v>
      </c>
      <c r="V1371" s="26">
        <v>0.2</v>
      </c>
      <c r="W1371" s="26">
        <v>0</v>
      </c>
      <c r="X1371" s="26">
        <v>0</v>
      </c>
      <c r="Y1371" s="26">
        <v>0</v>
      </c>
      <c r="Z1371" s="26">
        <v>0</v>
      </c>
      <c r="AA1371" s="26">
        <v>0</v>
      </c>
      <c r="AB1371" s="26">
        <v>0</v>
      </c>
      <c r="AC1371" s="26">
        <v>0</v>
      </c>
      <c r="AD1371" s="26">
        <v>0</v>
      </c>
      <c r="AE1371" s="26">
        <v>0</v>
      </c>
      <c r="AF1371" s="26">
        <v>1</v>
      </c>
      <c r="AG1371" s="26">
        <v>0</v>
      </c>
    </row>
    <row r="1372" spans="1:33" x14ac:dyDescent="0.2">
      <c r="A1372" s="3" t="s">
        <v>1457</v>
      </c>
      <c r="B1372" s="3" t="s">
        <v>1097</v>
      </c>
      <c r="C1372" s="3" t="s">
        <v>532</v>
      </c>
      <c r="D1372" s="3" t="s">
        <v>535</v>
      </c>
      <c r="E1372" t="str">
        <f t="shared" si="42"/>
        <v>M22P01U01N03</v>
      </c>
      <c r="F1372" s="26">
        <f ca="1">基础表!F1372</f>
        <v>0</v>
      </c>
      <c r="G1372" s="26">
        <f>基础表!G1372</f>
        <v>0</v>
      </c>
      <c r="H1372" s="26">
        <v>0.15</v>
      </c>
      <c r="I1372" s="26" t="str">
        <f t="shared" ca="1" si="43"/>
        <v>TRUE</v>
      </c>
      <c r="J1372" s="26">
        <v>0</v>
      </c>
      <c r="K1372" s="26">
        <v>1</v>
      </c>
      <c r="L1372" s="26">
        <v>1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0.2</v>
      </c>
      <c r="V1372" s="26">
        <v>0.2</v>
      </c>
      <c r="W1372" s="26">
        <v>0</v>
      </c>
      <c r="X1372" s="26">
        <v>0</v>
      </c>
      <c r="Y1372" s="26">
        <v>0</v>
      </c>
      <c r="Z1372" s="26">
        <v>0</v>
      </c>
      <c r="AA1372" s="26">
        <v>0</v>
      </c>
      <c r="AB1372" s="26">
        <v>0</v>
      </c>
      <c r="AC1372" s="26">
        <v>0</v>
      </c>
      <c r="AD1372" s="26">
        <v>0</v>
      </c>
      <c r="AE1372" s="26">
        <v>0</v>
      </c>
      <c r="AF1372" s="26">
        <v>1</v>
      </c>
      <c r="AG1372" s="26">
        <v>0</v>
      </c>
    </row>
    <row r="1373" spans="1:33" x14ac:dyDescent="0.2">
      <c r="A1373" s="3" t="s">
        <v>1457</v>
      </c>
      <c r="B1373" s="3" t="s">
        <v>1097</v>
      </c>
      <c r="C1373" s="3" t="s">
        <v>532</v>
      </c>
      <c r="D1373" s="3" t="s">
        <v>536</v>
      </c>
      <c r="E1373" t="str">
        <f t="shared" si="42"/>
        <v>M22P01U01N04</v>
      </c>
      <c r="F1373" s="26">
        <f ca="1">基础表!F1373</f>
        <v>0</v>
      </c>
      <c r="G1373" s="26">
        <f>基础表!G1373</f>
        <v>0</v>
      </c>
      <c r="H1373" s="26">
        <v>0.15</v>
      </c>
      <c r="I1373" s="26" t="str">
        <f t="shared" ca="1" si="43"/>
        <v>TRUE</v>
      </c>
      <c r="J1373" s="26">
        <v>0</v>
      </c>
      <c r="K1373" s="26">
        <v>1</v>
      </c>
      <c r="L1373" s="26">
        <v>1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  <c r="T1373" s="26">
        <v>0</v>
      </c>
      <c r="U1373" s="26">
        <v>0.2</v>
      </c>
      <c r="V1373" s="26">
        <v>0.2</v>
      </c>
      <c r="W1373" s="26">
        <v>0</v>
      </c>
      <c r="X1373" s="26">
        <v>0</v>
      </c>
      <c r="Y1373" s="26">
        <v>0</v>
      </c>
      <c r="Z1373" s="26">
        <v>0</v>
      </c>
      <c r="AA1373" s="26">
        <v>0</v>
      </c>
      <c r="AB1373" s="26">
        <v>0</v>
      </c>
      <c r="AC1373" s="26">
        <v>0</v>
      </c>
      <c r="AD1373" s="26">
        <v>0</v>
      </c>
      <c r="AE1373" s="26">
        <v>0</v>
      </c>
      <c r="AF1373" s="26">
        <v>1</v>
      </c>
      <c r="AG1373" s="26">
        <v>0</v>
      </c>
    </row>
    <row r="1374" spans="1:33" x14ac:dyDescent="0.2">
      <c r="A1374" s="3" t="s">
        <v>1457</v>
      </c>
      <c r="B1374" s="3" t="s">
        <v>1097</v>
      </c>
      <c r="C1374" s="3" t="s">
        <v>532</v>
      </c>
      <c r="D1374" s="3" t="s">
        <v>537</v>
      </c>
      <c r="E1374" t="str">
        <f t="shared" si="42"/>
        <v>M22P01U01N05</v>
      </c>
      <c r="F1374" s="26">
        <f ca="1">基础表!F1374</f>
        <v>0</v>
      </c>
      <c r="G1374" s="26">
        <f>基础表!G1374</f>
        <v>0</v>
      </c>
      <c r="H1374" s="26">
        <v>0.15</v>
      </c>
      <c r="I1374" s="26" t="str">
        <f t="shared" ca="1" si="43"/>
        <v>TRUE</v>
      </c>
      <c r="J1374" s="26">
        <v>0</v>
      </c>
      <c r="K1374" s="26">
        <v>1</v>
      </c>
      <c r="L1374" s="26">
        <v>1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0.2</v>
      </c>
      <c r="V1374" s="26">
        <v>0.2</v>
      </c>
      <c r="W1374" s="26">
        <v>0</v>
      </c>
      <c r="X1374" s="26">
        <v>0</v>
      </c>
      <c r="Y1374" s="26">
        <v>0</v>
      </c>
      <c r="Z1374" s="26">
        <v>0</v>
      </c>
      <c r="AA1374" s="26">
        <v>0</v>
      </c>
      <c r="AB1374" s="26">
        <v>0</v>
      </c>
      <c r="AC1374" s="26">
        <v>0</v>
      </c>
      <c r="AD1374" s="26">
        <v>0</v>
      </c>
      <c r="AE1374" s="26">
        <v>0</v>
      </c>
      <c r="AF1374" s="26">
        <v>1</v>
      </c>
      <c r="AG1374" s="26">
        <v>0</v>
      </c>
    </row>
    <row r="1375" spans="1:33" x14ac:dyDescent="0.2">
      <c r="A1375" s="3" t="s">
        <v>1457</v>
      </c>
      <c r="B1375" s="3" t="s">
        <v>1097</v>
      </c>
      <c r="C1375" s="3" t="s">
        <v>532</v>
      </c>
      <c r="D1375" s="3" t="s">
        <v>538</v>
      </c>
      <c r="E1375" t="str">
        <f t="shared" si="42"/>
        <v>M22P01U01N06</v>
      </c>
      <c r="F1375" s="26">
        <f ca="1">基础表!F1375</f>
        <v>0</v>
      </c>
      <c r="G1375" s="26">
        <f>基础表!G1375</f>
        <v>0</v>
      </c>
      <c r="H1375" s="26">
        <v>0.15</v>
      </c>
      <c r="I1375" s="26" t="str">
        <f t="shared" ca="1" si="43"/>
        <v>TRUE</v>
      </c>
      <c r="J1375" s="26">
        <v>0</v>
      </c>
      <c r="K1375" s="26">
        <v>1</v>
      </c>
      <c r="L1375" s="26">
        <v>1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  <c r="T1375" s="26">
        <v>0</v>
      </c>
      <c r="U1375" s="26">
        <v>0.2</v>
      </c>
      <c r="V1375" s="26">
        <v>0.2</v>
      </c>
      <c r="W1375" s="26">
        <v>0</v>
      </c>
      <c r="X1375" s="26">
        <v>0</v>
      </c>
      <c r="Y1375" s="26">
        <v>0</v>
      </c>
      <c r="Z1375" s="26">
        <v>0</v>
      </c>
      <c r="AA1375" s="26">
        <v>0</v>
      </c>
      <c r="AB1375" s="26">
        <v>0</v>
      </c>
      <c r="AC1375" s="26">
        <v>0</v>
      </c>
      <c r="AD1375" s="26">
        <v>0</v>
      </c>
      <c r="AE1375" s="26">
        <v>0</v>
      </c>
      <c r="AF1375" s="26">
        <v>1</v>
      </c>
      <c r="AG1375" s="26">
        <v>0</v>
      </c>
    </row>
    <row r="1376" spans="1:33" x14ac:dyDescent="0.2">
      <c r="A1376" s="3" t="s">
        <v>1457</v>
      </c>
      <c r="B1376" s="3" t="s">
        <v>1097</v>
      </c>
      <c r="C1376" s="3" t="s">
        <v>532</v>
      </c>
      <c r="D1376" s="3" t="s">
        <v>542</v>
      </c>
      <c r="E1376" t="str">
        <f t="shared" si="42"/>
        <v>M22P01U01N07</v>
      </c>
      <c r="F1376" s="26">
        <f ca="1">基础表!F1376</f>
        <v>0</v>
      </c>
      <c r="G1376" s="26">
        <f>基础表!G1376</f>
        <v>0</v>
      </c>
      <c r="H1376" s="26">
        <v>0.15</v>
      </c>
      <c r="I1376" s="26" t="str">
        <f t="shared" ca="1" si="43"/>
        <v>TRUE</v>
      </c>
      <c r="J1376" s="26">
        <v>0</v>
      </c>
      <c r="K1376" s="26">
        <v>1</v>
      </c>
      <c r="L1376" s="26">
        <v>1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  <c r="T1376" s="26">
        <v>0</v>
      </c>
      <c r="U1376" s="26">
        <v>0.2</v>
      </c>
      <c r="V1376" s="26">
        <v>0.2</v>
      </c>
      <c r="W1376" s="26">
        <v>0</v>
      </c>
      <c r="X1376" s="26">
        <v>0</v>
      </c>
      <c r="Y1376" s="26">
        <v>0</v>
      </c>
      <c r="Z1376" s="26">
        <v>0</v>
      </c>
      <c r="AA1376" s="26">
        <v>0</v>
      </c>
      <c r="AB1376" s="26">
        <v>0</v>
      </c>
      <c r="AC1376" s="26">
        <v>0</v>
      </c>
      <c r="AD1376" s="26">
        <v>0</v>
      </c>
      <c r="AE1376" s="26">
        <v>0</v>
      </c>
      <c r="AF1376" s="26">
        <v>1</v>
      </c>
      <c r="AG1376" s="26">
        <v>0</v>
      </c>
    </row>
    <row r="1377" spans="1:33" x14ac:dyDescent="0.2">
      <c r="A1377" s="3" t="s">
        <v>1457</v>
      </c>
      <c r="B1377" s="3" t="s">
        <v>1097</v>
      </c>
      <c r="C1377" s="3" t="s">
        <v>532</v>
      </c>
      <c r="D1377" s="3" t="s">
        <v>543</v>
      </c>
      <c r="E1377" t="str">
        <f t="shared" si="42"/>
        <v>M22P01U01N08</v>
      </c>
      <c r="F1377" s="26">
        <f ca="1">基础表!F1377</f>
        <v>0</v>
      </c>
      <c r="G1377" s="26">
        <f>基础表!G1377</f>
        <v>0</v>
      </c>
      <c r="H1377" s="26">
        <v>0.15</v>
      </c>
      <c r="I1377" s="26" t="str">
        <f t="shared" ca="1" si="43"/>
        <v>TRUE</v>
      </c>
      <c r="J1377" s="26">
        <v>0</v>
      </c>
      <c r="K1377" s="26">
        <v>1</v>
      </c>
      <c r="L1377" s="26">
        <v>1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0.2</v>
      </c>
      <c r="V1377" s="26">
        <v>0.2</v>
      </c>
      <c r="W1377" s="26">
        <v>0</v>
      </c>
      <c r="X1377" s="26">
        <v>0</v>
      </c>
      <c r="Y1377" s="26">
        <v>0</v>
      </c>
      <c r="Z1377" s="26">
        <v>0</v>
      </c>
      <c r="AA1377" s="26">
        <v>0</v>
      </c>
      <c r="AB1377" s="26">
        <v>0</v>
      </c>
      <c r="AC1377" s="26">
        <v>0</v>
      </c>
      <c r="AD1377" s="26">
        <v>0</v>
      </c>
      <c r="AE1377" s="26">
        <v>0</v>
      </c>
      <c r="AF1377" s="26">
        <v>1</v>
      </c>
      <c r="AG1377" s="26">
        <v>0</v>
      </c>
    </row>
    <row r="1378" spans="1:33" x14ac:dyDescent="0.2">
      <c r="A1378" s="3" t="s">
        <v>1457</v>
      </c>
      <c r="B1378" s="3" t="s">
        <v>1097</v>
      </c>
      <c r="C1378" s="3" t="s">
        <v>532</v>
      </c>
      <c r="D1378" s="3" t="s">
        <v>544</v>
      </c>
      <c r="E1378" t="str">
        <f t="shared" si="42"/>
        <v>M22P01U01N09</v>
      </c>
      <c r="F1378" s="26">
        <f ca="1">基础表!F1378</f>
        <v>0</v>
      </c>
      <c r="G1378" s="26">
        <f>基础表!G1378</f>
        <v>0</v>
      </c>
      <c r="H1378" s="26">
        <v>0.15</v>
      </c>
      <c r="I1378" s="26" t="str">
        <f t="shared" ca="1" si="43"/>
        <v>TRUE</v>
      </c>
      <c r="J1378" s="26">
        <v>0</v>
      </c>
      <c r="K1378" s="26">
        <v>1</v>
      </c>
      <c r="L1378" s="26">
        <v>1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0.2</v>
      </c>
      <c r="V1378" s="26">
        <v>0.2</v>
      </c>
      <c r="W1378" s="26">
        <v>0</v>
      </c>
      <c r="X1378" s="26">
        <v>0</v>
      </c>
      <c r="Y1378" s="26">
        <v>0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  <c r="AE1378" s="26">
        <v>0</v>
      </c>
      <c r="AF1378" s="26">
        <v>1</v>
      </c>
      <c r="AG1378" s="26">
        <v>0</v>
      </c>
    </row>
    <row r="1379" spans="1:33" x14ac:dyDescent="0.2">
      <c r="A1379" s="3" t="s">
        <v>1457</v>
      </c>
      <c r="B1379" s="3" t="s">
        <v>1097</v>
      </c>
      <c r="C1379" s="3" t="s">
        <v>539</v>
      </c>
      <c r="D1379" s="3" t="s">
        <v>1255</v>
      </c>
      <c r="E1379" t="str">
        <f t="shared" si="42"/>
        <v>M22P01U02N01</v>
      </c>
      <c r="F1379" s="26">
        <f ca="1">基础表!F1379</f>
        <v>0</v>
      </c>
      <c r="G1379" s="26">
        <f>基础表!G1379</f>
        <v>0</v>
      </c>
      <c r="H1379" s="26">
        <v>0.15</v>
      </c>
      <c r="I1379" s="26" t="str">
        <f t="shared" ca="1" si="43"/>
        <v>TRUE</v>
      </c>
      <c r="J1379" s="26">
        <v>0</v>
      </c>
      <c r="K1379" s="26">
        <v>1</v>
      </c>
      <c r="L1379" s="26">
        <v>1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0.2</v>
      </c>
      <c r="V1379" s="26">
        <v>0.2</v>
      </c>
      <c r="W1379" s="26">
        <v>0</v>
      </c>
      <c r="X1379" s="26">
        <v>0</v>
      </c>
      <c r="Y1379" s="26">
        <v>0</v>
      </c>
      <c r="Z1379" s="26">
        <v>0</v>
      </c>
      <c r="AA1379" s="26">
        <v>0</v>
      </c>
      <c r="AB1379" s="26">
        <v>0</v>
      </c>
      <c r="AC1379" s="26">
        <v>0</v>
      </c>
      <c r="AD1379" s="26">
        <v>0</v>
      </c>
      <c r="AE1379" s="26">
        <v>0</v>
      </c>
      <c r="AF1379" s="26">
        <v>1</v>
      </c>
      <c r="AG1379" s="26">
        <v>0</v>
      </c>
    </row>
    <row r="1380" spans="1:33" x14ac:dyDescent="0.2">
      <c r="A1380" s="3" t="s">
        <v>1457</v>
      </c>
      <c r="B1380" s="3" t="s">
        <v>1097</v>
      </c>
      <c r="C1380" s="3" t="s">
        <v>539</v>
      </c>
      <c r="D1380" s="3" t="s">
        <v>534</v>
      </c>
      <c r="E1380" t="str">
        <f t="shared" si="42"/>
        <v>M22P01U02N02</v>
      </c>
      <c r="F1380" s="26">
        <f ca="1">基础表!F1380</f>
        <v>0</v>
      </c>
      <c r="G1380" s="26">
        <f>基础表!G1380</f>
        <v>0</v>
      </c>
      <c r="H1380" s="26">
        <v>0.15</v>
      </c>
      <c r="I1380" s="26" t="str">
        <f t="shared" ca="1" si="43"/>
        <v>TRUE</v>
      </c>
      <c r="J1380" s="26">
        <v>0</v>
      </c>
      <c r="K1380" s="26">
        <v>1</v>
      </c>
      <c r="L1380" s="26">
        <v>1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0.2</v>
      </c>
      <c r="V1380" s="26">
        <v>0.2</v>
      </c>
      <c r="W1380" s="26">
        <v>0</v>
      </c>
      <c r="X1380" s="26">
        <v>0</v>
      </c>
      <c r="Y1380" s="26">
        <v>0</v>
      </c>
      <c r="Z1380" s="26">
        <v>0</v>
      </c>
      <c r="AA1380" s="26">
        <v>0</v>
      </c>
      <c r="AB1380" s="26">
        <v>0</v>
      </c>
      <c r="AC1380" s="26">
        <v>0</v>
      </c>
      <c r="AD1380" s="26">
        <v>0</v>
      </c>
      <c r="AE1380" s="26">
        <v>0</v>
      </c>
      <c r="AF1380" s="26">
        <v>1</v>
      </c>
      <c r="AG1380" s="26">
        <v>0</v>
      </c>
    </row>
    <row r="1381" spans="1:33" x14ac:dyDescent="0.2">
      <c r="A1381" s="3" t="s">
        <v>1457</v>
      </c>
      <c r="B1381" s="3" t="s">
        <v>1097</v>
      </c>
      <c r="C1381" s="3" t="s">
        <v>539</v>
      </c>
      <c r="D1381" s="3" t="s">
        <v>535</v>
      </c>
      <c r="E1381" t="str">
        <f t="shared" si="42"/>
        <v>M22P01U02N03</v>
      </c>
      <c r="F1381" s="26">
        <f ca="1">基础表!F1381</f>
        <v>0</v>
      </c>
      <c r="G1381" s="26">
        <f>基础表!G1381</f>
        <v>0</v>
      </c>
      <c r="H1381" s="26">
        <v>0.15</v>
      </c>
      <c r="I1381" s="26" t="str">
        <f t="shared" ca="1" si="43"/>
        <v>TRUE</v>
      </c>
      <c r="J1381" s="26">
        <v>0</v>
      </c>
      <c r="K1381" s="26">
        <v>1</v>
      </c>
      <c r="L1381" s="26">
        <v>1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0.2</v>
      </c>
      <c r="V1381" s="26">
        <v>0.2</v>
      </c>
      <c r="W1381" s="26">
        <v>0</v>
      </c>
      <c r="X1381" s="26">
        <v>0</v>
      </c>
      <c r="Y1381" s="26">
        <v>0</v>
      </c>
      <c r="Z1381" s="26">
        <v>0</v>
      </c>
      <c r="AA1381" s="26">
        <v>0</v>
      </c>
      <c r="AB1381" s="26">
        <v>0</v>
      </c>
      <c r="AC1381" s="26">
        <v>0</v>
      </c>
      <c r="AD1381" s="26">
        <v>0</v>
      </c>
      <c r="AE1381" s="26">
        <v>0</v>
      </c>
      <c r="AF1381" s="26">
        <v>1</v>
      </c>
      <c r="AG1381" s="26">
        <v>0</v>
      </c>
    </row>
    <row r="1382" spans="1:33" x14ac:dyDescent="0.2">
      <c r="A1382" s="3" t="s">
        <v>1457</v>
      </c>
      <c r="B1382" s="3" t="s">
        <v>1097</v>
      </c>
      <c r="C1382" s="3" t="s">
        <v>539</v>
      </c>
      <c r="D1382" s="3" t="s">
        <v>536</v>
      </c>
      <c r="E1382" t="str">
        <f t="shared" si="42"/>
        <v>M22P01U02N04</v>
      </c>
      <c r="F1382" s="26">
        <f ca="1">基础表!F1382</f>
        <v>0</v>
      </c>
      <c r="G1382" s="26">
        <f>基础表!G1382</f>
        <v>0</v>
      </c>
      <c r="H1382" s="26">
        <v>0.15</v>
      </c>
      <c r="I1382" s="26" t="str">
        <f t="shared" ca="1" si="43"/>
        <v>TRUE</v>
      </c>
      <c r="J1382" s="26">
        <v>0</v>
      </c>
      <c r="K1382" s="26">
        <v>1</v>
      </c>
      <c r="L1382" s="26">
        <v>1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  <c r="T1382" s="26">
        <v>0</v>
      </c>
      <c r="U1382" s="26">
        <v>0.2</v>
      </c>
      <c r="V1382" s="26">
        <v>0.2</v>
      </c>
      <c r="W1382" s="26">
        <v>0</v>
      </c>
      <c r="X1382" s="26">
        <v>0</v>
      </c>
      <c r="Y1382" s="26">
        <v>0</v>
      </c>
      <c r="Z1382" s="26">
        <v>0</v>
      </c>
      <c r="AA1382" s="26">
        <v>0</v>
      </c>
      <c r="AB1382" s="26">
        <v>0</v>
      </c>
      <c r="AC1382" s="26">
        <v>0</v>
      </c>
      <c r="AD1382" s="26">
        <v>0</v>
      </c>
      <c r="AE1382" s="26">
        <v>0</v>
      </c>
      <c r="AF1382" s="26">
        <v>1</v>
      </c>
      <c r="AG1382" s="26">
        <v>0</v>
      </c>
    </row>
    <row r="1383" spans="1:33" x14ac:dyDescent="0.2">
      <c r="A1383" s="3" t="s">
        <v>1457</v>
      </c>
      <c r="B1383" s="3" t="s">
        <v>1097</v>
      </c>
      <c r="C1383" s="3" t="s">
        <v>539</v>
      </c>
      <c r="D1383" s="3" t="s">
        <v>537</v>
      </c>
      <c r="E1383" t="str">
        <f t="shared" si="42"/>
        <v>M22P01U02N05</v>
      </c>
      <c r="F1383" s="26">
        <f ca="1">基础表!F1383</f>
        <v>0</v>
      </c>
      <c r="G1383" s="26">
        <f>基础表!G1383</f>
        <v>0</v>
      </c>
      <c r="H1383" s="26">
        <v>0.15</v>
      </c>
      <c r="I1383" s="26" t="str">
        <f t="shared" ca="1" si="43"/>
        <v>TRUE</v>
      </c>
      <c r="J1383" s="26">
        <v>0</v>
      </c>
      <c r="K1383" s="26">
        <v>1</v>
      </c>
      <c r="L1383" s="26">
        <v>1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0.2</v>
      </c>
      <c r="V1383" s="26">
        <v>0.2</v>
      </c>
      <c r="W1383" s="26">
        <v>0</v>
      </c>
      <c r="X1383" s="26">
        <v>0</v>
      </c>
      <c r="Y1383" s="26">
        <v>0</v>
      </c>
      <c r="Z1383" s="26">
        <v>0</v>
      </c>
      <c r="AA1383" s="26">
        <v>0</v>
      </c>
      <c r="AB1383" s="26">
        <v>0</v>
      </c>
      <c r="AC1383" s="26">
        <v>0</v>
      </c>
      <c r="AD1383" s="26">
        <v>0</v>
      </c>
      <c r="AE1383" s="26">
        <v>0</v>
      </c>
      <c r="AF1383" s="26">
        <v>1</v>
      </c>
      <c r="AG1383" s="26">
        <v>0</v>
      </c>
    </row>
    <row r="1384" spans="1:33" x14ac:dyDescent="0.2">
      <c r="A1384" s="3" t="s">
        <v>1457</v>
      </c>
      <c r="B1384" s="3" t="s">
        <v>1097</v>
      </c>
      <c r="C1384" s="3" t="s">
        <v>539</v>
      </c>
      <c r="D1384" s="3" t="s">
        <v>538</v>
      </c>
      <c r="E1384" t="str">
        <f t="shared" si="42"/>
        <v>M22P01U02N06</v>
      </c>
      <c r="F1384" s="26">
        <f ca="1">基础表!F1384</f>
        <v>0</v>
      </c>
      <c r="G1384" s="26">
        <f>基础表!G1384</f>
        <v>0</v>
      </c>
      <c r="H1384" s="26">
        <v>0.15</v>
      </c>
      <c r="I1384" s="26" t="str">
        <f t="shared" ca="1" si="43"/>
        <v>TRUE</v>
      </c>
      <c r="J1384" s="26">
        <v>0</v>
      </c>
      <c r="K1384" s="26">
        <v>1</v>
      </c>
      <c r="L1384" s="26">
        <v>1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  <c r="T1384" s="26">
        <v>0</v>
      </c>
      <c r="U1384" s="26">
        <v>0.2</v>
      </c>
      <c r="V1384" s="26">
        <v>0.2</v>
      </c>
      <c r="W1384" s="26">
        <v>0</v>
      </c>
      <c r="X1384" s="26">
        <v>0</v>
      </c>
      <c r="Y1384" s="26">
        <v>0</v>
      </c>
      <c r="Z1384" s="26">
        <v>0</v>
      </c>
      <c r="AA1384" s="26">
        <v>0</v>
      </c>
      <c r="AB1384" s="26">
        <v>0</v>
      </c>
      <c r="AC1384" s="26">
        <v>0</v>
      </c>
      <c r="AD1384" s="26">
        <v>0</v>
      </c>
      <c r="AE1384" s="26">
        <v>0</v>
      </c>
      <c r="AF1384" s="26">
        <v>1</v>
      </c>
      <c r="AG1384" s="26">
        <v>0</v>
      </c>
    </row>
    <row r="1385" spans="1:33" x14ac:dyDescent="0.2">
      <c r="A1385" s="3" t="s">
        <v>1457</v>
      </c>
      <c r="B1385" s="3" t="s">
        <v>1097</v>
      </c>
      <c r="C1385" s="3" t="s">
        <v>539</v>
      </c>
      <c r="D1385" s="3" t="s">
        <v>542</v>
      </c>
      <c r="E1385" t="str">
        <f t="shared" si="42"/>
        <v>M22P01U02N07</v>
      </c>
      <c r="F1385" s="26">
        <f ca="1">基础表!F1385</f>
        <v>0</v>
      </c>
      <c r="G1385" s="26">
        <f>基础表!G1385</f>
        <v>0</v>
      </c>
      <c r="H1385" s="26">
        <v>0.15</v>
      </c>
      <c r="I1385" s="26" t="str">
        <f t="shared" ca="1" si="43"/>
        <v>TRUE</v>
      </c>
      <c r="J1385" s="26">
        <v>0</v>
      </c>
      <c r="K1385" s="26">
        <v>1</v>
      </c>
      <c r="L1385" s="26">
        <v>1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  <c r="T1385" s="26">
        <v>0</v>
      </c>
      <c r="U1385" s="26">
        <v>0.2</v>
      </c>
      <c r="V1385" s="26">
        <v>0.2</v>
      </c>
      <c r="W1385" s="26">
        <v>0</v>
      </c>
      <c r="X1385" s="26">
        <v>0</v>
      </c>
      <c r="Y1385" s="26">
        <v>0</v>
      </c>
      <c r="Z1385" s="26">
        <v>0</v>
      </c>
      <c r="AA1385" s="26">
        <v>0</v>
      </c>
      <c r="AB1385" s="26">
        <v>0</v>
      </c>
      <c r="AC1385" s="26">
        <v>0</v>
      </c>
      <c r="AD1385" s="26">
        <v>0</v>
      </c>
      <c r="AE1385" s="26">
        <v>0</v>
      </c>
      <c r="AF1385" s="26">
        <v>1</v>
      </c>
      <c r="AG1385" s="26">
        <v>0</v>
      </c>
    </row>
    <row r="1386" spans="1:33" x14ac:dyDescent="0.2">
      <c r="A1386" s="3" t="s">
        <v>1457</v>
      </c>
      <c r="B1386" s="3" t="s">
        <v>1097</v>
      </c>
      <c r="C1386" s="3" t="s">
        <v>539</v>
      </c>
      <c r="D1386" s="3" t="s">
        <v>543</v>
      </c>
      <c r="E1386" t="str">
        <f t="shared" si="42"/>
        <v>M22P01U02N08</v>
      </c>
      <c r="F1386" s="26">
        <f ca="1">基础表!F1386</f>
        <v>0</v>
      </c>
      <c r="G1386" s="26">
        <f>基础表!G1386</f>
        <v>0</v>
      </c>
      <c r="H1386" s="26">
        <v>0.15</v>
      </c>
      <c r="I1386" s="26" t="str">
        <f t="shared" ca="1" si="43"/>
        <v>TRUE</v>
      </c>
      <c r="J1386" s="26">
        <v>0</v>
      </c>
      <c r="K1386" s="26">
        <v>1</v>
      </c>
      <c r="L1386" s="26">
        <v>1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  <c r="T1386" s="26">
        <v>0</v>
      </c>
      <c r="U1386" s="26">
        <v>0.2</v>
      </c>
      <c r="V1386" s="26">
        <v>0.2</v>
      </c>
      <c r="W1386" s="26">
        <v>0</v>
      </c>
      <c r="X1386" s="26">
        <v>0</v>
      </c>
      <c r="Y1386" s="26">
        <v>0</v>
      </c>
      <c r="Z1386" s="26">
        <v>0</v>
      </c>
      <c r="AA1386" s="26">
        <v>0</v>
      </c>
      <c r="AB1386" s="26">
        <v>0</v>
      </c>
      <c r="AC1386" s="26">
        <v>0</v>
      </c>
      <c r="AD1386" s="26">
        <v>0</v>
      </c>
      <c r="AE1386" s="26">
        <v>0</v>
      </c>
      <c r="AF1386" s="26">
        <v>1</v>
      </c>
      <c r="AG1386" s="26">
        <v>0</v>
      </c>
    </row>
    <row r="1387" spans="1:33" x14ac:dyDescent="0.2">
      <c r="A1387" s="3" t="s">
        <v>1457</v>
      </c>
      <c r="B1387" s="3" t="s">
        <v>1097</v>
      </c>
      <c r="C1387" s="3" t="s">
        <v>539</v>
      </c>
      <c r="D1387" s="3" t="s">
        <v>544</v>
      </c>
      <c r="E1387" t="str">
        <f t="shared" si="42"/>
        <v>M22P01U02N09</v>
      </c>
      <c r="F1387" s="26">
        <f ca="1">基础表!F1387</f>
        <v>0</v>
      </c>
      <c r="G1387" s="26">
        <f>基础表!G1387</f>
        <v>0</v>
      </c>
      <c r="H1387" s="26">
        <v>0.15</v>
      </c>
      <c r="I1387" s="26" t="str">
        <f t="shared" ca="1" si="43"/>
        <v>TRUE</v>
      </c>
      <c r="J1387" s="26">
        <v>0</v>
      </c>
      <c r="K1387" s="26">
        <v>1</v>
      </c>
      <c r="L1387" s="26">
        <v>1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  <c r="T1387" s="26">
        <v>0</v>
      </c>
      <c r="U1387" s="26">
        <v>0.2</v>
      </c>
      <c r="V1387" s="26">
        <v>0.2</v>
      </c>
      <c r="W1387" s="26">
        <v>0</v>
      </c>
      <c r="X1387" s="26">
        <v>0</v>
      </c>
      <c r="Y1387" s="26">
        <v>0</v>
      </c>
      <c r="Z1387" s="26">
        <v>0</v>
      </c>
      <c r="AA1387" s="26">
        <v>0</v>
      </c>
      <c r="AB1387" s="26">
        <v>0</v>
      </c>
      <c r="AC1387" s="26">
        <v>0</v>
      </c>
      <c r="AD1387" s="26">
        <v>0</v>
      </c>
      <c r="AE1387" s="26">
        <v>0</v>
      </c>
      <c r="AF1387" s="26">
        <v>1</v>
      </c>
      <c r="AG1387" s="26">
        <v>0</v>
      </c>
    </row>
    <row r="1388" spans="1:33" x14ac:dyDescent="0.2">
      <c r="A1388" s="3" t="s">
        <v>1457</v>
      </c>
      <c r="B1388" s="3" t="s">
        <v>1097</v>
      </c>
      <c r="C1388" s="3" t="s">
        <v>540</v>
      </c>
      <c r="D1388" s="3" t="s">
        <v>1255</v>
      </c>
      <c r="E1388" t="str">
        <f t="shared" si="42"/>
        <v>M22P01U03N01</v>
      </c>
      <c r="F1388" s="26">
        <f ca="1">基础表!F1388</f>
        <v>0</v>
      </c>
      <c r="G1388" s="26">
        <f>基础表!G1388</f>
        <v>0</v>
      </c>
      <c r="H1388" s="26">
        <v>0.15</v>
      </c>
      <c r="I1388" s="26" t="str">
        <f t="shared" ca="1" si="43"/>
        <v>TRUE</v>
      </c>
      <c r="J1388" s="26">
        <v>0</v>
      </c>
      <c r="K1388" s="26">
        <v>1</v>
      </c>
      <c r="L1388" s="26">
        <v>1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  <c r="T1388" s="26">
        <v>0</v>
      </c>
      <c r="U1388" s="26">
        <v>0.2</v>
      </c>
      <c r="V1388" s="26">
        <v>0.2</v>
      </c>
      <c r="W1388" s="26">
        <v>0</v>
      </c>
      <c r="X1388" s="26">
        <v>0</v>
      </c>
      <c r="Y1388" s="26">
        <v>0</v>
      </c>
      <c r="Z1388" s="26">
        <v>0</v>
      </c>
      <c r="AA1388" s="26">
        <v>0</v>
      </c>
      <c r="AB1388" s="26">
        <v>0</v>
      </c>
      <c r="AC1388" s="26">
        <v>0</v>
      </c>
      <c r="AD1388" s="26">
        <v>0</v>
      </c>
      <c r="AE1388" s="26">
        <v>0</v>
      </c>
      <c r="AF1388" s="26">
        <v>1</v>
      </c>
      <c r="AG1388" s="26">
        <v>0</v>
      </c>
    </row>
    <row r="1389" spans="1:33" x14ac:dyDescent="0.2">
      <c r="A1389" s="3" t="s">
        <v>1457</v>
      </c>
      <c r="B1389" s="3" t="s">
        <v>1097</v>
      </c>
      <c r="C1389" s="3" t="s">
        <v>540</v>
      </c>
      <c r="D1389" s="3" t="s">
        <v>534</v>
      </c>
      <c r="E1389" t="str">
        <f t="shared" si="42"/>
        <v>M22P01U03N02</v>
      </c>
      <c r="F1389" s="26">
        <f ca="1">基础表!F1389</f>
        <v>0</v>
      </c>
      <c r="G1389" s="26">
        <f>基础表!G1389</f>
        <v>0</v>
      </c>
      <c r="H1389" s="26">
        <v>0.15</v>
      </c>
      <c r="I1389" s="26" t="str">
        <f t="shared" ca="1" si="43"/>
        <v>TRUE</v>
      </c>
      <c r="J1389" s="26">
        <v>0</v>
      </c>
      <c r="K1389" s="26">
        <v>1</v>
      </c>
      <c r="L1389" s="26">
        <v>1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  <c r="T1389" s="26">
        <v>0</v>
      </c>
      <c r="U1389" s="26">
        <v>0.2</v>
      </c>
      <c r="V1389" s="26">
        <v>0.2</v>
      </c>
      <c r="W1389" s="26">
        <v>0</v>
      </c>
      <c r="X1389" s="26">
        <v>0</v>
      </c>
      <c r="Y1389" s="26">
        <v>0</v>
      </c>
      <c r="Z1389" s="26">
        <v>0</v>
      </c>
      <c r="AA1389" s="26">
        <v>0</v>
      </c>
      <c r="AB1389" s="26">
        <v>0</v>
      </c>
      <c r="AC1389" s="26">
        <v>0</v>
      </c>
      <c r="AD1389" s="26">
        <v>0</v>
      </c>
      <c r="AE1389" s="26">
        <v>0</v>
      </c>
      <c r="AF1389" s="26">
        <v>1</v>
      </c>
      <c r="AG1389" s="26">
        <v>0</v>
      </c>
    </row>
    <row r="1390" spans="1:33" x14ac:dyDescent="0.2">
      <c r="A1390" s="3" t="s">
        <v>1457</v>
      </c>
      <c r="B1390" s="3" t="s">
        <v>1097</v>
      </c>
      <c r="C1390" s="3" t="s">
        <v>540</v>
      </c>
      <c r="D1390" s="3" t="s">
        <v>535</v>
      </c>
      <c r="E1390" t="str">
        <f t="shared" si="42"/>
        <v>M22P01U03N03</v>
      </c>
      <c r="F1390" s="26">
        <f ca="1">基础表!F1390</f>
        <v>0</v>
      </c>
      <c r="G1390" s="26">
        <f>基础表!G1390</f>
        <v>0</v>
      </c>
      <c r="H1390" s="26">
        <v>0.15</v>
      </c>
      <c r="I1390" s="26" t="str">
        <f t="shared" ca="1" si="43"/>
        <v>TRUE</v>
      </c>
      <c r="J1390" s="26">
        <v>0</v>
      </c>
      <c r="K1390" s="26">
        <v>1</v>
      </c>
      <c r="L1390" s="26">
        <v>1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  <c r="T1390" s="26">
        <v>0</v>
      </c>
      <c r="U1390" s="26">
        <v>0.2</v>
      </c>
      <c r="V1390" s="26">
        <v>0.2</v>
      </c>
      <c r="W1390" s="26">
        <v>0</v>
      </c>
      <c r="X1390" s="26">
        <v>0</v>
      </c>
      <c r="Y1390" s="26">
        <v>0</v>
      </c>
      <c r="Z1390" s="26">
        <v>0</v>
      </c>
      <c r="AA1390" s="26">
        <v>0</v>
      </c>
      <c r="AB1390" s="26">
        <v>0</v>
      </c>
      <c r="AC1390" s="26">
        <v>0</v>
      </c>
      <c r="AD1390" s="26">
        <v>0</v>
      </c>
      <c r="AE1390" s="26">
        <v>0</v>
      </c>
      <c r="AF1390" s="26">
        <v>1</v>
      </c>
      <c r="AG1390" s="26">
        <v>0</v>
      </c>
    </row>
    <row r="1391" spans="1:33" x14ac:dyDescent="0.2">
      <c r="A1391" s="3" t="s">
        <v>1457</v>
      </c>
      <c r="B1391" s="3" t="s">
        <v>1097</v>
      </c>
      <c r="C1391" s="3" t="s">
        <v>540</v>
      </c>
      <c r="D1391" s="3" t="s">
        <v>536</v>
      </c>
      <c r="E1391" t="str">
        <f t="shared" si="42"/>
        <v>M22P01U03N04</v>
      </c>
      <c r="F1391" s="26">
        <f ca="1">基础表!F1391</f>
        <v>0</v>
      </c>
      <c r="G1391" s="26">
        <f>基础表!G1391</f>
        <v>0</v>
      </c>
      <c r="H1391" s="26">
        <v>0.15</v>
      </c>
      <c r="I1391" s="26" t="str">
        <f t="shared" ca="1" si="43"/>
        <v>TRUE</v>
      </c>
      <c r="J1391" s="26">
        <v>0</v>
      </c>
      <c r="K1391" s="26">
        <v>1</v>
      </c>
      <c r="L1391" s="26">
        <v>1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  <c r="T1391" s="26">
        <v>0</v>
      </c>
      <c r="U1391" s="26">
        <v>0.2</v>
      </c>
      <c r="V1391" s="26">
        <v>0.2</v>
      </c>
      <c r="W1391" s="26">
        <v>0</v>
      </c>
      <c r="X1391" s="26">
        <v>0</v>
      </c>
      <c r="Y1391" s="26">
        <v>0</v>
      </c>
      <c r="Z1391" s="26">
        <v>0</v>
      </c>
      <c r="AA1391" s="26">
        <v>0</v>
      </c>
      <c r="AB1391" s="26">
        <v>0</v>
      </c>
      <c r="AC1391" s="26">
        <v>0</v>
      </c>
      <c r="AD1391" s="26">
        <v>0</v>
      </c>
      <c r="AE1391" s="26">
        <v>0</v>
      </c>
      <c r="AF1391" s="26">
        <v>1</v>
      </c>
      <c r="AG1391" s="26">
        <v>0</v>
      </c>
    </row>
    <row r="1392" spans="1:33" x14ac:dyDescent="0.2">
      <c r="A1392" s="3" t="s">
        <v>1457</v>
      </c>
      <c r="B1392" s="3" t="s">
        <v>1097</v>
      </c>
      <c r="C1392" s="3" t="s">
        <v>540</v>
      </c>
      <c r="D1392" s="3" t="s">
        <v>537</v>
      </c>
      <c r="E1392" t="str">
        <f t="shared" si="42"/>
        <v>M22P01U03N05</v>
      </c>
      <c r="F1392" s="26">
        <f ca="1">基础表!F1392</f>
        <v>0</v>
      </c>
      <c r="G1392" s="26">
        <f>基础表!G1392</f>
        <v>0</v>
      </c>
      <c r="H1392" s="26">
        <v>0.15</v>
      </c>
      <c r="I1392" s="26" t="str">
        <f t="shared" ca="1" si="43"/>
        <v>TRUE</v>
      </c>
      <c r="J1392" s="26">
        <v>0</v>
      </c>
      <c r="K1392" s="26">
        <v>1</v>
      </c>
      <c r="L1392" s="26">
        <v>1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  <c r="T1392" s="26">
        <v>0</v>
      </c>
      <c r="U1392" s="26">
        <v>0.2</v>
      </c>
      <c r="V1392" s="26">
        <v>0.2</v>
      </c>
      <c r="W1392" s="26">
        <v>0</v>
      </c>
      <c r="X1392" s="26">
        <v>0</v>
      </c>
      <c r="Y1392" s="26">
        <v>0</v>
      </c>
      <c r="Z1392" s="26">
        <v>0</v>
      </c>
      <c r="AA1392" s="26">
        <v>0</v>
      </c>
      <c r="AB1392" s="26">
        <v>0</v>
      </c>
      <c r="AC1392" s="26">
        <v>0</v>
      </c>
      <c r="AD1392" s="26">
        <v>0</v>
      </c>
      <c r="AE1392" s="26">
        <v>0</v>
      </c>
      <c r="AF1392" s="26">
        <v>1</v>
      </c>
      <c r="AG1392" s="26">
        <v>0</v>
      </c>
    </row>
    <row r="1393" spans="1:33" x14ac:dyDescent="0.2">
      <c r="A1393" s="3" t="s">
        <v>1457</v>
      </c>
      <c r="B1393" s="3" t="s">
        <v>1097</v>
      </c>
      <c r="C1393" s="3" t="s">
        <v>540</v>
      </c>
      <c r="D1393" s="3" t="s">
        <v>538</v>
      </c>
      <c r="E1393" t="str">
        <f t="shared" si="42"/>
        <v>M22P01U03N06</v>
      </c>
      <c r="F1393" s="26">
        <f ca="1">基础表!F1393</f>
        <v>0</v>
      </c>
      <c r="G1393" s="26">
        <f>基础表!G1393</f>
        <v>0</v>
      </c>
      <c r="H1393" s="26">
        <v>0.15</v>
      </c>
      <c r="I1393" s="26" t="str">
        <f t="shared" ca="1" si="43"/>
        <v>TRUE</v>
      </c>
      <c r="J1393" s="26">
        <v>0</v>
      </c>
      <c r="K1393" s="26">
        <v>1</v>
      </c>
      <c r="L1393" s="26">
        <v>1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  <c r="T1393" s="26">
        <v>0</v>
      </c>
      <c r="U1393" s="26">
        <v>0.2</v>
      </c>
      <c r="V1393" s="26">
        <v>0.2</v>
      </c>
      <c r="W1393" s="26">
        <v>0</v>
      </c>
      <c r="X1393" s="26">
        <v>0</v>
      </c>
      <c r="Y1393" s="26">
        <v>0</v>
      </c>
      <c r="Z1393" s="26">
        <v>0</v>
      </c>
      <c r="AA1393" s="26">
        <v>0</v>
      </c>
      <c r="AB1393" s="26">
        <v>0</v>
      </c>
      <c r="AC1393" s="26">
        <v>0</v>
      </c>
      <c r="AD1393" s="26">
        <v>0</v>
      </c>
      <c r="AE1393" s="26">
        <v>0</v>
      </c>
      <c r="AF1393" s="26">
        <v>1</v>
      </c>
      <c r="AG1393" s="26">
        <v>0</v>
      </c>
    </row>
    <row r="1394" spans="1:33" x14ac:dyDescent="0.2">
      <c r="A1394" s="3" t="s">
        <v>1457</v>
      </c>
      <c r="B1394" s="3" t="s">
        <v>1097</v>
      </c>
      <c r="C1394" s="3" t="s">
        <v>540</v>
      </c>
      <c r="D1394" s="3" t="s">
        <v>542</v>
      </c>
      <c r="E1394" t="str">
        <f t="shared" si="42"/>
        <v>M22P01U03N07</v>
      </c>
      <c r="F1394" s="26">
        <f ca="1">基础表!F1394</f>
        <v>0</v>
      </c>
      <c r="G1394" s="26">
        <f>基础表!G1394</f>
        <v>0</v>
      </c>
      <c r="H1394" s="26">
        <v>0.15</v>
      </c>
      <c r="I1394" s="26" t="str">
        <f t="shared" ca="1" si="43"/>
        <v>TRUE</v>
      </c>
      <c r="J1394" s="26">
        <v>0</v>
      </c>
      <c r="K1394" s="26">
        <v>1</v>
      </c>
      <c r="L1394" s="26">
        <v>1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  <c r="T1394" s="26">
        <v>0</v>
      </c>
      <c r="U1394" s="26">
        <v>0.2</v>
      </c>
      <c r="V1394" s="26">
        <v>0.2</v>
      </c>
      <c r="W1394" s="26">
        <v>0</v>
      </c>
      <c r="X1394" s="26">
        <v>0</v>
      </c>
      <c r="Y1394" s="26">
        <v>0</v>
      </c>
      <c r="Z1394" s="26">
        <v>0</v>
      </c>
      <c r="AA1394" s="26">
        <v>0</v>
      </c>
      <c r="AB1394" s="26">
        <v>0</v>
      </c>
      <c r="AC1394" s="26">
        <v>0</v>
      </c>
      <c r="AD1394" s="26">
        <v>0</v>
      </c>
      <c r="AE1394" s="26">
        <v>0</v>
      </c>
      <c r="AF1394" s="26">
        <v>1</v>
      </c>
      <c r="AG1394" s="26">
        <v>0</v>
      </c>
    </row>
    <row r="1395" spans="1:33" x14ac:dyDescent="0.2">
      <c r="A1395" s="3" t="s">
        <v>1457</v>
      </c>
      <c r="B1395" s="3" t="s">
        <v>1097</v>
      </c>
      <c r="C1395" s="3" t="s">
        <v>540</v>
      </c>
      <c r="D1395" s="3" t="s">
        <v>543</v>
      </c>
      <c r="E1395" t="str">
        <f t="shared" si="42"/>
        <v>M22P01U03N08</v>
      </c>
      <c r="F1395" s="26">
        <f ca="1">基础表!F1395</f>
        <v>0</v>
      </c>
      <c r="G1395" s="26">
        <f>基础表!G1395</f>
        <v>0</v>
      </c>
      <c r="H1395" s="26">
        <v>0.15</v>
      </c>
      <c r="I1395" s="26" t="str">
        <f t="shared" ca="1" si="43"/>
        <v>TRUE</v>
      </c>
      <c r="J1395" s="26">
        <v>0</v>
      </c>
      <c r="K1395" s="26">
        <v>1</v>
      </c>
      <c r="L1395" s="26">
        <v>1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0.2</v>
      </c>
      <c r="V1395" s="26">
        <v>0.2</v>
      </c>
      <c r="W1395" s="26">
        <v>0</v>
      </c>
      <c r="X1395" s="26">
        <v>0</v>
      </c>
      <c r="Y1395" s="26">
        <v>0</v>
      </c>
      <c r="Z1395" s="26">
        <v>0</v>
      </c>
      <c r="AA1395" s="26">
        <v>0</v>
      </c>
      <c r="AB1395" s="26">
        <v>0</v>
      </c>
      <c r="AC1395" s="26">
        <v>0</v>
      </c>
      <c r="AD1395" s="26">
        <v>0</v>
      </c>
      <c r="AE1395" s="26">
        <v>0</v>
      </c>
      <c r="AF1395" s="26">
        <v>1</v>
      </c>
      <c r="AG1395" s="26">
        <v>0</v>
      </c>
    </row>
    <row r="1396" spans="1:33" x14ac:dyDescent="0.2">
      <c r="A1396" s="3" t="s">
        <v>1457</v>
      </c>
      <c r="B1396" s="3" t="s">
        <v>1097</v>
      </c>
      <c r="C1396" s="3" t="s">
        <v>540</v>
      </c>
      <c r="D1396" s="3" t="s">
        <v>544</v>
      </c>
      <c r="E1396" t="str">
        <f t="shared" si="42"/>
        <v>M22P01U03N09</v>
      </c>
      <c r="F1396" s="26">
        <f ca="1">基础表!F1396</f>
        <v>0</v>
      </c>
      <c r="G1396" s="26">
        <f>基础表!G1396</f>
        <v>0</v>
      </c>
      <c r="H1396" s="26">
        <v>0.15</v>
      </c>
      <c r="I1396" s="26" t="str">
        <f t="shared" ca="1" si="43"/>
        <v>TRUE</v>
      </c>
      <c r="J1396" s="26">
        <v>0</v>
      </c>
      <c r="K1396" s="26">
        <v>1</v>
      </c>
      <c r="L1396" s="26">
        <v>1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  <c r="T1396" s="26">
        <v>0</v>
      </c>
      <c r="U1396" s="26">
        <v>0.2</v>
      </c>
      <c r="V1396" s="26">
        <v>0.2</v>
      </c>
      <c r="W1396" s="26">
        <v>0</v>
      </c>
      <c r="X1396" s="26">
        <v>0</v>
      </c>
      <c r="Y1396" s="26">
        <v>0</v>
      </c>
      <c r="Z1396" s="26">
        <v>0</v>
      </c>
      <c r="AA1396" s="26">
        <v>0</v>
      </c>
      <c r="AB1396" s="26">
        <v>0</v>
      </c>
      <c r="AC1396" s="26">
        <v>0</v>
      </c>
      <c r="AD1396" s="26">
        <v>0</v>
      </c>
      <c r="AE1396" s="26">
        <v>0</v>
      </c>
      <c r="AF1396" s="26">
        <v>1</v>
      </c>
      <c r="AG1396" s="26">
        <v>0</v>
      </c>
    </row>
    <row r="1397" spans="1:33" x14ac:dyDescent="0.2">
      <c r="A1397" s="3" t="s">
        <v>1457</v>
      </c>
      <c r="B1397" s="3" t="s">
        <v>1097</v>
      </c>
      <c r="C1397" s="3" t="s">
        <v>541</v>
      </c>
      <c r="D1397" s="3" t="s">
        <v>1255</v>
      </c>
      <c r="E1397" t="str">
        <f t="shared" si="42"/>
        <v>M22P01U04N01</v>
      </c>
      <c r="F1397" s="26">
        <f ca="1">基础表!F1397</f>
        <v>0</v>
      </c>
      <c r="G1397" s="26">
        <f>基础表!G1397</f>
        <v>0</v>
      </c>
      <c r="H1397" s="26">
        <v>0.15</v>
      </c>
      <c r="I1397" s="26" t="str">
        <f t="shared" ca="1" si="43"/>
        <v>TRUE</v>
      </c>
      <c r="J1397" s="26">
        <v>0</v>
      </c>
      <c r="K1397" s="26">
        <v>1</v>
      </c>
      <c r="L1397" s="26">
        <v>1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0</v>
      </c>
      <c r="S1397" s="26">
        <v>0</v>
      </c>
      <c r="T1397" s="26">
        <v>0</v>
      </c>
      <c r="U1397" s="26">
        <v>0.2</v>
      </c>
      <c r="V1397" s="26">
        <v>0.2</v>
      </c>
      <c r="W1397" s="26">
        <v>0</v>
      </c>
      <c r="X1397" s="26">
        <v>0</v>
      </c>
      <c r="Y1397" s="26">
        <v>0</v>
      </c>
      <c r="Z1397" s="26">
        <v>0</v>
      </c>
      <c r="AA1397" s="26">
        <v>0</v>
      </c>
      <c r="AB1397" s="26">
        <v>0</v>
      </c>
      <c r="AC1397" s="26">
        <v>0</v>
      </c>
      <c r="AD1397" s="26">
        <v>0</v>
      </c>
      <c r="AE1397" s="26">
        <v>0</v>
      </c>
      <c r="AF1397" s="26">
        <v>1</v>
      </c>
      <c r="AG1397" s="26">
        <v>0</v>
      </c>
    </row>
    <row r="1398" spans="1:33" x14ac:dyDescent="0.2">
      <c r="A1398" s="3" t="s">
        <v>1457</v>
      </c>
      <c r="B1398" s="3" t="s">
        <v>1097</v>
      </c>
      <c r="C1398" s="3" t="s">
        <v>541</v>
      </c>
      <c r="D1398" s="3" t="s">
        <v>534</v>
      </c>
      <c r="E1398" t="str">
        <f t="shared" si="42"/>
        <v>M22P01U04N02</v>
      </c>
      <c r="F1398" s="26">
        <f ca="1">基础表!F1398</f>
        <v>0</v>
      </c>
      <c r="G1398" s="26">
        <f>基础表!G1398</f>
        <v>0</v>
      </c>
      <c r="H1398" s="26">
        <v>0.15</v>
      </c>
      <c r="I1398" s="26" t="str">
        <f t="shared" ca="1" si="43"/>
        <v>TRUE</v>
      </c>
      <c r="J1398" s="26">
        <v>0</v>
      </c>
      <c r="K1398" s="26">
        <v>1</v>
      </c>
      <c r="L1398" s="26">
        <v>1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  <c r="T1398" s="26">
        <v>0</v>
      </c>
      <c r="U1398" s="26">
        <v>0.2</v>
      </c>
      <c r="V1398" s="26">
        <v>0.2</v>
      </c>
      <c r="W1398" s="26">
        <v>0</v>
      </c>
      <c r="X1398" s="26">
        <v>0</v>
      </c>
      <c r="Y1398" s="26">
        <v>0</v>
      </c>
      <c r="Z1398" s="26">
        <v>0</v>
      </c>
      <c r="AA1398" s="26">
        <v>0</v>
      </c>
      <c r="AB1398" s="26">
        <v>0</v>
      </c>
      <c r="AC1398" s="26">
        <v>0</v>
      </c>
      <c r="AD1398" s="26">
        <v>0</v>
      </c>
      <c r="AE1398" s="26">
        <v>0</v>
      </c>
      <c r="AF1398" s="26">
        <v>1</v>
      </c>
      <c r="AG1398" s="26">
        <v>0</v>
      </c>
    </row>
    <row r="1399" spans="1:33" x14ac:dyDescent="0.2">
      <c r="A1399" s="3" t="s">
        <v>1457</v>
      </c>
      <c r="B1399" s="3" t="s">
        <v>1097</v>
      </c>
      <c r="C1399" s="3" t="s">
        <v>541</v>
      </c>
      <c r="D1399" s="3" t="s">
        <v>535</v>
      </c>
      <c r="E1399" t="str">
        <f t="shared" si="42"/>
        <v>M22P01U04N03</v>
      </c>
      <c r="F1399" s="26">
        <f ca="1">基础表!F1399</f>
        <v>0</v>
      </c>
      <c r="G1399" s="26">
        <f>基础表!G1399</f>
        <v>0</v>
      </c>
      <c r="H1399" s="26">
        <v>0.15</v>
      </c>
      <c r="I1399" s="26" t="str">
        <f t="shared" ca="1" si="43"/>
        <v>TRUE</v>
      </c>
      <c r="J1399" s="26">
        <v>0</v>
      </c>
      <c r="K1399" s="26">
        <v>1</v>
      </c>
      <c r="L1399" s="26">
        <v>1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  <c r="T1399" s="26">
        <v>0</v>
      </c>
      <c r="U1399" s="26">
        <v>0.2</v>
      </c>
      <c r="V1399" s="26">
        <v>0.2</v>
      </c>
      <c r="W1399" s="26">
        <v>0</v>
      </c>
      <c r="X1399" s="26">
        <v>0</v>
      </c>
      <c r="Y1399" s="26">
        <v>0</v>
      </c>
      <c r="Z1399" s="26">
        <v>0</v>
      </c>
      <c r="AA1399" s="26">
        <v>0</v>
      </c>
      <c r="AB1399" s="26">
        <v>0</v>
      </c>
      <c r="AC1399" s="26">
        <v>0</v>
      </c>
      <c r="AD1399" s="26">
        <v>0</v>
      </c>
      <c r="AE1399" s="26">
        <v>0</v>
      </c>
      <c r="AF1399" s="26">
        <v>1</v>
      </c>
      <c r="AG1399" s="26">
        <v>0</v>
      </c>
    </row>
    <row r="1400" spans="1:33" x14ac:dyDescent="0.2">
      <c r="A1400" s="3" t="s">
        <v>1457</v>
      </c>
      <c r="B1400" s="3" t="s">
        <v>1097</v>
      </c>
      <c r="C1400" s="3" t="s">
        <v>1454</v>
      </c>
      <c r="D1400" s="3" t="s">
        <v>536</v>
      </c>
      <c r="E1400" t="str">
        <f t="shared" si="42"/>
        <v>M22P01U04N04</v>
      </c>
      <c r="F1400" s="26">
        <f ca="1">基础表!F1400</f>
        <v>0</v>
      </c>
      <c r="G1400" s="26">
        <f>基础表!G1400</f>
        <v>0</v>
      </c>
      <c r="H1400" s="26">
        <v>0.15</v>
      </c>
      <c r="I1400" s="26" t="str">
        <f t="shared" ca="1" si="43"/>
        <v>TRUE</v>
      </c>
      <c r="J1400" s="26">
        <v>0</v>
      </c>
      <c r="K1400" s="26">
        <v>1</v>
      </c>
      <c r="L1400" s="26">
        <v>1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  <c r="T1400" s="26">
        <v>0</v>
      </c>
      <c r="U1400" s="26">
        <v>0.2</v>
      </c>
      <c r="V1400" s="26">
        <v>0.2</v>
      </c>
      <c r="W1400" s="26">
        <v>0</v>
      </c>
      <c r="X1400" s="26">
        <v>0</v>
      </c>
      <c r="Y1400" s="26">
        <v>0</v>
      </c>
      <c r="Z1400" s="26">
        <v>0</v>
      </c>
      <c r="AA1400" s="26">
        <v>0</v>
      </c>
      <c r="AB1400" s="26">
        <v>0</v>
      </c>
      <c r="AC1400" s="26">
        <v>0</v>
      </c>
      <c r="AD1400" s="26">
        <v>0</v>
      </c>
      <c r="AE1400" s="26">
        <v>0</v>
      </c>
      <c r="AF1400" s="26">
        <v>1</v>
      </c>
      <c r="AG1400" s="26">
        <v>0</v>
      </c>
    </row>
    <row r="1401" spans="1:33" x14ac:dyDescent="0.2">
      <c r="A1401" s="3" t="s">
        <v>1457</v>
      </c>
      <c r="B1401" s="3" t="s">
        <v>1097</v>
      </c>
      <c r="C1401" s="3" t="s">
        <v>1454</v>
      </c>
      <c r="D1401" s="3" t="s">
        <v>537</v>
      </c>
      <c r="E1401" t="str">
        <f t="shared" si="42"/>
        <v>M22P01U04N05</v>
      </c>
      <c r="F1401" s="26">
        <f ca="1">基础表!F1401</f>
        <v>0</v>
      </c>
      <c r="G1401" s="26">
        <f>基础表!G1401</f>
        <v>0</v>
      </c>
      <c r="H1401" s="26">
        <v>0.15</v>
      </c>
      <c r="I1401" s="26" t="str">
        <f t="shared" ca="1" si="43"/>
        <v>TRUE</v>
      </c>
      <c r="J1401" s="26">
        <v>0</v>
      </c>
      <c r="K1401" s="26">
        <v>1</v>
      </c>
      <c r="L1401" s="26">
        <v>1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  <c r="T1401" s="26">
        <v>0</v>
      </c>
      <c r="U1401" s="26">
        <v>0.2</v>
      </c>
      <c r="V1401" s="26">
        <v>0.2</v>
      </c>
      <c r="W1401" s="26">
        <v>0</v>
      </c>
      <c r="X1401" s="26">
        <v>0</v>
      </c>
      <c r="Y1401" s="26">
        <v>0</v>
      </c>
      <c r="Z1401" s="26">
        <v>0</v>
      </c>
      <c r="AA1401" s="26">
        <v>0</v>
      </c>
      <c r="AB1401" s="26">
        <v>0</v>
      </c>
      <c r="AC1401" s="26">
        <v>0</v>
      </c>
      <c r="AD1401" s="26">
        <v>0</v>
      </c>
      <c r="AE1401" s="26">
        <v>0</v>
      </c>
      <c r="AF1401" s="26">
        <v>1</v>
      </c>
      <c r="AG1401" s="26">
        <v>0</v>
      </c>
    </row>
    <row r="1402" spans="1:33" x14ac:dyDescent="0.2">
      <c r="A1402" s="3" t="s">
        <v>1457</v>
      </c>
      <c r="B1402" s="3" t="s">
        <v>1097</v>
      </c>
      <c r="C1402" s="3" t="s">
        <v>1454</v>
      </c>
      <c r="D1402" s="3" t="s">
        <v>538</v>
      </c>
      <c r="E1402" t="str">
        <f t="shared" si="42"/>
        <v>M22P01U04N06</v>
      </c>
      <c r="F1402" s="26">
        <f ca="1">基础表!F1402</f>
        <v>0</v>
      </c>
      <c r="G1402" s="26">
        <f>基础表!G1402</f>
        <v>0</v>
      </c>
      <c r="H1402" s="26">
        <v>0.15</v>
      </c>
      <c r="I1402" s="26" t="str">
        <f t="shared" ca="1" si="43"/>
        <v>TRUE</v>
      </c>
      <c r="J1402" s="26">
        <v>0</v>
      </c>
      <c r="K1402" s="26">
        <v>1</v>
      </c>
      <c r="L1402" s="26">
        <v>1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  <c r="T1402" s="26">
        <v>0</v>
      </c>
      <c r="U1402" s="26">
        <v>0.2</v>
      </c>
      <c r="V1402" s="26">
        <v>0.2</v>
      </c>
      <c r="W1402" s="26">
        <v>0</v>
      </c>
      <c r="X1402" s="26">
        <v>0</v>
      </c>
      <c r="Y1402" s="26">
        <v>0</v>
      </c>
      <c r="Z1402" s="26">
        <v>0</v>
      </c>
      <c r="AA1402" s="26">
        <v>0</v>
      </c>
      <c r="AB1402" s="26">
        <v>0</v>
      </c>
      <c r="AC1402" s="26">
        <v>0</v>
      </c>
      <c r="AD1402" s="26">
        <v>0</v>
      </c>
      <c r="AE1402" s="26">
        <v>0</v>
      </c>
      <c r="AF1402" s="26">
        <v>1</v>
      </c>
      <c r="AG1402" s="26">
        <v>0</v>
      </c>
    </row>
    <row r="1403" spans="1:33" x14ac:dyDescent="0.2">
      <c r="A1403" s="3" t="s">
        <v>1457</v>
      </c>
      <c r="B1403" s="3" t="s">
        <v>1097</v>
      </c>
      <c r="C1403" s="3" t="s">
        <v>1454</v>
      </c>
      <c r="D1403" s="3" t="s">
        <v>542</v>
      </c>
      <c r="E1403" t="str">
        <f t="shared" si="42"/>
        <v>M22P01U04N07</v>
      </c>
      <c r="F1403" s="26">
        <f ca="1">基础表!F1403</f>
        <v>0</v>
      </c>
      <c r="G1403" s="26">
        <f>基础表!G1403</f>
        <v>0</v>
      </c>
      <c r="H1403" s="26">
        <v>0.15</v>
      </c>
      <c r="I1403" s="26" t="str">
        <f t="shared" ca="1" si="43"/>
        <v>TRUE</v>
      </c>
      <c r="J1403" s="26">
        <v>0</v>
      </c>
      <c r="K1403" s="26">
        <v>1</v>
      </c>
      <c r="L1403" s="26">
        <v>1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  <c r="T1403" s="26">
        <v>0</v>
      </c>
      <c r="U1403" s="26">
        <v>0.2</v>
      </c>
      <c r="V1403" s="26">
        <v>0.2</v>
      </c>
      <c r="W1403" s="26">
        <v>0</v>
      </c>
      <c r="X1403" s="26">
        <v>0</v>
      </c>
      <c r="Y1403" s="26">
        <v>0</v>
      </c>
      <c r="Z1403" s="26">
        <v>0</v>
      </c>
      <c r="AA1403" s="26">
        <v>0</v>
      </c>
      <c r="AB1403" s="26">
        <v>0</v>
      </c>
      <c r="AC1403" s="26">
        <v>0</v>
      </c>
      <c r="AD1403" s="26">
        <v>0</v>
      </c>
      <c r="AE1403" s="26">
        <v>0</v>
      </c>
      <c r="AF1403" s="26">
        <v>1</v>
      </c>
      <c r="AG1403" s="26">
        <v>0</v>
      </c>
    </row>
    <row r="1404" spans="1:33" x14ac:dyDescent="0.2">
      <c r="A1404" s="3" t="s">
        <v>1457</v>
      </c>
      <c r="B1404" s="3" t="s">
        <v>1097</v>
      </c>
      <c r="C1404" s="3" t="s">
        <v>1454</v>
      </c>
      <c r="D1404" s="3" t="s">
        <v>543</v>
      </c>
      <c r="E1404" t="str">
        <f t="shared" si="42"/>
        <v>M22P01U04N08</v>
      </c>
      <c r="F1404" s="26">
        <f ca="1">基础表!F1404</f>
        <v>0</v>
      </c>
      <c r="G1404" s="26">
        <f>基础表!G1404</f>
        <v>0</v>
      </c>
      <c r="H1404" s="26">
        <v>0.15</v>
      </c>
      <c r="I1404" s="26" t="str">
        <f t="shared" ca="1" si="43"/>
        <v>TRUE</v>
      </c>
      <c r="J1404" s="26">
        <v>0</v>
      </c>
      <c r="K1404" s="26">
        <v>1</v>
      </c>
      <c r="L1404" s="26">
        <v>1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0.2</v>
      </c>
      <c r="V1404" s="26">
        <v>0.2</v>
      </c>
      <c r="W1404" s="26">
        <v>0</v>
      </c>
      <c r="X1404" s="26">
        <v>0</v>
      </c>
      <c r="Y1404" s="26">
        <v>0</v>
      </c>
      <c r="Z1404" s="26">
        <v>0</v>
      </c>
      <c r="AA1404" s="26">
        <v>0</v>
      </c>
      <c r="AB1404" s="26">
        <v>0</v>
      </c>
      <c r="AC1404" s="26">
        <v>0</v>
      </c>
      <c r="AD1404" s="26">
        <v>0</v>
      </c>
      <c r="AE1404" s="26">
        <v>0</v>
      </c>
      <c r="AF1404" s="26">
        <v>1</v>
      </c>
      <c r="AG1404" s="26">
        <v>0</v>
      </c>
    </row>
    <row r="1405" spans="1:33" x14ac:dyDescent="0.2">
      <c r="A1405" s="3" t="s">
        <v>1457</v>
      </c>
      <c r="B1405" s="3" t="s">
        <v>1097</v>
      </c>
      <c r="C1405" s="3" t="s">
        <v>541</v>
      </c>
      <c r="D1405" s="3" t="s">
        <v>544</v>
      </c>
      <c r="E1405" t="str">
        <f t="shared" si="42"/>
        <v>M22P01U04N09</v>
      </c>
      <c r="F1405" s="26">
        <f ca="1">基础表!F1405</f>
        <v>0</v>
      </c>
      <c r="G1405" s="26">
        <f>基础表!G1405</f>
        <v>0</v>
      </c>
      <c r="H1405" s="26">
        <v>0.15</v>
      </c>
      <c r="I1405" s="26" t="str">
        <f t="shared" ca="1" si="43"/>
        <v>TRUE</v>
      </c>
      <c r="J1405" s="26">
        <v>0</v>
      </c>
      <c r="K1405" s="26">
        <v>1</v>
      </c>
      <c r="L1405" s="26">
        <v>1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  <c r="T1405" s="26">
        <v>0</v>
      </c>
      <c r="U1405" s="26">
        <v>0.2</v>
      </c>
      <c r="V1405" s="26">
        <v>0.2</v>
      </c>
      <c r="W1405" s="26">
        <v>0</v>
      </c>
      <c r="X1405" s="26">
        <v>0</v>
      </c>
      <c r="Y1405" s="26">
        <v>0</v>
      </c>
      <c r="Z1405" s="26">
        <v>0</v>
      </c>
      <c r="AA1405" s="26">
        <v>0</v>
      </c>
      <c r="AB1405" s="26">
        <v>0</v>
      </c>
      <c r="AC1405" s="26">
        <v>0</v>
      </c>
      <c r="AD1405" s="26">
        <v>0</v>
      </c>
      <c r="AE1405" s="26">
        <v>0</v>
      </c>
      <c r="AF1405" s="26">
        <v>1</v>
      </c>
      <c r="AG1405" s="26">
        <v>0</v>
      </c>
    </row>
    <row r="1406" spans="1:33" x14ac:dyDescent="0.2">
      <c r="A1406" s="3" t="s">
        <v>1457</v>
      </c>
      <c r="B1406" s="3" t="s">
        <v>1097</v>
      </c>
      <c r="C1406" s="3" t="s">
        <v>532</v>
      </c>
      <c r="D1406" s="3" t="s">
        <v>1255</v>
      </c>
      <c r="E1406" t="str">
        <f t="shared" si="42"/>
        <v>M22P01U01N01</v>
      </c>
      <c r="F1406" s="26">
        <f ca="1">基础表!F1406</f>
        <v>0</v>
      </c>
      <c r="G1406" s="26">
        <f>基础表!G1406</f>
        <v>0</v>
      </c>
      <c r="H1406" s="26">
        <v>0.15</v>
      </c>
      <c r="I1406" s="26" t="str">
        <f t="shared" ca="1" si="43"/>
        <v>TRUE</v>
      </c>
      <c r="J1406" s="26">
        <v>0</v>
      </c>
      <c r="K1406" s="26">
        <v>1</v>
      </c>
      <c r="L1406" s="26">
        <v>1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  <c r="T1406" s="26">
        <v>0</v>
      </c>
      <c r="U1406" s="26">
        <v>0.2</v>
      </c>
      <c r="V1406" s="26">
        <v>0.2</v>
      </c>
      <c r="W1406" s="26">
        <v>0</v>
      </c>
      <c r="X1406" s="26">
        <v>0</v>
      </c>
      <c r="Y1406" s="26">
        <v>0</v>
      </c>
      <c r="Z1406" s="26">
        <v>0</v>
      </c>
      <c r="AA1406" s="26">
        <v>0</v>
      </c>
      <c r="AB1406" s="26">
        <v>0</v>
      </c>
      <c r="AC1406" s="26">
        <v>0</v>
      </c>
      <c r="AD1406" s="26">
        <v>0</v>
      </c>
      <c r="AE1406" s="26">
        <v>0</v>
      </c>
      <c r="AF1406" s="26">
        <v>1</v>
      </c>
      <c r="AG1406" s="26">
        <v>0</v>
      </c>
    </row>
    <row r="1407" spans="1:33" x14ac:dyDescent="0.2">
      <c r="A1407" s="3" t="s">
        <v>1457</v>
      </c>
      <c r="B1407" s="3" t="s">
        <v>1097</v>
      </c>
      <c r="C1407" s="3" t="s">
        <v>532</v>
      </c>
      <c r="D1407" s="3" t="s">
        <v>534</v>
      </c>
      <c r="E1407" t="str">
        <f t="shared" si="42"/>
        <v>M22P01U01N02</v>
      </c>
      <c r="F1407" s="26">
        <f ca="1">基础表!F1407</f>
        <v>0</v>
      </c>
      <c r="G1407" s="26">
        <f>基础表!G1407</f>
        <v>0</v>
      </c>
      <c r="H1407" s="26">
        <v>0.15</v>
      </c>
      <c r="I1407" s="26" t="str">
        <f t="shared" ca="1" si="43"/>
        <v>TRUE</v>
      </c>
      <c r="J1407" s="26">
        <v>0</v>
      </c>
      <c r="K1407" s="26">
        <v>1</v>
      </c>
      <c r="L1407" s="26">
        <v>1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  <c r="T1407" s="26">
        <v>0</v>
      </c>
      <c r="U1407" s="26">
        <v>0.2</v>
      </c>
      <c r="V1407" s="26">
        <v>0.2</v>
      </c>
      <c r="W1407" s="26">
        <v>0</v>
      </c>
      <c r="X1407" s="26">
        <v>0</v>
      </c>
      <c r="Y1407" s="26">
        <v>0</v>
      </c>
      <c r="Z1407" s="26">
        <v>0</v>
      </c>
      <c r="AA1407" s="26">
        <v>0</v>
      </c>
      <c r="AB1407" s="26">
        <v>0</v>
      </c>
      <c r="AC1407" s="26">
        <v>0</v>
      </c>
      <c r="AD1407" s="26">
        <v>0</v>
      </c>
      <c r="AE1407" s="26">
        <v>0</v>
      </c>
      <c r="AF1407" s="26">
        <v>1</v>
      </c>
      <c r="AG1407" s="26">
        <v>0</v>
      </c>
    </row>
    <row r="1408" spans="1:33" x14ac:dyDescent="0.2">
      <c r="A1408" s="3" t="s">
        <v>1457</v>
      </c>
      <c r="B1408" s="3" t="s">
        <v>1097</v>
      </c>
      <c r="C1408" s="3" t="s">
        <v>532</v>
      </c>
      <c r="D1408" s="3" t="s">
        <v>535</v>
      </c>
      <c r="E1408" t="str">
        <f t="shared" si="42"/>
        <v>M22P01U01N03</v>
      </c>
      <c r="F1408" s="26">
        <f ca="1">基础表!F1408</f>
        <v>0</v>
      </c>
      <c r="G1408" s="26">
        <f>基础表!G1408</f>
        <v>0</v>
      </c>
      <c r="H1408" s="26">
        <v>0.15</v>
      </c>
      <c r="I1408" s="26" t="str">
        <f t="shared" ca="1" si="43"/>
        <v>TRUE</v>
      </c>
      <c r="J1408" s="26">
        <v>0</v>
      </c>
      <c r="K1408" s="26">
        <v>1</v>
      </c>
      <c r="L1408" s="26">
        <v>1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T1408" s="26">
        <v>0</v>
      </c>
      <c r="U1408" s="26">
        <v>0.2</v>
      </c>
      <c r="V1408" s="26">
        <v>0.2</v>
      </c>
      <c r="W1408" s="26">
        <v>0</v>
      </c>
      <c r="X1408" s="26">
        <v>0</v>
      </c>
      <c r="Y1408" s="26">
        <v>0</v>
      </c>
      <c r="Z1408" s="26">
        <v>0</v>
      </c>
      <c r="AA1408" s="26">
        <v>0</v>
      </c>
      <c r="AB1408" s="26">
        <v>0</v>
      </c>
      <c r="AC1408" s="26">
        <v>0</v>
      </c>
      <c r="AD1408" s="26">
        <v>0</v>
      </c>
      <c r="AE1408" s="26">
        <v>0</v>
      </c>
      <c r="AF1408" s="26">
        <v>1</v>
      </c>
      <c r="AG1408" s="26">
        <v>0</v>
      </c>
    </row>
    <row r="1409" spans="1:33" x14ac:dyDescent="0.2">
      <c r="A1409" s="3" t="s">
        <v>1457</v>
      </c>
      <c r="B1409" s="3" t="s">
        <v>1097</v>
      </c>
      <c r="C1409" s="3" t="s">
        <v>532</v>
      </c>
      <c r="D1409" s="3" t="s">
        <v>536</v>
      </c>
      <c r="E1409" t="str">
        <f t="shared" si="42"/>
        <v>M22P01U01N04</v>
      </c>
      <c r="F1409" s="26">
        <f ca="1">基础表!F1409</f>
        <v>0</v>
      </c>
      <c r="G1409" s="26">
        <f>基础表!G1409</f>
        <v>0</v>
      </c>
      <c r="H1409" s="26">
        <v>0.15</v>
      </c>
      <c r="I1409" s="26" t="str">
        <f t="shared" ca="1" si="43"/>
        <v>TRUE</v>
      </c>
      <c r="J1409" s="26">
        <v>0</v>
      </c>
      <c r="K1409" s="26">
        <v>1</v>
      </c>
      <c r="L1409" s="26">
        <v>1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  <c r="T1409" s="26">
        <v>0</v>
      </c>
      <c r="U1409" s="26">
        <v>0.2</v>
      </c>
      <c r="V1409" s="26">
        <v>0.2</v>
      </c>
      <c r="W1409" s="26">
        <v>0</v>
      </c>
      <c r="X1409" s="26">
        <v>0</v>
      </c>
      <c r="Y1409" s="26">
        <v>0</v>
      </c>
      <c r="Z1409" s="26">
        <v>0</v>
      </c>
      <c r="AA1409" s="26">
        <v>0</v>
      </c>
      <c r="AB1409" s="26">
        <v>0</v>
      </c>
      <c r="AC1409" s="26">
        <v>0</v>
      </c>
      <c r="AD1409" s="26">
        <v>0</v>
      </c>
      <c r="AE1409" s="26">
        <v>0</v>
      </c>
      <c r="AF1409" s="26">
        <v>1</v>
      </c>
      <c r="AG1409" s="26">
        <v>0</v>
      </c>
    </row>
    <row r="1410" spans="1:33" x14ac:dyDescent="0.2">
      <c r="A1410" s="3" t="s">
        <v>1457</v>
      </c>
      <c r="B1410" s="3" t="s">
        <v>1097</v>
      </c>
      <c r="C1410" s="3" t="s">
        <v>532</v>
      </c>
      <c r="D1410" s="3" t="s">
        <v>537</v>
      </c>
      <c r="E1410" t="str">
        <f t="shared" si="42"/>
        <v>M22P01U01N05</v>
      </c>
      <c r="F1410" s="26">
        <f ca="1">基础表!F1410</f>
        <v>0</v>
      </c>
      <c r="G1410" s="26">
        <f>基础表!G1410</f>
        <v>0</v>
      </c>
      <c r="H1410" s="26">
        <v>0.15</v>
      </c>
      <c r="I1410" s="26" t="str">
        <f t="shared" ca="1" si="43"/>
        <v>TRUE</v>
      </c>
      <c r="J1410" s="26">
        <v>0</v>
      </c>
      <c r="K1410" s="26">
        <v>1</v>
      </c>
      <c r="L1410" s="26">
        <v>1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  <c r="T1410" s="26">
        <v>0</v>
      </c>
      <c r="U1410" s="26">
        <v>0.2</v>
      </c>
      <c r="V1410" s="26">
        <v>0.2</v>
      </c>
      <c r="W1410" s="26">
        <v>0</v>
      </c>
      <c r="X1410" s="26">
        <v>0</v>
      </c>
      <c r="Y1410" s="26">
        <v>0</v>
      </c>
      <c r="Z1410" s="26">
        <v>0</v>
      </c>
      <c r="AA1410" s="26">
        <v>0</v>
      </c>
      <c r="AB1410" s="26">
        <v>0</v>
      </c>
      <c r="AC1410" s="26">
        <v>0</v>
      </c>
      <c r="AD1410" s="26">
        <v>0</v>
      </c>
      <c r="AE1410" s="26">
        <v>0</v>
      </c>
      <c r="AF1410" s="26">
        <v>1</v>
      </c>
      <c r="AG1410" s="26">
        <v>0</v>
      </c>
    </row>
    <row r="1411" spans="1:33" x14ac:dyDescent="0.2">
      <c r="A1411" s="3" t="s">
        <v>1457</v>
      </c>
      <c r="B1411" s="3" t="s">
        <v>1097</v>
      </c>
      <c r="C1411" s="3" t="s">
        <v>532</v>
      </c>
      <c r="D1411" s="3" t="s">
        <v>538</v>
      </c>
      <c r="E1411" t="str">
        <f t="shared" ref="E1411:E1474" si="44">A1411&amp;B1411&amp;C1411&amp;D1411</f>
        <v>M22P01U01N06</v>
      </c>
      <c r="F1411" s="26">
        <f ca="1">基础表!F1411</f>
        <v>0</v>
      </c>
      <c r="G1411" s="26">
        <f>基础表!G1411</f>
        <v>0</v>
      </c>
      <c r="H1411" s="26">
        <v>0.15</v>
      </c>
      <c r="I1411" s="26" t="str">
        <f t="shared" ref="I1411:I1474" ca="1" si="45">IF(F1411=0,"TRUE",IF(F1411&gt;1000,"TRUE","FALSE"))</f>
        <v>TRUE</v>
      </c>
      <c r="J1411" s="26">
        <v>0</v>
      </c>
      <c r="K1411" s="26">
        <v>1</v>
      </c>
      <c r="L1411" s="26">
        <v>1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  <c r="T1411" s="26">
        <v>0</v>
      </c>
      <c r="U1411" s="26">
        <v>0.2</v>
      </c>
      <c r="V1411" s="26">
        <v>0.2</v>
      </c>
      <c r="W1411" s="26">
        <v>0</v>
      </c>
      <c r="X1411" s="26">
        <v>0</v>
      </c>
      <c r="Y1411" s="26">
        <v>0</v>
      </c>
      <c r="Z1411" s="26">
        <v>0</v>
      </c>
      <c r="AA1411" s="26">
        <v>0</v>
      </c>
      <c r="AB1411" s="26">
        <v>0</v>
      </c>
      <c r="AC1411" s="26">
        <v>0</v>
      </c>
      <c r="AD1411" s="26">
        <v>0</v>
      </c>
      <c r="AE1411" s="26">
        <v>0</v>
      </c>
      <c r="AF1411" s="26">
        <v>1</v>
      </c>
      <c r="AG1411" s="26">
        <v>0</v>
      </c>
    </row>
    <row r="1412" spans="1:33" x14ac:dyDescent="0.2">
      <c r="A1412" s="3" t="s">
        <v>1457</v>
      </c>
      <c r="B1412" s="3" t="s">
        <v>1097</v>
      </c>
      <c r="C1412" s="3" t="s">
        <v>532</v>
      </c>
      <c r="D1412" s="3" t="s">
        <v>542</v>
      </c>
      <c r="E1412" t="str">
        <f t="shared" si="44"/>
        <v>M22P01U01N07</v>
      </c>
      <c r="F1412" s="26">
        <f ca="1">基础表!F1412</f>
        <v>0</v>
      </c>
      <c r="G1412" s="26">
        <f>基础表!G1412</f>
        <v>0</v>
      </c>
      <c r="H1412" s="26">
        <v>0.15</v>
      </c>
      <c r="I1412" s="26" t="str">
        <f t="shared" ca="1" si="45"/>
        <v>TRUE</v>
      </c>
      <c r="J1412" s="26">
        <v>0</v>
      </c>
      <c r="K1412" s="26">
        <v>1</v>
      </c>
      <c r="L1412" s="26">
        <v>1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  <c r="T1412" s="26">
        <v>0</v>
      </c>
      <c r="U1412" s="26">
        <v>0.2</v>
      </c>
      <c r="V1412" s="26">
        <v>0.2</v>
      </c>
      <c r="W1412" s="26">
        <v>0</v>
      </c>
      <c r="X1412" s="26">
        <v>0</v>
      </c>
      <c r="Y1412" s="26">
        <v>0</v>
      </c>
      <c r="Z1412" s="26">
        <v>0</v>
      </c>
      <c r="AA1412" s="26">
        <v>0</v>
      </c>
      <c r="AB1412" s="26">
        <v>0</v>
      </c>
      <c r="AC1412" s="26">
        <v>0</v>
      </c>
      <c r="AD1412" s="26">
        <v>0</v>
      </c>
      <c r="AE1412" s="26">
        <v>0</v>
      </c>
      <c r="AF1412" s="26">
        <v>1</v>
      </c>
      <c r="AG1412" s="26">
        <v>0</v>
      </c>
    </row>
    <row r="1413" spans="1:33" x14ac:dyDescent="0.2">
      <c r="A1413" s="3" t="s">
        <v>1457</v>
      </c>
      <c r="B1413" s="3" t="s">
        <v>1097</v>
      </c>
      <c r="C1413" s="3" t="s">
        <v>532</v>
      </c>
      <c r="D1413" s="3" t="s">
        <v>543</v>
      </c>
      <c r="E1413" t="str">
        <f t="shared" si="44"/>
        <v>M22P01U01N08</v>
      </c>
      <c r="F1413" s="26">
        <f ca="1">基础表!F1413</f>
        <v>0</v>
      </c>
      <c r="G1413" s="26">
        <f>基础表!G1413</f>
        <v>0</v>
      </c>
      <c r="H1413" s="26">
        <v>0.15</v>
      </c>
      <c r="I1413" s="26" t="str">
        <f t="shared" ca="1" si="45"/>
        <v>TRUE</v>
      </c>
      <c r="J1413" s="26">
        <v>0</v>
      </c>
      <c r="K1413" s="26">
        <v>1</v>
      </c>
      <c r="L1413" s="26">
        <v>1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0.2</v>
      </c>
      <c r="V1413" s="26">
        <v>0.2</v>
      </c>
      <c r="W1413" s="26">
        <v>0</v>
      </c>
      <c r="X1413" s="26">
        <v>0</v>
      </c>
      <c r="Y1413" s="26">
        <v>0</v>
      </c>
      <c r="Z1413" s="26">
        <v>0</v>
      </c>
      <c r="AA1413" s="26">
        <v>0</v>
      </c>
      <c r="AB1413" s="26">
        <v>0</v>
      </c>
      <c r="AC1413" s="26">
        <v>0</v>
      </c>
      <c r="AD1413" s="26">
        <v>0</v>
      </c>
      <c r="AE1413" s="26">
        <v>0</v>
      </c>
      <c r="AF1413" s="26">
        <v>1</v>
      </c>
      <c r="AG1413" s="26">
        <v>0</v>
      </c>
    </row>
    <row r="1414" spans="1:33" x14ac:dyDescent="0.2">
      <c r="A1414" s="3" t="s">
        <v>1457</v>
      </c>
      <c r="B1414" s="3" t="s">
        <v>1097</v>
      </c>
      <c r="C1414" s="3" t="s">
        <v>532</v>
      </c>
      <c r="D1414" s="3" t="s">
        <v>544</v>
      </c>
      <c r="E1414" t="str">
        <f t="shared" si="44"/>
        <v>M22P01U01N09</v>
      </c>
      <c r="F1414" s="26">
        <f ca="1">基础表!F1414</f>
        <v>0</v>
      </c>
      <c r="G1414" s="26">
        <f>基础表!G1414</f>
        <v>0</v>
      </c>
      <c r="H1414" s="26">
        <v>0.15</v>
      </c>
      <c r="I1414" s="26" t="str">
        <f t="shared" ca="1" si="45"/>
        <v>TRUE</v>
      </c>
      <c r="J1414" s="26">
        <v>0</v>
      </c>
      <c r="K1414" s="26">
        <v>1</v>
      </c>
      <c r="L1414" s="26">
        <v>1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  <c r="T1414" s="26">
        <v>0</v>
      </c>
      <c r="U1414" s="26">
        <v>0.2</v>
      </c>
      <c r="V1414" s="26">
        <v>0.2</v>
      </c>
      <c r="W1414" s="26">
        <v>0</v>
      </c>
      <c r="X1414" s="26">
        <v>0</v>
      </c>
      <c r="Y1414" s="26">
        <v>0</v>
      </c>
      <c r="Z1414" s="26">
        <v>0</v>
      </c>
      <c r="AA1414" s="26">
        <v>0</v>
      </c>
      <c r="AB1414" s="26">
        <v>0</v>
      </c>
      <c r="AC1414" s="26">
        <v>0</v>
      </c>
      <c r="AD1414" s="26">
        <v>0</v>
      </c>
      <c r="AE1414" s="26">
        <v>0</v>
      </c>
      <c r="AF1414" s="26">
        <v>1</v>
      </c>
      <c r="AG1414" s="26">
        <v>0</v>
      </c>
    </row>
    <row r="1415" spans="1:33" x14ac:dyDescent="0.2">
      <c r="A1415" s="3" t="s">
        <v>1457</v>
      </c>
      <c r="B1415" s="3" t="s">
        <v>1097</v>
      </c>
      <c r="C1415" s="3" t="s">
        <v>539</v>
      </c>
      <c r="D1415" s="3" t="s">
        <v>1255</v>
      </c>
      <c r="E1415" t="str">
        <f t="shared" si="44"/>
        <v>M22P01U02N01</v>
      </c>
      <c r="F1415" s="26">
        <f ca="1">基础表!F1415</f>
        <v>0</v>
      </c>
      <c r="G1415" s="26">
        <f>基础表!G1415</f>
        <v>0</v>
      </c>
      <c r="H1415" s="26">
        <v>0.15</v>
      </c>
      <c r="I1415" s="26" t="str">
        <f t="shared" ca="1" si="45"/>
        <v>TRUE</v>
      </c>
      <c r="J1415" s="26">
        <v>0</v>
      </c>
      <c r="K1415" s="26">
        <v>1</v>
      </c>
      <c r="L1415" s="26">
        <v>1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  <c r="T1415" s="26">
        <v>0</v>
      </c>
      <c r="U1415" s="26">
        <v>0.2</v>
      </c>
      <c r="V1415" s="26">
        <v>0.2</v>
      </c>
      <c r="W1415" s="26">
        <v>0</v>
      </c>
      <c r="X1415" s="26">
        <v>0</v>
      </c>
      <c r="Y1415" s="26">
        <v>0</v>
      </c>
      <c r="Z1415" s="26">
        <v>0</v>
      </c>
      <c r="AA1415" s="26">
        <v>0</v>
      </c>
      <c r="AB1415" s="26">
        <v>0</v>
      </c>
      <c r="AC1415" s="26">
        <v>0</v>
      </c>
      <c r="AD1415" s="26">
        <v>0</v>
      </c>
      <c r="AE1415" s="26">
        <v>0</v>
      </c>
      <c r="AF1415" s="26">
        <v>1</v>
      </c>
      <c r="AG1415" s="26">
        <v>0</v>
      </c>
    </row>
    <row r="1416" spans="1:33" x14ac:dyDescent="0.2">
      <c r="A1416" s="3" t="s">
        <v>1457</v>
      </c>
      <c r="B1416" s="3" t="s">
        <v>1097</v>
      </c>
      <c r="C1416" s="3" t="s">
        <v>539</v>
      </c>
      <c r="D1416" s="3" t="s">
        <v>534</v>
      </c>
      <c r="E1416" t="str">
        <f t="shared" si="44"/>
        <v>M22P01U02N02</v>
      </c>
      <c r="F1416" s="26">
        <f ca="1">基础表!F1416</f>
        <v>0</v>
      </c>
      <c r="G1416" s="26">
        <f>基础表!G1416</f>
        <v>0</v>
      </c>
      <c r="H1416" s="26">
        <v>0.15</v>
      </c>
      <c r="I1416" s="26" t="str">
        <f t="shared" ca="1" si="45"/>
        <v>TRUE</v>
      </c>
      <c r="J1416" s="26">
        <v>0</v>
      </c>
      <c r="K1416" s="26">
        <v>1</v>
      </c>
      <c r="L1416" s="26">
        <v>1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0.2</v>
      </c>
      <c r="V1416" s="26">
        <v>0.2</v>
      </c>
      <c r="W1416" s="26">
        <v>0</v>
      </c>
      <c r="X1416" s="26">
        <v>0</v>
      </c>
      <c r="Y1416" s="26">
        <v>0</v>
      </c>
      <c r="Z1416" s="26">
        <v>0</v>
      </c>
      <c r="AA1416" s="26">
        <v>0</v>
      </c>
      <c r="AB1416" s="26">
        <v>0</v>
      </c>
      <c r="AC1416" s="26">
        <v>0</v>
      </c>
      <c r="AD1416" s="26">
        <v>0</v>
      </c>
      <c r="AE1416" s="26">
        <v>0</v>
      </c>
      <c r="AF1416" s="26">
        <v>1</v>
      </c>
      <c r="AG1416" s="26">
        <v>0</v>
      </c>
    </row>
    <row r="1417" spans="1:33" x14ac:dyDescent="0.2">
      <c r="A1417" s="3" t="s">
        <v>1457</v>
      </c>
      <c r="B1417" s="3" t="s">
        <v>1097</v>
      </c>
      <c r="C1417" s="3" t="s">
        <v>539</v>
      </c>
      <c r="D1417" s="3" t="s">
        <v>535</v>
      </c>
      <c r="E1417" t="str">
        <f t="shared" si="44"/>
        <v>M22P01U02N03</v>
      </c>
      <c r="F1417" s="26">
        <f ca="1">基础表!F1417</f>
        <v>0</v>
      </c>
      <c r="G1417" s="26">
        <f>基础表!G1417</f>
        <v>0</v>
      </c>
      <c r="H1417" s="26">
        <v>0.15</v>
      </c>
      <c r="I1417" s="26" t="str">
        <f t="shared" ca="1" si="45"/>
        <v>TRUE</v>
      </c>
      <c r="J1417" s="26">
        <v>0</v>
      </c>
      <c r="K1417" s="26">
        <v>1</v>
      </c>
      <c r="L1417" s="26">
        <v>1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  <c r="T1417" s="26">
        <v>0</v>
      </c>
      <c r="U1417" s="26">
        <v>0.2</v>
      </c>
      <c r="V1417" s="26">
        <v>0.2</v>
      </c>
      <c r="W1417" s="26">
        <v>0</v>
      </c>
      <c r="X1417" s="26">
        <v>0</v>
      </c>
      <c r="Y1417" s="26">
        <v>0</v>
      </c>
      <c r="Z1417" s="26">
        <v>0</v>
      </c>
      <c r="AA1417" s="26">
        <v>0</v>
      </c>
      <c r="AB1417" s="26">
        <v>0</v>
      </c>
      <c r="AC1417" s="26">
        <v>0</v>
      </c>
      <c r="AD1417" s="26">
        <v>0</v>
      </c>
      <c r="AE1417" s="26">
        <v>0</v>
      </c>
      <c r="AF1417" s="26">
        <v>1</v>
      </c>
      <c r="AG1417" s="26">
        <v>0</v>
      </c>
    </row>
    <row r="1418" spans="1:33" x14ac:dyDescent="0.2">
      <c r="A1418" s="3" t="s">
        <v>1457</v>
      </c>
      <c r="B1418" s="3" t="s">
        <v>1097</v>
      </c>
      <c r="C1418" s="3" t="s">
        <v>539</v>
      </c>
      <c r="D1418" s="3" t="s">
        <v>536</v>
      </c>
      <c r="E1418" t="str">
        <f t="shared" si="44"/>
        <v>M22P01U02N04</v>
      </c>
      <c r="F1418" s="26">
        <f ca="1">基础表!F1418</f>
        <v>0</v>
      </c>
      <c r="G1418" s="26">
        <f>基础表!G1418</f>
        <v>0</v>
      </c>
      <c r="H1418" s="26">
        <v>0.15</v>
      </c>
      <c r="I1418" s="26" t="str">
        <f t="shared" ca="1" si="45"/>
        <v>TRUE</v>
      </c>
      <c r="J1418" s="26">
        <v>0</v>
      </c>
      <c r="K1418" s="26">
        <v>1</v>
      </c>
      <c r="L1418" s="26">
        <v>1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  <c r="T1418" s="26">
        <v>0</v>
      </c>
      <c r="U1418" s="26">
        <v>0.2</v>
      </c>
      <c r="V1418" s="26">
        <v>0.2</v>
      </c>
      <c r="W1418" s="26">
        <v>0</v>
      </c>
      <c r="X1418" s="26">
        <v>0</v>
      </c>
      <c r="Y1418" s="26">
        <v>0</v>
      </c>
      <c r="Z1418" s="26">
        <v>0</v>
      </c>
      <c r="AA1418" s="26">
        <v>0</v>
      </c>
      <c r="AB1418" s="26">
        <v>0</v>
      </c>
      <c r="AC1418" s="26">
        <v>0</v>
      </c>
      <c r="AD1418" s="26">
        <v>0</v>
      </c>
      <c r="AE1418" s="26">
        <v>0</v>
      </c>
      <c r="AF1418" s="26">
        <v>1</v>
      </c>
      <c r="AG1418" s="26">
        <v>0</v>
      </c>
    </row>
    <row r="1419" spans="1:33" x14ac:dyDescent="0.2">
      <c r="A1419" s="3" t="s">
        <v>1457</v>
      </c>
      <c r="B1419" s="3" t="s">
        <v>1097</v>
      </c>
      <c r="C1419" s="3" t="s">
        <v>539</v>
      </c>
      <c r="D1419" s="3" t="s">
        <v>537</v>
      </c>
      <c r="E1419" t="str">
        <f t="shared" si="44"/>
        <v>M22P01U02N05</v>
      </c>
      <c r="F1419" s="26">
        <f ca="1">基础表!F1419</f>
        <v>0</v>
      </c>
      <c r="G1419" s="26">
        <f>基础表!G1419</f>
        <v>0</v>
      </c>
      <c r="H1419" s="26">
        <v>0.15</v>
      </c>
      <c r="I1419" s="26" t="str">
        <f t="shared" ca="1" si="45"/>
        <v>TRUE</v>
      </c>
      <c r="J1419" s="26">
        <v>0</v>
      </c>
      <c r="K1419" s="26">
        <v>1</v>
      </c>
      <c r="L1419" s="26">
        <v>1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  <c r="T1419" s="26">
        <v>0</v>
      </c>
      <c r="U1419" s="26">
        <v>0.2</v>
      </c>
      <c r="V1419" s="26">
        <v>0.2</v>
      </c>
      <c r="W1419" s="26">
        <v>0</v>
      </c>
      <c r="X1419" s="26">
        <v>0</v>
      </c>
      <c r="Y1419" s="26">
        <v>0</v>
      </c>
      <c r="Z1419" s="26">
        <v>0</v>
      </c>
      <c r="AA1419" s="26">
        <v>0</v>
      </c>
      <c r="AB1419" s="26">
        <v>0</v>
      </c>
      <c r="AC1419" s="26">
        <v>0</v>
      </c>
      <c r="AD1419" s="26">
        <v>0</v>
      </c>
      <c r="AE1419" s="26">
        <v>0</v>
      </c>
      <c r="AF1419" s="26">
        <v>1</v>
      </c>
      <c r="AG1419" s="26">
        <v>0</v>
      </c>
    </row>
    <row r="1420" spans="1:33" x14ac:dyDescent="0.2">
      <c r="A1420" s="3" t="s">
        <v>1457</v>
      </c>
      <c r="B1420" s="3" t="s">
        <v>1097</v>
      </c>
      <c r="C1420" s="3" t="s">
        <v>539</v>
      </c>
      <c r="D1420" s="3" t="s">
        <v>538</v>
      </c>
      <c r="E1420" t="str">
        <f t="shared" si="44"/>
        <v>M22P01U02N06</v>
      </c>
      <c r="F1420" s="26">
        <f ca="1">基础表!F1420</f>
        <v>0</v>
      </c>
      <c r="G1420" s="26">
        <f>基础表!G1420</f>
        <v>0</v>
      </c>
      <c r="H1420" s="26">
        <v>0.15</v>
      </c>
      <c r="I1420" s="26" t="str">
        <f t="shared" ca="1" si="45"/>
        <v>TRUE</v>
      </c>
      <c r="J1420" s="26">
        <v>0</v>
      </c>
      <c r="K1420" s="26">
        <v>1</v>
      </c>
      <c r="L1420" s="26">
        <v>1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  <c r="T1420" s="26">
        <v>0</v>
      </c>
      <c r="U1420" s="26">
        <v>0.2</v>
      </c>
      <c r="V1420" s="26">
        <v>0.2</v>
      </c>
      <c r="W1420" s="26">
        <v>0</v>
      </c>
      <c r="X1420" s="26">
        <v>0</v>
      </c>
      <c r="Y1420" s="26">
        <v>0</v>
      </c>
      <c r="Z1420" s="26">
        <v>0</v>
      </c>
      <c r="AA1420" s="26">
        <v>0</v>
      </c>
      <c r="AB1420" s="26">
        <v>0</v>
      </c>
      <c r="AC1420" s="26">
        <v>0</v>
      </c>
      <c r="AD1420" s="26">
        <v>0</v>
      </c>
      <c r="AE1420" s="26">
        <v>0</v>
      </c>
      <c r="AF1420" s="26">
        <v>1</v>
      </c>
      <c r="AG1420" s="26">
        <v>0</v>
      </c>
    </row>
    <row r="1421" spans="1:33" x14ac:dyDescent="0.2">
      <c r="A1421" s="3" t="s">
        <v>1457</v>
      </c>
      <c r="B1421" s="3" t="s">
        <v>1097</v>
      </c>
      <c r="C1421" s="3" t="s">
        <v>539</v>
      </c>
      <c r="D1421" s="3" t="s">
        <v>542</v>
      </c>
      <c r="E1421" t="str">
        <f t="shared" si="44"/>
        <v>M22P01U02N07</v>
      </c>
      <c r="F1421" s="26">
        <f ca="1">基础表!F1421</f>
        <v>0</v>
      </c>
      <c r="G1421" s="26">
        <f>基础表!G1421</f>
        <v>0</v>
      </c>
      <c r="H1421" s="26">
        <v>0.15</v>
      </c>
      <c r="I1421" s="26" t="str">
        <f t="shared" ca="1" si="45"/>
        <v>TRUE</v>
      </c>
      <c r="J1421" s="26">
        <v>0</v>
      </c>
      <c r="K1421" s="26">
        <v>1</v>
      </c>
      <c r="L1421" s="26">
        <v>1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  <c r="T1421" s="26">
        <v>0</v>
      </c>
      <c r="U1421" s="26">
        <v>0.2</v>
      </c>
      <c r="V1421" s="26">
        <v>0.2</v>
      </c>
      <c r="W1421" s="26">
        <v>0</v>
      </c>
      <c r="X1421" s="26">
        <v>0</v>
      </c>
      <c r="Y1421" s="26">
        <v>0</v>
      </c>
      <c r="Z1421" s="26">
        <v>0</v>
      </c>
      <c r="AA1421" s="26">
        <v>0</v>
      </c>
      <c r="AB1421" s="26">
        <v>0</v>
      </c>
      <c r="AC1421" s="26">
        <v>0</v>
      </c>
      <c r="AD1421" s="26">
        <v>0</v>
      </c>
      <c r="AE1421" s="26">
        <v>0</v>
      </c>
      <c r="AF1421" s="26">
        <v>1</v>
      </c>
      <c r="AG1421" s="26">
        <v>0</v>
      </c>
    </row>
    <row r="1422" spans="1:33" x14ac:dyDescent="0.2">
      <c r="A1422" s="3" t="s">
        <v>1457</v>
      </c>
      <c r="B1422" s="3" t="s">
        <v>1097</v>
      </c>
      <c r="C1422" s="3" t="s">
        <v>539</v>
      </c>
      <c r="D1422" s="3" t="s">
        <v>543</v>
      </c>
      <c r="E1422" t="str">
        <f t="shared" si="44"/>
        <v>M22P01U02N08</v>
      </c>
      <c r="F1422" s="26">
        <f ca="1">基础表!F1422</f>
        <v>0</v>
      </c>
      <c r="G1422" s="26">
        <f>基础表!G1422</f>
        <v>0</v>
      </c>
      <c r="H1422" s="26">
        <v>0.15</v>
      </c>
      <c r="I1422" s="26" t="str">
        <f t="shared" ca="1" si="45"/>
        <v>TRUE</v>
      </c>
      <c r="J1422" s="26">
        <v>0</v>
      </c>
      <c r="K1422" s="26">
        <v>1</v>
      </c>
      <c r="L1422" s="26">
        <v>1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  <c r="T1422" s="26">
        <v>0</v>
      </c>
      <c r="U1422" s="26">
        <v>0.2</v>
      </c>
      <c r="V1422" s="26">
        <v>0.2</v>
      </c>
      <c r="W1422" s="26">
        <v>0</v>
      </c>
      <c r="X1422" s="26">
        <v>0</v>
      </c>
      <c r="Y1422" s="26">
        <v>0</v>
      </c>
      <c r="Z1422" s="26">
        <v>0</v>
      </c>
      <c r="AA1422" s="26">
        <v>0</v>
      </c>
      <c r="AB1422" s="26">
        <v>0</v>
      </c>
      <c r="AC1422" s="26">
        <v>0</v>
      </c>
      <c r="AD1422" s="26">
        <v>0</v>
      </c>
      <c r="AE1422" s="26">
        <v>0</v>
      </c>
      <c r="AF1422" s="26">
        <v>1</v>
      </c>
      <c r="AG1422" s="26">
        <v>0</v>
      </c>
    </row>
    <row r="1423" spans="1:33" x14ac:dyDescent="0.2">
      <c r="A1423" s="3" t="s">
        <v>1457</v>
      </c>
      <c r="B1423" s="3" t="s">
        <v>1097</v>
      </c>
      <c r="C1423" s="3" t="s">
        <v>539</v>
      </c>
      <c r="D1423" s="3" t="s">
        <v>544</v>
      </c>
      <c r="E1423" t="str">
        <f t="shared" si="44"/>
        <v>M22P01U02N09</v>
      </c>
      <c r="F1423" s="26">
        <f ca="1">基础表!F1423</f>
        <v>0</v>
      </c>
      <c r="G1423" s="26">
        <f>基础表!G1423</f>
        <v>0</v>
      </c>
      <c r="H1423" s="26">
        <v>0.15</v>
      </c>
      <c r="I1423" s="26" t="str">
        <f t="shared" ca="1" si="45"/>
        <v>TRUE</v>
      </c>
      <c r="J1423" s="26">
        <v>0</v>
      </c>
      <c r="K1423" s="26">
        <v>1</v>
      </c>
      <c r="L1423" s="26">
        <v>1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  <c r="T1423" s="26">
        <v>0</v>
      </c>
      <c r="U1423" s="26">
        <v>0.2</v>
      </c>
      <c r="V1423" s="26">
        <v>0.2</v>
      </c>
      <c r="W1423" s="26">
        <v>0</v>
      </c>
      <c r="X1423" s="26">
        <v>0</v>
      </c>
      <c r="Y1423" s="26">
        <v>0</v>
      </c>
      <c r="Z1423" s="26">
        <v>0</v>
      </c>
      <c r="AA1423" s="26">
        <v>0</v>
      </c>
      <c r="AB1423" s="26">
        <v>0</v>
      </c>
      <c r="AC1423" s="26">
        <v>0</v>
      </c>
      <c r="AD1423" s="26">
        <v>0</v>
      </c>
      <c r="AE1423" s="26">
        <v>0</v>
      </c>
      <c r="AF1423" s="26">
        <v>1</v>
      </c>
      <c r="AG1423" s="26">
        <v>0</v>
      </c>
    </row>
    <row r="1424" spans="1:33" x14ac:dyDescent="0.2">
      <c r="A1424" s="3" t="s">
        <v>1457</v>
      </c>
      <c r="B1424" s="3" t="s">
        <v>1097</v>
      </c>
      <c r="C1424" s="3" t="s">
        <v>540</v>
      </c>
      <c r="D1424" s="3" t="s">
        <v>1255</v>
      </c>
      <c r="E1424" t="str">
        <f t="shared" si="44"/>
        <v>M22P01U03N01</v>
      </c>
      <c r="F1424" s="26">
        <f ca="1">基础表!F1424</f>
        <v>0</v>
      </c>
      <c r="G1424" s="26">
        <f>基础表!G1424</f>
        <v>0</v>
      </c>
      <c r="H1424" s="26">
        <v>0.15</v>
      </c>
      <c r="I1424" s="26" t="str">
        <f t="shared" ca="1" si="45"/>
        <v>TRUE</v>
      </c>
      <c r="J1424" s="26">
        <v>0</v>
      </c>
      <c r="K1424" s="26">
        <v>1</v>
      </c>
      <c r="L1424" s="26">
        <v>1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  <c r="T1424" s="26">
        <v>0</v>
      </c>
      <c r="U1424" s="26">
        <v>0.2</v>
      </c>
      <c r="V1424" s="26">
        <v>0.2</v>
      </c>
      <c r="W1424" s="26">
        <v>0</v>
      </c>
      <c r="X1424" s="26">
        <v>0</v>
      </c>
      <c r="Y1424" s="26">
        <v>0</v>
      </c>
      <c r="Z1424" s="26">
        <v>0</v>
      </c>
      <c r="AA1424" s="26">
        <v>0</v>
      </c>
      <c r="AB1424" s="26">
        <v>0</v>
      </c>
      <c r="AC1424" s="26">
        <v>0</v>
      </c>
      <c r="AD1424" s="26">
        <v>0</v>
      </c>
      <c r="AE1424" s="26">
        <v>0</v>
      </c>
      <c r="AF1424" s="26">
        <v>1</v>
      </c>
      <c r="AG1424" s="26">
        <v>0</v>
      </c>
    </row>
    <row r="1425" spans="1:33" x14ac:dyDescent="0.2">
      <c r="A1425" s="3" t="s">
        <v>1457</v>
      </c>
      <c r="B1425" s="3" t="s">
        <v>1097</v>
      </c>
      <c r="C1425" s="3" t="s">
        <v>540</v>
      </c>
      <c r="D1425" s="3" t="s">
        <v>534</v>
      </c>
      <c r="E1425" t="str">
        <f t="shared" si="44"/>
        <v>M22P01U03N02</v>
      </c>
      <c r="F1425" s="26">
        <f ca="1">基础表!F1425</f>
        <v>0</v>
      </c>
      <c r="G1425" s="26">
        <f>基础表!G1425</f>
        <v>0</v>
      </c>
      <c r="H1425" s="26">
        <v>0.15</v>
      </c>
      <c r="I1425" s="26" t="str">
        <f t="shared" ca="1" si="45"/>
        <v>TRUE</v>
      </c>
      <c r="J1425" s="26">
        <v>0</v>
      </c>
      <c r="K1425" s="26">
        <v>1</v>
      </c>
      <c r="L1425" s="26">
        <v>1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  <c r="T1425" s="26">
        <v>0</v>
      </c>
      <c r="U1425" s="26">
        <v>0.2</v>
      </c>
      <c r="V1425" s="26">
        <v>0.2</v>
      </c>
      <c r="W1425" s="26">
        <v>0</v>
      </c>
      <c r="X1425" s="26">
        <v>0</v>
      </c>
      <c r="Y1425" s="26">
        <v>0</v>
      </c>
      <c r="Z1425" s="26">
        <v>0</v>
      </c>
      <c r="AA1425" s="26">
        <v>0</v>
      </c>
      <c r="AB1425" s="26">
        <v>0</v>
      </c>
      <c r="AC1425" s="26">
        <v>0</v>
      </c>
      <c r="AD1425" s="26">
        <v>0</v>
      </c>
      <c r="AE1425" s="26">
        <v>0</v>
      </c>
      <c r="AF1425" s="26">
        <v>1</v>
      </c>
      <c r="AG1425" s="26">
        <v>0</v>
      </c>
    </row>
    <row r="1426" spans="1:33" x14ac:dyDescent="0.2">
      <c r="A1426" s="3" t="s">
        <v>1457</v>
      </c>
      <c r="B1426" s="3" t="s">
        <v>1097</v>
      </c>
      <c r="C1426" s="3" t="s">
        <v>540</v>
      </c>
      <c r="D1426" s="3" t="s">
        <v>535</v>
      </c>
      <c r="E1426" t="str">
        <f t="shared" si="44"/>
        <v>M22P01U03N03</v>
      </c>
      <c r="F1426" s="26">
        <f ca="1">基础表!F1426</f>
        <v>0</v>
      </c>
      <c r="G1426" s="26">
        <f>基础表!G1426</f>
        <v>0</v>
      </c>
      <c r="H1426" s="26">
        <v>0.15</v>
      </c>
      <c r="I1426" s="26" t="str">
        <f t="shared" ca="1" si="45"/>
        <v>TRUE</v>
      </c>
      <c r="J1426" s="26">
        <v>0</v>
      </c>
      <c r="K1426" s="26">
        <v>1</v>
      </c>
      <c r="L1426" s="26">
        <v>1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  <c r="T1426" s="26">
        <v>0</v>
      </c>
      <c r="U1426" s="26">
        <v>0.2</v>
      </c>
      <c r="V1426" s="26">
        <v>0.2</v>
      </c>
      <c r="W1426" s="26">
        <v>0</v>
      </c>
      <c r="X1426" s="26">
        <v>0</v>
      </c>
      <c r="Y1426" s="26">
        <v>0</v>
      </c>
      <c r="Z1426" s="26">
        <v>0</v>
      </c>
      <c r="AA1426" s="26">
        <v>0</v>
      </c>
      <c r="AB1426" s="26">
        <v>0</v>
      </c>
      <c r="AC1426" s="26">
        <v>0</v>
      </c>
      <c r="AD1426" s="26">
        <v>0</v>
      </c>
      <c r="AE1426" s="26">
        <v>0</v>
      </c>
      <c r="AF1426" s="26">
        <v>1</v>
      </c>
      <c r="AG1426" s="26">
        <v>0</v>
      </c>
    </row>
    <row r="1427" spans="1:33" x14ac:dyDescent="0.2">
      <c r="A1427" s="3" t="s">
        <v>1457</v>
      </c>
      <c r="B1427" s="3" t="s">
        <v>1097</v>
      </c>
      <c r="C1427" s="3" t="s">
        <v>540</v>
      </c>
      <c r="D1427" s="3" t="s">
        <v>536</v>
      </c>
      <c r="E1427" t="str">
        <f t="shared" si="44"/>
        <v>M22P01U03N04</v>
      </c>
      <c r="F1427" s="26">
        <f ca="1">基础表!F1427</f>
        <v>0</v>
      </c>
      <c r="G1427" s="26">
        <f>基础表!G1427</f>
        <v>0</v>
      </c>
      <c r="H1427" s="26">
        <v>0.15</v>
      </c>
      <c r="I1427" s="26" t="str">
        <f t="shared" ca="1" si="45"/>
        <v>TRUE</v>
      </c>
      <c r="J1427" s="26">
        <v>0</v>
      </c>
      <c r="K1427" s="26">
        <v>1</v>
      </c>
      <c r="L1427" s="26">
        <v>1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0.2</v>
      </c>
      <c r="V1427" s="26">
        <v>0.2</v>
      </c>
      <c r="W1427" s="26">
        <v>0</v>
      </c>
      <c r="X1427" s="26">
        <v>0</v>
      </c>
      <c r="Y1427" s="26">
        <v>0</v>
      </c>
      <c r="Z1427" s="26">
        <v>0</v>
      </c>
      <c r="AA1427" s="26">
        <v>0</v>
      </c>
      <c r="AB1427" s="26">
        <v>0</v>
      </c>
      <c r="AC1427" s="26">
        <v>0</v>
      </c>
      <c r="AD1427" s="26">
        <v>0</v>
      </c>
      <c r="AE1427" s="26">
        <v>0</v>
      </c>
      <c r="AF1427" s="26">
        <v>1</v>
      </c>
      <c r="AG1427" s="26">
        <v>0</v>
      </c>
    </row>
    <row r="1428" spans="1:33" x14ac:dyDescent="0.2">
      <c r="A1428" s="3" t="s">
        <v>1457</v>
      </c>
      <c r="B1428" s="3" t="s">
        <v>1097</v>
      </c>
      <c r="C1428" s="3" t="s">
        <v>540</v>
      </c>
      <c r="D1428" s="3" t="s">
        <v>537</v>
      </c>
      <c r="E1428" t="str">
        <f t="shared" si="44"/>
        <v>M22P01U03N05</v>
      </c>
      <c r="F1428" s="26">
        <f ca="1">基础表!F1428</f>
        <v>0</v>
      </c>
      <c r="G1428" s="26">
        <f>基础表!G1428</f>
        <v>0</v>
      </c>
      <c r="H1428" s="26">
        <v>0.15</v>
      </c>
      <c r="I1428" s="26" t="str">
        <f t="shared" ca="1" si="45"/>
        <v>TRUE</v>
      </c>
      <c r="J1428" s="26">
        <v>0</v>
      </c>
      <c r="K1428" s="26">
        <v>1</v>
      </c>
      <c r="L1428" s="26">
        <v>1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0.2</v>
      </c>
      <c r="V1428" s="26">
        <v>0.2</v>
      </c>
      <c r="W1428" s="26">
        <v>0</v>
      </c>
      <c r="X1428" s="26">
        <v>0</v>
      </c>
      <c r="Y1428" s="26">
        <v>0</v>
      </c>
      <c r="Z1428" s="26">
        <v>0</v>
      </c>
      <c r="AA1428" s="26">
        <v>0</v>
      </c>
      <c r="AB1428" s="26">
        <v>0</v>
      </c>
      <c r="AC1428" s="26">
        <v>0</v>
      </c>
      <c r="AD1428" s="26">
        <v>0</v>
      </c>
      <c r="AE1428" s="26">
        <v>0</v>
      </c>
      <c r="AF1428" s="26">
        <v>1</v>
      </c>
      <c r="AG1428" s="26">
        <v>0</v>
      </c>
    </row>
    <row r="1429" spans="1:33" x14ac:dyDescent="0.2">
      <c r="A1429" s="3" t="s">
        <v>1457</v>
      </c>
      <c r="B1429" s="3" t="s">
        <v>1097</v>
      </c>
      <c r="C1429" s="3" t="s">
        <v>540</v>
      </c>
      <c r="D1429" s="3" t="s">
        <v>538</v>
      </c>
      <c r="E1429" t="str">
        <f t="shared" si="44"/>
        <v>M22P01U03N06</v>
      </c>
      <c r="F1429" s="26">
        <f ca="1">基础表!F1429</f>
        <v>0</v>
      </c>
      <c r="G1429" s="26">
        <f>基础表!G1429</f>
        <v>0</v>
      </c>
      <c r="H1429" s="26">
        <v>0.15</v>
      </c>
      <c r="I1429" s="26" t="str">
        <f t="shared" ca="1" si="45"/>
        <v>TRUE</v>
      </c>
      <c r="J1429" s="26">
        <v>0</v>
      </c>
      <c r="K1429" s="26">
        <v>1</v>
      </c>
      <c r="L1429" s="26">
        <v>1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  <c r="T1429" s="26">
        <v>0</v>
      </c>
      <c r="U1429" s="26">
        <v>0.2</v>
      </c>
      <c r="V1429" s="26">
        <v>0.2</v>
      </c>
      <c r="W1429" s="26">
        <v>0</v>
      </c>
      <c r="X1429" s="26">
        <v>0</v>
      </c>
      <c r="Y1429" s="26">
        <v>0</v>
      </c>
      <c r="Z1429" s="26">
        <v>0</v>
      </c>
      <c r="AA1429" s="26">
        <v>0</v>
      </c>
      <c r="AB1429" s="26">
        <v>0</v>
      </c>
      <c r="AC1429" s="26">
        <v>0</v>
      </c>
      <c r="AD1429" s="26">
        <v>0</v>
      </c>
      <c r="AE1429" s="26">
        <v>0</v>
      </c>
      <c r="AF1429" s="26">
        <v>1</v>
      </c>
      <c r="AG1429" s="26">
        <v>0</v>
      </c>
    </row>
    <row r="1430" spans="1:33" x14ac:dyDescent="0.2">
      <c r="A1430" s="3" t="s">
        <v>1457</v>
      </c>
      <c r="B1430" s="3" t="s">
        <v>1097</v>
      </c>
      <c r="C1430" s="3" t="s">
        <v>540</v>
      </c>
      <c r="D1430" s="3" t="s">
        <v>542</v>
      </c>
      <c r="E1430" t="str">
        <f t="shared" si="44"/>
        <v>M22P01U03N07</v>
      </c>
      <c r="F1430" s="26">
        <f ca="1">基础表!F1430</f>
        <v>0</v>
      </c>
      <c r="G1430" s="26">
        <f>基础表!G1430</f>
        <v>0</v>
      </c>
      <c r="H1430" s="26">
        <v>0.15</v>
      </c>
      <c r="I1430" s="26" t="str">
        <f t="shared" ca="1" si="45"/>
        <v>TRUE</v>
      </c>
      <c r="J1430" s="26">
        <v>0</v>
      </c>
      <c r="K1430" s="26">
        <v>1</v>
      </c>
      <c r="L1430" s="26">
        <v>1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  <c r="T1430" s="26">
        <v>0</v>
      </c>
      <c r="U1430" s="26">
        <v>0.2</v>
      </c>
      <c r="V1430" s="26">
        <v>0.2</v>
      </c>
      <c r="W1430" s="26">
        <v>0</v>
      </c>
      <c r="X1430" s="26">
        <v>0</v>
      </c>
      <c r="Y1430" s="26">
        <v>0</v>
      </c>
      <c r="Z1430" s="26">
        <v>0</v>
      </c>
      <c r="AA1430" s="26">
        <v>0</v>
      </c>
      <c r="AB1430" s="26">
        <v>0</v>
      </c>
      <c r="AC1430" s="26">
        <v>0</v>
      </c>
      <c r="AD1430" s="26">
        <v>0</v>
      </c>
      <c r="AE1430" s="26">
        <v>0</v>
      </c>
      <c r="AF1430" s="26">
        <v>1</v>
      </c>
      <c r="AG1430" s="26">
        <v>0</v>
      </c>
    </row>
    <row r="1431" spans="1:33" x14ac:dyDescent="0.2">
      <c r="A1431" s="3" t="s">
        <v>1457</v>
      </c>
      <c r="B1431" s="3" t="s">
        <v>1097</v>
      </c>
      <c r="C1431" s="3" t="s">
        <v>540</v>
      </c>
      <c r="D1431" s="3" t="s">
        <v>543</v>
      </c>
      <c r="E1431" t="str">
        <f t="shared" si="44"/>
        <v>M22P01U03N08</v>
      </c>
      <c r="F1431" s="26">
        <f ca="1">基础表!F1431</f>
        <v>0</v>
      </c>
      <c r="G1431" s="26">
        <f>基础表!G1431</f>
        <v>0</v>
      </c>
      <c r="H1431" s="26">
        <v>0.15</v>
      </c>
      <c r="I1431" s="26" t="str">
        <f t="shared" ca="1" si="45"/>
        <v>TRUE</v>
      </c>
      <c r="J1431" s="26">
        <v>0</v>
      </c>
      <c r="K1431" s="26">
        <v>1</v>
      </c>
      <c r="L1431" s="26">
        <v>1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  <c r="T1431" s="26">
        <v>0</v>
      </c>
      <c r="U1431" s="26">
        <v>0.2</v>
      </c>
      <c r="V1431" s="26">
        <v>0.2</v>
      </c>
      <c r="W1431" s="26">
        <v>0</v>
      </c>
      <c r="X1431" s="26">
        <v>0</v>
      </c>
      <c r="Y1431" s="26">
        <v>0</v>
      </c>
      <c r="Z1431" s="26">
        <v>0</v>
      </c>
      <c r="AA1431" s="26">
        <v>0</v>
      </c>
      <c r="AB1431" s="26">
        <v>0</v>
      </c>
      <c r="AC1431" s="26">
        <v>0</v>
      </c>
      <c r="AD1431" s="26">
        <v>0</v>
      </c>
      <c r="AE1431" s="26">
        <v>0</v>
      </c>
      <c r="AF1431" s="26">
        <v>1</v>
      </c>
      <c r="AG1431" s="26">
        <v>0</v>
      </c>
    </row>
    <row r="1432" spans="1:33" x14ac:dyDescent="0.2">
      <c r="A1432" s="3" t="s">
        <v>1457</v>
      </c>
      <c r="B1432" s="3" t="s">
        <v>1097</v>
      </c>
      <c r="C1432" s="3" t="s">
        <v>540</v>
      </c>
      <c r="D1432" s="3" t="s">
        <v>544</v>
      </c>
      <c r="E1432" t="str">
        <f t="shared" si="44"/>
        <v>M22P01U03N09</v>
      </c>
      <c r="F1432" s="26">
        <f ca="1">基础表!F1432</f>
        <v>0</v>
      </c>
      <c r="G1432" s="26">
        <f>基础表!G1432</f>
        <v>0</v>
      </c>
      <c r="H1432" s="26">
        <v>0.15</v>
      </c>
      <c r="I1432" s="26" t="str">
        <f t="shared" ca="1" si="45"/>
        <v>TRUE</v>
      </c>
      <c r="J1432" s="26">
        <v>0</v>
      </c>
      <c r="K1432" s="26">
        <v>1</v>
      </c>
      <c r="L1432" s="26">
        <v>1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  <c r="T1432" s="26">
        <v>0</v>
      </c>
      <c r="U1432" s="26">
        <v>0.2</v>
      </c>
      <c r="V1432" s="26">
        <v>0.2</v>
      </c>
      <c r="W1432" s="26">
        <v>0</v>
      </c>
      <c r="X1432" s="26">
        <v>0</v>
      </c>
      <c r="Y1432" s="26">
        <v>0</v>
      </c>
      <c r="Z1432" s="26">
        <v>0</v>
      </c>
      <c r="AA1432" s="26">
        <v>0</v>
      </c>
      <c r="AB1432" s="26">
        <v>0</v>
      </c>
      <c r="AC1432" s="26">
        <v>0</v>
      </c>
      <c r="AD1432" s="26">
        <v>0</v>
      </c>
      <c r="AE1432" s="26">
        <v>0</v>
      </c>
      <c r="AF1432" s="26">
        <v>1</v>
      </c>
      <c r="AG1432" s="26">
        <v>0</v>
      </c>
    </row>
    <row r="1433" spans="1:33" x14ac:dyDescent="0.2">
      <c r="A1433" s="3" t="s">
        <v>1457</v>
      </c>
      <c r="B1433" s="3" t="s">
        <v>1097</v>
      </c>
      <c r="C1433" s="3" t="s">
        <v>541</v>
      </c>
      <c r="D1433" s="3" t="s">
        <v>1255</v>
      </c>
      <c r="E1433" t="str">
        <f t="shared" si="44"/>
        <v>M22P01U04N01</v>
      </c>
      <c r="F1433" s="26">
        <f ca="1">基础表!F1433</f>
        <v>0</v>
      </c>
      <c r="G1433" s="26">
        <f>基础表!G1433</f>
        <v>0</v>
      </c>
      <c r="H1433" s="26">
        <v>0.15</v>
      </c>
      <c r="I1433" s="26" t="str">
        <f t="shared" ca="1" si="45"/>
        <v>TRUE</v>
      </c>
      <c r="J1433" s="26">
        <v>0</v>
      </c>
      <c r="K1433" s="26">
        <v>1</v>
      </c>
      <c r="L1433" s="26">
        <v>1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  <c r="T1433" s="26">
        <v>0</v>
      </c>
      <c r="U1433" s="26">
        <v>0.2</v>
      </c>
      <c r="V1433" s="26">
        <v>0.2</v>
      </c>
      <c r="W1433" s="26">
        <v>0</v>
      </c>
      <c r="X1433" s="26">
        <v>0</v>
      </c>
      <c r="Y1433" s="26">
        <v>0</v>
      </c>
      <c r="Z1433" s="26">
        <v>0</v>
      </c>
      <c r="AA1433" s="26">
        <v>0</v>
      </c>
      <c r="AB1433" s="26">
        <v>0</v>
      </c>
      <c r="AC1433" s="26">
        <v>0</v>
      </c>
      <c r="AD1433" s="26">
        <v>0</v>
      </c>
      <c r="AE1433" s="26">
        <v>0</v>
      </c>
      <c r="AF1433" s="26">
        <v>1</v>
      </c>
      <c r="AG1433" s="26">
        <v>0</v>
      </c>
    </row>
    <row r="1434" spans="1:33" x14ac:dyDescent="0.2">
      <c r="A1434" s="3" t="s">
        <v>1457</v>
      </c>
      <c r="B1434" s="3" t="s">
        <v>1097</v>
      </c>
      <c r="C1434" s="3" t="s">
        <v>541</v>
      </c>
      <c r="D1434" s="3" t="s">
        <v>534</v>
      </c>
      <c r="E1434" t="str">
        <f t="shared" si="44"/>
        <v>M22P01U04N02</v>
      </c>
      <c r="F1434" s="26">
        <f ca="1">基础表!F1434</f>
        <v>0</v>
      </c>
      <c r="G1434" s="26">
        <f>基础表!G1434</f>
        <v>0</v>
      </c>
      <c r="H1434" s="26">
        <v>0.15</v>
      </c>
      <c r="I1434" s="26" t="str">
        <f t="shared" ca="1" si="45"/>
        <v>TRUE</v>
      </c>
      <c r="J1434" s="26">
        <v>0</v>
      </c>
      <c r="K1434" s="26">
        <v>1</v>
      </c>
      <c r="L1434" s="26">
        <v>1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  <c r="T1434" s="26">
        <v>0</v>
      </c>
      <c r="U1434" s="26">
        <v>0.2</v>
      </c>
      <c r="V1434" s="26">
        <v>0.2</v>
      </c>
      <c r="W1434" s="26">
        <v>0</v>
      </c>
      <c r="X1434" s="26">
        <v>0</v>
      </c>
      <c r="Y1434" s="26">
        <v>0</v>
      </c>
      <c r="Z1434" s="26">
        <v>0</v>
      </c>
      <c r="AA1434" s="26">
        <v>0</v>
      </c>
      <c r="AB1434" s="26">
        <v>0</v>
      </c>
      <c r="AC1434" s="26">
        <v>0</v>
      </c>
      <c r="AD1434" s="26">
        <v>0</v>
      </c>
      <c r="AE1434" s="26">
        <v>0</v>
      </c>
      <c r="AF1434" s="26">
        <v>1</v>
      </c>
      <c r="AG1434" s="26">
        <v>0</v>
      </c>
    </row>
    <row r="1435" spans="1:33" x14ac:dyDescent="0.2">
      <c r="A1435" s="3" t="s">
        <v>1457</v>
      </c>
      <c r="B1435" s="3" t="s">
        <v>1097</v>
      </c>
      <c r="C1435" s="3" t="s">
        <v>541</v>
      </c>
      <c r="D1435" s="3" t="s">
        <v>535</v>
      </c>
      <c r="E1435" t="str">
        <f t="shared" si="44"/>
        <v>M22P01U04N03</v>
      </c>
      <c r="F1435" s="26">
        <f ca="1">基础表!F1435</f>
        <v>0</v>
      </c>
      <c r="G1435" s="26">
        <f>基础表!G1435</f>
        <v>0</v>
      </c>
      <c r="H1435" s="26">
        <v>0.15</v>
      </c>
      <c r="I1435" s="26" t="str">
        <f t="shared" ca="1" si="45"/>
        <v>TRUE</v>
      </c>
      <c r="J1435" s="26">
        <v>0</v>
      </c>
      <c r="K1435" s="26">
        <v>1</v>
      </c>
      <c r="L1435" s="26">
        <v>1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0.2</v>
      </c>
      <c r="V1435" s="26">
        <v>0.2</v>
      </c>
      <c r="W1435" s="26">
        <v>0</v>
      </c>
      <c r="X1435" s="26">
        <v>0</v>
      </c>
      <c r="Y1435" s="26">
        <v>0</v>
      </c>
      <c r="Z1435" s="26">
        <v>0</v>
      </c>
      <c r="AA1435" s="26">
        <v>0</v>
      </c>
      <c r="AB1435" s="26">
        <v>0</v>
      </c>
      <c r="AC1435" s="26">
        <v>0</v>
      </c>
      <c r="AD1435" s="26">
        <v>0</v>
      </c>
      <c r="AE1435" s="26">
        <v>0</v>
      </c>
      <c r="AF1435" s="26">
        <v>1</v>
      </c>
      <c r="AG1435" s="26">
        <v>0</v>
      </c>
    </row>
    <row r="1436" spans="1:33" x14ac:dyDescent="0.2">
      <c r="A1436" s="3" t="s">
        <v>1457</v>
      </c>
      <c r="B1436" s="3" t="s">
        <v>1097</v>
      </c>
      <c r="C1436" s="3" t="s">
        <v>1454</v>
      </c>
      <c r="D1436" s="3" t="s">
        <v>536</v>
      </c>
      <c r="E1436" t="str">
        <f t="shared" si="44"/>
        <v>M22P01U04N04</v>
      </c>
      <c r="F1436" s="26">
        <f ca="1">基础表!F1436</f>
        <v>0</v>
      </c>
      <c r="G1436" s="26">
        <f>基础表!G1436</f>
        <v>0</v>
      </c>
      <c r="H1436" s="26">
        <v>0.15</v>
      </c>
      <c r="I1436" s="26" t="str">
        <f t="shared" ca="1" si="45"/>
        <v>TRUE</v>
      </c>
      <c r="J1436" s="26">
        <v>0</v>
      </c>
      <c r="K1436" s="26">
        <v>1</v>
      </c>
      <c r="L1436" s="26">
        <v>1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0.2</v>
      </c>
      <c r="V1436" s="26">
        <v>0.2</v>
      </c>
      <c r="W1436" s="26">
        <v>0</v>
      </c>
      <c r="X1436" s="26">
        <v>0</v>
      </c>
      <c r="Y1436" s="26">
        <v>0</v>
      </c>
      <c r="Z1436" s="26">
        <v>0</v>
      </c>
      <c r="AA1436" s="26">
        <v>0</v>
      </c>
      <c r="AB1436" s="26">
        <v>0</v>
      </c>
      <c r="AC1436" s="26">
        <v>0</v>
      </c>
      <c r="AD1436" s="26">
        <v>0</v>
      </c>
      <c r="AE1436" s="26">
        <v>0</v>
      </c>
      <c r="AF1436" s="26">
        <v>1</v>
      </c>
      <c r="AG1436" s="26">
        <v>0</v>
      </c>
    </row>
    <row r="1437" spans="1:33" x14ac:dyDescent="0.2">
      <c r="A1437" s="3" t="s">
        <v>1457</v>
      </c>
      <c r="B1437" s="3" t="s">
        <v>1097</v>
      </c>
      <c r="C1437" s="3" t="s">
        <v>1454</v>
      </c>
      <c r="D1437" s="3" t="s">
        <v>537</v>
      </c>
      <c r="E1437" t="str">
        <f t="shared" si="44"/>
        <v>M22P01U04N05</v>
      </c>
      <c r="F1437" s="26">
        <f ca="1">基础表!F1437</f>
        <v>0</v>
      </c>
      <c r="G1437" s="26">
        <f>基础表!G1437</f>
        <v>0</v>
      </c>
      <c r="H1437" s="26">
        <v>0.15</v>
      </c>
      <c r="I1437" s="26" t="str">
        <f t="shared" ca="1" si="45"/>
        <v>TRUE</v>
      </c>
      <c r="J1437" s="26">
        <v>0</v>
      </c>
      <c r="K1437" s="26">
        <v>1</v>
      </c>
      <c r="L1437" s="26">
        <v>1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  <c r="T1437" s="26">
        <v>0</v>
      </c>
      <c r="U1437" s="26">
        <v>0.2</v>
      </c>
      <c r="V1437" s="26">
        <v>0.2</v>
      </c>
      <c r="W1437" s="26">
        <v>0</v>
      </c>
      <c r="X1437" s="26">
        <v>0</v>
      </c>
      <c r="Y1437" s="26">
        <v>0</v>
      </c>
      <c r="Z1437" s="26">
        <v>0</v>
      </c>
      <c r="AA1437" s="26">
        <v>0</v>
      </c>
      <c r="AB1437" s="26">
        <v>0</v>
      </c>
      <c r="AC1437" s="26">
        <v>0</v>
      </c>
      <c r="AD1437" s="26">
        <v>0</v>
      </c>
      <c r="AE1437" s="26">
        <v>0</v>
      </c>
      <c r="AF1437" s="26">
        <v>1</v>
      </c>
      <c r="AG1437" s="26">
        <v>0</v>
      </c>
    </row>
    <row r="1438" spans="1:33" x14ac:dyDescent="0.2">
      <c r="A1438" s="3" t="s">
        <v>1457</v>
      </c>
      <c r="B1438" s="3" t="s">
        <v>1097</v>
      </c>
      <c r="C1438" s="3" t="s">
        <v>1454</v>
      </c>
      <c r="D1438" s="3" t="s">
        <v>538</v>
      </c>
      <c r="E1438" t="str">
        <f t="shared" si="44"/>
        <v>M22P01U04N06</v>
      </c>
      <c r="F1438" s="26">
        <f ca="1">基础表!F1438</f>
        <v>0</v>
      </c>
      <c r="G1438" s="26">
        <f>基础表!G1438</f>
        <v>0</v>
      </c>
      <c r="H1438" s="26">
        <v>0.15</v>
      </c>
      <c r="I1438" s="26" t="str">
        <f t="shared" ca="1" si="45"/>
        <v>TRUE</v>
      </c>
      <c r="J1438" s="26">
        <v>0</v>
      </c>
      <c r="K1438" s="26">
        <v>1</v>
      </c>
      <c r="L1438" s="26">
        <v>1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  <c r="T1438" s="26">
        <v>0</v>
      </c>
      <c r="U1438" s="26">
        <v>0.2</v>
      </c>
      <c r="V1438" s="26">
        <v>0.2</v>
      </c>
      <c r="W1438" s="26">
        <v>0</v>
      </c>
      <c r="X1438" s="26">
        <v>0</v>
      </c>
      <c r="Y1438" s="26">
        <v>0</v>
      </c>
      <c r="Z1438" s="26">
        <v>0</v>
      </c>
      <c r="AA1438" s="26">
        <v>0</v>
      </c>
      <c r="AB1438" s="26">
        <v>0</v>
      </c>
      <c r="AC1438" s="26">
        <v>0</v>
      </c>
      <c r="AD1438" s="26">
        <v>0</v>
      </c>
      <c r="AE1438" s="26">
        <v>0</v>
      </c>
      <c r="AF1438" s="26">
        <v>1</v>
      </c>
      <c r="AG1438" s="26">
        <v>0</v>
      </c>
    </row>
    <row r="1439" spans="1:33" x14ac:dyDescent="0.2">
      <c r="A1439" s="3" t="s">
        <v>1457</v>
      </c>
      <c r="B1439" s="3" t="s">
        <v>1097</v>
      </c>
      <c r="C1439" s="3" t="s">
        <v>1454</v>
      </c>
      <c r="D1439" s="3" t="s">
        <v>542</v>
      </c>
      <c r="E1439" t="str">
        <f t="shared" si="44"/>
        <v>M22P01U04N07</v>
      </c>
      <c r="F1439" s="26">
        <f ca="1">基础表!F1439</f>
        <v>0</v>
      </c>
      <c r="G1439" s="26">
        <f>基础表!G1439</f>
        <v>0</v>
      </c>
      <c r="H1439" s="26">
        <v>0.15</v>
      </c>
      <c r="I1439" s="26" t="str">
        <f t="shared" ca="1" si="45"/>
        <v>TRUE</v>
      </c>
      <c r="J1439" s="26">
        <v>0</v>
      </c>
      <c r="K1439" s="26">
        <v>1</v>
      </c>
      <c r="L1439" s="26">
        <v>1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0.2</v>
      </c>
      <c r="V1439" s="26">
        <v>0.2</v>
      </c>
      <c r="W1439" s="26">
        <v>0</v>
      </c>
      <c r="X1439" s="26">
        <v>0</v>
      </c>
      <c r="Y1439" s="26">
        <v>0</v>
      </c>
      <c r="Z1439" s="26">
        <v>0</v>
      </c>
      <c r="AA1439" s="26">
        <v>0</v>
      </c>
      <c r="AB1439" s="26">
        <v>0</v>
      </c>
      <c r="AC1439" s="26">
        <v>0</v>
      </c>
      <c r="AD1439" s="26">
        <v>0</v>
      </c>
      <c r="AE1439" s="26">
        <v>0</v>
      </c>
      <c r="AF1439" s="26">
        <v>1</v>
      </c>
      <c r="AG1439" s="26">
        <v>0</v>
      </c>
    </row>
    <row r="1440" spans="1:33" x14ac:dyDescent="0.2">
      <c r="A1440" s="3" t="s">
        <v>1457</v>
      </c>
      <c r="B1440" s="3" t="s">
        <v>1097</v>
      </c>
      <c r="C1440" s="3" t="s">
        <v>1454</v>
      </c>
      <c r="D1440" s="3" t="s">
        <v>543</v>
      </c>
      <c r="E1440" t="str">
        <f t="shared" si="44"/>
        <v>M22P01U04N08</v>
      </c>
      <c r="F1440" s="26">
        <f ca="1">基础表!F1440</f>
        <v>0</v>
      </c>
      <c r="G1440" s="26">
        <f>基础表!G1440</f>
        <v>0</v>
      </c>
      <c r="H1440" s="26">
        <v>0.15</v>
      </c>
      <c r="I1440" s="26" t="str">
        <f t="shared" ca="1" si="45"/>
        <v>TRUE</v>
      </c>
      <c r="J1440" s="26">
        <v>0</v>
      </c>
      <c r="K1440" s="26">
        <v>1</v>
      </c>
      <c r="L1440" s="26">
        <v>1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0.2</v>
      </c>
      <c r="V1440" s="26">
        <v>0.2</v>
      </c>
      <c r="W1440" s="26">
        <v>0</v>
      </c>
      <c r="X1440" s="26">
        <v>0</v>
      </c>
      <c r="Y1440" s="26">
        <v>0</v>
      </c>
      <c r="Z1440" s="26">
        <v>0</v>
      </c>
      <c r="AA1440" s="26">
        <v>0</v>
      </c>
      <c r="AB1440" s="26">
        <v>0</v>
      </c>
      <c r="AC1440" s="26">
        <v>0</v>
      </c>
      <c r="AD1440" s="26">
        <v>0</v>
      </c>
      <c r="AE1440" s="26">
        <v>0</v>
      </c>
      <c r="AF1440" s="26">
        <v>1</v>
      </c>
      <c r="AG1440" s="26">
        <v>0</v>
      </c>
    </row>
    <row r="1441" spans="1:33" x14ac:dyDescent="0.2">
      <c r="A1441" s="3" t="s">
        <v>1457</v>
      </c>
      <c r="B1441" s="3" t="s">
        <v>1097</v>
      </c>
      <c r="C1441" s="3" t="s">
        <v>541</v>
      </c>
      <c r="D1441" s="3" t="s">
        <v>544</v>
      </c>
      <c r="E1441" t="str">
        <f t="shared" si="44"/>
        <v>M22P01U04N09</v>
      </c>
      <c r="F1441" s="26">
        <f ca="1">基础表!F1441</f>
        <v>0</v>
      </c>
      <c r="G1441" s="26">
        <f>基础表!G1441</f>
        <v>0</v>
      </c>
      <c r="H1441" s="26">
        <v>0.15</v>
      </c>
      <c r="I1441" s="26" t="str">
        <f t="shared" ca="1" si="45"/>
        <v>TRUE</v>
      </c>
      <c r="J1441" s="26">
        <v>0</v>
      </c>
      <c r="K1441" s="26">
        <v>1</v>
      </c>
      <c r="L1441" s="26">
        <v>1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  <c r="T1441" s="26">
        <v>0</v>
      </c>
      <c r="U1441" s="26">
        <v>0.2</v>
      </c>
      <c r="V1441" s="26">
        <v>0.2</v>
      </c>
      <c r="W1441" s="26">
        <v>0</v>
      </c>
      <c r="X1441" s="26">
        <v>0</v>
      </c>
      <c r="Y1441" s="26">
        <v>0</v>
      </c>
      <c r="Z1441" s="26">
        <v>0</v>
      </c>
      <c r="AA1441" s="26">
        <v>0</v>
      </c>
      <c r="AB1441" s="26">
        <v>0</v>
      </c>
      <c r="AC1441" s="26">
        <v>0</v>
      </c>
      <c r="AD1441" s="26">
        <v>0</v>
      </c>
      <c r="AE1441" s="26">
        <v>0</v>
      </c>
      <c r="AF1441" s="26">
        <v>1</v>
      </c>
      <c r="AG1441" s="26">
        <v>0</v>
      </c>
    </row>
    <row r="1442" spans="1:33" x14ac:dyDescent="0.2">
      <c r="A1442" s="3" t="s">
        <v>1457</v>
      </c>
      <c r="B1442" s="3" t="s">
        <v>1097</v>
      </c>
      <c r="C1442" s="3" t="s">
        <v>532</v>
      </c>
      <c r="D1442" s="3" t="s">
        <v>1255</v>
      </c>
      <c r="E1442" t="str">
        <f t="shared" si="44"/>
        <v>M22P01U01N01</v>
      </c>
      <c r="F1442" s="26">
        <f ca="1">基础表!F1442</f>
        <v>0</v>
      </c>
      <c r="G1442" s="26">
        <f>基础表!G1442</f>
        <v>0</v>
      </c>
      <c r="H1442" s="26">
        <v>0.15</v>
      </c>
      <c r="I1442" s="26" t="str">
        <f t="shared" ca="1" si="45"/>
        <v>TRUE</v>
      </c>
      <c r="J1442" s="26">
        <v>0</v>
      </c>
      <c r="K1442" s="26">
        <v>1</v>
      </c>
      <c r="L1442" s="26">
        <v>1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  <c r="T1442" s="26">
        <v>0</v>
      </c>
      <c r="U1442" s="26">
        <v>0.2</v>
      </c>
      <c r="V1442" s="26">
        <v>0.2</v>
      </c>
      <c r="W1442" s="26">
        <v>0</v>
      </c>
      <c r="X1442" s="26">
        <v>0</v>
      </c>
      <c r="Y1442" s="26">
        <v>0</v>
      </c>
      <c r="Z1442" s="26">
        <v>0</v>
      </c>
      <c r="AA1442" s="26">
        <v>0</v>
      </c>
      <c r="AB1442" s="26">
        <v>0</v>
      </c>
      <c r="AC1442" s="26">
        <v>0</v>
      </c>
      <c r="AD1442" s="26">
        <v>0</v>
      </c>
      <c r="AE1442" s="26">
        <v>0</v>
      </c>
      <c r="AF1442" s="26">
        <v>1</v>
      </c>
      <c r="AG1442" s="26">
        <v>0</v>
      </c>
    </row>
    <row r="1443" spans="1:33" x14ac:dyDescent="0.2">
      <c r="A1443" s="3" t="s">
        <v>1457</v>
      </c>
      <c r="B1443" s="3" t="s">
        <v>1097</v>
      </c>
      <c r="C1443" s="3" t="s">
        <v>532</v>
      </c>
      <c r="D1443" s="3" t="s">
        <v>534</v>
      </c>
      <c r="E1443" t="str">
        <f t="shared" si="44"/>
        <v>M22P01U01N02</v>
      </c>
      <c r="F1443" s="26">
        <f ca="1">基础表!F1443</f>
        <v>0</v>
      </c>
      <c r="G1443" s="26">
        <f>基础表!G1443</f>
        <v>0</v>
      </c>
      <c r="H1443" s="26">
        <v>0.15</v>
      </c>
      <c r="I1443" s="26" t="str">
        <f t="shared" ca="1" si="45"/>
        <v>TRUE</v>
      </c>
      <c r="J1443" s="26">
        <v>0</v>
      </c>
      <c r="K1443" s="26">
        <v>1</v>
      </c>
      <c r="L1443" s="26">
        <v>1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  <c r="T1443" s="26">
        <v>0</v>
      </c>
      <c r="U1443" s="26">
        <v>0.2</v>
      </c>
      <c r="V1443" s="26">
        <v>0.2</v>
      </c>
      <c r="W1443" s="26">
        <v>0</v>
      </c>
      <c r="X1443" s="26">
        <v>0</v>
      </c>
      <c r="Y1443" s="26">
        <v>0</v>
      </c>
      <c r="Z1443" s="26">
        <v>0</v>
      </c>
      <c r="AA1443" s="26">
        <v>0</v>
      </c>
      <c r="AB1443" s="26">
        <v>0</v>
      </c>
      <c r="AC1443" s="26">
        <v>0</v>
      </c>
      <c r="AD1443" s="26">
        <v>0</v>
      </c>
      <c r="AE1443" s="26">
        <v>0</v>
      </c>
      <c r="AF1443" s="26">
        <v>1</v>
      </c>
      <c r="AG1443" s="26">
        <v>0</v>
      </c>
    </row>
    <row r="1444" spans="1:33" x14ac:dyDescent="0.2">
      <c r="A1444" s="3" t="s">
        <v>1457</v>
      </c>
      <c r="B1444" s="3" t="s">
        <v>1097</v>
      </c>
      <c r="C1444" s="3" t="s">
        <v>532</v>
      </c>
      <c r="D1444" s="3" t="s">
        <v>535</v>
      </c>
      <c r="E1444" t="str">
        <f t="shared" si="44"/>
        <v>M22P01U01N03</v>
      </c>
      <c r="F1444" s="26">
        <f ca="1">基础表!F1444</f>
        <v>0</v>
      </c>
      <c r="G1444" s="26">
        <f>基础表!G1444</f>
        <v>0</v>
      </c>
      <c r="H1444" s="26">
        <v>0.15</v>
      </c>
      <c r="I1444" s="26" t="str">
        <f t="shared" ca="1" si="45"/>
        <v>TRUE</v>
      </c>
      <c r="J1444" s="26">
        <v>0</v>
      </c>
      <c r="K1444" s="26">
        <v>1</v>
      </c>
      <c r="L1444" s="26">
        <v>1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  <c r="T1444" s="26">
        <v>0</v>
      </c>
      <c r="U1444" s="26">
        <v>0.2</v>
      </c>
      <c r="V1444" s="26">
        <v>0.2</v>
      </c>
      <c r="W1444" s="26">
        <v>0</v>
      </c>
      <c r="X1444" s="26">
        <v>0</v>
      </c>
      <c r="Y1444" s="26">
        <v>0</v>
      </c>
      <c r="Z1444" s="26">
        <v>0</v>
      </c>
      <c r="AA1444" s="26">
        <v>0</v>
      </c>
      <c r="AB1444" s="26">
        <v>0</v>
      </c>
      <c r="AC1444" s="26">
        <v>0</v>
      </c>
      <c r="AD1444" s="26">
        <v>0</v>
      </c>
      <c r="AE1444" s="26">
        <v>0</v>
      </c>
      <c r="AF1444" s="26">
        <v>1</v>
      </c>
      <c r="AG1444" s="26">
        <v>0</v>
      </c>
    </row>
    <row r="1445" spans="1:33" x14ac:dyDescent="0.2">
      <c r="A1445" s="3" t="s">
        <v>1457</v>
      </c>
      <c r="B1445" s="3" t="s">
        <v>1097</v>
      </c>
      <c r="C1445" s="3" t="s">
        <v>532</v>
      </c>
      <c r="D1445" s="3" t="s">
        <v>536</v>
      </c>
      <c r="E1445" t="str">
        <f t="shared" si="44"/>
        <v>M22P01U01N04</v>
      </c>
      <c r="F1445" s="26">
        <f ca="1">基础表!F1445</f>
        <v>0</v>
      </c>
      <c r="G1445" s="26">
        <f>基础表!G1445</f>
        <v>0</v>
      </c>
      <c r="H1445" s="26">
        <v>0.15</v>
      </c>
      <c r="I1445" s="26" t="str">
        <f t="shared" ca="1" si="45"/>
        <v>TRUE</v>
      </c>
      <c r="J1445" s="26">
        <v>0</v>
      </c>
      <c r="K1445" s="26">
        <v>1</v>
      </c>
      <c r="L1445" s="26">
        <v>1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  <c r="T1445" s="26">
        <v>0</v>
      </c>
      <c r="U1445" s="26">
        <v>0.2</v>
      </c>
      <c r="V1445" s="26">
        <v>0.2</v>
      </c>
      <c r="W1445" s="26">
        <v>0</v>
      </c>
      <c r="X1445" s="26">
        <v>0</v>
      </c>
      <c r="Y1445" s="26">
        <v>0</v>
      </c>
      <c r="Z1445" s="26">
        <v>0</v>
      </c>
      <c r="AA1445" s="26">
        <v>0</v>
      </c>
      <c r="AB1445" s="26">
        <v>0</v>
      </c>
      <c r="AC1445" s="26">
        <v>0</v>
      </c>
      <c r="AD1445" s="26">
        <v>0</v>
      </c>
      <c r="AE1445" s="26">
        <v>0</v>
      </c>
      <c r="AF1445" s="26">
        <v>1</v>
      </c>
      <c r="AG1445" s="26">
        <v>0</v>
      </c>
    </row>
    <row r="1446" spans="1:33" x14ac:dyDescent="0.2">
      <c r="A1446" s="3" t="s">
        <v>1457</v>
      </c>
      <c r="B1446" s="3" t="s">
        <v>1097</v>
      </c>
      <c r="C1446" s="3" t="s">
        <v>532</v>
      </c>
      <c r="D1446" s="3" t="s">
        <v>537</v>
      </c>
      <c r="E1446" t="str">
        <f t="shared" si="44"/>
        <v>M22P01U01N05</v>
      </c>
      <c r="F1446" s="26">
        <f ca="1">基础表!F1446</f>
        <v>0</v>
      </c>
      <c r="G1446" s="26">
        <f>基础表!G1446</f>
        <v>0</v>
      </c>
      <c r="H1446" s="26">
        <v>0.15</v>
      </c>
      <c r="I1446" s="26" t="str">
        <f t="shared" ca="1" si="45"/>
        <v>TRUE</v>
      </c>
      <c r="J1446" s="26">
        <v>0</v>
      </c>
      <c r="K1446" s="26">
        <v>1</v>
      </c>
      <c r="L1446" s="26">
        <v>1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  <c r="T1446" s="26">
        <v>0</v>
      </c>
      <c r="U1446" s="26">
        <v>0.2</v>
      </c>
      <c r="V1446" s="26">
        <v>0.2</v>
      </c>
      <c r="W1446" s="26">
        <v>0</v>
      </c>
      <c r="X1446" s="26">
        <v>0</v>
      </c>
      <c r="Y1446" s="26">
        <v>0</v>
      </c>
      <c r="Z1446" s="26">
        <v>0</v>
      </c>
      <c r="AA1446" s="26">
        <v>0</v>
      </c>
      <c r="AB1446" s="26">
        <v>0</v>
      </c>
      <c r="AC1446" s="26">
        <v>0</v>
      </c>
      <c r="AD1446" s="26">
        <v>0</v>
      </c>
      <c r="AE1446" s="26">
        <v>0</v>
      </c>
      <c r="AF1446" s="26">
        <v>1</v>
      </c>
      <c r="AG1446" s="26">
        <v>0</v>
      </c>
    </row>
    <row r="1447" spans="1:33" x14ac:dyDescent="0.2">
      <c r="A1447" s="3" t="s">
        <v>1457</v>
      </c>
      <c r="B1447" s="3" t="s">
        <v>1097</v>
      </c>
      <c r="C1447" s="3" t="s">
        <v>532</v>
      </c>
      <c r="D1447" s="3" t="s">
        <v>538</v>
      </c>
      <c r="E1447" t="str">
        <f t="shared" si="44"/>
        <v>M22P01U01N06</v>
      </c>
      <c r="F1447" s="26">
        <f ca="1">基础表!F1447</f>
        <v>0</v>
      </c>
      <c r="G1447" s="26">
        <f>基础表!G1447</f>
        <v>0</v>
      </c>
      <c r="H1447" s="26">
        <v>0.15</v>
      </c>
      <c r="I1447" s="26" t="str">
        <f t="shared" ca="1" si="45"/>
        <v>TRUE</v>
      </c>
      <c r="J1447" s="26">
        <v>0</v>
      </c>
      <c r="K1447" s="26">
        <v>1</v>
      </c>
      <c r="L1447" s="26">
        <v>1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  <c r="T1447" s="26">
        <v>0</v>
      </c>
      <c r="U1447" s="26">
        <v>0.2</v>
      </c>
      <c r="V1447" s="26">
        <v>0.2</v>
      </c>
      <c r="W1447" s="26">
        <v>0</v>
      </c>
      <c r="X1447" s="26">
        <v>0</v>
      </c>
      <c r="Y1447" s="26">
        <v>0</v>
      </c>
      <c r="Z1447" s="26">
        <v>0</v>
      </c>
      <c r="AA1447" s="26">
        <v>0</v>
      </c>
      <c r="AB1447" s="26">
        <v>0</v>
      </c>
      <c r="AC1447" s="26">
        <v>0</v>
      </c>
      <c r="AD1447" s="26">
        <v>0</v>
      </c>
      <c r="AE1447" s="26">
        <v>0</v>
      </c>
      <c r="AF1447" s="26">
        <v>1</v>
      </c>
      <c r="AG1447" s="26">
        <v>0</v>
      </c>
    </row>
    <row r="1448" spans="1:33" x14ac:dyDescent="0.2">
      <c r="A1448" s="3" t="s">
        <v>1457</v>
      </c>
      <c r="B1448" s="3" t="s">
        <v>1097</v>
      </c>
      <c r="C1448" s="3" t="s">
        <v>532</v>
      </c>
      <c r="D1448" s="3" t="s">
        <v>542</v>
      </c>
      <c r="E1448" t="str">
        <f t="shared" si="44"/>
        <v>M22P01U01N07</v>
      </c>
      <c r="F1448" s="26">
        <f ca="1">基础表!F1448</f>
        <v>0</v>
      </c>
      <c r="G1448" s="26">
        <f>基础表!G1448</f>
        <v>0</v>
      </c>
      <c r="H1448" s="26">
        <v>0.15</v>
      </c>
      <c r="I1448" s="26" t="str">
        <f t="shared" ca="1" si="45"/>
        <v>TRUE</v>
      </c>
      <c r="J1448" s="26">
        <v>0</v>
      </c>
      <c r="K1448" s="26">
        <v>1</v>
      </c>
      <c r="L1448" s="26">
        <v>1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  <c r="T1448" s="26">
        <v>0</v>
      </c>
      <c r="U1448" s="26">
        <v>0.2</v>
      </c>
      <c r="V1448" s="26">
        <v>0.2</v>
      </c>
      <c r="W1448" s="26">
        <v>0</v>
      </c>
      <c r="X1448" s="26">
        <v>0</v>
      </c>
      <c r="Y1448" s="26">
        <v>0</v>
      </c>
      <c r="Z1448" s="26">
        <v>0</v>
      </c>
      <c r="AA1448" s="26">
        <v>0</v>
      </c>
      <c r="AB1448" s="26">
        <v>0</v>
      </c>
      <c r="AC1448" s="26">
        <v>0</v>
      </c>
      <c r="AD1448" s="26">
        <v>0</v>
      </c>
      <c r="AE1448" s="26">
        <v>0</v>
      </c>
      <c r="AF1448" s="26">
        <v>1</v>
      </c>
      <c r="AG1448" s="26">
        <v>0</v>
      </c>
    </row>
    <row r="1449" spans="1:33" x14ac:dyDescent="0.2">
      <c r="A1449" s="3" t="s">
        <v>1457</v>
      </c>
      <c r="B1449" s="3" t="s">
        <v>1097</v>
      </c>
      <c r="C1449" s="3" t="s">
        <v>532</v>
      </c>
      <c r="D1449" s="3" t="s">
        <v>543</v>
      </c>
      <c r="E1449" t="str">
        <f t="shared" si="44"/>
        <v>M22P01U01N08</v>
      </c>
      <c r="F1449" s="26">
        <f ca="1">基础表!F1449</f>
        <v>0</v>
      </c>
      <c r="G1449" s="26">
        <f>基础表!G1449</f>
        <v>0</v>
      </c>
      <c r="H1449" s="26">
        <v>0.15</v>
      </c>
      <c r="I1449" s="26" t="str">
        <f t="shared" ca="1" si="45"/>
        <v>TRUE</v>
      </c>
      <c r="J1449" s="26">
        <v>0</v>
      </c>
      <c r="K1449" s="26">
        <v>1</v>
      </c>
      <c r="L1449" s="26">
        <v>1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  <c r="T1449" s="26">
        <v>0</v>
      </c>
      <c r="U1449" s="26">
        <v>0.2</v>
      </c>
      <c r="V1449" s="26">
        <v>0.2</v>
      </c>
      <c r="W1449" s="26">
        <v>0</v>
      </c>
      <c r="X1449" s="26">
        <v>0</v>
      </c>
      <c r="Y1449" s="26">
        <v>0</v>
      </c>
      <c r="Z1449" s="26">
        <v>0</v>
      </c>
      <c r="AA1449" s="26">
        <v>0</v>
      </c>
      <c r="AB1449" s="26">
        <v>0</v>
      </c>
      <c r="AC1449" s="26">
        <v>0</v>
      </c>
      <c r="AD1449" s="26">
        <v>0</v>
      </c>
      <c r="AE1449" s="26">
        <v>0</v>
      </c>
      <c r="AF1449" s="26">
        <v>1</v>
      </c>
      <c r="AG1449" s="26">
        <v>0</v>
      </c>
    </row>
    <row r="1450" spans="1:33" x14ac:dyDescent="0.2">
      <c r="A1450" s="3" t="s">
        <v>1457</v>
      </c>
      <c r="B1450" s="3" t="s">
        <v>1097</v>
      </c>
      <c r="C1450" s="3" t="s">
        <v>532</v>
      </c>
      <c r="D1450" s="3" t="s">
        <v>544</v>
      </c>
      <c r="E1450" t="str">
        <f t="shared" si="44"/>
        <v>M22P01U01N09</v>
      </c>
      <c r="F1450" s="26">
        <f ca="1">基础表!F1450</f>
        <v>0</v>
      </c>
      <c r="G1450" s="26">
        <f>基础表!G1450</f>
        <v>0</v>
      </c>
      <c r="H1450" s="26">
        <v>0.15</v>
      </c>
      <c r="I1450" s="26" t="str">
        <f t="shared" ca="1" si="45"/>
        <v>TRUE</v>
      </c>
      <c r="J1450" s="26">
        <v>0</v>
      </c>
      <c r="K1450" s="26">
        <v>1</v>
      </c>
      <c r="L1450" s="26">
        <v>1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0.2</v>
      </c>
      <c r="V1450" s="26">
        <v>0.2</v>
      </c>
      <c r="W1450" s="26">
        <v>0</v>
      </c>
      <c r="X1450" s="26">
        <v>0</v>
      </c>
      <c r="Y1450" s="26">
        <v>0</v>
      </c>
      <c r="Z1450" s="26">
        <v>0</v>
      </c>
      <c r="AA1450" s="26">
        <v>0</v>
      </c>
      <c r="AB1450" s="26">
        <v>0</v>
      </c>
      <c r="AC1450" s="26">
        <v>0</v>
      </c>
      <c r="AD1450" s="26">
        <v>0</v>
      </c>
      <c r="AE1450" s="26">
        <v>0</v>
      </c>
      <c r="AF1450" s="26">
        <v>1</v>
      </c>
      <c r="AG1450" s="26">
        <v>0</v>
      </c>
    </row>
    <row r="1451" spans="1:33" x14ac:dyDescent="0.2">
      <c r="A1451" s="3" t="s">
        <v>1457</v>
      </c>
      <c r="B1451" s="3" t="s">
        <v>1097</v>
      </c>
      <c r="C1451" s="3" t="s">
        <v>539</v>
      </c>
      <c r="D1451" s="3" t="s">
        <v>1255</v>
      </c>
      <c r="E1451" t="str">
        <f t="shared" si="44"/>
        <v>M22P01U02N01</v>
      </c>
      <c r="F1451" s="26">
        <f ca="1">基础表!F1451</f>
        <v>0</v>
      </c>
      <c r="G1451" s="26">
        <f>基础表!G1451</f>
        <v>0</v>
      </c>
      <c r="H1451" s="26">
        <v>0.15</v>
      </c>
      <c r="I1451" s="26" t="str">
        <f t="shared" ca="1" si="45"/>
        <v>TRUE</v>
      </c>
      <c r="J1451" s="26">
        <v>0</v>
      </c>
      <c r="K1451" s="26">
        <v>1</v>
      </c>
      <c r="L1451" s="26">
        <v>1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  <c r="T1451" s="26">
        <v>0</v>
      </c>
      <c r="U1451" s="26">
        <v>0.2</v>
      </c>
      <c r="V1451" s="26">
        <v>0.2</v>
      </c>
      <c r="W1451" s="26">
        <v>0</v>
      </c>
      <c r="X1451" s="26">
        <v>0</v>
      </c>
      <c r="Y1451" s="26">
        <v>0</v>
      </c>
      <c r="Z1451" s="26">
        <v>0</v>
      </c>
      <c r="AA1451" s="26">
        <v>0</v>
      </c>
      <c r="AB1451" s="26">
        <v>0</v>
      </c>
      <c r="AC1451" s="26">
        <v>0</v>
      </c>
      <c r="AD1451" s="26">
        <v>0</v>
      </c>
      <c r="AE1451" s="26">
        <v>0</v>
      </c>
      <c r="AF1451" s="26">
        <v>1</v>
      </c>
      <c r="AG1451" s="26">
        <v>0</v>
      </c>
    </row>
    <row r="1452" spans="1:33" x14ac:dyDescent="0.2">
      <c r="A1452" s="3" t="s">
        <v>1457</v>
      </c>
      <c r="B1452" s="3" t="s">
        <v>1097</v>
      </c>
      <c r="C1452" s="3" t="s">
        <v>539</v>
      </c>
      <c r="D1452" s="3" t="s">
        <v>534</v>
      </c>
      <c r="E1452" t="str">
        <f t="shared" si="44"/>
        <v>M22P01U02N02</v>
      </c>
      <c r="F1452" s="26">
        <f ca="1">基础表!F1452</f>
        <v>0</v>
      </c>
      <c r="G1452" s="26">
        <f>基础表!G1452</f>
        <v>0</v>
      </c>
      <c r="H1452" s="26">
        <v>0.15</v>
      </c>
      <c r="I1452" s="26" t="str">
        <f t="shared" ca="1" si="45"/>
        <v>TRUE</v>
      </c>
      <c r="J1452" s="26">
        <v>0</v>
      </c>
      <c r="K1452" s="26">
        <v>1</v>
      </c>
      <c r="L1452" s="26">
        <v>1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  <c r="T1452" s="26">
        <v>0</v>
      </c>
      <c r="U1452" s="26">
        <v>0.2</v>
      </c>
      <c r="V1452" s="26">
        <v>0.2</v>
      </c>
      <c r="W1452" s="26">
        <v>0</v>
      </c>
      <c r="X1452" s="26">
        <v>0</v>
      </c>
      <c r="Y1452" s="26">
        <v>0</v>
      </c>
      <c r="Z1452" s="26">
        <v>0</v>
      </c>
      <c r="AA1452" s="26">
        <v>0</v>
      </c>
      <c r="AB1452" s="26">
        <v>0</v>
      </c>
      <c r="AC1452" s="26">
        <v>0</v>
      </c>
      <c r="AD1452" s="26">
        <v>0</v>
      </c>
      <c r="AE1452" s="26">
        <v>0</v>
      </c>
      <c r="AF1452" s="26">
        <v>1</v>
      </c>
      <c r="AG1452" s="26">
        <v>0</v>
      </c>
    </row>
    <row r="1453" spans="1:33" x14ac:dyDescent="0.2">
      <c r="A1453" s="3" t="s">
        <v>1457</v>
      </c>
      <c r="B1453" s="3" t="s">
        <v>1097</v>
      </c>
      <c r="C1453" s="3" t="s">
        <v>539</v>
      </c>
      <c r="D1453" s="3" t="s">
        <v>535</v>
      </c>
      <c r="E1453" t="str">
        <f t="shared" si="44"/>
        <v>M22P01U02N03</v>
      </c>
      <c r="F1453" s="26">
        <f ca="1">基础表!F1453</f>
        <v>0</v>
      </c>
      <c r="G1453" s="26">
        <f>基础表!G1453</f>
        <v>0</v>
      </c>
      <c r="H1453" s="26">
        <v>0.15</v>
      </c>
      <c r="I1453" s="26" t="str">
        <f t="shared" ca="1" si="45"/>
        <v>TRUE</v>
      </c>
      <c r="J1453" s="26">
        <v>0</v>
      </c>
      <c r="K1453" s="26">
        <v>1</v>
      </c>
      <c r="L1453" s="26">
        <v>1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  <c r="T1453" s="26">
        <v>0</v>
      </c>
      <c r="U1453" s="26">
        <v>0.2</v>
      </c>
      <c r="V1453" s="26">
        <v>0.2</v>
      </c>
      <c r="W1453" s="26">
        <v>0</v>
      </c>
      <c r="X1453" s="26">
        <v>0</v>
      </c>
      <c r="Y1453" s="26">
        <v>0</v>
      </c>
      <c r="Z1453" s="26">
        <v>0</v>
      </c>
      <c r="AA1453" s="26">
        <v>0</v>
      </c>
      <c r="AB1453" s="26">
        <v>0</v>
      </c>
      <c r="AC1453" s="26">
        <v>0</v>
      </c>
      <c r="AD1453" s="26">
        <v>0</v>
      </c>
      <c r="AE1453" s="26">
        <v>0</v>
      </c>
      <c r="AF1453" s="26">
        <v>1</v>
      </c>
      <c r="AG1453" s="26">
        <v>0</v>
      </c>
    </row>
    <row r="1454" spans="1:33" x14ac:dyDescent="0.2">
      <c r="A1454" s="3" t="s">
        <v>1457</v>
      </c>
      <c r="B1454" s="3" t="s">
        <v>1097</v>
      </c>
      <c r="C1454" s="3" t="s">
        <v>539</v>
      </c>
      <c r="D1454" s="3" t="s">
        <v>536</v>
      </c>
      <c r="E1454" t="str">
        <f t="shared" si="44"/>
        <v>M22P01U02N04</v>
      </c>
      <c r="F1454" s="26">
        <f ca="1">基础表!F1454</f>
        <v>0</v>
      </c>
      <c r="G1454" s="26">
        <f>基础表!G1454</f>
        <v>0</v>
      </c>
      <c r="H1454" s="26">
        <v>0.15</v>
      </c>
      <c r="I1454" s="26" t="str">
        <f t="shared" ca="1" si="45"/>
        <v>TRUE</v>
      </c>
      <c r="J1454" s="26">
        <v>0</v>
      </c>
      <c r="K1454" s="26">
        <v>1</v>
      </c>
      <c r="L1454" s="26">
        <v>1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0.2</v>
      </c>
      <c r="V1454" s="26">
        <v>0.2</v>
      </c>
      <c r="W1454" s="26">
        <v>0</v>
      </c>
      <c r="X1454" s="26">
        <v>0</v>
      </c>
      <c r="Y1454" s="26">
        <v>0</v>
      </c>
      <c r="Z1454" s="26">
        <v>0</v>
      </c>
      <c r="AA1454" s="26">
        <v>0</v>
      </c>
      <c r="AB1454" s="26">
        <v>0</v>
      </c>
      <c r="AC1454" s="26">
        <v>0</v>
      </c>
      <c r="AD1454" s="26">
        <v>0</v>
      </c>
      <c r="AE1454" s="26">
        <v>0</v>
      </c>
      <c r="AF1454" s="26">
        <v>1</v>
      </c>
      <c r="AG1454" s="26">
        <v>0</v>
      </c>
    </row>
    <row r="1455" spans="1:33" x14ac:dyDescent="0.2">
      <c r="A1455" s="3" t="s">
        <v>1457</v>
      </c>
      <c r="B1455" s="3" t="s">
        <v>1097</v>
      </c>
      <c r="C1455" s="3" t="s">
        <v>539</v>
      </c>
      <c r="D1455" s="3" t="s">
        <v>537</v>
      </c>
      <c r="E1455" t="str">
        <f t="shared" si="44"/>
        <v>M22P01U02N05</v>
      </c>
      <c r="F1455" s="26">
        <f ca="1">基础表!F1455</f>
        <v>0</v>
      </c>
      <c r="G1455" s="26">
        <f>基础表!G1455</f>
        <v>0</v>
      </c>
      <c r="H1455" s="26">
        <v>0.15</v>
      </c>
      <c r="I1455" s="26" t="str">
        <f t="shared" ca="1" si="45"/>
        <v>TRUE</v>
      </c>
      <c r="J1455" s="26">
        <v>0</v>
      </c>
      <c r="K1455" s="26">
        <v>1</v>
      </c>
      <c r="L1455" s="26">
        <v>1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0.2</v>
      </c>
      <c r="V1455" s="26">
        <v>0.2</v>
      </c>
      <c r="W1455" s="26">
        <v>0</v>
      </c>
      <c r="X1455" s="26">
        <v>0</v>
      </c>
      <c r="Y1455" s="26">
        <v>0</v>
      </c>
      <c r="Z1455" s="26">
        <v>0</v>
      </c>
      <c r="AA1455" s="26">
        <v>0</v>
      </c>
      <c r="AB1455" s="26">
        <v>0</v>
      </c>
      <c r="AC1455" s="26">
        <v>0</v>
      </c>
      <c r="AD1455" s="26">
        <v>0</v>
      </c>
      <c r="AE1455" s="26">
        <v>0</v>
      </c>
      <c r="AF1455" s="26">
        <v>1</v>
      </c>
      <c r="AG1455" s="26">
        <v>0</v>
      </c>
    </row>
    <row r="1456" spans="1:33" x14ac:dyDescent="0.2">
      <c r="A1456" s="3" t="s">
        <v>1457</v>
      </c>
      <c r="B1456" s="3" t="s">
        <v>1097</v>
      </c>
      <c r="C1456" s="3" t="s">
        <v>539</v>
      </c>
      <c r="D1456" s="3" t="s">
        <v>538</v>
      </c>
      <c r="E1456" t="str">
        <f t="shared" si="44"/>
        <v>M22P01U02N06</v>
      </c>
      <c r="F1456" s="26">
        <f ca="1">基础表!F1456</f>
        <v>0</v>
      </c>
      <c r="G1456" s="26">
        <f>基础表!G1456</f>
        <v>0</v>
      </c>
      <c r="H1456" s="26">
        <v>0.15</v>
      </c>
      <c r="I1456" s="26" t="str">
        <f t="shared" ca="1" si="45"/>
        <v>TRUE</v>
      </c>
      <c r="J1456" s="26">
        <v>0</v>
      </c>
      <c r="K1456" s="26">
        <v>1</v>
      </c>
      <c r="L1456" s="26">
        <v>1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  <c r="T1456" s="26">
        <v>0</v>
      </c>
      <c r="U1456" s="26">
        <v>0.2</v>
      </c>
      <c r="V1456" s="26">
        <v>0.2</v>
      </c>
      <c r="W1456" s="26">
        <v>0</v>
      </c>
      <c r="X1456" s="26">
        <v>0</v>
      </c>
      <c r="Y1456" s="26">
        <v>0</v>
      </c>
      <c r="Z1456" s="26">
        <v>0</v>
      </c>
      <c r="AA1456" s="26">
        <v>0</v>
      </c>
      <c r="AB1456" s="26">
        <v>0</v>
      </c>
      <c r="AC1456" s="26">
        <v>0</v>
      </c>
      <c r="AD1456" s="26">
        <v>0</v>
      </c>
      <c r="AE1456" s="26">
        <v>0</v>
      </c>
      <c r="AF1456" s="26">
        <v>1</v>
      </c>
      <c r="AG1456" s="26">
        <v>0</v>
      </c>
    </row>
    <row r="1457" spans="1:33" x14ac:dyDescent="0.2">
      <c r="A1457" s="3" t="s">
        <v>1457</v>
      </c>
      <c r="B1457" s="3" t="s">
        <v>1097</v>
      </c>
      <c r="C1457" s="3" t="s">
        <v>539</v>
      </c>
      <c r="D1457" s="3" t="s">
        <v>542</v>
      </c>
      <c r="E1457" t="str">
        <f t="shared" si="44"/>
        <v>M22P01U02N07</v>
      </c>
      <c r="F1457" s="26">
        <f ca="1">基础表!F1457</f>
        <v>0</v>
      </c>
      <c r="G1457" s="26">
        <f>基础表!G1457</f>
        <v>0</v>
      </c>
      <c r="H1457" s="26">
        <v>0.15</v>
      </c>
      <c r="I1457" s="26" t="str">
        <f t="shared" ca="1" si="45"/>
        <v>TRUE</v>
      </c>
      <c r="J1457" s="26">
        <v>0</v>
      </c>
      <c r="K1457" s="26">
        <v>1</v>
      </c>
      <c r="L1457" s="26">
        <v>1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  <c r="T1457" s="26">
        <v>0</v>
      </c>
      <c r="U1457" s="26">
        <v>0.2</v>
      </c>
      <c r="V1457" s="26">
        <v>0.2</v>
      </c>
      <c r="W1457" s="26">
        <v>0</v>
      </c>
      <c r="X1457" s="26">
        <v>0</v>
      </c>
      <c r="Y1457" s="26">
        <v>0</v>
      </c>
      <c r="Z1457" s="26">
        <v>0</v>
      </c>
      <c r="AA1457" s="26">
        <v>0</v>
      </c>
      <c r="AB1457" s="26">
        <v>0</v>
      </c>
      <c r="AC1457" s="26">
        <v>0</v>
      </c>
      <c r="AD1457" s="26">
        <v>0</v>
      </c>
      <c r="AE1457" s="26">
        <v>0</v>
      </c>
      <c r="AF1457" s="26">
        <v>1</v>
      </c>
      <c r="AG1457" s="26">
        <v>0</v>
      </c>
    </row>
    <row r="1458" spans="1:33" x14ac:dyDescent="0.2">
      <c r="A1458" s="3" t="s">
        <v>1457</v>
      </c>
      <c r="B1458" s="3" t="s">
        <v>1097</v>
      </c>
      <c r="C1458" s="3" t="s">
        <v>539</v>
      </c>
      <c r="D1458" s="3" t="s">
        <v>543</v>
      </c>
      <c r="E1458" t="str">
        <f t="shared" si="44"/>
        <v>M22P01U02N08</v>
      </c>
      <c r="F1458" s="26">
        <f ca="1">基础表!F1458</f>
        <v>0</v>
      </c>
      <c r="G1458" s="26">
        <f>基础表!G1458</f>
        <v>0</v>
      </c>
      <c r="H1458" s="26">
        <v>0.15</v>
      </c>
      <c r="I1458" s="26" t="str">
        <f t="shared" ca="1" si="45"/>
        <v>TRUE</v>
      </c>
      <c r="J1458" s="26">
        <v>0</v>
      </c>
      <c r="K1458" s="26">
        <v>1</v>
      </c>
      <c r="L1458" s="26">
        <v>1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0.2</v>
      </c>
      <c r="V1458" s="26">
        <v>0.2</v>
      </c>
      <c r="W1458" s="26">
        <v>0</v>
      </c>
      <c r="X1458" s="26">
        <v>0</v>
      </c>
      <c r="Y1458" s="26">
        <v>0</v>
      </c>
      <c r="Z1458" s="26">
        <v>0</v>
      </c>
      <c r="AA1458" s="26">
        <v>0</v>
      </c>
      <c r="AB1458" s="26">
        <v>0</v>
      </c>
      <c r="AC1458" s="26">
        <v>0</v>
      </c>
      <c r="AD1458" s="26">
        <v>0</v>
      </c>
      <c r="AE1458" s="26">
        <v>0</v>
      </c>
      <c r="AF1458" s="26">
        <v>1</v>
      </c>
      <c r="AG1458" s="26">
        <v>0</v>
      </c>
    </row>
    <row r="1459" spans="1:33" x14ac:dyDescent="0.2">
      <c r="A1459" s="3" t="s">
        <v>1457</v>
      </c>
      <c r="B1459" s="3" t="s">
        <v>1097</v>
      </c>
      <c r="C1459" s="3" t="s">
        <v>539</v>
      </c>
      <c r="D1459" s="3" t="s">
        <v>544</v>
      </c>
      <c r="E1459" t="str">
        <f t="shared" si="44"/>
        <v>M22P01U02N09</v>
      </c>
      <c r="F1459" s="26">
        <f ca="1">基础表!F1459</f>
        <v>0</v>
      </c>
      <c r="G1459" s="26">
        <f>基础表!G1459</f>
        <v>0</v>
      </c>
      <c r="H1459" s="26">
        <v>0.15</v>
      </c>
      <c r="I1459" s="26" t="str">
        <f t="shared" ca="1" si="45"/>
        <v>TRUE</v>
      </c>
      <c r="J1459" s="26">
        <v>0</v>
      </c>
      <c r="K1459" s="26">
        <v>1</v>
      </c>
      <c r="L1459" s="26">
        <v>1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  <c r="T1459" s="26">
        <v>0</v>
      </c>
      <c r="U1459" s="26">
        <v>0.2</v>
      </c>
      <c r="V1459" s="26">
        <v>0.2</v>
      </c>
      <c r="W1459" s="26">
        <v>0</v>
      </c>
      <c r="X1459" s="26">
        <v>0</v>
      </c>
      <c r="Y1459" s="26">
        <v>0</v>
      </c>
      <c r="Z1459" s="26">
        <v>0</v>
      </c>
      <c r="AA1459" s="26">
        <v>0</v>
      </c>
      <c r="AB1459" s="26">
        <v>0</v>
      </c>
      <c r="AC1459" s="26">
        <v>0</v>
      </c>
      <c r="AD1459" s="26">
        <v>0</v>
      </c>
      <c r="AE1459" s="26">
        <v>0</v>
      </c>
      <c r="AF1459" s="26">
        <v>1</v>
      </c>
      <c r="AG1459" s="26">
        <v>0</v>
      </c>
    </row>
    <row r="1460" spans="1:33" x14ac:dyDescent="0.2">
      <c r="A1460" s="3" t="s">
        <v>1457</v>
      </c>
      <c r="B1460" s="3" t="s">
        <v>1097</v>
      </c>
      <c r="C1460" s="3" t="s">
        <v>540</v>
      </c>
      <c r="D1460" s="3" t="s">
        <v>1255</v>
      </c>
      <c r="E1460" t="str">
        <f t="shared" si="44"/>
        <v>M22P01U03N01</v>
      </c>
      <c r="F1460" s="26">
        <f ca="1">基础表!F1460</f>
        <v>0</v>
      </c>
      <c r="G1460" s="26">
        <f>基础表!G1460</f>
        <v>0</v>
      </c>
      <c r="H1460" s="26">
        <v>0.15</v>
      </c>
      <c r="I1460" s="26" t="str">
        <f t="shared" ca="1" si="45"/>
        <v>TRUE</v>
      </c>
      <c r="J1460" s="26">
        <v>0</v>
      </c>
      <c r="K1460" s="26">
        <v>1</v>
      </c>
      <c r="L1460" s="26">
        <v>1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0.2</v>
      </c>
      <c r="V1460" s="26">
        <v>0.2</v>
      </c>
      <c r="W1460" s="26">
        <v>0</v>
      </c>
      <c r="X1460" s="26">
        <v>0</v>
      </c>
      <c r="Y1460" s="26">
        <v>0</v>
      </c>
      <c r="Z1460" s="26">
        <v>0</v>
      </c>
      <c r="AA1460" s="26">
        <v>0</v>
      </c>
      <c r="AB1460" s="26">
        <v>0</v>
      </c>
      <c r="AC1460" s="26">
        <v>0</v>
      </c>
      <c r="AD1460" s="26">
        <v>0</v>
      </c>
      <c r="AE1460" s="26">
        <v>0</v>
      </c>
      <c r="AF1460" s="26">
        <v>1</v>
      </c>
      <c r="AG1460" s="26">
        <v>0</v>
      </c>
    </row>
    <row r="1461" spans="1:33" x14ac:dyDescent="0.2">
      <c r="A1461" s="3" t="s">
        <v>1457</v>
      </c>
      <c r="B1461" s="3" t="s">
        <v>1097</v>
      </c>
      <c r="C1461" s="3" t="s">
        <v>540</v>
      </c>
      <c r="D1461" s="3" t="s">
        <v>534</v>
      </c>
      <c r="E1461" t="str">
        <f t="shared" si="44"/>
        <v>M22P01U03N02</v>
      </c>
      <c r="F1461" s="26">
        <f ca="1">基础表!F1461</f>
        <v>0</v>
      </c>
      <c r="G1461" s="26">
        <f>基础表!G1461</f>
        <v>0</v>
      </c>
      <c r="H1461" s="26">
        <v>0.15</v>
      </c>
      <c r="I1461" s="26" t="str">
        <f t="shared" ca="1" si="45"/>
        <v>TRUE</v>
      </c>
      <c r="J1461" s="26">
        <v>0</v>
      </c>
      <c r="K1461" s="26">
        <v>1</v>
      </c>
      <c r="L1461" s="26">
        <v>1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0.2</v>
      </c>
      <c r="V1461" s="26">
        <v>0.2</v>
      </c>
      <c r="W1461" s="26">
        <v>0</v>
      </c>
      <c r="X1461" s="26">
        <v>0</v>
      </c>
      <c r="Y1461" s="26">
        <v>0</v>
      </c>
      <c r="Z1461" s="26">
        <v>0</v>
      </c>
      <c r="AA1461" s="26">
        <v>0</v>
      </c>
      <c r="AB1461" s="26">
        <v>0</v>
      </c>
      <c r="AC1461" s="26">
        <v>0</v>
      </c>
      <c r="AD1461" s="26">
        <v>0</v>
      </c>
      <c r="AE1461" s="26">
        <v>0</v>
      </c>
      <c r="AF1461" s="26">
        <v>1</v>
      </c>
      <c r="AG1461" s="26">
        <v>0</v>
      </c>
    </row>
    <row r="1462" spans="1:33" x14ac:dyDescent="0.2">
      <c r="A1462" s="3" t="s">
        <v>1457</v>
      </c>
      <c r="B1462" s="3" t="s">
        <v>1097</v>
      </c>
      <c r="C1462" s="3" t="s">
        <v>540</v>
      </c>
      <c r="D1462" s="3" t="s">
        <v>535</v>
      </c>
      <c r="E1462" t="str">
        <f t="shared" si="44"/>
        <v>M22P01U03N03</v>
      </c>
      <c r="F1462" s="26">
        <f ca="1">基础表!F1462</f>
        <v>0</v>
      </c>
      <c r="G1462" s="26">
        <f>基础表!G1462</f>
        <v>0</v>
      </c>
      <c r="H1462" s="26">
        <v>0.15</v>
      </c>
      <c r="I1462" s="26" t="str">
        <f t="shared" ca="1" si="45"/>
        <v>TRUE</v>
      </c>
      <c r="J1462" s="26">
        <v>0</v>
      </c>
      <c r="K1462" s="26">
        <v>1</v>
      </c>
      <c r="L1462" s="26">
        <v>1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0.2</v>
      </c>
      <c r="V1462" s="26">
        <v>0.2</v>
      </c>
      <c r="W1462" s="26">
        <v>0</v>
      </c>
      <c r="X1462" s="26">
        <v>0</v>
      </c>
      <c r="Y1462" s="26">
        <v>0</v>
      </c>
      <c r="Z1462" s="26">
        <v>0</v>
      </c>
      <c r="AA1462" s="26">
        <v>0</v>
      </c>
      <c r="AB1462" s="26">
        <v>0</v>
      </c>
      <c r="AC1462" s="26">
        <v>0</v>
      </c>
      <c r="AD1462" s="26">
        <v>0</v>
      </c>
      <c r="AE1462" s="26">
        <v>0</v>
      </c>
      <c r="AF1462" s="26">
        <v>1</v>
      </c>
      <c r="AG1462" s="26">
        <v>0</v>
      </c>
    </row>
    <row r="1463" spans="1:33" x14ac:dyDescent="0.2">
      <c r="A1463" s="3" t="s">
        <v>1457</v>
      </c>
      <c r="B1463" s="3" t="s">
        <v>1097</v>
      </c>
      <c r="C1463" s="3" t="s">
        <v>540</v>
      </c>
      <c r="D1463" s="3" t="s">
        <v>536</v>
      </c>
      <c r="E1463" t="str">
        <f t="shared" si="44"/>
        <v>M22P01U03N04</v>
      </c>
      <c r="F1463" s="26">
        <f ca="1">基础表!F1463</f>
        <v>0</v>
      </c>
      <c r="G1463" s="26">
        <f>基础表!G1463</f>
        <v>0</v>
      </c>
      <c r="H1463" s="26">
        <v>0.15</v>
      </c>
      <c r="I1463" s="26" t="str">
        <f t="shared" ca="1" si="45"/>
        <v>TRUE</v>
      </c>
      <c r="J1463" s="26">
        <v>0</v>
      </c>
      <c r="K1463" s="26">
        <v>1</v>
      </c>
      <c r="L1463" s="26">
        <v>1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0.2</v>
      </c>
      <c r="V1463" s="26">
        <v>0.2</v>
      </c>
      <c r="W1463" s="26">
        <v>0</v>
      </c>
      <c r="X1463" s="26">
        <v>0</v>
      </c>
      <c r="Y1463" s="26">
        <v>0</v>
      </c>
      <c r="Z1463" s="26">
        <v>0</v>
      </c>
      <c r="AA1463" s="26">
        <v>0</v>
      </c>
      <c r="AB1463" s="26">
        <v>0</v>
      </c>
      <c r="AC1463" s="26">
        <v>0</v>
      </c>
      <c r="AD1463" s="26">
        <v>0</v>
      </c>
      <c r="AE1463" s="26">
        <v>0</v>
      </c>
      <c r="AF1463" s="26">
        <v>1</v>
      </c>
      <c r="AG1463" s="26">
        <v>0</v>
      </c>
    </row>
    <row r="1464" spans="1:33" x14ac:dyDescent="0.2">
      <c r="A1464" s="3" t="s">
        <v>1457</v>
      </c>
      <c r="B1464" s="3" t="s">
        <v>1097</v>
      </c>
      <c r="C1464" s="3" t="s">
        <v>540</v>
      </c>
      <c r="D1464" s="3" t="s">
        <v>537</v>
      </c>
      <c r="E1464" t="str">
        <f t="shared" si="44"/>
        <v>M22P01U03N05</v>
      </c>
      <c r="F1464" s="26">
        <f ca="1">基础表!F1464</f>
        <v>0</v>
      </c>
      <c r="G1464" s="26">
        <f>基础表!G1464</f>
        <v>0</v>
      </c>
      <c r="H1464" s="26">
        <v>0.15</v>
      </c>
      <c r="I1464" s="26" t="str">
        <f t="shared" ca="1" si="45"/>
        <v>TRUE</v>
      </c>
      <c r="J1464" s="26">
        <v>0</v>
      </c>
      <c r="K1464" s="26">
        <v>1</v>
      </c>
      <c r="L1464" s="26">
        <v>1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  <c r="T1464" s="26">
        <v>0</v>
      </c>
      <c r="U1464" s="26">
        <v>0.2</v>
      </c>
      <c r="V1464" s="26">
        <v>0.2</v>
      </c>
      <c r="W1464" s="26">
        <v>0</v>
      </c>
      <c r="X1464" s="26">
        <v>0</v>
      </c>
      <c r="Y1464" s="26">
        <v>0</v>
      </c>
      <c r="Z1464" s="26">
        <v>0</v>
      </c>
      <c r="AA1464" s="26">
        <v>0</v>
      </c>
      <c r="AB1464" s="26">
        <v>0</v>
      </c>
      <c r="AC1464" s="26">
        <v>0</v>
      </c>
      <c r="AD1464" s="26">
        <v>0</v>
      </c>
      <c r="AE1464" s="26">
        <v>0</v>
      </c>
      <c r="AF1464" s="26">
        <v>1</v>
      </c>
      <c r="AG1464" s="26">
        <v>0</v>
      </c>
    </row>
    <row r="1465" spans="1:33" x14ac:dyDescent="0.2">
      <c r="A1465" s="3" t="s">
        <v>1457</v>
      </c>
      <c r="B1465" s="3" t="s">
        <v>1097</v>
      </c>
      <c r="C1465" s="3" t="s">
        <v>540</v>
      </c>
      <c r="D1465" s="3" t="s">
        <v>538</v>
      </c>
      <c r="E1465" t="str">
        <f t="shared" si="44"/>
        <v>M22P01U03N06</v>
      </c>
      <c r="F1465" s="26">
        <f ca="1">基础表!F1465</f>
        <v>0</v>
      </c>
      <c r="G1465" s="26">
        <f>基础表!G1465</f>
        <v>0</v>
      </c>
      <c r="H1465" s="26">
        <v>0.15</v>
      </c>
      <c r="I1465" s="26" t="str">
        <f t="shared" ca="1" si="45"/>
        <v>TRUE</v>
      </c>
      <c r="J1465" s="26">
        <v>0</v>
      </c>
      <c r="K1465" s="26">
        <v>1</v>
      </c>
      <c r="L1465" s="26">
        <v>1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  <c r="T1465" s="26">
        <v>0</v>
      </c>
      <c r="U1465" s="26">
        <v>0.2</v>
      </c>
      <c r="V1465" s="26">
        <v>0.2</v>
      </c>
      <c r="W1465" s="26">
        <v>0</v>
      </c>
      <c r="X1465" s="26">
        <v>0</v>
      </c>
      <c r="Y1465" s="26">
        <v>0</v>
      </c>
      <c r="Z1465" s="26">
        <v>0</v>
      </c>
      <c r="AA1465" s="26">
        <v>0</v>
      </c>
      <c r="AB1465" s="26">
        <v>0</v>
      </c>
      <c r="AC1465" s="26">
        <v>0</v>
      </c>
      <c r="AD1465" s="26">
        <v>0</v>
      </c>
      <c r="AE1465" s="26">
        <v>0</v>
      </c>
      <c r="AF1465" s="26">
        <v>1</v>
      </c>
      <c r="AG1465" s="26">
        <v>0</v>
      </c>
    </row>
    <row r="1466" spans="1:33" x14ac:dyDescent="0.2">
      <c r="A1466" s="3" t="s">
        <v>1457</v>
      </c>
      <c r="B1466" s="3" t="s">
        <v>1097</v>
      </c>
      <c r="C1466" s="3" t="s">
        <v>540</v>
      </c>
      <c r="D1466" s="3" t="s">
        <v>542</v>
      </c>
      <c r="E1466" t="str">
        <f t="shared" si="44"/>
        <v>M22P01U03N07</v>
      </c>
      <c r="F1466" s="26">
        <f ca="1">基础表!F1466</f>
        <v>0</v>
      </c>
      <c r="G1466" s="26">
        <f>基础表!G1466</f>
        <v>0</v>
      </c>
      <c r="H1466" s="26">
        <v>0.15</v>
      </c>
      <c r="I1466" s="26" t="str">
        <f t="shared" ca="1" si="45"/>
        <v>TRUE</v>
      </c>
      <c r="J1466" s="26">
        <v>0</v>
      </c>
      <c r="K1466" s="26">
        <v>1</v>
      </c>
      <c r="L1466" s="26">
        <v>1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  <c r="T1466" s="26">
        <v>0</v>
      </c>
      <c r="U1466" s="26">
        <v>0.2</v>
      </c>
      <c r="V1466" s="26">
        <v>0.2</v>
      </c>
      <c r="W1466" s="26">
        <v>0</v>
      </c>
      <c r="X1466" s="26">
        <v>0</v>
      </c>
      <c r="Y1466" s="26">
        <v>0</v>
      </c>
      <c r="Z1466" s="26">
        <v>0</v>
      </c>
      <c r="AA1466" s="26">
        <v>0</v>
      </c>
      <c r="AB1466" s="26">
        <v>0</v>
      </c>
      <c r="AC1466" s="26">
        <v>0</v>
      </c>
      <c r="AD1466" s="26">
        <v>0</v>
      </c>
      <c r="AE1466" s="26">
        <v>0</v>
      </c>
      <c r="AF1466" s="26">
        <v>1</v>
      </c>
      <c r="AG1466" s="26">
        <v>0</v>
      </c>
    </row>
    <row r="1467" spans="1:33" x14ac:dyDescent="0.2">
      <c r="A1467" s="3" t="s">
        <v>1457</v>
      </c>
      <c r="B1467" s="3" t="s">
        <v>1097</v>
      </c>
      <c r="C1467" s="3" t="s">
        <v>540</v>
      </c>
      <c r="D1467" s="3" t="s">
        <v>543</v>
      </c>
      <c r="E1467" t="str">
        <f t="shared" si="44"/>
        <v>M22P01U03N08</v>
      </c>
      <c r="F1467" s="26">
        <f ca="1">基础表!F1467</f>
        <v>0</v>
      </c>
      <c r="G1467" s="26">
        <f>基础表!G1467</f>
        <v>0</v>
      </c>
      <c r="H1467" s="26">
        <v>0.15</v>
      </c>
      <c r="I1467" s="26" t="str">
        <f t="shared" ca="1" si="45"/>
        <v>TRUE</v>
      </c>
      <c r="J1467" s="26">
        <v>0</v>
      </c>
      <c r="K1467" s="26">
        <v>1</v>
      </c>
      <c r="L1467" s="26">
        <v>1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  <c r="T1467" s="26">
        <v>0</v>
      </c>
      <c r="U1467" s="26">
        <v>0.2</v>
      </c>
      <c r="V1467" s="26">
        <v>0.2</v>
      </c>
      <c r="W1467" s="26">
        <v>0</v>
      </c>
      <c r="X1467" s="26">
        <v>0</v>
      </c>
      <c r="Y1467" s="26">
        <v>0</v>
      </c>
      <c r="Z1467" s="26">
        <v>0</v>
      </c>
      <c r="AA1467" s="26">
        <v>0</v>
      </c>
      <c r="AB1467" s="26">
        <v>0</v>
      </c>
      <c r="AC1467" s="26">
        <v>0</v>
      </c>
      <c r="AD1467" s="26">
        <v>0</v>
      </c>
      <c r="AE1467" s="26">
        <v>0</v>
      </c>
      <c r="AF1467" s="26">
        <v>1</v>
      </c>
      <c r="AG1467" s="26">
        <v>0</v>
      </c>
    </row>
    <row r="1468" spans="1:33" x14ac:dyDescent="0.2">
      <c r="A1468" s="3" t="s">
        <v>1457</v>
      </c>
      <c r="B1468" s="3" t="s">
        <v>1097</v>
      </c>
      <c r="C1468" s="3" t="s">
        <v>540</v>
      </c>
      <c r="D1468" s="3" t="s">
        <v>544</v>
      </c>
      <c r="E1468" t="str">
        <f t="shared" si="44"/>
        <v>M22P01U03N09</v>
      </c>
      <c r="F1468" s="26">
        <f ca="1">基础表!F1468</f>
        <v>0</v>
      </c>
      <c r="G1468" s="26">
        <f>基础表!G1468</f>
        <v>0</v>
      </c>
      <c r="H1468" s="26">
        <v>0.15</v>
      </c>
      <c r="I1468" s="26" t="str">
        <f t="shared" ca="1" si="45"/>
        <v>TRUE</v>
      </c>
      <c r="J1468" s="26">
        <v>0</v>
      </c>
      <c r="K1468" s="26">
        <v>1</v>
      </c>
      <c r="L1468" s="26">
        <v>1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  <c r="T1468" s="26">
        <v>0</v>
      </c>
      <c r="U1468" s="26">
        <v>0.2</v>
      </c>
      <c r="V1468" s="26">
        <v>0.2</v>
      </c>
      <c r="W1468" s="26">
        <v>0</v>
      </c>
      <c r="X1468" s="26">
        <v>0</v>
      </c>
      <c r="Y1468" s="26">
        <v>0</v>
      </c>
      <c r="Z1468" s="26">
        <v>0</v>
      </c>
      <c r="AA1468" s="26">
        <v>0</v>
      </c>
      <c r="AB1468" s="26">
        <v>0</v>
      </c>
      <c r="AC1468" s="26">
        <v>0</v>
      </c>
      <c r="AD1468" s="26">
        <v>0</v>
      </c>
      <c r="AE1468" s="26">
        <v>0</v>
      </c>
      <c r="AF1468" s="26">
        <v>1</v>
      </c>
      <c r="AG1468" s="26">
        <v>0</v>
      </c>
    </row>
    <row r="1469" spans="1:33" x14ac:dyDescent="0.2">
      <c r="A1469" s="3" t="s">
        <v>1457</v>
      </c>
      <c r="B1469" s="3" t="s">
        <v>1097</v>
      </c>
      <c r="C1469" s="3" t="s">
        <v>541</v>
      </c>
      <c r="D1469" s="3" t="s">
        <v>1255</v>
      </c>
      <c r="E1469" t="str">
        <f t="shared" si="44"/>
        <v>M22P01U04N01</v>
      </c>
      <c r="F1469" s="26">
        <f ca="1">基础表!F1469</f>
        <v>0</v>
      </c>
      <c r="G1469" s="26">
        <f>基础表!G1469</f>
        <v>0</v>
      </c>
      <c r="H1469" s="26">
        <v>0.15</v>
      </c>
      <c r="I1469" s="26" t="str">
        <f t="shared" ca="1" si="45"/>
        <v>TRUE</v>
      </c>
      <c r="J1469" s="26">
        <v>0</v>
      </c>
      <c r="K1469" s="26">
        <v>1</v>
      </c>
      <c r="L1469" s="26">
        <v>1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  <c r="T1469" s="26">
        <v>0</v>
      </c>
      <c r="U1469" s="26">
        <v>0.2</v>
      </c>
      <c r="V1469" s="26">
        <v>0.2</v>
      </c>
      <c r="W1469" s="26">
        <v>0</v>
      </c>
      <c r="X1469" s="26">
        <v>0</v>
      </c>
      <c r="Y1469" s="26">
        <v>0</v>
      </c>
      <c r="Z1469" s="26">
        <v>0</v>
      </c>
      <c r="AA1469" s="26">
        <v>0</v>
      </c>
      <c r="AB1469" s="26">
        <v>0</v>
      </c>
      <c r="AC1469" s="26">
        <v>0</v>
      </c>
      <c r="AD1469" s="26">
        <v>0</v>
      </c>
      <c r="AE1469" s="26">
        <v>0</v>
      </c>
      <c r="AF1469" s="26">
        <v>1</v>
      </c>
      <c r="AG1469" s="26">
        <v>0</v>
      </c>
    </row>
    <row r="1470" spans="1:33" x14ac:dyDescent="0.2">
      <c r="A1470" s="3" t="s">
        <v>1457</v>
      </c>
      <c r="B1470" s="3" t="s">
        <v>1097</v>
      </c>
      <c r="C1470" s="3" t="s">
        <v>541</v>
      </c>
      <c r="D1470" s="3" t="s">
        <v>534</v>
      </c>
      <c r="E1470" t="str">
        <f t="shared" si="44"/>
        <v>M22P01U04N02</v>
      </c>
      <c r="F1470" s="26">
        <f ca="1">基础表!F1470</f>
        <v>0</v>
      </c>
      <c r="G1470" s="26">
        <f>基础表!G1470</f>
        <v>0</v>
      </c>
      <c r="H1470" s="26">
        <v>0.15</v>
      </c>
      <c r="I1470" s="26" t="str">
        <f t="shared" ca="1" si="45"/>
        <v>TRUE</v>
      </c>
      <c r="J1470" s="26">
        <v>0</v>
      </c>
      <c r="K1470" s="26">
        <v>1</v>
      </c>
      <c r="L1470" s="26">
        <v>1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  <c r="T1470" s="26">
        <v>0</v>
      </c>
      <c r="U1470" s="26">
        <v>0.2</v>
      </c>
      <c r="V1470" s="26">
        <v>0.2</v>
      </c>
      <c r="W1470" s="26">
        <v>0</v>
      </c>
      <c r="X1470" s="26">
        <v>0</v>
      </c>
      <c r="Y1470" s="26">
        <v>0</v>
      </c>
      <c r="Z1470" s="26">
        <v>0</v>
      </c>
      <c r="AA1470" s="26">
        <v>0</v>
      </c>
      <c r="AB1470" s="26">
        <v>0</v>
      </c>
      <c r="AC1470" s="26">
        <v>0</v>
      </c>
      <c r="AD1470" s="26">
        <v>0</v>
      </c>
      <c r="AE1470" s="26">
        <v>0</v>
      </c>
      <c r="AF1470" s="26">
        <v>1</v>
      </c>
      <c r="AG1470" s="26">
        <v>0</v>
      </c>
    </row>
    <row r="1471" spans="1:33" x14ac:dyDescent="0.2">
      <c r="A1471" s="3" t="s">
        <v>1457</v>
      </c>
      <c r="B1471" s="3" t="s">
        <v>1097</v>
      </c>
      <c r="C1471" s="3" t="s">
        <v>541</v>
      </c>
      <c r="D1471" s="3" t="s">
        <v>535</v>
      </c>
      <c r="E1471" t="str">
        <f t="shared" si="44"/>
        <v>M22P01U04N03</v>
      </c>
      <c r="F1471" s="26">
        <f ca="1">基础表!F1471</f>
        <v>0</v>
      </c>
      <c r="G1471" s="26">
        <f>基础表!G1471</f>
        <v>0</v>
      </c>
      <c r="H1471" s="26">
        <v>0.15</v>
      </c>
      <c r="I1471" s="26" t="str">
        <f t="shared" ca="1" si="45"/>
        <v>TRUE</v>
      </c>
      <c r="J1471" s="26">
        <v>0</v>
      </c>
      <c r="K1471" s="26">
        <v>1</v>
      </c>
      <c r="L1471" s="26">
        <v>1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  <c r="T1471" s="26">
        <v>0</v>
      </c>
      <c r="U1471" s="26">
        <v>0.2</v>
      </c>
      <c r="V1471" s="26">
        <v>0.2</v>
      </c>
      <c r="W1471" s="26">
        <v>0</v>
      </c>
      <c r="X1471" s="26">
        <v>0</v>
      </c>
      <c r="Y1471" s="26">
        <v>0</v>
      </c>
      <c r="Z1471" s="26">
        <v>0</v>
      </c>
      <c r="AA1471" s="26">
        <v>0</v>
      </c>
      <c r="AB1471" s="26">
        <v>0</v>
      </c>
      <c r="AC1471" s="26">
        <v>0</v>
      </c>
      <c r="AD1471" s="26">
        <v>0</v>
      </c>
      <c r="AE1471" s="26">
        <v>0</v>
      </c>
      <c r="AF1471" s="26">
        <v>1</v>
      </c>
      <c r="AG1471" s="26">
        <v>0</v>
      </c>
    </row>
    <row r="1472" spans="1:33" x14ac:dyDescent="0.2">
      <c r="A1472" s="3" t="s">
        <v>1457</v>
      </c>
      <c r="B1472" s="3" t="s">
        <v>1097</v>
      </c>
      <c r="C1472" s="3" t="s">
        <v>1454</v>
      </c>
      <c r="D1472" s="3" t="s">
        <v>536</v>
      </c>
      <c r="E1472" t="str">
        <f t="shared" si="44"/>
        <v>M22P01U04N04</v>
      </c>
      <c r="F1472" s="26">
        <f ca="1">基础表!F1472</f>
        <v>0</v>
      </c>
      <c r="G1472" s="26">
        <f>基础表!G1472</f>
        <v>0</v>
      </c>
      <c r="H1472" s="26">
        <v>0.15</v>
      </c>
      <c r="I1472" s="26" t="str">
        <f t="shared" ca="1" si="45"/>
        <v>TRUE</v>
      </c>
      <c r="J1472" s="26">
        <v>0</v>
      </c>
      <c r="K1472" s="26">
        <v>1</v>
      </c>
      <c r="L1472" s="26">
        <v>1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  <c r="T1472" s="26">
        <v>0</v>
      </c>
      <c r="U1472" s="26">
        <v>0.2</v>
      </c>
      <c r="V1472" s="26">
        <v>0.2</v>
      </c>
      <c r="W1472" s="26">
        <v>0</v>
      </c>
      <c r="X1472" s="26">
        <v>0</v>
      </c>
      <c r="Y1472" s="26">
        <v>0</v>
      </c>
      <c r="Z1472" s="26">
        <v>0</v>
      </c>
      <c r="AA1472" s="26">
        <v>0</v>
      </c>
      <c r="AB1472" s="26">
        <v>0</v>
      </c>
      <c r="AC1472" s="26">
        <v>0</v>
      </c>
      <c r="AD1472" s="26">
        <v>0</v>
      </c>
      <c r="AE1472" s="26">
        <v>0</v>
      </c>
      <c r="AF1472" s="26">
        <v>1</v>
      </c>
      <c r="AG1472" s="26">
        <v>0</v>
      </c>
    </row>
    <row r="1473" spans="1:33" x14ac:dyDescent="0.2">
      <c r="A1473" s="3" t="s">
        <v>1457</v>
      </c>
      <c r="B1473" s="3" t="s">
        <v>1097</v>
      </c>
      <c r="C1473" s="3" t="s">
        <v>1454</v>
      </c>
      <c r="D1473" s="3" t="s">
        <v>537</v>
      </c>
      <c r="E1473" t="str">
        <f t="shared" si="44"/>
        <v>M22P01U04N05</v>
      </c>
      <c r="F1473" s="26">
        <f ca="1">基础表!F1473</f>
        <v>0</v>
      </c>
      <c r="G1473" s="26">
        <f>基础表!G1473</f>
        <v>0</v>
      </c>
      <c r="H1473" s="26">
        <v>0.15</v>
      </c>
      <c r="I1473" s="26" t="str">
        <f t="shared" ca="1" si="45"/>
        <v>TRUE</v>
      </c>
      <c r="J1473" s="26">
        <v>0</v>
      </c>
      <c r="K1473" s="26">
        <v>1</v>
      </c>
      <c r="L1473" s="26">
        <v>1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  <c r="T1473" s="26">
        <v>0</v>
      </c>
      <c r="U1473" s="26">
        <v>0.2</v>
      </c>
      <c r="V1473" s="26">
        <v>0.2</v>
      </c>
      <c r="W1473" s="26">
        <v>0</v>
      </c>
      <c r="X1473" s="26">
        <v>0</v>
      </c>
      <c r="Y1473" s="26">
        <v>0</v>
      </c>
      <c r="Z1473" s="26">
        <v>0</v>
      </c>
      <c r="AA1473" s="26">
        <v>0</v>
      </c>
      <c r="AB1473" s="26">
        <v>0</v>
      </c>
      <c r="AC1473" s="26">
        <v>0</v>
      </c>
      <c r="AD1473" s="26">
        <v>0</v>
      </c>
      <c r="AE1473" s="26">
        <v>0</v>
      </c>
      <c r="AF1473" s="26">
        <v>1</v>
      </c>
      <c r="AG1473" s="26">
        <v>0</v>
      </c>
    </row>
    <row r="1474" spans="1:33" x14ac:dyDescent="0.2">
      <c r="A1474" s="3" t="s">
        <v>1457</v>
      </c>
      <c r="B1474" s="3" t="s">
        <v>1097</v>
      </c>
      <c r="C1474" s="3" t="s">
        <v>1454</v>
      </c>
      <c r="D1474" s="3" t="s">
        <v>538</v>
      </c>
      <c r="E1474" t="str">
        <f t="shared" si="44"/>
        <v>M22P01U04N06</v>
      </c>
      <c r="F1474" s="26">
        <f ca="1">基础表!F1474</f>
        <v>0</v>
      </c>
      <c r="G1474" s="26">
        <f>基础表!G1474</f>
        <v>0</v>
      </c>
      <c r="H1474" s="26">
        <v>0.15</v>
      </c>
      <c r="I1474" s="26" t="str">
        <f t="shared" ca="1" si="45"/>
        <v>TRUE</v>
      </c>
      <c r="J1474" s="26">
        <v>0</v>
      </c>
      <c r="K1474" s="26">
        <v>1</v>
      </c>
      <c r="L1474" s="26">
        <v>1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  <c r="T1474" s="26">
        <v>0</v>
      </c>
      <c r="U1474" s="26">
        <v>0.2</v>
      </c>
      <c r="V1474" s="26">
        <v>0.2</v>
      </c>
      <c r="W1474" s="26">
        <v>0</v>
      </c>
      <c r="X1474" s="26">
        <v>0</v>
      </c>
      <c r="Y1474" s="26">
        <v>0</v>
      </c>
      <c r="Z1474" s="26">
        <v>0</v>
      </c>
      <c r="AA1474" s="26">
        <v>0</v>
      </c>
      <c r="AB1474" s="26">
        <v>0</v>
      </c>
      <c r="AC1474" s="26">
        <v>0</v>
      </c>
      <c r="AD1474" s="26">
        <v>0</v>
      </c>
      <c r="AE1474" s="26">
        <v>0</v>
      </c>
      <c r="AF1474" s="26">
        <v>1</v>
      </c>
      <c r="AG1474" s="26">
        <v>0</v>
      </c>
    </row>
    <row r="1475" spans="1:33" x14ac:dyDescent="0.2">
      <c r="A1475" s="3" t="s">
        <v>1457</v>
      </c>
      <c r="B1475" s="3" t="s">
        <v>1097</v>
      </c>
      <c r="C1475" s="3" t="s">
        <v>1454</v>
      </c>
      <c r="D1475" s="3" t="s">
        <v>542</v>
      </c>
      <c r="E1475" t="str">
        <f t="shared" ref="E1475:E1538" si="46">A1475&amp;B1475&amp;C1475&amp;D1475</f>
        <v>M22P01U04N07</v>
      </c>
      <c r="F1475" s="26">
        <f ca="1">基础表!F1475</f>
        <v>0</v>
      </c>
      <c r="G1475" s="26">
        <f>基础表!G1475</f>
        <v>0</v>
      </c>
      <c r="H1475" s="26">
        <v>0.15</v>
      </c>
      <c r="I1475" s="26" t="str">
        <f t="shared" ref="I1475:I1538" ca="1" si="47">IF(F1475=0,"TRUE",IF(F1475&gt;1000,"TRUE","FALSE"))</f>
        <v>TRUE</v>
      </c>
      <c r="J1475" s="26">
        <v>0</v>
      </c>
      <c r="K1475" s="26">
        <v>1</v>
      </c>
      <c r="L1475" s="26">
        <v>1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  <c r="T1475" s="26">
        <v>0</v>
      </c>
      <c r="U1475" s="26">
        <v>0.2</v>
      </c>
      <c r="V1475" s="26">
        <v>0.2</v>
      </c>
      <c r="W1475" s="26">
        <v>0</v>
      </c>
      <c r="X1475" s="26">
        <v>0</v>
      </c>
      <c r="Y1475" s="26">
        <v>0</v>
      </c>
      <c r="Z1475" s="26">
        <v>0</v>
      </c>
      <c r="AA1475" s="26">
        <v>0</v>
      </c>
      <c r="AB1475" s="26">
        <v>0</v>
      </c>
      <c r="AC1475" s="26">
        <v>0</v>
      </c>
      <c r="AD1475" s="26">
        <v>0</v>
      </c>
      <c r="AE1475" s="26">
        <v>0</v>
      </c>
      <c r="AF1475" s="26">
        <v>1</v>
      </c>
      <c r="AG1475" s="26">
        <v>0</v>
      </c>
    </row>
    <row r="1476" spans="1:33" x14ac:dyDescent="0.2">
      <c r="A1476" s="3" t="s">
        <v>1457</v>
      </c>
      <c r="B1476" s="3" t="s">
        <v>1097</v>
      </c>
      <c r="C1476" s="3" t="s">
        <v>1454</v>
      </c>
      <c r="D1476" s="3" t="s">
        <v>543</v>
      </c>
      <c r="E1476" t="str">
        <f t="shared" si="46"/>
        <v>M22P01U04N08</v>
      </c>
      <c r="F1476" s="26">
        <f ca="1">基础表!F1476</f>
        <v>0</v>
      </c>
      <c r="G1476" s="26">
        <f>基础表!G1476</f>
        <v>0</v>
      </c>
      <c r="H1476" s="26">
        <v>0.15</v>
      </c>
      <c r="I1476" s="26" t="str">
        <f t="shared" ca="1" si="47"/>
        <v>TRUE</v>
      </c>
      <c r="J1476" s="26">
        <v>0</v>
      </c>
      <c r="K1476" s="26">
        <v>1</v>
      </c>
      <c r="L1476" s="26">
        <v>1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  <c r="T1476" s="26">
        <v>0</v>
      </c>
      <c r="U1476" s="26">
        <v>0.2</v>
      </c>
      <c r="V1476" s="26">
        <v>0.2</v>
      </c>
      <c r="W1476" s="26">
        <v>0</v>
      </c>
      <c r="X1476" s="26">
        <v>0</v>
      </c>
      <c r="Y1476" s="26">
        <v>0</v>
      </c>
      <c r="Z1476" s="26">
        <v>0</v>
      </c>
      <c r="AA1476" s="26">
        <v>0</v>
      </c>
      <c r="AB1476" s="26">
        <v>0</v>
      </c>
      <c r="AC1476" s="26">
        <v>0</v>
      </c>
      <c r="AD1476" s="26">
        <v>0</v>
      </c>
      <c r="AE1476" s="26">
        <v>0</v>
      </c>
      <c r="AF1476" s="26">
        <v>1</v>
      </c>
      <c r="AG1476" s="26">
        <v>0</v>
      </c>
    </row>
    <row r="1477" spans="1:33" x14ac:dyDescent="0.2">
      <c r="A1477" s="3" t="s">
        <v>1457</v>
      </c>
      <c r="B1477" s="3" t="s">
        <v>1097</v>
      </c>
      <c r="C1477" s="3" t="s">
        <v>541</v>
      </c>
      <c r="D1477" s="3" t="s">
        <v>544</v>
      </c>
      <c r="E1477" t="str">
        <f t="shared" si="46"/>
        <v>M22P01U04N09</v>
      </c>
      <c r="F1477" s="26">
        <f ca="1">基础表!F1477</f>
        <v>0</v>
      </c>
      <c r="G1477" s="26">
        <f>基础表!G1477</f>
        <v>0</v>
      </c>
      <c r="H1477" s="26">
        <v>0.15</v>
      </c>
      <c r="I1477" s="26" t="str">
        <f t="shared" ca="1" si="47"/>
        <v>TRUE</v>
      </c>
      <c r="J1477" s="26">
        <v>0</v>
      </c>
      <c r="K1477" s="26">
        <v>1</v>
      </c>
      <c r="L1477" s="26">
        <v>1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  <c r="T1477" s="26">
        <v>0</v>
      </c>
      <c r="U1477" s="26">
        <v>0.2</v>
      </c>
      <c r="V1477" s="26">
        <v>0.2</v>
      </c>
      <c r="W1477" s="26">
        <v>0</v>
      </c>
      <c r="X1477" s="26">
        <v>0</v>
      </c>
      <c r="Y1477" s="26">
        <v>0</v>
      </c>
      <c r="Z1477" s="26">
        <v>0</v>
      </c>
      <c r="AA1477" s="26">
        <v>0</v>
      </c>
      <c r="AB1477" s="26">
        <v>0</v>
      </c>
      <c r="AC1477" s="26">
        <v>0</v>
      </c>
      <c r="AD1477" s="26">
        <v>0</v>
      </c>
      <c r="AE1477" s="26">
        <v>0</v>
      </c>
      <c r="AF1477" s="26">
        <v>1</v>
      </c>
      <c r="AG1477" s="26">
        <v>0</v>
      </c>
    </row>
    <row r="1478" spans="1:33" x14ac:dyDescent="0.2">
      <c r="A1478" s="3" t="s">
        <v>1457</v>
      </c>
      <c r="B1478" s="3" t="s">
        <v>1097</v>
      </c>
      <c r="C1478" s="3" t="s">
        <v>532</v>
      </c>
      <c r="D1478" s="3" t="s">
        <v>1255</v>
      </c>
      <c r="E1478" t="str">
        <f t="shared" si="46"/>
        <v>M22P01U01N01</v>
      </c>
      <c r="F1478" s="26">
        <f ca="1">基础表!F1478</f>
        <v>0</v>
      </c>
      <c r="G1478" s="26">
        <f>基础表!G1478</f>
        <v>0</v>
      </c>
      <c r="H1478" s="26">
        <v>0.15</v>
      </c>
      <c r="I1478" s="26" t="str">
        <f t="shared" ca="1" si="47"/>
        <v>TRUE</v>
      </c>
      <c r="J1478" s="26">
        <v>0</v>
      </c>
      <c r="K1478" s="26">
        <v>1</v>
      </c>
      <c r="L1478" s="26">
        <v>1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  <c r="T1478" s="26">
        <v>0</v>
      </c>
      <c r="U1478" s="26">
        <v>0.2</v>
      </c>
      <c r="V1478" s="26">
        <v>0.2</v>
      </c>
      <c r="W1478" s="26">
        <v>0</v>
      </c>
      <c r="X1478" s="26">
        <v>0</v>
      </c>
      <c r="Y1478" s="26">
        <v>0</v>
      </c>
      <c r="Z1478" s="26">
        <v>0</v>
      </c>
      <c r="AA1478" s="26">
        <v>0</v>
      </c>
      <c r="AB1478" s="26">
        <v>0</v>
      </c>
      <c r="AC1478" s="26">
        <v>0</v>
      </c>
      <c r="AD1478" s="26">
        <v>0</v>
      </c>
      <c r="AE1478" s="26">
        <v>0</v>
      </c>
      <c r="AF1478" s="26">
        <v>1</v>
      </c>
      <c r="AG1478" s="26">
        <v>0</v>
      </c>
    </row>
    <row r="1479" spans="1:33" x14ac:dyDescent="0.2">
      <c r="A1479" s="3" t="s">
        <v>1457</v>
      </c>
      <c r="B1479" s="3" t="s">
        <v>1097</v>
      </c>
      <c r="C1479" s="3" t="s">
        <v>532</v>
      </c>
      <c r="D1479" s="3" t="s">
        <v>534</v>
      </c>
      <c r="E1479" t="str">
        <f t="shared" si="46"/>
        <v>M22P01U01N02</v>
      </c>
      <c r="F1479" s="26">
        <f ca="1">基础表!F1479</f>
        <v>0</v>
      </c>
      <c r="G1479" s="26">
        <f>基础表!G1479</f>
        <v>0</v>
      </c>
      <c r="H1479" s="26">
        <v>0.15</v>
      </c>
      <c r="I1479" s="26" t="str">
        <f t="shared" ca="1" si="47"/>
        <v>TRUE</v>
      </c>
      <c r="J1479" s="26">
        <v>0</v>
      </c>
      <c r="K1479" s="26">
        <v>1</v>
      </c>
      <c r="L1479" s="26">
        <v>1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  <c r="T1479" s="26">
        <v>0</v>
      </c>
      <c r="U1479" s="26">
        <v>0.2</v>
      </c>
      <c r="V1479" s="26">
        <v>0.2</v>
      </c>
      <c r="W1479" s="26">
        <v>0</v>
      </c>
      <c r="X1479" s="26">
        <v>0</v>
      </c>
      <c r="Y1479" s="26">
        <v>0</v>
      </c>
      <c r="Z1479" s="26">
        <v>0</v>
      </c>
      <c r="AA1479" s="26">
        <v>0</v>
      </c>
      <c r="AB1479" s="26">
        <v>0</v>
      </c>
      <c r="AC1479" s="26">
        <v>0</v>
      </c>
      <c r="AD1479" s="26">
        <v>0</v>
      </c>
      <c r="AE1479" s="26">
        <v>0</v>
      </c>
      <c r="AF1479" s="26">
        <v>1</v>
      </c>
      <c r="AG1479" s="26">
        <v>0</v>
      </c>
    </row>
    <row r="1480" spans="1:33" x14ac:dyDescent="0.2">
      <c r="A1480" s="3" t="s">
        <v>1457</v>
      </c>
      <c r="B1480" s="3" t="s">
        <v>1097</v>
      </c>
      <c r="C1480" s="3" t="s">
        <v>532</v>
      </c>
      <c r="D1480" s="3" t="s">
        <v>535</v>
      </c>
      <c r="E1480" t="str">
        <f t="shared" si="46"/>
        <v>M22P01U01N03</v>
      </c>
      <c r="F1480" s="26">
        <f ca="1">基础表!F1480</f>
        <v>0</v>
      </c>
      <c r="G1480" s="26">
        <f>基础表!G1480</f>
        <v>0</v>
      </c>
      <c r="H1480" s="26">
        <v>0.15</v>
      </c>
      <c r="I1480" s="26" t="str">
        <f t="shared" ca="1" si="47"/>
        <v>TRUE</v>
      </c>
      <c r="J1480" s="26">
        <v>0</v>
      </c>
      <c r="K1480" s="26">
        <v>1</v>
      </c>
      <c r="L1480" s="26">
        <v>1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  <c r="T1480" s="26">
        <v>0</v>
      </c>
      <c r="U1480" s="26">
        <v>0.2</v>
      </c>
      <c r="V1480" s="26">
        <v>0.2</v>
      </c>
      <c r="W1480" s="26">
        <v>0</v>
      </c>
      <c r="X1480" s="26">
        <v>0</v>
      </c>
      <c r="Y1480" s="26">
        <v>0</v>
      </c>
      <c r="Z1480" s="26">
        <v>0</v>
      </c>
      <c r="AA1480" s="26">
        <v>0</v>
      </c>
      <c r="AB1480" s="26">
        <v>0</v>
      </c>
      <c r="AC1480" s="26">
        <v>0</v>
      </c>
      <c r="AD1480" s="26">
        <v>0</v>
      </c>
      <c r="AE1480" s="26">
        <v>0</v>
      </c>
      <c r="AF1480" s="26">
        <v>1</v>
      </c>
      <c r="AG1480" s="26">
        <v>0</v>
      </c>
    </row>
    <row r="1481" spans="1:33" x14ac:dyDescent="0.2">
      <c r="A1481" s="3" t="s">
        <v>1457</v>
      </c>
      <c r="B1481" s="3" t="s">
        <v>1097</v>
      </c>
      <c r="C1481" s="3" t="s">
        <v>532</v>
      </c>
      <c r="D1481" s="3" t="s">
        <v>536</v>
      </c>
      <c r="E1481" t="str">
        <f t="shared" si="46"/>
        <v>M22P01U01N04</v>
      </c>
      <c r="F1481" s="26">
        <f ca="1">基础表!F1481</f>
        <v>0</v>
      </c>
      <c r="G1481" s="26">
        <f>基础表!G1481</f>
        <v>0</v>
      </c>
      <c r="H1481" s="26">
        <v>0.15</v>
      </c>
      <c r="I1481" s="26" t="str">
        <f t="shared" ca="1" si="47"/>
        <v>TRUE</v>
      </c>
      <c r="J1481" s="26">
        <v>0</v>
      </c>
      <c r="K1481" s="26">
        <v>1</v>
      </c>
      <c r="L1481" s="26">
        <v>1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  <c r="T1481" s="26">
        <v>0</v>
      </c>
      <c r="U1481" s="26">
        <v>0.2</v>
      </c>
      <c r="V1481" s="26">
        <v>0.2</v>
      </c>
      <c r="W1481" s="26">
        <v>0</v>
      </c>
      <c r="X1481" s="26">
        <v>0</v>
      </c>
      <c r="Y1481" s="26">
        <v>0</v>
      </c>
      <c r="Z1481" s="26">
        <v>0</v>
      </c>
      <c r="AA1481" s="26">
        <v>0</v>
      </c>
      <c r="AB1481" s="26">
        <v>0</v>
      </c>
      <c r="AC1481" s="26">
        <v>0</v>
      </c>
      <c r="AD1481" s="26">
        <v>0</v>
      </c>
      <c r="AE1481" s="26">
        <v>0</v>
      </c>
      <c r="AF1481" s="26">
        <v>1</v>
      </c>
      <c r="AG1481" s="26">
        <v>0</v>
      </c>
    </row>
    <row r="1482" spans="1:33" x14ac:dyDescent="0.2">
      <c r="A1482" s="3" t="s">
        <v>1457</v>
      </c>
      <c r="B1482" s="3" t="s">
        <v>1097</v>
      </c>
      <c r="C1482" s="3" t="s">
        <v>532</v>
      </c>
      <c r="D1482" s="3" t="s">
        <v>537</v>
      </c>
      <c r="E1482" t="str">
        <f t="shared" si="46"/>
        <v>M22P01U01N05</v>
      </c>
      <c r="F1482" s="26">
        <f ca="1">基础表!F1482</f>
        <v>0</v>
      </c>
      <c r="G1482" s="26">
        <f>基础表!G1482</f>
        <v>0</v>
      </c>
      <c r="H1482" s="26">
        <v>0.15</v>
      </c>
      <c r="I1482" s="26" t="str">
        <f t="shared" ca="1" si="47"/>
        <v>TRUE</v>
      </c>
      <c r="J1482" s="26">
        <v>0</v>
      </c>
      <c r="K1482" s="26">
        <v>1</v>
      </c>
      <c r="L1482" s="26">
        <v>1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  <c r="T1482" s="26">
        <v>0</v>
      </c>
      <c r="U1482" s="26">
        <v>0.2</v>
      </c>
      <c r="V1482" s="26">
        <v>0.2</v>
      </c>
      <c r="W1482" s="26">
        <v>0</v>
      </c>
      <c r="X1482" s="26">
        <v>0</v>
      </c>
      <c r="Y1482" s="26">
        <v>0</v>
      </c>
      <c r="Z1482" s="26">
        <v>0</v>
      </c>
      <c r="AA1482" s="26">
        <v>0</v>
      </c>
      <c r="AB1482" s="26">
        <v>0</v>
      </c>
      <c r="AC1482" s="26">
        <v>0</v>
      </c>
      <c r="AD1482" s="26">
        <v>0</v>
      </c>
      <c r="AE1482" s="26">
        <v>0</v>
      </c>
      <c r="AF1482" s="26">
        <v>1</v>
      </c>
      <c r="AG1482" s="26">
        <v>0</v>
      </c>
    </row>
    <row r="1483" spans="1:33" x14ac:dyDescent="0.2">
      <c r="A1483" s="3" t="s">
        <v>1457</v>
      </c>
      <c r="B1483" s="3" t="s">
        <v>1097</v>
      </c>
      <c r="C1483" s="3" t="s">
        <v>532</v>
      </c>
      <c r="D1483" s="3" t="s">
        <v>538</v>
      </c>
      <c r="E1483" t="str">
        <f t="shared" si="46"/>
        <v>M22P01U01N06</v>
      </c>
      <c r="F1483" s="26">
        <f ca="1">基础表!F1483</f>
        <v>0</v>
      </c>
      <c r="G1483" s="26">
        <f>基础表!G1483</f>
        <v>0</v>
      </c>
      <c r="H1483" s="26">
        <v>0.15</v>
      </c>
      <c r="I1483" s="26" t="str">
        <f t="shared" ca="1" si="47"/>
        <v>TRUE</v>
      </c>
      <c r="J1483" s="26">
        <v>0</v>
      </c>
      <c r="K1483" s="26">
        <v>1</v>
      </c>
      <c r="L1483" s="26">
        <v>1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  <c r="T1483" s="26">
        <v>0</v>
      </c>
      <c r="U1483" s="26">
        <v>0.2</v>
      </c>
      <c r="V1483" s="26">
        <v>0.2</v>
      </c>
      <c r="W1483" s="26">
        <v>0</v>
      </c>
      <c r="X1483" s="26">
        <v>0</v>
      </c>
      <c r="Y1483" s="26">
        <v>0</v>
      </c>
      <c r="Z1483" s="26">
        <v>0</v>
      </c>
      <c r="AA1483" s="26">
        <v>0</v>
      </c>
      <c r="AB1483" s="26">
        <v>0</v>
      </c>
      <c r="AC1483" s="26">
        <v>0</v>
      </c>
      <c r="AD1483" s="26">
        <v>0</v>
      </c>
      <c r="AE1483" s="26">
        <v>0</v>
      </c>
      <c r="AF1483" s="26">
        <v>1</v>
      </c>
      <c r="AG1483" s="26">
        <v>0</v>
      </c>
    </row>
    <row r="1484" spans="1:33" x14ac:dyDescent="0.2">
      <c r="A1484" s="3" t="s">
        <v>1457</v>
      </c>
      <c r="B1484" s="3" t="s">
        <v>1097</v>
      </c>
      <c r="C1484" s="3" t="s">
        <v>532</v>
      </c>
      <c r="D1484" s="3" t="s">
        <v>542</v>
      </c>
      <c r="E1484" t="str">
        <f t="shared" si="46"/>
        <v>M22P01U01N07</v>
      </c>
      <c r="F1484" s="26">
        <f ca="1">基础表!F1484</f>
        <v>0</v>
      </c>
      <c r="G1484" s="26">
        <f>基础表!G1484</f>
        <v>0</v>
      </c>
      <c r="H1484" s="26">
        <v>0.15</v>
      </c>
      <c r="I1484" s="26" t="str">
        <f t="shared" ca="1" si="47"/>
        <v>TRUE</v>
      </c>
      <c r="J1484" s="26">
        <v>0</v>
      </c>
      <c r="K1484" s="26">
        <v>1</v>
      </c>
      <c r="L1484" s="26">
        <v>1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  <c r="T1484" s="26">
        <v>0</v>
      </c>
      <c r="U1484" s="26">
        <v>0.2</v>
      </c>
      <c r="V1484" s="26">
        <v>0.2</v>
      </c>
      <c r="W1484" s="26">
        <v>0</v>
      </c>
      <c r="X1484" s="26">
        <v>0</v>
      </c>
      <c r="Y1484" s="26">
        <v>0</v>
      </c>
      <c r="Z1484" s="26">
        <v>0</v>
      </c>
      <c r="AA1484" s="26">
        <v>0</v>
      </c>
      <c r="AB1484" s="26">
        <v>0</v>
      </c>
      <c r="AC1484" s="26">
        <v>0</v>
      </c>
      <c r="AD1484" s="26">
        <v>0</v>
      </c>
      <c r="AE1484" s="26">
        <v>0</v>
      </c>
      <c r="AF1484" s="26">
        <v>1</v>
      </c>
      <c r="AG1484" s="26">
        <v>0</v>
      </c>
    </row>
    <row r="1485" spans="1:33" x14ac:dyDescent="0.2">
      <c r="A1485" s="3" t="s">
        <v>1457</v>
      </c>
      <c r="B1485" s="3" t="s">
        <v>1097</v>
      </c>
      <c r="C1485" s="3" t="s">
        <v>532</v>
      </c>
      <c r="D1485" s="3" t="s">
        <v>543</v>
      </c>
      <c r="E1485" t="str">
        <f t="shared" si="46"/>
        <v>M22P01U01N08</v>
      </c>
      <c r="F1485" s="26">
        <f ca="1">基础表!F1485</f>
        <v>0</v>
      </c>
      <c r="G1485" s="26">
        <f>基础表!G1485</f>
        <v>0</v>
      </c>
      <c r="H1485" s="26">
        <v>0.15</v>
      </c>
      <c r="I1485" s="26" t="str">
        <f t="shared" ca="1" si="47"/>
        <v>TRUE</v>
      </c>
      <c r="J1485" s="26">
        <v>0</v>
      </c>
      <c r="K1485" s="26">
        <v>1</v>
      </c>
      <c r="L1485" s="26">
        <v>1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0.2</v>
      </c>
      <c r="V1485" s="26">
        <v>0.2</v>
      </c>
      <c r="W1485" s="26">
        <v>0</v>
      </c>
      <c r="X1485" s="26">
        <v>0</v>
      </c>
      <c r="Y1485" s="26">
        <v>0</v>
      </c>
      <c r="Z1485" s="26">
        <v>0</v>
      </c>
      <c r="AA1485" s="26">
        <v>0</v>
      </c>
      <c r="AB1485" s="26">
        <v>0</v>
      </c>
      <c r="AC1485" s="26">
        <v>0</v>
      </c>
      <c r="AD1485" s="26">
        <v>0</v>
      </c>
      <c r="AE1485" s="26">
        <v>0</v>
      </c>
      <c r="AF1485" s="26">
        <v>1</v>
      </c>
      <c r="AG1485" s="26">
        <v>0</v>
      </c>
    </row>
    <row r="1486" spans="1:33" x14ac:dyDescent="0.2">
      <c r="A1486" s="3" t="s">
        <v>1457</v>
      </c>
      <c r="B1486" s="3" t="s">
        <v>1097</v>
      </c>
      <c r="C1486" s="3" t="s">
        <v>532</v>
      </c>
      <c r="D1486" s="3" t="s">
        <v>544</v>
      </c>
      <c r="E1486" t="str">
        <f t="shared" si="46"/>
        <v>M22P01U01N09</v>
      </c>
      <c r="F1486" s="26">
        <f ca="1">基础表!F1486</f>
        <v>0</v>
      </c>
      <c r="G1486" s="26">
        <f>基础表!G1486</f>
        <v>0</v>
      </c>
      <c r="H1486" s="26">
        <v>0.15</v>
      </c>
      <c r="I1486" s="26" t="str">
        <f t="shared" ca="1" si="47"/>
        <v>TRUE</v>
      </c>
      <c r="J1486" s="26">
        <v>0</v>
      </c>
      <c r="K1486" s="26">
        <v>1</v>
      </c>
      <c r="L1486" s="26">
        <v>1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0.2</v>
      </c>
      <c r="V1486" s="26">
        <v>0.2</v>
      </c>
      <c r="W1486" s="26">
        <v>0</v>
      </c>
      <c r="X1486" s="26">
        <v>0</v>
      </c>
      <c r="Y1486" s="26">
        <v>0</v>
      </c>
      <c r="Z1486" s="26">
        <v>0</v>
      </c>
      <c r="AA1486" s="26">
        <v>0</v>
      </c>
      <c r="AB1486" s="26">
        <v>0</v>
      </c>
      <c r="AC1486" s="26">
        <v>0</v>
      </c>
      <c r="AD1486" s="26">
        <v>0</v>
      </c>
      <c r="AE1486" s="26">
        <v>0</v>
      </c>
      <c r="AF1486" s="26">
        <v>1</v>
      </c>
      <c r="AG1486" s="26">
        <v>0</v>
      </c>
    </row>
    <row r="1487" spans="1:33" x14ac:dyDescent="0.2">
      <c r="A1487" s="3" t="s">
        <v>1457</v>
      </c>
      <c r="B1487" s="3" t="s">
        <v>1097</v>
      </c>
      <c r="C1487" s="3" t="s">
        <v>539</v>
      </c>
      <c r="D1487" s="3" t="s">
        <v>1255</v>
      </c>
      <c r="E1487" t="str">
        <f t="shared" si="46"/>
        <v>M22P01U02N01</v>
      </c>
      <c r="F1487" s="26">
        <f ca="1">基础表!F1487</f>
        <v>0</v>
      </c>
      <c r="G1487" s="26">
        <f>基础表!G1487</f>
        <v>0</v>
      </c>
      <c r="H1487" s="26">
        <v>0.15</v>
      </c>
      <c r="I1487" s="26" t="str">
        <f t="shared" ca="1" si="47"/>
        <v>TRUE</v>
      </c>
      <c r="J1487" s="26">
        <v>0</v>
      </c>
      <c r="K1487" s="26">
        <v>1</v>
      </c>
      <c r="L1487" s="26">
        <v>1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  <c r="T1487" s="26">
        <v>0</v>
      </c>
      <c r="U1487" s="26">
        <v>0.2</v>
      </c>
      <c r="V1487" s="26">
        <v>0.2</v>
      </c>
      <c r="W1487" s="26">
        <v>0</v>
      </c>
      <c r="X1487" s="26">
        <v>0</v>
      </c>
      <c r="Y1487" s="26">
        <v>0</v>
      </c>
      <c r="Z1487" s="26">
        <v>0</v>
      </c>
      <c r="AA1487" s="26">
        <v>0</v>
      </c>
      <c r="AB1487" s="26">
        <v>0</v>
      </c>
      <c r="AC1487" s="26">
        <v>0</v>
      </c>
      <c r="AD1487" s="26">
        <v>0</v>
      </c>
      <c r="AE1487" s="26">
        <v>0</v>
      </c>
      <c r="AF1487" s="26">
        <v>1</v>
      </c>
      <c r="AG1487" s="26">
        <v>0</v>
      </c>
    </row>
    <row r="1488" spans="1:33" x14ac:dyDescent="0.2">
      <c r="A1488" s="3" t="s">
        <v>1457</v>
      </c>
      <c r="B1488" s="3" t="s">
        <v>1097</v>
      </c>
      <c r="C1488" s="3" t="s">
        <v>539</v>
      </c>
      <c r="D1488" s="3" t="s">
        <v>534</v>
      </c>
      <c r="E1488" t="str">
        <f t="shared" si="46"/>
        <v>M22P01U02N02</v>
      </c>
      <c r="F1488" s="26">
        <f ca="1">基础表!F1488</f>
        <v>0</v>
      </c>
      <c r="G1488" s="26">
        <f>基础表!G1488</f>
        <v>0</v>
      </c>
      <c r="H1488" s="26">
        <v>0.15</v>
      </c>
      <c r="I1488" s="26" t="str">
        <f t="shared" ca="1" si="47"/>
        <v>TRUE</v>
      </c>
      <c r="J1488" s="26">
        <v>0</v>
      </c>
      <c r="K1488" s="26">
        <v>1</v>
      </c>
      <c r="L1488" s="26">
        <v>1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  <c r="T1488" s="26">
        <v>0</v>
      </c>
      <c r="U1488" s="26">
        <v>0.2</v>
      </c>
      <c r="V1488" s="26">
        <v>0.2</v>
      </c>
      <c r="W1488" s="26">
        <v>0</v>
      </c>
      <c r="X1488" s="26">
        <v>0</v>
      </c>
      <c r="Y1488" s="26">
        <v>0</v>
      </c>
      <c r="Z1488" s="26">
        <v>0</v>
      </c>
      <c r="AA1488" s="26">
        <v>0</v>
      </c>
      <c r="AB1488" s="26">
        <v>0</v>
      </c>
      <c r="AC1488" s="26">
        <v>0</v>
      </c>
      <c r="AD1488" s="26">
        <v>0</v>
      </c>
      <c r="AE1488" s="26">
        <v>0</v>
      </c>
      <c r="AF1488" s="26">
        <v>1</v>
      </c>
      <c r="AG1488" s="26">
        <v>0</v>
      </c>
    </row>
    <row r="1489" spans="1:33" x14ac:dyDescent="0.2">
      <c r="A1489" s="3" t="s">
        <v>1457</v>
      </c>
      <c r="B1489" s="3" t="s">
        <v>1097</v>
      </c>
      <c r="C1489" s="3" t="s">
        <v>539</v>
      </c>
      <c r="D1489" s="3" t="s">
        <v>535</v>
      </c>
      <c r="E1489" t="str">
        <f t="shared" si="46"/>
        <v>M22P01U02N03</v>
      </c>
      <c r="F1489" s="26">
        <f ca="1">基础表!F1489</f>
        <v>0</v>
      </c>
      <c r="G1489" s="26">
        <f>基础表!G1489</f>
        <v>0</v>
      </c>
      <c r="H1489" s="26">
        <v>0.15</v>
      </c>
      <c r="I1489" s="26" t="str">
        <f t="shared" ca="1" si="47"/>
        <v>TRUE</v>
      </c>
      <c r="J1489" s="26">
        <v>0</v>
      </c>
      <c r="K1489" s="26">
        <v>1</v>
      </c>
      <c r="L1489" s="26">
        <v>1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  <c r="T1489" s="26">
        <v>0</v>
      </c>
      <c r="U1489" s="26">
        <v>0.2</v>
      </c>
      <c r="V1489" s="26">
        <v>0.2</v>
      </c>
      <c r="W1489" s="26">
        <v>0</v>
      </c>
      <c r="X1489" s="26">
        <v>0</v>
      </c>
      <c r="Y1489" s="26">
        <v>0</v>
      </c>
      <c r="Z1489" s="26">
        <v>0</v>
      </c>
      <c r="AA1489" s="26">
        <v>0</v>
      </c>
      <c r="AB1489" s="26">
        <v>0</v>
      </c>
      <c r="AC1489" s="26">
        <v>0</v>
      </c>
      <c r="AD1489" s="26">
        <v>0</v>
      </c>
      <c r="AE1489" s="26">
        <v>0</v>
      </c>
      <c r="AF1489" s="26">
        <v>1</v>
      </c>
      <c r="AG1489" s="26">
        <v>0</v>
      </c>
    </row>
    <row r="1490" spans="1:33" x14ac:dyDescent="0.2">
      <c r="A1490" s="3" t="s">
        <v>1457</v>
      </c>
      <c r="B1490" s="3" t="s">
        <v>1097</v>
      </c>
      <c r="C1490" s="3" t="s">
        <v>539</v>
      </c>
      <c r="D1490" s="3" t="s">
        <v>536</v>
      </c>
      <c r="E1490" t="str">
        <f t="shared" si="46"/>
        <v>M22P01U02N04</v>
      </c>
      <c r="F1490" s="26">
        <f ca="1">基础表!F1490</f>
        <v>0</v>
      </c>
      <c r="G1490" s="26">
        <f>基础表!G1490</f>
        <v>0</v>
      </c>
      <c r="H1490" s="26">
        <v>0.15</v>
      </c>
      <c r="I1490" s="26" t="str">
        <f t="shared" ca="1" si="47"/>
        <v>TRUE</v>
      </c>
      <c r="J1490" s="26">
        <v>0</v>
      </c>
      <c r="K1490" s="26">
        <v>1</v>
      </c>
      <c r="L1490" s="26">
        <v>1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  <c r="T1490" s="26">
        <v>0</v>
      </c>
      <c r="U1490" s="26">
        <v>0.2</v>
      </c>
      <c r="V1490" s="26">
        <v>0.2</v>
      </c>
      <c r="W1490" s="26">
        <v>0</v>
      </c>
      <c r="X1490" s="26">
        <v>0</v>
      </c>
      <c r="Y1490" s="26">
        <v>0</v>
      </c>
      <c r="Z1490" s="26">
        <v>0</v>
      </c>
      <c r="AA1490" s="26">
        <v>0</v>
      </c>
      <c r="AB1490" s="26">
        <v>0</v>
      </c>
      <c r="AC1490" s="26">
        <v>0</v>
      </c>
      <c r="AD1490" s="26">
        <v>0</v>
      </c>
      <c r="AE1490" s="26">
        <v>0</v>
      </c>
      <c r="AF1490" s="26">
        <v>1</v>
      </c>
      <c r="AG1490" s="26">
        <v>0</v>
      </c>
    </row>
    <row r="1491" spans="1:33" x14ac:dyDescent="0.2">
      <c r="A1491" s="3" t="s">
        <v>1457</v>
      </c>
      <c r="B1491" s="3" t="s">
        <v>1097</v>
      </c>
      <c r="C1491" s="3" t="s">
        <v>539</v>
      </c>
      <c r="D1491" s="3" t="s">
        <v>537</v>
      </c>
      <c r="E1491" t="str">
        <f t="shared" si="46"/>
        <v>M22P01U02N05</v>
      </c>
      <c r="F1491" s="26">
        <f ca="1">基础表!F1491</f>
        <v>0</v>
      </c>
      <c r="G1491" s="26">
        <f>基础表!G1491</f>
        <v>0</v>
      </c>
      <c r="H1491" s="26">
        <v>0.15</v>
      </c>
      <c r="I1491" s="26" t="str">
        <f t="shared" ca="1" si="47"/>
        <v>TRUE</v>
      </c>
      <c r="J1491" s="26">
        <v>0</v>
      </c>
      <c r="K1491" s="26">
        <v>1</v>
      </c>
      <c r="L1491" s="26">
        <v>1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0.2</v>
      </c>
      <c r="V1491" s="26">
        <v>0.2</v>
      </c>
      <c r="W1491" s="26">
        <v>0</v>
      </c>
      <c r="X1491" s="26">
        <v>0</v>
      </c>
      <c r="Y1491" s="26">
        <v>0</v>
      </c>
      <c r="Z1491" s="26">
        <v>0</v>
      </c>
      <c r="AA1491" s="26">
        <v>0</v>
      </c>
      <c r="AB1491" s="26">
        <v>0</v>
      </c>
      <c r="AC1491" s="26">
        <v>0</v>
      </c>
      <c r="AD1491" s="26">
        <v>0</v>
      </c>
      <c r="AE1491" s="26">
        <v>0</v>
      </c>
      <c r="AF1491" s="26">
        <v>1</v>
      </c>
      <c r="AG1491" s="26">
        <v>0</v>
      </c>
    </row>
    <row r="1492" spans="1:33" x14ac:dyDescent="0.2">
      <c r="A1492" s="3" t="s">
        <v>1457</v>
      </c>
      <c r="B1492" s="3" t="s">
        <v>1097</v>
      </c>
      <c r="C1492" s="3" t="s">
        <v>539</v>
      </c>
      <c r="D1492" s="3" t="s">
        <v>538</v>
      </c>
      <c r="E1492" t="str">
        <f t="shared" si="46"/>
        <v>M22P01U02N06</v>
      </c>
      <c r="F1492" s="26">
        <f ca="1">基础表!F1492</f>
        <v>0</v>
      </c>
      <c r="G1492" s="26">
        <f>基础表!G1492</f>
        <v>0</v>
      </c>
      <c r="H1492" s="26">
        <v>0.15</v>
      </c>
      <c r="I1492" s="26" t="str">
        <f t="shared" ca="1" si="47"/>
        <v>TRUE</v>
      </c>
      <c r="J1492" s="26">
        <v>0</v>
      </c>
      <c r="K1492" s="26">
        <v>1</v>
      </c>
      <c r="L1492" s="26">
        <v>1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  <c r="T1492" s="26">
        <v>0</v>
      </c>
      <c r="U1492" s="26">
        <v>0.2</v>
      </c>
      <c r="V1492" s="26">
        <v>0.2</v>
      </c>
      <c r="W1492" s="26">
        <v>0</v>
      </c>
      <c r="X1492" s="26">
        <v>0</v>
      </c>
      <c r="Y1492" s="26">
        <v>0</v>
      </c>
      <c r="Z1492" s="26">
        <v>0</v>
      </c>
      <c r="AA1492" s="26">
        <v>0</v>
      </c>
      <c r="AB1492" s="26">
        <v>0</v>
      </c>
      <c r="AC1492" s="26">
        <v>0</v>
      </c>
      <c r="AD1492" s="26">
        <v>0</v>
      </c>
      <c r="AE1492" s="26">
        <v>0</v>
      </c>
      <c r="AF1492" s="26">
        <v>1</v>
      </c>
      <c r="AG1492" s="26">
        <v>0</v>
      </c>
    </row>
    <row r="1493" spans="1:33" x14ac:dyDescent="0.2">
      <c r="A1493" s="3" t="s">
        <v>1457</v>
      </c>
      <c r="B1493" s="3" t="s">
        <v>1097</v>
      </c>
      <c r="C1493" s="3" t="s">
        <v>539</v>
      </c>
      <c r="D1493" s="3" t="s">
        <v>542</v>
      </c>
      <c r="E1493" t="str">
        <f t="shared" si="46"/>
        <v>M22P01U02N07</v>
      </c>
      <c r="F1493" s="26">
        <f ca="1">基础表!F1493</f>
        <v>0</v>
      </c>
      <c r="G1493" s="26">
        <f>基础表!G1493</f>
        <v>0</v>
      </c>
      <c r="H1493" s="26">
        <v>0.15</v>
      </c>
      <c r="I1493" s="26" t="str">
        <f t="shared" ca="1" si="47"/>
        <v>TRUE</v>
      </c>
      <c r="J1493" s="26">
        <v>0</v>
      </c>
      <c r="K1493" s="26">
        <v>1</v>
      </c>
      <c r="L1493" s="26">
        <v>1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  <c r="T1493" s="26">
        <v>0</v>
      </c>
      <c r="U1493" s="26">
        <v>0.2</v>
      </c>
      <c r="V1493" s="26">
        <v>0.2</v>
      </c>
      <c r="W1493" s="26">
        <v>0</v>
      </c>
      <c r="X1493" s="26">
        <v>0</v>
      </c>
      <c r="Y1493" s="26">
        <v>0</v>
      </c>
      <c r="Z1493" s="26">
        <v>0</v>
      </c>
      <c r="AA1493" s="26">
        <v>0</v>
      </c>
      <c r="AB1493" s="26">
        <v>0</v>
      </c>
      <c r="AC1493" s="26">
        <v>0</v>
      </c>
      <c r="AD1493" s="26">
        <v>0</v>
      </c>
      <c r="AE1493" s="26">
        <v>0</v>
      </c>
      <c r="AF1493" s="26">
        <v>1</v>
      </c>
      <c r="AG1493" s="26">
        <v>0</v>
      </c>
    </row>
    <row r="1494" spans="1:33" x14ac:dyDescent="0.2">
      <c r="A1494" s="3" t="s">
        <v>1457</v>
      </c>
      <c r="B1494" s="3" t="s">
        <v>1097</v>
      </c>
      <c r="C1494" s="3" t="s">
        <v>539</v>
      </c>
      <c r="D1494" s="3" t="s">
        <v>543</v>
      </c>
      <c r="E1494" t="str">
        <f t="shared" si="46"/>
        <v>M22P01U02N08</v>
      </c>
      <c r="F1494" s="26">
        <f ca="1">基础表!F1494</f>
        <v>0</v>
      </c>
      <c r="G1494" s="26">
        <f>基础表!G1494</f>
        <v>0</v>
      </c>
      <c r="H1494" s="26">
        <v>0.15</v>
      </c>
      <c r="I1494" s="26" t="str">
        <f t="shared" ca="1" si="47"/>
        <v>TRUE</v>
      </c>
      <c r="J1494" s="26">
        <v>0</v>
      </c>
      <c r="K1494" s="26">
        <v>1</v>
      </c>
      <c r="L1494" s="26">
        <v>1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  <c r="T1494" s="26">
        <v>0</v>
      </c>
      <c r="U1494" s="26">
        <v>0.2</v>
      </c>
      <c r="V1494" s="26">
        <v>0.2</v>
      </c>
      <c r="W1494" s="26">
        <v>0</v>
      </c>
      <c r="X1494" s="26">
        <v>0</v>
      </c>
      <c r="Y1494" s="26">
        <v>0</v>
      </c>
      <c r="Z1494" s="26">
        <v>0</v>
      </c>
      <c r="AA1494" s="26">
        <v>0</v>
      </c>
      <c r="AB1494" s="26">
        <v>0</v>
      </c>
      <c r="AC1494" s="26">
        <v>0</v>
      </c>
      <c r="AD1494" s="26">
        <v>0</v>
      </c>
      <c r="AE1494" s="26">
        <v>0</v>
      </c>
      <c r="AF1494" s="26">
        <v>1</v>
      </c>
      <c r="AG1494" s="26">
        <v>0</v>
      </c>
    </row>
    <row r="1495" spans="1:33" x14ac:dyDescent="0.2">
      <c r="A1495" s="3" t="s">
        <v>1457</v>
      </c>
      <c r="B1495" s="3" t="s">
        <v>1097</v>
      </c>
      <c r="C1495" s="3" t="s">
        <v>539</v>
      </c>
      <c r="D1495" s="3" t="s">
        <v>544</v>
      </c>
      <c r="E1495" t="str">
        <f t="shared" si="46"/>
        <v>M22P01U02N09</v>
      </c>
      <c r="F1495" s="26">
        <f ca="1">基础表!F1495</f>
        <v>0</v>
      </c>
      <c r="G1495" s="26">
        <f>基础表!G1495</f>
        <v>0</v>
      </c>
      <c r="H1495" s="26">
        <v>0.15</v>
      </c>
      <c r="I1495" s="26" t="str">
        <f t="shared" ca="1" si="47"/>
        <v>TRUE</v>
      </c>
      <c r="J1495" s="26">
        <v>0</v>
      </c>
      <c r="K1495" s="26">
        <v>1</v>
      </c>
      <c r="L1495" s="26">
        <v>1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  <c r="T1495" s="26">
        <v>0</v>
      </c>
      <c r="U1495" s="26">
        <v>0.2</v>
      </c>
      <c r="V1495" s="26">
        <v>0.2</v>
      </c>
      <c r="W1495" s="26">
        <v>0</v>
      </c>
      <c r="X1495" s="26">
        <v>0</v>
      </c>
      <c r="Y1495" s="26">
        <v>0</v>
      </c>
      <c r="Z1495" s="26">
        <v>0</v>
      </c>
      <c r="AA1495" s="26">
        <v>0</v>
      </c>
      <c r="AB1495" s="26">
        <v>0</v>
      </c>
      <c r="AC1495" s="26">
        <v>0</v>
      </c>
      <c r="AD1495" s="26">
        <v>0</v>
      </c>
      <c r="AE1495" s="26">
        <v>0</v>
      </c>
      <c r="AF1495" s="26">
        <v>1</v>
      </c>
      <c r="AG1495" s="26">
        <v>0</v>
      </c>
    </row>
    <row r="1496" spans="1:33" x14ac:dyDescent="0.2">
      <c r="A1496" s="3" t="s">
        <v>1457</v>
      </c>
      <c r="B1496" s="3" t="s">
        <v>1097</v>
      </c>
      <c r="C1496" s="3" t="s">
        <v>540</v>
      </c>
      <c r="D1496" s="3" t="s">
        <v>1255</v>
      </c>
      <c r="E1496" t="str">
        <f t="shared" si="46"/>
        <v>M22P01U03N01</v>
      </c>
      <c r="F1496" s="26">
        <f ca="1">基础表!F1496</f>
        <v>0</v>
      </c>
      <c r="G1496" s="26">
        <f>基础表!G1496</f>
        <v>0</v>
      </c>
      <c r="H1496" s="26">
        <v>0.15</v>
      </c>
      <c r="I1496" s="26" t="str">
        <f t="shared" ca="1" si="47"/>
        <v>TRUE</v>
      </c>
      <c r="J1496" s="26">
        <v>0</v>
      </c>
      <c r="K1496" s="26">
        <v>1</v>
      </c>
      <c r="L1496" s="26">
        <v>1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  <c r="T1496" s="26">
        <v>0</v>
      </c>
      <c r="U1496" s="26">
        <v>0.2</v>
      </c>
      <c r="V1496" s="26">
        <v>0.2</v>
      </c>
      <c r="W1496" s="26">
        <v>0</v>
      </c>
      <c r="X1496" s="26">
        <v>0</v>
      </c>
      <c r="Y1496" s="26">
        <v>0</v>
      </c>
      <c r="Z1496" s="26">
        <v>0</v>
      </c>
      <c r="AA1496" s="26">
        <v>0</v>
      </c>
      <c r="AB1496" s="26">
        <v>0</v>
      </c>
      <c r="AC1496" s="26">
        <v>0</v>
      </c>
      <c r="AD1496" s="26">
        <v>0</v>
      </c>
      <c r="AE1496" s="26">
        <v>0</v>
      </c>
      <c r="AF1496" s="26">
        <v>1</v>
      </c>
      <c r="AG1496" s="26">
        <v>0</v>
      </c>
    </row>
    <row r="1497" spans="1:33" x14ac:dyDescent="0.2">
      <c r="A1497" s="3" t="s">
        <v>1457</v>
      </c>
      <c r="B1497" s="3" t="s">
        <v>1097</v>
      </c>
      <c r="C1497" s="3" t="s">
        <v>540</v>
      </c>
      <c r="D1497" s="3" t="s">
        <v>534</v>
      </c>
      <c r="E1497" t="str">
        <f t="shared" si="46"/>
        <v>M22P01U03N02</v>
      </c>
      <c r="F1497" s="26">
        <f ca="1">基础表!F1497</f>
        <v>0</v>
      </c>
      <c r="G1497" s="26">
        <f>基础表!G1497</f>
        <v>0</v>
      </c>
      <c r="H1497" s="26">
        <v>0.15</v>
      </c>
      <c r="I1497" s="26" t="str">
        <f t="shared" ca="1" si="47"/>
        <v>TRUE</v>
      </c>
      <c r="J1497" s="26">
        <v>0</v>
      </c>
      <c r="K1497" s="26">
        <v>1</v>
      </c>
      <c r="L1497" s="26">
        <v>1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  <c r="T1497" s="26">
        <v>0</v>
      </c>
      <c r="U1497" s="26">
        <v>0.2</v>
      </c>
      <c r="V1497" s="26">
        <v>0.2</v>
      </c>
      <c r="W1497" s="26">
        <v>0</v>
      </c>
      <c r="X1497" s="26">
        <v>0</v>
      </c>
      <c r="Y1497" s="26">
        <v>0</v>
      </c>
      <c r="Z1497" s="26">
        <v>0</v>
      </c>
      <c r="AA1497" s="26">
        <v>0</v>
      </c>
      <c r="AB1497" s="26">
        <v>0</v>
      </c>
      <c r="AC1497" s="26">
        <v>0</v>
      </c>
      <c r="AD1497" s="26">
        <v>0</v>
      </c>
      <c r="AE1497" s="26">
        <v>0</v>
      </c>
      <c r="AF1497" s="26">
        <v>1</v>
      </c>
      <c r="AG1497" s="26">
        <v>0</v>
      </c>
    </row>
    <row r="1498" spans="1:33" x14ac:dyDescent="0.2">
      <c r="A1498" s="3" t="s">
        <v>1457</v>
      </c>
      <c r="B1498" s="3" t="s">
        <v>1097</v>
      </c>
      <c r="C1498" s="3" t="s">
        <v>540</v>
      </c>
      <c r="D1498" s="3" t="s">
        <v>535</v>
      </c>
      <c r="E1498" t="str">
        <f t="shared" si="46"/>
        <v>M22P01U03N03</v>
      </c>
      <c r="F1498" s="26">
        <f ca="1">基础表!F1498</f>
        <v>0</v>
      </c>
      <c r="G1498" s="26">
        <f>基础表!G1498</f>
        <v>0</v>
      </c>
      <c r="H1498" s="26">
        <v>0.15</v>
      </c>
      <c r="I1498" s="26" t="str">
        <f t="shared" ca="1" si="47"/>
        <v>TRUE</v>
      </c>
      <c r="J1498" s="26">
        <v>0</v>
      </c>
      <c r="K1498" s="26">
        <v>1</v>
      </c>
      <c r="L1498" s="26">
        <v>1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0.2</v>
      </c>
      <c r="V1498" s="26">
        <v>0.2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1</v>
      </c>
      <c r="AG1498" s="26">
        <v>0</v>
      </c>
    </row>
    <row r="1499" spans="1:33" x14ac:dyDescent="0.2">
      <c r="A1499" s="3" t="s">
        <v>1457</v>
      </c>
      <c r="B1499" s="3" t="s">
        <v>1097</v>
      </c>
      <c r="C1499" s="3" t="s">
        <v>540</v>
      </c>
      <c r="D1499" s="3" t="s">
        <v>536</v>
      </c>
      <c r="E1499" t="str">
        <f t="shared" si="46"/>
        <v>M22P01U03N04</v>
      </c>
      <c r="F1499" s="26">
        <f ca="1">基础表!F1499</f>
        <v>0</v>
      </c>
      <c r="G1499" s="26">
        <f>基础表!G1499</f>
        <v>0</v>
      </c>
      <c r="H1499" s="26">
        <v>0.15</v>
      </c>
      <c r="I1499" s="26" t="str">
        <f t="shared" ca="1" si="47"/>
        <v>TRUE</v>
      </c>
      <c r="J1499" s="26">
        <v>0</v>
      </c>
      <c r="K1499" s="26">
        <v>1</v>
      </c>
      <c r="L1499" s="26">
        <v>1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0.2</v>
      </c>
      <c r="V1499" s="26">
        <v>0.2</v>
      </c>
      <c r="W1499" s="26">
        <v>0</v>
      </c>
      <c r="X1499" s="26">
        <v>0</v>
      </c>
      <c r="Y1499" s="26">
        <v>0</v>
      </c>
      <c r="Z1499" s="26">
        <v>0</v>
      </c>
      <c r="AA1499" s="26">
        <v>0</v>
      </c>
      <c r="AB1499" s="26">
        <v>0</v>
      </c>
      <c r="AC1499" s="26">
        <v>0</v>
      </c>
      <c r="AD1499" s="26">
        <v>0</v>
      </c>
      <c r="AE1499" s="26">
        <v>0</v>
      </c>
      <c r="AF1499" s="26">
        <v>1</v>
      </c>
      <c r="AG1499" s="26">
        <v>0</v>
      </c>
    </row>
    <row r="1500" spans="1:33" x14ac:dyDescent="0.2">
      <c r="A1500" s="3" t="s">
        <v>1457</v>
      </c>
      <c r="B1500" s="3" t="s">
        <v>1097</v>
      </c>
      <c r="C1500" s="3" t="s">
        <v>540</v>
      </c>
      <c r="D1500" s="3" t="s">
        <v>537</v>
      </c>
      <c r="E1500" t="str">
        <f t="shared" si="46"/>
        <v>M22P01U03N05</v>
      </c>
      <c r="F1500" s="26">
        <f ca="1">基础表!F1500</f>
        <v>0</v>
      </c>
      <c r="G1500" s="26">
        <f>基础表!G1500</f>
        <v>0</v>
      </c>
      <c r="H1500" s="26">
        <v>0.15</v>
      </c>
      <c r="I1500" s="26" t="str">
        <f t="shared" ca="1" si="47"/>
        <v>TRUE</v>
      </c>
      <c r="J1500" s="26">
        <v>0</v>
      </c>
      <c r="K1500" s="26">
        <v>1</v>
      </c>
      <c r="L1500" s="26">
        <v>1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  <c r="T1500" s="26">
        <v>0</v>
      </c>
      <c r="U1500" s="26">
        <v>0.2</v>
      </c>
      <c r="V1500" s="26">
        <v>0.2</v>
      </c>
      <c r="W1500" s="26">
        <v>0</v>
      </c>
      <c r="X1500" s="26">
        <v>0</v>
      </c>
      <c r="Y1500" s="26">
        <v>0</v>
      </c>
      <c r="Z1500" s="26">
        <v>0</v>
      </c>
      <c r="AA1500" s="26">
        <v>0</v>
      </c>
      <c r="AB1500" s="26">
        <v>0</v>
      </c>
      <c r="AC1500" s="26">
        <v>0</v>
      </c>
      <c r="AD1500" s="26">
        <v>0</v>
      </c>
      <c r="AE1500" s="26">
        <v>0</v>
      </c>
      <c r="AF1500" s="26">
        <v>1</v>
      </c>
      <c r="AG1500" s="26">
        <v>0</v>
      </c>
    </row>
    <row r="1501" spans="1:33" x14ac:dyDescent="0.2">
      <c r="A1501" s="3" t="s">
        <v>1457</v>
      </c>
      <c r="B1501" s="3" t="s">
        <v>1097</v>
      </c>
      <c r="C1501" s="3" t="s">
        <v>540</v>
      </c>
      <c r="D1501" s="3" t="s">
        <v>538</v>
      </c>
      <c r="E1501" t="str">
        <f t="shared" si="46"/>
        <v>M22P01U03N06</v>
      </c>
      <c r="F1501" s="26">
        <f ca="1">基础表!F1501</f>
        <v>0</v>
      </c>
      <c r="G1501" s="26">
        <f>基础表!G1501</f>
        <v>0</v>
      </c>
      <c r="H1501" s="26">
        <v>0.15</v>
      </c>
      <c r="I1501" s="26" t="str">
        <f t="shared" ca="1" si="47"/>
        <v>TRUE</v>
      </c>
      <c r="J1501" s="26">
        <v>0</v>
      </c>
      <c r="K1501" s="26">
        <v>1</v>
      </c>
      <c r="L1501" s="26">
        <v>1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  <c r="T1501" s="26">
        <v>0</v>
      </c>
      <c r="U1501" s="26">
        <v>0.2</v>
      </c>
      <c r="V1501" s="26">
        <v>0.2</v>
      </c>
      <c r="W1501" s="26">
        <v>0</v>
      </c>
      <c r="X1501" s="26">
        <v>0</v>
      </c>
      <c r="Y1501" s="26">
        <v>0</v>
      </c>
      <c r="Z1501" s="26">
        <v>0</v>
      </c>
      <c r="AA1501" s="26">
        <v>0</v>
      </c>
      <c r="AB1501" s="26">
        <v>0</v>
      </c>
      <c r="AC1501" s="26">
        <v>0</v>
      </c>
      <c r="AD1501" s="26">
        <v>0</v>
      </c>
      <c r="AE1501" s="26">
        <v>0</v>
      </c>
      <c r="AF1501" s="26">
        <v>1</v>
      </c>
      <c r="AG1501" s="26">
        <v>0</v>
      </c>
    </row>
    <row r="1502" spans="1:33" x14ac:dyDescent="0.2">
      <c r="A1502" s="3" t="s">
        <v>1457</v>
      </c>
      <c r="B1502" s="3" t="s">
        <v>1097</v>
      </c>
      <c r="C1502" s="3" t="s">
        <v>540</v>
      </c>
      <c r="D1502" s="3" t="s">
        <v>542</v>
      </c>
      <c r="E1502" t="str">
        <f t="shared" si="46"/>
        <v>M22P01U03N07</v>
      </c>
      <c r="F1502" s="26">
        <f ca="1">基础表!F1502</f>
        <v>0</v>
      </c>
      <c r="G1502" s="26">
        <f>基础表!G1502</f>
        <v>0</v>
      </c>
      <c r="H1502" s="26">
        <v>0.15</v>
      </c>
      <c r="I1502" s="26" t="str">
        <f t="shared" ca="1" si="47"/>
        <v>TRUE</v>
      </c>
      <c r="J1502" s="26">
        <v>0</v>
      </c>
      <c r="K1502" s="26">
        <v>1</v>
      </c>
      <c r="L1502" s="26">
        <v>1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  <c r="T1502" s="26">
        <v>0</v>
      </c>
      <c r="U1502" s="26">
        <v>0.2</v>
      </c>
      <c r="V1502" s="26">
        <v>0.2</v>
      </c>
      <c r="W1502" s="26">
        <v>0</v>
      </c>
      <c r="X1502" s="26">
        <v>0</v>
      </c>
      <c r="Y1502" s="26">
        <v>0</v>
      </c>
      <c r="Z1502" s="26">
        <v>0</v>
      </c>
      <c r="AA1502" s="26">
        <v>0</v>
      </c>
      <c r="AB1502" s="26">
        <v>0</v>
      </c>
      <c r="AC1502" s="26">
        <v>0</v>
      </c>
      <c r="AD1502" s="26">
        <v>0</v>
      </c>
      <c r="AE1502" s="26">
        <v>0</v>
      </c>
      <c r="AF1502" s="26">
        <v>1</v>
      </c>
      <c r="AG1502" s="26">
        <v>0</v>
      </c>
    </row>
    <row r="1503" spans="1:33" x14ac:dyDescent="0.2">
      <c r="A1503" s="3" t="s">
        <v>1457</v>
      </c>
      <c r="B1503" s="3" t="s">
        <v>1097</v>
      </c>
      <c r="C1503" s="3" t="s">
        <v>540</v>
      </c>
      <c r="D1503" s="3" t="s">
        <v>543</v>
      </c>
      <c r="E1503" t="str">
        <f t="shared" si="46"/>
        <v>M22P01U03N08</v>
      </c>
      <c r="F1503" s="26">
        <f ca="1">基础表!F1503</f>
        <v>0</v>
      </c>
      <c r="G1503" s="26">
        <f>基础表!G1503</f>
        <v>0</v>
      </c>
      <c r="H1503" s="26">
        <v>0.15</v>
      </c>
      <c r="I1503" s="26" t="str">
        <f t="shared" ca="1" si="47"/>
        <v>TRUE</v>
      </c>
      <c r="J1503" s="26">
        <v>0</v>
      </c>
      <c r="K1503" s="26">
        <v>1</v>
      </c>
      <c r="L1503" s="26">
        <v>1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  <c r="T1503" s="26">
        <v>0</v>
      </c>
      <c r="U1503" s="26">
        <v>0.2</v>
      </c>
      <c r="V1503" s="26">
        <v>0.2</v>
      </c>
      <c r="W1503" s="26">
        <v>0</v>
      </c>
      <c r="X1503" s="26">
        <v>0</v>
      </c>
      <c r="Y1503" s="26">
        <v>0</v>
      </c>
      <c r="Z1503" s="26">
        <v>0</v>
      </c>
      <c r="AA1503" s="26">
        <v>0</v>
      </c>
      <c r="AB1503" s="26">
        <v>0</v>
      </c>
      <c r="AC1503" s="26">
        <v>0</v>
      </c>
      <c r="AD1503" s="26">
        <v>0</v>
      </c>
      <c r="AE1503" s="26">
        <v>0</v>
      </c>
      <c r="AF1503" s="26">
        <v>1</v>
      </c>
      <c r="AG1503" s="26">
        <v>0</v>
      </c>
    </row>
    <row r="1504" spans="1:33" x14ac:dyDescent="0.2">
      <c r="A1504" s="3" t="s">
        <v>1457</v>
      </c>
      <c r="B1504" s="3" t="s">
        <v>1097</v>
      </c>
      <c r="C1504" s="3" t="s">
        <v>540</v>
      </c>
      <c r="D1504" s="3" t="s">
        <v>544</v>
      </c>
      <c r="E1504" t="str">
        <f t="shared" si="46"/>
        <v>M22P01U03N09</v>
      </c>
      <c r="F1504" s="26">
        <f ca="1">基础表!F1504</f>
        <v>0</v>
      </c>
      <c r="G1504" s="26">
        <f>基础表!G1504</f>
        <v>0</v>
      </c>
      <c r="H1504" s="26">
        <v>0.15</v>
      </c>
      <c r="I1504" s="26" t="str">
        <f t="shared" ca="1" si="47"/>
        <v>TRUE</v>
      </c>
      <c r="J1504" s="26">
        <v>0</v>
      </c>
      <c r="K1504" s="26">
        <v>1</v>
      </c>
      <c r="L1504" s="26">
        <v>1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  <c r="T1504" s="26">
        <v>0</v>
      </c>
      <c r="U1504" s="26">
        <v>0.2</v>
      </c>
      <c r="V1504" s="26">
        <v>0.2</v>
      </c>
      <c r="W1504" s="26">
        <v>0</v>
      </c>
      <c r="X1504" s="26">
        <v>0</v>
      </c>
      <c r="Y1504" s="26">
        <v>0</v>
      </c>
      <c r="Z1504" s="26">
        <v>0</v>
      </c>
      <c r="AA1504" s="26">
        <v>0</v>
      </c>
      <c r="AB1504" s="26">
        <v>0</v>
      </c>
      <c r="AC1504" s="26">
        <v>0</v>
      </c>
      <c r="AD1504" s="26">
        <v>0</v>
      </c>
      <c r="AE1504" s="26">
        <v>0</v>
      </c>
      <c r="AF1504" s="26">
        <v>1</v>
      </c>
      <c r="AG1504" s="26">
        <v>0</v>
      </c>
    </row>
    <row r="1505" spans="1:33" x14ac:dyDescent="0.2">
      <c r="A1505" s="3" t="s">
        <v>1457</v>
      </c>
      <c r="B1505" s="3" t="s">
        <v>1097</v>
      </c>
      <c r="C1505" s="3" t="s">
        <v>541</v>
      </c>
      <c r="D1505" s="3" t="s">
        <v>1255</v>
      </c>
      <c r="E1505" t="str">
        <f t="shared" si="46"/>
        <v>M22P01U04N01</v>
      </c>
      <c r="F1505" s="26">
        <f ca="1">基础表!F1505</f>
        <v>0</v>
      </c>
      <c r="G1505" s="26">
        <f>基础表!G1505</f>
        <v>0</v>
      </c>
      <c r="H1505" s="26">
        <v>0.15</v>
      </c>
      <c r="I1505" s="26" t="str">
        <f t="shared" ca="1" si="47"/>
        <v>TRUE</v>
      </c>
      <c r="J1505" s="26">
        <v>0</v>
      </c>
      <c r="K1505" s="26">
        <v>1</v>
      </c>
      <c r="L1505" s="26">
        <v>1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  <c r="T1505" s="26">
        <v>0</v>
      </c>
      <c r="U1505" s="26">
        <v>0.2</v>
      </c>
      <c r="V1505" s="26">
        <v>0.2</v>
      </c>
      <c r="W1505" s="26">
        <v>0</v>
      </c>
      <c r="X1505" s="26">
        <v>0</v>
      </c>
      <c r="Y1505" s="26">
        <v>0</v>
      </c>
      <c r="Z1505" s="26">
        <v>0</v>
      </c>
      <c r="AA1505" s="26">
        <v>0</v>
      </c>
      <c r="AB1505" s="26">
        <v>0</v>
      </c>
      <c r="AC1505" s="26">
        <v>0</v>
      </c>
      <c r="AD1505" s="26">
        <v>0</v>
      </c>
      <c r="AE1505" s="26">
        <v>0</v>
      </c>
      <c r="AF1505" s="26">
        <v>1</v>
      </c>
      <c r="AG1505" s="26">
        <v>0</v>
      </c>
    </row>
    <row r="1506" spans="1:33" x14ac:dyDescent="0.2">
      <c r="A1506" s="3" t="s">
        <v>1457</v>
      </c>
      <c r="B1506" s="3" t="s">
        <v>1097</v>
      </c>
      <c r="C1506" s="3" t="s">
        <v>541</v>
      </c>
      <c r="D1506" s="3" t="s">
        <v>534</v>
      </c>
      <c r="E1506" t="str">
        <f t="shared" si="46"/>
        <v>M22P01U04N02</v>
      </c>
      <c r="F1506" s="26">
        <f ca="1">基础表!F1506</f>
        <v>0</v>
      </c>
      <c r="G1506" s="26">
        <f>基础表!G1506</f>
        <v>0</v>
      </c>
      <c r="H1506" s="26">
        <v>0.15</v>
      </c>
      <c r="I1506" s="26" t="str">
        <f t="shared" ca="1" si="47"/>
        <v>TRUE</v>
      </c>
      <c r="J1506" s="26">
        <v>0</v>
      </c>
      <c r="K1506" s="26">
        <v>1</v>
      </c>
      <c r="L1506" s="26">
        <v>1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  <c r="T1506" s="26">
        <v>0</v>
      </c>
      <c r="U1506" s="26">
        <v>0.2</v>
      </c>
      <c r="V1506" s="26">
        <v>0.2</v>
      </c>
      <c r="W1506" s="26">
        <v>0</v>
      </c>
      <c r="X1506" s="26">
        <v>0</v>
      </c>
      <c r="Y1506" s="26">
        <v>0</v>
      </c>
      <c r="Z1506" s="26">
        <v>0</v>
      </c>
      <c r="AA1506" s="26">
        <v>0</v>
      </c>
      <c r="AB1506" s="26">
        <v>0</v>
      </c>
      <c r="AC1506" s="26">
        <v>0</v>
      </c>
      <c r="AD1506" s="26">
        <v>0</v>
      </c>
      <c r="AE1506" s="26">
        <v>0</v>
      </c>
      <c r="AF1506" s="26">
        <v>1</v>
      </c>
      <c r="AG1506" s="26">
        <v>0</v>
      </c>
    </row>
    <row r="1507" spans="1:33" x14ac:dyDescent="0.2">
      <c r="A1507" s="3" t="s">
        <v>1457</v>
      </c>
      <c r="B1507" s="3" t="s">
        <v>1097</v>
      </c>
      <c r="C1507" s="3" t="s">
        <v>541</v>
      </c>
      <c r="D1507" s="3" t="s">
        <v>535</v>
      </c>
      <c r="E1507" t="str">
        <f t="shared" si="46"/>
        <v>M22P01U04N03</v>
      </c>
      <c r="F1507" s="26">
        <f ca="1">基础表!F1507</f>
        <v>0</v>
      </c>
      <c r="G1507" s="26">
        <f>基础表!G1507</f>
        <v>0</v>
      </c>
      <c r="H1507" s="26">
        <v>0.15</v>
      </c>
      <c r="I1507" s="26" t="str">
        <f t="shared" ca="1" si="47"/>
        <v>TRUE</v>
      </c>
      <c r="J1507" s="26">
        <v>0</v>
      </c>
      <c r="K1507" s="26">
        <v>1</v>
      </c>
      <c r="L1507" s="26">
        <v>1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  <c r="T1507" s="26">
        <v>0</v>
      </c>
      <c r="U1507" s="26">
        <v>0.2</v>
      </c>
      <c r="V1507" s="26">
        <v>0.2</v>
      </c>
      <c r="W1507" s="26">
        <v>0</v>
      </c>
      <c r="X1507" s="26">
        <v>0</v>
      </c>
      <c r="Y1507" s="26">
        <v>0</v>
      </c>
      <c r="Z1507" s="26">
        <v>0</v>
      </c>
      <c r="AA1507" s="26">
        <v>0</v>
      </c>
      <c r="AB1507" s="26">
        <v>0</v>
      </c>
      <c r="AC1507" s="26">
        <v>0</v>
      </c>
      <c r="AD1507" s="26">
        <v>0</v>
      </c>
      <c r="AE1507" s="26">
        <v>0</v>
      </c>
      <c r="AF1507" s="26">
        <v>1</v>
      </c>
      <c r="AG1507" s="26">
        <v>0</v>
      </c>
    </row>
    <row r="1508" spans="1:33" x14ac:dyDescent="0.2">
      <c r="A1508" s="3" t="s">
        <v>1457</v>
      </c>
      <c r="B1508" s="3" t="s">
        <v>1097</v>
      </c>
      <c r="C1508" s="3" t="s">
        <v>1454</v>
      </c>
      <c r="D1508" s="3" t="s">
        <v>536</v>
      </c>
      <c r="E1508" t="str">
        <f t="shared" si="46"/>
        <v>M22P01U04N04</v>
      </c>
      <c r="F1508" s="26">
        <f ca="1">基础表!F1508</f>
        <v>0</v>
      </c>
      <c r="G1508" s="26">
        <f>基础表!G1508</f>
        <v>0</v>
      </c>
      <c r="H1508" s="26">
        <v>0.15</v>
      </c>
      <c r="I1508" s="26" t="str">
        <f t="shared" ca="1" si="47"/>
        <v>TRUE</v>
      </c>
      <c r="J1508" s="26">
        <v>0</v>
      </c>
      <c r="K1508" s="26">
        <v>1</v>
      </c>
      <c r="L1508" s="26">
        <v>1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  <c r="T1508" s="26">
        <v>0</v>
      </c>
      <c r="U1508" s="26">
        <v>0.2</v>
      </c>
      <c r="V1508" s="26">
        <v>0.2</v>
      </c>
      <c r="W1508" s="26">
        <v>0</v>
      </c>
      <c r="X1508" s="26">
        <v>0</v>
      </c>
      <c r="Y1508" s="26">
        <v>0</v>
      </c>
      <c r="Z1508" s="26">
        <v>0</v>
      </c>
      <c r="AA1508" s="26">
        <v>0</v>
      </c>
      <c r="AB1508" s="26">
        <v>0</v>
      </c>
      <c r="AC1508" s="26">
        <v>0</v>
      </c>
      <c r="AD1508" s="26">
        <v>0</v>
      </c>
      <c r="AE1508" s="26">
        <v>0</v>
      </c>
      <c r="AF1508" s="26">
        <v>1</v>
      </c>
      <c r="AG1508" s="26">
        <v>0</v>
      </c>
    </row>
    <row r="1509" spans="1:33" x14ac:dyDescent="0.2">
      <c r="A1509" s="3" t="s">
        <v>1457</v>
      </c>
      <c r="B1509" s="3" t="s">
        <v>1097</v>
      </c>
      <c r="C1509" s="3" t="s">
        <v>1454</v>
      </c>
      <c r="D1509" s="3" t="s">
        <v>537</v>
      </c>
      <c r="E1509" t="str">
        <f t="shared" si="46"/>
        <v>M22P01U04N05</v>
      </c>
      <c r="F1509" s="26">
        <f ca="1">基础表!F1509</f>
        <v>0</v>
      </c>
      <c r="G1509" s="26">
        <f>基础表!G1509</f>
        <v>0</v>
      </c>
      <c r="H1509" s="26">
        <v>0.15</v>
      </c>
      <c r="I1509" s="26" t="str">
        <f t="shared" ca="1" si="47"/>
        <v>TRUE</v>
      </c>
      <c r="J1509" s="26">
        <v>0</v>
      </c>
      <c r="K1509" s="26">
        <v>1</v>
      </c>
      <c r="L1509" s="26">
        <v>1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  <c r="T1509" s="26">
        <v>0</v>
      </c>
      <c r="U1509" s="26">
        <v>0.2</v>
      </c>
      <c r="V1509" s="26">
        <v>0.2</v>
      </c>
      <c r="W1509" s="26">
        <v>0</v>
      </c>
      <c r="X1509" s="26">
        <v>0</v>
      </c>
      <c r="Y1509" s="26">
        <v>0</v>
      </c>
      <c r="Z1509" s="26">
        <v>0</v>
      </c>
      <c r="AA1509" s="26">
        <v>0</v>
      </c>
      <c r="AB1509" s="26">
        <v>0</v>
      </c>
      <c r="AC1509" s="26">
        <v>0</v>
      </c>
      <c r="AD1509" s="26">
        <v>0</v>
      </c>
      <c r="AE1509" s="26">
        <v>0</v>
      </c>
      <c r="AF1509" s="26">
        <v>1</v>
      </c>
      <c r="AG1509" s="26">
        <v>0</v>
      </c>
    </row>
    <row r="1510" spans="1:33" x14ac:dyDescent="0.2">
      <c r="A1510" s="3" t="s">
        <v>1457</v>
      </c>
      <c r="B1510" s="3" t="s">
        <v>1097</v>
      </c>
      <c r="C1510" s="3" t="s">
        <v>1454</v>
      </c>
      <c r="D1510" s="3" t="s">
        <v>538</v>
      </c>
      <c r="E1510" t="str">
        <f t="shared" si="46"/>
        <v>M22P01U04N06</v>
      </c>
      <c r="F1510" s="26">
        <f ca="1">基础表!F1510</f>
        <v>0</v>
      </c>
      <c r="G1510" s="26">
        <f>基础表!G1510</f>
        <v>0</v>
      </c>
      <c r="H1510" s="26">
        <v>0.15</v>
      </c>
      <c r="I1510" s="26" t="str">
        <f t="shared" ca="1" si="47"/>
        <v>TRUE</v>
      </c>
      <c r="J1510" s="26">
        <v>0</v>
      </c>
      <c r="K1510" s="26">
        <v>1</v>
      </c>
      <c r="L1510" s="26">
        <v>1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  <c r="T1510" s="26">
        <v>0</v>
      </c>
      <c r="U1510" s="26">
        <v>0.2</v>
      </c>
      <c r="V1510" s="26">
        <v>0.2</v>
      </c>
      <c r="W1510" s="26">
        <v>0</v>
      </c>
      <c r="X1510" s="26">
        <v>0</v>
      </c>
      <c r="Y1510" s="26">
        <v>0</v>
      </c>
      <c r="Z1510" s="26">
        <v>0</v>
      </c>
      <c r="AA1510" s="26">
        <v>0</v>
      </c>
      <c r="AB1510" s="26">
        <v>0</v>
      </c>
      <c r="AC1510" s="26">
        <v>0</v>
      </c>
      <c r="AD1510" s="26">
        <v>0</v>
      </c>
      <c r="AE1510" s="26">
        <v>0</v>
      </c>
      <c r="AF1510" s="26">
        <v>1</v>
      </c>
      <c r="AG1510" s="26">
        <v>0</v>
      </c>
    </row>
    <row r="1511" spans="1:33" x14ac:dyDescent="0.2">
      <c r="A1511" s="3" t="s">
        <v>1457</v>
      </c>
      <c r="B1511" s="3" t="s">
        <v>1097</v>
      </c>
      <c r="C1511" s="3" t="s">
        <v>1454</v>
      </c>
      <c r="D1511" s="3" t="s">
        <v>542</v>
      </c>
      <c r="E1511" t="str">
        <f t="shared" si="46"/>
        <v>M22P01U04N07</v>
      </c>
      <c r="F1511" s="26">
        <f ca="1">基础表!F1511</f>
        <v>0</v>
      </c>
      <c r="G1511" s="26">
        <f>基础表!G1511</f>
        <v>0</v>
      </c>
      <c r="H1511" s="26">
        <v>0.15</v>
      </c>
      <c r="I1511" s="26" t="str">
        <f t="shared" ca="1" si="47"/>
        <v>TRUE</v>
      </c>
      <c r="J1511" s="26">
        <v>0</v>
      </c>
      <c r="K1511" s="26">
        <v>1</v>
      </c>
      <c r="L1511" s="26">
        <v>1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  <c r="T1511" s="26">
        <v>0</v>
      </c>
      <c r="U1511" s="26">
        <v>0.2</v>
      </c>
      <c r="V1511" s="26">
        <v>0.2</v>
      </c>
      <c r="W1511" s="26">
        <v>0</v>
      </c>
      <c r="X1511" s="26">
        <v>0</v>
      </c>
      <c r="Y1511" s="26">
        <v>0</v>
      </c>
      <c r="Z1511" s="26">
        <v>0</v>
      </c>
      <c r="AA1511" s="26">
        <v>0</v>
      </c>
      <c r="AB1511" s="26">
        <v>0</v>
      </c>
      <c r="AC1511" s="26">
        <v>0</v>
      </c>
      <c r="AD1511" s="26">
        <v>0</v>
      </c>
      <c r="AE1511" s="26">
        <v>0</v>
      </c>
      <c r="AF1511" s="26">
        <v>1</v>
      </c>
      <c r="AG1511" s="26">
        <v>0</v>
      </c>
    </row>
    <row r="1512" spans="1:33" x14ac:dyDescent="0.2">
      <c r="A1512" s="3" t="s">
        <v>1457</v>
      </c>
      <c r="B1512" s="3" t="s">
        <v>1097</v>
      </c>
      <c r="C1512" s="3" t="s">
        <v>1454</v>
      </c>
      <c r="D1512" s="3" t="s">
        <v>543</v>
      </c>
      <c r="E1512" t="str">
        <f t="shared" si="46"/>
        <v>M22P01U04N08</v>
      </c>
      <c r="F1512" s="26">
        <f ca="1">基础表!F1512</f>
        <v>0</v>
      </c>
      <c r="G1512" s="26">
        <f>基础表!G1512</f>
        <v>0</v>
      </c>
      <c r="H1512" s="26">
        <v>0.15</v>
      </c>
      <c r="I1512" s="26" t="str">
        <f t="shared" ca="1" si="47"/>
        <v>TRUE</v>
      </c>
      <c r="J1512" s="26">
        <v>0</v>
      </c>
      <c r="K1512" s="26">
        <v>1</v>
      </c>
      <c r="L1512" s="26">
        <v>1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  <c r="T1512" s="26">
        <v>0</v>
      </c>
      <c r="U1512" s="26">
        <v>0.2</v>
      </c>
      <c r="V1512" s="26">
        <v>0.2</v>
      </c>
      <c r="W1512" s="26">
        <v>0</v>
      </c>
      <c r="X1512" s="26">
        <v>0</v>
      </c>
      <c r="Y1512" s="26">
        <v>0</v>
      </c>
      <c r="Z1512" s="26">
        <v>0</v>
      </c>
      <c r="AA1512" s="26">
        <v>0</v>
      </c>
      <c r="AB1512" s="26">
        <v>0</v>
      </c>
      <c r="AC1512" s="26">
        <v>0</v>
      </c>
      <c r="AD1512" s="26">
        <v>0</v>
      </c>
      <c r="AE1512" s="26">
        <v>0</v>
      </c>
      <c r="AF1512" s="26">
        <v>1</v>
      </c>
      <c r="AG1512" s="26">
        <v>0</v>
      </c>
    </row>
    <row r="1513" spans="1:33" x14ac:dyDescent="0.2">
      <c r="A1513" s="3" t="s">
        <v>1457</v>
      </c>
      <c r="B1513" s="3" t="s">
        <v>1097</v>
      </c>
      <c r="C1513" s="3" t="s">
        <v>541</v>
      </c>
      <c r="D1513" s="3" t="s">
        <v>544</v>
      </c>
      <c r="E1513" t="str">
        <f t="shared" si="46"/>
        <v>M22P01U04N09</v>
      </c>
      <c r="F1513" s="26">
        <f ca="1">基础表!F1513</f>
        <v>0</v>
      </c>
      <c r="G1513" s="26">
        <f>基础表!G1513</f>
        <v>0</v>
      </c>
      <c r="H1513" s="26">
        <v>0.15</v>
      </c>
      <c r="I1513" s="26" t="str">
        <f t="shared" ca="1" si="47"/>
        <v>TRUE</v>
      </c>
      <c r="J1513" s="26">
        <v>0</v>
      </c>
      <c r="K1513" s="26">
        <v>1</v>
      </c>
      <c r="L1513" s="26">
        <v>1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  <c r="T1513" s="26">
        <v>0</v>
      </c>
      <c r="U1513" s="26">
        <v>0.2</v>
      </c>
      <c r="V1513" s="26">
        <v>0.2</v>
      </c>
      <c r="W1513" s="26">
        <v>0</v>
      </c>
      <c r="X1513" s="26">
        <v>0</v>
      </c>
      <c r="Y1513" s="26">
        <v>0</v>
      </c>
      <c r="Z1513" s="26">
        <v>0</v>
      </c>
      <c r="AA1513" s="26">
        <v>0</v>
      </c>
      <c r="AB1513" s="26">
        <v>0</v>
      </c>
      <c r="AC1513" s="26">
        <v>0</v>
      </c>
      <c r="AD1513" s="26">
        <v>0</v>
      </c>
      <c r="AE1513" s="26">
        <v>0</v>
      </c>
      <c r="AF1513" s="26">
        <v>1</v>
      </c>
      <c r="AG1513" s="26">
        <v>0</v>
      </c>
    </row>
    <row r="1514" spans="1:33" x14ac:dyDescent="0.2">
      <c r="A1514" s="3" t="s">
        <v>1457</v>
      </c>
      <c r="B1514" s="3" t="s">
        <v>1097</v>
      </c>
      <c r="C1514" s="3" t="s">
        <v>532</v>
      </c>
      <c r="D1514" s="3" t="s">
        <v>1255</v>
      </c>
      <c r="E1514" t="str">
        <f t="shared" si="46"/>
        <v>M22P01U01N01</v>
      </c>
      <c r="F1514" s="26">
        <f ca="1">基础表!F1514</f>
        <v>0</v>
      </c>
      <c r="G1514" s="26">
        <f>基础表!G1514</f>
        <v>0</v>
      </c>
      <c r="H1514" s="26">
        <v>0.15</v>
      </c>
      <c r="I1514" s="26" t="str">
        <f t="shared" ca="1" si="47"/>
        <v>TRUE</v>
      </c>
      <c r="J1514" s="26">
        <v>0</v>
      </c>
      <c r="K1514" s="26">
        <v>1</v>
      </c>
      <c r="L1514" s="26">
        <v>1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  <c r="T1514" s="26">
        <v>0</v>
      </c>
      <c r="U1514" s="26">
        <v>0.2</v>
      </c>
      <c r="V1514" s="26">
        <v>0.2</v>
      </c>
      <c r="W1514" s="26">
        <v>0</v>
      </c>
      <c r="X1514" s="26">
        <v>0</v>
      </c>
      <c r="Y1514" s="26">
        <v>0</v>
      </c>
      <c r="Z1514" s="26">
        <v>0</v>
      </c>
      <c r="AA1514" s="26">
        <v>0</v>
      </c>
      <c r="AB1514" s="26">
        <v>0</v>
      </c>
      <c r="AC1514" s="26">
        <v>0</v>
      </c>
      <c r="AD1514" s="26">
        <v>0</v>
      </c>
      <c r="AE1514" s="26">
        <v>0</v>
      </c>
      <c r="AF1514" s="26">
        <v>1</v>
      </c>
      <c r="AG1514" s="26">
        <v>0</v>
      </c>
    </row>
    <row r="1515" spans="1:33" x14ac:dyDescent="0.2">
      <c r="A1515" s="3" t="s">
        <v>1457</v>
      </c>
      <c r="B1515" s="3" t="s">
        <v>1097</v>
      </c>
      <c r="C1515" s="3" t="s">
        <v>532</v>
      </c>
      <c r="D1515" s="3" t="s">
        <v>534</v>
      </c>
      <c r="E1515" t="str">
        <f t="shared" si="46"/>
        <v>M22P01U01N02</v>
      </c>
      <c r="F1515" s="26">
        <f ca="1">基础表!F1515</f>
        <v>0</v>
      </c>
      <c r="G1515" s="26">
        <f>基础表!G1515</f>
        <v>0</v>
      </c>
      <c r="H1515" s="26">
        <v>0.15</v>
      </c>
      <c r="I1515" s="26" t="str">
        <f t="shared" ca="1" si="47"/>
        <v>TRUE</v>
      </c>
      <c r="J1515" s="26">
        <v>0</v>
      </c>
      <c r="K1515" s="26">
        <v>1</v>
      </c>
      <c r="L1515" s="26">
        <v>1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  <c r="T1515" s="26">
        <v>0</v>
      </c>
      <c r="U1515" s="26">
        <v>0.2</v>
      </c>
      <c r="V1515" s="26">
        <v>0.2</v>
      </c>
      <c r="W1515" s="26">
        <v>0</v>
      </c>
      <c r="X1515" s="26">
        <v>0</v>
      </c>
      <c r="Y1515" s="26">
        <v>0</v>
      </c>
      <c r="Z1515" s="26">
        <v>0</v>
      </c>
      <c r="AA1515" s="26">
        <v>0</v>
      </c>
      <c r="AB1515" s="26">
        <v>0</v>
      </c>
      <c r="AC1515" s="26">
        <v>0</v>
      </c>
      <c r="AD1515" s="26">
        <v>0</v>
      </c>
      <c r="AE1515" s="26">
        <v>0</v>
      </c>
      <c r="AF1515" s="26">
        <v>1</v>
      </c>
      <c r="AG1515" s="26">
        <v>0</v>
      </c>
    </row>
    <row r="1516" spans="1:33" x14ac:dyDescent="0.2">
      <c r="A1516" s="3" t="s">
        <v>1457</v>
      </c>
      <c r="B1516" s="3" t="s">
        <v>1097</v>
      </c>
      <c r="C1516" s="3" t="s">
        <v>532</v>
      </c>
      <c r="D1516" s="3" t="s">
        <v>535</v>
      </c>
      <c r="E1516" t="str">
        <f t="shared" si="46"/>
        <v>M22P01U01N03</v>
      </c>
      <c r="F1516" s="26">
        <f ca="1">基础表!F1516</f>
        <v>0</v>
      </c>
      <c r="G1516" s="26">
        <f>基础表!G1516</f>
        <v>0</v>
      </c>
      <c r="H1516" s="26">
        <v>0.15</v>
      </c>
      <c r="I1516" s="26" t="str">
        <f t="shared" ca="1" si="47"/>
        <v>TRUE</v>
      </c>
      <c r="J1516" s="26">
        <v>0</v>
      </c>
      <c r="K1516" s="26">
        <v>1</v>
      </c>
      <c r="L1516" s="26">
        <v>1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  <c r="T1516" s="26">
        <v>0</v>
      </c>
      <c r="U1516" s="26">
        <v>0.2</v>
      </c>
      <c r="V1516" s="26">
        <v>0.2</v>
      </c>
      <c r="W1516" s="26">
        <v>0</v>
      </c>
      <c r="X1516" s="26">
        <v>0</v>
      </c>
      <c r="Y1516" s="26">
        <v>0</v>
      </c>
      <c r="Z1516" s="26">
        <v>0</v>
      </c>
      <c r="AA1516" s="26">
        <v>0</v>
      </c>
      <c r="AB1516" s="26">
        <v>0</v>
      </c>
      <c r="AC1516" s="26">
        <v>0</v>
      </c>
      <c r="AD1516" s="26">
        <v>0</v>
      </c>
      <c r="AE1516" s="26">
        <v>0</v>
      </c>
      <c r="AF1516" s="26">
        <v>1</v>
      </c>
      <c r="AG1516" s="26">
        <v>0</v>
      </c>
    </row>
    <row r="1517" spans="1:33" x14ac:dyDescent="0.2">
      <c r="A1517" s="3" t="s">
        <v>1457</v>
      </c>
      <c r="B1517" s="3" t="s">
        <v>1097</v>
      </c>
      <c r="C1517" s="3" t="s">
        <v>532</v>
      </c>
      <c r="D1517" s="3" t="s">
        <v>536</v>
      </c>
      <c r="E1517" t="str">
        <f t="shared" si="46"/>
        <v>M22P01U01N04</v>
      </c>
      <c r="F1517" s="26">
        <f ca="1">基础表!F1517</f>
        <v>0</v>
      </c>
      <c r="G1517" s="26">
        <f>基础表!G1517</f>
        <v>0</v>
      </c>
      <c r="H1517" s="26">
        <v>0.15</v>
      </c>
      <c r="I1517" s="26" t="str">
        <f t="shared" ca="1" si="47"/>
        <v>TRUE</v>
      </c>
      <c r="J1517" s="26">
        <v>0</v>
      </c>
      <c r="K1517" s="26">
        <v>1</v>
      </c>
      <c r="L1517" s="26">
        <v>1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  <c r="T1517" s="26">
        <v>0</v>
      </c>
      <c r="U1517" s="26">
        <v>0.2</v>
      </c>
      <c r="V1517" s="26">
        <v>0.2</v>
      </c>
      <c r="W1517" s="26">
        <v>0</v>
      </c>
      <c r="X1517" s="26">
        <v>0</v>
      </c>
      <c r="Y1517" s="26">
        <v>0</v>
      </c>
      <c r="Z1517" s="26">
        <v>0</v>
      </c>
      <c r="AA1517" s="26">
        <v>0</v>
      </c>
      <c r="AB1517" s="26">
        <v>0</v>
      </c>
      <c r="AC1517" s="26">
        <v>0</v>
      </c>
      <c r="AD1517" s="26">
        <v>0</v>
      </c>
      <c r="AE1517" s="26">
        <v>0</v>
      </c>
      <c r="AF1517" s="26">
        <v>1</v>
      </c>
      <c r="AG1517" s="26">
        <v>0</v>
      </c>
    </row>
    <row r="1518" spans="1:33" x14ac:dyDescent="0.2">
      <c r="A1518" s="3" t="s">
        <v>1457</v>
      </c>
      <c r="B1518" s="3" t="s">
        <v>1097</v>
      </c>
      <c r="C1518" s="3" t="s">
        <v>532</v>
      </c>
      <c r="D1518" s="3" t="s">
        <v>537</v>
      </c>
      <c r="E1518" t="str">
        <f t="shared" si="46"/>
        <v>M22P01U01N05</v>
      </c>
      <c r="F1518" s="26">
        <f ca="1">基础表!F1518</f>
        <v>0</v>
      </c>
      <c r="G1518" s="26">
        <f>基础表!G1518</f>
        <v>0</v>
      </c>
      <c r="H1518" s="26">
        <v>0.15</v>
      </c>
      <c r="I1518" s="26" t="str">
        <f t="shared" ca="1" si="47"/>
        <v>TRUE</v>
      </c>
      <c r="J1518" s="26">
        <v>0</v>
      </c>
      <c r="K1518" s="26">
        <v>1</v>
      </c>
      <c r="L1518" s="26">
        <v>1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  <c r="T1518" s="26">
        <v>0</v>
      </c>
      <c r="U1518" s="26">
        <v>0.2</v>
      </c>
      <c r="V1518" s="26">
        <v>0.2</v>
      </c>
      <c r="W1518" s="26">
        <v>0</v>
      </c>
      <c r="X1518" s="26">
        <v>0</v>
      </c>
      <c r="Y1518" s="26">
        <v>0</v>
      </c>
      <c r="Z1518" s="26">
        <v>0</v>
      </c>
      <c r="AA1518" s="26">
        <v>0</v>
      </c>
      <c r="AB1518" s="26">
        <v>0</v>
      </c>
      <c r="AC1518" s="26">
        <v>0</v>
      </c>
      <c r="AD1518" s="26">
        <v>0</v>
      </c>
      <c r="AE1518" s="26">
        <v>0</v>
      </c>
      <c r="AF1518" s="26">
        <v>1</v>
      </c>
      <c r="AG1518" s="26">
        <v>0</v>
      </c>
    </row>
    <row r="1519" spans="1:33" x14ac:dyDescent="0.2">
      <c r="A1519" s="3" t="s">
        <v>1457</v>
      </c>
      <c r="B1519" s="3" t="s">
        <v>1097</v>
      </c>
      <c r="C1519" s="3" t="s">
        <v>532</v>
      </c>
      <c r="D1519" s="3" t="s">
        <v>538</v>
      </c>
      <c r="E1519" t="str">
        <f t="shared" si="46"/>
        <v>M22P01U01N06</v>
      </c>
      <c r="F1519" s="26">
        <f ca="1">基础表!F1519</f>
        <v>0</v>
      </c>
      <c r="G1519" s="26">
        <f>基础表!G1519</f>
        <v>0</v>
      </c>
      <c r="H1519" s="26">
        <v>0.15</v>
      </c>
      <c r="I1519" s="26" t="str">
        <f t="shared" ca="1" si="47"/>
        <v>TRUE</v>
      </c>
      <c r="J1519" s="26">
        <v>0</v>
      </c>
      <c r="K1519" s="26">
        <v>1</v>
      </c>
      <c r="L1519" s="26">
        <v>1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  <c r="T1519" s="26">
        <v>0</v>
      </c>
      <c r="U1519" s="26">
        <v>0.2</v>
      </c>
      <c r="V1519" s="26">
        <v>0.2</v>
      </c>
      <c r="W1519" s="26">
        <v>0</v>
      </c>
      <c r="X1519" s="26">
        <v>0</v>
      </c>
      <c r="Y1519" s="26">
        <v>0</v>
      </c>
      <c r="Z1519" s="26">
        <v>0</v>
      </c>
      <c r="AA1519" s="26">
        <v>0</v>
      </c>
      <c r="AB1519" s="26">
        <v>0</v>
      </c>
      <c r="AC1519" s="26">
        <v>0</v>
      </c>
      <c r="AD1519" s="26">
        <v>0</v>
      </c>
      <c r="AE1519" s="26">
        <v>0</v>
      </c>
      <c r="AF1519" s="26">
        <v>1</v>
      </c>
      <c r="AG1519" s="26">
        <v>0</v>
      </c>
    </row>
    <row r="1520" spans="1:33" x14ac:dyDescent="0.2">
      <c r="A1520" s="3" t="s">
        <v>1457</v>
      </c>
      <c r="B1520" s="3" t="s">
        <v>1097</v>
      </c>
      <c r="C1520" s="3" t="s">
        <v>532</v>
      </c>
      <c r="D1520" s="3" t="s">
        <v>542</v>
      </c>
      <c r="E1520" t="str">
        <f t="shared" si="46"/>
        <v>M22P01U01N07</v>
      </c>
      <c r="F1520" s="26">
        <f ca="1">基础表!F1520</f>
        <v>0</v>
      </c>
      <c r="G1520" s="26">
        <f>基础表!G1520</f>
        <v>0</v>
      </c>
      <c r="H1520" s="26">
        <v>0.15</v>
      </c>
      <c r="I1520" s="26" t="str">
        <f t="shared" ca="1" si="47"/>
        <v>TRUE</v>
      </c>
      <c r="J1520" s="26">
        <v>0</v>
      </c>
      <c r="K1520" s="26">
        <v>1</v>
      </c>
      <c r="L1520" s="26">
        <v>1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  <c r="T1520" s="26">
        <v>0</v>
      </c>
      <c r="U1520" s="26">
        <v>0.2</v>
      </c>
      <c r="V1520" s="26">
        <v>0.2</v>
      </c>
      <c r="W1520" s="26">
        <v>0</v>
      </c>
      <c r="X1520" s="26">
        <v>0</v>
      </c>
      <c r="Y1520" s="26">
        <v>0</v>
      </c>
      <c r="Z1520" s="26">
        <v>0</v>
      </c>
      <c r="AA1520" s="26">
        <v>0</v>
      </c>
      <c r="AB1520" s="26">
        <v>0</v>
      </c>
      <c r="AC1520" s="26">
        <v>0</v>
      </c>
      <c r="AD1520" s="26">
        <v>0</v>
      </c>
      <c r="AE1520" s="26">
        <v>0</v>
      </c>
      <c r="AF1520" s="26">
        <v>1</v>
      </c>
      <c r="AG1520" s="26">
        <v>0</v>
      </c>
    </row>
    <row r="1521" spans="1:33" x14ac:dyDescent="0.2">
      <c r="A1521" s="3" t="s">
        <v>1457</v>
      </c>
      <c r="B1521" s="3" t="s">
        <v>1097</v>
      </c>
      <c r="C1521" s="3" t="s">
        <v>532</v>
      </c>
      <c r="D1521" s="3" t="s">
        <v>543</v>
      </c>
      <c r="E1521" t="str">
        <f t="shared" si="46"/>
        <v>M22P01U01N08</v>
      </c>
      <c r="F1521" s="26">
        <f ca="1">基础表!F1521</f>
        <v>0</v>
      </c>
      <c r="G1521" s="26">
        <f>基础表!G1521</f>
        <v>0</v>
      </c>
      <c r="H1521" s="26">
        <v>0.15</v>
      </c>
      <c r="I1521" s="26" t="str">
        <f t="shared" ca="1" si="47"/>
        <v>TRUE</v>
      </c>
      <c r="J1521" s="26">
        <v>0</v>
      </c>
      <c r="K1521" s="26">
        <v>1</v>
      </c>
      <c r="L1521" s="26">
        <v>1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  <c r="T1521" s="26">
        <v>0</v>
      </c>
      <c r="U1521" s="26">
        <v>0.2</v>
      </c>
      <c r="V1521" s="26">
        <v>0.2</v>
      </c>
      <c r="W1521" s="26">
        <v>0</v>
      </c>
      <c r="X1521" s="26">
        <v>0</v>
      </c>
      <c r="Y1521" s="26">
        <v>0</v>
      </c>
      <c r="Z1521" s="26">
        <v>0</v>
      </c>
      <c r="AA1521" s="26">
        <v>0</v>
      </c>
      <c r="AB1521" s="26">
        <v>0</v>
      </c>
      <c r="AC1521" s="26">
        <v>0</v>
      </c>
      <c r="AD1521" s="26">
        <v>0</v>
      </c>
      <c r="AE1521" s="26">
        <v>0</v>
      </c>
      <c r="AF1521" s="26">
        <v>1</v>
      </c>
      <c r="AG1521" s="26">
        <v>0</v>
      </c>
    </row>
    <row r="1522" spans="1:33" x14ac:dyDescent="0.2">
      <c r="A1522" s="3" t="s">
        <v>1457</v>
      </c>
      <c r="B1522" s="3" t="s">
        <v>1097</v>
      </c>
      <c r="C1522" s="3" t="s">
        <v>532</v>
      </c>
      <c r="D1522" s="3" t="s">
        <v>544</v>
      </c>
      <c r="E1522" t="str">
        <f t="shared" si="46"/>
        <v>M22P01U01N09</v>
      </c>
      <c r="F1522" s="26">
        <f ca="1">基础表!F1522</f>
        <v>0</v>
      </c>
      <c r="G1522" s="26">
        <f>基础表!G1522</f>
        <v>0</v>
      </c>
      <c r="H1522" s="26">
        <v>0.15</v>
      </c>
      <c r="I1522" s="26" t="str">
        <f t="shared" ca="1" si="47"/>
        <v>TRUE</v>
      </c>
      <c r="J1522" s="26">
        <v>0</v>
      </c>
      <c r="K1522" s="26">
        <v>1</v>
      </c>
      <c r="L1522" s="26">
        <v>1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  <c r="T1522" s="26">
        <v>0</v>
      </c>
      <c r="U1522" s="26">
        <v>0.2</v>
      </c>
      <c r="V1522" s="26">
        <v>0.2</v>
      </c>
      <c r="W1522" s="26">
        <v>0</v>
      </c>
      <c r="X1522" s="26">
        <v>0</v>
      </c>
      <c r="Y1522" s="26">
        <v>0</v>
      </c>
      <c r="Z1522" s="26">
        <v>0</v>
      </c>
      <c r="AA1522" s="26">
        <v>0</v>
      </c>
      <c r="AB1522" s="26">
        <v>0</v>
      </c>
      <c r="AC1522" s="26">
        <v>0</v>
      </c>
      <c r="AD1522" s="26">
        <v>0</v>
      </c>
      <c r="AE1522" s="26">
        <v>0</v>
      </c>
      <c r="AF1522" s="26">
        <v>1</v>
      </c>
      <c r="AG1522" s="26">
        <v>0</v>
      </c>
    </row>
    <row r="1523" spans="1:33" x14ac:dyDescent="0.2">
      <c r="A1523" s="3" t="s">
        <v>1457</v>
      </c>
      <c r="B1523" s="3" t="s">
        <v>1097</v>
      </c>
      <c r="C1523" s="3" t="s">
        <v>539</v>
      </c>
      <c r="D1523" s="3" t="s">
        <v>1255</v>
      </c>
      <c r="E1523" t="str">
        <f t="shared" si="46"/>
        <v>M22P01U02N01</v>
      </c>
      <c r="F1523" s="26">
        <f ca="1">基础表!F1523</f>
        <v>0</v>
      </c>
      <c r="G1523" s="26">
        <f>基础表!G1523</f>
        <v>0</v>
      </c>
      <c r="H1523" s="26">
        <v>0.15</v>
      </c>
      <c r="I1523" s="26" t="str">
        <f t="shared" ca="1" si="47"/>
        <v>TRUE</v>
      </c>
      <c r="J1523" s="26">
        <v>0</v>
      </c>
      <c r="K1523" s="26">
        <v>1</v>
      </c>
      <c r="L1523" s="26">
        <v>1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  <c r="T1523" s="26">
        <v>0</v>
      </c>
      <c r="U1523" s="26">
        <v>0.2</v>
      </c>
      <c r="V1523" s="26">
        <v>0.2</v>
      </c>
      <c r="W1523" s="26">
        <v>0</v>
      </c>
      <c r="X1523" s="26">
        <v>0</v>
      </c>
      <c r="Y1523" s="26">
        <v>0</v>
      </c>
      <c r="Z1523" s="26">
        <v>0</v>
      </c>
      <c r="AA1523" s="26">
        <v>0</v>
      </c>
      <c r="AB1523" s="26">
        <v>0</v>
      </c>
      <c r="AC1523" s="26">
        <v>0</v>
      </c>
      <c r="AD1523" s="26">
        <v>0</v>
      </c>
      <c r="AE1523" s="26">
        <v>0</v>
      </c>
      <c r="AF1523" s="26">
        <v>1</v>
      </c>
      <c r="AG1523" s="26">
        <v>0</v>
      </c>
    </row>
    <row r="1524" spans="1:33" x14ac:dyDescent="0.2">
      <c r="A1524" s="3" t="s">
        <v>1457</v>
      </c>
      <c r="B1524" s="3" t="s">
        <v>1097</v>
      </c>
      <c r="C1524" s="3" t="s">
        <v>539</v>
      </c>
      <c r="D1524" s="3" t="s">
        <v>534</v>
      </c>
      <c r="E1524" t="str">
        <f t="shared" si="46"/>
        <v>M22P01U02N02</v>
      </c>
      <c r="F1524" s="26">
        <f ca="1">基础表!F1524</f>
        <v>0</v>
      </c>
      <c r="G1524" s="26">
        <f>基础表!G1524</f>
        <v>0</v>
      </c>
      <c r="H1524" s="26">
        <v>0.15</v>
      </c>
      <c r="I1524" s="26" t="str">
        <f t="shared" ca="1" si="47"/>
        <v>TRUE</v>
      </c>
      <c r="J1524" s="26">
        <v>0</v>
      </c>
      <c r="K1524" s="26">
        <v>1</v>
      </c>
      <c r="L1524" s="26">
        <v>1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  <c r="T1524" s="26">
        <v>0</v>
      </c>
      <c r="U1524" s="26">
        <v>0.2</v>
      </c>
      <c r="V1524" s="26">
        <v>0.2</v>
      </c>
      <c r="W1524" s="26">
        <v>0</v>
      </c>
      <c r="X1524" s="26">
        <v>0</v>
      </c>
      <c r="Y1524" s="26">
        <v>0</v>
      </c>
      <c r="Z1524" s="26">
        <v>0</v>
      </c>
      <c r="AA1524" s="26">
        <v>0</v>
      </c>
      <c r="AB1524" s="26">
        <v>0</v>
      </c>
      <c r="AC1524" s="26">
        <v>0</v>
      </c>
      <c r="AD1524" s="26">
        <v>0</v>
      </c>
      <c r="AE1524" s="26">
        <v>0</v>
      </c>
      <c r="AF1524" s="26">
        <v>1</v>
      </c>
      <c r="AG1524" s="26">
        <v>0</v>
      </c>
    </row>
    <row r="1525" spans="1:33" x14ac:dyDescent="0.2">
      <c r="A1525" s="3" t="s">
        <v>1457</v>
      </c>
      <c r="B1525" s="3" t="s">
        <v>1097</v>
      </c>
      <c r="C1525" s="3" t="s">
        <v>539</v>
      </c>
      <c r="D1525" s="3" t="s">
        <v>535</v>
      </c>
      <c r="E1525" t="str">
        <f t="shared" si="46"/>
        <v>M22P01U02N03</v>
      </c>
      <c r="F1525" s="26">
        <f ca="1">基础表!F1525</f>
        <v>0</v>
      </c>
      <c r="G1525" s="26">
        <f>基础表!G1525</f>
        <v>0</v>
      </c>
      <c r="H1525" s="26">
        <v>0.15</v>
      </c>
      <c r="I1525" s="26" t="str">
        <f t="shared" ca="1" si="47"/>
        <v>TRUE</v>
      </c>
      <c r="J1525" s="26">
        <v>0</v>
      </c>
      <c r="K1525" s="26">
        <v>1</v>
      </c>
      <c r="L1525" s="26">
        <v>1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  <c r="T1525" s="26">
        <v>0</v>
      </c>
      <c r="U1525" s="26">
        <v>0.2</v>
      </c>
      <c r="V1525" s="26">
        <v>0.2</v>
      </c>
      <c r="W1525" s="26">
        <v>0</v>
      </c>
      <c r="X1525" s="26">
        <v>0</v>
      </c>
      <c r="Y1525" s="26">
        <v>0</v>
      </c>
      <c r="Z1525" s="26">
        <v>0</v>
      </c>
      <c r="AA1525" s="26">
        <v>0</v>
      </c>
      <c r="AB1525" s="26">
        <v>0</v>
      </c>
      <c r="AC1525" s="26">
        <v>0</v>
      </c>
      <c r="AD1525" s="26">
        <v>0</v>
      </c>
      <c r="AE1525" s="26">
        <v>0</v>
      </c>
      <c r="AF1525" s="26">
        <v>1</v>
      </c>
      <c r="AG1525" s="26">
        <v>0</v>
      </c>
    </row>
    <row r="1526" spans="1:33" x14ac:dyDescent="0.2">
      <c r="A1526" s="3" t="s">
        <v>1457</v>
      </c>
      <c r="B1526" s="3" t="s">
        <v>1097</v>
      </c>
      <c r="C1526" s="3" t="s">
        <v>539</v>
      </c>
      <c r="D1526" s="3" t="s">
        <v>536</v>
      </c>
      <c r="E1526" t="str">
        <f t="shared" si="46"/>
        <v>M22P01U02N04</v>
      </c>
      <c r="F1526" s="26">
        <f ca="1">基础表!F1526</f>
        <v>0</v>
      </c>
      <c r="G1526" s="26">
        <f>基础表!G1526</f>
        <v>0</v>
      </c>
      <c r="H1526" s="26">
        <v>0.15</v>
      </c>
      <c r="I1526" s="26" t="str">
        <f t="shared" ca="1" si="47"/>
        <v>TRUE</v>
      </c>
      <c r="J1526" s="26">
        <v>0</v>
      </c>
      <c r="K1526" s="26">
        <v>1</v>
      </c>
      <c r="L1526" s="26">
        <v>1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  <c r="T1526" s="26">
        <v>0</v>
      </c>
      <c r="U1526" s="26">
        <v>0.2</v>
      </c>
      <c r="V1526" s="26">
        <v>0.2</v>
      </c>
      <c r="W1526" s="26">
        <v>0</v>
      </c>
      <c r="X1526" s="26">
        <v>0</v>
      </c>
      <c r="Y1526" s="26">
        <v>0</v>
      </c>
      <c r="Z1526" s="26">
        <v>0</v>
      </c>
      <c r="AA1526" s="26">
        <v>0</v>
      </c>
      <c r="AB1526" s="26">
        <v>0</v>
      </c>
      <c r="AC1526" s="26">
        <v>0</v>
      </c>
      <c r="AD1526" s="26">
        <v>0</v>
      </c>
      <c r="AE1526" s="26">
        <v>0</v>
      </c>
      <c r="AF1526" s="26">
        <v>1</v>
      </c>
      <c r="AG1526" s="26">
        <v>0</v>
      </c>
    </row>
    <row r="1527" spans="1:33" x14ac:dyDescent="0.2">
      <c r="A1527" s="3" t="s">
        <v>1457</v>
      </c>
      <c r="B1527" s="3" t="s">
        <v>1097</v>
      </c>
      <c r="C1527" s="3" t="s">
        <v>539</v>
      </c>
      <c r="D1527" s="3" t="s">
        <v>537</v>
      </c>
      <c r="E1527" t="str">
        <f t="shared" si="46"/>
        <v>M22P01U02N05</v>
      </c>
      <c r="F1527" s="26">
        <f ca="1">基础表!F1527</f>
        <v>0</v>
      </c>
      <c r="G1527" s="26">
        <f>基础表!G1527</f>
        <v>0</v>
      </c>
      <c r="H1527" s="26">
        <v>0.15</v>
      </c>
      <c r="I1527" s="26" t="str">
        <f t="shared" ca="1" si="47"/>
        <v>TRUE</v>
      </c>
      <c r="J1527" s="26">
        <v>0</v>
      </c>
      <c r="K1527" s="26">
        <v>1</v>
      </c>
      <c r="L1527" s="26">
        <v>1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  <c r="T1527" s="26">
        <v>0</v>
      </c>
      <c r="U1527" s="26">
        <v>0.2</v>
      </c>
      <c r="V1527" s="26">
        <v>0.2</v>
      </c>
      <c r="W1527" s="26">
        <v>0</v>
      </c>
      <c r="X1527" s="26">
        <v>0</v>
      </c>
      <c r="Y1527" s="26">
        <v>0</v>
      </c>
      <c r="Z1527" s="26">
        <v>0</v>
      </c>
      <c r="AA1527" s="26">
        <v>0</v>
      </c>
      <c r="AB1527" s="26">
        <v>0</v>
      </c>
      <c r="AC1527" s="26">
        <v>0</v>
      </c>
      <c r="AD1527" s="26">
        <v>0</v>
      </c>
      <c r="AE1527" s="26">
        <v>0</v>
      </c>
      <c r="AF1527" s="26">
        <v>1</v>
      </c>
      <c r="AG1527" s="26">
        <v>0</v>
      </c>
    </row>
    <row r="1528" spans="1:33" x14ac:dyDescent="0.2">
      <c r="A1528" s="3" t="s">
        <v>1457</v>
      </c>
      <c r="B1528" s="3" t="s">
        <v>1097</v>
      </c>
      <c r="C1528" s="3" t="s">
        <v>539</v>
      </c>
      <c r="D1528" s="3" t="s">
        <v>538</v>
      </c>
      <c r="E1528" t="str">
        <f t="shared" si="46"/>
        <v>M22P01U02N06</v>
      </c>
      <c r="F1528" s="26">
        <f ca="1">基础表!F1528</f>
        <v>0</v>
      </c>
      <c r="G1528" s="26">
        <f>基础表!G1528</f>
        <v>0</v>
      </c>
      <c r="H1528" s="26">
        <v>0.15</v>
      </c>
      <c r="I1528" s="26" t="str">
        <f t="shared" ca="1" si="47"/>
        <v>TRUE</v>
      </c>
      <c r="J1528" s="26">
        <v>0</v>
      </c>
      <c r="K1528" s="26">
        <v>1</v>
      </c>
      <c r="L1528" s="26">
        <v>1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  <c r="T1528" s="26">
        <v>0</v>
      </c>
      <c r="U1528" s="26">
        <v>0.2</v>
      </c>
      <c r="V1528" s="26">
        <v>0.2</v>
      </c>
      <c r="W1528" s="26">
        <v>0</v>
      </c>
      <c r="X1528" s="26">
        <v>0</v>
      </c>
      <c r="Y1528" s="26">
        <v>0</v>
      </c>
      <c r="Z1528" s="26">
        <v>0</v>
      </c>
      <c r="AA1528" s="26">
        <v>0</v>
      </c>
      <c r="AB1528" s="26">
        <v>0</v>
      </c>
      <c r="AC1528" s="26">
        <v>0</v>
      </c>
      <c r="AD1528" s="26">
        <v>0</v>
      </c>
      <c r="AE1528" s="26">
        <v>0</v>
      </c>
      <c r="AF1528" s="26">
        <v>1</v>
      </c>
      <c r="AG1528" s="26">
        <v>0</v>
      </c>
    </row>
    <row r="1529" spans="1:33" x14ac:dyDescent="0.2">
      <c r="A1529" s="3" t="s">
        <v>1457</v>
      </c>
      <c r="B1529" s="3" t="s">
        <v>1097</v>
      </c>
      <c r="C1529" s="3" t="s">
        <v>539</v>
      </c>
      <c r="D1529" s="3" t="s">
        <v>542</v>
      </c>
      <c r="E1529" t="str">
        <f t="shared" si="46"/>
        <v>M22P01U02N07</v>
      </c>
      <c r="F1529" s="26">
        <f ca="1">基础表!F1529</f>
        <v>0</v>
      </c>
      <c r="G1529" s="26">
        <f>基础表!G1529</f>
        <v>0</v>
      </c>
      <c r="H1529" s="26">
        <v>0.15</v>
      </c>
      <c r="I1529" s="26" t="str">
        <f t="shared" ca="1" si="47"/>
        <v>TRUE</v>
      </c>
      <c r="J1529" s="26">
        <v>0</v>
      </c>
      <c r="K1529" s="26">
        <v>1</v>
      </c>
      <c r="L1529" s="26">
        <v>1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  <c r="T1529" s="26">
        <v>0</v>
      </c>
      <c r="U1529" s="26">
        <v>0.2</v>
      </c>
      <c r="V1529" s="26">
        <v>0.2</v>
      </c>
      <c r="W1529" s="26">
        <v>0</v>
      </c>
      <c r="X1529" s="26">
        <v>0</v>
      </c>
      <c r="Y1529" s="26">
        <v>0</v>
      </c>
      <c r="Z1529" s="26">
        <v>0</v>
      </c>
      <c r="AA1529" s="26">
        <v>0</v>
      </c>
      <c r="AB1529" s="26">
        <v>0</v>
      </c>
      <c r="AC1529" s="26">
        <v>0</v>
      </c>
      <c r="AD1529" s="26">
        <v>0</v>
      </c>
      <c r="AE1529" s="26">
        <v>0</v>
      </c>
      <c r="AF1529" s="26">
        <v>1</v>
      </c>
      <c r="AG1529" s="26">
        <v>0</v>
      </c>
    </row>
    <row r="1530" spans="1:33" x14ac:dyDescent="0.2">
      <c r="A1530" s="3" t="s">
        <v>1457</v>
      </c>
      <c r="B1530" s="3" t="s">
        <v>1097</v>
      </c>
      <c r="C1530" s="3" t="s">
        <v>539</v>
      </c>
      <c r="D1530" s="3" t="s">
        <v>543</v>
      </c>
      <c r="E1530" t="str">
        <f t="shared" si="46"/>
        <v>M22P01U02N08</v>
      </c>
      <c r="F1530" s="26">
        <f ca="1">基础表!F1530</f>
        <v>0</v>
      </c>
      <c r="G1530" s="26">
        <f>基础表!G1530</f>
        <v>0</v>
      </c>
      <c r="H1530" s="26">
        <v>0.15</v>
      </c>
      <c r="I1530" s="26" t="str">
        <f t="shared" ca="1" si="47"/>
        <v>TRUE</v>
      </c>
      <c r="J1530" s="26">
        <v>0</v>
      </c>
      <c r="K1530" s="26">
        <v>1</v>
      </c>
      <c r="L1530" s="26">
        <v>1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  <c r="T1530" s="26">
        <v>0</v>
      </c>
      <c r="U1530" s="26">
        <v>0.2</v>
      </c>
      <c r="V1530" s="26">
        <v>0.2</v>
      </c>
      <c r="W1530" s="26">
        <v>0</v>
      </c>
      <c r="X1530" s="26">
        <v>0</v>
      </c>
      <c r="Y1530" s="26">
        <v>0</v>
      </c>
      <c r="Z1530" s="26">
        <v>0</v>
      </c>
      <c r="AA1530" s="26">
        <v>0</v>
      </c>
      <c r="AB1530" s="26">
        <v>0</v>
      </c>
      <c r="AC1530" s="26">
        <v>0</v>
      </c>
      <c r="AD1530" s="26">
        <v>0</v>
      </c>
      <c r="AE1530" s="26">
        <v>0</v>
      </c>
      <c r="AF1530" s="26">
        <v>1</v>
      </c>
      <c r="AG1530" s="26">
        <v>0</v>
      </c>
    </row>
    <row r="1531" spans="1:33" x14ac:dyDescent="0.2">
      <c r="A1531" s="3" t="s">
        <v>1457</v>
      </c>
      <c r="B1531" s="3" t="s">
        <v>1097</v>
      </c>
      <c r="C1531" s="3" t="s">
        <v>539</v>
      </c>
      <c r="D1531" s="3" t="s">
        <v>544</v>
      </c>
      <c r="E1531" t="str">
        <f t="shared" si="46"/>
        <v>M22P01U02N09</v>
      </c>
      <c r="F1531" s="26">
        <f ca="1">基础表!F1531</f>
        <v>0</v>
      </c>
      <c r="G1531" s="26">
        <f>基础表!G1531</f>
        <v>0</v>
      </c>
      <c r="H1531" s="26">
        <v>0.15</v>
      </c>
      <c r="I1531" s="26" t="str">
        <f t="shared" ca="1" si="47"/>
        <v>TRUE</v>
      </c>
      <c r="J1531" s="26">
        <v>0</v>
      </c>
      <c r="K1531" s="26">
        <v>1</v>
      </c>
      <c r="L1531" s="26">
        <v>1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  <c r="T1531" s="26">
        <v>0</v>
      </c>
      <c r="U1531" s="26">
        <v>0.2</v>
      </c>
      <c r="V1531" s="26">
        <v>0.2</v>
      </c>
      <c r="W1531" s="26">
        <v>0</v>
      </c>
      <c r="X1531" s="26">
        <v>0</v>
      </c>
      <c r="Y1531" s="26">
        <v>0</v>
      </c>
      <c r="Z1531" s="26">
        <v>0</v>
      </c>
      <c r="AA1531" s="26">
        <v>0</v>
      </c>
      <c r="AB1531" s="26">
        <v>0</v>
      </c>
      <c r="AC1531" s="26">
        <v>0</v>
      </c>
      <c r="AD1531" s="26">
        <v>0</v>
      </c>
      <c r="AE1531" s="26">
        <v>0</v>
      </c>
      <c r="AF1531" s="26">
        <v>1</v>
      </c>
      <c r="AG1531" s="26">
        <v>0</v>
      </c>
    </row>
    <row r="1532" spans="1:33" x14ac:dyDescent="0.2">
      <c r="A1532" s="3" t="s">
        <v>1457</v>
      </c>
      <c r="B1532" s="3" t="s">
        <v>1097</v>
      </c>
      <c r="C1532" s="3" t="s">
        <v>540</v>
      </c>
      <c r="D1532" s="3" t="s">
        <v>1255</v>
      </c>
      <c r="E1532" t="str">
        <f t="shared" si="46"/>
        <v>M22P01U03N01</v>
      </c>
      <c r="F1532" s="26">
        <f ca="1">基础表!F1532</f>
        <v>0</v>
      </c>
      <c r="G1532" s="26">
        <f>基础表!G1532</f>
        <v>0</v>
      </c>
      <c r="H1532" s="26">
        <v>0.15</v>
      </c>
      <c r="I1532" s="26" t="str">
        <f t="shared" ca="1" si="47"/>
        <v>TRUE</v>
      </c>
      <c r="J1532" s="26">
        <v>0</v>
      </c>
      <c r="K1532" s="26">
        <v>1</v>
      </c>
      <c r="L1532" s="26">
        <v>1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  <c r="T1532" s="26">
        <v>0</v>
      </c>
      <c r="U1532" s="26">
        <v>0.2</v>
      </c>
      <c r="V1532" s="26">
        <v>0.2</v>
      </c>
      <c r="W1532" s="26">
        <v>0</v>
      </c>
      <c r="X1532" s="26">
        <v>0</v>
      </c>
      <c r="Y1532" s="26">
        <v>0</v>
      </c>
      <c r="Z1532" s="26">
        <v>0</v>
      </c>
      <c r="AA1532" s="26">
        <v>0</v>
      </c>
      <c r="AB1532" s="26">
        <v>0</v>
      </c>
      <c r="AC1532" s="26">
        <v>0</v>
      </c>
      <c r="AD1532" s="26">
        <v>0</v>
      </c>
      <c r="AE1532" s="26">
        <v>0</v>
      </c>
      <c r="AF1532" s="26">
        <v>1</v>
      </c>
      <c r="AG1532" s="26">
        <v>0</v>
      </c>
    </row>
    <row r="1533" spans="1:33" x14ac:dyDescent="0.2">
      <c r="A1533" s="3" t="s">
        <v>1457</v>
      </c>
      <c r="B1533" s="3" t="s">
        <v>1097</v>
      </c>
      <c r="C1533" s="3" t="s">
        <v>540</v>
      </c>
      <c r="D1533" s="3" t="s">
        <v>534</v>
      </c>
      <c r="E1533" t="str">
        <f t="shared" si="46"/>
        <v>M22P01U03N02</v>
      </c>
      <c r="F1533" s="26">
        <f ca="1">基础表!F1533</f>
        <v>0</v>
      </c>
      <c r="G1533" s="26">
        <f>基础表!G1533</f>
        <v>0</v>
      </c>
      <c r="H1533" s="26">
        <v>0.15</v>
      </c>
      <c r="I1533" s="26" t="str">
        <f t="shared" ca="1" si="47"/>
        <v>TRUE</v>
      </c>
      <c r="J1533" s="26">
        <v>0</v>
      </c>
      <c r="K1533" s="26">
        <v>1</v>
      </c>
      <c r="L1533" s="26">
        <v>1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  <c r="T1533" s="26">
        <v>0</v>
      </c>
      <c r="U1533" s="26">
        <v>0.2</v>
      </c>
      <c r="V1533" s="26">
        <v>0.2</v>
      </c>
      <c r="W1533" s="26">
        <v>0</v>
      </c>
      <c r="X1533" s="26">
        <v>0</v>
      </c>
      <c r="Y1533" s="26">
        <v>0</v>
      </c>
      <c r="Z1533" s="26">
        <v>0</v>
      </c>
      <c r="AA1533" s="26">
        <v>0</v>
      </c>
      <c r="AB1533" s="26">
        <v>0</v>
      </c>
      <c r="AC1533" s="26">
        <v>0</v>
      </c>
      <c r="AD1533" s="26">
        <v>0</v>
      </c>
      <c r="AE1533" s="26">
        <v>0</v>
      </c>
      <c r="AF1533" s="26">
        <v>1</v>
      </c>
      <c r="AG1533" s="26">
        <v>0</v>
      </c>
    </row>
    <row r="1534" spans="1:33" x14ac:dyDescent="0.2">
      <c r="A1534" s="3" t="s">
        <v>1457</v>
      </c>
      <c r="B1534" s="3" t="s">
        <v>1097</v>
      </c>
      <c r="C1534" s="3" t="s">
        <v>540</v>
      </c>
      <c r="D1534" s="3" t="s">
        <v>535</v>
      </c>
      <c r="E1534" t="str">
        <f t="shared" si="46"/>
        <v>M22P01U03N03</v>
      </c>
      <c r="F1534" s="26">
        <f ca="1">基础表!F1534</f>
        <v>0</v>
      </c>
      <c r="G1534" s="26">
        <f>基础表!G1534</f>
        <v>0</v>
      </c>
      <c r="H1534" s="26">
        <v>0.15</v>
      </c>
      <c r="I1534" s="26" t="str">
        <f t="shared" ca="1" si="47"/>
        <v>TRUE</v>
      </c>
      <c r="J1534" s="26">
        <v>0</v>
      </c>
      <c r="K1534" s="26">
        <v>1</v>
      </c>
      <c r="L1534" s="26">
        <v>1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  <c r="T1534" s="26">
        <v>0</v>
      </c>
      <c r="U1534" s="26">
        <v>0.2</v>
      </c>
      <c r="V1534" s="26">
        <v>0.2</v>
      </c>
      <c r="W1534" s="26">
        <v>0</v>
      </c>
      <c r="X1534" s="26">
        <v>0</v>
      </c>
      <c r="Y1534" s="26">
        <v>0</v>
      </c>
      <c r="Z1534" s="26">
        <v>0</v>
      </c>
      <c r="AA1534" s="26">
        <v>0</v>
      </c>
      <c r="AB1534" s="26">
        <v>0</v>
      </c>
      <c r="AC1534" s="26">
        <v>0</v>
      </c>
      <c r="AD1534" s="26">
        <v>0</v>
      </c>
      <c r="AE1534" s="26">
        <v>0</v>
      </c>
      <c r="AF1534" s="26">
        <v>1</v>
      </c>
      <c r="AG1534" s="26">
        <v>0</v>
      </c>
    </row>
    <row r="1535" spans="1:33" x14ac:dyDescent="0.2">
      <c r="A1535" s="3" t="s">
        <v>1457</v>
      </c>
      <c r="B1535" s="3" t="s">
        <v>1097</v>
      </c>
      <c r="C1535" s="3" t="s">
        <v>540</v>
      </c>
      <c r="D1535" s="3" t="s">
        <v>536</v>
      </c>
      <c r="E1535" t="str">
        <f t="shared" si="46"/>
        <v>M22P01U03N04</v>
      </c>
      <c r="F1535" s="26">
        <f ca="1">基础表!F1535</f>
        <v>0</v>
      </c>
      <c r="G1535" s="26">
        <f>基础表!G1535</f>
        <v>0</v>
      </c>
      <c r="H1535" s="26">
        <v>0.15</v>
      </c>
      <c r="I1535" s="26" t="str">
        <f t="shared" ca="1" si="47"/>
        <v>TRUE</v>
      </c>
      <c r="J1535" s="26">
        <v>0</v>
      </c>
      <c r="K1535" s="26">
        <v>1</v>
      </c>
      <c r="L1535" s="26">
        <v>1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  <c r="T1535" s="26">
        <v>0</v>
      </c>
      <c r="U1535" s="26">
        <v>0.2</v>
      </c>
      <c r="V1535" s="26">
        <v>0.2</v>
      </c>
      <c r="W1535" s="26">
        <v>0</v>
      </c>
      <c r="X1535" s="26">
        <v>0</v>
      </c>
      <c r="Y1535" s="26">
        <v>0</v>
      </c>
      <c r="Z1535" s="26">
        <v>0</v>
      </c>
      <c r="AA1535" s="26">
        <v>0</v>
      </c>
      <c r="AB1535" s="26">
        <v>0</v>
      </c>
      <c r="AC1535" s="26">
        <v>0</v>
      </c>
      <c r="AD1535" s="26">
        <v>0</v>
      </c>
      <c r="AE1535" s="26">
        <v>0</v>
      </c>
      <c r="AF1535" s="26">
        <v>1</v>
      </c>
      <c r="AG1535" s="26">
        <v>0</v>
      </c>
    </row>
    <row r="1536" spans="1:33" x14ac:dyDescent="0.2">
      <c r="A1536" s="3" t="s">
        <v>1457</v>
      </c>
      <c r="B1536" s="3" t="s">
        <v>1097</v>
      </c>
      <c r="C1536" s="3" t="s">
        <v>540</v>
      </c>
      <c r="D1536" s="3" t="s">
        <v>537</v>
      </c>
      <c r="E1536" t="str">
        <f t="shared" si="46"/>
        <v>M22P01U03N05</v>
      </c>
      <c r="F1536" s="26">
        <f ca="1">基础表!F1536</f>
        <v>0</v>
      </c>
      <c r="G1536" s="26">
        <f>基础表!G1536</f>
        <v>0</v>
      </c>
      <c r="H1536" s="26">
        <v>0.15</v>
      </c>
      <c r="I1536" s="26" t="str">
        <f t="shared" ca="1" si="47"/>
        <v>TRUE</v>
      </c>
      <c r="J1536" s="26">
        <v>0</v>
      </c>
      <c r="K1536" s="26">
        <v>1</v>
      </c>
      <c r="L1536" s="26">
        <v>1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  <c r="T1536" s="26">
        <v>0</v>
      </c>
      <c r="U1536" s="26">
        <v>0.2</v>
      </c>
      <c r="V1536" s="26">
        <v>0.2</v>
      </c>
      <c r="W1536" s="26">
        <v>0</v>
      </c>
      <c r="X1536" s="26">
        <v>0</v>
      </c>
      <c r="Y1536" s="26">
        <v>0</v>
      </c>
      <c r="Z1536" s="26">
        <v>0</v>
      </c>
      <c r="AA1536" s="26">
        <v>0</v>
      </c>
      <c r="AB1536" s="26">
        <v>0</v>
      </c>
      <c r="AC1536" s="26">
        <v>0</v>
      </c>
      <c r="AD1536" s="26">
        <v>0</v>
      </c>
      <c r="AE1536" s="26">
        <v>0</v>
      </c>
      <c r="AF1536" s="26">
        <v>1</v>
      </c>
      <c r="AG1536" s="26">
        <v>0</v>
      </c>
    </row>
    <row r="1537" spans="1:33" x14ac:dyDescent="0.2">
      <c r="A1537" s="3" t="s">
        <v>1457</v>
      </c>
      <c r="B1537" s="3" t="s">
        <v>1097</v>
      </c>
      <c r="C1537" s="3" t="s">
        <v>540</v>
      </c>
      <c r="D1537" s="3" t="s">
        <v>538</v>
      </c>
      <c r="E1537" t="str">
        <f t="shared" si="46"/>
        <v>M22P01U03N06</v>
      </c>
      <c r="F1537" s="26">
        <f ca="1">基础表!F1537</f>
        <v>0</v>
      </c>
      <c r="G1537" s="26">
        <f>基础表!G1537</f>
        <v>0</v>
      </c>
      <c r="H1537" s="26">
        <v>0.15</v>
      </c>
      <c r="I1537" s="26" t="str">
        <f t="shared" ca="1" si="47"/>
        <v>TRUE</v>
      </c>
      <c r="J1537" s="26">
        <v>0</v>
      </c>
      <c r="K1537" s="26">
        <v>1</v>
      </c>
      <c r="L1537" s="26">
        <v>1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  <c r="T1537" s="26">
        <v>0</v>
      </c>
      <c r="U1537" s="26">
        <v>0.2</v>
      </c>
      <c r="V1537" s="26">
        <v>0.2</v>
      </c>
      <c r="W1537" s="26">
        <v>0</v>
      </c>
      <c r="X1537" s="26">
        <v>0</v>
      </c>
      <c r="Y1537" s="26">
        <v>0</v>
      </c>
      <c r="Z1537" s="26">
        <v>0</v>
      </c>
      <c r="AA1537" s="26">
        <v>0</v>
      </c>
      <c r="AB1537" s="26">
        <v>0</v>
      </c>
      <c r="AC1537" s="26">
        <v>0</v>
      </c>
      <c r="AD1537" s="26">
        <v>0</v>
      </c>
      <c r="AE1537" s="26">
        <v>0</v>
      </c>
      <c r="AF1537" s="26">
        <v>1</v>
      </c>
      <c r="AG1537" s="26">
        <v>0</v>
      </c>
    </row>
    <row r="1538" spans="1:33" x14ac:dyDescent="0.2">
      <c r="A1538" s="3" t="s">
        <v>1457</v>
      </c>
      <c r="B1538" s="3" t="s">
        <v>1097</v>
      </c>
      <c r="C1538" s="3" t="s">
        <v>540</v>
      </c>
      <c r="D1538" s="3" t="s">
        <v>542</v>
      </c>
      <c r="E1538" t="str">
        <f t="shared" si="46"/>
        <v>M22P01U03N07</v>
      </c>
      <c r="F1538" s="26">
        <f ca="1">基础表!F1538</f>
        <v>0</v>
      </c>
      <c r="G1538" s="26">
        <f>基础表!G1538</f>
        <v>0</v>
      </c>
      <c r="H1538" s="26">
        <v>0.15</v>
      </c>
      <c r="I1538" s="26" t="str">
        <f t="shared" ca="1" si="47"/>
        <v>TRUE</v>
      </c>
      <c r="J1538" s="26">
        <v>0</v>
      </c>
      <c r="K1538" s="26">
        <v>1</v>
      </c>
      <c r="L1538" s="26">
        <v>1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  <c r="T1538" s="26">
        <v>0</v>
      </c>
      <c r="U1538" s="26">
        <v>0.2</v>
      </c>
      <c r="V1538" s="26">
        <v>0.2</v>
      </c>
      <c r="W1538" s="26">
        <v>0</v>
      </c>
      <c r="X1538" s="26">
        <v>0</v>
      </c>
      <c r="Y1538" s="26">
        <v>0</v>
      </c>
      <c r="Z1538" s="26">
        <v>0</v>
      </c>
      <c r="AA1538" s="26">
        <v>0</v>
      </c>
      <c r="AB1538" s="26">
        <v>0</v>
      </c>
      <c r="AC1538" s="26">
        <v>0</v>
      </c>
      <c r="AD1538" s="26">
        <v>0</v>
      </c>
      <c r="AE1538" s="26">
        <v>0</v>
      </c>
      <c r="AF1538" s="26">
        <v>1</v>
      </c>
      <c r="AG1538" s="26">
        <v>0</v>
      </c>
    </row>
    <row r="1539" spans="1:33" x14ac:dyDescent="0.2">
      <c r="A1539" s="3" t="s">
        <v>1457</v>
      </c>
      <c r="B1539" s="3" t="s">
        <v>1097</v>
      </c>
      <c r="C1539" s="3" t="s">
        <v>540</v>
      </c>
      <c r="D1539" s="3" t="s">
        <v>543</v>
      </c>
      <c r="E1539" t="str">
        <f t="shared" ref="E1539:E1602" si="48">A1539&amp;B1539&amp;C1539&amp;D1539</f>
        <v>M22P01U03N08</v>
      </c>
      <c r="F1539" s="26">
        <f ca="1">基础表!F1539</f>
        <v>0</v>
      </c>
      <c r="G1539" s="26">
        <f>基础表!G1539</f>
        <v>0</v>
      </c>
      <c r="H1539" s="26">
        <v>0.15</v>
      </c>
      <c r="I1539" s="26" t="str">
        <f t="shared" ref="I1539:I1602" ca="1" si="49">IF(F1539=0,"TRUE",IF(F1539&gt;1000,"TRUE","FALSE"))</f>
        <v>TRUE</v>
      </c>
      <c r="J1539" s="26">
        <v>0</v>
      </c>
      <c r="K1539" s="26">
        <v>1</v>
      </c>
      <c r="L1539" s="26">
        <v>1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  <c r="T1539" s="26">
        <v>0</v>
      </c>
      <c r="U1539" s="26">
        <v>0.2</v>
      </c>
      <c r="V1539" s="26">
        <v>0.2</v>
      </c>
      <c r="W1539" s="26">
        <v>0</v>
      </c>
      <c r="X1539" s="26">
        <v>0</v>
      </c>
      <c r="Y1539" s="26">
        <v>0</v>
      </c>
      <c r="Z1539" s="26">
        <v>0</v>
      </c>
      <c r="AA1539" s="26">
        <v>0</v>
      </c>
      <c r="AB1539" s="26">
        <v>0</v>
      </c>
      <c r="AC1539" s="26">
        <v>0</v>
      </c>
      <c r="AD1539" s="26">
        <v>0</v>
      </c>
      <c r="AE1539" s="26">
        <v>0</v>
      </c>
      <c r="AF1539" s="26">
        <v>1</v>
      </c>
      <c r="AG1539" s="26">
        <v>0</v>
      </c>
    </row>
    <row r="1540" spans="1:33" x14ac:dyDescent="0.2">
      <c r="A1540" s="3" t="s">
        <v>1457</v>
      </c>
      <c r="B1540" s="3" t="s">
        <v>1097</v>
      </c>
      <c r="C1540" s="3" t="s">
        <v>540</v>
      </c>
      <c r="D1540" s="3" t="s">
        <v>544</v>
      </c>
      <c r="E1540" t="str">
        <f t="shared" si="48"/>
        <v>M22P01U03N09</v>
      </c>
      <c r="F1540" s="26">
        <f ca="1">基础表!F1540</f>
        <v>0</v>
      </c>
      <c r="G1540" s="26">
        <f>基础表!G1540</f>
        <v>0</v>
      </c>
      <c r="H1540" s="26">
        <v>0.15</v>
      </c>
      <c r="I1540" s="26" t="str">
        <f t="shared" ca="1" si="49"/>
        <v>TRUE</v>
      </c>
      <c r="J1540" s="26">
        <v>0</v>
      </c>
      <c r="K1540" s="26">
        <v>1</v>
      </c>
      <c r="L1540" s="26">
        <v>1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  <c r="T1540" s="26">
        <v>0</v>
      </c>
      <c r="U1540" s="26">
        <v>0.2</v>
      </c>
      <c r="V1540" s="26">
        <v>0.2</v>
      </c>
      <c r="W1540" s="26">
        <v>0</v>
      </c>
      <c r="X1540" s="26">
        <v>0</v>
      </c>
      <c r="Y1540" s="26">
        <v>0</v>
      </c>
      <c r="Z1540" s="26">
        <v>0</v>
      </c>
      <c r="AA1540" s="26">
        <v>0</v>
      </c>
      <c r="AB1540" s="26">
        <v>0</v>
      </c>
      <c r="AC1540" s="26">
        <v>0</v>
      </c>
      <c r="AD1540" s="26">
        <v>0</v>
      </c>
      <c r="AE1540" s="26">
        <v>0</v>
      </c>
      <c r="AF1540" s="26">
        <v>1</v>
      </c>
      <c r="AG1540" s="26">
        <v>0</v>
      </c>
    </row>
    <row r="1541" spans="1:33" x14ac:dyDescent="0.2">
      <c r="A1541" s="3" t="s">
        <v>1457</v>
      </c>
      <c r="B1541" s="3" t="s">
        <v>1097</v>
      </c>
      <c r="C1541" s="3" t="s">
        <v>541</v>
      </c>
      <c r="D1541" s="3" t="s">
        <v>1255</v>
      </c>
      <c r="E1541" t="str">
        <f t="shared" si="48"/>
        <v>M22P01U04N01</v>
      </c>
      <c r="F1541" s="26">
        <f ca="1">基础表!F1541</f>
        <v>0</v>
      </c>
      <c r="G1541" s="26">
        <f>基础表!G1541</f>
        <v>0</v>
      </c>
      <c r="H1541" s="26">
        <v>0.15</v>
      </c>
      <c r="I1541" s="26" t="str">
        <f t="shared" ca="1" si="49"/>
        <v>TRUE</v>
      </c>
      <c r="J1541" s="26">
        <v>0</v>
      </c>
      <c r="K1541" s="26">
        <v>1</v>
      </c>
      <c r="L1541" s="26">
        <v>1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  <c r="T1541" s="26">
        <v>0</v>
      </c>
      <c r="U1541" s="26">
        <v>0.2</v>
      </c>
      <c r="V1541" s="26">
        <v>0.2</v>
      </c>
      <c r="W1541" s="26">
        <v>0</v>
      </c>
      <c r="X1541" s="26">
        <v>0</v>
      </c>
      <c r="Y1541" s="26">
        <v>0</v>
      </c>
      <c r="Z1541" s="26">
        <v>0</v>
      </c>
      <c r="AA1541" s="26">
        <v>0</v>
      </c>
      <c r="AB1541" s="26">
        <v>0</v>
      </c>
      <c r="AC1541" s="26">
        <v>0</v>
      </c>
      <c r="AD1541" s="26">
        <v>0</v>
      </c>
      <c r="AE1541" s="26">
        <v>0</v>
      </c>
      <c r="AF1541" s="26">
        <v>1</v>
      </c>
      <c r="AG1541" s="26">
        <v>0</v>
      </c>
    </row>
    <row r="1542" spans="1:33" x14ac:dyDescent="0.2">
      <c r="A1542" s="3" t="s">
        <v>1457</v>
      </c>
      <c r="B1542" s="3" t="s">
        <v>1097</v>
      </c>
      <c r="C1542" s="3" t="s">
        <v>541</v>
      </c>
      <c r="D1542" s="3" t="s">
        <v>534</v>
      </c>
      <c r="E1542" t="str">
        <f t="shared" si="48"/>
        <v>M22P01U04N02</v>
      </c>
      <c r="F1542" s="26">
        <f ca="1">基础表!F1542</f>
        <v>0</v>
      </c>
      <c r="G1542" s="26">
        <f>基础表!G1542</f>
        <v>0</v>
      </c>
      <c r="H1542" s="26">
        <v>0.15</v>
      </c>
      <c r="I1542" s="26" t="str">
        <f t="shared" ca="1" si="49"/>
        <v>TRUE</v>
      </c>
      <c r="J1542" s="26">
        <v>0</v>
      </c>
      <c r="K1542" s="26">
        <v>1</v>
      </c>
      <c r="L1542" s="26">
        <v>1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  <c r="T1542" s="26">
        <v>0</v>
      </c>
      <c r="U1542" s="26">
        <v>0.2</v>
      </c>
      <c r="V1542" s="26">
        <v>0.2</v>
      </c>
      <c r="W1542" s="26">
        <v>0</v>
      </c>
      <c r="X1542" s="26">
        <v>0</v>
      </c>
      <c r="Y1542" s="26">
        <v>0</v>
      </c>
      <c r="Z1542" s="26">
        <v>0</v>
      </c>
      <c r="AA1542" s="26">
        <v>0</v>
      </c>
      <c r="AB1542" s="26">
        <v>0</v>
      </c>
      <c r="AC1542" s="26">
        <v>0</v>
      </c>
      <c r="AD1542" s="26">
        <v>0</v>
      </c>
      <c r="AE1542" s="26">
        <v>0</v>
      </c>
      <c r="AF1542" s="26">
        <v>1</v>
      </c>
      <c r="AG1542" s="26">
        <v>0</v>
      </c>
    </row>
    <row r="1543" spans="1:33" x14ac:dyDescent="0.2">
      <c r="A1543" s="3" t="s">
        <v>1457</v>
      </c>
      <c r="B1543" s="3" t="s">
        <v>1097</v>
      </c>
      <c r="C1543" s="3" t="s">
        <v>541</v>
      </c>
      <c r="D1543" s="3" t="s">
        <v>535</v>
      </c>
      <c r="E1543" t="str">
        <f t="shared" si="48"/>
        <v>M22P01U04N03</v>
      </c>
      <c r="F1543" s="26">
        <f ca="1">基础表!F1543</f>
        <v>0</v>
      </c>
      <c r="G1543" s="26">
        <f>基础表!G1543</f>
        <v>0</v>
      </c>
      <c r="H1543" s="26">
        <v>0.15</v>
      </c>
      <c r="I1543" s="26" t="str">
        <f t="shared" ca="1" si="49"/>
        <v>TRUE</v>
      </c>
      <c r="J1543" s="26">
        <v>0</v>
      </c>
      <c r="K1543" s="26">
        <v>1</v>
      </c>
      <c r="L1543" s="26">
        <v>1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  <c r="T1543" s="26">
        <v>0</v>
      </c>
      <c r="U1543" s="26">
        <v>0.2</v>
      </c>
      <c r="V1543" s="26">
        <v>0.2</v>
      </c>
      <c r="W1543" s="26">
        <v>0</v>
      </c>
      <c r="X1543" s="26">
        <v>0</v>
      </c>
      <c r="Y1543" s="26">
        <v>0</v>
      </c>
      <c r="Z1543" s="26">
        <v>0</v>
      </c>
      <c r="AA1543" s="26">
        <v>0</v>
      </c>
      <c r="AB1543" s="26">
        <v>0</v>
      </c>
      <c r="AC1543" s="26">
        <v>0</v>
      </c>
      <c r="AD1543" s="26">
        <v>0</v>
      </c>
      <c r="AE1543" s="26">
        <v>0</v>
      </c>
      <c r="AF1543" s="26">
        <v>1</v>
      </c>
      <c r="AG1543" s="26">
        <v>0</v>
      </c>
    </row>
    <row r="1544" spans="1:33" x14ac:dyDescent="0.2">
      <c r="A1544" s="3" t="s">
        <v>1457</v>
      </c>
      <c r="B1544" s="3" t="s">
        <v>1097</v>
      </c>
      <c r="C1544" s="3" t="s">
        <v>1454</v>
      </c>
      <c r="D1544" s="3" t="s">
        <v>536</v>
      </c>
      <c r="E1544" t="str">
        <f t="shared" si="48"/>
        <v>M22P01U04N04</v>
      </c>
      <c r="F1544" s="26">
        <f ca="1">基础表!F1544</f>
        <v>0</v>
      </c>
      <c r="G1544" s="26">
        <f>基础表!G1544</f>
        <v>0</v>
      </c>
      <c r="H1544" s="26">
        <v>0.15</v>
      </c>
      <c r="I1544" s="26" t="str">
        <f t="shared" ca="1" si="49"/>
        <v>TRUE</v>
      </c>
      <c r="J1544" s="26">
        <v>0</v>
      </c>
      <c r="K1544" s="26">
        <v>1</v>
      </c>
      <c r="L1544" s="26">
        <v>1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  <c r="T1544" s="26">
        <v>0</v>
      </c>
      <c r="U1544" s="26">
        <v>0.2</v>
      </c>
      <c r="V1544" s="26">
        <v>0.2</v>
      </c>
      <c r="W1544" s="26">
        <v>0</v>
      </c>
      <c r="X1544" s="26">
        <v>0</v>
      </c>
      <c r="Y1544" s="26">
        <v>0</v>
      </c>
      <c r="Z1544" s="26">
        <v>0</v>
      </c>
      <c r="AA1544" s="26">
        <v>0</v>
      </c>
      <c r="AB1544" s="26">
        <v>0</v>
      </c>
      <c r="AC1544" s="26">
        <v>0</v>
      </c>
      <c r="AD1544" s="26">
        <v>0</v>
      </c>
      <c r="AE1544" s="26">
        <v>0</v>
      </c>
      <c r="AF1544" s="26">
        <v>1</v>
      </c>
      <c r="AG1544" s="26">
        <v>0</v>
      </c>
    </row>
    <row r="1545" spans="1:33" x14ac:dyDescent="0.2">
      <c r="A1545" s="3" t="s">
        <v>1457</v>
      </c>
      <c r="B1545" s="3" t="s">
        <v>1097</v>
      </c>
      <c r="C1545" s="3" t="s">
        <v>1454</v>
      </c>
      <c r="D1545" s="3" t="s">
        <v>537</v>
      </c>
      <c r="E1545" t="str">
        <f t="shared" si="48"/>
        <v>M22P01U04N05</v>
      </c>
      <c r="F1545" s="26">
        <f ca="1">基础表!F1545</f>
        <v>0</v>
      </c>
      <c r="G1545" s="26">
        <f>基础表!G1545</f>
        <v>0</v>
      </c>
      <c r="H1545" s="26">
        <v>0.15</v>
      </c>
      <c r="I1545" s="26" t="str">
        <f t="shared" ca="1" si="49"/>
        <v>TRUE</v>
      </c>
      <c r="J1545" s="26">
        <v>0</v>
      </c>
      <c r="K1545" s="26">
        <v>1</v>
      </c>
      <c r="L1545" s="26">
        <v>1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  <c r="T1545" s="26">
        <v>0</v>
      </c>
      <c r="U1545" s="26">
        <v>0.2</v>
      </c>
      <c r="V1545" s="26">
        <v>0.2</v>
      </c>
      <c r="W1545" s="26">
        <v>0</v>
      </c>
      <c r="X1545" s="26">
        <v>0</v>
      </c>
      <c r="Y1545" s="26">
        <v>0</v>
      </c>
      <c r="Z1545" s="26">
        <v>0</v>
      </c>
      <c r="AA1545" s="26">
        <v>0</v>
      </c>
      <c r="AB1545" s="26">
        <v>0</v>
      </c>
      <c r="AC1545" s="26">
        <v>0</v>
      </c>
      <c r="AD1545" s="26">
        <v>0</v>
      </c>
      <c r="AE1545" s="26">
        <v>0</v>
      </c>
      <c r="AF1545" s="26">
        <v>1</v>
      </c>
      <c r="AG1545" s="26">
        <v>0</v>
      </c>
    </row>
    <row r="1546" spans="1:33" x14ac:dyDescent="0.2">
      <c r="A1546" s="3" t="s">
        <v>1457</v>
      </c>
      <c r="B1546" s="3" t="s">
        <v>1097</v>
      </c>
      <c r="C1546" s="3" t="s">
        <v>1454</v>
      </c>
      <c r="D1546" s="3" t="s">
        <v>538</v>
      </c>
      <c r="E1546" t="str">
        <f t="shared" si="48"/>
        <v>M22P01U04N06</v>
      </c>
      <c r="F1546" s="26">
        <f ca="1">基础表!F1546</f>
        <v>0</v>
      </c>
      <c r="G1546" s="26">
        <f>基础表!G1546</f>
        <v>0</v>
      </c>
      <c r="H1546" s="26">
        <v>0.15</v>
      </c>
      <c r="I1546" s="26" t="str">
        <f t="shared" ca="1" si="49"/>
        <v>TRUE</v>
      </c>
      <c r="J1546" s="26">
        <v>0</v>
      </c>
      <c r="K1546" s="26">
        <v>1</v>
      </c>
      <c r="L1546" s="26">
        <v>1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  <c r="T1546" s="26">
        <v>0</v>
      </c>
      <c r="U1546" s="26">
        <v>0.2</v>
      </c>
      <c r="V1546" s="26">
        <v>0.2</v>
      </c>
      <c r="W1546" s="26">
        <v>0</v>
      </c>
      <c r="X1546" s="26">
        <v>0</v>
      </c>
      <c r="Y1546" s="26">
        <v>0</v>
      </c>
      <c r="Z1546" s="26">
        <v>0</v>
      </c>
      <c r="AA1546" s="26">
        <v>0</v>
      </c>
      <c r="AB1546" s="26">
        <v>0</v>
      </c>
      <c r="AC1546" s="26">
        <v>0</v>
      </c>
      <c r="AD1546" s="26">
        <v>0</v>
      </c>
      <c r="AE1546" s="26">
        <v>0</v>
      </c>
      <c r="AF1546" s="26">
        <v>1</v>
      </c>
      <c r="AG1546" s="26">
        <v>0</v>
      </c>
    </row>
    <row r="1547" spans="1:33" x14ac:dyDescent="0.2">
      <c r="A1547" s="3" t="s">
        <v>1457</v>
      </c>
      <c r="B1547" s="3" t="s">
        <v>1097</v>
      </c>
      <c r="C1547" s="3" t="s">
        <v>1454</v>
      </c>
      <c r="D1547" s="3" t="s">
        <v>542</v>
      </c>
      <c r="E1547" t="str">
        <f t="shared" si="48"/>
        <v>M22P01U04N07</v>
      </c>
      <c r="F1547" s="26">
        <f ca="1">基础表!F1547</f>
        <v>0</v>
      </c>
      <c r="G1547" s="26">
        <f>基础表!G1547</f>
        <v>0</v>
      </c>
      <c r="H1547" s="26">
        <v>0.15</v>
      </c>
      <c r="I1547" s="26" t="str">
        <f t="shared" ca="1" si="49"/>
        <v>TRUE</v>
      </c>
      <c r="J1547" s="26">
        <v>0</v>
      </c>
      <c r="K1547" s="26">
        <v>1</v>
      </c>
      <c r="L1547" s="26">
        <v>1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  <c r="T1547" s="26">
        <v>0</v>
      </c>
      <c r="U1547" s="26">
        <v>0.2</v>
      </c>
      <c r="V1547" s="26">
        <v>0.2</v>
      </c>
      <c r="W1547" s="26">
        <v>0</v>
      </c>
      <c r="X1547" s="26">
        <v>0</v>
      </c>
      <c r="Y1547" s="26">
        <v>0</v>
      </c>
      <c r="Z1547" s="26">
        <v>0</v>
      </c>
      <c r="AA1547" s="26">
        <v>0</v>
      </c>
      <c r="AB1547" s="26">
        <v>0</v>
      </c>
      <c r="AC1547" s="26">
        <v>0</v>
      </c>
      <c r="AD1547" s="26">
        <v>0</v>
      </c>
      <c r="AE1547" s="26">
        <v>0</v>
      </c>
      <c r="AF1547" s="26">
        <v>1</v>
      </c>
      <c r="AG1547" s="26">
        <v>0</v>
      </c>
    </row>
    <row r="1548" spans="1:33" x14ac:dyDescent="0.2">
      <c r="A1548" s="3" t="s">
        <v>1457</v>
      </c>
      <c r="B1548" s="3" t="s">
        <v>1097</v>
      </c>
      <c r="C1548" s="3" t="s">
        <v>1454</v>
      </c>
      <c r="D1548" s="3" t="s">
        <v>543</v>
      </c>
      <c r="E1548" t="str">
        <f t="shared" si="48"/>
        <v>M22P01U04N08</v>
      </c>
      <c r="F1548" s="26">
        <f ca="1">基础表!F1548</f>
        <v>0</v>
      </c>
      <c r="G1548" s="26">
        <f>基础表!G1548</f>
        <v>0</v>
      </c>
      <c r="H1548" s="26">
        <v>0.15</v>
      </c>
      <c r="I1548" s="26" t="str">
        <f t="shared" ca="1" si="49"/>
        <v>TRUE</v>
      </c>
      <c r="J1548" s="26">
        <v>0</v>
      </c>
      <c r="K1548" s="26">
        <v>1</v>
      </c>
      <c r="L1548" s="26">
        <v>1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  <c r="T1548" s="26">
        <v>0</v>
      </c>
      <c r="U1548" s="26">
        <v>0.2</v>
      </c>
      <c r="V1548" s="26">
        <v>0.2</v>
      </c>
      <c r="W1548" s="26">
        <v>0</v>
      </c>
      <c r="X1548" s="26">
        <v>0</v>
      </c>
      <c r="Y1548" s="26">
        <v>0</v>
      </c>
      <c r="Z1548" s="26">
        <v>0</v>
      </c>
      <c r="AA1548" s="26">
        <v>0</v>
      </c>
      <c r="AB1548" s="26">
        <v>0</v>
      </c>
      <c r="AC1548" s="26">
        <v>0</v>
      </c>
      <c r="AD1548" s="26">
        <v>0</v>
      </c>
      <c r="AE1548" s="26">
        <v>0</v>
      </c>
      <c r="AF1548" s="26">
        <v>1</v>
      </c>
      <c r="AG1548" s="26">
        <v>0</v>
      </c>
    </row>
    <row r="1549" spans="1:33" x14ac:dyDescent="0.2">
      <c r="A1549" s="3" t="s">
        <v>1457</v>
      </c>
      <c r="B1549" s="3" t="s">
        <v>1097</v>
      </c>
      <c r="C1549" s="3" t="s">
        <v>541</v>
      </c>
      <c r="D1549" s="3" t="s">
        <v>544</v>
      </c>
      <c r="E1549" t="str">
        <f t="shared" si="48"/>
        <v>M22P01U04N09</v>
      </c>
      <c r="F1549" s="26">
        <f ca="1">基础表!F1549</f>
        <v>0</v>
      </c>
      <c r="G1549" s="26">
        <f>基础表!G1549</f>
        <v>0</v>
      </c>
      <c r="H1549" s="26">
        <v>0.15</v>
      </c>
      <c r="I1549" s="26" t="str">
        <f t="shared" ca="1" si="49"/>
        <v>TRUE</v>
      </c>
      <c r="J1549" s="26">
        <v>0</v>
      </c>
      <c r="K1549" s="26">
        <v>1</v>
      </c>
      <c r="L1549" s="26">
        <v>1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  <c r="T1549" s="26">
        <v>0</v>
      </c>
      <c r="U1549" s="26">
        <v>0.2</v>
      </c>
      <c r="V1549" s="26">
        <v>0</v>
      </c>
      <c r="W1549" s="26">
        <v>0</v>
      </c>
      <c r="X1549" s="26">
        <v>0</v>
      </c>
      <c r="Y1549" s="26">
        <v>0</v>
      </c>
      <c r="Z1549" s="26">
        <v>0</v>
      </c>
      <c r="AA1549" s="26">
        <v>0</v>
      </c>
      <c r="AB1549" s="26">
        <v>0</v>
      </c>
      <c r="AC1549" s="26">
        <v>0</v>
      </c>
      <c r="AD1549" s="26">
        <v>0</v>
      </c>
      <c r="AE1549" s="26">
        <v>0</v>
      </c>
      <c r="AF1549" s="26">
        <v>1</v>
      </c>
      <c r="AG1549" s="26">
        <v>0</v>
      </c>
    </row>
    <row r="1550" spans="1:33" x14ac:dyDescent="0.2">
      <c r="A1550" s="3" t="s">
        <v>1457</v>
      </c>
      <c r="B1550" s="3" t="s">
        <v>1097</v>
      </c>
      <c r="C1550" s="3" t="s">
        <v>532</v>
      </c>
      <c r="D1550" s="3" t="s">
        <v>1255</v>
      </c>
      <c r="E1550" t="str">
        <f t="shared" si="48"/>
        <v>M22P01U01N01</v>
      </c>
      <c r="F1550" s="26">
        <f ca="1">基础表!F1550</f>
        <v>0</v>
      </c>
      <c r="G1550" s="26">
        <f>基础表!G1550</f>
        <v>0</v>
      </c>
      <c r="H1550" s="26">
        <v>0.15</v>
      </c>
      <c r="I1550" s="26" t="str">
        <f t="shared" ca="1" si="49"/>
        <v>TRUE</v>
      </c>
      <c r="J1550" s="26">
        <v>0</v>
      </c>
      <c r="K1550" s="26">
        <v>1</v>
      </c>
      <c r="L1550" s="26">
        <v>1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  <c r="T1550" s="26">
        <v>0</v>
      </c>
      <c r="U1550" s="26">
        <v>0.2</v>
      </c>
      <c r="V1550" s="26">
        <v>0</v>
      </c>
      <c r="W1550" s="26">
        <v>0</v>
      </c>
      <c r="X1550" s="26">
        <v>0</v>
      </c>
      <c r="Y1550" s="26">
        <v>0</v>
      </c>
      <c r="Z1550" s="26">
        <v>0</v>
      </c>
      <c r="AA1550" s="26">
        <v>0</v>
      </c>
      <c r="AB1550" s="26">
        <v>0</v>
      </c>
      <c r="AC1550" s="26">
        <v>0</v>
      </c>
      <c r="AD1550" s="26">
        <v>0</v>
      </c>
      <c r="AE1550" s="26">
        <v>0</v>
      </c>
      <c r="AF1550" s="26">
        <v>1</v>
      </c>
      <c r="AG1550" s="26">
        <v>0</v>
      </c>
    </row>
    <row r="1551" spans="1:33" x14ac:dyDescent="0.2">
      <c r="A1551" s="3" t="s">
        <v>1457</v>
      </c>
      <c r="B1551" s="3" t="s">
        <v>1097</v>
      </c>
      <c r="C1551" s="3" t="s">
        <v>532</v>
      </c>
      <c r="D1551" s="3" t="s">
        <v>534</v>
      </c>
      <c r="E1551" t="str">
        <f t="shared" si="48"/>
        <v>M22P01U01N02</v>
      </c>
      <c r="F1551" s="26">
        <f ca="1">基础表!F1551</f>
        <v>0</v>
      </c>
      <c r="G1551" s="26">
        <f>基础表!G1551</f>
        <v>0</v>
      </c>
      <c r="H1551" s="26">
        <v>0.15</v>
      </c>
      <c r="I1551" s="26" t="str">
        <f t="shared" ca="1" si="49"/>
        <v>TRUE</v>
      </c>
      <c r="J1551" s="26">
        <v>0</v>
      </c>
      <c r="K1551" s="26">
        <v>1</v>
      </c>
      <c r="L1551" s="26">
        <v>1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  <c r="T1551" s="26">
        <v>0</v>
      </c>
      <c r="U1551" s="26">
        <v>0.2</v>
      </c>
      <c r="V1551" s="26">
        <v>0</v>
      </c>
      <c r="W1551" s="26">
        <v>0</v>
      </c>
      <c r="X1551" s="26">
        <v>0</v>
      </c>
      <c r="Y1551" s="26">
        <v>0</v>
      </c>
      <c r="Z1551" s="26">
        <v>0</v>
      </c>
      <c r="AA1551" s="26">
        <v>0</v>
      </c>
      <c r="AB1551" s="26">
        <v>0</v>
      </c>
      <c r="AC1551" s="26">
        <v>0</v>
      </c>
      <c r="AD1551" s="26">
        <v>0</v>
      </c>
      <c r="AE1551" s="26">
        <v>0</v>
      </c>
      <c r="AF1551" s="26">
        <v>1</v>
      </c>
      <c r="AG1551" s="26">
        <v>0</v>
      </c>
    </row>
    <row r="1552" spans="1:33" x14ac:dyDescent="0.2">
      <c r="A1552" s="3" t="s">
        <v>1457</v>
      </c>
      <c r="B1552" s="3" t="s">
        <v>1097</v>
      </c>
      <c r="C1552" s="3" t="s">
        <v>532</v>
      </c>
      <c r="D1552" s="3" t="s">
        <v>535</v>
      </c>
      <c r="E1552" t="str">
        <f t="shared" si="48"/>
        <v>M22P01U01N03</v>
      </c>
      <c r="F1552" s="26">
        <f ca="1">基础表!F1552</f>
        <v>0</v>
      </c>
      <c r="G1552" s="26">
        <f>基础表!G1552</f>
        <v>0</v>
      </c>
      <c r="H1552" s="26">
        <v>0.15</v>
      </c>
      <c r="I1552" s="26" t="str">
        <f t="shared" ca="1" si="49"/>
        <v>TRUE</v>
      </c>
      <c r="J1552" s="26">
        <v>0</v>
      </c>
      <c r="K1552" s="26">
        <v>1</v>
      </c>
      <c r="L1552" s="26">
        <v>1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  <c r="T1552" s="26">
        <v>0</v>
      </c>
      <c r="U1552" s="26">
        <v>0.2</v>
      </c>
      <c r="V1552" s="26">
        <v>0</v>
      </c>
      <c r="W1552" s="26">
        <v>0</v>
      </c>
      <c r="X1552" s="26">
        <v>0</v>
      </c>
      <c r="Y1552" s="26">
        <v>0</v>
      </c>
      <c r="Z1552" s="26">
        <v>0</v>
      </c>
      <c r="AA1552" s="26">
        <v>0</v>
      </c>
      <c r="AB1552" s="26">
        <v>0</v>
      </c>
      <c r="AC1552" s="26">
        <v>0</v>
      </c>
      <c r="AD1552" s="26">
        <v>0</v>
      </c>
      <c r="AE1552" s="26">
        <v>0</v>
      </c>
      <c r="AF1552" s="26">
        <v>1</v>
      </c>
      <c r="AG1552" s="26">
        <v>0</v>
      </c>
    </row>
    <row r="1553" spans="1:33" x14ac:dyDescent="0.2">
      <c r="A1553" s="3" t="s">
        <v>1457</v>
      </c>
      <c r="B1553" s="3" t="s">
        <v>1097</v>
      </c>
      <c r="C1553" s="3" t="s">
        <v>532</v>
      </c>
      <c r="D1553" s="3" t="s">
        <v>536</v>
      </c>
      <c r="E1553" t="str">
        <f t="shared" si="48"/>
        <v>M22P01U01N04</v>
      </c>
      <c r="F1553" s="26">
        <f ca="1">基础表!F1553</f>
        <v>0</v>
      </c>
      <c r="G1553" s="26">
        <f>基础表!G1553</f>
        <v>0</v>
      </c>
      <c r="H1553" s="26">
        <v>0.15</v>
      </c>
      <c r="I1553" s="26" t="str">
        <f t="shared" ca="1" si="49"/>
        <v>TRUE</v>
      </c>
      <c r="J1553" s="26">
        <v>0</v>
      </c>
      <c r="K1553" s="26">
        <v>1</v>
      </c>
      <c r="L1553" s="26">
        <v>1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  <c r="T1553" s="26">
        <v>0</v>
      </c>
      <c r="U1553" s="26">
        <v>0.2</v>
      </c>
      <c r="V1553" s="26">
        <v>0</v>
      </c>
      <c r="W1553" s="26">
        <v>0</v>
      </c>
      <c r="X1553" s="26">
        <v>0</v>
      </c>
      <c r="Y1553" s="26">
        <v>0</v>
      </c>
      <c r="Z1553" s="26">
        <v>0</v>
      </c>
      <c r="AA1553" s="26">
        <v>0</v>
      </c>
      <c r="AB1553" s="26">
        <v>0</v>
      </c>
      <c r="AC1553" s="26">
        <v>0</v>
      </c>
      <c r="AD1553" s="26">
        <v>0</v>
      </c>
      <c r="AE1553" s="26">
        <v>0</v>
      </c>
      <c r="AF1553" s="26">
        <v>1</v>
      </c>
      <c r="AG1553" s="26">
        <v>0</v>
      </c>
    </row>
    <row r="1554" spans="1:33" x14ac:dyDescent="0.2">
      <c r="A1554" s="3" t="s">
        <v>1457</v>
      </c>
      <c r="B1554" s="3" t="s">
        <v>1097</v>
      </c>
      <c r="C1554" s="3" t="s">
        <v>532</v>
      </c>
      <c r="D1554" s="3" t="s">
        <v>537</v>
      </c>
      <c r="E1554" t="str">
        <f t="shared" si="48"/>
        <v>M22P01U01N05</v>
      </c>
      <c r="F1554" s="26">
        <f ca="1">基础表!F1554</f>
        <v>0</v>
      </c>
      <c r="G1554" s="26">
        <f>基础表!G1554</f>
        <v>0</v>
      </c>
      <c r="H1554" s="26">
        <v>0.15</v>
      </c>
      <c r="I1554" s="26" t="str">
        <f t="shared" ca="1" si="49"/>
        <v>TRUE</v>
      </c>
      <c r="J1554" s="26">
        <v>0</v>
      </c>
      <c r="K1554" s="26">
        <v>1</v>
      </c>
      <c r="L1554" s="26">
        <v>1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  <c r="T1554" s="26">
        <v>0</v>
      </c>
      <c r="U1554" s="26">
        <v>0.2</v>
      </c>
      <c r="V1554" s="26">
        <v>0</v>
      </c>
      <c r="W1554" s="26">
        <v>0</v>
      </c>
      <c r="X1554" s="26">
        <v>0</v>
      </c>
      <c r="Y1554" s="26">
        <v>0</v>
      </c>
      <c r="Z1554" s="26">
        <v>0</v>
      </c>
      <c r="AA1554" s="26">
        <v>0</v>
      </c>
      <c r="AB1554" s="26">
        <v>0</v>
      </c>
      <c r="AC1554" s="26">
        <v>0</v>
      </c>
      <c r="AD1554" s="26">
        <v>0</v>
      </c>
      <c r="AE1554" s="26">
        <v>0</v>
      </c>
      <c r="AF1554" s="26">
        <v>1</v>
      </c>
      <c r="AG1554" s="26">
        <v>0</v>
      </c>
    </row>
    <row r="1555" spans="1:33" x14ac:dyDescent="0.2">
      <c r="A1555" s="3" t="s">
        <v>1457</v>
      </c>
      <c r="B1555" s="3" t="s">
        <v>1097</v>
      </c>
      <c r="C1555" s="3" t="s">
        <v>532</v>
      </c>
      <c r="D1555" s="3" t="s">
        <v>538</v>
      </c>
      <c r="E1555" t="str">
        <f t="shared" si="48"/>
        <v>M22P01U01N06</v>
      </c>
      <c r="F1555" s="26">
        <f ca="1">基础表!F1555</f>
        <v>0</v>
      </c>
      <c r="G1555" s="26">
        <f>基础表!G1555</f>
        <v>0</v>
      </c>
      <c r="H1555" s="26">
        <v>0.15</v>
      </c>
      <c r="I1555" s="26" t="str">
        <f t="shared" ca="1" si="49"/>
        <v>TRUE</v>
      </c>
      <c r="J1555" s="26">
        <v>0</v>
      </c>
      <c r="K1555" s="26">
        <v>1</v>
      </c>
      <c r="L1555" s="26">
        <v>1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  <c r="T1555" s="26">
        <v>0</v>
      </c>
      <c r="U1555" s="26">
        <v>0.2</v>
      </c>
      <c r="V1555" s="26">
        <v>0</v>
      </c>
      <c r="W1555" s="26">
        <v>0</v>
      </c>
      <c r="X1555" s="26">
        <v>0</v>
      </c>
      <c r="Y1555" s="26">
        <v>0</v>
      </c>
      <c r="Z1555" s="26">
        <v>0</v>
      </c>
      <c r="AA1555" s="26">
        <v>0</v>
      </c>
      <c r="AB1555" s="26">
        <v>0</v>
      </c>
      <c r="AC1555" s="26">
        <v>0</v>
      </c>
      <c r="AD1555" s="26">
        <v>0</v>
      </c>
      <c r="AE1555" s="26">
        <v>0</v>
      </c>
      <c r="AF1555" s="26">
        <v>1</v>
      </c>
      <c r="AG1555" s="26">
        <v>0</v>
      </c>
    </row>
    <row r="1556" spans="1:33" x14ac:dyDescent="0.2">
      <c r="A1556" s="3" t="s">
        <v>1457</v>
      </c>
      <c r="B1556" s="3" t="s">
        <v>1097</v>
      </c>
      <c r="C1556" s="3" t="s">
        <v>532</v>
      </c>
      <c r="D1556" s="3" t="s">
        <v>542</v>
      </c>
      <c r="E1556" t="str">
        <f t="shared" si="48"/>
        <v>M22P01U01N07</v>
      </c>
      <c r="F1556" s="26">
        <f ca="1">基础表!F1556</f>
        <v>0</v>
      </c>
      <c r="G1556" s="26">
        <f>基础表!G1556</f>
        <v>0</v>
      </c>
      <c r="H1556" s="26">
        <v>0.15</v>
      </c>
      <c r="I1556" s="26" t="str">
        <f t="shared" ca="1" si="49"/>
        <v>TRUE</v>
      </c>
      <c r="J1556" s="26">
        <v>0</v>
      </c>
      <c r="K1556" s="26">
        <v>1</v>
      </c>
      <c r="L1556" s="26">
        <v>1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  <c r="T1556" s="26">
        <v>0</v>
      </c>
      <c r="U1556" s="26">
        <v>0.2</v>
      </c>
      <c r="V1556" s="26">
        <v>0</v>
      </c>
      <c r="W1556" s="26">
        <v>0</v>
      </c>
      <c r="X1556" s="26">
        <v>0</v>
      </c>
      <c r="Y1556" s="26">
        <v>0</v>
      </c>
      <c r="Z1556" s="26">
        <v>0</v>
      </c>
      <c r="AA1556" s="26">
        <v>0</v>
      </c>
      <c r="AB1556" s="26">
        <v>0</v>
      </c>
      <c r="AC1556" s="26">
        <v>0</v>
      </c>
      <c r="AD1556" s="26">
        <v>0</v>
      </c>
      <c r="AE1556" s="26">
        <v>0</v>
      </c>
      <c r="AF1556" s="26">
        <v>1</v>
      </c>
      <c r="AG1556" s="26">
        <v>0</v>
      </c>
    </row>
    <row r="1557" spans="1:33" x14ac:dyDescent="0.2">
      <c r="A1557" s="3" t="s">
        <v>1457</v>
      </c>
      <c r="B1557" s="3" t="s">
        <v>1097</v>
      </c>
      <c r="C1557" s="3" t="s">
        <v>532</v>
      </c>
      <c r="D1557" s="3" t="s">
        <v>543</v>
      </c>
      <c r="E1557" t="str">
        <f t="shared" si="48"/>
        <v>M22P01U01N08</v>
      </c>
      <c r="F1557" s="26">
        <f ca="1">基础表!F1557</f>
        <v>0</v>
      </c>
      <c r="G1557" s="26">
        <f>基础表!G1557</f>
        <v>0</v>
      </c>
      <c r="H1557" s="26">
        <v>0.15</v>
      </c>
      <c r="I1557" s="26" t="str">
        <f t="shared" ca="1" si="49"/>
        <v>TRUE</v>
      </c>
      <c r="J1557" s="26">
        <v>0</v>
      </c>
      <c r="K1557" s="26">
        <v>1</v>
      </c>
      <c r="L1557" s="26">
        <v>1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  <c r="T1557" s="26">
        <v>0</v>
      </c>
      <c r="U1557" s="26">
        <v>0.2</v>
      </c>
      <c r="V1557" s="26">
        <v>0</v>
      </c>
      <c r="W1557" s="26">
        <v>0</v>
      </c>
      <c r="X1557" s="26">
        <v>0</v>
      </c>
      <c r="Y1557" s="26">
        <v>0</v>
      </c>
      <c r="Z1557" s="26">
        <v>0</v>
      </c>
      <c r="AA1557" s="26">
        <v>0</v>
      </c>
      <c r="AB1557" s="26">
        <v>0</v>
      </c>
      <c r="AC1557" s="26">
        <v>0</v>
      </c>
      <c r="AD1557" s="26">
        <v>0</v>
      </c>
      <c r="AE1557" s="26">
        <v>0</v>
      </c>
      <c r="AF1557" s="26">
        <v>1</v>
      </c>
      <c r="AG1557" s="26">
        <v>0</v>
      </c>
    </row>
    <row r="1558" spans="1:33" x14ac:dyDescent="0.2">
      <c r="A1558" s="3" t="s">
        <v>1457</v>
      </c>
      <c r="B1558" s="3" t="s">
        <v>1097</v>
      </c>
      <c r="C1558" s="3" t="s">
        <v>532</v>
      </c>
      <c r="D1558" s="3" t="s">
        <v>544</v>
      </c>
      <c r="E1558" t="str">
        <f t="shared" si="48"/>
        <v>M22P01U01N09</v>
      </c>
      <c r="F1558" s="26">
        <f ca="1">基础表!F1558</f>
        <v>0</v>
      </c>
      <c r="G1558" s="26">
        <f>基础表!G1558</f>
        <v>0</v>
      </c>
      <c r="H1558" s="26">
        <v>0.15</v>
      </c>
      <c r="I1558" s="26" t="str">
        <f t="shared" ca="1" si="49"/>
        <v>TRUE</v>
      </c>
      <c r="J1558" s="26">
        <v>0</v>
      </c>
      <c r="K1558" s="26">
        <v>1</v>
      </c>
      <c r="L1558" s="26">
        <v>1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  <c r="T1558" s="26">
        <v>0</v>
      </c>
      <c r="U1558" s="26">
        <v>0.2</v>
      </c>
      <c r="V1558" s="26">
        <v>0</v>
      </c>
      <c r="W1558" s="26">
        <v>0</v>
      </c>
      <c r="X1558" s="26">
        <v>0</v>
      </c>
      <c r="Y1558" s="26">
        <v>0</v>
      </c>
      <c r="Z1558" s="26">
        <v>0</v>
      </c>
      <c r="AA1558" s="26">
        <v>0</v>
      </c>
      <c r="AB1558" s="26">
        <v>0</v>
      </c>
      <c r="AC1558" s="26">
        <v>0</v>
      </c>
      <c r="AD1558" s="26">
        <v>0</v>
      </c>
      <c r="AE1558" s="26">
        <v>0</v>
      </c>
      <c r="AF1558" s="26">
        <v>1</v>
      </c>
      <c r="AG1558" s="26">
        <v>0</v>
      </c>
    </row>
    <row r="1559" spans="1:33" x14ac:dyDescent="0.2">
      <c r="A1559" s="3" t="s">
        <v>1457</v>
      </c>
      <c r="B1559" s="3" t="s">
        <v>1097</v>
      </c>
      <c r="C1559" s="3" t="s">
        <v>539</v>
      </c>
      <c r="D1559" s="3" t="s">
        <v>1255</v>
      </c>
      <c r="E1559" t="str">
        <f t="shared" si="48"/>
        <v>M22P01U02N01</v>
      </c>
      <c r="F1559" s="26">
        <f ca="1">基础表!F1559</f>
        <v>0</v>
      </c>
      <c r="G1559" s="26">
        <f>基础表!G1559</f>
        <v>0</v>
      </c>
      <c r="H1559" s="26">
        <v>0.15</v>
      </c>
      <c r="I1559" s="26" t="str">
        <f t="shared" ca="1" si="49"/>
        <v>TRUE</v>
      </c>
      <c r="J1559" s="26">
        <v>0</v>
      </c>
      <c r="K1559" s="26">
        <v>1</v>
      </c>
      <c r="L1559" s="26">
        <v>1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  <c r="T1559" s="26">
        <v>0</v>
      </c>
      <c r="U1559" s="26">
        <v>0.2</v>
      </c>
      <c r="V1559" s="26">
        <v>0</v>
      </c>
      <c r="W1559" s="26">
        <v>0</v>
      </c>
      <c r="X1559" s="26">
        <v>0</v>
      </c>
      <c r="Y1559" s="26">
        <v>0</v>
      </c>
      <c r="Z1559" s="26">
        <v>0</v>
      </c>
      <c r="AA1559" s="26">
        <v>0</v>
      </c>
      <c r="AB1559" s="26">
        <v>0</v>
      </c>
      <c r="AC1559" s="26">
        <v>0</v>
      </c>
      <c r="AD1559" s="26">
        <v>0</v>
      </c>
      <c r="AE1559" s="26">
        <v>0</v>
      </c>
      <c r="AF1559" s="26">
        <v>1</v>
      </c>
      <c r="AG1559" s="26">
        <v>0</v>
      </c>
    </row>
    <row r="1560" spans="1:33" x14ac:dyDescent="0.2">
      <c r="A1560" s="3" t="s">
        <v>1457</v>
      </c>
      <c r="B1560" s="3" t="s">
        <v>1097</v>
      </c>
      <c r="C1560" s="3" t="s">
        <v>539</v>
      </c>
      <c r="D1560" s="3" t="s">
        <v>534</v>
      </c>
      <c r="E1560" t="str">
        <f t="shared" si="48"/>
        <v>M22P01U02N02</v>
      </c>
      <c r="F1560" s="26">
        <f ca="1">基础表!F1560</f>
        <v>0</v>
      </c>
      <c r="G1560" s="26">
        <f>基础表!G1560</f>
        <v>0</v>
      </c>
      <c r="H1560" s="26">
        <v>0.15</v>
      </c>
      <c r="I1560" s="26" t="str">
        <f t="shared" ca="1" si="49"/>
        <v>TRUE</v>
      </c>
      <c r="J1560" s="26">
        <v>0</v>
      </c>
      <c r="K1560" s="26">
        <v>1</v>
      </c>
      <c r="L1560" s="26">
        <v>1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0.2</v>
      </c>
      <c r="V1560" s="26">
        <v>0</v>
      </c>
      <c r="W1560" s="26">
        <v>0</v>
      </c>
      <c r="X1560" s="26">
        <v>0</v>
      </c>
      <c r="Y1560" s="26">
        <v>0</v>
      </c>
      <c r="Z1560" s="26">
        <v>0</v>
      </c>
      <c r="AA1560" s="26">
        <v>0</v>
      </c>
      <c r="AB1560" s="26">
        <v>0</v>
      </c>
      <c r="AC1560" s="26">
        <v>0</v>
      </c>
      <c r="AD1560" s="26">
        <v>0</v>
      </c>
      <c r="AE1560" s="26">
        <v>0</v>
      </c>
      <c r="AF1560" s="26">
        <v>1</v>
      </c>
      <c r="AG1560" s="26">
        <v>0</v>
      </c>
    </row>
    <row r="1561" spans="1:33" x14ac:dyDescent="0.2">
      <c r="A1561" s="3" t="s">
        <v>1457</v>
      </c>
      <c r="B1561" s="3" t="s">
        <v>1097</v>
      </c>
      <c r="C1561" s="3" t="s">
        <v>539</v>
      </c>
      <c r="D1561" s="3" t="s">
        <v>535</v>
      </c>
      <c r="E1561" t="str">
        <f t="shared" si="48"/>
        <v>M22P01U02N03</v>
      </c>
      <c r="F1561" s="26">
        <f ca="1">基础表!F1561</f>
        <v>0</v>
      </c>
      <c r="G1561" s="26">
        <f>基础表!G1561</f>
        <v>0</v>
      </c>
      <c r="H1561" s="26">
        <v>0.15</v>
      </c>
      <c r="I1561" s="26" t="str">
        <f t="shared" ca="1" si="49"/>
        <v>TRUE</v>
      </c>
      <c r="J1561" s="26">
        <v>0</v>
      </c>
      <c r="K1561" s="26">
        <v>1</v>
      </c>
      <c r="L1561" s="26">
        <v>1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  <c r="T1561" s="26">
        <v>0</v>
      </c>
      <c r="U1561" s="26">
        <v>0.2</v>
      </c>
      <c r="V1561" s="26">
        <v>0</v>
      </c>
      <c r="W1561" s="26">
        <v>0</v>
      </c>
      <c r="X1561" s="26">
        <v>0</v>
      </c>
      <c r="Y1561" s="26">
        <v>0</v>
      </c>
      <c r="Z1561" s="26">
        <v>0</v>
      </c>
      <c r="AA1561" s="26">
        <v>0</v>
      </c>
      <c r="AB1561" s="26">
        <v>0</v>
      </c>
      <c r="AC1561" s="26">
        <v>0</v>
      </c>
      <c r="AD1561" s="26">
        <v>0</v>
      </c>
      <c r="AE1561" s="26">
        <v>0</v>
      </c>
      <c r="AF1561" s="26">
        <v>1</v>
      </c>
      <c r="AG1561" s="26">
        <v>0</v>
      </c>
    </row>
    <row r="1562" spans="1:33" x14ac:dyDescent="0.2">
      <c r="A1562" s="3" t="s">
        <v>1457</v>
      </c>
      <c r="B1562" s="3" t="s">
        <v>1097</v>
      </c>
      <c r="C1562" s="3" t="s">
        <v>539</v>
      </c>
      <c r="D1562" s="3" t="s">
        <v>536</v>
      </c>
      <c r="E1562" t="str">
        <f t="shared" si="48"/>
        <v>M22P01U02N04</v>
      </c>
      <c r="F1562" s="26">
        <f ca="1">基础表!F1562</f>
        <v>0</v>
      </c>
      <c r="G1562" s="26">
        <f>基础表!G1562</f>
        <v>0</v>
      </c>
      <c r="H1562" s="26">
        <v>0.15</v>
      </c>
      <c r="I1562" s="26" t="str">
        <f t="shared" ca="1" si="49"/>
        <v>TRUE</v>
      </c>
      <c r="J1562" s="26">
        <v>0</v>
      </c>
      <c r="K1562" s="26">
        <v>1</v>
      </c>
      <c r="L1562" s="26">
        <v>1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  <c r="T1562" s="26">
        <v>0</v>
      </c>
      <c r="U1562" s="26">
        <v>0.2</v>
      </c>
      <c r="V1562" s="26">
        <v>0</v>
      </c>
      <c r="W1562" s="26">
        <v>0</v>
      </c>
      <c r="X1562" s="26">
        <v>0</v>
      </c>
      <c r="Y1562" s="26">
        <v>0</v>
      </c>
      <c r="Z1562" s="26">
        <v>0</v>
      </c>
      <c r="AA1562" s="26">
        <v>0</v>
      </c>
      <c r="AB1562" s="26">
        <v>0</v>
      </c>
      <c r="AC1562" s="26">
        <v>0</v>
      </c>
      <c r="AD1562" s="26">
        <v>0</v>
      </c>
      <c r="AE1562" s="26">
        <v>0</v>
      </c>
      <c r="AF1562" s="26">
        <v>1</v>
      </c>
      <c r="AG1562" s="26">
        <v>0</v>
      </c>
    </row>
    <row r="1563" spans="1:33" x14ac:dyDescent="0.2">
      <c r="A1563" s="3" t="s">
        <v>1457</v>
      </c>
      <c r="B1563" s="3" t="s">
        <v>1097</v>
      </c>
      <c r="C1563" s="3" t="s">
        <v>539</v>
      </c>
      <c r="D1563" s="3" t="s">
        <v>537</v>
      </c>
      <c r="E1563" t="str">
        <f t="shared" si="48"/>
        <v>M22P01U02N05</v>
      </c>
      <c r="F1563" s="26">
        <f ca="1">基础表!F1563</f>
        <v>0</v>
      </c>
      <c r="G1563" s="26">
        <f>基础表!G1563</f>
        <v>0</v>
      </c>
      <c r="H1563" s="26">
        <v>0.15</v>
      </c>
      <c r="I1563" s="26" t="str">
        <f t="shared" ca="1" si="49"/>
        <v>TRUE</v>
      </c>
      <c r="J1563" s="26">
        <v>0</v>
      </c>
      <c r="K1563" s="26">
        <v>1</v>
      </c>
      <c r="L1563" s="26">
        <v>1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  <c r="T1563" s="26">
        <v>0</v>
      </c>
      <c r="U1563" s="26">
        <v>0.2</v>
      </c>
      <c r="V1563" s="26">
        <v>0</v>
      </c>
      <c r="W1563" s="26">
        <v>0</v>
      </c>
      <c r="X1563" s="26">
        <v>0</v>
      </c>
      <c r="Y1563" s="26">
        <v>0</v>
      </c>
      <c r="Z1563" s="26">
        <v>0</v>
      </c>
      <c r="AA1563" s="26">
        <v>0</v>
      </c>
      <c r="AB1563" s="26">
        <v>0</v>
      </c>
      <c r="AC1563" s="26">
        <v>0</v>
      </c>
      <c r="AD1563" s="26">
        <v>0</v>
      </c>
      <c r="AE1563" s="26">
        <v>0</v>
      </c>
      <c r="AF1563" s="26">
        <v>1</v>
      </c>
      <c r="AG1563" s="26">
        <v>0</v>
      </c>
    </row>
    <row r="1564" spans="1:33" x14ac:dyDescent="0.2">
      <c r="A1564" s="3" t="s">
        <v>1457</v>
      </c>
      <c r="B1564" s="3" t="s">
        <v>1097</v>
      </c>
      <c r="C1564" s="3" t="s">
        <v>539</v>
      </c>
      <c r="D1564" s="3" t="s">
        <v>538</v>
      </c>
      <c r="E1564" t="str">
        <f t="shared" si="48"/>
        <v>M22P01U02N06</v>
      </c>
      <c r="F1564" s="26">
        <f ca="1">基础表!F1564</f>
        <v>0</v>
      </c>
      <c r="G1564" s="26">
        <f>基础表!G1564</f>
        <v>0</v>
      </c>
      <c r="H1564" s="26">
        <v>0.15</v>
      </c>
      <c r="I1564" s="26" t="str">
        <f t="shared" ca="1" si="49"/>
        <v>TRUE</v>
      </c>
      <c r="J1564" s="26">
        <v>0</v>
      </c>
      <c r="K1564" s="26">
        <v>1</v>
      </c>
      <c r="L1564" s="26">
        <v>1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  <c r="T1564" s="26">
        <v>0</v>
      </c>
      <c r="U1564" s="26">
        <v>0.2</v>
      </c>
      <c r="V1564" s="26">
        <v>0</v>
      </c>
      <c r="W1564" s="26">
        <v>0</v>
      </c>
      <c r="X1564" s="26">
        <v>0</v>
      </c>
      <c r="Y1564" s="26">
        <v>0</v>
      </c>
      <c r="Z1564" s="26">
        <v>0</v>
      </c>
      <c r="AA1564" s="26">
        <v>0</v>
      </c>
      <c r="AB1564" s="26">
        <v>0</v>
      </c>
      <c r="AC1564" s="26">
        <v>0</v>
      </c>
      <c r="AD1564" s="26">
        <v>0</v>
      </c>
      <c r="AE1564" s="26">
        <v>0</v>
      </c>
      <c r="AF1564" s="26">
        <v>1</v>
      </c>
      <c r="AG1564" s="26">
        <v>0</v>
      </c>
    </row>
    <row r="1565" spans="1:33" x14ac:dyDescent="0.2">
      <c r="A1565" s="3" t="s">
        <v>1457</v>
      </c>
      <c r="B1565" s="3" t="s">
        <v>1097</v>
      </c>
      <c r="C1565" s="3" t="s">
        <v>539</v>
      </c>
      <c r="D1565" s="3" t="s">
        <v>542</v>
      </c>
      <c r="E1565" t="str">
        <f t="shared" si="48"/>
        <v>M22P01U02N07</v>
      </c>
      <c r="F1565" s="26">
        <f ca="1">基础表!F1565</f>
        <v>0</v>
      </c>
      <c r="G1565" s="26">
        <f>基础表!G1565</f>
        <v>0</v>
      </c>
      <c r="H1565" s="26">
        <v>0.15</v>
      </c>
      <c r="I1565" s="26" t="str">
        <f t="shared" ca="1" si="49"/>
        <v>TRUE</v>
      </c>
      <c r="J1565" s="26">
        <v>0</v>
      </c>
      <c r="K1565" s="26">
        <v>1</v>
      </c>
      <c r="L1565" s="26">
        <v>1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  <c r="T1565" s="26">
        <v>0</v>
      </c>
      <c r="U1565" s="26">
        <v>0.2</v>
      </c>
      <c r="V1565" s="26">
        <v>0</v>
      </c>
      <c r="W1565" s="26">
        <v>0</v>
      </c>
      <c r="X1565" s="26">
        <v>0</v>
      </c>
      <c r="Y1565" s="26">
        <v>0</v>
      </c>
      <c r="Z1565" s="26">
        <v>0</v>
      </c>
      <c r="AA1565" s="26">
        <v>0</v>
      </c>
      <c r="AB1565" s="26">
        <v>0</v>
      </c>
      <c r="AC1565" s="26">
        <v>0</v>
      </c>
      <c r="AD1565" s="26">
        <v>0</v>
      </c>
      <c r="AE1565" s="26">
        <v>0</v>
      </c>
      <c r="AF1565" s="26">
        <v>1</v>
      </c>
      <c r="AG1565" s="26">
        <v>0</v>
      </c>
    </row>
    <row r="1566" spans="1:33" x14ac:dyDescent="0.2">
      <c r="A1566" s="3" t="s">
        <v>1457</v>
      </c>
      <c r="B1566" s="3" t="s">
        <v>1097</v>
      </c>
      <c r="C1566" s="3" t="s">
        <v>539</v>
      </c>
      <c r="D1566" s="3" t="s">
        <v>543</v>
      </c>
      <c r="E1566" t="str">
        <f t="shared" si="48"/>
        <v>M22P01U02N08</v>
      </c>
      <c r="F1566" s="26">
        <f ca="1">基础表!F1566</f>
        <v>0</v>
      </c>
      <c r="G1566" s="26">
        <f>基础表!G1566</f>
        <v>0</v>
      </c>
      <c r="H1566" s="26">
        <v>0.15</v>
      </c>
      <c r="I1566" s="26" t="str">
        <f t="shared" ca="1" si="49"/>
        <v>TRUE</v>
      </c>
      <c r="J1566" s="26">
        <v>0</v>
      </c>
      <c r="K1566" s="26">
        <v>1</v>
      </c>
      <c r="L1566" s="26">
        <v>1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  <c r="T1566" s="26">
        <v>0</v>
      </c>
      <c r="U1566" s="26">
        <v>0.2</v>
      </c>
      <c r="V1566" s="26">
        <v>0</v>
      </c>
      <c r="W1566" s="26">
        <v>0</v>
      </c>
      <c r="X1566" s="26">
        <v>0</v>
      </c>
      <c r="Y1566" s="26">
        <v>0</v>
      </c>
      <c r="Z1566" s="26">
        <v>0</v>
      </c>
      <c r="AA1566" s="26">
        <v>0</v>
      </c>
      <c r="AB1566" s="26">
        <v>0</v>
      </c>
      <c r="AC1566" s="26">
        <v>0</v>
      </c>
      <c r="AD1566" s="26">
        <v>0</v>
      </c>
      <c r="AE1566" s="26">
        <v>0</v>
      </c>
      <c r="AF1566" s="26">
        <v>1</v>
      </c>
      <c r="AG1566" s="26">
        <v>0</v>
      </c>
    </row>
    <row r="1567" spans="1:33" x14ac:dyDescent="0.2">
      <c r="A1567" s="3" t="s">
        <v>1457</v>
      </c>
      <c r="B1567" s="3" t="s">
        <v>1097</v>
      </c>
      <c r="C1567" s="3" t="s">
        <v>539</v>
      </c>
      <c r="D1567" s="3" t="s">
        <v>544</v>
      </c>
      <c r="E1567" t="str">
        <f t="shared" si="48"/>
        <v>M22P01U02N09</v>
      </c>
      <c r="F1567" s="26">
        <f ca="1">基础表!F1567</f>
        <v>0</v>
      </c>
      <c r="G1567" s="26">
        <f>基础表!G1567</f>
        <v>0</v>
      </c>
      <c r="H1567" s="26">
        <v>0.15</v>
      </c>
      <c r="I1567" s="26" t="str">
        <f t="shared" ca="1" si="49"/>
        <v>TRUE</v>
      </c>
      <c r="J1567" s="26">
        <v>0</v>
      </c>
      <c r="K1567" s="26">
        <v>1</v>
      </c>
      <c r="L1567" s="26">
        <v>1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  <c r="T1567" s="26">
        <v>0</v>
      </c>
      <c r="U1567" s="26">
        <v>0.2</v>
      </c>
      <c r="V1567" s="26">
        <v>0</v>
      </c>
      <c r="W1567" s="26">
        <v>0</v>
      </c>
      <c r="X1567" s="26">
        <v>0</v>
      </c>
      <c r="Y1567" s="26">
        <v>0</v>
      </c>
      <c r="Z1567" s="26">
        <v>0</v>
      </c>
      <c r="AA1567" s="26">
        <v>0</v>
      </c>
      <c r="AB1567" s="26">
        <v>0</v>
      </c>
      <c r="AC1567" s="26">
        <v>0</v>
      </c>
      <c r="AD1567" s="26">
        <v>0</v>
      </c>
      <c r="AE1567" s="26">
        <v>0</v>
      </c>
      <c r="AF1567" s="26">
        <v>1</v>
      </c>
      <c r="AG1567" s="26">
        <v>0</v>
      </c>
    </row>
    <row r="1568" spans="1:33" x14ac:dyDescent="0.2">
      <c r="A1568" s="3" t="s">
        <v>1457</v>
      </c>
      <c r="B1568" s="3" t="s">
        <v>1097</v>
      </c>
      <c r="C1568" s="3" t="s">
        <v>540</v>
      </c>
      <c r="D1568" s="3" t="s">
        <v>1255</v>
      </c>
      <c r="E1568" t="str">
        <f t="shared" si="48"/>
        <v>M22P01U03N01</v>
      </c>
      <c r="F1568" s="26">
        <f ca="1">基础表!F1568</f>
        <v>0</v>
      </c>
      <c r="G1568" s="26">
        <f>基础表!G1568</f>
        <v>0</v>
      </c>
      <c r="H1568" s="26">
        <v>0.15</v>
      </c>
      <c r="I1568" s="26" t="str">
        <f t="shared" ca="1" si="49"/>
        <v>TRUE</v>
      </c>
      <c r="J1568" s="26">
        <v>0</v>
      </c>
      <c r="K1568" s="26">
        <v>1</v>
      </c>
      <c r="L1568" s="26">
        <v>1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  <c r="T1568" s="26">
        <v>0</v>
      </c>
      <c r="U1568" s="26">
        <v>0.2</v>
      </c>
      <c r="V1568" s="26">
        <v>0</v>
      </c>
      <c r="W1568" s="26">
        <v>0</v>
      </c>
      <c r="X1568" s="26">
        <v>0</v>
      </c>
      <c r="Y1568" s="26">
        <v>0</v>
      </c>
      <c r="Z1568" s="26">
        <v>0</v>
      </c>
      <c r="AA1568" s="26">
        <v>0</v>
      </c>
      <c r="AB1568" s="26">
        <v>0</v>
      </c>
      <c r="AC1568" s="26">
        <v>0</v>
      </c>
      <c r="AD1568" s="26">
        <v>0</v>
      </c>
      <c r="AE1568" s="26">
        <v>0</v>
      </c>
      <c r="AF1568" s="26">
        <v>1</v>
      </c>
      <c r="AG1568" s="26">
        <v>0</v>
      </c>
    </row>
    <row r="1569" spans="1:33" x14ac:dyDescent="0.2">
      <c r="A1569" s="3" t="s">
        <v>1457</v>
      </c>
      <c r="B1569" s="3" t="s">
        <v>1097</v>
      </c>
      <c r="C1569" s="3" t="s">
        <v>540</v>
      </c>
      <c r="D1569" s="3" t="s">
        <v>534</v>
      </c>
      <c r="E1569" t="str">
        <f t="shared" si="48"/>
        <v>M22P01U03N02</v>
      </c>
      <c r="F1569" s="26">
        <f ca="1">基础表!F1569</f>
        <v>0</v>
      </c>
      <c r="G1569" s="26">
        <f>基础表!G1569</f>
        <v>0</v>
      </c>
      <c r="H1569" s="26">
        <v>0.15</v>
      </c>
      <c r="I1569" s="26" t="str">
        <f t="shared" ca="1" si="49"/>
        <v>TRUE</v>
      </c>
      <c r="J1569" s="26">
        <v>0</v>
      </c>
      <c r="K1569" s="26">
        <v>1</v>
      </c>
      <c r="L1569" s="26">
        <v>1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  <c r="T1569" s="26">
        <v>0</v>
      </c>
      <c r="U1569" s="26">
        <v>0.2</v>
      </c>
      <c r="V1569" s="26">
        <v>0</v>
      </c>
      <c r="W1569" s="26">
        <v>0</v>
      </c>
      <c r="X1569" s="26">
        <v>0</v>
      </c>
      <c r="Y1569" s="26">
        <v>0</v>
      </c>
      <c r="Z1569" s="26">
        <v>0</v>
      </c>
      <c r="AA1569" s="26">
        <v>0</v>
      </c>
      <c r="AB1569" s="26">
        <v>0</v>
      </c>
      <c r="AC1569" s="26">
        <v>0</v>
      </c>
      <c r="AD1569" s="26">
        <v>0</v>
      </c>
      <c r="AE1569" s="26">
        <v>0</v>
      </c>
      <c r="AF1569" s="26">
        <v>1</v>
      </c>
      <c r="AG1569" s="26">
        <v>0</v>
      </c>
    </row>
    <row r="1570" spans="1:33" x14ac:dyDescent="0.2">
      <c r="A1570" s="3" t="s">
        <v>1457</v>
      </c>
      <c r="B1570" s="3" t="s">
        <v>1097</v>
      </c>
      <c r="C1570" s="3" t="s">
        <v>540</v>
      </c>
      <c r="D1570" s="3" t="s">
        <v>535</v>
      </c>
      <c r="E1570" t="str">
        <f t="shared" si="48"/>
        <v>M22P01U03N03</v>
      </c>
      <c r="F1570" s="26">
        <f ca="1">基础表!F1570</f>
        <v>0</v>
      </c>
      <c r="G1570" s="26">
        <f>基础表!G1570</f>
        <v>0</v>
      </c>
      <c r="H1570" s="26">
        <v>0.15</v>
      </c>
      <c r="I1570" s="26" t="str">
        <f t="shared" ca="1" si="49"/>
        <v>TRUE</v>
      </c>
      <c r="J1570" s="26">
        <v>0</v>
      </c>
      <c r="K1570" s="26">
        <v>1</v>
      </c>
      <c r="L1570" s="26">
        <v>1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  <c r="T1570" s="26">
        <v>0</v>
      </c>
      <c r="U1570" s="26">
        <v>0.2</v>
      </c>
      <c r="V1570" s="26">
        <v>0</v>
      </c>
      <c r="W1570" s="26">
        <v>0</v>
      </c>
      <c r="X1570" s="26">
        <v>0</v>
      </c>
      <c r="Y1570" s="26">
        <v>0</v>
      </c>
      <c r="Z1570" s="26">
        <v>0</v>
      </c>
      <c r="AA1570" s="26">
        <v>0</v>
      </c>
      <c r="AB1570" s="26">
        <v>0</v>
      </c>
      <c r="AC1570" s="26">
        <v>0</v>
      </c>
      <c r="AD1570" s="26">
        <v>0</v>
      </c>
      <c r="AE1570" s="26">
        <v>0</v>
      </c>
      <c r="AF1570" s="26">
        <v>1</v>
      </c>
      <c r="AG1570" s="26">
        <v>0</v>
      </c>
    </row>
    <row r="1571" spans="1:33" x14ac:dyDescent="0.2">
      <c r="A1571" s="3" t="s">
        <v>1457</v>
      </c>
      <c r="B1571" s="3" t="s">
        <v>1097</v>
      </c>
      <c r="C1571" s="3" t="s">
        <v>540</v>
      </c>
      <c r="D1571" s="3" t="s">
        <v>536</v>
      </c>
      <c r="E1571" t="str">
        <f t="shared" si="48"/>
        <v>M22P01U03N04</v>
      </c>
      <c r="F1571" s="26">
        <f ca="1">基础表!F1571</f>
        <v>0</v>
      </c>
      <c r="G1571" s="26">
        <f>基础表!G1571</f>
        <v>0</v>
      </c>
      <c r="H1571" s="26">
        <v>0.15</v>
      </c>
      <c r="I1571" s="26" t="str">
        <f t="shared" ca="1" si="49"/>
        <v>TRUE</v>
      </c>
      <c r="J1571" s="26">
        <v>0</v>
      </c>
      <c r="K1571" s="26">
        <v>1</v>
      </c>
      <c r="L1571" s="26">
        <v>1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  <c r="T1571" s="26">
        <v>0</v>
      </c>
      <c r="U1571" s="26">
        <v>0.2</v>
      </c>
      <c r="V1571" s="26">
        <v>0</v>
      </c>
      <c r="W1571" s="26">
        <v>0</v>
      </c>
      <c r="X1571" s="26">
        <v>0</v>
      </c>
      <c r="Y1571" s="26">
        <v>0</v>
      </c>
      <c r="Z1571" s="26">
        <v>0</v>
      </c>
      <c r="AA1571" s="26">
        <v>0</v>
      </c>
      <c r="AB1571" s="26">
        <v>0</v>
      </c>
      <c r="AC1571" s="26">
        <v>0</v>
      </c>
      <c r="AD1571" s="26">
        <v>0</v>
      </c>
      <c r="AE1571" s="26">
        <v>0</v>
      </c>
      <c r="AF1571" s="26">
        <v>1</v>
      </c>
      <c r="AG1571" s="26">
        <v>0</v>
      </c>
    </row>
    <row r="1572" spans="1:33" x14ac:dyDescent="0.2">
      <c r="A1572" s="3" t="s">
        <v>1457</v>
      </c>
      <c r="B1572" s="3" t="s">
        <v>1097</v>
      </c>
      <c r="C1572" s="3" t="s">
        <v>540</v>
      </c>
      <c r="D1572" s="3" t="s">
        <v>537</v>
      </c>
      <c r="E1572" t="str">
        <f t="shared" si="48"/>
        <v>M22P01U03N05</v>
      </c>
      <c r="F1572" s="26">
        <f ca="1">基础表!F1572</f>
        <v>0</v>
      </c>
      <c r="G1572" s="26">
        <f>基础表!G1572</f>
        <v>0</v>
      </c>
      <c r="H1572" s="26">
        <v>0.15</v>
      </c>
      <c r="I1572" s="26" t="str">
        <f t="shared" ca="1" si="49"/>
        <v>TRUE</v>
      </c>
      <c r="J1572" s="26">
        <v>0</v>
      </c>
      <c r="K1572" s="26">
        <v>1</v>
      </c>
      <c r="L1572" s="26">
        <v>1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  <c r="T1572" s="26">
        <v>0</v>
      </c>
      <c r="U1572" s="26">
        <v>0.2</v>
      </c>
      <c r="V1572" s="26">
        <v>0</v>
      </c>
      <c r="W1572" s="26">
        <v>0</v>
      </c>
      <c r="X1572" s="26">
        <v>0</v>
      </c>
      <c r="Y1572" s="26">
        <v>0</v>
      </c>
      <c r="Z1572" s="26">
        <v>0</v>
      </c>
      <c r="AA1572" s="26">
        <v>0</v>
      </c>
      <c r="AB1572" s="26">
        <v>0</v>
      </c>
      <c r="AC1572" s="26">
        <v>0</v>
      </c>
      <c r="AD1572" s="26">
        <v>0</v>
      </c>
      <c r="AE1572" s="26">
        <v>0</v>
      </c>
      <c r="AF1572" s="26">
        <v>1</v>
      </c>
      <c r="AG1572" s="26">
        <v>0</v>
      </c>
    </row>
    <row r="1573" spans="1:33" x14ac:dyDescent="0.2">
      <c r="A1573" s="3" t="s">
        <v>1457</v>
      </c>
      <c r="B1573" s="3" t="s">
        <v>1097</v>
      </c>
      <c r="C1573" s="3" t="s">
        <v>540</v>
      </c>
      <c r="D1573" s="3" t="s">
        <v>538</v>
      </c>
      <c r="E1573" t="str">
        <f t="shared" si="48"/>
        <v>M22P01U03N06</v>
      </c>
      <c r="F1573" s="26">
        <f ca="1">基础表!F1573</f>
        <v>0</v>
      </c>
      <c r="G1573" s="26">
        <f>基础表!G1573</f>
        <v>0</v>
      </c>
      <c r="H1573" s="26">
        <v>0.15</v>
      </c>
      <c r="I1573" s="26" t="str">
        <f t="shared" ca="1" si="49"/>
        <v>TRUE</v>
      </c>
      <c r="J1573" s="26">
        <v>0</v>
      </c>
      <c r="K1573" s="26">
        <v>1</v>
      </c>
      <c r="L1573" s="26">
        <v>1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  <c r="T1573" s="26">
        <v>0</v>
      </c>
      <c r="U1573" s="26">
        <v>0.2</v>
      </c>
      <c r="V1573" s="26">
        <v>0</v>
      </c>
      <c r="W1573" s="26">
        <v>0</v>
      </c>
      <c r="X1573" s="26">
        <v>0</v>
      </c>
      <c r="Y1573" s="26">
        <v>0</v>
      </c>
      <c r="Z1573" s="26">
        <v>0</v>
      </c>
      <c r="AA1573" s="26">
        <v>0</v>
      </c>
      <c r="AB1573" s="26">
        <v>0</v>
      </c>
      <c r="AC1573" s="26">
        <v>0</v>
      </c>
      <c r="AD1573" s="26">
        <v>0</v>
      </c>
      <c r="AE1573" s="26">
        <v>0</v>
      </c>
      <c r="AF1573" s="26">
        <v>1</v>
      </c>
      <c r="AG1573" s="26">
        <v>0</v>
      </c>
    </row>
    <row r="1574" spans="1:33" x14ac:dyDescent="0.2">
      <c r="A1574" s="3" t="s">
        <v>1457</v>
      </c>
      <c r="B1574" s="3" t="s">
        <v>1097</v>
      </c>
      <c r="C1574" s="3" t="s">
        <v>540</v>
      </c>
      <c r="D1574" s="3" t="s">
        <v>542</v>
      </c>
      <c r="E1574" t="str">
        <f t="shared" si="48"/>
        <v>M22P01U03N07</v>
      </c>
      <c r="F1574" s="26">
        <f ca="1">基础表!F1574</f>
        <v>0</v>
      </c>
      <c r="G1574" s="26">
        <f>基础表!G1574</f>
        <v>0</v>
      </c>
      <c r="H1574" s="26">
        <v>0.15</v>
      </c>
      <c r="I1574" s="26" t="str">
        <f t="shared" ca="1" si="49"/>
        <v>TRUE</v>
      </c>
      <c r="J1574" s="26">
        <v>0</v>
      </c>
      <c r="K1574" s="26">
        <v>1</v>
      </c>
      <c r="L1574" s="26">
        <v>1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  <c r="T1574" s="26">
        <v>0</v>
      </c>
      <c r="U1574" s="26">
        <v>0.2</v>
      </c>
      <c r="V1574" s="26">
        <v>0</v>
      </c>
      <c r="W1574" s="26">
        <v>0</v>
      </c>
      <c r="X1574" s="26">
        <v>0</v>
      </c>
      <c r="Y1574" s="26">
        <v>0</v>
      </c>
      <c r="Z1574" s="26">
        <v>0</v>
      </c>
      <c r="AA1574" s="26">
        <v>0</v>
      </c>
      <c r="AB1574" s="26">
        <v>0</v>
      </c>
      <c r="AC1574" s="26">
        <v>0</v>
      </c>
      <c r="AD1574" s="26">
        <v>0</v>
      </c>
      <c r="AE1574" s="26">
        <v>0</v>
      </c>
      <c r="AF1574" s="26">
        <v>1</v>
      </c>
      <c r="AG1574" s="26">
        <v>0</v>
      </c>
    </row>
    <row r="1575" spans="1:33" x14ac:dyDescent="0.2">
      <c r="A1575" s="3" t="s">
        <v>1457</v>
      </c>
      <c r="B1575" s="3" t="s">
        <v>1097</v>
      </c>
      <c r="C1575" s="3" t="s">
        <v>540</v>
      </c>
      <c r="D1575" s="3" t="s">
        <v>543</v>
      </c>
      <c r="E1575" t="str">
        <f t="shared" si="48"/>
        <v>M22P01U03N08</v>
      </c>
      <c r="F1575" s="26">
        <f ca="1">基础表!F1575</f>
        <v>0</v>
      </c>
      <c r="G1575" s="26">
        <f>基础表!G1575</f>
        <v>0</v>
      </c>
      <c r="H1575" s="26">
        <v>0.15</v>
      </c>
      <c r="I1575" s="26" t="str">
        <f t="shared" ca="1" si="49"/>
        <v>TRUE</v>
      </c>
      <c r="J1575" s="26">
        <v>0</v>
      </c>
      <c r="K1575" s="26">
        <v>1</v>
      </c>
      <c r="L1575" s="26">
        <v>1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  <c r="T1575" s="26">
        <v>0</v>
      </c>
      <c r="U1575" s="26">
        <v>0.2</v>
      </c>
      <c r="V1575" s="26">
        <v>0</v>
      </c>
      <c r="W1575" s="26">
        <v>0</v>
      </c>
      <c r="X1575" s="26">
        <v>0</v>
      </c>
      <c r="Y1575" s="26">
        <v>0</v>
      </c>
      <c r="Z1575" s="26">
        <v>0</v>
      </c>
      <c r="AA1575" s="26">
        <v>0</v>
      </c>
      <c r="AB1575" s="26">
        <v>0</v>
      </c>
      <c r="AC1575" s="26">
        <v>0</v>
      </c>
      <c r="AD1575" s="26">
        <v>0</v>
      </c>
      <c r="AE1575" s="26">
        <v>0</v>
      </c>
      <c r="AF1575" s="26">
        <v>1</v>
      </c>
      <c r="AG1575" s="26">
        <v>0</v>
      </c>
    </row>
    <row r="1576" spans="1:33" x14ac:dyDescent="0.2">
      <c r="A1576" s="3" t="s">
        <v>1457</v>
      </c>
      <c r="B1576" s="3" t="s">
        <v>1097</v>
      </c>
      <c r="C1576" s="3" t="s">
        <v>540</v>
      </c>
      <c r="D1576" s="3" t="s">
        <v>544</v>
      </c>
      <c r="E1576" t="str">
        <f t="shared" si="48"/>
        <v>M22P01U03N09</v>
      </c>
      <c r="F1576" s="26">
        <f ca="1">基础表!F1576</f>
        <v>0</v>
      </c>
      <c r="G1576" s="26">
        <f>基础表!G1576</f>
        <v>0</v>
      </c>
      <c r="H1576" s="26">
        <v>0.15</v>
      </c>
      <c r="I1576" s="26" t="str">
        <f t="shared" ca="1" si="49"/>
        <v>TRUE</v>
      </c>
      <c r="J1576" s="26">
        <v>0</v>
      </c>
      <c r="K1576" s="26">
        <v>1</v>
      </c>
      <c r="L1576" s="26">
        <v>1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  <c r="T1576" s="26">
        <v>0</v>
      </c>
      <c r="U1576" s="26">
        <v>0.2</v>
      </c>
      <c r="V1576" s="26">
        <v>0</v>
      </c>
      <c r="W1576" s="26">
        <v>0</v>
      </c>
      <c r="X1576" s="26">
        <v>0</v>
      </c>
      <c r="Y1576" s="26">
        <v>0</v>
      </c>
      <c r="Z1576" s="26">
        <v>0</v>
      </c>
      <c r="AA1576" s="26">
        <v>0</v>
      </c>
      <c r="AB1576" s="26">
        <v>0</v>
      </c>
      <c r="AC1576" s="26">
        <v>0</v>
      </c>
      <c r="AD1576" s="26">
        <v>0</v>
      </c>
      <c r="AE1576" s="26">
        <v>0</v>
      </c>
      <c r="AF1576" s="26">
        <v>1</v>
      </c>
      <c r="AG1576" s="26">
        <v>0</v>
      </c>
    </row>
    <row r="1577" spans="1:33" x14ac:dyDescent="0.2">
      <c r="A1577" s="3" t="s">
        <v>1457</v>
      </c>
      <c r="B1577" s="3" t="s">
        <v>1097</v>
      </c>
      <c r="C1577" s="3" t="s">
        <v>541</v>
      </c>
      <c r="D1577" s="3" t="s">
        <v>1255</v>
      </c>
      <c r="E1577" t="str">
        <f t="shared" si="48"/>
        <v>M22P01U04N01</v>
      </c>
      <c r="F1577" s="26">
        <f ca="1">基础表!F1577</f>
        <v>0</v>
      </c>
      <c r="G1577" s="26">
        <f>基础表!G1577</f>
        <v>0</v>
      </c>
      <c r="H1577" s="26">
        <v>0.15</v>
      </c>
      <c r="I1577" s="26" t="str">
        <f t="shared" ca="1" si="49"/>
        <v>TRUE</v>
      </c>
      <c r="J1577" s="26">
        <v>0</v>
      </c>
      <c r="K1577" s="26">
        <v>1</v>
      </c>
      <c r="L1577" s="26">
        <v>1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  <c r="T1577" s="26">
        <v>0</v>
      </c>
      <c r="U1577" s="26">
        <v>0.2</v>
      </c>
      <c r="V1577" s="26">
        <v>0</v>
      </c>
      <c r="W1577" s="26">
        <v>0</v>
      </c>
      <c r="X1577" s="26">
        <v>0</v>
      </c>
      <c r="Y1577" s="26">
        <v>0</v>
      </c>
      <c r="Z1577" s="26">
        <v>0</v>
      </c>
      <c r="AA1577" s="26">
        <v>0</v>
      </c>
      <c r="AB1577" s="26">
        <v>0</v>
      </c>
      <c r="AC1577" s="26">
        <v>0</v>
      </c>
      <c r="AD1577" s="26">
        <v>0</v>
      </c>
      <c r="AE1577" s="26">
        <v>0</v>
      </c>
      <c r="AF1577" s="26">
        <v>1</v>
      </c>
      <c r="AG1577" s="26">
        <v>0</v>
      </c>
    </row>
    <row r="1578" spans="1:33" x14ac:dyDescent="0.2">
      <c r="A1578" s="3" t="s">
        <v>1457</v>
      </c>
      <c r="B1578" s="3" t="s">
        <v>1097</v>
      </c>
      <c r="C1578" s="3" t="s">
        <v>541</v>
      </c>
      <c r="D1578" s="3" t="s">
        <v>534</v>
      </c>
      <c r="E1578" t="str">
        <f t="shared" si="48"/>
        <v>M22P01U04N02</v>
      </c>
      <c r="F1578" s="26">
        <f ca="1">基础表!F1578</f>
        <v>0</v>
      </c>
      <c r="G1578" s="26">
        <f>基础表!G1578</f>
        <v>0</v>
      </c>
      <c r="H1578" s="26">
        <v>0.15</v>
      </c>
      <c r="I1578" s="26" t="str">
        <f t="shared" ca="1" si="49"/>
        <v>TRUE</v>
      </c>
      <c r="J1578" s="26">
        <v>0</v>
      </c>
      <c r="K1578" s="26">
        <v>1</v>
      </c>
      <c r="L1578" s="26">
        <v>1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  <c r="T1578" s="26">
        <v>0</v>
      </c>
      <c r="U1578" s="26">
        <v>0.2</v>
      </c>
      <c r="V1578" s="26">
        <v>0</v>
      </c>
      <c r="W1578" s="26">
        <v>0</v>
      </c>
      <c r="X1578" s="26">
        <v>0</v>
      </c>
      <c r="Y1578" s="26">
        <v>0</v>
      </c>
      <c r="Z1578" s="26">
        <v>0</v>
      </c>
      <c r="AA1578" s="26">
        <v>0</v>
      </c>
      <c r="AB1578" s="26">
        <v>0</v>
      </c>
      <c r="AC1578" s="26">
        <v>0</v>
      </c>
      <c r="AD1578" s="26">
        <v>0</v>
      </c>
      <c r="AE1578" s="26">
        <v>0</v>
      </c>
      <c r="AF1578" s="26">
        <v>1</v>
      </c>
      <c r="AG1578" s="26">
        <v>0</v>
      </c>
    </row>
    <row r="1579" spans="1:33" x14ac:dyDescent="0.2">
      <c r="A1579" s="3" t="s">
        <v>1457</v>
      </c>
      <c r="B1579" s="3" t="s">
        <v>1097</v>
      </c>
      <c r="C1579" s="3" t="s">
        <v>541</v>
      </c>
      <c r="D1579" s="3" t="s">
        <v>535</v>
      </c>
      <c r="E1579" t="str">
        <f t="shared" si="48"/>
        <v>M22P01U04N03</v>
      </c>
      <c r="F1579" s="26">
        <f ca="1">基础表!F1579</f>
        <v>0</v>
      </c>
      <c r="G1579" s="26">
        <f>基础表!G1579</f>
        <v>0</v>
      </c>
      <c r="H1579" s="26">
        <v>0.15</v>
      </c>
      <c r="I1579" s="26" t="str">
        <f t="shared" ca="1" si="49"/>
        <v>TRUE</v>
      </c>
      <c r="J1579" s="26">
        <v>0</v>
      </c>
      <c r="K1579" s="26">
        <v>1</v>
      </c>
      <c r="L1579" s="26">
        <v>1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  <c r="T1579" s="26">
        <v>0</v>
      </c>
      <c r="U1579" s="26">
        <v>0.2</v>
      </c>
      <c r="V1579" s="26">
        <v>0</v>
      </c>
      <c r="W1579" s="26">
        <v>0</v>
      </c>
      <c r="X1579" s="26">
        <v>0</v>
      </c>
      <c r="Y1579" s="26">
        <v>0</v>
      </c>
      <c r="Z1579" s="26">
        <v>0</v>
      </c>
      <c r="AA1579" s="26">
        <v>0</v>
      </c>
      <c r="AB1579" s="26">
        <v>0</v>
      </c>
      <c r="AC1579" s="26">
        <v>0</v>
      </c>
      <c r="AD1579" s="26">
        <v>0</v>
      </c>
      <c r="AE1579" s="26">
        <v>0</v>
      </c>
      <c r="AF1579" s="26">
        <v>1</v>
      </c>
      <c r="AG1579" s="26">
        <v>0</v>
      </c>
    </row>
    <row r="1580" spans="1:33" x14ac:dyDescent="0.2">
      <c r="A1580" s="3" t="s">
        <v>1457</v>
      </c>
      <c r="B1580" s="3" t="s">
        <v>1097</v>
      </c>
      <c r="C1580" s="3" t="s">
        <v>1454</v>
      </c>
      <c r="D1580" s="3" t="s">
        <v>536</v>
      </c>
      <c r="E1580" t="str">
        <f t="shared" si="48"/>
        <v>M22P01U04N04</v>
      </c>
      <c r="F1580" s="26">
        <f ca="1">基础表!F1580</f>
        <v>0</v>
      </c>
      <c r="G1580" s="26">
        <f>基础表!G1580</f>
        <v>0</v>
      </c>
      <c r="H1580" s="26">
        <v>0.15</v>
      </c>
      <c r="I1580" s="26" t="str">
        <f t="shared" ca="1" si="49"/>
        <v>TRUE</v>
      </c>
      <c r="J1580" s="26">
        <v>0</v>
      </c>
      <c r="K1580" s="26">
        <v>1</v>
      </c>
      <c r="L1580" s="26">
        <v>1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  <c r="T1580" s="26">
        <v>0</v>
      </c>
      <c r="U1580" s="26">
        <v>0.2</v>
      </c>
      <c r="V1580" s="26">
        <v>0</v>
      </c>
      <c r="W1580" s="26">
        <v>0</v>
      </c>
      <c r="X1580" s="26">
        <v>0</v>
      </c>
      <c r="Y1580" s="26">
        <v>0</v>
      </c>
      <c r="Z1580" s="26">
        <v>0</v>
      </c>
      <c r="AA1580" s="26">
        <v>0</v>
      </c>
      <c r="AB1580" s="26">
        <v>0</v>
      </c>
      <c r="AC1580" s="26">
        <v>0</v>
      </c>
      <c r="AD1580" s="26">
        <v>0</v>
      </c>
      <c r="AE1580" s="26">
        <v>0</v>
      </c>
      <c r="AF1580" s="26">
        <v>1</v>
      </c>
      <c r="AG1580" s="26">
        <v>0</v>
      </c>
    </row>
    <row r="1581" spans="1:33" x14ac:dyDescent="0.2">
      <c r="A1581" s="3" t="s">
        <v>1457</v>
      </c>
      <c r="B1581" s="3" t="s">
        <v>1097</v>
      </c>
      <c r="C1581" s="3" t="s">
        <v>1454</v>
      </c>
      <c r="D1581" s="3" t="s">
        <v>537</v>
      </c>
      <c r="E1581" t="str">
        <f t="shared" si="48"/>
        <v>M22P01U04N05</v>
      </c>
      <c r="F1581" s="26">
        <f ca="1">基础表!F1581</f>
        <v>0</v>
      </c>
      <c r="G1581" s="26">
        <f>基础表!G1581</f>
        <v>0</v>
      </c>
      <c r="H1581" s="26">
        <v>0.15</v>
      </c>
      <c r="I1581" s="26" t="str">
        <f t="shared" ca="1" si="49"/>
        <v>TRUE</v>
      </c>
      <c r="J1581" s="26">
        <v>0</v>
      </c>
      <c r="K1581" s="26">
        <v>1</v>
      </c>
      <c r="L1581" s="26">
        <v>1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  <c r="T1581" s="26">
        <v>0</v>
      </c>
      <c r="U1581" s="26">
        <v>0.2</v>
      </c>
      <c r="V1581" s="26">
        <v>0</v>
      </c>
      <c r="W1581" s="26">
        <v>0</v>
      </c>
      <c r="X1581" s="26">
        <v>0</v>
      </c>
      <c r="Y1581" s="26">
        <v>0</v>
      </c>
      <c r="Z1581" s="26">
        <v>0</v>
      </c>
      <c r="AA1581" s="26">
        <v>0</v>
      </c>
      <c r="AB1581" s="26">
        <v>0</v>
      </c>
      <c r="AC1581" s="26">
        <v>0</v>
      </c>
      <c r="AD1581" s="26">
        <v>0</v>
      </c>
      <c r="AE1581" s="26">
        <v>0</v>
      </c>
      <c r="AF1581" s="26">
        <v>1</v>
      </c>
      <c r="AG1581" s="26">
        <v>0</v>
      </c>
    </row>
    <row r="1582" spans="1:33" x14ac:dyDescent="0.2">
      <c r="A1582" s="3" t="s">
        <v>1457</v>
      </c>
      <c r="B1582" s="3" t="s">
        <v>1097</v>
      </c>
      <c r="C1582" s="3" t="s">
        <v>1454</v>
      </c>
      <c r="D1582" s="3" t="s">
        <v>538</v>
      </c>
      <c r="E1582" t="str">
        <f t="shared" si="48"/>
        <v>M22P01U04N06</v>
      </c>
      <c r="F1582" s="26">
        <f ca="1">基础表!F1582</f>
        <v>0</v>
      </c>
      <c r="G1582" s="26">
        <f>基础表!G1582</f>
        <v>0</v>
      </c>
      <c r="H1582" s="26">
        <v>0.15</v>
      </c>
      <c r="I1582" s="26" t="str">
        <f t="shared" ca="1" si="49"/>
        <v>TRUE</v>
      </c>
      <c r="J1582" s="26">
        <v>0</v>
      </c>
      <c r="K1582" s="26">
        <v>1</v>
      </c>
      <c r="L1582" s="26">
        <v>1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  <c r="T1582" s="26">
        <v>0</v>
      </c>
      <c r="U1582" s="26">
        <v>0.2</v>
      </c>
      <c r="V1582" s="26">
        <v>0</v>
      </c>
      <c r="W1582" s="26">
        <v>0</v>
      </c>
      <c r="X1582" s="26">
        <v>0</v>
      </c>
      <c r="Y1582" s="26">
        <v>0</v>
      </c>
      <c r="Z1582" s="26">
        <v>0</v>
      </c>
      <c r="AA1582" s="26">
        <v>0</v>
      </c>
      <c r="AB1582" s="26">
        <v>0</v>
      </c>
      <c r="AC1582" s="26">
        <v>0</v>
      </c>
      <c r="AD1582" s="26">
        <v>0</v>
      </c>
      <c r="AE1582" s="26">
        <v>0</v>
      </c>
      <c r="AF1582" s="26">
        <v>1</v>
      </c>
      <c r="AG1582" s="26">
        <v>0</v>
      </c>
    </row>
    <row r="1583" spans="1:33" x14ac:dyDescent="0.2">
      <c r="A1583" s="3" t="s">
        <v>1457</v>
      </c>
      <c r="B1583" s="3" t="s">
        <v>1097</v>
      </c>
      <c r="C1583" s="3" t="s">
        <v>1454</v>
      </c>
      <c r="D1583" s="3" t="s">
        <v>542</v>
      </c>
      <c r="E1583" t="str">
        <f t="shared" si="48"/>
        <v>M22P01U04N07</v>
      </c>
      <c r="F1583" s="26">
        <f ca="1">基础表!F1583</f>
        <v>0</v>
      </c>
      <c r="G1583" s="26">
        <f>基础表!G1583</f>
        <v>0</v>
      </c>
      <c r="H1583" s="26">
        <v>0.15</v>
      </c>
      <c r="I1583" s="26" t="str">
        <f t="shared" ca="1" si="49"/>
        <v>TRUE</v>
      </c>
      <c r="J1583" s="26">
        <v>0</v>
      </c>
      <c r="K1583" s="26">
        <v>1</v>
      </c>
      <c r="L1583" s="26">
        <v>1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  <c r="T1583" s="26">
        <v>0</v>
      </c>
      <c r="U1583" s="26">
        <v>0.2</v>
      </c>
      <c r="V1583" s="26">
        <v>0</v>
      </c>
      <c r="W1583" s="26">
        <v>0</v>
      </c>
      <c r="X1583" s="26">
        <v>0</v>
      </c>
      <c r="Y1583" s="26">
        <v>0</v>
      </c>
      <c r="Z1583" s="26">
        <v>0</v>
      </c>
      <c r="AA1583" s="26">
        <v>0</v>
      </c>
      <c r="AB1583" s="26">
        <v>0</v>
      </c>
      <c r="AC1583" s="26">
        <v>0</v>
      </c>
      <c r="AD1583" s="26">
        <v>0</v>
      </c>
      <c r="AE1583" s="26">
        <v>0</v>
      </c>
      <c r="AF1583" s="26">
        <v>1</v>
      </c>
      <c r="AG1583" s="26">
        <v>0</v>
      </c>
    </row>
    <row r="1584" spans="1:33" x14ac:dyDescent="0.2">
      <c r="A1584" s="3" t="s">
        <v>1457</v>
      </c>
      <c r="B1584" s="3" t="s">
        <v>1097</v>
      </c>
      <c r="C1584" s="3" t="s">
        <v>1454</v>
      </c>
      <c r="D1584" s="3" t="s">
        <v>543</v>
      </c>
      <c r="E1584" t="str">
        <f t="shared" si="48"/>
        <v>M22P01U04N08</v>
      </c>
      <c r="F1584" s="26">
        <f ca="1">基础表!F1584</f>
        <v>0</v>
      </c>
      <c r="G1584" s="26">
        <f>基础表!G1584</f>
        <v>0</v>
      </c>
      <c r="H1584" s="26">
        <v>0.15</v>
      </c>
      <c r="I1584" s="26" t="str">
        <f t="shared" ca="1" si="49"/>
        <v>TRUE</v>
      </c>
      <c r="J1584" s="26">
        <v>0</v>
      </c>
      <c r="K1584" s="26">
        <v>1</v>
      </c>
      <c r="L1584" s="26">
        <v>1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  <c r="T1584" s="26">
        <v>0</v>
      </c>
      <c r="U1584" s="26">
        <v>0.2</v>
      </c>
      <c r="V1584" s="26">
        <v>0</v>
      </c>
      <c r="W1584" s="26">
        <v>0</v>
      </c>
      <c r="X1584" s="26">
        <v>0</v>
      </c>
      <c r="Y1584" s="26">
        <v>0</v>
      </c>
      <c r="Z1584" s="26">
        <v>0</v>
      </c>
      <c r="AA1584" s="26">
        <v>0</v>
      </c>
      <c r="AB1584" s="26">
        <v>0</v>
      </c>
      <c r="AC1584" s="26">
        <v>0</v>
      </c>
      <c r="AD1584" s="26">
        <v>0</v>
      </c>
      <c r="AE1584" s="26">
        <v>0</v>
      </c>
      <c r="AF1584" s="26">
        <v>1</v>
      </c>
      <c r="AG1584" s="26">
        <v>0</v>
      </c>
    </row>
    <row r="1585" spans="1:33" x14ac:dyDescent="0.2">
      <c r="A1585" s="3" t="s">
        <v>1457</v>
      </c>
      <c r="B1585" s="3" t="s">
        <v>1097</v>
      </c>
      <c r="C1585" s="3" t="s">
        <v>541</v>
      </c>
      <c r="D1585" s="3" t="s">
        <v>544</v>
      </c>
      <c r="E1585" t="str">
        <f t="shared" si="48"/>
        <v>M22P01U04N09</v>
      </c>
      <c r="F1585" s="26">
        <f ca="1">基础表!F1585</f>
        <v>0</v>
      </c>
      <c r="G1585" s="26">
        <f>基础表!G1585</f>
        <v>0</v>
      </c>
      <c r="H1585" s="26">
        <v>0.15</v>
      </c>
      <c r="I1585" s="26" t="str">
        <f t="shared" ca="1" si="49"/>
        <v>TRUE</v>
      </c>
      <c r="J1585" s="26">
        <v>0</v>
      </c>
      <c r="K1585" s="26">
        <v>1</v>
      </c>
      <c r="L1585" s="26">
        <v>1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  <c r="T1585" s="26">
        <v>0</v>
      </c>
      <c r="U1585" s="26">
        <v>0.2</v>
      </c>
      <c r="V1585" s="26">
        <v>0</v>
      </c>
      <c r="W1585" s="26">
        <v>0</v>
      </c>
      <c r="X1585" s="26">
        <v>0</v>
      </c>
      <c r="Y1585" s="26">
        <v>0</v>
      </c>
      <c r="Z1585" s="26">
        <v>0</v>
      </c>
      <c r="AA1585" s="26">
        <v>0</v>
      </c>
      <c r="AB1585" s="26">
        <v>0</v>
      </c>
      <c r="AC1585" s="26">
        <v>0</v>
      </c>
      <c r="AD1585" s="26">
        <v>0</v>
      </c>
      <c r="AE1585" s="26">
        <v>0</v>
      </c>
      <c r="AF1585" s="26">
        <v>1</v>
      </c>
      <c r="AG1585" s="26">
        <v>0</v>
      </c>
    </row>
    <row r="1586" spans="1:33" x14ac:dyDescent="0.2">
      <c r="A1586" s="3" t="s">
        <v>1457</v>
      </c>
      <c r="B1586" s="3" t="s">
        <v>1097</v>
      </c>
      <c r="C1586" s="3" t="s">
        <v>532</v>
      </c>
      <c r="D1586" s="3" t="s">
        <v>1255</v>
      </c>
      <c r="E1586" t="str">
        <f t="shared" si="48"/>
        <v>M22P01U01N01</v>
      </c>
      <c r="F1586" s="26">
        <f ca="1">基础表!F1586</f>
        <v>0</v>
      </c>
      <c r="G1586" s="26">
        <f>基础表!G1586</f>
        <v>0</v>
      </c>
      <c r="H1586" s="26">
        <v>0.15</v>
      </c>
      <c r="I1586" s="26" t="str">
        <f t="shared" ca="1" si="49"/>
        <v>TRUE</v>
      </c>
      <c r="J1586" s="26">
        <v>0</v>
      </c>
      <c r="K1586" s="26">
        <v>1</v>
      </c>
      <c r="L1586" s="26">
        <v>1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  <c r="T1586" s="26">
        <v>0</v>
      </c>
      <c r="U1586" s="26">
        <v>0.2</v>
      </c>
      <c r="V1586" s="26">
        <v>0</v>
      </c>
      <c r="W1586" s="26">
        <v>0</v>
      </c>
      <c r="X1586" s="26">
        <v>0</v>
      </c>
      <c r="Y1586" s="26">
        <v>0</v>
      </c>
      <c r="Z1586" s="26">
        <v>0</v>
      </c>
      <c r="AA1586" s="26">
        <v>0</v>
      </c>
      <c r="AB1586" s="26">
        <v>0</v>
      </c>
      <c r="AC1586" s="26">
        <v>0</v>
      </c>
      <c r="AD1586" s="26">
        <v>0</v>
      </c>
      <c r="AE1586" s="26">
        <v>0</v>
      </c>
      <c r="AF1586" s="26">
        <v>1</v>
      </c>
      <c r="AG1586" s="26">
        <v>0</v>
      </c>
    </row>
    <row r="1587" spans="1:33" x14ac:dyDescent="0.2">
      <c r="A1587" s="3" t="s">
        <v>1457</v>
      </c>
      <c r="B1587" s="3" t="s">
        <v>1097</v>
      </c>
      <c r="C1587" s="3" t="s">
        <v>532</v>
      </c>
      <c r="D1587" s="3" t="s">
        <v>534</v>
      </c>
      <c r="E1587" t="str">
        <f t="shared" si="48"/>
        <v>M22P01U01N02</v>
      </c>
      <c r="F1587" s="26">
        <f ca="1">基础表!F1587</f>
        <v>0</v>
      </c>
      <c r="G1587" s="26">
        <f>基础表!G1587</f>
        <v>0</v>
      </c>
      <c r="H1587" s="26">
        <v>0.15</v>
      </c>
      <c r="I1587" s="26" t="str">
        <f t="shared" ca="1" si="49"/>
        <v>TRUE</v>
      </c>
      <c r="J1587" s="26">
        <v>0</v>
      </c>
      <c r="K1587" s="26">
        <v>1</v>
      </c>
      <c r="L1587" s="26">
        <v>1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  <c r="T1587" s="26">
        <v>0</v>
      </c>
      <c r="U1587" s="26">
        <v>0.2</v>
      </c>
      <c r="V1587" s="26">
        <v>0</v>
      </c>
      <c r="W1587" s="26">
        <v>0</v>
      </c>
      <c r="X1587" s="26">
        <v>0</v>
      </c>
      <c r="Y1587" s="26">
        <v>0</v>
      </c>
      <c r="Z1587" s="26">
        <v>0</v>
      </c>
      <c r="AA1587" s="26">
        <v>0</v>
      </c>
      <c r="AB1587" s="26">
        <v>0</v>
      </c>
      <c r="AC1587" s="26">
        <v>0</v>
      </c>
      <c r="AD1587" s="26">
        <v>0</v>
      </c>
      <c r="AE1587" s="26">
        <v>0</v>
      </c>
      <c r="AF1587" s="26">
        <v>1</v>
      </c>
      <c r="AG1587" s="26">
        <v>0</v>
      </c>
    </row>
    <row r="1588" spans="1:33" x14ac:dyDescent="0.2">
      <c r="A1588" s="3" t="s">
        <v>1457</v>
      </c>
      <c r="B1588" s="3" t="s">
        <v>1097</v>
      </c>
      <c r="C1588" s="3" t="s">
        <v>532</v>
      </c>
      <c r="D1588" s="3" t="s">
        <v>535</v>
      </c>
      <c r="E1588" t="str">
        <f t="shared" si="48"/>
        <v>M22P01U01N03</v>
      </c>
      <c r="F1588" s="26">
        <f ca="1">基础表!F1588</f>
        <v>0</v>
      </c>
      <c r="G1588" s="26">
        <f>基础表!G1588</f>
        <v>0</v>
      </c>
      <c r="H1588" s="26">
        <v>0.15</v>
      </c>
      <c r="I1588" s="26" t="str">
        <f t="shared" ca="1" si="49"/>
        <v>TRUE</v>
      </c>
      <c r="J1588" s="26">
        <v>0</v>
      </c>
      <c r="K1588" s="26">
        <v>1</v>
      </c>
      <c r="L1588" s="26">
        <v>1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  <c r="T1588" s="26">
        <v>0</v>
      </c>
      <c r="U1588" s="26">
        <v>0.2</v>
      </c>
      <c r="V1588" s="26">
        <v>0</v>
      </c>
      <c r="W1588" s="26">
        <v>0</v>
      </c>
      <c r="X1588" s="26">
        <v>0</v>
      </c>
      <c r="Y1588" s="26">
        <v>0</v>
      </c>
      <c r="Z1588" s="26">
        <v>0</v>
      </c>
      <c r="AA1588" s="26">
        <v>0</v>
      </c>
      <c r="AB1588" s="26">
        <v>0</v>
      </c>
      <c r="AC1588" s="26">
        <v>0</v>
      </c>
      <c r="AD1588" s="26">
        <v>0</v>
      </c>
      <c r="AE1588" s="26">
        <v>0</v>
      </c>
      <c r="AF1588" s="26">
        <v>1</v>
      </c>
      <c r="AG1588" s="26">
        <v>0</v>
      </c>
    </row>
    <row r="1589" spans="1:33" x14ac:dyDescent="0.2">
      <c r="A1589" s="3" t="s">
        <v>1457</v>
      </c>
      <c r="B1589" s="3" t="s">
        <v>1097</v>
      </c>
      <c r="C1589" s="3" t="s">
        <v>532</v>
      </c>
      <c r="D1589" s="3" t="s">
        <v>536</v>
      </c>
      <c r="E1589" t="str">
        <f t="shared" si="48"/>
        <v>M22P01U01N04</v>
      </c>
      <c r="F1589" s="26">
        <f ca="1">基础表!F1589</f>
        <v>0</v>
      </c>
      <c r="G1589" s="26">
        <f>基础表!G1589</f>
        <v>0</v>
      </c>
      <c r="H1589" s="26">
        <v>0.15</v>
      </c>
      <c r="I1589" s="26" t="str">
        <f t="shared" ca="1" si="49"/>
        <v>TRUE</v>
      </c>
      <c r="J1589" s="26">
        <v>0</v>
      </c>
      <c r="K1589" s="26">
        <v>1</v>
      </c>
      <c r="L1589" s="26">
        <v>1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  <c r="T1589" s="26">
        <v>0</v>
      </c>
      <c r="U1589" s="26">
        <v>0.2</v>
      </c>
      <c r="V1589" s="26">
        <v>0</v>
      </c>
      <c r="W1589" s="26">
        <v>0</v>
      </c>
      <c r="X1589" s="26">
        <v>0</v>
      </c>
      <c r="Y1589" s="26">
        <v>0</v>
      </c>
      <c r="Z1589" s="26">
        <v>0</v>
      </c>
      <c r="AA1589" s="26">
        <v>0</v>
      </c>
      <c r="AB1589" s="26">
        <v>0</v>
      </c>
      <c r="AC1589" s="26">
        <v>0</v>
      </c>
      <c r="AD1589" s="26">
        <v>0</v>
      </c>
      <c r="AE1589" s="26">
        <v>0</v>
      </c>
      <c r="AF1589" s="26">
        <v>1</v>
      </c>
      <c r="AG1589" s="26">
        <v>0</v>
      </c>
    </row>
    <row r="1590" spans="1:33" x14ac:dyDescent="0.2">
      <c r="A1590" s="3" t="s">
        <v>1457</v>
      </c>
      <c r="B1590" s="3" t="s">
        <v>1097</v>
      </c>
      <c r="C1590" s="3" t="s">
        <v>532</v>
      </c>
      <c r="D1590" s="3" t="s">
        <v>537</v>
      </c>
      <c r="E1590" t="str">
        <f t="shared" si="48"/>
        <v>M22P01U01N05</v>
      </c>
      <c r="F1590" s="26">
        <f ca="1">基础表!F1590</f>
        <v>0</v>
      </c>
      <c r="G1590" s="26">
        <f>基础表!G1590</f>
        <v>0</v>
      </c>
      <c r="H1590" s="26">
        <v>0.15</v>
      </c>
      <c r="I1590" s="26" t="str">
        <f t="shared" ca="1" si="49"/>
        <v>TRUE</v>
      </c>
      <c r="J1590" s="26">
        <v>0</v>
      </c>
      <c r="K1590" s="26">
        <v>1</v>
      </c>
      <c r="L1590" s="26">
        <v>1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  <c r="T1590" s="26">
        <v>0</v>
      </c>
      <c r="U1590" s="26">
        <v>0.2</v>
      </c>
      <c r="V1590" s="26">
        <v>0</v>
      </c>
      <c r="W1590" s="26">
        <v>0</v>
      </c>
      <c r="X1590" s="26">
        <v>0</v>
      </c>
      <c r="Y1590" s="26">
        <v>0</v>
      </c>
      <c r="Z1590" s="26">
        <v>0</v>
      </c>
      <c r="AA1590" s="26">
        <v>0</v>
      </c>
      <c r="AB1590" s="26">
        <v>0</v>
      </c>
      <c r="AC1590" s="26">
        <v>0</v>
      </c>
      <c r="AD1590" s="26">
        <v>0</v>
      </c>
      <c r="AE1590" s="26">
        <v>0</v>
      </c>
      <c r="AF1590" s="26">
        <v>1</v>
      </c>
      <c r="AG1590" s="26">
        <v>0</v>
      </c>
    </row>
    <row r="1591" spans="1:33" x14ac:dyDescent="0.2">
      <c r="A1591" s="3" t="s">
        <v>1457</v>
      </c>
      <c r="B1591" s="3" t="s">
        <v>1097</v>
      </c>
      <c r="C1591" s="3" t="s">
        <v>532</v>
      </c>
      <c r="D1591" s="3" t="s">
        <v>538</v>
      </c>
      <c r="E1591" t="str">
        <f t="shared" si="48"/>
        <v>M22P01U01N06</v>
      </c>
      <c r="F1591" s="26">
        <f ca="1">基础表!F1591</f>
        <v>0</v>
      </c>
      <c r="G1591" s="26">
        <f>基础表!G1591</f>
        <v>0</v>
      </c>
      <c r="H1591" s="26">
        <v>0.15</v>
      </c>
      <c r="I1591" s="26" t="str">
        <f t="shared" ca="1" si="49"/>
        <v>TRUE</v>
      </c>
      <c r="J1591" s="26">
        <v>0</v>
      </c>
      <c r="K1591" s="26">
        <v>1</v>
      </c>
      <c r="L1591" s="26">
        <v>1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  <c r="T1591" s="26">
        <v>0</v>
      </c>
      <c r="U1591" s="26">
        <v>0.2</v>
      </c>
      <c r="V1591" s="26">
        <v>0</v>
      </c>
      <c r="W1591" s="26">
        <v>0</v>
      </c>
      <c r="X1591" s="26">
        <v>0</v>
      </c>
      <c r="Y1591" s="26">
        <v>0</v>
      </c>
      <c r="Z1591" s="26">
        <v>0</v>
      </c>
      <c r="AA1591" s="26">
        <v>0</v>
      </c>
      <c r="AB1591" s="26">
        <v>0</v>
      </c>
      <c r="AC1591" s="26">
        <v>0</v>
      </c>
      <c r="AD1591" s="26">
        <v>0</v>
      </c>
      <c r="AE1591" s="26">
        <v>0</v>
      </c>
      <c r="AF1591" s="26">
        <v>1</v>
      </c>
      <c r="AG1591" s="26">
        <v>0</v>
      </c>
    </row>
    <row r="1592" spans="1:33" x14ac:dyDescent="0.2">
      <c r="A1592" s="3" t="s">
        <v>1457</v>
      </c>
      <c r="B1592" s="3" t="s">
        <v>1097</v>
      </c>
      <c r="C1592" s="3" t="s">
        <v>532</v>
      </c>
      <c r="D1592" s="3" t="s">
        <v>542</v>
      </c>
      <c r="E1592" t="str">
        <f t="shared" si="48"/>
        <v>M22P01U01N07</v>
      </c>
      <c r="F1592" s="26">
        <f ca="1">基础表!F1592</f>
        <v>0</v>
      </c>
      <c r="G1592" s="26">
        <f>基础表!G1592</f>
        <v>0</v>
      </c>
      <c r="H1592" s="26">
        <v>0.15</v>
      </c>
      <c r="I1592" s="26" t="str">
        <f t="shared" ca="1" si="49"/>
        <v>TRUE</v>
      </c>
      <c r="J1592" s="26">
        <v>0</v>
      </c>
      <c r="K1592" s="26">
        <v>1</v>
      </c>
      <c r="L1592" s="26">
        <v>1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  <c r="T1592" s="26">
        <v>0</v>
      </c>
      <c r="U1592" s="26">
        <v>0.2</v>
      </c>
      <c r="V1592" s="26">
        <v>0</v>
      </c>
      <c r="W1592" s="26">
        <v>0</v>
      </c>
      <c r="X1592" s="26">
        <v>0</v>
      </c>
      <c r="Y1592" s="26">
        <v>0</v>
      </c>
      <c r="Z1592" s="26">
        <v>0</v>
      </c>
      <c r="AA1592" s="26">
        <v>0</v>
      </c>
      <c r="AB1592" s="26">
        <v>0</v>
      </c>
      <c r="AC1592" s="26">
        <v>0</v>
      </c>
      <c r="AD1592" s="26">
        <v>0</v>
      </c>
      <c r="AE1592" s="26">
        <v>0</v>
      </c>
      <c r="AF1592" s="26">
        <v>1</v>
      </c>
      <c r="AG1592" s="26">
        <v>0</v>
      </c>
    </row>
    <row r="1593" spans="1:33" x14ac:dyDescent="0.2">
      <c r="A1593" s="3" t="s">
        <v>1457</v>
      </c>
      <c r="B1593" s="3" t="s">
        <v>1097</v>
      </c>
      <c r="C1593" s="3" t="s">
        <v>532</v>
      </c>
      <c r="D1593" s="3" t="s">
        <v>543</v>
      </c>
      <c r="E1593" t="str">
        <f t="shared" si="48"/>
        <v>M22P01U01N08</v>
      </c>
      <c r="F1593" s="26">
        <f ca="1">基础表!F1593</f>
        <v>0</v>
      </c>
      <c r="G1593" s="26">
        <f>基础表!G1593</f>
        <v>0</v>
      </c>
      <c r="H1593" s="26">
        <v>0.15</v>
      </c>
      <c r="I1593" s="26" t="str">
        <f t="shared" ca="1" si="49"/>
        <v>TRUE</v>
      </c>
      <c r="J1593" s="26">
        <v>0</v>
      </c>
      <c r="K1593" s="26">
        <v>1</v>
      </c>
      <c r="L1593" s="26">
        <v>1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  <c r="T1593" s="26">
        <v>0</v>
      </c>
      <c r="U1593" s="26">
        <v>0.2</v>
      </c>
      <c r="V1593" s="26">
        <v>0</v>
      </c>
      <c r="W1593" s="26">
        <v>0</v>
      </c>
      <c r="X1593" s="26">
        <v>0</v>
      </c>
      <c r="Y1593" s="26">
        <v>0</v>
      </c>
      <c r="Z1593" s="26">
        <v>0</v>
      </c>
      <c r="AA1593" s="26">
        <v>0</v>
      </c>
      <c r="AB1593" s="26">
        <v>0</v>
      </c>
      <c r="AC1593" s="26">
        <v>0</v>
      </c>
      <c r="AD1593" s="26">
        <v>0</v>
      </c>
      <c r="AE1593" s="26">
        <v>0</v>
      </c>
      <c r="AF1593" s="26">
        <v>1</v>
      </c>
      <c r="AG1593" s="26">
        <v>0</v>
      </c>
    </row>
    <row r="1594" spans="1:33" x14ac:dyDescent="0.2">
      <c r="A1594" s="3" t="s">
        <v>1457</v>
      </c>
      <c r="B1594" s="3" t="s">
        <v>1097</v>
      </c>
      <c r="C1594" s="3" t="s">
        <v>532</v>
      </c>
      <c r="D1594" s="3" t="s">
        <v>544</v>
      </c>
      <c r="E1594" t="str">
        <f t="shared" si="48"/>
        <v>M22P01U01N09</v>
      </c>
      <c r="F1594" s="26">
        <f ca="1">基础表!F1594</f>
        <v>0</v>
      </c>
      <c r="G1594" s="26">
        <f>基础表!G1594</f>
        <v>0</v>
      </c>
      <c r="H1594" s="26">
        <v>0.15</v>
      </c>
      <c r="I1594" s="26" t="str">
        <f t="shared" ca="1" si="49"/>
        <v>TRUE</v>
      </c>
      <c r="J1594" s="26">
        <v>0</v>
      </c>
      <c r="K1594" s="26">
        <v>1</v>
      </c>
      <c r="L1594" s="26">
        <v>1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  <c r="T1594" s="26">
        <v>0</v>
      </c>
      <c r="U1594" s="26">
        <v>0.2</v>
      </c>
      <c r="V1594" s="26">
        <v>0</v>
      </c>
      <c r="W1594" s="26">
        <v>0</v>
      </c>
      <c r="X1594" s="26">
        <v>0</v>
      </c>
      <c r="Y1594" s="26">
        <v>0</v>
      </c>
      <c r="Z1594" s="26">
        <v>0</v>
      </c>
      <c r="AA1594" s="26">
        <v>0</v>
      </c>
      <c r="AB1594" s="26">
        <v>0</v>
      </c>
      <c r="AC1594" s="26">
        <v>0</v>
      </c>
      <c r="AD1594" s="26">
        <v>0</v>
      </c>
      <c r="AE1594" s="26">
        <v>0</v>
      </c>
      <c r="AF1594" s="26">
        <v>1</v>
      </c>
      <c r="AG1594" s="26">
        <v>0</v>
      </c>
    </row>
    <row r="1595" spans="1:33" x14ac:dyDescent="0.2">
      <c r="A1595" s="3" t="s">
        <v>1457</v>
      </c>
      <c r="B1595" s="3" t="s">
        <v>1097</v>
      </c>
      <c r="C1595" s="3" t="s">
        <v>539</v>
      </c>
      <c r="D1595" s="3" t="s">
        <v>1255</v>
      </c>
      <c r="E1595" t="str">
        <f t="shared" si="48"/>
        <v>M22P01U02N01</v>
      </c>
      <c r="F1595" s="26">
        <f ca="1">基础表!F1595</f>
        <v>0</v>
      </c>
      <c r="G1595" s="26">
        <f>基础表!G1595</f>
        <v>0</v>
      </c>
      <c r="H1595" s="26">
        <v>0.15</v>
      </c>
      <c r="I1595" s="26" t="str">
        <f t="shared" ca="1" si="49"/>
        <v>TRUE</v>
      </c>
      <c r="J1595" s="26">
        <v>0</v>
      </c>
      <c r="K1595" s="26">
        <v>1</v>
      </c>
      <c r="L1595" s="26">
        <v>1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  <c r="T1595" s="26">
        <v>0</v>
      </c>
      <c r="U1595" s="26">
        <v>0.2</v>
      </c>
      <c r="V1595" s="26">
        <v>0</v>
      </c>
      <c r="W1595" s="26">
        <v>0</v>
      </c>
      <c r="X1595" s="26">
        <v>0</v>
      </c>
      <c r="Y1595" s="26">
        <v>0</v>
      </c>
      <c r="Z1595" s="26">
        <v>0</v>
      </c>
      <c r="AA1595" s="26">
        <v>0</v>
      </c>
      <c r="AB1595" s="26">
        <v>0</v>
      </c>
      <c r="AC1595" s="26">
        <v>0</v>
      </c>
      <c r="AD1595" s="26">
        <v>0</v>
      </c>
      <c r="AE1595" s="26">
        <v>0</v>
      </c>
      <c r="AF1595" s="26">
        <v>1</v>
      </c>
      <c r="AG1595" s="26">
        <v>0</v>
      </c>
    </row>
    <row r="1596" spans="1:33" x14ac:dyDescent="0.2">
      <c r="A1596" s="3" t="s">
        <v>1457</v>
      </c>
      <c r="B1596" s="3" t="s">
        <v>1097</v>
      </c>
      <c r="C1596" s="3" t="s">
        <v>539</v>
      </c>
      <c r="D1596" s="3" t="s">
        <v>534</v>
      </c>
      <c r="E1596" t="str">
        <f t="shared" si="48"/>
        <v>M22P01U02N02</v>
      </c>
      <c r="F1596" s="26">
        <f ca="1">基础表!F1596</f>
        <v>0</v>
      </c>
      <c r="G1596" s="26">
        <f>基础表!G1596</f>
        <v>0</v>
      </c>
      <c r="H1596" s="26">
        <v>0.15</v>
      </c>
      <c r="I1596" s="26" t="str">
        <f t="shared" ca="1" si="49"/>
        <v>TRUE</v>
      </c>
      <c r="J1596" s="26">
        <v>0</v>
      </c>
      <c r="K1596" s="26">
        <v>1</v>
      </c>
      <c r="L1596" s="26">
        <v>1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  <c r="T1596" s="26">
        <v>0</v>
      </c>
      <c r="U1596" s="26">
        <v>0.2</v>
      </c>
      <c r="V1596" s="26">
        <v>0</v>
      </c>
      <c r="W1596" s="26">
        <v>0</v>
      </c>
      <c r="X1596" s="26">
        <v>0</v>
      </c>
      <c r="Y1596" s="26">
        <v>0</v>
      </c>
      <c r="Z1596" s="26">
        <v>0</v>
      </c>
      <c r="AA1596" s="26">
        <v>0</v>
      </c>
      <c r="AB1596" s="26">
        <v>0</v>
      </c>
      <c r="AC1596" s="26">
        <v>0</v>
      </c>
      <c r="AD1596" s="26">
        <v>0</v>
      </c>
      <c r="AE1596" s="26">
        <v>0</v>
      </c>
      <c r="AF1596" s="26">
        <v>1</v>
      </c>
      <c r="AG1596" s="26">
        <v>0</v>
      </c>
    </row>
    <row r="1597" spans="1:33" x14ac:dyDescent="0.2">
      <c r="A1597" s="3" t="s">
        <v>1457</v>
      </c>
      <c r="B1597" s="3" t="s">
        <v>1097</v>
      </c>
      <c r="C1597" s="3" t="s">
        <v>539</v>
      </c>
      <c r="D1597" s="3" t="s">
        <v>535</v>
      </c>
      <c r="E1597" t="str">
        <f t="shared" si="48"/>
        <v>M22P01U02N03</v>
      </c>
      <c r="F1597" s="26">
        <f ca="1">基础表!F1597</f>
        <v>0</v>
      </c>
      <c r="G1597" s="26">
        <f>基础表!G1597</f>
        <v>0</v>
      </c>
      <c r="H1597" s="26">
        <v>0.15</v>
      </c>
      <c r="I1597" s="26" t="str">
        <f t="shared" ca="1" si="49"/>
        <v>TRUE</v>
      </c>
      <c r="J1597" s="26">
        <v>0</v>
      </c>
      <c r="K1597" s="26">
        <v>1</v>
      </c>
      <c r="L1597" s="26">
        <v>1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  <c r="T1597" s="26">
        <v>0</v>
      </c>
      <c r="U1597" s="26">
        <v>0.2</v>
      </c>
      <c r="V1597" s="26">
        <v>0</v>
      </c>
      <c r="W1597" s="26">
        <v>0</v>
      </c>
      <c r="X1597" s="26">
        <v>0</v>
      </c>
      <c r="Y1597" s="26">
        <v>0</v>
      </c>
      <c r="Z1597" s="26">
        <v>0</v>
      </c>
      <c r="AA1597" s="26">
        <v>0</v>
      </c>
      <c r="AB1597" s="26">
        <v>0</v>
      </c>
      <c r="AC1597" s="26">
        <v>0</v>
      </c>
      <c r="AD1597" s="26">
        <v>0</v>
      </c>
      <c r="AE1597" s="26">
        <v>0</v>
      </c>
      <c r="AF1597" s="26">
        <v>1</v>
      </c>
      <c r="AG1597" s="26">
        <v>0</v>
      </c>
    </row>
    <row r="1598" spans="1:33" x14ac:dyDescent="0.2">
      <c r="A1598" s="3" t="s">
        <v>1457</v>
      </c>
      <c r="B1598" s="3" t="s">
        <v>1097</v>
      </c>
      <c r="C1598" s="3" t="s">
        <v>539</v>
      </c>
      <c r="D1598" s="3" t="s">
        <v>536</v>
      </c>
      <c r="E1598" t="str">
        <f t="shared" si="48"/>
        <v>M22P01U02N04</v>
      </c>
      <c r="F1598" s="26">
        <f ca="1">基础表!F1598</f>
        <v>0</v>
      </c>
      <c r="G1598" s="26">
        <f>基础表!G1598</f>
        <v>0</v>
      </c>
      <c r="H1598" s="26">
        <v>0.15</v>
      </c>
      <c r="I1598" s="26" t="str">
        <f t="shared" ca="1" si="49"/>
        <v>TRUE</v>
      </c>
      <c r="J1598" s="26">
        <v>0</v>
      </c>
      <c r="K1598" s="26">
        <v>1</v>
      </c>
      <c r="L1598" s="26">
        <v>1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  <c r="T1598" s="26">
        <v>0</v>
      </c>
      <c r="U1598" s="26">
        <v>0.2</v>
      </c>
      <c r="V1598" s="26">
        <v>0</v>
      </c>
      <c r="W1598" s="26">
        <v>0</v>
      </c>
      <c r="X1598" s="26">
        <v>0</v>
      </c>
      <c r="Y1598" s="26">
        <v>0</v>
      </c>
      <c r="Z1598" s="26">
        <v>0</v>
      </c>
      <c r="AA1598" s="26">
        <v>0</v>
      </c>
      <c r="AB1598" s="26">
        <v>0</v>
      </c>
      <c r="AC1598" s="26">
        <v>0</v>
      </c>
      <c r="AD1598" s="26">
        <v>0</v>
      </c>
      <c r="AE1598" s="26">
        <v>0</v>
      </c>
      <c r="AF1598" s="26">
        <v>1</v>
      </c>
      <c r="AG1598" s="26">
        <v>0</v>
      </c>
    </row>
    <row r="1599" spans="1:33" x14ac:dyDescent="0.2">
      <c r="A1599" s="3" t="s">
        <v>1457</v>
      </c>
      <c r="B1599" s="3" t="s">
        <v>1097</v>
      </c>
      <c r="C1599" s="3" t="s">
        <v>539</v>
      </c>
      <c r="D1599" s="3" t="s">
        <v>537</v>
      </c>
      <c r="E1599" t="str">
        <f t="shared" si="48"/>
        <v>M22P01U02N05</v>
      </c>
      <c r="F1599" s="26">
        <f ca="1">基础表!F1599</f>
        <v>0</v>
      </c>
      <c r="G1599" s="26">
        <f>基础表!G1599</f>
        <v>0</v>
      </c>
      <c r="H1599" s="26">
        <v>0.15</v>
      </c>
      <c r="I1599" s="26" t="str">
        <f t="shared" ca="1" si="49"/>
        <v>TRUE</v>
      </c>
      <c r="J1599" s="26">
        <v>0</v>
      </c>
      <c r="K1599" s="26">
        <v>1</v>
      </c>
      <c r="L1599" s="26">
        <v>1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  <c r="T1599" s="26">
        <v>0</v>
      </c>
      <c r="U1599" s="26">
        <v>0.2</v>
      </c>
      <c r="V1599" s="26">
        <v>0</v>
      </c>
      <c r="W1599" s="26">
        <v>0</v>
      </c>
      <c r="X1599" s="26">
        <v>0</v>
      </c>
      <c r="Y1599" s="26">
        <v>0</v>
      </c>
      <c r="Z1599" s="26">
        <v>0</v>
      </c>
      <c r="AA1599" s="26">
        <v>0</v>
      </c>
      <c r="AB1599" s="26">
        <v>0</v>
      </c>
      <c r="AC1599" s="26">
        <v>0</v>
      </c>
      <c r="AD1599" s="26">
        <v>0</v>
      </c>
      <c r="AE1599" s="26">
        <v>0</v>
      </c>
      <c r="AF1599" s="26">
        <v>1</v>
      </c>
      <c r="AG1599" s="26">
        <v>0</v>
      </c>
    </row>
    <row r="1600" spans="1:33" x14ac:dyDescent="0.2">
      <c r="A1600" s="3" t="s">
        <v>1457</v>
      </c>
      <c r="B1600" s="3" t="s">
        <v>1097</v>
      </c>
      <c r="C1600" s="3" t="s">
        <v>539</v>
      </c>
      <c r="D1600" s="3" t="s">
        <v>538</v>
      </c>
      <c r="E1600" t="str">
        <f t="shared" si="48"/>
        <v>M22P01U02N06</v>
      </c>
      <c r="F1600" s="26">
        <f ca="1">基础表!F1600</f>
        <v>0</v>
      </c>
      <c r="G1600" s="26">
        <f>基础表!G1600</f>
        <v>0</v>
      </c>
      <c r="H1600" s="26">
        <v>0.15</v>
      </c>
      <c r="I1600" s="26" t="str">
        <f t="shared" ca="1" si="49"/>
        <v>TRUE</v>
      </c>
      <c r="J1600" s="26">
        <v>0</v>
      </c>
      <c r="K1600" s="26">
        <v>1</v>
      </c>
      <c r="L1600" s="26">
        <v>1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  <c r="T1600" s="26">
        <v>0</v>
      </c>
      <c r="U1600" s="26">
        <v>0.2</v>
      </c>
      <c r="V1600" s="26">
        <v>0</v>
      </c>
      <c r="W1600" s="26">
        <v>0</v>
      </c>
      <c r="X1600" s="26">
        <v>0</v>
      </c>
      <c r="Y1600" s="26">
        <v>0</v>
      </c>
      <c r="Z1600" s="26">
        <v>0</v>
      </c>
      <c r="AA1600" s="26">
        <v>0</v>
      </c>
      <c r="AB1600" s="26">
        <v>0</v>
      </c>
      <c r="AC1600" s="26">
        <v>0</v>
      </c>
      <c r="AD1600" s="26">
        <v>0</v>
      </c>
      <c r="AE1600" s="26">
        <v>0</v>
      </c>
      <c r="AF1600" s="26">
        <v>1</v>
      </c>
      <c r="AG1600" s="26">
        <v>0</v>
      </c>
    </row>
    <row r="1601" spans="1:33" x14ac:dyDescent="0.2">
      <c r="A1601" s="3" t="s">
        <v>1457</v>
      </c>
      <c r="B1601" s="3" t="s">
        <v>1097</v>
      </c>
      <c r="C1601" s="3" t="s">
        <v>539</v>
      </c>
      <c r="D1601" s="3" t="s">
        <v>542</v>
      </c>
      <c r="E1601" t="str">
        <f t="shared" si="48"/>
        <v>M22P01U02N07</v>
      </c>
      <c r="F1601" s="26">
        <f ca="1">基础表!F1601</f>
        <v>0</v>
      </c>
      <c r="G1601" s="26">
        <f>基础表!G1601</f>
        <v>0</v>
      </c>
      <c r="H1601" s="26">
        <v>0.15</v>
      </c>
      <c r="I1601" s="26" t="str">
        <f t="shared" ca="1" si="49"/>
        <v>TRUE</v>
      </c>
      <c r="J1601" s="26">
        <v>0</v>
      </c>
      <c r="K1601" s="26">
        <v>1</v>
      </c>
      <c r="L1601" s="26">
        <v>1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  <c r="T1601" s="26">
        <v>0</v>
      </c>
      <c r="U1601" s="26">
        <v>0.2</v>
      </c>
      <c r="V1601" s="26">
        <v>0</v>
      </c>
      <c r="W1601" s="26">
        <v>0</v>
      </c>
      <c r="X1601" s="26">
        <v>0</v>
      </c>
      <c r="Y1601" s="26">
        <v>0</v>
      </c>
      <c r="Z1601" s="26">
        <v>0</v>
      </c>
      <c r="AA1601" s="26">
        <v>0</v>
      </c>
      <c r="AB1601" s="26">
        <v>0</v>
      </c>
      <c r="AC1601" s="26">
        <v>0</v>
      </c>
      <c r="AD1601" s="26">
        <v>0</v>
      </c>
      <c r="AE1601" s="26">
        <v>0</v>
      </c>
      <c r="AF1601" s="26">
        <v>1</v>
      </c>
      <c r="AG1601" s="26">
        <v>0</v>
      </c>
    </row>
    <row r="1602" spans="1:33" x14ac:dyDescent="0.2">
      <c r="A1602" s="3" t="s">
        <v>1457</v>
      </c>
      <c r="B1602" s="3" t="s">
        <v>1097</v>
      </c>
      <c r="C1602" s="3" t="s">
        <v>539</v>
      </c>
      <c r="D1602" s="3" t="s">
        <v>543</v>
      </c>
      <c r="E1602" t="str">
        <f t="shared" si="48"/>
        <v>M22P01U02N08</v>
      </c>
      <c r="F1602" s="26">
        <f ca="1">基础表!F1602</f>
        <v>0</v>
      </c>
      <c r="G1602" s="26">
        <f>基础表!G1602</f>
        <v>0</v>
      </c>
      <c r="H1602" s="26">
        <v>0.15</v>
      </c>
      <c r="I1602" s="26" t="str">
        <f t="shared" ca="1" si="49"/>
        <v>TRUE</v>
      </c>
      <c r="J1602" s="26">
        <v>0</v>
      </c>
      <c r="K1602" s="26">
        <v>1</v>
      </c>
      <c r="L1602" s="26">
        <v>1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  <c r="T1602" s="26">
        <v>0</v>
      </c>
      <c r="U1602" s="26">
        <v>0.2</v>
      </c>
      <c r="V1602" s="26">
        <v>0</v>
      </c>
      <c r="W1602" s="26">
        <v>0</v>
      </c>
      <c r="X1602" s="26">
        <v>0</v>
      </c>
      <c r="Y1602" s="26">
        <v>0</v>
      </c>
      <c r="Z1602" s="26">
        <v>0</v>
      </c>
      <c r="AA1602" s="26">
        <v>0</v>
      </c>
      <c r="AB1602" s="26">
        <v>0</v>
      </c>
      <c r="AC1602" s="26">
        <v>0</v>
      </c>
      <c r="AD1602" s="26">
        <v>0</v>
      </c>
      <c r="AE1602" s="26">
        <v>0</v>
      </c>
      <c r="AF1602" s="26">
        <v>1</v>
      </c>
      <c r="AG1602" s="26">
        <v>0</v>
      </c>
    </row>
    <row r="1603" spans="1:33" x14ac:dyDescent="0.2">
      <c r="A1603" s="3" t="s">
        <v>1457</v>
      </c>
      <c r="B1603" s="3" t="s">
        <v>1097</v>
      </c>
      <c r="C1603" s="3" t="s">
        <v>539</v>
      </c>
      <c r="D1603" s="3" t="s">
        <v>544</v>
      </c>
      <c r="E1603" t="str">
        <f t="shared" ref="E1603:E1666" si="50">A1603&amp;B1603&amp;C1603&amp;D1603</f>
        <v>M22P01U02N09</v>
      </c>
      <c r="F1603" s="26">
        <f ca="1">基础表!F1603</f>
        <v>0</v>
      </c>
      <c r="G1603" s="26">
        <f>基础表!G1603</f>
        <v>0</v>
      </c>
      <c r="H1603" s="26">
        <v>0.15</v>
      </c>
      <c r="I1603" s="26" t="str">
        <f t="shared" ref="I1603:I1666" ca="1" si="51">IF(F1603=0,"TRUE",IF(F1603&gt;1000,"TRUE","FALSE"))</f>
        <v>TRUE</v>
      </c>
      <c r="J1603" s="26">
        <v>0</v>
      </c>
      <c r="K1603" s="26">
        <v>1</v>
      </c>
      <c r="L1603" s="26">
        <v>1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  <c r="T1603" s="26">
        <v>0</v>
      </c>
      <c r="U1603" s="26">
        <v>0.2</v>
      </c>
      <c r="V1603" s="26">
        <v>0</v>
      </c>
      <c r="W1603" s="26">
        <v>0</v>
      </c>
      <c r="X1603" s="26">
        <v>0</v>
      </c>
      <c r="Y1603" s="26">
        <v>0</v>
      </c>
      <c r="Z1603" s="26">
        <v>0</v>
      </c>
      <c r="AA1603" s="26">
        <v>0</v>
      </c>
      <c r="AB1603" s="26">
        <v>0</v>
      </c>
      <c r="AC1603" s="26">
        <v>0</v>
      </c>
      <c r="AD1603" s="26">
        <v>0</v>
      </c>
      <c r="AE1603" s="26">
        <v>0</v>
      </c>
      <c r="AF1603" s="26">
        <v>1</v>
      </c>
      <c r="AG1603" s="26">
        <v>0</v>
      </c>
    </row>
    <row r="1604" spans="1:33" x14ac:dyDescent="0.2">
      <c r="A1604" s="3" t="s">
        <v>1457</v>
      </c>
      <c r="B1604" s="3" t="s">
        <v>1097</v>
      </c>
      <c r="C1604" s="3" t="s">
        <v>540</v>
      </c>
      <c r="D1604" s="3" t="s">
        <v>1255</v>
      </c>
      <c r="E1604" t="str">
        <f t="shared" si="50"/>
        <v>M22P01U03N01</v>
      </c>
      <c r="F1604" s="26">
        <f ca="1">基础表!F1604</f>
        <v>0</v>
      </c>
      <c r="G1604" s="26">
        <f>基础表!G1604</f>
        <v>0</v>
      </c>
      <c r="H1604" s="26">
        <v>0.15</v>
      </c>
      <c r="I1604" s="26" t="str">
        <f t="shared" ca="1" si="51"/>
        <v>TRUE</v>
      </c>
      <c r="J1604" s="26">
        <v>0</v>
      </c>
      <c r="K1604" s="26">
        <v>1</v>
      </c>
      <c r="L1604" s="26">
        <v>1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  <c r="T1604" s="26">
        <v>0</v>
      </c>
      <c r="U1604" s="26">
        <v>0.2</v>
      </c>
      <c r="V1604" s="26">
        <v>0</v>
      </c>
      <c r="W1604" s="26">
        <v>0</v>
      </c>
      <c r="X1604" s="26">
        <v>0</v>
      </c>
      <c r="Y1604" s="26">
        <v>0</v>
      </c>
      <c r="Z1604" s="26">
        <v>0</v>
      </c>
      <c r="AA1604" s="26">
        <v>0</v>
      </c>
      <c r="AB1604" s="26">
        <v>0</v>
      </c>
      <c r="AC1604" s="26">
        <v>0</v>
      </c>
      <c r="AD1604" s="26">
        <v>0</v>
      </c>
      <c r="AE1604" s="26">
        <v>0</v>
      </c>
      <c r="AF1604" s="26">
        <v>1</v>
      </c>
      <c r="AG1604" s="26">
        <v>0</v>
      </c>
    </row>
    <row r="1605" spans="1:33" x14ac:dyDescent="0.2">
      <c r="A1605" s="3" t="s">
        <v>1457</v>
      </c>
      <c r="B1605" s="3" t="s">
        <v>1097</v>
      </c>
      <c r="C1605" s="3" t="s">
        <v>540</v>
      </c>
      <c r="D1605" s="3" t="s">
        <v>534</v>
      </c>
      <c r="E1605" t="str">
        <f t="shared" si="50"/>
        <v>M22P01U03N02</v>
      </c>
      <c r="F1605" s="26">
        <f ca="1">基础表!F1605</f>
        <v>0</v>
      </c>
      <c r="G1605" s="26">
        <f>基础表!G1605</f>
        <v>0</v>
      </c>
      <c r="H1605" s="26">
        <v>0.15</v>
      </c>
      <c r="I1605" s="26" t="str">
        <f t="shared" ca="1" si="51"/>
        <v>TRUE</v>
      </c>
      <c r="J1605" s="26">
        <v>0</v>
      </c>
      <c r="K1605" s="26">
        <v>1</v>
      </c>
      <c r="L1605" s="26">
        <v>1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  <c r="T1605" s="26">
        <v>0</v>
      </c>
      <c r="U1605" s="26">
        <v>0.2</v>
      </c>
      <c r="V1605" s="26">
        <v>0</v>
      </c>
      <c r="W1605" s="26">
        <v>0</v>
      </c>
      <c r="X1605" s="26">
        <v>0</v>
      </c>
      <c r="Y1605" s="26">
        <v>0</v>
      </c>
      <c r="Z1605" s="26">
        <v>0</v>
      </c>
      <c r="AA1605" s="26">
        <v>0</v>
      </c>
      <c r="AB1605" s="26">
        <v>0</v>
      </c>
      <c r="AC1605" s="26">
        <v>0</v>
      </c>
      <c r="AD1605" s="26">
        <v>0</v>
      </c>
      <c r="AE1605" s="26">
        <v>0</v>
      </c>
      <c r="AF1605" s="26">
        <v>1</v>
      </c>
      <c r="AG1605" s="26">
        <v>0</v>
      </c>
    </row>
    <row r="1606" spans="1:33" x14ac:dyDescent="0.2">
      <c r="A1606" s="3" t="s">
        <v>1457</v>
      </c>
      <c r="B1606" s="3" t="s">
        <v>1097</v>
      </c>
      <c r="C1606" s="3" t="s">
        <v>540</v>
      </c>
      <c r="D1606" s="3" t="s">
        <v>535</v>
      </c>
      <c r="E1606" t="str">
        <f t="shared" si="50"/>
        <v>M22P01U03N03</v>
      </c>
      <c r="F1606" s="26">
        <f ca="1">基础表!F1606</f>
        <v>0</v>
      </c>
      <c r="G1606" s="26">
        <f>基础表!G1606</f>
        <v>0</v>
      </c>
      <c r="H1606" s="26">
        <v>0.15</v>
      </c>
      <c r="I1606" s="26" t="str">
        <f t="shared" ca="1" si="51"/>
        <v>TRUE</v>
      </c>
      <c r="J1606" s="26">
        <v>0</v>
      </c>
      <c r="K1606" s="26">
        <v>1</v>
      </c>
      <c r="L1606" s="26">
        <v>1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  <c r="T1606" s="26">
        <v>0</v>
      </c>
      <c r="U1606" s="26">
        <v>0.2</v>
      </c>
      <c r="V1606" s="26">
        <v>0</v>
      </c>
      <c r="W1606" s="26">
        <v>0</v>
      </c>
      <c r="X1606" s="26">
        <v>0</v>
      </c>
      <c r="Y1606" s="26">
        <v>0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  <c r="AE1606" s="26">
        <v>0</v>
      </c>
      <c r="AF1606" s="26">
        <v>1</v>
      </c>
      <c r="AG1606" s="26">
        <v>0</v>
      </c>
    </row>
    <row r="1607" spans="1:33" x14ac:dyDescent="0.2">
      <c r="A1607" s="3" t="s">
        <v>1457</v>
      </c>
      <c r="B1607" s="3" t="s">
        <v>1097</v>
      </c>
      <c r="C1607" s="3" t="s">
        <v>540</v>
      </c>
      <c r="D1607" s="3" t="s">
        <v>536</v>
      </c>
      <c r="E1607" t="str">
        <f t="shared" si="50"/>
        <v>M22P01U03N04</v>
      </c>
      <c r="F1607" s="26">
        <f ca="1">基础表!F1607</f>
        <v>0</v>
      </c>
      <c r="G1607" s="26">
        <f>基础表!G1607</f>
        <v>0</v>
      </c>
      <c r="H1607" s="26">
        <v>0.15</v>
      </c>
      <c r="I1607" s="26" t="str">
        <f t="shared" ca="1" si="51"/>
        <v>TRUE</v>
      </c>
      <c r="J1607" s="26">
        <v>0</v>
      </c>
      <c r="K1607" s="26">
        <v>1</v>
      </c>
      <c r="L1607" s="26">
        <v>1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  <c r="T1607" s="26">
        <v>0</v>
      </c>
      <c r="U1607" s="26">
        <v>0.2</v>
      </c>
      <c r="V1607" s="26">
        <v>0</v>
      </c>
      <c r="W1607" s="26">
        <v>0</v>
      </c>
      <c r="X1607" s="26">
        <v>0</v>
      </c>
      <c r="Y1607" s="26">
        <v>0</v>
      </c>
      <c r="Z1607" s="26">
        <v>0</v>
      </c>
      <c r="AA1607" s="26">
        <v>0</v>
      </c>
      <c r="AB1607" s="26">
        <v>0</v>
      </c>
      <c r="AC1607" s="26">
        <v>0</v>
      </c>
      <c r="AD1607" s="26">
        <v>0</v>
      </c>
      <c r="AE1607" s="26">
        <v>0</v>
      </c>
      <c r="AF1607" s="26">
        <v>1</v>
      </c>
      <c r="AG1607" s="26">
        <v>0</v>
      </c>
    </row>
    <row r="1608" spans="1:33" x14ac:dyDescent="0.2">
      <c r="A1608" s="3" t="s">
        <v>1457</v>
      </c>
      <c r="B1608" s="3" t="s">
        <v>1097</v>
      </c>
      <c r="C1608" s="3" t="s">
        <v>540</v>
      </c>
      <c r="D1608" s="3" t="s">
        <v>537</v>
      </c>
      <c r="E1608" t="str">
        <f t="shared" si="50"/>
        <v>M22P01U03N05</v>
      </c>
      <c r="F1608" s="26">
        <f ca="1">基础表!F1608</f>
        <v>0</v>
      </c>
      <c r="G1608" s="26">
        <f>基础表!G1608</f>
        <v>0</v>
      </c>
      <c r="H1608" s="26">
        <v>0.15</v>
      </c>
      <c r="I1608" s="26" t="str">
        <f t="shared" ca="1" si="51"/>
        <v>TRUE</v>
      </c>
      <c r="J1608" s="26">
        <v>0</v>
      </c>
      <c r="K1608" s="26">
        <v>1</v>
      </c>
      <c r="L1608" s="26">
        <v>1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  <c r="T1608" s="26">
        <v>0</v>
      </c>
      <c r="U1608" s="26">
        <v>0.2</v>
      </c>
      <c r="V1608" s="26">
        <v>0</v>
      </c>
      <c r="W1608" s="26">
        <v>0</v>
      </c>
      <c r="X1608" s="26">
        <v>0</v>
      </c>
      <c r="Y1608" s="26">
        <v>0</v>
      </c>
      <c r="Z1608" s="26">
        <v>0</v>
      </c>
      <c r="AA1608" s="26">
        <v>0</v>
      </c>
      <c r="AB1608" s="26">
        <v>0</v>
      </c>
      <c r="AC1608" s="26">
        <v>0</v>
      </c>
      <c r="AD1608" s="26">
        <v>0</v>
      </c>
      <c r="AE1608" s="26">
        <v>0</v>
      </c>
      <c r="AF1608" s="26">
        <v>1</v>
      </c>
      <c r="AG1608" s="26">
        <v>0</v>
      </c>
    </row>
    <row r="1609" spans="1:33" x14ac:dyDescent="0.2">
      <c r="A1609" s="3" t="s">
        <v>1457</v>
      </c>
      <c r="B1609" s="3" t="s">
        <v>1097</v>
      </c>
      <c r="C1609" s="3" t="s">
        <v>540</v>
      </c>
      <c r="D1609" s="3" t="s">
        <v>538</v>
      </c>
      <c r="E1609" t="str">
        <f t="shared" si="50"/>
        <v>M22P01U03N06</v>
      </c>
      <c r="F1609" s="26">
        <f ca="1">基础表!F1609</f>
        <v>0</v>
      </c>
      <c r="G1609" s="26">
        <f>基础表!G1609</f>
        <v>0</v>
      </c>
      <c r="H1609" s="26">
        <v>0.15</v>
      </c>
      <c r="I1609" s="26" t="str">
        <f t="shared" ca="1" si="51"/>
        <v>TRUE</v>
      </c>
      <c r="J1609" s="26">
        <v>0</v>
      </c>
      <c r="K1609" s="26">
        <v>1</v>
      </c>
      <c r="L1609" s="26">
        <v>1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  <c r="T1609" s="26">
        <v>0</v>
      </c>
      <c r="U1609" s="26">
        <v>0.2</v>
      </c>
      <c r="V1609" s="26">
        <v>0</v>
      </c>
      <c r="W1609" s="26">
        <v>0</v>
      </c>
      <c r="X1609" s="26">
        <v>0</v>
      </c>
      <c r="Y1609" s="26">
        <v>0</v>
      </c>
      <c r="Z1609" s="26">
        <v>0</v>
      </c>
      <c r="AA1609" s="26">
        <v>0</v>
      </c>
      <c r="AB1609" s="26">
        <v>0</v>
      </c>
      <c r="AC1609" s="26">
        <v>0</v>
      </c>
      <c r="AD1609" s="26">
        <v>0</v>
      </c>
      <c r="AE1609" s="26">
        <v>0</v>
      </c>
      <c r="AF1609" s="26">
        <v>1</v>
      </c>
      <c r="AG1609" s="26">
        <v>0</v>
      </c>
    </row>
    <row r="1610" spans="1:33" x14ac:dyDescent="0.2">
      <c r="A1610" s="3" t="s">
        <v>1457</v>
      </c>
      <c r="B1610" s="3" t="s">
        <v>1097</v>
      </c>
      <c r="C1610" s="3" t="s">
        <v>540</v>
      </c>
      <c r="D1610" s="3" t="s">
        <v>542</v>
      </c>
      <c r="E1610" t="str">
        <f t="shared" si="50"/>
        <v>M22P01U03N07</v>
      </c>
      <c r="F1610" s="26">
        <f ca="1">基础表!F1610</f>
        <v>0</v>
      </c>
      <c r="G1610" s="26">
        <f>基础表!G1610</f>
        <v>0</v>
      </c>
      <c r="H1610" s="26">
        <v>0.15</v>
      </c>
      <c r="I1610" s="26" t="str">
        <f t="shared" ca="1" si="51"/>
        <v>TRUE</v>
      </c>
      <c r="J1610" s="26">
        <v>0</v>
      </c>
      <c r="K1610" s="26">
        <v>1</v>
      </c>
      <c r="L1610" s="26">
        <v>1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  <c r="T1610" s="26">
        <v>0</v>
      </c>
      <c r="U1610" s="26">
        <v>0.2</v>
      </c>
      <c r="V1610" s="26">
        <v>0</v>
      </c>
      <c r="W1610" s="26">
        <v>0</v>
      </c>
      <c r="X1610" s="26">
        <v>0</v>
      </c>
      <c r="Y1610" s="26">
        <v>0</v>
      </c>
      <c r="Z1610" s="26">
        <v>0</v>
      </c>
      <c r="AA1610" s="26">
        <v>0</v>
      </c>
      <c r="AB1610" s="26">
        <v>0</v>
      </c>
      <c r="AC1610" s="26">
        <v>0</v>
      </c>
      <c r="AD1610" s="26">
        <v>0</v>
      </c>
      <c r="AE1610" s="26">
        <v>0</v>
      </c>
      <c r="AF1610" s="26">
        <v>1</v>
      </c>
      <c r="AG1610" s="26">
        <v>0</v>
      </c>
    </row>
    <row r="1611" spans="1:33" x14ac:dyDescent="0.2">
      <c r="A1611" s="3" t="s">
        <v>1457</v>
      </c>
      <c r="B1611" s="3" t="s">
        <v>1097</v>
      </c>
      <c r="C1611" s="3" t="s">
        <v>540</v>
      </c>
      <c r="D1611" s="3" t="s">
        <v>543</v>
      </c>
      <c r="E1611" t="str">
        <f t="shared" si="50"/>
        <v>M22P01U03N08</v>
      </c>
      <c r="F1611" s="26">
        <f ca="1">基础表!F1611</f>
        <v>0</v>
      </c>
      <c r="G1611" s="26">
        <f>基础表!G1611</f>
        <v>0</v>
      </c>
      <c r="H1611" s="26">
        <v>0.15</v>
      </c>
      <c r="I1611" s="26" t="str">
        <f t="shared" ca="1" si="51"/>
        <v>TRUE</v>
      </c>
      <c r="J1611" s="26">
        <v>0</v>
      </c>
      <c r="K1611" s="26">
        <v>1</v>
      </c>
      <c r="L1611" s="26">
        <v>1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  <c r="T1611" s="26">
        <v>0</v>
      </c>
      <c r="U1611" s="26">
        <v>0.2</v>
      </c>
      <c r="V1611" s="26">
        <v>0</v>
      </c>
      <c r="W1611" s="26">
        <v>0</v>
      </c>
      <c r="X1611" s="26">
        <v>0</v>
      </c>
      <c r="Y1611" s="26">
        <v>0</v>
      </c>
      <c r="Z1611" s="26">
        <v>0</v>
      </c>
      <c r="AA1611" s="26">
        <v>0</v>
      </c>
      <c r="AB1611" s="26">
        <v>0</v>
      </c>
      <c r="AC1611" s="26">
        <v>0</v>
      </c>
      <c r="AD1611" s="26">
        <v>0</v>
      </c>
      <c r="AE1611" s="26">
        <v>0</v>
      </c>
      <c r="AF1611" s="26">
        <v>1</v>
      </c>
      <c r="AG1611" s="26">
        <v>0</v>
      </c>
    </row>
    <row r="1612" spans="1:33" x14ac:dyDescent="0.2">
      <c r="A1612" s="3" t="s">
        <v>1457</v>
      </c>
      <c r="B1612" s="3" t="s">
        <v>1097</v>
      </c>
      <c r="C1612" s="3" t="s">
        <v>540</v>
      </c>
      <c r="D1612" s="3" t="s">
        <v>544</v>
      </c>
      <c r="E1612" t="str">
        <f t="shared" si="50"/>
        <v>M22P01U03N09</v>
      </c>
      <c r="F1612" s="26">
        <f ca="1">基础表!F1612</f>
        <v>0</v>
      </c>
      <c r="G1612" s="26">
        <f>基础表!G1612</f>
        <v>0</v>
      </c>
      <c r="H1612" s="26">
        <v>0.15</v>
      </c>
      <c r="I1612" s="26" t="str">
        <f t="shared" ca="1" si="51"/>
        <v>TRUE</v>
      </c>
      <c r="J1612" s="26">
        <v>0</v>
      </c>
      <c r="K1612" s="26">
        <v>1</v>
      </c>
      <c r="L1612" s="26">
        <v>1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  <c r="T1612" s="26">
        <v>0</v>
      </c>
      <c r="U1612" s="26">
        <v>0.2</v>
      </c>
      <c r="V1612" s="26">
        <v>0</v>
      </c>
      <c r="W1612" s="26">
        <v>0</v>
      </c>
      <c r="X1612" s="26">
        <v>0</v>
      </c>
      <c r="Y1612" s="26">
        <v>0</v>
      </c>
      <c r="Z1612" s="26">
        <v>0</v>
      </c>
      <c r="AA1612" s="26">
        <v>0</v>
      </c>
      <c r="AB1612" s="26">
        <v>0</v>
      </c>
      <c r="AC1612" s="26">
        <v>0</v>
      </c>
      <c r="AD1612" s="26">
        <v>0</v>
      </c>
      <c r="AE1612" s="26">
        <v>0</v>
      </c>
      <c r="AF1612" s="26">
        <v>1</v>
      </c>
      <c r="AG1612" s="26">
        <v>0</v>
      </c>
    </row>
    <row r="1613" spans="1:33" x14ac:dyDescent="0.2">
      <c r="A1613" s="3" t="s">
        <v>1457</v>
      </c>
      <c r="B1613" s="3" t="s">
        <v>1097</v>
      </c>
      <c r="C1613" s="3" t="s">
        <v>541</v>
      </c>
      <c r="D1613" s="3" t="s">
        <v>1255</v>
      </c>
      <c r="E1613" t="str">
        <f t="shared" si="50"/>
        <v>M22P01U04N01</v>
      </c>
      <c r="F1613" s="26">
        <f ca="1">基础表!F1613</f>
        <v>0</v>
      </c>
      <c r="G1613" s="26">
        <f>基础表!G1613</f>
        <v>0</v>
      </c>
      <c r="H1613" s="26">
        <v>0.15</v>
      </c>
      <c r="I1613" s="26" t="str">
        <f t="shared" ca="1" si="51"/>
        <v>TRUE</v>
      </c>
      <c r="J1613" s="26">
        <v>0</v>
      </c>
      <c r="K1613" s="26">
        <v>1</v>
      </c>
      <c r="L1613" s="26">
        <v>1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  <c r="T1613" s="26">
        <v>0</v>
      </c>
      <c r="U1613" s="26">
        <v>0.2</v>
      </c>
      <c r="V1613" s="26">
        <v>0</v>
      </c>
      <c r="W1613" s="26">
        <v>0</v>
      </c>
      <c r="X1613" s="26">
        <v>0</v>
      </c>
      <c r="Y1613" s="26">
        <v>0</v>
      </c>
      <c r="Z1613" s="26">
        <v>0</v>
      </c>
      <c r="AA1613" s="26">
        <v>0</v>
      </c>
      <c r="AB1613" s="26">
        <v>0</v>
      </c>
      <c r="AC1613" s="26">
        <v>0</v>
      </c>
      <c r="AD1613" s="26">
        <v>0</v>
      </c>
      <c r="AE1613" s="26">
        <v>0</v>
      </c>
      <c r="AF1613" s="26">
        <v>1</v>
      </c>
      <c r="AG1613" s="26">
        <v>0</v>
      </c>
    </row>
    <row r="1614" spans="1:33" x14ac:dyDescent="0.2">
      <c r="A1614" s="3" t="s">
        <v>1457</v>
      </c>
      <c r="B1614" s="3" t="s">
        <v>1097</v>
      </c>
      <c r="C1614" s="3" t="s">
        <v>541</v>
      </c>
      <c r="D1614" s="3" t="s">
        <v>534</v>
      </c>
      <c r="E1614" t="str">
        <f t="shared" si="50"/>
        <v>M22P01U04N02</v>
      </c>
      <c r="F1614" s="26">
        <f ca="1">基础表!F1614</f>
        <v>0</v>
      </c>
      <c r="G1614" s="26">
        <f>基础表!G1614</f>
        <v>0</v>
      </c>
      <c r="H1614" s="26">
        <v>0.15</v>
      </c>
      <c r="I1614" s="26" t="str">
        <f t="shared" ca="1" si="51"/>
        <v>TRUE</v>
      </c>
      <c r="J1614" s="26">
        <v>0</v>
      </c>
      <c r="K1614" s="26">
        <v>1</v>
      </c>
      <c r="L1614" s="26">
        <v>1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  <c r="T1614" s="26">
        <v>0</v>
      </c>
      <c r="U1614" s="26">
        <v>0.2</v>
      </c>
      <c r="V1614" s="26">
        <v>0</v>
      </c>
      <c r="W1614" s="26">
        <v>0</v>
      </c>
      <c r="X1614" s="26">
        <v>0</v>
      </c>
      <c r="Y1614" s="26">
        <v>0</v>
      </c>
      <c r="Z1614" s="26">
        <v>0</v>
      </c>
      <c r="AA1614" s="26">
        <v>0</v>
      </c>
      <c r="AB1614" s="26">
        <v>0</v>
      </c>
      <c r="AC1614" s="26">
        <v>0</v>
      </c>
      <c r="AD1614" s="26">
        <v>0</v>
      </c>
      <c r="AE1614" s="26">
        <v>0</v>
      </c>
      <c r="AF1614" s="26">
        <v>1</v>
      </c>
      <c r="AG1614" s="26">
        <v>0</v>
      </c>
    </row>
    <row r="1615" spans="1:33" x14ac:dyDescent="0.2">
      <c r="A1615" s="3" t="s">
        <v>1457</v>
      </c>
      <c r="B1615" s="3" t="s">
        <v>1097</v>
      </c>
      <c r="C1615" s="3" t="s">
        <v>541</v>
      </c>
      <c r="D1615" s="3" t="s">
        <v>535</v>
      </c>
      <c r="E1615" t="str">
        <f t="shared" si="50"/>
        <v>M22P01U04N03</v>
      </c>
      <c r="F1615" s="26">
        <f ca="1">基础表!F1615</f>
        <v>0</v>
      </c>
      <c r="G1615" s="26">
        <f>基础表!G1615</f>
        <v>0</v>
      </c>
      <c r="H1615" s="26">
        <v>0.15</v>
      </c>
      <c r="I1615" s="26" t="str">
        <f t="shared" ca="1" si="51"/>
        <v>TRUE</v>
      </c>
      <c r="J1615" s="26">
        <v>0</v>
      </c>
      <c r="K1615" s="26">
        <v>1</v>
      </c>
      <c r="L1615" s="26">
        <v>1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  <c r="T1615" s="26">
        <v>0</v>
      </c>
      <c r="U1615" s="26">
        <v>0.2</v>
      </c>
      <c r="V1615" s="26">
        <v>0</v>
      </c>
      <c r="W1615" s="26">
        <v>0</v>
      </c>
      <c r="X1615" s="26">
        <v>0</v>
      </c>
      <c r="Y1615" s="26">
        <v>0</v>
      </c>
      <c r="Z1615" s="26">
        <v>0</v>
      </c>
      <c r="AA1615" s="26">
        <v>0</v>
      </c>
      <c r="AB1615" s="26">
        <v>0</v>
      </c>
      <c r="AC1615" s="26">
        <v>0</v>
      </c>
      <c r="AD1615" s="26">
        <v>0</v>
      </c>
      <c r="AE1615" s="26">
        <v>0</v>
      </c>
      <c r="AF1615" s="26">
        <v>1</v>
      </c>
      <c r="AG1615" s="26">
        <v>0</v>
      </c>
    </row>
    <row r="1616" spans="1:33" x14ac:dyDescent="0.2">
      <c r="A1616" s="3" t="s">
        <v>1457</v>
      </c>
      <c r="B1616" s="3" t="s">
        <v>1097</v>
      </c>
      <c r="C1616" s="3" t="s">
        <v>1454</v>
      </c>
      <c r="D1616" s="3" t="s">
        <v>536</v>
      </c>
      <c r="E1616" t="str">
        <f t="shared" si="50"/>
        <v>M22P01U04N04</v>
      </c>
      <c r="F1616" s="26">
        <f ca="1">基础表!F1616</f>
        <v>0</v>
      </c>
      <c r="G1616" s="26">
        <f>基础表!G1616</f>
        <v>0</v>
      </c>
      <c r="H1616" s="26">
        <v>0.15</v>
      </c>
      <c r="I1616" s="26" t="str">
        <f t="shared" ca="1" si="51"/>
        <v>TRUE</v>
      </c>
      <c r="J1616" s="26">
        <v>0</v>
      </c>
      <c r="K1616" s="26">
        <v>1</v>
      </c>
      <c r="L1616" s="26">
        <v>1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  <c r="T1616" s="26">
        <v>0</v>
      </c>
      <c r="U1616" s="26">
        <v>0.2</v>
      </c>
      <c r="V1616" s="26">
        <v>0</v>
      </c>
      <c r="W1616" s="26">
        <v>0</v>
      </c>
      <c r="X1616" s="26">
        <v>0</v>
      </c>
      <c r="Y1616" s="26">
        <v>0</v>
      </c>
      <c r="Z1616" s="26">
        <v>0</v>
      </c>
      <c r="AA1616" s="26">
        <v>0</v>
      </c>
      <c r="AB1616" s="26">
        <v>0</v>
      </c>
      <c r="AC1616" s="26">
        <v>0</v>
      </c>
      <c r="AD1616" s="26">
        <v>0</v>
      </c>
      <c r="AE1616" s="26">
        <v>0</v>
      </c>
      <c r="AF1616" s="26">
        <v>1</v>
      </c>
      <c r="AG1616" s="26">
        <v>0</v>
      </c>
    </row>
    <row r="1617" spans="1:33" x14ac:dyDescent="0.2">
      <c r="A1617" s="3" t="s">
        <v>1457</v>
      </c>
      <c r="B1617" s="3" t="s">
        <v>1097</v>
      </c>
      <c r="C1617" s="3" t="s">
        <v>1454</v>
      </c>
      <c r="D1617" s="3" t="s">
        <v>537</v>
      </c>
      <c r="E1617" t="str">
        <f t="shared" si="50"/>
        <v>M22P01U04N05</v>
      </c>
      <c r="F1617" s="26">
        <f ca="1">基础表!F1617</f>
        <v>0</v>
      </c>
      <c r="G1617" s="26">
        <f>基础表!G1617</f>
        <v>0</v>
      </c>
      <c r="H1617" s="26">
        <v>0.15</v>
      </c>
      <c r="I1617" s="26" t="str">
        <f t="shared" ca="1" si="51"/>
        <v>TRUE</v>
      </c>
      <c r="J1617" s="26">
        <v>0</v>
      </c>
      <c r="K1617" s="26">
        <v>1</v>
      </c>
      <c r="L1617" s="26">
        <v>1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  <c r="T1617" s="26">
        <v>0</v>
      </c>
      <c r="U1617" s="26">
        <v>0.2</v>
      </c>
      <c r="V1617" s="26">
        <v>0</v>
      </c>
      <c r="W1617" s="26">
        <v>0</v>
      </c>
      <c r="X1617" s="26">
        <v>0</v>
      </c>
      <c r="Y1617" s="26">
        <v>0</v>
      </c>
      <c r="Z1617" s="26">
        <v>0</v>
      </c>
      <c r="AA1617" s="26">
        <v>0</v>
      </c>
      <c r="AB1617" s="26">
        <v>0</v>
      </c>
      <c r="AC1617" s="26">
        <v>0</v>
      </c>
      <c r="AD1617" s="26">
        <v>0</v>
      </c>
      <c r="AE1617" s="26">
        <v>0</v>
      </c>
      <c r="AF1617" s="26">
        <v>1</v>
      </c>
      <c r="AG1617" s="26">
        <v>0</v>
      </c>
    </row>
    <row r="1618" spans="1:33" x14ac:dyDescent="0.2">
      <c r="A1618" s="3" t="s">
        <v>1457</v>
      </c>
      <c r="B1618" s="3" t="s">
        <v>1097</v>
      </c>
      <c r="C1618" s="3" t="s">
        <v>1454</v>
      </c>
      <c r="D1618" s="3" t="s">
        <v>538</v>
      </c>
      <c r="E1618" t="str">
        <f t="shared" si="50"/>
        <v>M22P01U04N06</v>
      </c>
      <c r="F1618" s="26">
        <f ca="1">基础表!F1618</f>
        <v>0</v>
      </c>
      <c r="G1618" s="26">
        <f>基础表!G1618</f>
        <v>0</v>
      </c>
      <c r="H1618" s="26">
        <v>0.15</v>
      </c>
      <c r="I1618" s="26" t="str">
        <f t="shared" ca="1" si="51"/>
        <v>TRUE</v>
      </c>
      <c r="J1618" s="26">
        <v>0</v>
      </c>
      <c r="K1618" s="26">
        <v>1</v>
      </c>
      <c r="L1618" s="26">
        <v>1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  <c r="T1618" s="26">
        <v>0</v>
      </c>
      <c r="U1618" s="26">
        <v>0.2</v>
      </c>
      <c r="V1618" s="26">
        <v>0</v>
      </c>
      <c r="W1618" s="26">
        <v>0</v>
      </c>
      <c r="X1618" s="26">
        <v>0</v>
      </c>
      <c r="Y1618" s="26">
        <v>0</v>
      </c>
      <c r="Z1618" s="26">
        <v>0</v>
      </c>
      <c r="AA1618" s="26">
        <v>0</v>
      </c>
      <c r="AB1618" s="26">
        <v>0</v>
      </c>
      <c r="AC1618" s="26">
        <v>0</v>
      </c>
      <c r="AD1618" s="26">
        <v>0</v>
      </c>
      <c r="AE1618" s="26">
        <v>0</v>
      </c>
      <c r="AF1618" s="26">
        <v>1</v>
      </c>
      <c r="AG1618" s="26">
        <v>0</v>
      </c>
    </row>
    <row r="1619" spans="1:33" x14ac:dyDescent="0.2">
      <c r="A1619" s="3" t="s">
        <v>1457</v>
      </c>
      <c r="B1619" s="3" t="s">
        <v>1097</v>
      </c>
      <c r="C1619" s="3" t="s">
        <v>1454</v>
      </c>
      <c r="D1619" s="3" t="s">
        <v>542</v>
      </c>
      <c r="E1619" t="str">
        <f t="shared" si="50"/>
        <v>M22P01U04N07</v>
      </c>
      <c r="F1619" s="26">
        <f ca="1">基础表!F1619</f>
        <v>0</v>
      </c>
      <c r="G1619" s="26">
        <f>基础表!G1619</f>
        <v>0</v>
      </c>
      <c r="H1619" s="26">
        <v>0.15</v>
      </c>
      <c r="I1619" s="26" t="str">
        <f t="shared" ca="1" si="51"/>
        <v>TRUE</v>
      </c>
      <c r="J1619" s="26">
        <v>0</v>
      </c>
      <c r="K1619" s="26">
        <v>1</v>
      </c>
      <c r="L1619" s="26">
        <v>1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  <c r="T1619" s="26">
        <v>0</v>
      </c>
      <c r="U1619" s="26">
        <v>0.2</v>
      </c>
      <c r="V1619" s="26">
        <v>0</v>
      </c>
      <c r="W1619" s="26">
        <v>0</v>
      </c>
      <c r="X1619" s="26">
        <v>0</v>
      </c>
      <c r="Y1619" s="26">
        <v>0</v>
      </c>
      <c r="Z1619" s="26">
        <v>0</v>
      </c>
      <c r="AA1619" s="26">
        <v>0</v>
      </c>
      <c r="AB1619" s="26">
        <v>0</v>
      </c>
      <c r="AC1619" s="26">
        <v>0</v>
      </c>
      <c r="AD1619" s="26">
        <v>0</v>
      </c>
      <c r="AE1619" s="26">
        <v>0</v>
      </c>
      <c r="AF1619" s="26">
        <v>1</v>
      </c>
      <c r="AG1619" s="26">
        <v>0</v>
      </c>
    </row>
    <row r="1620" spans="1:33" x14ac:dyDescent="0.2">
      <c r="A1620" s="3" t="s">
        <v>1457</v>
      </c>
      <c r="B1620" s="3" t="s">
        <v>1097</v>
      </c>
      <c r="C1620" s="3" t="s">
        <v>1454</v>
      </c>
      <c r="D1620" s="3" t="s">
        <v>543</v>
      </c>
      <c r="E1620" t="str">
        <f t="shared" si="50"/>
        <v>M22P01U04N08</v>
      </c>
      <c r="F1620" s="26">
        <f ca="1">基础表!F1620</f>
        <v>0</v>
      </c>
      <c r="G1620" s="26">
        <f>基础表!G1620</f>
        <v>0</v>
      </c>
      <c r="H1620" s="26">
        <v>0.15</v>
      </c>
      <c r="I1620" s="26" t="str">
        <f t="shared" ca="1" si="51"/>
        <v>TRUE</v>
      </c>
      <c r="J1620" s="26">
        <v>0</v>
      </c>
      <c r="K1620" s="26">
        <v>1</v>
      </c>
      <c r="L1620" s="26">
        <v>1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  <c r="T1620" s="26">
        <v>0</v>
      </c>
      <c r="U1620" s="26">
        <v>0.2</v>
      </c>
      <c r="V1620" s="26">
        <v>0</v>
      </c>
      <c r="W1620" s="26">
        <v>0</v>
      </c>
      <c r="X1620" s="26">
        <v>0</v>
      </c>
      <c r="Y1620" s="26">
        <v>0</v>
      </c>
      <c r="Z1620" s="26">
        <v>0</v>
      </c>
      <c r="AA1620" s="26">
        <v>0</v>
      </c>
      <c r="AB1620" s="26">
        <v>0</v>
      </c>
      <c r="AC1620" s="26">
        <v>0</v>
      </c>
      <c r="AD1620" s="26">
        <v>0</v>
      </c>
      <c r="AE1620" s="26">
        <v>0</v>
      </c>
      <c r="AF1620" s="26">
        <v>1</v>
      </c>
      <c r="AG1620" s="26">
        <v>0</v>
      </c>
    </row>
    <row r="1621" spans="1:33" x14ac:dyDescent="0.2">
      <c r="A1621" s="3" t="s">
        <v>1457</v>
      </c>
      <c r="B1621" s="3" t="s">
        <v>1097</v>
      </c>
      <c r="C1621" s="3" t="s">
        <v>541</v>
      </c>
      <c r="D1621" s="3" t="s">
        <v>544</v>
      </c>
      <c r="E1621" t="str">
        <f t="shared" si="50"/>
        <v>M22P01U04N09</v>
      </c>
      <c r="F1621" s="26">
        <f ca="1">基础表!F1621</f>
        <v>0</v>
      </c>
      <c r="G1621" s="26">
        <f>基础表!G1621</f>
        <v>0</v>
      </c>
      <c r="H1621" s="26">
        <v>0.15</v>
      </c>
      <c r="I1621" s="26" t="str">
        <f t="shared" ca="1" si="51"/>
        <v>TRUE</v>
      </c>
      <c r="J1621" s="26">
        <v>0</v>
      </c>
      <c r="K1621" s="26">
        <v>1</v>
      </c>
      <c r="L1621" s="26">
        <v>1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  <c r="T1621" s="26">
        <v>0</v>
      </c>
      <c r="U1621" s="26">
        <v>0.2</v>
      </c>
      <c r="V1621" s="26">
        <v>0</v>
      </c>
      <c r="W1621" s="26">
        <v>0</v>
      </c>
      <c r="X1621" s="26">
        <v>0</v>
      </c>
      <c r="Y1621" s="26">
        <v>0</v>
      </c>
      <c r="Z1621" s="26">
        <v>0</v>
      </c>
      <c r="AA1621" s="26">
        <v>0</v>
      </c>
      <c r="AB1621" s="26">
        <v>0</v>
      </c>
      <c r="AC1621" s="26">
        <v>0</v>
      </c>
      <c r="AD1621" s="26">
        <v>0</v>
      </c>
      <c r="AE1621" s="26">
        <v>0</v>
      </c>
      <c r="AF1621" s="26">
        <v>1</v>
      </c>
      <c r="AG1621" s="26">
        <v>0</v>
      </c>
    </row>
    <row r="1622" spans="1:33" x14ac:dyDescent="0.2">
      <c r="A1622" s="3" t="s">
        <v>1457</v>
      </c>
      <c r="B1622" s="3" t="s">
        <v>1097</v>
      </c>
      <c r="C1622" s="3" t="s">
        <v>532</v>
      </c>
      <c r="D1622" s="3" t="s">
        <v>1255</v>
      </c>
      <c r="E1622" t="str">
        <f t="shared" si="50"/>
        <v>M22P01U01N01</v>
      </c>
      <c r="F1622" s="26">
        <f ca="1">基础表!F1622</f>
        <v>0</v>
      </c>
      <c r="G1622" s="26">
        <f>基础表!G1622</f>
        <v>0</v>
      </c>
      <c r="H1622" s="26">
        <v>0.15</v>
      </c>
      <c r="I1622" s="26" t="str">
        <f t="shared" ca="1" si="51"/>
        <v>TRUE</v>
      </c>
      <c r="J1622" s="26">
        <v>0</v>
      </c>
      <c r="K1622" s="26">
        <v>1</v>
      </c>
      <c r="L1622" s="26">
        <v>1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  <c r="T1622" s="26">
        <v>0</v>
      </c>
      <c r="U1622" s="26">
        <v>0.2</v>
      </c>
      <c r="V1622" s="26">
        <v>0</v>
      </c>
      <c r="W1622" s="26">
        <v>0</v>
      </c>
      <c r="X1622" s="26">
        <v>0</v>
      </c>
      <c r="Y1622" s="26">
        <v>0</v>
      </c>
      <c r="Z1622" s="26">
        <v>0</v>
      </c>
      <c r="AA1622" s="26">
        <v>0</v>
      </c>
      <c r="AB1622" s="26">
        <v>0</v>
      </c>
      <c r="AC1622" s="26">
        <v>0</v>
      </c>
      <c r="AD1622" s="26">
        <v>0</v>
      </c>
      <c r="AE1622" s="26">
        <v>0</v>
      </c>
      <c r="AF1622" s="26">
        <v>1</v>
      </c>
      <c r="AG1622" s="26">
        <v>0</v>
      </c>
    </row>
    <row r="1623" spans="1:33" x14ac:dyDescent="0.2">
      <c r="A1623" s="3" t="s">
        <v>1457</v>
      </c>
      <c r="B1623" s="3" t="s">
        <v>1097</v>
      </c>
      <c r="C1623" s="3" t="s">
        <v>532</v>
      </c>
      <c r="D1623" s="3" t="s">
        <v>534</v>
      </c>
      <c r="E1623" t="str">
        <f t="shared" si="50"/>
        <v>M22P01U01N02</v>
      </c>
      <c r="F1623" s="26">
        <f ca="1">基础表!F1623</f>
        <v>0</v>
      </c>
      <c r="G1623" s="26">
        <f>基础表!G1623</f>
        <v>0</v>
      </c>
      <c r="H1623" s="26">
        <v>0.15</v>
      </c>
      <c r="I1623" s="26" t="str">
        <f t="shared" ca="1" si="51"/>
        <v>TRUE</v>
      </c>
      <c r="J1623" s="26">
        <v>0</v>
      </c>
      <c r="K1623" s="26">
        <v>1</v>
      </c>
      <c r="L1623" s="26">
        <v>1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0.2</v>
      </c>
      <c r="V1623" s="26">
        <v>0</v>
      </c>
      <c r="W1623" s="26">
        <v>0</v>
      </c>
      <c r="X1623" s="26">
        <v>0</v>
      </c>
      <c r="Y1623" s="26">
        <v>0</v>
      </c>
      <c r="Z1623" s="26">
        <v>0</v>
      </c>
      <c r="AA1623" s="26">
        <v>0</v>
      </c>
      <c r="AB1623" s="26">
        <v>0</v>
      </c>
      <c r="AC1623" s="26">
        <v>0</v>
      </c>
      <c r="AD1623" s="26">
        <v>0</v>
      </c>
      <c r="AE1623" s="26">
        <v>0</v>
      </c>
      <c r="AF1623" s="26">
        <v>1</v>
      </c>
      <c r="AG1623" s="26">
        <v>0</v>
      </c>
    </row>
    <row r="1624" spans="1:33" x14ac:dyDescent="0.2">
      <c r="A1624" s="3" t="s">
        <v>1457</v>
      </c>
      <c r="B1624" s="3" t="s">
        <v>1097</v>
      </c>
      <c r="C1624" s="3" t="s">
        <v>532</v>
      </c>
      <c r="D1624" s="3" t="s">
        <v>535</v>
      </c>
      <c r="E1624" t="str">
        <f t="shared" si="50"/>
        <v>M22P01U01N03</v>
      </c>
      <c r="F1624" s="26">
        <f ca="1">基础表!F1624</f>
        <v>0</v>
      </c>
      <c r="G1624" s="26">
        <f>基础表!G1624</f>
        <v>0</v>
      </c>
      <c r="H1624" s="26">
        <v>0.15</v>
      </c>
      <c r="I1624" s="26" t="str">
        <f t="shared" ca="1" si="51"/>
        <v>TRUE</v>
      </c>
      <c r="J1624" s="26">
        <v>0</v>
      </c>
      <c r="K1624" s="26">
        <v>1</v>
      </c>
      <c r="L1624" s="26">
        <v>1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  <c r="T1624" s="26">
        <v>0</v>
      </c>
      <c r="U1624" s="26">
        <v>0.2</v>
      </c>
      <c r="V1624" s="26">
        <v>0</v>
      </c>
      <c r="W1624" s="26">
        <v>0</v>
      </c>
      <c r="X1624" s="26">
        <v>0</v>
      </c>
      <c r="Y1624" s="26">
        <v>0</v>
      </c>
      <c r="Z1624" s="26">
        <v>0</v>
      </c>
      <c r="AA1624" s="26">
        <v>0</v>
      </c>
      <c r="AB1624" s="26">
        <v>0</v>
      </c>
      <c r="AC1624" s="26">
        <v>0</v>
      </c>
      <c r="AD1624" s="26">
        <v>0</v>
      </c>
      <c r="AE1624" s="26">
        <v>0</v>
      </c>
      <c r="AF1624" s="26">
        <v>1</v>
      </c>
      <c r="AG1624" s="26">
        <v>0</v>
      </c>
    </row>
    <row r="1625" spans="1:33" x14ac:dyDescent="0.2">
      <c r="A1625" s="3" t="s">
        <v>1457</v>
      </c>
      <c r="B1625" s="3" t="s">
        <v>1097</v>
      </c>
      <c r="C1625" s="3" t="s">
        <v>532</v>
      </c>
      <c r="D1625" s="3" t="s">
        <v>536</v>
      </c>
      <c r="E1625" t="str">
        <f t="shared" si="50"/>
        <v>M22P01U01N04</v>
      </c>
      <c r="F1625" s="26">
        <f ca="1">基础表!F1625</f>
        <v>0</v>
      </c>
      <c r="G1625" s="26">
        <f>基础表!G1625</f>
        <v>0</v>
      </c>
      <c r="H1625" s="26">
        <v>0.15</v>
      </c>
      <c r="I1625" s="26" t="str">
        <f t="shared" ca="1" si="51"/>
        <v>TRUE</v>
      </c>
      <c r="J1625" s="26">
        <v>0</v>
      </c>
      <c r="K1625" s="26">
        <v>1</v>
      </c>
      <c r="L1625" s="26">
        <v>1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  <c r="T1625" s="26">
        <v>0</v>
      </c>
      <c r="U1625" s="26">
        <v>0.2</v>
      </c>
      <c r="V1625" s="26">
        <v>0</v>
      </c>
      <c r="W1625" s="26">
        <v>0</v>
      </c>
      <c r="X1625" s="26">
        <v>0</v>
      </c>
      <c r="Y1625" s="26">
        <v>0</v>
      </c>
      <c r="Z1625" s="26">
        <v>0</v>
      </c>
      <c r="AA1625" s="26">
        <v>0</v>
      </c>
      <c r="AB1625" s="26">
        <v>0</v>
      </c>
      <c r="AC1625" s="26">
        <v>0</v>
      </c>
      <c r="AD1625" s="26">
        <v>0</v>
      </c>
      <c r="AE1625" s="26">
        <v>0</v>
      </c>
      <c r="AF1625" s="26">
        <v>1</v>
      </c>
      <c r="AG1625" s="26">
        <v>0</v>
      </c>
    </row>
    <row r="1626" spans="1:33" x14ac:dyDescent="0.2">
      <c r="A1626" s="3" t="s">
        <v>1457</v>
      </c>
      <c r="B1626" s="3" t="s">
        <v>1097</v>
      </c>
      <c r="C1626" s="3" t="s">
        <v>532</v>
      </c>
      <c r="D1626" s="3" t="s">
        <v>537</v>
      </c>
      <c r="E1626" t="str">
        <f t="shared" si="50"/>
        <v>M22P01U01N05</v>
      </c>
      <c r="F1626" s="26">
        <f ca="1">基础表!F1626</f>
        <v>0</v>
      </c>
      <c r="G1626" s="26">
        <f>基础表!G1626</f>
        <v>0</v>
      </c>
      <c r="H1626" s="26">
        <v>0.15</v>
      </c>
      <c r="I1626" s="26" t="str">
        <f t="shared" ca="1" si="51"/>
        <v>TRUE</v>
      </c>
      <c r="J1626" s="26">
        <v>0</v>
      </c>
      <c r="K1626" s="26">
        <v>1</v>
      </c>
      <c r="L1626" s="26">
        <v>1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  <c r="T1626" s="26">
        <v>0</v>
      </c>
      <c r="U1626" s="26">
        <v>0.2</v>
      </c>
      <c r="V1626" s="26">
        <v>0</v>
      </c>
      <c r="W1626" s="26">
        <v>0</v>
      </c>
      <c r="X1626" s="26">
        <v>0</v>
      </c>
      <c r="Y1626" s="26">
        <v>0</v>
      </c>
      <c r="Z1626" s="26">
        <v>0</v>
      </c>
      <c r="AA1626" s="26">
        <v>0</v>
      </c>
      <c r="AB1626" s="26">
        <v>0</v>
      </c>
      <c r="AC1626" s="26">
        <v>0</v>
      </c>
      <c r="AD1626" s="26">
        <v>0</v>
      </c>
      <c r="AE1626" s="26">
        <v>0</v>
      </c>
      <c r="AF1626" s="26">
        <v>1</v>
      </c>
      <c r="AG1626" s="26">
        <v>0</v>
      </c>
    </row>
    <row r="1627" spans="1:33" x14ac:dyDescent="0.2">
      <c r="A1627" s="3" t="s">
        <v>1457</v>
      </c>
      <c r="B1627" s="3" t="s">
        <v>1097</v>
      </c>
      <c r="C1627" s="3" t="s">
        <v>532</v>
      </c>
      <c r="D1627" s="3" t="s">
        <v>538</v>
      </c>
      <c r="E1627" t="str">
        <f t="shared" si="50"/>
        <v>M22P01U01N06</v>
      </c>
      <c r="F1627" s="26">
        <f ca="1">基础表!F1627</f>
        <v>0</v>
      </c>
      <c r="G1627" s="26">
        <f>基础表!G1627</f>
        <v>0</v>
      </c>
      <c r="H1627" s="26">
        <v>0.15</v>
      </c>
      <c r="I1627" s="26" t="str">
        <f t="shared" ca="1" si="51"/>
        <v>TRUE</v>
      </c>
      <c r="J1627" s="26">
        <v>0</v>
      </c>
      <c r="K1627" s="26">
        <v>1</v>
      </c>
      <c r="L1627" s="26">
        <v>1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  <c r="T1627" s="26">
        <v>0</v>
      </c>
      <c r="U1627" s="26">
        <v>0.2</v>
      </c>
      <c r="V1627" s="26">
        <v>0</v>
      </c>
      <c r="W1627" s="26">
        <v>0</v>
      </c>
      <c r="X1627" s="26">
        <v>0</v>
      </c>
      <c r="Y1627" s="26">
        <v>0</v>
      </c>
      <c r="Z1627" s="26">
        <v>0</v>
      </c>
      <c r="AA1627" s="26">
        <v>0</v>
      </c>
      <c r="AB1627" s="26">
        <v>0</v>
      </c>
      <c r="AC1627" s="26">
        <v>0</v>
      </c>
      <c r="AD1627" s="26">
        <v>0</v>
      </c>
      <c r="AE1627" s="26">
        <v>0</v>
      </c>
      <c r="AF1627" s="26">
        <v>1</v>
      </c>
      <c r="AG1627" s="26">
        <v>0</v>
      </c>
    </row>
    <row r="1628" spans="1:33" x14ac:dyDescent="0.2">
      <c r="A1628" s="3" t="s">
        <v>1457</v>
      </c>
      <c r="B1628" s="3" t="s">
        <v>1097</v>
      </c>
      <c r="C1628" s="3" t="s">
        <v>532</v>
      </c>
      <c r="D1628" s="3" t="s">
        <v>542</v>
      </c>
      <c r="E1628" t="str">
        <f t="shared" si="50"/>
        <v>M22P01U01N07</v>
      </c>
      <c r="F1628" s="26">
        <f ca="1">基础表!F1628</f>
        <v>0</v>
      </c>
      <c r="G1628" s="26">
        <f>基础表!G1628</f>
        <v>0</v>
      </c>
      <c r="H1628" s="26">
        <v>0.15</v>
      </c>
      <c r="I1628" s="26" t="str">
        <f t="shared" ca="1" si="51"/>
        <v>TRUE</v>
      </c>
      <c r="J1628" s="26">
        <v>0</v>
      </c>
      <c r="K1628" s="26">
        <v>1</v>
      </c>
      <c r="L1628" s="26">
        <v>1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  <c r="T1628" s="26">
        <v>0</v>
      </c>
      <c r="U1628" s="26">
        <v>0.2</v>
      </c>
      <c r="V1628" s="26">
        <v>0</v>
      </c>
      <c r="W1628" s="26">
        <v>0</v>
      </c>
      <c r="X1628" s="26">
        <v>0</v>
      </c>
      <c r="Y1628" s="26">
        <v>0</v>
      </c>
      <c r="Z1628" s="26">
        <v>0</v>
      </c>
      <c r="AA1628" s="26">
        <v>0</v>
      </c>
      <c r="AB1628" s="26">
        <v>0</v>
      </c>
      <c r="AC1628" s="26">
        <v>0</v>
      </c>
      <c r="AD1628" s="26">
        <v>0</v>
      </c>
      <c r="AE1628" s="26">
        <v>0</v>
      </c>
      <c r="AF1628" s="26">
        <v>1</v>
      </c>
      <c r="AG1628" s="26">
        <v>0</v>
      </c>
    </row>
    <row r="1629" spans="1:33" x14ac:dyDescent="0.2">
      <c r="A1629" s="3" t="s">
        <v>1457</v>
      </c>
      <c r="B1629" s="3" t="s">
        <v>1097</v>
      </c>
      <c r="C1629" s="3" t="s">
        <v>532</v>
      </c>
      <c r="D1629" s="3" t="s">
        <v>543</v>
      </c>
      <c r="E1629" t="str">
        <f t="shared" si="50"/>
        <v>M22P01U01N08</v>
      </c>
      <c r="F1629" s="26">
        <f ca="1">基础表!F1629</f>
        <v>0</v>
      </c>
      <c r="G1629" s="26">
        <f>基础表!G1629</f>
        <v>0</v>
      </c>
      <c r="H1629" s="26">
        <v>0.15</v>
      </c>
      <c r="I1629" s="26" t="str">
        <f t="shared" ca="1" si="51"/>
        <v>TRUE</v>
      </c>
      <c r="J1629" s="26">
        <v>0</v>
      </c>
      <c r="K1629" s="26">
        <v>1</v>
      </c>
      <c r="L1629" s="26">
        <v>1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  <c r="T1629" s="26">
        <v>0</v>
      </c>
      <c r="U1629" s="26">
        <v>0.2</v>
      </c>
      <c r="V1629" s="26">
        <v>0</v>
      </c>
      <c r="W1629" s="26">
        <v>0</v>
      </c>
      <c r="X1629" s="26">
        <v>0</v>
      </c>
      <c r="Y1629" s="26">
        <v>0</v>
      </c>
      <c r="Z1629" s="26">
        <v>0</v>
      </c>
      <c r="AA1629" s="26">
        <v>0</v>
      </c>
      <c r="AB1629" s="26">
        <v>0</v>
      </c>
      <c r="AC1629" s="26">
        <v>0</v>
      </c>
      <c r="AD1629" s="26">
        <v>0</v>
      </c>
      <c r="AE1629" s="26">
        <v>0</v>
      </c>
      <c r="AF1629" s="26">
        <v>1</v>
      </c>
      <c r="AG1629" s="26">
        <v>0</v>
      </c>
    </row>
    <row r="1630" spans="1:33" x14ac:dyDescent="0.2">
      <c r="A1630" s="3" t="s">
        <v>1457</v>
      </c>
      <c r="B1630" s="3" t="s">
        <v>1097</v>
      </c>
      <c r="C1630" s="3" t="s">
        <v>532</v>
      </c>
      <c r="D1630" s="3" t="s">
        <v>544</v>
      </c>
      <c r="E1630" t="str">
        <f t="shared" si="50"/>
        <v>M22P01U01N09</v>
      </c>
      <c r="F1630" s="26">
        <f ca="1">基础表!F1630</f>
        <v>0</v>
      </c>
      <c r="G1630" s="26">
        <f>基础表!G1630</f>
        <v>0</v>
      </c>
      <c r="H1630" s="26">
        <v>0.15</v>
      </c>
      <c r="I1630" s="26" t="str">
        <f t="shared" ca="1" si="51"/>
        <v>TRUE</v>
      </c>
      <c r="J1630" s="26">
        <v>0</v>
      </c>
      <c r="K1630" s="26">
        <v>1</v>
      </c>
      <c r="L1630" s="26">
        <v>1</v>
      </c>
      <c r="M1630" s="26">
        <v>0</v>
      </c>
      <c r="N1630" s="26">
        <v>0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  <c r="T1630" s="26">
        <v>0</v>
      </c>
      <c r="U1630" s="26">
        <v>0.2</v>
      </c>
      <c r="V1630" s="26">
        <v>0</v>
      </c>
      <c r="W1630" s="26">
        <v>0</v>
      </c>
      <c r="X1630" s="26">
        <v>0</v>
      </c>
      <c r="Y1630" s="26">
        <v>0</v>
      </c>
      <c r="Z1630" s="26">
        <v>0</v>
      </c>
      <c r="AA1630" s="26">
        <v>0</v>
      </c>
      <c r="AB1630" s="26">
        <v>0</v>
      </c>
      <c r="AC1630" s="26">
        <v>0</v>
      </c>
      <c r="AD1630" s="26">
        <v>0</v>
      </c>
      <c r="AE1630" s="26">
        <v>0</v>
      </c>
      <c r="AF1630" s="26">
        <v>1</v>
      </c>
      <c r="AG1630" s="26">
        <v>0</v>
      </c>
    </row>
    <row r="1631" spans="1:33" x14ac:dyDescent="0.2">
      <c r="A1631" s="3" t="s">
        <v>1457</v>
      </c>
      <c r="B1631" s="3" t="s">
        <v>1097</v>
      </c>
      <c r="C1631" s="3" t="s">
        <v>539</v>
      </c>
      <c r="D1631" s="3" t="s">
        <v>1255</v>
      </c>
      <c r="E1631" t="str">
        <f t="shared" si="50"/>
        <v>M22P01U02N01</v>
      </c>
      <c r="F1631" s="26">
        <f ca="1">基础表!F1631</f>
        <v>0</v>
      </c>
      <c r="G1631" s="26">
        <f>基础表!G1631</f>
        <v>0</v>
      </c>
      <c r="H1631" s="26">
        <v>0.15</v>
      </c>
      <c r="I1631" s="26" t="str">
        <f t="shared" ca="1" si="51"/>
        <v>TRUE</v>
      </c>
      <c r="J1631" s="26">
        <v>0</v>
      </c>
      <c r="K1631" s="26">
        <v>1</v>
      </c>
      <c r="L1631" s="26">
        <v>1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  <c r="T1631" s="26">
        <v>0</v>
      </c>
      <c r="U1631" s="26">
        <v>0.2</v>
      </c>
      <c r="V1631" s="26">
        <v>0</v>
      </c>
      <c r="W1631" s="26">
        <v>0</v>
      </c>
      <c r="X1631" s="26">
        <v>0</v>
      </c>
      <c r="Y1631" s="26">
        <v>0</v>
      </c>
      <c r="Z1631" s="26">
        <v>0</v>
      </c>
      <c r="AA1631" s="26">
        <v>0</v>
      </c>
      <c r="AB1631" s="26">
        <v>0</v>
      </c>
      <c r="AC1631" s="26">
        <v>0</v>
      </c>
      <c r="AD1631" s="26">
        <v>0</v>
      </c>
      <c r="AE1631" s="26">
        <v>0</v>
      </c>
      <c r="AF1631" s="26">
        <v>1</v>
      </c>
      <c r="AG1631" s="26">
        <v>0</v>
      </c>
    </row>
    <row r="1632" spans="1:33" x14ac:dyDescent="0.2">
      <c r="A1632" s="3" t="s">
        <v>1457</v>
      </c>
      <c r="B1632" s="3" t="s">
        <v>1097</v>
      </c>
      <c r="C1632" s="3" t="s">
        <v>539</v>
      </c>
      <c r="D1632" s="3" t="s">
        <v>534</v>
      </c>
      <c r="E1632" t="str">
        <f t="shared" si="50"/>
        <v>M22P01U02N02</v>
      </c>
      <c r="F1632" s="26">
        <f ca="1">基础表!F1632</f>
        <v>0</v>
      </c>
      <c r="G1632" s="26">
        <f>基础表!G1632</f>
        <v>0</v>
      </c>
      <c r="H1632" s="26">
        <v>0.15</v>
      </c>
      <c r="I1632" s="26" t="str">
        <f t="shared" ca="1" si="51"/>
        <v>TRUE</v>
      </c>
      <c r="J1632" s="26">
        <v>0</v>
      </c>
      <c r="K1632" s="26">
        <v>1</v>
      </c>
      <c r="L1632" s="26">
        <v>1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  <c r="T1632" s="26">
        <v>0</v>
      </c>
      <c r="U1632" s="26">
        <v>0.2</v>
      </c>
      <c r="V1632" s="26">
        <v>0</v>
      </c>
      <c r="W1632" s="26">
        <v>0</v>
      </c>
      <c r="X1632" s="26">
        <v>0</v>
      </c>
      <c r="Y1632" s="26">
        <v>0</v>
      </c>
      <c r="Z1632" s="26">
        <v>0</v>
      </c>
      <c r="AA1632" s="26">
        <v>0</v>
      </c>
      <c r="AB1632" s="26">
        <v>0</v>
      </c>
      <c r="AC1632" s="26">
        <v>0</v>
      </c>
      <c r="AD1632" s="26">
        <v>0</v>
      </c>
      <c r="AE1632" s="26">
        <v>0</v>
      </c>
      <c r="AF1632" s="26">
        <v>1</v>
      </c>
      <c r="AG1632" s="26">
        <v>0</v>
      </c>
    </row>
    <row r="1633" spans="1:33" x14ac:dyDescent="0.2">
      <c r="A1633" s="3" t="s">
        <v>1457</v>
      </c>
      <c r="B1633" s="3" t="s">
        <v>1097</v>
      </c>
      <c r="C1633" s="3" t="s">
        <v>539</v>
      </c>
      <c r="D1633" s="3" t="s">
        <v>535</v>
      </c>
      <c r="E1633" t="str">
        <f t="shared" si="50"/>
        <v>M22P01U02N03</v>
      </c>
      <c r="F1633" s="26">
        <f ca="1">基础表!F1633</f>
        <v>0</v>
      </c>
      <c r="G1633" s="26">
        <f>基础表!G1633</f>
        <v>0</v>
      </c>
      <c r="H1633" s="26">
        <v>0.15</v>
      </c>
      <c r="I1633" s="26" t="str">
        <f t="shared" ca="1" si="51"/>
        <v>TRUE</v>
      </c>
      <c r="J1633" s="26">
        <v>0</v>
      </c>
      <c r="K1633" s="26">
        <v>1</v>
      </c>
      <c r="L1633" s="26">
        <v>1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  <c r="T1633" s="26">
        <v>0</v>
      </c>
      <c r="U1633" s="26">
        <v>0.2</v>
      </c>
      <c r="V1633" s="26">
        <v>0</v>
      </c>
      <c r="W1633" s="26">
        <v>0</v>
      </c>
      <c r="X1633" s="26">
        <v>0</v>
      </c>
      <c r="Y1633" s="26">
        <v>0</v>
      </c>
      <c r="Z1633" s="26">
        <v>0</v>
      </c>
      <c r="AA1633" s="26">
        <v>0</v>
      </c>
      <c r="AB1633" s="26">
        <v>0</v>
      </c>
      <c r="AC1633" s="26">
        <v>0</v>
      </c>
      <c r="AD1633" s="26">
        <v>0</v>
      </c>
      <c r="AE1633" s="26">
        <v>0</v>
      </c>
      <c r="AF1633" s="26">
        <v>1</v>
      </c>
      <c r="AG1633" s="26">
        <v>0</v>
      </c>
    </row>
    <row r="1634" spans="1:33" x14ac:dyDescent="0.2">
      <c r="A1634" s="3" t="s">
        <v>1457</v>
      </c>
      <c r="B1634" s="3" t="s">
        <v>1097</v>
      </c>
      <c r="C1634" s="3" t="s">
        <v>539</v>
      </c>
      <c r="D1634" s="3" t="s">
        <v>536</v>
      </c>
      <c r="E1634" t="str">
        <f t="shared" si="50"/>
        <v>M22P01U02N04</v>
      </c>
      <c r="F1634" s="26">
        <f ca="1">基础表!F1634</f>
        <v>0</v>
      </c>
      <c r="G1634" s="26">
        <f>基础表!G1634</f>
        <v>0</v>
      </c>
      <c r="H1634" s="26">
        <v>0.15</v>
      </c>
      <c r="I1634" s="26" t="str">
        <f t="shared" ca="1" si="51"/>
        <v>TRUE</v>
      </c>
      <c r="J1634" s="26">
        <v>0</v>
      </c>
      <c r="K1634" s="26">
        <v>1</v>
      </c>
      <c r="L1634" s="26">
        <v>1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  <c r="T1634" s="26">
        <v>0</v>
      </c>
      <c r="U1634" s="26">
        <v>0.2</v>
      </c>
      <c r="V1634" s="26">
        <v>0</v>
      </c>
      <c r="W1634" s="26">
        <v>0</v>
      </c>
      <c r="X1634" s="26">
        <v>0</v>
      </c>
      <c r="Y1634" s="26">
        <v>0</v>
      </c>
      <c r="Z1634" s="26">
        <v>0</v>
      </c>
      <c r="AA1634" s="26">
        <v>0</v>
      </c>
      <c r="AB1634" s="26">
        <v>0</v>
      </c>
      <c r="AC1634" s="26">
        <v>0</v>
      </c>
      <c r="AD1634" s="26">
        <v>0</v>
      </c>
      <c r="AE1634" s="26">
        <v>0</v>
      </c>
      <c r="AF1634" s="26">
        <v>1</v>
      </c>
      <c r="AG1634" s="26">
        <v>0</v>
      </c>
    </row>
    <row r="1635" spans="1:33" x14ac:dyDescent="0.2">
      <c r="A1635" s="3" t="s">
        <v>1457</v>
      </c>
      <c r="B1635" s="3" t="s">
        <v>1097</v>
      </c>
      <c r="C1635" s="3" t="s">
        <v>539</v>
      </c>
      <c r="D1635" s="3" t="s">
        <v>537</v>
      </c>
      <c r="E1635" t="str">
        <f t="shared" si="50"/>
        <v>M22P01U02N05</v>
      </c>
      <c r="F1635" s="26">
        <f ca="1">基础表!F1635</f>
        <v>0</v>
      </c>
      <c r="G1635" s="26">
        <f>基础表!G1635</f>
        <v>0</v>
      </c>
      <c r="H1635" s="26">
        <v>0.15</v>
      </c>
      <c r="I1635" s="26" t="str">
        <f t="shared" ca="1" si="51"/>
        <v>TRUE</v>
      </c>
      <c r="J1635" s="26">
        <v>0</v>
      </c>
      <c r="K1635" s="26">
        <v>1</v>
      </c>
      <c r="L1635" s="26">
        <v>1</v>
      </c>
      <c r="M1635" s="26">
        <v>0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  <c r="T1635" s="26">
        <v>0</v>
      </c>
      <c r="U1635" s="26">
        <v>0.2</v>
      </c>
      <c r="V1635" s="26">
        <v>0</v>
      </c>
      <c r="W1635" s="26">
        <v>0</v>
      </c>
      <c r="X1635" s="26">
        <v>0</v>
      </c>
      <c r="Y1635" s="26">
        <v>0</v>
      </c>
      <c r="Z1635" s="26">
        <v>0</v>
      </c>
      <c r="AA1635" s="26">
        <v>0</v>
      </c>
      <c r="AB1635" s="26">
        <v>0</v>
      </c>
      <c r="AC1635" s="26">
        <v>0</v>
      </c>
      <c r="AD1635" s="26">
        <v>0</v>
      </c>
      <c r="AE1635" s="26">
        <v>0</v>
      </c>
      <c r="AF1635" s="26">
        <v>1</v>
      </c>
      <c r="AG1635" s="26">
        <v>0</v>
      </c>
    </row>
    <row r="1636" spans="1:33" x14ac:dyDescent="0.2">
      <c r="A1636" s="3" t="s">
        <v>1457</v>
      </c>
      <c r="B1636" s="3" t="s">
        <v>1097</v>
      </c>
      <c r="C1636" s="3" t="s">
        <v>539</v>
      </c>
      <c r="D1636" s="3" t="s">
        <v>538</v>
      </c>
      <c r="E1636" t="str">
        <f t="shared" si="50"/>
        <v>M22P01U02N06</v>
      </c>
      <c r="F1636" s="26">
        <f ca="1">基础表!F1636</f>
        <v>0</v>
      </c>
      <c r="G1636" s="26">
        <f>基础表!G1636</f>
        <v>0</v>
      </c>
      <c r="H1636" s="26">
        <v>0.15</v>
      </c>
      <c r="I1636" s="26" t="str">
        <f t="shared" ca="1" si="51"/>
        <v>TRUE</v>
      </c>
      <c r="J1636" s="26">
        <v>0</v>
      </c>
      <c r="K1636" s="26">
        <v>1</v>
      </c>
      <c r="L1636" s="26">
        <v>1</v>
      </c>
      <c r="M1636" s="26">
        <v>0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  <c r="T1636" s="26">
        <v>0</v>
      </c>
      <c r="U1636" s="26">
        <v>0.2</v>
      </c>
      <c r="V1636" s="26">
        <v>0</v>
      </c>
      <c r="W1636" s="26">
        <v>0</v>
      </c>
      <c r="X1636" s="26">
        <v>0</v>
      </c>
      <c r="Y1636" s="26">
        <v>0</v>
      </c>
      <c r="Z1636" s="26">
        <v>0</v>
      </c>
      <c r="AA1636" s="26">
        <v>0</v>
      </c>
      <c r="AB1636" s="26">
        <v>0</v>
      </c>
      <c r="AC1636" s="26">
        <v>0</v>
      </c>
      <c r="AD1636" s="26">
        <v>0</v>
      </c>
      <c r="AE1636" s="26">
        <v>0</v>
      </c>
      <c r="AF1636" s="26">
        <v>1</v>
      </c>
      <c r="AG1636" s="26">
        <v>0</v>
      </c>
    </row>
    <row r="1637" spans="1:33" x14ac:dyDescent="0.2">
      <c r="A1637" s="3" t="s">
        <v>1457</v>
      </c>
      <c r="B1637" s="3" t="s">
        <v>1097</v>
      </c>
      <c r="C1637" s="3" t="s">
        <v>539</v>
      </c>
      <c r="D1637" s="3" t="s">
        <v>542</v>
      </c>
      <c r="E1637" t="str">
        <f t="shared" si="50"/>
        <v>M22P01U02N07</v>
      </c>
      <c r="F1637" s="26">
        <f ca="1">基础表!F1637</f>
        <v>0</v>
      </c>
      <c r="G1637" s="26">
        <f>基础表!G1637</f>
        <v>0</v>
      </c>
      <c r="H1637" s="26">
        <v>0.15</v>
      </c>
      <c r="I1637" s="26" t="str">
        <f t="shared" ca="1" si="51"/>
        <v>TRUE</v>
      </c>
      <c r="J1637" s="26">
        <v>0</v>
      </c>
      <c r="K1637" s="26">
        <v>1</v>
      </c>
      <c r="L1637" s="26">
        <v>1</v>
      </c>
      <c r="M1637" s="26">
        <v>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  <c r="T1637" s="26">
        <v>0</v>
      </c>
      <c r="U1637" s="26">
        <v>0.2</v>
      </c>
      <c r="V1637" s="26">
        <v>0</v>
      </c>
      <c r="W1637" s="26">
        <v>0</v>
      </c>
      <c r="X1637" s="26">
        <v>0</v>
      </c>
      <c r="Y1637" s="26">
        <v>0</v>
      </c>
      <c r="Z1637" s="26">
        <v>0</v>
      </c>
      <c r="AA1637" s="26">
        <v>0</v>
      </c>
      <c r="AB1637" s="26">
        <v>0</v>
      </c>
      <c r="AC1637" s="26">
        <v>0</v>
      </c>
      <c r="AD1637" s="26">
        <v>0</v>
      </c>
      <c r="AE1637" s="26">
        <v>0</v>
      </c>
      <c r="AF1637" s="26">
        <v>1</v>
      </c>
      <c r="AG1637" s="26">
        <v>0</v>
      </c>
    </row>
    <row r="1638" spans="1:33" x14ac:dyDescent="0.2">
      <c r="A1638" s="3" t="s">
        <v>1457</v>
      </c>
      <c r="B1638" s="3" t="s">
        <v>1097</v>
      </c>
      <c r="C1638" s="3" t="s">
        <v>539</v>
      </c>
      <c r="D1638" s="3" t="s">
        <v>543</v>
      </c>
      <c r="E1638" t="str">
        <f t="shared" si="50"/>
        <v>M22P01U02N08</v>
      </c>
      <c r="F1638" s="26">
        <f ca="1">基础表!F1638</f>
        <v>0</v>
      </c>
      <c r="G1638" s="26">
        <f>基础表!G1638</f>
        <v>0</v>
      </c>
      <c r="H1638" s="26">
        <v>0.15</v>
      </c>
      <c r="I1638" s="26" t="str">
        <f t="shared" ca="1" si="51"/>
        <v>TRUE</v>
      </c>
      <c r="J1638" s="26">
        <v>0</v>
      </c>
      <c r="K1638" s="26">
        <v>1</v>
      </c>
      <c r="L1638" s="26">
        <v>1</v>
      </c>
      <c r="M1638" s="26">
        <v>0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  <c r="T1638" s="26">
        <v>0</v>
      </c>
      <c r="U1638" s="26">
        <v>0.2</v>
      </c>
      <c r="V1638" s="26">
        <v>0</v>
      </c>
      <c r="W1638" s="26">
        <v>0</v>
      </c>
      <c r="X1638" s="26">
        <v>0</v>
      </c>
      <c r="Y1638" s="26">
        <v>0</v>
      </c>
      <c r="Z1638" s="26">
        <v>0</v>
      </c>
      <c r="AA1638" s="26">
        <v>0</v>
      </c>
      <c r="AB1638" s="26">
        <v>0</v>
      </c>
      <c r="AC1638" s="26">
        <v>0</v>
      </c>
      <c r="AD1638" s="26">
        <v>0</v>
      </c>
      <c r="AE1638" s="26">
        <v>0</v>
      </c>
      <c r="AF1638" s="26">
        <v>1</v>
      </c>
      <c r="AG1638" s="26">
        <v>0</v>
      </c>
    </row>
    <row r="1639" spans="1:33" x14ac:dyDescent="0.2">
      <c r="A1639" s="3" t="s">
        <v>1457</v>
      </c>
      <c r="B1639" s="3" t="s">
        <v>1097</v>
      </c>
      <c r="C1639" s="3" t="s">
        <v>539</v>
      </c>
      <c r="D1639" s="3" t="s">
        <v>544</v>
      </c>
      <c r="E1639" t="str">
        <f t="shared" si="50"/>
        <v>M22P01U02N09</v>
      </c>
      <c r="F1639" s="26">
        <f ca="1">基础表!F1639</f>
        <v>0</v>
      </c>
      <c r="G1639" s="26">
        <f>基础表!G1639</f>
        <v>0</v>
      </c>
      <c r="H1639" s="26">
        <v>0.15</v>
      </c>
      <c r="I1639" s="26" t="str">
        <f t="shared" ca="1" si="51"/>
        <v>TRUE</v>
      </c>
      <c r="J1639" s="26">
        <v>0</v>
      </c>
      <c r="K1639" s="26">
        <v>1</v>
      </c>
      <c r="L1639" s="26">
        <v>1</v>
      </c>
      <c r="M1639" s="26">
        <v>0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  <c r="T1639" s="26">
        <v>0</v>
      </c>
      <c r="U1639" s="26">
        <v>0.2</v>
      </c>
      <c r="V1639" s="26">
        <v>0</v>
      </c>
      <c r="W1639" s="26">
        <v>0</v>
      </c>
      <c r="X1639" s="26">
        <v>0</v>
      </c>
      <c r="Y1639" s="26">
        <v>0</v>
      </c>
      <c r="Z1639" s="26">
        <v>0</v>
      </c>
      <c r="AA1639" s="26">
        <v>0</v>
      </c>
      <c r="AB1639" s="26">
        <v>0</v>
      </c>
      <c r="AC1639" s="26">
        <v>0</v>
      </c>
      <c r="AD1639" s="26">
        <v>0</v>
      </c>
      <c r="AE1639" s="26">
        <v>0</v>
      </c>
      <c r="AF1639" s="26">
        <v>1</v>
      </c>
      <c r="AG1639" s="26">
        <v>0</v>
      </c>
    </row>
    <row r="1640" spans="1:33" x14ac:dyDescent="0.2">
      <c r="A1640" s="3" t="s">
        <v>1457</v>
      </c>
      <c r="B1640" s="3" t="s">
        <v>1097</v>
      </c>
      <c r="C1640" s="3" t="s">
        <v>540</v>
      </c>
      <c r="D1640" s="3" t="s">
        <v>1255</v>
      </c>
      <c r="E1640" t="str">
        <f t="shared" si="50"/>
        <v>M22P01U03N01</v>
      </c>
      <c r="F1640" s="26">
        <f ca="1">基础表!F1640</f>
        <v>0</v>
      </c>
      <c r="G1640" s="26">
        <f>基础表!G1640</f>
        <v>0</v>
      </c>
      <c r="H1640" s="26">
        <v>0.15</v>
      </c>
      <c r="I1640" s="26" t="str">
        <f t="shared" ca="1" si="51"/>
        <v>TRUE</v>
      </c>
      <c r="J1640" s="26">
        <v>0</v>
      </c>
      <c r="K1640" s="26">
        <v>1</v>
      </c>
      <c r="L1640" s="26">
        <v>1</v>
      </c>
      <c r="M1640" s="26">
        <v>0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  <c r="T1640" s="26">
        <v>0</v>
      </c>
      <c r="U1640" s="26">
        <v>0.2</v>
      </c>
      <c r="V1640" s="26">
        <v>0</v>
      </c>
      <c r="W1640" s="26">
        <v>0</v>
      </c>
      <c r="X1640" s="26">
        <v>0</v>
      </c>
      <c r="Y1640" s="26">
        <v>0</v>
      </c>
      <c r="Z1640" s="26">
        <v>0</v>
      </c>
      <c r="AA1640" s="26">
        <v>0</v>
      </c>
      <c r="AB1640" s="26">
        <v>0</v>
      </c>
      <c r="AC1640" s="26">
        <v>0</v>
      </c>
      <c r="AD1640" s="26">
        <v>0</v>
      </c>
      <c r="AE1640" s="26">
        <v>0</v>
      </c>
      <c r="AF1640" s="26">
        <v>1</v>
      </c>
      <c r="AG1640" s="26">
        <v>0</v>
      </c>
    </row>
    <row r="1641" spans="1:33" x14ac:dyDescent="0.2">
      <c r="A1641" s="3" t="s">
        <v>1457</v>
      </c>
      <c r="B1641" s="3" t="s">
        <v>1097</v>
      </c>
      <c r="C1641" s="3" t="s">
        <v>540</v>
      </c>
      <c r="D1641" s="3" t="s">
        <v>534</v>
      </c>
      <c r="E1641" t="str">
        <f t="shared" si="50"/>
        <v>M22P01U03N02</v>
      </c>
      <c r="F1641" s="26">
        <f ca="1">基础表!F1641</f>
        <v>0</v>
      </c>
      <c r="G1641" s="26">
        <f>基础表!G1641</f>
        <v>0</v>
      </c>
      <c r="H1641" s="26">
        <v>0.15</v>
      </c>
      <c r="I1641" s="26" t="str">
        <f t="shared" ca="1" si="51"/>
        <v>TRUE</v>
      </c>
      <c r="J1641" s="26">
        <v>0</v>
      </c>
      <c r="K1641" s="26">
        <v>1</v>
      </c>
      <c r="L1641" s="26">
        <v>1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  <c r="T1641" s="26">
        <v>0</v>
      </c>
      <c r="U1641" s="26">
        <v>0.2</v>
      </c>
      <c r="V1641" s="26">
        <v>0</v>
      </c>
      <c r="W1641" s="26">
        <v>0</v>
      </c>
      <c r="X1641" s="26">
        <v>0</v>
      </c>
      <c r="Y1641" s="26">
        <v>0</v>
      </c>
      <c r="Z1641" s="26">
        <v>0</v>
      </c>
      <c r="AA1641" s="26">
        <v>0</v>
      </c>
      <c r="AB1641" s="26">
        <v>0</v>
      </c>
      <c r="AC1641" s="26">
        <v>0</v>
      </c>
      <c r="AD1641" s="26">
        <v>0</v>
      </c>
      <c r="AE1641" s="26">
        <v>0</v>
      </c>
      <c r="AF1641" s="26">
        <v>1</v>
      </c>
      <c r="AG1641" s="26">
        <v>0</v>
      </c>
    </row>
    <row r="1642" spans="1:33" x14ac:dyDescent="0.2">
      <c r="A1642" s="3" t="s">
        <v>1457</v>
      </c>
      <c r="B1642" s="3" t="s">
        <v>1097</v>
      </c>
      <c r="C1642" s="3" t="s">
        <v>540</v>
      </c>
      <c r="D1642" s="3" t="s">
        <v>535</v>
      </c>
      <c r="E1642" t="str">
        <f t="shared" si="50"/>
        <v>M22P01U03N03</v>
      </c>
      <c r="F1642" s="26">
        <f ca="1">基础表!F1642</f>
        <v>0</v>
      </c>
      <c r="G1642" s="26">
        <f>基础表!G1642</f>
        <v>0</v>
      </c>
      <c r="H1642" s="26">
        <v>0.15</v>
      </c>
      <c r="I1642" s="26" t="str">
        <f t="shared" ca="1" si="51"/>
        <v>TRUE</v>
      </c>
      <c r="J1642" s="26">
        <v>0</v>
      </c>
      <c r="K1642" s="26">
        <v>1</v>
      </c>
      <c r="L1642" s="26">
        <v>1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  <c r="T1642" s="26">
        <v>0</v>
      </c>
      <c r="U1642" s="26">
        <v>0.2</v>
      </c>
      <c r="V1642" s="26">
        <v>0</v>
      </c>
      <c r="W1642" s="26">
        <v>0</v>
      </c>
      <c r="X1642" s="26">
        <v>0</v>
      </c>
      <c r="Y1642" s="26">
        <v>0</v>
      </c>
      <c r="Z1642" s="26">
        <v>0</v>
      </c>
      <c r="AA1642" s="26">
        <v>0</v>
      </c>
      <c r="AB1642" s="26">
        <v>0</v>
      </c>
      <c r="AC1642" s="26">
        <v>0</v>
      </c>
      <c r="AD1642" s="26">
        <v>0</v>
      </c>
      <c r="AE1642" s="26">
        <v>0</v>
      </c>
      <c r="AF1642" s="26">
        <v>1</v>
      </c>
      <c r="AG1642" s="26">
        <v>0</v>
      </c>
    </row>
    <row r="1643" spans="1:33" x14ac:dyDescent="0.2">
      <c r="A1643" s="3" t="s">
        <v>1457</v>
      </c>
      <c r="B1643" s="3" t="s">
        <v>1097</v>
      </c>
      <c r="C1643" s="3" t="s">
        <v>540</v>
      </c>
      <c r="D1643" s="3" t="s">
        <v>536</v>
      </c>
      <c r="E1643" t="str">
        <f t="shared" si="50"/>
        <v>M22P01U03N04</v>
      </c>
      <c r="F1643" s="26">
        <f ca="1">基础表!F1643</f>
        <v>0</v>
      </c>
      <c r="G1643" s="26">
        <f>基础表!G1643</f>
        <v>0</v>
      </c>
      <c r="H1643" s="26">
        <v>0.15</v>
      </c>
      <c r="I1643" s="26" t="str">
        <f t="shared" ca="1" si="51"/>
        <v>TRUE</v>
      </c>
      <c r="J1643" s="26">
        <v>0</v>
      </c>
      <c r="K1643" s="26">
        <v>1</v>
      </c>
      <c r="L1643" s="26">
        <v>1</v>
      </c>
      <c r="M1643" s="26">
        <v>0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  <c r="T1643" s="26">
        <v>0</v>
      </c>
      <c r="U1643" s="26">
        <v>0.2</v>
      </c>
      <c r="V1643" s="26">
        <v>0</v>
      </c>
      <c r="W1643" s="26">
        <v>0</v>
      </c>
      <c r="X1643" s="26">
        <v>0</v>
      </c>
      <c r="Y1643" s="26">
        <v>0</v>
      </c>
      <c r="Z1643" s="26">
        <v>0</v>
      </c>
      <c r="AA1643" s="26">
        <v>0</v>
      </c>
      <c r="AB1643" s="26">
        <v>0</v>
      </c>
      <c r="AC1643" s="26">
        <v>0</v>
      </c>
      <c r="AD1643" s="26">
        <v>0</v>
      </c>
      <c r="AE1643" s="26">
        <v>0</v>
      </c>
      <c r="AF1643" s="26">
        <v>1</v>
      </c>
      <c r="AG1643" s="26">
        <v>0</v>
      </c>
    </row>
    <row r="1644" spans="1:33" x14ac:dyDescent="0.2">
      <c r="A1644" s="3" t="s">
        <v>1457</v>
      </c>
      <c r="B1644" s="3" t="s">
        <v>1097</v>
      </c>
      <c r="C1644" s="3" t="s">
        <v>540</v>
      </c>
      <c r="D1644" s="3" t="s">
        <v>537</v>
      </c>
      <c r="E1644" t="str">
        <f t="shared" si="50"/>
        <v>M22P01U03N05</v>
      </c>
      <c r="F1644" s="26">
        <f ca="1">基础表!F1644</f>
        <v>0</v>
      </c>
      <c r="G1644" s="26">
        <f>基础表!G1644</f>
        <v>0</v>
      </c>
      <c r="H1644" s="26">
        <v>0.15</v>
      </c>
      <c r="I1644" s="26" t="str">
        <f t="shared" ca="1" si="51"/>
        <v>TRUE</v>
      </c>
      <c r="J1644" s="26">
        <v>0</v>
      </c>
      <c r="K1644" s="26">
        <v>1</v>
      </c>
      <c r="L1644" s="26">
        <v>1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  <c r="T1644" s="26">
        <v>0</v>
      </c>
      <c r="U1644" s="26">
        <v>0.2</v>
      </c>
      <c r="V1644" s="26">
        <v>0</v>
      </c>
      <c r="W1644" s="26">
        <v>0</v>
      </c>
      <c r="X1644" s="26">
        <v>0</v>
      </c>
      <c r="Y1644" s="26">
        <v>0</v>
      </c>
      <c r="Z1644" s="26">
        <v>0</v>
      </c>
      <c r="AA1644" s="26">
        <v>0</v>
      </c>
      <c r="AB1644" s="26">
        <v>0</v>
      </c>
      <c r="AC1644" s="26">
        <v>0</v>
      </c>
      <c r="AD1644" s="26">
        <v>0</v>
      </c>
      <c r="AE1644" s="26">
        <v>0</v>
      </c>
      <c r="AF1644" s="26">
        <v>1</v>
      </c>
      <c r="AG1644" s="26">
        <v>0</v>
      </c>
    </row>
    <row r="1645" spans="1:33" x14ac:dyDescent="0.2">
      <c r="A1645" s="3" t="s">
        <v>1457</v>
      </c>
      <c r="B1645" s="3" t="s">
        <v>1097</v>
      </c>
      <c r="C1645" s="3" t="s">
        <v>540</v>
      </c>
      <c r="D1645" s="3" t="s">
        <v>538</v>
      </c>
      <c r="E1645" t="str">
        <f t="shared" si="50"/>
        <v>M22P01U03N06</v>
      </c>
      <c r="F1645" s="26">
        <f ca="1">基础表!F1645</f>
        <v>0</v>
      </c>
      <c r="G1645" s="26">
        <f>基础表!G1645</f>
        <v>0</v>
      </c>
      <c r="H1645" s="26">
        <v>0.15</v>
      </c>
      <c r="I1645" s="26" t="str">
        <f t="shared" ca="1" si="51"/>
        <v>TRUE</v>
      </c>
      <c r="J1645" s="26">
        <v>0</v>
      </c>
      <c r="K1645" s="26">
        <v>1</v>
      </c>
      <c r="L1645" s="26">
        <v>1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  <c r="T1645" s="26">
        <v>0</v>
      </c>
      <c r="U1645" s="26">
        <v>0.2</v>
      </c>
      <c r="V1645" s="26">
        <v>0</v>
      </c>
      <c r="W1645" s="26">
        <v>0</v>
      </c>
      <c r="X1645" s="26">
        <v>0</v>
      </c>
      <c r="Y1645" s="26">
        <v>0</v>
      </c>
      <c r="Z1645" s="26">
        <v>0</v>
      </c>
      <c r="AA1645" s="26">
        <v>0</v>
      </c>
      <c r="AB1645" s="26">
        <v>0</v>
      </c>
      <c r="AC1645" s="26">
        <v>0</v>
      </c>
      <c r="AD1645" s="26">
        <v>0</v>
      </c>
      <c r="AE1645" s="26">
        <v>0</v>
      </c>
      <c r="AF1645" s="26">
        <v>1</v>
      </c>
      <c r="AG1645" s="26">
        <v>0</v>
      </c>
    </row>
    <row r="1646" spans="1:33" x14ac:dyDescent="0.2">
      <c r="A1646" s="3" t="s">
        <v>1457</v>
      </c>
      <c r="B1646" s="3" t="s">
        <v>1097</v>
      </c>
      <c r="C1646" s="3" t="s">
        <v>540</v>
      </c>
      <c r="D1646" s="3" t="s">
        <v>542</v>
      </c>
      <c r="E1646" t="str">
        <f t="shared" si="50"/>
        <v>M22P01U03N07</v>
      </c>
      <c r="F1646" s="26">
        <f ca="1">基础表!F1646</f>
        <v>0</v>
      </c>
      <c r="G1646" s="26">
        <f>基础表!G1646</f>
        <v>0</v>
      </c>
      <c r="H1646" s="26">
        <v>0.15</v>
      </c>
      <c r="I1646" s="26" t="str">
        <f t="shared" ca="1" si="51"/>
        <v>TRUE</v>
      </c>
      <c r="J1646" s="26">
        <v>0</v>
      </c>
      <c r="K1646" s="26">
        <v>1</v>
      </c>
      <c r="L1646" s="26">
        <v>1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  <c r="T1646" s="26">
        <v>0</v>
      </c>
      <c r="U1646" s="26">
        <v>0.2</v>
      </c>
      <c r="V1646" s="26">
        <v>0</v>
      </c>
      <c r="W1646" s="26">
        <v>0</v>
      </c>
      <c r="X1646" s="26">
        <v>0</v>
      </c>
      <c r="Y1646" s="26">
        <v>0</v>
      </c>
      <c r="Z1646" s="26">
        <v>0</v>
      </c>
      <c r="AA1646" s="26">
        <v>0</v>
      </c>
      <c r="AB1646" s="26">
        <v>0</v>
      </c>
      <c r="AC1646" s="26">
        <v>0</v>
      </c>
      <c r="AD1646" s="26">
        <v>0</v>
      </c>
      <c r="AE1646" s="26">
        <v>0</v>
      </c>
      <c r="AF1646" s="26">
        <v>1</v>
      </c>
      <c r="AG1646" s="26">
        <v>0</v>
      </c>
    </row>
    <row r="1647" spans="1:33" x14ac:dyDescent="0.2">
      <c r="A1647" s="3" t="s">
        <v>1457</v>
      </c>
      <c r="B1647" s="3" t="s">
        <v>1097</v>
      </c>
      <c r="C1647" s="3" t="s">
        <v>540</v>
      </c>
      <c r="D1647" s="3" t="s">
        <v>543</v>
      </c>
      <c r="E1647" t="str">
        <f t="shared" si="50"/>
        <v>M22P01U03N08</v>
      </c>
      <c r="F1647" s="26">
        <f ca="1">基础表!F1647</f>
        <v>0</v>
      </c>
      <c r="G1647" s="26">
        <f>基础表!G1647</f>
        <v>0</v>
      </c>
      <c r="H1647" s="26">
        <v>0.15</v>
      </c>
      <c r="I1647" s="26" t="str">
        <f t="shared" ca="1" si="51"/>
        <v>TRUE</v>
      </c>
      <c r="J1647" s="26">
        <v>0</v>
      </c>
      <c r="K1647" s="26">
        <v>1</v>
      </c>
      <c r="L1647" s="26">
        <v>1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  <c r="T1647" s="26">
        <v>0</v>
      </c>
      <c r="U1647" s="26">
        <v>0.2</v>
      </c>
      <c r="V1647" s="26">
        <v>0</v>
      </c>
      <c r="W1647" s="26">
        <v>0</v>
      </c>
      <c r="X1647" s="26">
        <v>0</v>
      </c>
      <c r="Y1647" s="26">
        <v>0</v>
      </c>
      <c r="Z1647" s="26">
        <v>0</v>
      </c>
      <c r="AA1647" s="26">
        <v>0</v>
      </c>
      <c r="AB1647" s="26">
        <v>0</v>
      </c>
      <c r="AC1647" s="26">
        <v>0</v>
      </c>
      <c r="AD1647" s="26">
        <v>0</v>
      </c>
      <c r="AE1647" s="26">
        <v>0</v>
      </c>
      <c r="AF1647" s="26">
        <v>1</v>
      </c>
      <c r="AG1647" s="26">
        <v>0</v>
      </c>
    </row>
    <row r="1648" spans="1:33" x14ac:dyDescent="0.2">
      <c r="A1648" s="3" t="s">
        <v>1457</v>
      </c>
      <c r="B1648" s="3" t="s">
        <v>1097</v>
      </c>
      <c r="C1648" s="3" t="s">
        <v>540</v>
      </c>
      <c r="D1648" s="3" t="s">
        <v>544</v>
      </c>
      <c r="E1648" t="str">
        <f t="shared" si="50"/>
        <v>M22P01U03N09</v>
      </c>
      <c r="F1648" s="26">
        <f ca="1">基础表!F1648</f>
        <v>0</v>
      </c>
      <c r="G1648" s="26">
        <f>基础表!G1648</f>
        <v>0</v>
      </c>
      <c r="H1648" s="26">
        <v>0.15</v>
      </c>
      <c r="I1648" s="26" t="str">
        <f t="shared" ca="1" si="51"/>
        <v>TRUE</v>
      </c>
      <c r="J1648" s="26">
        <v>0</v>
      </c>
      <c r="K1648" s="26">
        <v>1</v>
      </c>
      <c r="L1648" s="26">
        <v>1</v>
      </c>
      <c r="M1648" s="26">
        <v>0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  <c r="T1648" s="26">
        <v>0</v>
      </c>
      <c r="U1648" s="26">
        <v>0.2</v>
      </c>
      <c r="V1648" s="26">
        <v>0</v>
      </c>
      <c r="W1648" s="26">
        <v>0</v>
      </c>
      <c r="X1648" s="26">
        <v>0</v>
      </c>
      <c r="Y1648" s="26">
        <v>0</v>
      </c>
      <c r="Z1648" s="26">
        <v>0</v>
      </c>
      <c r="AA1648" s="26">
        <v>0</v>
      </c>
      <c r="AB1648" s="26">
        <v>0</v>
      </c>
      <c r="AC1648" s="26">
        <v>0</v>
      </c>
      <c r="AD1648" s="26">
        <v>0</v>
      </c>
      <c r="AE1648" s="26">
        <v>0</v>
      </c>
      <c r="AF1648" s="26">
        <v>1</v>
      </c>
      <c r="AG1648" s="26">
        <v>0</v>
      </c>
    </row>
    <row r="1649" spans="1:33" x14ac:dyDescent="0.2">
      <c r="A1649" s="3" t="s">
        <v>1457</v>
      </c>
      <c r="B1649" s="3" t="s">
        <v>1097</v>
      </c>
      <c r="C1649" s="3" t="s">
        <v>541</v>
      </c>
      <c r="D1649" s="3" t="s">
        <v>1255</v>
      </c>
      <c r="E1649" t="str">
        <f t="shared" si="50"/>
        <v>M22P01U04N01</v>
      </c>
      <c r="F1649" s="26">
        <f ca="1">基础表!F1649</f>
        <v>0</v>
      </c>
      <c r="G1649" s="26">
        <f>基础表!G1649</f>
        <v>0</v>
      </c>
      <c r="H1649" s="26">
        <v>0.15</v>
      </c>
      <c r="I1649" s="26" t="str">
        <f t="shared" ca="1" si="51"/>
        <v>TRUE</v>
      </c>
      <c r="J1649" s="26">
        <v>0</v>
      </c>
      <c r="K1649" s="26">
        <v>1</v>
      </c>
      <c r="L1649" s="26">
        <v>1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  <c r="T1649" s="26">
        <v>0</v>
      </c>
      <c r="U1649" s="26">
        <v>0.2</v>
      </c>
      <c r="V1649" s="26">
        <v>0</v>
      </c>
      <c r="W1649" s="26">
        <v>0</v>
      </c>
      <c r="X1649" s="26">
        <v>0</v>
      </c>
      <c r="Y1649" s="26">
        <v>0</v>
      </c>
      <c r="Z1649" s="26">
        <v>0</v>
      </c>
      <c r="AA1649" s="26">
        <v>0</v>
      </c>
      <c r="AB1649" s="26">
        <v>0</v>
      </c>
      <c r="AC1649" s="26">
        <v>0</v>
      </c>
      <c r="AD1649" s="26">
        <v>0</v>
      </c>
      <c r="AE1649" s="26">
        <v>0</v>
      </c>
      <c r="AF1649" s="26">
        <v>1</v>
      </c>
      <c r="AG1649" s="26">
        <v>0</v>
      </c>
    </row>
    <row r="1650" spans="1:33" x14ac:dyDescent="0.2">
      <c r="A1650" s="3" t="s">
        <v>1457</v>
      </c>
      <c r="B1650" s="3" t="s">
        <v>1097</v>
      </c>
      <c r="C1650" s="3" t="s">
        <v>541</v>
      </c>
      <c r="D1650" s="3" t="s">
        <v>534</v>
      </c>
      <c r="E1650" t="str">
        <f t="shared" si="50"/>
        <v>M22P01U04N02</v>
      </c>
      <c r="F1650" s="26">
        <f ca="1">基础表!F1650</f>
        <v>0</v>
      </c>
      <c r="G1650" s="26">
        <f>基础表!G1650</f>
        <v>0</v>
      </c>
      <c r="H1650" s="26">
        <v>0.15</v>
      </c>
      <c r="I1650" s="26" t="str">
        <f t="shared" ca="1" si="51"/>
        <v>TRUE</v>
      </c>
      <c r="J1650" s="26">
        <v>0</v>
      </c>
      <c r="K1650" s="26">
        <v>1</v>
      </c>
      <c r="L1650" s="26">
        <v>1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  <c r="T1650" s="26">
        <v>0</v>
      </c>
      <c r="U1650" s="26">
        <v>0.2</v>
      </c>
      <c r="V1650" s="26">
        <v>0</v>
      </c>
      <c r="W1650" s="26">
        <v>0</v>
      </c>
      <c r="X1650" s="26">
        <v>0</v>
      </c>
      <c r="Y1650" s="26">
        <v>0</v>
      </c>
      <c r="Z1650" s="26">
        <v>0</v>
      </c>
      <c r="AA1650" s="26">
        <v>0</v>
      </c>
      <c r="AB1650" s="26">
        <v>0</v>
      </c>
      <c r="AC1650" s="26">
        <v>0</v>
      </c>
      <c r="AD1650" s="26">
        <v>0</v>
      </c>
      <c r="AE1650" s="26">
        <v>0</v>
      </c>
      <c r="AF1650" s="26">
        <v>1</v>
      </c>
      <c r="AG1650" s="26">
        <v>0</v>
      </c>
    </row>
    <row r="1651" spans="1:33" x14ac:dyDescent="0.2">
      <c r="A1651" s="3" t="s">
        <v>1457</v>
      </c>
      <c r="B1651" s="3" t="s">
        <v>1097</v>
      </c>
      <c r="C1651" s="3" t="s">
        <v>541</v>
      </c>
      <c r="D1651" s="3" t="s">
        <v>535</v>
      </c>
      <c r="E1651" t="str">
        <f t="shared" si="50"/>
        <v>M22P01U04N03</v>
      </c>
      <c r="F1651" s="26">
        <f ca="1">基础表!F1651</f>
        <v>0</v>
      </c>
      <c r="G1651" s="26">
        <f>基础表!G1651</f>
        <v>0</v>
      </c>
      <c r="H1651" s="26">
        <v>0.15</v>
      </c>
      <c r="I1651" s="26" t="str">
        <f t="shared" ca="1" si="51"/>
        <v>TRUE</v>
      </c>
      <c r="J1651" s="26">
        <v>0</v>
      </c>
      <c r="K1651" s="26">
        <v>1</v>
      </c>
      <c r="L1651" s="26">
        <v>1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  <c r="T1651" s="26">
        <v>0</v>
      </c>
      <c r="U1651" s="26">
        <v>0.2</v>
      </c>
      <c r="V1651" s="26">
        <v>0</v>
      </c>
      <c r="W1651" s="26">
        <v>0</v>
      </c>
      <c r="X1651" s="26">
        <v>0</v>
      </c>
      <c r="Y1651" s="26">
        <v>0</v>
      </c>
      <c r="Z1651" s="26">
        <v>0</v>
      </c>
      <c r="AA1651" s="26">
        <v>0</v>
      </c>
      <c r="AB1651" s="26">
        <v>0</v>
      </c>
      <c r="AC1651" s="26">
        <v>0</v>
      </c>
      <c r="AD1651" s="26">
        <v>0</v>
      </c>
      <c r="AE1651" s="26">
        <v>0</v>
      </c>
      <c r="AF1651" s="26">
        <v>1</v>
      </c>
      <c r="AG1651" s="26">
        <v>0</v>
      </c>
    </row>
    <row r="1652" spans="1:33" x14ac:dyDescent="0.2">
      <c r="A1652" s="3" t="s">
        <v>1457</v>
      </c>
      <c r="B1652" s="3" t="s">
        <v>1097</v>
      </c>
      <c r="C1652" s="3" t="s">
        <v>1454</v>
      </c>
      <c r="D1652" s="3" t="s">
        <v>536</v>
      </c>
      <c r="E1652" t="str">
        <f t="shared" si="50"/>
        <v>M22P01U04N04</v>
      </c>
      <c r="F1652" s="26">
        <f ca="1">基础表!F1652</f>
        <v>0</v>
      </c>
      <c r="G1652" s="26">
        <f>基础表!G1652</f>
        <v>0</v>
      </c>
      <c r="H1652" s="26">
        <v>0.15</v>
      </c>
      <c r="I1652" s="26" t="str">
        <f t="shared" ca="1" si="51"/>
        <v>TRUE</v>
      </c>
      <c r="J1652" s="26">
        <v>0</v>
      </c>
      <c r="K1652" s="26">
        <v>1</v>
      </c>
      <c r="L1652" s="26">
        <v>1</v>
      </c>
      <c r="M1652" s="26">
        <v>0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  <c r="T1652" s="26">
        <v>0</v>
      </c>
      <c r="U1652" s="26">
        <v>0.2</v>
      </c>
      <c r="V1652" s="26">
        <v>0</v>
      </c>
      <c r="W1652" s="26">
        <v>0</v>
      </c>
      <c r="X1652" s="26">
        <v>0</v>
      </c>
      <c r="Y1652" s="26">
        <v>0</v>
      </c>
      <c r="Z1652" s="26">
        <v>0</v>
      </c>
      <c r="AA1652" s="26">
        <v>0</v>
      </c>
      <c r="AB1652" s="26">
        <v>0</v>
      </c>
      <c r="AC1652" s="26">
        <v>0</v>
      </c>
      <c r="AD1652" s="26">
        <v>0</v>
      </c>
      <c r="AE1652" s="26">
        <v>0</v>
      </c>
      <c r="AF1652" s="26">
        <v>1</v>
      </c>
      <c r="AG1652" s="26">
        <v>0</v>
      </c>
    </row>
    <row r="1653" spans="1:33" x14ac:dyDescent="0.2">
      <c r="A1653" s="3" t="s">
        <v>1457</v>
      </c>
      <c r="B1653" s="3" t="s">
        <v>1097</v>
      </c>
      <c r="C1653" s="3" t="s">
        <v>1454</v>
      </c>
      <c r="D1653" s="3" t="s">
        <v>537</v>
      </c>
      <c r="E1653" t="str">
        <f t="shared" si="50"/>
        <v>M22P01U04N05</v>
      </c>
      <c r="F1653" s="26">
        <f ca="1">基础表!F1653</f>
        <v>0</v>
      </c>
      <c r="G1653" s="26">
        <f>基础表!G1653</f>
        <v>0</v>
      </c>
      <c r="H1653" s="26">
        <v>0.15</v>
      </c>
      <c r="I1653" s="26" t="str">
        <f t="shared" ca="1" si="51"/>
        <v>TRUE</v>
      </c>
      <c r="J1653" s="26">
        <v>0</v>
      </c>
      <c r="K1653" s="26">
        <v>1</v>
      </c>
      <c r="L1653" s="26">
        <v>1</v>
      </c>
      <c r="M1653" s="26">
        <v>0</v>
      </c>
      <c r="N1653" s="26">
        <v>0</v>
      </c>
      <c r="O1653" s="26">
        <v>0</v>
      </c>
      <c r="P1653" s="26">
        <v>0</v>
      </c>
      <c r="Q1653" s="26">
        <v>0</v>
      </c>
      <c r="R1653" s="26">
        <v>0</v>
      </c>
      <c r="S1653" s="26">
        <v>0</v>
      </c>
      <c r="T1653" s="26">
        <v>0</v>
      </c>
      <c r="U1653" s="26">
        <v>0.2</v>
      </c>
      <c r="V1653" s="26">
        <v>0</v>
      </c>
      <c r="W1653" s="26">
        <v>0</v>
      </c>
      <c r="X1653" s="26">
        <v>0</v>
      </c>
      <c r="Y1653" s="26">
        <v>0</v>
      </c>
      <c r="Z1653" s="26">
        <v>0</v>
      </c>
      <c r="AA1653" s="26">
        <v>0</v>
      </c>
      <c r="AB1653" s="26">
        <v>0</v>
      </c>
      <c r="AC1653" s="26">
        <v>0</v>
      </c>
      <c r="AD1653" s="26">
        <v>0</v>
      </c>
      <c r="AE1653" s="26">
        <v>0</v>
      </c>
      <c r="AF1653" s="26">
        <v>1</v>
      </c>
      <c r="AG1653" s="26">
        <v>0</v>
      </c>
    </row>
    <row r="1654" spans="1:33" x14ac:dyDescent="0.2">
      <c r="A1654" s="3" t="s">
        <v>1457</v>
      </c>
      <c r="B1654" s="3" t="s">
        <v>1097</v>
      </c>
      <c r="C1654" s="3" t="s">
        <v>1454</v>
      </c>
      <c r="D1654" s="3" t="s">
        <v>538</v>
      </c>
      <c r="E1654" t="str">
        <f t="shared" si="50"/>
        <v>M22P01U04N06</v>
      </c>
      <c r="F1654" s="26">
        <f ca="1">基础表!F1654</f>
        <v>0</v>
      </c>
      <c r="G1654" s="26">
        <f>基础表!G1654</f>
        <v>0</v>
      </c>
      <c r="H1654" s="26">
        <v>0.15</v>
      </c>
      <c r="I1654" s="26" t="str">
        <f t="shared" ca="1" si="51"/>
        <v>TRUE</v>
      </c>
      <c r="J1654" s="26">
        <v>0</v>
      </c>
      <c r="K1654" s="26">
        <v>1</v>
      </c>
      <c r="L1654" s="26">
        <v>1</v>
      </c>
      <c r="M1654" s="26">
        <v>0</v>
      </c>
      <c r="N1654" s="26">
        <v>0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  <c r="T1654" s="26">
        <v>0</v>
      </c>
      <c r="U1654" s="26">
        <v>0.2</v>
      </c>
      <c r="V1654" s="26">
        <v>0</v>
      </c>
      <c r="W1654" s="26">
        <v>0</v>
      </c>
      <c r="X1654" s="26">
        <v>0</v>
      </c>
      <c r="Y1654" s="26">
        <v>0</v>
      </c>
      <c r="Z1654" s="26">
        <v>0</v>
      </c>
      <c r="AA1654" s="26">
        <v>0</v>
      </c>
      <c r="AB1654" s="26">
        <v>0</v>
      </c>
      <c r="AC1654" s="26">
        <v>0</v>
      </c>
      <c r="AD1654" s="26">
        <v>0</v>
      </c>
      <c r="AE1654" s="26">
        <v>0</v>
      </c>
      <c r="AF1654" s="26">
        <v>1</v>
      </c>
      <c r="AG1654" s="26">
        <v>0</v>
      </c>
    </row>
    <row r="1655" spans="1:33" x14ac:dyDescent="0.2">
      <c r="A1655" s="3" t="s">
        <v>1457</v>
      </c>
      <c r="B1655" s="3" t="s">
        <v>1097</v>
      </c>
      <c r="C1655" s="3" t="s">
        <v>1454</v>
      </c>
      <c r="D1655" s="3" t="s">
        <v>542</v>
      </c>
      <c r="E1655" t="str">
        <f t="shared" si="50"/>
        <v>M22P01U04N07</v>
      </c>
      <c r="F1655" s="26">
        <f ca="1">基础表!F1655</f>
        <v>0</v>
      </c>
      <c r="G1655" s="26">
        <f>基础表!G1655</f>
        <v>0</v>
      </c>
      <c r="H1655" s="26">
        <v>0.15</v>
      </c>
      <c r="I1655" s="26" t="str">
        <f t="shared" ca="1" si="51"/>
        <v>TRUE</v>
      </c>
      <c r="J1655" s="26">
        <v>0</v>
      </c>
      <c r="K1655" s="26">
        <v>1</v>
      </c>
      <c r="L1655" s="26">
        <v>1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  <c r="T1655" s="26">
        <v>0</v>
      </c>
      <c r="U1655" s="26">
        <v>0.2</v>
      </c>
      <c r="V1655" s="26">
        <v>0</v>
      </c>
      <c r="W1655" s="26">
        <v>0</v>
      </c>
      <c r="X1655" s="26">
        <v>0</v>
      </c>
      <c r="Y1655" s="26">
        <v>0</v>
      </c>
      <c r="Z1655" s="26">
        <v>0</v>
      </c>
      <c r="AA1655" s="26">
        <v>0</v>
      </c>
      <c r="AB1655" s="26">
        <v>0</v>
      </c>
      <c r="AC1655" s="26">
        <v>0</v>
      </c>
      <c r="AD1655" s="26">
        <v>0</v>
      </c>
      <c r="AE1655" s="26">
        <v>0</v>
      </c>
      <c r="AF1655" s="26">
        <v>1</v>
      </c>
      <c r="AG1655" s="26">
        <v>0</v>
      </c>
    </row>
    <row r="1656" spans="1:33" x14ac:dyDescent="0.2">
      <c r="A1656" s="3" t="s">
        <v>1457</v>
      </c>
      <c r="B1656" s="3" t="s">
        <v>1097</v>
      </c>
      <c r="C1656" s="3" t="s">
        <v>1454</v>
      </c>
      <c r="D1656" s="3" t="s">
        <v>543</v>
      </c>
      <c r="E1656" t="str">
        <f t="shared" si="50"/>
        <v>M22P01U04N08</v>
      </c>
      <c r="F1656" s="26">
        <f ca="1">基础表!F1656</f>
        <v>0</v>
      </c>
      <c r="G1656" s="26">
        <f>基础表!G1656</f>
        <v>0</v>
      </c>
      <c r="H1656" s="26">
        <v>0.15</v>
      </c>
      <c r="I1656" s="26" t="str">
        <f t="shared" ca="1" si="51"/>
        <v>TRUE</v>
      </c>
      <c r="J1656" s="26">
        <v>0</v>
      </c>
      <c r="K1656" s="26">
        <v>1</v>
      </c>
      <c r="L1656" s="26">
        <v>1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  <c r="T1656" s="26">
        <v>0</v>
      </c>
      <c r="U1656" s="26">
        <v>0.2</v>
      </c>
      <c r="V1656" s="26">
        <v>0</v>
      </c>
      <c r="W1656" s="26">
        <v>0</v>
      </c>
      <c r="X1656" s="26">
        <v>0</v>
      </c>
      <c r="Y1656" s="26">
        <v>0</v>
      </c>
      <c r="Z1656" s="26">
        <v>0</v>
      </c>
      <c r="AA1656" s="26">
        <v>0</v>
      </c>
      <c r="AB1656" s="26">
        <v>0</v>
      </c>
      <c r="AC1656" s="26">
        <v>0</v>
      </c>
      <c r="AD1656" s="26">
        <v>0</v>
      </c>
      <c r="AE1656" s="26">
        <v>0</v>
      </c>
      <c r="AF1656" s="26">
        <v>1</v>
      </c>
      <c r="AG1656" s="26">
        <v>0</v>
      </c>
    </row>
    <row r="1657" spans="1:33" x14ac:dyDescent="0.2">
      <c r="A1657" s="3" t="s">
        <v>1457</v>
      </c>
      <c r="B1657" s="3" t="s">
        <v>1097</v>
      </c>
      <c r="C1657" s="3" t="s">
        <v>541</v>
      </c>
      <c r="D1657" s="3" t="s">
        <v>544</v>
      </c>
      <c r="E1657" t="str">
        <f t="shared" si="50"/>
        <v>M22P01U04N09</v>
      </c>
      <c r="F1657" s="26">
        <f ca="1">基础表!F1657</f>
        <v>0</v>
      </c>
      <c r="G1657" s="26">
        <f>基础表!G1657</f>
        <v>0</v>
      </c>
      <c r="H1657" s="26">
        <v>0.15</v>
      </c>
      <c r="I1657" s="26" t="str">
        <f t="shared" ca="1" si="51"/>
        <v>TRUE</v>
      </c>
      <c r="J1657" s="26">
        <v>0</v>
      </c>
      <c r="K1657" s="26">
        <v>1</v>
      </c>
      <c r="L1657" s="26">
        <v>1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  <c r="T1657" s="26">
        <v>0</v>
      </c>
      <c r="U1657" s="26">
        <v>0.2</v>
      </c>
      <c r="V1657" s="26">
        <v>0</v>
      </c>
      <c r="W1657" s="26">
        <v>0</v>
      </c>
      <c r="X1657" s="26">
        <v>0</v>
      </c>
      <c r="Y1657" s="26">
        <v>0</v>
      </c>
      <c r="Z1657" s="26">
        <v>0</v>
      </c>
      <c r="AA1657" s="26">
        <v>0</v>
      </c>
      <c r="AB1657" s="26">
        <v>0</v>
      </c>
      <c r="AC1657" s="26">
        <v>0</v>
      </c>
      <c r="AD1657" s="26">
        <v>0</v>
      </c>
      <c r="AE1657" s="26">
        <v>0</v>
      </c>
      <c r="AF1657" s="26">
        <v>1</v>
      </c>
      <c r="AG1657" s="26">
        <v>0</v>
      </c>
    </row>
    <row r="1658" spans="1:33" x14ac:dyDescent="0.2">
      <c r="A1658" s="3" t="s">
        <v>1457</v>
      </c>
      <c r="B1658" s="3" t="s">
        <v>1097</v>
      </c>
      <c r="C1658" s="3" t="s">
        <v>532</v>
      </c>
      <c r="D1658" s="3" t="s">
        <v>1255</v>
      </c>
      <c r="E1658" t="str">
        <f t="shared" si="50"/>
        <v>M22P01U01N01</v>
      </c>
      <c r="F1658" s="26">
        <f ca="1">基础表!F1658</f>
        <v>0</v>
      </c>
      <c r="G1658" s="26">
        <f>基础表!G1658</f>
        <v>0</v>
      </c>
      <c r="H1658" s="26">
        <v>0.15</v>
      </c>
      <c r="I1658" s="26" t="str">
        <f t="shared" ca="1" si="51"/>
        <v>TRUE</v>
      </c>
      <c r="J1658" s="26">
        <v>0</v>
      </c>
      <c r="K1658" s="26">
        <v>1</v>
      </c>
      <c r="L1658" s="26">
        <v>1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  <c r="T1658" s="26">
        <v>0</v>
      </c>
      <c r="U1658" s="26">
        <v>0.2</v>
      </c>
      <c r="V1658" s="26">
        <v>0</v>
      </c>
      <c r="W1658" s="26">
        <v>0</v>
      </c>
      <c r="X1658" s="26">
        <v>0</v>
      </c>
      <c r="Y1658" s="26">
        <v>0</v>
      </c>
      <c r="Z1658" s="26">
        <v>0</v>
      </c>
      <c r="AA1658" s="26">
        <v>0</v>
      </c>
      <c r="AB1658" s="26">
        <v>0</v>
      </c>
      <c r="AC1658" s="26">
        <v>0</v>
      </c>
      <c r="AD1658" s="26">
        <v>0</v>
      </c>
      <c r="AE1658" s="26">
        <v>0</v>
      </c>
      <c r="AF1658" s="26">
        <v>1</v>
      </c>
      <c r="AG1658" s="26">
        <v>0</v>
      </c>
    </row>
    <row r="1659" spans="1:33" x14ac:dyDescent="0.2">
      <c r="A1659" s="3" t="s">
        <v>1457</v>
      </c>
      <c r="B1659" s="3" t="s">
        <v>1097</v>
      </c>
      <c r="C1659" s="3" t="s">
        <v>532</v>
      </c>
      <c r="D1659" s="3" t="s">
        <v>534</v>
      </c>
      <c r="E1659" t="str">
        <f t="shared" si="50"/>
        <v>M22P01U01N02</v>
      </c>
      <c r="F1659" s="26">
        <f ca="1">基础表!F1659</f>
        <v>0</v>
      </c>
      <c r="G1659" s="26">
        <f>基础表!G1659</f>
        <v>0</v>
      </c>
      <c r="H1659" s="26">
        <v>0.15</v>
      </c>
      <c r="I1659" s="26" t="str">
        <f t="shared" ca="1" si="51"/>
        <v>TRUE</v>
      </c>
      <c r="J1659" s="26">
        <v>0</v>
      </c>
      <c r="K1659" s="26">
        <v>1</v>
      </c>
      <c r="L1659" s="26">
        <v>1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  <c r="T1659" s="26">
        <v>0</v>
      </c>
      <c r="U1659" s="26">
        <v>0.2</v>
      </c>
      <c r="V1659" s="26">
        <v>0</v>
      </c>
      <c r="W1659" s="26">
        <v>0</v>
      </c>
      <c r="X1659" s="26">
        <v>0</v>
      </c>
      <c r="Y1659" s="26">
        <v>0</v>
      </c>
      <c r="Z1659" s="26">
        <v>0</v>
      </c>
      <c r="AA1659" s="26">
        <v>0</v>
      </c>
      <c r="AB1659" s="26">
        <v>0</v>
      </c>
      <c r="AC1659" s="26">
        <v>0</v>
      </c>
      <c r="AD1659" s="26">
        <v>0</v>
      </c>
      <c r="AE1659" s="26">
        <v>0</v>
      </c>
      <c r="AF1659" s="26">
        <v>1</v>
      </c>
      <c r="AG1659" s="26">
        <v>0</v>
      </c>
    </row>
    <row r="1660" spans="1:33" x14ac:dyDescent="0.2">
      <c r="A1660" s="3" t="s">
        <v>1457</v>
      </c>
      <c r="B1660" s="3" t="s">
        <v>1097</v>
      </c>
      <c r="C1660" s="3" t="s">
        <v>532</v>
      </c>
      <c r="D1660" s="3" t="s">
        <v>535</v>
      </c>
      <c r="E1660" t="str">
        <f t="shared" si="50"/>
        <v>M22P01U01N03</v>
      </c>
      <c r="F1660" s="26">
        <f ca="1">基础表!F1660</f>
        <v>0</v>
      </c>
      <c r="G1660" s="26">
        <f>基础表!G1660</f>
        <v>0</v>
      </c>
      <c r="H1660" s="26">
        <v>0.15</v>
      </c>
      <c r="I1660" s="26" t="str">
        <f t="shared" ca="1" si="51"/>
        <v>TRUE</v>
      </c>
      <c r="J1660" s="26">
        <v>0</v>
      </c>
      <c r="K1660" s="26">
        <v>1</v>
      </c>
      <c r="L1660" s="26">
        <v>1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  <c r="T1660" s="26">
        <v>0</v>
      </c>
      <c r="U1660" s="26">
        <v>0.2</v>
      </c>
      <c r="V1660" s="26">
        <v>0</v>
      </c>
      <c r="W1660" s="26">
        <v>0</v>
      </c>
      <c r="X1660" s="26">
        <v>0</v>
      </c>
      <c r="Y1660" s="26">
        <v>0</v>
      </c>
      <c r="Z1660" s="26">
        <v>0</v>
      </c>
      <c r="AA1660" s="26">
        <v>0</v>
      </c>
      <c r="AB1660" s="26">
        <v>0</v>
      </c>
      <c r="AC1660" s="26">
        <v>0</v>
      </c>
      <c r="AD1660" s="26">
        <v>0</v>
      </c>
      <c r="AE1660" s="26">
        <v>0</v>
      </c>
      <c r="AF1660" s="26">
        <v>1</v>
      </c>
      <c r="AG1660" s="26">
        <v>0</v>
      </c>
    </row>
    <row r="1661" spans="1:33" x14ac:dyDescent="0.2">
      <c r="A1661" s="3" t="s">
        <v>1457</v>
      </c>
      <c r="B1661" s="3" t="s">
        <v>1097</v>
      </c>
      <c r="C1661" s="3" t="s">
        <v>532</v>
      </c>
      <c r="D1661" s="3" t="s">
        <v>536</v>
      </c>
      <c r="E1661" t="str">
        <f t="shared" si="50"/>
        <v>M22P01U01N04</v>
      </c>
      <c r="F1661" s="26">
        <f ca="1">基础表!F1661</f>
        <v>0</v>
      </c>
      <c r="G1661" s="26">
        <f>基础表!G1661</f>
        <v>0</v>
      </c>
      <c r="H1661" s="26">
        <v>0.15</v>
      </c>
      <c r="I1661" s="26" t="str">
        <f t="shared" ca="1" si="51"/>
        <v>TRUE</v>
      </c>
      <c r="J1661" s="26">
        <v>0</v>
      </c>
      <c r="K1661" s="26">
        <v>1</v>
      </c>
      <c r="L1661" s="26">
        <v>1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  <c r="T1661" s="26">
        <v>0</v>
      </c>
      <c r="U1661" s="26">
        <v>0.2</v>
      </c>
      <c r="V1661" s="26">
        <v>0</v>
      </c>
      <c r="W1661" s="26">
        <v>0</v>
      </c>
      <c r="X1661" s="26">
        <v>0</v>
      </c>
      <c r="Y1661" s="26">
        <v>0</v>
      </c>
      <c r="Z1661" s="26">
        <v>0</v>
      </c>
      <c r="AA1661" s="26">
        <v>0</v>
      </c>
      <c r="AB1661" s="26">
        <v>0</v>
      </c>
      <c r="AC1661" s="26">
        <v>0</v>
      </c>
      <c r="AD1661" s="26">
        <v>0</v>
      </c>
      <c r="AE1661" s="26">
        <v>0</v>
      </c>
      <c r="AF1661" s="26">
        <v>1</v>
      </c>
      <c r="AG1661" s="26">
        <v>0</v>
      </c>
    </row>
    <row r="1662" spans="1:33" x14ac:dyDescent="0.2">
      <c r="A1662" s="3" t="s">
        <v>1457</v>
      </c>
      <c r="B1662" s="3" t="s">
        <v>1097</v>
      </c>
      <c r="C1662" s="3" t="s">
        <v>532</v>
      </c>
      <c r="D1662" s="3" t="s">
        <v>537</v>
      </c>
      <c r="E1662" t="str">
        <f t="shared" si="50"/>
        <v>M22P01U01N05</v>
      </c>
      <c r="F1662" s="26">
        <f ca="1">基础表!F1662</f>
        <v>0</v>
      </c>
      <c r="G1662" s="26">
        <f>基础表!G1662</f>
        <v>0</v>
      </c>
      <c r="H1662" s="26">
        <v>0.15</v>
      </c>
      <c r="I1662" s="26" t="str">
        <f t="shared" ca="1" si="51"/>
        <v>TRUE</v>
      </c>
      <c r="J1662" s="26">
        <v>0</v>
      </c>
      <c r="K1662" s="26">
        <v>1</v>
      </c>
      <c r="L1662" s="26">
        <v>1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  <c r="T1662" s="26">
        <v>0</v>
      </c>
      <c r="U1662" s="26">
        <v>0.2</v>
      </c>
      <c r="V1662" s="26">
        <v>0</v>
      </c>
      <c r="W1662" s="26">
        <v>0</v>
      </c>
      <c r="X1662" s="26">
        <v>0</v>
      </c>
      <c r="Y1662" s="26">
        <v>0</v>
      </c>
      <c r="Z1662" s="26">
        <v>0</v>
      </c>
      <c r="AA1662" s="26">
        <v>0</v>
      </c>
      <c r="AB1662" s="26">
        <v>0</v>
      </c>
      <c r="AC1662" s="26">
        <v>0</v>
      </c>
      <c r="AD1662" s="26">
        <v>0</v>
      </c>
      <c r="AE1662" s="26">
        <v>0</v>
      </c>
      <c r="AF1662" s="26">
        <v>1</v>
      </c>
      <c r="AG1662" s="26">
        <v>0</v>
      </c>
    </row>
    <row r="1663" spans="1:33" x14ac:dyDescent="0.2">
      <c r="A1663" s="3" t="s">
        <v>1457</v>
      </c>
      <c r="B1663" s="3" t="s">
        <v>1097</v>
      </c>
      <c r="C1663" s="3" t="s">
        <v>532</v>
      </c>
      <c r="D1663" s="3" t="s">
        <v>538</v>
      </c>
      <c r="E1663" t="str">
        <f t="shared" si="50"/>
        <v>M22P01U01N06</v>
      </c>
      <c r="F1663" s="26">
        <f ca="1">基础表!F1663</f>
        <v>0</v>
      </c>
      <c r="G1663" s="26">
        <f>基础表!G1663</f>
        <v>0</v>
      </c>
      <c r="H1663" s="26">
        <v>0.15</v>
      </c>
      <c r="I1663" s="26" t="str">
        <f t="shared" ca="1" si="51"/>
        <v>TRUE</v>
      </c>
      <c r="J1663" s="26">
        <v>0</v>
      </c>
      <c r="K1663" s="26">
        <v>1</v>
      </c>
      <c r="L1663" s="26">
        <v>1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  <c r="T1663" s="26">
        <v>0</v>
      </c>
      <c r="U1663" s="26">
        <v>0.2</v>
      </c>
      <c r="V1663" s="26">
        <v>0</v>
      </c>
      <c r="W1663" s="26">
        <v>0</v>
      </c>
      <c r="X1663" s="26">
        <v>0</v>
      </c>
      <c r="Y1663" s="26">
        <v>0</v>
      </c>
      <c r="Z1663" s="26">
        <v>0</v>
      </c>
      <c r="AA1663" s="26">
        <v>0</v>
      </c>
      <c r="AB1663" s="26">
        <v>0</v>
      </c>
      <c r="AC1663" s="26">
        <v>0</v>
      </c>
      <c r="AD1663" s="26">
        <v>0</v>
      </c>
      <c r="AE1663" s="26">
        <v>0</v>
      </c>
      <c r="AF1663" s="26">
        <v>1</v>
      </c>
      <c r="AG1663" s="26">
        <v>0</v>
      </c>
    </row>
    <row r="1664" spans="1:33" x14ac:dyDescent="0.2">
      <c r="A1664" s="3" t="s">
        <v>1457</v>
      </c>
      <c r="B1664" s="3" t="s">
        <v>1097</v>
      </c>
      <c r="C1664" s="3" t="s">
        <v>532</v>
      </c>
      <c r="D1664" s="3" t="s">
        <v>542</v>
      </c>
      <c r="E1664" t="str">
        <f t="shared" si="50"/>
        <v>M22P01U01N07</v>
      </c>
      <c r="F1664" s="26">
        <f ca="1">基础表!F1664</f>
        <v>0</v>
      </c>
      <c r="G1664" s="26">
        <f>基础表!G1664</f>
        <v>0</v>
      </c>
      <c r="H1664" s="26">
        <v>0.15</v>
      </c>
      <c r="I1664" s="26" t="str">
        <f t="shared" ca="1" si="51"/>
        <v>TRUE</v>
      </c>
      <c r="J1664" s="26">
        <v>0</v>
      </c>
      <c r="K1664" s="26">
        <v>1</v>
      </c>
      <c r="L1664" s="26">
        <v>1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  <c r="T1664" s="26">
        <v>0</v>
      </c>
      <c r="U1664" s="26">
        <v>0.2</v>
      </c>
      <c r="V1664" s="26">
        <v>0</v>
      </c>
      <c r="W1664" s="26">
        <v>0</v>
      </c>
      <c r="X1664" s="26">
        <v>0</v>
      </c>
      <c r="Y1664" s="26">
        <v>0</v>
      </c>
      <c r="Z1664" s="26">
        <v>0</v>
      </c>
      <c r="AA1664" s="26">
        <v>0</v>
      </c>
      <c r="AB1664" s="26">
        <v>0</v>
      </c>
      <c r="AC1664" s="26">
        <v>0</v>
      </c>
      <c r="AD1664" s="26">
        <v>0</v>
      </c>
      <c r="AE1664" s="26">
        <v>0</v>
      </c>
      <c r="AF1664" s="26">
        <v>1</v>
      </c>
      <c r="AG1664" s="26">
        <v>0</v>
      </c>
    </row>
    <row r="1665" spans="1:33" x14ac:dyDescent="0.2">
      <c r="A1665" s="3" t="s">
        <v>1457</v>
      </c>
      <c r="B1665" s="3" t="s">
        <v>1097</v>
      </c>
      <c r="C1665" s="3" t="s">
        <v>532</v>
      </c>
      <c r="D1665" s="3" t="s">
        <v>543</v>
      </c>
      <c r="E1665" t="str">
        <f t="shared" si="50"/>
        <v>M22P01U01N08</v>
      </c>
      <c r="F1665" s="26">
        <f ca="1">基础表!F1665</f>
        <v>0</v>
      </c>
      <c r="G1665" s="26">
        <f>基础表!G1665</f>
        <v>0</v>
      </c>
      <c r="H1665" s="26">
        <v>0.15</v>
      </c>
      <c r="I1665" s="26" t="str">
        <f t="shared" ca="1" si="51"/>
        <v>TRUE</v>
      </c>
      <c r="J1665" s="26">
        <v>0</v>
      </c>
      <c r="K1665" s="26">
        <v>1</v>
      </c>
      <c r="L1665" s="26">
        <v>1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  <c r="T1665" s="26">
        <v>0</v>
      </c>
      <c r="U1665" s="26">
        <v>0.2</v>
      </c>
      <c r="V1665" s="26">
        <v>0</v>
      </c>
      <c r="W1665" s="26">
        <v>0</v>
      </c>
      <c r="X1665" s="26">
        <v>0</v>
      </c>
      <c r="Y1665" s="26">
        <v>0</v>
      </c>
      <c r="Z1665" s="26">
        <v>0</v>
      </c>
      <c r="AA1665" s="26">
        <v>0</v>
      </c>
      <c r="AB1665" s="26">
        <v>0</v>
      </c>
      <c r="AC1665" s="26">
        <v>0</v>
      </c>
      <c r="AD1665" s="26">
        <v>0</v>
      </c>
      <c r="AE1665" s="26">
        <v>0</v>
      </c>
      <c r="AF1665" s="26">
        <v>1</v>
      </c>
      <c r="AG1665" s="26">
        <v>0</v>
      </c>
    </row>
    <row r="1666" spans="1:33" x14ac:dyDescent="0.2">
      <c r="A1666" s="3" t="s">
        <v>1457</v>
      </c>
      <c r="B1666" s="3" t="s">
        <v>1097</v>
      </c>
      <c r="C1666" s="3" t="s">
        <v>532</v>
      </c>
      <c r="D1666" s="3" t="s">
        <v>544</v>
      </c>
      <c r="E1666" t="str">
        <f t="shared" si="50"/>
        <v>M22P01U01N09</v>
      </c>
      <c r="F1666" s="26">
        <f ca="1">基础表!F1666</f>
        <v>0</v>
      </c>
      <c r="G1666" s="26">
        <f>基础表!G1666</f>
        <v>0</v>
      </c>
      <c r="H1666" s="26">
        <v>0.15</v>
      </c>
      <c r="I1666" s="26" t="str">
        <f t="shared" ca="1" si="51"/>
        <v>TRUE</v>
      </c>
      <c r="J1666" s="26">
        <v>0</v>
      </c>
      <c r="K1666" s="26">
        <v>1</v>
      </c>
      <c r="L1666" s="26">
        <v>1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  <c r="T1666" s="26">
        <v>0</v>
      </c>
      <c r="U1666" s="26">
        <v>0.2</v>
      </c>
      <c r="V1666" s="26">
        <v>0</v>
      </c>
      <c r="W1666" s="26">
        <v>0</v>
      </c>
      <c r="X1666" s="26">
        <v>0</v>
      </c>
      <c r="Y1666" s="26">
        <v>0</v>
      </c>
      <c r="Z1666" s="26">
        <v>0</v>
      </c>
      <c r="AA1666" s="26">
        <v>0</v>
      </c>
      <c r="AB1666" s="26">
        <v>0</v>
      </c>
      <c r="AC1666" s="26">
        <v>0</v>
      </c>
      <c r="AD1666" s="26">
        <v>0</v>
      </c>
      <c r="AE1666" s="26">
        <v>0</v>
      </c>
      <c r="AF1666" s="26">
        <v>1</v>
      </c>
      <c r="AG1666" s="26">
        <v>0</v>
      </c>
    </row>
    <row r="1667" spans="1:33" x14ac:dyDescent="0.2">
      <c r="A1667" s="3" t="s">
        <v>1457</v>
      </c>
      <c r="B1667" s="3" t="s">
        <v>1097</v>
      </c>
      <c r="C1667" s="3" t="s">
        <v>539</v>
      </c>
      <c r="D1667" s="3" t="s">
        <v>1255</v>
      </c>
      <c r="E1667" t="str">
        <f t="shared" ref="E1667:E1729" si="52">A1667&amp;B1667&amp;C1667&amp;D1667</f>
        <v>M22P01U02N01</v>
      </c>
      <c r="F1667" s="26">
        <f ca="1">基础表!F1667</f>
        <v>0</v>
      </c>
      <c r="G1667" s="26">
        <f>基础表!G1667</f>
        <v>0</v>
      </c>
      <c r="H1667" s="26">
        <v>0.15</v>
      </c>
      <c r="I1667" s="26" t="str">
        <f t="shared" ref="I1667:I1729" ca="1" si="53">IF(F1667=0,"TRUE",IF(F1667&gt;1000,"TRUE","FALSE"))</f>
        <v>TRUE</v>
      </c>
      <c r="J1667" s="26">
        <v>0</v>
      </c>
      <c r="K1667" s="26">
        <v>1</v>
      </c>
      <c r="L1667" s="26">
        <v>1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0</v>
      </c>
      <c r="T1667" s="26">
        <v>0</v>
      </c>
      <c r="U1667" s="26">
        <v>0.2</v>
      </c>
      <c r="V1667" s="26">
        <v>0</v>
      </c>
      <c r="W1667" s="26">
        <v>0</v>
      </c>
      <c r="X1667" s="26">
        <v>0</v>
      </c>
      <c r="Y1667" s="26">
        <v>0</v>
      </c>
      <c r="Z1667" s="26">
        <v>0</v>
      </c>
      <c r="AA1667" s="26">
        <v>0</v>
      </c>
      <c r="AB1667" s="26">
        <v>0</v>
      </c>
      <c r="AC1667" s="26">
        <v>0</v>
      </c>
      <c r="AD1667" s="26">
        <v>0</v>
      </c>
      <c r="AE1667" s="26">
        <v>0</v>
      </c>
      <c r="AF1667" s="26">
        <v>1</v>
      </c>
      <c r="AG1667" s="26">
        <v>0</v>
      </c>
    </row>
    <row r="1668" spans="1:33" x14ac:dyDescent="0.2">
      <c r="A1668" s="3" t="s">
        <v>1457</v>
      </c>
      <c r="B1668" s="3" t="s">
        <v>1097</v>
      </c>
      <c r="C1668" s="3" t="s">
        <v>539</v>
      </c>
      <c r="D1668" s="3" t="s">
        <v>534</v>
      </c>
      <c r="E1668" t="str">
        <f t="shared" si="52"/>
        <v>M22P01U02N02</v>
      </c>
      <c r="F1668" s="26">
        <f ca="1">基础表!F1668</f>
        <v>0</v>
      </c>
      <c r="G1668" s="26">
        <f>基础表!G1668</f>
        <v>0</v>
      </c>
      <c r="H1668" s="26">
        <v>0.15</v>
      </c>
      <c r="I1668" s="26" t="str">
        <f t="shared" ca="1" si="53"/>
        <v>TRUE</v>
      </c>
      <c r="J1668" s="26">
        <v>0</v>
      </c>
      <c r="K1668" s="26">
        <v>1</v>
      </c>
      <c r="L1668" s="26">
        <v>1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  <c r="T1668" s="26">
        <v>0</v>
      </c>
      <c r="U1668" s="26">
        <v>0.2</v>
      </c>
      <c r="V1668" s="26">
        <v>0</v>
      </c>
      <c r="W1668" s="26">
        <v>0</v>
      </c>
      <c r="X1668" s="26">
        <v>0</v>
      </c>
      <c r="Y1668" s="26">
        <v>0</v>
      </c>
      <c r="Z1668" s="26">
        <v>0</v>
      </c>
      <c r="AA1668" s="26">
        <v>0</v>
      </c>
      <c r="AB1668" s="26">
        <v>0</v>
      </c>
      <c r="AC1668" s="26">
        <v>0</v>
      </c>
      <c r="AD1668" s="26">
        <v>0</v>
      </c>
      <c r="AE1668" s="26">
        <v>0</v>
      </c>
      <c r="AF1668" s="26">
        <v>1</v>
      </c>
      <c r="AG1668" s="26">
        <v>0</v>
      </c>
    </row>
    <row r="1669" spans="1:33" x14ac:dyDescent="0.2">
      <c r="A1669" s="3" t="s">
        <v>1457</v>
      </c>
      <c r="B1669" s="3" t="s">
        <v>1097</v>
      </c>
      <c r="C1669" s="3" t="s">
        <v>539</v>
      </c>
      <c r="D1669" s="3" t="s">
        <v>535</v>
      </c>
      <c r="E1669" t="str">
        <f t="shared" si="52"/>
        <v>M22P01U02N03</v>
      </c>
      <c r="F1669" s="26">
        <f ca="1">基础表!F1669</f>
        <v>0</v>
      </c>
      <c r="G1669" s="26">
        <f>基础表!G1669</f>
        <v>0</v>
      </c>
      <c r="H1669" s="26">
        <v>0.15</v>
      </c>
      <c r="I1669" s="26" t="str">
        <f t="shared" ca="1" si="53"/>
        <v>TRUE</v>
      </c>
      <c r="J1669" s="26">
        <v>0</v>
      </c>
      <c r="K1669" s="26">
        <v>1</v>
      </c>
      <c r="L1669" s="26">
        <v>1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  <c r="T1669" s="26">
        <v>0</v>
      </c>
      <c r="U1669" s="26">
        <v>0.2</v>
      </c>
      <c r="V1669" s="26">
        <v>0</v>
      </c>
      <c r="W1669" s="26">
        <v>0</v>
      </c>
      <c r="X1669" s="26">
        <v>0</v>
      </c>
      <c r="Y1669" s="26">
        <v>0</v>
      </c>
      <c r="Z1669" s="26">
        <v>0</v>
      </c>
      <c r="AA1669" s="26">
        <v>0</v>
      </c>
      <c r="AB1669" s="26">
        <v>0</v>
      </c>
      <c r="AC1669" s="26">
        <v>0</v>
      </c>
      <c r="AD1669" s="26">
        <v>0</v>
      </c>
      <c r="AE1669" s="26">
        <v>0</v>
      </c>
      <c r="AF1669" s="26">
        <v>1</v>
      </c>
      <c r="AG1669" s="26">
        <v>0</v>
      </c>
    </row>
    <row r="1670" spans="1:33" x14ac:dyDescent="0.2">
      <c r="A1670" s="3" t="s">
        <v>1457</v>
      </c>
      <c r="B1670" s="3" t="s">
        <v>1097</v>
      </c>
      <c r="C1670" s="3" t="s">
        <v>539</v>
      </c>
      <c r="D1670" s="3" t="s">
        <v>536</v>
      </c>
      <c r="E1670" t="str">
        <f t="shared" si="52"/>
        <v>M22P01U02N04</v>
      </c>
      <c r="F1670" s="26">
        <f ca="1">基础表!F1670</f>
        <v>0</v>
      </c>
      <c r="G1670" s="26">
        <f>基础表!G1670</f>
        <v>0</v>
      </c>
      <c r="H1670" s="26">
        <v>0.15</v>
      </c>
      <c r="I1670" s="26" t="str">
        <f t="shared" ca="1" si="53"/>
        <v>TRUE</v>
      </c>
      <c r="J1670" s="26">
        <v>0</v>
      </c>
      <c r="K1670" s="26">
        <v>1</v>
      </c>
      <c r="L1670" s="26">
        <v>1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  <c r="T1670" s="26">
        <v>0</v>
      </c>
      <c r="U1670" s="26">
        <v>0.2</v>
      </c>
      <c r="V1670" s="26">
        <v>0</v>
      </c>
      <c r="W1670" s="26">
        <v>0</v>
      </c>
      <c r="X1670" s="26">
        <v>0</v>
      </c>
      <c r="Y1670" s="26">
        <v>0</v>
      </c>
      <c r="Z1670" s="26">
        <v>0</v>
      </c>
      <c r="AA1670" s="26">
        <v>0</v>
      </c>
      <c r="AB1670" s="26">
        <v>0</v>
      </c>
      <c r="AC1670" s="26">
        <v>0</v>
      </c>
      <c r="AD1670" s="26">
        <v>0</v>
      </c>
      <c r="AE1670" s="26">
        <v>0</v>
      </c>
      <c r="AF1670" s="26">
        <v>1</v>
      </c>
      <c r="AG1670" s="26">
        <v>0</v>
      </c>
    </row>
    <row r="1671" spans="1:33" x14ac:dyDescent="0.2">
      <c r="A1671" s="3" t="s">
        <v>1457</v>
      </c>
      <c r="B1671" s="3" t="s">
        <v>1097</v>
      </c>
      <c r="C1671" s="3" t="s">
        <v>539</v>
      </c>
      <c r="D1671" s="3" t="s">
        <v>537</v>
      </c>
      <c r="E1671" t="str">
        <f t="shared" si="52"/>
        <v>M22P01U02N05</v>
      </c>
      <c r="F1671" s="26">
        <f ca="1">基础表!F1671</f>
        <v>0</v>
      </c>
      <c r="G1671" s="26">
        <f>基础表!G1671</f>
        <v>0</v>
      </c>
      <c r="H1671" s="26">
        <v>0.15</v>
      </c>
      <c r="I1671" s="26" t="str">
        <f t="shared" ca="1" si="53"/>
        <v>TRUE</v>
      </c>
      <c r="J1671" s="26">
        <v>0</v>
      </c>
      <c r="K1671" s="26">
        <v>1</v>
      </c>
      <c r="L1671" s="26">
        <v>1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  <c r="T1671" s="26">
        <v>0</v>
      </c>
      <c r="U1671" s="26">
        <v>0.2</v>
      </c>
      <c r="V1671" s="26">
        <v>0</v>
      </c>
      <c r="W1671" s="26">
        <v>0</v>
      </c>
      <c r="X1671" s="26">
        <v>0</v>
      </c>
      <c r="Y1671" s="26">
        <v>0</v>
      </c>
      <c r="Z1671" s="26">
        <v>0</v>
      </c>
      <c r="AA1671" s="26">
        <v>0</v>
      </c>
      <c r="AB1671" s="26">
        <v>0</v>
      </c>
      <c r="AC1671" s="26">
        <v>0</v>
      </c>
      <c r="AD1671" s="26">
        <v>0</v>
      </c>
      <c r="AE1671" s="26">
        <v>0</v>
      </c>
      <c r="AF1671" s="26">
        <v>1</v>
      </c>
      <c r="AG1671" s="26">
        <v>0</v>
      </c>
    </row>
    <row r="1672" spans="1:33" x14ac:dyDescent="0.2">
      <c r="A1672" s="3" t="s">
        <v>1457</v>
      </c>
      <c r="B1672" s="3" t="s">
        <v>1097</v>
      </c>
      <c r="C1672" s="3" t="s">
        <v>539</v>
      </c>
      <c r="D1672" s="3" t="s">
        <v>538</v>
      </c>
      <c r="E1672" t="str">
        <f t="shared" si="52"/>
        <v>M22P01U02N06</v>
      </c>
      <c r="F1672" s="26">
        <f ca="1">基础表!F1672</f>
        <v>0</v>
      </c>
      <c r="G1672" s="26">
        <f>基础表!G1672</f>
        <v>0</v>
      </c>
      <c r="H1672" s="26">
        <v>0.15</v>
      </c>
      <c r="I1672" s="26" t="str">
        <f t="shared" ca="1" si="53"/>
        <v>TRUE</v>
      </c>
      <c r="J1672" s="26">
        <v>0</v>
      </c>
      <c r="K1672" s="26">
        <v>1</v>
      </c>
      <c r="L1672" s="26">
        <v>1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  <c r="T1672" s="26">
        <v>0</v>
      </c>
      <c r="U1672" s="26">
        <v>0.2</v>
      </c>
      <c r="V1672" s="26">
        <v>0</v>
      </c>
      <c r="W1672" s="26">
        <v>0</v>
      </c>
      <c r="X1672" s="26">
        <v>0</v>
      </c>
      <c r="Y1672" s="26">
        <v>0</v>
      </c>
      <c r="Z1672" s="26">
        <v>0</v>
      </c>
      <c r="AA1672" s="26">
        <v>0</v>
      </c>
      <c r="AB1672" s="26">
        <v>0</v>
      </c>
      <c r="AC1672" s="26">
        <v>0</v>
      </c>
      <c r="AD1672" s="26">
        <v>0</v>
      </c>
      <c r="AE1672" s="26">
        <v>0</v>
      </c>
      <c r="AF1672" s="26">
        <v>1</v>
      </c>
      <c r="AG1672" s="26">
        <v>0</v>
      </c>
    </row>
    <row r="1673" spans="1:33" x14ac:dyDescent="0.2">
      <c r="A1673" s="3" t="s">
        <v>1457</v>
      </c>
      <c r="B1673" s="3" t="s">
        <v>1097</v>
      </c>
      <c r="C1673" s="3" t="s">
        <v>539</v>
      </c>
      <c r="D1673" s="3" t="s">
        <v>542</v>
      </c>
      <c r="E1673" t="str">
        <f t="shared" si="52"/>
        <v>M22P01U02N07</v>
      </c>
      <c r="F1673" s="26">
        <f ca="1">基础表!F1673</f>
        <v>0</v>
      </c>
      <c r="G1673" s="26">
        <f>基础表!G1673</f>
        <v>0</v>
      </c>
      <c r="H1673" s="26">
        <v>0.15</v>
      </c>
      <c r="I1673" s="26" t="str">
        <f t="shared" ca="1" si="53"/>
        <v>TRUE</v>
      </c>
      <c r="J1673" s="26">
        <v>0</v>
      </c>
      <c r="K1673" s="26">
        <v>1</v>
      </c>
      <c r="L1673" s="26">
        <v>1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  <c r="T1673" s="26">
        <v>0</v>
      </c>
      <c r="U1673" s="26">
        <v>0.2</v>
      </c>
      <c r="V1673" s="26">
        <v>0</v>
      </c>
      <c r="W1673" s="26">
        <v>0</v>
      </c>
      <c r="X1673" s="26">
        <v>0</v>
      </c>
      <c r="Y1673" s="26">
        <v>0</v>
      </c>
      <c r="Z1673" s="26">
        <v>0</v>
      </c>
      <c r="AA1673" s="26">
        <v>0</v>
      </c>
      <c r="AB1673" s="26">
        <v>0</v>
      </c>
      <c r="AC1673" s="26">
        <v>0</v>
      </c>
      <c r="AD1673" s="26">
        <v>0</v>
      </c>
      <c r="AE1673" s="26">
        <v>0</v>
      </c>
      <c r="AF1673" s="26">
        <v>1</v>
      </c>
      <c r="AG1673" s="26">
        <v>0</v>
      </c>
    </row>
    <row r="1674" spans="1:33" x14ac:dyDescent="0.2">
      <c r="A1674" s="3" t="s">
        <v>1457</v>
      </c>
      <c r="B1674" s="3" t="s">
        <v>1097</v>
      </c>
      <c r="C1674" s="3" t="s">
        <v>539</v>
      </c>
      <c r="D1674" s="3" t="s">
        <v>543</v>
      </c>
      <c r="E1674" t="str">
        <f t="shared" si="52"/>
        <v>M22P01U02N08</v>
      </c>
      <c r="F1674" s="26">
        <f ca="1">基础表!F1674</f>
        <v>0</v>
      </c>
      <c r="G1674" s="26">
        <f>基础表!G1674</f>
        <v>0</v>
      </c>
      <c r="H1674" s="26">
        <v>0.15</v>
      </c>
      <c r="I1674" s="26" t="str">
        <f t="shared" ca="1" si="53"/>
        <v>TRUE</v>
      </c>
      <c r="J1674" s="26">
        <v>0</v>
      </c>
      <c r="K1674" s="26">
        <v>1</v>
      </c>
      <c r="L1674" s="26">
        <v>1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  <c r="T1674" s="26">
        <v>0</v>
      </c>
      <c r="U1674" s="26">
        <v>0.2</v>
      </c>
      <c r="V1674" s="26">
        <v>0</v>
      </c>
      <c r="W1674" s="26">
        <v>0</v>
      </c>
      <c r="X1674" s="26">
        <v>0</v>
      </c>
      <c r="Y1674" s="26">
        <v>0</v>
      </c>
      <c r="Z1674" s="26">
        <v>0</v>
      </c>
      <c r="AA1674" s="26">
        <v>0</v>
      </c>
      <c r="AB1674" s="26">
        <v>0</v>
      </c>
      <c r="AC1674" s="26">
        <v>0</v>
      </c>
      <c r="AD1674" s="26">
        <v>0</v>
      </c>
      <c r="AE1674" s="26">
        <v>0</v>
      </c>
      <c r="AF1674" s="26">
        <v>1</v>
      </c>
      <c r="AG1674" s="26">
        <v>0</v>
      </c>
    </row>
    <row r="1675" spans="1:33" x14ac:dyDescent="0.2">
      <c r="A1675" s="3" t="s">
        <v>1457</v>
      </c>
      <c r="B1675" s="3" t="s">
        <v>1097</v>
      </c>
      <c r="C1675" s="3" t="s">
        <v>539</v>
      </c>
      <c r="D1675" s="3" t="s">
        <v>544</v>
      </c>
      <c r="E1675" t="str">
        <f t="shared" si="52"/>
        <v>M22P01U02N09</v>
      </c>
      <c r="F1675" s="26">
        <f ca="1">基础表!F1675</f>
        <v>0</v>
      </c>
      <c r="G1675" s="26">
        <f>基础表!G1675</f>
        <v>0</v>
      </c>
      <c r="H1675" s="26">
        <v>0.15</v>
      </c>
      <c r="I1675" s="26" t="str">
        <f t="shared" ca="1" si="53"/>
        <v>TRUE</v>
      </c>
      <c r="J1675" s="26">
        <v>0</v>
      </c>
      <c r="K1675" s="26">
        <v>1</v>
      </c>
      <c r="L1675" s="26">
        <v>1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  <c r="T1675" s="26">
        <v>0</v>
      </c>
      <c r="U1675" s="26">
        <v>0.2</v>
      </c>
      <c r="V1675" s="26">
        <v>0</v>
      </c>
      <c r="W1675" s="26">
        <v>0</v>
      </c>
      <c r="X1675" s="26">
        <v>0</v>
      </c>
      <c r="Y1675" s="26">
        <v>0</v>
      </c>
      <c r="Z1675" s="26">
        <v>0</v>
      </c>
      <c r="AA1675" s="26">
        <v>0</v>
      </c>
      <c r="AB1675" s="26">
        <v>0</v>
      </c>
      <c r="AC1675" s="26">
        <v>0</v>
      </c>
      <c r="AD1675" s="26">
        <v>0</v>
      </c>
      <c r="AE1675" s="26">
        <v>0</v>
      </c>
      <c r="AF1675" s="26">
        <v>1</v>
      </c>
      <c r="AG1675" s="26">
        <v>0</v>
      </c>
    </row>
    <row r="1676" spans="1:33" x14ac:dyDescent="0.2">
      <c r="A1676" s="3" t="s">
        <v>1457</v>
      </c>
      <c r="B1676" s="3" t="s">
        <v>1097</v>
      </c>
      <c r="C1676" s="3" t="s">
        <v>540</v>
      </c>
      <c r="D1676" s="3" t="s">
        <v>1255</v>
      </c>
      <c r="E1676" t="str">
        <f t="shared" si="52"/>
        <v>M22P01U03N01</v>
      </c>
      <c r="F1676" s="26">
        <f ca="1">基础表!F1676</f>
        <v>0</v>
      </c>
      <c r="G1676" s="26">
        <f>基础表!G1676</f>
        <v>0</v>
      </c>
      <c r="H1676" s="26">
        <v>0.15</v>
      </c>
      <c r="I1676" s="26" t="str">
        <f t="shared" ca="1" si="53"/>
        <v>TRUE</v>
      </c>
      <c r="J1676" s="26">
        <v>0</v>
      </c>
      <c r="K1676" s="26">
        <v>1</v>
      </c>
      <c r="L1676" s="26">
        <v>1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  <c r="T1676" s="26">
        <v>0</v>
      </c>
      <c r="U1676" s="26">
        <v>0.2</v>
      </c>
      <c r="V1676" s="26">
        <v>0</v>
      </c>
      <c r="W1676" s="26">
        <v>0</v>
      </c>
      <c r="X1676" s="26">
        <v>0</v>
      </c>
      <c r="Y1676" s="26">
        <v>0</v>
      </c>
      <c r="Z1676" s="26">
        <v>0</v>
      </c>
      <c r="AA1676" s="26">
        <v>0</v>
      </c>
      <c r="AB1676" s="26">
        <v>0</v>
      </c>
      <c r="AC1676" s="26">
        <v>0</v>
      </c>
      <c r="AD1676" s="26">
        <v>0</v>
      </c>
      <c r="AE1676" s="26">
        <v>0</v>
      </c>
      <c r="AF1676" s="26">
        <v>1</v>
      </c>
      <c r="AG1676" s="26">
        <v>0</v>
      </c>
    </row>
    <row r="1677" spans="1:33" x14ac:dyDescent="0.2">
      <c r="A1677" s="3" t="s">
        <v>1457</v>
      </c>
      <c r="B1677" s="3" t="s">
        <v>1097</v>
      </c>
      <c r="C1677" s="3" t="s">
        <v>540</v>
      </c>
      <c r="D1677" s="3" t="s">
        <v>534</v>
      </c>
      <c r="E1677" t="str">
        <f t="shared" si="52"/>
        <v>M22P01U03N02</v>
      </c>
      <c r="F1677" s="26">
        <f ca="1">基础表!F1677</f>
        <v>0</v>
      </c>
      <c r="G1677" s="26">
        <f>基础表!G1677</f>
        <v>0</v>
      </c>
      <c r="H1677" s="26">
        <v>0.15</v>
      </c>
      <c r="I1677" s="26" t="str">
        <f t="shared" ca="1" si="53"/>
        <v>TRUE</v>
      </c>
      <c r="J1677" s="26">
        <v>0</v>
      </c>
      <c r="K1677" s="26">
        <v>1</v>
      </c>
      <c r="L1677" s="26">
        <v>1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  <c r="T1677" s="26">
        <v>0</v>
      </c>
      <c r="U1677" s="26">
        <v>0.2</v>
      </c>
      <c r="V1677" s="26">
        <v>0</v>
      </c>
      <c r="W1677" s="26">
        <v>0</v>
      </c>
      <c r="X1677" s="26">
        <v>0</v>
      </c>
      <c r="Y1677" s="26">
        <v>0</v>
      </c>
      <c r="Z1677" s="26">
        <v>0</v>
      </c>
      <c r="AA1677" s="26">
        <v>0</v>
      </c>
      <c r="AB1677" s="26">
        <v>0</v>
      </c>
      <c r="AC1677" s="26">
        <v>0</v>
      </c>
      <c r="AD1677" s="26">
        <v>0</v>
      </c>
      <c r="AE1677" s="26">
        <v>0</v>
      </c>
      <c r="AF1677" s="26">
        <v>1</v>
      </c>
      <c r="AG1677" s="26">
        <v>0</v>
      </c>
    </row>
    <row r="1678" spans="1:33" x14ac:dyDescent="0.2">
      <c r="A1678" s="3" t="s">
        <v>1457</v>
      </c>
      <c r="B1678" s="3" t="s">
        <v>1097</v>
      </c>
      <c r="C1678" s="3" t="s">
        <v>540</v>
      </c>
      <c r="D1678" s="3" t="s">
        <v>535</v>
      </c>
      <c r="E1678" t="str">
        <f t="shared" si="52"/>
        <v>M22P01U03N03</v>
      </c>
      <c r="F1678" s="26">
        <f ca="1">基础表!F1678</f>
        <v>0</v>
      </c>
      <c r="G1678" s="26">
        <f>基础表!G1678</f>
        <v>0</v>
      </c>
      <c r="H1678" s="26">
        <v>0.15</v>
      </c>
      <c r="I1678" s="26" t="str">
        <f t="shared" ca="1" si="53"/>
        <v>TRUE</v>
      </c>
      <c r="J1678" s="26">
        <v>0</v>
      </c>
      <c r="K1678" s="26">
        <v>1</v>
      </c>
      <c r="L1678" s="26">
        <v>1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  <c r="T1678" s="26">
        <v>0</v>
      </c>
      <c r="U1678" s="26">
        <v>0.2</v>
      </c>
      <c r="V1678" s="26">
        <v>0</v>
      </c>
      <c r="W1678" s="26">
        <v>0</v>
      </c>
      <c r="X1678" s="26">
        <v>0</v>
      </c>
      <c r="Y1678" s="26">
        <v>0</v>
      </c>
      <c r="Z1678" s="26">
        <v>0</v>
      </c>
      <c r="AA1678" s="26">
        <v>0</v>
      </c>
      <c r="AB1678" s="26">
        <v>0</v>
      </c>
      <c r="AC1678" s="26">
        <v>0</v>
      </c>
      <c r="AD1678" s="26">
        <v>0</v>
      </c>
      <c r="AE1678" s="26">
        <v>0</v>
      </c>
      <c r="AF1678" s="26">
        <v>1</v>
      </c>
      <c r="AG1678" s="26">
        <v>0</v>
      </c>
    </row>
    <row r="1679" spans="1:33" x14ac:dyDescent="0.2">
      <c r="A1679" s="3" t="s">
        <v>1457</v>
      </c>
      <c r="B1679" s="3" t="s">
        <v>1097</v>
      </c>
      <c r="C1679" s="3" t="s">
        <v>540</v>
      </c>
      <c r="D1679" s="3" t="s">
        <v>536</v>
      </c>
      <c r="E1679" t="str">
        <f t="shared" si="52"/>
        <v>M22P01U03N04</v>
      </c>
      <c r="F1679" s="26">
        <f ca="1">基础表!F1679</f>
        <v>0</v>
      </c>
      <c r="G1679" s="26">
        <f>基础表!G1679</f>
        <v>0</v>
      </c>
      <c r="H1679" s="26">
        <v>0.15</v>
      </c>
      <c r="I1679" s="26" t="str">
        <f t="shared" ca="1" si="53"/>
        <v>TRUE</v>
      </c>
      <c r="J1679" s="26">
        <v>0</v>
      </c>
      <c r="K1679" s="26">
        <v>1</v>
      </c>
      <c r="L1679" s="26">
        <v>1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  <c r="T1679" s="26">
        <v>0</v>
      </c>
      <c r="U1679" s="26">
        <v>0.2</v>
      </c>
      <c r="V1679" s="26">
        <v>0</v>
      </c>
      <c r="W1679" s="26">
        <v>0</v>
      </c>
      <c r="X1679" s="26">
        <v>0</v>
      </c>
      <c r="Y1679" s="26">
        <v>0</v>
      </c>
      <c r="Z1679" s="26">
        <v>0</v>
      </c>
      <c r="AA1679" s="26">
        <v>0</v>
      </c>
      <c r="AB1679" s="26">
        <v>0</v>
      </c>
      <c r="AC1679" s="26">
        <v>0</v>
      </c>
      <c r="AD1679" s="26">
        <v>0</v>
      </c>
      <c r="AE1679" s="26">
        <v>0</v>
      </c>
      <c r="AF1679" s="26">
        <v>1</v>
      </c>
      <c r="AG1679" s="26">
        <v>0</v>
      </c>
    </row>
    <row r="1680" spans="1:33" x14ac:dyDescent="0.2">
      <c r="A1680" s="3" t="s">
        <v>1457</v>
      </c>
      <c r="B1680" s="3" t="s">
        <v>1097</v>
      </c>
      <c r="C1680" s="3" t="s">
        <v>540</v>
      </c>
      <c r="D1680" s="3" t="s">
        <v>537</v>
      </c>
      <c r="E1680" t="str">
        <f t="shared" si="52"/>
        <v>M22P01U03N05</v>
      </c>
      <c r="F1680" s="26">
        <f ca="1">基础表!F1680</f>
        <v>0</v>
      </c>
      <c r="G1680" s="26">
        <f>基础表!G1680</f>
        <v>0</v>
      </c>
      <c r="H1680" s="26">
        <v>0.15</v>
      </c>
      <c r="I1680" s="26" t="str">
        <f t="shared" ca="1" si="53"/>
        <v>TRUE</v>
      </c>
      <c r="J1680" s="26">
        <v>0</v>
      </c>
      <c r="K1680" s="26">
        <v>1</v>
      </c>
      <c r="L1680" s="26">
        <v>1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  <c r="T1680" s="26">
        <v>0</v>
      </c>
      <c r="U1680" s="26">
        <v>0.2</v>
      </c>
      <c r="V1680" s="26">
        <v>0</v>
      </c>
      <c r="W1680" s="26">
        <v>0</v>
      </c>
      <c r="X1680" s="26">
        <v>0</v>
      </c>
      <c r="Y1680" s="26">
        <v>0</v>
      </c>
      <c r="Z1680" s="26">
        <v>0</v>
      </c>
      <c r="AA1680" s="26">
        <v>0</v>
      </c>
      <c r="AB1680" s="26">
        <v>0</v>
      </c>
      <c r="AC1680" s="26">
        <v>0</v>
      </c>
      <c r="AD1680" s="26">
        <v>0</v>
      </c>
      <c r="AE1680" s="26">
        <v>0</v>
      </c>
      <c r="AF1680" s="26">
        <v>1</v>
      </c>
      <c r="AG1680" s="26">
        <v>0</v>
      </c>
    </row>
    <row r="1681" spans="1:33" x14ac:dyDescent="0.2">
      <c r="A1681" s="3" t="s">
        <v>1457</v>
      </c>
      <c r="B1681" s="3" t="s">
        <v>1097</v>
      </c>
      <c r="C1681" s="3" t="s">
        <v>540</v>
      </c>
      <c r="D1681" s="3" t="s">
        <v>538</v>
      </c>
      <c r="E1681" t="str">
        <f t="shared" si="52"/>
        <v>M22P01U03N06</v>
      </c>
      <c r="F1681" s="26">
        <f ca="1">基础表!F1681</f>
        <v>0</v>
      </c>
      <c r="G1681" s="26">
        <f>基础表!G1681</f>
        <v>0</v>
      </c>
      <c r="H1681" s="26">
        <v>0.15</v>
      </c>
      <c r="I1681" s="26" t="str">
        <f t="shared" ca="1" si="53"/>
        <v>TRUE</v>
      </c>
      <c r="J1681" s="26">
        <v>0</v>
      </c>
      <c r="K1681" s="26">
        <v>1</v>
      </c>
      <c r="L1681" s="26">
        <v>1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  <c r="T1681" s="26">
        <v>0</v>
      </c>
      <c r="U1681" s="26">
        <v>0.2</v>
      </c>
      <c r="V1681" s="26">
        <v>0</v>
      </c>
      <c r="W1681" s="26">
        <v>0</v>
      </c>
      <c r="X1681" s="26">
        <v>0</v>
      </c>
      <c r="Y1681" s="26">
        <v>0</v>
      </c>
      <c r="Z1681" s="26">
        <v>0</v>
      </c>
      <c r="AA1681" s="26">
        <v>0</v>
      </c>
      <c r="AB1681" s="26">
        <v>0</v>
      </c>
      <c r="AC1681" s="26">
        <v>0</v>
      </c>
      <c r="AD1681" s="26">
        <v>0</v>
      </c>
      <c r="AE1681" s="26">
        <v>0</v>
      </c>
      <c r="AF1681" s="26">
        <v>1</v>
      </c>
      <c r="AG1681" s="26">
        <v>0</v>
      </c>
    </row>
    <row r="1682" spans="1:33" x14ac:dyDescent="0.2">
      <c r="A1682" s="3" t="s">
        <v>1457</v>
      </c>
      <c r="B1682" s="3" t="s">
        <v>1097</v>
      </c>
      <c r="C1682" s="3" t="s">
        <v>540</v>
      </c>
      <c r="D1682" s="3" t="s">
        <v>542</v>
      </c>
      <c r="E1682" t="str">
        <f t="shared" si="52"/>
        <v>M22P01U03N07</v>
      </c>
      <c r="F1682" s="26">
        <f ca="1">基础表!F1682</f>
        <v>0</v>
      </c>
      <c r="G1682" s="26">
        <f>基础表!G1682</f>
        <v>0</v>
      </c>
      <c r="H1682" s="26">
        <v>0.15</v>
      </c>
      <c r="I1682" s="26" t="str">
        <f t="shared" ca="1" si="53"/>
        <v>TRUE</v>
      </c>
      <c r="J1682" s="26">
        <v>0</v>
      </c>
      <c r="K1682" s="26">
        <v>1</v>
      </c>
      <c r="L1682" s="26">
        <v>1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  <c r="T1682" s="26">
        <v>0</v>
      </c>
      <c r="U1682" s="26">
        <v>0.2</v>
      </c>
      <c r="V1682" s="26">
        <v>0</v>
      </c>
      <c r="W1682" s="26">
        <v>0</v>
      </c>
      <c r="X1682" s="26">
        <v>0</v>
      </c>
      <c r="Y1682" s="26">
        <v>0</v>
      </c>
      <c r="Z1682" s="26">
        <v>0</v>
      </c>
      <c r="AA1682" s="26">
        <v>0</v>
      </c>
      <c r="AB1682" s="26">
        <v>0</v>
      </c>
      <c r="AC1682" s="26">
        <v>0</v>
      </c>
      <c r="AD1682" s="26">
        <v>0</v>
      </c>
      <c r="AE1682" s="26">
        <v>0</v>
      </c>
      <c r="AF1682" s="26">
        <v>1</v>
      </c>
      <c r="AG1682" s="26">
        <v>0</v>
      </c>
    </row>
    <row r="1683" spans="1:33" x14ac:dyDescent="0.2">
      <c r="A1683" s="3" t="s">
        <v>1457</v>
      </c>
      <c r="B1683" s="3" t="s">
        <v>1097</v>
      </c>
      <c r="C1683" s="3" t="s">
        <v>540</v>
      </c>
      <c r="D1683" s="3" t="s">
        <v>543</v>
      </c>
      <c r="E1683" t="str">
        <f t="shared" si="52"/>
        <v>M22P01U03N08</v>
      </c>
      <c r="F1683" s="26">
        <f ca="1">基础表!F1683</f>
        <v>0</v>
      </c>
      <c r="G1683" s="26">
        <f>基础表!G1683</f>
        <v>0</v>
      </c>
      <c r="H1683" s="26">
        <v>0.15</v>
      </c>
      <c r="I1683" s="26" t="str">
        <f t="shared" ca="1" si="53"/>
        <v>TRUE</v>
      </c>
      <c r="J1683" s="26">
        <v>0</v>
      </c>
      <c r="K1683" s="26">
        <v>1</v>
      </c>
      <c r="L1683" s="26">
        <v>1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  <c r="T1683" s="26">
        <v>0</v>
      </c>
      <c r="U1683" s="26">
        <v>0.2</v>
      </c>
      <c r="V1683" s="26">
        <v>0</v>
      </c>
      <c r="W1683" s="26">
        <v>0</v>
      </c>
      <c r="X1683" s="26">
        <v>0</v>
      </c>
      <c r="Y1683" s="26">
        <v>0</v>
      </c>
      <c r="Z1683" s="26">
        <v>0</v>
      </c>
      <c r="AA1683" s="26">
        <v>0</v>
      </c>
      <c r="AB1683" s="26">
        <v>0</v>
      </c>
      <c r="AC1683" s="26">
        <v>0</v>
      </c>
      <c r="AD1683" s="26">
        <v>0</v>
      </c>
      <c r="AE1683" s="26">
        <v>0</v>
      </c>
      <c r="AF1683" s="26">
        <v>1</v>
      </c>
      <c r="AG1683" s="26">
        <v>0</v>
      </c>
    </row>
    <row r="1684" spans="1:33" x14ac:dyDescent="0.2">
      <c r="A1684" s="3" t="s">
        <v>1457</v>
      </c>
      <c r="B1684" s="3" t="s">
        <v>1097</v>
      </c>
      <c r="C1684" s="3" t="s">
        <v>540</v>
      </c>
      <c r="D1684" s="3" t="s">
        <v>544</v>
      </c>
      <c r="E1684" t="str">
        <f t="shared" si="52"/>
        <v>M22P01U03N09</v>
      </c>
      <c r="F1684" s="26">
        <f ca="1">基础表!F1684</f>
        <v>0</v>
      </c>
      <c r="G1684" s="26">
        <f>基础表!G1684</f>
        <v>0</v>
      </c>
      <c r="H1684" s="26">
        <v>0.15</v>
      </c>
      <c r="I1684" s="26" t="str">
        <f t="shared" ca="1" si="53"/>
        <v>TRUE</v>
      </c>
      <c r="J1684" s="26">
        <v>0</v>
      </c>
      <c r="K1684" s="26">
        <v>1</v>
      </c>
      <c r="L1684" s="26">
        <v>1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  <c r="T1684" s="26">
        <v>0</v>
      </c>
      <c r="U1684" s="26">
        <v>0.2</v>
      </c>
      <c r="V1684" s="26">
        <v>0</v>
      </c>
      <c r="W1684" s="26">
        <v>0</v>
      </c>
      <c r="X1684" s="26">
        <v>0</v>
      </c>
      <c r="Y1684" s="26">
        <v>0</v>
      </c>
      <c r="Z1684" s="26">
        <v>0</v>
      </c>
      <c r="AA1684" s="26">
        <v>0</v>
      </c>
      <c r="AB1684" s="26">
        <v>0</v>
      </c>
      <c r="AC1684" s="26">
        <v>0</v>
      </c>
      <c r="AD1684" s="26">
        <v>0</v>
      </c>
      <c r="AE1684" s="26">
        <v>0</v>
      </c>
      <c r="AF1684" s="26">
        <v>1</v>
      </c>
      <c r="AG1684" s="26">
        <v>0</v>
      </c>
    </row>
    <row r="1685" spans="1:33" x14ac:dyDescent="0.2">
      <c r="A1685" s="3" t="s">
        <v>1457</v>
      </c>
      <c r="B1685" s="3" t="s">
        <v>1097</v>
      </c>
      <c r="C1685" s="3" t="s">
        <v>541</v>
      </c>
      <c r="D1685" s="3" t="s">
        <v>1255</v>
      </c>
      <c r="E1685" t="str">
        <f t="shared" si="52"/>
        <v>M22P01U04N01</v>
      </c>
      <c r="F1685" s="26">
        <f ca="1">基础表!F1685</f>
        <v>0</v>
      </c>
      <c r="G1685" s="26">
        <f>基础表!G1685</f>
        <v>0</v>
      </c>
      <c r="H1685" s="26">
        <v>0.15</v>
      </c>
      <c r="I1685" s="26" t="str">
        <f t="shared" ca="1" si="53"/>
        <v>TRUE</v>
      </c>
      <c r="J1685" s="26">
        <v>0</v>
      </c>
      <c r="K1685" s="26">
        <v>1</v>
      </c>
      <c r="L1685" s="26">
        <v>1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  <c r="T1685" s="26">
        <v>0</v>
      </c>
      <c r="U1685" s="26">
        <v>0.2</v>
      </c>
      <c r="V1685" s="26">
        <v>0</v>
      </c>
      <c r="W1685" s="26">
        <v>0</v>
      </c>
      <c r="X1685" s="26">
        <v>0</v>
      </c>
      <c r="Y1685" s="26">
        <v>0</v>
      </c>
      <c r="Z1685" s="26">
        <v>0</v>
      </c>
      <c r="AA1685" s="26">
        <v>0</v>
      </c>
      <c r="AB1685" s="26">
        <v>0</v>
      </c>
      <c r="AC1685" s="26">
        <v>0</v>
      </c>
      <c r="AD1685" s="26">
        <v>0</v>
      </c>
      <c r="AE1685" s="26">
        <v>0</v>
      </c>
      <c r="AF1685" s="26">
        <v>1</v>
      </c>
      <c r="AG1685" s="26">
        <v>0</v>
      </c>
    </row>
    <row r="1686" spans="1:33" x14ac:dyDescent="0.2">
      <c r="A1686" s="3" t="s">
        <v>1457</v>
      </c>
      <c r="B1686" s="3" t="s">
        <v>1097</v>
      </c>
      <c r="C1686" s="3" t="s">
        <v>541</v>
      </c>
      <c r="D1686" s="3" t="s">
        <v>534</v>
      </c>
      <c r="E1686" t="str">
        <f t="shared" si="52"/>
        <v>M22P01U04N02</v>
      </c>
      <c r="F1686" s="26">
        <f ca="1">基础表!F1686</f>
        <v>0</v>
      </c>
      <c r="G1686" s="26">
        <f>基础表!G1686</f>
        <v>0</v>
      </c>
      <c r="H1686" s="26">
        <v>0.15</v>
      </c>
      <c r="I1686" s="26" t="str">
        <f t="shared" ca="1" si="53"/>
        <v>TRUE</v>
      </c>
      <c r="J1686" s="26">
        <v>0</v>
      </c>
      <c r="K1686" s="26">
        <v>1</v>
      </c>
      <c r="L1686" s="26">
        <v>1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  <c r="T1686" s="26">
        <v>0</v>
      </c>
      <c r="U1686" s="26">
        <v>0.2</v>
      </c>
      <c r="V1686" s="26">
        <v>0</v>
      </c>
      <c r="W1686" s="26">
        <v>0</v>
      </c>
      <c r="X1686" s="26">
        <v>0</v>
      </c>
      <c r="Y1686" s="26">
        <v>0</v>
      </c>
      <c r="Z1686" s="26">
        <v>0</v>
      </c>
      <c r="AA1686" s="26">
        <v>0</v>
      </c>
      <c r="AB1686" s="26">
        <v>0</v>
      </c>
      <c r="AC1686" s="26">
        <v>0</v>
      </c>
      <c r="AD1686" s="26">
        <v>0</v>
      </c>
      <c r="AE1686" s="26">
        <v>0</v>
      </c>
      <c r="AF1686" s="26">
        <v>1</v>
      </c>
      <c r="AG1686" s="26">
        <v>0</v>
      </c>
    </row>
    <row r="1687" spans="1:33" x14ac:dyDescent="0.2">
      <c r="A1687" s="3" t="s">
        <v>1457</v>
      </c>
      <c r="B1687" s="3" t="s">
        <v>1097</v>
      </c>
      <c r="C1687" s="3" t="s">
        <v>541</v>
      </c>
      <c r="D1687" s="3" t="s">
        <v>535</v>
      </c>
      <c r="E1687" t="str">
        <f t="shared" si="52"/>
        <v>M22P01U04N03</v>
      </c>
      <c r="F1687" s="26">
        <f ca="1">基础表!F1687</f>
        <v>0</v>
      </c>
      <c r="G1687" s="26">
        <f>基础表!G1687</f>
        <v>0</v>
      </c>
      <c r="H1687" s="26">
        <v>0.15</v>
      </c>
      <c r="I1687" s="26" t="str">
        <f t="shared" ca="1" si="53"/>
        <v>TRUE</v>
      </c>
      <c r="J1687" s="26">
        <v>0</v>
      </c>
      <c r="K1687" s="26">
        <v>1</v>
      </c>
      <c r="L1687" s="26">
        <v>1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  <c r="T1687" s="26">
        <v>0</v>
      </c>
      <c r="U1687" s="26">
        <v>0.2</v>
      </c>
      <c r="V1687" s="26">
        <v>0</v>
      </c>
      <c r="W1687" s="26">
        <v>0</v>
      </c>
      <c r="X1687" s="26">
        <v>0</v>
      </c>
      <c r="Y1687" s="26">
        <v>0</v>
      </c>
      <c r="Z1687" s="26">
        <v>0</v>
      </c>
      <c r="AA1687" s="26">
        <v>0</v>
      </c>
      <c r="AB1687" s="26">
        <v>0</v>
      </c>
      <c r="AC1687" s="26">
        <v>0</v>
      </c>
      <c r="AD1687" s="26">
        <v>0</v>
      </c>
      <c r="AE1687" s="26">
        <v>0</v>
      </c>
      <c r="AF1687" s="26">
        <v>1</v>
      </c>
      <c r="AG1687" s="26">
        <v>0</v>
      </c>
    </row>
    <row r="1688" spans="1:33" x14ac:dyDescent="0.2">
      <c r="A1688" s="3" t="s">
        <v>1457</v>
      </c>
      <c r="B1688" s="3" t="s">
        <v>1097</v>
      </c>
      <c r="C1688" s="3" t="s">
        <v>1454</v>
      </c>
      <c r="D1688" s="3" t="s">
        <v>536</v>
      </c>
      <c r="E1688" t="str">
        <f t="shared" si="52"/>
        <v>M22P01U04N04</v>
      </c>
      <c r="F1688" s="26">
        <f ca="1">基础表!F1688</f>
        <v>0</v>
      </c>
      <c r="G1688" s="26">
        <f>基础表!G1688</f>
        <v>0</v>
      </c>
      <c r="H1688" s="26">
        <v>0.15</v>
      </c>
      <c r="I1688" s="26" t="str">
        <f t="shared" ca="1" si="53"/>
        <v>TRUE</v>
      </c>
      <c r="J1688" s="26">
        <v>0</v>
      </c>
      <c r="K1688" s="26">
        <v>1</v>
      </c>
      <c r="L1688" s="26">
        <v>1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  <c r="T1688" s="26">
        <v>0</v>
      </c>
      <c r="U1688" s="26">
        <v>0.2</v>
      </c>
      <c r="V1688" s="26">
        <v>0</v>
      </c>
      <c r="W1688" s="26">
        <v>0</v>
      </c>
      <c r="X1688" s="26">
        <v>0</v>
      </c>
      <c r="Y1688" s="26">
        <v>0</v>
      </c>
      <c r="Z1688" s="26">
        <v>0</v>
      </c>
      <c r="AA1688" s="26">
        <v>0</v>
      </c>
      <c r="AB1688" s="26">
        <v>0</v>
      </c>
      <c r="AC1688" s="26">
        <v>0</v>
      </c>
      <c r="AD1688" s="26">
        <v>0</v>
      </c>
      <c r="AE1688" s="26">
        <v>0</v>
      </c>
      <c r="AF1688" s="26">
        <v>1</v>
      </c>
      <c r="AG1688" s="26">
        <v>0</v>
      </c>
    </row>
    <row r="1689" spans="1:33" x14ac:dyDescent="0.2">
      <c r="A1689" s="3" t="s">
        <v>1457</v>
      </c>
      <c r="B1689" s="3" t="s">
        <v>1097</v>
      </c>
      <c r="C1689" s="3" t="s">
        <v>1454</v>
      </c>
      <c r="D1689" s="3" t="s">
        <v>537</v>
      </c>
      <c r="E1689" t="str">
        <f t="shared" si="52"/>
        <v>M22P01U04N05</v>
      </c>
      <c r="F1689" s="26">
        <f ca="1">基础表!F1689</f>
        <v>0</v>
      </c>
      <c r="G1689" s="26">
        <f>基础表!G1689</f>
        <v>0</v>
      </c>
      <c r="H1689" s="26">
        <v>0.15</v>
      </c>
      <c r="I1689" s="26" t="str">
        <f t="shared" ca="1" si="53"/>
        <v>TRUE</v>
      </c>
      <c r="J1689" s="26">
        <v>0</v>
      </c>
      <c r="K1689" s="26">
        <v>1</v>
      </c>
      <c r="L1689" s="26">
        <v>1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  <c r="T1689" s="26">
        <v>0</v>
      </c>
      <c r="U1689" s="26">
        <v>0.2</v>
      </c>
      <c r="V1689" s="26">
        <v>0</v>
      </c>
      <c r="W1689" s="26">
        <v>0</v>
      </c>
      <c r="X1689" s="26">
        <v>0</v>
      </c>
      <c r="Y1689" s="26">
        <v>0</v>
      </c>
      <c r="Z1689" s="26">
        <v>0</v>
      </c>
      <c r="AA1689" s="26">
        <v>0</v>
      </c>
      <c r="AB1689" s="26">
        <v>0</v>
      </c>
      <c r="AC1689" s="26">
        <v>0</v>
      </c>
      <c r="AD1689" s="26">
        <v>0</v>
      </c>
      <c r="AE1689" s="26">
        <v>0</v>
      </c>
      <c r="AF1689" s="26">
        <v>1</v>
      </c>
      <c r="AG1689" s="26">
        <v>0</v>
      </c>
    </row>
    <row r="1690" spans="1:33" x14ac:dyDescent="0.2">
      <c r="A1690" s="3" t="s">
        <v>1457</v>
      </c>
      <c r="B1690" s="3" t="s">
        <v>1097</v>
      </c>
      <c r="C1690" s="3" t="s">
        <v>1454</v>
      </c>
      <c r="D1690" s="3" t="s">
        <v>538</v>
      </c>
      <c r="E1690" t="str">
        <f t="shared" si="52"/>
        <v>M22P01U04N06</v>
      </c>
      <c r="F1690" s="26">
        <f ca="1">基础表!F1690</f>
        <v>0</v>
      </c>
      <c r="G1690" s="26">
        <f>基础表!G1690</f>
        <v>0</v>
      </c>
      <c r="H1690" s="26">
        <v>0.15</v>
      </c>
      <c r="I1690" s="26" t="str">
        <f t="shared" ca="1" si="53"/>
        <v>TRUE</v>
      </c>
      <c r="J1690" s="26">
        <v>0</v>
      </c>
      <c r="K1690" s="26">
        <v>1</v>
      </c>
      <c r="L1690" s="26">
        <v>1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  <c r="T1690" s="26">
        <v>0</v>
      </c>
      <c r="U1690" s="26">
        <v>0.2</v>
      </c>
      <c r="V1690" s="26">
        <v>0</v>
      </c>
      <c r="W1690" s="26">
        <v>0</v>
      </c>
      <c r="X1690" s="26">
        <v>0</v>
      </c>
      <c r="Y1690" s="26">
        <v>0</v>
      </c>
      <c r="Z1690" s="26">
        <v>0</v>
      </c>
      <c r="AA1690" s="26">
        <v>0</v>
      </c>
      <c r="AB1690" s="26">
        <v>0</v>
      </c>
      <c r="AC1690" s="26">
        <v>0</v>
      </c>
      <c r="AD1690" s="26">
        <v>0</v>
      </c>
      <c r="AE1690" s="26">
        <v>0</v>
      </c>
      <c r="AF1690" s="26">
        <v>1</v>
      </c>
      <c r="AG1690" s="26">
        <v>0</v>
      </c>
    </row>
    <row r="1691" spans="1:33" x14ac:dyDescent="0.2">
      <c r="A1691" s="3" t="s">
        <v>1457</v>
      </c>
      <c r="B1691" s="3" t="s">
        <v>1097</v>
      </c>
      <c r="C1691" s="3" t="s">
        <v>1454</v>
      </c>
      <c r="D1691" s="3" t="s">
        <v>542</v>
      </c>
      <c r="E1691" t="str">
        <f t="shared" si="52"/>
        <v>M22P01U04N07</v>
      </c>
      <c r="F1691" s="26">
        <f ca="1">基础表!F1691</f>
        <v>0</v>
      </c>
      <c r="G1691" s="26">
        <f>基础表!G1691</f>
        <v>0</v>
      </c>
      <c r="H1691" s="26">
        <v>0.15</v>
      </c>
      <c r="I1691" s="26" t="str">
        <f t="shared" ca="1" si="53"/>
        <v>TRUE</v>
      </c>
      <c r="J1691" s="26">
        <v>0</v>
      </c>
      <c r="K1691" s="26">
        <v>1</v>
      </c>
      <c r="L1691" s="26">
        <v>1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  <c r="T1691" s="26">
        <v>0</v>
      </c>
      <c r="U1691" s="26">
        <v>0.2</v>
      </c>
      <c r="V1691" s="26">
        <v>0</v>
      </c>
      <c r="W1691" s="26">
        <v>0</v>
      </c>
      <c r="X1691" s="26">
        <v>0</v>
      </c>
      <c r="Y1691" s="26">
        <v>0</v>
      </c>
      <c r="Z1691" s="26">
        <v>0</v>
      </c>
      <c r="AA1691" s="26">
        <v>0</v>
      </c>
      <c r="AB1691" s="26">
        <v>0</v>
      </c>
      <c r="AC1691" s="26">
        <v>0</v>
      </c>
      <c r="AD1691" s="26">
        <v>0</v>
      </c>
      <c r="AE1691" s="26">
        <v>0</v>
      </c>
      <c r="AF1691" s="26">
        <v>1</v>
      </c>
      <c r="AG1691" s="26">
        <v>0</v>
      </c>
    </row>
    <row r="1692" spans="1:33" x14ac:dyDescent="0.2">
      <c r="A1692" s="3" t="s">
        <v>1457</v>
      </c>
      <c r="B1692" s="3" t="s">
        <v>1097</v>
      </c>
      <c r="C1692" s="3" t="s">
        <v>1454</v>
      </c>
      <c r="D1692" s="3" t="s">
        <v>543</v>
      </c>
      <c r="E1692" t="str">
        <f t="shared" si="52"/>
        <v>M22P01U04N08</v>
      </c>
      <c r="F1692" s="26">
        <f ca="1">基础表!F1692</f>
        <v>0</v>
      </c>
      <c r="G1692" s="26">
        <f>基础表!G1692</f>
        <v>0</v>
      </c>
      <c r="H1692" s="26">
        <v>0.15</v>
      </c>
      <c r="I1692" s="26" t="str">
        <f t="shared" ca="1" si="53"/>
        <v>TRUE</v>
      </c>
      <c r="J1692" s="26">
        <v>0</v>
      </c>
      <c r="K1692" s="26">
        <v>1</v>
      </c>
      <c r="L1692" s="26">
        <v>1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  <c r="T1692" s="26">
        <v>0</v>
      </c>
      <c r="U1692" s="26">
        <v>0.2</v>
      </c>
      <c r="V1692" s="26">
        <v>0</v>
      </c>
      <c r="W1692" s="26">
        <v>0</v>
      </c>
      <c r="X1692" s="26">
        <v>0</v>
      </c>
      <c r="Y1692" s="26">
        <v>0</v>
      </c>
      <c r="Z1692" s="26">
        <v>0</v>
      </c>
      <c r="AA1692" s="26">
        <v>0</v>
      </c>
      <c r="AB1692" s="26">
        <v>0</v>
      </c>
      <c r="AC1692" s="26">
        <v>0</v>
      </c>
      <c r="AD1692" s="26">
        <v>0</v>
      </c>
      <c r="AE1692" s="26">
        <v>0</v>
      </c>
      <c r="AF1692" s="26">
        <v>1</v>
      </c>
      <c r="AG1692" s="26">
        <v>0</v>
      </c>
    </row>
    <row r="1693" spans="1:33" x14ac:dyDescent="0.2">
      <c r="A1693" s="3" t="s">
        <v>1457</v>
      </c>
      <c r="B1693" s="3" t="s">
        <v>1097</v>
      </c>
      <c r="C1693" s="3" t="s">
        <v>541</v>
      </c>
      <c r="D1693" s="3" t="s">
        <v>544</v>
      </c>
      <c r="E1693" t="str">
        <f t="shared" si="52"/>
        <v>M22P01U04N09</v>
      </c>
      <c r="F1693" s="26">
        <f ca="1">基础表!F1693</f>
        <v>0</v>
      </c>
      <c r="G1693" s="26">
        <f>基础表!G1693</f>
        <v>0</v>
      </c>
      <c r="H1693" s="26">
        <v>0.15</v>
      </c>
      <c r="I1693" s="26" t="str">
        <f t="shared" ca="1" si="53"/>
        <v>TRUE</v>
      </c>
      <c r="J1693" s="26">
        <v>0</v>
      </c>
      <c r="K1693" s="26">
        <v>1</v>
      </c>
      <c r="L1693" s="26">
        <v>1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  <c r="T1693" s="26">
        <v>0</v>
      </c>
      <c r="U1693" s="26">
        <v>0.2</v>
      </c>
      <c r="V1693" s="26">
        <v>0</v>
      </c>
      <c r="W1693" s="26">
        <v>0</v>
      </c>
      <c r="X1693" s="26">
        <v>0</v>
      </c>
      <c r="Y1693" s="26">
        <v>0</v>
      </c>
      <c r="Z1693" s="26">
        <v>0</v>
      </c>
      <c r="AA1693" s="26">
        <v>0</v>
      </c>
      <c r="AB1693" s="26">
        <v>0</v>
      </c>
      <c r="AC1693" s="26">
        <v>0</v>
      </c>
      <c r="AD1693" s="26">
        <v>0</v>
      </c>
      <c r="AE1693" s="26">
        <v>0</v>
      </c>
      <c r="AF1693" s="26">
        <v>1</v>
      </c>
      <c r="AG1693" s="26">
        <v>0</v>
      </c>
    </row>
    <row r="1694" spans="1:33" x14ac:dyDescent="0.2">
      <c r="A1694" s="3" t="s">
        <v>1457</v>
      </c>
      <c r="B1694" s="3" t="s">
        <v>1097</v>
      </c>
      <c r="C1694" s="3" t="s">
        <v>532</v>
      </c>
      <c r="D1694" s="3" t="s">
        <v>1255</v>
      </c>
      <c r="E1694" t="str">
        <f t="shared" si="52"/>
        <v>M22P01U01N01</v>
      </c>
      <c r="F1694" s="26">
        <f ca="1">基础表!F1694</f>
        <v>0</v>
      </c>
      <c r="G1694" s="26">
        <f>基础表!G1694</f>
        <v>0</v>
      </c>
      <c r="H1694" s="26">
        <v>0.15</v>
      </c>
      <c r="I1694" s="26" t="str">
        <f t="shared" ca="1" si="53"/>
        <v>TRUE</v>
      </c>
      <c r="J1694" s="26">
        <v>0</v>
      </c>
      <c r="K1694" s="26">
        <v>1</v>
      </c>
      <c r="L1694" s="26">
        <v>1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  <c r="T1694" s="26">
        <v>0</v>
      </c>
      <c r="U1694" s="26">
        <v>0.2</v>
      </c>
      <c r="V1694" s="26">
        <v>0</v>
      </c>
      <c r="W1694" s="26">
        <v>0</v>
      </c>
      <c r="X1694" s="26">
        <v>0</v>
      </c>
      <c r="Y1694" s="26">
        <v>0</v>
      </c>
      <c r="Z1694" s="26">
        <v>0</v>
      </c>
      <c r="AA1694" s="26">
        <v>0</v>
      </c>
      <c r="AB1694" s="26">
        <v>0</v>
      </c>
      <c r="AC1694" s="26">
        <v>0</v>
      </c>
      <c r="AD1694" s="26">
        <v>0</v>
      </c>
      <c r="AE1694" s="26">
        <v>0</v>
      </c>
      <c r="AF1694" s="26">
        <v>1</v>
      </c>
      <c r="AG1694" s="26">
        <v>0</v>
      </c>
    </row>
    <row r="1695" spans="1:33" x14ac:dyDescent="0.2">
      <c r="A1695" s="3" t="s">
        <v>1457</v>
      </c>
      <c r="B1695" s="3" t="s">
        <v>1097</v>
      </c>
      <c r="C1695" s="3" t="s">
        <v>532</v>
      </c>
      <c r="D1695" s="3" t="s">
        <v>534</v>
      </c>
      <c r="E1695" t="str">
        <f t="shared" si="52"/>
        <v>M22P01U01N02</v>
      </c>
      <c r="F1695" s="26">
        <f ca="1">基础表!F1695</f>
        <v>0</v>
      </c>
      <c r="G1695" s="26">
        <f>基础表!G1695</f>
        <v>0</v>
      </c>
      <c r="H1695" s="26">
        <v>0.15</v>
      </c>
      <c r="I1695" s="26" t="str">
        <f t="shared" ca="1" si="53"/>
        <v>TRUE</v>
      </c>
      <c r="J1695" s="26">
        <v>0</v>
      </c>
      <c r="K1695" s="26">
        <v>1</v>
      </c>
      <c r="L1695" s="26">
        <v>1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  <c r="T1695" s="26">
        <v>0</v>
      </c>
      <c r="U1695" s="26">
        <v>0.2</v>
      </c>
      <c r="V1695" s="26">
        <v>0</v>
      </c>
      <c r="W1695" s="26">
        <v>0</v>
      </c>
      <c r="X1695" s="26">
        <v>0</v>
      </c>
      <c r="Y1695" s="26">
        <v>0</v>
      </c>
      <c r="Z1695" s="26">
        <v>0</v>
      </c>
      <c r="AA1695" s="26">
        <v>0</v>
      </c>
      <c r="AB1695" s="26">
        <v>0</v>
      </c>
      <c r="AC1695" s="26">
        <v>0</v>
      </c>
      <c r="AD1695" s="26">
        <v>0</v>
      </c>
      <c r="AE1695" s="26">
        <v>0</v>
      </c>
      <c r="AF1695" s="26">
        <v>1</v>
      </c>
      <c r="AG1695" s="26">
        <v>0</v>
      </c>
    </row>
    <row r="1696" spans="1:33" x14ac:dyDescent="0.2">
      <c r="A1696" s="3" t="s">
        <v>1457</v>
      </c>
      <c r="B1696" s="3" t="s">
        <v>1097</v>
      </c>
      <c r="C1696" s="3" t="s">
        <v>532</v>
      </c>
      <c r="D1696" s="3" t="s">
        <v>535</v>
      </c>
      <c r="E1696" t="str">
        <f t="shared" si="52"/>
        <v>M22P01U01N03</v>
      </c>
      <c r="F1696" s="26">
        <f ca="1">基础表!F1696</f>
        <v>0</v>
      </c>
      <c r="G1696" s="26">
        <f>基础表!G1696</f>
        <v>0</v>
      </c>
      <c r="H1696" s="26">
        <v>0.15</v>
      </c>
      <c r="I1696" s="26" t="str">
        <f t="shared" ca="1" si="53"/>
        <v>TRUE</v>
      </c>
      <c r="J1696" s="26">
        <v>0</v>
      </c>
      <c r="K1696" s="26">
        <v>1</v>
      </c>
      <c r="L1696" s="26">
        <v>1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  <c r="T1696" s="26">
        <v>0</v>
      </c>
      <c r="U1696" s="26">
        <v>0.2</v>
      </c>
      <c r="V1696" s="26">
        <v>0</v>
      </c>
      <c r="W1696" s="26">
        <v>0</v>
      </c>
      <c r="X1696" s="26">
        <v>0</v>
      </c>
      <c r="Y1696" s="26">
        <v>0</v>
      </c>
      <c r="Z1696" s="26">
        <v>0</v>
      </c>
      <c r="AA1696" s="26">
        <v>0</v>
      </c>
      <c r="AB1696" s="26">
        <v>0</v>
      </c>
      <c r="AC1696" s="26">
        <v>0</v>
      </c>
      <c r="AD1696" s="26">
        <v>0</v>
      </c>
      <c r="AE1696" s="26">
        <v>0</v>
      </c>
      <c r="AF1696" s="26">
        <v>1</v>
      </c>
      <c r="AG1696" s="26">
        <v>0</v>
      </c>
    </row>
    <row r="1697" spans="1:33" x14ac:dyDescent="0.2">
      <c r="A1697" s="3" t="s">
        <v>1457</v>
      </c>
      <c r="B1697" s="3" t="s">
        <v>1097</v>
      </c>
      <c r="C1697" s="3" t="s">
        <v>532</v>
      </c>
      <c r="D1697" s="3" t="s">
        <v>536</v>
      </c>
      <c r="E1697" t="str">
        <f t="shared" si="52"/>
        <v>M22P01U01N04</v>
      </c>
      <c r="F1697" s="26">
        <f ca="1">基础表!F1697</f>
        <v>0</v>
      </c>
      <c r="G1697" s="26">
        <f>基础表!G1697</f>
        <v>0</v>
      </c>
      <c r="H1697" s="26">
        <v>0.15</v>
      </c>
      <c r="I1697" s="26" t="str">
        <f t="shared" ca="1" si="53"/>
        <v>TRUE</v>
      </c>
      <c r="J1697" s="26">
        <v>0</v>
      </c>
      <c r="K1697" s="26">
        <v>1</v>
      </c>
      <c r="L1697" s="26">
        <v>1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  <c r="T1697" s="26">
        <v>0</v>
      </c>
      <c r="U1697" s="26">
        <v>0.2</v>
      </c>
      <c r="V1697" s="26">
        <v>0</v>
      </c>
      <c r="W1697" s="26">
        <v>0</v>
      </c>
      <c r="X1697" s="26">
        <v>0</v>
      </c>
      <c r="Y1697" s="26">
        <v>0</v>
      </c>
      <c r="Z1697" s="26">
        <v>0</v>
      </c>
      <c r="AA1697" s="26">
        <v>0</v>
      </c>
      <c r="AB1697" s="26">
        <v>0</v>
      </c>
      <c r="AC1697" s="26">
        <v>0</v>
      </c>
      <c r="AD1697" s="26">
        <v>0</v>
      </c>
      <c r="AE1697" s="26">
        <v>0</v>
      </c>
      <c r="AF1697" s="26">
        <v>1</v>
      </c>
      <c r="AG1697" s="26">
        <v>0</v>
      </c>
    </row>
    <row r="1698" spans="1:33" x14ac:dyDescent="0.2">
      <c r="A1698" s="3" t="s">
        <v>1457</v>
      </c>
      <c r="B1698" s="3" t="s">
        <v>1097</v>
      </c>
      <c r="C1698" s="3" t="s">
        <v>532</v>
      </c>
      <c r="D1698" s="3" t="s">
        <v>537</v>
      </c>
      <c r="E1698" t="str">
        <f t="shared" si="52"/>
        <v>M22P01U01N05</v>
      </c>
      <c r="F1698" s="26">
        <f ca="1">基础表!F1698</f>
        <v>0</v>
      </c>
      <c r="G1698" s="26">
        <f>基础表!G1698</f>
        <v>0</v>
      </c>
      <c r="H1698" s="26">
        <v>0.15</v>
      </c>
      <c r="I1698" s="26" t="str">
        <f t="shared" ca="1" si="53"/>
        <v>TRUE</v>
      </c>
      <c r="J1698" s="26">
        <v>0</v>
      </c>
      <c r="K1698" s="26">
        <v>1</v>
      </c>
      <c r="L1698" s="26">
        <v>1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  <c r="T1698" s="26">
        <v>0</v>
      </c>
      <c r="U1698" s="26">
        <v>0.2</v>
      </c>
      <c r="V1698" s="26">
        <v>0</v>
      </c>
      <c r="W1698" s="26">
        <v>0</v>
      </c>
      <c r="X1698" s="26">
        <v>0</v>
      </c>
      <c r="Y1698" s="26">
        <v>0</v>
      </c>
      <c r="Z1698" s="26">
        <v>0</v>
      </c>
      <c r="AA1698" s="26">
        <v>0</v>
      </c>
      <c r="AB1698" s="26">
        <v>0</v>
      </c>
      <c r="AC1698" s="26">
        <v>0</v>
      </c>
      <c r="AD1698" s="26">
        <v>0</v>
      </c>
      <c r="AE1698" s="26">
        <v>0</v>
      </c>
      <c r="AF1698" s="26">
        <v>1</v>
      </c>
      <c r="AG1698" s="26">
        <v>0</v>
      </c>
    </row>
    <row r="1699" spans="1:33" x14ac:dyDescent="0.2">
      <c r="A1699" s="3" t="s">
        <v>1457</v>
      </c>
      <c r="B1699" s="3" t="s">
        <v>1097</v>
      </c>
      <c r="C1699" s="3" t="s">
        <v>532</v>
      </c>
      <c r="D1699" s="3" t="s">
        <v>538</v>
      </c>
      <c r="E1699" t="str">
        <f t="shared" si="52"/>
        <v>M22P01U01N06</v>
      </c>
      <c r="F1699" s="26">
        <f ca="1">基础表!F1699</f>
        <v>0</v>
      </c>
      <c r="G1699" s="26">
        <f>基础表!G1699</f>
        <v>0</v>
      </c>
      <c r="H1699" s="26">
        <v>0.15</v>
      </c>
      <c r="I1699" s="26" t="str">
        <f t="shared" ca="1" si="53"/>
        <v>TRUE</v>
      </c>
      <c r="J1699" s="26">
        <v>0</v>
      </c>
      <c r="K1699" s="26">
        <v>1</v>
      </c>
      <c r="L1699" s="26">
        <v>1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  <c r="T1699" s="26">
        <v>0</v>
      </c>
      <c r="U1699" s="26">
        <v>0.2</v>
      </c>
      <c r="V1699" s="26">
        <v>0</v>
      </c>
      <c r="W1699" s="26">
        <v>0</v>
      </c>
      <c r="X1699" s="26">
        <v>0</v>
      </c>
      <c r="Y1699" s="26">
        <v>0</v>
      </c>
      <c r="Z1699" s="26">
        <v>0</v>
      </c>
      <c r="AA1699" s="26">
        <v>0</v>
      </c>
      <c r="AB1699" s="26">
        <v>0</v>
      </c>
      <c r="AC1699" s="26">
        <v>0</v>
      </c>
      <c r="AD1699" s="26">
        <v>0</v>
      </c>
      <c r="AE1699" s="26">
        <v>0</v>
      </c>
      <c r="AF1699" s="26">
        <v>1</v>
      </c>
      <c r="AG1699" s="26">
        <v>0</v>
      </c>
    </row>
    <row r="1700" spans="1:33" x14ac:dyDescent="0.2">
      <c r="A1700" s="3" t="s">
        <v>1457</v>
      </c>
      <c r="B1700" s="3" t="s">
        <v>1097</v>
      </c>
      <c r="C1700" s="3" t="s">
        <v>532</v>
      </c>
      <c r="D1700" s="3" t="s">
        <v>542</v>
      </c>
      <c r="E1700" t="str">
        <f t="shared" si="52"/>
        <v>M22P01U01N07</v>
      </c>
      <c r="F1700" s="26">
        <f ca="1">基础表!F1700</f>
        <v>0</v>
      </c>
      <c r="G1700" s="26">
        <f>基础表!G1700</f>
        <v>0</v>
      </c>
      <c r="H1700" s="26">
        <v>0.15</v>
      </c>
      <c r="I1700" s="26" t="str">
        <f t="shared" ca="1" si="53"/>
        <v>TRUE</v>
      </c>
      <c r="J1700" s="26">
        <v>0</v>
      </c>
      <c r="K1700" s="26">
        <v>1</v>
      </c>
      <c r="L1700" s="26">
        <v>1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  <c r="T1700" s="26">
        <v>0</v>
      </c>
      <c r="U1700" s="26">
        <v>0.2</v>
      </c>
      <c r="V1700" s="26">
        <v>0</v>
      </c>
      <c r="W1700" s="26">
        <v>0</v>
      </c>
      <c r="X1700" s="26">
        <v>0</v>
      </c>
      <c r="Y1700" s="26">
        <v>0</v>
      </c>
      <c r="Z1700" s="26">
        <v>0</v>
      </c>
      <c r="AA1700" s="26">
        <v>0</v>
      </c>
      <c r="AB1700" s="26">
        <v>0</v>
      </c>
      <c r="AC1700" s="26">
        <v>0</v>
      </c>
      <c r="AD1700" s="26">
        <v>0</v>
      </c>
      <c r="AE1700" s="26">
        <v>0</v>
      </c>
      <c r="AF1700" s="26">
        <v>1</v>
      </c>
      <c r="AG1700" s="26">
        <v>0</v>
      </c>
    </row>
    <row r="1701" spans="1:33" x14ac:dyDescent="0.2">
      <c r="A1701" s="3" t="s">
        <v>1457</v>
      </c>
      <c r="B1701" s="3" t="s">
        <v>1097</v>
      </c>
      <c r="C1701" s="3" t="s">
        <v>532</v>
      </c>
      <c r="D1701" s="3" t="s">
        <v>543</v>
      </c>
      <c r="E1701" t="str">
        <f t="shared" si="52"/>
        <v>M22P01U01N08</v>
      </c>
      <c r="F1701" s="26">
        <f ca="1">基础表!F1701</f>
        <v>0</v>
      </c>
      <c r="G1701" s="26">
        <f>基础表!G1701</f>
        <v>0</v>
      </c>
      <c r="H1701" s="26">
        <v>0.15</v>
      </c>
      <c r="I1701" s="26" t="str">
        <f t="shared" ca="1" si="53"/>
        <v>TRUE</v>
      </c>
      <c r="J1701" s="26">
        <v>0</v>
      </c>
      <c r="K1701" s="26">
        <v>1</v>
      </c>
      <c r="L1701" s="26">
        <v>1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  <c r="T1701" s="26">
        <v>0</v>
      </c>
      <c r="U1701" s="26">
        <v>0.2</v>
      </c>
      <c r="V1701" s="26">
        <v>0</v>
      </c>
      <c r="W1701" s="26">
        <v>0</v>
      </c>
      <c r="X1701" s="26">
        <v>0</v>
      </c>
      <c r="Y1701" s="26">
        <v>0</v>
      </c>
      <c r="Z1701" s="26">
        <v>0</v>
      </c>
      <c r="AA1701" s="26">
        <v>0</v>
      </c>
      <c r="AB1701" s="26">
        <v>0</v>
      </c>
      <c r="AC1701" s="26">
        <v>0</v>
      </c>
      <c r="AD1701" s="26">
        <v>0</v>
      </c>
      <c r="AE1701" s="26">
        <v>0</v>
      </c>
      <c r="AF1701" s="26">
        <v>1</v>
      </c>
      <c r="AG1701" s="26">
        <v>0</v>
      </c>
    </row>
    <row r="1702" spans="1:33" x14ac:dyDescent="0.2">
      <c r="A1702" s="3" t="s">
        <v>1457</v>
      </c>
      <c r="B1702" s="3" t="s">
        <v>1097</v>
      </c>
      <c r="C1702" s="3" t="s">
        <v>532</v>
      </c>
      <c r="D1702" s="3" t="s">
        <v>544</v>
      </c>
      <c r="E1702" t="str">
        <f t="shared" si="52"/>
        <v>M22P01U01N09</v>
      </c>
      <c r="F1702" s="26">
        <f ca="1">基础表!F1702</f>
        <v>0</v>
      </c>
      <c r="G1702" s="26">
        <f>基础表!G1702</f>
        <v>0</v>
      </c>
      <c r="H1702" s="26">
        <v>0.15</v>
      </c>
      <c r="I1702" s="26" t="str">
        <f t="shared" ca="1" si="53"/>
        <v>TRUE</v>
      </c>
      <c r="J1702" s="26">
        <v>0</v>
      </c>
      <c r="K1702" s="26">
        <v>1</v>
      </c>
      <c r="L1702" s="26">
        <v>1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  <c r="T1702" s="26">
        <v>0</v>
      </c>
      <c r="U1702" s="26">
        <v>0.2</v>
      </c>
      <c r="V1702" s="26">
        <v>0</v>
      </c>
      <c r="W1702" s="26">
        <v>0</v>
      </c>
      <c r="X1702" s="26">
        <v>0</v>
      </c>
      <c r="Y1702" s="26">
        <v>0</v>
      </c>
      <c r="Z1702" s="26">
        <v>0</v>
      </c>
      <c r="AA1702" s="26">
        <v>0</v>
      </c>
      <c r="AB1702" s="26">
        <v>0</v>
      </c>
      <c r="AC1702" s="26">
        <v>0</v>
      </c>
      <c r="AD1702" s="26">
        <v>0</v>
      </c>
      <c r="AE1702" s="26">
        <v>0</v>
      </c>
      <c r="AF1702" s="26">
        <v>1</v>
      </c>
      <c r="AG1702" s="26">
        <v>0</v>
      </c>
    </row>
    <row r="1703" spans="1:33" x14ac:dyDescent="0.2">
      <c r="A1703" s="3" t="s">
        <v>1457</v>
      </c>
      <c r="B1703" s="3" t="s">
        <v>1097</v>
      </c>
      <c r="C1703" s="3" t="s">
        <v>539</v>
      </c>
      <c r="D1703" s="3" t="s">
        <v>1255</v>
      </c>
      <c r="E1703" t="str">
        <f t="shared" si="52"/>
        <v>M22P01U02N01</v>
      </c>
      <c r="F1703" s="26">
        <f ca="1">基础表!F1703</f>
        <v>0</v>
      </c>
      <c r="G1703" s="26">
        <f>基础表!G1703</f>
        <v>0</v>
      </c>
      <c r="H1703" s="26">
        <v>0.15</v>
      </c>
      <c r="I1703" s="26" t="str">
        <f t="shared" ca="1" si="53"/>
        <v>TRUE</v>
      </c>
      <c r="J1703" s="26">
        <v>0</v>
      </c>
      <c r="K1703" s="26">
        <v>1</v>
      </c>
      <c r="L1703" s="26">
        <v>1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  <c r="T1703" s="26">
        <v>0</v>
      </c>
      <c r="U1703" s="26">
        <v>0.2</v>
      </c>
      <c r="V1703" s="26">
        <v>0</v>
      </c>
      <c r="W1703" s="26">
        <v>0</v>
      </c>
      <c r="X1703" s="26">
        <v>0</v>
      </c>
      <c r="Y1703" s="26">
        <v>0</v>
      </c>
      <c r="Z1703" s="26">
        <v>0</v>
      </c>
      <c r="AA1703" s="26">
        <v>0</v>
      </c>
      <c r="AB1703" s="26">
        <v>0</v>
      </c>
      <c r="AC1703" s="26">
        <v>0</v>
      </c>
      <c r="AD1703" s="26">
        <v>0</v>
      </c>
      <c r="AE1703" s="26">
        <v>0</v>
      </c>
      <c r="AF1703" s="26">
        <v>1</v>
      </c>
      <c r="AG1703" s="26">
        <v>0</v>
      </c>
    </row>
    <row r="1704" spans="1:33" x14ac:dyDescent="0.2">
      <c r="A1704" s="3" t="s">
        <v>1457</v>
      </c>
      <c r="B1704" s="3" t="s">
        <v>1097</v>
      </c>
      <c r="C1704" s="3" t="s">
        <v>539</v>
      </c>
      <c r="D1704" s="3" t="s">
        <v>534</v>
      </c>
      <c r="E1704" t="str">
        <f t="shared" si="52"/>
        <v>M22P01U02N02</v>
      </c>
      <c r="F1704" s="26">
        <f ca="1">基础表!F1704</f>
        <v>0</v>
      </c>
      <c r="G1704" s="26">
        <f>基础表!G1704</f>
        <v>0</v>
      </c>
      <c r="H1704" s="26">
        <v>0.15</v>
      </c>
      <c r="I1704" s="26" t="str">
        <f t="shared" ca="1" si="53"/>
        <v>TRUE</v>
      </c>
      <c r="J1704" s="26">
        <v>0</v>
      </c>
      <c r="K1704" s="26">
        <v>1</v>
      </c>
      <c r="L1704" s="26">
        <v>1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  <c r="T1704" s="26">
        <v>0</v>
      </c>
      <c r="U1704" s="26">
        <v>0.2</v>
      </c>
      <c r="V1704" s="26">
        <v>0</v>
      </c>
      <c r="W1704" s="26">
        <v>0</v>
      </c>
      <c r="X1704" s="26">
        <v>0</v>
      </c>
      <c r="Y1704" s="26">
        <v>0</v>
      </c>
      <c r="Z1704" s="26">
        <v>0</v>
      </c>
      <c r="AA1704" s="26">
        <v>0</v>
      </c>
      <c r="AB1704" s="26">
        <v>0</v>
      </c>
      <c r="AC1704" s="26">
        <v>0</v>
      </c>
      <c r="AD1704" s="26">
        <v>0</v>
      </c>
      <c r="AE1704" s="26">
        <v>0</v>
      </c>
      <c r="AF1704" s="26">
        <v>1</v>
      </c>
      <c r="AG1704" s="26">
        <v>0</v>
      </c>
    </row>
    <row r="1705" spans="1:33" x14ac:dyDescent="0.2">
      <c r="A1705" s="3" t="s">
        <v>1457</v>
      </c>
      <c r="B1705" s="3" t="s">
        <v>1097</v>
      </c>
      <c r="C1705" s="3" t="s">
        <v>539</v>
      </c>
      <c r="D1705" s="3" t="s">
        <v>535</v>
      </c>
      <c r="E1705" t="str">
        <f t="shared" si="52"/>
        <v>M22P01U02N03</v>
      </c>
      <c r="F1705" s="26">
        <f ca="1">基础表!F1705</f>
        <v>0</v>
      </c>
      <c r="G1705" s="26">
        <f>基础表!G1705</f>
        <v>0</v>
      </c>
      <c r="H1705" s="26">
        <v>0.15</v>
      </c>
      <c r="I1705" s="26" t="str">
        <f t="shared" ca="1" si="53"/>
        <v>TRUE</v>
      </c>
      <c r="J1705" s="26">
        <v>0</v>
      </c>
      <c r="K1705" s="26">
        <v>1</v>
      </c>
      <c r="L1705" s="26">
        <v>1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  <c r="T1705" s="26">
        <v>0</v>
      </c>
      <c r="U1705" s="26">
        <v>0.2</v>
      </c>
      <c r="V1705" s="26">
        <v>0</v>
      </c>
      <c r="W1705" s="26">
        <v>0</v>
      </c>
      <c r="X1705" s="26">
        <v>0</v>
      </c>
      <c r="Y1705" s="26">
        <v>0</v>
      </c>
      <c r="Z1705" s="26">
        <v>0</v>
      </c>
      <c r="AA1705" s="26">
        <v>0</v>
      </c>
      <c r="AB1705" s="26">
        <v>0</v>
      </c>
      <c r="AC1705" s="26">
        <v>0</v>
      </c>
      <c r="AD1705" s="26">
        <v>0</v>
      </c>
      <c r="AE1705" s="26">
        <v>0</v>
      </c>
      <c r="AF1705" s="26">
        <v>1</v>
      </c>
      <c r="AG1705" s="26">
        <v>0</v>
      </c>
    </row>
    <row r="1706" spans="1:33" x14ac:dyDescent="0.2">
      <c r="A1706" s="3" t="s">
        <v>1457</v>
      </c>
      <c r="B1706" s="3" t="s">
        <v>1097</v>
      </c>
      <c r="C1706" s="3" t="s">
        <v>539</v>
      </c>
      <c r="D1706" s="3" t="s">
        <v>536</v>
      </c>
      <c r="E1706" t="str">
        <f t="shared" si="52"/>
        <v>M22P01U02N04</v>
      </c>
      <c r="F1706" s="26">
        <f ca="1">基础表!F1706</f>
        <v>0</v>
      </c>
      <c r="G1706" s="26">
        <f>基础表!G1706</f>
        <v>0</v>
      </c>
      <c r="H1706" s="26">
        <v>0.15</v>
      </c>
      <c r="I1706" s="26" t="str">
        <f t="shared" ca="1" si="53"/>
        <v>TRUE</v>
      </c>
      <c r="J1706" s="26">
        <v>0</v>
      </c>
      <c r="K1706" s="26">
        <v>1</v>
      </c>
      <c r="L1706" s="26">
        <v>1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  <c r="T1706" s="26">
        <v>0</v>
      </c>
      <c r="U1706" s="26">
        <v>0.2</v>
      </c>
      <c r="V1706" s="26">
        <v>0</v>
      </c>
      <c r="W1706" s="26">
        <v>0</v>
      </c>
      <c r="X1706" s="26">
        <v>0</v>
      </c>
      <c r="Y1706" s="26">
        <v>0</v>
      </c>
      <c r="Z1706" s="26">
        <v>0</v>
      </c>
      <c r="AA1706" s="26">
        <v>0</v>
      </c>
      <c r="AB1706" s="26">
        <v>0</v>
      </c>
      <c r="AC1706" s="26">
        <v>0</v>
      </c>
      <c r="AD1706" s="26">
        <v>0</v>
      </c>
      <c r="AE1706" s="26">
        <v>0</v>
      </c>
      <c r="AF1706" s="26">
        <v>1</v>
      </c>
      <c r="AG1706" s="26">
        <v>0</v>
      </c>
    </row>
    <row r="1707" spans="1:33" x14ac:dyDescent="0.2">
      <c r="A1707" s="3" t="s">
        <v>1457</v>
      </c>
      <c r="B1707" s="3" t="s">
        <v>1097</v>
      </c>
      <c r="C1707" s="3" t="s">
        <v>539</v>
      </c>
      <c r="D1707" s="3" t="s">
        <v>537</v>
      </c>
      <c r="E1707" t="str">
        <f t="shared" si="52"/>
        <v>M22P01U02N05</v>
      </c>
      <c r="F1707" s="26">
        <f ca="1">基础表!F1707</f>
        <v>0</v>
      </c>
      <c r="G1707" s="26">
        <f>基础表!G1707</f>
        <v>0</v>
      </c>
      <c r="H1707" s="26">
        <v>0.15</v>
      </c>
      <c r="I1707" s="26" t="str">
        <f t="shared" ca="1" si="53"/>
        <v>TRUE</v>
      </c>
      <c r="J1707" s="26">
        <v>0</v>
      </c>
      <c r="K1707" s="26">
        <v>1</v>
      </c>
      <c r="L1707" s="26">
        <v>1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0.2</v>
      </c>
      <c r="V1707" s="26">
        <v>0</v>
      </c>
      <c r="W1707" s="26">
        <v>0</v>
      </c>
      <c r="X1707" s="26">
        <v>0</v>
      </c>
      <c r="Y1707" s="26">
        <v>0</v>
      </c>
      <c r="Z1707" s="26">
        <v>0</v>
      </c>
      <c r="AA1707" s="26">
        <v>0</v>
      </c>
      <c r="AB1707" s="26">
        <v>0</v>
      </c>
      <c r="AC1707" s="26">
        <v>0</v>
      </c>
      <c r="AD1707" s="26">
        <v>0</v>
      </c>
      <c r="AE1707" s="26">
        <v>0</v>
      </c>
      <c r="AF1707" s="26">
        <v>1</v>
      </c>
      <c r="AG1707" s="26">
        <v>0</v>
      </c>
    </row>
    <row r="1708" spans="1:33" x14ac:dyDescent="0.2">
      <c r="A1708" s="3" t="s">
        <v>1457</v>
      </c>
      <c r="B1708" s="3" t="s">
        <v>1097</v>
      </c>
      <c r="C1708" s="3" t="s">
        <v>539</v>
      </c>
      <c r="D1708" s="3" t="s">
        <v>538</v>
      </c>
      <c r="E1708" t="str">
        <f t="shared" si="52"/>
        <v>M22P01U02N06</v>
      </c>
      <c r="F1708" s="26">
        <f ca="1">基础表!F1708</f>
        <v>0</v>
      </c>
      <c r="G1708" s="26">
        <f>基础表!G1708</f>
        <v>0</v>
      </c>
      <c r="H1708" s="26">
        <v>0.15</v>
      </c>
      <c r="I1708" s="26" t="str">
        <f t="shared" ca="1" si="53"/>
        <v>TRUE</v>
      </c>
      <c r="J1708" s="26">
        <v>0</v>
      </c>
      <c r="K1708" s="26">
        <v>1</v>
      </c>
      <c r="L1708" s="26">
        <v>1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  <c r="T1708" s="26">
        <v>0</v>
      </c>
      <c r="U1708" s="26">
        <v>0.2</v>
      </c>
      <c r="V1708" s="26">
        <v>0</v>
      </c>
      <c r="W1708" s="26">
        <v>0</v>
      </c>
      <c r="X1708" s="26">
        <v>0</v>
      </c>
      <c r="Y1708" s="26">
        <v>0</v>
      </c>
      <c r="Z1708" s="26">
        <v>0</v>
      </c>
      <c r="AA1708" s="26">
        <v>0</v>
      </c>
      <c r="AB1708" s="26">
        <v>0</v>
      </c>
      <c r="AC1708" s="26">
        <v>0</v>
      </c>
      <c r="AD1708" s="26">
        <v>0</v>
      </c>
      <c r="AE1708" s="26">
        <v>0</v>
      </c>
      <c r="AF1708" s="26">
        <v>1</v>
      </c>
      <c r="AG1708" s="26">
        <v>0</v>
      </c>
    </row>
    <row r="1709" spans="1:33" x14ac:dyDescent="0.2">
      <c r="A1709" s="3" t="s">
        <v>1457</v>
      </c>
      <c r="B1709" s="3" t="s">
        <v>1097</v>
      </c>
      <c r="C1709" s="3" t="s">
        <v>539</v>
      </c>
      <c r="D1709" s="3" t="s">
        <v>542</v>
      </c>
      <c r="E1709" t="str">
        <f t="shared" si="52"/>
        <v>M22P01U02N07</v>
      </c>
      <c r="F1709" s="26">
        <f ca="1">基础表!F1709</f>
        <v>0</v>
      </c>
      <c r="G1709" s="26">
        <f>基础表!G1709</f>
        <v>0</v>
      </c>
      <c r="H1709" s="26">
        <v>0.15</v>
      </c>
      <c r="I1709" s="26" t="str">
        <f t="shared" ca="1" si="53"/>
        <v>TRUE</v>
      </c>
      <c r="J1709" s="26">
        <v>0</v>
      </c>
      <c r="K1709" s="26">
        <v>1</v>
      </c>
      <c r="L1709" s="26">
        <v>1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  <c r="T1709" s="26">
        <v>0</v>
      </c>
      <c r="U1709" s="26">
        <v>0.2</v>
      </c>
      <c r="V1709" s="26">
        <v>0</v>
      </c>
      <c r="W1709" s="26">
        <v>0</v>
      </c>
      <c r="X1709" s="26">
        <v>0</v>
      </c>
      <c r="Y1709" s="26">
        <v>0</v>
      </c>
      <c r="Z1709" s="26">
        <v>0</v>
      </c>
      <c r="AA1709" s="26">
        <v>0</v>
      </c>
      <c r="AB1709" s="26">
        <v>0</v>
      </c>
      <c r="AC1709" s="26">
        <v>0</v>
      </c>
      <c r="AD1709" s="26">
        <v>0</v>
      </c>
      <c r="AE1709" s="26">
        <v>0</v>
      </c>
      <c r="AF1709" s="26">
        <v>1</v>
      </c>
      <c r="AG1709" s="26">
        <v>0</v>
      </c>
    </row>
    <row r="1710" spans="1:33" x14ac:dyDescent="0.2">
      <c r="A1710" s="3" t="s">
        <v>1457</v>
      </c>
      <c r="B1710" s="3" t="s">
        <v>1097</v>
      </c>
      <c r="C1710" s="3" t="s">
        <v>539</v>
      </c>
      <c r="D1710" s="3" t="s">
        <v>543</v>
      </c>
      <c r="E1710" t="str">
        <f t="shared" si="52"/>
        <v>M22P01U02N08</v>
      </c>
      <c r="F1710" s="26">
        <f ca="1">基础表!F1710</f>
        <v>0</v>
      </c>
      <c r="G1710" s="26">
        <f>基础表!G1710</f>
        <v>0</v>
      </c>
      <c r="H1710" s="26">
        <v>0.15</v>
      </c>
      <c r="I1710" s="26" t="str">
        <f t="shared" ca="1" si="53"/>
        <v>TRUE</v>
      </c>
      <c r="J1710" s="26">
        <v>0</v>
      </c>
      <c r="K1710" s="26">
        <v>1</v>
      </c>
      <c r="L1710" s="26">
        <v>1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  <c r="T1710" s="26">
        <v>0</v>
      </c>
      <c r="U1710" s="26">
        <v>0.2</v>
      </c>
      <c r="V1710" s="26">
        <v>0</v>
      </c>
      <c r="W1710" s="26">
        <v>0</v>
      </c>
      <c r="X1710" s="26">
        <v>0</v>
      </c>
      <c r="Y1710" s="26">
        <v>0</v>
      </c>
      <c r="Z1710" s="26">
        <v>0</v>
      </c>
      <c r="AA1710" s="26">
        <v>0</v>
      </c>
      <c r="AB1710" s="26">
        <v>0</v>
      </c>
      <c r="AC1710" s="26">
        <v>0</v>
      </c>
      <c r="AD1710" s="26">
        <v>0</v>
      </c>
      <c r="AE1710" s="26">
        <v>0</v>
      </c>
      <c r="AF1710" s="26">
        <v>1</v>
      </c>
      <c r="AG1710" s="26">
        <v>0</v>
      </c>
    </row>
    <row r="1711" spans="1:33" x14ac:dyDescent="0.2">
      <c r="A1711" s="3" t="s">
        <v>1457</v>
      </c>
      <c r="B1711" s="3" t="s">
        <v>1097</v>
      </c>
      <c r="C1711" s="3" t="s">
        <v>539</v>
      </c>
      <c r="D1711" s="3" t="s">
        <v>544</v>
      </c>
      <c r="E1711" t="str">
        <f t="shared" si="52"/>
        <v>M22P01U02N09</v>
      </c>
      <c r="F1711" s="26">
        <f ca="1">基础表!F1711</f>
        <v>0</v>
      </c>
      <c r="G1711" s="26">
        <f>基础表!G1711</f>
        <v>0</v>
      </c>
      <c r="H1711" s="26">
        <v>0.15</v>
      </c>
      <c r="I1711" s="26" t="str">
        <f t="shared" ca="1" si="53"/>
        <v>TRUE</v>
      </c>
      <c r="J1711" s="26">
        <v>0</v>
      </c>
      <c r="K1711" s="26">
        <v>1</v>
      </c>
      <c r="L1711" s="26">
        <v>1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  <c r="T1711" s="26">
        <v>0</v>
      </c>
      <c r="U1711" s="26">
        <v>0.2</v>
      </c>
      <c r="V1711" s="26">
        <v>0</v>
      </c>
      <c r="W1711" s="26">
        <v>0</v>
      </c>
      <c r="X1711" s="26">
        <v>0</v>
      </c>
      <c r="Y1711" s="26">
        <v>0</v>
      </c>
      <c r="Z1711" s="26">
        <v>0</v>
      </c>
      <c r="AA1711" s="26">
        <v>0</v>
      </c>
      <c r="AB1711" s="26">
        <v>0</v>
      </c>
      <c r="AC1711" s="26">
        <v>0</v>
      </c>
      <c r="AD1711" s="26">
        <v>0</v>
      </c>
      <c r="AE1711" s="26">
        <v>0</v>
      </c>
      <c r="AF1711" s="26">
        <v>1</v>
      </c>
      <c r="AG1711" s="26">
        <v>0</v>
      </c>
    </row>
    <row r="1712" spans="1:33" x14ac:dyDescent="0.2">
      <c r="A1712" s="3" t="s">
        <v>1457</v>
      </c>
      <c r="B1712" s="3" t="s">
        <v>1097</v>
      </c>
      <c r="C1712" s="3" t="s">
        <v>540</v>
      </c>
      <c r="D1712" s="3" t="s">
        <v>1255</v>
      </c>
      <c r="E1712" t="str">
        <f t="shared" si="52"/>
        <v>M22P01U03N01</v>
      </c>
      <c r="F1712" s="26">
        <f ca="1">基础表!F1712</f>
        <v>0</v>
      </c>
      <c r="G1712" s="26">
        <f>基础表!G1712</f>
        <v>0</v>
      </c>
      <c r="H1712" s="26">
        <v>0.15</v>
      </c>
      <c r="I1712" s="26" t="str">
        <f t="shared" ca="1" si="53"/>
        <v>TRUE</v>
      </c>
      <c r="J1712" s="26">
        <v>0</v>
      </c>
      <c r="K1712" s="26">
        <v>1</v>
      </c>
      <c r="L1712" s="26">
        <v>1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  <c r="T1712" s="26">
        <v>0</v>
      </c>
      <c r="U1712" s="26">
        <v>0.2</v>
      </c>
      <c r="V1712" s="26">
        <v>0</v>
      </c>
      <c r="W1712" s="26">
        <v>0</v>
      </c>
      <c r="X1712" s="26">
        <v>0</v>
      </c>
      <c r="Y1712" s="26">
        <v>0</v>
      </c>
      <c r="Z1712" s="26">
        <v>0</v>
      </c>
      <c r="AA1712" s="26">
        <v>0</v>
      </c>
      <c r="AB1712" s="26">
        <v>0</v>
      </c>
      <c r="AC1712" s="26">
        <v>0</v>
      </c>
      <c r="AD1712" s="26">
        <v>0</v>
      </c>
      <c r="AE1712" s="26">
        <v>0</v>
      </c>
      <c r="AF1712" s="26">
        <v>1</v>
      </c>
      <c r="AG1712" s="26">
        <v>0</v>
      </c>
    </row>
    <row r="1713" spans="1:33" x14ac:dyDescent="0.2">
      <c r="A1713" s="3" t="s">
        <v>1457</v>
      </c>
      <c r="B1713" s="3" t="s">
        <v>1097</v>
      </c>
      <c r="C1713" s="3" t="s">
        <v>540</v>
      </c>
      <c r="D1713" s="3" t="s">
        <v>534</v>
      </c>
      <c r="E1713" t="str">
        <f t="shared" si="52"/>
        <v>M22P01U03N02</v>
      </c>
      <c r="F1713" s="26">
        <f ca="1">基础表!F1713</f>
        <v>0</v>
      </c>
      <c r="G1713" s="26">
        <f>基础表!G1713</f>
        <v>0</v>
      </c>
      <c r="H1713" s="26">
        <v>0.15</v>
      </c>
      <c r="I1713" s="26" t="str">
        <f t="shared" ca="1" si="53"/>
        <v>TRUE</v>
      </c>
      <c r="J1713" s="26">
        <v>0</v>
      </c>
      <c r="K1713" s="26">
        <v>1</v>
      </c>
      <c r="L1713" s="26">
        <v>1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  <c r="T1713" s="26">
        <v>0</v>
      </c>
      <c r="U1713" s="26">
        <v>0.2</v>
      </c>
      <c r="V1713" s="26">
        <v>0</v>
      </c>
      <c r="W1713" s="26">
        <v>0</v>
      </c>
      <c r="X1713" s="26">
        <v>0</v>
      </c>
      <c r="Y1713" s="26">
        <v>0</v>
      </c>
      <c r="Z1713" s="26">
        <v>0</v>
      </c>
      <c r="AA1713" s="26">
        <v>0</v>
      </c>
      <c r="AB1713" s="26">
        <v>0</v>
      </c>
      <c r="AC1713" s="26">
        <v>0</v>
      </c>
      <c r="AD1713" s="26">
        <v>0</v>
      </c>
      <c r="AE1713" s="26">
        <v>0</v>
      </c>
      <c r="AF1713" s="26">
        <v>1</v>
      </c>
      <c r="AG1713" s="26">
        <v>0</v>
      </c>
    </row>
    <row r="1714" spans="1:33" x14ac:dyDescent="0.2">
      <c r="A1714" s="3" t="s">
        <v>1457</v>
      </c>
      <c r="B1714" s="3" t="s">
        <v>1097</v>
      </c>
      <c r="C1714" s="3" t="s">
        <v>540</v>
      </c>
      <c r="D1714" s="3" t="s">
        <v>535</v>
      </c>
      <c r="E1714" t="str">
        <f t="shared" si="52"/>
        <v>M22P01U03N03</v>
      </c>
      <c r="F1714" s="26">
        <f ca="1">基础表!F1714</f>
        <v>0</v>
      </c>
      <c r="G1714" s="26">
        <f>基础表!G1714</f>
        <v>0</v>
      </c>
      <c r="H1714" s="26">
        <v>0.15</v>
      </c>
      <c r="I1714" s="26" t="str">
        <f t="shared" ca="1" si="53"/>
        <v>TRUE</v>
      </c>
      <c r="J1714" s="26">
        <v>0</v>
      </c>
      <c r="K1714" s="26">
        <v>1</v>
      </c>
      <c r="L1714" s="26">
        <v>1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  <c r="T1714" s="26">
        <v>0</v>
      </c>
      <c r="U1714" s="26">
        <v>0.2</v>
      </c>
      <c r="V1714" s="26">
        <v>0</v>
      </c>
      <c r="W1714" s="26">
        <v>0</v>
      </c>
      <c r="X1714" s="26">
        <v>0</v>
      </c>
      <c r="Y1714" s="26">
        <v>0</v>
      </c>
      <c r="Z1714" s="26">
        <v>0</v>
      </c>
      <c r="AA1714" s="26">
        <v>0</v>
      </c>
      <c r="AB1714" s="26">
        <v>0</v>
      </c>
      <c r="AC1714" s="26">
        <v>0</v>
      </c>
      <c r="AD1714" s="26">
        <v>0</v>
      </c>
      <c r="AE1714" s="26">
        <v>0</v>
      </c>
      <c r="AF1714" s="26">
        <v>1</v>
      </c>
      <c r="AG1714" s="26">
        <v>0</v>
      </c>
    </row>
    <row r="1715" spans="1:33" x14ac:dyDescent="0.2">
      <c r="A1715" s="3" t="s">
        <v>1457</v>
      </c>
      <c r="B1715" s="3" t="s">
        <v>1097</v>
      </c>
      <c r="C1715" s="3" t="s">
        <v>540</v>
      </c>
      <c r="D1715" s="3" t="s">
        <v>536</v>
      </c>
      <c r="E1715" t="str">
        <f t="shared" si="52"/>
        <v>M22P01U03N04</v>
      </c>
      <c r="F1715" s="26">
        <f ca="1">基础表!F1715</f>
        <v>0</v>
      </c>
      <c r="G1715" s="26">
        <f>基础表!G1715</f>
        <v>0</v>
      </c>
      <c r="H1715" s="26">
        <v>0.15</v>
      </c>
      <c r="I1715" s="26" t="str">
        <f t="shared" ca="1" si="53"/>
        <v>TRUE</v>
      </c>
      <c r="J1715" s="26">
        <v>0</v>
      </c>
      <c r="K1715" s="26">
        <v>1</v>
      </c>
      <c r="L1715" s="26">
        <v>1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  <c r="T1715" s="26">
        <v>0</v>
      </c>
      <c r="U1715" s="26">
        <v>0.2</v>
      </c>
      <c r="V1715" s="26">
        <v>0</v>
      </c>
      <c r="W1715" s="26">
        <v>0</v>
      </c>
      <c r="X1715" s="26">
        <v>0</v>
      </c>
      <c r="Y1715" s="26">
        <v>0</v>
      </c>
      <c r="Z1715" s="26">
        <v>0</v>
      </c>
      <c r="AA1715" s="26">
        <v>0</v>
      </c>
      <c r="AB1715" s="26">
        <v>0</v>
      </c>
      <c r="AC1715" s="26">
        <v>0</v>
      </c>
      <c r="AD1715" s="26">
        <v>0</v>
      </c>
      <c r="AE1715" s="26">
        <v>0</v>
      </c>
      <c r="AF1715" s="26">
        <v>1</v>
      </c>
      <c r="AG1715" s="26">
        <v>0</v>
      </c>
    </row>
    <row r="1716" spans="1:33" x14ac:dyDescent="0.2">
      <c r="A1716" s="3" t="s">
        <v>1457</v>
      </c>
      <c r="B1716" s="3" t="s">
        <v>1097</v>
      </c>
      <c r="C1716" s="3" t="s">
        <v>540</v>
      </c>
      <c r="D1716" s="3" t="s">
        <v>537</v>
      </c>
      <c r="E1716" t="str">
        <f t="shared" si="52"/>
        <v>M22P01U03N05</v>
      </c>
      <c r="F1716" s="26">
        <f ca="1">基础表!F1716</f>
        <v>0</v>
      </c>
      <c r="G1716" s="26">
        <f>基础表!G1716</f>
        <v>0</v>
      </c>
      <c r="H1716" s="26">
        <v>0.15</v>
      </c>
      <c r="I1716" s="26" t="str">
        <f t="shared" ca="1" si="53"/>
        <v>TRUE</v>
      </c>
      <c r="J1716" s="26">
        <v>0</v>
      </c>
      <c r="K1716" s="26">
        <v>1</v>
      </c>
      <c r="L1716" s="26">
        <v>1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  <c r="T1716" s="26">
        <v>0</v>
      </c>
      <c r="U1716" s="26">
        <v>0.2</v>
      </c>
      <c r="V1716" s="26">
        <v>0</v>
      </c>
      <c r="W1716" s="26">
        <v>0</v>
      </c>
      <c r="X1716" s="26">
        <v>0</v>
      </c>
      <c r="Y1716" s="26">
        <v>0</v>
      </c>
      <c r="Z1716" s="26">
        <v>0</v>
      </c>
      <c r="AA1716" s="26">
        <v>0</v>
      </c>
      <c r="AB1716" s="26">
        <v>0</v>
      </c>
      <c r="AC1716" s="26">
        <v>0</v>
      </c>
      <c r="AD1716" s="26">
        <v>0</v>
      </c>
      <c r="AE1716" s="26">
        <v>0</v>
      </c>
      <c r="AF1716" s="26">
        <v>1</v>
      </c>
      <c r="AG1716" s="26">
        <v>0</v>
      </c>
    </row>
    <row r="1717" spans="1:33" x14ac:dyDescent="0.2">
      <c r="A1717" s="3" t="s">
        <v>1457</v>
      </c>
      <c r="B1717" s="3" t="s">
        <v>1097</v>
      </c>
      <c r="C1717" s="3" t="s">
        <v>540</v>
      </c>
      <c r="D1717" s="3" t="s">
        <v>538</v>
      </c>
      <c r="E1717" t="str">
        <f t="shared" si="52"/>
        <v>M22P01U03N06</v>
      </c>
      <c r="F1717" s="26">
        <f ca="1">基础表!F1717</f>
        <v>0</v>
      </c>
      <c r="G1717" s="26">
        <f>基础表!G1717</f>
        <v>0</v>
      </c>
      <c r="H1717" s="26">
        <v>0.15</v>
      </c>
      <c r="I1717" s="26" t="str">
        <f t="shared" ca="1" si="53"/>
        <v>TRUE</v>
      </c>
      <c r="J1717" s="26">
        <v>0</v>
      </c>
      <c r="K1717" s="26">
        <v>1</v>
      </c>
      <c r="L1717" s="26">
        <v>1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  <c r="T1717" s="26">
        <v>0</v>
      </c>
      <c r="U1717" s="26">
        <v>0.2</v>
      </c>
      <c r="V1717" s="26">
        <v>0</v>
      </c>
      <c r="W1717" s="26">
        <v>0</v>
      </c>
      <c r="X1717" s="26">
        <v>0</v>
      </c>
      <c r="Y1717" s="26">
        <v>0</v>
      </c>
      <c r="Z1717" s="26">
        <v>0</v>
      </c>
      <c r="AA1717" s="26">
        <v>0</v>
      </c>
      <c r="AB1717" s="26">
        <v>0</v>
      </c>
      <c r="AC1717" s="26">
        <v>0</v>
      </c>
      <c r="AD1717" s="26">
        <v>0</v>
      </c>
      <c r="AE1717" s="26">
        <v>0</v>
      </c>
      <c r="AF1717" s="26">
        <v>1</v>
      </c>
      <c r="AG1717" s="26">
        <v>0</v>
      </c>
    </row>
    <row r="1718" spans="1:33" x14ac:dyDescent="0.2">
      <c r="A1718" s="3" t="s">
        <v>1457</v>
      </c>
      <c r="B1718" s="3" t="s">
        <v>1097</v>
      </c>
      <c r="C1718" s="3" t="s">
        <v>540</v>
      </c>
      <c r="D1718" s="3" t="s">
        <v>542</v>
      </c>
      <c r="E1718" t="str">
        <f t="shared" si="52"/>
        <v>M22P01U03N07</v>
      </c>
      <c r="F1718" s="26">
        <f ca="1">基础表!F1718</f>
        <v>0</v>
      </c>
      <c r="G1718" s="26">
        <f>基础表!G1718</f>
        <v>0</v>
      </c>
      <c r="H1718" s="26">
        <v>0.15</v>
      </c>
      <c r="I1718" s="26" t="str">
        <f t="shared" ca="1" si="53"/>
        <v>TRUE</v>
      </c>
      <c r="J1718" s="26">
        <v>0</v>
      </c>
      <c r="K1718" s="26">
        <v>1</v>
      </c>
      <c r="L1718" s="26">
        <v>1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  <c r="T1718" s="26">
        <v>0</v>
      </c>
      <c r="U1718" s="26">
        <v>0.2</v>
      </c>
      <c r="V1718" s="26">
        <v>0</v>
      </c>
      <c r="W1718" s="26">
        <v>0</v>
      </c>
      <c r="X1718" s="26">
        <v>0</v>
      </c>
      <c r="Y1718" s="26">
        <v>0</v>
      </c>
      <c r="Z1718" s="26">
        <v>0</v>
      </c>
      <c r="AA1718" s="26">
        <v>0</v>
      </c>
      <c r="AB1718" s="26">
        <v>0</v>
      </c>
      <c r="AC1718" s="26">
        <v>0</v>
      </c>
      <c r="AD1718" s="26">
        <v>0</v>
      </c>
      <c r="AE1718" s="26">
        <v>0</v>
      </c>
      <c r="AF1718" s="26">
        <v>1</v>
      </c>
      <c r="AG1718" s="26">
        <v>0</v>
      </c>
    </row>
    <row r="1719" spans="1:33" x14ac:dyDescent="0.2">
      <c r="A1719" s="3" t="s">
        <v>1457</v>
      </c>
      <c r="B1719" s="3" t="s">
        <v>1097</v>
      </c>
      <c r="C1719" s="3" t="s">
        <v>540</v>
      </c>
      <c r="D1719" s="3" t="s">
        <v>543</v>
      </c>
      <c r="E1719" t="str">
        <f t="shared" si="52"/>
        <v>M22P01U03N08</v>
      </c>
      <c r="F1719" s="26">
        <f ca="1">基础表!F1719</f>
        <v>0</v>
      </c>
      <c r="G1719" s="26">
        <f>基础表!G1719</f>
        <v>0</v>
      </c>
      <c r="H1719" s="26">
        <v>0.15</v>
      </c>
      <c r="I1719" s="26" t="str">
        <f t="shared" ca="1" si="53"/>
        <v>TRUE</v>
      </c>
      <c r="J1719" s="26">
        <v>0</v>
      </c>
      <c r="K1719" s="26">
        <v>1</v>
      </c>
      <c r="L1719" s="26">
        <v>1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  <c r="T1719" s="26">
        <v>0</v>
      </c>
      <c r="U1719" s="26">
        <v>0.2</v>
      </c>
      <c r="V1719" s="26">
        <v>0</v>
      </c>
      <c r="W1719" s="26">
        <v>0</v>
      </c>
      <c r="X1719" s="26">
        <v>0</v>
      </c>
      <c r="Y1719" s="26">
        <v>0</v>
      </c>
      <c r="Z1719" s="26">
        <v>0</v>
      </c>
      <c r="AA1719" s="26">
        <v>0</v>
      </c>
      <c r="AB1719" s="26">
        <v>0</v>
      </c>
      <c r="AC1719" s="26">
        <v>0</v>
      </c>
      <c r="AD1719" s="26">
        <v>0</v>
      </c>
      <c r="AE1719" s="26">
        <v>0</v>
      </c>
      <c r="AF1719" s="26">
        <v>1</v>
      </c>
      <c r="AG1719" s="26">
        <v>0</v>
      </c>
    </row>
    <row r="1720" spans="1:33" x14ac:dyDescent="0.2">
      <c r="A1720" s="3" t="s">
        <v>1457</v>
      </c>
      <c r="B1720" s="3" t="s">
        <v>1097</v>
      </c>
      <c r="C1720" s="3" t="s">
        <v>540</v>
      </c>
      <c r="D1720" s="3" t="s">
        <v>544</v>
      </c>
      <c r="E1720" t="str">
        <f t="shared" si="52"/>
        <v>M22P01U03N09</v>
      </c>
      <c r="F1720" s="26">
        <f ca="1">基础表!F1720</f>
        <v>0</v>
      </c>
      <c r="G1720" s="26">
        <f>基础表!G1720</f>
        <v>0</v>
      </c>
      <c r="H1720" s="26">
        <v>0.15</v>
      </c>
      <c r="I1720" s="26" t="str">
        <f t="shared" ca="1" si="53"/>
        <v>TRUE</v>
      </c>
      <c r="J1720" s="26">
        <v>0</v>
      </c>
      <c r="K1720" s="26">
        <v>1</v>
      </c>
      <c r="L1720" s="26">
        <v>1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  <c r="T1720" s="26">
        <v>0</v>
      </c>
      <c r="U1720" s="26">
        <v>0.2</v>
      </c>
      <c r="V1720" s="26">
        <v>0</v>
      </c>
      <c r="W1720" s="26">
        <v>0</v>
      </c>
      <c r="X1720" s="26">
        <v>0</v>
      </c>
      <c r="Y1720" s="26">
        <v>0</v>
      </c>
      <c r="Z1720" s="26">
        <v>0</v>
      </c>
      <c r="AA1720" s="26">
        <v>0</v>
      </c>
      <c r="AB1720" s="26">
        <v>0</v>
      </c>
      <c r="AC1720" s="26">
        <v>0</v>
      </c>
      <c r="AD1720" s="26">
        <v>0</v>
      </c>
      <c r="AE1720" s="26">
        <v>0</v>
      </c>
      <c r="AF1720" s="26">
        <v>1</v>
      </c>
      <c r="AG1720" s="26">
        <v>0</v>
      </c>
    </row>
    <row r="1721" spans="1:33" x14ac:dyDescent="0.2">
      <c r="A1721" s="3" t="s">
        <v>1457</v>
      </c>
      <c r="B1721" s="3" t="s">
        <v>1097</v>
      </c>
      <c r="C1721" s="3" t="s">
        <v>541</v>
      </c>
      <c r="D1721" s="3" t="s">
        <v>1255</v>
      </c>
      <c r="E1721" t="str">
        <f t="shared" si="52"/>
        <v>M22P01U04N01</v>
      </c>
      <c r="F1721" s="26">
        <f ca="1">基础表!F1721</f>
        <v>0</v>
      </c>
      <c r="G1721" s="26">
        <f>基础表!G1721</f>
        <v>0</v>
      </c>
      <c r="H1721" s="26">
        <v>0.15</v>
      </c>
      <c r="I1721" s="26" t="str">
        <f t="shared" ca="1" si="53"/>
        <v>TRUE</v>
      </c>
      <c r="J1721" s="26">
        <v>0</v>
      </c>
      <c r="K1721" s="26">
        <v>1</v>
      </c>
      <c r="L1721" s="26">
        <v>1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  <c r="T1721" s="26">
        <v>0</v>
      </c>
      <c r="U1721" s="26">
        <v>0.2</v>
      </c>
      <c r="V1721" s="26">
        <v>0</v>
      </c>
      <c r="W1721" s="26">
        <v>0</v>
      </c>
      <c r="X1721" s="26">
        <v>0</v>
      </c>
      <c r="Y1721" s="26">
        <v>0</v>
      </c>
      <c r="Z1721" s="26">
        <v>0</v>
      </c>
      <c r="AA1721" s="26">
        <v>0</v>
      </c>
      <c r="AB1721" s="26">
        <v>0</v>
      </c>
      <c r="AC1721" s="26">
        <v>0</v>
      </c>
      <c r="AD1721" s="26">
        <v>0</v>
      </c>
      <c r="AE1721" s="26">
        <v>0</v>
      </c>
      <c r="AF1721" s="26">
        <v>1</v>
      </c>
      <c r="AG1721" s="26">
        <v>0</v>
      </c>
    </row>
    <row r="1722" spans="1:33" x14ac:dyDescent="0.2">
      <c r="A1722" s="3" t="s">
        <v>1457</v>
      </c>
      <c r="B1722" s="3" t="s">
        <v>1097</v>
      </c>
      <c r="C1722" s="3" t="s">
        <v>541</v>
      </c>
      <c r="D1722" s="3" t="s">
        <v>534</v>
      </c>
      <c r="E1722" t="str">
        <f t="shared" si="52"/>
        <v>M22P01U04N02</v>
      </c>
      <c r="F1722" s="26">
        <f ca="1">基础表!F1722</f>
        <v>0</v>
      </c>
      <c r="G1722" s="26">
        <f>基础表!G1722</f>
        <v>0</v>
      </c>
      <c r="H1722" s="26">
        <v>0.15</v>
      </c>
      <c r="I1722" s="26" t="str">
        <f t="shared" ca="1" si="53"/>
        <v>TRUE</v>
      </c>
      <c r="J1722" s="26">
        <v>0</v>
      </c>
      <c r="K1722" s="26">
        <v>1</v>
      </c>
      <c r="L1722" s="26">
        <v>1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  <c r="T1722" s="26">
        <v>0</v>
      </c>
      <c r="U1722" s="26">
        <v>0.2</v>
      </c>
      <c r="V1722" s="26">
        <v>0</v>
      </c>
      <c r="W1722" s="26">
        <v>0</v>
      </c>
      <c r="X1722" s="26">
        <v>0</v>
      </c>
      <c r="Y1722" s="26">
        <v>0</v>
      </c>
      <c r="Z1722" s="26">
        <v>0</v>
      </c>
      <c r="AA1722" s="26">
        <v>0</v>
      </c>
      <c r="AB1722" s="26">
        <v>0</v>
      </c>
      <c r="AC1722" s="26">
        <v>0</v>
      </c>
      <c r="AD1722" s="26">
        <v>0</v>
      </c>
      <c r="AE1722" s="26">
        <v>0</v>
      </c>
      <c r="AF1722" s="26">
        <v>1</v>
      </c>
      <c r="AG1722" s="26">
        <v>0</v>
      </c>
    </row>
    <row r="1723" spans="1:33" x14ac:dyDescent="0.2">
      <c r="A1723" s="3" t="s">
        <v>1457</v>
      </c>
      <c r="B1723" s="3" t="s">
        <v>1097</v>
      </c>
      <c r="C1723" s="3" t="s">
        <v>541</v>
      </c>
      <c r="D1723" s="3" t="s">
        <v>535</v>
      </c>
      <c r="E1723" t="str">
        <f t="shared" si="52"/>
        <v>M22P01U04N03</v>
      </c>
      <c r="F1723" s="26">
        <f ca="1">基础表!F1723</f>
        <v>0</v>
      </c>
      <c r="G1723" s="26">
        <f>基础表!G1723</f>
        <v>0</v>
      </c>
      <c r="H1723" s="26">
        <v>0.15</v>
      </c>
      <c r="I1723" s="26" t="str">
        <f t="shared" ca="1" si="53"/>
        <v>TRUE</v>
      </c>
      <c r="J1723" s="26">
        <v>0</v>
      </c>
      <c r="K1723" s="26">
        <v>1</v>
      </c>
      <c r="L1723" s="26">
        <v>1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  <c r="T1723" s="26">
        <v>0</v>
      </c>
      <c r="U1723" s="26">
        <v>0.2</v>
      </c>
      <c r="V1723" s="26">
        <v>0</v>
      </c>
      <c r="W1723" s="26">
        <v>0</v>
      </c>
      <c r="X1723" s="26">
        <v>0</v>
      </c>
      <c r="Y1723" s="26">
        <v>0</v>
      </c>
      <c r="Z1723" s="26">
        <v>0</v>
      </c>
      <c r="AA1723" s="26">
        <v>0</v>
      </c>
      <c r="AB1723" s="26">
        <v>0</v>
      </c>
      <c r="AC1723" s="26">
        <v>0</v>
      </c>
      <c r="AD1723" s="26">
        <v>0</v>
      </c>
      <c r="AE1723" s="26">
        <v>0</v>
      </c>
      <c r="AF1723" s="26">
        <v>1</v>
      </c>
      <c r="AG1723" s="26">
        <v>0</v>
      </c>
    </row>
    <row r="1724" spans="1:33" x14ac:dyDescent="0.2">
      <c r="A1724" s="3" t="s">
        <v>1457</v>
      </c>
      <c r="B1724" s="3" t="s">
        <v>1097</v>
      </c>
      <c r="C1724" s="3" t="s">
        <v>1454</v>
      </c>
      <c r="D1724" s="3" t="s">
        <v>536</v>
      </c>
      <c r="E1724" t="str">
        <f t="shared" si="52"/>
        <v>M22P01U04N04</v>
      </c>
      <c r="F1724" s="26">
        <f ca="1">基础表!F1724</f>
        <v>0</v>
      </c>
      <c r="G1724" s="26">
        <f>基础表!G1724</f>
        <v>0</v>
      </c>
      <c r="H1724" s="26">
        <v>0.15</v>
      </c>
      <c r="I1724" s="26" t="str">
        <f t="shared" ca="1" si="53"/>
        <v>TRUE</v>
      </c>
      <c r="J1724" s="26">
        <v>0</v>
      </c>
      <c r="K1724" s="26">
        <v>1</v>
      </c>
      <c r="L1724" s="26">
        <v>1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  <c r="T1724" s="26">
        <v>0</v>
      </c>
      <c r="U1724" s="26">
        <v>0.2</v>
      </c>
      <c r="V1724" s="26">
        <v>0</v>
      </c>
      <c r="W1724" s="26">
        <v>0</v>
      </c>
      <c r="X1724" s="26">
        <v>0</v>
      </c>
      <c r="Y1724" s="26">
        <v>0</v>
      </c>
      <c r="Z1724" s="26">
        <v>0</v>
      </c>
      <c r="AA1724" s="26">
        <v>0</v>
      </c>
      <c r="AB1724" s="26">
        <v>0</v>
      </c>
      <c r="AC1724" s="26">
        <v>0</v>
      </c>
      <c r="AD1724" s="26">
        <v>0</v>
      </c>
      <c r="AE1724" s="26">
        <v>0</v>
      </c>
      <c r="AF1724" s="26">
        <v>1</v>
      </c>
      <c r="AG1724" s="26">
        <v>0</v>
      </c>
    </row>
    <row r="1725" spans="1:33" x14ac:dyDescent="0.2">
      <c r="A1725" s="3" t="s">
        <v>1457</v>
      </c>
      <c r="B1725" s="3" t="s">
        <v>1097</v>
      </c>
      <c r="C1725" s="3" t="s">
        <v>1454</v>
      </c>
      <c r="D1725" s="3" t="s">
        <v>537</v>
      </c>
      <c r="E1725" t="str">
        <f t="shared" si="52"/>
        <v>M22P01U04N05</v>
      </c>
      <c r="F1725" s="26">
        <f ca="1">基础表!F1725</f>
        <v>0</v>
      </c>
      <c r="G1725" s="26">
        <f>基础表!G1725</f>
        <v>0</v>
      </c>
      <c r="H1725" s="26">
        <v>0.15</v>
      </c>
      <c r="I1725" s="26" t="str">
        <f t="shared" ca="1" si="53"/>
        <v>TRUE</v>
      </c>
      <c r="J1725" s="26">
        <v>0</v>
      </c>
      <c r="K1725" s="26">
        <v>1</v>
      </c>
      <c r="L1725" s="26">
        <v>1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  <c r="T1725" s="26">
        <v>0</v>
      </c>
      <c r="U1725" s="26">
        <v>0.2</v>
      </c>
      <c r="V1725" s="26">
        <v>0</v>
      </c>
      <c r="W1725" s="26">
        <v>0</v>
      </c>
      <c r="X1725" s="26">
        <v>0</v>
      </c>
      <c r="Y1725" s="26">
        <v>0</v>
      </c>
      <c r="Z1725" s="26">
        <v>0</v>
      </c>
      <c r="AA1725" s="26">
        <v>0</v>
      </c>
      <c r="AB1725" s="26">
        <v>0</v>
      </c>
      <c r="AC1725" s="26">
        <v>0</v>
      </c>
      <c r="AD1725" s="26">
        <v>0</v>
      </c>
      <c r="AE1725" s="26">
        <v>0</v>
      </c>
      <c r="AF1725" s="26">
        <v>1</v>
      </c>
      <c r="AG1725" s="26">
        <v>0</v>
      </c>
    </row>
    <row r="1726" spans="1:33" x14ac:dyDescent="0.2">
      <c r="A1726" s="3" t="s">
        <v>1457</v>
      </c>
      <c r="B1726" s="3" t="s">
        <v>1097</v>
      </c>
      <c r="C1726" s="3" t="s">
        <v>1454</v>
      </c>
      <c r="D1726" s="3" t="s">
        <v>538</v>
      </c>
      <c r="E1726" t="str">
        <f t="shared" si="52"/>
        <v>M22P01U04N06</v>
      </c>
      <c r="F1726" s="26">
        <f ca="1">基础表!F1726</f>
        <v>0</v>
      </c>
      <c r="G1726" s="26">
        <f>基础表!G1726</f>
        <v>0</v>
      </c>
      <c r="H1726" s="26">
        <v>0.15</v>
      </c>
      <c r="I1726" s="26" t="str">
        <f t="shared" ca="1" si="53"/>
        <v>TRUE</v>
      </c>
      <c r="J1726" s="26">
        <v>0</v>
      </c>
      <c r="K1726" s="26">
        <v>1</v>
      </c>
      <c r="L1726" s="26">
        <v>1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  <c r="T1726" s="26">
        <v>0</v>
      </c>
      <c r="U1726" s="26">
        <v>0.2</v>
      </c>
      <c r="V1726" s="26">
        <v>0</v>
      </c>
      <c r="W1726" s="26">
        <v>0</v>
      </c>
      <c r="X1726" s="26">
        <v>0</v>
      </c>
      <c r="Y1726" s="26">
        <v>0</v>
      </c>
      <c r="Z1726" s="26">
        <v>0</v>
      </c>
      <c r="AA1726" s="26">
        <v>0</v>
      </c>
      <c r="AB1726" s="26">
        <v>0</v>
      </c>
      <c r="AC1726" s="26">
        <v>0</v>
      </c>
      <c r="AD1726" s="26">
        <v>0</v>
      </c>
      <c r="AE1726" s="26">
        <v>0</v>
      </c>
      <c r="AF1726" s="26">
        <v>1</v>
      </c>
      <c r="AG1726" s="26">
        <v>0</v>
      </c>
    </row>
    <row r="1727" spans="1:33" x14ac:dyDescent="0.2">
      <c r="A1727" s="3" t="s">
        <v>1457</v>
      </c>
      <c r="B1727" s="3" t="s">
        <v>1097</v>
      </c>
      <c r="C1727" s="3" t="s">
        <v>1454</v>
      </c>
      <c r="D1727" s="3" t="s">
        <v>542</v>
      </c>
      <c r="E1727" t="str">
        <f t="shared" si="52"/>
        <v>M22P01U04N07</v>
      </c>
      <c r="F1727" s="26">
        <f ca="1">基础表!F1727</f>
        <v>0</v>
      </c>
      <c r="G1727" s="26">
        <f>基础表!G1727</f>
        <v>0</v>
      </c>
      <c r="H1727" s="26">
        <v>0.15</v>
      </c>
      <c r="I1727" s="26" t="str">
        <f t="shared" ca="1" si="53"/>
        <v>TRUE</v>
      </c>
      <c r="J1727" s="26">
        <v>0</v>
      </c>
      <c r="K1727" s="26">
        <v>1</v>
      </c>
      <c r="L1727" s="26">
        <v>1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  <c r="T1727" s="26">
        <v>0</v>
      </c>
      <c r="U1727" s="26">
        <v>0.2</v>
      </c>
      <c r="V1727" s="26">
        <v>0</v>
      </c>
      <c r="W1727" s="26">
        <v>0</v>
      </c>
      <c r="X1727" s="26">
        <v>0</v>
      </c>
      <c r="Y1727" s="26">
        <v>0</v>
      </c>
      <c r="Z1727" s="26">
        <v>0</v>
      </c>
      <c r="AA1727" s="26">
        <v>0</v>
      </c>
      <c r="AB1727" s="26">
        <v>0</v>
      </c>
      <c r="AC1727" s="26">
        <v>0</v>
      </c>
      <c r="AD1727" s="26">
        <v>0</v>
      </c>
      <c r="AE1727" s="26">
        <v>0</v>
      </c>
      <c r="AF1727" s="26">
        <v>1</v>
      </c>
      <c r="AG1727" s="26">
        <v>0</v>
      </c>
    </row>
    <row r="1728" spans="1:33" x14ac:dyDescent="0.2">
      <c r="A1728" s="3" t="s">
        <v>1457</v>
      </c>
      <c r="B1728" s="3" t="s">
        <v>1097</v>
      </c>
      <c r="C1728" s="3" t="s">
        <v>1454</v>
      </c>
      <c r="D1728" s="3" t="s">
        <v>543</v>
      </c>
      <c r="E1728" t="str">
        <f t="shared" si="52"/>
        <v>M22P01U04N08</v>
      </c>
      <c r="F1728" s="26">
        <f ca="1">基础表!F1728</f>
        <v>0</v>
      </c>
      <c r="G1728" s="26">
        <f>基础表!G1728</f>
        <v>0</v>
      </c>
      <c r="H1728" s="26">
        <v>0.15</v>
      </c>
      <c r="I1728" s="26" t="str">
        <f t="shared" ca="1" si="53"/>
        <v>TRUE</v>
      </c>
      <c r="J1728" s="26">
        <v>0</v>
      </c>
      <c r="K1728" s="26">
        <v>1</v>
      </c>
      <c r="L1728" s="26">
        <v>1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  <c r="T1728" s="26">
        <v>0</v>
      </c>
      <c r="U1728" s="26">
        <v>0.2</v>
      </c>
      <c r="V1728" s="26">
        <v>0</v>
      </c>
      <c r="W1728" s="26">
        <v>0</v>
      </c>
      <c r="X1728" s="26">
        <v>0</v>
      </c>
      <c r="Y1728" s="26">
        <v>0</v>
      </c>
      <c r="Z1728" s="26">
        <v>0</v>
      </c>
      <c r="AA1728" s="26">
        <v>0</v>
      </c>
      <c r="AB1728" s="26">
        <v>0</v>
      </c>
      <c r="AC1728" s="26">
        <v>0</v>
      </c>
      <c r="AD1728" s="26">
        <v>0</v>
      </c>
      <c r="AE1728" s="26">
        <v>0</v>
      </c>
      <c r="AF1728" s="26">
        <v>1</v>
      </c>
      <c r="AG1728" s="26">
        <v>0</v>
      </c>
    </row>
    <row r="1729" spans="1:33" x14ac:dyDescent="0.2">
      <c r="A1729" s="3" t="s">
        <v>1457</v>
      </c>
      <c r="B1729" s="3" t="s">
        <v>1097</v>
      </c>
      <c r="C1729" s="3" t="s">
        <v>541</v>
      </c>
      <c r="D1729" s="3" t="s">
        <v>544</v>
      </c>
      <c r="E1729" t="str">
        <f t="shared" si="52"/>
        <v>M22P01U04N09</v>
      </c>
      <c r="F1729" s="26">
        <f ca="1">基础表!F1729</f>
        <v>0</v>
      </c>
      <c r="G1729" s="26">
        <f>基础表!G1729</f>
        <v>0</v>
      </c>
      <c r="H1729" s="26">
        <v>0.15</v>
      </c>
      <c r="I1729" s="26" t="str">
        <f t="shared" ca="1" si="53"/>
        <v>TRUE</v>
      </c>
      <c r="J1729" s="26">
        <v>0</v>
      </c>
      <c r="K1729" s="26">
        <v>1</v>
      </c>
      <c r="L1729" s="26">
        <v>1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  <c r="T1729" s="26">
        <v>0</v>
      </c>
      <c r="U1729" s="26">
        <v>0.2</v>
      </c>
      <c r="V1729" s="26">
        <v>0</v>
      </c>
      <c r="W1729" s="26">
        <v>0</v>
      </c>
      <c r="X1729" s="26">
        <v>0</v>
      </c>
      <c r="Y1729" s="26">
        <v>0</v>
      </c>
      <c r="Z1729" s="26">
        <v>0</v>
      </c>
      <c r="AA1729" s="26">
        <v>0</v>
      </c>
      <c r="AB1729" s="26">
        <v>0</v>
      </c>
      <c r="AC1729" s="26">
        <v>0</v>
      </c>
      <c r="AD1729" s="26">
        <v>0</v>
      </c>
      <c r="AE1729" s="26">
        <v>0</v>
      </c>
      <c r="AF1729" s="26">
        <v>1</v>
      </c>
      <c r="AG1729" s="26">
        <v>0</v>
      </c>
    </row>
    <row r="1730" spans="1:33" x14ac:dyDescent="0.2">
      <c r="C1730" s="3" t="s">
        <v>532</v>
      </c>
    </row>
    <row r="1731" spans="1:33" x14ac:dyDescent="0.2">
      <c r="C1731" s="3" t="s">
        <v>532</v>
      </c>
    </row>
    <row r="1732" spans="1:33" x14ac:dyDescent="0.2">
      <c r="C1732" s="3" t="s">
        <v>532</v>
      </c>
    </row>
    <row r="1733" spans="1:33" x14ac:dyDescent="0.2">
      <c r="C1733" s="3" t="s">
        <v>532</v>
      </c>
    </row>
    <row r="1734" spans="1:33" x14ac:dyDescent="0.2">
      <c r="C1734" s="3" t="s">
        <v>532</v>
      </c>
    </row>
    <row r="1735" spans="1:33" x14ac:dyDescent="0.2">
      <c r="C1735" s="3" t="s">
        <v>532</v>
      </c>
    </row>
    <row r="1736" spans="1:33" x14ac:dyDescent="0.2">
      <c r="C1736" s="3" t="s">
        <v>532</v>
      </c>
    </row>
    <row r="1737" spans="1:33" x14ac:dyDescent="0.2">
      <c r="C1737" s="3" t="s">
        <v>532</v>
      </c>
    </row>
    <row r="1738" spans="1:33" x14ac:dyDescent="0.2">
      <c r="C1738" s="3" t="s">
        <v>532</v>
      </c>
    </row>
    <row r="1739" spans="1:33" x14ac:dyDescent="0.2">
      <c r="C1739" s="3" t="s">
        <v>539</v>
      </c>
    </row>
    <row r="1740" spans="1:33" x14ac:dyDescent="0.2">
      <c r="C1740" s="3" t="s">
        <v>539</v>
      </c>
    </row>
    <row r="1741" spans="1:33" x14ac:dyDescent="0.2">
      <c r="C1741" s="3" t="s">
        <v>539</v>
      </c>
    </row>
    <row r="1742" spans="1:33" x14ac:dyDescent="0.2">
      <c r="C1742" s="3" t="s">
        <v>539</v>
      </c>
    </row>
    <row r="1743" spans="1:33" x14ac:dyDescent="0.2">
      <c r="C1743" s="3" t="s">
        <v>539</v>
      </c>
    </row>
    <row r="1744" spans="1:33" x14ac:dyDescent="0.2">
      <c r="C1744" s="3" t="s">
        <v>539</v>
      </c>
    </row>
    <row r="1745" spans="3:3" x14ac:dyDescent="0.2">
      <c r="C1745" s="3" t="s">
        <v>539</v>
      </c>
    </row>
    <row r="1746" spans="3:3" x14ac:dyDescent="0.2">
      <c r="C1746" s="3" t="s">
        <v>539</v>
      </c>
    </row>
    <row r="1747" spans="3:3" x14ac:dyDescent="0.2">
      <c r="C1747" s="3" t="s">
        <v>539</v>
      </c>
    </row>
    <row r="1748" spans="3:3" x14ac:dyDescent="0.2">
      <c r="C1748" s="3" t="s">
        <v>540</v>
      </c>
    </row>
    <row r="1749" spans="3:3" x14ac:dyDescent="0.2">
      <c r="C1749" s="3" t="s">
        <v>540</v>
      </c>
    </row>
    <row r="1750" spans="3:3" x14ac:dyDescent="0.2">
      <c r="C1750" s="3" t="s">
        <v>540</v>
      </c>
    </row>
    <row r="1751" spans="3:3" x14ac:dyDescent="0.2">
      <c r="C1751" s="3" t="s">
        <v>540</v>
      </c>
    </row>
    <row r="1752" spans="3:3" x14ac:dyDescent="0.2">
      <c r="C1752" s="3" t="s">
        <v>540</v>
      </c>
    </row>
    <row r="1753" spans="3:3" x14ac:dyDescent="0.2">
      <c r="C1753" s="3" t="s">
        <v>540</v>
      </c>
    </row>
    <row r="1754" spans="3:3" x14ac:dyDescent="0.2">
      <c r="C1754" s="3" t="s">
        <v>540</v>
      </c>
    </row>
    <row r="1755" spans="3:3" x14ac:dyDescent="0.2">
      <c r="C1755" s="3" t="s">
        <v>540</v>
      </c>
    </row>
    <row r="1756" spans="3:3" x14ac:dyDescent="0.2">
      <c r="C1756" s="3" t="s">
        <v>540</v>
      </c>
    </row>
    <row r="1757" spans="3:3" x14ac:dyDescent="0.2">
      <c r="C1757" s="3" t="s">
        <v>541</v>
      </c>
    </row>
    <row r="1758" spans="3:3" x14ac:dyDescent="0.2">
      <c r="C1758" s="3" t="s">
        <v>541</v>
      </c>
    </row>
    <row r="1759" spans="3:3" x14ac:dyDescent="0.2">
      <c r="C1759" s="3" t="s">
        <v>541</v>
      </c>
    </row>
    <row r="1760" spans="3:3" x14ac:dyDescent="0.2">
      <c r="C1760" s="3" t="s">
        <v>1454</v>
      </c>
    </row>
    <row r="1761" spans="3:3" x14ac:dyDescent="0.2">
      <c r="C1761" s="3" t="s">
        <v>1454</v>
      </c>
    </row>
    <row r="1762" spans="3:3" x14ac:dyDescent="0.2">
      <c r="C1762" s="3" t="s">
        <v>1454</v>
      </c>
    </row>
    <row r="1763" spans="3:3" x14ac:dyDescent="0.2">
      <c r="C1763" s="3" t="s">
        <v>1454</v>
      </c>
    </row>
    <row r="1764" spans="3:3" x14ac:dyDescent="0.2">
      <c r="C1764" s="3" t="s">
        <v>1454</v>
      </c>
    </row>
    <row r="1765" spans="3:3" x14ac:dyDescent="0.2">
      <c r="C1765" s="3" t="s">
        <v>541</v>
      </c>
    </row>
    <row r="1766" spans="3:3" x14ac:dyDescent="0.2">
      <c r="C1766" s="3" t="s">
        <v>532</v>
      </c>
    </row>
    <row r="1767" spans="3:3" x14ac:dyDescent="0.2">
      <c r="C1767" s="3" t="s">
        <v>532</v>
      </c>
    </row>
    <row r="1768" spans="3:3" x14ac:dyDescent="0.2">
      <c r="C1768" s="3" t="s">
        <v>532</v>
      </c>
    </row>
    <row r="1769" spans="3:3" x14ac:dyDescent="0.2">
      <c r="C1769" s="3" t="s">
        <v>532</v>
      </c>
    </row>
    <row r="1770" spans="3:3" x14ac:dyDescent="0.2">
      <c r="C1770" s="3" t="s">
        <v>532</v>
      </c>
    </row>
    <row r="1771" spans="3:3" x14ac:dyDescent="0.2">
      <c r="C1771" s="3" t="s">
        <v>532</v>
      </c>
    </row>
    <row r="1772" spans="3:3" x14ac:dyDescent="0.2">
      <c r="C1772" s="3" t="s">
        <v>532</v>
      </c>
    </row>
    <row r="1773" spans="3:3" x14ac:dyDescent="0.2">
      <c r="C1773" s="3" t="s">
        <v>532</v>
      </c>
    </row>
    <row r="1774" spans="3:3" x14ac:dyDescent="0.2">
      <c r="C1774" s="3" t="s">
        <v>532</v>
      </c>
    </row>
    <row r="1775" spans="3:3" x14ac:dyDescent="0.2">
      <c r="C1775" s="3" t="s">
        <v>539</v>
      </c>
    </row>
    <row r="1776" spans="3:3" x14ac:dyDescent="0.2">
      <c r="C1776" s="3" t="s">
        <v>539</v>
      </c>
    </row>
    <row r="1777" spans="3:3" x14ac:dyDescent="0.2">
      <c r="C1777" s="3" t="s">
        <v>539</v>
      </c>
    </row>
    <row r="1778" spans="3:3" x14ac:dyDescent="0.2">
      <c r="C1778" s="3" t="s">
        <v>539</v>
      </c>
    </row>
    <row r="1779" spans="3:3" x14ac:dyDescent="0.2">
      <c r="C1779" s="3" t="s">
        <v>539</v>
      </c>
    </row>
    <row r="1780" spans="3:3" x14ac:dyDescent="0.2">
      <c r="C1780" s="3" t="s">
        <v>539</v>
      </c>
    </row>
    <row r="1781" spans="3:3" x14ac:dyDescent="0.2">
      <c r="C1781" s="3" t="s">
        <v>539</v>
      </c>
    </row>
    <row r="1782" spans="3:3" x14ac:dyDescent="0.2">
      <c r="C1782" s="3" t="s">
        <v>539</v>
      </c>
    </row>
    <row r="1783" spans="3:3" x14ac:dyDescent="0.2">
      <c r="C1783" s="3" t="s">
        <v>539</v>
      </c>
    </row>
    <row r="1784" spans="3:3" x14ac:dyDescent="0.2">
      <c r="C1784" s="3" t="s">
        <v>540</v>
      </c>
    </row>
    <row r="1785" spans="3:3" x14ac:dyDescent="0.2">
      <c r="C1785" s="3" t="s">
        <v>540</v>
      </c>
    </row>
    <row r="1786" spans="3:3" x14ac:dyDescent="0.2">
      <c r="C1786" s="3" t="s">
        <v>540</v>
      </c>
    </row>
    <row r="1787" spans="3:3" x14ac:dyDescent="0.2">
      <c r="C1787" s="3" t="s">
        <v>540</v>
      </c>
    </row>
    <row r="1788" spans="3:3" x14ac:dyDescent="0.2">
      <c r="C1788" s="3" t="s">
        <v>540</v>
      </c>
    </row>
    <row r="1789" spans="3:3" x14ac:dyDescent="0.2">
      <c r="C1789" s="3" t="s">
        <v>540</v>
      </c>
    </row>
    <row r="1790" spans="3:3" x14ac:dyDescent="0.2">
      <c r="C1790" s="3" t="s">
        <v>540</v>
      </c>
    </row>
    <row r="1791" spans="3:3" x14ac:dyDescent="0.2">
      <c r="C1791" s="3" t="s">
        <v>540</v>
      </c>
    </row>
    <row r="1792" spans="3:3" x14ac:dyDescent="0.2">
      <c r="C1792" s="3" t="s">
        <v>540</v>
      </c>
    </row>
    <row r="1793" spans="3:3" x14ac:dyDescent="0.2">
      <c r="C1793" s="3" t="s">
        <v>541</v>
      </c>
    </row>
    <row r="1794" spans="3:3" x14ac:dyDescent="0.2">
      <c r="C1794" s="3" t="s">
        <v>541</v>
      </c>
    </row>
    <row r="1795" spans="3:3" x14ac:dyDescent="0.2">
      <c r="C1795" s="3" t="s">
        <v>541</v>
      </c>
    </row>
    <row r="1796" spans="3:3" x14ac:dyDescent="0.2">
      <c r="C1796" s="3" t="s">
        <v>1454</v>
      </c>
    </row>
    <row r="1797" spans="3:3" x14ac:dyDescent="0.2">
      <c r="C1797" s="3" t="s">
        <v>1454</v>
      </c>
    </row>
    <row r="1798" spans="3:3" x14ac:dyDescent="0.2">
      <c r="C1798" s="3" t="s">
        <v>1454</v>
      </c>
    </row>
    <row r="1799" spans="3:3" x14ac:dyDescent="0.2">
      <c r="C1799" s="3" t="s">
        <v>1454</v>
      </c>
    </row>
    <row r="1800" spans="3:3" x14ac:dyDescent="0.2">
      <c r="C1800" s="3" t="s">
        <v>1454</v>
      </c>
    </row>
    <row r="1801" spans="3:3" x14ac:dyDescent="0.2">
      <c r="C1801" s="3" t="s">
        <v>541</v>
      </c>
    </row>
    <row r="1802" spans="3:3" x14ac:dyDescent="0.2">
      <c r="C1802" s="3" t="s">
        <v>532</v>
      </c>
    </row>
    <row r="1803" spans="3:3" x14ac:dyDescent="0.2">
      <c r="C1803" s="3" t="s">
        <v>532</v>
      </c>
    </row>
    <row r="1804" spans="3:3" x14ac:dyDescent="0.2">
      <c r="C1804" s="3" t="s">
        <v>532</v>
      </c>
    </row>
    <row r="1805" spans="3:3" x14ac:dyDescent="0.2">
      <c r="C1805" s="3" t="s">
        <v>532</v>
      </c>
    </row>
    <row r="1806" spans="3:3" x14ac:dyDescent="0.2">
      <c r="C1806" s="3" t="s">
        <v>532</v>
      </c>
    </row>
    <row r="1807" spans="3:3" x14ac:dyDescent="0.2">
      <c r="C1807" s="3" t="s">
        <v>532</v>
      </c>
    </row>
    <row r="1808" spans="3:3" x14ac:dyDescent="0.2">
      <c r="C1808" s="3" t="s">
        <v>532</v>
      </c>
    </row>
    <row r="1809" spans="3:3" x14ac:dyDescent="0.2">
      <c r="C1809" s="3" t="s">
        <v>532</v>
      </c>
    </row>
    <row r="1810" spans="3:3" x14ac:dyDescent="0.2">
      <c r="C1810" s="3" t="s">
        <v>532</v>
      </c>
    </row>
    <row r="1811" spans="3:3" x14ac:dyDescent="0.2">
      <c r="C1811" s="3" t="s">
        <v>539</v>
      </c>
    </row>
    <row r="1812" spans="3:3" x14ac:dyDescent="0.2">
      <c r="C1812" s="3" t="s">
        <v>539</v>
      </c>
    </row>
    <row r="1813" spans="3:3" x14ac:dyDescent="0.2">
      <c r="C1813" s="3" t="s">
        <v>539</v>
      </c>
    </row>
    <row r="1814" spans="3:3" x14ac:dyDescent="0.2">
      <c r="C1814" s="3" t="s">
        <v>539</v>
      </c>
    </row>
    <row r="1815" spans="3:3" x14ac:dyDescent="0.2">
      <c r="C1815" s="3" t="s">
        <v>539</v>
      </c>
    </row>
    <row r="1816" spans="3:3" x14ac:dyDescent="0.2">
      <c r="C1816" s="3" t="s">
        <v>539</v>
      </c>
    </row>
    <row r="1817" spans="3:3" x14ac:dyDescent="0.2">
      <c r="C1817" s="3" t="s">
        <v>539</v>
      </c>
    </row>
    <row r="1818" spans="3:3" x14ac:dyDescent="0.2">
      <c r="C1818" s="3" t="s">
        <v>539</v>
      </c>
    </row>
    <row r="1819" spans="3:3" x14ac:dyDescent="0.2">
      <c r="C1819" s="3" t="s">
        <v>539</v>
      </c>
    </row>
    <row r="1820" spans="3:3" x14ac:dyDescent="0.2">
      <c r="C1820" s="3" t="s">
        <v>540</v>
      </c>
    </row>
    <row r="1821" spans="3:3" x14ac:dyDescent="0.2">
      <c r="C1821" s="3" t="s">
        <v>540</v>
      </c>
    </row>
    <row r="1822" spans="3:3" x14ac:dyDescent="0.2">
      <c r="C1822" s="3" t="s">
        <v>540</v>
      </c>
    </row>
    <row r="1823" spans="3:3" x14ac:dyDescent="0.2">
      <c r="C1823" s="3" t="s">
        <v>540</v>
      </c>
    </row>
    <row r="1824" spans="3:3" x14ac:dyDescent="0.2">
      <c r="C1824" s="3" t="s">
        <v>540</v>
      </c>
    </row>
    <row r="1825" spans="3:3" x14ac:dyDescent="0.2">
      <c r="C1825" s="3" t="s">
        <v>540</v>
      </c>
    </row>
    <row r="1826" spans="3:3" x14ac:dyDescent="0.2">
      <c r="C1826" s="3" t="s">
        <v>540</v>
      </c>
    </row>
    <row r="1827" spans="3:3" x14ac:dyDescent="0.2">
      <c r="C1827" s="3" t="s">
        <v>540</v>
      </c>
    </row>
    <row r="1828" spans="3:3" x14ac:dyDescent="0.2">
      <c r="C1828" s="3" t="s">
        <v>540</v>
      </c>
    </row>
    <row r="1829" spans="3:3" x14ac:dyDescent="0.2">
      <c r="C1829" s="3" t="s">
        <v>541</v>
      </c>
    </row>
    <row r="1830" spans="3:3" x14ac:dyDescent="0.2">
      <c r="C1830" s="3" t="s">
        <v>541</v>
      </c>
    </row>
    <row r="1831" spans="3:3" x14ac:dyDescent="0.2">
      <c r="C1831" s="3" t="s">
        <v>541</v>
      </c>
    </row>
    <row r="1832" spans="3:3" x14ac:dyDescent="0.2">
      <c r="C1832" s="3" t="s">
        <v>1454</v>
      </c>
    </row>
    <row r="1833" spans="3:3" x14ac:dyDescent="0.2">
      <c r="C1833" s="3" t="s">
        <v>1454</v>
      </c>
    </row>
    <row r="1834" spans="3:3" x14ac:dyDescent="0.2">
      <c r="C1834" s="3" t="s">
        <v>1454</v>
      </c>
    </row>
    <row r="1835" spans="3:3" x14ac:dyDescent="0.2">
      <c r="C1835" s="3" t="s">
        <v>1454</v>
      </c>
    </row>
    <row r="1836" spans="3:3" x14ac:dyDescent="0.2">
      <c r="C1836" s="3" t="s">
        <v>1454</v>
      </c>
    </row>
    <row r="1837" spans="3:3" x14ac:dyDescent="0.2">
      <c r="C1837" s="3" t="s">
        <v>541</v>
      </c>
    </row>
    <row r="1838" spans="3:3" x14ac:dyDescent="0.2">
      <c r="C1838" s="3" t="s">
        <v>532</v>
      </c>
    </row>
    <row r="1839" spans="3:3" x14ac:dyDescent="0.2">
      <c r="C1839" s="3" t="s">
        <v>532</v>
      </c>
    </row>
    <row r="1840" spans="3:3" x14ac:dyDescent="0.2">
      <c r="C1840" s="3" t="s">
        <v>532</v>
      </c>
    </row>
    <row r="1841" spans="3:3" x14ac:dyDescent="0.2">
      <c r="C1841" s="3" t="s">
        <v>532</v>
      </c>
    </row>
    <row r="1842" spans="3:3" x14ac:dyDescent="0.2">
      <c r="C1842" s="3" t="s">
        <v>532</v>
      </c>
    </row>
    <row r="1843" spans="3:3" x14ac:dyDescent="0.2">
      <c r="C1843" s="3" t="s">
        <v>532</v>
      </c>
    </row>
    <row r="1844" spans="3:3" x14ac:dyDescent="0.2">
      <c r="C1844" s="3" t="s">
        <v>532</v>
      </c>
    </row>
    <row r="1845" spans="3:3" x14ac:dyDescent="0.2">
      <c r="C1845" s="3" t="s">
        <v>532</v>
      </c>
    </row>
    <row r="1846" spans="3:3" x14ac:dyDescent="0.2">
      <c r="C1846" s="3" t="s">
        <v>532</v>
      </c>
    </row>
    <row r="1847" spans="3:3" x14ac:dyDescent="0.2">
      <c r="C1847" s="3" t="s">
        <v>539</v>
      </c>
    </row>
    <row r="1848" spans="3:3" x14ac:dyDescent="0.2">
      <c r="C1848" s="3" t="s">
        <v>539</v>
      </c>
    </row>
    <row r="1849" spans="3:3" x14ac:dyDescent="0.2">
      <c r="C1849" s="3" t="s">
        <v>539</v>
      </c>
    </row>
    <row r="1850" spans="3:3" x14ac:dyDescent="0.2">
      <c r="C1850" s="3" t="s">
        <v>539</v>
      </c>
    </row>
    <row r="1851" spans="3:3" x14ac:dyDescent="0.2">
      <c r="C1851" s="3" t="s">
        <v>539</v>
      </c>
    </row>
    <row r="1852" spans="3:3" x14ac:dyDescent="0.2">
      <c r="C1852" s="3" t="s">
        <v>539</v>
      </c>
    </row>
    <row r="1853" spans="3:3" x14ac:dyDescent="0.2">
      <c r="C1853" s="3" t="s">
        <v>539</v>
      </c>
    </row>
    <row r="1854" spans="3:3" x14ac:dyDescent="0.2">
      <c r="C1854" s="3" t="s">
        <v>539</v>
      </c>
    </row>
    <row r="1855" spans="3:3" x14ac:dyDescent="0.2">
      <c r="C1855" s="3" t="s">
        <v>539</v>
      </c>
    </row>
    <row r="1856" spans="3:3" x14ac:dyDescent="0.2">
      <c r="C1856" s="3" t="s">
        <v>540</v>
      </c>
    </row>
    <row r="1857" spans="3:3" x14ac:dyDescent="0.2">
      <c r="C1857" s="3" t="s">
        <v>540</v>
      </c>
    </row>
    <row r="1858" spans="3:3" x14ac:dyDescent="0.2">
      <c r="C1858" s="3" t="s">
        <v>540</v>
      </c>
    </row>
    <row r="1859" spans="3:3" x14ac:dyDescent="0.2">
      <c r="C1859" s="3" t="s">
        <v>540</v>
      </c>
    </row>
    <row r="1860" spans="3:3" x14ac:dyDescent="0.2">
      <c r="C1860" s="3" t="s">
        <v>540</v>
      </c>
    </row>
    <row r="1861" spans="3:3" x14ac:dyDescent="0.2">
      <c r="C1861" s="3" t="s">
        <v>540</v>
      </c>
    </row>
    <row r="1862" spans="3:3" x14ac:dyDescent="0.2">
      <c r="C1862" s="3" t="s">
        <v>540</v>
      </c>
    </row>
    <row r="1863" spans="3:3" x14ac:dyDescent="0.2">
      <c r="C1863" s="3" t="s">
        <v>540</v>
      </c>
    </row>
    <row r="1864" spans="3:3" x14ac:dyDescent="0.2">
      <c r="C1864" s="3" t="s">
        <v>540</v>
      </c>
    </row>
    <row r="1865" spans="3:3" x14ac:dyDescent="0.2">
      <c r="C1865" s="3" t="s">
        <v>541</v>
      </c>
    </row>
    <row r="1866" spans="3:3" x14ac:dyDescent="0.2">
      <c r="C1866" s="3" t="s">
        <v>541</v>
      </c>
    </row>
    <row r="1867" spans="3:3" x14ac:dyDescent="0.2">
      <c r="C1867" s="3" t="s">
        <v>541</v>
      </c>
    </row>
    <row r="1868" spans="3:3" x14ac:dyDescent="0.2">
      <c r="C1868" s="3" t="s">
        <v>1454</v>
      </c>
    </row>
    <row r="1869" spans="3:3" x14ac:dyDescent="0.2">
      <c r="C1869" s="3" t="s">
        <v>1454</v>
      </c>
    </row>
    <row r="1870" spans="3:3" x14ac:dyDescent="0.2">
      <c r="C1870" s="3" t="s">
        <v>1454</v>
      </c>
    </row>
    <row r="1871" spans="3:3" x14ac:dyDescent="0.2">
      <c r="C1871" s="3" t="s">
        <v>1454</v>
      </c>
    </row>
    <row r="1872" spans="3:3" x14ac:dyDescent="0.2">
      <c r="C1872" s="3" t="s">
        <v>1454</v>
      </c>
    </row>
    <row r="1873" spans="3:3" x14ac:dyDescent="0.2">
      <c r="C1873" s="3" t="s">
        <v>541</v>
      </c>
    </row>
    <row r="1874" spans="3:3" x14ac:dyDescent="0.2">
      <c r="C1874" s="3" t="s">
        <v>532</v>
      </c>
    </row>
    <row r="1875" spans="3:3" x14ac:dyDescent="0.2">
      <c r="C1875" s="3" t="s">
        <v>532</v>
      </c>
    </row>
    <row r="1876" spans="3:3" x14ac:dyDescent="0.2">
      <c r="C1876" s="3" t="s">
        <v>532</v>
      </c>
    </row>
    <row r="1877" spans="3:3" x14ac:dyDescent="0.2">
      <c r="C1877" s="3" t="s">
        <v>532</v>
      </c>
    </row>
    <row r="1878" spans="3:3" x14ac:dyDescent="0.2">
      <c r="C1878" s="3" t="s">
        <v>532</v>
      </c>
    </row>
    <row r="1879" spans="3:3" x14ac:dyDescent="0.2">
      <c r="C1879" s="3" t="s">
        <v>532</v>
      </c>
    </row>
    <row r="1880" spans="3:3" x14ac:dyDescent="0.2">
      <c r="C1880" s="3" t="s">
        <v>532</v>
      </c>
    </row>
    <row r="1881" spans="3:3" x14ac:dyDescent="0.2">
      <c r="C1881" s="3" t="s">
        <v>532</v>
      </c>
    </row>
    <row r="1882" spans="3:3" x14ac:dyDescent="0.2">
      <c r="C1882" s="3" t="s">
        <v>532</v>
      </c>
    </row>
    <row r="1883" spans="3:3" x14ac:dyDescent="0.2">
      <c r="C1883" s="3" t="s">
        <v>539</v>
      </c>
    </row>
    <row r="1884" spans="3:3" x14ac:dyDescent="0.2">
      <c r="C1884" s="3" t="s">
        <v>539</v>
      </c>
    </row>
    <row r="1885" spans="3:3" x14ac:dyDescent="0.2">
      <c r="C1885" s="3" t="s">
        <v>539</v>
      </c>
    </row>
    <row r="1886" spans="3:3" x14ac:dyDescent="0.2">
      <c r="C1886" s="3" t="s">
        <v>539</v>
      </c>
    </row>
    <row r="1887" spans="3:3" x14ac:dyDescent="0.2">
      <c r="C1887" s="3" t="s">
        <v>539</v>
      </c>
    </row>
    <row r="1888" spans="3:3" x14ac:dyDescent="0.2">
      <c r="C1888" s="3" t="s">
        <v>539</v>
      </c>
    </row>
    <row r="1889" spans="3:3" x14ac:dyDescent="0.2">
      <c r="C1889" s="3" t="s">
        <v>539</v>
      </c>
    </row>
    <row r="1890" spans="3:3" x14ac:dyDescent="0.2">
      <c r="C1890" s="3" t="s">
        <v>539</v>
      </c>
    </row>
    <row r="1891" spans="3:3" x14ac:dyDescent="0.2">
      <c r="C1891" s="3" t="s">
        <v>539</v>
      </c>
    </row>
    <row r="1892" spans="3:3" x14ac:dyDescent="0.2">
      <c r="C1892" s="3" t="s">
        <v>540</v>
      </c>
    </row>
    <row r="1893" spans="3:3" x14ac:dyDescent="0.2">
      <c r="C1893" s="3" t="s">
        <v>540</v>
      </c>
    </row>
    <row r="1894" spans="3:3" x14ac:dyDescent="0.2">
      <c r="C1894" s="3" t="s">
        <v>540</v>
      </c>
    </row>
    <row r="1895" spans="3:3" x14ac:dyDescent="0.2">
      <c r="C1895" s="3" t="s">
        <v>540</v>
      </c>
    </row>
    <row r="1896" spans="3:3" x14ac:dyDescent="0.2">
      <c r="C1896" s="3" t="s">
        <v>540</v>
      </c>
    </row>
    <row r="1897" spans="3:3" x14ac:dyDescent="0.2">
      <c r="C1897" s="3" t="s">
        <v>540</v>
      </c>
    </row>
    <row r="1898" spans="3:3" x14ac:dyDescent="0.2">
      <c r="C1898" s="3" t="s">
        <v>540</v>
      </c>
    </row>
    <row r="1899" spans="3:3" x14ac:dyDescent="0.2">
      <c r="C1899" s="3" t="s">
        <v>540</v>
      </c>
    </row>
    <row r="1900" spans="3:3" x14ac:dyDescent="0.2">
      <c r="C1900" s="3" t="s">
        <v>540</v>
      </c>
    </row>
    <row r="1901" spans="3:3" x14ac:dyDescent="0.2">
      <c r="C1901" s="3" t="s">
        <v>541</v>
      </c>
    </row>
    <row r="1902" spans="3:3" x14ac:dyDescent="0.2">
      <c r="C1902" s="3" t="s">
        <v>541</v>
      </c>
    </row>
    <row r="1903" spans="3:3" x14ac:dyDescent="0.2">
      <c r="C1903" s="3" t="s">
        <v>541</v>
      </c>
    </row>
    <row r="1904" spans="3:3" x14ac:dyDescent="0.2">
      <c r="C1904" s="3" t="s">
        <v>1454</v>
      </c>
    </row>
    <row r="1905" spans="3:3" x14ac:dyDescent="0.2">
      <c r="C1905" s="3" t="s">
        <v>1454</v>
      </c>
    </row>
    <row r="1906" spans="3:3" x14ac:dyDescent="0.2">
      <c r="C1906" s="3" t="s">
        <v>1454</v>
      </c>
    </row>
    <row r="1907" spans="3:3" x14ac:dyDescent="0.2">
      <c r="C1907" s="3" t="s">
        <v>1454</v>
      </c>
    </row>
    <row r="1908" spans="3:3" x14ac:dyDescent="0.2">
      <c r="C1908" s="3" t="s">
        <v>1454</v>
      </c>
    </row>
    <row r="1909" spans="3:3" x14ac:dyDescent="0.2">
      <c r="C1909" s="3" t="s">
        <v>541</v>
      </c>
    </row>
    <row r="1910" spans="3:3" x14ac:dyDescent="0.2">
      <c r="C1910" s="3" t="s">
        <v>532</v>
      </c>
    </row>
    <row r="1911" spans="3:3" x14ac:dyDescent="0.2">
      <c r="C1911" s="3" t="s">
        <v>532</v>
      </c>
    </row>
    <row r="1912" spans="3:3" x14ac:dyDescent="0.2">
      <c r="C1912" s="3" t="s">
        <v>532</v>
      </c>
    </row>
    <row r="1913" spans="3:3" x14ac:dyDescent="0.2">
      <c r="C1913" s="3" t="s">
        <v>532</v>
      </c>
    </row>
    <row r="1914" spans="3:3" x14ac:dyDescent="0.2">
      <c r="C1914" s="3" t="s">
        <v>532</v>
      </c>
    </row>
    <row r="1915" spans="3:3" x14ac:dyDescent="0.2">
      <c r="C1915" s="3" t="s">
        <v>532</v>
      </c>
    </row>
    <row r="1916" spans="3:3" x14ac:dyDescent="0.2">
      <c r="C1916" s="3" t="s">
        <v>532</v>
      </c>
    </row>
    <row r="1917" spans="3:3" x14ac:dyDescent="0.2">
      <c r="C1917" s="3" t="s">
        <v>532</v>
      </c>
    </row>
    <row r="1918" spans="3:3" x14ac:dyDescent="0.2">
      <c r="C1918" s="3" t="s">
        <v>532</v>
      </c>
    </row>
    <row r="1919" spans="3:3" x14ac:dyDescent="0.2">
      <c r="C1919" s="3" t="s">
        <v>539</v>
      </c>
    </row>
    <row r="1920" spans="3:3" x14ac:dyDescent="0.2">
      <c r="C1920" s="3" t="s">
        <v>539</v>
      </c>
    </row>
    <row r="1921" spans="3:3" x14ac:dyDescent="0.2">
      <c r="C1921" s="3" t="s">
        <v>539</v>
      </c>
    </row>
    <row r="1922" spans="3:3" x14ac:dyDescent="0.2">
      <c r="C1922" s="3" t="s">
        <v>539</v>
      </c>
    </row>
    <row r="1923" spans="3:3" x14ac:dyDescent="0.2">
      <c r="C1923" s="3" t="s">
        <v>539</v>
      </c>
    </row>
    <row r="1924" spans="3:3" x14ac:dyDescent="0.2">
      <c r="C1924" s="3" t="s">
        <v>539</v>
      </c>
    </row>
    <row r="1925" spans="3:3" x14ac:dyDescent="0.2">
      <c r="C1925" s="3" t="s">
        <v>539</v>
      </c>
    </row>
    <row r="1926" spans="3:3" x14ac:dyDescent="0.2">
      <c r="C1926" s="3" t="s">
        <v>539</v>
      </c>
    </row>
    <row r="1927" spans="3:3" x14ac:dyDescent="0.2">
      <c r="C1927" s="3" t="s">
        <v>539</v>
      </c>
    </row>
    <row r="1928" spans="3:3" x14ac:dyDescent="0.2">
      <c r="C1928" s="3" t="s">
        <v>540</v>
      </c>
    </row>
    <row r="1929" spans="3:3" x14ac:dyDescent="0.2">
      <c r="C1929" s="3" t="s">
        <v>540</v>
      </c>
    </row>
    <row r="1930" spans="3:3" x14ac:dyDescent="0.2">
      <c r="C1930" s="3" t="s">
        <v>540</v>
      </c>
    </row>
    <row r="1931" spans="3:3" x14ac:dyDescent="0.2">
      <c r="C1931" s="3" t="s">
        <v>540</v>
      </c>
    </row>
    <row r="1932" spans="3:3" x14ac:dyDescent="0.2">
      <c r="C1932" s="3" t="s">
        <v>540</v>
      </c>
    </row>
    <row r="1933" spans="3:3" x14ac:dyDescent="0.2">
      <c r="C1933" s="3" t="s">
        <v>540</v>
      </c>
    </row>
    <row r="1934" spans="3:3" x14ac:dyDescent="0.2">
      <c r="C1934" s="3" t="s">
        <v>540</v>
      </c>
    </row>
    <row r="1935" spans="3:3" x14ac:dyDescent="0.2">
      <c r="C1935" s="3" t="s">
        <v>540</v>
      </c>
    </row>
    <row r="1936" spans="3:3" x14ac:dyDescent="0.2">
      <c r="C1936" s="3" t="s">
        <v>540</v>
      </c>
    </row>
    <row r="1937" spans="3:3" x14ac:dyDescent="0.2">
      <c r="C1937" s="3" t="s">
        <v>541</v>
      </c>
    </row>
    <row r="1938" spans="3:3" x14ac:dyDescent="0.2">
      <c r="C1938" s="3" t="s">
        <v>541</v>
      </c>
    </row>
    <row r="1939" spans="3:3" x14ac:dyDescent="0.2">
      <c r="C1939" s="3" t="s">
        <v>541</v>
      </c>
    </row>
    <row r="1940" spans="3:3" x14ac:dyDescent="0.2">
      <c r="C1940" s="3" t="s">
        <v>1454</v>
      </c>
    </row>
    <row r="1941" spans="3:3" x14ac:dyDescent="0.2">
      <c r="C1941" s="3" t="s">
        <v>1454</v>
      </c>
    </row>
    <row r="1942" spans="3:3" x14ac:dyDescent="0.2">
      <c r="C1942" s="3" t="s">
        <v>1454</v>
      </c>
    </row>
    <row r="1943" spans="3:3" x14ac:dyDescent="0.2">
      <c r="C1943" s="3" t="s">
        <v>1454</v>
      </c>
    </row>
    <row r="1944" spans="3:3" x14ac:dyDescent="0.2">
      <c r="C1944" s="3" t="s">
        <v>1454</v>
      </c>
    </row>
    <row r="1945" spans="3:3" x14ac:dyDescent="0.2">
      <c r="C1945" s="3" t="s">
        <v>541</v>
      </c>
    </row>
    <row r="1946" spans="3:3" x14ac:dyDescent="0.2">
      <c r="C1946" s="3" t="s">
        <v>532</v>
      </c>
    </row>
    <row r="1947" spans="3:3" x14ac:dyDescent="0.2">
      <c r="C1947" s="3" t="s">
        <v>532</v>
      </c>
    </row>
    <row r="1948" spans="3:3" x14ac:dyDescent="0.2">
      <c r="C1948" s="3" t="s">
        <v>532</v>
      </c>
    </row>
    <row r="1949" spans="3:3" x14ac:dyDescent="0.2">
      <c r="C1949" s="3" t="s">
        <v>532</v>
      </c>
    </row>
    <row r="1950" spans="3:3" x14ac:dyDescent="0.2">
      <c r="C1950" s="3" t="s">
        <v>532</v>
      </c>
    </row>
    <row r="1951" spans="3:3" x14ac:dyDescent="0.2">
      <c r="C1951" s="3" t="s">
        <v>532</v>
      </c>
    </row>
    <row r="1952" spans="3:3" x14ac:dyDescent="0.2">
      <c r="C1952" s="3" t="s">
        <v>532</v>
      </c>
    </row>
    <row r="1953" spans="3:3" x14ac:dyDescent="0.2">
      <c r="C1953" s="3" t="s">
        <v>532</v>
      </c>
    </row>
    <row r="1954" spans="3:3" x14ac:dyDescent="0.2">
      <c r="C1954" s="3" t="s">
        <v>532</v>
      </c>
    </row>
    <row r="1955" spans="3:3" x14ac:dyDescent="0.2">
      <c r="C1955" s="3" t="s">
        <v>539</v>
      </c>
    </row>
    <row r="1956" spans="3:3" x14ac:dyDescent="0.2">
      <c r="C1956" s="3" t="s">
        <v>539</v>
      </c>
    </row>
    <row r="1957" spans="3:3" x14ac:dyDescent="0.2">
      <c r="C1957" s="3" t="s">
        <v>539</v>
      </c>
    </row>
    <row r="1958" spans="3:3" x14ac:dyDescent="0.2">
      <c r="C1958" s="3" t="s">
        <v>539</v>
      </c>
    </row>
    <row r="1959" spans="3:3" x14ac:dyDescent="0.2">
      <c r="C1959" s="3" t="s">
        <v>539</v>
      </c>
    </row>
    <row r="1960" spans="3:3" x14ac:dyDescent="0.2">
      <c r="C1960" s="3" t="s">
        <v>539</v>
      </c>
    </row>
    <row r="1961" spans="3:3" x14ac:dyDescent="0.2">
      <c r="C1961" s="3" t="s">
        <v>539</v>
      </c>
    </row>
    <row r="1962" spans="3:3" x14ac:dyDescent="0.2">
      <c r="C1962" s="3" t="s">
        <v>539</v>
      </c>
    </row>
    <row r="1963" spans="3:3" x14ac:dyDescent="0.2">
      <c r="C1963" s="3" t="s">
        <v>539</v>
      </c>
    </row>
    <row r="1964" spans="3:3" x14ac:dyDescent="0.2">
      <c r="C1964" s="3" t="s">
        <v>540</v>
      </c>
    </row>
    <row r="1965" spans="3:3" x14ac:dyDescent="0.2">
      <c r="C1965" s="3" t="s">
        <v>540</v>
      </c>
    </row>
    <row r="1966" spans="3:3" x14ac:dyDescent="0.2">
      <c r="C1966" s="3" t="s">
        <v>540</v>
      </c>
    </row>
    <row r="1967" spans="3:3" x14ac:dyDescent="0.2">
      <c r="C1967" s="3" t="s">
        <v>540</v>
      </c>
    </row>
    <row r="1968" spans="3:3" x14ac:dyDescent="0.2">
      <c r="C1968" s="3" t="s">
        <v>540</v>
      </c>
    </row>
    <row r="1969" spans="3:3" x14ac:dyDescent="0.2">
      <c r="C1969" s="3" t="s">
        <v>540</v>
      </c>
    </row>
    <row r="1970" spans="3:3" x14ac:dyDescent="0.2">
      <c r="C1970" s="3" t="s">
        <v>540</v>
      </c>
    </row>
    <row r="1971" spans="3:3" x14ac:dyDescent="0.2">
      <c r="C1971" s="3" t="s">
        <v>540</v>
      </c>
    </row>
    <row r="1972" spans="3:3" x14ac:dyDescent="0.2">
      <c r="C1972" s="3" t="s">
        <v>540</v>
      </c>
    </row>
    <row r="1973" spans="3:3" x14ac:dyDescent="0.2">
      <c r="C1973" s="3" t="s">
        <v>541</v>
      </c>
    </row>
    <row r="1974" spans="3:3" x14ac:dyDescent="0.2">
      <c r="C1974" s="3" t="s">
        <v>541</v>
      </c>
    </row>
    <row r="1975" spans="3:3" x14ac:dyDescent="0.2">
      <c r="C1975" s="3" t="s">
        <v>541</v>
      </c>
    </row>
    <row r="1976" spans="3:3" x14ac:dyDescent="0.2">
      <c r="C1976" s="3" t="s">
        <v>1454</v>
      </c>
    </row>
    <row r="1977" spans="3:3" x14ac:dyDescent="0.2">
      <c r="C1977" s="3" t="s">
        <v>1454</v>
      </c>
    </row>
    <row r="1978" spans="3:3" x14ac:dyDescent="0.2">
      <c r="C1978" s="3" t="s">
        <v>1454</v>
      </c>
    </row>
    <row r="1979" spans="3:3" x14ac:dyDescent="0.2">
      <c r="C1979" s="3" t="s">
        <v>1454</v>
      </c>
    </row>
    <row r="1980" spans="3:3" x14ac:dyDescent="0.2">
      <c r="C1980" s="3" t="s">
        <v>1454</v>
      </c>
    </row>
    <row r="1981" spans="3:3" x14ac:dyDescent="0.2">
      <c r="C1981" s="3" t="s">
        <v>541</v>
      </c>
    </row>
    <row r="1982" spans="3:3" x14ac:dyDescent="0.2">
      <c r="C1982" s="3" t="s">
        <v>532</v>
      </c>
    </row>
    <row r="1983" spans="3:3" x14ac:dyDescent="0.2">
      <c r="C1983" s="3" t="s">
        <v>532</v>
      </c>
    </row>
    <row r="1984" spans="3:3" x14ac:dyDescent="0.2">
      <c r="C1984" s="3" t="s">
        <v>532</v>
      </c>
    </row>
    <row r="1985" spans="3:3" x14ac:dyDescent="0.2">
      <c r="C1985" s="3" t="s">
        <v>532</v>
      </c>
    </row>
    <row r="1986" spans="3:3" x14ac:dyDescent="0.2">
      <c r="C1986" s="3" t="s">
        <v>532</v>
      </c>
    </row>
    <row r="1987" spans="3:3" x14ac:dyDescent="0.2">
      <c r="C1987" s="3" t="s">
        <v>532</v>
      </c>
    </row>
    <row r="1988" spans="3:3" x14ac:dyDescent="0.2">
      <c r="C1988" s="3" t="s">
        <v>532</v>
      </c>
    </row>
    <row r="1989" spans="3:3" x14ac:dyDescent="0.2">
      <c r="C1989" s="3" t="s">
        <v>532</v>
      </c>
    </row>
    <row r="1990" spans="3:3" x14ac:dyDescent="0.2">
      <c r="C1990" s="3" t="s">
        <v>532</v>
      </c>
    </row>
    <row r="1991" spans="3:3" x14ac:dyDescent="0.2">
      <c r="C1991" s="3" t="s">
        <v>539</v>
      </c>
    </row>
    <row r="1992" spans="3:3" x14ac:dyDescent="0.2">
      <c r="C1992" s="3" t="s">
        <v>539</v>
      </c>
    </row>
    <row r="1993" spans="3:3" x14ac:dyDescent="0.2">
      <c r="C1993" s="3" t="s">
        <v>539</v>
      </c>
    </row>
    <row r="1994" spans="3:3" x14ac:dyDescent="0.2">
      <c r="C1994" s="3" t="s">
        <v>539</v>
      </c>
    </row>
    <row r="1995" spans="3:3" x14ac:dyDescent="0.2">
      <c r="C1995" s="3" t="s">
        <v>539</v>
      </c>
    </row>
    <row r="1996" spans="3:3" x14ac:dyDescent="0.2">
      <c r="C1996" s="3" t="s">
        <v>539</v>
      </c>
    </row>
    <row r="1997" spans="3:3" x14ac:dyDescent="0.2">
      <c r="C1997" s="3" t="s">
        <v>539</v>
      </c>
    </row>
    <row r="1998" spans="3:3" x14ac:dyDescent="0.2">
      <c r="C1998" s="3" t="s">
        <v>539</v>
      </c>
    </row>
    <row r="1999" spans="3:3" x14ac:dyDescent="0.2">
      <c r="C1999" s="3" t="s">
        <v>539</v>
      </c>
    </row>
    <row r="2000" spans="3:3" x14ac:dyDescent="0.2">
      <c r="C2000" s="3" t="s">
        <v>540</v>
      </c>
    </row>
    <row r="2001" spans="3:3" x14ac:dyDescent="0.2">
      <c r="C2001" s="3" t="s">
        <v>540</v>
      </c>
    </row>
    <row r="2002" spans="3:3" x14ac:dyDescent="0.2">
      <c r="C2002" s="3" t="s">
        <v>540</v>
      </c>
    </row>
    <row r="2003" spans="3:3" x14ac:dyDescent="0.2">
      <c r="C2003" s="3" t="s">
        <v>540</v>
      </c>
    </row>
    <row r="2004" spans="3:3" x14ac:dyDescent="0.2">
      <c r="C2004" s="3" t="s">
        <v>540</v>
      </c>
    </row>
    <row r="2005" spans="3:3" x14ac:dyDescent="0.2">
      <c r="C2005" s="3" t="s">
        <v>540</v>
      </c>
    </row>
    <row r="2006" spans="3:3" x14ac:dyDescent="0.2">
      <c r="C2006" s="3" t="s">
        <v>540</v>
      </c>
    </row>
    <row r="2007" spans="3:3" x14ac:dyDescent="0.2">
      <c r="C2007" s="3" t="s">
        <v>540</v>
      </c>
    </row>
    <row r="2008" spans="3:3" x14ac:dyDescent="0.2">
      <c r="C2008" s="3" t="s">
        <v>540</v>
      </c>
    </row>
    <row r="2009" spans="3:3" x14ac:dyDescent="0.2">
      <c r="C2009" s="3" t="s">
        <v>541</v>
      </c>
    </row>
    <row r="2010" spans="3:3" x14ac:dyDescent="0.2">
      <c r="C2010" s="3" t="s">
        <v>541</v>
      </c>
    </row>
    <row r="2011" spans="3:3" x14ac:dyDescent="0.2">
      <c r="C2011" s="3" t="s">
        <v>541</v>
      </c>
    </row>
    <row r="2012" spans="3:3" x14ac:dyDescent="0.2">
      <c r="C2012" s="3" t="s">
        <v>1454</v>
      </c>
    </row>
    <row r="2013" spans="3:3" x14ac:dyDescent="0.2">
      <c r="C2013" s="3" t="s">
        <v>1454</v>
      </c>
    </row>
    <row r="2014" spans="3:3" x14ac:dyDescent="0.2">
      <c r="C2014" s="3" t="s">
        <v>1454</v>
      </c>
    </row>
    <row r="2015" spans="3:3" x14ac:dyDescent="0.2">
      <c r="C2015" s="3" t="s">
        <v>1454</v>
      </c>
    </row>
    <row r="2016" spans="3:3" x14ac:dyDescent="0.2">
      <c r="C2016" s="3" t="s">
        <v>1454</v>
      </c>
    </row>
    <row r="2017" spans="3:3" x14ac:dyDescent="0.2">
      <c r="C2017" s="3" t="s">
        <v>541</v>
      </c>
    </row>
    <row r="2018" spans="3:3" x14ac:dyDescent="0.2">
      <c r="C2018" s="3" t="s">
        <v>532</v>
      </c>
    </row>
    <row r="2019" spans="3:3" x14ac:dyDescent="0.2">
      <c r="C2019" s="3" t="s">
        <v>532</v>
      </c>
    </row>
    <row r="2020" spans="3:3" x14ac:dyDescent="0.2">
      <c r="C2020" s="3" t="s">
        <v>532</v>
      </c>
    </row>
    <row r="2021" spans="3:3" x14ac:dyDescent="0.2">
      <c r="C2021" s="3" t="s">
        <v>532</v>
      </c>
    </row>
    <row r="2022" spans="3:3" x14ac:dyDescent="0.2">
      <c r="C2022" s="3" t="s">
        <v>532</v>
      </c>
    </row>
    <row r="2023" spans="3:3" x14ac:dyDescent="0.2">
      <c r="C2023" s="3" t="s">
        <v>532</v>
      </c>
    </row>
    <row r="2024" spans="3:3" x14ac:dyDescent="0.2">
      <c r="C2024" s="3" t="s">
        <v>532</v>
      </c>
    </row>
    <row r="2025" spans="3:3" x14ac:dyDescent="0.2">
      <c r="C2025" s="3" t="s">
        <v>532</v>
      </c>
    </row>
    <row r="2026" spans="3:3" x14ac:dyDescent="0.2">
      <c r="C2026" s="3" t="s">
        <v>532</v>
      </c>
    </row>
    <row r="2027" spans="3:3" x14ac:dyDescent="0.2">
      <c r="C2027" s="3" t="s">
        <v>539</v>
      </c>
    </row>
    <row r="2028" spans="3:3" x14ac:dyDescent="0.2">
      <c r="C2028" s="3" t="s">
        <v>539</v>
      </c>
    </row>
    <row r="2029" spans="3:3" x14ac:dyDescent="0.2">
      <c r="C2029" s="3" t="s">
        <v>539</v>
      </c>
    </row>
    <row r="2030" spans="3:3" x14ac:dyDescent="0.2">
      <c r="C2030" s="3" t="s">
        <v>539</v>
      </c>
    </row>
    <row r="2031" spans="3:3" x14ac:dyDescent="0.2">
      <c r="C2031" s="3" t="s">
        <v>539</v>
      </c>
    </row>
    <row r="2032" spans="3:3" x14ac:dyDescent="0.2">
      <c r="C2032" s="3" t="s">
        <v>539</v>
      </c>
    </row>
    <row r="2033" spans="3:3" x14ac:dyDescent="0.2">
      <c r="C2033" s="3" t="s">
        <v>539</v>
      </c>
    </row>
    <row r="2034" spans="3:3" x14ac:dyDescent="0.2">
      <c r="C2034" s="3" t="s">
        <v>539</v>
      </c>
    </row>
    <row r="2035" spans="3:3" x14ac:dyDescent="0.2">
      <c r="C2035" s="3" t="s">
        <v>539</v>
      </c>
    </row>
    <row r="2036" spans="3:3" x14ac:dyDescent="0.2">
      <c r="C2036" s="3" t="s">
        <v>540</v>
      </c>
    </row>
    <row r="2037" spans="3:3" x14ac:dyDescent="0.2">
      <c r="C2037" s="3" t="s">
        <v>540</v>
      </c>
    </row>
    <row r="2038" spans="3:3" x14ac:dyDescent="0.2">
      <c r="C2038" s="3" t="s">
        <v>540</v>
      </c>
    </row>
    <row r="2039" spans="3:3" x14ac:dyDescent="0.2">
      <c r="C2039" s="3" t="s">
        <v>540</v>
      </c>
    </row>
    <row r="2040" spans="3:3" x14ac:dyDescent="0.2">
      <c r="C2040" s="3" t="s">
        <v>540</v>
      </c>
    </row>
    <row r="2041" spans="3:3" x14ac:dyDescent="0.2">
      <c r="C2041" s="3" t="s">
        <v>540</v>
      </c>
    </row>
    <row r="2042" spans="3:3" x14ac:dyDescent="0.2">
      <c r="C2042" s="3" t="s">
        <v>540</v>
      </c>
    </row>
    <row r="2043" spans="3:3" x14ac:dyDescent="0.2">
      <c r="C2043" s="3" t="s">
        <v>540</v>
      </c>
    </row>
    <row r="2044" spans="3:3" x14ac:dyDescent="0.2">
      <c r="C2044" s="3" t="s">
        <v>540</v>
      </c>
    </row>
    <row r="2045" spans="3:3" x14ac:dyDescent="0.2">
      <c r="C2045" s="3" t="s">
        <v>541</v>
      </c>
    </row>
    <row r="2046" spans="3:3" x14ac:dyDescent="0.2">
      <c r="C2046" s="3" t="s">
        <v>541</v>
      </c>
    </row>
    <row r="2047" spans="3:3" x14ac:dyDescent="0.2">
      <c r="C2047" s="3" t="s">
        <v>541</v>
      </c>
    </row>
    <row r="2048" spans="3:3" x14ac:dyDescent="0.2">
      <c r="C2048" s="3" t="s">
        <v>1454</v>
      </c>
    </row>
    <row r="2049" spans="3:3" x14ac:dyDescent="0.2">
      <c r="C2049" s="3" t="s">
        <v>1454</v>
      </c>
    </row>
    <row r="2050" spans="3:3" x14ac:dyDescent="0.2">
      <c r="C2050" s="3" t="s">
        <v>1454</v>
      </c>
    </row>
    <row r="2051" spans="3:3" x14ac:dyDescent="0.2">
      <c r="C2051" s="3" t="s">
        <v>1454</v>
      </c>
    </row>
    <row r="2052" spans="3:3" x14ac:dyDescent="0.2">
      <c r="C2052" s="3" t="s">
        <v>1454</v>
      </c>
    </row>
    <row r="2053" spans="3:3" x14ac:dyDescent="0.2">
      <c r="C2053" s="3" t="s">
        <v>541</v>
      </c>
    </row>
    <row r="2054" spans="3:3" x14ac:dyDescent="0.2">
      <c r="C2054" s="3" t="s">
        <v>532</v>
      </c>
    </row>
    <row r="2055" spans="3:3" x14ac:dyDescent="0.2">
      <c r="C2055" s="3" t="s">
        <v>532</v>
      </c>
    </row>
    <row r="2056" spans="3:3" x14ac:dyDescent="0.2">
      <c r="C2056" s="3" t="s">
        <v>532</v>
      </c>
    </row>
    <row r="2057" spans="3:3" x14ac:dyDescent="0.2">
      <c r="C2057" s="3" t="s">
        <v>532</v>
      </c>
    </row>
    <row r="2058" spans="3:3" x14ac:dyDescent="0.2">
      <c r="C2058" s="3" t="s">
        <v>532</v>
      </c>
    </row>
    <row r="2059" spans="3:3" x14ac:dyDescent="0.2">
      <c r="C2059" s="3" t="s">
        <v>532</v>
      </c>
    </row>
    <row r="2060" spans="3:3" x14ac:dyDescent="0.2">
      <c r="C2060" s="3" t="s">
        <v>532</v>
      </c>
    </row>
    <row r="2061" spans="3:3" x14ac:dyDescent="0.2">
      <c r="C2061" s="3" t="s">
        <v>532</v>
      </c>
    </row>
    <row r="2062" spans="3:3" x14ac:dyDescent="0.2">
      <c r="C2062" s="3" t="s">
        <v>532</v>
      </c>
    </row>
    <row r="2063" spans="3:3" x14ac:dyDescent="0.2">
      <c r="C2063" s="3" t="s">
        <v>539</v>
      </c>
    </row>
    <row r="2064" spans="3:3" x14ac:dyDescent="0.2">
      <c r="C2064" s="3" t="s">
        <v>539</v>
      </c>
    </row>
    <row r="2065" spans="3:3" x14ac:dyDescent="0.2">
      <c r="C2065" s="3" t="s">
        <v>539</v>
      </c>
    </row>
    <row r="2066" spans="3:3" x14ac:dyDescent="0.2">
      <c r="C2066" s="3" t="s">
        <v>539</v>
      </c>
    </row>
    <row r="2067" spans="3:3" x14ac:dyDescent="0.2">
      <c r="C2067" s="3" t="s">
        <v>539</v>
      </c>
    </row>
    <row r="2068" spans="3:3" x14ac:dyDescent="0.2">
      <c r="C2068" s="3" t="s">
        <v>539</v>
      </c>
    </row>
    <row r="2069" spans="3:3" x14ac:dyDescent="0.2">
      <c r="C2069" s="3" t="s">
        <v>539</v>
      </c>
    </row>
    <row r="2070" spans="3:3" x14ac:dyDescent="0.2">
      <c r="C2070" s="3" t="s">
        <v>539</v>
      </c>
    </row>
    <row r="2071" spans="3:3" x14ac:dyDescent="0.2">
      <c r="C2071" s="3" t="s">
        <v>539</v>
      </c>
    </row>
    <row r="2072" spans="3:3" x14ac:dyDescent="0.2">
      <c r="C2072" s="3" t="s">
        <v>540</v>
      </c>
    </row>
    <row r="2073" spans="3:3" x14ac:dyDescent="0.2">
      <c r="C2073" s="3" t="s">
        <v>540</v>
      </c>
    </row>
    <row r="2074" spans="3:3" x14ac:dyDescent="0.2">
      <c r="C2074" s="3" t="s">
        <v>540</v>
      </c>
    </row>
    <row r="2075" spans="3:3" x14ac:dyDescent="0.2">
      <c r="C2075" s="3" t="s">
        <v>540</v>
      </c>
    </row>
    <row r="2076" spans="3:3" x14ac:dyDescent="0.2">
      <c r="C2076" s="3" t="s">
        <v>540</v>
      </c>
    </row>
    <row r="2077" spans="3:3" x14ac:dyDescent="0.2">
      <c r="C2077" s="3" t="s">
        <v>540</v>
      </c>
    </row>
    <row r="2078" spans="3:3" x14ac:dyDescent="0.2">
      <c r="C2078" s="3" t="s">
        <v>540</v>
      </c>
    </row>
    <row r="2079" spans="3:3" x14ac:dyDescent="0.2">
      <c r="C2079" s="3" t="s">
        <v>540</v>
      </c>
    </row>
    <row r="2080" spans="3:3" x14ac:dyDescent="0.2">
      <c r="C2080" s="3" t="s">
        <v>540</v>
      </c>
    </row>
    <row r="2081" spans="3:3" x14ac:dyDescent="0.2">
      <c r="C2081" s="3" t="s">
        <v>541</v>
      </c>
    </row>
    <row r="2082" spans="3:3" x14ac:dyDescent="0.2">
      <c r="C2082" s="3" t="s">
        <v>541</v>
      </c>
    </row>
    <row r="2083" spans="3:3" x14ac:dyDescent="0.2">
      <c r="C2083" s="3" t="s">
        <v>541</v>
      </c>
    </row>
    <row r="2084" spans="3:3" x14ac:dyDescent="0.2">
      <c r="C2084" s="3" t="s">
        <v>1454</v>
      </c>
    </row>
    <row r="2085" spans="3:3" x14ac:dyDescent="0.2">
      <c r="C2085" s="3" t="s">
        <v>1454</v>
      </c>
    </row>
    <row r="2086" spans="3:3" x14ac:dyDescent="0.2">
      <c r="C2086" s="3" t="s">
        <v>1454</v>
      </c>
    </row>
    <row r="2087" spans="3:3" x14ac:dyDescent="0.2">
      <c r="C2087" s="3" t="s">
        <v>1454</v>
      </c>
    </row>
    <row r="2088" spans="3:3" x14ac:dyDescent="0.2">
      <c r="C2088" s="3" t="s">
        <v>1454</v>
      </c>
    </row>
    <row r="2089" spans="3:3" x14ac:dyDescent="0.2">
      <c r="C2089" s="3" t="s">
        <v>541</v>
      </c>
    </row>
    <row r="2090" spans="3:3" x14ac:dyDescent="0.2">
      <c r="C2090" s="3" t="s">
        <v>532</v>
      </c>
    </row>
    <row r="2091" spans="3:3" x14ac:dyDescent="0.2">
      <c r="C2091" s="3" t="s">
        <v>532</v>
      </c>
    </row>
    <row r="2092" spans="3:3" x14ac:dyDescent="0.2">
      <c r="C2092" s="3" t="s">
        <v>532</v>
      </c>
    </row>
    <row r="2093" spans="3:3" x14ac:dyDescent="0.2">
      <c r="C2093" s="3" t="s">
        <v>532</v>
      </c>
    </row>
    <row r="2094" spans="3:3" x14ac:dyDescent="0.2">
      <c r="C2094" s="3" t="s">
        <v>532</v>
      </c>
    </row>
    <row r="2095" spans="3:3" x14ac:dyDescent="0.2">
      <c r="C2095" s="3" t="s">
        <v>532</v>
      </c>
    </row>
    <row r="2096" spans="3:3" x14ac:dyDescent="0.2">
      <c r="C2096" s="3" t="s">
        <v>532</v>
      </c>
    </row>
    <row r="2097" spans="3:3" x14ac:dyDescent="0.2">
      <c r="C2097" s="3" t="s">
        <v>532</v>
      </c>
    </row>
    <row r="2098" spans="3:3" x14ac:dyDescent="0.2">
      <c r="C2098" s="3" t="s">
        <v>532</v>
      </c>
    </row>
    <row r="2099" spans="3:3" x14ac:dyDescent="0.2">
      <c r="C2099" s="3" t="s">
        <v>539</v>
      </c>
    </row>
    <row r="2100" spans="3:3" x14ac:dyDescent="0.2">
      <c r="C2100" s="3" t="s">
        <v>539</v>
      </c>
    </row>
    <row r="2101" spans="3:3" x14ac:dyDescent="0.2">
      <c r="C2101" s="3" t="s">
        <v>539</v>
      </c>
    </row>
    <row r="2102" spans="3:3" x14ac:dyDescent="0.2">
      <c r="C2102" s="3" t="s">
        <v>539</v>
      </c>
    </row>
    <row r="2103" spans="3:3" x14ac:dyDescent="0.2">
      <c r="C2103" s="3" t="s">
        <v>539</v>
      </c>
    </row>
    <row r="2104" spans="3:3" x14ac:dyDescent="0.2">
      <c r="C2104" s="3" t="s">
        <v>539</v>
      </c>
    </row>
    <row r="2105" spans="3:3" x14ac:dyDescent="0.2">
      <c r="C2105" s="3" t="s">
        <v>539</v>
      </c>
    </row>
    <row r="2106" spans="3:3" x14ac:dyDescent="0.2">
      <c r="C2106" s="3" t="s">
        <v>539</v>
      </c>
    </row>
    <row r="2107" spans="3:3" x14ac:dyDescent="0.2">
      <c r="C2107" s="3" t="s">
        <v>539</v>
      </c>
    </row>
    <row r="2108" spans="3:3" x14ac:dyDescent="0.2">
      <c r="C2108" s="3" t="s">
        <v>540</v>
      </c>
    </row>
    <row r="2109" spans="3:3" x14ac:dyDescent="0.2">
      <c r="C2109" s="3" t="s">
        <v>540</v>
      </c>
    </row>
    <row r="2110" spans="3:3" x14ac:dyDescent="0.2">
      <c r="C2110" s="3" t="s">
        <v>540</v>
      </c>
    </row>
    <row r="2111" spans="3:3" x14ac:dyDescent="0.2">
      <c r="C2111" s="3" t="s">
        <v>540</v>
      </c>
    </row>
    <row r="2112" spans="3:3" x14ac:dyDescent="0.2">
      <c r="C2112" s="3" t="s">
        <v>540</v>
      </c>
    </row>
    <row r="2113" spans="3:3" x14ac:dyDescent="0.2">
      <c r="C2113" s="3" t="s">
        <v>540</v>
      </c>
    </row>
    <row r="2114" spans="3:3" x14ac:dyDescent="0.2">
      <c r="C2114" s="3" t="s">
        <v>540</v>
      </c>
    </row>
    <row r="2115" spans="3:3" x14ac:dyDescent="0.2">
      <c r="C2115" s="3" t="s">
        <v>540</v>
      </c>
    </row>
    <row r="2116" spans="3:3" x14ac:dyDescent="0.2">
      <c r="C2116" s="3" t="s">
        <v>540</v>
      </c>
    </row>
    <row r="2117" spans="3:3" x14ac:dyDescent="0.2">
      <c r="C2117" s="3" t="s">
        <v>541</v>
      </c>
    </row>
    <row r="2118" spans="3:3" x14ac:dyDescent="0.2">
      <c r="C2118" s="3" t="s">
        <v>541</v>
      </c>
    </row>
    <row r="2119" spans="3:3" x14ac:dyDescent="0.2">
      <c r="C2119" s="3" t="s">
        <v>541</v>
      </c>
    </row>
    <row r="2120" spans="3:3" x14ac:dyDescent="0.2">
      <c r="C2120" s="3" t="s">
        <v>1454</v>
      </c>
    </row>
    <row r="2121" spans="3:3" x14ac:dyDescent="0.2">
      <c r="C2121" s="3" t="s">
        <v>1454</v>
      </c>
    </row>
    <row r="2122" spans="3:3" x14ac:dyDescent="0.2">
      <c r="C2122" s="3" t="s">
        <v>1454</v>
      </c>
    </row>
    <row r="2123" spans="3:3" x14ac:dyDescent="0.2">
      <c r="C2123" s="3" t="s">
        <v>1454</v>
      </c>
    </row>
    <row r="2124" spans="3:3" x14ac:dyDescent="0.2">
      <c r="C2124" s="3" t="s">
        <v>1454</v>
      </c>
    </row>
    <row r="2125" spans="3:3" x14ac:dyDescent="0.2">
      <c r="C2125" s="3" t="s">
        <v>541</v>
      </c>
    </row>
    <row r="2126" spans="3:3" x14ac:dyDescent="0.2">
      <c r="C2126" s="3" t="s">
        <v>532</v>
      </c>
    </row>
    <row r="2127" spans="3:3" x14ac:dyDescent="0.2">
      <c r="C2127" s="3" t="s">
        <v>532</v>
      </c>
    </row>
    <row r="2128" spans="3:3" x14ac:dyDescent="0.2">
      <c r="C2128" s="3" t="s">
        <v>532</v>
      </c>
    </row>
    <row r="2129" spans="3:3" x14ac:dyDescent="0.2">
      <c r="C2129" s="3" t="s">
        <v>532</v>
      </c>
    </row>
    <row r="2130" spans="3:3" x14ac:dyDescent="0.2">
      <c r="C2130" s="3" t="s">
        <v>532</v>
      </c>
    </row>
    <row r="2131" spans="3:3" x14ac:dyDescent="0.2">
      <c r="C2131" s="3" t="s">
        <v>532</v>
      </c>
    </row>
    <row r="2132" spans="3:3" x14ac:dyDescent="0.2">
      <c r="C2132" s="3" t="s">
        <v>532</v>
      </c>
    </row>
    <row r="2133" spans="3:3" x14ac:dyDescent="0.2">
      <c r="C2133" s="3" t="s">
        <v>532</v>
      </c>
    </row>
    <row r="2134" spans="3:3" x14ac:dyDescent="0.2">
      <c r="C2134" s="3" t="s">
        <v>532</v>
      </c>
    </row>
    <row r="2135" spans="3:3" x14ac:dyDescent="0.2">
      <c r="C2135" s="3" t="s">
        <v>539</v>
      </c>
    </row>
    <row r="2136" spans="3:3" x14ac:dyDescent="0.2">
      <c r="C2136" s="3" t="s">
        <v>539</v>
      </c>
    </row>
    <row r="2137" spans="3:3" x14ac:dyDescent="0.2">
      <c r="C2137" s="3" t="s">
        <v>539</v>
      </c>
    </row>
    <row r="2138" spans="3:3" x14ac:dyDescent="0.2">
      <c r="C2138" s="3" t="s">
        <v>539</v>
      </c>
    </row>
    <row r="2139" spans="3:3" x14ac:dyDescent="0.2">
      <c r="C2139" s="3" t="s">
        <v>539</v>
      </c>
    </row>
    <row r="2140" spans="3:3" x14ac:dyDescent="0.2">
      <c r="C2140" s="3" t="s">
        <v>539</v>
      </c>
    </row>
    <row r="2141" spans="3:3" x14ac:dyDescent="0.2">
      <c r="C2141" s="3" t="s">
        <v>539</v>
      </c>
    </row>
    <row r="2142" spans="3:3" x14ac:dyDescent="0.2">
      <c r="C2142" s="3" t="s">
        <v>539</v>
      </c>
    </row>
    <row r="2143" spans="3:3" x14ac:dyDescent="0.2">
      <c r="C2143" s="3" t="s">
        <v>539</v>
      </c>
    </row>
    <row r="2144" spans="3:3" x14ac:dyDescent="0.2">
      <c r="C2144" s="3" t="s">
        <v>540</v>
      </c>
    </row>
    <row r="2145" spans="3:3" x14ac:dyDescent="0.2">
      <c r="C2145" s="3" t="s">
        <v>540</v>
      </c>
    </row>
    <row r="2146" spans="3:3" x14ac:dyDescent="0.2">
      <c r="C2146" s="3" t="s">
        <v>540</v>
      </c>
    </row>
    <row r="2147" spans="3:3" x14ac:dyDescent="0.2">
      <c r="C2147" s="3" t="s">
        <v>540</v>
      </c>
    </row>
    <row r="2148" spans="3:3" x14ac:dyDescent="0.2">
      <c r="C2148" s="3" t="s">
        <v>540</v>
      </c>
    </row>
    <row r="2149" spans="3:3" x14ac:dyDescent="0.2">
      <c r="C2149" s="3" t="s">
        <v>540</v>
      </c>
    </row>
    <row r="2150" spans="3:3" x14ac:dyDescent="0.2">
      <c r="C2150" s="3" t="s">
        <v>540</v>
      </c>
    </row>
    <row r="2151" spans="3:3" x14ac:dyDescent="0.2">
      <c r="C2151" s="3" t="s">
        <v>540</v>
      </c>
    </row>
    <row r="2152" spans="3:3" x14ac:dyDescent="0.2">
      <c r="C2152" s="3" t="s">
        <v>540</v>
      </c>
    </row>
    <row r="2153" spans="3:3" x14ac:dyDescent="0.2">
      <c r="C2153" s="3" t="s">
        <v>541</v>
      </c>
    </row>
    <row r="2154" spans="3:3" x14ac:dyDescent="0.2">
      <c r="C2154" s="3" t="s">
        <v>541</v>
      </c>
    </row>
    <row r="2155" spans="3:3" x14ac:dyDescent="0.2">
      <c r="C2155" s="3" t="s">
        <v>541</v>
      </c>
    </row>
    <row r="2156" spans="3:3" x14ac:dyDescent="0.2">
      <c r="C2156" s="3" t="s">
        <v>1454</v>
      </c>
    </row>
    <row r="2157" spans="3:3" x14ac:dyDescent="0.2">
      <c r="C2157" s="3" t="s">
        <v>1454</v>
      </c>
    </row>
    <row r="2158" spans="3:3" x14ac:dyDescent="0.2">
      <c r="C2158" s="3" t="s">
        <v>1454</v>
      </c>
    </row>
    <row r="2159" spans="3:3" x14ac:dyDescent="0.2">
      <c r="C2159" s="3" t="s">
        <v>1454</v>
      </c>
    </row>
    <row r="2160" spans="3:3" x14ac:dyDescent="0.2">
      <c r="C2160" s="3" t="s">
        <v>1454</v>
      </c>
    </row>
    <row r="2161" spans="3:3" x14ac:dyDescent="0.2">
      <c r="C2161" s="3" t="s">
        <v>541</v>
      </c>
    </row>
    <row r="2162" spans="3:3" x14ac:dyDescent="0.2">
      <c r="C2162" s="3" t="s">
        <v>532</v>
      </c>
    </row>
    <row r="2163" spans="3:3" x14ac:dyDescent="0.2">
      <c r="C2163" s="3" t="s">
        <v>532</v>
      </c>
    </row>
    <row r="2164" spans="3:3" x14ac:dyDescent="0.2">
      <c r="C2164" s="3" t="s">
        <v>532</v>
      </c>
    </row>
    <row r="2165" spans="3:3" x14ac:dyDescent="0.2">
      <c r="C2165" s="3" t="s">
        <v>532</v>
      </c>
    </row>
    <row r="2166" spans="3:3" x14ac:dyDescent="0.2">
      <c r="C2166" s="3" t="s">
        <v>532</v>
      </c>
    </row>
    <row r="2167" spans="3:3" x14ac:dyDescent="0.2">
      <c r="C2167" s="3" t="s">
        <v>532</v>
      </c>
    </row>
    <row r="2168" spans="3:3" x14ac:dyDescent="0.2">
      <c r="C2168" s="3" t="s">
        <v>532</v>
      </c>
    </row>
    <row r="2169" spans="3:3" x14ac:dyDescent="0.2">
      <c r="C2169" s="3" t="s">
        <v>532</v>
      </c>
    </row>
    <row r="2170" spans="3:3" x14ac:dyDescent="0.2">
      <c r="C2170" s="3" t="s">
        <v>532</v>
      </c>
    </row>
    <row r="2171" spans="3:3" x14ac:dyDescent="0.2">
      <c r="C2171" s="3" t="s">
        <v>539</v>
      </c>
    </row>
    <row r="2172" spans="3:3" x14ac:dyDescent="0.2">
      <c r="C2172" s="3" t="s">
        <v>539</v>
      </c>
    </row>
    <row r="2173" spans="3:3" x14ac:dyDescent="0.2">
      <c r="C2173" s="3" t="s">
        <v>539</v>
      </c>
    </row>
    <row r="2174" spans="3:3" x14ac:dyDescent="0.2">
      <c r="C2174" s="3" t="s">
        <v>539</v>
      </c>
    </row>
    <row r="2175" spans="3:3" x14ac:dyDescent="0.2">
      <c r="C2175" s="3" t="s">
        <v>539</v>
      </c>
    </row>
    <row r="2176" spans="3:3" x14ac:dyDescent="0.2">
      <c r="C2176" s="3" t="s">
        <v>539</v>
      </c>
    </row>
    <row r="2177" spans="3:3" x14ac:dyDescent="0.2">
      <c r="C2177" s="3" t="s">
        <v>539</v>
      </c>
    </row>
    <row r="2178" spans="3:3" x14ac:dyDescent="0.2">
      <c r="C2178" s="3" t="s">
        <v>539</v>
      </c>
    </row>
    <row r="2179" spans="3:3" x14ac:dyDescent="0.2">
      <c r="C2179" s="3" t="s">
        <v>539</v>
      </c>
    </row>
    <row r="2180" spans="3:3" x14ac:dyDescent="0.2">
      <c r="C2180" s="3" t="s">
        <v>540</v>
      </c>
    </row>
    <row r="2181" spans="3:3" x14ac:dyDescent="0.2">
      <c r="C2181" s="3" t="s">
        <v>540</v>
      </c>
    </row>
    <row r="2182" spans="3:3" x14ac:dyDescent="0.2">
      <c r="C2182" s="3" t="s">
        <v>540</v>
      </c>
    </row>
    <row r="2183" spans="3:3" x14ac:dyDescent="0.2">
      <c r="C2183" s="3" t="s">
        <v>540</v>
      </c>
    </row>
    <row r="2184" spans="3:3" x14ac:dyDescent="0.2">
      <c r="C2184" s="3" t="s">
        <v>540</v>
      </c>
    </row>
    <row r="2185" spans="3:3" x14ac:dyDescent="0.2">
      <c r="C2185" s="3" t="s">
        <v>540</v>
      </c>
    </row>
    <row r="2186" spans="3:3" x14ac:dyDescent="0.2">
      <c r="C2186" s="3" t="s">
        <v>540</v>
      </c>
    </row>
    <row r="2187" spans="3:3" x14ac:dyDescent="0.2">
      <c r="C2187" s="3" t="s">
        <v>540</v>
      </c>
    </row>
    <row r="2188" spans="3:3" x14ac:dyDescent="0.2">
      <c r="C2188" s="3" t="s">
        <v>540</v>
      </c>
    </row>
    <row r="2189" spans="3:3" x14ac:dyDescent="0.2">
      <c r="C2189" s="3" t="s">
        <v>541</v>
      </c>
    </row>
    <row r="2190" spans="3:3" x14ac:dyDescent="0.2">
      <c r="C2190" s="3" t="s">
        <v>541</v>
      </c>
    </row>
    <row r="2191" spans="3:3" x14ac:dyDescent="0.2">
      <c r="C2191" s="3" t="s">
        <v>541</v>
      </c>
    </row>
    <row r="2192" spans="3:3" x14ac:dyDescent="0.2">
      <c r="C2192" s="3" t="s">
        <v>1454</v>
      </c>
    </row>
    <row r="2193" spans="3:3" x14ac:dyDescent="0.2">
      <c r="C2193" s="3" t="s">
        <v>1454</v>
      </c>
    </row>
    <row r="2194" spans="3:3" x14ac:dyDescent="0.2">
      <c r="C2194" s="3" t="s">
        <v>1454</v>
      </c>
    </row>
    <row r="2195" spans="3:3" x14ac:dyDescent="0.2">
      <c r="C2195" s="3" t="s">
        <v>1454</v>
      </c>
    </row>
    <row r="2196" spans="3:3" x14ac:dyDescent="0.2">
      <c r="C2196" s="3" t="s">
        <v>1454</v>
      </c>
    </row>
    <row r="2197" spans="3:3" x14ac:dyDescent="0.2">
      <c r="C2197" s="3" t="s">
        <v>541</v>
      </c>
    </row>
    <row r="2198" spans="3:3" x14ac:dyDescent="0.2">
      <c r="C2198" s="3" t="s">
        <v>532</v>
      </c>
    </row>
    <row r="2199" spans="3:3" x14ac:dyDescent="0.2">
      <c r="C2199" s="3" t="s">
        <v>532</v>
      </c>
    </row>
    <row r="2200" spans="3:3" x14ac:dyDescent="0.2">
      <c r="C2200" s="3" t="s">
        <v>532</v>
      </c>
    </row>
    <row r="2201" spans="3:3" x14ac:dyDescent="0.2">
      <c r="C2201" s="3" t="s">
        <v>532</v>
      </c>
    </row>
    <row r="2202" spans="3:3" x14ac:dyDescent="0.2">
      <c r="C2202" s="3" t="s">
        <v>532</v>
      </c>
    </row>
    <row r="2203" spans="3:3" x14ac:dyDescent="0.2">
      <c r="C2203" s="3" t="s">
        <v>532</v>
      </c>
    </row>
    <row r="2204" spans="3:3" x14ac:dyDescent="0.2">
      <c r="C2204" s="3" t="s">
        <v>532</v>
      </c>
    </row>
    <row r="2205" spans="3:3" x14ac:dyDescent="0.2">
      <c r="C2205" s="3" t="s">
        <v>532</v>
      </c>
    </row>
    <row r="2206" spans="3:3" x14ac:dyDescent="0.2">
      <c r="C2206" s="3" t="s">
        <v>532</v>
      </c>
    </row>
    <row r="2207" spans="3:3" x14ac:dyDescent="0.2">
      <c r="C2207" s="3" t="s">
        <v>539</v>
      </c>
    </row>
    <row r="2208" spans="3:3" x14ac:dyDescent="0.2">
      <c r="C2208" s="3" t="s">
        <v>539</v>
      </c>
    </row>
    <row r="2209" spans="3:3" x14ac:dyDescent="0.2">
      <c r="C2209" s="3" t="s">
        <v>539</v>
      </c>
    </row>
    <row r="2210" spans="3:3" x14ac:dyDescent="0.2">
      <c r="C2210" s="3" t="s">
        <v>539</v>
      </c>
    </row>
    <row r="2211" spans="3:3" x14ac:dyDescent="0.2">
      <c r="C2211" s="3" t="s">
        <v>539</v>
      </c>
    </row>
    <row r="2212" spans="3:3" x14ac:dyDescent="0.2">
      <c r="C2212" s="3" t="s">
        <v>539</v>
      </c>
    </row>
    <row r="2213" spans="3:3" x14ac:dyDescent="0.2">
      <c r="C2213" s="3" t="s">
        <v>539</v>
      </c>
    </row>
    <row r="2214" spans="3:3" x14ac:dyDescent="0.2">
      <c r="C2214" s="3" t="s">
        <v>539</v>
      </c>
    </row>
    <row r="2215" spans="3:3" x14ac:dyDescent="0.2">
      <c r="C2215" s="3" t="s">
        <v>539</v>
      </c>
    </row>
    <row r="2216" spans="3:3" x14ac:dyDescent="0.2">
      <c r="C2216" s="3" t="s">
        <v>540</v>
      </c>
    </row>
    <row r="2217" spans="3:3" x14ac:dyDescent="0.2">
      <c r="C2217" s="3" t="s">
        <v>540</v>
      </c>
    </row>
    <row r="2218" spans="3:3" x14ac:dyDescent="0.2">
      <c r="C2218" s="3" t="s">
        <v>540</v>
      </c>
    </row>
    <row r="2219" spans="3:3" x14ac:dyDescent="0.2">
      <c r="C2219" s="3" t="s">
        <v>540</v>
      </c>
    </row>
    <row r="2220" spans="3:3" x14ac:dyDescent="0.2">
      <c r="C2220" s="3" t="s">
        <v>540</v>
      </c>
    </row>
    <row r="2221" spans="3:3" x14ac:dyDescent="0.2">
      <c r="C2221" s="3" t="s">
        <v>540</v>
      </c>
    </row>
    <row r="2222" spans="3:3" x14ac:dyDescent="0.2">
      <c r="C2222" s="3" t="s">
        <v>540</v>
      </c>
    </row>
    <row r="2223" spans="3:3" x14ac:dyDescent="0.2">
      <c r="C2223" s="3" t="s">
        <v>540</v>
      </c>
    </row>
    <row r="2224" spans="3:3" x14ac:dyDescent="0.2">
      <c r="C2224" s="3" t="s">
        <v>540</v>
      </c>
    </row>
    <row r="2225" spans="3:3" x14ac:dyDescent="0.2">
      <c r="C2225" s="3" t="s">
        <v>541</v>
      </c>
    </row>
    <row r="2226" spans="3:3" x14ac:dyDescent="0.2">
      <c r="C2226" s="3" t="s">
        <v>541</v>
      </c>
    </row>
    <row r="2227" spans="3:3" x14ac:dyDescent="0.2">
      <c r="C2227" s="3" t="s">
        <v>541</v>
      </c>
    </row>
    <row r="2228" spans="3:3" x14ac:dyDescent="0.2">
      <c r="C2228" s="3" t="s">
        <v>1454</v>
      </c>
    </row>
    <row r="2229" spans="3:3" x14ac:dyDescent="0.2">
      <c r="C2229" s="3" t="s">
        <v>1454</v>
      </c>
    </row>
    <row r="2230" spans="3:3" x14ac:dyDescent="0.2">
      <c r="C2230" s="3" t="s">
        <v>1454</v>
      </c>
    </row>
    <row r="2231" spans="3:3" x14ac:dyDescent="0.2">
      <c r="C2231" s="3" t="s">
        <v>1454</v>
      </c>
    </row>
    <row r="2232" spans="3:3" x14ac:dyDescent="0.2">
      <c r="C2232" s="3" t="s">
        <v>1454</v>
      </c>
    </row>
    <row r="2233" spans="3:3" x14ac:dyDescent="0.2">
      <c r="C2233" s="3" t="s">
        <v>541</v>
      </c>
    </row>
    <row r="2234" spans="3:3" x14ac:dyDescent="0.2">
      <c r="C2234" s="3" t="s">
        <v>532</v>
      </c>
    </row>
    <row r="2235" spans="3:3" x14ac:dyDescent="0.2">
      <c r="C2235" s="3" t="s">
        <v>532</v>
      </c>
    </row>
    <row r="2236" spans="3:3" x14ac:dyDescent="0.2">
      <c r="C2236" s="3" t="s">
        <v>532</v>
      </c>
    </row>
    <row r="2237" spans="3:3" x14ac:dyDescent="0.2">
      <c r="C2237" s="3" t="s">
        <v>532</v>
      </c>
    </row>
    <row r="2238" spans="3:3" x14ac:dyDescent="0.2">
      <c r="C2238" s="3" t="s">
        <v>532</v>
      </c>
    </row>
    <row r="2239" spans="3:3" x14ac:dyDescent="0.2">
      <c r="C2239" s="3" t="s">
        <v>532</v>
      </c>
    </row>
    <row r="2240" spans="3:3" x14ac:dyDescent="0.2">
      <c r="C2240" s="3" t="s">
        <v>532</v>
      </c>
    </row>
    <row r="2241" spans="3:3" x14ac:dyDescent="0.2">
      <c r="C2241" s="3" t="s">
        <v>532</v>
      </c>
    </row>
    <row r="2242" spans="3:3" x14ac:dyDescent="0.2">
      <c r="C2242" s="3" t="s">
        <v>532</v>
      </c>
    </row>
    <row r="2243" spans="3:3" x14ac:dyDescent="0.2">
      <c r="C2243" s="3" t="s">
        <v>539</v>
      </c>
    </row>
    <row r="2244" spans="3:3" x14ac:dyDescent="0.2">
      <c r="C2244" s="3" t="s">
        <v>539</v>
      </c>
    </row>
    <row r="2245" spans="3:3" x14ac:dyDescent="0.2">
      <c r="C2245" s="3" t="s">
        <v>539</v>
      </c>
    </row>
    <row r="2246" spans="3:3" x14ac:dyDescent="0.2">
      <c r="C2246" s="3" t="s">
        <v>539</v>
      </c>
    </row>
    <row r="2247" spans="3:3" x14ac:dyDescent="0.2">
      <c r="C2247" s="3" t="s">
        <v>539</v>
      </c>
    </row>
    <row r="2248" spans="3:3" x14ac:dyDescent="0.2">
      <c r="C2248" s="3" t="s">
        <v>539</v>
      </c>
    </row>
    <row r="2249" spans="3:3" x14ac:dyDescent="0.2">
      <c r="C2249" s="3" t="s">
        <v>539</v>
      </c>
    </row>
    <row r="2250" spans="3:3" x14ac:dyDescent="0.2">
      <c r="C2250" s="3" t="s">
        <v>539</v>
      </c>
    </row>
    <row r="2251" spans="3:3" x14ac:dyDescent="0.2">
      <c r="C2251" s="3" t="s">
        <v>539</v>
      </c>
    </row>
    <row r="2252" spans="3:3" x14ac:dyDescent="0.2">
      <c r="C2252" s="3" t="s">
        <v>540</v>
      </c>
    </row>
    <row r="2253" spans="3:3" x14ac:dyDescent="0.2">
      <c r="C2253" s="3" t="s">
        <v>540</v>
      </c>
    </row>
    <row r="2254" spans="3:3" x14ac:dyDescent="0.2">
      <c r="C2254" s="3" t="s">
        <v>540</v>
      </c>
    </row>
    <row r="2255" spans="3:3" x14ac:dyDescent="0.2">
      <c r="C2255" s="3" t="s">
        <v>540</v>
      </c>
    </row>
    <row r="2256" spans="3:3" x14ac:dyDescent="0.2">
      <c r="C2256" s="3" t="s">
        <v>540</v>
      </c>
    </row>
    <row r="2257" spans="3:3" x14ac:dyDescent="0.2">
      <c r="C2257" s="3" t="s">
        <v>540</v>
      </c>
    </row>
    <row r="2258" spans="3:3" x14ac:dyDescent="0.2">
      <c r="C2258" s="3" t="s">
        <v>540</v>
      </c>
    </row>
    <row r="2259" spans="3:3" x14ac:dyDescent="0.2">
      <c r="C2259" s="3" t="s">
        <v>540</v>
      </c>
    </row>
    <row r="2260" spans="3:3" x14ac:dyDescent="0.2">
      <c r="C2260" s="3" t="s">
        <v>540</v>
      </c>
    </row>
    <row r="2261" spans="3:3" x14ac:dyDescent="0.2">
      <c r="C2261" s="3" t="s">
        <v>541</v>
      </c>
    </row>
    <row r="2262" spans="3:3" x14ac:dyDescent="0.2">
      <c r="C2262" s="3" t="s">
        <v>541</v>
      </c>
    </row>
    <row r="2263" spans="3:3" x14ac:dyDescent="0.2">
      <c r="C2263" s="3" t="s">
        <v>541</v>
      </c>
    </row>
    <row r="2264" spans="3:3" x14ac:dyDescent="0.2">
      <c r="C2264" s="3" t="s">
        <v>1454</v>
      </c>
    </row>
    <row r="2265" spans="3:3" x14ac:dyDescent="0.2">
      <c r="C2265" s="3" t="s">
        <v>1454</v>
      </c>
    </row>
    <row r="2266" spans="3:3" x14ac:dyDescent="0.2">
      <c r="C2266" s="3" t="s">
        <v>1454</v>
      </c>
    </row>
    <row r="2267" spans="3:3" x14ac:dyDescent="0.2">
      <c r="C2267" s="3" t="s">
        <v>1454</v>
      </c>
    </row>
    <row r="2268" spans="3:3" x14ac:dyDescent="0.2">
      <c r="C2268" s="3" t="s">
        <v>1454</v>
      </c>
    </row>
    <row r="2269" spans="3:3" x14ac:dyDescent="0.2">
      <c r="C2269" s="3" t="s">
        <v>541</v>
      </c>
    </row>
    <row r="2270" spans="3:3" x14ac:dyDescent="0.2">
      <c r="C2270" s="3" t="s">
        <v>532</v>
      </c>
    </row>
    <row r="2271" spans="3:3" x14ac:dyDescent="0.2">
      <c r="C2271" s="3" t="s">
        <v>532</v>
      </c>
    </row>
    <row r="2272" spans="3:3" x14ac:dyDescent="0.2">
      <c r="C2272" s="3" t="s">
        <v>532</v>
      </c>
    </row>
    <row r="2273" spans="3:3" x14ac:dyDescent="0.2">
      <c r="C2273" s="3" t="s">
        <v>532</v>
      </c>
    </row>
    <row r="2274" spans="3:3" x14ac:dyDescent="0.2">
      <c r="C2274" s="3" t="s">
        <v>532</v>
      </c>
    </row>
    <row r="2275" spans="3:3" x14ac:dyDescent="0.2">
      <c r="C2275" s="3" t="s">
        <v>532</v>
      </c>
    </row>
    <row r="2276" spans="3:3" x14ac:dyDescent="0.2">
      <c r="C2276" s="3" t="s">
        <v>532</v>
      </c>
    </row>
    <row r="2277" spans="3:3" x14ac:dyDescent="0.2">
      <c r="C2277" s="3" t="s">
        <v>532</v>
      </c>
    </row>
    <row r="2278" spans="3:3" x14ac:dyDescent="0.2">
      <c r="C2278" s="3" t="s">
        <v>532</v>
      </c>
    </row>
    <row r="2279" spans="3:3" x14ac:dyDescent="0.2">
      <c r="C2279" s="3" t="s">
        <v>539</v>
      </c>
    </row>
    <row r="2280" spans="3:3" x14ac:dyDescent="0.2">
      <c r="C2280" s="3" t="s">
        <v>539</v>
      </c>
    </row>
    <row r="2281" spans="3:3" x14ac:dyDescent="0.2">
      <c r="C2281" s="3" t="s">
        <v>539</v>
      </c>
    </row>
    <row r="2282" spans="3:3" x14ac:dyDescent="0.2">
      <c r="C2282" s="3" t="s">
        <v>539</v>
      </c>
    </row>
    <row r="2283" spans="3:3" x14ac:dyDescent="0.2">
      <c r="C2283" s="3" t="s">
        <v>539</v>
      </c>
    </row>
    <row r="2284" spans="3:3" x14ac:dyDescent="0.2">
      <c r="C2284" s="3" t="s">
        <v>539</v>
      </c>
    </row>
    <row r="2285" spans="3:3" x14ac:dyDescent="0.2">
      <c r="C2285" s="3" t="s">
        <v>539</v>
      </c>
    </row>
    <row r="2286" spans="3:3" x14ac:dyDescent="0.2">
      <c r="C2286" s="3" t="s">
        <v>539</v>
      </c>
    </row>
    <row r="2287" spans="3:3" x14ac:dyDescent="0.2">
      <c r="C2287" s="3" t="s">
        <v>539</v>
      </c>
    </row>
    <row r="2288" spans="3:3" x14ac:dyDescent="0.2">
      <c r="C2288" s="3" t="s">
        <v>540</v>
      </c>
    </row>
    <row r="2289" spans="3:3" x14ac:dyDescent="0.2">
      <c r="C2289" s="3" t="s">
        <v>540</v>
      </c>
    </row>
    <row r="2290" spans="3:3" x14ac:dyDescent="0.2">
      <c r="C2290" s="3" t="s">
        <v>540</v>
      </c>
    </row>
    <row r="2291" spans="3:3" x14ac:dyDescent="0.2">
      <c r="C2291" s="3" t="s">
        <v>540</v>
      </c>
    </row>
    <row r="2292" spans="3:3" x14ac:dyDescent="0.2">
      <c r="C2292" s="3" t="s">
        <v>540</v>
      </c>
    </row>
    <row r="2293" spans="3:3" x14ac:dyDescent="0.2">
      <c r="C2293" s="3" t="s">
        <v>540</v>
      </c>
    </row>
    <row r="2294" spans="3:3" x14ac:dyDescent="0.2">
      <c r="C2294" s="3" t="s">
        <v>540</v>
      </c>
    </row>
    <row r="2295" spans="3:3" x14ac:dyDescent="0.2">
      <c r="C2295" s="3" t="s">
        <v>540</v>
      </c>
    </row>
    <row r="2296" spans="3:3" x14ac:dyDescent="0.2">
      <c r="C2296" s="3" t="s">
        <v>540</v>
      </c>
    </row>
    <row r="2297" spans="3:3" x14ac:dyDescent="0.2">
      <c r="C2297" s="3" t="s">
        <v>541</v>
      </c>
    </row>
    <row r="2298" spans="3:3" x14ac:dyDescent="0.2">
      <c r="C2298" s="3" t="s">
        <v>541</v>
      </c>
    </row>
    <row r="2299" spans="3:3" x14ac:dyDescent="0.2">
      <c r="C2299" s="3" t="s">
        <v>541</v>
      </c>
    </row>
    <row r="2300" spans="3:3" x14ac:dyDescent="0.2">
      <c r="C2300" s="3" t="s">
        <v>1454</v>
      </c>
    </row>
    <row r="2301" spans="3:3" x14ac:dyDescent="0.2">
      <c r="C2301" s="3" t="s">
        <v>1454</v>
      </c>
    </row>
    <row r="2302" spans="3:3" x14ac:dyDescent="0.2">
      <c r="C2302" s="3" t="s">
        <v>1454</v>
      </c>
    </row>
    <row r="2303" spans="3:3" x14ac:dyDescent="0.2">
      <c r="C2303" s="3" t="s">
        <v>1454</v>
      </c>
    </row>
    <row r="2304" spans="3:3" x14ac:dyDescent="0.2">
      <c r="C2304" s="3" t="s">
        <v>1454</v>
      </c>
    </row>
    <row r="2305" spans="3:3" x14ac:dyDescent="0.2">
      <c r="C2305" s="3" t="s">
        <v>541</v>
      </c>
    </row>
    <row r="2306" spans="3:3" x14ac:dyDescent="0.2">
      <c r="C2306" s="3" t="s">
        <v>532</v>
      </c>
    </row>
    <row r="2307" spans="3:3" x14ac:dyDescent="0.2">
      <c r="C2307" s="3" t="s">
        <v>532</v>
      </c>
    </row>
    <row r="2308" spans="3:3" x14ac:dyDescent="0.2">
      <c r="C2308" s="3" t="s">
        <v>532</v>
      </c>
    </row>
    <row r="2309" spans="3:3" x14ac:dyDescent="0.2">
      <c r="C2309" s="3" t="s">
        <v>532</v>
      </c>
    </row>
    <row r="2310" spans="3:3" x14ac:dyDescent="0.2">
      <c r="C2310" s="3" t="s">
        <v>532</v>
      </c>
    </row>
    <row r="2311" spans="3:3" x14ac:dyDescent="0.2">
      <c r="C2311" s="3" t="s">
        <v>532</v>
      </c>
    </row>
    <row r="2312" spans="3:3" x14ac:dyDescent="0.2">
      <c r="C2312" s="3" t="s">
        <v>532</v>
      </c>
    </row>
    <row r="2313" spans="3:3" x14ac:dyDescent="0.2">
      <c r="C2313" s="3" t="s">
        <v>532</v>
      </c>
    </row>
    <row r="2314" spans="3:3" x14ac:dyDescent="0.2">
      <c r="C2314" s="3" t="s">
        <v>532</v>
      </c>
    </row>
    <row r="2315" spans="3:3" x14ac:dyDescent="0.2">
      <c r="C2315" s="3" t="s">
        <v>539</v>
      </c>
    </row>
    <row r="2316" spans="3:3" x14ac:dyDescent="0.2">
      <c r="C2316" s="3" t="s">
        <v>539</v>
      </c>
    </row>
    <row r="2317" spans="3:3" x14ac:dyDescent="0.2">
      <c r="C2317" s="3" t="s">
        <v>539</v>
      </c>
    </row>
    <row r="2318" spans="3:3" x14ac:dyDescent="0.2">
      <c r="C2318" s="3" t="s">
        <v>539</v>
      </c>
    </row>
    <row r="2319" spans="3:3" x14ac:dyDescent="0.2">
      <c r="C2319" s="3" t="s">
        <v>539</v>
      </c>
    </row>
    <row r="2320" spans="3:3" x14ac:dyDescent="0.2">
      <c r="C2320" s="3" t="s">
        <v>539</v>
      </c>
    </row>
    <row r="2321" spans="3:3" x14ac:dyDescent="0.2">
      <c r="C2321" s="3" t="s">
        <v>539</v>
      </c>
    </row>
    <row r="2322" spans="3:3" x14ac:dyDescent="0.2">
      <c r="C2322" s="3" t="s">
        <v>539</v>
      </c>
    </row>
    <row r="2323" spans="3:3" x14ac:dyDescent="0.2">
      <c r="C2323" s="3" t="s">
        <v>539</v>
      </c>
    </row>
    <row r="2324" spans="3:3" x14ac:dyDescent="0.2">
      <c r="C2324" s="3" t="s">
        <v>540</v>
      </c>
    </row>
    <row r="2325" spans="3:3" x14ac:dyDescent="0.2">
      <c r="C2325" s="3" t="s">
        <v>540</v>
      </c>
    </row>
    <row r="2326" spans="3:3" x14ac:dyDescent="0.2">
      <c r="C2326" s="3" t="s">
        <v>540</v>
      </c>
    </row>
    <row r="2327" spans="3:3" x14ac:dyDescent="0.2">
      <c r="C2327" s="3" t="s">
        <v>540</v>
      </c>
    </row>
    <row r="2328" spans="3:3" x14ac:dyDescent="0.2">
      <c r="C2328" s="3" t="s">
        <v>540</v>
      </c>
    </row>
    <row r="2329" spans="3:3" x14ac:dyDescent="0.2">
      <c r="C2329" s="3" t="s">
        <v>540</v>
      </c>
    </row>
    <row r="2330" spans="3:3" x14ac:dyDescent="0.2">
      <c r="C2330" s="3" t="s">
        <v>540</v>
      </c>
    </row>
    <row r="2331" spans="3:3" x14ac:dyDescent="0.2">
      <c r="C2331" s="3" t="s">
        <v>540</v>
      </c>
    </row>
    <row r="2332" spans="3:3" x14ac:dyDescent="0.2">
      <c r="C2332" s="3" t="s">
        <v>540</v>
      </c>
    </row>
    <row r="2333" spans="3:3" x14ac:dyDescent="0.2">
      <c r="C2333" s="3" t="s">
        <v>541</v>
      </c>
    </row>
    <row r="2334" spans="3:3" x14ac:dyDescent="0.2">
      <c r="C2334" s="3" t="s">
        <v>541</v>
      </c>
    </row>
    <row r="2335" spans="3:3" x14ac:dyDescent="0.2">
      <c r="C2335" s="3" t="s">
        <v>541</v>
      </c>
    </row>
    <row r="2336" spans="3:3" x14ac:dyDescent="0.2">
      <c r="C2336" s="3" t="s">
        <v>1454</v>
      </c>
    </row>
    <row r="2337" spans="3:3" x14ac:dyDescent="0.2">
      <c r="C2337" s="3" t="s">
        <v>1454</v>
      </c>
    </row>
    <row r="2338" spans="3:3" x14ac:dyDescent="0.2">
      <c r="C2338" s="3" t="s">
        <v>1454</v>
      </c>
    </row>
    <row r="2339" spans="3:3" x14ac:dyDescent="0.2">
      <c r="C2339" s="3" t="s">
        <v>1454</v>
      </c>
    </row>
    <row r="2340" spans="3:3" x14ac:dyDescent="0.2">
      <c r="C2340" s="3" t="s">
        <v>1454</v>
      </c>
    </row>
    <row r="2341" spans="3:3" x14ac:dyDescent="0.2">
      <c r="C2341" s="3" t="s">
        <v>541</v>
      </c>
    </row>
    <row r="2342" spans="3:3" x14ac:dyDescent="0.2">
      <c r="C2342" s="3" t="s">
        <v>532</v>
      </c>
    </row>
    <row r="2343" spans="3:3" x14ac:dyDescent="0.2">
      <c r="C2343" s="3" t="s">
        <v>532</v>
      </c>
    </row>
    <row r="2344" spans="3:3" x14ac:dyDescent="0.2">
      <c r="C2344" s="3" t="s">
        <v>532</v>
      </c>
    </row>
    <row r="2345" spans="3:3" x14ac:dyDescent="0.2">
      <c r="C2345" s="3" t="s">
        <v>532</v>
      </c>
    </row>
    <row r="2346" spans="3:3" x14ac:dyDescent="0.2">
      <c r="C2346" s="3" t="s">
        <v>532</v>
      </c>
    </row>
    <row r="2347" spans="3:3" x14ac:dyDescent="0.2">
      <c r="C2347" s="3" t="s">
        <v>532</v>
      </c>
    </row>
    <row r="2348" spans="3:3" x14ac:dyDescent="0.2">
      <c r="C2348" s="3" t="s">
        <v>532</v>
      </c>
    </row>
    <row r="2349" spans="3:3" x14ac:dyDescent="0.2">
      <c r="C2349" s="3" t="s">
        <v>532</v>
      </c>
    </row>
    <row r="2350" spans="3:3" x14ac:dyDescent="0.2">
      <c r="C2350" s="3" t="s">
        <v>532</v>
      </c>
    </row>
    <row r="2351" spans="3:3" x14ac:dyDescent="0.2">
      <c r="C2351" s="3" t="s">
        <v>539</v>
      </c>
    </row>
    <row r="2352" spans="3:3" x14ac:dyDescent="0.2">
      <c r="C2352" s="3" t="s">
        <v>539</v>
      </c>
    </row>
    <row r="2353" spans="3:3" x14ac:dyDescent="0.2">
      <c r="C2353" s="3" t="s">
        <v>539</v>
      </c>
    </row>
    <row r="2354" spans="3:3" x14ac:dyDescent="0.2">
      <c r="C2354" s="3" t="s">
        <v>539</v>
      </c>
    </row>
    <row r="2355" spans="3:3" x14ac:dyDescent="0.2">
      <c r="C2355" s="3" t="s">
        <v>539</v>
      </c>
    </row>
    <row r="2356" spans="3:3" x14ac:dyDescent="0.2">
      <c r="C2356" s="3" t="s">
        <v>539</v>
      </c>
    </row>
    <row r="2357" spans="3:3" x14ac:dyDescent="0.2">
      <c r="C2357" s="3" t="s">
        <v>539</v>
      </c>
    </row>
    <row r="2358" spans="3:3" x14ac:dyDescent="0.2">
      <c r="C2358" s="3" t="s">
        <v>539</v>
      </c>
    </row>
    <row r="2359" spans="3:3" x14ac:dyDescent="0.2">
      <c r="C2359" s="3" t="s">
        <v>539</v>
      </c>
    </row>
    <row r="2360" spans="3:3" x14ac:dyDescent="0.2">
      <c r="C2360" s="3" t="s">
        <v>540</v>
      </c>
    </row>
    <row r="2361" spans="3:3" x14ac:dyDescent="0.2">
      <c r="C2361" s="3" t="s">
        <v>540</v>
      </c>
    </row>
    <row r="2362" spans="3:3" x14ac:dyDescent="0.2">
      <c r="C2362" s="3" t="s">
        <v>540</v>
      </c>
    </row>
    <row r="2363" spans="3:3" x14ac:dyDescent="0.2">
      <c r="C2363" s="3" t="s">
        <v>540</v>
      </c>
    </row>
    <row r="2364" spans="3:3" x14ac:dyDescent="0.2">
      <c r="C2364" s="3" t="s">
        <v>540</v>
      </c>
    </row>
    <row r="2365" spans="3:3" x14ac:dyDescent="0.2">
      <c r="C2365" s="3" t="s">
        <v>540</v>
      </c>
    </row>
    <row r="2366" spans="3:3" x14ac:dyDescent="0.2">
      <c r="C2366" s="3" t="s">
        <v>540</v>
      </c>
    </row>
    <row r="2367" spans="3:3" x14ac:dyDescent="0.2">
      <c r="C2367" s="3" t="s">
        <v>540</v>
      </c>
    </row>
    <row r="2368" spans="3:3" x14ac:dyDescent="0.2">
      <c r="C2368" s="3" t="s">
        <v>540</v>
      </c>
    </row>
    <row r="2369" spans="3:3" x14ac:dyDescent="0.2">
      <c r="C2369" s="3" t="s">
        <v>541</v>
      </c>
    </row>
    <row r="2370" spans="3:3" x14ac:dyDescent="0.2">
      <c r="C2370" s="3" t="s">
        <v>541</v>
      </c>
    </row>
    <row r="2371" spans="3:3" x14ac:dyDescent="0.2">
      <c r="C2371" s="3" t="s">
        <v>541</v>
      </c>
    </row>
    <row r="2372" spans="3:3" x14ac:dyDescent="0.2">
      <c r="C2372" s="3" t="s">
        <v>1454</v>
      </c>
    </row>
    <row r="2373" spans="3:3" x14ac:dyDescent="0.2">
      <c r="C2373" s="3" t="s">
        <v>1454</v>
      </c>
    </row>
    <row r="2374" spans="3:3" x14ac:dyDescent="0.2">
      <c r="C2374" s="3" t="s">
        <v>1454</v>
      </c>
    </row>
    <row r="2375" spans="3:3" x14ac:dyDescent="0.2">
      <c r="C2375" s="3" t="s">
        <v>1454</v>
      </c>
    </row>
    <row r="2376" spans="3:3" x14ac:dyDescent="0.2">
      <c r="C2376" s="3" t="s">
        <v>1454</v>
      </c>
    </row>
    <row r="2377" spans="3:3" x14ac:dyDescent="0.2">
      <c r="C2377" s="3" t="s">
        <v>541</v>
      </c>
    </row>
    <row r="2378" spans="3:3" x14ac:dyDescent="0.2">
      <c r="C2378" s="3" t="s">
        <v>532</v>
      </c>
    </row>
    <row r="2379" spans="3:3" x14ac:dyDescent="0.2">
      <c r="C2379" s="3" t="s">
        <v>532</v>
      </c>
    </row>
    <row r="2380" spans="3:3" x14ac:dyDescent="0.2">
      <c r="C2380" s="3" t="s">
        <v>532</v>
      </c>
    </row>
    <row r="2381" spans="3:3" x14ac:dyDescent="0.2">
      <c r="C2381" s="3" t="s">
        <v>532</v>
      </c>
    </row>
    <row r="2382" spans="3:3" x14ac:dyDescent="0.2">
      <c r="C2382" s="3" t="s">
        <v>532</v>
      </c>
    </row>
    <row r="2383" spans="3:3" x14ac:dyDescent="0.2">
      <c r="C2383" s="3" t="s">
        <v>532</v>
      </c>
    </row>
    <row r="2384" spans="3:3" x14ac:dyDescent="0.2">
      <c r="C2384" s="3" t="s">
        <v>532</v>
      </c>
    </row>
    <row r="2385" spans="3:3" x14ac:dyDescent="0.2">
      <c r="C2385" s="3" t="s">
        <v>532</v>
      </c>
    </row>
    <row r="2386" spans="3:3" x14ac:dyDescent="0.2">
      <c r="C2386" s="3" t="s">
        <v>532</v>
      </c>
    </row>
    <row r="2387" spans="3:3" x14ac:dyDescent="0.2">
      <c r="C2387" s="3" t="s">
        <v>539</v>
      </c>
    </row>
    <row r="2388" spans="3:3" x14ac:dyDescent="0.2">
      <c r="C2388" s="3" t="s">
        <v>539</v>
      </c>
    </row>
    <row r="2389" spans="3:3" x14ac:dyDescent="0.2">
      <c r="C2389" s="3" t="s">
        <v>539</v>
      </c>
    </row>
    <row r="2390" spans="3:3" x14ac:dyDescent="0.2">
      <c r="C2390" s="3" t="s">
        <v>539</v>
      </c>
    </row>
    <row r="2391" spans="3:3" x14ac:dyDescent="0.2">
      <c r="C2391" s="3" t="s">
        <v>539</v>
      </c>
    </row>
    <row r="2392" spans="3:3" x14ac:dyDescent="0.2">
      <c r="C2392" s="3" t="s">
        <v>539</v>
      </c>
    </row>
    <row r="2393" spans="3:3" x14ac:dyDescent="0.2">
      <c r="C2393" s="3" t="s">
        <v>539</v>
      </c>
    </row>
    <row r="2394" spans="3:3" x14ac:dyDescent="0.2">
      <c r="C2394" s="3" t="s">
        <v>539</v>
      </c>
    </row>
    <row r="2395" spans="3:3" x14ac:dyDescent="0.2">
      <c r="C2395" s="3" t="s">
        <v>539</v>
      </c>
    </row>
    <row r="2396" spans="3:3" x14ac:dyDescent="0.2">
      <c r="C2396" s="3" t="s">
        <v>540</v>
      </c>
    </row>
    <row r="2397" spans="3:3" x14ac:dyDescent="0.2">
      <c r="C2397" s="3" t="s">
        <v>540</v>
      </c>
    </row>
    <row r="2398" spans="3:3" x14ac:dyDescent="0.2">
      <c r="C2398" s="3" t="s">
        <v>540</v>
      </c>
    </row>
    <row r="2399" spans="3:3" x14ac:dyDescent="0.2">
      <c r="C2399" s="3" t="s">
        <v>540</v>
      </c>
    </row>
    <row r="2400" spans="3:3" x14ac:dyDescent="0.2">
      <c r="C2400" s="3" t="s">
        <v>540</v>
      </c>
    </row>
    <row r="2401" spans="3:3" x14ac:dyDescent="0.2">
      <c r="C2401" s="3" t="s">
        <v>540</v>
      </c>
    </row>
    <row r="2402" spans="3:3" x14ac:dyDescent="0.2">
      <c r="C2402" s="3" t="s">
        <v>540</v>
      </c>
    </row>
    <row r="2403" spans="3:3" x14ac:dyDescent="0.2">
      <c r="C2403" s="3" t="s">
        <v>540</v>
      </c>
    </row>
    <row r="2404" spans="3:3" x14ac:dyDescent="0.2">
      <c r="C2404" s="3" t="s">
        <v>540</v>
      </c>
    </row>
    <row r="2405" spans="3:3" x14ac:dyDescent="0.2">
      <c r="C2405" s="3" t="s">
        <v>541</v>
      </c>
    </row>
    <row r="2406" spans="3:3" x14ac:dyDescent="0.2">
      <c r="C2406" s="3" t="s">
        <v>541</v>
      </c>
    </row>
    <row r="2407" spans="3:3" x14ac:dyDescent="0.2">
      <c r="C2407" s="3" t="s">
        <v>541</v>
      </c>
    </row>
    <row r="2408" spans="3:3" x14ac:dyDescent="0.2">
      <c r="C2408" s="3" t="s">
        <v>1454</v>
      </c>
    </row>
    <row r="2409" spans="3:3" x14ac:dyDescent="0.2">
      <c r="C2409" s="3" t="s">
        <v>1454</v>
      </c>
    </row>
    <row r="2410" spans="3:3" x14ac:dyDescent="0.2">
      <c r="C2410" s="3" t="s">
        <v>1454</v>
      </c>
    </row>
    <row r="2411" spans="3:3" x14ac:dyDescent="0.2">
      <c r="C2411" s="3" t="s">
        <v>1454</v>
      </c>
    </row>
    <row r="2412" spans="3:3" x14ac:dyDescent="0.2">
      <c r="C2412" s="3" t="s">
        <v>1454</v>
      </c>
    </row>
    <row r="2413" spans="3:3" x14ac:dyDescent="0.2">
      <c r="C2413" s="3" t="s">
        <v>541</v>
      </c>
    </row>
    <row r="2414" spans="3:3" x14ac:dyDescent="0.2">
      <c r="C2414" s="3" t="s">
        <v>532</v>
      </c>
    </row>
    <row r="2415" spans="3:3" x14ac:dyDescent="0.2">
      <c r="C2415" s="3" t="s">
        <v>532</v>
      </c>
    </row>
    <row r="2416" spans="3:3" x14ac:dyDescent="0.2">
      <c r="C2416" s="3" t="s">
        <v>532</v>
      </c>
    </row>
    <row r="2417" spans="3:3" x14ac:dyDescent="0.2">
      <c r="C2417" s="3" t="s">
        <v>532</v>
      </c>
    </row>
    <row r="2418" spans="3:3" x14ac:dyDescent="0.2">
      <c r="C2418" s="3" t="s">
        <v>532</v>
      </c>
    </row>
    <row r="2419" spans="3:3" x14ac:dyDescent="0.2">
      <c r="C2419" s="3" t="s">
        <v>532</v>
      </c>
    </row>
    <row r="2420" spans="3:3" x14ac:dyDescent="0.2">
      <c r="C2420" s="3" t="s">
        <v>532</v>
      </c>
    </row>
    <row r="2421" spans="3:3" x14ac:dyDescent="0.2">
      <c r="C2421" s="3" t="s">
        <v>532</v>
      </c>
    </row>
    <row r="2422" spans="3:3" x14ac:dyDescent="0.2">
      <c r="C2422" s="3" t="s">
        <v>532</v>
      </c>
    </row>
    <row r="2423" spans="3:3" x14ac:dyDescent="0.2">
      <c r="C2423" s="3" t="s">
        <v>539</v>
      </c>
    </row>
    <row r="2424" spans="3:3" x14ac:dyDescent="0.2">
      <c r="C2424" s="3" t="s">
        <v>539</v>
      </c>
    </row>
    <row r="2425" spans="3:3" x14ac:dyDescent="0.2">
      <c r="C2425" s="3" t="s">
        <v>539</v>
      </c>
    </row>
    <row r="2426" spans="3:3" x14ac:dyDescent="0.2">
      <c r="C2426" s="3" t="s">
        <v>539</v>
      </c>
    </row>
    <row r="2427" spans="3:3" x14ac:dyDescent="0.2">
      <c r="C2427" s="3" t="s">
        <v>539</v>
      </c>
    </row>
    <row r="2428" spans="3:3" x14ac:dyDescent="0.2">
      <c r="C2428" s="3" t="s">
        <v>539</v>
      </c>
    </row>
    <row r="2429" spans="3:3" x14ac:dyDescent="0.2">
      <c r="C2429" s="3" t="s">
        <v>539</v>
      </c>
    </row>
    <row r="2430" spans="3:3" x14ac:dyDescent="0.2">
      <c r="C2430" s="3" t="s">
        <v>539</v>
      </c>
    </row>
    <row r="2431" spans="3:3" x14ac:dyDescent="0.2">
      <c r="C2431" s="3" t="s">
        <v>539</v>
      </c>
    </row>
    <row r="2432" spans="3:3" x14ac:dyDescent="0.2">
      <c r="C2432" s="3" t="s">
        <v>540</v>
      </c>
    </row>
    <row r="2433" spans="3:3" x14ac:dyDescent="0.2">
      <c r="C2433" s="3" t="s">
        <v>540</v>
      </c>
    </row>
    <row r="2434" spans="3:3" x14ac:dyDescent="0.2">
      <c r="C2434" s="3" t="s">
        <v>540</v>
      </c>
    </row>
    <row r="2435" spans="3:3" x14ac:dyDescent="0.2">
      <c r="C2435" s="3" t="s">
        <v>540</v>
      </c>
    </row>
    <row r="2436" spans="3:3" x14ac:dyDescent="0.2">
      <c r="C2436" s="3" t="s">
        <v>540</v>
      </c>
    </row>
    <row r="2437" spans="3:3" x14ac:dyDescent="0.2">
      <c r="C2437" s="3" t="s">
        <v>540</v>
      </c>
    </row>
    <row r="2438" spans="3:3" x14ac:dyDescent="0.2">
      <c r="C2438" s="3" t="s">
        <v>540</v>
      </c>
    </row>
    <row r="2439" spans="3:3" x14ac:dyDescent="0.2">
      <c r="C2439" s="3" t="s">
        <v>540</v>
      </c>
    </row>
    <row r="2440" spans="3:3" x14ac:dyDescent="0.2">
      <c r="C2440" s="3" t="s">
        <v>540</v>
      </c>
    </row>
    <row r="2441" spans="3:3" x14ac:dyDescent="0.2">
      <c r="C2441" s="3" t="s">
        <v>541</v>
      </c>
    </row>
    <row r="2442" spans="3:3" x14ac:dyDescent="0.2">
      <c r="C2442" s="3" t="s">
        <v>541</v>
      </c>
    </row>
    <row r="2443" spans="3:3" x14ac:dyDescent="0.2">
      <c r="C2443" s="3" t="s">
        <v>541</v>
      </c>
    </row>
    <row r="2444" spans="3:3" x14ac:dyDescent="0.2">
      <c r="C2444" s="3" t="s">
        <v>1454</v>
      </c>
    </row>
    <row r="2445" spans="3:3" x14ac:dyDescent="0.2">
      <c r="C2445" s="3" t="s">
        <v>1454</v>
      </c>
    </row>
    <row r="2446" spans="3:3" x14ac:dyDescent="0.2">
      <c r="C2446" s="3" t="s">
        <v>1454</v>
      </c>
    </row>
    <row r="2447" spans="3:3" x14ac:dyDescent="0.2">
      <c r="C2447" s="3" t="s">
        <v>1454</v>
      </c>
    </row>
    <row r="2448" spans="3:3" x14ac:dyDescent="0.2">
      <c r="C2448" s="3" t="s">
        <v>1454</v>
      </c>
    </row>
    <row r="2449" spans="3:3" x14ac:dyDescent="0.2">
      <c r="C2449" s="3" t="s">
        <v>541</v>
      </c>
    </row>
    <row r="2450" spans="3:3" x14ac:dyDescent="0.2">
      <c r="C2450" s="3" t="s">
        <v>532</v>
      </c>
    </row>
    <row r="2451" spans="3:3" x14ac:dyDescent="0.2">
      <c r="C2451" s="3" t="s">
        <v>532</v>
      </c>
    </row>
    <row r="2452" spans="3:3" x14ac:dyDescent="0.2">
      <c r="C2452" s="3" t="s">
        <v>532</v>
      </c>
    </row>
    <row r="2453" spans="3:3" x14ac:dyDescent="0.2">
      <c r="C2453" s="3" t="s">
        <v>532</v>
      </c>
    </row>
    <row r="2454" spans="3:3" x14ac:dyDescent="0.2">
      <c r="C2454" s="3" t="s">
        <v>532</v>
      </c>
    </row>
    <row r="2455" spans="3:3" x14ac:dyDescent="0.2">
      <c r="C2455" s="3" t="s">
        <v>532</v>
      </c>
    </row>
    <row r="2456" spans="3:3" x14ac:dyDescent="0.2">
      <c r="C2456" s="3" t="s">
        <v>532</v>
      </c>
    </row>
    <row r="2457" spans="3:3" x14ac:dyDescent="0.2">
      <c r="C2457" s="3" t="s">
        <v>532</v>
      </c>
    </row>
    <row r="2458" spans="3:3" x14ac:dyDescent="0.2">
      <c r="C2458" s="3" t="s">
        <v>532</v>
      </c>
    </row>
    <row r="2459" spans="3:3" x14ac:dyDescent="0.2">
      <c r="C2459" s="3" t="s">
        <v>539</v>
      </c>
    </row>
    <row r="2460" spans="3:3" x14ac:dyDescent="0.2">
      <c r="C2460" s="3" t="s">
        <v>539</v>
      </c>
    </row>
    <row r="2461" spans="3:3" x14ac:dyDescent="0.2">
      <c r="C2461" s="3" t="s">
        <v>539</v>
      </c>
    </row>
    <row r="2462" spans="3:3" x14ac:dyDescent="0.2">
      <c r="C2462" s="3" t="s">
        <v>539</v>
      </c>
    </row>
    <row r="2463" spans="3:3" x14ac:dyDescent="0.2">
      <c r="C2463" s="3" t="s">
        <v>539</v>
      </c>
    </row>
    <row r="2464" spans="3:3" x14ac:dyDescent="0.2">
      <c r="C2464" s="3" t="s">
        <v>539</v>
      </c>
    </row>
    <row r="2465" spans="3:3" x14ac:dyDescent="0.2">
      <c r="C2465" s="3" t="s">
        <v>539</v>
      </c>
    </row>
    <row r="2466" spans="3:3" x14ac:dyDescent="0.2">
      <c r="C2466" s="3" t="s">
        <v>539</v>
      </c>
    </row>
    <row r="2467" spans="3:3" x14ac:dyDescent="0.2">
      <c r="C2467" s="3" t="s">
        <v>539</v>
      </c>
    </row>
    <row r="2468" spans="3:3" x14ac:dyDescent="0.2">
      <c r="C2468" s="3" t="s">
        <v>540</v>
      </c>
    </row>
    <row r="2469" spans="3:3" x14ac:dyDescent="0.2">
      <c r="C2469" s="3" t="s">
        <v>540</v>
      </c>
    </row>
    <row r="2470" spans="3:3" x14ac:dyDescent="0.2">
      <c r="C2470" s="3" t="s">
        <v>540</v>
      </c>
    </row>
    <row r="2471" spans="3:3" x14ac:dyDescent="0.2">
      <c r="C2471" s="3" t="s">
        <v>540</v>
      </c>
    </row>
    <row r="2472" spans="3:3" x14ac:dyDescent="0.2">
      <c r="C2472" s="3" t="s">
        <v>540</v>
      </c>
    </row>
    <row r="2473" spans="3:3" x14ac:dyDescent="0.2">
      <c r="C2473" s="3" t="s">
        <v>540</v>
      </c>
    </row>
    <row r="2474" spans="3:3" x14ac:dyDescent="0.2">
      <c r="C2474" s="3" t="s">
        <v>540</v>
      </c>
    </row>
    <row r="2475" spans="3:3" x14ac:dyDescent="0.2">
      <c r="C2475" s="3" t="s">
        <v>540</v>
      </c>
    </row>
    <row r="2476" spans="3:3" x14ac:dyDescent="0.2">
      <c r="C2476" s="3" t="s">
        <v>540</v>
      </c>
    </row>
    <row r="2477" spans="3:3" x14ac:dyDescent="0.2">
      <c r="C2477" s="3" t="s">
        <v>541</v>
      </c>
    </row>
    <row r="2478" spans="3:3" x14ac:dyDescent="0.2">
      <c r="C2478" s="3" t="s">
        <v>541</v>
      </c>
    </row>
    <row r="2479" spans="3:3" x14ac:dyDescent="0.2">
      <c r="C2479" s="3" t="s">
        <v>541</v>
      </c>
    </row>
    <row r="2480" spans="3:3" x14ac:dyDescent="0.2">
      <c r="C2480" s="3" t="s">
        <v>1454</v>
      </c>
    </row>
    <row r="2481" spans="3:3" x14ac:dyDescent="0.2">
      <c r="C2481" s="3" t="s">
        <v>1454</v>
      </c>
    </row>
    <row r="2482" spans="3:3" x14ac:dyDescent="0.2">
      <c r="C2482" s="3" t="s">
        <v>1454</v>
      </c>
    </row>
    <row r="2483" spans="3:3" x14ac:dyDescent="0.2">
      <c r="C2483" s="3" t="s">
        <v>1454</v>
      </c>
    </row>
    <row r="2484" spans="3:3" x14ac:dyDescent="0.2">
      <c r="C2484" s="3" t="s">
        <v>1454</v>
      </c>
    </row>
    <row r="2485" spans="3:3" x14ac:dyDescent="0.2">
      <c r="C2485" s="3" t="s">
        <v>541</v>
      </c>
    </row>
    <row r="2486" spans="3:3" x14ac:dyDescent="0.2">
      <c r="C2486" s="3" t="s">
        <v>532</v>
      </c>
    </row>
    <row r="2487" spans="3:3" x14ac:dyDescent="0.2">
      <c r="C2487" s="3" t="s">
        <v>532</v>
      </c>
    </row>
    <row r="2488" spans="3:3" x14ac:dyDescent="0.2">
      <c r="C2488" s="3" t="s">
        <v>532</v>
      </c>
    </row>
    <row r="2489" spans="3:3" x14ac:dyDescent="0.2">
      <c r="C2489" s="3" t="s">
        <v>532</v>
      </c>
    </row>
    <row r="2490" spans="3:3" x14ac:dyDescent="0.2">
      <c r="C2490" s="3" t="s">
        <v>532</v>
      </c>
    </row>
    <row r="2491" spans="3:3" x14ac:dyDescent="0.2">
      <c r="C2491" s="3" t="s">
        <v>532</v>
      </c>
    </row>
    <row r="2492" spans="3:3" x14ac:dyDescent="0.2">
      <c r="C2492" s="3" t="s">
        <v>532</v>
      </c>
    </row>
    <row r="2493" spans="3:3" x14ac:dyDescent="0.2">
      <c r="C2493" s="3" t="s">
        <v>532</v>
      </c>
    </row>
    <row r="2494" spans="3:3" x14ac:dyDescent="0.2">
      <c r="C2494" s="3" t="s">
        <v>532</v>
      </c>
    </row>
    <row r="2495" spans="3:3" x14ac:dyDescent="0.2">
      <c r="C2495" s="3" t="s">
        <v>539</v>
      </c>
    </row>
    <row r="2496" spans="3:3" x14ac:dyDescent="0.2">
      <c r="C2496" s="3" t="s">
        <v>539</v>
      </c>
    </row>
    <row r="2497" spans="3:3" x14ac:dyDescent="0.2">
      <c r="C2497" s="3" t="s">
        <v>539</v>
      </c>
    </row>
    <row r="2498" spans="3:3" x14ac:dyDescent="0.2">
      <c r="C2498" s="3" t="s">
        <v>539</v>
      </c>
    </row>
    <row r="2499" spans="3:3" x14ac:dyDescent="0.2">
      <c r="C2499" s="3" t="s">
        <v>539</v>
      </c>
    </row>
    <row r="2500" spans="3:3" x14ac:dyDescent="0.2">
      <c r="C2500" s="3" t="s">
        <v>539</v>
      </c>
    </row>
    <row r="2501" spans="3:3" x14ac:dyDescent="0.2">
      <c r="C2501" s="3" t="s">
        <v>539</v>
      </c>
    </row>
    <row r="2502" spans="3:3" x14ac:dyDescent="0.2">
      <c r="C2502" s="3" t="s">
        <v>539</v>
      </c>
    </row>
    <row r="2503" spans="3:3" x14ac:dyDescent="0.2">
      <c r="C2503" s="3" t="s">
        <v>539</v>
      </c>
    </row>
    <row r="2504" spans="3:3" x14ac:dyDescent="0.2">
      <c r="C2504" s="3" t="s">
        <v>540</v>
      </c>
    </row>
    <row r="2505" spans="3:3" x14ac:dyDescent="0.2">
      <c r="C2505" s="3" t="s">
        <v>540</v>
      </c>
    </row>
    <row r="2506" spans="3:3" x14ac:dyDescent="0.2">
      <c r="C2506" s="3" t="s">
        <v>540</v>
      </c>
    </row>
    <row r="2507" spans="3:3" x14ac:dyDescent="0.2">
      <c r="C2507" s="3" t="s">
        <v>540</v>
      </c>
    </row>
    <row r="2508" spans="3:3" x14ac:dyDescent="0.2">
      <c r="C2508" s="3" t="s">
        <v>540</v>
      </c>
    </row>
    <row r="2509" spans="3:3" x14ac:dyDescent="0.2">
      <c r="C2509" s="3" t="s">
        <v>540</v>
      </c>
    </row>
    <row r="2510" spans="3:3" x14ac:dyDescent="0.2">
      <c r="C2510" s="3" t="s">
        <v>540</v>
      </c>
    </row>
    <row r="2511" spans="3:3" x14ac:dyDescent="0.2">
      <c r="C2511" s="3" t="s">
        <v>540</v>
      </c>
    </row>
    <row r="2512" spans="3:3" x14ac:dyDescent="0.2">
      <c r="C2512" s="3" t="s">
        <v>540</v>
      </c>
    </row>
    <row r="2513" spans="3:3" x14ac:dyDescent="0.2">
      <c r="C2513" s="3" t="s">
        <v>541</v>
      </c>
    </row>
    <row r="2514" spans="3:3" x14ac:dyDescent="0.2">
      <c r="C2514" s="3" t="s">
        <v>541</v>
      </c>
    </row>
    <row r="2515" spans="3:3" x14ac:dyDescent="0.2">
      <c r="C2515" s="3" t="s">
        <v>541</v>
      </c>
    </row>
    <row r="2516" spans="3:3" x14ac:dyDescent="0.2">
      <c r="C2516" s="3" t="s">
        <v>1454</v>
      </c>
    </row>
    <row r="2517" spans="3:3" x14ac:dyDescent="0.2">
      <c r="C2517" s="3" t="s">
        <v>1454</v>
      </c>
    </row>
    <row r="2518" spans="3:3" x14ac:dyDescent="0.2">
      <c r="C2518" s="3" t="s">
        <v>1454</v>
      </c>
    </row>
    <row r="2519" spans="3:3" x14ac:dyDescent="0.2">
      <c r="C2519" s="3" t="s">
        <v>1454</v>
      </c>
    </row>
    <row r="2520" spans="3:3" x14ac:dyDescent="0.2">
      <c r="C2520" s="3" t="s">
        <v>1454</v>
      </c>
    </row>
    <row r="2521" spans="3:3" x14ac:dyDescent="0.2">
      <c r="C2521" s="3" t="s">
        <v>541</v>
      </c>
    </row>
    <row r="2522" spans="3:3" x14ac:dyDescent="0.2">
      <c r="C2522" s="3" t="s">
        <v>532</v>
      </c>
    </row>
    <row r="2523" spans="3:3" x14ac:dyDescent="0.2">
      <c r="C2523" s="3" t="s">
        <v>532</v>
      </c>
    </row>
    <row r="2524" spans="3:3" x14ac:dyDescent="0.2">
      <c r="C2524" s="3" t="s">
        <v>532</v>
      </c>
    </row>
    <row r="2525" spans="3:3" x14ac:dyDescent="0.2">
      <c r="C2525" s="3" t="s">
        <v>532</v>
      </c>
    </row>
    <row r="2526" spans="3:3" x14ac:dyDescent="0.2">
      <c r="C2526" s="3" t="s">
        <v>532</v>
      </c>
    </row>
    <row r="2527" spans="3:3" x14ac:dyDescent="0.2">
      <c r="C2527" s="3" t="s">
        <v>532</v>
      </c>
    </row>
    <row r="2528" spans="3:3" x14ac:dyDescent="0.2">
      <c r="C2528" s="3" t="s">
        <v>532</v>
      </c>
    </row>
    <row r="2529" spans="3:3" x14ac:dyDescent="0.2">
      <c r="C2529" s="3" t="s">
        <v>532</v>
      </c>
    </row>
    <row r="2530" spans="3:3" x14ac:dyDescent="0.2">
      <c r="C2530" s="3" t="s">
        <v>532</v>
      </c>
    </row>
    <row r="2531" spans="3:3" x14ac:dyDescent="0.2">
      <c r="C2531" s="3" t="s">
        <v>539</v>
      </c>
    </row>
    <row r="2532" spans="3:3" x14ac:dyDescent="0.2">
      <c r="C2532" s="3" t="s">
        <v>539</v>
      </c>
    </row>
    <row r="2533" spans="3:3" x14ac:dyDescent="0.2">
      <c r="C2533" s="3" t="s">
        <v>539</v>
      </c>
    </row>
    <row r="2534" spans="3:3" x14ac:dyDescent="0.2">
      <c r="C2534" s="3" t="s">
        <v>539</v>
      </c>
    </row>
    <row r="2535" spans="3:3" x14ac:dyDescent="0.2">
      <c r="C2535" s="3" t="s">
        <v>539</v>
      </c>
    </row>
    <row r="2536" spans="3:3" x14ac:dyDescent="0.2">
      <c r="C2536" s="3" t="s">
        <v>539</v>
      </c>
    </row>
    <row r="2537" spans="3:3" x14ac:dyDescent="0.2">
      <c r="C2537" s="3" t="s">
        <v>539</v>
      </c>
    </row>
    <row r="2538" spans="3:3" x14ac:dyDescent="0.2">
      <c r="C2538" s="3" t="s">
        <v>539</v>
      </c>
    </row>
    <row r="2539" spans="3:3" x14ac:dyDescent="0.2">
      <c r="C2539" s="3" t="s">
        <v>539</v>
      </c>
    </row>
    <row r="2540" spans="3:3" x14ac:dyDescent="0.2">
      <c r="C2540" s="3" t="s">
        <v>540</v>
      </c>
    </row>
    <row r="2541" spans="3:3" x14ac:dyDescent="0.2">
      <c r="C2541" s="3" t="s">
        <v>540</v>
      </c>
    </row>
    <row r="2542" spans="3:3" x14ac:dyDescent="0.2">
      <c r="C2542" s="3" t="s">
        <v>540</v>
      </c>
    </row>
    <row r="2543" spans="3:3" x14ac:dyDescent="0.2">
      <c r="C2543" s="3" t="s">
        <v>540</v>
      </c>
    </row>
    <row r="2544" spans="3:3" x14ac:dyDescent="0.2">
      <c r="C2544" s="3" t="s">
        <v>540</v>
      </c>
    </row>
    <row r="2545" spans="3:3" x14ac:dyDescent="0.2">
      <c r="C2545" s="3" t="s">
        <v>540</v>
      </c>
    </row>
    <row r="2546" spans="3:3" x14ac:dyDescent="0.2">
      <c r="C2546" s="3" t="s">
        <v>540</v>
      </c>
    </row>
    <row r="2547" spans="3:3" x14ac:dyDescent="0.2">
      <c r="C2547" s="3" t="s">
        <v>540</v>
      </c>
    </row>
    <row r="2548" spans="3:3" x14ac:dyDescent="0.2">
      <c r="C2548" s="3" t="s">
        <v>540</v>
      </c>
    </row>
    <row r="2549" spans="3:3" x14ac:dyDescent="0.2">
      <c r="C2549" s="3" t="s">
        <v>541</v>
      </c>
    </row>
    <row r="2550" spans="3:3" x14ac:dyDescent="0.2">
      <c r="C2550" s="3" t="s">
        <v>541</v>
      </c>
    </row>
    <row r="2551" spans="3:3" x14ac:dyDescent="0.2">
      <c r="C2551" s="3" t="s">
        <v>541</v>
      </c>
    </row>
    <row r="2552" spans="3:3" x14ac:dyDescent="0.2">
      <c r="C2552" s="3" t="s">
        <v>1454</v>
      </c>
    </row>
    <row r="2553" spans="3:3" x14ac:dyDescent="0.2">
      <c r="C2553" s="3" t="s">
        <v>1454</v>
      </c>
    </row>
    <row r="2554" spans="3:3" x14ac:dyDescent="0.2">
      <c r="C2554" s="3" t="s">
        <v>1454</v>
      </c>
    </row>
    <row r="2555" spans="3:3" x14ac:dyDescent="0.2">
      <c r="C2555" s="3" t="s">
        <v>1454</v>
      </c>
    </row>
    <row r="2556" spans="3:3" x14ac:dyDescent="0.2">
      <c r="C2556" s="3" t="s">
        <v>1454</v>
      </c>
    </row>
    <row r="2557" spans="3:3" x14ac:dyDescent="0.2">
      <c r="C2557" s="3" t="s">
        <v>541</v>
      </c>
    </row>
    <row r="2558" spans="3:3" x14ac:dyDescent="0.2">
      <c r="C2558" s="3" t="s">
        <v>532</v>
      </c>
    </row>
    <row r="2559" spans="3:3" x14ac:dyDescent="0.2">
      <c r="C2559" s="3" t="s">
        <v>532</v>
      </c>
    </row>
    <row r="2560" spans="3:3" x14ac:dyDescent="0.2">
      <c r="C2560" s="3" t="s">
        <v>532</v>
      </c>
    </row>
    <row r="2561" spans="3:3" x14ac:dyDescent="0.2">
      <c r="C2561" s="3" t="s">
        <v>532</v>
      </c>
    </row>
    <row r="2562" spans="3:3" x14ac:dyDescent="0.2">
      <c r="C2562" s="3" t="s">
        <v>532</v>
      </c>
    </row>
    <row r="2563" spans="3:3" x14ac:dyDescent="0.2">
      <c r="C2563" s="3" t="s">
        <v>532</v>
      </c>
    </row>
    <row r="2564" spans="3:3" x14ac:dyDescent="0.2">
      <c r="C2564" s="3" t="s">
        <v>532</v>
      </c>
    </row>
    <row r="2565" spans="3:3" x14ac:dyDescent="0.2">
      <c r="C2565" s="3" t="s">
        <v>532</v>
      </c>
    </row>
    <row r="2566" spans="3:3" x14ac:dyDescent="0.2">
      <c r="C2566" s="3" t="s">
        <v>532</v>
      </c>
    </row>
    <row r="2567" spans="3:3" x14ac:dyDescent="0.2">
      <c r="C2567" s="3" t="s">
        <v>539</v>
      </c>
    </row>
    <row r="2568" spans="3:3" x14ac:dyDescent="0.2">
      <c r="C2568" s="3" t="s">
        <v>539</v>
      </c>
    </row>
    <row r="2569" spans="3:3" x14ac:dyDescent="0.2">
      <c r="C2569" s="3" t="s">
        <v>539</v>
      </c>
    </row>
    <row r="2570" spans="3:3" x14ac:dyDescent="0.2">
      <c r="C2570" s="3" t="s">
        <v>539</v>
      </c>
    </row>
    <row r="2571" spans="3:3" x14ac:dyDescent="0.2">
      <c r="C2571" s="3" t="s">
        <v>539</v>
      </c>
    </row>
    <row r="2572" spans="3:3" x14ac:dyDescent="0.2">
      <c r="C2572" s="3" t="s">
        <v>539</v>
      </c>
    </row>
    <row r="2573" spans="3:3" x14ac:dyDescent="0.2">
      <c r="C2573" s="3" t="s">
        <v>539</v>
      </c>
    </row>
    <row r="2574" spans="3:3" x14ac:dyDescent="0.2">
      <c r="C2574" s="3" t="s">
        <v>539</v>
      </c>
    </row>
    <row r="2575" spans="3:3" x14ac:dyDescent="0.2">
      <c r="C2575" s="3" t="s">
        <v>539</v>
      </c>
    </row>
    <row r="2576" spans="3:3" x14ac:dyDescent="0.2">
      <c r="C2576" s="3" t="s">
        <v>540</v>
      </c>
    </row>
    <row r="2577" spans="3:3" x14ac:dyDescent="0.2">
      <c r="C2577" s="3" t="s">
        <v>540</v>
      </c>
    </row>
    <row r="2578" spans="3:3" x14ac:dyDescent="0.2">
      <c r="C2578" s="3" t="s">
        <v>540</v>
      </c>
    </row>
    <row r="2579" spans="3:3" x14ac:dyDescent="0.2">
      <c r="C2579" s="3" t="s">
        <v>540</v>
      </c>
    </row>
    <row r="2580" spans="3:3" x14ac:dyDescent="0.2">
      <c r="C2580" s="3" t="s">
        <v>540</v>
      </c>
    </row>
    <row r="2581" spans="3:3" x14ac:dyDescent="0.2">
      <c r="C2581" s="3" t="s">
        <v>540</v>
      </c>
    </row>
    <row r="2582" spans="3:3" x14ac:dyDescent="0.2">
      <c r="C2582" s="3" t="s">
        <v>540</v>
      </c>
    </row>
    <row r="2583" spans="3:3" x14ac:dyDescent="0.2">
      <c r="C2583" s="3" t="s">
        <v>540</v>
      </c>
    </row>
    <row r="2584" spans="3:3" x14ac:dyDescent="0.2">
      <c r="C2584" s="3" t="s">
        <v>540</v>
      </c>
    </row>
    <row r="2585" spans="3:3" x14ac:dyDescent="0.2">
      <c r="C2585" s="3" t="s">
        <v>541</v>
      </c>
    </row>
    <row r="2586" spans="3:3" x14ac:dyDescent="0.2">
      <c r="C2586" s="3" t="s">
        <v>541</v>
      </c>
    </row>
    <row r="2587" spans="3:3" x14ac:dyDescent="0.2">
      <c r="C2587" s="3" t="s">
        <v>541</v>
      </c>
    </row>
    <row r="2588" spans="3:3" x14ac:dyDescent="0.2">
      <c r="C2588" s="3" t="s">
        <v>1454</v>
      </c>
    </row>
    <row r="2589" spans="3:3" x14ac:dyDescent="0.2">
      <c r="C2589" s="3" t="s">
        <v>1454</v>
      </c>
    </row>
    <row r="2590" spans="3:3" x14ac:dyDescent="0.2">
      <c r="C2590" s="3" t="s">
        <v>1454</v>
      </c>
    </row>
    <row r="2591" spans="3:3" x14ac:dyDescent="0.2">
      <c r="C2591" s="3" t="s">
        <v>1454</v>
      </c>
    </row>
    <row r="2592" spans="3:3" x14ac:dyDescent="0.2">
      <c r="C2592" s="3" t="s">
        <v>1454</v>
      </c>
    </row>
    <row r="2593" spans="3:3" x14ac:dyDescent="0.2">
      <c r="C2593" s="3" t="s">
        <v>541</v>
      </c>
    </row>
    <row r="2594" spans="3:3" x14ac:dyDescent="0.2">
      <c r="C2594" s="3" t="s">
        <v>532</v>
      </c>
    </row>
    <row r="2595" spans="3:3" x14ac:dyDescent="0.2">
      <c r="C2595" s="3" t="s">
        <v>532</v>
      </c>
    </row>
    <row r="2596" spans="3:3" x14ac:dyDescent="0.2">
      <c r="C2596" s="3" t="s">
        <v>532</v>
      </c>
    </row>
    <row r="2597" spans="3:3" x14ac:dyDescent="0.2">
      <c r="C2597" s="3" t="s">
        <v>532</v>
      </c>
    </row>
    <row r="2598" spans="3:3" x14ac:dyDescent="0.2">
      <c r="C2598" s="3" t="s">
        <v>532</v>
      </c>
    </row>
    <row r="2599" spans="3:3" x14ac:dyDescent="0.2">
      <c r="C2599" s="3" t="s">
        <v>532</v>
      </c>
    </row>
    <row r="2600" spans="3:3" x14ac:dyDescent="0.2">
      <c r="C2600" s="3" t="s">
        <v>532</v>
      </c>
    </row>
    <row r="2601" spans="3:3" x14ac:dyDescent="0.2">
      <c r="C2601" s="3" t="s">
        <v>532</v>
      </c>
    </row>
    <row r="2602" spans="3:3" x14ac:dyDescent="0.2">
      <c r="C2602" s="3" t="s">
        <v>532</v>
      </c>
    </row>
    <row r="2603" spans="3:3" x14ac:dyDescent="0.2">
      <c r="C2603" s="3" t="s">
        <v>539</v>
      </c>
    </row>
    <row r="2604" spans="3:3" x14ac:dyDescent="0.2">
      <c r="C2604" s="3" t="s">
        <v>539</v>
      </c>
    </row>
    <row r="2605" spans="3:3" x14ac:dyDescent="0.2">
      <c r="C2605" s="3" t="s">
        <v>539</v>
      </c>
    </row>
    <row r="2606" spans="3:3" x14ac:dyDescent="0.2">
      <c r="C2606" s="3" t="s">
        <v>539</v>
      </c>
    </row>
    <row r="2607" spans="3:3" x14ac:dyDescent="0.2">
      <c r="C2607" s="3" t="s">
        <v>539</v>
      </c>
    </row>
    <row r="2608" spans="3:3" x14ac:dyDescent="0.2">
      <c r="C2608" s="3" t="s">
        <v>539</v>
      </c>
    </row>
    <row r="2609" spans="3:3" x14ac:dyDescent="0.2">
      <c r="C2609" s="3" t="s">
        <v>539</v>
      </c>
    </row>
    <row r="2610" spans="3:3" x14ac:dyDescent="0.2">
      <c r="C2610" s="3" t="s">
        <v>539</v>
      </c>
    </row>
    <row r="2611" spans="3:3" x14ac:dyDescent="0.2">
      <c r="C2611" s="3" t="s">
        <v>539</v>
      </c>
    </row>
    <row r="2612" spans="3:3" x14ac:dyDescent="0.2">
      <c r="C2612" s="3" t="s">
        <v>540</v>
      </c>
    </row>
    <row r="2613" spans="3:3" x14ac:dyDescent="0.2">
      <c r="C2613" s="3" t="s">
        <v>540</v>
      </c>
    </row>
    <row r="2614" spans="3:3" x14ac:dyDescent="0.2">
      <c r="C2614" s="3" t="s">
        <v>540</v>
      </c>
    </row>
    <row r="2615" spans="3:3" x14ac:dyDescent="0.2">
      <c r="C2615" s="3" t="s">
        <v>540</v>
      </c>
    </row>
    <row r="2616" spans="3:3" x14ac:dyDescent="0.2">
      <c r="C2616" s="3" t="s">
        <v>540</v>
      </c>
    </row>
    <row r="2617" spans="3:3" x14ac:dyDescent="0.2">
      <c r="C2617" s="3" t="s">
        <v>540</v>
      </c>
    </row>
    <row r="2618" spans="3:3" x14ac:dyDescent="0.2">
      <c r="C2618" s="3" t="s">
        <v>540</v>
      </c>
    </row>
    <row r="2619" spans="3:3" x14ac:dyDescent="0.2">
      <c r="C2619" s="3" t="s">
        <v>540</v>
      </c>
    </row>
    <row r="2620" spans="3:3" x14ac:dyDescent="0.2">
      <c r="C2620" s="3" t="s">
        <v>540</v>
      </c>
    </row>
    <row r="2621" spans="3:3" x14ac:dyDescent="0.2">
      <c r="C2621" s="3" t="s">
        <v>541</v>
      </c>
    </row>
    <row r="2622" spans="3:3" x14ac:dyDescent="0.2">
      <c r="C2622" s="3" t="s">
        <v>541</v>
      </c>
    </row>
    <row r="2623" spans="3:3" x14ac:dyDescent="0.2">
      <c r="C2623" s="3" t="s">
        <v>541</v>
      </c>
    </row>
    <row r="2624" spans="3:3" x14ac:dyDescent="0.2">
      <c r="C2624" s="3" t="s">
        <v>1454</v>
      </c>
    </row>
    <row r="2625" spans="3:3" x14ac:dyDescent="0.2">
      <c r="C2625" s="3" t="s">
        <v>1454</v>
      </c>
    </row>
    <row r="2626" spans="3:3" x14ac:dyDescent="0.2">
      <c r="C2626" s="3" t="s">
        <v>1454</v>
      </c>
    </row>
    <row r="2627" spans="3:3" x14ac:dyDescent="0.2">
      <c r="C2627" s="3" t="s">
        <v>1454</v>
      </c>
    </row>
    <row r="2628" spans="3:3" x14ac:dyDescent="0.2">
      <c r="C2628" s="3" t="s">
        <v>1454</v>
      </c>
    </row>
    <row r="2629" spans="3:3" x14ac:dyDescent="0.2">
      <c r="C2629" s="3" t="s">
        <v>541</v>
      </c>
    </row>
    <row r="2630" spans="3:3" x14ac:dyDescent="0.2">
      <c r="C2630" s="3" t="s">
        <v>532</v>
      </c>
    </row>
    <row r="2631" spans="3:3" x14ac:dyDescent="0.2">
      <c r="C2631" s="3" t="s">
        <v>532</v>
      </c>
    </row>
    <row r="2632" spans="3:3" x14ac:dyDescent="0.2">
      <c r="C2632" s="3" t="s">
        <v>532</v>
      </c>
    </row>
    <row r="2633" spans="3:3" x14ac:dyDescent="0.2">
      <c r="C2633" s="3" t="s">
        <v>532</v>
      </c>
    </row>
    <row r="2634" spans="3:3" x14ac:dyDescent="0.2">
      <c r="C2634" s="3" t="s">
        <v>532</v>
      </c>
    </row>
    <row r="2635" spans="3:3" x14ac:dyDescent="0.2">
      <c r="C2635" s="3" t="s">
        <v>532</v>
      </c>
    </row>
    <row r="2636" spans="3:3" x14ac:dyDescent="0.2">
      <c r="C2636" s="3" t="s">
        <v>532</v>
      </c>
    </row>
    <row r="2637" spans="3:3" x14ac:dyDescent="0.2">
      <c r="C2637" s="3" t="s">
        <v>532</v>
      </c>
    </row>
    <row r="2638" spans="3:3" x14ac:dyDescent="0.2">
      <c r="C2638" s="3" t="s">
        <v>532</v>
      </c>
    </row>
    <row r="2639" spans="3:3" x14ac:dyDescent="0.2">
      <c r="C2639" s="3" t="s">
        <v>539</v>
      </c>
    </row>
    <row r="2640" spans="3:3" x14ac:dyDescent="0.2">
      <c r="C2640" s="3" t="s">
        <v>539</v>
      </c>
    </row>
    <row r="2641" spans="3:3" x14ac:dyDescent="0.2">
      <c r="C2641" s="3" t="s">
        <v>539</v>
      </c>
    </row>
    <row r="2642" spans="3:3" x14ac:dyDescent="0.2">
      <c r="C2642" s="3" t="s">
        <v>539</v>
      </c>
    </row>
    <row r="2643" spans="3:3" x14ac:dyDescent="0.2">
      <c r="C2643" s="3" t="s">
        <v>539</v>
      </c>
    </row>
    <row r="2644" spans="3:3" x14ac:dyDescent="0.2">
      <c r="C2644" s="3" t="s">
        <v>539</v>
      </c>
    </row>
    <row r="2645" spans="3:3" x14ac:dyDescent="0.2">
      <c r="C2645" s="3" t="s">
        <v>539</v>
      </c>
    </row>
    <row r="2646" spans="3:3" x14ac:dyDescent="0.2">
      <c r="C2646" s="3" t="s">
        <v>539</v>
      </c>
    </row>
    <row r="2647" spans="3:3" x14ac:dyDescent="0.2">
      <c r="C2647" s="3" t="s">
        <v>539</v>
      </c>
    </row>
    <row r="2648" spans="3:3" x14ac:dyDescent="0.2">
      <c r="C2648" s="3" t="s">
        <v>540</v>
      </c>
    </row>
    <row r="2649" spans="3:3" x14ac:dyDescent="0.2">
      <c r="C2649" s="3" t="s">
        <v>540</v>
      </c>
    </row>
    <row r="2650" spans="3:3" x14ac:dyDescent="0.2">
      <c r="C2650" s="3" t="s">
        <v>540</v>
      </c>
    </row>
    <row r="2651" spans="3:3" x14ac:dyDescent="0.2">
      <c r="C2651" s="3" t="s">
        <v>540</v>
      </c>
    </row>
    <row r="2652" spans="3:3" x14ac:dyDescent="0.2">
      <c r="C2652" s="3" t="s">
        <v>540</v>
      </c>
    </row>
    <row r="2653" spans="3:3" x14ac:dyDescent="0.2">
      <c r="C2653" s="3" t="s">
        <v>540</v>
      </c>
    </row>
    <row r="2654" spans="3:3" x14ac:dyDescent="0.2">
      <c r="C2654" s="3" t="s">
        <v>540</v>
      </c>
    </row>
    <row r="2655" spans="3:3" x14ac:dyDescent="0.2">
      <c r="C2655" s="3" t="s">
        <v>540</v>
      </c>
    </row>
    <row r="2656" spans="3:3" x14ac:dyDescent="0.2">
      <c r="C2656" s="3" t="s">
        <v>540</v>
      </c>
    </row>
    <row r="2657" spans="3:3" x14ac:dyDescent="0.2">
      <c r="C2657" s="3" t="s">
        <v>541</v>
      </c>
    </row>
    <row r="2658" spans="3:3" x14ac:dyDescent="0.2">
      <c r="C2658" s="3" t="s">
        <v>541</v>
      </c>
    </row>
    <row r="2659" spans="3:3" x14ac:dyDescent="0.2">
      <c r="C2659" s="3" t="s">
        <v>541</v>
      </c>
    </row>
    <row r="2660" spans="3:3" x14ac:dyDescent="0.2">
      <c r="C2660" s="3" t="s">
        <v>1454</v>
      </c>
    </row>
    <row r="2661" spans="3:3" x14ac:dyDescent="0.2">
      <c r="C2661" s="3" t="s">
        <v>1454</v>
      </c>
    </row>
    <row r="2662" spans="3:3" x14ac:dyDescent="0.2">
      <c r="C2662" s="3" t="s">
        <v>1454</v>
      </c>
    </row>
    <row r="2663" spans="3:3" x14ac:dyDescent="0.2">
      <c r="C2663" s="3" t="s">
        <v>1454</v>
      </c>
    </row>
    <row r="2664" spans="3:3" x14ac:dyDescent="0.2">
      <c r="C2664" s="3" t="s">
        <v>1454</v>
      </c>
    </row>
    <row r="2665" spans="3:3" x14ac:dyDescent="0.2">
      <c r="C2665" s="3" t="s">
        <v>541</v>
      </c>
    </row>
    <row r="2666" spans="3:3" x14ac:dyDescent="0.2">
      <c r="C2666" s="3" t="s">
        <v>532</v>
      </c>
    </row>
    <row r="2667" spans="3:3" x14ac:dyDescent="0.2">
      <c r="C2667" s="3" t="s">
        <v>532</v>
      </c>
    </row>
    <row r="2668" spans="3:3" x14ac:dyDescent="0.2">
      <c r="C2668" s="3" t="s">
        <v>532</v>
      </c>
    </row>
    <row r="2669" spans="3:3" x14ac:dyDescent="0.2">
      <c r="C2669" s="3" t="s">
        <v>532</v>
      </c>
    </row>
    <row r="2670" spans="3:3" x14ac:dyDescent="0.2">
      <c r="C2670" s="3" t="s">
        <v>532</v>
      </c>
    </row>
    <row r="2671" spans="3:3" x14ac:dyDescent="0.2">
      <c r="C2671" s="3" t="s">
        <v>532</v>
      </c>
    </row>
    <row r="2672" spans="3:3" x14ac:dyDescent="0.2">
      <c r="C2672" s="3" t="s">
        <v>532</v>
      </c>
    </row>
    <row r="2673" spans="3:3" x14ac:dyDescent="0.2">
      <c r="C2673" s="3" t="s">
        <v>532</v>
      </c>
    </row>
    <row r="2674" spans="3:3" x14ac:dyDescent="0.2">
      <c r="C2674" s="3" t="s">
        <v>532</v>
      </c>
    </row>
    <row r="2675" spans="3:3" x14ac:dyDescent="0.2">
      <c r="C2675" s="3" t="s">
        <v>539</v>
      </c>
    </row>
    <row r="2676" spans="3:3" x14ac:dyDescent="0.2">
      <c r="C2676" s="3" t="s">
        <v>539</v>
      </c>
    </row>
    <row r="2677" spans="3:3" x14ac:dyDescent="0.2">
      <c r="C2677" s="3" t="s">
        <v>539</v>
      </c>
    </row>
    <row r="2678" spans="3:3" x14ac:dyDescent="0.2">
      <c r="C2678" s="3" t="s">
        <v>539</v>
      </c>
    </row>
    <row r="2679" spans="3:3" x14ac:dyDescent="0.2">
      <c r="C2679" s="3" t="s">
        <v>539</v>
      </c>
    </row>
    <row r="2680" spans="3:3" x14ac:dyDescent="0.2">
      <c r="C2680" s="3" t="s">
        <v>539</v>
      </c>
    </row>
    <row r="2681" spans="3:3" x14ac:dyDescent="0.2">
      <c r="C2681" s="3" t="s">
        <v>539</v>
      </c>
    </row>
    <row r="2682" spans="3:3" x14ac:dyDescent="0.2">
      <c r="C2682" s="3" t="s">
        <v>539</v>
      </c>
    </row>
    <row r="2683" spans="3:3" x14ac:dyDescent="0.2">
      <c r="C2683" s="3" t="s">
        <v>539</v>
      </c>
    </row>
    <row r="2684" spans="3:3" x14ac:dyDescent="0.2">
      <c r="C2684" s="3" t="s">
        <v>540</v>
      </c>
    </row>
    <row r="2685" spans="3:3" x14ac:dyDescent="0.2">
      <c r="C2685" s="3" t="s">
        <v>540</v>
      </c>
    </row>
    <row r="2686" spans="3:3" x14ac:dyDescent="0.2">
      <c r="C2686" s="3" t="s">
        <v>540</v>
      </c>
    </row>
    <row r="2687" spans="3:3" x14ac:dyDescent="0.2">
      <c r="C2687" s="3" t="s">
        <v>540</v>
      </c>
    </row>
    <row r="2688" spans="3:3" x14ac:dyDescent="0.2">
      <c r="C2688" s="3" t="s">
        <v>540</v>
      </c>
    </row>
    <row r="2689" spans="3:3" x14ac:dyDescent="0.2">
      <c r="C2689" s="3" t="s">
        <v>540</v>
      </c>
    </row>
    <row r="2690" spans="3:3" x14ac:dyDescent="0.2">
      <c r="C2690" s="3" t="s">
        <v>540</v>
      </c>
    </row>
    <row r="2691" spans="3:3" x14ac:dyDescent="0.2">
      <c r="C2691" s="3" t="s">
        <v>540</v>
      </c>
    </row>
    <row r="2692" spans="3:3" x14ac:dyDescent="0.2">
      <c r="C2692" s="3" t="s">
        <v>540</v>
      </c>
    </row>
    <row r="2693" spans="3:3" x14ac:dyDescent="0.2">
      <c r="C2693" s="3" t="s">
        <v>541</v>
      </c>
    </row>
    <row r="2694" spans="3:3" x14ac:dyDescent="0.2">
      <c r="C2694" s="3" t="s">
        <v>541</v>
      </c>
    </row>
    <row r="2695" spans="3:3" x14ac:dyDescent="0.2">
      <c r="C2695" s="3" t="s">
        <v>541</v>
      </c>
    </row>
    <row r="2696" spans="3:3" x14ac:dyDescent="0.2">
      <c r="C2696" s="3" t="s">
        <v>1454</v>
      </c>
    </row>
    <row r="2697" spans="3:3" x14ac:dyDescent="0.2">
      <c r="C2697" s="3" t="s">
        <v>1454</v>
      </c>
    </row>
    <row r="2698" spans="3:3" x14ac:dyDescent="0.2">
      <c r="C2698" s="3" t="s">
        <v>1454</v>
      </c>
    </row>
    <row r="2699" spans="3:3" x14ac:dyDescent="0.2">
      <c r="C2699" s="3" t="s">
        <v>1454</v>
      </c>
    </row>
    <row r="2700" spans="3:3" x14ac:dyDescent="0.2">
      <c r="C2700" s="3" t="s">
        <v>1454</v>
      </c>
    </row>
    <row r="2701" spans="3:3" x14ac:dyDescent="0.2">
      <c r="C2701" s="3" t="s">
        <v>541</v>
      </c>
    </row>
    <row r="2702" spans="3:3" x14ac:dyDescent="0.2">
      <c r="C2702" s="3" t="s">
        <v>532</v>
      </c>
    </row>
    <row r="2703" spans="3:3" x14ac:dyDescent="0.2">
      <c r="C2703" s="3" t="s">
        <v>532</v>
      </c>
    </row>
    <row r="2704" spans="3:3" x14ac:dyDescent="0.2">
      <c r="C2704" s="3" t="s">
        <v>532</v>
      </c>
    </row>
    <row r="2705" spans="3:3" x14ac:dyDescent="0.2">
      <c r="C2705" s="3" t="s">
        <v>532</v>
      </c>
    </row>
    <row r="2706" spans="3:3" x14ac:dyDescent="0.2">
      <c r="C2706" s="3" t="s">
        <v>532</v>
      </c>
    </row>
    <row r="2707" spans="3:3" x14ac:dyDescent="0.2">
      <c r="C2707" s="3" t="s">
        <v>532</v>
      </c>
    </row>
    <row r="2708" spans="3:3" x14ac:dyDescent="0.2">
      <c r="C2708" s="3" t="s">
        <v>532</v>
      </c>
    </row>
    <row r="2709" spans="3:3" x14ac:dyDescent="0.2">
      <c r="C2709" s="3" t="s">
        <v>532</v>
      </c>
    </row>
    <row r="2710" spans="3:3" x14ac:dyDescent="0.2">
      <c r="C2710" s="3" t="s">
        <v>532</v>
      </c>
    </row>
    <row r="2711" spans="3:3" x14ac:dyDescent="0.2">
      <c r="C2711" s="3" t="s">
        <v>539</v>
      </c>
    </row>
    <row r="2712" spans="3:3" x14ac:dyDescent="0.2">
      <c r="C2712" s="3" t="s">
        <v>539</v>
      </c>
    </row>
    <row r="2713" spans="3:3" x14ac:dyDescent="0.2">
      <c r="C2713" s="3" t="s">
        <v>539</v>
      </c>
    </row>
    <row r="2714" spans="3:3" x14ac:dyDescent="0.2">
      <c r="C2714" s="3" t="s">
        <v>539</v>
      </c>
    </row>
    <row r="2715" spans="3:3" x14ac:dyDescent="0.2">
      <c r="C2715" s="3" t="s">
        <v>539</v>
      </c>
    </row>
    <row r="2716" spans="3:3" x14ac:dyDescent="0.2">
      <c r="C2716" s="3" t="s">
        <v>539</v>
      </c>
    </row>
    <row r="2717" spans="3:3" x14ac:dyDescent="0.2">
      <c r="C2717" s="3" t="s">
        <v>539</v>
      </c>
    </row>
    <row r="2718" spans="3:3" x14ac:dyDescent="0.2">
      <c r="C2718" s="3" t="s">
        <v>539</v>
      </c>
    </row>
    <row r="2719" spans="3:3" x14ac:dyDescent="0.2">
      <c r="C2719" s="3" t="s">
        <v>539</v>
      </c>
    </row>
    <row r="2720" spans="3:3" x14ac:dyDescent="0.2">
      <c r="C2720" s="3" t="s">
        <v>540</v>
      </c>
    </row>
    <row r="2721" spans="3:3" x14ac:dyDescent="0.2">
      <c r="C2721" s="3" t="s">
        <v>540</v>
      </c>
    </row>
    <row r="2722" spans="3:3" x14ac:dyDescent="0.2">
      <c r="C2722" s="3" t="s">
        <v>540</v>
      </c>
    </row>
    <row r="2723" spans="3:3" x14ac:dyDescent="0.2">
      <c r="C2723" s="3" t="s">
        <v>540</v>
      </c>
    </row>
    <row r="2724" spans="3:3" x14ac:dyDescent="0.2">
      <c r="C2724" s="3" t="s">
        <v>540</v>
      </c>
    </row>
    <row r="2725" spans="3:3" x14ac:dyDescent="0.2">
      <c r="C2725" s="3" t="s">
        <v>540</v>
      </c>
    </row>
    <row r="2726" spans="3:3" x14ac:dyDescent="0.2">
      <c r="C2726" s="3" t="s">
        <v>540</v>
      </c>
    </row>
    <row r="2727" spans="3:3" x14ac:dyDescent="0.2">
      <c r="C2727" s="3" t="s">
        <v>540</v>
      </c>
    </row>
    <row r="2728" spans="3:3" x14ac:dyDescent="0.2">
      <c r="C2728" s="3" t="s">
        <v>540</v>
      </c>
    </row>
    <row r="2729" spans="3:3" x14ac:dyDescent="0.2">
      <c r="C2729" s="3" t="s">
        <v>541</v>
      </c>
    </row>
    <row r="2730" spans="3:3" x14ac:dyDescent="0.2">
      <c r="C2730" s="3" t="s">
        <v>541</v>
      </c>
    </row>
    <row r="2731" spans="3:3" x14ac:dyDescent="0.2">
      <c r="C2731" s="3" t="s">
        <v>541</v>
      </c>
    </row>
    <row r="2732" spans="3:3" x14ac:dyDescent="0.2">
      <c r="C2732" s="3" t="s">
        <v>1454</v>
      </c>
    </row>
    <row r="2733" spans="3:3" x14ac:dyDescent="0.2">
      <c r="C2733" s="3" t="s">
        <v>1454</v>
      </c>
    </row>
    <row r="2734" spans="3:3" x14ac:dyDescent="0.2">
      <c r="C2734" s="3" t="s">
        <v>1454</v>
      </c>
    </row>
    <row r="2735" spans="3:3" x14ac:dyDescent="0.2">
      <c r="C2735" s="3" t="s">
        <v>1454</v>
      </c>
    </row>
    <row r="2736" spans="3:3" x14ac:dyDescent="0.2">
      <c r="C2736" s="3" t="s">
        <v>1454</v>
      </c>
    </row>
    <row r="2737" spans="3:3" x14ac:dyDescent="0.2">
      <c r="C2737" s="3" t="s">
        <v>541</v>
      </c>
    </row>
    <row r="2738" spans="3:3" x14ac:dyDescent="0.2">
      <c r="C2738" s="3" t="s">
        <v>532</v>
      </c>
    </row>
    <row r="2739" spans="3:3" x14ac:dyDescent="0.2">
      <c r="C2739" s="3" t="s">
        <v>532</v>
      </c>
    </row>
    <row r="2740" spans="3:3" x14ac:dyDescent="0.2">
      <c r="C2740" s="3" t="s">
        <v>532</v>
      </c>
    </row>
    <row r="2741" spans="3:3" x14ac:dyDescent="0.2">
      <c r="C2741" s="3" t="s">
        <v>532</v>
      </c>
    </row>
    <row r="2742" spans="3:3" x14ac:dyDescent="0.2">
      <c r="C2742" s="3" t="s">
        <v>532</v>
      </c>
    </row>
    <row r="2743" spans="3:3" x14ac:dyDescent="0.2">
      <c r="C2743" s="3" t="s">
        <v>532</v>
      </c>
    </row>
    <row r="2744" spans="3:3" x14ac:dyDescent="0.2">
      <c r="C2744" s="3" t="s">
        <v>532</v>
      </c>
    </row>
    <row r="2745" spans="3:3" x14ac:dyDescent="0.2">
      <c r="C2745" s="3" t="s">
        <v>532</v>
      </c>
    </row>
    <row r="2746" spans="3:3" x14ac:dyDescent="0.2">
      <c r="C2746" s="3" t="s">
        <v>532</v>
      </c>
    </row>
    <row r="2747" spans="3:3" x14ac:dyDescent="0.2">
      <c r="C2747" s="3" t="s">
        <v>539</v>
      </c>
    </row>
    <row r="2748" spans="3:3" x14ac:dyDescent="0.2">
      <c r="C2748" s="3" t="s">
        <v>539</v>
      </c>
    </row>
    <row r="2749" spans="3:3" x14ac:dyDescent="0.2">
      <c r="C2749" s="3" t="s">
        <v>539</v>
      </c>
    </row>
    <row r="2750" spans="3:3" x14ac:dyDescent="0.2">
      <c r="C2750" s="3" t="s">
        <v>539</v>
      </c>
    </row>
    <row r="2751" spans="3:3" x14ac:dyDescent="0.2">
      <c r="C2751" s="3" t="s">
        <v>539</v>
      </c>
    </row>
    <row r="2752" spans="3:3" x14ac:dyDescent="0.2">
      <c r="C2752" s="3" t="s">
        <v>539</v>
      </c>
    </row>
    <row r="2753" spans="3:3" x14ac:dyDescent="0.2">
      <c r="C2753" s="3" t="s">
        <v>539</v>
      </c>
    </row>
    <row r="2754" spans="3:3" x14ac:dyDescent="0.2">
      <c r="C2754" s="3" t="s">
        <v>539</v>
      </c>
    </row>
    <row r="2755" spans="3:3" x14ac:dyDescent="0.2">
      <c r="C2755" s="3" t="s">
        <v>539</v>
      </c>
    </row>
    <row r="2756" spans="3:3" x14ac:dyDescent="0.2">
      <c r="C2756" s="3" t="s">
        <v>540</v>
      </c>
    </row>
    <row r="2757" spans="3:3" x14ac:dyDescent="0.2">
      <c r="C2757" s="3" t="s">
        <v>540</v>
      </c>
    </row>
    <row r="2758" spans="3:3" x14ac:dyDescent="0.2">
      <c r="C2758" s="3" t="s">
        <v>540</v>
      </c>
    </row>
    <row r="2759" spans="3:3" x14ac:dyDescent="0.2">
      <c r="C2759" s="3" t="s">
        <v>540</v>
      </c>
    </row>
    <row r="2760" spans="3:3" x14ac:dyDescent="0.2">
      <c r="C2760" s="3" t="s">
        <v>540</v>
      </c>
    </row>
    <row r="2761" spans="3:3" x14ac:dyDescent="0.2">
      <c r="C2761" s="3" t="s">
        <v>540</v>
      </c>
    </row>
    <row r="2762" spans="3:3" x14ac:dyDescent="0.2">
      <c r="C2762" s="3" t="s">
        <v>540</v>
      </c>
    </row>
    <row r="2763" spans="3:3" x14ac:dyDescent="0.2">
      <c r="C2763" s="3" t="s">
        <v>540</v>
      </c>
    </row>
    <row r="2764" spans="3:3" x14ac:dyDescent="0.2">
      <c r="C2764" s="3" t="s">
        <v>540</v>
      </c>
    </row>
    <row r="2765" spans="3:3" x14ac:dyDescent="0.2">
      <c r="C2765" s="3" t="s">
        <v>541</v>
      </c>
    </row>
    <row r="2766" spans="3:3" x14ac:dyDescent="0.2">
      <c r="C2766" s="3" t="s">
        <v>541</v>
      </c>
    </row>
    <row r="2767" spans="3:3" x14ac:dyDescent="0.2">
      <c r="C2767" s="3" t="s">
        <v>541</v>
      </c>
    </row>
    <row r="2768" spans="3:3" x14ac:dyDescent="0.2">
      <c r="C2768" s="3" t="s">
        <v>1454</v>
      </c>
    </row>
    <row r="2769" spans="3:3" x14ac:dyDescent="0.2">
      <c r="C2769" s="3" t="s">
        <v>1454</v>
      </c>
    </row>
    <row r="2770" spans="3:3" x14ac:dyDescent="0.2">
      <c r="C2770" s="3" t="s">
        <v>1454</v>
      </c>
    </row>
    <row r="2771" spans="3:3" x14ac:dyDescent="0.2">
      <c r="C2771" s="3" t="s">
        <v>1454</v>
      </c>
    </row>
    <row r="2772" spans="3:3" x14ac:dyDescent="0.2">
      <c r="C2772" s="3" t="s">
        <v>1454</v>
      </c>
    </row>
    <row r="2773" spans="3:3" x14ac:dyDescent="0.2">
      <c r="C2773" s="3" t="s">
        <v>541</v>
      </c>
    </row>
    <row r="2774" spans="3:3" x14ac:dyDescent="0.2">
      <c r="C2774" s="3" t="s">
        <v>532</v>
      </c>
    </row>
    <row r="2775" spans="3:3" x14ac:dyDescent="0.2">
      <c r="C2775" s="3" t="s">
        <v>532</v>
      </c>
    </row>
    <row r="2776" spans="3:3" x14ac:dyDescent="0.2">
      <c r="C2776" s="3" t="s">
        <v>532</v>
      </c>
    </row>
    <row r="2777" spans="3:3" x14ac:dyDescent="0.2">
      <c r="C2777" s="3" t="s">
        <v>532</v>
      </c>
    </row>
    <row r="2778" spans="3:3" x14ac:dyDescent="0.2">
      <c r="C2778" s="3" t="s">
        <v>532</v>
      </c>
    </row>
    <row r="2779" spans="3:3" x14ac:dyDescent="0.2">
      <c r="C2779" s="3" t="s">
        <v>532</v>
      </c>
    </row>
    <row r="2780" spans="3:3" x14ac:dyDescent="0.2">
      <c r="C2780" s="3" t="s">
        <v>532</v>
      </c>
    </row>
    <row r="2781" spans="3:3" x14ac:dyDescent="0.2">
      <c r="C2781" s="3" t="s">
        <v>532</v>
      </c>
    </row>
    <row r="2782" spans="3:3" x14ac:dyDescent="0.2">
      <c r="C2782" s="3" t="s">
        <v>532</v>
      </c>
    </row>
    <row r="2783" spans="3:3" x14ac:dyDescent="0.2">
      <c r="C2783" s="3" t="s">
        <v>539</v>
      </c>
    </row>
    <row r="2784" spans="3:3" x14ac:dyDescent="0.2">
      <c r="C2784" s="3" t="s">
        <v>539</v>
      </c>
    </row>
    <row r="2785" spans="3:3" x14ac:dyDescent="0.2">
      <c r="C2785" s="3" t="s">
        <v>539</v>
      </c>
    </row>
    <row r="2786" spans="3:3" x14ac:dyDescent="0.2">
      <c r="C2786" s="3" t="s">
        <v>539</v>
      </c>
    </row>
    <row r="2787" spans="3:3" x14ac:dyDescent="0.2">
      <c r="C2787" s="3" t="s">
        <v>539</v>
      </c>
    </row>
    <row r="2788" spans="3:3" x14ac:dyDescent="0.2">
      <c r="C2788" s="3" t="s">
        <v>539</v>
      </c>
    </row>
    <row r="2789" spans="3:3" x14ac:dyDescent="0.2">
      <c r="C2789" s="3" t="s">
        <v>539</v>
      </c>
    </row>
    <row r="2790" spans="3:3" x14ac:dyDescent="0.2">
      <c r="C2790" s="3" t="s">
        <v>539</v>
      </c>
    </row>
    <row r="2791" spans="3:3" x14ac:dyDescent="0.2">
      <c r="C2791" s="3" t="s">
        <v>539</v>
      </c>
    </row>
    <row r="2792" spans="3:3" x14ac:dyDescent="0.2">
      <c r="C2792" s="3" t="s">
        <v>540</v>
      </c>
    </row>
    <row r="2793" spans="3:3" x14ac:dyDescent="0.2">
      <c r="C2793" s="3" t="s">
        <v>540</v>
      </c>
    </row>
    <row r="2794" spans="3:3" x14ac:dyDescent="0.2">
      <c r="C2794" s="3" t="s">
        <v>540</v>
      </c>
    </row>
    <row r="2795" spans="3:3" x14ac:dyDescent="0.2">
      <c r="C2795" s="3" t="s">
        <v>540</v>
      </c>
    </row>
    <row r="2796" spans="3:3" x14ac:dyDescent="0.2">
      <c r="C2796" s="3" t="s">
        <v>540</v>
      </c>
    </row>
    <row r="2797" spans="3:3" x14ac:dyDescent="0.2">
      <c r="C2797" s="3" t="s">
        <v>540</v>
      </c>
    </row>
    <row r="2798" spans="3:3" x14ac:dyDescent="0.2">
      <c r="C2798" s="3" t="s">
        <v>540</v>
      </c>
    </row>
    <row r="2799" spans="3:3" x14ac:dyDescent="0.2">
      <c r="C2799" s="3" t="s">
        <v>540</v>
      </c>
    </row>
    <row r="2800" spans="3:3" x14ac:dyDescent="0.2">
      <c r="C2800" s="3" t="s">
        <v>540</v>
      </c>
    </row>
    <row r="2801" spans="3:3" x14ac:dyDescent="0.2">
      <c r="C2801" s="3" t="s">
        <v>541</v>
      </c>
    </row>
    <row r="2802" spans="3:3" x14ac:dyDescent="0.2">
      <c r="C2802" s="3" t="s">
        <v>541</v>
      </c>
    </row>
    <row r="2803" spans="3:3" x14ac:dyDescent="0.2">
      <c r="C2803" s="3" t="s">
        <v>541</v>
      </c>
    </row>
    <row r="2804" spans="3:3" x14ac:dyDescent="0.2">
      <c r="C2804" s="3" t="s">
        <v>1454</v>
      </c>
    </row>
    <row r="2805" spans="3:3" x14ac:dyDescent="0.2">
      <c r="C2805" s="3" t="s">
        <v>1454</v>
      </c>
    </row>
    <row r="2806" spans="3:3" x14ac:dyDescent="0.2">
      <c r="C2806" s="3" t="s">
        <v>1454</v>
      </c>
    </row>
    <row r="2807" spans="3:3" x14ac:dyDescent="0.2">
      <c r="C2807" s="3" t="s">
        <v>1454</v>
      </c>
    </row>
    <row r="2808" spans="3:3" x14ac:dyDescent="0.2">
      <c r="C2808" s="3" t="s">
        <v>1454</v>
      </c>
    </row>
    <row r="2809" spans="3:3" x14ac:dyDescent="0.2">
      <c r="C2809" s="3" t="s">
        <v>541</v>
      </c>
    </row>
    <row r="2810" spans="3:3" x14ac:dyDescent="0.2">
      <c r="C2810" s="3" t="s">
        <v>532</v>
      </c>
    </row>
    <row r="2811" spans="3:3" x14ac:dyDescent="0.2">
      <c r="C2811" s="3" t="s">
        <v>532</v>
      </c>
    </row>
    <row r="2812" spans="3:3" x14ac:dyDescent="0.2">
      <c r="C2812" s="3" t="s">
        <v>532</v>
      </c>
    </row>
    <row r="2813" spans="3:3" x14ac:dyDescent="0.2">
      <c r="C2813" s="3" t="s">
        <v>532</v>
      </c>
    </row>
    <row r="2814" spans="3:3" x14ac:dyDescent="0.2">
      <c r="C2814" s="3" t="s">
        <v>532</v>
      </c>
    </row>
    <row r="2815" spans="3:3" x14ac:dyDescent="0.2">
      <c r="C2815" s="3" t="s">
        <v>532</v>
      </c>
    </row>
    <row r="2816" spans="3:3" x14ac:dyDescent="0.2">
      <c r="C2816" s="3" t="s">
        <v>532</v>
      </c>
    </row>
    <row r="2817" spans="3:3" x14ac:dyDescent="0.2">
      <c r="C2817" s="3" t="s">
        <v>532</v>
      </c>
    </row>
    <row r="2818" spans="3:3" x14ac:dyDescent="0.2">
      <c r="C2818" s="3" t="s">
        <v>532</v>
      </c>
    </row>
    <row r="2819" spans="3:3" x14ac:dyDescent="0.2">
      <c r="C2819" s="3" t="s">
        <v>539</v>
      </c>
    </row>
    <row r="2820" spans="3:3" x14ac:dyDescent="0.2">
      <c r="C2820" s="3" t="s">
        <v>539</v>
      </c>
    </row>
    <row r="2821" spans="3:3" x14ac:dyDescent="0.2">
      <c r="C2821" s="3" t="s">
        <v>539</v>
      </c>
    </row>
    <row r="2822" spans="3:3" x14ac:dyDescent="0.2">
      <c r="C2822" s="3" t="s">
        <v>539</v>
      </c>
    </row>
    <row r="2823" spans="3:3" x14ac:dyDescent="0.2">
      <c r="C2823" s="3" t="s">
        <v>539</v>
      </c>
    </row>
    <row r="2824" spans="3:3" x14ac:dyDescent="0.2">
      <c r="C2824" s="3" t="s">
        <v>539</v>
      </c>
    </row>
    <row r="2825" spans="3:3" x14ac:dyDescent="0.2">
      <c r="C2825" s="3" t="s">
        <v>539</v>
      </c>
    </row>
    <row r="2826" spans="3:3" x14ac:dyDescent="0.2">
      <c r="C2826" s="3" t="s">
        <v>539</v>
      </c>
    </row>
    <row r="2827" spans="3:3" x14ac:dyDescent="0.2">
      <c r="C2827" s="3" t="s">
        <v>539</v>
      </c>
    </row>
    <row r="2828" spans="3:3" x14ac:dyDescent="0.2">
      <c r="C2828" s="3" t="s">
        <v>540</v>
      </c>
    </row>
    <row r="2829" spans="3:3" x14ac:dyDescent="0.2">
      <c r="C2829" s="3" t="s">
        <v>540</v>
      </c>
    </row>
    <row r="2830" spans="3:3" x14ac:dyDescent="0.2">
      <c r="C2830" s="3" t="s">
        <v>540</v>
      </c>
    </row>
    <row r="2831" spans="3:3" x14ac:dyDescent="0.2">
      <c r="C2831" s="3" t="s">
        <v>540</v>
      </c>
    </row>
    <row r="2832" spans="3:3" x14ac:dyDescent="0.2">
      <c r="C2832" s="3" t="s">
        <v>540</v>
      </c>
    </row>
    <row r="2833" spans="3:3" x14ac:dyDescent="0.2">
      <c r="C2833" s="3" t="s">
        <v>540</v>
      </c>
    </row>
    <row r="2834" spans="3:3" x14ac:dyDescent="0.2">
      <c r="C2834" s="3" t="s">
        <v>540</v>
      </c>
    </row>
    <row r="2835" spans="3:3" x14ac:dyDescent="0.2">
      <c r="C2835" s="3" t="s">
        <v>540</v>
      </c>
    </row>
    <row r="2836" spans="3:3" x14ac:dyDescent="0.2">
      <c r="C2836" s="3" t="s">
        <v>540</v>
      </c>
    </row>
    <row r="2837" spans="3:3" x14ac:dyDescent="0.2">
      <c r="C2837" s="3" t="s">
        <v>541</v>
      </c>
    </row>
    <row r="2838" spans="3:3" x14ac:dyDescent="0.2">
      <c r="C2838" s="3" t="s">
        <v>541</v>
      </c>
    </row>
    <row r="2839" spans="3:3" x14ac:dyDescent="0.2">
      <c r="C2839" s="3" t="s">
        <v>541</v>
      </c>
    </row>
    <row r="2840" spans="3:3" x14ac:dyDescent="0.2">
      <c r="C2840" s="3" t="s">
        <v>1454</v>
      </c>
    </row>
    <row r="2841" spans="3:3" x14ac:dyDescent="0.2">
      <c r="C2841" s="3" t="s">
        <v>1454</v>
      </c>
    </row>
    <row r="2842" spans="3:3" x14ac:dyDescent="0.2">
      <c r="C2842" s="3" t="s">
        <v>1454</v>
      </c>
    </row>
    <row r="2843" spans="3:3" x14ac:dyDescent="0.2">
      <c r="C2843" s="3" t="s">
        <v>1454</v>
      </c>
    </row>
    <row r="2844" spans="3:3" x14ac:dyDescent="0.2">
      <c r="C2844" s="3" t="s">
        <v>1454</v>
      </c>
    </row>
    <row r="2845" spans="3:3" x14ac:dyDescent="0.2">
      <c r="C2845" s="3" t="s">
        <v>541</v>
      </c>
    </row>
    <row r="2846" spans="3:3" x14ac:dyDescent="0.2">
      <c r="C2846" s="3" t="s">
        <v>532</v>
      </c>
    </row>
    <row r="2847" spans="3:3" x14ac:dyDescent="0.2">
      <c r="C2847" s="3" t="s">
        <v>532</v>
      </c>
    </row>
    <row r="2848" spans="3:3" x14ac:dyDescent="0.2">
      <c r="C2848" s="3" t="s">
        <v>532</v>
      </c>
    </row>
    <row r="2849" spans="3:3" x14ac:dyDescent="0.2">
      <c r="C2849" s="3" t="s">
        <v>532</v>
      </c>
    </row>
    <row r="2850" spans="3:3" x14ac:dyDescent="0.2">
      <c r="C2850" s="3" t="s">
        <v>532</v>
      </c>
    </row>
    <row r="2851" spans="3:3" x14ac:dyDescent="0.2">
      <c r="C2851" s="3" t="s">
        <v>532</v>
      </c>
    </row>
    <row r="2852" spans="3:3" x14ac:dyDescent="0.2">
      <c r="C2852" s="3" t="s">
        <v>532</v>
      </c>
    </row>
    <row r="2853" spans="3:3" x14ac:dyDescent="0.2">
      <c r="C2853" s="3" t="s">
        <v>532</v>
      </c>
    </row>
    <row r="2854" spans="3:3" x14ac:dyDescent="0.2">
      <c r="C2854" s="3" t="s">
        <v>532</v>
      </c>
    </row>
    <row r="2855" spans="3:3" x14ac:dyDescent="0.2">
      <c r="C2855" s="3" t="s">
        <v>539</v>
      </c>
    </row>
    <row r="2856" spans="3:3" x14ac:dyDescent="0.2">
      <c r="C2856" s="3" t="s">
        <v>539</v>
      </c>
    </row>
    <row r="2857" spans="3:3" x14ac:dyDescent="0.2">
      <c r="C2857" s="3" t="s">
        <v>539</v>
      </c>
    </row>
    <row r="2858" spans="3:3" x14ac:dyDescent="0.2">
      <c r="C2858" s="3" t="s">
        <v>539</v>
      </c>
    </row>
    <row r="2859" spans="3:3" x14ac:dyDescent="0.2">
      <c r="C2859" s="3" t="s">
        <v>539</v>
      </c>
    </row>
    <row r="2860" spans="3:3" x14ac:dyDescent="0.2">
      <c r="C2860" s="3" t="s">
        <v>539</v>
      </c>
    </row>
    <row r="2861" spans="3:3" x14ac:dyDescent="0.2">
      <c r="C2861" s="3" t="s">
        <v>539</v>
      </c>
    </row>
    <row r="2862" spans="3:3" x14ac:dyDescent="0.2">
      <c r="C2862" s="3" t="s">
        <v>539</v>
      </c>
    </row>
    <row r="2863" spans="3:3" x14ac:dyDescent="0.2">
      <c r="C2863" s="3" t="s">
        <v>539</v>
      </c>
    </row>
    <row r="2864" spans="3:3" x14ac:dyDescent="0.2">
      <c r="C2864" s="3" t="s">
        <v>540</v>
      </c>
    </row>
    <row r="2865" spans="3:3" x14ac:dyDescent="0.2">
      <c r="C2865" s="3" t="s">
        <v>540</v>
      </c>
    </row>
    <row r="2866" spans="3:3" x14ac:dyDescent="0.2">
      <c r="C2866" s="3" t="s">
        <v>540</v>
      </c>
    </row>
    <row r="2867" spans="3:3" x14ac:dyDescent="0.2">
      <c r="C2867" s="3" t="s">
        <v>540</v>
      </c>
    </row>
    <row r="2868" spans="3:3" x14ac:dyDescent="0.2">
      <c r="C2868" s="3" t="s">
        <v>540</v>
      </c>
    </row>
    <row r="2869" spans="3:3" x14ac:dyDescent="0.2">
      <c r="C2869" s="3" t="s">
        <v>540</v>
      </c>
    </row>
    <row r="2870" spans="3:3" x14ac:dyDescent="0.2">
      <c r="C2870" s="3" t="s">
        <v>540</v>
      </c>
    </row>
    <row r="2871" spans="3:3" x14ac:dyDescent="0.2">
      <c r="C2871" s="3" t="s">
        <v>540</v>
      </c>
    </row>
    <row r="2872" spans="3:3" x14ac:dyDescent="0.2">
      <c r="C2872" s="3" t="s">
        <v>540</v>
      </c>
    </row>
    <row r="2873" spans="3:3" x14ac:dyDescent="0.2">
      <c r="C2873" s="3" t="s">
        <v>541</v>
      </c>
    </row>
    <row r="2874" spans="3:3" x14ac:dyDescent="0.2">
      <c r="C2874" s="3" t="s">
        <v>541</v>
      </c>
    </row>
    <row r="2875" spans="3:3" x14ac:dyDescent="0.2">
      <c r="C2875" s="3" t="s">
        <v>541</v>
      </c>
    </row>
    <row r="2876" spans="3:3" x14ac:dyDescent="0.2">
      <c r="C2876" s="3" t="s">
        <v>1454</v>
      </c>
    </row>
    <row r="2877" spans="3:3" x14ac:dyDescent="0.2">
      <c r="C2877" s="3" t="s">
        <v>1454</v>
      </c>
    </row>
    <row r="2878" spans="3:3" x14ac:dyDescent="0.2">
      <c r="C2878" s="3" t="s">
        <v>1454</v>
      </c>
    </row>
    <row r="2879" spans="3:3" x14ac:dyDescent="0.2">
      <c r="C2879" s="3" t="s">
        <v>1454</v>
      </c>
    </row>
    <row r="2880" spans="3:3" x14ac:dyDescent="0.2">
      <c r="C2880" s="3" t="s">
        <v>1454</v>
      </c>
    </row>
    <row r="2881" spans="3:3" x14ac:dyDescent="0.2">
      <c r="C2881" s="3" t="s">
        <v>541</v>
      </c>
    </row>
  </sheetData>
  <phoneticPr fontId="1" type="noConversion"/>
  <conditionalFormatting sqref="E1:G1">
    <cfRule type="containsText" dxfId="108" priority="159" operator="containsText" text="U03">
      <formula>NOT(ISERROR(SEARCH("U03",E1)))</formula>
    </cfRule>
    <cfRule type="containsText" dxfId="107" priority="160" operator="containsText" text="U02">
      <formula>NOT(ISERROR(SEARCH("U02",E1)))</formula>
    </cfRule>
    <cfRule type="containsText" dxfId="106" priority="161" operator="containsText" text="U01">
      <formula>NOT(ISERROR(SEARCH("U01",E1)))</formula>
    </cfRule>
  </conditionalFormatting>
  <conditionalFormatting sqref="A1">
    <cfRule type="containsText" dxfId="105" priority="153" operator="containsText" text="C03">
      <formula>NOT(ISERROR(SEARCH("C03",A1)))</formula>
    </cfRule>
    <cfRule type="containsText" dxfId="104" priority="154" operator="containsText" text="C02">
      <formula>NOT(ISERROR(SEARCH("C02",A1)))</formula>
    </cfRule>
  </conditionalFormatting>
  <conditionalFormatting sqref="D1">
    <cfRule type="containsText" dxfId="103" priority="148" operator="containsText" text="U03">
      <formula>NOT(ISERROR(SEARCH("U03",D1)))</formula>
    </cfRule>
    <cfRule type="containsText" dxfId="102" priority="149" operator="containsText" text="U02">
      <formula>NOT(ISERROR(SEARCH("U02",D1)))</formula>
    </cfRule>
    <cfRule type="containsText" dxfId="101" priority="150" operator="containsText" text="U01">
      <formula>NOT(ISERROR(SEARCH("U01",D1)))</formula>
    </cfRule>
  </conditionalFormatting>
  <conditionalFormatting sqref="B1:B1048576">
    <cfRule type="expression" dxfId="100" priority="151">
      <formula>MOD(RIGHT(INDEX(B:B,ROW()),2),2)=1</formula>
    </cfRule>
    <cfRule type="expression" dxfId="99" priority="152">
      <formula>MOD(RIGHT(INDEX(B:B,ROW(),1),2),2)=0</formula>
    </cfRule>
  </conditionalFormatting>
  <conditionalFormatting sqref="C2882:C1048576 C1:C577">
    <cfRule type="containsText" dxfId="98" priority="97" operator="containsText" text="U03">
      <formula>NOT(ISERROR(SEARCH("U03",C1)))</formula>
    </cfRule>
    <cfRule type="containsText" dxfId="97" priority="98" operator="containsText" text="U02">
      <formula>NOT(ISERROR(SEARCH("U02",C1)))</formula>
    </cfRule>
    <cfRule type="containsText" dxfId="96" priority="99" operator="containsText" text="U01">
      <formula>NOT(ISERROR(SEARCH("U01",C1)))</formula>
    </cfRule>
  </conditionalFormatting>
  <conditionalFormatting sqref="C578:C613">
    <cfRule type="containsText" dxfId="95" priority="94" operator="containsText" text="U03">
      <formula>NOT(ISERROR(SEARCH("U03",C578)))</formula>
    </cfRule>
    <cfRule type="containsText" dxfId="94" priority="95" operator="containsText" text="U02">
      <formula>NOT(ISERROR(SEARCH("U02",C578)))</formula>
    </cfRule>
    <cfRule type="containsText" dxfId="93" priority="96" operator="containsText" text="U01">
      <formula>NOT(ISERROR(SEARCH("U01",C578)))</formula>
    </cfRule>
  </conditionalFormatting>
  <conditionalFormatting sqref="C614:C649">
    <cfRule type="containsText" dxfId="92" priority="91" operator="containsText" text="U03">
      <formula>NOT(ISERROR(SEARCH("U03",C614)))</formula>
    </cfRule>
    <cfRule type="containsText" dxfId="91" priority="92" operator="containsText" text="U02">
      <formula>NOT(ISERROR(SEARCH("U02",C614)))</formula>
    </cfRule>
    <cfRule type="containsText" dxfId="90" priority="93" operator="containsText" text="U01">
      <formula>NOT(ISERROR(SEARCH("U01",C614)))</formula>
    </cfRule>
  </conditionalFormatting>
  <conditionalFormatting sqref="C650:C685">
    <cfRule type="containsText" dxfId="89" priority="88" operator="containsText" text="U03">
      <formula>NOT(ISERROR(SEARCH("U03",C650)))</formula>
    </cfRule>
    <cfRule type="containsText" dxfId="88" priority="89" operator="containsText" text="U02">
      <formula>NOT(ISERROR(SEARCH("U02",C650)))</formula>
    </cfRule>
    <cfRule type="containsText" dxfId="87" priority="90" operator="containsText" text="U01">
      <formula>NOT(ISERROR(SEARCH("U01",C650)))</formula>
    </cfRule>
  </conditionalFormatting>
  <conditionalFormatting sqref="C686:C721">
    <cfRule type="containsText" dxfId="86" priority="85" operator="containsText" text="U03">
      <formula>NOT(ISERROR(SEARCH("U03",C686)))</formula>
    </cfRule>
    <cfRule type="containsText" dxfId="85" priority="86" operator="containsText" text="U02">
      <formula>NOT(ISERROR(SEARCH("U02",C686)))</formula>
    </cfRule>
    <cfRule type="containsText" dxfId="84" priority="87" operator="containsText" text="U01">
      <formula>NOT(ISERROR(SEARCH("U01",C686)))</formula>
    </cfRule>
  </conditionalFormatting>
  <conditionalFormatting sqref="C722:C757">
    <cfRule type="containsText" dxfId="83" priority="82" operator="containsText" text="U03">
      <formula>NOT(ISERROR(SEARCH("U03",C722)))</formula>
    </cfRule>
    <cfRule type="containsText" dxfId="82" priority="83" operator="containsText" text="U02">
      <formula>NOT(ISERROR(SEARCH("U02",C722)))</formula>
    </cfRule>
    <cfRule type="containsText" dxfId="81" priority="84" operator="containsText" text="U01">
      <formula>NOT(ISERROR(SEARCH("U01",C722)))</formula>
    </cfRule>
  </conditionalFormatting>
  <conditionalFormatting sqref="C758:C793">
    <cfRule type="containsText" dxfId="80" priority="79" operator="containsText" text="U03">
      <formula>NOT(ISERROR(SEARCH("U03",C758)))</formula>
    </cfRule>
    <cfRule type="containsText" dxfId="79" priority="80" operator="containsText" text="U02">
      <formula>NOT(ISERROR(SEARCH("U02",C758)))</formula>
    </cfRule>
    <cfRule type="containsText" dxfId="78" priority="81" operator="containsText" text="U01">
      <formula>NOT(ISERROR(SEARCH("U01",C758)))</formula>
    </cfRule>
  </conditionalFormatting>
  <conditionalFormatting sqref="C794:C829">
    <cfRule type="containsText" dxfId="77" priority="76" operator="containsText" text="U03">
      <formula>NOT(ISERROR(SEARCH("U03",C794)))</formula>
    </cfRule>
    <cfRule type="containsText" dxfId="76" priority="77" operator="containsText" text="U02">
      <formula>NOT(ISERROR(SEARCH("U02",C794)))</formula>
    </cfRule>
    <cfRule type="containsText" dxfId="75" priority="78" operator="containsText" text="U01">
      <formula>NOT(ISERROR(SEARCH("U01",C794)))</formula>
    </cfRule>
  </conditionalFormatting>
  <conditionalFormatting sqref="C830:C865">
    <cfRule type="containsText" dxfId="74" priority="73" operator="containsText" text="U03">
      <formula>NOT(ISERROR(SEARCH("U03",C830)))</formula>
    </cfRule>
    <cfRule type="containsText" dxfId="73" priority="74" operator="containsText" text="U02">
      <formula>NOT(ISERROR(SEARCH("U02",C830)))</formula>
    </cfRule>
    <cfRule type="containsText" dxfId="72" priority="75" operator="containsText" text="U01">
      <formula>NOT(ISERROR(SEARCH("U01",C830)))</formula>
    </cfRule>
  </conditionalFormatting>
  <conditionalFormatting sqref="C866:C901">
    <cfRule type="containsText" dxfId="71" priority="70" operator="containsText" text="U03">
      <formula>NOT(ISERROR(SEARCH("U03",C866)))</formula>
    </cfRule>
    <cfRule type="containsText" dxfId="70" priority="71" operator="containsText" text="U02">
      <formula>NOT(ISERROR(SEARCH("U02",C866)))</formula>
    </cfRule>
    <cfRule type="containsText" dxfId="69" priority="72" operator="containsText" text="U01">
      <formula>NOT(ISERROR(SEARCH("U01",C866)))</formula>
    </cfRule>
  </conditionalFormatting>
  <conditionalFormatting sqref="C902:C937">
    <cfRule type="containsText" dxfId="68" priority="67" operator="containsText" text="U03">
      <formula>NOT(ISERROR(SEARCH("U03",C902)))</formula>
    </cfRule>
    <cfRule type="containsText" dxfId="67" priority="68" operator="containsText" text="U02">
      <formula>NOT(ISERROR(SEARCH("U02",C902)))</formula>
    </cfRule>
    <cfRule type="containsText" dxfId="66" priority="69" operator="containsText" text="U01">
      <formula>NOT(ISERROR(SEARCH("U01",C902)))</formula>
    </cfRule>
  </conditionalFormatting>
  <conditionalFormatting sqref="C938:C973">
    <cfRule type="containsText" dxfId="65" priority="64" operator="containsText" text="U03">
      <formula>NOT(ISERROR(SEARCH("U03",C938)))</formula>
    </cfRule>
    <cfRule type="containsText" dxfId="64" priority="65" operator="containsText" text="U02">
      <formula>NOT(ISERROR(SEARCH("U02",C938)))</formula>
    </cfRule>
    <cfRule type="containsText" dxfId="63" priority="66" operator="containsText" text="U01">
      <formula>NOT(ISERROR(SEARCH("U01",C938)))</formula>
    </cfRule>
  </conditionalFormatting>
  <conditionalFormatting sqref="C974:C1009">
    <cfRule type="containsText" dxfId="62" priority="61" operator="containsText" text="U03">
      <formula>NOT(ISERROR(SEARCH("U03",C974)))</formula>
    </cfRule>
    <cfRule type="containsText" dxfId="61" priority="62" operator="containsText" text="U02">
      <formula>NOT(ISERROR(SEARCH("U02",C974)))</formula>
    </cfRule>
    <cfRule type="containsText" dxfId="60" priority="63" operator="containsText" text="U01">
      <formula>NOT(ISERROR(SEARCH("U01",C974)))</formula>
    </cfRule>
  </conditionalFormatting>
  <conditionalFormatting sqref="C1010:C1045">
    <cfRule type="containsText" dxfId="59" priority="58" operator="containsText" text="U03">
      <formula>NOT(ISERROR(SEARCH("U03",C1010)))</formula>
    </cfRule>
    <cfRule type="containsText" dxfId="58" priority="59" operator="containsText" text="U02">
      <formula>NOT(ISERROR(SEARCH("U02",C1010)))</formula>
    </cfRule>
    <cfRule type="containsText" dxfId="57" priority="60" operator="containsText" text="U01">
      <formula>NOT(ISERROR(SEARCH("U01",C1010)))</formula>
    </cfRule>
  </conditionalFormatting>
  <conditionalFormatting sqref="C1046:C1081">
    <cfRule type="containsText" dxfId="56" priority="55" operator="containsText" text="U03">
      <formula>NOT(ISERROR(SEARCH("U03",C1046)))</formula>
    </cfRule>
    <cfRule type="containsText" dxfId="55" priority="56" operator="containsText" text="U02">
      <formula>NOT(ISERROR(SEARCH("U02",C1046)))</formula>
    </cfRule>
    <cfRule type="containsText" dxfId="54" priority="57" operator="containsText" text="U01">
      <formula>NOT(ISERROR(SEARCH("U01",C1046)))</formula>
    </cfRule>
  </conditionalFormatting>
  <conditionalFormatting sqref="C1082:C1117">
    <cfRule type="containsText" dxfId="53" priority="52" operator="containsText" text="U03">
      <formula>NOT(ISERROR(SEARCH("U03",C1082)))</formula>
    </cfRule>
    <cfRule type="containsText" dxfId="52" priority="53" operator="containsText" text="U02">
      <formula>NOT(ISERROR(SEARCH("U02",C1082)))</formula>
    </cfRule>
    <cfRule type="containsText" dxfId="51" priority="54" operator="containsText" text="U01">
      <formula>NOT(ISERROR(SEARCH("U01",C1082)))</formula>
    </cfRule>
  </conditionalFormatting>
  <conditionalFormatting sqref="C1118:C1153">
    <cfRule type="containsText" dxfId="50" priority="49" operator="containsText" text="U03">
      <formula>NOT(ISERROR(SEARCH("U03",C1118)))</formula>
    </cfRule>
    <cfRule type="containsText" dxfId="49" priority="50" operator="containsText" text="U02">
      <formula>NOT(ISERROR(SEARCH("U02",C1118)))</formula>
    </cfRule>
    <cfRule type="containsText" dxfId="48" priority="51" operator="containsText" text="U01">
      <formula>NOT(ISERROR(SEARCH("U01",C1118)))</formula>
    </cfRule>
  </conditionalFormatting>
  <conditionalFormatting sqref="C1154:C1189">
    <cfRule type="containsText" dxfId="47" priority="46" operator="containsText" text="U03">
      <formula>NOT(ISERROR(SEARCH("U03",C1154)))</formula>
    </cfRule>
    <cfRule type="containsText" dxfId="46" priority="47" operator="containsText" text="U02">
      <formula>NOT(ISERROR(SEARCH("U02",C1154)))</formula>
    </cfRule>
    <cfRule type="containsText" dxfId="45" priority="48" operator="containsText" text="U01">
      <formula>NOT(ISERROR(SEARCH("U01",C1154)))</formula>
    </cfRule>
  </conditionalFormatting>
  <conditionalFormatting sqref="C1190:C1225">
    <cfRule type="containsText" dxfId="44" priority="43" operator="containsText" text="U03">
      <formula>NOT(ISERROR(SEARCH("U03",C1190)))</formula>
    </cfRule>
    <cfRule type="containsText" dxfId="43" priority="44" operator="containsText" text="U02">
      <formula>NOT(ISERROR(SEARCH("U02",C1190)))</formula>
    </cfRule>
    <cfRule type="containsText" dxfId="42" priority="45" operator="containsText" text="U01">
      <formula>NOT(ISERROR(SEARCH("U01",C1190)))</formula>
    </cfRule>
  </conditionalFormatting>
  <conditionalFormatting sqref="C1226:C1261">
    <cfRule type="containsText" dxfId="41" priority="40" operator="containsText" text="U03">
      <formula>NOT(ISERROR(SEARCH("U03",C1226)))</formula>
    </cfRule>
    <cfRule type="containsText" dxfId="40" priority="41" operator="containsText" text="U02">
      <formula>NOT(ISERROR(SEARCH("U02",C1226)))</formula>
    </cfRule>
    <cfRule type="containsText" dxfId="39" priority="42" operator="containsText" text="U01">
      <formula>NOT(ISERROR(SEARCH("U01",C1226)))</formula>
    </cfRule>
  </conditionalFormatting>
  <conditionalFormatting sqref="C1262:C1297">
    <cfRule type="containsText" dxfId="38" priority="37" operator="containsText" text="U03">
      <formula>NOT(ISERROR(SEARCH("U03",C1262)))</formula>
    </cfRule>
    <cfRule type="containsText" dxfId="37" priority="38" operator="containsText" text="U02">
      <formula>NOT(ISERROR(SEARCH("U02",C1262)))</formula>
    </cfRule>
    <cfRule type="containsText" dxfId="36" priority="39" operator="containsText" text="U01">
      <formula>NOT(ISERROR(SEARCH("U01",C1262)))</formula>
    </cfRule>
  </conditionalFormatting>
  <conditionalFormatting sqref="C1298:C1333">
    <cfRule type="containsText" dxfId="35" priority="34" operator="containsText" text="U03">
      <formula>NOT(ISERROR(SEARCH("U03",C1298)))</formula>
    </cfRule>
    <cfRule type="containsText" dxfId="34" priority="35" operator="containsText" text="U02">
      <formula>NOT(ISERROR(SEARCH("U02",C1298)))</formula>
    </cfRule>
    <cfRule type="containsText" dxfId="33" priority="36" operator="containsText" text="U01">
      <formula>NOT(ISERROR(SEARCH("U01",C1298)))</formula>
    </cfRule>
  </conditionalFormatting>
  <conditionalFormatting sqref="C1334:C1369">
    <cfRule type="containsText" dxfId="32" priority="31" operator="containsText" text="U03">
      <formula>NOT(ISERROR(SEARCH("U03",C1334)))</formula>
    </cfRule>
    <cfRule type="containsText" dxfId="31" priority="32" operator="containsText" text="U02">
      <formula>NOT(ISERROR(SEARCH("U02",C1334)))</formula>
    </cfRule>
    <cfRule type="containsText" dxfId="30" priority="33" operator="containsText" text="U01">
      <formula>NOT(ISERROR(SEARCH("U01",C1334)))</formula>
    </cfRule>
  </conditionalFormatting>
  <conditionalFormatting sqref="C1370:C1405">
    <cfRule type="containsText" dxfId="29" priority="28" operator="containsText" text="U03">
      <formula>NOT(ISERROR(SEARCH("U03",C1370)))</formula>
    </cfRule>
    <cfRule type="containsText" dxfId="28" priority="29" operator="containsText" text="U02">
      <formula>NOT(ISERROR(SEARCH("U02",C1370)))</formula>
    </cfRule>
    <cfRule type="containsText" dxfId="27" priority="30" operator="containsText" text="U01">
      <formula>NOT(ISERROR(SEARCH("U01",C1370)))</formula>
    </cfRule>
  </conditionalFormatting>
  <conditionalFormatting sqref="C1406:C1441">
    <cfRule type="containsText" dxfId="26" priority="25" operator="containsText" text="U03">
      <formula>NOT(ISERROR(SEARCH("U03",C1406)))</formula>
    </cfRule>
    <cfRule type="containsText" dxfId="25" priority="26" operator="containsText" text="U02">
      <formula>NOT(ISERROR(SEARCH("U02",C1406)))</formula>
    </cfRule>
    <cfRule type="containsText" dxfId="24" priority="27" operator="containsText" text="U01">
      <formula>NOT(ISERROR(SEARCH("U01",C1406)))</formula>
    </cfRule>
  </conditionalFormatting>
  <conditionalFormatting sqref="C1442:C1477">
    <cfRule type="containsText" dxfId="23" priority="22" operator="containsText" text="U03">
      <formula>NOT(ISERROR(SEARCH("U03",C1442)))</formula>
    </cfRule>
    <cfRule type="containsText" dxfId="22" priority="23" operator="containsText" text="U02">
      <formula>NOT(ISERROR(SEARCH("U02",C1442)))</formula>
    </cfRule>
    <cfRule type="containsText" dxfId="21" priority="24" operator="containsText" text="U01">
      <formula>NOT(ISERROR(SEARCH("U01",C1442)))</formula>
    </cfRule>
  </conditionalFormatting>
  <conditionalFormatting sqref="C1478:C1513">
    <cfRule type="containsText" dxfId="20" priority="19" operator="containsText" text="U03">
      <formula>NOT(ISERROR(SEARCH("U03",C1478)))</formula>
    </cfRule>
    <cfRule type="containsText" dxfId="19" priority="20" operator="containsText" text="U02">
      <formula>NOT(ISERROR(SEARCH("U02",C1478)))</formula>
    </cfRule>
    <cfRule type="containsText" dxfId="18" priority="21" operator="containsText" text="U01">
      <formula>NOT(ISERROR(SEARCH("U01",C1478)))</formula>
    </cfRule>
  </conditionalFormatting>
  <conditionalFormatting sqref="C1514:C1549">
    <cfRule type="containsText" dxfId="17" priority="16" operator="containsText" text="U03">
      <formula>NOT(ISERROR(SEARCH("U03",C1514)))</formula>
    </cfRule>
    <cfRule type="containsText" dxfId="16" priority="17" operator="containsText" text="U02">
      <formula>NOT(ISERROR(SEARCH("U02",C1514)))</formula>
    </cfRule>
    <cfRule type="containsText" dxfId="15" priority="18" operator="containsText" text="U01">
      <formula>NOT(ISERROR(SEARCH("U01",C1514)))</formula>
    </cfRule>
  </conditionalFormatting>
  <conditionalFormatting sqref="C1550:C1585">
    <cfRule type="containsText" dxfId="14" priority="13" operator="containsText" text="U03">
      <formula>NOT(ISERROR(SEARCH("U03",C1550)))</formula>
    </cfRule>
    <cfRule type="containsText" dxfId="13" priority="14" operator="containsText" text="U02">
      <formula>NOT(ISERROR(SEARCH("U02",C1550)))</formula>
    </cfRule>
    <cfRule type="containsText" dxfId="12" priority="15" operator="containsText" text="U01">
      <formula>NOT(ISERROR(SEARCH("U01",C1550)))</formula>
    </cfRule>
  </conditionalFormatting>
  <conditionalFormatting sqref="C1586:C1621">
    <cfRule type="containsText" dxfId="11" priority="10" operator="containsText" text="U03">
      <formula>NOT(ISERROR(SEARCH("U03",C1586)))</formula>
    </cfRule>
    <cfRule type="containsText" dxfId="10" priority="11" operator="containsText" text="U02">
      <formula>NOT(ISERROR(SEARCH("U02",C1586)))</formula>
    </cfRule>
    <cfRule type="containsText" dxfId="9" priority="12" operator="containsText" text="U01">
      <formula>NOT(ISERROR(SEARCH("U01",C1586)))</formula>
    </cfRule>
  </conditionalFormatting>
  <conditionalFormatting sqref="C1622:C1657">
    <cfRule type="containsText" dxfId="8" priority="7" operator="containsText" text="U03">
      <formula>NOT(ISERROR(SEARCH("U03",C1622)))</formula>
    </cfRule>
    <cfRule type="containsText" dxfId="7" priority="8" operator="containsText" text="U02">
      <formula>NOT(ISERROR(SEARCH("U02",C1622)))</formula>
    </cfRule>
    <cfRule type="containsText" dxfId="6" priority="9" operator="containsText" text="U01">
      <formula>NOT(ISERROR(SEARCH("U01",C1622)))</formula>
    </cfRule>
  </conditionalFormatting>
  <conditionalFormatting sqref="C1658:C1693">
    <cfRule type="containsText" dxfId="5" priority="4" operator="containsText" text="U03">
      <formula>NOT(ISERROR(SEARCH("U03",C1658)))</formula>
    </cfRule>
    <cfRule type="containsText" dxfId="4" priority="5" operator="containsText" text="U02">
      <formula>NOT(ISERROR(SEARCH("U02",C1658)))</formula>
    </cfRule>
    <cfRule type="containsText" dxfId="3" priority="6" operator="containsText" text="U01">
      <formula>NOT(ISERROR(SEARCH("U01",C1658)))</formula>
    </cfRule>
  </conditionalFormatting>
  <conditionalFormatting sqref="C1694:C2881">
    <cfRule type="containsText" dxfId="2" priority="1" operator="containsText" text="U03">
      <formula>NOT(ISERROR(SEARCH("U03",C1694)))</formula>
    </cfRule>
    <cfRule type="containsText" dxfId="1" priority="2" operator="containsText" text="U02">
      <formula>NOT(ISERROR(SEARCH("U02",C1694)))</formula>
    </cfRule>
    <cfRule type="containsText" dxfId="0" priority="3" operator="containsText" text="U01">
      <formula>NOT(ISERROR(SEARCH("U01",C1694)))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H183"/>
  <sheetViews>
    <sheetView zoomScale="85" zoomScaleNormal="85" workbookViewId="0">
      <pane ySplit="2" topLeftCell="A3" activePane="bottomLeft" state="frozen"/>
      <selection pane="bottomLeft" activeCell="M18" sqref="M18"/>
    </sheetView>
  </sheetViews>
  <sheetFormatPr defaultRowHeight="14.25" x14ac:dyDescent="0.2"/>
  <cols>
    <col min="1" max="1" width="12.75" customWidth="1"/>
    <col min="2" max="2" width="12.75" style="26" customWidth="1"/>
    <col min="3" max="4" width="31" customWidth="1"/>
    <col min="5" max="5" width="19.75" customWidth="1"/>
    <col min="6" max="7" width="8.625" customWidth="1"/>
    <col min="11" max="11" width="13.125" customWidth="1"/>
    <col min="15" max="15" width="22.375" customWidth="1"/>
    <col min="21" max="21" width="12.75" style="26" customWidth="1"/>
  </cols>
  <sheetData>
    <row r="1" spans="1:21" x14ac:dyDescent="0.2">
      <c r="B1" s="26">
        <v>0</v>
      </c>
      <c r="C1" t="s">
        <v>1081</v>
      </c>
      <c r="U1" s="26">
        <v>0</v>
      </c>
    </row>
    <row r="2" spans="1:21" x14ac:dyDescent="0.2">
      <c r="B2" s="1" t="s">
        <v>1284</v>
      </c>
      <c r="C2" s="1" t="s">
        <v>0</v>
      </c>
      <c r="D2" s="1" t="s">
        <v>1</v>
      </c>
      <c r="E2" s="1" t="s">
        <v>1285</v>
      </c>
      <c r="F2" s="1" t="s">
        <v>575</v>
      </c>
      <c r="G2" s="1" t="s">
        <v>574</v>
      </c>
      <c r="H2" s="1" t="s">
        <v>596</v>
      </c>
      <c r="I2" s="1" t="s">
        <v>1286</v>
      </c>
      <c r="J2" s="1" t="s">
        <v>576</v>
      </c>
      <c r="K2" s="1" t="s">
        <v>1287</v>
      </c>
      <c r="L2" s="1" t="s">
        <v>1288</v>
      </c>
      <c r="M2" s="1" t="s">
        <v>1289</v>
      </c>
      <c r="N2" s="1" t="s">
        <v>1290</v>
      </c>
      <c r="O2" s="1" t="s">
        <v>1291</v>
      </c>
      <c r="P2" s="1" t="s">
        <v>1292</v>
      </c>
      <c r="Q2" s="1" t="s">
        <v>1293</v>
      </c>
      <c r="R2" s="1" t="s">
        <v>1294</v>
      </c>
      <c r="S2" s="1" t="s">
        <v>1295</v>
      </c>
      <c r="T2" s="1" t="s">
        <v>575</v>
      </c>
      <c r="U2" s="1" t="s">
        <v>1284</v>
      </c>
    </row>
    <row r="3" spans="1:21" x14ac:dyDescent="0.2">
      <c r="A3" t="s">
        <v>846</v>
      </c>
      <c r="B3" s="26">
        <v>1</v>
      </c>
      <c r="C3" t="s">
        <v>3</v>
      </c>
      <c r="D3" t="s">
        <v>4</v>
      </c>
      <c r="E3" t="s">
        <v>5</v>
      </c>
      <c r="F3">
        <v>13</v>
      </c>
      <c r="G3">
        <v>0</v>
      </c>
      <c r="H3">
        <v>12</v>
      </c>
      <c r="I3" t="s">
        <v>847</v>
      </c>
      <c r="J3" t="s">
        <v>6</v>
      </c>
      <c r="K3" t="s">
        <v>7</v>
      </c>
      <c r="L3" t="s">
        <v>8</v>
      </c>
      <c r="M3" t="s">
        <v>9</v>
      </c>
      <c r="N3" t="s">
        <v>848</v>
      </c>
      <c r="O3" t="s">
        <v>724</v>
      </c>
      <c r="P3" t="s">
        <v>849</v>
      </c>
      <c r="Q3" t="s">
        <v>850</v>
      </c>
      <c r="R3">
        <v>0</v>
      </c>
      <c r="T3" t="s">
        <v>1296</v>
      </c>
      <c r="U3" s="26">
        <v>1</v>
      </c>
    </row>
    <row r="4" spans="1:21" x14ac:dyDescent="0.2">
      <c r="B4" s="26">
        <v>2</v>
      </c>
      <c r="C4" t="s">
        <v>10</v>
      </c>
      <c r="D4" t="s">
        <v>11</v>
      </c>
      <c r="E4" t="s">
        <v>12</v>
      </c>
      <c r="F4">
        <v>13</v>
      </c>
      <c r="G4">
        <v>0</v>
      </c>
      <c r="H4">
        <v>10</v>
      </c>
      <c r="I4" t="s">
        <v>851</v>
      </c>
      <c r="J4" t="s">
        <v>13</v>
      </c>
      <c r="K4" t="s">
        <v>14</v>
      </c>
      <c r="L4" t="s">
        <v>15</v>
      </c>
      <c r="M4" t="s">
        <v>16</v>
      </c>
      <c r="N4" t="s">
        <v>852</v>
      </c>
      <c r="O4" t="s">
        <v>725</v>
      </c>
      <c r="P4" t="s">
        <v>853</v>
      </c>
      <c r="Q4" t="s">
        <v>854</v>
      </c>
      <c r="R4">
        <v>0</v>
      </c>
      <c r="T4" t="s">
        <v>1296</v>
      </c>
      <c r="U4" s="26">
        <v>2</v>
      </c>
    </row>
    <row r="5" spans="1:21" x14ac:dyDescent="0.2">
      <c r="B5" s="26">
        <v>3</v>
      </c>
      <c r="C5" t="s">
        <v>17</v>
      </c>
      <c r="D5" t="s">
        <v>18</v>
      </c>
      <c r="E5" t="s">
        <v>19</v>
      </c>
      <c r="F5">
        <v>13</v>
      </c>
      <c r="G5">
        <v>0</v>
      </c>
      <c r="H5">
        <v>16</v>
      </c>
      <c r="I5" t="s">
        <v>347</v>
      </c>
      <c r="J5" t="s">
        <v>20</v>
      </c>
      <c r="K5" t="s">
        <v>21</v>
      </c>
      <c r="L5" t="s">
        <v>22</v>
      </c>
      <c r="M5" t="s">
        <v>23</v>
      </c>
      <c r="N5" t="s">
        <v>852</v>
      </c>
      <c r="O5" t="s">
        <v>726</v>
      </c>
      <c r="P5" t="s">
        <v>855</v>
      </c>
      <c r="Q5" t="s">
        <v>856</v>
      </c>
      <c r="R5">
        <v>0</v>
      </c>
      <c r="T5" t="s">
        <v>1296</v>
      </c>
      <c r="U5" s="26">
        <v>3</v>
      </c>
    </row>
    <row r="6" spans="1:21" x14ac:dyDescent="0.2">
      <c r="B6" s="26">
        <v>4</v>
      </c>
      <c r="C6" t="s">
        <v>24</v>
      </c>
      <c r="D6" t="s">
        <v>25</v>
      </c>
      <c r="E6" t="s">
        <v>26</v>
      </c>
      <c r="F6">
        <v>14</v>
      </c>
      <c r="G6">
        <v>1</v>
      </c>
      <c r="H6">
        <v>20</v>
      </c>
      <c r="I6" t="s">
        <v>851</v>
      </c>
      <c r="J6" t="s">
        <v>13</v>
      </c>
      <c r="K6" t="s">
        <v>27</v>
      </c>
      <c r="L6" t="s">
        <v>28</v>
      </c>
      <c r="M6" t="s">
        <v>29</v>
      </c>
      <c r="N6" t="s">
        <v>852</v>
      </c>
      <c r="O6" t="s">
        <v>727</v>
      </c>
      <c r="P6" t="s">
        <v>857</v>
      </c>
      <c r="Q6" t="s">
        <v>858</v>
      </c>
      <c r="R6">
        <v>0</v>
      </c>
      <c r="T6" t="s">
        <v>1297</v>
      </c>
      <c r="U6" s="26">
        <v>4</v>
      </c>
    </row>
    <row r="7" spans="1:21" x14ac:dyDescent="0.2">
      <c r="B7" s="26">
        <v>5</v>
      </c>
      <c r="C7" t="s">
        <v>30</v>
      </c>
      <c r="D7" t="s">
        <v>31</v>
      </c>
      <c r="E7" t="s">
        <v>32</v>
      </c>
      <c r="F7">
        <v>12</v>
      </c>
      <c r="G7">
        <v>0</v>
      </c>
      <c r="H7">
        <v>10</v>
      </c>
      <c r="I7" t="s">
        <v>347</v>
      </c>
      <c r="J7" t="s">
        <v>6</v>
      </c>
      <c r="K7" t="s">
        <v>33</v>
      </c>
      <c r="L7" t="s">
        <v>34</v>
      </c>
      <c r="M7" t="s">
        <v>35</v>
      </c>
      <c r="N7" t="s">
        <v>852</v>
      </c>
      <c r="O7" t="s">
        <v>728</v>
      </c>
      <c r="P7" t="s">
        <v>859</v>
      </c>
      <c r="Q7" t="s">
        <v>860</v>
      </c>
      <c r="R7">
        <v>0</v>
      </c>
      <c r="T7" t="s">
        <v>1297</v>
      </c>
      <c r="U7" s="26">
        <v>5</v>
      </c>
    </row>
    <row r="8" spans="1:21" x14ac:dyDescent="0.2">
      <c r="B8" s="26">
        <v>6</v>
      </c>
      <c r="C8" t="s">
        <v>36</v>
      </c>
      <c r="D8" t="s">
        <v>37</v>
      </c>
      <c r="E8" t="s">
        <v>38</v>
      </c>
      <c r="F8">
        <v>13</v>
      </c>
      <c r="G8">
        <v>0</v>
      </c>
      <c r="H8">
        <v>12</v>
      </c>
      <c r="I8" t="s">
        <v>342</v>
      </c>
      <c r="J8" t="s">
        <v>13</v>
      </c>
      <c r="K8" t="s">
        <v>39</v>
      </c>
      <c r="L8" t="s">
        <v>40</v>
      </c>
      <c r="M8" t="s">
        <v>41</v>
      </c>
      <c r="N8" t="s">
        <v>852</v>
      </c>
      <c r="O8" t="s">
        <v>729</v>
      </c>
      <c r="P8" t="s">
        <v>861</v>
      </c>
      <c r="Q8" t="s">
        <v>862</v>
      </c>
      <c r="R8">
        <v>0</v>
      </c>
      <c r="T8" t="s">
        <v>1296</v>
      </c>
      <c r="U8" s="26">
        <v>6</v>
      </c>
    </row>
    <row r="9" spans="1:21" x14ac:dyDescent="0.2">
      <c r="B9" s="26">
        <v>7</v>
      </c>
      <c r="C9" t="s">
        <v>42</v>
      </c>
      <c r="D9" t="s">
        <v>43</v>
      </c>
      <c r="E9" t="s">
        <v>44</v>
      </c>
      <c r="F9">
        <v>12</v>
      </c>
      <c r="G9">
        <v>0</v>
      </c>
      <c r="H9">
        <v>9</v>
      </c>
      <c r="I9" t="s">
        <v>352</v>
      </c>
      <c r="J9" t="s">
        <v>45</v>
      </c>
      <c r="K9" t="s">
        <v>46</v>
      </c>
      <c r="L9" t="s">
        <v>47</v>
      </c>
      <c r="M9" t="s">
        <v>48</v>
      </c>
      <c r="N9" t="s">
        <v>848</v>
      </c>
      <c r="O9" t="s">
        <v>730</v>
      </c>
      <c r="P9" t="s">
        <v>863</v>
      </c>
      <c r="Q9" t="s">
        <v>864</v>
      </c>
      <c r="R9">
        <v>0</v>
      </c>
      <c r="T9" t="s">
        <v>1298</v>
      </c>
      <c r="U9" s="26">
        <v>7</v>
      </c>
    </row>
    <row r="10" spans="1:21" x14ac:dyDescent="0.2">
      <c r="B10" s="26">
        <v>8</v>
      </c>
      <c r="C10" t="s">
        <v>49</v>
      </c>
      <c r="D10" t="s">
        <v>50</v>
      </c>
      <c r="E10" t="s">
        <v>51</v>
      </c>
      <c r="F10">
        <v>12</v>
      </c>
      <c r="G10">
        <v>0</v>
      </c>
      <c r="H10">
        <v>8</v>
      </c>
      <c r="I10" t="s">
        <v>342</v>
      </c>
      <c r="J10" t="s">
        <v>13</v>
      </c>
      <c r="K10" t="s">
        <v>52</v>
      </c>
      <c r="L10" t="s">
        <v>53</v>
      </c>
      <c r="M10" t="s">
        <v>54</v>
      </c>
      <c r="N10" t="s">
        <v>852</v>
      </c>
      <c r="O10" t="s">
        <v>731</v>
      </c>
      <c r="P10" t="s">
        <v>865</v>
      </c>
      <c r="Q10" t="s">
        <v>866</v>
      </c>
      <c r="R10">
        <v>0</v>
      </c>
      <c r="T10" t="s">
        <v>1298</v>
      </c>
      <c r="U10" s="26">
        <v>8</v>
      </c>
    </row>
    <row r="11" spans="1:21" x14ac:dyDescent="0.2">
      <c r="B11" s="26">
        <v>9</v>
      </c>
      <c r="C11" t="s">
        <v>55</v>
      </c>
      <c r="D11" t="s">
        <v>56</v>
      </c>
      <c r="E11" t="s">
        <v>57</v>
      </c>
      <c r="F11">
        <v>12</v>
      </c>
      <c r="G11">
        <v>0</v>
      </c>
      <c r="H11">
        <v>10</v>
      </c>
      <c r="I11" t="s">
        <v>352</v>
      </c>
      <c r="J11" t="s">
        <v>58</v>
      </c>
      <c r="K11" t="s">
        <v>59</v>
      </c>
      <c r="L11" t="s">
        <v>60</v>
      </c>
      <c r="M11" t="s">
        <v>61</v>
      </c>
      <c r="N11" t="s">
        <v>852</v>
      </c>
      <c r="O11" t="s">
        <v>732</v>
      </c>
      <c r="P11" t="s">
        <v>867</v>
      </c>
      <c r="Q11" t="s">
        <v>868</v>
      </c>
      <c r="R11">
        <v>0</v>
      </c>
      <c r="T11" t="s">
        <v>1298</v>
      </c>
      <c r="U11" s="26">
        <v>9</v>
      </c>
    </row>
    <row r="12" spans="1:21" x14ac:dyDescent="0.2">
      <c r="B12" s="26">
        <v>10</v>
      </c>
      <c r="C12" t="s">
        <v>62</v>
      </c>
      <c r="D12" t="s">
        <v>63</v>
      </c>
      <c r="E12" t="s">
        <v>64</v>
      </c>
      <c r="F12">
        <v>12</v>
      </c>
      <c r="G12">
        <v>0</v>
      </c>
      <c r="H12">
        <v>8</v>
      </c>
      <c r="I12" t="s">
        <v>347</v>
      </c>
      <c r="J12" t="s">
        <v>20</v>
      </c>
      <c r="K12" t="s">
        <v>65</v>
      </c>
      <c r="L12" t="s">
        <v>66</v>
      </c>
      <c r="M12" t="s">
        <v>67</v>
      </c>
      <c r="N12" t="s">
        <v>852</v>
      </c>
      <c r="O12" t="s">
        <v>733</v>
      </c>
      <c r="P12" t="s">
        <v>869</v>
      </c>
      <c r="Q12" t="s">
        <v>870</v>
      </c>
      <c r="R12">
        <v>0</v>
      </c>
      <c r="T12" t="s">
        <v>1298</v>
      </c>
      <c r="U12" s="26">
        <v>10</v>
      </c>
    </row>
    <row r="13" spans="1:21" x14ac:dyDescent="0.2">
      <c r="B13" s="26">
        <v>11</v>
      </c>
      <c r="C13" t="s">
        <v>68</v>
      </c>
      <c r="D13" t="s">
        <v>69</v>
      </c>
      <c r="E13" t="s">
        <v>70</v>
      </c>
      <c r="F13">
        <v>13</v>
      </c>
      <c r="G13">
        <v>0</v>
      </c>
      <c r="H13">
        <v>10</v>
      </c>
      <c r="I13" t="s">
        <v>352</v>
      </c>
      <c r="J13" t="s">
        <v>20</v>
      </c>
      <c r="K13" t="s">
        <v>71</v>
      </c>
      <c r="L13" t="s">
        <v>72</v>
      </c>
      <c r="M13" t="s">
        <v>73</v>
      </c>
      <c r="N13" t="s">
        <v>852</v>
      </c>
      <c r="O13" t="s">
        <v>734</v>
      </c>
      <c r="P13" t="s">
        <v>871</v>
      </c>
      <c r="Q13" t="s">
        <v>872</v>
      </c>
      <c r="R13">
        <v>0</v>
      </c>
      <c r="T13" t="s">
        <v>1296</v>
      </c>
      <c r="U13" s="26">
        <v>11</v>
      </c>
    </row>
    <row r="14" spans="1:21" x14ac:dyDescent="0.2">
      <c r="B14" s="26">
        <v>12</v>
      </c>
      <c r="C14" t="s">
        <v>74</v>
      </c>
      <c r="D14" t="s">
        <v>75</v>
      </c>
      <c r="E14" t="s">
        <v>76</v>
      </c>
      <c r="F14">
        <v>13</v>
      </c>
      <c r="G14">
        <v>0</v>
      </c>
      <c r="H14">
        <v>12</v>
      </c>
      <c r="I14" t="s">
        <v>873</v>
      </c>
      <c r="J14" t="s">
        <v>77</v>
      </c>
      <c r="K14" t="s">
        <v>78</v>
      </c>
      <c r="L14" t="s">
        <v>79</v>
      </c>
      <c r="M14" t="s">
        <v>80</v>
      </c>
      <c r="N14" t="s">
        <v>848</v>
      </c>
      <c r="O14" t="s">
        <v>735</v>
      </c>
      <c r="P14" t="s">
        <v>874</v>
      </c>
      <c r="Q14" t="s">
        <v>875</v>
      </c>
      <c r="R14">
        <v>0</v>
      </c>
      <c r="T14" t="s">
        <v>1296</v>
      </c>
      <c r="U14" s="26">
        <v>12</v>
      </c>
    </row>
    <row r="15" spans="1:21" x14ac:dyDescent="0.2">
      <c r="B15" s="26">
        <v>13</v>
      </c>
      <c r="C15" t="s">
        <v>81</v>
      </c>
      <c r="D15" t="s">
        <v>82</v>
      </c>
      <c r="E15" t="s">
        <v>83</v>
      </c>
      <c r="F15">
        <v>12</v>
      </c>
      <c r="G15">
        <v>1</v>
      </c>
      <c r="H15">
        <v>15</v>
      </c>
      <c r="I15" t="s">
        <v>342</v>
      </c>
      <c r="J15" t="s">
        <v>13</v>
      </c>
      <c r="K15" t="s">
        <v>84</v>
      </c>
      <c r="L15" t="s">
        <v>85</v>
      </c>
      <c r="M15" t="s">
        <v>86</v>
      </c>
      <c r="N15" t="s">
        <v>852</v>
      </c>
      <c r="O15" t="s">
        <v>736</v>
      </c>
      <c r="P15" t="s">
        <v>876</v>
      </c>
      <c r="Q15" t="s">
        <v>877</v>
      </c>
      <c r="R15">
        <v>0</v>
      </c>
      <c r="T15" t="s">
        <v>1298</v>
      </c>
      <c r="U15" s="26">
        <v>13</v>
      </c>
    </row>
    <row r="16" spans="1:21" x14ac:dyDescent="0.2">
      <c r="B16" s="26">
        <v>14</v>
      </c>
      <c r="C16" t="s">
        <v>87</v>
      </c>
      <c r="D16" t="s">
        <v>88</v>
      </c>
      <c r="E16" t="s">
        <v>89</v>
      </c>
      <c r="F16">
        <v>12</v>
      </c>
      <c r="G16">
        <v>0</v>
      </c>
      <c r="H16">
        <v>11</v>
      </c>
      <c r="I16" t="s">
        <v>851</v>
      </c>
      <c r="J16" t="s">
        <v>13</v>
      </c>
      <c r="K16" t="s">
        <v>90</v>
      </c>
      <c r="L16" t="s">
        <v>91</v>
      </c>
      <c r="M16" t="s">
        <v>92</v>
      </c>
      <c r="N16" t="s">
        <v>852</v>
      </c>
      <c r="O16" t="s">
        <v>737</v>
      </c>
      <c r="P16" t="s">
        <v>878</v>
      </c>
      <c r="Q16" t="s">
        <v>879</v>
      </c>
      <c r="R16">
        <v>0</v>
      </c>
      <c r="T16" t="s">
        <v>1298</v>
      </c>
      <c r="U16" s="26">
        <v>14</v>
      </c>
    </row>
    <row r="17" spans="2:21" x14ac:dyDescent="0.2">
      <c r="B17" s="26">
        <v>15</v>
      </c>
      <c r="C17" t="s">
        <v>93</v>
      </c>
      <c r="D17" t="s">
        <v>94</v>
      </c>
      <c r="E17" t="s">
        <v>95</v>
      </c>
      <c r="F17">
        <v>12</v>
      </c>
      <c r="G17">
        <v>0</v>
      </c>
      <c r="H17">
        <v>12</v>
      </c>
      <c r="I17" t="s">
        <v>342</v>
      </c>
      <c r="J17" t="s">
        <v>20</v>
      </c>
      <c r="K17" t="s">
        <v>96</v>
      </c>
      <c r="L17" t="s">
        <v>97</v>
      </c>
      <c r="M17" t="s">
        <v>98</v>
      </c>
      <c r="N17" t="s">
        <v>852</v>
      </c>
      <c r="O17" t="s">
        <v>738</v>
      </c>
      <c r="P17" t="s">
        <v>880</v>
      </c>
      <c r="Q17" t="s">
        <v>881</v>
      </c>
      <c r="R17">
        <v>0</v>
      </c>
      <c r="T17" t="s">
        <v>1297</v>
      </c>
      <c r="U17" s="26">
        <v>15</v>
      </c>
    </row>
    <row r="18" spans="2:21" x14ac:dyDescent="0.2">
      <c r="B18" s="26">
        <v>16</v>
      </c>
      <c r="C18" t="s">
        <v>99</v>
      </c>
      <c r="D18" t="s">
        <v>100</v>
      </c>
      <c r="E18" t="s">
        <v>101</v>
      </c>
      <c r="F18">
        <v>14</v>
      </c>
      <c r="G18">
        <v>0</v>
      </c>
      <c r="H18">
        <v>17</v>
      </c>
      <c r="I18" t="s">
        <v>347</v>
      </c>
      <c r="J18" t="s">
        <v>6</v>
      </c>
      <c r="K18" t="s">
        <v>102</v>
      </c>
      <c r="L18" t="s">
        <v>103</v>
      </c>
      <c r="M18" t="s">
        <v>1461</v>
      </c>
      <c r="N18" t="s">
        <v>852</v>
      </c>
      <c r="O18" t="s">
        <v>739</v>
      </c>
      <c r="P18" t="s">
        <v>882</v>
      </c>
      <c r="Q18" t="s">
        <v>883</v>
      </c>
      <c r="R18">
        <v>0</v>
      </c>
      <c r="T18" t="s">
        <v>1297</v>
      </c>
      <c r="U18" s="26">
        <v>16</v>
      </c>
    </row>
    <row r="19" spans="2:21" x14ac:dyDescent="0.2">
      <c r="B19" s="26">
        <v>17</v>
      </c>
      <c r="C19" t="s">
        <v>105</v>
      </c>
      <c r="D19" t="s">
        <v>106</v>
      </c>
      <c r="E19" t="s">
        <v>107</v>
      </c>
      <c r="F19">
        <v>14</v>
      </c>
      <c r="G19">
        <v>0</v>
      </c>
      <c r="H19">
        <v>17</v>
      </c>
      <c r="I19" t="s">
        <v>873</v>
      </c>
      <c r="J19" t="s">
        <v>77</v>
      </c>
      <c r="K19" t="s">
        <v>108</v>
      </c>
      <c r="L19" t="s">
        <v>109</v>
      </c>
      <c r="M19" t="s">
        <v>110</v>
      </c>
      <c r="N19" t="s">
        <v>852</v>
      </c>
      <c r="O19" t="s">
        <v>740</v>
      </c>
      <c r="P19" t="s">
        <v>884</v>
      </c>
      <c r="Q19" t="s">
        <v>885</v>
      </c>
      <c r="R19">
        <v>0</v>
      </c>
      <c r="T19" t="s">
        <v>1297</v>
      </c>
      <c r="U19" s="26">
        <v>17</v>
      </c>
    </row>
    <row r="20" spans="2:21" x14ac:dyDescent="0.2">
      <c r="B20" s="26">
        <v>18</v>
      </c>
      <c r="C20" t="s">
        <v>111</v>
      </c>
      <c r="D20" t="s">
        <v>112</v>
      </c>
      <c r="E20" t="s">
        <v>113</v>
      </c>
      <c r="F20">
        <v>14</v>
      </c>
      <c r="G20">
        <v>0</v>
      </c>
      <c r="H20">
        <v>14</v>
      </c>
      <c r="I20" t="s">
        <v>873</v>
      </c>
      <c r="J20" t="s">
        <v>45</v>
      </c>
      <c r="K20" t="s">
        <v>114</v>
      </c>
      <c r="L20" t="s">
        <v>115</v>
      </c>
      <c r="M20" t="s">
        <v>116</v>
      </c>
      <c r="N20" t="s">
        <v>852</v>
      </c>
      <c r="O20" t="s">
        <v>741</v>
      </c>
      <c r="P20" t="s">
        <v>886</v>
      </c>
      <c r="Q20" t="s">
        <v>887</v>
      </c>
      <c r="R20">
        <v>0</v>
      </c>
      <c r="T20" t="s">
        <v>1297</v>
      </c>
      <c r="U20" s="26">
        <v>18</v>
      </c>
    </row>
    <row r="21" spans="2:21" x14ac:dyDescent="0.2">
      <c r="B21" s="26">
        <v>19</v>
      </c>
      <c r="C21" t="s">
        <v>1446</v>
      </c>
      <c r="D21" t="s">
        <v>118</v>
      </c>
      <c r="E21" t="s">
        <v>119</v>
      </c>
      <c r="F21">
        <v>14</v>
      </c>
      <c r="G21">
        <v>0</v>
      </c>
      <c r="H21">
        <v>13</v>
      </c>
      <c r="I21" t="s">
        <v>342</v>
      </c>
      <c r="J21" t="s">
        <v>77</v>
      </c>
      <c r="K21" t="s">
        <v>120</v>
      </c>
      <c r="L21" t="s">
        <v>121</v>
      </c>
      <c r="M21" t="s">
        <v>122</v>
      </c>
      <c r="N21" t="s">
        <v>848</v>
      </c>
      <c r="O21" t="s">
        <v>742</v>
      </c>
      <c r="P21" t="s">
        <v>888</v>
      </c>
      <c r="Q21" t="s">
        <v>889</v>
      </c>
      <c r="R21">
        <v>0</v>
      </c>
      <c r="T21" t="s">
        <v>1297</v>
      </c>
      <c r="U21" s="26">
        <v>19</v>
      </c>
    </row>
    <row r="22" spans="2:21" x14ac:dyDescent="0.2">
      <c r="B22" s="26">
        <v>20</v>
      </c>
      <c r="C22" t="s">
        <v>123</v>
      </c>
      <c r="D22" t="s">
        <v>124</v>
      </c>
      <c r="E22" t="s">
        <v>125</v>
      </c>
      <c r="F22">
        <v>14</v>
      </c>
      <c r="G22">
        <v>0</v>
      </c>
      <c r="H22">
        <v>15</v>
      </c>
      <c r="I22" t="s">
        <v>342</v>
      </c>
      <c r="J22" t="s">
        <v>13</v>
      </c>
      <c r="K22" t="s">
        <v>126</v>
      </c>
      <c r="L22" t="s">
        <v>127</v>
      </c>
      <c r="M22" t="s">
        <v>128</v>
      </c>
      <c r="N22" t="s">
        <v>852</v>
      </c>
      <c r="O22" t="s">
        <v>743</v>
      </c>
      <c r="P22" t="s">
        <v>890</v>
      </c>
      <c r="Q22" t="s">
        <v>891</v>
      </c>
      <c r="R22">
        <v>0</v>
      </c>
      <c r="T22" t="s">
        <v>1297</v>
      </c>
      <c r="U22" s="26">
        <v>20</v>
      </c>
    </row>
    <row r="23" spans="2:21" x14ac:dyDescent="0.2">
      <c r="B23" s="26">
        <v>21</v>
      </c>
      <c r="C23" t="s">
        <v>129</v>
      </c>
      <c r="D23" t="s">
        <v>130</v>
      </c>
      <c r="E23" t="s">
        <v>131</v>
      </c>
      <c r="F23">
        <v>12</v>
      </c>
      <c r="G23">
        <v>0</v>
      </c>
      <c r="H23">
        <v>14</v>
      </c>
      <c r="I23" t="s">
        <v>851</v>
      </c>
      <c r="J23" t="s">
        <v>6</v>
      </c>
      <c r="K23" t="s">
        <v>132</v>
      </c>
      <c r="L23" t="s">
        <v>133</v>
      </c>
      <c r="M23" t="s">
        <v>134</v>
      </c>
      <c r="N23" t="s">
        <v>852</v>
      </c>
      <c r="O23" t="s">
        <v>744</v>
      </c>
      <c r="P23" t="s">
        <v>892</v>
      </c>
      <c r="Q23" t="s">
        <v>893</v>
      </c>
      <c r="R23">
        <v>0</v>
      </c>
      <c r="T23" t="s">
        <v>1298</v>
      </c>
      <c r="U23" s="26">
        <v>21</v>
      </c>
    </row>
    <row r="24" spans="2:21" x14ac:dyDescent="0.2">
      <c r="B24" s="26">
        <v>22</v>
      </c>
      <c r="C24" t="s">
        <v>135</v>
      </c>
      <c r="D24" t="s">
        <v>136</v>
      </c>
      <c r="E24" t="s">
        <v>137</v>
      </c>
      <c r="F24">
        <v>12</v>
      </c>
      <c r="G24">
        <v>0</v>
      </c>
      <c r="H24">
        <v>13</v>
      </c>
      <c r="I24" t="s">
        <v>352</v>
      </c>
      <c r="J24" t="s">
        <v>20</v>
      </c>
      <c r="K24" t="s">
        <v>138</v>
      </c>
      <c r="L24" t="s">
        <v>139</v>
      </c>
      <c r="M24" t="s">
        <v>140</v>
      </c>
      <c r="N24" t="s">
        <v>852</v>
      </c>
      <c r="O24" t="s">
        <v>745</v>
      </c>
      <c r="P24" t="s">
        <v>894</v>
      </c>
      <c r="Q24" t="s">
        <v>895</v>
      </c>
      <c r="R24">
        <v>0</v>
      </c>
      <c r="T24" t="s">
        <v>1298</v>
      </c>
      <c r="U24" s="26">
        <v>22</v>
      </c>
    </row>
    <row r="25" spans="2:21" x14ac:dyDescent="0.2">
      <c r="B25" s="26">
        <v>23</v>
      </c>
      <c r="C25" t="s">
        <v>141</v>
      </c>
      <c r="D25" t="s">
        <v>142</v>
      </c>
      <c r="E25" t="s">
        <v>143</v>
      </c>
      <c r="F25">
        <v>12</v>
      </c>
      <c r="G25">
        <v>0</v>
      </c>
      <c r="H25">
        <v>12</v>
      </c>
      <c r="I25" t="s">
        <v>352</v>
      </c>
      <c r="J25" t="s">
        <v>6</v>
      </c>
      <c r="K25" t="s">
        <v>144</v>
      </c>
      <c r="L25" t="s">
        <v>145</v>
      </c>
      <c r="M25" t="s">
        <v>146</v>
      </c>
      <c r="N25" t="s">
        <v>852</v>
      </c>
      <c r="O25" t="s">
        <v>746</v>
      </c>
      <c r="P25" t="s">
        <v>896</v>
      </c>
      <c r="Q25" t="s">
        <v>897</v>
      </c>
      <c r="R25">
        <v>0</v>
      </c>
      <c r="T25" t="s">
        <v>1298</v>
      </c>
      <c r="U25" s="26">
        <v>23</v>
      </c>
    </row>
    <row r="26" spans="2:21" x14ac:dyDescent="0.2">
      <c r="B26" s="26">
        <v>24</v>
      </c>
      <c r="C26" t="s">
        <v>147</v>
      </c>
      <c r="D26" t="s">
        <v>148</v>
      </c>
      <c r="E26" t="s">
        <v>149</v>
      </c>
      <c r="F26">
        <v>12</v>
      </c>
      <c r="G26">
        <v>0</v>
      </c>
      <c r="H26">
        <v>14</v>
      </c>
      <c r="I26" t="s">
        <v>851</v>
      </c>
      <c r="J26" t="s">
        <v>13</v>
      </c>
      <c r="K26" t="s">
        <v>150</v>
      </c>
      <c r="L26" t="s">
        <v>151</v>
      </c>
      <c r="M26" t="s">
        <v>152</v>
      </c>
      <c r="N26" t="s">
        <v>852</v>
      </c>
      <c r="O26" t="s">
        <v>747</v>
      </c>
      <c r="P26" t="s">
        <v>898</v>
      </c>
      <c r="Q26" t="s">
        <v>899</v>
      </c>
      <c r="R26">
        <v>0</v>
      </c>
      <c r="T26" t="s">
        <v>1297</v>
      </c>
      <c r="U26" s="26">
        <v>24</v>
      </c>
    </row>
    <row r="27" spans="2:21" x14ac:dyDescent="0.2">
      <c r="B27" s="26">
        <v>25</v>
      </c>
      <c r="C27" t="s">
        <v>153</v>
      </c>
      <c r="D27" t="s">
        <v>154</v>
      </c>
      <c r="E27" t="s">
        <v>155</v>
      </c>
      <c r="F27">
        <v>13</v>
      </c>
      <c r="G27">
        <v>0</v>
      </c>
      <c r="H27">
        <v>15</v>
      </c>
      <c r="I27" t="s">
        <v>352</v>
      </c>
      <c r="J27" t="s">
        <v>58</v>
      </c>
      <c r="K27" t="s">
        <v>156</v>
      </c>
      <c r="L27" t="s">
        <v>157</v>
      </c>
      <c r="M27" t="s">
        <v>158</v>
      </c>
      <c r="N27" t="s">
        <v>852</v>
      </c>
      <c r="O27" t="s">
        <v>748</v>
      </c>
      <c r="P27" t="s">
        <v>900</v>
      </c>
      <c r="Q27" t="s">
        <v>901</v>
      </c>
      <c r="R27">
        <v>0</v>
      </c>
      <c r="T27" t="s">
        <v>1296</v>
      </c>
      <c r="U27" s="26">
        <v>25</v>
      </c>
    </row>
    <row r="28" spans="2:21" x14ac:dyDescent="0.2">
      <c r="B28" s="26">
        <v>26</v>
      </c>
      <c r="C28" t="s">
        <v>902</v>
      </c>
      <c r="D28" t="s">
        <v>159</v>
      </c>
      <c r="E28" t="s">
        <v>160</v>
      </c>
      <c r="F28">
        <v>14</v>
      </c>
      <c r="G28">
        <v>1</v>
      </c>
      <c r="H28">
        <v>15</v>
      </c>
      <c r="I28" t="s">
        <v>347</v>
      </c>
      <c r="J28" t="s">
        <v>6</v>
      </c>
      <c r="K28" t="s">
        <v>161</v>
      </c>
      <c r="L28" t="s">
        <v>162</v>
      </c>
      <c r="M28" t="s">
        <v>163</v>
      </c>
      <c r="N28" t="s">
        <v>852</v>
      </c>
      <c r="O28" t="s">
        <v>749</v>
      </c>
      <c r="P28" t="s">
        <v>903</v>
      </c>
      <c r="Q28" t="s">
        <v>904</v>
      </c>
      <c r="R28">
        <v>0</v>
      </c>
      <c r="T28" t="s">
        <v>1297</v>
      </c>
      <c r="U28" s="26">
        <v>26</v>
      </c>
    </row>
    <row r="29" spans="2:21" x14ac:dyDescent="0.2">
      <c r="B29" s="26">
        <v>27</v>
      </c>
      <c r="C29" t="s">
        <v>164</v>
      </c>
      <c r="D29" t="s">
        <v>165</v>
      </c>
      <c r="E29" t="s">
        <v>166</v>
      </c>
      <c r="F29">
        <v>14</v>
      </c>
      <c r="G29">
        <v>0</v>
      </c>
      <c r="H29">
        <v>15</v>
      </c>
      <c r="I29" t="s">
        <v>873</v>
      </c>
      <c r="J29" t="s">
        <v>167</v>
      </c>
      <c r="K29" t="s">
        <v>168</v>
      </c>
      <c r="L29" t="s">
        <v>169</v>
      </c>
      <c r="M29" t="s">
        <v>170</v>
      </c>
      <c r="N29" t="s">
        <v>848</v>
      </c>
      <c r="O29" t="s">
        <v>750</v>
      </c>
      <c r="P29" t="s">
        <v>905</v>
      </c>
      <c r="Q29" t="s">
        <v>906</v>
      </c>
      <c r="R29">
        <v>1</v>
      </c>
      <c r="S29" t="s">
        <v>1049</v>
      </c>
      <c r="T29" t="s">
        <v>1297</v>
      </c>
      <c r="U29" s="26">
        <v>27</v>
      </c>
    </row>
    <row r="30" spans="2:21" x14ac:dyDescent="0.2">
      <c r="B30" s="26">
        <v>28</v>
      </c>
      <c r="C30" t="s">
        <v>171</v>
      </c>
      <c r="D30" t="s">
        <v>172</v>
      </c>
      <c r="E30" t="s">
        <v>173</v>
      </c>
      <c r="F30">
        <v>12</v>
      </c>
      <c r="G30">
        <v>0</v>
      </c>
      <c r="H30">
        <v>10</v>
      </c>
      <c r="I30" t="s">
        <v>347</v>
      </c>
      <c r="J30" t="s">
        <v>167</v>
      </c>
      <c r="K30" t="s">
        <v>174</v>
      </c>
      <c r="L30" t="s">
        <v>175</v>
      </c>
      <c r="M30" t="s">
        <v>176</v>
      </c>
      <c r="N30" t="s">
        <v>852</v>
      </c>
      <c r="O30" t="s">
        <v>751</v>
      </c>
      <c r="P30" t="s">
        <v>907</v>
      </c>
      <c r="Q30" t="s">
        <v>908</v>
      </c>
      <c r="R30">
        <v>0</v>
      </c>
      <c r="T30" t="s">
        <v>1298</v>
      </c>
      <c r="U30" s="26">
        <v>28</v>
      </c>
    </row>
    <row r="31" spans="2:21" x14ac:dyDescent="0.2">
      <c r="B31" s="26">
        <v>29</v>
      </c>
      <c r="C31" t="s">
        <v>177</v>
      </c>
      <c r="D31" t="s">
        <v>178</v>
      </c>
      <c r="E31" t="s">
        <v>179</v>
      </c>
      <c r="F31">
        <v>12</v>
      </c>
      <c r="G31">
        <v>0</v>
      </c>
      <c r="H31">
        <v>9</v>
      </c>
      <c r="I31" t="s">
        <v>347</v>
      </c>
      <c r="J31" t="s">
        <v>6</v>
      </c>
      <c r="K31" t="s">
        <v>180</v>
      </c>
      <c r="L31" t="s">
        <v>181</v>
      </c>
      <c r="M31" t="s">
        <v>182</v>
      </c>
      <c r="N31" t="s">
        <v>852</v>
      </c>
      <c r="O31" t="s">
        <v>752</v>
      </c>
      <c r="P31" t="s">
        <v>909</v>
      </c>
      <c r="Q31" t="s">
        <v>910</v>
      </c>
      <c r="R31">
        <v>0</v>
      </c>
      <c r="T31" t="s">
        <v>1298</v>
      </c>
      <c r="U31" s="26">
        <v>29</v>
      </c>
    </row>
    <row r="32" spans="2:21" x14ac:dyDescent="0.2">
      <c r="B32" s="26">
        <v>30</v>
      </c>
      <c r="C32" t="s">
        <v>183</v>
      </c>
      <c r="D32" t="s">
        <v>184</v>
      </c>
      <c r="E32" t="s">
        <v>185</v>
      </c>
      <c r="F32">
        <v>14</v>
      </c>
      <c r="G32">
        <v>0</v>
      </c>
      <c r="H32">
        <v>10</v>
      </c>
      <c r="I32" t="s">
        <v>347</v>
      </c>
      <c r="J32" t="s">
        <v>6</v>
      </c>
      <c r="K32" t="s">
        <v>186</v>
      </c>
      <c r="L32" t="s">
        <v>187</v>
      </c>
      <c r="M32" t="s">
        <v>188</v>
      </c>
      <c r="N32" t="s">
        <v>852</v>
      </c>
      <c r="O32" t="s">
        <v>753</v>
      </c>
      <c r="P32" t="s">
        <v>911</v>
      </c>
      <c r="Q32" t="s">
        <v>912</v>
      </c>
      <c r="R32">
        <v>0</v>
      </c>
      <c r="T32" t="s">
        <v>1297</v>
      </c>
      <c r="U32" s="26">
        <v>30</v>
      </c>
    </row>
    <row r="33" spans="2:21" x14ac:dyDescent="0.2">
      <c r="B33" s="26">
        <v>31</v>
      </c>
      <c r="C33" t="s">
        <v>1112</v>
      </c>
      <c r="D33" t="s">
        <v>189</v>
      </c>
      <c r="E33" t="s">
        <v>190</v>
      </c>
      <c r="F33">
        <v>14</v>
      </c>
      <c r="G33">
        <v>0</v>
      </c>
      <c r="H33">
        <v>16</v>
      </c>
      <c r="I33" t="s">
        <v>352</v>
      </c>
      <c r="J33" t="s">
        <v>20</v>
      </c>
      <c r="K33" t="s">
        <v>191</v>
      </c>
      <c r="L33" t="s">
        <v>192</v>
      </c>
      <c r="M33" t="s">
        <v>193</v>
      </c>
      <c r="N33" t="s">
        <v>852</v>
      </c>
      <c r="O33" t="s">
        <v>754</v>
      </c>
      <c r="P33" t="s">
        <v>913</v>
      </c>
      <c r="Q33" t="s">
        <v>914</v>
      </c>
      <c r="R33">
        <v>0</v>
      </c>
      <c r="T33" t="s">
        <v>1297</v>
      </c>
      <c r="U33" s="26">
        <v>31</v>
      </c>
    </row>
    <row r="34" spans="2:21" x14ac:dyDescent="0.2">
      <c r="B34" s="26">
        <v>32</v>
      </c>
      <c r="C34" t="s">
        <v>194</v>
      </c>
      <c r="D34" t="s">
        <v>195</v>
      </c>
      <c r="E34" t="s">
        <v>196</v>
      </c>
      <c r="F34">
        <v>14</v>
      </c>
      <c r="G34">
        <v>0</v>
      </c>
      <c r="H34">
        <v>15</v>
      </c>
      <c r="I34" t="s">
        <v>851</v>
      </c>
      <c r="J34" t="s">
        <v>13</v>
      </c>
      <c r="K34" t="s">
        <v>197</v>
      </c>
      <c r="L34" t="s">
        <v>198</v>
      </c>
      <c r="M34" t="s">
        <v>199</v>
      </c>
      <c r="N34" t="s">
        <v>852</v>
      </c>
      <c r="O34" t="s">
        <v>755</v>
      </c>
      <c r="P34" t="s">
        <v>915</v>
      </c>
      <c r="Q34" t="s">
        <v>916</v>
      </c>
      <c r="R34">
        <v>0</v>
      </c>
      <c r="T34" t="s">
        <v>1297</v>
      </c>
      <c r="U34" s="26">
        <v>32</v>
      </c>
    </row>
    <row r="35" spans="2:21" x14ac:dyDescent="0.2">
      <c r="B35" s="26">
        <v>33</v>
      </c>
      <c r="C35" t="s">
        <v>200</v>
      </c>
      <c r="D35" t="s">
        <v>201</v>
      </c>
      <c r="E35" t="s">
        <v>202</v>
      </c>
      <c r="F35">
        <v>14</v>
      </c>
      <c r="G35">
        <v>0</v>
      </c>
      <c r="H35">
        <v>12</v>
      </c>
      <c r="I35" t="s">
        <v>347</v>
      </c>
      <c r="J35" t="s">
        <v>6</v>
      </c>
      <c r="K35" t="s">
        <v>203</v>
      </c>
      <c r="L35" t="s">
        <v>204</v>
      </c>
      <c r="M35" t="s">
        <v>205</v>
      </c>
      <c r="N35" t="s">
        <v>852</v>
      </c>
      <c r="O35" t="s">
        <v>756</v>
      </c>
      <c r="P35" t="s">
        <v>917</v>
      </c>
      <c r="Q35" t="s">
        <v>918</v>
      </c>
      <c r="R35">
        <v>0</v>
      </c>
      <c r="T35" t="s">
        <v>1297</v>
      </c>
      <c r="U35" s="26">
        <v>33</v>
      </c>
    </row>
    <row r="36" spans="2:21" x14ac:dyDescent="0.2">
      <c r="B36" s="26">
        <v>34</v>
      </c>
      <c r="C36" t="s">
        <v>206</v>
      </c>
      <c r="D36" t="s">
        <v>207</v>
      </c>
      <c r="E36" t="s">
        <v>208</v>
      </c>
      <c r="F36">
        <v>14</v>
      </c>
      <c r="G36">
        <v>0</v>
      </c>
      <c r="H36">
        <v>17</v>
      </c>
      <c r="I36" t="s">
        <v>851</v>
      </c>
      <c r="J36" t="s">
        <v>167</v>
      </c>
      <c r="K36" t="s">
        <v>209</v>
      </c>
      <c r="L36" t="s">
        <v>210</v>
      </c>
      <c r="M36" t="s">
        <v>211</v>
      </c>
      <c r="N36" t="s">
        <v>852</v>
      </c>
      <c r="O36" t="s">
        <v>757</v>
      </c>
      <c r="P36" t="s">
        <v>919</v>
      </c>
      <c r="Q36" t="s">
        <v>920</v>
      </c>
      <c r="R36">
        <v>0</v>
      </c>
      <c r="T36" t="s">
        <v>1297</v>
      </c>
      <c r="U36" s="26">
        <v>34</v>
      </c>
    </row>
    <row r="37" spans="2:21" x14ac:dyDescent="0.2">
      <c r="B37" s="26">
        <v>35</v>
      </c>
      <c r="C37" t="s">
        <v>212</v>
      </c>
      <c r="D37" t="s">
        <v>213</v>
      </c>
      <c r="E37" t="s">
        <v>214</v>
      </c>
      <c r="F37">
        <v>14</v>
      </c>
      <c r="G37">
        <v>0</v>
      </c>
      <c r="H37">
        <v>18</v>
      </c>
      <c r="I37" t="s">
        <v>851</v>
      </c>
      <c r="J37" t="s">
        <v>13</v>
      </c>
      <c r="K37" t="s">
        <v>215</v>
      </c>
      <c r="L37" t="s">
        <v>216</v>
      </c>
      <c r="M37" t="s">
        <v>217</v>
      </c>
      <c r="N37" t="s">
        <v>852</v>
      </c>
      <c r="O37" t="s">
        <v>758</v>
      </c>
      <c r="P37" t="s">
        <v>921</v>
      </c>
      <c r="Q37" t="s">
        <v>922</v>
      </c>
      <c r="R37">
        <v>0</v>
      </c>
      <c r="T37" t="s">
        <v>1297</v>
      </c>
      <c r="U37" s="26">
        <v>35</v>
      </c>
    </row>
    <row r="38" spans="2:21" x14ac:dyDescent="0.2">
      <c r="B38" s="26">
        <v>36</v>
      </c>
      <c r="C38" t="s">
        <v>218</v>
      </c>
      <c r="D38" t="s">
        <v>219</v>
      </c>
      <c r="E38" t="s">
        <v>220</v>
      </c>
      <c r="F38">
        <v>14</v>
      </c>
      <c r="G38">
        <v>0</v>
      </c>
      <c r="H38">
        <v>14</v>
      </c>
      <c r="I38" t="s">
        <v>847</v>
      </c>
      <c r="J38" t="s">
        <v>20</v>
      </c>
      <c r="K38" t="s">
        <v>221</v>
      </c>
      <c r="L38" t="s">
        <v>222</v>
      </c>
      <c r="M38" t="s">
        <v>223</v>
      </c>
      <c r="N38" t="s">
        <v>852</v>
      </c>
      <c r="O38" t="s">
        <v>759</v>
      </c>
      <c r="P38" t="s">
        <v>923</v>
      </c>
      <c r="Q38" t="s">
        <v>924</v>
      </c>
      <c r="R38">
        <v>0</v>
      </c>
      <c r="T38" t="s">
        <v>1297</v>
      </c>
      <c r="U38" s="26">
        <v>36</v>
      </c>
    </row>
    <row r="39" spans="2:21" x14ac:dyDescent="0.2">
      <c r="B39" s="26">
        <v>37</v>
      </c>
      <c r="C39" t="s">
        <v>224</v>
      </c>
      <c r="D39" t="s">
        <v>225</v>
      </c>
      <c r="E39" t="s">
        <v>226</v>
      </c>
      <c r="F39">
        <v>14</v>
      </c>
      <c r="G39">
        <v>0</v>
      </c>
      <c r="H39">
        <v>18</v>
      </c>
      <c r="I39" t="s">
        <v>352</v>
      </c>
      <c r="J39" t="s">
        <v>45</v>
      </c>
      <c r="K39" t="s">
        <v>227</v>
      </c>
      <c r="L39" t="s">
        <v>228</v>
      </c>
      <c r="M39" t="s">
        <v>229</v>
      </c>
      <c r="N39" t="s">
        <v>852</v>
      </c>
      <c r="O39" t="s">
        <v>760</v>
      </c>
      <c r="P39" t="s">
        <v>925</v>
      </c>
      <c r="Q39" t="s">
        <v>926</v>
      </c>
      <c r="R39">
        <v>0</v>
      </c>
      <c r="T39" t="s">
        <v>1297</v>
      </c>
      <c r="U39" s="26">
        <v>37</v>
      </c>
    </row>
    <row r="40" spans="2:21" x14ac:dyDescent="0.2">
      <c r="B40" s="26">
        <v>38</v>
      </c>
      <c r="C40" t="s">
        <v>230</v>
      </c>
      <c r="D40" t="s">
        <v>231</v>
      </c>
      <c r="E40" t="s">
        <v>232</v>
      </c>
      <c r="F40">
        <v>13</v>
      </c>
      <c r="G40">
        <v>0</v>
      </c>
      <c r="H40">
        <v>16</v>
      </c>
      <c r="I40" t="s">
        <v>347</v>
      </c>
      <c r="J40" t="s">
        <v>167</v>
      </c>
      <c r="K40" t="s">
        <v>233</v>
      </c>
      <c r="L40" t="s">
        <v>234</v>
      </c>
      <c r="M40" t="s">
        <v>235</v>
      </c>
      <c r="N40" t="s">
        <v>852</v>
      </c>
      <c r="O40" t="s">
        <v>761</v>
      </c>
      <c r="P40" t="s">
        <v>927</v>
      </c>
      <c r="Q40" t="s">
        <v>928</v>
      </c>
      <c r="R40">
        <v>0</v>
      </c>
      <c r="T40" t="s">
        <v>1296</v>
      </c>
      <c r="U40" s="26">
        <v>38</v>
      </c>
    </row>
    <row r="41" spans="2:21" x14ac:dyDescent="0.2">
      <c r="B41" s="26">
        <v>39</v>
      </c>
      <c r="C41" t="s">
        <v>236</v>
      </c>
      <c r="D41" t="s">
        <v>237</v>
      </c>
      <c r="E41" t="s">
        <v>238</v>
      </c>
      <c r="F41">
        <v>13</v>
      </c>
      <c r="G41">
        <v>0</v>
      </c>
      <c r="H41">
        <v>16</v>
      </c>
      <c r="I41" t="s">
        <v>347</v>
      </c>
      <c r="J41" t="s">
        <v>45</v>
      </c>
      <c r="K41" t="s">
        <v>239</v>
      </c>
      <c r="L41" t="s">
        <v>240</v>
      </c>
      <c r="M41" t="s">
        <v>241</v>
      </c>
      <c r="N41" t="s">
        <v>852</v>
      </c>
      <c r="O41" t="s">
        <v>762</v>
      </c>
      <c r="P41" t="s">
        <v>929</v>
      </c>
      <c r="Q41" t="s">
        <v>930</v>
      </c>
      <c r="R41">
        <v>0</v>
      </c>
      <c r="T41" t="s">
        <v>1296</v>
      </c>
      <c r="U41" s="26">
        <v>39</v>
      </c>
    </row>
    <row r="42" spans="2:21" x14ac:dyDescent="0.2">
      <c r="B42" s="26">
        <v>40</v>
      </c>
      <c r="C42" t="s">
        <v>242</v>
      </c>
      <c r="D42" t="s">
        <v>243</v>
      </c>
      <c r="E42" t="s">
        <v>244</v>
      </c>
      <c r="F42">
        <v>14</v>
      </c>
      <c r="G42">
        <v>0</v>
      </c>
      <c r="H42">
        <v>15</v>
      </c>
      <c r="I42" t="s">
        <v>352</v>
      </c>
      <c r="J42" t="s">
        <v>77</v>
      </c>
      <c r="K42" t="s">
        <v>245</v>
      </c>
      <c r="L42" t="s">
        <v>246</v>
      </c>
      <c r="M42" t="s">
        <v>247</v>
      </c>
      <c r="N42" t="s">
        <v>852</v>
      </c>
      <c r="O42" t="s">
        <v>763</v>
      </c>
      <c r="P42" t="s">
        <v>931</v>
      </c>
      <c r="Q42" t="s">
        <v>932</v>
      </c>
      <c r="R42">
        <v>0</v>
      </c>
      <c r="T42" t="s">
        <v>1297</v>
      </c>
      <c r="U42" s="26">
        <v>40</v>
      </c>
    </row>
    <row r="43" spans="2:21" x14ac:dyDescent="0.2">
      <c r="B43" s="26">
        <v>41</v>
      </c>
      <c r="C43" t="s">
        <v>248</v>
      </c>
      <c r="D43" t="s">
        <v>249</v>
      </c>
      <c r="E43" t="s">
        <v>250</v>
      </c>
      <c r="F43">
        <v>14</v>
      </c>
      <c r="G43">
        <v>0</v>
      </c>
      <c r="H43">
        <v>15</v>
      </c>
      <c r="I43" t="s">
        <v>352</v>
      </c>
      <c r="J43" t="s">
        <v>58</v>
      </c>
      <c r="K43" t="s">
        <v>251</v>
      </c>
      <c r="L43" t="s">
        <v>252</v>
      </c>
      <c r="M43" t="s">
        <v>253</v>
      </c>
      <c r="N43" t="s">
        <v>852</v>
      </c>
      <c r="O43" t="s">
        <v>764</v>
      </c>
      <c r="P43" t="s">
        <v>933</v>
      </c>
      <c r="Q43" t="s">
        <v>934</v>
      </c>
      <c r="R43">
        <v>0</v>
      </c>
      <c r="T43" t="s">
        <v>1297</v>
      </c>
      <c r="U43" s="26">
        <v>41</v>
      </c>
    </row>
    <row r="44" spans="2:21" x14ac:dyDescent="0.2">
      <c r="B44" s="26">
        <v>42</v>
      </c>
      <c r="C44" t="s">
        <v>254</v>
      </c>
      <c r="D44" t="s">
        <v>255</v>
      </c>
      <c r="E44" t="s">
        <v>256</v>
      </c>
      <c r="F44">
        <v>13</v>
      </c>
      <c r="G44">
        <v>0</v>
      </c>
      <c r="H44">
        <v>13</v>
      </c>
      <c r="I44" t="s">
        <v>342</v>
      </c>
      <c r="J44" t="s">
        <v>167</v>
      </c>
      <c r="K44" t="s">
        <v>257</v>
      </c>
      <c r="L44" t="s">
        <v>258</v>
      </c>
      <c r="M44" t="s">
        <v>259</v>
      </c>
      <c r="N44" t="s">
        <v>852</v>
      </c>
      <c r="O44" t="s">
        <v>765</v>
      </c>
      <c r="P44" t="s">
        <v>935</v>
      </c>
      <c r="Q44" t="s">
        <v>936</v>
      </c>
      <c r="R44">
        <v>0</v>
      </c>
      <c r="T44" t="s">
        <v>1296</v>
      </c>
      <c r="U44" s="26">
        <v>42</v>
      </c>
    </row>
    <row r="45" spans="2:21" x14ac:dyDescent="0.2">
      <c r="B45" s="26">
        <v>43</v>
      </c>
      <c r="C45" t="s">
        <v>260</v>
      </c>
      <c r="D45" t="s">
        <v>261</v>
      </c>
      <c r="E45" t="s">
        <v>262</v>
      </c>
      <c r="F45">
        <v>14</v>
      </c>
      <c r="G45">
        <v>0</v>
      </c>
      <c r="H45">
        <v>19</v>
      </c>
      <c r="I45" t="s">
        <v>352</v>
      </c>
      <c r="J45" t="s">
        <v>77</v>
      </c>
      <c r="K45" t="s">
        <v>263</v>
      </c>
      <c r="L45" t="s">
        <v>264</v>
      </c>
      <c r="M45" t="s">
        <v>265</v>
      </c>
      <c r="N45" t="s">
        <v>852</v>
      </c>
      <c r="O45" t="s">
        <v>766</v>
      </c>
      <c r="P45" t="s">
        <v>937</v>
      </c>
      <c r="Q45" t="s">
        <v>938</v>
      </c>
      <c r="R45">
        <v>0</v>
      </c>
      <c r="T45" t="s">
        <v>1297</v>
      </c>
      <c r="U45" s="26">
        <v>43</v>
      </c>
    </row>
    <row r="46" spans="2:21" x14ac:dyDescent="0.2">
      <c r="B46" s="26">
        <v>44</v>
      </c>
      <c r="C46" t="s">
        <v>266</v>
      </c>
      <c r="D46" t="s">
        <v>267</v>
      </c>
      <c r="E46" t="s">
        <v>268</v>
      </c>
      <c r="F46">
        <v>13</v>
      </c>
      <c r="G46">
        <v>0</v>
      </c>
      <c r="H46">
        <v>16</v>
      </c>
      <c r="I46" t="s">
        <v>847</v>
      </c>
      <c r="J46" t="s">
        <v>6</v>
      </c>
      <c r="K46" t="s">
        <v>269</v>
      </c>
      <c r="L46" t="s">
        <v>270</v>
      </c>
      <c r="M46" t="s">
        <v>271</v>
      </c>
      <c r="N46" t="s">
        <v>852</v>
      </c>
      <c r="O46" t="s">
        <v>767</v>
      </c>
      <c r="P46" t="s">
        <v>939</v>
      </c>
      <c r="Q46" t="s">
        <v>940</v>
      </c>
      <c r="R46">
        <v>0</v>
      </c>
      <c r="T46" t="s">
        <v>1296</v>
      </c>
      <c r="U46" s="26">
        <v>44</v>
      </c>
    </row>
    <row r="47" spans="2:21" x14ac:dyDescent="0.2">
      <c r="B47" s="26">
        <v>45</v>
      </c>
      <c r="C47" t="s">
        <v>272</v>
      </c>
      <c r="D47" t="s">
        <v>273</v>
      </c>
      <c r="E47" t="s">
        <v>274</v>
      </c>
      <c r="F47">
        <v>14</v>
      </c>
      <c r="G47">
        <v>0</v>
      </c>
      <c r="H47">
        <v>15</v>
      </c>
      <c r="I47" t="s">
        <v>847</v>
      </c>
      <c r="J47" t="s">
        <v>20</v>
      </c>
      <c r="K47" t="s">
        <v>275</v>
      </c>
      <c r="L47" t="s">
        <v>276</v>
      </c>
      <c r="M47" t="s">
        <v>277</v>
      </c>
      <c r="N47" t="s">
        <v>852</v>
      </c>
      <c r="O47" t="s">
        <v>768</v>
      </c>
      <c r="P47" t="s">
        <v>941</v>
      </c>
      <c r="Q47" t="s">
        <v>942</v>
      </c>
      <c r="R47">
        <v>0</v>
      </c>
      <c r="T47" t="s">
        <v>1297</v>
      </c>
      <c r="U47" s="26">
        <v>45</v>
      </c>
    </row>
    <row r="48" spans="2:21" x14ac:dyDescent="0.2">
      <c r="B48" s="26">
        <v>46</v>
      </c>
      <c r="C48" t="s">
        <v>278</v>
      </c>
      <c r="D48" t="s">
        <v>279</v>
      </c>
      <c r="E48" t="s">
        <v>280</v>
      </c>
      <c r="F48">
        <v>14</v>
      </c>
      <c r="G48">
        <v>0</v>
      </c>
      <c r="H48">
        <v>20</v>
      </c>
      <c r="I48" t="s">
        <v>847</v>
      </c>
      <c r="J48" t="s">
        <v>20</v>
      </c>
      <c r="K48" t="s">
        <v>281</v>
      </c>
      <c r="L48" t="s">
        <v>282</v>
      </c>
      <c r="M48" t="s">
        <v>283</v>
      </c>
      <c r="N48" t="s">
        <v>852</v>
      </c>
      <c r="O48" t="s">
        <v>769</v>
      </c>
      <c r="P48" t="s">
        <v>943</v>
      </c>
      <c r="Q48" t="s">
        <v>944</v>
      </c>
      <c r="R48">
        <v>0</v>
      </c>
      <c r="T48" t="s">
        <v>1297</v>
      </c>
      <c r="U48" s="26">
        <v>46</v>
      </c>
    </row>
    <row r="49" spans="2:21" x14ac:dyDescent="0.2">
      <c r="B49" s="26">
        <v>47</v>
      </c>
      <c r="C49" t="s">
        <v>284</v>
      </c>
      <c r="D49" t="s">
        <v>285</v>
      </c>
      <c r="E49" t="s">
        <v>286</v>
      </c>
      <c r="F49">
        <v>12</v>
      </c>
      <c r="G49">
        <v>0</v>
      </c>
      <c r="H49">
        <v>14</v>
      </c>
      <c r="I49" t="s">
        <v>347</v>
      </c>
      <c r="J49" t="s">
        <v>45</v>
      </c>
      <c r="K49" t="s">
        <v>287</v>
      </c>
      <c r="L49" t="s">
        <v>288</v>
      </c>
      <c r="M49" t="s">
        <v>289</v>
      </c>
      <c r="N49" t="s">
        <v>852</v>
      </c>
      <c r="O49" t="s">
        <v>770</v>
      </c>
      <c r="P49" t="s">
        <v>945</v>
      </c>
      <c r="Q49" t="s">
        <v>946</v>
      </c>
      <c r="R49">
        <v>0</v>
      </c>
      <c r="T49" t="s">
        <v>1298</v>
      </c>
      <c r="U49" s="26">
        <v>47</v>
      </c>
    </row>
    <row r="50" spans="2:21" x14ac:dyDescent="0.2">
      <c r="B50" s="26">
        <v>48</v>
      </c>
      <c r="C50" t="s">
        <v>290</v>
      </c>
      <c r="D50" t="s">
        <v>291</v>
      </c>
      <c r="E50" t="s">
        <v>292</v>
      </c>
      <c r="F50">
        <v>13</v>
      </c>
      <c r="G50">
        <v>0</v>
      </c>
      <c r="H50">
        <v>14</v>
      </c>
      <c r="I50" t="s">
        <v>352</v>
      </c>
      <c r="J50" t="s">
        <v>77</v>
      </c>
      <c r="K50" t="s">
        <v>293</v>
      </c>
      <c r="L50" t="s">
        <v>294</v>
      </c>
      <c r="M50" t="s">
        <v>295</v>
      </c>
      <c r="N50" t="s">
        <v>852</v>
      </c>
      <c r="O50" t="s">
        <v>771</v>
      </c>
      <c r="P50" t="s">
        <v>947</v>
      </c>
      <c r="Q50" t="s">
        <v>948</v>
      </c>
      <c r="R50">
        <v>0</v>
      </c>
      <c r="T50" t="s">
        <v>1296</v>
      </c>
      <c r="U50" s="26">
        <v>48</v>
      </c>
    </row>
    <row r="51" spans="2:21" x14ac:dyDescent="0.2">
      <c r="B51" s="26">
        <v>49</v>
      </c>
      <c r="C51" t="s">
        <v>296</v>
      </c>
      <c r="D51" t="s">
        <v>297</v>
      </c>
      <c r="E51" t="s">
        <v>298</v>
      </c>
      <c r="F51">
        <v>13</v>
      </c>
      <c r="G51">
        <v>0</v>
      </c>
      <c r="H51">
        <v>11</v>
      </c>
      <c r="I51" t="s">
        <v>873</v>
      </c>
      <c r="J51" t="s">
        <v>6</v>
      </c>
      <c r="K51" t="s">
        <v>299</v>
      </c>
      <c r="L51" t="s">
        <v>300</v>
      </c>
      <c r="M51" t="s">
        <v>301</v>
      </c>
      <c r="N51" t="s">
        <v>852</v>
      </c>
      <c r="O51" t="s">
        <v>772</v>
      </c>
      <c r="P51" t="s">
        <v>949</v>
      </c>
      <c r="Q51" t="s">
        <v>950</v>
      </c>
      <c r="R51">
        <v>0</v>
      </c>
      <c r="T51" t="s">
        <v>1296</v>
      </c>
      <c r="U51" s="26">
        <v>49</v>
      </c>
    </row>
    <row r="52" spans="2:21" x14ac:dyDescent="0.2">
      <c r="B52" s="26">
        <v>50</v>
      </c>
      <c r="C52" t="s">
        <v>302</v>
      </c>
      <c r="D52" t="s">
        <v>303</v>
      </c>
      <c r="E52" t="s">
        <v>304</v>
      </c>
      <c r="F52">
        <v>13</v>
      </c>
      <c r="G52">
        <v>0</v>
      </c>
      <c r="H52">
        <v>12</v>
      </c>
      <c r="I52" t="s">
        <v>873</v>
      </c>
      <c r="J52" t="s">
        <v>58</v>
      </c>
      <c r="K52" t="s">
        <v>305</v>
      </c>
      <c r="L52" t="s">
        <v>306</v>
      </c>
      <c r="M52" t="s">
        <v>307</v>
      </c>
      <c r="N52" t="s">
        <v>852</v>
      </c>
      <c r="O52" t="s">
        <v>773</v>
      </c>
      <c r="P52" t="s">
        <v>951</v>
      </c>
      <c r="Q52" t="s">
        <v>952</v>
      </c>
      <c r="R52">
        <v>0</v>
      </c>
      <c r="T52" t="s">
        <v>1296</v>
      </c>
      <c r="U52" s="26">
        <v>50</v>
      </c>
    </row>
    <row r="53" spans="2:21" x14ac:dyDescent="0.2">
      <c r="B53" s="26">
        <v>51</v>
      </c>
      <c r="C53" t="s">
        <v>308</v>
      </c>
      <c r="D53" t="s">
        <v>309</v>
      </c>
      <c r="E53" t="s">
        <v>310</v>
      </c>
      <c r="F53">
        <v>13</v>
      </c>
      <c r="G53">
        <v>0</v>
      </c>
      <c r="H53">
        <v>14</v>
      </c>
      <c r="I53" t="s">
        <v>347</v>
      </c>
      <c r="J53" t="s">
        <v>20</v>
      </c>
      <c r="K53" t="s">
        <v>311</v>
      </c>
      <c r="L53" t="s">
        <v>312</v>
      </c>
      <c r="M53" t="s">
        <v>313</v>
      </c>
      <c r="N53" t="s">
        <v>852</v>
      </c>
      <c r="O53" t="s">
        <v>774</v>
      </c>
      <c r="P53" t="s">
        <v>953</v>
      </c>
      <c r="Q53" t="s">
        <v>954</v>
      </c>
      <c r="R53">
        <v>0</v>
      </c>
      <c r="T53" t="s">
        <v>1296</v>
      </c>
      <c r="U53" s="26">
        <v>51</v>
      </c>
    </row>
    <row r="54" spans="2:21" x14ac:dyDescent="0.2">
      <c r="B54" s="26">
        <v>52</v>
      </c>
      <c r="C54" t="s">
        <v>314</v>
      </c>
      <c r="D54" t="s">
        <v>315</v>
      </c>
      <c r="E54" t="s">
        <v>316</v>
      </c>
      <c r="F54">
        <v>13</v>
      </c>
      <c r="G54">
        <v>0</v>
      </c>
      <c r="H54">
        <v>13</v>
      </c>
      <c r="I54" t="s">
        <v>352</v>
      </c>
      <c r="J54" t="s">
        <v>45</v>
      </c>
      <c r="K54" t="s">
        <v>317</v>
      </c>
      <c r="L54" t="s">
        <v>318</v>
      </c>
      <c r="M54" t="s">
        <v>319</v>
      </c>
      <c r="N54" t="s">
        <v>852</v>
      </c>
      <c r="O54" t="s">
        <v>775</v>
      </c>
      <c r="P54" t="s">
        <v>955</v>
      </c>
      <c r="Q54" t="s">
        <v>956</v>
      </c>
      <c r="R54">
        <v>0</v>
      </c>
      <c r="T54" t="s">
        <v>1296</v>
      </c>
      <c r="U54" s="26">
        <v>52</v>
      </c>
    </row>
    <row r="55" spans="2:21" x14ac:dyDescent="0.2">
      <c r="B55" s="26">
        <v>53</v>
      </c>
      <c r="C55" t="s">
        <v>320</v>
      </c>
      <c r="D55" t="s">
        <v>321</v>
      </c>
      <c r="E55" t="s">
        <v>322</v>
      </c>
      <c r="F55">
        <v>13</v>
      </c>
      <c r="G55">
        <v>0</v>
      </c>
      <c r="H55">
        <v>14</v>
      </c>
      <c r="I55" t="s">
        <v>847</v>
      </c>
      <c r="J55" t="s">
        <v>6</v>
      </c>
      <c r="K55" t="s">
        <v>323</v>
      </c>
      <c r="L55" t="s">
        <v>324</v>
      </c>
      <c r="M55" t="s">
        <v>325</v>
      </c>
      <c r="N55" t="s">
        <v>852</v>
      </c>
      <c r="O55" t="s">
        <v>776</v>
      </c>
      <c r="P55" t="s">
        <v>957</v>
      </c>
      <c r="Q55" t="s">
        <v>958</v>
      </c>
      <c r="R55">
        <v>0</v>
      </c>
      <c r="T55" t="s">
        <v>1296</v>
      </c>
      <c r="U55" s="26">
        <v>53</v>
      </c>
    </row>
    <row r="56" spans="2:21" x14ac:dyDescent="0.2">
      <c r="B56" s="26">
        <v>54</v>
      </c>
      <c r="C56" t="s">
        <v>326</v>
      </c>
      <c r="D56" t="s">
        <v>327</v>
      </c>
      <c r="E56" t="s">
        <v>328</v>
      </c>
      <c r="F56">
        <v>14</v>
      </c>
      <c r="G56">
        <v>1</v>
      </c>
      <c r="H56">
        <v>17</v>
      </c>
      <c r="I56" t="s">
        <v>342</v>
      </c>
      <c r="J56" t="s">
        <v>13</v>
      </c>
      <c r="K56" t="s">
        <v>329</v>
      </c>
      <c r="L56" t="s">
        <v>330</v>
      </c>
      <c r="M56" t="s">
        <v>331</v>
      </c>
      <c r="N56" t="s">
        <v>848</v>
      </c>
      <c r="O56" t="s">
        <v>777</v>
      </c>
      <c r="P56" t="s">
        <v>959</v>
      </c>
      <c r="Q56" t="s">
        <v>960</v>
      </c>
      <c r="R56">
        <v>1</v>
      </c>
      <c r="S56" t="s">
        <v>1048</v>
      </c>
      <c r="T56" t="s">
        <v>1297</v>
      </c>
      <c r="U56" s="26">
        <v>54</v>
      </c>
    </row>
    <row r="57" spans="2:21" x14ac:dyDescent="0.2">
      <c r="B57" s="26">
        <v>55</v>
      </c>
      <c r="C57" t="s">
        <v>961</v>
      </c>
      <c r="D57" t="s">
        <v>817</v>
      </c>
      <c r="E57" t="s">
        <v>819</v>
      </c>
      <c r="F57">
        <v>14</v>
      </c>
      <c r="G57">
        <v>0</v>
      </c>
      <c r="H57">
        <v>12</v>
      </c>
      <c r="I57">
        <v>0</v>
      </c>
      <c r="J57" t="s">
        <v>58</v>
      </c>
      <c r="K57" t="s">
        <v>821</v>
      </c>
      <c r="L57" t="s">
        <v>822</v>
      </c>
      <c r="M57" t="s">
        <v>815</v>
      </c>
      <c r="N57" t="s">
        <v>848</v>
      </c>
      <c r="O57" t="s">
        <v>823</v>
      </c>
      <c r="P57" t="s">
        <v>962</v>
      </c>
      <c r="Q57" t="s">
        <v>963</v>
      </c>
      <c r="R57">
        <v>0</v>
      </c>
      <c r="T57" t="s">
        <v>1297</v>
      </c>
      <c r="U57" s="26">
        <v>55</v>
      </c>
    </row>
    <row r="58" spans="2:21" x14ac:dyDescent="0.2">
      <c r="B58" s="26">
        <v>56</v>
      </c>
      <c r="C58" t="s">
        <v>964</v>
      </c>
      <c r="D58" t="s">
        <v>818</v>
      </c>
      <c r="E58" t="s">
        <v>820</v>
      </c>
      <c r="F58">
        <v>13</v>
      </c>
      <c r="G58">
        <v>1</v>
      </c>
      <c r="H58">
        <v>14</v>
      </c>
      <c r="I58">
        <v>0</v>
      </c>
      <c r="J58" t="s">
        <v>77</v>
      </c>
      <c r="K58" t="s">
        <v>824</v>
      </c>
      <c r="L58" t="s">
        <v>825</v>
      </c>
      <c r="M58" t="s">
        <v>816</v>
      </c>
      <c r="N58" t="s">
        <v>852</v>
      </c>
      <c r="O58" t="s">
        <v>826</v>
      </c>
      <c r="P58" t="s">
        <v>965</v>
      </c>
      <c r="Q58" t="s">
        <v>966</v>
      </c>
      <c r="R58">
        <v>0</v>
      </c>
      <c r="T58" t="s">
        <v>1296</v>
      </c>
      <c r="U58" s="26">
        <v>56</v>
      </c>
    </row>
    <row r="59" spans="2:21" x14ac:dyDescent="0.2">
      <c r="B59" s="26">
        <v>57</v>
      </c>
      <c r="C59" s="32" t="s">
        <v>974</v>
      </c>
      <c r="D59" s="32" t="s">
        <v>975</v>
      </c>
      <c r="E59" s="32" t="s">
        <v>976</v>
      </c>
      <c r="F59">
        <v>13</v>
      </c>
      <c r="G59">
        <v>0</v>
      </c>
      <c r="H59">
        <v>13</v>
      </c>
      <c r="I59">
        <v>0</v>
      </c>
      <c r="J59" s="3" t="s">
        <v>167</v>
      </c>
      <c r="K59" t="s">
        <v>977</v>
      </c>
      <c r="L59" t="s">
        <v>978</v>
      </c>
      <c r="M59" t="s">
        <v>979</v>
      </c>
      <c r="N59" t="s">
        <v>852</v>
      </c>
      <c r="O59" t="s">
        <v>1299</v>
      </c>
      <c r="P59" t="s">
        <v>980</v>
      </c>
      <c r="Q59" t="s">
        <v>981</v>
      </c>
      <c r="R59">
        <v>0</v>
      </c>
      <c r="T59" t="s">
        <v>1296</v>
      </c>
      <c r="U59" s="26">
        <v>57</v>
      </c>
    </row>
    <row r="60" spans="2:21" x14ac:dyDescent="0.2">
      <c r="B60" s="26">
        <v>58</v>
      </c>
      <c r="C60" s="32" t="s">
        <v>982</v>
      </c>
      <c r="D60" s="33" t="s">
        <v>983</v>
      </c>
      <c r="E60" s="33" t="s">
        <v>1080</v>
      </c>
      <c r="F60">
        <v>13</v>
      </c>
      <c r="G60">
        <v>0</v>
      </c>
      <c r="H60">
        <v>17</v>
      </c>
      <c r="I60">
        <v>0</v>
      </c>
      <c r="J60" t="s">
        <v>6</v>
      </c>
      <c r="K60" t="s">
        <v>984</v>
      </c>
      <c r="L60" t="s">
        <v>985</v>
      </c>
      <c r="M60" t="s">
        <v>986</v>
      </c>
      <c r="N60" t="s">
        <v>852</v>
      </c>
      <c r="O60" t="s">
        <v>987</v>
      </c>
      <c r="P60" t="s">
        <v>988</v>
      </c>
      <c r="Q60" t="s">
        <v>989</v>
      </c>
      <c r="R60">
        <v>1</v>
      </c>
      <c r="S60" t="s">
        <v>1300</v>
      </c>
      <c r="T60" t="s">
        <v>1296</v>
      </c>
      <c r="U60" s="26">
        <v>58</v>
      </c>
    </row>
    <row r="61" spans="2:21" x14ac:dyDescent="0.2">
      <c r="B61" s="26">
        <v>59</v>
      </c>
      <c r="C61" s="32" t="s">
        <v>990</v>
      </c>
      <c r="D61" s="33" t="s">
        <v>991</v>
      </c>
      <c r="E61" s="33" t="s">
        <v>992</v>
      </c>
      <c r="F61">
        <v>14</v>
      </c>
      <c r="G61">
        <v>1</v>
      </c>
      <c r="H61">
        <v>16</v>
      </c>
      <c r="I61">
        <v>0</v>
      </c>
      <c r="J61" t="s">
        <v>13</v>
      </c>
      <c r="K61" t="s">
        <v>993</v>
      </c>
      <c r="L61" t="s">
        <v>994</v>
      </c>
      <c r="M61" t="s">
        <v>995</v>
      </c>
      <c r="N61" t="s">
        <v>852</v>
      </c>
      <c r="O61" t="s">
        <v>996</v>
      </c>
      <c r="P61" t="s">
        <v>997</v>
      </c>
      <c r="Q61" t="s">
        <v>998</v>
      </c>
      <c r="R61">
        <v>0</v>
      </c>
      <c r="T61" t="s">
        <v>1297</v>
      </c>
      <c r="U61" s="26">
        <v>59</v>
      </c>
    </row>
    <row r="62" spans="2:21" s="2" customFormat="1" x14ac:dyDescent="0.2">
      <c r="B62" s="26">
        <v>60</v>
      </c>
      <c r="C62" s="2" t="s">
        <v>1150</v>
      </c>
      <c r="D62" s="2" t="s">
        <v>100</v>
      </c>
      <c r="E62" s="2" t="s">
        <v>101</v>
      </c>
      <c r="F62" s="2">
        <v>14</v>
      </c>
      <c r="G62" s="2">
        <v>0</v>
      </c>
      <c r="H62">
        <v>17</v>
      </c>
      <c r="I62" t="s">
        <v>347</v>
      </c>
      <c r="J62" t="s">
        <v>6</v>
      </c>
      <c r="K62" t="s">
        <v>102</v>
      </c>
      <c r="L62" t="s">
        <v>103</v>
      </c>
      <c r="M62" t="s">
        <v>104</v>
      </c>
      <c r="N62" t="s">
        <v>852</v>
      </c>
      <c r="O62" t="s">
        <v>739</v>
      </c>
      <c r="P62" s="2" t="s">
        <v>882</v>
      </c>
      <c r="Q62" s="2" t="s">
        <v>883</v>
      </c>
      <c r="R62">
        <v>0</v>
      </c>
      <c r="T62" t="s">
        <v>1297</v>
      </c>
      <c r="U62" s="26">
        <v>60</v>
      </c>
    </row>
    <row r="63" spans="2:21" s="2" customFormat="1" x14ac:dyDescent="0.2">
      <c r="B63" s="26">
        <v>61</v>
      </c>
      <c r="C63" s="2" t="s">
        <v>1301</v>
      </c>
      <c r="D63" s="2" t="s">
        <v>106</v>
      </c>
      <c r="E63" s="2" t="s">
        <v>107</v>
      </c>
      <c r="F63" s="2">
        <v>14</v>
      </c>
      <c r="G63" s="2">
        <v>0</v>
      </c>
      <c r="H63">
        <v>17</v>
      </c>
      <c r="I63" t="s">
        <v>873</v>
      </c>
      <c r="J63" t="s">
        <v>77</v>
      </c>
      <c r="K63" t="s">
        <v>108</v>
      </c>
      <c r="L63" t="s">
        <v>109</v>
      </c>
      <c r="M63" t="s">
        <v>110</v>
      </c>
      <c r="N63" t="s">
        <v>852</v>
      </c>
      <c r="O63" t="s">
        <v>740</v>
      </c>
      <c r="P63" s="2" t="s">
        <v>884</v>
      </c>
      <c r="Q63" s="2" t="s">
        <v>885</v>
      </c>
      <c r="R63">
        <v>0</v>
      </c>
      <c r="T63" t="s">
        <v>1297</v>
      </c>
      <c r="U63" s="26">
        <v>61</v>
      </c>
    </row>
    <row r="64" spans="2:21" s="2" customFormat="1" x14ac:dyDescent="0.2">
      <c r="B64" s="26">
        <v>62</v>
      </c>
      <c r="C64" s="2" t="s">
        <v>999</v>
      </c>
      <c r="D64" s="2" t="s">
        <v>213</v>
      </c>
      <c r="E64" s="2" t="s">
        <v>214</v>
      </c>
      <c r="F64" s="2">
        <v>14</v>
      </c>
      <c r="G64" s="2">
        <v>0</v>
      </c>
      <c r="H64">
        <v>18</v>
      </c>
      <c r="I64" t="s">
        <v>851</v>
      </c>
      <c r="J64" t="s">
        <v>13</v>
      </c>
      <c r="K64" t="s">
        <v>215</v>
      </c>
      <c r="L64" t="s">
        <v>216</v>
      </c>
      <c r="M64" t="s">
        <v>217</v>
      </c>
      <c r="N64" t="s">
        <v>852</v>
      </c>
      <c r="O64" t="s">
        <v>758</v>
      </c>
      <c r="P64" s="2" t="s">
        <v>921</v>
      </c>
      <c r="Q64" s="2" t="s">
        <v>922</v>
      </c>
      <c r="R64">
        <v>0</v>
      </c>
      <c r="T64" t="s">
        <v>1297</v>
      </c>
      <c r="U64" s="26">
        <v>62</v>
      </c>
    </row>
    <row r="65" spans="2:86" s="2" customFormat="1" x14ac:dyDescent="0.2">
      <c r="B65" s="26">
        <v>63</v>
      </c>
      <c r="C65" s="2" t="s">
        <v>829</v>
      </c>
      <c r="D65" s="2" t="s">
        <v>830</v>
      </c>
      <c r="E65" s="2" t="s">
        <v>831</v>
      </c>
      <c r="F65" s="2">
        <v>14</v>
      </c>
      <c r="G65" s="2">
        <v>0</v>
      </c>
      <c r="H65">
        <v>16</v>
      </c>
      <c r="I65">
        <v>0</v>
      </c>
      <c r="J65" t="s">
        <v>45</v>
      </c>
      <c r="K65" t="s">
        <v>1000</v>
      </c>
      <c r="L65" t="s">
        <v>1001</v>
      </c>
      <c r="M65" t="s">
        <v>1002</v>
      </c>
      <c r="N65" t="s">
        <v>852</v>
      </c>
      <c r="O65" t="s">
        <v>1003</v>
      </c>
      <c r="P65" s="2" t="s">
        <v>1004</v>
      </c>
      <c r="Q65" s="2" t="s">
        <v>1005</v>
      </c>
      <c r="R65">
        <v>0</v>
      </c>
      <c r="T65" t="s">
        <v>1297</v>
      </c>
      <c r="U65" s="26">
        <v>63</v>
      </c>
    </row>
    <row r="66" spans="2:86" s="2" customFormat="1" x14ac:dyDescent="0.2">
      <c r="B66" s="26">
        <v>64</v>
      </c>
      <c r="C66" s="2" t="s">
        <v>832</v>
      </c>
      <c r="D66" s="2" t="s">
        <v>833</v>
      </c>
      <c r="E66" s="2" t="s">
        <v>834</v>
      </c>
      <c r="F66" s="2">
        <v>14</v>
      </c>
      <c r="G66" s="2">
        <v>0</v>
      </c>
      <c r="H66">
        <v>16</v>
      </c>
      <c r="I66">
        <v>0</v>
      </c>
      <c r="J66" t="s">
        <v>167</v>
      </c>
      <c r="K66" t="s">
        <v>1006</v>
      </c>
      <c r="L66" t="s">
        <v>1007</v>
      </c>
      <c r="M66" t="s">
        <v>1008</v>
      </c>
      <c r="N66" t="s">
        <v>852</v>
      </c>
      <c r="O66" t="s">
        <v>1009</v>
      </c>
      <c r="P66" s="2" t="s">
        <v>1010</v>
      </c>
      <c r="Q66" s="2" t="s">
        <v>1011</v>
      </c>
      <c r="R66">
        <v>0</v>
      </c>
      <c r="T66" t="s">
        <v>1297</v>
      </c>
      <c r="U66" s="26">
        <v>64</v>
      </c>
    </row>
    <row r="67" spans="2:86" s="2" customFormat="1" x14ac:dyDescent="0.2">
      <c r="B67" s="26">
        <v>65</v>
      </c>
      <c r="C67" s="2" t="s">
        <v>1012</v>
      </c>
      <c r="D67" s="2" t="s">
        <v>1013</v>
      </c>
      <c r="E67" s="2" t="s">
        <v>1014</v>
      </c>
      <c r="F67" s="2">
        <v>14</v>
      </c>
      <c r="G67" s="2">
        <v>0</v>
      </c>
      <c r="H67">
        <v>16</v>
      </c>
      <c r="I67">
        <v>0</v>
      </c>
      <c r="J67" t="s">
        <v>20</v>
      </c>
      <c r="K67" t="s">
        <v>1015</v>
      </c>
      <c r="L67" t="s">
        <v>1016</v>
      </c>
      <c r="M67" t="s">
        <v>1017</v>
      </c>
      <c r="N67" t="s">
        <v>852</v>
      </c>
      <c r="O67" t="s">
        <v>1018</v>
      </c>
      <c r="P67" s="2" t="s">
        <v>1019</v>
      </c>
      <c r="Q67" s="2" t="s">
        <v>1020</v>
      </c>
      <c r="R67">
        <v>0</v>
      </c>
      <c r="T67" t="s">
        <v>1297</v>
      </c>
      <c r="U67" s="26">
        <v>65</v>
      </c>
    </row>
    <row r="68" spans="2:86" s="2" customFormat="1" x14ac:dyDescent="0.2">
      <c r="B68" s="26">
        <v>66</v>
      </c>
      <c r="C68" s="2" t="s">
        <v>1021</v>
      </c>
      <c r="D68" s="2" t="s">
        <v>1022</v>
      </c>
      <c r="E68" s="2" t="s">
        <v>1023</v>
      </c>
      <c r="F68" s="2">
        <v>14</v>
      </c>
      <c r="G68" s="2">
        <v>0</v>
      </c>
      <c r="H68">
        <v>15</v>
      </c>
      <c r="I68">
        <v>0</v>
      </c>
      <c r="J68" t="s">
        <v>167</v>
      </c>
      <c r="K68" t="s">
        <v>1024</v>
      </c>
      <c r="L68" t="s">
        <v>1025</v>
      </c>
      <c r="M68" t="s">
        <v>1026</v>
      </c>
      <c r="N68" t="s">
        <v>852</v>
      </c>
      <c r="O68" t="s">
        <v>1027</v>
      </c>
      <c r="P68" s="2" t="s">
        <v>1028</v>
      </c>
      <c r="Q68" s="2" t="s">
        <v>1029</v>
      </c>
      <c r="R68">
        <v>0</v>
      </c>
      <c r="T68" t="s">
        <v>1297</v>
      </c>
      <c r="U68" s="26">
        <v>66</v>
      </c>
    </row>
    <row r="69" spans="2:86" s="2" customFormat="1" x14ac:dyDescent="0.2">
      <c r="B69" s="26">
        <v>67</v>
      </c>
      <c r="C69" s="2" t="s">
        <v>835</v>
      </c>
      <c r="D69" s="2" t="s">
        <v>1082</v>
      </c>
      <c r="E69" s="2" t="s">
        <v>1030</v>
      </c>
      <c r="F69" s="2">
        <v>14</v>
      </c>
      <c r="G69" s="2">
        <v>0</v>
      </c>
      <c r="H69">
        <v>16</v>
      </c>
      <c r="I69">
        <v>0</v>
      </c>
      <c r="J69" t="s">
        <v>20</v>
      </c>
      <c r="K69" t="s">
        <v>1031</v>
      </c>
      <c r="L69" t="s">
        <v>1032</v>
      </c>
      <c r="M69" t="s">
        <v>1033</v>
      </c>
      <c r="N69" t="s">
        <v>852</v>
      </c>
      <c r="O69" t="s">
        <v>1034</v>
      </c>
      <c r="P69" s="2" t="s">
        <v>1035</v>
      </c>
      <c r="Q69" s="2" t="s">
        <v>1036</v>
      </c>
      <c r="R69">
        <v>0</v>
      </c>
      <c r="T69" t="s">
        <v>1297</v>
      </c>
      <c r="U69" s="26">
        <v>67</v>
      </c>
    </row>
    <row r="70" spans="2:86" x14ac:dyDescent="0.2">
      <c r="B70" s="26">
        <v>68</v>
      </c>
      <c r="C70" t="s">
        <v>1037</v>
      </c>
      <c r="D70" t="s">
        <v>1038</v>
      </c>
      <c r="E70" t="s">
        <v>1039</v>
      </c>
      <c r="F70">
        <v>14</v>
      </c>
      <c r="G70">
        <v>0</v>
      </c>
      <c r="H70">
        <v>13</v>
      </c>
      <c r="I70">
        <v>0</v>
      </c>
      <c r="J70" t="s">
        <v>20</v>
      </c>
      <c r="K70" t="s">
        <v>1040</v>
      </c>
      <c r="L70" t="s">
        <v>1041</v>
      </c>
      <c r="M70" t="s">
        <v>1042</v>
      </c>
      <c r="N70" t="s">
        <v>852</v>
      </c>
      <c r="O70" t="s">
        <v>1043</v>
      </c>
      <c r="P70" t="s">
        <v>1044</v>
      </c>
      <c r="Q70" t="s">
        <v>1045</v>
      </c>
      <c r="R70">
        <v>0</v>
      </c>
      <c r="T70" t="s">
        <v>1297</v>
      </c>
      <c r="U70" s="26">
        <v>68</v>
      </c>
    </row>
    <row r="71" spans="2:86" x14ac:dyDescent="0.2">
      <c r="B71" s="26">
        <v>69</v>
      </c>
      <c r="C71" s="2" t="s">
        <v>1302</v>
      </c>
      <c r="D71" t="s">
        <v>1052</v>
      </c>
      <c r="E71" t="s">
        <v>1051</v>
      </c>
      <c r="F71">
        <v>14</v>
      </c>
      <c r="G71" s="2">
        <v>1</v>
      </c>
      <c r="H71">
        <v>16</v>
      </c>
      <c r="J71" s="32" t="s">
        <v>6</v>
      </c>
      <c r="K71" s="32" t="s">
        <v>1053</v>
      </c>
      <c r="L71" s="32" t="s">
        <v>1054</v>
      </c>
      <c r="M71" s="32" t="s">
        <v>1055</v>
      </c>
      <c r="N71" s="32" t="s">
        <v>852</v>
      </c>
      <c r="O71" s="32" t="s">
        <v>1056</v>
      </c>
      <c r="P71" t="s">
        <v>1303</v>
      </c>
      <c r="Q71" t="s">
        <v>1304</v>
      </c>
      <c r="R71">
        <v>0</v>
      </c>
      <c r="T71" t="s">
        <v>1297</v>
      </c>
      <c r="U71" s="26">
        <v>69</v>
      </c>
    </row>
    <row r="72" spans="2:86" s="51" customFormat="1" x14ac:dyDescent="0.2">
      <c r="B72" s="26">
        <v>70</v>
      </c>
      <c r="C72" s="52" t="s">
        <v>1085</v>
      </c>
      <c r="D72" s="52" t="s">
        <v>1084</v>
      </c>
      <c r="E72" s="51" t="s">
        <v>1083</v>
      </c>
      <c r="F72" s="51">
        <v>14</v>
      </c>
      <c r="G72" s="51">
        <v>0</v>
      </c>
      <c r="H72">
        <v>15</v>
      </c>
      <c r="I72" s="52"/>
      <c r="J72" s="51" t="s">
        <v>77</v>
      </c>
      <c r="K72" s="51" t="s">
        <v>1086</v>
      </c>
      <c r="L72" s="51" t="s">
        <v>1087</v>
      </c>
      <c r="M72" s="51" t="s">
        <v>1305</v>
      </c>
      <c r="N72" s="51" t="s">
        <v>848</v>
      </c>
      <c r="O72" s="51" t="s">
        <v>1088</v>
      </c>
      <c r="R72">
        <v>0</v>
      </c>
      <c r="S72"/>
      <c r="T72" t="s">
        <v>1297</v>
      </c>
      <c r="U72" s="26">
        <v>70</v>
      </c>
      <c r="BU72" s="52"/>
      <c r="BW72" s="53"/>
      <c r="BX72" s="52"/>
      <c r="BY72" s="52"/>
      <c r="BZ72" s="52"/>
      <c r="CA72" s="52"/>
      <c r="CB72" s="52"/>
      <c r="CF72" s="52"/>
      <c r="CH72" s="52"/>
    </row>
    <row r="73" spans="2:86" s="51" customFormat="1" x14ac:dyDescent="0.2">
      <c r="B73" s="26">
        <v>71</v>
      </c>
      <c r="C73" s="52" t="s">
        <v>973</v>
      </c>
      <c r="D73" s="52" t="s">
        <v>1090</v>
      </c>
      <c r="E73" s="51" t="s">
        <v>1089</v>
      </c>
      <c r="F73" s="51">
        <v>14</v>
      </c>
      <c r="G73" s="51">
        <v>0</v>
      </c>
      <c r="H73">
        <v>18</v>
      </c>
      <c r="I73" s="52"/>
      <c r="J73" s="51" t="s">
        <v>20</v>
      </c>
      <c r="K73" s="51" t="s">
        <v>1091</v>
      </c>
      <c r="L73" s="51" t="s">
        <v>1092</v>
      </c>
      <c r="M73" s="51" t="s">
        <v>1093</v>
      </c>
      <c r="N73" s="51" t="s">
        <v>852</v>
      </c>
      <c r="O73" s="51" t="s">
        <v>1094</v>
      </c>
      <c r="R73">
        <v>0</v>
      </c>
      <c r="T73" t="s">
        <v>1297</v>
      </c>
      <c r="U73" s="26">
        <v>71</v>
      </c>
      <c r="BU73" s="52"/>
      <c r="BW73" s="53"/>
      <c r="BX73" s="52"/>
      <c r="BY73" s="52"/>
      <c r="BZ73" s="52"/>
      <c r="CA73" s="52"/>
      <c r="CB73" s="52"/>
      <c r="CF73" s="52"/>
      <c r="CH73" s="52"/>
    </row>
    <row r="74" spans="2:86" x14ac:dyDescent="0.2">
      <c r="B74" s="26">
        <v>72</v>
      </c>
      <c r="C74" s="52" t="s">
        <v>1096</v>
      </c>
      <c r="D74" s="52" t="s">
        <v>1234</v>
      </c>
      <c r="E74" s="3" t="s">
        <v>1235</v>
      </c>
      <c r="F74" s="51">
        <v>14</v>
      </c>
      <c r="G74" s="51">
        <v>0</v>
      </c>
      <c r="H74">
        <v>15</v>
      </c>
      <c r="J74" s="3" t="s">
        <v>167</v>
      </c>
      <c r="K74" t="s">
        <v>1236</v>
      </c>
      <c r="L74" t="s">
        <v>1237</v>
      </c>
      <c r="M74" t="s">
        <v>1238</v>
      </c>
      <c r="N74" t="s">
        <v>852</v>
      </c>
      <c r="O74" s="55" t="s">
        <v>1239</v>
      </c>
      <c r="R74">
        <v>0</v>
      </c>
      <c r="T74" t="s">
        <v>1297</v>
      </c>
      <c r="U74" s="26">
        <v>72</v>
      </c>
    </row>
    <row r="75" spans="2:86" x14ac:dyDescent="0.2">
      <c r="B75" s="26">
        <v>73</v>
      </c>
      <c r="C75" s="52" t="s">
        <v>1105</v>
      </c>
      <c r="D75" s="52" t="s">
        <v>1306</v>
      </c>
      <c r="E75" t="s">
        <v>1106</v>
      </c>
      <c r="F75" s="51">
        <v>14</v>
      </c>
      <c r="G75" s="51">
        <v>0</v>
      </c>
      <c r="H75">
        <v>20</v>
      </c>
      <c r="J75" t="s">
        <v>58</v>
      </c>
      <c r="K75" s="51" t="s">
        <v>1107</v>
      </c>
      <c r="L75" s="51" t="s">
        <v>1108</v>
      </c>
      <c r="M75" s="51" t="s">
        <v>1109</v>
      </c>
      <c r="N75" t="s">
        <v>852</v>
      </c>
      <c r="O75" s="51" t="s">
        <v>1110</v>
      </c>
      <c r="R75">
        <v>0</v>
      </c>
      <c r="T75" t="s">
        <v>1297</v>
      </c>
      <c r="U75" s="26">
        <v>73</v>
      </c>
    </row>
    <row r="76" spans="2:86" x14ac:dyDescent="0.2">
      <c r="B76" s="26">
        <v>74</v>
      </c>
      <c r="C76" s="52" t="s">
        <v>1113</v>
      </c>
      <c r="D76" s="52" t="s">
        <v>967</v>
      </c>
      <c r="E76" t="s">
        <v>968</v>
      </c>
      <c r="F76" s="51">
        <v>14</v>
      </c>
      <c r="G76" s="51">
        <v>0</v>
      </c>
      <c r="H76">
        <v>12</v>
      </c>
      <c r="J76" t="s">
        <v>6</v>
      </c>
      <c r="K76" s="51" t="s">
        <v>969</v>
      </c>
      <c r="L76" s="51" t="s">
        <v>970</v>
      </c>
      <c r="M76" s="51" t="s">
        <v>971</v>
      </c>
      <c r="N76" t="s">
        <v>971</v>
      </c>
      <c r="O76" s="51" t="s">
        <v>972</v>
      </c>
      <c r="R76">
        <v>0</v>
      </c>
      <c r="T76" t="s">
        <v>1297</v>
      </c>
      <c r="U76" s="26">
        <v>74</v>
      </c>
    </row>
    <row r="77" spans="2:86" x14ac:dyDescent="0.2">
      <c r="B77" s="26">
        <v>75</v>
      </c>
      <c r="C77" s="52" t="s">
        <v>1116</v>
      </c>
      <c r="D77" s="52" t="s">
        <v>1118</v>
      </c>
      <c r="E77" t="s">
        <v>1120</v>
      </c>
      <c r="F77" s="51">
        <v>14</v>
      </c>
      <c r="G77" s="51">
        <v>1</v>
      </c>
      <c r="H77">
        <v>10</v>
      </c>
      <c r="J77" t="s">
        <v>13</v>
      </c>
      <c r="K77" s="51" t="s">
        <v>1122</v>
      </c>
      <c r="L77" s="51" t="s">
        <v>1123</v>
      </c>
      <c r="M77" s="51" t="s">
        <v>1124</v>
      </c>
      <c r="N77" t="s">
        <v>852</v>
      </c>
      <c r="O77" s="51" t="s">
        <v>1125</v>
      </c>
      <c r="P77" t="s">
        <v>1124</v>
      </c>
      <c r="R77">
        <v>0</v>
      </c>
      <c r="T77" t="s">
        <v>1297</v>
      </c>
      <c r="U77" s="26">
        <v>75</v>
      </c>
    </row>
    <row r="78" spans="2:86" x14ac:dyDescent="0.2">
      <c r="B78" s="26">
        <v>76</v>
      </c>
      <c r="C78" s="52" t="s">
        <v>1117</v>
      </c>
      <c r="D78" s="52" t="s">
        <v>1119</v>
      </c>
      <c r="E78" t="s">
        <v>1121</v>
      </c>
      <c r="F78" s="51">
        <v>14</v>
      </c>
      <c r="G78" s="51">
        <v>0</v>
      </c>
      <c r="H78">
        <v>12</v>
      </c>
      <c r="J78" t="s">
        <v>13</v>
      </c>
      <c r="K78" s="51" t="s">
        <v>1126</v>
      </c>
      <c r="L78" s="51" t="s">
        <v>1127</v>
      </c>
      <c r="M78" s="51" t="s">
        <v>1128</v>
      </c>
      <c r="N78" t="s">
        <v>852</v>
      </c>
      <c r="O78" s="51" t="s">
        <v>1129</v>
      </c>
      <c r="P78" t="s">
        <v>1128</v>
      </c>
      <c r="R78">
        <v>0</v>
      </c>
      <c r="T78" t="s">
        <v>1297</v>
      </c>
      <c r="U78" s="26">
        <v>76</v>
      </c>
    </row>
    <row r="79" spans="2:86" x14ac:dyDescent="0.2">
      <c r="B79" s="26">
        <v>77</v>
      </c>
      <c r="C79" s="52" t="s">
        <v>1131</v>
      </c>
      <c r="D79" s="52" t="s">
        <v>1132</v>
      </c>
      <c r="E79" t="s">
        <v>1133</v>
      </c>
      <c r="F79" s="51">
        <v>14</v>
      </c>
      <c r="G79" s="51">
        <v>0</v>
      </c>
      <c r="H79">
        <v>14</v>
      </c>
      <c r="J79" t="s">
        <v>6</v>
      </c>
      <c r="K79" t="s">
        <v>1134</v>
      </c>
      <c r="L79" t="s">
        <v>1135</v>
      </c>
      <c r="M79" t="s">
        <v>1136</v>
      </c>
      <c r="N79" t="s">
        <v>852</v>
      </c>
      <c r="O79" t="s">
        <v>1137</v>
      </c>
      <c r="R79">
        <v>0</v>
      </c>
      <c r="T79" t="s">
        <v>1297</v>
      </c>
      <c r="U79" s="26">
        <v>77</v>
      </c>
    </row>
    <row r="80" spans="2:86" x14ac:dyDescent="0.2">
      <c r="B80" s="26">
        <v>78</v>
      </c>
      <c r="C80" t="s">
        <v>1138</v>
      </c>
      <c r="D80" t="s">
        <v>1139</v>
      </c>
      <c r="E80" t="s">
        <v>1140</v>
      </c>
      <c r="F80" s="51">
        <v>14</v>
      </c>
      <c r="G80" s="51">
        <v>0</v>
      </c>
      <c r="H80">
        <v>14</v>
      </c>
      <c r="J80" t="s">
        <v>13</v>
      </c>
      <c r="K80" t="s">
        <v>1141</v>
      </c>
      <c r="L80" t="s">
        <v>1142</v>
      </c>
      <c r="M80" t="s">
        <v>1143</v>
      </c>
      <c r="N80" t="s">
        <v>852</v>
      </c>
      <c r="O80" t="s">
        <v>1144</v>
      </c>
      <c r="R80">
        <v>0</v>
      </c>
      <c r="T80" t="s">
        <v>1297</v>
      </c>
      <c r="U80" s="26">
        <v>78</v>
      </c>
    </row>
    <row r="81" spans="2:21" x14ac:dyDescent="0.2">
      <c r="B81" s="26">
        <v>79</v>
      </c>
      <c r="C81" t="s">
        <v>1130</v>
      </c>
      <c r="D81" t="s">
        <v>1145</v>
      </c>
      <c r="E81" t="s">
        <v>1146</v>
      </c>
      <c r="F81" s="51">
        <v>14</v>
      </c>
      <c r="G81" s="51">
        <v>1</v>
      </c>
      <c r="H81">
        <v>18</v>
      </c>
      <c r="J81" t="s">
        <v>13</v>
      </c>
      <c r="K81" t="s">
        <v>1147</v>
      </c>
      <c r="L81" t="s">
        <v>1148</v>
      </c>
      <c r="M81" t="s">
        <v>1149</v>
      </c>
      <c r="N81" t="s">
        <v>852</v>
      </c>
      <c r="O81" t="s">
        <v>1307</v>
      </c>
      <c r="R81">
        <v>0</v>
      </c>
      <c r="T81" t="s">
        <v>1297</v>
      </c>
      <c r="U81" s="26">
        <v>79</v>
      </c>
    </row>
    <row r="82" spans="2:21" x14ac:dyDescent="0.2">
      <c r="B82" s="26">
        <v>80</v>
      </c>
      <c r="C82" s="51" t="s">
        <v>1152</v>
      </c>
      <c r="D82" s="51" t="s">
        <v>1155</v>
      </c>
      <c r="E82" s="51" t="s">
        <v>1156</v>
      </c>
      <c r="F82" s="51">
        <v>14</v>
      </c>
      <c r="G82" s="51">
        <v>1</v>
      </c>
      <c r="H82">
        <v>18</v>
      </c>
      <c r="J82" s="51" t="s">
        <v>45</v>
      </c>
      <c r="K82" s="51" t="s">
        <v>1157</v>
      </c>
      <c r="L82" s="51" t="s">
        <v>1158</v>
      </c>
      <c r="M82" s="51" t="s">
        <v>1159</v>
      </c>
      <c r="N82" s="51" t="s">
        <v>852</v>
      </c>
      <c r="O82" s="51" t="s">
        <v>1160</v>
      </c>
      <c r="R82">
        <v>0</v>
      </c>
      <c r="T82" t="s">
        <v>1297</v>
      </c>
      <c r="U82" s="26">
        <v>80</v>
      </c>
    </row>
    <row r="83" spans="2:21" x14ac:dyDescent="0.2">
      <c r="B83" s="26">
        <v>81</v>
      </c>
      <c r="C83" s="51" t="s">
        <v>1151</v>
      </c>
      <c r="D83" s="51" t="s">
        <v>1162</v>
      </c>
      <c r="E83" s="51" t="s">
        <v>1161</v>
      </c>
      <c r="F83" s="51">
        <v>14</v>
      </c>
      <c r="G83" s="51">
        <v>0</v>
      </c>
      <c r="H83">
        <v>16</v>
      </c>
      <c r="J83" t="s">
        <v>6</v>
      </c>
      <c r="K83" s="51" t="s">
        <v>1163</v>
      </c>
      <c r="L83" s="51" t="s">
        <v>1164</v>
      </c>
      <c r="M83" s="51" t="s">
        <v>1165</v>
      </c>
      <c r="N83" s="51" t="s">
        <v>852</v>
      </c>
      <c r="O83" s="51" t="s">
        <v>1166</v>
      </c>
      <c r="R83">
        <v>0</v>
      </c>
      <c r="T83" t="s">
        <v>1297</v>
      </c>
      <c r="U83" s="26">
        <v>81</v>
      </c>
    </row>
    <row r="84" spans="2:21" x14ac:dyDescent="0.2">
      <c r="B84" s="26">
        <v>82</v>
      </c>
      <c r="C84" s="51" t="s">
        <v>1153</v>
      </c>
      <c r="D84" s="51" t="s">
        <v>1167</v>
      </c>
      <c r="E84" s="51" t="s">
        <v>1168</v>
      </c>
      <c r="F84" s="51">
        <v>14</v>
      </c>
      <c r="G84" s="51">
        <v>1</v>
      </c>
      <c r="H84">
        <v>14</v>
      </c>
      <c r="J84" t="s">
        <v>13</v>
      </c>
      <c r="K84" s="51" t="s">
        <v>1169</v>
      </c>
      <c r="L84" s="51" t="s">
        <v>1170</v>
      </c>
      <c r="M84" s="51" t="s">
        <v>1171</v>
      </c>
      <c r="N84" s="51" t="s">
        <v>852</v>
      </c>
      <c r="O84" s="51" t="s">
        <v>1172</v>
      </c>
      <c r="R84">
        <v>0</v>
      </c>
      <c r="T84" t="s">
        <v>1297</v>
      </c>
      <c r="U84" s="26">
        <v>82</v>
      </c>
    </row>
    <row r="85" spans="2:21" x14ac:dyDescent="0.2">
      <c r="B85" s="26">
        <v>83</v>
      </c>
      <c r="C85" s="51" t="s">
        <v>1154</v>
      </c>
      <c r="D85" s="51" t="s">
        <v>1173</v>
      </c>
      <c r="E85" s="51" t="s">
        <v>1174</v>
      </c>
      <c r="F85" s="51">
        <v>14</v>
      </c>
      <c r="G85" s="51">
        <v>0</v>
      </c>
      <c r="H85">
        <v>11</v>
      </c>
      <c r="J85" s="51" t="s">
        <v>167</v>
      </c>
      <c r="K85" s="51" t="s">
        <v>1175</v>
      </c>
      <c r="L85" s="51" t="s">
        <v>1176</v>
      </c>
      <c r="M85" s="51" t="s">
        <v>1177</v>
      </c>
      <c r="N85" t="s">
        <v>852</v>
      </c>
      <c r="O85" s="51" t="s">
        <v>1178</v>
      </c>
      <c r="R85">
        <v>0</v>
      </c>
      <c r="T85" t="s">
        <v>1297</v>
      </c>
      <c r="U85" s="26">
        <v>83</v>
      </c>
    </row>
    <row r="86" spans="2:21" x14ac:dyDescent="0.2">
      <c r="B86" s="26">
        <v>84</v>
      </c>
      <c r="C86" s="51" t="s">
        <v>1308</v>
      </c>
      <c r="D86" s="51" t="s">
        <v>1309</v>
      </c>
      <c r="E86" s="51" t="s">
        <v>1179</v>
      </c>
      <c r="F86" s="51">
        <v>14</v>
      </c>
      <c r="G86" s="51">
        <v>0</v>
      </c>
      <c r="H86">
        <v>14</v>
      </c>
      <c r="J86" s="51" t="s">
        <v>167</v>
      </c>
      <c r="K86" s="51" t="s">
        <v>1310</v>
      </c>
      <c r="L86" s="51" t="s">
        <v>1311</v>
      </c>
      <c r="M86" s="51" t="s">
        <v>1312</v>
      </c>
      <c r="N86" t="s">
        <v>852</v>
      </c>
      <c r="O86" s="51" t="s">
        <v>1313</v>
      </c>
      <c r="R86">
        <v>0</v>
      </c>
      <c r="T86" t="s">
        <v>1297</v>
      </c>
      <c r="U86" s="26">
        <v>84</v>
      </c>
    </row>
    <row r="87" spans="2:21" x14ac:dyDescent="0.2">
      <c r="B87" s="26">
        <v>85</v>
      </c>
      <c r="C87" s="51" t="s">
        <v>1184</v>
      </c>
      <c r="D87" s="51" t="s">
        <v>1314</v>
      </c>
      <c r="E87" s="51" t="s">
        <v>1182</v>
      </c>
      <c r="F87" s="51">
        <v>14</v>
      </c>
      <c r="G87" s="51">
        <v>0</v>
      </c>
      <c r="H87">
        <v>12</v>
      </c>
      <c r="J87" t="s">
        <v>6</v>
      </c>
      <c r="K87" s="51" t="s">
        <v>1315</v>
      </c>
      <c r="L87" s="51" t="s">
        <v>1316</v>
      </c>
      <c r="M87" s="51" t="s">
        <v>1317</v>
      </c>
      <c r="N87" t="s">
        <v>852</v>
      </c>
      <c r="O87" s="51" t="s">
        <v>1318</v>
      </c>
      <c r="R87">
        <v>0</v>
      </c>
      <c r="T87" t="s">
        <v>1297</v>
      </c>
      <c r="U87" s="26">
        <v>85</v>
      </c>
    </row>
    <row r="88" spans="2:21" x14ac:dyDescent="0.2">
      <c r="B88" s="26">
        <v>86</v>
      </c>
      <c r="C88" s="51" t="s">
        <v>1319</v>
      </c>
      <c r="D88" s="51" t="s">
        <v>1320</v>
      </c>
      <c r="E88" s="51" t="s">
        <v>1185</v>
      </c>
      <c r="F88" s="51">
        <v>14</v>
      </c>
      <c r="G88" s="51">
        <v>0</v>
      </c>
      <c r="H88">
        <v>10</v>
      </c>
      <c r="J88" t="s">
        <v>6</v>
      </c>
      <c r="K88" s="51" t="s">
        <v>1321</v>
      </c>
      <c r="L88" s="51" t="s">
        <v>1322</v>
      </c>
      <c r="M88" s="51" t="s">
        <v>1323</v>
      </c>
      <c r="N88" t="s">
        <v>852</v>
      </c>
      <c r="O88" s="51" t="s">
        <v>1324</v>
      </c>
      <c r="R88">
        <v>0</v>
      </c>
      <c r="T88" t="s">
        <v>1297</v>
      </c>
      <c r="U88" s="26">
        <v>86</v>
      </c>
    </row>
    <row r="89" spans="2:21" x14ac:dyDescent="0.2">
      <c r="B89" s="26">
        <v>87</v>
      </c>
      <c r="C89" s="51" t="s">
        <v>1325</v>
      </c>
      <c r="D89" s="51" t="s">
        <v>1326</v>
      </c>
      <c r="E89" s="51" t="s">
        <v>1189</v>
      </c>
      <c r="F89" s="51">
        <v>14</v>
      </c>
      <c r="G89" s="51">
        <v>0</v>
      </c>
      <c r="H89">
        <v>14</v>
      </c>
      <c r="J89" t="s">
        <v>6</v>
      </c>
      <c r="K89" s="51" t="s">
        <v>1327</v>
      </c>
      <c r="L89" s="51" t="s">
        <v>1328</v>
      </c>
      <c r="M89" s="51" t="s">
        <v>1329</v>
      </c>
      <c r="N89" t="s">
        <v>852</v>
      </c>
      <c r="O89" s="51" t="s">
        <v>1330</v>
      </c>
      <c r="R89">
        <v>0</v>
      </c>
      <c r="T89" t="s">
        <v>1297</v>
      </c>
      <c r="U89" s="26">
        <v>87</v>
      </c>
    </row>
    <row r="90" spans="2:21" x14ac:dyDescent="0.2">
      <c r="B90" s="26">
        <v>88</v>
      </c>
      <c r="C90" s="51" t="s">
        <v>1199</v>
      </c>
      <c r="D90" s="51" t="s">
        <v>1331</v>
      </c>
      <c r="E90" s="51" t="s">
        <v>1200</v>
      </c>
      <c r="F90" s="51">
        <v>14</v>
      </c>
      <c r="G90" s="51">
        <v>0</v>
      </c>
      <c r="H90">
        <v>12</v>
      </c>
      <c r="J90" t="s">
        <v>6</v>
      </c>
      <c r="K90" s="51" t="s">
        <v>1332</v>
      </c>
      <c r="L90" s="51" t="s">
        <v>1333</v>
      </c>
      <c r="M90" s="51" t="s">
        <v>1334</v>
      </c>
      <c r="N90" t="s">
        <v>852</v>
      </c>
      <c r="O90" s="51" t="s">
        <v>1335</v>
      </c>
      <c r="R90">
        <v>0</v>
      </c>
      <c r="T90" t="s">
        <v>1297</v>
      </c>
      <c r="U90" s="26">
        <v>88</v>
      </c>
    </row>
    <row r="91" spans="2:21" x14ac:dyDescent="0.2">
      <c r="B91" s="26">
        <v>89</v>
      </c>
      <c r="C91" s="51" t="s">
        <v>1336</v>
      </c>
      <c r="D91" s="51" t="s">
        <v>1337</v>
      </c>
      <c r="E91" s="51" t="s">
        <v>107</v>
      </c>
      <c r="F91" s="51">
        <v>14</v>
      </c>
      <c r="G91" s="51">
        <v>0</v>
      </c>
      <c r="H91">
        <v>17</v>
      </c>
      <c r="J91" s="51" t="s">
        <v>77</v>
      </c>
      <c r="K91" s="51" t="s">
        <v>108</v>
      </c>
      <c r="L91" s="51" t="s">
        <v>109</v>
      </c>
      <c r="M91" s="51" t="s">
        <v>1212</v>
      </c>
      <c r="N91" t="s">
        <v>852</v>
      </c>
      <c r="O91" s="51" t="s">
        <v>1338</v>
      </c>
      <c r="Q91" t="s">
        <v>885</v>
      </c>
      <c r="R91">
        <v>0</v>
      </c>
      <c r="T91" t="s">
        <v>1297</v>
      </c>
      <c r="U91" s="26">
        <v>89</v>
      </c>
    </row>
    <row r="92" spans="2:21" x14ac:dyDescent="0.2">
      <c r="B92" s="26">
        <v>90</v>
      </c>
      <c r="C92" s="51" t="s">
        <v>1339</v>
      </c>
      <c r="D92" s="51" t="s">
        <v>1340</v>
      </c>
      <c r="E92" s="51" t="s">
        <v>119</v>
      </c>
      <c r="F92" s="51">
        <v>14</v>
      </c>
      <c r="G92" s="51">
        <v>0</v>
      </c>
      <c r="H92">
        <v>13</v>
      </c>
      <c r="J92" s="51" t="s">
        <v>77</v>
      </c>
      <c r="K92" s="51" t="s">
        <v>120</v>
      </c>
      <c r="L92" s="51" t="s">
        <v>121</v>
      </c>
      <c r="M92" s="51" t="s">
        <v>1214</v>
      </c>
      <c r="N92" t="s">
        <v>848</v>
      </c>
      <c r="O92" s="51" t="s">
        <v>1213</v>
      </c>
      <c r="R92">
        <v>0</v>
      </c>
      <c r="T92" t="s">
        <v>1297</v>
      </c>
      <c r="U92" s="26">
        <v>90</v>
      </c>
    </row>
    <row r="93" spans="2:21" x14ac:dyDescent="0.2">
      <c r="B93" s="26">
        <v>91</v>
      </c>
      <c r="C93" s="51" t="s">
        <v>1341</v>
      </c>
      <c r="D93" s="51" t="s">
        <v>1342</v>
      </c>
      <c r="E93" s="51" t="s">
        <v>1343</v>
      </c>
      <c r="F93" s="51">
        <v>14</v>
      </c>
      <c r="G93" s="51">
        <v>0</v>
      </c>
      <c r="H93">
        <v>14</v>
      </c>
      <c r="J93" s="51" t="s">
        <v>167</v>
      </c>
      <c r="K93" s="51" t="s">
        <v>1219</v>
      </c>
      <c r="L93" s="51" t="s">
        <v>1221</v>
      </c>
      <c r="M93" s="51" t="s">
        <v>1220</v>
      </c>
      <c r="N93" s="51" t="s">
        <v>852</v>
      </c>
      <c r="O93" s="51" t="s">
        <v>1344</v>
      </c>
      <c r="P93" t="s">
        <v>1223</v>
      </c>
      <c r="Q93" t="s">
        <v>1222</v>
      </c>
      <c r="R93">
        <v>0</v>
      </c>
      <c r="T93" t="s">
        <v>1297</v>
      </c>
      <c r="U93" s="26">
        <v>91</v>
      </c>
    </row>
    <row r="94" spans="2:21" x14ac:dyDescent="0.2">
      <c r="B94" s="26">
        <v>92</v>
      </c>
      <c r="C94" s="51" t="s">
        <v>1345</v>
      </c>
      <c r="D94" s="51" t="s">
        <v>1346</v>
      </c>
      <c r="E94" s="51" t="s">
        <v>1224</v>
      </c>
      <c r="F94" s="51">
        <v>14</v>
      </c>
      <c r="G94" s="51">
        <v>0</v>
      </c>
      <c r="H94">
        <v>10</v>
      </c>
      <c r="J94" s="51" t="s">
        <v>77</v>
      </c>
      <c r="K94" s="51" t="s">
        <v>1347</v>
      </c>
      <c r="L94" s="51" t="s">
        <v>1226</v>
      </c>
      <c r="M94" s="51" t="s">
        <v>1227</v>
      </c>
      <c r="N94" s="51" t="s">
        <v>852</v>
      </c>
      <c r="O94" s="51" t="s">
        <v>1229</v>
      </c>
      <c r="P94" s="51" t="s">
        <v>1348</v>
      </c>
      <c r="Q94" t="s">
        <v>1228</v>
      </c>
      <c r="R94">
        <v>0</v>
      </c>
      <c r="T94" t="s">
        <v>1297</v>
      </c>
      <c r="U94" s="26">
        <v>92</v>
      </c>
    </row>
    <row r="95" spans="2:21" x14ac:dyDescent="0.2">
      <c r="B95" s="26">
        <v>93</v>
      </c>
      <c r="C95" s="51" t="s">
        <v>1268</v>
      </c>
      <c r="D95" s="51" t="s">
        <v>1256</v>
      </c>
      <c r="E95" s="51" t="s">
        <v>1257</v>
      </c>
      <c r="F95" s="51">
        <v>14</v>
      </c>
      <c r="G95" s="51">
        <v>0</v>
      </c>
      <c r="H95">
        <v>19</v>
      </c>
      <c r="J95" s="51" t="s">
        <v>77</v>
      </c>
      <c r="K95" s="51" t="s">
        <v>1258</v>
      </c>
      <c r="L95" s="51" t="s">
        <v>1259</v>
      </c>
      <c r="M95" s="51" t="s">
        <v>1260</v>
      </c>
      <c r="N95" s="51" t="s">
        <v>852</v>
      </c>
      <c r="O95" s="51" t="s">
        <v>1278</v>
      </c>
      <c r="R95">
        <v>0</v>
      </c>
      <c r="T95" t="s">
        <v>1297</v>
      </c>
      <c r="U95" s="26">
        <v>93</v>
      </c>
    </row>
    <row r="96" spans="2:21" x14ac:dyDescent="0.2">
      <c r="B96" s="26">
        <v>94</v>
      </c>
      <c r="C96" s="51" t="s">
        <v>1267</v>
      </c>
      <c r="D96" s="51" t="s">
        <v>1261</v>
      </c>
      <c r="E96" s="51" t="s">
        <v>1262</v>
      </c>
      <c r="F96" s="51">
        <v>14</v>
      </c>
      <c r="G96" s="51">
        <v>0</v>
      </c>
      <c r="H96">
        <v>10</v>
      </c>
      <c r="J96" s="51" t="s">
        <v>167</v>
      </c>
      <c r="K96" s="51" t="s">
        <v>1263</v>
      </c>
      <c r="L96" s="51" t="s">
        <v>1264</v>
      </c>
      <c r="M96" s="51" t="s">
        <v>1265</v>
      </c>
      <c r="N96" s="51" t="s">
        <v>852</v>
      </c>
      <c r="O96" s="51" t="s">
        <v>1266</v>
      </c>
      <c r="R96">
        <v>0</v>
      </c>
      <c r="T96" t="s">
        <v>1297</v>
      </c>
      <c r="U96" s="26">
        <v>94</v>
      </c>
    </row>
    <row r="97" spans="1:21" x14ac:dyDescent="0.2">
      <c r="B97" s="26">
        <v>95</v>
      </c>
      <c r="C97" s="40" t="s">
        <v>1401</v>
      </c>
      <c r="D97" s="51" t="s">
        <v>1396</v>
      </c>
      <c r="E97" s="51" t="s">
        <v>1403</v>
      </c>
      <c r="F97" s="51">
        <v>14</v>
      </c>
      <c r="G97" s="51">
        <v>0</v>
      </c>
      <c r="H97">
        <v>17</v>
      </c>
      <c r="J97" s="51" t="s">
        <v>6</v>
      </c>
      <c r="K97" s="51" t="s">
        <v>1397</v>
      </c>
      <c r="L97" s="51" t="s">
        <v>1398</v>
      </c>
      <c r="M97" s="51" t="s">
        <v>1399</v>
      </c>
      <c r="N97" s="51" t="s">
        <v>852</v>
      </c>
      <c r="O97" s="51" t="s">
        <v>1400</v>
      </c>
      <c r="R97">
        <v>0</v>
      </c>
      <c r="T97" t="s">
        <v>1297</v>
      </c>
      <c r="U97" s="26">
        <v>95</v>
      </c>
    </row>
    <row r="98" spans="1:21" x14ac:dyDescent="0.2">
      <c r="B98" s="26">
        <v>96</v>
      </c>
      <c r="C98" s="40" t="s">
        <v>1402</v>
      </c>
      <c r="D98" s="51" t="s">
        <v>1405</v>
      </c>
      <c r="E98" s="51" t="s">
        <v>1404</v>
      </c>
      <c r="F98" s="51">
        <v>14</v>
      </c>
      <c r="G98" s="51">
        <v>0</v>
      </c>
      <c r="H98" s="51">
        <v>11</v>
      </c>
      <c r="J98" s="51" t="s">
        <v>20</v>
      </c>
      <c r="K98" s="51" t="s">
        <v>1406</v>
      </c>
      <c r="L98" s="51" t="s">
        <v>1407</v>
      </c>
      <c r="M98" s="51" t="s">
        <v>1408</v>
      </c>
      <c r="N98" s="51" t="s">
        <v>852</v>
      </c>
      <c r="O98" s="51" t="s">
        <v>1409</v>
      </c>
      <c r="R98">
        <v>1</v>
      </c>
      <c r="T98" t="s">
        <v>1297</v>
      </c>
      <c r="U98" s="26">
        <v>96</v>
      </c>
    </row>
    <row r="99" spans="1:21" x14ac:dyDescent="0.2">
      <c r="B99" s="26">
        <v>97</v>
      </c>
      <c r="C99" s="51" t="s">
        <v>1416</v>
      </c>
      <c r="D99" s="51" t="s">
        <v>1415</v>
      </c>
      <c r="E99" s="51" t="s">
        <v>1410</v>
      </c>
      <c r="F99" s="51">
        <v>14</v>
      </c>
      <c r="G99" s="51">
        <v>1</v>
      </c>
      <c r="H99" s="51">
        <v>20</v>
      </c>
      <c r="J99" s="51" t="s">
        <v>77</v>
      </c>
      <c r="K99" s="51" t="s">
        <v>1417</v>
      </c>
      <c r="L99" s="51" t="s">
        <v>1418</v>
      </c>
      <c r="M99" s="51" t="s">
        <v>1419</v>
      </c>
      <c r="N99" s="51" t="s">
        <v>852</v>
      </c>
      <c r="O99" s="51" t="s">
        <v>1420</v>
      </c>
      <c r="R99">
        <v>0</v>
      </c>
      <c r="T99" t="s">
        <v>1297</v>
      </c>
      <c r="U99" s="26">
        <v>97</v>
      </c>
    </row>
    <row r="100" spans="1:21" x14ac:dyDescent="0.2">
      <c r="B100" s="26">
        <v>98</v>
      </c>
      <c r="C100" s="51" t="s">
        <v>1422</v>
      </c>
      <c r="D100" s="51" t="s">
        <v>1421</v>
      </c>
      <c r="E100" s="51" t="s">
        <v>1411</v>
      </c>
      <c r="F100" s="51">
        <v>14</v>
      </c>
      <c r="G100" s="51">
        <v>0</v>
      </c>
      <c r="H100" s="51">
        <v>14</v>
      </c>
      <c r="J100" s="51" t="s">
        <v>6</v>
      </c>
      <c r="K100" s="51" t="s">
        <v>1423</v>
      </c>
      <c r="L100" s="51" t="s">
        <v>1424</v>
      </c>
      <c r="M100" s="51" t="s">
        <v>1425</v>
      </c>
      <c r="N100" s="51" t="s">
        <v>852</v>
      </c>
      <c r="O100" s="51" t="s">
        <v>1426</v>
      </c>
      <c r="R100">
        <v>0</v>
      </c>
      <c r="T100" t="s">
        <v>1297</v>
      </c>
      <c r="U100" s="26">
        <v>98</v>
      </c>
    </row>
    <row r="101" spans="1:21" x14ac:dyDescent="0.2">
      <c r="B101" s="26">
        <v>99</v>
      </c>
      <c r="C101" s="51" t="s">
        <v>1428</v>
      </c>
      <c r="D101" s="51" t="s">
        <v>1427</v>
      </c>
      <c r="E101" s="51" t="s">
        <v>1412</v>
      </c>
      <c r="F101" s="51">
        <v>14</v>
      </c>
      <c r="G101" s="51">
        <v>0</v>
      </c>
      <c r="H101" s="51">
        <v>14</v>
      </c>
      <c r="J101" s="51" t="s">
        <v>20</v>
      </c>
      <c r="K101" s="51" t="s">
        <v>1429</v>
      </c>
      <c r="L101" s="51" t="s">
        <v>1430</v>
      </c>
      <c r="M101" s="51" t="s">
        <v>1431</v>
      </c>
      <c r="N101" s="51" t="s">
        <v>852</v>
      </c>
      <c r="O101" s="51" t="s">
        <v>1432</v>
      </c>
      <c r="R101">
        <v>0</v>
      </c>
      <c r="T101" t="s">
        <v>1297</v>
      </c>
      <c r="U101" s="26">
        <v>99</v>
      </c>
    </row>
    <row r="102" spans="1:21" x14ac:dyDescent="0.2">
      <c r="B102" s="26">
        <v>100</v>
      </c>
      <c r="C102" s="68" t="s">
        <v>1434</v>
      </c>
      <c r="D102" s="68" t="s">
        <v>1433</v>
      </c>
      <c r="E102" s="68" t="s">
        <v>1413</v>
      </c>
      <c r="F102" s="68">
        <v>14</v>
      </c>
      <c r="G102" s="68">
        <v>0</v>
      </c>
      <c r="H102" s="68">
        <v>12</v>
      </c>
      <c r="J102" s="68" t="s">
        <v>167</v>
      </c>
      <c r="K102" s="68" t="s">
        <v>1435</v>
      </c>
      <c r="L102" s="68" t="s">
        <v>1436</v>
      </c>
      <c r="M102" s="68" t="s">
        <v>1437</v>
      </c>
      <c r="N102" s="51" t="s">
        <v>852</v>
      </c>
      <c r="O102" s="68" t="s">
        <v>1438</v>
      </c>
      <c r="R102">
        <v>0</v>
      </c>
      <c r="T102" t="s">
        <v>1297</v>
      </c>
      <c r="U102" s="26">
        <v>100</v>
      </c>
    </row>
    <row r="103" spans="1:21" x14ac:dyDescent="0.2">
      <c r="B103" s="26">
        <v>101</v>
      </c>
      <c r="C103" s="68" t="s">
        <v>1440</v>
      </c>
      <c r="D103" s="68" t="s">
        <v>1439</v>
      </c>
      <c r="E103" s="68" t="s">
        <v>1414</v>
      </c>
      <c r="F103" s="68">
        <v>14</v>
      </c>
      <c r="G103" s="68">
        <v>0</v>
      </c>
      <c r="H103" s="68">
        <v>15</v>
      </c>
      <c r="J103" s="68" t="s">
        <v>58</v>
      </c>
      <c r="K103" s="68" t="s">
        <v>1441</v>
      </c>
      <c r="L103" s="68" t="s">
        <v>1442</v>
      </c>
      <c r="M103" s="68" t="s">
        <v>1443</v>
      </c>
      <c r="N103" s="51" t="s">
        <v>852</v>
      </c>
      <c r="O103" s="68" t="s">
        <v>1444</v>
      </c>
      <c r="R103">
        <v>0</v>
      </c>
      <c r="T103" t="s">
        <v>1297</v>
      </c>
      <c r="U103" s="26">
        <v>101</v>
      </c>
    </row>
    <row r="107" spans="1:21" x14ac:dyDescent="0.2">
      <c r="Q107" s="51"/>
    </row>
    <row r="108" spans="1:21" x14ac:dyDescent="0.2">
      <c r="A108" t="s">
        <v>1046</v>
      </c>
      <c r="B108" s="26">
        <v>1001</v>
      </c>
      <c r="C108" t="s">
        <v>332</v>
      </c>
      <c r="D108" t="s">
        <v>333</v>
      </c>
      <c r="F108">
        <v>11</v>
      </c>
      <c r="G108">
        <v>1</v>
      </c>
      <c r="H108">
        <v>11</v>
      </c>
      <c r="I108" t="s">
        <v>873</v>
      </c>
      <c r="J108" t="s">
        <v>6</v>
      </c>
      <c r="K108" t="s">
        <v>334</v>
      </c>
      <c r="M108" t="s">
        <v>335</v>
      </c>
      <c r="P108" t="s">
        <v>335</v>
      </c>
      <c r="T108" s="37" t="s">
        <v>1349</v>
      </c>
      <c r="U108" s="26">
        <v>1001</v>
      </c>
    </row>
    <row r="109" spans="1:21" x14ac:dyDescent="0.2">
      <c r="B109" s="26">
        <v>1002</v>
      </c>
      <c r="C109" t="s">
        <v>336</v>
      </c>
      <c r="D109" t="s">
        <v>337</v>
      </c>
      <c r="F109">
        <v>11</v>
      </c>
      <c r="G109">
        <v>2</v>
      </c>
      <c r="H109">
        <v>11</v>
      </c>
      <c r="I109" t="s">
        <v>873</v>
      </c>
      <c r="J109" t="s">
        <v>6</v>
      </c>
      <c r="K109" t="s">
        <v>338</v>
      </c>
      <c r="M109" t="s">
        <v>339</v>
      </c>
      <c r="P109" t="s">
        <v>339</v>
      </c>
      <c r="T109" t="s">
        <v>1349</v>
      </c>
      <c r="U109" s="26">
        <v>1002</v>
      </c>
    </row>
    <row r="110" spans="1:21" x14ac:dyDescent="0.2">
      <c r="B110" s="26">
        <v>1003</v>
      </c>
      <c r="C110" t="s">
        <v>340</v>
      </c>
      <c r="D110" t="s">
        <v>341</v>
      </c>
      <c r="F110">
        <v>11</v>
      </c>
      <c r="G110">
        <v>0</v>
      </c>
      <c r="H110">
        <v>11</v>
      </c>
      <c r="I110" t="s">
        <v>342</v>
      </c>
      <c r="J110" t="s">
        <v>6</v>
      </c>
      <c r="K110" t="s">
        <v>343</v>
      </c>
      <c r="M110" t="s">
        <v>344</v>
      </c>
      <c r="P110" t="s">
        <v>344</v>
      </c>
      <c r="T110" t="s">
        <v>1349</v>
      </c>
      <c r="U110" s="26">
        <v>1003</v>
      </c>
    </row>
    <row r="111" spans="1:21" x14ac:dyDescent="0.2">
      <c r="B111" s="26">
        <v>1004</v>
      </c>
      <c r="C111" t="s">
        <v>345</v>
      </c>
      <c r="D111" t="s">
        <v>346</v>
      </c>
      <c r="F111">
        <v>11</v>
      </c>
      <c r="G111">
        <v>0</v>
      </c>
      <c r="H111">
        <v>11</v>
      </c>
      <c r="I111" t="s">
        <v>347</v>
      </c>
      <c r="J111" t="s">
        <v>6</v>
      </c>
      <c r="K111" t="s">
        <v>348</v>
      </c>
      <c r="M111" t="s">
        <v>349</v>
      </c>
      <c r="P111" t="s">
        <v>349</v>
      </c>
      <c r="T111" t="s">
        <v>1349</v>
      </c>
      <c r="U111" s="26">
        <v>1004</v>
      </c>
    </row>
    <row r="112" spans="1:21" x14ac:dyDescent="0.2">
      <c r="B112" s="26">
        <v>1005</v>
      </c>
      <c r="C112" t="s">
        <v>350</v>
      </c>
      <c r="D112" t="s">
        <v>351</v>
      </c>
      <c r="F112">
        <v>11</v>
      </c>
      <c r="G112">
        <v>0</v>
      </c>
      <c r="H112">
        <v>11</v>
      </c>
      <c r="I112" t="s">
        <v>352</v>
      </c>
      <c r="J112" t="s">
        <v>6</v>
      </c>
      <c r="K112" t="s">
        <v>353</v>
      </c>
      <c r="M112" t="s">
        <v>354</v>
      </c>
      <c r="P112" t="s">
        <v>354</v>
      </c>
      <c r="T112" t="s">
        <v>1349</v>
      </c>
      <c r="U112" s="26">
        <v>1005</v>
      </c>
    </row>
    <row r="113" spans="1:21" x14ac:dyDescent="0.2">
      <c r="B113" s="26">
        <v>1006</v>
      </c>
      <c r="C113" t="s">
        <v>355</v>
      </c>
      <c r="D113" t="s">
        <v>356</v>
      </c>
      <c r="F113">
        <v>11</v>
      </c>
      <c r="G113">
        <v>0</v>
      </c>
      <c r="H113">
        <v>11</v>
      </c>
      <c r="I113" t="s">
        <v>352</v>
      </c>
      <c r="J113" t="s">
        <v>6</v>
      </c>
      <c r="K113" t="s">
        <v>357</v>
      </c>
      <c r="M113" t="s">
        <v>358</v>
      </c>
      <c r="P113" t="s">
        <v>358</v>
      </c>
      <c r="T113" t="s">
        <v>1349</v>
      </c>
      <c r="U113" s="26">
        <v>1006</v>
      </c>
    </row>
    <row r="114" spans="1:21" x14ac:dyDescent="0.2">
      <c r="B114" s="26">
        <v>1007</v>
      </c>
      <c r="C114" t="s">
        <v>359</v>
      </c>
      <c r="D114" t="s">
        <v>360</v>
      </c>
      <c r="F114">
        <v>11</v>
      </c>
      <c r="G114">
        <v>0</v>
      </c>
      <c r="H114">
        <v>11</v>
      </c>
      <c r="I114" t="s">
        <v>352</v>
      </c>
      <c r="J114" t="s">
        <v>6</v>
      </c>
      <c r="K114" t="s">
        <v>361</v>
      </c>
      <c r="M114" t="s">
        <v>362</v>
      </c>
      <c r="P114" t="s">
        <v>362</v>
      </c>
      <c r="T114" t="s">
        <v>1349</v>
      </c>
      <c r="U114" s="26">
        <v>1007</v>
      </c>
    </row>
    <row r="115" spans="1:21" x14ac:dyDescent="0.2">
      <c r="B115" s="26">
        <v>1008</v>
      </c>
      <c r="C115" t="s">
        <v>363</v>
      </c>
      <c r="D115" t="s">
        <v>364</v>
      </c>
      <c r="F115">
        <v>11</v>
      </c>
      <c r="G115">
        <v>0</v>
      </c>
      <c r="H115">
        <v>11</v>
      </c>
      <c r="I115" t="s">
        <v>352</v>
      </c>
      <c r="J115" t="s">
        <v>6</v>
      </c>
      <c r="K115" t="s">
        <v>365</v>
      </c>
      <c r="M115" t="s">
        <v>366</v>
      </c>
      <c r="P115" t="s">
        <v>366</v>
      </c>
      <c r="T115" t="s">
        <v>1349</v>
      </c>
      <c r="U115" s="26">
        <v>1008</v>
      </c>
    </row>
    <row r="116" spans="1:21" x14ac:dyDescent="0.2">
      <c r="A116" t="s">
        <v>1047</v>
      </c>
      <c r="B116" s="26">
        <v>1009</v>
      </c>
      <c r="C116" t="s">
        <v>367</v>
      </c>
      <c r="D116" t="s">
        <v>368</v>
      </c>
      <c r="F116">
        <v>11</v>
      </c>
      <c r="G116">
        <v>2</v>
      </c>
      <c r="H116">
        <v>11</v>
      </c>
      <c r="I116" t="s">
        <v>873</v>
      </c>
      <c r="J116" t="s">
        <v>13</v>
      </c>
      <c r="K116" t="s">
        <v>369</v>
      </c>
      <c r="M116" t="s">
        <v>370</v>
      </c>
      <c r="P116" t="s">
        <v>370</v>
      </c>
      <c r="T116" t="s">
        <v>1349</v>
      </c>
      <c r="U116" s="26">
        <v>1009</v>
      </c>
    </row>
    <row r="117" spans="1:21" x14ac:dyDescent="0.2">
      <c r="B117" s="26">
        <v>1010</v>
      </c>
      <c r="C117" t="s">
        <v>371</v>
      </c>
      <c r="D117" t="s">
        <v>372</v>
      </c>
      <c r="F117">
        <v>11</v>
      </c>
      <c r="G117">
        <v>2</v>
      </c>
      <c r="H117">
        <v>11</v>
      </c>
      <c r="I117" t="s">
        <v>873</v>
      </c>
      <c r="J117" t="s">
        <v>20</v>
      </c>
      <c r="K117" t="s">
        <v>373</v>
      </c>
      <c r="M117" t="s">
        <v>374</v>
      </c>
      <c r="P117" t="s">
        <v>374</v>
      </c>
      <c r="T117" t="s">
        <v>1349</v>
      </c>
      <c r="U117" s="26">
        <v>1010</v>
      </c>
    </row>
    <row r="118" spans="1:21" x14ac:dyDescent="0.2">
      <c r="B118" s="26">
        <v>1011</v>
      </c>
      <c r="C118" t="s">
        <v>1350</v>
      </c>
      <c r="D118" t="s">
        <v>1351</v>
      </c>
      <c r="F118">
        <v>11</v>
      </c>
      <c r="G118">
        <v>2</v>
      </c>
      <c r="H118">
        <v>11</v>
      </c>
      <c r="I118" t="s">
        <v>873</v>
      </c>
      <c r="J118" t="s">
        <v>45</v>
      </c>
      <c r="K118" t="s">
        <v>375</v>
      </c>
      <c r="M118" t="s">
        <v>376</v>
      </c>
      <c r="P118" t="s">
        <v>376</v>
      </c>
      <c r="T118" t="s">
        <v>1349</v>
      </c>
      <c r="U118" s="26">
        <v>1011</v>
      </c>
    </row>
    <row r="119" spans="1:21" x14ac:dyDescent="0.2">
      <c r="B119" s="26">
        <v>1012</v>
      </c>
      <c r="C119" t="s">
        <v>377</v>
      </c>
      <c r="D119" t="s">
        <v>378</v>
      </c>
      <c r="F119">
        <v>11</v>
      </c>
      <c r="G119">
        <v>2</v>
      </c>
      <c r="H119">
        <v>11</v>
      </c>
      <c r="I119" t="s">
        <v>873</v>
      </c>
      <c r="J119" t="s">
        <v>20</v>
      </c>
      <c r="K119" t="s">
        <v>373</v>
      </c>
      <c r="M119" t="s">
        <v>374</v>
      </c>
      <c r="P119" t="s">
        <v>374</v>
      </c>
      <c r="T119" t="s">
        <v>1349</v>
      </c>
      <c r="U119" s="26">
        <v>1012</v>
      </c>
    </row>
    <row r="120" spans="1:21" x14ac:dyDescent="0.2">
      <c r="B120" s="26">
        <v>1013</v>
      </c>
      <c r="C120" t="s">
        <v>379</v>
      </c>
      <c r="D120" t="s">
        <v>380</v>
      </c>
      <c r="F120">
        <v>11</v>
      </c>
      <c r="G120">
        <v>2</v>
      </c>
      <c r="H120">
        <v>11</v>
      </c>
      <c r="I120" t="s">
        <v>873</v>
      </c>
      <c r="J120" t="s">
        <v>20</v>
      </c>
      <c r="K120" t="s">
        <v>373</v>
      </c>
      <c r="M120" t="s">
        <v>374</v>
      </c>
      <c r="P120" t="s">
        <v>374</v>
      </c>
      <c r="T120" t="s">
        <v>1349</v>
      </c>
      <c r="U120" s="26">
        <v>1013</v>
      </c>
    </row>
    <row r="121" spans="1:21" x14ac:dyDescent="0.2">
      <c r="B121" s="26">
        <v>1014</v>
      </c>
      <c r="C121" t="s">
        <v>381</v>
      </c>
      <c r="D121" t="s">
        <v>382</v>
      </c>
      <c r="F121">
        <v>11</v>
      </c>
      <c r="G121">
        <v>0</v>
      </c>
      <c r="H121">
        <v>11</v>
      </c>
      <c r="I121" t="s">
        <v>873</v>
      </c>
      <c r="J121" t="s">
        <v>6</v>
      </c>
      <c r="K121" t="s">
        <v>383</v>
      </c>
      <c r="M121" t="s">
        <v>384</v>
      </c>
      <c r="P121" t="s">
        <v>384</v>
      </c>
      <c r="T121" t="s">
        <v>1349</v>
      </c>
      <c r="U121" s="26">
        <v>1014</v>
      </c>
    </row>
    <row r="122" spans="1:21" x14ac:dyDescent="0.2">
      <c r="B122" s="26">
        <v>1015</v>
      </c>
      <c r="C122" t="s">
        <v>385</v>
      </c>
      <c r="D122" t="s">
        <v>386</v>
      </c>
      <c r="F122">
        <v>11</v>
      </c>
      <c r="G122">
        <v>0</v>
      </c>
      <c r="H122">
        <v>11</v>
      </c>
      <c r="I122" t="s">
        <v>873</v>
      </c>
      <c r="J122" t="s">
        <v>13</v>
      </c>
      <c r="K122" t="s">
        <v>387</v>
      </c>
      <c r="M122" t="s">
        <v>388</v>
      </c>
      <c r="P122" t="s">
        <v>388</v>
      </c>
      <c r="T122" t="s">
        <v>1349</v>
      </c>
      <c r="U122" s="26">
        <v>1015</v>
      </c>
    </row>
    <row r="123" spans="1:21" x14ac:dyDescent="0.2">
      <c r="B123" s="26">
        <v>1016</v>
      </c>
      <c r="C123" t="s">
        <v>389</v>
      </c>
      <c r="D123" t="s">
        <v>390</v>
      </c>
      <c r="F123">
        <v>11</v>
      </c>
      <c r="G123">
        <v>0</v>
      </c>
      <c r="H123">
        <v>11</v>
      </c>
      <c r="I123" t="s">
        <v>873</v>
      </c>
      <c r="J123" t="s">
        <v>6</v>
      </c>
      <c r="K123" t="s">
        <v>391</v>
      </c>
      <c r="M123" t="s">
        <v>392</v>
      </c>
      <c r="P123" t="s">
        <v>392</v>
      </c>
      <c r="T123" t="s">
        <v>1349</v>
      </c>
      <c r="U123" s="26">
        <v>1016</v>
      </c>
    </row>
    <row r="124" spans="1:21" x14ac:dyDescent="0.2">
      <c r="B124" s="26">
        <v>1017</v>
      </c>
      <c r="C124" t="s">
        <v>393</v>
      </c>
      <c r="D124" t="s">
        <v>394</v>
      </c>
      <c r="F124">
        <v>11</v>
      </c>
      <c r="G124">
        <v>0</v>
      </c>
      <c r="H124">
        <v>11</v>
      </c>
      <c r="I124" t="s">
        <v>873</v>
      </c>
      <c r="J124" t="s">
        <v>20</v>
      </c>
      <c r="K124" t="s">
        <v>395</v>
      </c>
      <c r="M124" t="s">
        <v>396</v>
      </c>
      <c r="P124" t="s">
        <v>396</v>
      </c>
      <c r="T124" t="s">
        <v>1349</v>
      </c>
      <c r="U124" s="26">
        <v>1017</v>
      </c>
    </row>
    <row r="125" spans="1:21" x14ac:dyDescent="0.2">
      <c r="B125" s="26">
        <v>1018</v>
      </c>
      <c r="C125" t="s">
        <v>397</v>
      </c>
      <c r="D125" t="s">
        <v>398</v>
      </c>
      <c r="F125">
        <v>11</v>
      </c>
      <c r="G125">
        <v>0</v>
      </c>
      <c r="H125">
        <v>11</v>
      </c>
      <c r="I125" t="s">
        <v>873</v>
      </c>
      <c r="J125" t="s">
        <v>45</v>
      </c>
      <c r="K125" t="s">
        <v>399</v>
      </c>
      <c r="M125" t="s">
        <v>400</v>
      </c>
      <c r="P125" t="s">
        <v>400</v>
      </c>
      <c r="T125" t="s">
        <v>1349</v>
      </c>
      <c r="U125" s="26">
        <v>1018</v>
      </c>
    </row>
    <row r="126" spans="1:21" x14ac:dyDescent="0.2">
      <c r="B126" s="26">
        <v>1019</v>
      </c>
      <c r="C126" t="s">
        <v>401</v>
      </c>
      <c r="D126" t="s">
        <v>402</v>
      </c>
      <c r="F126">
        <v>11</v>
      </c>
      <c r="G126">
        <v>1</v>
      </c>
      <c r="H126">
        <v>11</v>
      </c>
      <c r="I126" t="s">
        <v>873</v>
      </c>
      <c r="J126" t="s">
        <v>20</v>
      </c>
      <c r="K126" t="s">
        <v>403</v>
      </c>
      <c r="M126" t="s">
        <v>404</v>
      </c>
      <c r="P126" t="s">
        <v>404</v>
      </c>
      <c r="T126" t="s">
        <v>1349</v>
      </c>
      <c r="U126" s="26">
        <v>1019</v>
      </c>
    </row>
    <row r="127" spans="1:21" x14ac:dyDescent="0.2">
      <c r="B127" s="26">
        <v>1020</v>
      </c>
      <c r="C127" t="s">
        <v>405</v>
      </c>
      <c r="D127" t="s">
        <v>406</v>
      </c>
      <c r="F127">
        <v>11</v>
      </c>
      <c r="G127">
        <v>0</v>
      </c>
      <c r="H127">
        <v>11</v>
      </c>
      <c r="I127" t="s">
        <v>873</v>
      </c>
      <c r="J127" t="s">
        <v>6</v>
      </c>
      <c r="K127" t="s">
        <v>407</v>
      </c>
      <c r="M127" t="s">
        <v>408</v>
      </c>
      <c r="P127" t="s">
        <v>408</v>
      </c>
      <c r="T127" t="s">
        <v>1349</v>
      </c>
      <c r="U127" s="26">
        <v>1020</v>
      </c>
    </row>
    <row r="128" spans="1:21" x14ac:dyDescent="0.2">
      <c r="B128" s="26">
        <v>1021</v>
      </c>
      <c r="C128" t="s">
        <v>409</v>
      </c>
      <c r="D128" t="s">
        <v>410</v>
      </c>
      <c r="F128">
        <v>11</v>
      </c>
      <c r="G128">
        <v>1</v>
      </c>
      <c r="H128">
        <v>11</v>
      </c>
      <c r="I128" t="s">
        <v>873</v>
      </c>
      <c r="J128" t="s">
        <v>45</v>
      </c>
      <c r="K128" t="s">
        <v>411</v>
      </c>
      <c r="M128" t="s">
        <v>412</v>
      </c>
      <c r="P128" t="s">
        <v>412</v>
      </c>
      <c r="T128" t="s">
        <v>1349</v>
      </c>
      <c r="U128" s="26">
        <v>1021</v>
      </c>
    </row>
    <row r="129" spans="2:21" x14ac:dyDescent="0.2">
      <c r="B129" s="26">
        <v>1022</v>
      </c>
      <c r="C129" t="s">
        <v>1352</v>
      </c>
      <c r="D129" t="s">
        <v>413</v>
      </c>
      <c r="F129">
        <v>11</v>
      </c>
      <c r="G129">
        <v>0</v>
      </c>
      <c r="H129">
        <v>11</v>
      </c>
      <c r="I129" t="s">
        <v>873</v>
      </c>
      <c r="J129" t="s">
        <v>6</v>
      </c>
      <c r="K129" t="s">
        <v>414</v>
      </c>
      <c r="M129" t="s">
        <v>415</v>
      </c>
      <c r="P129" t="s">
        <v>415</v>
      </c>
      <c r="T129" t="s">
        <v>1349</v>
      </c>
      <c r="U129" s="26">
        <v>1022</v>
      </c>
    </row>
    <row r="130" spans="2:21" x14ac:dyDescent="0.2">
      <c r="B130" s="26">
        <v>1023</v>
      </c>
      <c r="C130" s="3" t="s">
        <v>1353</v>
      </c>
      <c r="D130" s="3" t="s">
        <v>416</v>
      </c>
      <c r="F130">
        <v>11</v>
      </c>
      <c r="G130">
        <v>1</v>
      </c>
      <c r="H130">
        <v>11</v>
      </c>
      <c r="I130" t="s">
        <v>873</v>
      </c>
      <c r="J130" t="s">
        <v>13</v>
      </c>
      <c r="K130" t="s">
        <v>417</v>
      </c>
      <c r="M130" t="s">
        <v>418</v>
      </c>
      <c r="P130" s="3" t="s">
        <v>418</v>
      </c>
      <c r="T130" t="s">
        <v>1349</v>
      </c>
      <c r="U130" s="26">
        <v>1023</v>
      </c>
    </row>
    <row r="131" spans="2:21" x14ac:dyDescent="0.2">
      <c r="B131" s="26">
        <v>1024</v>
      </c>
      <c r="C131" s="3" t="s">
        <v>419</v>
      </c>
      <c r="D131" s="4" t="s">
        <v>420</v>
      </c>
      <c r="F131">
        <v>11</v>
      </c>
      <c r="G131">
        <v>1</v>
      </c>
      <c r="H131">
        <v>11</v>
      </c>
      <c r="I131" t="s">
        <v>873</v>
      </c>
      <c r="J131" t="s">
        <v>45</v>
      </c>
      <c r="K131" t="s">
        <v>421</v>
      </c>
      <c r="M131" t="s">
        <v>422</v>
      </c>
      <c r="P131" s="4" t="s">
        <v>422</v>
      </c>
      <c r="T131" t="s">
        <v>1349</v>
      </c>
      <c r="U131" s="26">
        <v>1024</v>
      </c>
    </row>
    <row r="132" spans="2:21" x14ac:dyDescent="0.2">
      <c r="B132" s="26">
        <v>1025</v>
      </c>
      <c r="C132" s="3" t="s">
        <v>423</v>
      </c>
      <c r="D132" t="s">
        <v>424</v>
      </c>
      <c r="F132">
        <v>11</v>
      </c>
      <c r="G132">
        <v>1</v>
      </c>
      <c r="H132">
        <v>11</v>
      </c>
      <c r="I132" t="s">
        <v>873</v>
      </c>
      <c r="J132" t="s">
        <v>45</v>
      </c>
      <c r="K132" t="s">
        <v>421</v>
      </c>
      <c r="M132" t="s">
        <v>422</v>
      </c>
      <c r="P132" t="s">
        <v>422</v>
      </c>
      <c r="T132" t="s">
        <v>1349</v>
      </c>
      <c r="U132" s="26">
        <v>1025</v>
      </c>
    </row>
    <row r="133" spans="2:21" x14ac:dyDescent="0.2">
      <c r="B133" s="26">
        <v>1026</v>
      </c>
      <c r="C133" s="3" t="s">
        <v>1354</v>
      </c>
      <c r="D133" t="s">
        <v>425</v>
      </c>
      <c r="F133">
        <v>11</v>
      </c>
      <c r="G133">
        <v>1</v>
      </c>
      <c r="H133">
        <v>11</v>
      </c>
      <c r="I133" t="s">
        <v>873</v>
      </c>
      <c r="J133" t="s">
        <v>13</v>
      </c>
      <c r="K133" t="s">
        <v>426</v>
      </c>
      <c r="M133" t="s">
        <v>427</v>
      </c>
      <c r="P133" t="s">
        <v>427</v>
      </c>
      <c r="T133" t="s">
        <v>1349</v>
      </c>
      <c r="U133" s="26">
        <v>1026</v>
      </c>
    </row>
    <row r="134" spans="2:21" x14ac:dyDescent="0.2">
      <c r="B134" s="26">
        <v>1027</v>
      </c>
      <c r="C134" s="3" t="s">
        <v>428</v>
      </c>
      <c r="D134" t="s">
        <v>429</v>
      </c>
      <c r="F134">
        <v>11</v>
      </c>
      <c r="G134">
        <v>1</v>
      </c>
      <c r="H134">
        <v>11</v>
      </c>
      <c r="I134" t="s">
        <v>873</v>
      </c>
      <c r="J134" t="s">
        <v>13</v>
      </c>
      <c r="K134" t="s">
        <v>426</v>
      </c>
      <c r="M134" t="s">
        <v>427</v>
      </c>
      <c r="P134" t="s">
        <v>427</v>
      </c>
      <c r="T134" t="s">
        <v>1349</v>
      </c>
      <c r="U134" s="26">
        <v>1027</v>
      </c>
    </row>
    <row r="135" spans="2:21" x14ac:dyDescent="0.2">
      <c r="B135" s="26">
        <v>1028</v>
      </c>
      <c r="C135" t="s">
        <v>430</v>
      </c>
      <c r="D135" t="s">
        <v>431</v>
      </c>
      <c r="F135">
        <v>11</v>
      </c>
      <c r="G135">
        <v>1</v>
      </c>
      <c r="H135">
        <v>11</v>
      </c>
      <c r="I135" t="s">
        <v>873</v>
      </c>
      <c r="J135" t="s">
        <v>6</v>
      </c>
      <c r="K135" t="s">
        <v>432</v>
      </c>
      <c r="M135" t="s">
        <v>433</v>
      </c>
      <c r="P135" t="s">
        <v>433</v>
      </c>
      <c r="T135" t="s">
        <v>1349</v>
      </c>
      <c r="U135" s="26">
        <v>1028</v>
      </c>
    </row>
    <row r="136" spans="2:21" x14ac:dyDescent="0.2">
      <c r="B136" s="26">
        <v>1029</v>
      </c>
      <c r="C136" t="s">
        <v>434</v>
      </c>
      <c r="D136" t="s">
        <v>435</v>
      </c>
      <c r="F136">
        <v>11</v>
      </c>
      <c r="G136">
        <v>1</v>
      </c>
      <c r="H136">
        <v>11</v>
      </c>
      <c r="I136" t="s">
        <v>873</v>
      </c>
      <c r="J136" t="s">
        <v>6</v>
      </c>
      <c r="K136" t="s">
        <v>432</v>
      </c>
      <c r="M136" t="s">
        <v>433</v>
      </c>
      <c r="P136" t="s">
        <v>433</v>
      </c>
      <c r="T136" t="s">
        <v>1349</v>
      </c>
      <c r="U136" s="26">
        <v>1029</v>
      </c>
    </row>
    <row r="137" spans="2:21" x14ac:dyDescent="0.2">
      <c r="B137" s="26">
        <v>1030</v>
      </c>
      <c r="C137" t="s">
        <v>1355</v>
      </c>
      <c r="D137" t="s">
        <v>436</v>
      </c>
      <c r="F137">
        <v>11</v>
      </c>
      <c r="G137">
        <v>1</v>
      </c>
      <c r="H137">
        <v>11</v>
      </c>
      <c r="I137" t="s">
        <v>873</v>
      </c>
      <c r="J137" t="s">
        <v>20</v>
      </c>
      <c r="K137" t="s">
        <v>437</v>
      </c>
      <c r="M137" t="s">
        <v>438</v>
      </c>
      <c r="P137" t="s">
        <v>438</v>
      </c>
      <c r="T137" t="s">
        <v>1349</v>
      </c>
      <c r="U137" s="26">
        <v>1030</v>
      </c>
    </row>
    <row r="138" spans="2:21" x14ac:dyDescent="0.2">
      <c r="B138" s="26">
        <v>1031</v>
      </c>
      <c r="C138" t="s">
        <v>439</v>
      </c>
      <c r="D138" t="s">
        <v>440</v>
      </c>
      <c r="F138">
        <v>11</v>
      </c>
      <c r="G138">
        <v>0</v>
      </c>
      <c r="H138">
        <v>11</v>
      </c>
      <c r="I138" t="s">
        <v>873</v>
      </c>
      <c r="J138" t="s">
        <v>45</v>
      </c>
      <c r="K138" t="s">
        <v>441</v>
      </c>
      <c r="M138" t="s">
        <v>442</v>
      </c>
      <c r="P138" t="s">
        <v>442</v>
      </c>
      <c r="T138" t="s">
        <v>1349</v>
      </c>
      <c r="U138" s="26">
        <v>1031</v>
      </c>
    </row>
    <row r="139" spans="2:21" x14ac:dyDescent="0.2">
      <c r="B139" s="26">
        <v>1032</v>
      </c>
      <c r="C139" t="s">
        <v>443</v>
      </c>
      <c r="D139" t="s">
        <v>444</v>
      </c>
      <c r="F139">
        <v>11</v>
      </c>
      <c r="G139">
        <v>0</v>
      </c>
      <c r="H139">
        <v>11</v>
      </c>
      <c r="I139" t="s">
        <v>873</v>
      </c>
      <c r="J139" t="s">
        <v>45</v>
      </c>
      <c r="K139" t="s">
        <v>441</v>
      </c>
      <c r="M139" t="s">
        <v>442</v>
      </c>
      <c r="P139" t="s">
        <v>442</v>
      </c>
      <c r="T139" t="s">
        <v>1349</v>
      </c>
      <c r="U139" s="26">
        <v>1032</v>
      </c>
    </row>
    <row r="140" spans="2:21" x14ac:dyDescent="0.2">
      <c r="B140" s="26">
        <v>1033</v>
      </c>
      <c r="C140" t="s">
        <v>445</v>
      </c>
      <c r="D140" t="s">
        <v>446</v>
      </c>
      <c r="F140">
        <v>11</v>
      </c>
      <c r="G140">
        <v>1</v>
      </c>
      <c r="H140">
        <v>11</v>
      </c>
      <c r="I140" t="s">
        <v>873</v>
      </c>
      <c r="J140" t="s">
        <v>20</v>
      </c>
      <c r="K140" t="s">
        <v>447</v>
      </c>
      <c r="M140" t="s">
        <v>448</v>
      </c>
      <c r="P140" t="s">
        <v>448</v>
      </c>
      <c r="T140" t="s">
        <v>1349</v>
      </c>
      <c r="U140" s="26">
        <v>1033</v>
      </c>
    </row>
    <row r="141" spans="2:21" x14ac:dyDescent="0.2">
      <c r="B141" s="26">
        <v>1034</v>
      </c>
      <c r="C141" t="s">
        <v>449</v>
      </c>
      <c r="D141" t="s">
        <v>450</v>
      </c>
      <c r="F141">
        <v>11</v>
      </c>
      <c r="G141">
        <v>1</v>
      </c>
      <c r="H141">
        <v>11</v>
      </c>
      <c r="I141" t="s">
        <v>873</v>
      </c>
      <c r="J141" t="s">
        <v>13</v>
      </c>
      <c r="K141" t="s">
        <v>451</v>
      </c>
      <c r="M141" t="s">
        <v>452</v>
      </c>
      <c r="P141" t="s">
        <v>452</v>
      </c>
      <c r="T141" t="s">
        <v>1349</v>
      </c>
      <c r="U141" s="26">
        <v>1034</v>
      </c>
    </row>
    <row r="142" spans="2:21" x14ac:dyDescent="0.2">
      <c r="B142" s="26">
        <v>1035</v>
      </c>
      <c r="C142" t="s">
        <v>453</v>
      </c>
      <c r="D142" t="s">
        <v>454</v>
      </c>
      <c r="F142">
        <v>11</v>
      </c>
      <c r="G142">
        <v>2</v>
      </c>
      <c r="H142">
        <v>11</v>
      </c>
      <c r="I142" t="s">
        <v>873</v>
      </c>
      <c r="J142" t="s">
        <v>6</v>
      </c>
      <c r="K142" t="s">
        <v>455</v>
      </c>
      <c r="M142" t="s">
        <v>456</v>
      </c>
      <c r="P142" t="s">
        <v>456</v>
      </c>
      <c r="T142" t="s">
        <v>1349</v>
      </c>
      <c r="U142" s="26">
        <v>1035</v>
      </c>
    </row>
    <row r="143" spans="2:21" x14ac:dyDescent="0.2">
      <c r="B143" s="26">
        <v>1036</v>
      </c>
      <c r="C143" t="s">
        <v>457</v>
      </c>
      <c r="D143" t="s">
        <v>458</v>
      </c>
      <c r="F143">
        <v>11</v>
      </c>
      <c r="G143">
        <v>2</v>
      </c>
      <c r="H143">
        <v>11</v>
      </c>
      <c r="I143" t="s">
        <v>873</v>
      </c>
      <c r="J143" t="s">
        <v>6</v>
      </c>
      <c r="K143" t="s">
        <v>455</v>
      </c>
      <c r="M143" t="s">
        <v>456</v>
      </c>
      <c r="P143" t="s">
        <v>456</v>
      </c>
      <c r="T143" t="s">
        <v>1349</v>
      </c>
      <c r="U143" s="26">
        <v>1036</v>
      </c>
    </row>
    <row r="144" spans="2:21" x14ac:dyDescent="0.2">
      <c r="B144" s="26">
        <v>1037</v>
      </c>
      <c r="C144" t="s">
        <v>459</v>
      </c>
      <c r="D144" t="s">
        <v>460</v>
      </c>
      <c r="F144">
        <v>11</v>
      </c>
      <c r="G144">
        <v>2</v>
      </c>
      <c r="H144">
        <v>11</v>
      </c>
      <c r="I144" t="s">
        <v>873</v>
      </c>
      <c r="J144" t="s">
        <v>6</v>
      </c>
      <c r="K144" t="s">
        <v>455</v>
      </c>
      <c r="M144" t="s">
        <v>456</v>
      </c>
      <c r="P144" t="s">
        <v>456</v>
      </c>
      <c r="T144" t="s">
        <v>1349</v>
      </c>
      <c r="U144" s="26">
        <v>1037</v>
      </c>
    </row>
    <row r="145" spans="2:21" x14ac:dyDescent="0.2">
      <c r="B145" s="26">
        <v>1038</v>
      </c>
      <c r="C145" t="s">
        <v>461</v>
      </c>
      <c r="D145" t="s">
        <v>462</v>
      </c>
      <c r="F145">
        <v>11</v>
      </c>
      <c r="G145">
        <v>2</v>
      </c>
      <c r="H145">
        <v>11</v>
      </c>
      <c r="I145" t="s">
        <v>873</v>
      </c>
      <c r="J145" t="s">
        <v>6</v>
      </c>
      <c r="K145" t="s">
        <v>455</v>
      </c>
      <c r="M145" t="s">
        <v>456</v>
      </c>
      <c r="P145" t="s">
        <v>456</v>
      </c>
      <c r="T145" t="s">
        <v>1349</v>
      </c>
      <c r="U145" s="26">
        <v>1038</v>
      </c>
    </row>
    <row r="146" spans="2:21" x14ac:dyDescent="0.2">
      <c r="B146" s="26">
        <v>1039</v>
      </c>
      <c r="C146" t="s">
        <v>463</v>
      </c>
      <c r="D146" t="s">
        <v>464</v>
      </c>
      <c r="F146">
        <v>11</v>
      </c>
      <c r="G146">
        <v>1</v>
      </c>
      <c r="H146">
        <v>11</v>
      </c>
      <c r="I146" t="s">
        <v>873</v>
      </c>
      <c r="J146" t="s">
        <v>13</v>
      </c>
      <c r="K146" t="s">
        <v>465</v>
      </c>
      <c r="M146" t="s">
        <v>466</v>
      </c>
      <c r="P146" t="s">
        <v>466</v>
      </c>
      <c r="T146" t="s">
        <v>1349</v>
      </c>
      <c r="U146" s="26">
        <v>1039</v>
      </c>
    </row>
    <row r="147" spans="2:21" x14ac:dyDescent="0.2">
      <c r="B147" s="26">
        <v>1040</v>
      </c>
      <c r="C147" t="s">
        <v>467</v>
      </c>
      <c r="D147" t="s">
        <v>468</v>
      </c>
      <c r="F147">
        <v>11</v>
      </c>
      <c r="G147">
        <v>1</v>
      </c>
      <c r="H147">
        <v>11</v>
      </c>
      <c r="I147" t="s">
        <v>873</v>
      </c>
      <c r="J147" t="s">
        <v>13</v>
      </c>
      <c r="K147" t="s">
        <v>465</v>
      </c>
      <c r="M147" t="s">
        <v>466</v>
      </c>
      <c r="P147" t="s">
        <v>466</v>
      </c>
      <c r="T147" t="s">
        <v>1349</v>
      </c>
      <c r="U147" s="26">
        <v>1040</v>
      </c>
    </row>
    <row r="148" spans="2:21" x14ac:dyDescent="0.2">
      <c r="B148" s="26">
        <v>1041</v>
      </c>
      <c r="C148" t="s">
        <v>469</v>
      </c>
      <c r="D148" t="s">
        <v>470</v>
      </c>
      <c r="F148">
        <v>11</v>
      </c>
      <c r="G148">
        <v>1</v>
      </c>
      <c r="H148">
        <v>11</v>
      </c>
      <c r="I148" t="s">
        <v>873</v>
      </c>
      <c r="J148" t="s">
        <v>13</v>
      </c>
      <c r="K148" t="s">
        <v>465</v>
      </c>
      <c r="M148" t="s">
        <v>466</v>
      </c>
      <c r="P148" t="s">
        <v>466</v>
      </c>
      <c r="T148" t="s">
        <v>1349</v>
      </c>
      <c r="U148" s="26">
        <v>1041</v>
      </c>
    </row>
    <row r="149" spans="2:21" x14ac:dyDescent="0.2">
      <c r="B149" s="26">
        <v>1042</v>
      </c>
      <c r="C149" t="s">
        <v>471</v>
      </c>
      <c r="D149" t="s">
        <v>472</v>
      </c>
      <c r="F149">
        <v>11</v>
      </c>
      <c r="G149">
        <v>1</v>
      </c>
      <c r="H149">
        <v>11</v>
      </c>
      <c r="I149" t="s">
        <v>873</v>
      </c>
      <c r="J149" t="s">
        <v>13</v>
      </c>
      <c r="K149" t="s">
        <v>465</v>
      </c>
      <c r="M149" t="s">
        <v>466</v>
      </c>
      <c r="P149" t="s">
        <v>466</v>
      </c>
      <c r="T149" t="s">
        <v>1349</v>
      </c>
      <c r="U149" s="26">
        <v>1042</v>
      </c>
    </row>
    <row r="150" spans="2:21" x14ac:dyDescent="0.2">
      <c r="B150" s="26">
        <v>1043</v>
      </c>
      <c r="C150" t="s">
        <v>473</v>
      </c>
      <c r="D150" t="s">
        <v>474</v>
      </c>
      <c r="F150">
        <v>11</v>
      </c>
      <c r="G150">
        <v>1</v>
      </c>
      <c r="H150">
        <v>11</v>
      </c>
      <c r="I150" t="s">
        <v>873</v>
      </c>
      <c r="J150" t="s">
        <v>6</v>
      </c>
      <c r="K150" t="s">
        <v>475</v>
      </c>
      <c r="M150" t="s">
        <v>476</v>
      </c>
      <c r="P150" t="s">
        <v>476</v>
      </c>
      <c r="T150" t="s">
        <v>1349</v>
      </c>
      <c r="U150" s="26">
        <v>1043</v>
      </c>
    </row>
    <row r="151" spans="2:21" x14ac:dyDescent="0.2">
      <c r="B151" s="26">
        <v>1044</v>
      </c>
      <c r="C151" t="s">
        <v>477</v>
      </c>
      <c r="D151" t="s">
        <v>478</v>
      </c>
      <c r="F151">
        <v>11</v>
      </c>
      <c r="G151">
        <v>1</v>
      </c>
      <c r="H151">
        <v>11</v>
      </c>
      <c r="I151" t="s">
        <v>873</v>
      </c>
      <c r="J151" t="s">
        <v>6</v>
      </c>
      <c r="K151" t="s">
        <v>475</v>
      </c>
      <c r="M151" t="s">
        <v>476</v>
      </c>
      <c r="P151" t="s">
        <v>476</v>
      </c>
      <c r="T151" t="s">
        <v>1349</v>
      </c>
      <c r="U151" s="26">
        <v>1044</v>
      </c>
    </row>
    <row r="152" spans="2:21" x14ac:dyDescent="0.2">
      <c r="B152" s="26">
        <v>1045</v>
      </c>
      <c r="C152" t="s">
        <v>479</v>
      </c>
      <c r="D152" t="s">
        <v>480</v>
      </c>
      <c r="F152">
        <v>11</v>
      </c>
      <c r="G152">
        <v>1</v>
      </c>
      <c r="H152">
        <v>11</v>
      </c>
      <c r="I152" t="s">
        <v>873</v>
      </c>
      <c r="J152" t="s">
        <v>6</v>
      </c>
      <c r="K152" t="s">
        <v>475</v>
      </c>
      <c r="M152" t="s">
        <v>476</v>
      </c>
      <c r="P152" t="s">
        <v>476</v>
      </c>
      <c r="T152" t="s">
        <v>1349</v>
      </c>
      <c r="U152" s="26">
        <v>1045</v>
      </c>
    </row>
    <row r="153" spans="2:21" x14ac:dyDescent="0.2">
      <c r="B153" s="26">
        <v>1046</v>
      </c>
      <c r="C153" t="s">
        <v>481</v>
      </c>
      <c r="D153" t="s">
        <v>482</v>
      </c>
      <c r="F153">
        <v>11</v>
      </c>
      <c r="G153">
        <v>1</v>
      </c>
      <c r="H153">
        <v>11</v>
      </c>
      <c r="I153" t="s">
        <v>873</v>
      </c>
      <c r="J153" t="s">
        <v>6</v>
      </c>
      <c r="K153" s="3" t="s">
        <v>475</v>
      </c>
      <c r="M153" s="3" t="s">
        <v>476</v>
      </c>
      <c r="N153" s="3"/>
      <c r="O153" s="3"/>
      <c r="P153" t="s">
        <v>476</v>
      </c>
      <c r="T153" t="s">
        <v>1349</v>
      </c>
      <c r="U153" s="26">
        <v>1046</v>
      </c>
    </row>
    <row r="154" spans="2:21" x14ac:dyDescent="0.2">
      <c r="B154" s="26">
        <v>1047</v>
      </c>
      <c r="C154" t="s">
        <v>483</v>
      </c>
      <c r="D154" t="s">
        <v>484</v>
      </c>
      <c r="F154">
        <v>11</v>
      </c>
      <c r="G154">
        <v>1</v>
      </c>
      <c r="H154">
        <v>11</v>
      </c>
      <c r="I154" t="s">
        <v>873</v>
      </c>
      <c r="J154" t="s">
        <v>20</v>
      </c>
      <c r="K154" t="s">
        <v>485</v>
      </c>
      <c r="M154" t="s">
        <v>486</v>
      </c>
      <c r="P154" t="s">
        <v>486</v>
      </c>
      <c r="T154" t="s">
        <v>1349</v>
      </c>
      <c r="U154" s="26">
        <v>1047</v>
      </c>
    </row>
    <row r="155" spans="2:21" x14ac:dyDescent="0.2">
      <c r="B155" s="26">
        <v>1048</v>
      </c>
      <c r="C155" t="s">
        <v>487</v>
      </c>
      <c r="D155" t="s">
        <v>488</v>
      </c>
      <c r="F155">
        <v>11</v>
      </c>
      <c r="G155">
        <v>1</v>
      </c>
      <c r="H155">
        <v>11</v>
      </c>
      <c r="I155" t="s">
        <v>873</v>
      </c>
      <c r="J155" t="s">
        <v>20</v>
      </c>
      <c r="K155" t="s">
        <v>489</v>
      </c>
      <c r="M155" t="s">
        <v>490</v>
      </c>
      <c r="P155" t="s">
        <v>490</v>
      </c>
      <c r="T155" t="s">
        <v>1349</v>
      </c>
      <c r="U155" s="26">
        <v>1048</v>
      </c>
    </row>
    <row r="156" spans="2:21" x14ac:dyDescent="0.2">
      <c r="B156" s="26">
        <v>1049</v>
      </c>
      <c r="C156" t="s">
        <v>491</v>
      </c>
      <c r="D156" t="s">
        <v>492</v>
      </c>
      <c r="F156">
        <v>11</v>
      </c>
      <c r="G156">
        <v>1</v>
      </c>
      <c r="H156">
        <v>11</v>
      </c>
      <c r="I156" t="s">
        <v>873</v>
      </c>
      <c r="J156" t="s">
        <v>45</v>
      </c>
      <c r="K156" t="s">
        <v>489</v>
      </c>
      <c r="M156" t="s">
        <v>493</v>
      </c>
      <c r="P156" t="s">
        <v>493</v>
      </c>
      <c r="T156" t="s">
        <v>1349</v>
      </c>
      <c r="U156" s="26">
        <v>1049</v>
      </c>
    </row>
    <row r="157" spans="2:21" x14ac:dyDescent="0.2">
      <c r="B157" s="26">
        <v>1050</v>
      </c>
      <c r="C157" s="3" t="s">
        <v>494</v>
      </c>
      <c r="D157" s="3" t="s">
        <v>495</v>
      </c>
      <c r="F157">
        <v>11</v>
      </c>
      <c r="G157">
        <v>1</v>
      </c>
      <c r="H157">
        <v>11</v>
      </c>
      <c r="I157" t="s">
        <v>873</v>
      </c>
      <c r="J157" t="s">
        <v>20</v>
      </c>
      <c r="K157" t="s">
        <v>489</v>
      </c>
      <c r="M157" t="s">
        <v>496</v>
      </c>
      <c r="P157" t="s">
        <v>496</v>
      </c>
      <c r="T157" t="s">
        <v>1349</v>
      </c>
      <c r="U157" s="26">
        <v>1050</v>
      </c>
    </row>
    <row r="158" spans="2:21" x14ac:dyDescent="0.2">
      <c r="B158" s="26">
        <v>1051</v>
      </c>
      <c r="C158" t="s">
        <v>497</v>
      </c>
      <c r="D158" t="s">
        <v>498</v>
      </c>
      <c r="F158">
        <v>11</v>
      </c>
      <c r="G158">
        <v>1</v>
      </c>
      <c r="H158">
        <v>11</v>
      </c>
      <c r="I158" t="s">
        <v>873</v>
      </c>
      <c r="J158" t="s">
        <v>20</v>
      </c>
      <c r="K158" t="s">
        <v>489</v>
      </c>
      <c r="M158" t="s">
        <v>499</v>
      </c>
      <c r="P158" t="s">
        <v>499</v>
      </c>
      <c r="T158" t="s">
        <v>1349</v>
      </c>
      <c r="U158" s="26">
        <v>1051</v>
      </c>
    </row>
    <row r="159" spans="2:21" x14ac:dyDescent="0.2">
      <c r="B159" s="26">
        <v>1052</v>
      </c>
      <c r="C159" t="s">
        <v>500</v>
      </c>
      <c r="D159" t="s">
        <v>501</v>
      </c>
      <c r="F159">
        <v>11</v>
      </c>
      <c r="G159">
        <v>2</v>
      </c>
      <c r="H159">
        <v>11</v>
      </c>
      <c r="I159" t="s">
        <v>873</v>
      </c>
      <c r="J159" t="s">
        <v>77</v>
      </c>
      <c r="K159" t="s">
        <v>502</v>
      </c>
      <c r="M159" t="s">
        <v>503</v>
      </c>
      <c r="P159" t="s">
        <v>503</v>
      </c>
      <c r="T159" t="s">
        <v>1349</v>
      </c>
      <c r="U159" s="26">
        <v>1052</v>
      </c>
    </row>
    <row r="160" spans="2:21" x14ac:dyDescent="0.2">
      <c r="B160" s="26">
        <v>1053</v>
      </c>
      <c r="C160" t="s">
        <v>504</v>
      </c>
      <c r="D160" t="s">
        <v>505</v>
      </c>
      <c r="F160">
        <v>11</v>
      </c>
      <c r="G160">
        <v>2</v>
      </c>
      <c r="H160">
        <v>11</v>
      </c>
      <c r="I160" t="s">
        <v>873</v>
      </c>
      <c r="J160" t="s">
        <v>77</v>
      </c>
      <c r="K160" t="s">
        <v>502</v>
      </c>
      <c r="M160" t="s">
        <v>506</v>
      </c>
      <c r="P160" t="s">
        <v>506</v>
      </c>
      <c r="T160" t="s">
        <v>1349</v>
      </c>
      <c r="U160" s="26">
        <v>1053</v>
      </c>
    </row>
    <row r="161" spans="2:21" x14ac:dyDescent="0.2">
      <c r="B161" s="26">
        <v>1054</v>
      </c>
      <c r="C161" t="s">
        <v>507</v>
      </c>
      <c r="D161" t="s">
        <v>508</v>
      </c>
      <c r="F161">
        <v>11</v>
      </c>
      <c r="G161">
        <v>2</v>
      </c>
      <c r="H161">
        <v>11</v>
      </c>
      <c r="I161" t="s">
        <v>873</v>
      </c>
      <c r="J161" t="s">
        <v>13</v>
      </c>
      <c r="K161" t="s">
        <v>509</v>
      </c>
      <c r="T161" t="s">
        <v>1349</v>
      </c>
      <c r="U161" s="26">
        <v>1054</v>
      </c>
    </row>
    <row r="162" spans="2:21" x14ac:dyDescent="0.2">
      <c r="B162" s="26">
        <v>1055</v>
      </c>
      <c r="C162" t="s">
        <v>510</v>
      </c>
      <c r="D162" t="s">
        <v>511</v>
      </c>
      <c r="F162">
        <v>11</v>
      </c>
      <c r="G162">
        <v>2</v>
      </c>
      <c r="H162">
        <v>11</v>
      </c>
      <c r="I162" t="s">
        <v>873</v>
      </c>
      <c r="J162" t="s">
        <v>13</v>
      </c>
      <c r="K162" t="s">
        <v>509</v>
      </c>
      <c r="T162" t="s">
        <v>1349</v>
      </c>
      <c r="U162" s="26">
        <v>1055</v>
      </c>
    </row>
    <row r="163" spans="2:21" x14ac:dyDescent="0.2">
      <c r="B163" s="26">
        <v>1056</v>
      </c>
      <c r="C163" t="s">
        <v>512</v>
      </c>
      <c r="D163" t="s">
        <v>513</v>
      </c>
      <c r="F163">
        <v>11</v>
      </c>
      <c r="G163">
        <v>2</v>
      </c>
      <c r="H163">
        <v>11</v>
      </c>
      <c r="I163" t="s">
        <v>873</v>
      </c>
      <c r="J163" t="s">
        <v>20</v>
      </c>
      <c r="K163" t="s">
        <v>514</v>
      </c>
      <c r="M163" t="s">
        <v>515</v>
      </c>
      <c r="T163" t="s">
        <v>1349</v>
      </c>
      <c r="U163" s="26">
        <v>1056</v>
      </c>
    </row>
    <row r="164" spans="2:21" x14ac:dyDescent="0.2">
      <c r="B164" s="26">
        <v>1057</v>
      </c>
      <c r="C164" t="s">
        <v>516</v>
      </c>
      <c r="D164" t="s">
        <v>1356</v>
      </c>
      <c r="F164">
        <v>11</v>
      </c>
      <c r="G164">
        <v>2</v>
      </c>
      <c r="H164">
        <v>11</v>
      </c>
      <c r="I164" t="s">
        <v>873</v>
      </c>
      <c r="J164" t="s">
        <v>6</v>
      </c>
      <c r="K164" s="54" t="s">
        <v>509</v>
      </c>
      <c r="T164" t="s">
        <v>1349</v>
      </c>
      <c r="U164" s="26">
        <v>1057</v>
      </c>
    </row>
    <row r="165" spans="2:21" x14ac:dyDescent="0.2">
      <c r="B165" s="26">
        <v>1058</v>
      </c>
      <c r="C165" t="s">
        <v>517</v>
      </c>
      <c r="D165" t="s">
        <v>518</v>
      </c>
      <c r="F165">
        <v>11</v>
      </c>
      <c r="G165">
        <v>2</v>
      </c>
      <c r="H165">
        <v>11</v>
      </c>
      <c r="I165" t="s">
        <v>873</v>
      </c>
      <c r="J165" t="s">
        <v>6</v>
      </c>
      <c r="T165" t="s">
        <v>1349</v>
      </c>
      <c r="U165" s="26">
        <v>1058</v>
      </c>
    </row>
    <row r="166" spans="2:21" x14ac:dyDescent="0.2">
      <c r="B166" s="26">
        <v>1059</v>
      </c>
      <c r="C166" t="s">
        <v>519</v>
      </c>
      <c r="D166" t="s">
        <v>520</v>
      </c>
      <c r="F166">
        <v>11</v>
      </c>
      <c r="G166">
        <v>0</v>
      </c>
      <c r="H166">
        <v>11</v>
      </c>
      <c r="I166" t="s">
        <v>873</v>
      </c>
      <c r="J166" t="s">
        <v>167</v>
      </c>
      <c r="T166" t="s">
        <v>1349</v>
      </c>
      <c r="U166" s="26">
        <v>1059</v>
      </c>
    </row>
    <row r="167" spans="2:21" x14ac:dyDescent="0.2">
      <c r="B167" s="26">
        <v>1060</v>
      </c>
      <c r="C167" t="s">
        <v>568</v>
      </c>
      <c r="D167" t="s">
        <v>346</v>
      </c>
      <c r="F167">
        <v>11</v>
      </c>
      <c r="G167">
        <v>2</v>
      </c>
      <c r="H167">
        <v>11</v>
      </c>
      <c r="I167" t="s">
        <v>873</v>
      </c>
      <c r="J167" t="s">
        <v>77</v>
      </c>
      <c r="K167" t="s">
        <v>348</v>
      </c>
      <c r="T167" t="s">
        <v>1349</v>
      </c>
      <c r="U167" s="26">
        <v>1060</v>
      </c>
    </row>
    <row r="168" spans="2:21" x14ac:dyDescent="0.2">
      <c r="B168" s="26">
        <v>1061</v>
      </c>
      <c r="C168" t="s">
        <v>1357</v>
      </c>
      <c r="D168" t="s">
        <v>1057</v>
      </c>
      <c r="F168">
        <v>11</v>
      </c>
      <c r="G168">
        <v>2</v>
      </c>
      <c r="H168">
        <v>11</v>
      </c>
      <c r="I168" t="s">
        <v>873</v>
      </c>
      <c r="J168" t="s">
        <v>77</v>
      </c>
      <c r="K168" t="s">
        <v>1058</v>
      </c>
      <c r="N168" t="s">
        <v>848</v>
      </c>
      <c r="O168" t="s">
        <v>1059</v>
      </c>
      <c r="Q168" t="s">
        <v>1059</v>
      </c>
      <c r="T168" t="s">
        <v>1349</v>
      </c>
      <c r="U168" s="26">
        <v>1061</v>
      </c>
    </row>
    <row r="169" spans="2:21" x14ac:dyDescent="0.2">
      <c r="B169" s="26">
        <v>1062</v>
      </c>
      <c r="C169" t="s">
        <v>1358</v>
      </c>
      <c r="D169" t="s">
        <v>1095</v>
      </c>
      <c r="F169">
        <v>11</v>
      </c>
      <c r="G169">
        <v>2</v>
      </c>
      <c r="H169">
        <v>11</v>
      </c>
      <c r="I169" t="s">
        <v>873</v>
      </c>
      <c r="J169" t="s">
        <v>77</v>
      </c>
      <c r="K169" t="s">
        <v>1359</v>
      </c>
      <c r="N169" t="s">
        <v>848</v>
      </c>
      <c r="O169" t="s">
        <v>1360</v>
      </c>
      <c r="T169" t="s">
        <v>1349</v>
      </c>
      <c r="U169" s="26">
        <v>1062</v>
      </c>
    </row>
    <row r="170" spans="2:21" x14ac:dyDescent="0.2">
      <c r="B170" s="26">
        <v>1063</v>
      </c>
      <c r="C170" t="s">
        <v>1361</v>
      </c>
      <c r="D170" t="s">
        <v>1362</v>
      </c>
      <c r="F170">
        <v>11</v>
      </c>
      <c r="G170">
        <v>2</v>
      </c>
      <c r="H170">
        <v>11</v>
      </c>
      <c r="I170" t="s">
        <v>873</v>
      </c>
      <c r="J170" t="s">
        <v>6</v>
      </c>
      <c r="K170" t="s">
        <v>1363</v>
      </c>
      <c r="N170" t="s">
        <v>852</v>
      </c>
      <c r="O170" t="s">
        <v>1364</v>
      </c>
      <c r="T170" t="s">
        <v>1349</v>
      </c>
      <c r="U170" s="26">
        <v>1063</v>
      </c>
    </row>
    <row r="171" spans="2:21" x14ac:dyDescent="0.2">
      <c r="B171" s="26">
        <v>1064</v>
      </c>
      <c r="C171" t="s">
        <v>1365</v>
      </c>
      <c r="D171" t="s">
        <v>1201</v>
      </c>
      <c r="F171">
        <v>11</v>
      </c>
      <c r="G171">
        <v>1</v>
      </c>
      <c r="H171">
        <v>11</v>
      </c>
      <c r="I171" t="s">
        <v>873</v>
      </c>
      <c r="J171" t="s">
        <v>6</v>
      </c>
      <c r="K171" t="s">
        <v>1203</v>
      </c>
      <c r="M171" t="s">
        <v>1204</v>
      </c>
      <c r="N171" t="s">
        <v>852</v>
      </c>
      <c r="O171" t="s">
        <v>1205</v>
      </c>
      <c r="T171" t="s">
        <v>1349</v>
      </c>
      <c r="U171" s="26">
        <v>1064</v>
      </c>
    </row>
    <row r="172" spans="2:21" x14ac:dyDescent="0.2">
      <c r="B172" s="26">
        <v>1065</v>
      </c>
      <c r="C172" t="s">
        <v>1366</v>
      </c>
      <c r="D172" t="s">
        <v>1202</v>
      </c>
      <c r="F172">
        <v>11</v>
      </c>
      <c r="G172">
        <v>1</v>
      </c>
      <c r="H172">
        <v>11</v>
      </c>
      <c r="I172" t="s">
        <v>873</v>
      </c>
      <c r="J172" t="s">
        <v>6</v>
      </c>
      <c r="K172" t="s">
        <v>1206</v>
      </c>
      <c r="M172" t="s">
        <v>1207</v>
      </c>
      <c r="N172" t="s">
        <v>852</v>
      </c>
      <c r="O172" t="s">
        <v>1205</v>
      </c>
      <c r="T172" t="s">
        <v>1349</v>
      </c>
      <c r="U172" s="26">
        <v>1065</v>
      </c>
    </row>
    <row r="173" spans="2:21" x14ac:dyDescent="0.2">
      <c r="B173" s="26">
        <v>1066</v>
      </c>
      <c r="C173" t="s">
        <v>1367</v>
      </c>
      <c r="D173" t="s">
        <v>1208</v>
      </c>
      <c r="F173">
        <v>11</v>
      </c>
      <c r="G173">
        <v>2</v>
      </c>
      <c r="H173">
        <v>11</v>
      </c>
      <c r="I173" t="s">
        <v>873</v>
      </c>
      <c r="J173" t="s">
        <v>77</v>
      </c>
      <c r="K173" s="3" t="s">
        <v>1368</v>
      </c>
      <c r="M173" s="3" t="s">
        <v>1369</v>
      </c>
      <c r="O173" s="3" t="s">
        <v>1370</v>
      </c>
      <c r="T173" t="s">
        <v>1349</v>
      </c>
      <c r="U173" s="26">
        <v>1066</v>
      </c>
    </row>
    <row r="174" spans="2:21" x14ac:dyDescent="0.2">
      <c r="B174" s="26">
        <v>1067</v>
      </c>
      <c r="C174" t="s">
        <v>1371</v>
      </c>
      <c r="D174" t="s">
        <v>1210</v>
      </c>
      <c r="F174">
        <v>11</v>
      </c>
      <c r="G174">
        <v>2</v>
      </c>
      <c r="H174">
        <v>11</v>
      </c>
      <c r="I174" t="s">
        <v>873</v>
      </c>
      <c r="J174" t="s">
        <v>6</v>
      </c>
      <c r="T174" t="s">
        <v>1349</v>
      </c>
      <c r="U174" s="26">
        <v>1067</v>
      </c>
    </row>
    <row r="175" spans="2:21" x14ac:dyDescent="0.2">
      <c r="B175" s="26">
        <v>1068</v>
      </c>
      <c r="C175" t="s">
        <v>1372</v>
      </c>
      <c r="D175" t="s">
        <v>1373</v>
      </c>
      <c r="F175">
        <v>11</v>
      </c>
      <c r="G175">
        <v>2</v>
      </c>
      <c r="H175">
        <v>11</v>
      </c>
      <c r="I175" t="s">
        <v>873</v>
      </c>
      <c r="J175" t="s">
        <v>6</v>
      </c>
      <c r="K175" t="s">
        <v>1359</v>
      </c>
      <c r="T175" t="s">
        <v>1349</v>
      </c>
      <c r="U175" s="26">
        <v>1068</v>
      </c>
    </row>
    <row r="176" spans="2:21" x14ac:dyDescent="0.2">
      <c r="B176" s="26">
        <v>1069</v>
      </c>
      <c r="C176" t="s">
        <v>1374</v>
      </c>
      <c r="D176" t="s">
        <v>1375</v>
      </c>
      <c r="F176">
        <v>11</v>
      </c>
      <c r="G176">
        <v>2</v>
      </c>
      <c r="H176">
        <v>11</v>
      </c>
      <c r="I176" t="s">
        <v>873</v>
      </c>
      <c r="J176" t="s">
        <v>77</v>
      </c>
      <c r="K176" s="3" t="s">
        <v>1376</v>
      </c>
      <c r="M176" s="3" t="s">
        <v>1377</v>
      </c>
      <c r="T176" t="s">
        <v>1349</v>
      </c>
      <c r="U176" s="26">
        <v>1069</v>
      </c>
    </row>
    <row r="177" spans="2:21" x14ac:dyDescent="0.2">
      <c r="B177" s="26">
        <v>1070</v>
      </c>
      <c r="C177" t="s">
        <v>1270</v>
      </c>
      <c r="D177" s="3" t="s">
        <v>1378</v>
      </c>
      <c r="E177" t="s">
        <v>1277</v>
      </c>
      <c r="F177">
        <v>14</v>
      </c>
      <c r="G177">
        <v>2</v>
      </c>
      <c r="H177">
        <v>11</v>
      </c>
      <c r="I177" t="s">
        <v>873</v>
      </c>
      <c r="J177" t="s">
        <v>77</v>
      </c>
      <c r="K177" s="3" t="s">
        <v>1379</v>
      </c>
      <c r="M177" s="3" t="s">
        <v>1380</v>
      </c>
      <c r="O177" t="s">
        <v>1281</v>
      </c>
      <c r="T177" t="s">
        <v>1297</v>
      </c>
      <c r="U177" s="26">
        <v>1070</v>
      </c>
    </row>
    <row r="178" spans="2:21" x14ac:dyDescent="0.2">
      <c r="B178" s="26">
        <v>1071</v>
      </c>
      <c r="C178" t="s">
        <v>1271</v>
      </c>
      <c r="D178" s="3" t="s">
        <v>1381</v>
      </c>
      <c r="E178" t="s">
        <v>1276</v>
      </c>
      <c r="F178">
        <v>14</v>
      </c>
      <c r="G178">
        <v>0</v>
      </c>
      <c r="H178">
        <v>19</v>
      </c>
      <c r="I178" t="s">
        <v>873</v>
      </c>
      <c r="J178" t="s">
        <v>77</v>
      </c>
      <c r="K178" s="3" t="s">
        <v>1382</v>
      </c>
      <c r="M178" s="3" t="s">
        <v>1383</v>
      </c>
      <c r="O178" t="s">
        <v>1279</v>
      </c>
      <c r="T178" t="s">
        <v>1297</v>
      </c>
      <c r="U178" s="26">
        <v>1071</v>
      </c>
    </row>
    <row r="179" spans="2:21" x14ac:dyDescent="0.2">
      <c r="B179" s="26">
        <v>1072</v>
      </c>
      <c r="C179" s="3" t="s">
        <v>1384</v>
      </c>
      <c r="D179" s="3" t="s">
        <v>1385</v>
      </c>
      <c r="F179">
        <v>14</v>
      </c>
      <c r="G179">
        <v>2</v>
      </c>
      <c r="H179">
        <v>11</v>
      </c>
      <c r="I179" t="s">
        <v>873</v>
      </c>
      <c r="J179" t="s">
        <v>77</v>
      </c>
      <c r="K179" s="3" t="s">
        <v>1386</v>
      </c>
      <c r="M179" s="3"/>
      <c r="N179" t="s">
        <v>848</v>
      </c>
      <c r="O179" s="3" t="s">
        <v>1387</v>
      </c>
      <c r="Q179" t="s">
        <v>1280</v>
      </c>
      <c r="T179" t="s">
        <v>1349</v>
      </c>
      <c r="U179" s="26">
        <v>1072</v>
      </c>
    </row>
    <row r="180" spans="2:21" x14ac:dyDescent="0.2">
      <c r="B180" s="26">
        <v>1073</v>
      </c>
      <c r="C180" t="s">
        <v>1269</v>
      </c>
      <c r="D180" t="s">
        <v>1450</v>
      </c>
      <c r="E180" t="s">
        <v>1282</v>
      </c>
      <c r="F180">
        <v>11</v>
      </c>
      <c r="G180">
        <v>2</v>
      </c>
      <c r="H180">
        <v>8</v>
      </c>
      <c r="I180" t="s">
        <v>873</v>
      </c>
      <c r="J180" t="s">
        <v>77</v>
      </c>
      <c r="K180" s="3" t="s">
        <v>1388</v>
      </c>
      <c r="M180" s="3" t="s">
        <v>1389</v>
      </c>
      <c r="T180" t="s">
        <v>1298</v>
      </c>
      <c r="U180" s="26">
        <v>1073</v>
      </c>
    </row>
    <row r="181" spans="2:21" x14ac:dyDescent="0.2">
      <c r="B181" s="26">
        <v>1074</v>
      </c>
      <c r="C181" t="s">
        <v>1390</v>
      </c>
      <c r="D181" t="s">
        <v>1391</v>
      </c>
      <c r="E181" t="s">
        <v>1392</v>
      </c>
      <c r="F181">
        <v>14</v>
      </c>
      <c r="G181">
        <v>1</v>
      </c>
      <c r="H181">
        <v>20</v>
      </c>
      <c r="I181" t="s">
        <v>873</v>
      </c>
      <c r="J181" t="s">
        <v>77</v>
      </c>
      <c r="K181" t="s">
        <v>1393</v>
      </c>
      <c r="M181" t="s">
        <v>1394</v>
      </c>
      <c r="T181" t="s">
        <v>1297</v>
      </c>
      <c r="U181" s="26">
        <v>1074</v>
      </c>
    </row>
    <row r="182" spans="2:21" x14ac:dyDescent="0.2">
      <c r="B182" s="26">
        <v>1075</v>
      </c>
      <c r="C182" t="s">
        <v>1445</v>
      </c>
      <c r="D182" s="39" t="s">
        <v>1455</v>
      </c>
      <c r="F182">
        <v>11</v>
      </c>
      <c r="G182">
        <v>2</v>
      </c>
      <c r="H182">
        <v>11</v>
      </c>
      <c r="I182" t="s">
        <v>873</v>
      </c>
      <c r="J182" t="s">
        <v>77</v>
      </c>
      <c r="K182" t="s">
        <v>1456</v>
      </c>
      <c r="M182" t="s">
        <v>1453</v>
      </c>
      <c r="T182" t="s">
        <v>1349</v>
      </c>
      <c r="U182" s="26">
        <v>1075</v>
      </c>
    </row>
    <row r="183" spans="2:21" x14ac:dyDescent="0.2">
      <c r="B183" s="26">
        <v>1076</v>
      </c>
      <c r="C183" s="40" t="s">
        <v>1448</v>
      </c>
      <c r="D183" s="51" t="s">
        <v>1449</v>
      </c>
      <c r="F183">
        <v>11</v>
      </c>
      <c r="G183">
        <v>1</v>
      </c>
      <c r="H183">
        <v>11</v>
      </c>
      <c r="I183" t="s">
        <v>873</v>
      </c>
      <c r="J183" t="s">
        <v>77</v>
      </c>
      <c r="K183" s="51" t="s">
        <v>1451</v>
      </c>
      <c r="M183" s="51" t="s">
        <v>1452</v>
      </c>
      <c r="T183" t="s">
        <v>1349</v>
      </c>
      <c r="U183" s="26">
        <v>1076</v>
      </c>
    </row>
  </sheetData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Q56"/>
  <sheetViews>
    <sheetView zoomScale="85" zoomScaleNormal="85" workbookViewId="0">
      <selection activeCell="C14" sqref="C14"/>
    </sheetView>
  </sheetViews>
  <sheetFormatPr defaultRowHeight="14.25" x14ac:dyDescent="0.2"/>
  <cols>
    <col min="2" max="2" width="9" style="26"/>
    <col min="3" max="3" width="9.125" style="26" bestFit="1" customWidth="1"/>
    <col min="4" max="6" width="9" style="26"/>
    <col min="7" max="7" width="9.125" bestFit="1" customWidth="1"/>
    <col min="10" max="11" width="9.125" bestFit="1" customWidth="1"/>
    <col min="14" max="14" width="9.125" bestFit="1" customWidth="1"/>
  </cols>
  <sheetData>
    <row r="3" spans="1:17" x14ac:dyDescent="0.2">
      <c r="B3" s="27"/>
      <c r="C3" s="27" t="s">
        <v>528</v>
      </c>
      <c r="D3" s="27" t="s">
        <v>521</v>
      </c>
      <c r="E3" s="27" t="s">
        <v>522</v>
      </c>
      <c r="F3" s="27" t="s">
        <v>523</v>
      </c>
    </row>
    <row r="4" spans="1:17" x14ac:dyDescent="0.2">
      <c r="B4" s="25" t="s">
        <v>524</v>
      </c>
      <c r="C4" s="25">
        <v>153063</v>
      </c>
      <c r="D4" s="35">
        <f>C4*0.09</f>
        <v>13775.67</v>
      </c>
      <c r="E4" s="25">
        <f>$D4*0.2</f>
        <v>2755.134</v>
      </c>
      <c r="F4" s="25">
        <f>$D4*4</f>
        <v>55102.68</v>
      </c>
    </row>
    <row r="5" spans="1:17" x14ac:dyDescent="0.2">
      <c r="B5" s="25" t="s">
        <v>525</v>
      </c>
      <c r="C5" s="34">
        <f>C29</f>
        <v>204221</v>
      </c>
      <c r="D5" s="35">
        <f>C5*0.09</f>
        <v>18379.89</v>
      </c>
      <c r="E5" s="25">
        <f>$D5*0.2</f>
        <v>3675.9780000000001</v>
      </c>
      <c r="F5" s="25">
        <f>$D5*4</f>
        <v>73519.56</v>
      </c>
      <c r="H5" s="3">
        <f>F10*20</f>
        <v>956433.6</v>
      </c>
      <c r="J5">
        <v>26200</v>
      </c>
    </row>
    <row r="6" spans="1:17" x14ac:dyDescent="0.2">
      <c r="B6" s="25" t="s">
        <v>526</v>
      </c>
      <c r="C6" s="25">
        <f>C5-C4</f>
        <v>51158</v>
      </c>
      <c r="D6" s="25">
        <f>D5-D4</f>
        <v>4604.2199999999993</v>
      </c>
      <c r="E6" s="25">
        <f>E5-E4</f>
        <v>920.84400000000005</v>
      </c>
      <c r="F6" s="25">
        <f>F5-F4</f>
        <v>18416.879999999997</v>
      </c>
      <c r="H6" s="25">
        <f>F9*21</f>
        <v>1003645.4400000002</v>
      </c>
      <c r="J6">
        <f>J5/0.15</f>
        <v>174666.66666666669</v>
      </c>
    </row>
    <row r="8" spans="1:17" x14ac:dyDescent="0.2">
      <c r="B8" s="27" t="s">
        <v>527</v>
      </c>
      <c r="C8" s="27" t="s">
        <v>528</v>
      </c>
      <c r="D8" s="27" t="s">
        <v>521</v>
      </c>
      <c r="E8" s="27" t="s">
        <v>522</v>
      </c>
      <c r="F8" s="27" t="s">
        <v>523</v>
      </c>
    </row>
    <row r="9" spans="1:17" x14ac:dyDescent="0.2">
      <c r="A9" s="62">
        <v>1</v>
      </c>
      <c r="B9" s="26">
        <v>1</v>
      </c>
      <c r="C9">
        <v>318617.60000000003</v>
      </c>
      <c r="D9" s="26">
        <f>C9*0.15</f>
        <v>47792.640000000007</v>
      </c>
      <c r="E9" s="26">
        <f>D9</f>
        <v>47792.640000000007</v>
      </c>
      <c r="F9" s="26">
        <f>E9</f>
        <v>47792.640000000007</v>
      </c>
      <c r="G9">
        <f>H9*0.85</f>
        <v>143792.79999999999</v>
      </c>
      <c r="H9">
        <v>169168</v>
      </c>
      <c r="I9">
        <v>132877</v>
      </c>
      <c r="K9">
        <f>I9*0.9</f>
        <v>119589.3</v>
      </c>
      <c r="N9">
        <f>K9/H9</f>
        <v>0.70692625082757965</v>
      </c>
    </row>
    <row r="10" spans="1:17" x14ac:dyDescent="0.2">
      <c r="A10" s="62">
        <v>1</v>
      </c>
      <c r="B10" s="26">
        <v>2</v>
      </c>
      <c r="C10">
        <v>318811.2</v>
      </c>
      <c r="D10" s="26">
        <f t="shared" ref="D10:D56" si="0">C10*0.15</f>
        <v>47821.68</v>
      </c>
      <c r="E10" s="26">
        <f t="shared" ref="E10:F10" si="1">D10</f>
        <v>47821.68</v>
      </c>
      <c r="F10" s="26">
        <f t="shared" si="1"/>
        <v>47821.68</v>
      </c>
      <c r="G10">
        <f t="shared" ref="G10:G56" si="2">H10*0.85</f>
        <v>143792.79999999999</v>
      </c>
      <c r="H10">
        <v>169168</v>
      </c>
      <c r="I10">
        <v>132877</v>
      </c>
      <c r="K10">
        <f t="shared" ref="K10:K29" si="3">I10*0.9</f>
        <v>119589.3</v>
      </c>
    </row>
    <row r="11" spans="1:17" x14ac:dyDescent="0.2">
      <c r="A11" s="62">
        <v>1</v>
      </c>
      <c r="B11" s="26">
        <v>3</v>
      </c>
      <c r="C11">
        <v>319004.80000000005</v>
      </c>
      <c r="D11" s="26">
        <f t="shared" si="0"/>
        <v>47850.720000000008</v>
      </c>
      <c r="E11" s="26">
        <f t="shared" ref="E11:F11" si="4">D11</f>
        <v>47850.720000000008</v>
      </c>
      <c r="F11" s="26">
        <f t="shared" si="4"/>
        <v>47850.720000000008</v>
      </c>
      <c r="G11">
        <f t="shared" si="2"/>
        <v>143792.79999999999</v>
      </c>
      <c r="H11">
        <v>169168</v>
      </c>
      <c r="I11">
        <v>132877</v>
      </c>
      <c r="K11">
        <f t="shared" si="3"/>
        <v>119589.3</v>
      </c>
    </row>
    <row r="12" spans="1:17" x14ac:dyDescent="0.2">
      <c r="A12" s="62">
        <v>2</v>
      </c>
      <c r="B12" s="26">
        <v>4</v>
      </c>
      <c r="C12">
        <v>319198.40000000002</v>
      </c>
      <c r="D12" s="26">
        <f t="shared" si="0"/>
        <v>47879.76</v>
      </c>
      <c r="E12" s="26">
        <f t="shared" ref="E12:F12" si="5">D12</f>
        <v>47879.76</v>
      </c>
      <c r="F12" s="26">
        <f t="shared" si="5"/>
        <v>47879.76</v>
      </c>
      <c r="G12">
        <f t="shared" si="2"/>
        <v>143792.79999999999</v>
      </c>
      <c r="H12">
        <v>169168</v>
      </c>
      <c r="I12">
        <v>132877</v>
      </c>
      <c r="K12">
        <f t="shared" si="3"/>
        <v>119589.3</v>
      </c>
    </row>
    <row r="13" spans="1:17" x14ac:dyDescent="0.2">
      <c r="A13" s="62">
        <v>2</v>
      </c>
      <c r="B13" s="26">
        <v>5</v>
      </c>
      <c r="C13">
        <v>336459.2</v>
      </c>
      <c r="D13" s="26">
        <f t="shared" si="0"/>
        <v>50468.88</v>
      </c>
      <c r="E13" s="26">
        <f t="shared" ref="E13:F13" si="6">D13</f>
        <v>50468.88</v>
      </c>
      <c r="F13" s="26">
        <f t="shared" si="6"/>
        <v>50468.88</v>
      </c>
      <c r="G13">
        <f t="shared" si="2"/>
        <v>143792.79999999999</v>
      </c>
      <c r="H13">
        <v>169168</v>
      </c>
      <c r="I13">
        <v>132877</v>
      </c>
      <c r="K13">
        <f t="shared" si="3"/>
        <v>119589.3</v>
      </c>
      <c r="Q13">
        <f>195000/175000</f>
        <v>1.1142857142857143</v>
      </c>
    </row>
    <row r="14" spans="1:17" x14ac:dyDescent="0.2">
      <c r="A14" s="62">
        <v>2</v>
      </c>
      <c r="B14" s="26">
        <v>6</v>
      </c>
      <c r="C14">
        <v>195033</v>
      </c>
      <c r="D14" s="26">
        <f t="shared" si="0"/>
        <v>29254.95</v>
      </c>
      <c r="E14" s="26">
        <f t="shared" ref="E14:F14" si="7">D14</f>
        <v>29254.95</v>
      </c>
      <c r="F14" s="26">
        <f t="shared" si="7"/>
        <v>29254.95</v>
      </c>
      <c r="G14">
        <f t="shared" si="2"/>
        <v>143792.79999999999</v>
      </c>
      <c r="H14">
        <v>169168</v>
      </c>
      <c r="I14">
        <v>132877</v>
      </c>
      <c r="K14">
        <f t="shared" si="3"/>
        <v>119589.3</v>
      </c>
    </row>
    <row r="15" spans="1:17" x14ac:dyDescent="0.2">
      <c r="A15" s="62">
        <v>3</v>
      </c>
      <c r="B15" s="26">
        <v>7</v>
      </c>
      <c r="C15">
        <v>195033</v>
      </c>
      <c r="D15" s="26">
        <f t="shared" si="0"/>
        <v>29254.95</v>
      </c>
      <c r="E15" s="26">
        <f t="shared" ref="E15:F15" si="8">D15</f>
        <v>29254.95</v>
      </c>
      <c r="F15" s="26">
        <f t="shared" si="8"/>
        <v>29254.95</v>
      </c>
      <c r="G15">
        <f t="shared" si="2"/>
        <v>143792.79999999999</v>
      </c>
      <c r="H15">
        <v>169168</v>
      </c>
      <c r="I15">
        <v>132877</v>
      </c>
      <c r="K15">
        <f t="shared" si="3"/>
        <v>119589.3</v>
      </c>
      <c r="O15">
        <f>6+7</f>
        <v>13</v>
      </c>
    </row>
    <row r="16" spans="1:17" x14ac:dyDescent="0.2">
      <c r="A16" s="62">
        <v>3</v>
      </c>
      <c r="B16" s="26">
        <v>8</v>
      </c>
      <c r="C16">
        <v>195033</v>
      </c>
      <c r="D16" s="26">
        <f t="shared" si="0"/>
        <v>29254.95</v>
      </c>
      <c r="E16" s="26">
        <f t="shared" ref="E16:F16" si="9">D16</f>
        <v>29254.95</v>
      </c>
      <c r="F16" s="26">
        <f t="shared" si="9"/>
        <v>29254.95</v>
      </c>
      <c r="G16">
        <f t="shared" si="2"/>
        <v>143792.79999999999</v>
      </c>
      <c r="H16">
        <v>169168</v>
      </c>
      <c r="I16">
        <v>132877</v>
      </c>
      <c r="K16">
        <f t="shared" si="3"/>
        <v>119589.3</v>
      </c>
    </row>
    <row r="17" spans="1:17" x14ac:dyDescent="0.2">
      <c r="A17" s="62">
        <v>4</v>
      </c>
      <c r="B17" s="26">
        <v>9</v>
      </c>
      <c r="C17">
        <v>204221</v>
      </c>
      <c r="D17" s="26">
        <f t="shared" si="0"/>
        <v>30633.149999999998</v>
      </c>
      <c r="E17" s="26">
        <f t="shared" ref="E17:F17" si="10">D17</f>
        <v>30633.149999999998</v>
      </c>
      <c r="F17" s="26">
        <f t="shared" si="10"/>
        <v>30633.149999999998</v>
      </c>
      <c r="G17">
        <f t="shared" si="2"/>
        <v>143792.79999999999</v>
      </c>
      <c r="H17">
        <v>169168</v>
      </c>
      <c r="I17">
        <v>132877</v>
      </c>
      <c r="K17">
        <f t="shared" si="3"/>
        <v>119589.3</v>
      </c>
    </row>
    <row r="18" spans="1:17" x14ac:dyDescent="0.2">
      <c r="A18" s="62">
        <v>4</v>
      </c>
      <c r="B18" s="26">
        <v>10</v>
      </c>
      <c r="C18">
        <v>204221</v>
      </c>
      <c r="D18" s="26">
        <f t="shared" si="0"/>
        <v>30633.149999999998</v>
      </c>
      <c r="E18" s="26">
        <f t="shared" ref="E18:F18" si="11">D18</f>
        <v>30633.149999999998</v>
      </c>
      <c r="F18" s="26">
        <f t="shared" si="11"/>
        <v>30633.149999999998</v>
      </c>
      <c r="G18">
        <f t="shared" si="2"/>
        <v>143792.79999999999</v>
      </c>
      <c r="H18">
        <v>169168</v>
      </c>
      <c r="I18">
        <v>132877</v>
      </c>
      <c r="K18">
        <f t="shared" si="3"/>
        <v>119589.3</v>
      </c>
    </row>
    <row r="19" spans="1:17" x14ac:dyDescent="0.2">
      <c r="A19" s="62">
        <v>4</v>
      </c>
      <c r="B19" s="26">
        <v>11</v>
      </c>
      <c r="C19">
        <v>204221</v>
      </c>
      <c r="D19" s="26">
        <f t="shared" si="0"/>
        <v>30633.149999999998</v>
      </c>
      <c r="E19" s="26">
        <f t="shared" ref="E19:F19" si="12">D19</f>
        <v>30633.149999999998</v>
      </c>
      <c r="F19" s="26">
        <f t="shared" si="12"/>
        <v>30633.149999999998</v>
      </c>
      <c r="G19">
        <f t="shared" si="2"/>
        <v>143792.79999999999</v>
      </c>
      <c r="H19">
        <v>169168</v>
      </c>
      <c r="I19">
        <v>132877</v>
      </c>
      <c r="K19">
        <f t="shared" si="3"/>
        <v>119589.3</v>
      </c>
    </row>
    <row r="20" spans="1:17" x14ac:dyDescent="0.2">
      <c r="A20" s="62">
        <v>5</v>
      </c>
      <c r="B20" s="26">
        <v>12</v>
      </c>
      <c r="C20">
        <v>204221</v>
      </c>
      <c r="D20" s="26">
        <f t="shared" si="0"/>
        <v>30633.149999999998</v>
      </c>
      <c r="E20" s="26">
        <f t="shared" ref="E20:F20" si="13">D20</f>
        <v>30633.149999999998</v>
      </c>
      <c r="F20" s="26">
        <f t="shared" si="13"/>
        <v>30633.149999999998</v>
      </c>
      <c r="G20">
        <f t="shared" si="2"/>
        <v>143792.79999999999</v>
      </c>
      <c r="H20">
        <v>169168</v>
      </c>
      <c r="I20">
        <v>132877</v>
      </c>
      <c r="K20">
        <f t="shared" si="3"/>
        <v>119589.3</v>
      </c>
    </row>
    <row r="21" spans="1:17" x14ac:dyDescent="0.2">
      <c r="A21" s="62">
        <v>5</v>
      </c>
      <c r="B21" s="26">
        <v>13</v>
      </c>
      <c r="C21">
        <v>204221</v>
      </c>
      <c r="D21" s="26">
        <f t="shared" si="0"/>
        <v>30633.149999999998</v>
      </c>
      <c r="E21" s="26">
        <f t="shared" ref="E21:F21" si="14">D21</f>
        <v>30633.149999999998</v>
      </c>
      <c r="F21" s="26">
        <f t="shared" si="14"/>
        <v>30633.149999999998</v>
      </c>
      <c r="G21">
        <f t="shared" si="2"/>
        <v>143792.79999999999</v>
      </c>
      <c r="H21">
        <v>169168</v>
      </c>
      <c r="I21">
        <v>132877</v>
      </c>
      <c r="K21">
        <f t="shared" si="3"/>
        <v>119589.3</v>
      </c>
    </row>
    <row r="22" spans="1:17" x14ac:dyDescent="0.2">
      <c r="A22" s="62">
        <v>5</v>
      </c>
      <c r="B22" s="26">
        <v>14</v>
      </c>
      <c r="C22">
        <v>204221</v>
      </c>
      <c r="D22" s="26">
        <f t="shared" si="0"/>
        <v>30633.149999999998</v>
      </c>
      <c r="E22" s="26">
        <f t="shared" ref="E22:F22" si="15">D22</f>
        <v>30633.149999999998</v>
      </c>
      <c r="F22" s="26">
        <f t="shared" si="15"/>
        <v>30633.149999999998</v>
      </c>
      <c r="G22">
        <f t="shared" si="2"/>
        <v>158819.94999999998</v>
      </c>
      <c r="H22">
        <v>186847</v>
      </c>
      <c r="I22">
        <v>173700</v>
      </c>
      <c r="K22">
        <f t="shared" si="3"/>
        <v>156330</v>
      </c>
    </row>
    <row r="23" spans="1:17" x14ac:dyDescent="0.2">
      <c r="A23" s="62">
        <v>6</v>
      </c>
      <c r="B23" s="26">
        <v>15</v>
      </c>
      <c r="C23">
        <v>204221</v>
      </c>
      <c r="D23" s="26">
        <f t="shared" si="0"/>
        <v>30633.149999999998</v>
      </c>
      <c r="E23" s="26">
        <f t="shared" ref="E23:F23" si="16">D23</f>
        <v>30633.149999999998</v>
      </c>
      <c r="F23" s="26">
        <f t="shared" si="16"/>
        <v>30633.149999999998</v>
      </c>
      <c r="G23">
        <f t="shared" si="2"/>
        <v>173587.85</v>
      </c>
      <c r="H23">
        <v>204221</v>
      </c>
      <c r="I23">
        <v>195033</v>
      </c>
      <c r="K23">
        <f t="shared" si="3"/>
        <v>175529.7</v>
      </c>
    </row>
    <row r="24" spans="1:17" x14ac:dyDescent="0.2">
      <c r="A24" s="62">
        <v>6</v>
      </c>
      <c r="B24" s="26">
        <v>16</v>
      </c>
      <c r="C24">
        <v>204221</v>
      </c>
      <c r="D24" s="26">
        <f t="shared" si="0"/>
        <v>30633.149999999998</v>
      </c>
      <c r="E24" s="26">
        <f t="shared" ref="E24:F24" si="17">D24</f>
        <v>30633.149999999998</v>
      </c>
      <c r="F24" s="26">
        <f t="shared" si="17"/>
        <v>30633.149999999998</v>
      </c>
      <c r="G24">
        <f t="shared" si="2"/>
        <v>188615</v>
      </c>
      <c r="H24">
        <v>221900</v>
      </c>
      <c r="I24">
        <v>234144</v>
      </c>
      <c r="K24">
        <f>I24*0.9</f>
        <v>210729.60000000001</v>
      </c>
    </row>
    <row r="25" spans="1:17" x14ac:dyDescent="0.2">
      <c r="A25" s="62">
        <v>7</v>
      </c>
      <c r="B25" s="26">
        <v>17</v>
      </c>
      <c r="C25">
        <v>195033</v>
      </c>
      <c r="D25" s="26">
        <f t="shared" si="0"/>
        <v>29254.95</v>
      </c>
      <c r="E25" s="26">
        <f t="shared" ref="E25:F25" si="18">D25</f>
        <v>29254.95</v>
      </c>
      <c r="F25" s="26">
        <f t="shared" si="18"/>
        <v>29254.95</v>
      </c>
      <c r="G25">
        <f>H25*0.85</f>
        <v>203382.9</v>
      </c>
      <c r="H25">
        <v>239274</v>
      </c>
      <c r="I25">
        <v>224366</v>
      </c>
      <c r="K25">
        <f t="shared" si="3"/>
        <v>201929.4</v>
      </c>
    </row>
    <row r="26" spans="1:17" x14ac:dyDescent="0.2">
      <c r="A26" s="62">
        <v>7</v>
      </c>
      <c r="B26" s="26">
        <v>18</v>
      </c>
      <c r="C26">
        <v>195033</v>
      </c>
      <c r="D26" s="26">
        <f t="shared" si="0"/>
        <v>29254.95</v>
      </c>
      <c r="E26" s="26">
        <f t="shared" ref="E26:F26" si="19">D26</f>
        <v>29254.95</v>
      </c>
      <c r="F26" s="26">
        <f t="shared" si="19"/>
        <v>29254.95</v>
      </c>
      <c r="G26">
        <f t="shared" si="2"/>
        <v>218150.8</v>
      </c>
      <c r="H26">
        <v>256648</v>
      </c>
      <c r="I26">
        <v>240988</v>
      </c>
      <c r="K26">
        <f t="shared" si="3"/>
        <v>216889.2</v>
      </c>
      <c r="Q26">
        <f>0.09+0.25</f>
        <v>0.33999999999999997</v>
      </c>
    </row>
    <row r="27" spans="1:17" x14ac:dyDescent="0.2">
      <c r="A27" s="62">
        <v>7</v>
      </c>
      <c r="B27" s="26">
        <v>19</v>
      </c>
      <c r="C27">
        <v>195033</v>
      </c>
      <c r="D27" s="26">
        <f t="shared" si="0"/>
        <v>29254.95</v>
      </c>
      <c r="E27" s="26">
        <f t="shared" ref="E27:F27" si="20">D27</f>
        <v>29254.95</v>
      </c>
      <c r="F27" s="26">
        <f t="shared" si="20"/>
        <v>29254.95</v>
      </c>
      <c r="G27">
        <f t="shared" si="2"/>
        <v>248205.02974754784</v>
      </c>
      <c r="H27">
        <v>292005.91735005629</v>
      </c>
      <c r="I27">
        <v>268766</v>
      </c>
      <c r="K27">
        <f t="shared" si="3"/>
        <v>241889.4</v>
      </c>
    </row>
    <row r="28" spans="1:17" x14ac:dyDescent="0.2">
      <c r="A28" s="62">
        <v>8</v>
      </c>
      <c r="B28" s="26">
        <v>20</v>
      </c>
      <c r="C28">
        <v>204221</v>
      </c>
      <c r="D28" s="26">
        <f>C28*0.15</f>
        <v>30633.149999999998</v>
      </c>
      <c r="E28" s="26">
        <f t="shared" ref="E28:F28" si="21">D28</f>
        <v>30633.149999999998</v>
      </c>
      <c r="F28" s="26">
        <f t="shared" si="21"/>
        <v>30633.149999999998</v>
      </c>
      <c r="G28">
        <f t="shared" si="2"/>
        <v>307795.20000000001</v>
      </c>
      <c r="H28">
        <v>362112</v>
      </c>
      <c r="I28">
        <v>346544</v>
      </c>
      <c r="K28">
        <f t="shared" si="3"/>
        <v>311889.60000000003</v>
      </c>
      <c r="O28">
        <f>7+24</f>
        <v>31</v>
      </c>
    </row>
    <row r="29" spans="1:17" x14ac:dyDescent="0.2">
      <c r="A29" s="62">
        <v>8</v>
      </c>
      <c r="B29" s="26">
        <v>21</v>
      </c>
      <c r="C29">
        <v>204221</v>
      </c>
      <c r="D29" s="26">
        <f t="shared" si="0"/>
        <v>30633.149999999998</v>
      </c>
      <c r="E29" s="26">
        <f t="shared" ref="E29:F29" si="22">D29</f>
        <v>30633.149999999998</v>
      </c>
      <c r="F29" s="26">
        <f t="shared" si="22"/>
        <v>30633.149999999998</v>
      </c>
      <c r="G29">
        <f t="shared" si="2"/>
        <v>358058.25</v>
      </c>
      <c r="H29">
        <v>421245</v>
      </c>
      <c r="I29">
        <v>403544</v>
      </c>
      <c r="K29">
        <f t="shared" si="3"/>
        <v>363189.60000000003</v>
      </c>
    </row>
    <row r="30" spans="1:17" x14ac:dyDescent="0.2">
      <c r="A30" s="62">
        <v>8</v>
      </c>
      <c r="B30" s="26">
        <v>22</v>
      </c>
      <c r="C30">
        <v>204221</v>
      </c>
      <c r="D30" s="26">
        <f t="shared" si="0"/>
        <v>30633.149999999998</v>
      </c>
      <c r="E30" s="26">
        <f t="shared" ref="E30:F30" si="23">D30</f>
        <v>30633.149999999998</v>
      </c>
      <c r="F30" s="26">
        <f t="shared" si="23"/>
        <v>30633.149999999998</v>
      </c>
      <c r="G30">
        <f t="shared" si="2"/>
        <v>0</v>
      </c>
    </row>
    <row r="31" spans="1:17" x14ac:dyDescent="0.2">
      <c r="A31" s="62">
        <v>9</v>
      </c>
      <c r="B31" s="26">
        <v>23</v>
      </c>
      <c r="C31">
        <v>204221</v>
      </c>
      <c r="D31" s="26">
        <f t="shared" si="0"/>
        <v>30633.149999999998</v>
      </c>
      <c r="E31" s="26">
        <f t="shared" ref="E31:F31" si="24">D31</f>
        <v>30633.149999999998</v>
      </c>
      <c r="F31" s="26">
        <f t="shared" si="24"/>
        <v>30633.149999999998</v>
      </c>
      <c r="G31">
        <f t="shared" si="2"/>
        <v>0</v>
      </c>
    </row>
    <row r="32" spans="1:17" x14ac:dyDescent="0.2">
      <c r="A32" s="62">
        <v>9</v>
      </c>
      <c r="B32" s="26">
        <v>24</v>
      </c>
      <c r="C32">
        <v>204221</v>
      </c>
      <c r="D32" s="26">
        <f t="shared" si="0"/>
        <v>30633.149999999998</v>
      </c>
      <c r="E32" s="26">
        <f t="shared" ref="E32:F32" si="25">D32</f>
        <v>30633.149999999998</v>
      </c>
      <c r="F32" s="26">
        <f t="shared" si="25"/>
        <v>30633.149999999998</v>
      </c>
      <c r="G32">
        <f t="shared" si="2"/>
        <v>0</v>
      </c>
    </row>
    <row r="33" spans="1:11" x14ac:dyDescent="0.2">
      <c r="A33" s="62">
        <v>10</v>
      </c>
      <c r="B33" s="26">
        <v>25</v>
      </c>
      <c r="C33">
        <v>204221</v>
      </c>
      <c r="D33" s="26">
        <f t="shared" si="0"/>
        <v>30633.149999999998</v>
      </c>
      <c r="E33" s="26">
        <f t="shared" ref="E33:F33" si="26">D33</f>
        <v>30633.149999999998</v>
      </c>
      <c r="F33" s="26">
        <f t="shared" si="26"/>
        <v>30633.149999999998</v>
      </c>
      <c r="G33">
        <f t="shared" si="2"/>
        <v>0</v>
      </c>
    </row>
    <row r="34" spans="1:11" x14ac:dyDescent="0.2">
      <c r="A34" s="62">
        <v>10</v>
      </c>
      <c r="B34" s="26">
        <v>26</v>
      </c>
      <c r="C34">
        <v>204221</v>
      </c>
      <c r="D34" s="26">
        <f t="shared" si="0"/>
        <v>30633.149999999998</v>
      </c>
      <c r="E34" s="26">
        <f t="shared" ref="E34:F34" si="27">D34</f>
        <v>30633.149999999998</v>
      </c>
      <c r="F34" s="26">
        <f t="shared" si="27"/>
        <v>30633.149999999998</v>
      </c>
      <c r="G34">
        <f t="shared" si="2"/>
        <v>0</v>
      </c>
    </row>
    <row r="35" spans="1:11" x14ac:dyDescent="0.2">
      <c r="A35" s="62">
        <v>10</v>
      </c>
      <c r="B35" s="26">
        <v>27</v>
      </c>
      <c r="C35">
        <v>204221</v>
      </c>
      <c r="D35" s="26">
        <f t="shared" si="0"/>
        <v>30633.149999999998</v>
      </c>
      <c r="E35" s="26">
        <f t="shared" ref="E35:F35" si="28">D35</f>
        <v>30633.149999999998</v>
      </c>
      <c r="F35" s="26">
        <f t="shared" si="28"/>
        <v>30633.149999999998</v>
      </c>
      <c r="G35">
        <f t="shared" si="2"/>
        <v>0</v>
      </c>
      <c r="K35" s="38"/>
    </row>
    <row r="36" spans="1:11" x14ac:dyDescent="0.2">
      <c r="A36" s="65">
        <v>11</v>
      </c>
      <c r="B36" s="26">
        <v>28</v>
      </c>
      <c r="C36">
        <v>204221</v>
      </c>
      <c r="D36" s="26">
        <f t="shared" si="0"/>
        <v>30633.149999999998</v>
      </c>
      <c r="E36" s="26">
        <f t="shared" ref="E36:F36" si="29">D36</f>
        <v>30633.149999999998</v>
      </c>
      <c r="F36" s="26">
        <f t="shared" si="29"/>
        <v>30633.149999999998</v>
      </c>
      <c r="G36">
        <f t="shared" si="2"/>
        <v>0</v>
      </c>
    </row>
    <row r="37" spans="1:11" x14ac:dyDescent="0.2">
      <c r="A37" s="65">
        <v>11</v>
      </c>
      <c r="B37" s="26">
        <v>29</v>
      </c>
      <c r="C37">
        <v>204221</v>
      </c>
      <c r="D37" s="26">
        <f t="shared" si="0"/>
        <v>30633.149999999998</v>
      </c>
      <c r="E37" s="26">
        <f t="shared" ref="E37:F37" si="30">D37</f>
        <v>30633.149999999998</v>
      </c>
      <c r="F37" s="26">
        <f t="shared" si="30"/>
        <v>30633.149999999998</v>
      </c>
      <c r="G37">
        <f t="shared" si="2"/>
        <v>0</v>
      </c>
    </row>
    <row r="38" spans="1:11" x14ac:dyDescent="0.2">
      <c r="A38" s="65">
        <v>11</v>
      </c>
      <c r="B38" s="26">
        <v>30</v>
      </c>
      <c r="C38">
        <v>204221</v>
      </c>
      <c r="D38" s="26">
        <f t="shared" si="0"/>
        <v>30633.149999999998</v>
      </c>
      <c r="E38" s="26">
        <f t="shared" ref="E38:F38" si="31">D38</f>
        <v>30633.149999999998</v>
      </c>
      <c r="F38" s="26">
        <f t="shared" si="31"/>
        <v>30633.149999999998</v>
      </c>
      <c r="G38">
        <f t="shared" si="2"/>
        <v>0</v>
      </c>
    </row>
    <row r="39" spans="1:11" x14ac:dyDescent="0.2">
      <c r="A39" s="65">
        <v>12</v>
      </c>
      <c r="B39" s="26">
        <v>31</v>
      </c>
      <c r="C39">
        <v>204221</v>
      </c>
      <c r="D39" s="26">
        <f t="shared" si="0"/>
        <v>30633.149999999998</v>
      </c>
      <c r="E39" s="26">
        <f t="shared" ref="E39:F39" si="32">D39</f>
        <v>30633.149999999998</v>
      </c>
      <c r="F39" s="26">
        <f t="shared" si="32"/>
        <v>30633.149999999998</v>
      </c>
      <c r="G39">
        <f t="shared" si="2"/>
        <v>0</v>
      </c>
    </row>
    <row r="40" spans="1:11" x14ac:dyDescent="0.2">
      <c r="A40" s="65">
        <v>12</v>
      </c>
      <c r="B40" s="26">
        <v>32</v>
      </c>
      <c r="C40">
        <v>204221</v>
      </c>
      <c r="D40" s="26">
        <f t="shared" si="0"/>
        <v>30633.149999999998</v>
      </c>
      <c r="E40" s="26">
        <f t="shared" ref="E40:F40" si="33">D40</f>
        <v>30633.149999999998</v>
      </c>
      <c r="F40" s="26">
        <f t="shared" si="33"/>
        <v>30633.149999999998</v>
      </c>
      <c r="G40">
        <f t="shared" si="2"/>
        <v>0</v>
      </c>
    </row>
    <row r="41" spans="1:11" x14ac:dyDescent="0.2">
      <c r="B41" s="26">
        <v>33</v>
      </c>
      <c r="D41" s="26">
        <f t="shared" si="0"/>
        <v>0</v>
      </c>
      <c r="E41" s="26">
        <f t="shared" ref="E41:F41" si="34">D41</f>
        <v>0</v>
      </c>
      <c r="F41" s="26">
        <f t="shared" si="34"/>
        <v>0</v>
      </c>
      <c r="G41">
        <f t="shared" si="2"/>
        <v>0</v>
      </c>
    </row>
    <row r="42" spans="1:11" x14ac:dyDescent="0.2">
      <c r="B42" s="26">
        <v>34</v>
      </c>
      <c r="D42" s="26">
        <f t="shared" si="0"/>
        <v>0</v>
      </c>
      <c r="E42" s="26">
        <f t="shared" ref="E42:F42" si="35">D42</f>
        <v>0</v>
      </c>
      <c r="F42" s="26">
        <f t="shared" si="35"/>
        <v>0</v>
      </c>
      <c r="G42">
        <f t="shared" si="2"/>
        <v>0</v>
      </c>
    </row>
    <row r="43" spans="1:11" x14ac:dyDescent="0.2">
      <c r="B43" s="26">
        <v>35</v>
      </c>
      <c r="D43" s="26">
        <f t="shared" si="0"/>
        <v>0</v>
      </c>
      <c r="E43" s="26">
        <f t="shared" ref="E43:F43" si="36">D43</f>
        <v>0</v>
      </c>
      <c r="F43" s="26">
        <f t="shared" si="36"/>
        <v>0</v>
      </c>
      <c r="G43">
        <f t="shared" si="2"/>
        <v>0</v>
      </c>
    </row>
    <row r="44" spans="1:11" x14ac:dyDescent="0.2">
      <c r="B44" s="26">
        <v>36</v>
      </c>
      <c r="D44" s="26">
        <f t="shared" si="0"/>
        <v>0</v>
      </c>
      <c r="E44" s="26">
        <f t="shared" ref="E44:F44" si="37">D44</f>
        <v>0</v>
      </c>
      <c r="F44" s="26">
        <f t="shared" si="37"/>
        <v>0</v>
      </c>
      <c r="G44">
        <f t="shared" si="2"/>
        <v>0</v>
      </c>
    </row>
    <row r="45" spans="1:11" x14ac:dyDescent="0.2">
      <c r="B45" s="26">
        <v>37</v>
      </c>
      <c r="D45" s="26">
        <f t="shared" si="0"/>
        <v>0</v>
      </c>
      <c r="E45" s="26">
        <f t="shared" ref="E45:F45" si="38">D45</f>
        <v>0</v>
      </c>
      <c r="F45" s="26">
        <f t="shared" si="38"/>
        <v>0</v>
      </c>
      <c r="G45">
        <f t="shared" si="2"/>
        <v>0</v>
      </c>
    </row>
    <row r="46" spans="1:11" x14ac:dyDescent="0.2">
      <c r="B46" s="26">
        <v>38</v>
      </c>
      <c r="D46" s="26">
        <f t="shared" si="0"/>
        <v>0</v>
      </c>
      <c r="E46" s="26">
        <f t="shared" ref="E46:F46" si="39">D46</f>
        <v>0</v>
      </c>
      <c r="F46" s="26">
        <f t="shared" si="39"/>
        <v>0</v>
      </c>
      <c r="G46">
        <f t="shared" si="2"/>
        <v>0</v>
      </c>
    </row>
    <row r="47" spans="1:11" x14ac:dyDescent="0.2">
      <c r="B47" s="26">
        <v>39</v>
      </c>
      <c r="D47" s="26">
        <f t="shared" si="0"/>
        <v>0</v>
      </c>
      <c r="E47" s="26">
        <f t="shared" ref="E47:F47" si="40">D47</f>
        <v>0</v>
      </c>
      <c r="F47" s="26">
        <f t="shared" si="40"/>
        <v>0</v>
      </c>
      <c r="G47">
        <f t="shared" si="2"/>
        <v>0</v>
      </c>
    </row>
    <row r="48" spans="1:11" x14ac:dyDescent="0.2">
      <c r="B48" s="26">
        <v>40</v>
      </c>
      <c r="D48" s="26">
        <f t="shared" si="0"/>
        <v>0</v>
      </c>
      <c r="E48" s="26">
        <f t="shared" ref="E48:F48" si="41">D48</f>
        <v>0</v>
      </c>
      <c r="F48" s="26">
        <f t="shared" si="41"/>
        <v>0</v>
      </c>
      <c r="G48">
        <f t="shared" si="2"/>
        <v>0</v>
      </c>
    </row>
    <row r="49" spans="2:7" x14ac:dyDescent="0.2">
      <c r="B49" s="26">
        <v>41</v>
      </c>
      <c r="D49" s="26">
        <f t="shared" si="0"/>
        <v>0</v>
      </c>
      <c r="E49" s="26">
        <f t="shared" ref="E49:F49" si="42">D49</f>
        <v>0</v>
      </c>
      <c r="F49" s="26">
        <f t="shared" si="42"/>
        <v>0</v>
      </c>
      <c r="G49">
        <f t="shared" si="2"/>
        <v>0</v>
      </c>
    </row>
    <row r="50" spans="2:7" x14ac:dyDescent="0.2">
      <c r="B50" s="26">
        <v>42</v>
      </c>
      <c r="D50" s="26">
        <f t="shared" si="0"/>
        <v>0</v>
      </c>
      <c r="E50" s="26">
        <f t="shared" ref="E50:F50" si="43">D50</f>
        <v>0</v>
      </c>
      <c r="F50" s="26">
        <f t="shared" si="43"/>
        <v>0</v>
      </c>
      <c r="G50">
        <f t="shared" si="2"/>
        <v>0</v>
      </c>
    </row>
    <row r="51" spans="2:7" x14ac:dyDescent="0.2">
      <c r="B51" s="26">
        <v>43</v>
      </c>
      <c r="D51" s="26">
        <f t="shared" si="0"/>
        <v>0</v>
      </c>
      <c r="E51" s="26">
        <f t="shared" ref="E51:F51" si="44">D51</f>
        <v>0</v>
      </c>
      <c r="F51" s="26">
        <f t="shared" si="44"/>
        <v>0</v>
      </c>
      <c r="G51">
        <f t="shared" si="2"/>
        <v>0</v>
      </c>
    </row>
    <row r="52" spans="2:7" x14ac:dyDescent="0.2">
      <c r="B52" s="26">
        <v>44</v>
      </c>
      <c r="D52" s="26">
        <f t="shared" si="0"/>
        <v>0</v>
      </c>
      <c r="E52" s="26">
        <f t="shared" ref="E52:F52" si="45">D52</f>
        <v>0</v>
      </c>
      <c r="F52" s="26">
        <f t="shared" si="45"/>
        <v>0</v>
      </c>
      <c r="G52">
        <f t="shared" si="2"/>
        <v>0</v>
      </c>
    </row>
    <row r="53" spans="2:7" x14ac:dyDescent="0.2">
      <c r="B53" s="26">
        <v>45</v>
      </c>
      <c r="D53" s="26">
        <f t="shared" si="0"/>
        <v>0</v>
      </c>
      <c r="E53" s="26">
        <f t="shared" ref="E53:F53" si="46">D53</f>
        <v>0</v>
      </c>
      <c r="F53" s="26">
        <f t="shared" si="46"/>
        <v>0</v>
      </c>
      <c r="G53">
        <f t="shared" si="2"/>
        <v>0</v>
      </c>
    </row>
    <row r="54" spans="2:7" x14ac:dyDescent="0.2">
      <c r="B54" s="26">
        <v>46</v>
      </c>
      <c r="D54" s="26">
        <f t="shared" si="0"/>
        <v>0</v>
      </c>
      <c r="E54" s="26">
        <f t="shared" ref="E54:F54" si="47">D54</f>
        <v>0</v>
      </c>
      <c r="F54" s="26">
        <f t="shared" si="47"/>
        <v>0</v>
      </c>
      <c r="G54">
        <f t="shared" si="2"/>
        <v>0</v>
      </c>
    </row>
    <row r="55" spans="2:7" x14ac:dyDescent="0.2">
      <c r="B55" s="26">
        <v>47</v>
      </c>
      <c r="D55" s="26">
        <f t="shared" si="0"/>
        <v>0</v>
      </c>
      <c r="E55" s="26">
        <f t="shared" ref="E55:F55" si="48">D55</f>
        <v>0</v>
      </c>
      <c r="F55" s="26">
        <f t="shared" si="48"/>
        <v>0</v>
      </c>
      <c r="G55">
        <f t="shared" si="2"/>
        <v>0</v>
      </c>
    </row>
    <row r="56" spans="2:7" x14ac:dyDescent="0.2">
      <c r="B56" s="26">
        <v>48</v>
      </c>
      <c r="D56" s="26">
        <f t="shared" si="0"/>
        <v>0</v>
      </c>
      <c r="E56" s="26">
        <f t="shared" ref="E56:F56" si="49">D56</f>
        <v>0</v>
      </c>
      <c r="F56" s="26">
        <f t="shared" si="49"/>
        <v>0</v>
      </c>
      <c r="G56">
        <f t="shared" si="2"/>
        <v>0</v>
      </c>
    </row>
  </sheetData>
  <phoneticPr fontId="1" type="noConversion"/>
  <pageMargins left="0.7" right="0.7" top="0.75" bottom="0.75" header="0.3" footer="0.3"/>
  <pageSetup paperSize="9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1:BQ296"/>
  <sheetViews>
    <sheetView zoomScale="85" zoomScaleNormal="85" workbookViewId="0">
      <selection activeCell="A7" sqref="A7:XFD11"/>
    </sheetView>
  </sheetViews>
  <sheetFormatPr defaultRowHeight="14.25" x14ac:dyDescent="0.2"/>
  <cols>
    <col min="2" max="2" width="23.5" bestFit="1" customWidth="1"/>
    <col min="5" max="5" width="16.125" customWidth="1"/>
    <col min="15" max="15" width="27.875" bestFit="1" customWidth="1"/>
    <col min="24" max="24" width="22.875" bestFit="1" customWidth="1"/>
    <col min="32" max="32" width="21.75" bestFit="1" customWidth="1"/>
    <col min="35" max="35" width="14.875" bestFit="1" customWidth="1"/>
  </cols>
  <sheetData>
    <row r="1" spans="2:69" s="3" customFormat="1" x14ac:dyDescent="0.2"/>
    <row r="2" spans="2:69" s="3" customFormat="1" x14ac:dyDescent="0.2">
      <c r="B2" s="7" t="s">
        <v>569</v>
      </c>
      <c r="C2" s="7" t="s">
        <v>570</v>
      </c>
      <c r="D2" s="19" t="s">
        <v>571</v>
      </c>
      <c r="E2" s="7" t="s">
        <v>572</v>
      </c>
      <c r="F2" s="7" t="s">
        <v>574</v>
      </c>
      <c r="G2" s="7" t="s">
        <v>575</v>
      </c>
      <c r="H2" s="7" t="s">
        <v>576</v>
      </c>
      <c r="I2" s="7" t="s">
        <v>577</v>
      </c>
      <c r="J2" s="7" t="s">
        <v>578</v>
      </c>
      <c r="K2" s="7" t="s">
        <v>579</v>
      </c>
      <c r="L2" s="7" t="s">
        <v>704</v>
      </c>
      <c r="M2" s="20" t="s">
        <v>599</v>
      </c>
      <c r="N2" s="7" t="s">
        <v>600</v>
      </c>
      <c r="O2" s="7" t="s">
        <v>601</v>
      </c>
      <c r="P2" s="20" t="s">
        <v>602</v>
      </c>
      <c r="Q2" s="7" t="s">
        <v>705</v>
      </c>
      <c r="R2" s="7" t="s">
        <v>604</v>
      </c>
      <c r="S2" s="20" t="s">
        <v>605</v>
      </c>
      <c r="T2" s="20" t="s">
        <v>606</v>
      </c>
      <c r="U2" s="7" t="s">
        <v>580</v>
      </c>
      <c r="V2" s="7" t="s">
        <v>581</v>
      </c>
      <c r="W2" s="7" t="s">
        <v>582</v>
      </c>
      <c r="X2" s="7" t="s">
        <v>584</v>
      </c>
      <c r="Y2" s="7" t="s">
        <v>586</v>
      </c>
      <c r="Z2" s="7" t="s">
        <v>706</v>
      </c>
      <c r="AA2" s="7" t="s">
        <v>707</v>
      </c>
      <c r="AB2" s="7" t="s">
        <v>708</v>
      </c>
      <c r="AC2" s="7" t="s">
        <v>590</v>
      </c>
      <c r="AD2" s="7" t="s">
        <v>591</v>
      </c>
      <c r="AE2" s="7" t="s">
        <v>592</v>
      </c>
      <c r="AF2" s="7" t="s">
        <v>593</v>
      </c>
      <c r="AG2" s="7" t="s">
        <v>614</v>
      </c>
      <c r="AH2" s="20" t="s">
        <v>595</v>
      </c>
      <c r="AI2" s="7" t="s">
        <v>607</v>
      </c>
      <c r="AJ2" s="7" t="s">
        <v>608</v>
      </c>
      <c r="AK2" s="7" t="s">
        <v>609</v>
      </c>
      <c r="AL2" s="7" t="s">
        <v>610</v>
      </c>
      <c r="AM2" s="7" t="s">
        <v>611</v>
      </c>
      <c r="AN2" s="7" t="s">
        <v>612</v>
      </c>
      <c r="AO2" s="7" t="s">
        <v>613</v>
      </c>
      <c r="AP2" s="7" t="s">
        <v>546</v>
      </c>
      <c r="AQ2" s="7" t="s">
        <v>547</v>
      </c>
      <c r="AR2" s="7" t="s">
        <v>548</v>
      </c>
      <c r="AS2" s="7" t="s">
        <v>549</v>
      </c>
      <c r="AT2" s="7" t="s">
        <v>709</v>
      </c>
      <c r="AU2" s="7" t="s">
        <v>550</v>
      </c>
      <c r="AV2" s="7" t="s">
        <v>551</v>
      </c>
      <c r="AW2" s="7" t="s">
        <v>552</v>
      </c>
      <c r="AX2" s="7" t="s">
        <v>553</v>
      </c>
      <c r="AY2" s="7" t="s">
        <v>554</v>
      </c>
      <c r="AZ2" s="7" t="s">
        <v>555</v>
      </c>
      <c r="BA2" s="7" t="s">
        <v>556</v>
      </c>
      <c r="BB2" s="7" t="s">
        <v>557</v>
      </c>
      <c r="BC2" s="7" t="s">
        <v>558</v>
      </c>
      <c r="BD2" s="7" t="s">
        <v>559</v>
      </c>
      <c r="BE2" s="7" t="s">
        <v>560</v>
      </c>
      <c r="BF2" s="7" t="s">
        <v>561</v>
      </c>
      <c r="BG2" s="7" t="s">
        <v>562</v>
      </c>
      <c r="BH2" s="7" t="s">
        <v>563</v>
      </c>
      <c r="BI2" s="7" t="s">
        <v>564</v>
      </c>
      <c r="BJ2" s="7" t="s">
        <v>565</v>
      </c>
      <c r="BK2" s="7" t="s">
        <v>566</v>
      </c>
      <c r="BL2" s="7" t="s">
        <v>567</v>
      </c>
      <c r="BM2" s="7" t="s">
        <v>710</v>
      </c>
      <c r="BN2" s="7" t="s">
        <v>711</v>
      </c>
      <c r="BO2" s="7" t="s">
        <v>712</v>
      </c>
      <c r="BP2" s="7" t="s">
        <v>713</v>
      </c>
      <c r="BQ2" s="7" t="s">
        <v>1195</v>
      </c>
    </row>
    <row r="3" spans="2:69" s="3" customFormat="1" x14ac:dyDescent="0.2">
      <c r="B3" s="14" t="s">
        <v>615</v>
      </c>
      <c r="C3" s="14" t="s">
        <v>615</v>
      </c>
      <c r="D3" s="14" t="s">
        <v>616</v>
      </c>
      <c r="E3" s="14" t="s">
        <v>617</v>
      </c>
      <c r="F3" s="14" t="s">
        <v>615</v>
      </c>
      <c r="G3" s="14" t="s">
        <v>615</v>
      </c>
      <c r="H3" s="14" t="s">
        <v>615</v>
      </c>
      <c r="I3" s="14" t="s">
        <v>615</v>
      </c>
      <c r="J3" s="14" t="s">
        <v>615</v>
      </c>
      <c r="K3" s="14" t="s">
        <v>615</v>
      </c>
      <c r="L3" s="14" t="s">
        <v>615</v>
      </c>
      <c r="M3" s="21" t="s">
        <v>615</v>
      </c>
      <c r="N3" s="14" t="s">
        <v>615</v>
      </c>
      <c r="O3" s="21" t="s">
        <v>615</v>
      </c>
      <c r="P3" s="21" t="s">
        <v>615</v>
      </c>
      <c r="Q3" s="14" t="s">
        <v>616</v>
      </c>
      <c r="R3" s="14" t="s">
        <v>615</v>
      </c>
      <c r="S3" s="21" t="s">
        <v>616</v>
      </c>
      <c r="T3" s="21" t="s">
        <v>616</v>
      </c>
      <c r="U3" s="14" t="s">
        <v>615</v>
      </c>
      <c r="V3" s="14" t="s">
        <v>615</v>
      </c>
      <c r="W3" s="14" t="s">
        <v>615</v>
      </c>
      <c r="X3" s="14" t="s">
        <v>615</v>
      </c>
      <c r="Y3" s="14" t="s">
        <v>615</v>
      </c>
      <c r="Z3" s="14" t="s">
        <v>615</v>
      </c>
      <c r="AA3" s="14" t="s">
        <v>615</v>
      </c>
      <c r="AB3" s="14" t="s">
        <v>615</v>
      </c>
      <c r="AC3" s="14" t="s">
        <v>615</v>
      </c>
      <c r="AD3" s="14" t="s">
        <v>615</v>
      </c>
      <c r="AE3" s="14" t="s">
        <v>615</v>
      </c>
      <c r="AF3" s="14" t="s">
        <v>615</v>
      </c>
      <c r="AG3" s="14" t="s">
        <v>615</v>
      </c>
      <c r="AH3" s="21" t="s">
        <v>615</v>
      </c>
      <c r="AI3" s="14" t="s">
        <v>616</v>
      </c>
      <c r="AJ3" s="14" t="s">
        <v>616</v>
      </c>
      <c r="AK3" s="14" t="s">
        <v>616</v>
      </c>
      <c r="AL3" s="14" t="s">
        <v>615</v>
      </c>
      <c r="AM3" s="14" t="s">
        <v>615</v>
      </c>
      <c r="AN3" s="14" t="s">
        <v>615</v>
      </c>
      <c r="AO3" s="14" t="s">
        <v>615</v>
      </c>
      <c r="AP3" s="14" t="s">
        <v>615</v>
      </c>
      <c r="AQ3" s="14" t="s">
        <v>615</v>
      </c>
      <c r="AR3" s="14" t="s">
        <v>615</v>
      </c>
      <c r="AS3" s="14" t="s">
        <v>615</v>
      </c>
      <c r="AT3" s="14" t="s">
        <v>615</v>
      </c>
      <c r="AU3" s="14" t="s">
        <v>615</v>
      </c>
      <c r="AV3" s="14" t="s">
        <v>615</v>
      </c>
      <c r="AW3" s="14" t="s">
        <v>615</v>
      </c>
      <c r="AX3" s="14" t="s">
        <v>615</v>
      </c>
      <c r="AY3" s="14" t="s">
        <v>615</v>
      </c>
      <c r="AZ3" s="14" t="s">
        <v>615</v>
      </c>
      <c r="BA3" s="14" t="s">
        <v>615</v>
      </c>
      <c r="BB3" s="14" t="s">
        <v>615</v>
      </c>
      <c r="BC3" s="14" t="s">
        <v>615</v>
      </c>
      <c r="BD3" s="14" t="s">
        <v>615</v>
      </c>
      <c r="BE3" s="14" t="s">
        <v>615</v>
      </c>
      <c r="BF3" s="14" t="s">
        <v>615</v>
      </c>
      <c r="BG3" s="14" t="s">
        <v>615</v>
      </c>
      <c r="BH3" s="14" t="s">
        <v>615</v>
      </c>
      <c r="BI3" s="14" t="s">
        <v>615</v>
      </c>
      <c r="BJ3" s="14" t="s">
        <v>615</v>
      </c>
      <c r="BK3" s="14" t="s">
        <v>615</v>
      </c>
      <c r="BL3" s="14" t="s">
        <v>615</v>
      </c>
      <c r="BM3" s="14" t="s">
        <v>616</v>
      </c>
      <c r="BN3" s="14" t="s">
        <v>615</v>
      </c>
      <c r="BO3" s="14" t="s">
        <v>615</v>
      </c>
      <c r="BP3" s="14" t="s">
        <v>616</v>
      </c>
      <c r="BQ3" s="14" t="s">
        <v>616</v>
      </c>
    </row>
    <row r="4" spans="2:69" s="3" customFormat="1" x14ac:dyDescent="0.2">
      <c r="B4" s="17" t="s">
        <v>619</v>
      </c>
      <c r="C4" s="17" t="s">
        <v>619</v>
      </c>
      <c r="D4" s="17" t="s">
        <v>619</v>
      </c>
      <c r="E4" s="17" t="s">
        <v>617</v>
      </c>
      <c r="F4" s="17" t="s">
        <v>620</v>
      </c>
      <c r="G4" s="17" t="s">
        <v>620</v>
      </c>
      <c r="H4" s="17" t="s">
        <v>619</v>
      </c>
      <c r="I4" s="17" t="s">
        <v>620</v>
      </c>
      <c r="J4" s="17" t="s">
        <v>620</v>
      </c>
      <c r="K4" s="17" t="s">
        <v>620</v>
      </c>
      <c r="L4" s="17" t="s">
        <v>621</v>
      </c>
      <c r="M4" s="22" t="s">
        <v>621</v>
      </c>
      <c r="N4" s="17" t="s">
        <v>624</v>
      </c>
      <c r="O4" s="22" t="s">
        <v>624</v>
      </c>
      <c r="P4" s="22" t="s">
        <v>620</v>
      </c>
      <c r="Q4" s="17" t="s">
        <v>624</v>
      </c>
      <c r="R4" s="17" t="s">
        <v>620</v>
      </c>
      <c r="S4" s="22" t="s">
        <v>619</v>
      </c>
      <c r="T4" s="22" t="s">
        <v>624</v>
      </c>
      <c r="U4" s="17" t="s">
        <v>621</v>
      </c>
      <c r="V4" s="17" t="s">
        <v>619</v>
      </c>
      <c r="W4" s="17" t="s">
        <v>620</v>
      </c>
      <c r="X4" s="17" t="s">
        <v>619</v>
      </c>
      <c r="Y4" s="17" t="s">
        <v>619</v>
      </c>
      <c r="Z4" s="17" t="s">
        <v>619</v>
      </c>
      <c r="AA4" s="17" t="s">
        <v>619</v>
      </c>
      <c r="AB4" s="17" t="s">
        <v>619</v>
      </c>
      <c r="AC4" s="17" t="s">
        <v>619</v>
      </c>
      <c r="AD4" s="17" t="s">
        <v>619</v>
      </c>
      <c r="AE4" s="17" t="s">
        <v>619</v>
      </c>
      <c r="AF4" s="17" t="s">
        <v>621</v>
      </c>
      <c r="AG4" s="17" t="s">
        <v>619</v>
      </c>
      <c r="AH4" s="22" t="s">
        <v>623</v>
      </c>
      <c r="AI4" s="17" t="s">
        <v>621</v>
      </c>
      <c r="AJ4" s="17" t="s">
        <v>623</v>
      </c>
      <c r="AK4" s="17" t="s">
        <v>625</v>
      </c>
      <c r="AL4" s="17" t="s">
        <v>626</v>
      </c>
      <c r="AM4" s="17" t="s">
        <v>623</v>
      </c>
      <c r="AN4" s="17" t="s">
        <v>623</v>
      </c>
      <c r="AO4" s="17" t="s">
        <v>623</v>
      </c>
      <c r="AP4" s="17" t="s">
        <v>623</v>
      </c>
      <c r="AQ4" s="17" t="s">
        <v>623</v>
      </c>
      <c r="AR4" s="17" t="s">
        <v>623</v>
      </c>
      <c r="AS4" s="17" t="s">
        <v>623</v>
      </c>
      <c r="AT4" s="17" t="s">
        <v>623</v>
      </c>
      <c r="AU4" s="17" t="s">
        <v>623</v>
      </c>
      <c r="AV4" s="17" t="s">
        <v>623</v>
      </c>
      <c r="AW4" s="17" t="s">
        <v>623</v>
      </c>
      <c r="AX4" s="17" t="s">
        <v>623</v>
      </c>
      <c r="AY4" s="17" t="s">
        <v>623</v>
      </c>
      <c r="AZ4" s="17" t="s">
        <v>623</v>
      </c>
      <c r="BA4" s="17" t="s">
        <v>623</v>
      </c>
      <c r="BB4" s="17" t="s">
        <v>623</v>
      </c>
      <c r="BC4" s="17" t="s">
        <v>623</v>
      </c>
      <c r="BD4" s="17" t="s">
        <v>623</v>
      </c>
      <c r="BE4" s="17" t="s">
        <v>623</v>
      </c>
      <c r="BF4" s="17" t="s">
        <v>623</v>
      </c>
      <c r="BG4" s="17" t="s">
        <v>623</v>
      </c>
      <c r="BH4" s="17" t="s">
        <v>623</v>
      </c>
      <c r="BI4" s="17" t="s">
        <v>623</v>
      </c>
      <c r="BJ4" s="17" t="s">
        <v>623</v>
      </c>
      <c r="BK4" s="17" t="s">
        <v>623</v>
      </c>
      <c r="BL4" s="17" t="s">
        <v>623</v>
      </c>
      <c r="BM4" s="17" t="s">
        <v>619</v>
      </c>
      <c r="BN4" s="17" t="s">
        <v>619</v>
      </c>
      <c r="BO4" s="17" t="s">
        <v>624</v>
      </c>
      <c r="BP4" s="17" t="s">
        <v>622</v>
      </c>
      <c r="BQ4" s="17" t="s">
        <v>1193</v>
      </c>
    </row>
    <row r="5" spans="2:69" s="3" customFormat="1" x14ac:dyDescent="0.2">
      <c r="B5" s="14" t="s">
        <v>627</v>
      </c>
      <c r="C5" s="14" t="s">
        <v>628</v>
      </c>
      <c r="D5" s="14" t="s">
        <v>629</v>
      </c>
      <c r="E5" s="14" t="s">
        <v>617</v>
      </c>
      <c r="F5" s="14" t="s">
        <v>630</v>
      </c>
      <c r="G5" s="14" t="s">
        <v>631</v>
      </c>
      <c r="H5" s="14" t="s">
        <v>632</v>
      </c>
      <c r="I5" s="14" t="s">
        <v>633</v>
      </c>
      <c r="J5" s="14" t="s">
        <v>634</v>
      </c>
      <c r="K5" s="14" t="s">
        <v>635</v>
      </c>
      <c r="L5" s="14" t="s">
        <v>714</v>
      </c>
      <c r="M5" s="21" t="s">
        <v>651</v>
      </c>
      <c r="N5" s="14" t="s">
        <v>652</v>
      </c>
      <c r="O5" s="21" t="s">
        <v>653</v>
      </c>
      <c r="P5" s="21" t="s">
        <v>654</v>
      </c>
      <c r="Q5" s="14" t="s">
        <v>655</v>
      </c>
      <c r="R5" s="14" t="s">
        <v>656</v>
      </c>
      <c r="S5" s="21" t="s">
        <v>657</v>
      </c>
      <c r="T5" s="21" t="s">
        <v>658</v>
      </c>
      <c r="U5" s="14" t="s">
        <v>636</v>
      </c>
      <c r="V5" s="14" t="s">
        <v>637</v>
      </c>
      <c r="W5" s="14" t="s">
        <v>638</v>
      </c>
      <c r="X5" s="14" t="s">
        <v>640</v>
      </c>
      <c r="Y5" s="14" t="s">
        <v>641</v>
      </c>
      <c r="Z5" s="14" t="s">
        <v>715</v>
      </c>
      <c r="AA5" s="14" t="s">
        <v>716</v>
      </c>
      <c r="AB5" s="14" t="s">
        <v>717</v>
      </c>
      <c r="AC5" s="14" t="s">
        <v>643</v>
      </c>
      <c r="AD5" s="14" t="s">
        <v>644</v>
      </c>
      <c r="AE5" s="14" t="s">
        <v>645</v>
      </c>
      <c r="AF5" s="14" t="s">
        <v>646</v>
      </c>
      <c r="AG5" s="14" t="s">
        <v>687</v>
      </c>
      <c r="AH5" s="21" t="s">
        <v>648</v>
      </c>
      <c r="AI5" s="14" t="s">
        <v>659</v>
      </c>
      <c r="AJ5" s="14" t="s">
        <v>660</v>
      </c>
      <c r="AK5" s="14" t="s">
        <v>661</v>
      </c>
      <c r="AL5" s="14" t="s">
        <v>662</v>
      </c>
      <c r="AM5" s="14" t="s">
        <v>6</v>
      </c>
      <c r="AN5" s="14" t="s">
        <v>663</v>
      </c>
      <c r="AO5" s="14" t="s">
        <v>664</v>
      </c>
      <c r="AP5" s="14" t="s">
        <v>665</v>
      </c>
      <c r="AQ5" s="14" t="s">
        <v>666</v>
      </c>
      <c r="AR5" s="14" t="s">
        <v>667</v>
      </c>
      <c r="AS5" s="14" t="s">
        <v>668</v>
      </c>
      <c r="AT5" s="14" t="s">
        <v>718</v>
      </c>
      <c r="AU5" s="14" t="s">
        <v>669</v>
      </c>
      <c r="AV5" s="14" t="s">
        <v>670</v>
      </c>
      <c r="AW5" s="14" t="s">
        <v>671</v>
      </c>
      <c r="AX5" s="14" t="s">
        <v>672</v>
      </c>
      <c r="AY5" s="14" t="s">
        <v>673</v>
      </c>
      <c r="AZ5" s="14" t="s">
        <v>674</v>
      </c>
      <c r="BA5" s="14" t="s">
        <v>675</v>
      </c>
      <c r="BB5" s="14" t="s">
        <v>676</v>
      </c>
      <c r="BC5" s="14" t="s">
        <v>677</v>
      </c>
      <c r="BD5" s="14" t="s">
        <v>678</v>
      </c>
      <c r="BE5" s="14" t="s">
        <v>679</v>
      </c>
      <c r="BF5" s="14" t="s">
        <v>680</v>
      </c>
      <c r="BG5" s="14" t="s">
        <v>681</v>
      </c>
      <c r="BH5" s="14" t="s">
        <v>682</v>
      </c>
      <c r="BI5" s="14" t="s">
        <v>683</v>
      </c>
      <c r="BJ5" s="14" t="s">
        <v>684</v>
      </c>
      <c r="BK5" s="14" t="s">
        <v>685</v>
      </c>
      <c r="BL5" s="14" t="s">
        <v>686</v>
      </c>
      <c r="BM5" s="14" t="s">
        <v>719</v>
      </c>
      <c r="BN5" s="14" t="s">
        <v>720</v>
      </c>
      <c r="BO5" s="14" t="s">
        <v>721</v>
      </c>
      <c r="BP5" s="14" t="s">
        <v>722</v>
      </c>
      <c r="BQ5" s="14" t="s">
        <v>1196</v>
      </c>
    </row>
    <row r="6" spans="2:69" s="3" customFormat="1" x14ac:dyDescent="0.2">
      <c r="B6" s="17" t="s">
        <v>688</v>
      </c>
      <c r="C6" s="17" t="s">
        <v>689</v>
      </c>
      <c r="D6" s="17" t="s">
        <v>690</v>
      </c>
      <c r="E6" s="17"/>
      <c r="F6" s="17" t="s">
        <v>691</v>
      </c>
      <c r="G6" s="17" t="s">
        <v>692</v>
      </c>
      <c r="H6" s="17" t="s">
        <v>693</v>
      </c>
      <c r="I6" s="17"/>
      <c r="J6" s="17"/>
      <c r="K6" s="17"/>
      <c r="L6" s="17" t="s">
        <v>723</v>
      </c>
      <c r="M6" s="22"/>
      <c r="N6" s="17"/>
      <c r="O6" s="22"/>
      <c r="P6" s="22"/>
      <c r="Q6" s="22"/>
      <c r="R6" s="17"/>
      <c r="S6" s="17" t="s">
        <v>690</v>
      </c>
      <c r="T6" s="17"/>
      <c r="U6" s="17" t="s">
        <v>696</v>
      </c>
      <c r="V6" s="17" t="s">
        <v>697</v>
      </c>
      <c r="W6" s="17"/>
      <c r="X6" s="17" t="s">
        <v>699</v>
      </c>
      <c r="Y6" s="17" t="s">
        <v>699</v>
      </c>
      <c r="Z6" s="17" t="s">
        <v>699</v>
      </c>
      <c r="AA6" s="17" t="s">
        <v>699</v>
      </c>
      <c r="AB6" s="17" t="s">
        <v>699</v>
      </c>
      <c r="AC6" s="17" t="s">
        <v>699</v>
      </c>
      <c r="AD6" s="17" t="s">
        <v>699</v>
      </c>
      <c r="AE6" s="17" t="s">
        <v>699</v>
      </c>
      <c r="AF6" s="17" t="s">
        <v>699</v>
      </c>
      <c r="AG6" s="17"/>
      <c r="AH6" s="22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 t="s">
        <v>699</v>
      </c>
      <c r="BO6" s="17"/>
      <c r="BP6" s="17"/>
      <c r="BQ6" s="17"/>
    </row>
    <row r="7" spans="2:69" x14ac:dyDescent="0.2">
      <c r="B7" t="str">
        <f t="array" aca="1" ref="B7" ca="1">INDEX(基础表!$Y:$Y,SMALL(IF(基础表!$Z:$Z=1,ROW(基础表!$Z:$Z),999),ROW(H1)))&amp;""</f>
        <v>M22P01U01N08</v>
      </c>
      <c r="C7" t="str">
        <f ca="1">VLOOKUP(VLOOKUP($B7,基础表!$E:$G,3,FALSE),模型表!$C:$D,2,FALSE)</f>
        <v>Model_LCYShi</v>
      </c>
      <c r="E7" t="str">
        <f ca="1">VLOOKUP($B7,基础表!$E:$G,3,FALSE)</f>
        <v>琪拉雅</v>
      </c>
      <c r="F7">
        <f ca="1">VLOOKUP($E7,模型表!$C:$G,5,FALSE)</f>
        <v>0</v>
      </c>
      <c r="G7">
        <f ca="1">VLOOKUP($E7,模型表!$C:$F,4,FALSE)</f>
        <v>14</v>
      </c>
      <c r="I7">
        <f t="shared" ref="I7:I261" ca="1" si="0">IF($B7="","",10)</f>
        <v>10</v>
      </c>
      <c r="J7">
        <f t="shared" ref="J7:J261" ca="1" si="1">IF($B7="","",2)</f>
        <v>2</v>
      </c>
      <c r="K7">
        <f t="shared" ref="K7:K261" ca="1" si="2">IF($B7="","",1)</f>
        <v>1</v>
      </c>
      <c r="L7" t="str">
        <f t="shared" ref="L7:L261" ca="1" si="3">IF($B7="","","[]")</f>
        <v>[]</v>
      </c>
      <c r="M7" t="str">
        <f t="shared" ref="M7:M18" ca="1" si="4">IF(B7="","","[Master]")</f>
        <v>[Master]</v>
      </c>
      <c r="O7" t="str">
        <f ca="1">VLOOKUP($B7,基础表!$E:$R,14,FALSE)</f>
        <v>{"a1":[10,0],"a2":0,"a3":0,"a4":30}</v>
      </c>
      <c r="P7">
        <f ca="1">VLOOKUP($B7,基础表!$E:$S,13,FALSE)</f>
        <v>680</v>
      </c>
      <c r="R7">
        <f ca="1">VLOOKUP($B7,基础表!$E:$H,4,FALSE)</f>
        <v>27569.834999999995</v>
      </c>
      <c r="U7" t="str">
        <f t="shared" ref="U7:U18" ca="1" si="5">IF(B7="","","[EARTH]")</f>
        <v>[EARTH]</v>
      </c>
      <c r="V7" t="str">
        <f t="shared" ref="V7:V18" ca="1" si="6">IF(B7="","","BOSS")</f>
        <v>BOSS</v>
      </c>
      <c r="W7">
        <f t="shared" ref="W7:W18" ca="1" si="7">IF(B7="","",5)</f>
        <v>5</v>
      </c>
      <c r="X7" t="str">
        <f ca="1">VLOOKUP($E7,模型表!$C:$K,9,FALSE)</f>
        <v>Hero_Normal_LCYShi</v>
      </c>
      <c r="Z7" t="str">
        <f ca="1">VLOOKUP($E7,模型表!$C:$Q,11,FALSE)</f>
        <v>Hero_Unique_LCYShi</v>
      </c>
      <c r="AF7" s="36" t="str">
        <f ca="1">IF($B7="","",IF(VLOOKUP($E7,模型表!$C:$O,12,FALSE)="PBuff","["&amp;VLOOKUP($E7,模型表!$C:$Q,13,FALSE)&amp;"]","[]"))</f>
        <v>[Hero_PBattle_LCYShi]</v>
      </c>
      <c r="AH7" s="23">
        <f ca="1">IF($C7="","",0)</f>
        <v>0</v>
      </c>
      <c r="AI7" s="23" t="str">
        <f ca="1">IF(C7="","","[]")</f>
        <v>[]</v>
      </c>
      <c r="AJ7" s="23">
        <f ca="1">IF($C7="","",0)</f>
        <v>0</v>
      </c>
      <c r="AK7" s="23" t="str">
        <f ca="1">IF($C7="","","[1]")</f>
        <v>[1]</v>
      </c>
      <c r="AM7">
        <f ca="1">VLOOKUP($B7,基础表!$E:$J,4,FALSE)</f>
        <v>27569.834999999995</v>
      </c>
      <c r="AN7">
        <f ca="1">VLOOKUP($B7,基础表!$E:$J,5,FALSE)</f>
        <v>15226.735104000001</v>
      </c>
      <c r="AO7">
        <f ca="1">VLOOKUP($B7,基础表!$E:$J,6,FALSE)</f>
        <v>1672742.4000000001</v>
      </c>
      <c r="AP7">
        <f ca="1">VLOOKUP($B7,基础扩展表!$E:$AG,MATCH(AP$2,基础扩展表!$E$1:$AG$1,0),FALSE)</f>
        <v>1</v>
      </c>
      <c r="AQ7">
        <f ca="1">VLOOKUP($B7,基础扩展表!$E:$AG,MATCH(AQ$2,基础扩展表!$E$1:$AG$1,0),FALSE)</f>
        <v>1</v>
      </c>
      <c r="AR7">
        <f ca="1">VLOOKUP($B7,基础扩展表!$E:$AG,MATCH(AR$2,基础扩展表!$E$1:$AG$1,0),FALSE)</f>
        <v>0</v>
      </c>
      <c r="AS7">
        <f ca="1">VLOOKUP($B7,基础扩展表!$E:$AG,MATCH(AS$2,基础扩展表!$E$1:$AG$1,0),FALSE)</f>
        <v>0</v>
      </c>
      <c r="AT7">
        <f ca="1">VLOOKUP($B7,基础扩展表!$E:$AG,MATCH(AT$2,基础扩展表!$E$1:$AG$1,0),FALSE)</f>
        <v>0</v>
      </c>
      <c r="AU7">
        <f ca="1">VLOOKUP($B7,基础扩展表!$E:$AG,MATCH(AU$2,基础扩展表!$E$1:$AG$1,0),FALSE)</f>
        <v>0</v>
      </c>
      <c r="AV7">
        <f ca="1">VLOOKUP($B7,基础扩展表!$E:$AG,MATCH(AV$2,基础扩展表!$E$1:$AG$1,0),FALSE)</f>
        <v>0</v>
      </c>
      <c r="AW7">
        <f ca="1">VLOOKUP($B7,基础扩展表!$E:$AG,MATCH(AW$2,基础扩展表!$E$1:$AG$1,0),FALSE)</f>
        <v>0</v>
      </c>
      <c r="AX7">
        <f ca="1">VLOOKUP($B7,基础扩展表!$E:$AG,MATCH(AX$2,基础扩展表!$E$1:$AG$1,0),FALSE)</f>
        <v>0</v>
      </c>
      <c r="AY7">
        <f ca="1">VLOOKUP($B7,基础扩展表!$E:$AG,MATCH(AY$2,基础扩展表!$E$1:$AG$1,0),FALSE)</f>
        <v>0</v>
      </c>
      <c r="AZ7">
        <f ca="1">VLOOKUP($B7,基础扩展表!$E:$AG,MATCH(AZ$2,基础扩展表!$E$1:$AG$1,0),FALSE)</f>
        <v>0</v>
      </c>
      <c r="BA7">
        <f ca="1">VLOOKUP($B7,基础扩展表!$E:$AG,MATCH(BA$2,基础扩展表!$E$1:$AG$1,0),FALSE)</f>
        <v>0</v>
      </c>
      <c r="BB7">
        <f ca="1">VLOOKUP($B7,基础扩展表!$E:$AG,MATCH(BB$2,基础扩展表!$E$1:$AG$1,0),FALSE)</f>
        <v>0</v>
      </c>
      <c r="BC7">
        <f ca="1">VLOOKUP($B7,基础扩展表!$E:$AG,MATCH(BC$2,基础扩展表!$E$1:$AG$1,0),FALSE)</f>
        <v>0</v>
      </c>
      <c r="BD7">
        <f ca="1">VLOOKUP($B7,基础扩展表!$E:$AG,MATCH(BD$2,基础扩展表!$E$1:$AG$1,0),FALSE)</f>
        <v>0</v>
      </c>
      <c r="BE7">
        <f ca="1">VLOOKUP($B7,基础扩展表!$E:$AG,MATCH(BE$2,基础扩展表!$E$1:$AG$1,0),FALSE)</f>
        <v>0</v>
      </c>
      <c r="BF7">
        <f ca="1">VLOOKUP($B7,基础扩展表!$E:$AG,MATCH(BF$2,基础扩展表!$E$1:$AG$1,0),FALSE)</f>
        <v>0</v>
      </c>
      <c r="BG7">
        <f ca="1">VLOOKUP($B7,基础扩展表!$E:$AG,MATCH(BG$2,基础扩展表!$E$1:$AG$1,0),FALSE)</f>
        <v>0</v>
      </c>
      <c r="BH7">
        <f ca="1">VLOOKUP($B7,基础扩展表!$E:$AG,MATCH(BH$2,基础扩展表!$E$1:$AG$1,0),FALSE)</f>
        <v>0</v>
      </c>
      <c r="BI7">
        <f ca="1">VLOOKUP($B7,基础扩展表!$E:$AG,MATCH(BI$2,基础扩展表!$E$1:$AG$1,0),FALSE)</f>
        <v>0</v>
      </c>
      <c r="BJ7">
        <f ca="1">VLOOKUP($B7,基础扩展表!$E:$AG,MATCH(BJ$2,基础扩展表!$E$1:$AG$1,0),FALSE)</f>
        <v>0</v>
      </c>
      <c r="BK7">
        <f ca="1">VLOOKUP($B7,基础扩展表!$E:$AG,MATCH(BK$2,基础扩展表!$E$1:$AG$1,0),FALSE)</f>
        <v>0</v>
      </c>
      <c r="BL7">
        <f ca="1">VLOOKUP($B7,基础扩展表!$E:$AG,MATCH(BL$2,基础扩展表!$E$1:$AG$1,0),FALSE)</f>
        <v>1</v>
      </c>
      <c r="BM7" t="str">
        <f ca="1">VLOOKUP($E7,模型表!$C:$E,3,FALSE)</f>
        <v>LCYShi</v>
      </c>
      <c r="BP7" t="str">
        <f t="shared" ref="BP7:BP18" ca="1" si="8">IF(LEFT(B7,7)=LEFT(B8,7),"TRUE","FALSE")</f>
        <v>FALSE</v>
      </c>
    </row>
    <row r="8" spans="2:69" x14ac:dyDescent="0.2">
      <c r="B8" t="str">
        <f t="array" aca="1" ref="B8" ca="1">INDEX(基础表!$Y:$Y,SMALL(IF(基础表!$Z:$Z=1,ROW(基础表!$Z:$Z),999),ROW(H2)))&amp;""</f>
        <v>M22P02U01N08</v>
      </c>
      <c r="C8" t="str">
        <f ca="1">VLOOKUP(VLOOKUP($B8,基础表!$E:$G,3,FALSE),模型表!$C:$D,2,FALSE)</f>
        <v>Model_CZheng</v>
      </c>
      <c r="E8" t="str">
        <f ca="1">VLOOKUP($B8,基础表!$E:$G,3,FALSE)</f>
        <v>神澄</v>
      </c>
      <c r="F8">
        <f ca="1">VLOOKUP($E8,模型表!$C:$G,5,FALSE)</f>
        <v>0</v>
      </c>
      <c r="G8">
        <f ca="1">VLOOKUP($E8,模型表!$C:$F,4,FALSE)</f>
        <v>14</v>
      </c>
      <c r="I8">
        <f t="shared" ca="1" si="0"/>
        <v>10</v>
      </c>
      <c r="J8">
        <f t="shared" ca="1" si="1"/>
        <v>2</v>
      </c>
      <c r="K8">
        <f t="shared" ca="1" si="2"/>
        <v>1</v>
      </c>
      <c r="L8" t="str">
        <f t="shared" ca="1" si="3"/>
        <v>[]</v>
      </c>
      <c r="M8" t="str">
        <f t="shared" ca="1" si="4"/>
        <v>[Master]</v>
      </c>
      <c r="O8" t="str">
        <f ca="1">VLOOKUP($B8,基础表!$E:$R,14,FALSE)</f>
        <v>{"a1":[10,0],"a2":0,"a3":0,"a4":60}</v>
      </c>
      <c r="P8">
        <f ca="1">VLOOKUP($B8,基础表!$E:$S,13,FALSE)</f>
        <v>0</v>
      </c>
      <c r="R8">
        <f ca="1">VLOOKUP($B8,基础表!$E:$H,4,FALSE)</f>
        <v>40803.355799999998</v>
      </c>
      <c r="U8" t="str">
        <f t="shared" ca="1" si="5"/>
        <v>[EARTH]</v>
      </c>
      <c r="V8" t="str">
        <f t="shared" ca="1" si="6"/>
        <v>BOSS</v>
      </c>
      <c r="W8">
        <f t="shared" ca="1" si="7"/>
        <v>5</v>
      </c>
      <c r="X8" t="str">
        <f ca="1">VLOOKUP($E8,模型表!$C:$K,9,FALSE)</f>
        <v>Hero_Normal_CZheng</v>
      </c>
      <c r="Z8" t="str">
        <f ca="1">VLOOKUP($E8,模型表!$C:$Q,11,FALSE)</f>
        <v>Hero_Unique_Czheng_5-8</v>
      </c>
      <c r="AF8" s="36" t="str">
        <f ca="1">IF($B8="","",IF(VLOOKUP($E8,模型表!$C:$O,12,FALSE)="PBuff","["&amp;VLOOKUP($E8,模型表!$C:$Q,13,FALSE)&amp;"]","[]"))</f>
        <v>[Hero_PBattle_CZheng]</v>
      </c>
      <c r="AH8" s="23">
        <f t="shared" ref="AH8:AH262" ca="1" si="9">IF($B8="","",0)</f>
        <v>0</v>
      </c>
      <c r="AI8" s="23" t="str">
        <f t="shared" ref="AI8:AI18" ca="1" si="10">IF(C8="","","[]")</f>
        <v>[]</v>
      </c>
      <c r="AJ8" s="23">
        <f t="shared" ref="AJ8:AJ262" ca="1" si="11">IF($B8="","",0)</f>
        <v>0</v>
      </c>
      <c r="AK8" s="23" t="str">
        <f t="shared" ref="AK8:AK262" ca="1" si="12">IF($B8="","","[1]")</f>
        <v>[1]</v>
      </c>
      <c r="AM8">
        <f ca="1">VLOOKUP($B8,基础表!$E:$J,4,FALSE)</f>
        <v>40803.355799999998</v>
      </c>
      <c r="AN8">
        <f ca="1">VLOOKUP($B8,基础表!$E:$J,5,FALSE)</f>
        <v>11764.133279999998</v>
      </c>
      <c r="AO8">
        <f ca="1">VLOOKUP($B8,基础表!$E:$J,6,FALSE)</f>
        <v>2151975.6</v>
      </c>
      <c r="AP8">
        <f ca="1">VLOOKUP($B8,基础扩展表!$E:$AG,MATCH(AP$2,基础扩展表!$E$1:$AG$1,0),FALSE)</f>
        <v>1</v>
      </c>
      <c r="AQ8">
        <f ca="1">VLOOKUP($B8,基础扩展表!$E:$AG,MATCH(AQ$2,基础扩展表!$E$1:$AG$1,0),FALSE)</f>
        <v>1</v>
      </c>
      <c r="AR8">
        <f ca="1">VLOOKUP($B8,基础扩展表!$E:$AG,MATCH(AR$2,基础扩展表!$E$1:$AG$1,0),FALSE)</f>
        <v>0</v>
      </c>
      <c r="AS8">
        <f ca="1">VLOOKUP($B8,基础扩展表!$E:$AG,MATCH(AS$2,基础扩展表!$E$1:$AG$1,0),FALSE)</f>
        <v>0</v>
      </c>
      <c r="AT8">
        <f ca="1">VLOOKUP($B8,基础扩展表!$E:$AG,MATCH(AT$2,基础扩展表!$E$1:$AG$1,0),FALSE)</f>
        <v>0</v>
      </c>
      <c r="AU8">
        <f ca="1">VLOOKUP($B8,基础扩展表!$E:$AG,MATCH(AU$2,基础扩展表!$E$1:$AG$1,0),FALSE)</f>
        <v>0</v>
      </c>
      <c r="AV8">
        <f ca="1">VLOOKUP($B8,基础扩展表!$E:$AG,MATCH(AV$2,基础扩展表!$E$1:$AG$1,0),FALSE)</f>
        <v>0</v>
      </c>
      <c r="AW8">
        <f ca="1">VLOOKUP($B8,基础扩展表!$E:$AG,MATCH(AW$2,基础扩展表!$E$1:$AG$1,0),FALSE)</f>
        <v>0</v>
      </c>
      <c r="AX8">
        <f ca="1">VLOOKUP($B8,基础扩展表!$E:$AG,MATCH(AX$2,基础扩展表!$E$1:$AG$1,0),FALSE)</f>
        <v>0</v>
      </c>
      <c r="AY8">
        <f ca="1">VLOOKUP($B8,基础扩展表!$E:$AG,MATCH(AY$2,基础扩展表!$E$1:$AG$1,0),FALSE)</f>
        <v>0</v>
      </c>
      <c r="AZ8">
        <f ca="1">VLOOKUP($B8,基础扩展表!$E:$AG,MATCH(AZ$2,基础扩展表!$E$1:$AG$1,0),FALSE)</f>
        <v>0</v>
      </c>
      <c r="BA8">
        <f ca="1">VLOOKUP($B8,基础扩展表!$E:$AG,MATCH(BA$2,基础扩展表!$E$1:$AG$1,0),FALSE)</f>
        <v>0</v>
      </c>
      <c r="BB8">
        <f ca="1">VLOOKUP($B8,基础扩展表!$E:$AG,MATCH(BB$2,基础扩展表!$E$1:$AG$1,0),FALSE)</f>
        <v>0</v>
      </c>
      <c r="BC8">
        <f ca="1">VLOOKUP($B8,基础扩展表!$E:$AG,MATCH(BC$2,基础扩展表!$E$1:$AG$1,0),FALSE)</f>
        <v>0</v>
      </c>
      <c r="BD8">
        <f ca="1">VLOOKUP($B8,基础扩展表!$E:$AG,MATCH(BD$2,基础扩展表!$E$1:$AG$1,0),FALSE)</f>
        <v>0</v>
      </c>
      <c r="BE8">
        <f ca="1">VLOOKUP($B8,基础扩展表!$E:$AG,MATCH(BE$2,基础扩展表!$E$1:$AG$1,0),FALSE)</f>
        <v>0</v>
      </c>
      <c r="BF8">
        <f ca="1">VLOOKUP($B8,基础扩展表!$E:$AG,MATCH(BF$2,基础扩展表!$E$1:$AG$1,0),FALSE)</f>
        <v>0</v>
      </c>
      <c r="BG8">
        <f ca="1">VLOOKUP($B8,基础扩展表!$E:$AG,MATCH(BG$2,基础扩展表!$E$1:$AG$1,0),FALSE)</f>
        <v>0</v>
      </c>
      <c r="BH8">
        <f ca="1">VLOOKUP($B8,基础扩展表!$E:$AG,MATCH(BH$2,基础扩展表!$E$1:$AG$1,0),FALSE)</f>
        <v>0</v>
      </c>
      <c r="BI8">
        <f ca="1">VLOOKUP($B8,基础扩展表!$E:$AG,MATCH(BI$2,基础扩展表!$E$1:$AG$1,0),FALSE)</f>
        <v>0</v>
      </c>
      <c r="BJ8">
        <f ca="1">VLOOKUP($B8,基础扩展表!$E:$AG,MATCH(BJ$2,基础扩展表!$E$1:$AG$1,0),FALSE)</f>
        <v>0</v>
      </c>
      <c r="BK8">
        <f ca="1">VLOOKUP($B8,基础扩展表!$E:$AG,MATCH(BK$2,基础扩展表!$E$1:$AG$1,0),FALSE)</f>
        <v>0</v>
      </c>
      <c r="BL8">
        <f ca="1">VLOOKUP($B8,基础扩展表!$E:$AG,MATCH(BL$2,基础扩展表!$E$1:$AG$1,0),FALSE)</f>
        <v>1</v>
      </c>
      <c r="BM8" t="str">
        <f ca="1">VLOOKUP($E8,模型表!$C:$E,3,FALSE)</f>
        <v>CZheng</v>
      </c>
      <c r="BP8" t="str">
        <f t="shared" ca="1" si="8"/>
        <v>FALSE</v>
      </c>
    </row>
    <row r="9" spans="2:69" x14ac:dyDescent="0.2">
      <c r="B9" t="str">
        <f t="array" aca="1" ref="B9" ca="1">INDEX(基础表!$Y:$Y,SMALL(IF(基础表!$Z:$Z=1,ROW(基础表!$Z:$Z),999),ROW(H3)))&amp;""</f>
        <v>M22P03U01N08</v>
      </c>
      <c r="C9" t="str">
        <f ca="1">VLOOKUP(VLOOKUP($B9,基础表!$E:$G,3,FALSE),模型表!$C:$D,2,FALSE)</f>
        <v>Model_TTKMeng</v>
      </c>
      <c r="E9" t="str">
        <f ca="1">VLOOKUP($B9,基础表!$E:$G,3,FALSE)</f>
        <v>阿蒙</v>
      </c>
      <c r="F9">
        <f ca="1">VLOOKUP($E9,模型表!$C:$G,5,FALSE)</f>
        <v>0</v>
      </c>
      <c r="G9">
        <f ca="1">VLOOKUP($E9,模型表!$C:$F,4,FALSE)</f>
        <v>13</v>
      </c>
      <c r="I9">
        <f t="shared" ca="1" si="0"/>
        <v>10</v>
      </c>
      <c r="J9">
        <f t="shared" ca="1" si="1"/>
        <v>2</v>
      </c>
      <c r="K9">
        <f t="shared" ca="1" si="2"/>
        <v>1</v>
      </c>
      <c r="L9" t="str">
        <f t="shared" ca="1" si="3"/>
        <v>[]</v>
      </c>
      <c r="M9" t="str">
        <f t="shared" ca="1" si="4"/>
        <v>[Master]</v>
      </c>
      <c r="O9" t="str">
        <f ca="1">VLOOKUP($B9,基础表!$E:$R,14,FALSE)</f>
        <v>{"a1":[10,0],"a2":0,"a3":0,"a4":70}</v>
      </c>
      <c r="P9">
        <f ca="1">VLOOKUP($B9,基础表!$E:$S,13,FALSE)</f>
        <v>0</v>
      </c>
      <c r="R9">
        <f ca="1">VLOOKUP($B9,基础表!$E:$H,4,FALSE)</f>
        <v>25518.639276000002</v>
      </c>
      <c r="U9" t="str">
        <f t="shared" ca="1" si="5"/>
        <v>[EARTH]</v>
      </c>
      <c r="V9" t="str">
        <f t="shared" ca="1" si="6"/>
        <v>BOSS</v>
      </c>
      <c r="W9">
        <f t="shared" ca="1" si="7"/>
        <v>5</v>
      </c>
      <c r="X9" t="str">
        <f ca="1">VLOOKUP($E9,模型表!$C:$K,9,FALSE)</f>
        <v>Hero_Normal_TTKMeng</v>
      </c>
      <c r="Z9" t="str">
        <f ca="1">VLOOKUP($E9,模型表!$C:$Q,11,FALSE)</f>
        <v>Hero_Unique_TTKMeng</v>
      </c>
      <c r="AF9" s="36" t="str">
        <f ca="1">IF($B9="","",IF(VLOOKUP($E9,模型表!$C:$O,12,FALSE)="PBuff","["&amp;VLOOKUP($E9,模型表!$C:$Q,13,FALSE)&amp;"]","[]"))</f>
        <v>[Hero_PBattle_TTKMeng]</v>
      </c>
      <c r="AH9" s="23">
        <f t="shared" ca="1" si="9"/>
        <v>0</v>
      </c>
      <c r="AI9" s="23" t="str">
        <f t="shared" ca="1" si="10"/>
        <v>[]</v>
      </c>
      <c r="AJ9" s="23">
        <f t="shared" ca="1" si="11"/>
        <v>0</v>
      </c>
      <c r="AK9" s="23" t="str">
        <f t="shared" ca="1" si="12"/>
        <v>[1]</v>
      </c>
      <c r="AM9">
        <f ca="1">VLOOKUP($B9,基础表!$E:$J,4,FALSE)</f>
        <v>25518.639276000002</v>
      </c>
      <c r="AN9">
        <f ca="1">VLOOKUP($B9,基础表!$E:$J,5,FALSE)</f>
        <v>14355.216000000002</v>
      </c>
      <c r="AO9">
        <f ca="1">VLOOKUP($B9,基础表!$E:$J,6,FALSE)</f>
        <v>2153282.4000000004</v>
      </c>
      <c r="AP9">
        <f ca="1">VLOOKUP($B9,基础扩展表!$E:$AG,MATCH(AP$2,基础扩展表!$E$1:$AG$1,0),FALSE)</f>
        <v>1</v>
      </c>
      <c r="AQ9">
        <f ca="1">VLOOKUP($B9,基础扩展表!$E:$AG,MATCH(AQ$2,基础扩展表!$E$1:$AG$1,0),FALSE)</f>
        <v>1</v>
      </c>
      <c r="AR9">
        <f ca="1">VLOOKUP($B9,基础扩展表!$E:$AG,MATCH(AR$2,基础扩展表!$E$1:$AG$1,0),FALSE)</f>
        <v>0</v>
      </c>
      <c r="AS9">
        <f ca="1">VLOOKUP($B9,基础扩展表!$E:$AG,MATCH(AS$2,基础扩展表!$E$1:$AG$1,0),FALSE)</f>
        <v>0</v>
      </c>
      <c r="AT9">
        <f ca="1">VLOOKUP($B9,基础扩展表!$E:$AG,MATCH(AT$2,基础扩展表!$E$1:$AG$1,0),FALSE)</f>
        <v>0</v>
      </c>
      <c r="AU9">
        <f ca="1">VLOOKUP($B9,基础扩展表!$E:$AG,MATCH(AU$2,基础扩展表!$E$1:$AG$1,0),FALSE)</f>
        <v>0</v>
      </c>
      <c r="AV9">
        <f ca="1">VLOOKUP($B9,基础扩展表!$E:$AG,MATCH(AV$2,基础扩展表!$E$1:$AG$1,0),FALSE)</f>
        <v>0</v>
      </c>
      <c r="AW9">
        <f ca="1">VLOOKUP($B9,基础扩展表!$E:$AG,MATCH(AW$2,基础扩展表!$E$1:$AG$1,0),FALSE)</f>
        <v>0</v>
      </c>
      <c r="AX9">
        <f ca="1">VLOOKUP($B9,基础扩展表!$E:$AG,MATCH(AX$2,基础扩展表!$E$1:$AG$1,0),FALSE)</f>
        <v>0</v>
      </c>
      <c r="AY9">
        <f ca="1">VLOOKUP($B9,基础扩展表!$E:$AG,MATCH(AY$2,基础扩展表!$E$1:$AG$1,0),FALSE)</f>
        <v>0</v>
      </c>
      <c r="AZ9">
        <f ca="1">VLOOKUP($B9,基础扩展表!$E:$AG,MATCH(AZ$2,基础扩展表!$E$1:$AG$1,0),FALSE)</f>
        <v>0</v>
      </c>
      <c r="BA9">
        <f ca="1">VLOOKUP($B9,基础扩展表!$E:$AG,MATCH(BA$2,基础扩展表!$E$1:$AG$1,0),FALSE)</f>
        <v>0</v>
      </c>
      <c r="BB9">
        <f ca="1">VLOOKUP($B9,基础扩展表!$E:$AG,MATCH(BB$2,基础扩展表!$E$1:$AG$1,0),FALSE)</f>
        <v>0</v>
      </c>
      <c r="BC9">
        <f ca="1">VLOOKUP($B9,基础扩展表!$E:$AG,MATCH(BC$2,基础扩展表!$E$1:$AG$1,0),FALSE)</f>
        <v>0</v>
      </c>
      <c r="BD9">
        <f ca="1">VLOOKUP($B9,基础扩展表!$E:$AG,MATCH(BD$2,基础扩展表!$E$1:$AG$1,0),FALSE)</f>
        <v>0</v>
      </c>
      <c r="BE9">
        <f ca="1">VLOOKUP($B9,基础扩展表!$E:$AG,MATCH(BE$2,基础扩展表!$E$1:$AG$1,0),FALSE)</f>
        <v>0</v>
      </c>
      <c r="BF9">
        <f ca="1">VLOOKUP($B9,基础扩展表!$E:$AG,MATCH(BF$2,基础扩展表!$E$1:$AG$1,0),FALSE)</f>
        <v>0</v>
      </c>
      <c r="BG9">
        <f ca="1">VLOOKUP($B9,基础扩展表!$E:$AG,MATCH(BG$2,基础扩展表!$E$1:$AG$1,0),FALSE)</f>
        <v>0</v>
      </c>
      <c r="BH9">
        <f ca="1">VLOOKUP($B9,基础扩展表!$E:$AG,MATCH(BH$2,基础扩展表!$E$1:$AG$1,0),FALSE)</f>
        <v>0</v>
      </c>
      <c r="BI9">
        <f ca="1">VLOOKUP($B9,基础扩展表!$E:$AG,MATCH(BI$2,基础扩展表!$E$1:$AG$1,0),FALSE)</f>
        <v>0</v>
      </c>
      <c r="BJ9">
        <f ca="1">VLOOKUP($B9,基础扩展表!$E:$AG,MATCH(BJ$2,基础扩展表!$E$1:$AG$1,0),FALSE)</f>
        <v>0</v>
      </c>
      <c r="BK9">
        <f ca="1">VLOOKUP($B9,基础扩展表!$E:$AG,MATCH(BK$2,基础扩展表!$E$1:$AG$1,0),FALSE)</f>
        <v>0</v>
      </c>
      <c r="BL9">
        <f ca="1">VLOOKUP($B9,基础扩展表!$E:$AG,MATCH(BL$2,基础扩展表!$E$1:$AG$1,0),FALSE)</f>
        <v>1</v>
      </c>
      <c r="BM9" t="str">
        <f ca="1">VLOOKUP($E9,模型表!$C:$E,3,FALSE)</f>
        <v>TTKMeng</v>
      </c>
      <c r="BP9" t="str">
        <f t="shared" ca="1" si="8"/>
        <v>FALSE</v>
      </c>
    </row>
    <row r="10" spans="2:69" x14ac:dyDescent="0.2">
      <c r="B10" t="str">
        <f t="array" aca="1" ref="B10" ca="1">INDEX(基础表!$Y:$Y,SMALL(IF(基础表!$Z:$Z=1,ROW(基础表!$Z:$Z),999),ROW(H4)))&amp;""</f>
        <v>M22P04U01N08</v>
      </c>
      <c r="C10" t="str">
        <f ca="1">VLOOKUP(VLOOKUP($B10,基础表!$E:$G,3,FALSE),模型表!$C:$D,2,FALSE)</f>
        <v>Model_ZTXChang</v>
      </c>
      <c r="E10" t="str">
        <f ca="1">VLOOKUP($B10,基础表!$E:$G,3,FALSE)</f>
        <v>村咲小夜</v>
      </c>
      <c r="F10">
        <f ca="1">VLOOKUP($E10,模型表!$C:$G,5,FALSE)</f>
        <v>0</v>
      </c>
      <c r="G10">
        <f ca="1">VLOOKUP($E10,模型表!$C:$F,4,FALSE)</f>
        <v>12</v>
      </c>
      <c r="I10">
        <f t="shared" ca="1" si="0"/>
        <v>10</v>
      </c>
      <c r="J10">
        <f t="shared" ca="1" si="1"/>
        <v>2</v>
      </c>
      <c r="K10">
        <f t="shared" ca="1" si="2"/>
        <v>1</v>
      </c>
      <c r="L10" t="str">
        <f t="shared" ca="1" si="3"/>
        <v>[]</v>
      </c>
      <c r="M10" t="str">
        <f t="shared" ca="1" si="4"/>
        <v>[Master]</v>
      </c>
      <c r="O10" t="str">
        <f ca="1">VLOOKUP($B10,基础表!$E:$R,14,FALSE)</f>
        <v>{"a1":[10,0],"a2":0,"a3":0,"a4":60}</v>
      </c>
      <c r="P10">
        <f ca="1">VLOOKUP($B10,基础表!$E:$S,13,FALSE)</f>
        <v>680</v>
      </c>
      <c r="R10">
        <f ca="1">VLOOKUP($B10,基础表!$E:$H,4,FALSE)</f>
        <v>43523.579519999999</v>
      </c>
      <c r="U10" t="str">
        <f t="shared" ca="1" si="5"/>
        <v>[EARTH]</v>
      </c>
      <c r="V10" t="str">
        <f t="shared" ca="1" si="6"/>
        <v>BOSS</v>
      </c>
      <c r="W10">
        <f t="shared" ca="1" si="7"/>
        <v>5</v>
      </c>
      <c r="X10" t="str">
        <f ca="1">VLOOKUP($E10,模型表!$C:$K,9,FALSE)</f>
        <v>Hero_Normal_ZTXChang</v>
      </c>
      <c r="Z10" t="str">
        <f ca="1">VLOOKUP($E10,模型表!$C:$Q,11,FALSE)</f>
        <v>Hero_Unique_ZTXChang</v>
      </c>
      <c r="AF10" s="36" t="str">
        <f ca="1">IF($B10="","",IF(VLOOKUP($E10,模型表!$C:$O,12,FALSE)="PBuff","["&amp;VLOOKUP($E10,模型表!$C:$Q,13,FALSE)&amp;"]","[]"))</f>
        <v>[Hero_PBattle_ZTXChang]</v>
      </c>
      <c r="AH10" s="23">
        <f t="shared" ca="1" si="9"/>
        <v>0</v>
      </c>
      <c r="AI10" s="23" t="str">
        <f t="shared" ca="1" si="10"/>
        <v>[]</v>
      </c>
      <c r="AJ10" s="23">
        <f t="shared" ca="1" si="11"/>
        <v>0</v>
      </c>
      <c r="AK10" s="23" t="str">
        <f t="shared" ca="1" si="12"/>
        <v>[1]</v>
      </c>
      <c r="AM10">
        <f ca="1">VLOOKUP($B10,基础表!$E:$J,4,FALSE)</f>
        <v>43523.579519999999</v>
      </c>
      <c r="AN10">
        <f ca="1">VLOOKUP($B10,基础表!$E:$J,5,FALSE)</f>
        <v>11778.420959999999</v>
      </c>
      <c r="AO10">
        <f ca="1">VLOOKUP($B10,基础表!$E:$J,6,FALSE)</f>
        <v>3112184.4</v>
      </c>
      <c r="AP10">
        <f ca="1">VLOOKUP($B10,基础扩展表!$E:$AG,MATCH(AP$2,基础扩展表!$E$1:$AG$1,0),FALSE)</f>
        <v>1</v>
      </c>
      <c r="AQ10">
        <f ca="1">VLOOKUP($B10,基础扩展表!$E:$AG,MATCH(AQ$2,基础扩展表!$E$1:$AG$1,0),FALSE)</f>
        <v>1</v>
      </c>
      <c r="AR10">
        <f ca="1">VLOOKUP($B10,基础扩展表!$E:$AG,MATCH(AR$2,基础扩展表!$E$1:$AG$1,0),FALSE)</f>
        <v>0</v>
      </c>
      <c r="AS10">
        <f ca="1">VLOOKUP($B10,基础扩展表!$E:$AG,MATCH(AS$2,基础扩展表!$E$1:$AG$1,0),FALSE)</f>
        <v>0</v>
      </c>
      <c r="AT10">
        <f ca="1">VLOOKUP($B10,基础扩展表!$E:$AG,MATCH(AT$2,基础扩展表!$E$1:$AG$1,0),FALSE)</f>
        <v>0</v>
      </c>
      <c r="AU10">
        <f ca="1">VLOOKUP($B10,基础扩展表!$E:$AG,MATCH(AU$2,基础扩展表!$E$1:$AG$1,0),FALSE)</f>
        <v>0</v>
      </c>
      <c r="AV10">
        <f ca="1">VLOOKUP($B10,基础扩展表!$E:$AG,MATCH(AV$2,基础扩展表!$E$1:$AG$1,0),FALSE)</f>
        <v>0</v>
      </c>
      <c r="AW10">
        <f ca="1">VLOOKUP($B10,基础扩展表!$E:$AG,MATCH(AW$2,基础扩展表!$E$1:$AG$1,0),FALSE)</f>
        <v>0</v>
      </c>
      <c r="AX10">
        <f ca="1">VLOOKUP($B10,基础扩展表!$E:$AG,MATCH(AX$2,基础扩展表!$E$1:$AG$1,0),FALSE)</f>
        <v>0</v>
      </c>
      <c r="AY10">
        <f ca="1">VLOOKUP($B10,基础扩展表!$E:$AG,MATCH(AY$2,基础扩展表!$E$1:$AG$1,0),FALSE)</f>
        <v>0</v>
      </c>
      <c r="AZ10">
        <f ca="1">VLOOKUP($B10,基础扩展表!$E:$AG,MATCH(AZ$2,基础扩展表!$E$1:$AG$1,0),FALSE)</f>
        <v>0</v>
      </c>
      <c r="BA10">
        <f ca="1">VLOOKUP($B10,基础扩展表!$E:$AG,MATCH(BA$2,基础扩展表!$E$1:$AG$1,0),FALSE)</f>
        <v>0</v>
      </c>
      <c r="BB10">
        <f ca="1">VLOOKUP($B10,基础扩展表!$E:$AG,MATCH(BB$2,基础扩展表!$E$1:$AG$1,0),FALSE)</f>
        <v>0</v>
      </c>
      <c r="BC10">
        <f ca="1">VLOOKUP($B10,基础扩展表!$E:$AG,MATCH(BC$2,基础扩展表!$E$1:$AG$1,0),FALSE)</f>
        <v>0</v>
      </c>
      <c r="BD10">
        <f ca="1">VLOOKUP($B10,基础扩展表!$E:$AG,MATCH(BD$2,基础扩展表!$E$1:$AG$1,0),FALSE)</f>
        <v>0</v>
      </c>
      <c r="BE10">
        <f ca="1">VLOOKUP($B10,基础扩展表!$E:$AG,MATCH(BE$2,基础扩展表!$E$1:$AG$1,0),FALSE)</f>
        <v>0</v>
      </c>
      <c r="BF10">
        <f ca="1">VLOOKUP($B10,基础扩展表!$E:$AG,MATCH(BF$2,基础扩展表!$E$1:$AG$1,0),FALSE)</f>
        <v>0</v>
      </c>
      <c r="BG10">
        <f ca="1">VLOOKUP($B10,基础扩展表!$E:$AG,MATCH(BG$2,基础扩展表!$E$1:$AG$1,0),FALSE)</f>
        <v>0</v>
      </c>
      <c r="BH10">
        <f ca="1">VLOOKUP($B10,基础扩展表!$E:$AG,MATCH(BH$2,基础扩展表!$E$1:$AG$1,0),FALSE)</f>
        <v>0</v>
      </c>
      <c r="BI10">
        <f ca="1">VLOOKUP($B10,基础扩展表!$E:$AG,MATCH(BI$2,基础扩展表!$E$1:$AG$1,0),FALSE)</f>
        <v>0</v>
      </c>
      <c r="BJ10">
        <f ca="1">VLOOKUP($B10,基础扩展表!$E:$AG,MATCH(BJ$2,基础扩展表!$E$1:$AG$1,0),FALSE)</f>
        <v>0</v>
      </c>
      <c r="BK10">
        <f ca="1">VLOOKUP($B10,基础扩展表!$E:$AG,MATCH(BK$2,基础扩展表!$E$1:$AG$1,0),FALSE)</f>
        <v>0</v>
      </c>
      <c r="BL10">
        <f ca="1">VLOOKUP($B10,基础扩展表!$E:$AG,MATCH(BL$2,基础扩展表!$E$1:$AG$1,0),FALSE)</f>
        <v>1</v>
      </c>
      <c r="BM10" t="str">
        <f ca="1">VLOOKUP($E10,模型表!$C:$E,3,FALSE)</f>
        <v>ZTXChang</v>
      </c>
      <c r="BP10" t="str">
        <f t="shared" ca="1" si="8"/>
        <v>FALSE</v>
      </c>
    </row>
    <row r="11" spans="2:69" x14ac:dyDescent="0.2">
      <c r="B11" t="str">
        <f t="array" aca="1" ref="B11" ca="1">INDEX(基础表!$Y:$Y,SMALL(IF(基础表!$Z:$Z=1,ROW(基础表!$Z:$Z),999),ROW(H5)))&amp;""</f>
        <v>M22P05U01N08</v>
      </c>
      <c r="C11" t="str">
        <f ca="1">VLOOKUP(VLOOKUP($B11,基础表!$E:$G,3,FALSE),模型表!$C:$D,2,FALSE)</f>
        <v>Model_NFDDi</v>
      </c>
      <c r="E11" t="str">
        <f ca="1">VLOOKUP($B11,基础表!$E:$G,3,FALSE)</f>
        <v>哈托</v>
      </c>
      <c r="F11">
        <f ca="1">VLOOKUP($E11,模型表!$C:$G,5,FALSE)</f>
        <v>0</v>
      </c>
      <c r="G11">
        <f ca="1">VLOOKUP($E11,模型表!$C:$F,4,FALSE)</f>
        <v>13</v>
      </c>
      <c r="I11">
        <f t="shared" ca="1" si="0"/>
        <v>10</v>
      </c>
      <c r="J11">
        <f t="shared" ca="1" si="1"/>
        <v>2</v>
      </c>
      <c r="K11">
        <f t="shared" ca="1" si="2"/>
        <v>1</v>
      </c>
      <c r="L11" t="str">
        <f t="shared" ca="1" si="3"/>
        <v>[]</v>
      </c>
      <c r="M11" t="str">
        <f t="shared" ca="1" si="4"/>
        <v>[Master]</v>
      </c>
      <c r="O11" t="str">
        <f ca="1">VLOOKUP($B11,基础表!$E:$R,14,FALSE)</f>
        <v>{"a1":[10,0],"a2":0,"a3":0,"a4":80}</v>
      </c>
      <c r="P11">
        <f ca="1">VLOOKUP($B11,基础表!$E:$S,13,FALSE)</f>
        <v>680</v>
      </c>
      <c r="R11">
        <f ca="1">VLOOKUP($B11,基础表!$E:$H,4,FALSE)</f>
        <v>45589.479155999994</v>
      </c>
      <c r="U11" t="str">
        <f t="shared" ca="1" si="5"/>
        <v>[EARTH]</v>
      </c>
      <c r="V11" t="str">
        <f t="shared" ca="1" si="6"/>
        <v>BOSS</v>
      </c>
      <c r="W11">
        <f t="shared" ca="1" si="7"/>
        <v>5</v>
      </c>
      <c r="X11" t="str">
        <f ca="1">VLOOKUP($E11,模型表!$C:$K,9,FALSE)</f>
        <v>Hero_Normal_NFDDi</v>
      </c>
      <c r="Z11" t="str">
        <f ca="1">VLOOKUP($E11,模型表!$C:$Q,11,FALSE)</f>
        <v>Hero_Unique_NFDDi</v>
      </c>
      <c r="AF11" s="36" t="str">
        <f ca="1">IF($B11="","",IF(VLOOKUP($E11,模型表!$C:$O,12,FALSE)="PBuff","["&amp;VLOOKUP($E11,模型表!$C:$Q,13,FALSE)&amp;"]","[]"))</f>
        <v>[Hero_PBattle_NFDDi]</v>
      </c>
      <c r="AH11" s="23">
        <f t="shared" ca="1" si="9"/>
        <v>0</v>
      </c>
      <c r="AI11" s="23" t="str">
        <f t="shared" ca="1" si="10"/>
        <v>[]</v>
      </c>
      <c r="AJ11" s="23">
        <f t="shared" ca="1" si="11"/>
        <v>0</v>
      </c>
      <c r="AK11" s="23" t="str">
        <f t="shared" ca="1" si="12"/>
        <v>[1]</v>
      </c>
      <c r="AM11">
        <f ca="1">VLOOKUP($B11,基础表!$E:$J,4,FALSE)</f>
        <v>45589.479155999994</v>
      </c>
      <c r="AN11">
        <f ca="1">VLOOKUP($B11,基础表!$E:$J,5,FALSE)</f>
        <v>15140.663999999999</v>
      </c>
      <c r="AO11">
        <f ca="1">VLOOKUP($B11,基础表!$E:$J,6,FALSE)</f>
        <v>2271099.6</v>
      </c>
      <c r="AP11">
        <f ca="1">VLOOKUP($B11,基础扩展表!$E:$AG,MATCH(AP$2,基础扩展表!$E$1:$AG$1,0),FALSE)</f>
        <v>1</v>
      </c>
      <c r="AQ11">
        <f ca="1">VLOOKUP($B11,基础扩展表!$E:$AG,MATCH(AQ$2,基础扩展表!$E$1:$AG$1,0),FALSE)</f>
        <v>1</v>
      </c>
      <c r="AR11">
        <f ca="1">VLOOKUP($B11,基础扩展表!$E:$AG,MATCH(AR$2,基础扩展表!$E$1:$AG$1,0),FALSE)</f>
        <v>0</v>
      </c>
      <c r="AS11">
        <f ca="1">VLOOKUP($B11,基础扩展表!$E:$AG,MATCH(AS$2,基础扩展表!$E$1:$AG$1,0),FALSE)</f>
        <v>0</v>
      </c>
      <c r="AT11">
        <f ca="1">VLOOKUP($B11,基础扩展表!$E:$AG,MATCH(AT$2,基础扩展表!$E$1:$AG$1,0),FALSE)</f>
        <v>0</v>
      </c>
      <c r="AU11">
        <f ca="1">VLOOKUP($B11,基础扩展表!$E:$AG,MATCH(AU$2,基础扩展表!$E$1:$AG$1,0),FALSE)</f>
        <v>0</v>
      </c>
      <c r="AV11">
        <f ca="1">VLOOKUP($B11,基础扩展表!$E:$AG,MATCH(AV$2,基础扩展表!$E$1:$AG$1,0),FALSE)</f>
        <v>0</v>
      </c>
      <c r="AW11">
        <f ca="1">VLOOKUP($B11,基础扩展表!$E:$AG,MATCH(AW$2,基础扩展表!$E$1:$AG$1,0),FALSE)</f>
        <v>0</v>
      </c>
      <c r="AX11">
        <f ca="1">VLOOKUP($B11,基础扩展表!$E:$AG,MATCH(AX$2,基础扩展表!$E$1:$AG$1,0),FALSE)</f>
        <v>0</v>
      </c>
      <c r="AY11">
        <f ca="1">VLOOKUP($B11,基础扩展表!$E:$AG,MATCH(AY$2,基础扩展表!$E$1:$AG$1,0),FALSE)</f>
        <v>0</v>
      </c>
      <c r="AZ11">
        <f ca="1">VLOOKUP($B11,基础扩展表!$E:$AG,MATCH(AZ$2,基础扩展表!$E$1:$AG$1,0),FALSE)</f>
        <v>0</v>
      </c>
      <c r="BA11">
        <f ca="1">VLOOKUP($B11,基础扩展表!$E:$AG,MATCH(BA$2,基础扩展表!$E$1:$AG$1,0),FALSE)</f>
        <v>0</v>
      </c>
      <c r="BB11">
        <f ca="1">VLOOKUP($B11,基础扩展表!$E:$AG,MATCH(BB$2,基础扩展表!$E$1:$AG$1,0),FALSE)</f>
        <v>0</v>
      </c>
      <c r="BC11">
        <f ca="1">VLOOKUP($B11,基础扩展表!$E:$AG,MATCH(BC$2,基础扩展表!$E$1:$AG$1,0),FALSE)</f>
        <v>0</v>
      </c>
      <c r="BD11">
        <f ca="1">VLOOKUP($B11,基础扩展表!$E:$AG,MATCH(BD$2,基础扩展表!$E$1:$AG$1,0),FALSE)</f>
        <v>0</v>
      </c>
      <c r="BE11">
        <f ca="1">VLOOKUP($B11,基础扩展表!$E:$AG,MATCH(BE$2,基础扩展表!$E$1:$AG$1,0),FALSE)</f>
        <v>0</v>
      </c>
      <c r="BF11">
        <f ca="1">VLOOKUP($B11,基础扩展表!$E:$AG,MATCH(BF$2,基础扩展表!$E$1:$AG$1,0),FALSE)</f>
        <v>0</v>
      </c>
      <c r="BG11">
        <f ca="1">VLOOKUP($B11,基础扩展表!$E:$AG,MATCH(BG$2,基础扩展表!$E$1:$AG$1,0),FALSE)</f>
        <v>0</v>
      </c>
      <c r="BH11">
        <f ca="1">VLOOKUP($B11,基础扩展表!$E:$AG,MATCH(BH$2,基础扩展表!$E$1:$AG$1,0),FALSE)</f>
        <v>0</v>
      </c>
      <c r="BI11">
        <f ca="1">VLOOKUP($B11,基础扩展表!$E:$AG,MATCH(BI$2,基础扩展表!$E$1:$AG$1,0),FALSE)</f>
        <v>0</v>
      </c>
      <c r="BJ11">
        <f ca="1">VLOOKUP($B11,基础扩展表!$E:$AG,MATCH(BJ$2,基础扩展表!$E$1:$AG$1,0),FALSE)</f>
        <v>0</v>
      </c>
      <c r="BK11">
        <f ca="1">VLOOKUP($B11,基础扩展表!$E:$AG,MATCH(BK$2,基础扩展表!$E$1:$AG$1,0),FALSE)</f>
        <v>0</v>
      </c>
      <c r="BL11">
        <f ca="1">VLOOKUP($B11,基础扩展表!$E:$AG,MATCH(BL$2,基础扩展表!$E$1:$AG$1,0),FALSE)</f>
        <v>1</v>
      </c>
      <c r="BM11" t="str">
        <f ca="1">VLOOKUP($E11,模型表!$C:$E,3,FALSE)</f>
        <v>NFDDi</v>
      </c>
      <c r="BP11" t="str">
        <f t="shared" ca="1" si="8"/>
        <v>FALSE</v>
      </c>
    </row>
    <row r="12" spans="2:69" x14ac:dyDescent="0.2">
      <c r="AF12" s="36"/>
      <c r="AH12" s="23"/>
      <c r="AI12" s="23"/>
      <c r="AJ12" s="23"/>
      <c r="AK12" s="23"/>
    </row>
    <row r="13" spans="2:69" x14ac:dyDescent="0.2">
      <c r="AF13" s="36"/>
      <c r="AH13" s="23"/>
      <c r="AI13" s="23"/>
      <c r="AJ13" s="23"/>
      <c r="AK13" s="23"/>
    </row>
    <row r="14" spans="2:69" x14ac:dyDescent="0.2">
      <c r="AF14" s="36"/>
      <c r="AH14" s="23"/>
      <c r="AI14" s="23"/>
      <c r="AJ14" s="23"/>
      <c r="AK14" s="23"/>
    </row>
    <row r="15" spans="2:69" x14ac:dyDescent="0.2">
      <c r="AF15" s="36"/>
      <c r="AH15" s="23"/>
      <c r="AI15" s="23"/>
      <c r="AJ15" s="23"/>
      <c r="AK15" s="23"/>
    </row>
    <row r="16" spans="2:69" x14ac:dyDescent="0.2">
      <c r="AF16" s="36"/>
      <c r="AH16" s="23"/>
      <c r="AI16" s="23"/>
      <c r="AJ16" s="23"/>
      <c r="AK16" s="23"/>
    </row>
    <row r="17" spans="32:37" x14ac:dyDescent="0.2">
      <c r="AF17" s="36"/>
      <c r="AH17" s="23"/>
      <c r="AI17" s="23"/>
      <c r="AJ17" s="23"/>
      <c r="AK17" s="23"/>
    </row>
    <row r="18" spans="32:37" x14ac:dyDescent="0.2">
      <c r="AF18" s="36"/>
      <c r="AH18" s="23"/>
      <c r="AI18" s="23"/>
      <c r="AJ18" s="23"/>
      <c r="AK18" s="23"/>
    </row>
    <row r="19" spans="32:37" x14ac:dyDescent="0.2">
      <c r="AF19" s="36"/>
      <c r="AH19" s="23"/>
      <c r="AI19" s="23"/>
      <c r="AJ19" s="23"/>
      <c r="AK19" s="23"/>
    </row>
    <row r="20" spans="32:37" x14ac:dyDescent="0.2">
      <c r="AF20" s="36"/>
      <c r="AH20" s="23"/>
      <c r="AI20" s="23"/>
      <c r="AJ20" s="23"/>
      <c r="AK20" s="23"/>
    </row>
    <row r="21" spans="32:37" x14ac:dyDescent="0.2">
      <c r="AF21" s="36"/>
      <c r="AH21" s="23"/>
      <c r="AI21" s="23"/>
      <c r="AJ21" s="23"/>
      <c r="AK21" s="23"/>
    </row>
    <row r="22" spans="32:37" x14ac:dyDescent="0.2">
      <c r="AF22" s="36"/>
      <c r="AH22" s="23"/>
      <c r="AI22" s="23"/>
      <c r="AJ22" s="23"/>
      <c r="AK22" s="23"/>
    </row>
    <row r="23" spans="32:37" x14ac:dyDescent="0.2">
      <c r="AF23" s="36"/>
      <c r="AH23" s="23"/>
      <c r="AI23" s="23"/>
      <c r="AJ23" s="23"/>
      <c r="AK23" s="23"/>
    </row>
    <row r="24" spans="32:37" x14ac:dyDescent="0.2">
      <c r="AF24" s="36"/>
      <c r="AH24" s="23"/>
      <c r="AI24" s="23"/>
      <c r="AJ24" s="23"/>
      <c r="AK24" s="23"/>
    </row>
    <row r="25" spans="32:37" x14ac:dyDescent="0.2">
      <c r="AF25" s="36"/>
      <c r="AH25" s="23"/>
      <c r="AI25" s="23"/>
      <c r="AJ25" s="23"/>
      <c r="AK25" s="23"/>
    </row>
    <row r="26" spans="32:37" x14ac:dyDescent="0.2">
      <c r="AF26" s="36"/>
      <c r="AH26" s="23"/>
      <c r="AI26" s="23"/>
      <c r="AJ26" s="23"/>
      <c r="AK26" s="23"/>
    </row>
    <row r="27" spans="32:37" x14ac:dyDescent="0.2">
      <c r="AF27" s="36"/>
      <c r="AH27" s="23"/>
      <c r="AI27" s="23"/>
      <c r="AJ27" s="23"/>
      <c r="AK27" s="23"/>
    </row>
    <row r="28" spans="32:37" x14ac:dyDescent="0.2">
      <c r="AF28" s="36"/>
      <c r="AH28" s="23"/>
      <c r="AI28" s="23"/>
      <c r="AJ28" s="23"/>
      <c r="AK28" s="23"/>
    </row>
    <row r="29" spans="32:37" x14ac:dyDescent="0.2">
      <c r="AF29" s="36"/>
      <c r="AH29" s="23"/>
      <c r="AI29" s="23"/>
      <c r="AJ29" s="23"/>
      <c r="AK29" s="23"/>
    </row>
    <row r="30" spans="32:37" x14ac:dyDescent="0.2">
      <c r="AF30" s="36"/>
      <c r="AH30" s="23"/>
      <c r="AI30" s="23"/>
      <c r="AJ30" s="23"/>
      <c r="AK30" s="23"/>
    </row>
    <row r="31" spans="32:37" x14ac:dyDescent="0.2">
      <c r="AF31" s="36"/>
      <c r="AH31" s="23"/>
      <c r="AI31" s="23"/>
      <c r="AJ31" s="23"/>
      <c r="AK31" s="23"/>
    </row>
    <row r="32" spans="32:37" x14ac:dyDescent="0.2">
      <c r="AF32" s="36"/>
      <c r="AH32" s="23"/>
      <c r="AI32" s="23"/>
      <c r="AJ32" s="23"/>
      <c r="AK32" s="23"/>
    </row>
    <row r="33" spans="2:68" x14ac:dyDescent="0.2">
      <c r="AF33" s="36"/>
      <c r="AH33" s="23"/>
      <c r="AI33" s="23"/>
      <c r="AJ33" s="23"/>
      <c r="AK33" s="23"/>
    </row>
    <row r="34" spans="2:68" x14ac:dyDescent="0.2">
      <c r="AF34" s="36"/>
      <c r="AH34" s="23"/>
      <c r="AI34" s="23"/>
      <c r="AJ34" s="23"/>
      <c r="AK34" s="23"/>
    </row>
    <row r="35" spans="2:68" x14ac:dyDescent="0.2">
      <c r="AF35" s="36"/>
      <c r="AH35" s="23"/>
      <c r="AI35" s="23"/>
      <c r="AJ35" s="23"/>
      <c r="AK35" s="23"/>
    </row>
    <row r="36" spans="2:68" x14ac:dyDescent="0.2">
      <c r="AF36" s="36"/>
      <c r="AH36" s="23"/>
      <c r="AI36" s="23"/>
      <c r="AJ36" s="23"/>
      <c r="AK36" s="23"/>
    </row>
    <row r="37" spans="2:68" x14ac:dyDescent="0.2">
      <c r="AF37" s="36"/>
      <c r="AH37" s="23"/>
      <c r="AI37" s="23"/>
      <c r="AJ37" s="23"/>
      <c r="AK37" s="23"/>
    </row>
    <row r="38" spans="2:68" x14ac:dyDescent="0.2">
      <c r="B38" t="str">
        <f t="array" aca="1" ref="B38" ca="1">INDEX(基础表!$Y:$Y,SMALL(IF(基础表!$Z:$Z=1,ROW(基础表!$Z:$Z),999),ROW(H32)))&amp;""</f>
        <v/>
      </c>
      <c r="C38" t="e">
        <f ca="1">VLOOKUP(VLOOKUP($B38,基础表!$E:$G,3,FALSE),模型表!$C:$D,2,FALSE)</f>
        <v>#N/A</v>
      </c>
      <c r="E38" t="e">
        <f ca="1">VLOOKUP($B38,基础表!$E:$G,3,FALSE)</f>
        <v>#N/A</v>
      </c>
      <c r="F38" t="e">
        <f ca="1">VLOOKUP($E38,模型表!$C:$G,5,FALSE)</f>
        <v>#N/A</v>
      </c>
      <c r="G38" t="e">
        <f ca="1">VLOOKUP($E38,模型表!$C:$F,4,FALSE)</f>
        <v>#N/A</v>
      </c>
      <c r="I38" t="str">
        <f t="shared" ca="1" si="0"/>
        <v/>
      </c>
      <c r="J38" t="str">
        <f t="shared" ca="1" si="1"/>
        <v/>
      </c>
      <c r="K38" t="str">
        <f t="shared" ca="1" si="2"/>
        <v/>
      </c>
      <c r="L38" t="str">
        <f t="shared" ca="1" si="3"/>
        <v/>
      </c>
      <c r="M38" t="str">
        <f t="shared" ref="M37:M42" ca="1" si="13">IF(B38="","","[Master]")</f>
        <v/>
      </c>
      <c r="O38" t="e">
        <f ca="1">VLOOKUP($B38,基础表!$E:$R,14,FALSE)</f>
        <v>#N/A</v>
      </c>
      <c r="P38" t="e">
        <f ca="1">VLOOKUP($B38,基础表!$E:$S,13,FALSE)</f>
        <v>#N/A</v>
      </c>
      <c r="R38" t="e">
        <f ca="1">VLOOKUP($B38,基础表!$E:$H,4,FALSE)</f>
        <v>#N/A</v>
      </c>
      <c r="U38" t="str">
        <f t="shared" ref="U37:U42" ca="1" si="14">IF(B38="","","[EARTH]")</f>
        <v/>
      </c>
      <c r="V38" t="str">
        <f t="shared" ref="V37:V42" ca="1" si="15">IF(B38="","","BOSS")</f>
        <v/>
      </c>
      <c r="W38" t="str">
        <f t="shared" ref="W37:W42" ca="1" si="16">IF(B38="","",5)</f>
        <v/>
      </c>
      <c r="X38" t="e">
        <f ca="1">VLOOKUP($E38,模型表!$C:$K,9,FALSE)</f>
        <v>#N/A</v>
      </c>
      <c r="Z38" t="e">
        <f ca="1">VLOOKUP($E38,模型表!$C:$Q,11,FALSE)</f>
        <v>#N/A</v>
      </c>
      <c r="AF38" s="36" t="str">
        <f ca="1">IF($B38="","",IF(VLOOKUP($E38,模型表!$C:$O,12,FALSE)="PBuff","["&amp;VLOOKUP($E38,模型表!$C:$Q,13,FALSE)&amp;"]","[]"))</f>
        <v/>
      </c>
      <c r="AH38" s="23" t="str">
        <f t="shared" ca="1" si="9"/>
        <v/>
      </c>
      <c r="AI38" s="23" t="e">
        <f t="shared" ref="AI37:AI42" ca="1" si="17">IF(C38="","","[]")</f>
        <v>#N/A</v>
      </c>
      <c r="AJ38" s="23" t="str">
        <f t="shared" ca="1" si="11"/>
        <v/>
      </c>
      <c r="AK38" s="23" t="str">
        <f t="shared" ca="1" si="12"/>
        <v/>
      </c>
      <c r="AM38" t="e">
        <f ca="1">VLOOKUP($B38,基础表!$E:$J,4,FALSE)</f>
        <v>#N/A</v>
      </c>
      <c r="AN38" t="e">
        <f ca="1">VLOOKUP($B38,基础表!$E:$J,5,FALSE)</f>
        <v>#N/A</v>
      </c>
      <c r="AO38" t="e">
        <f ca="1">VLOOKUP($B38,基础表!$E:$J,6,FALSE)</f>
        <v>#N/A</v>
      </c>
      <c r="AP38" t="e">
        <f ca="1">VLOOKUP($B38,基础扩展表!$E:$AG,MATCH(AP$2,基础扩展表!$E$1:$AG$1,0),FALSE)</f>
        <v>#N/A</v>
      </c>
      <c r="AQ38" t="e">
        <f ca="1">VLOOKUP($B38,基础扩展表!$E:$AG,MATCH(AQ$2,基础扩展表!$E$1:$AG$1,0),FALSE)</f>
        <v>#N/A</v>
      </c>
      <c r="AR38" t="e">
        <f ca="1">VLOOKUP($B38,基础扩展表!$E:$AG,MATCH(AR$2,基础扩展表!$E$1:$AG$1,0),FALSE)</f>
        <v>#N/A</v>
      </c>
      <c r="AS38" t="e">
        <f ca="1">VLOOKUP($B38,基础扩展表!$E:$AG,MATCH(AS$2,基础扩展表!$E$1:$AG$1,0),FALSE)</f>
        <v>#N/A</v>
      </c>
      <c r="AT38" t="e">
        <f ca="1">VLOOKUP($B38,基础扩展表!$E:$AG,MATCH(AT$2,基础扩展表!$E$1:$AG$1,0),FALSE)</f>
        <v>#N/A</v>
      </c>
      <c r="AU38" t="e">
        <f ca="1">VLOOKUP($B38,基础扩展表!$E:$AG,MATCH(AU$2,基础扩展表!$E$1:$AG$1,0),FALSE)</f>
        <v>#N/A</v>
      </c>
      <c r="AV38" t="e">
        <f ca="1">VLOOKUP($B38,基础扩展表!$E:$AG,MATCH(AV$2,基础扩展表!$E$1:$AG$1,0),FALSE)</f>
        <v>#N/A</v>
      </c>
      <c r="AW38" t="e">
        <f ca="1">VLOOKUP($B38,基础扩展表!$E:$AG,MATCH(AW$2,基础扩展表!$E$1:$AG$1,0),FALSE)</f>
        <v>#N/A</v>
      </c>
      <c r="AX38" t="e">
        <f ca="1">VLOOKUP($B38,基础扩展表!$E:$AG,MATCH(AX$2,基础扩展表!$E$1:$AG$1,0),FALSE)</f>
        <v>#N/A</v>
      </c>
      <c r="AY38" t="e">
        <f ca="1">VLOOKUP($B38,基础扩展表!$E:$AG,MATCH(AY$2,基础扩展表!$E$1:$AG$1,0),FALSE)</f>
        <v>#N/A</v>
      </c>
      <c r="AZ38" t="e">
        <f ca="1">VLOOKUP($B38,基础扩展表!$E:$AG,MATCH(AZ$2,基础扩展表!$E$1:$AG$1,0),FALSE)</f>
        <v>#N/A</v>
      </c>
      <c r="BA38" t="e">
        <f ca="1">VLOOKUP($B38,基础扩展表!$E:$AG,MATCH(BA$2,基础扩展表!$E$1:$AG$1,0),FALSE)</f>
        <v>#N/A</v>
      </c>
      <c r="BB38" t="e">
        <f ca="1">VLOOKUP($B38,基础扩展表!$E:$AG,MATCH(BB$2,基础扩展表!$E$1:$AG$1,0),FALSE)</f>
        <v>#N/A</v>
      </c>
      <c r="BC38" t="e">
        <f ca="1">VLOOKUP($B38,基础扩展表!$E:$AG,MATCH(BC$2,基础扩展表!$E$1:$AG$1,0),FALSE)</f>
        <v>#N/A</v>
      </c>
      <c r="BD38" t="e">
        <f ca="1">VLOOKUP($B38,基础扩展表!$E:$AG,MATCH(BD$2,基础扩展表!$E$1:$AG$1,0),FALSE)</f>
        <v>#N/A</v>
      </c>
      <c r="BE38" t="e">
        <f ca="1">VLOOKUP($B38,基础扩展表!$E:$AG,MATCH(BE$2,基础扩展表!$E$1:$AG$1,0),FALSE)</f>
        <v>#N/A</v>
      </c>
      <c r="BF38" t="e">
        <f ca="1">VLOOKUP($B38,基础扩展表!$E:$AG,MATCH(BF$2,基础扩展表!$E$1:$AG$1,0),FALSE)</f>
        <v>#N/A</v>
      </c>
      <c r="BG38" t="e">
        <f ca="1">VLOOKUP($B38,基础扩展表!$E:$AG,MATCH(BG$2,基础扩展表!$E$1:$AG$1,0),FALSE)</f>
        <v>#N/A</v>
      </c>
      <c r="BH38" t="e">
        <f ca="1">VLOOKUP($B38,基础扩展表!$E:$AG,MATCH(BH$2,基础扩展表!$E$1:$AG$1,0),FALSE)</f>
        <v>#N/A</v>
      </c>
      <c r="BI38" t="e">
        <f ca="1">VLOOKUP($B38,基础扩展表!$E:$AG,MATCH(BI$2,基础扩展表!$E$1:$AG$1,0),FALSE)</f>
        <v>#N/A</v>
      </c>
      <c r="BJ38" t="e">
        <f ca="1">VLOOKUP($B38,基础扩展表!$E:$AG,MATCH(BJ$2,基础扩展表!$E$1:$AG$1,0),FALSE)</f>
        <v>#N/A</v>
      </c>
      <c r="BK38" t="e">
        <f ca="1">VLOOKUP($B38,基础扩展表!$E:$AG,MATCH(BK$2,基础扩展表!$E$1:$AG$1,0),FALSE)</f>
        <v>#N/A</v>
      </c>
      <c r="BL38" t="e">
        <f ca="1">VLOOKUP($B38,基础扩展表!$E:$AG,MATCH(BL$2,基础扩展表!$E$1:$AG$1,0),FALSE)</f>
        <v>#N/A</v>
      </c>
      <c r="BM38" t="e">
        <f ca="1">VLOOKUP($E38,模型表!$C:$E,3,FALSE)</f>
        <v>#N/A</v>
      </c>
      <c r="BP38" t="str">
        <f t="shared" ref="BP37:BP42" ca="1" si="18">IF(LEFT(B38,7)=LEFT(B39,7),"TRUE","FALSE")</f>
        <v>TRUE</v>
      </c>
    </row>
    <row r="39" spans="2:68" x14ac:dyDescent="0.2">
      <c r="B39" t="str">
        <f t="array" aca="1" ref="B39" ca="1">INDEX(基础表!$Y:$Y,SMALL(IF(基础表!$Z:$Z=1,ROW(基础表!$Z:$Z),999),ROW(H33)))&amp;""</f>
        <v/>
      </c>
      <c r="C39" t="e">
        <f ca="1">VLOOKUP(VLOOKUP($B39,基础表!$E:$G,3,FALSE),模型表!$C:$D,2,FALSE)</f>
        <v>#N/A</v>
      </c>
      <c r="E39" t="e">
        <f ca="1">VLOOKUP($B39,基础表!$E:$G,3,FALSE)</f>
        <v>#N/A</v>
      </c>
      <c r="F39" t="e">
        <f ca="1">VLOOKUP($E39,模型表!$C:$G,5,FALSE)</f>
        <v>#N/A</v>
      </c>
      <c r="G39" t="e">
        <f ca="1">VLOOKUP($E39,模型表!$C:$F,4,FALSE)</f>
        <v>#N/A</v>
      </c>
      <c r="I39" t="str">
        <f t="shared" ca="1" si="0"/>
        <v/>
      </c>
      <c r="J39" t="str">
        <f t="shared" ca="1" si="1"/>
        <v/>
      </c>
      <c r="K39" t="str">
        <f t="shared" ca="1" si="2"/>
        <v/>
      </c>
      <c r="L39" t="str">
        <f t="shared" ca="1" si="3"/>
        <v/>
      </c>
      <c r="M39" t="str">
        <f t="shared" ca="1" si="13"/>
        <v/>
      </c>
      <c r="O39" t="e">
        <f ca="1">VLOOKUP($B39,基础表!$E:$R,14,FALSE)</f>
        <v>#N/A</v>
      </c>
      <c r="P39" t="e">
        <f ca="1">VLOOKUP($B39,基础表!$E:$S,13,FALSE)</f>
        <v>#N/A</v>
      </c>
      <c r="R39" t="e">
        <f ca="1">VLOOKUP($B39,基础表!$E:$H,4,FALSE)</f>
        <v>#N/A</v>
      </c>
      <c r="U39" t="str">
        <f t="shared" ca="1" si="14"/>
        <v/>
      </c>
      <c r="V39" t="str">
        <f t="shared" ca="1" si="15"/>
        <v/>
      </c>
      <c r="W39" t="str">
        <f t="shared" ca="1" si="16"/>
        <v/>
      </c>
      <c r="X39" t="e">
        <f ca="1">VLOOKUP($E39,模型表!$C:$K,9,FALSE)</f>
        <v>#N/A</v>
      </c>
      <c r="Z39" t="e">
        <f ca="1">VLOOKUP($E39,模型表!$C:$Q,11,FALSE)</f>
        <v>#N/A</v>
      </c>
      <c r="AF39" s="36" t="str">
        <f ca="1">IF($B39="","",IF(VLOOKUP($E39,模型表!$C:$O,12,FALSE)="PBuff","["&amp;VLOOKUP($E39,模型表!$C:$Q,13,FALSE)&amp;"]","[]"))</f>
        <v/>
      </c>
      <c r="AH39" s="23" t="str">
        <f t="shared" ca="1" si="9"/>
        <v/>
      </c>
      <c r="AI39" s="23" t="e">
        <f t="shared" ca="1" si="17"/>
        <v>#N/A</v>
      </c>
      <c r="AJ39" s="23" t="str">
        <f t="shared" ca="1" si="11"/>
        <v/>
      </c>
      <c r="AK39" s="23" t="str">
        <f t="shared" ca="1" si="12"/>
        <v/>
      </c>
      <c r="AM39" t="e">
        <f ca="1">VLOOKUP($B39,基础表!$E:$J,4,FALSE)</f>
        <v>#N/A</v>
      </c>
      <c r="AN39" t="e">
        <f ca="1">VLOOKUP($B39,基础表!$E:$J,5,FALSE)</f>
        <v>#N/A</v>
      </c>
      <c r="AO39" t="e">
        <f ca="1">VLOOKUP($B39,基础表!$E:$J,6,FALSE)</f>
        <v>#N/A</v>
      </c>
      <c r="AP39" t="e">
        <f ca="1">VLOOKUP($B39,基础扩展表!$E:$AG,MATCH(AP$2,基础扩展表!$E$1:$AG$1,0),FALSE)</f>
        <v>#N/A</v>
      </c>
      <c r="AQ39" t="e">
        <f ca="1">VLOOKUP($B39,基础扩展表!$E:$AG,MATCH(AQ$2,基础扩展表!$E$1:$AG$1,0),FALSE)</f>
        <v>#N/A</v>
      </c>
      <c r="AR39" t="e">
        <f ca="1">VLOOKUP($B39,基础扩展表!$E:$AG,MATCH(AR$2,基础扩展表!$E$1:$AG$1,0),FALSE)</f>
        <v>#N/A</v>
      </c>
      <c r="AS39" t="e">
        <f ca="1">VLOOKUP($B39,基础扩展表!$E:$AG,MATCH(AS$2,基础扩展表!$E$1:$AG$1,0),FALSE)</f>
        <v>#N/A</v>
      </c>
      <c r="AT39" t="e">
        <f ca="1">VLOOKUP($B39,基础扩展表!$E:$AG,MATCH(AT$2,基础扩展表!$E$1:$AG$1,0),FALSE)</f>
        <v>#N/A</v>
      </c>
      <c r="AU39" t="e">
        <f ca="1">VLOOKUP($B39,基础扩展表!$E:$AG,MATCH(AU$2,基础扩展表!$E$1:$AG$1,0),FALSE)</f>
        <v>#N/A</v>
      </c>
      <c r="AV39" t="e">
        <f ca="1">VLOOKUP($B39,基础扩展表!$E:$AG,MATCH(AV$2,基础扩展表!$E$1:$AG$1,0),FALSE)</f>
        <v>#N/A</v>
      </c>
      <c r="AW39" t="e">
        <f ca="1">VLOOKUP($B39,基础扩展表!$E:$AG,MATCH(AW$2,基础扩展表!$E$1:$AG$1,0),FALSE)</f>
        <v>#N/A</v>
      </c>
      <c r="AX39" t="e">
        <f ca="1">VLOOKUP($B39,基础扩展表!$E:$AG,MATCH(AX$2,基础扩展表!$E$1:$AG$1,0),FALSE)</f>
        <v>#N/A</v>
      </c>
      <c r="AY39" t="e">
        <f ca="1">VLOOKUP($B39,基础扩展表!$E:$AG,MATCH(AY$2,基础扩展表!$E$1:$AG$1,0),FALSE)</f>
        <v>#N/A</v>
      </c>
      <c r="AZ39" t="e">
        <f ca="1">VLOOKUP($B39,基础扩展表!$E:$AG,MATCH(AZ$2,基础扩展表!$E$1:$AG$1,0),FALSE)</f>
        <v>#N/A</v>
      </c>
      <c r="BA39" t="e">
        <f ca="1">VLOOKUP($B39,基础扩展表!$E:$AG,MATCH(BA$2,基础扩展表!$E$1:$AG$1,0),FALSE)</f>
        <v>#N/A</v>
      </c>
      <c r="BB39" t="e">
        <f ca="1">VLOOKUP($B39,基础扩展表!$E:$AG,MATCH(BB$2,基础扩展表!$E$1:$AG$1,0),FALSE)</f>
        <v>#N/A</v>
      </c>
      <c r="BC39" t="e">
        <f ca="1">VLOOKUP($B39,基础扩展表!$E:$AG,MATCH(BC$2,基础扩展表!$E$1:$AG$1,0),FALSE)</f>
        <v>#N/A</v>
      </c>
      <c r="BD39" t="e">
        <f ca="1">VLOOKUP($B39,基础扩展表!$E:$AG,MATCH(BD$2,基础扩展表!$E$1:$AG$1,0),FALSE)</f>
        <v>#N/A</v>
      </c>
      <c r="BE39" t="e">
        <f ca="1">VLOOKUP($B39,基础扩展表!$E:$AG,MATCH(BE$2,基础扩展表!$E$1:$AG$1,0),FALSE)</f>
        <v>#N/A</v>
      </c>
      <c r="BF39" t="e">
        <f ca="1">VLOOKUP($B39,基础扩展表!$E:$AG,MATCH(BF$2,基础扩展表!$E$1:$AG$1,0),FALSE)</f>
        <v>#N/A</v>
      </c>
      <c r="BG39" t="e">
        <f ca="1">VLOOKUP($B39,基础扩展表!$E:$AG,MATCH(BG$2,基础扩展表!$E$1:$AG$1,0),FALSE)</f>
        <v>#N/A</v>
      </c>
      <c r="BH39" t="e">
        <f ca="1">VLOOKUP($B39,基础扩展表!$E:$AG,MATCH(BH$2,基础扩展表!$E$1:$AG$1,0),FALSE)</f>
        <v>#N/A</v>
      </c>
      <c r="BI39" t="e">
        <f ca="1">VLOOKUP($B39,基础扩展表!$E:$AG,MATCH(BI$2,基础扩展表!$E$1:$AG$1,0),FALSE)</f>
        <v>#N/A</v>
      </c>
      <c r="BJ39" t="e">
        <f ca="1">VLOOKUP($B39,基础扩展表!$E:$AG,MATCH(BJ$2,基础扩展表!$E$1:$AG$1,0),FALSE)</f>
        <v>#N/A</v>
      </c>
      <c r="BK39" t="e">
        <f ca="1">VLOOKUP($B39,基础扩展表!$E:$AG,MATCH(BK$2,基础扩展表!$E$1:$AG$1,0),FALSE)</f>
        <v>#N/A</v>
      </c>
      <c r="BL39" t="e">
        <f ca="1">VLOOKUP($B39,基础扩展表!$E:$AG,MATCH(BL$2,基础扩展表!$E$1:$AG$1,0),FALSE)</f>
        <v>#N/A</v>
      </c>
      <c r="BM39" t="e">
        <f ca="1">VLOOKUP($E39,模型表!$C:$E,3,FALSE)</f>
        <v>#N/A</v>
      </c>
      <c r="BP39" t="str">
        <f t="shared" ca="1" si="18"/>
        <v>TRUE</v>
      </c>
    </row>
    <row r="40" spans="2:68" x14ac:dyDescent="0.2">
      <c r="B40" t="str">
        <f t="array" aca="1" ref="B40" ca="1">INDEX(基础表!$Y:$Y,SMALL(IF(基础表!$Z:$Z=1,ROW(基础表!$Z:$Z),999),ROW(H34)))&amp;""</f>
        <v/>
      </c>
      <c r="C40" t="e">
        <f ca="1">VLOOKUP(VLOOKUP($B40,基础表!$E:$G,3,FALSE),模型表!$C:$D,2,FALSE)</f>
        <v>#N/A</v>
      </c>
      <c r="E40" t="e">
        <f ca="1">VLOOKUP($B40,基础表!$E:$G,3,FALSE)</f>
        <v>#N/A</v>
      </c>
      <c r="F40" t="e">
        <f ca="1">VLOOKUP($E40,模型表!$C:$G,5,FALSE)</f>
        <v>#N/A</v>
      </c>
      <c r="G40" t="e">
        <f ca="1">VLOOKUP($E40,模型表!$C:$F,4,FALSE)</f>
        <v>#N/A</v>
      </c>
      <c r="I40" t="str">
        <f t="shared" ca="1" si="0"/>
        <v/>
      </c>
      <c r="J40" t="str">
        <f t="shared" ca="1" si="1"/>
        <v/>
      </c>
      <c r="K40" t="str">
        <f t="shared" ca="1" si="2"/>
        <v/>
      </c>
      <c r="L40" t="str">
        <f t="shared" ca="1" si="3"/>
        <v/>
      </c>
      <c r="M40" t="str">
        <f t="shared" ca="1" si="13"/>
        <v/>
      </c>
      <c r="O40" t="e">
        <f ca="1">VLOOKUP($B40,基础表!$E:$R,14,FALSE)</f>
        <v>#N/A</v>
      </c>
      <c r="P40" t="e">
        <f ca="1">VLOOKUP($B40,基础表!$E:$S,13,FALSE)</f>
        <v>#N/A</v>
      </c>
      <c r="R40" t="e">
        <f ca="1">VLOOKUP($B40,基础表!$E:$H,4,FALSE)</f>
        <v>#N/A</v>
      </c>
      <c r="U40" t="str">
        <f t="shared" ca="1" si="14"/>
        <v/>
      </c>
      <c r="V40" t="str">
        <f t="shared" ca="1" si="15"/>
        <v/>
      </c>
      <c r="W40" t="str">
        <f t="shared" ca="1" si="16"/>
        <v/>
      </c>
      <c r="X40" t="e">
        <f ca="1">VLOOKUP($E40,模型表!$C:$K,9,FALSE)</f>
        <v>#N/A</v>
      </c>
      <c r="Z40" t="e">
        <f ca="1">VLOOKUP($E40,模型表!$C:$Q,11,FALSE)</f>
        <v>#N/A</v>
      </c>
      <c r="AF40" s="36" t="str">
        <f ca="1">IF($B40="","",IF(VLOOKUP($E40,模型表!$C:$O,12,FALSE)="PBuff","["&amp;VLOOKUP($E40,模型表!$C:$Q,13,FALSE)&amp;"]","[]"))</f>
        <v/>
      </c>
      <c r="AH40" s="23" t="str">
        <f t="shared" ca="1" si="9"/>
        <v/>
      </c>
      <c r="AI40" s="23" t="e">
        <f t="shared" ca="1" si="17"/>
        <v>#N/A</v>
      </c>
      <c r="AJ40" s="23" t="str">
        <f t="shared" ca="1" si="11"/>
        <v/>
      </c>
      <c r="AK40" s="23" t="str">
        <f t="shared" ca="1" si="12"/>
        <v/>
      </c>
      <c r="AM40" t="e">
        <f ca="1">VLOOKUP($B40,基础表!$E:$J,4,FALSE)</f>
        <v>#N/A</v>
      </c>
      <c r="AN40" t="e">
        <f ca="1">VLOOKUP($B40,基础表!$E:$J,5,FALSE)</f>
        <v>#N/A</v>
      </c>
      <c r="AO40" t="e">
        <f ca="1">VLOOKUP($B40,基础表!$E:$J,6,FALSE)</f>
        <v>#N/A</v>
      </c>
      <c r="AP40" t="e">
        <f ca="1">VLOOKUP($B40,基础扩展表!$E:$AG,MATCH(AP$2,基础扩展表!$E$1:$AG$1,0),FALSE)</f>
        <v>#N/A</v>
      </c>
      <c r="AQ40" t="e">
        <f ca="1">VLOOKUP($B40,基础扩展表!$E:$AG,MATCH(AQ$2,基础扩展表!$E$1:$AG$1,0),FALSE)</f>
        <v>#N/A</v>
      </c>
      <c r="AR40" t="e">
        <f ca="1">VLOOKUP($B40,基础扩展表!$E:$AG,MATCH(AR$2,基础扩展表!$E$1:$AG$1,0),FALSE)</f>
        <v>#N/A</v>
      </c>
      <c r="AS40" t="e">
        <f ca="1">VLOOKUP($B40,基础扩展表!$E:$AG,MATCH(AS$2,基础扩展表!$E$1:$AG$1,0),FALSE)</f>
        <v>#N/A</v>
      </c>
      <c r="AT40" t="e">
        <f ca="1">VLOOKUP($B40,基础扩展表!$E:$AG,MATCH(AT$2,基础扩展表!$E$1:$AG$1,0),FALSE)</f>
        <v>#N/A</v>
      </c>
      <c r="AU40" t="e">
        <f ca="1">VLOOKUP($B40,基础扩展表!$E:$AG,MATCH(AU$2,基础扩展表!$E$1:$AG$1,0),FALSE)</f>
        <v>#N/A</v>
      </c>
      <c r="AV40" t="e">
        <f ca="1">VLOOKUP($B40,基础扩展表!$E:$AG,MATCH(AV$2,基础扩展表!$E$1:$AG$1,0),FALSE)</f>
        <v>#N/A</v>
      </c>
      <c r="AW40" t="e">
        <f ca="1">VLOOKUP($B40,基础扩展表!$E:$AG,MATCH(AW$2,基础扩展表!$E$1:$AG$1,0),FALSE)</f>
        <v>#N/A</v>
      </c>
      <c r="AX40" t="e">
        <f ca="1">VLOOKUP($B40,基础扩展表!$E:$AG,MATCH(AX$2,基础扩展表!$E$1:$AG$1,0),FALSE)</f>
        <v>#N/A</v>
      </c>
      <c r="AY40" t="e">
        <f ca="1">VLOOKUP($B40,基础扩展表!$E:$AG,MATCH(AY$2,基础扩展表!$E$1:$AG$1,0),FALSE)</f>
        <v>#N/A</v>
      </c>
      <c r="AZ40" t="e">
        <f ca="1">VLOOKUP($B40,基础扩展表!$E:$AG,MATCH(AZ$2,基础扩展表!$E$1:$AG$1,0),FALSE)</f>
        <v>#N/A</v>
      </c>
      <c r="BA40" t="e">
        <f ca="1">VLOOKUP($B40,基础扩展表!$E:$AG,MATCH(BA$2,基础扩展表!$E$1:$AG$1,0),FALSE)</f>
        <v>#N/A</v>
      </c>
      <c r="BB40" t="e">
        <f ca="1">VLOOKUP($B40,基础扩展表!$E:$AG,MATCH(BB$2,基础扩展表!$E$1:$AG$1,0),FALSE)</f>
        <v>#N/A</v>
      </c>
      <c r="BC40" t="e">
        <f ca="1">VLOOKUP($B40,基础扩展表!$E:$AG,MATCH(BC$2,基础扩展表!$E$1:$AG$1,0),FALSE)</f>
        <v>#N/A</v>
      </c>
      <c r="BD40" t="e">
        <f ca="1">VLOOKUP($B40,基础扩展表!$E:$AG,MATCH(BD$2,基础扩展表!$E$1:$AG$1,0),FALSE)</f>
        <v>#N/A</v>
      </c>
      <c r="BE40" t="e">
        <f ca="1">VLOOKUP($B40,基础扩展表!$E:$AG,MATCH(BE$2,基础扩展表!$E$1:$AG$1,0),FALSE)</f>
        <v>#N/A</v>
      </c>
      <c r="BF40" t="e">
        <f ca="1">VLOOKUP($B40,基础扩展表!$E:$AG,MATCH(BF$2,基础扩展表!$E$1:$AG$1,0),FALSE)</f>
        <v>#N/A</v>
      </c>
      <c r="BG40" t="e">
        <f ca="1">VLOOKUP($B40,基础扩展表!$E:$AG,MATCH(BG$2,基础扩展表!$E$1:$AG$1,0),FALSE)</f>
        <v>#N/A</v>
      </c>
      <c r="BH40" t="e">
        <f ca="1">VLOOKUP($B40,基础扩展表!$E:$AG,MATCH(BH$2,基础扩展表!$E$1:$AG$1,0),FALSE)</f>
        <v>#N/A</v>
      </c>
      <c r="BI40" t="e">
        <f ca="1">VLOOKUP($B40,基础扩展表!$E:$AG,MATCH(BI$2,基础扩展表!$E$1:$AG$1,0),FALSE)</f>
        <v>#N/A</v>
      </c>
      <c r="BJ40" t="e">
        <f ca="1">VLOOKUP($B40,基础扩展表!$E:$AG,MATCH(BJ$2,基础扩展表!$E$1:$AG$1,0),FALSE)</f>
        <v>#N/A</v>
      </c>
      <c r="BK40" t="e">
        <f ca="1">VLOOKUP($B40,基础扩展表!$E:$AG,MATCH(BK$2,基础扩展表!$E$1:$AG$1,0),FALSE)</f>
        <v>#N/A</v>
      </c>
      <c r="BL40" t="e">
        <f ca="1">VLOOKUP($B40,基础扩展表!$E:$AG,MATCH(BL$2,基础扩展表!$E$1:$AG$1,0),FALSE)</f>
        <v>#N/A</v>
      </c>
      <c r="BM40" t="e">
        <f ca="1">VLOOKUP($E40,模型表!$C:$E,3,FALSE)</f>
        <v>#N/A</v>
      </c>
      <c r="BP40" t="str">
        <f t="shared" ca="1" si="18"/>
        <v>TRUE</v>
      </c>
    </row>
    <row r="41" spans="2:68" x14ac:dyDescent="0.2">
      <c r="B41" t="str">
        <f t="array" aca="1" ref="B41" ca="1">INDEX(基础表!$Y:$Y,SMALL(IF(基础表!$Z:$Z=1,ROW(基础表!$Z:$Z),999),ROW(H35)))&amp;""</f>
        <v/>
      </c>
      <c r="C41" t="e">
        <f ca="1">VLOOKUP(VLOOKUP($B41,基础表!$E:$G,3,FALSE),模型表!$C:$D,2,FALSE)</f>
        <v>#N/A</v>
      </c>
      <c r="E41" t="e">
        <f ca="1">VLOOKUP($B41,基础表!$E:$G,3,FALSE)</f>
        <v>#N/A</v>
      </c>
      <c r="F41" t="e">
        <f ca="1">VLOOKUP($E41,模型表!$C:$G,5,FALSE)</f>
        <v>#N/A</v>
      </c>
      <c r="G41" t="e">
        <f ca="1">VLOOKUP($E41,模型表!$C:$F,4,FALSE)</f>
        <v>#N/A</v>
      </c>
      <c r="I41" t="str">
        <f t="shared" ca="1" si="0"/>
        <v/>
      </c>
      <c r="J41" t="str">
        <f t="shared" ca="1" si="1"/>
        <v/>
      </c>
      <c r="K41" t="str">
        <f t="shared" ca="1" si="2"/>
        <v/>
      </c>
      <c r="L41" t="str">
        <f t="shared" ca="1" si="3"/>
        <v/>
      </c>
      <c r="M41" t="str">
        <f t="shared" ca="1" si="13"/>
        <v/>
      </c>
      <c r="O41" t="e">
        <f ca="1">VLOOKUP($B41,基础表!$E:$R,14,FALSE)</f>
        <v>#N/A</v>
      </c>
      <c r="P41" t="e">
        <f ca="1">VLOOKUP($B41,基础表!$E:$S,13,FALSE)</f>
        <v>#N/A</v>
      </c>
      <c r="R41" t="e">
        <f ca="1">VLOOKUP($B41,基础表!$E:$H,4,FALSE)</f>
        <v>#N/A</v>
      </c>
      <c r="U41" t="str">
        <f t="shared" ca="1" si="14"/>
        <v/>
      </c>
      <c r="V41" t="str">
        <f t="shared" ca="1" si="15"/>
        <v/>
      </c>
      <c r="W41" t="str">
        <f t="shared" ca="1" si="16"/>
        <v/>
      </c>
      <c r="X41" t="e">
        <f ca="1">VLOOKUP($E41,模型表!$C:$K,9,FALSE)</f>
        <v>#N/A</v>
      </c>
      <c r="Z41" t="e">
        <f ca="1">VLOOKUP($E41,模型表!$C:$Q,11,FALSE)</f>
        <v>#N/A</v>
      </c>
      <c r="AF41" s="36" t="str">
        <f ca="1">IF($B41="","",IF(VLOOKUP($E41,模型表!$C:$O,12,FALSE)="PBuff","["&amp;VLOOKUP($E41,模型表!$C:$Q,13,FALSE)&amp;"]","[]"))</f>
        <v/>
      </c>
      <c r="AH41" s="23" t="str">
        <f t="shared" ca="1" si="9"/>
        <v/>
      </c>
      <c r="AI41" s="23" t="e">
        <f t="shared" ca="1" si="17"/>
        <v>#N/A</v>
      </c>
      <c r="AJ41" s="23" t="str">
        <f t="shared" ca="1" si="11"/>
        <v/>
      </c>
      <c r="AK41" s="23" t="str">
        <f t="shared" ca="1" si="12"/>
        <v/>
      </c>
      <c r="AM41" t="e">
        <f ca="1">VLOOKUP($B41,基础表!$E:$J,4,FALSE)</f>
        <v>#N/A</v>
      </c>
      <c r="AN41" t="e">
        <f ca="1">VLOOKUP($B41,基础表!$E:$J,5,FALSE)</f>
        <v>#N/A</v>
      </c>
      <c r="AO41" t="e">
        <f ca="1">VLOOKUP($B41,基础表!$E:$J,6,FALSE)</f>
        <v>#N/A</v>
      </c>
      <c r="AP41" t="e">
        <f ca="1">VLOOKUP($B41,基础扩展表!$E:$AG,MATCH(AP$2,基础扩展表!$E$1:$AG$1,0),FALSE)</f>
        <v>#N/A</v>
      </c>
      <c r="AQ41" t="e">
        <f ca="1">VLOOKUP($B41,基础扩展表!$E:$AG,MATCH(AQ$2,基础扩展表!$E$1:$AG$1,0),FALSE)</f>
        <v>#N/A</v>
      </c>
      <c r="AR41" t="e">
        <f ca="1">VLOOKUP($B41,基础扩展表!$E:$AG,MATCH(AR$2,基础扩展表!$E$1:$AG$1,0),FALSE)</f>
        <v>#N/A</v>
      </c>
      <c r="AS41" t="e">
        <f ca="1">VLOOKUP($B41,基础扩展表!$E:$AG,MATCH(AS$2,基础扩展表!$E$1:$AG$1,0),FALSE)</f>
        <v>#N/A</v>
      </c>
      <c r="AT41" t="e">
        <f ca="1">VLOOKUP($B41,基础扩展表!$E:$AG,MATCH(AT$2,基础扩展表!$E$1:$AG$1,0),FALSE)</f>
        <v>#N/A</v>
      </c>
      <c r="AU41" t="e">
        <f ca="1">VLOOKUP($B41,基础扩展表!$E:$AG,MATCH(AU$2,基础扩展表!$E$1:$AG$1,0),FALSE)</f>
        <v>#N/A</v>
      </c>
      <c r="AV41" t="e">
        <f ca="1">VLOOKUP($B41,基础扩展表!$E:$AG,MATCH(AV$2,基础扩展表!$E$1:$AG$1,0),FALSE)</f>
        <v>#N/A</v>
      </c>
      <c r="AW41" t="e">
        <f ca="1">VLOOKUP($B41,基础扩展表!$E:$AG,MATCH(AW$2,基础扩展表!$E$1:$AG$1,0),FALSE)</f>
        <v>#N/A</v>
      </c>
      <c r="AX41" t="e">
        <f ca="1">VLOOKUP($B41,基础扩展表!$E:$AG,MATCH(AX$2,基础扩展表!$E$1:$AG$1,0),FALSE)</f>
        <v>#N/A</v>
      </c>
      <c r="AY41" t="e">
        <f ca="1">VLOOKUP($B41,基础扩展表!$E:$AG,MATCH(AY$2,基础扩展表!$E$1:$AG$1,0),FALSE)</f>
        <v>#N/A</v>
      </c>
      <c r="AZ41" t="e">
        <f ca="1">VLOOKUP($B41,基础扩展表!$E:$AG,MATCH(AZ$2,基础扩展表!$E$1:$AG$1,0),FALSE)</f>
        <v>#N/A</v>
      </c>
      <c r="BA41" t="e">
        <f ca="1">VLOOKUP($B41,基础扩展表!$E:$AG,MATCH(BA$2,基础扩展表!$E$1:$AG$1,0),FALSE)</f>
        <v>#N/A</v>
      </c>
      <c r="BB41" t="e">
        <f ca="1">VLOOKUP($B41,基础扩展表!$E:$AG,MATCH(BB$2,基础扩展表!$E$1:$AG$1,0),FALSE)</f>
        <v>#N/A</v>
      </c>
      <c r="BC41" t="e">
        <f ca="1">VLOOKUP($B41,基础扩展表!$E:$AG,MATCH(BC$2,基础扩展表!$E$1:$AG$1,0),FALSE)</f>
        <v>#N/A</v>
      </c>
      <c r="BD41" t="e">
        <f ca="1">VLOOKUP($B41,基础扩展表!$E:$AG,MATCH(BD$2,基础扩展表!$E$1:$AG$1,0),FALSE)</f>
        <v>#N/A</v>
      </c>
      <c r="BE41" t="e">
        <f ca="1">VLOOKUP($B41,基础扩展表!$E:$AG,MATCH(BE$2,基础扩展表!$E$1:$AG$1,0),FALSE)</f>
        <v>#N/A</v>
      </c>
      <c r="BF41" t="e">
        <f ca="1">VLOOKUP($B41,基础扩展表!$E:$AG,MATCH(BF$2,基础扩展表!$E$1:$AG$1,0),FALSE)</f>
        <v>#N/A</v>
      </c>
      <c r="BG41" t="e">
        <f ca="1">VLOOKUP($B41,基础扩展表!$E:$AG,MATCH(BG$2,基础扩展表!$E$1:$AG$1,0),FALSE)</f>
        <v>#N/A</v>
      </c>
      <c r="BH41" t="e">
        <f ca="1">VLOOKUP($B41,基础扩展表!$E:$AG,MATCH(BH$2,基础扩展表!$E$1:$AG$1,0),FALSE)</f>
        <v>#N/A</v>
      </c>
      <c r="BI41" t="e">
        <f ca="1">VLOOKUP($B41,基础扩展表!$E:$AG,MATCH(BI$2,基础扩展表!$E$1:$AG$1,0),FALSE)</f>
        <v>#N/A</v>
      </c>
      <c r="BJ41" t="e">
        <f ca="1">VLOOKUP($B41,基础扩展表!$E:$AG,MATCH(BJ$2,基础扩展表!$E$1:$AG$1,0),FALSE)</f>
        <v>#N/A</v>
      </c>
      <c r="BK41" t="e">
        <f ca="1">VLOOKUP($B41,基础扩展表!$E:$AG,MATCH(BK$2,基础扩展表!$E$1:$AG$1,0),FALSE)</f>
        <v>#N/A</v>
      </c>
      <c r="BL41" t="e">
        <f ca="1">VLOOKUP($B41,基础扩展表!$E:$AG,MATCH(BL$2,基础扩展表!$E$1:$AG$1,0),FALSE)</f>
        <v>#N/A</v>
      </c>
      <c r="BM41" t="e">
        <f ca="1">VLOOKUP($E41,模型表!$C:$E,3,FALSE)</f>
        <v>#N/A</v>
      </c>
      <c r="BP41" t="str">
        <f t="shared" ca="1" si="18"/>
        <v>TRUE</v>
      </c>
    </row>
    <row r="42" spans="2:68" x14ac:dyDescent="0.2">
      <c r="B42" t="str">
        <f t="array" aca="1" ref="B42" ca="1">INDEX(基础表!$Y:$Y,SMALL(IF(基础表!$Z:$Z=1,ROW(基础表!$Z:$Z),999),ROW(H36)))&amp;""</f>
        <v/>
      </c>
      <c r="C42" t="e">
        <f ca="1">VLOOKUP(VLOOKUP($B42,基础表!$E:$G,3,FALSE),模型表!$C:$D,2,FALSE)</f>
        <v>#N/A</v>
      </c>
      <c r="E42" t="e">
        <f ca="1">VLOOKUP($B42,基础表!$E:$G,3,FALSE)</f>
        <v>#N/A</v>
      </c>
      <c r="F42" t="e">
        <f ca="1">VLOOKUP($E42,模型表!$C:$G,5,FALSE)</f>
        <v>#N/A</v>
      </c>
      <c r="G42" t="e">
        <f ca="1">VLOOKUP($E42,模型表!$C:$F,4,FALSE)</f>
        <v>#N/A</v>
      </c>
      <c r="I42" t="str">
        <f t="shared" ca="1" si="0"/>
        <v/>
      </c>
      <c r="J42" t="str">
        <f t="shared" ca="1" si="1"/>
        <v/>
      </c>
      <c r="K42" t="str">
        <f t="shared" ca="1" si="2"/>
        <v/>
      </c>
      <c r="L42" t="str">
        <f t="shared" ca="1" si="3"/>
        <v/>
      </c>
      <c r="M42" t="str">
        <f t="shared" ca="1" si="13"/>
        <v/>
      </c>
      <c r="O42" t="e">
        <f ca="1">VLOOKUP($B42,基础表!$E:$R,14,FALSE)</f>
        <v>#N/A</v>
      </c>
      <c r="P42" t="e">
        <f ca="1">VLOOKUP($B42,基础表!$E:$S,13,FALSE)</f>
        <v>#N/A</v>
      </c>
      <c r="R42" t="e">
        <f ca="1">VLOOKUP($B42,基础表!$E:$H,4,FALSE)</f>
        <v>#N/A</v>
      </c>
      <c r="U42" t="str">
        <f t="shared" ca="1" si="14"/>
        <v/>
      </c>
      <c r="V42" t="str">
        <f t="shared" ca="1" si="15"/>
        <v/>
      </c>
      <c r="W42" t="str">
        <f t="shared" ca="1" si="16"/>
        <v/>
      </c>
      <c r="X42" t="e">
        <f ca="1">VLOOKUP($E42,模型表!$C:$K,9,FALSE)</f>
        <v>#N/A</v>
      </c>
      <c r="Z42" t="e">
        <f ca="1">VLOOKUP($E42,模型表!$C:$Q,11,FALSE)</f>
        <v>#N/A</v>
      </c>
      <c r="AF42" s="36" t="str">
        <f ca="1">IF($B42="","",IF(VLOOKUP($E42,模型表!$C:$O,12,FALSE)="PBuff","["&amp;VLOOKUP($E42,模型表!$C:$Q,13,FALSE)&amp;"]","[]"))</f>
        <v/>
      </c>
      <c r="AH42" s="23" t="str">
        <f t="shared" ca="1" si="9"/>
        <v/>
      </c>
      <c r="AI42" s="23" t="e">
        <f t="shared" ca="1" si="17"/>
        <v>#N/A</v>
      </c>
      <c r="AJ42" s="23" t="str">
        <f t="shared" ca="1" si="11"/>
        <v/>
      </c>
      <c r="AK42" s="23" t="str">
        <f t="shared" ca="1" si="12"/>
        <v/>
      </c>
      <c r="AM42" t="e">
        <f ca="1">VLOOKUP($B42,基础表!$E:$J,4,FALSE)</f>
        <v>#N/A</v>
      </c>
      <c r="AN42" t="e">
        <f ca="1">VLOOKUP($B42,基础表!$E:$J,5,FALSE)</f>
        <v>#N/A</v>
      </c>
      <c r="AO42" t="e">
        <f ca="1">VLOOKUP($B42,基础表!$E:$J,6,FALSE)</f>
        <v>#N/A</v>
      </c>
      <c r="AP42" t="e">
        <f ca="1">VLOOKUP($B42,基础扩展表!$E:$AG,MATCH(AP$2,基础扩展表!$E$1:$AG$1,0),FALSE)</f>
        <v>#N/A</v>
      </c>
      <c r="AQ42" t="e">
        <f ca="1">VLOOKUP($B42,基础扩展表!$E:$AG,MATCH(AQ$2,基础扩展表!$E$1:$AG$1,0),FALSE)</f>
        <v>#N/A</v>
      </c>
      <c r="AR42" t="e">
        <f ca="1">VLOOKUP($B42,基础扩展表!$E:$AG,MATCH(AR$2,基础扩展表!$E$1:$AG$1,0),FALSE)</f>
        <v>#N/A</v>
      </c>
      <c r="AS42" t="e">
        <f ca="1">VLOOKUP($B42,基础扩展表!$E:$AG,MATCH(AS$2,基础扩展表!$E$1:$AG$1,0),FALSE)</f>
        <v>#N/A</v>
      </c>
      <c r="AT42" t="e">
        <f ca="1">VLOOKUP($B42,基础扩展表!$E:$AG,MATCH(AT$2,基础扩展表!$E$1:$AG$1,0),FALSE)</f>
        <v>#N/A</v>
      </c>
      <c r="AU42" t="e">
        <f ca="1">VLOOKUP($B42,基础扩展表!$E:$AG,MATCH(AU$2,基础扩展表!$E$1:$AG$1,0),FALSE)</f>
        <v>#N/A</v>
      </c>
      <c r="AV42" t="e">
        <f ca="1">VLOOKUP($B42,基础扩展表!$E:$AG,MATCH(AV$2,基础扩展表!$E$1:$AG$1,0),FALSE)</f>
        <v>#N/A</v>
      </c>
      <c r="AW42" t="e">
        <f ca="1">VLOOKUP($B42,基础扩展表!$E:$AG,MATCH(AW$2,基础扩展表!$E$1:$AG$1,0),FALSE)</f>
        <v>#N/A</v>
      </c>
      <c r="AX42" t="e">
        <f ca="1">VLOOKUP($B42,基础扩展表!$E:$AG,MATCH(AX$2,基础扩展表!$E$1:$AG$1,0),FALSE)</f>
        <v>#N/A</v>
      </c>
      <c r="AY42" t="e">
        <f ca="1">VLOOKUP($B42,基础扩展表!$E:$AG,MATCH(AY$2,基础扩展表!$E$1:$AG$1,0),FALSE)</f>
        <v>#N/A</v>
      </c>
      <c r="AZ42" t="e">
        <f ca="1">VLOOKUP($B42,基础扩展表!$E:$AG,MATCH(AZ$2,基础扩展表!$E$1:$AG$1,0),FALSE)</f>
        <v>#N/A</v>
      </c>
      <c r="BA42" t="e">
        <f ca="1">VLOOKUP($B42,基础扩展表!$E:$AG,MATCH(BA$2,基础扩展表!$E$1:$AG$1,0),FALSE)</f>
        <v>#N/A</v>
      </c>
      <c r="BB42" t="e">
        <f ca="1">VLOOKUP($B42,基础扩展表!$E:$AG,MATCH(BB$2,基础扩展表!$E$1:$AG$1,0),FALSE)</f>
        <v>#N/A</v>
      </c>
      <c r="BC42" t="e">
        <f ca="1">VLOOKUP($B42,基础扩展表!$E:$AG,MATCH(BC$2,基础扩展表!$E$1:$AG$1,0),FALSE)</f>
        <v>#N/A</v>
      </c>
      <c r="BD42" t="e">
        <f ca="1">VLOOKUP($B42,基础扩展表!$E:$AG,MATCH(BD$2,基础扩展表!$E$1:$AG$1,0),FALSE)</f>
        <v>#N/A</v>
      </c>
      <c r="BE42" t="e">
        <f ca="1">VLOOKUP($B42,基础扩展表!$E:$AG,MATCH(BE$2,基础扩展表!$E$1:$AG$1,0),FALSE)</f>
        <v>#N/A</v>
      </c>
      <c r="BF42" t="e">
        <f ca="1">VLOOKUP($B42,基础扩展表!$E:$AG,MATCH(BF$2,基础扩展表!$E$1:$AG$1,0),FALSE)</f>
        <v>#N/A</v>
      </c>
      <c r="BG42" t="e">
        <f ca="1">VLOOKUP($B42,基础扩展表!$E:$AG,MATCH(BG$2,基础扩展表!$E$1:$AG$1,0),FALSE)</f>
        <v>#N/A</v>
      </c>
      <c r="BH42" t="e">
        <f ca="1">VLOOKUP($B42,基础扩展表!$E:$AG,MATCH(BH$2,基础扩展表!$E$1:$AG$1,0),FALSE)</f>
        <v>#N/A</v>
      </c>
      <c r="BI42" t="e">
        <f ca="1">VLOOKUP($B42,基础扩展表!$E:$AG,MATCH(BI$2,基础扩展表!$E$1:$AG$1,0),FALSE)</f>
        <v>#N/A</v>
      </c>
      <c r="BJ42" t="e">
        <f ca="1">VLOOKUP($B42,基础扩展表!$E:$AG,MATCH(BJ$2,基础扩展表!$E$1:$AG$1,0),FALSE)</f>
        <v>#N/A</v>
      </c>
      <c r="BK42" t="e">
        <f ca="1">VLOOKUP($B42,基础扩展表!$E:$AG,MATCH(BK$2,基础扩展表!$E$1:$AG$1,0),FALSE)</f>
        <v>#N/A</v>
      </c>
      <c r="BL42" t="e">
        <f ca="1">VLOOKUP($B42,基础扩展表!$E:$AG,MATCH(BL$2,基础扩展表!$E$1:$AG$1,0),FALSE)</f>
        <v>#N/A</v>
      </c>
      <c r="BM42" t="e">
        <f ca="1">VLOOKUP($E42,模型表!$C:$E,3,FALSE)</f>
        <v>#N/A</v>
      </c>
      <c r="BP42" t="str">
        <f t="shared" ca="1" si="18"/>
        <v>TRUE</v>
      </c>
    </row>
    <row r="43" spans="2:68" x14ac:dyDescent="0.2">
      <c r="B43" t="str">
        <f t="array" aca="1" ref="B43" ca="1">INDEX(基础表!$Y:$Y,SMALL(IF(基础表!$Z:$Z=1,ROW(基础表!$Z:$Z),999),ROW(H37)))&amp;""</f>
        <v/>
      </c>
      <c r="C43" t="e">
        <f ca="1">VLOOKUP(VLOOKUP($B43,基础表!$E:$G,3,FALSE),模型表!$C:$D,2,FALSE)</f>
        <v>#N/A</v>
      </c>
      <c r="E43" t="e">
        <f ca="1">VLOOKUP($B43,基础表!$E:$G,3,FALSE)</f>
        <v>#N/A</v>
      </c>
      <c r="F43" t="e">
        <f ca="1">VLOOKUP($E43,模型表!$C:$G,5,FALSE)</f>
        <v>#N/A</v>
      </c>
      <c r="G43" t="e">
        <f ca="1">VLOOKUP($E43,模型表!$C:$F,4,FALSE)</f>
        <v>#N/A</v>
      </c>
      <c r="I43" t="str">
        <f t="shared" ca="1" si="0"/>
        <v/>
      </c>
      <c r="J43" t="str">
        <f t="shared" ca="1" si="1"/>
        <v/>
      </c>
      <c r="K43" t="str">
        <f t="shared" ca="1" si="2"/>
        <v/>
      </c>
      <c r="L43" t="str">
        <f t="shared" ca="1" si="3"/>
        <v/>
      </c>
      <c r="M43" t="str">
        <f t="shared" ref="M43:M106" ca="1" si="19">IF(B43="","","[Master]")</f>
        <v/>
      </c>
      <c r="O43" t="e">
        <f ca="1">VLOOKUP($B43,基础表!$E:$R,14,FALSE)</f>
        <v>#N/A</v>
      </c>
      <c r="P43" t="e">
        <f ca="1">VLOOKUP($B43,基础表!$E:$S,13,FALSE)</f>
        <v>#N/A</v>
      </c>
      <c r="R43" t="e">
        <f ca="1">VLOOKUP($B43,基础表!$E:$H,4,FALSE)</f>
        <v>#N/A</v>
      </c>
      <c r="U43" t="str">
        <f t="shared" ref="U43:U106" ca="1" si="20">IF(B43="","","[EARTH]")</f>
        <v/>
      </c>
      <c r="V43" t="str">
        <f t="shared" ref="V43:V106" ca="1" si="21">IF(B43="","","BOSS")</f>
        <v/>
      </c>
      <c r="W43" t="str">
        <f t="shared" ref="W43:W106" ca="1" si="22">IF(B43="","",5)</f>
        <v/>
      </c>
      <c r="X43" t="e">
        <f ca="1">VLOOKUP($E43,模型表!$C:$K,9,FALSE)</f>
        <v>#N/A</v>
      </c>
      <c r="Z43" t="e">
        <f ca="1">VLOOKUP($E43,模型表!$C:$Q,11,FALSE)</f>
        <v>#N/A</v>
      </c>
      <c r="AF43" s="36" t="str">
        <f ca="1">IF($B43="","",IF(VLOOKUP($E43,模型表!$C:$O,12,FALSE)="PBuff","["&amp;VLOOKUP($E43,模型表!$C:$Q,13,FALSE)&amp;"]","[]"))</f>
        <v/>
      </c>
      <c r="AH43" s="23" t="str">
        <f t="shared" ca="1" si="9"/>
        <v/>
      </c>
      <c r="AI43" s="23" t="e">
        <f t="shared" ref="AI43:AI106" ca="1" si="23">IF(C43="","","[]")</f>
        <v>#N/A</v>
      </c>
      <c r="AJ43" s="23" t="str">
        <f t="shared" ca="1" si="11"/>
        <v/>
      </c>
      <c r="AK43" s="23" t="str">
        <f t="shared" ca="1" si="12"/>
        <v/>
      </c>
      <c r="AM43" t="e">
        <f ca="1">VLOOKUP($B43,基础表!$E:$J,4,FALSE)</f>
        <v>#N/A</v>
      </c>
      <c r="AN43" t="e">
        <f ca="1">VLOOKUP($B43,基础表!$E:$J,5,FALSE)</f>
        <v>#N/A</v>
      </c>
      <c r="AO43" t="e">
        <f ca="1">VLOOKUP($B43,基础表!$E:$J,6,FALSE)</f>
        <v>#N/A</v>
      </c>
      <c r="AP43" t="e">
        <f ca="1">VLOOKUP($B43,基础扩展表!$E:$AG,MATCH(AP$2,基础扩展表!$E$1:$AG$1,0),FALSE)</f>
        <v>#N/A</v>
      </c>
      <c r="AQ43" t="e">
        <f ca="1">VLOOKUP($B43,基础扩展表!$E:$AG,MATCH(AQ$2,基础扩展表!$E$1:$AG$1,0),FALSE)</f>
        <v>#N/A</v>
      </c>
      <c r="AR43" t="e">
        <f ca="1">VLOOKUP($B43,基础扩展表!$E:$AG,MATCH(AR$2,基础扩展表!$E$1:$AG$1,0),FALSE)</f>
        <v>#N/A</v>
      </c>
      <c r="AS43" t="e">
        <f ca="1">VLOOKUP($B43,基础扩展表!$E:$AG,MATCH(AS$2,基础扩展表!$E$1:$AG$1,0),FALSE)</f>
        <v>#N/A</v>
      </c>
      <c r="AT43" t="e">
        <f ca="1">VLOOKUP($B43,基础扩展表!$E:$AG,MATCH(AT$2,基础扩展表!$E$1:$AG$1,0),FALSE)</f>
        <v>#N/A</v>
      </c>
      <c r="AU43" t="e">
        <f ca="1">VLOOKUP($B43,基础扩展表!$E:$AG,MATCH(AU$2,基础扩展表!$E$1:$AG$1,0),FALSE)</f>
        <v>#N/A</v>
      </c>
      <c r="AV43" t="e">
        <f ca="1">VLOOKUP($B43,基础扩展表!$E:$AG,MATCH(AV$2,基础扩展表!$E$1:$AG$1,0),FALSE)</f>
        <v>#N/A</v>
      </c>
      <c r="AW43" t="e">
        <f ca="1">VLOOKUP($B43,基础扩展表!$E:$AG,MATCH(AW$2,基础扩展表!$E$1:$AG$1,0),FALSE)</f>
        <v>#N/A</v>
      </c>
      <c r="AX43" t="e">
        <f ca="1">VLOOKUP($B43,基础扩展表!$E:$AG,MATCH(AX$2,基础扩展表!$E$1:$AG$1,0),FALSE)</f>
        <v>#N/A</v>
      </c>
      <c r="AY43" t="e">
        <f ca="1">VLOOKUP($B43,基础扩展表!$E:$AG,MATCH(AY$2,基础扩展表!$E$1:$AG$1,0),FALSE)</f>
        <v>#N/A</v>
      </c>
      <c r="AZ43" t="e">
        <f ca="1">VLOOKUP($B43,基础扩展表!$E:$AG,MATCH(AZ$2,基础扩展表!$E$1:$AG$1,0),FALSE)</f>
        <v>#N/A</v>
      </c>
      <c r="BA43" t="e">
        <f ca="1">VLOOKUP($B43,基础扩展表!$E:$AG,MATCH(BA$2,基础扩展表!$E$1:$AG$1,0),FALSE)</f>
        <v>#N/A</v>
      </c>
      <c r="BB43" t="e">
        <f ca="1">VLOOKUP($B43,基础扩展表!$E:$AG,MATCH(BB$2,基础扩展表!$E$1:$AG$1,0),FALSE)</f>
        <v>#N/A</v>
      </c>
      <c r="BC43" t="e">
        <f ca="1">VLOOKUP($B43,基础扩展表!$E:$AG,MATCH(BC$2,基础扩展表!$E$1:$AG$1,0),FALSE)</f>
        <v>#N/A</v>
      </c>
      <c r="BD43" t="e">
        <f ca="1">VLOOKUP($B43,基础扩展表!$E:$AG,MATCH(BD$2,基础扩展表!$E$1:$AG$1,0),FALSE)</f>
        <v>#N/A</v>
      </c>
      <c r="BE43" t="e">
        <f ca="1">VLOOKUP($B43,基础扩展表!$E:$AG,MATCH(BE$2,基础扩展表!$E$1:$AG$1,0),FALSE)</f>
        <v>#N/A</v>
      </c>
      <c r="BF43" t="e">
        <f ca="1">VLOOKUP($B43,基础扩展表!$E:$AG,MATCH(BF$2,基础扩展表!$E$1:$AG$1,0),FALSE)</f>
        <v>#N/A</v>
      </c>
      <c r="BG43" t="e">
        <f ca="1">VLOOKUP($B43,基础扩展表!$E:$AG,MATCH(BG$2,基础扩展表!$E$1:$AG$1,0),FALSE)</f>
        <v>#N/A</v>
      </c>
      <c r="BH43" t="e">
        <f ca="1">VLOOKUP($B43,基础扩展表!$E:$AG,MATCH(BH$2,基础扩展表!$E$1:$AG$1,0),FALSE)</f>
        <v>#N/A</v>
      </c>
      <c r="BI43" t="e">
        <f ca="1">VLOOKUP($B43,基础扩展表!$E:$AG,MATCH(BI$2,基础扩展表!$E$1:$AG$1,0),FALSE)</f>
        <v>#N/A</v>
      </c>
      <c r="BJ43" t="e">
        <f ca="1">VLOOKUP($B43,基础扩展表!$E:$AG,MATCH(BJ$2,基础扩展表!$E$1:$AG$1,0),FALSE)</f>
        <v>#N/A</v>
      </c>
      <c r="BK43" t="e">
        <f ca="1">VLOOKUP($B43,基础扩展表!$E:$AG,MATCH(BK$2,基础扩展表!$E$1:$AG$1,0),FALSE)</f>
        <v>#N/A</v>
      </c>
      <c r="BL43" t="e">
        <f ca="1">VLOOKUP($B43,基础扩展表!$E:$AG,MATCH(BL$2,基础扩展表!$E$1:$AG$1,0),FALSE)</f>
        <v>#N/A</v>
      </c>
      <c r="BM43" t="e">
        <f ca="1">VLOOKUP($E43,模型表!$C:$E,3,FALSE)</f>
        <v>#N/A</v>
      </c>
      <c r="BP43" t="str">
        <f t="shared" ref="BP43:BP106" ca="1" si="24">IF(LEFT(B43,7)=LEFT(B44,7),"TRUE","FALSE")</f>
        <v>TRUE</v>
      </c>
    </row>
    <row r="44" spans="2:68" x14ac:dyDescent="0.2">
      <c r="B44" t="str">
        <f t="array" aca="1" ref="B44" ca="1">INDEX(基础表!$Y:$Y,SMALL(IF(基础表!$Z:$Z=1,ROW(基础表!$Z:$Z),999),ROW(H38)))&amp;""</f>
        <v/>
      </c>
      <c r="C44" t="e">
        <f ca="1">VLOOKUP(VLOOKUP($B44,基础表!$E:$G,3,FALSE),模型表!$C:$D,2,FALSE)</f>
        <v>#N/A</v>
      </c>
      <c r="E44" t="e">
        <f ca="1">VLOOKUP($B44,基础表!$E:$G,3,FALSE)</f>
        <v>#N/A</v>
      </c>
      <c r="F44" t="e">
        <f ca="1">VLOOKUP($E44,模型表!$C:$G,5,FALSE)</f>
        <v>#N/A</v>
      </c>
      <c r="G44" t="e">
        <f ca="1">VLOOKUP($E44,模型表!$C:$F,4,FALSE)</f>
        <v>#N/A</v>
      </c>
      <c r="I44" t="str">
        <f t="shared" ca="1" si="0"/>
        <v/>
      </c>
      <c r="J44" t="str">
        <f t="shared" ca="1" si="1"/>
        <v/>
      </c>
      <c r="K44" t="str">
        <f t="shared" ca="1" si="2"/>
        <v/>
      </c>
      <c r="L44" t="str">
        <f t="shared" ca="1" si="3"/>
        <v/>
      </c>
      <c r="M44" t="str">
        <f t="shared" ca="1" si="19"/>
        <v/>
      </c>
      <c r="O44" t="e">
        <f ca="1">VLOOKUP($B44,基础表!$E:$R,14,FALSE)</f>
        <v>#N/A</v>
      </c>
      <c r="P44" t="e">
        <f ca="1">VLOOKUP($B44,基础表!$E:$S,13,FALSE)</f>
        <v>#N/A</v>
      </c>
      <c r="R44" t="e">
        <f ca="1">VLOOKUP($B44,基础表!$E:$H,4,FALSE)</f>
        <v>#N/A</v>
      </c>
      <c r="U44" t="str">
        <f t="shared" ca="1" si="20"/>
        <v/>
      </c>
      <c r="V44" t="str">
        <f t="shared" ca="1" si="21"/>
        <v/>
      </c>
      <c r="W44" t="str">
        <f t="shared" ca="1" si="22"/>
        <v/>
      </c>
      <c r="X44" t="e">
        <f ca="1">VLOOKUP($E44,模型表!$C:$K,9,FALSE)</f>
        <v>#N/A</v>
      </c>
      <c r="Z44" t="e">
        <f ca="1">VLOOKUP($E44,模型表!$C:$Q,11,FALSE)</f>
        <v>#N/A</v>
      </c>
      <c r="AF44" s="36" t="str">
        <f ca="1">IF($B44="","",IF(VLOOKUP($E44,模型表!$C:$O,12,FALSE)="PBuff","["&amp;VLOOKUP($E44,模型表!$C:$Q,13,FALSE)&amp;"]","[]"))</f>
        <v/>
      </c>
      <c r="AH44" s="23" t="str">
        <f t="shared" ca="1" si="9"/>
        <v/>
      </c>
      <c r="AI44" s="23" t="e">
        <f t="shared" ca="1" si="23"/>
        <v>#N/A</v>
      </c>
      <c r="AJ44" s="23" t="str">
        <f t="shared" ca="1" si="11"/>
        <v/>
      </c>
      <c r="AK44" s="23" t="str">
        <f t="shared" ca="1" si="12"/>
        <v/>
      </c>
      <c r="AM44" t="e">
        <f ca="1">VLOOKUP($B44,基础表!$E:$J,4,FALSE)</f>
        <v>#N/A</v>
      </c>
      <c r="AN44" t="e">
        <f ca="1">VLOOKUP($B44,基础表!$E:$J,5,FALSE)</f>
        <v>#N/A</v>
      </c>
      <c r="AO44" t="e">
        <f ca="1">VLOOKUP($B44,基础表!$E:$J,6,FALSE)</f>
        <v>#N/A</v>
      </c>
      <c r="AP44" t="e">
        <f ca="1">VLOOKUP($B44,基础扩展表!$E:$AG,MATCH(AP$2,基础扩展表!$E$1:$AG$1,0),FALSE)</f>
        <v>#N/A</v>
      </c>
      <c r="AQ44" t="e">
        <f ca="1">VLOOKUP($B44,基础扩展表!$E:$AG,MATCH(AQ$2,基础扩展表!$E$1:$AG$1,0),FALSE)</f>
        <v>#N/A</v>
      </c>
      <c r="AR44" t="e">
        <f ca="1">VLOOKUP($B44,基础扩展表!$E:$AG,MATCH(AR$2,基础扩展表!$E$1:$AG$1,0),FALSE)</f>
        <v>#N/A</v>
      </c>
      <c r="AS44" t="e">
        <f ca="1">VLOOKUP($B44,基础扩展表!$E:$AG,MATCH(AS$2,基础扩展表!$E$1:$AG$1,0),FALSE)</f>
        <v>#N/A</v>
      </c>
      <c r="AT44" t="e">
        <f ca="1">VLOOKUP($B44,基础扩展表!$E:$AG,MATCH(AT$2,基础扩展表!$E$1:$AG$1,0),FALSE)</f>
        <v>#N/A</v>
      </c>
      <c r="AU44" t="e">
        <f ca="1">VLOOKUP($B44,基础扩展表!$E:$AG,MATCH(AU$2,基础扩展表!$E$1:$AG$1,0),FALSE)</f>
        <v>#N/A</v>
      </c>
      <c r="AV44" t="e">
        <f ca="1">VLOOKUP($B44,基础扩展表!$E:$AG,MATCH(AV$2,基础扩展表!$E$1:$AG$1,0),FALSE)</f>
        <v>#N/A</v>
      </c>
      <c r="AW44" t="e">
        <f ca="1">VLOOKUP($B44,基础扩展表!$E:$AG,MATCH(AW$2,基础扩展表!$E$1:$AG$1,0),FALSE)</f>
        <v>#N/A</v>
      </c>
      <c r="AX44" t="e">
        <f ca="1">VLOOKUP($B44,基础扩展表!$E:$AG,MATCH(AX$2,基础扩展表!$E$1:$AG$1,0),FALSE)</f>
        <v>#N/A</v>
      </c>
      <c r="AY44" t="e">
        <f ca="1">VLOOKUP($B44,基础扩展表!$E:$AG,MATCH(AY$2,基础扩展表!$E$1:$AG$1,0),FALSE)</f>
        <v>#N/A</v>
      </c>
      <c r="AZ44" t="e">
        <f ca="1">VLOOKUP($B44,基础扩展表!$E:$AG,MATCH(AZ$2,基础扩展表!$E$1:$AG$1,0),FALSE)</f>
        <v>#N/A</v>
      </c>
      <c r="BA44" t="e">
        <f ca="1">VLOOKUP($B44,基础扩展表!$E:$AG,MATCH(BA$2,基础扩展表!$E$1:$AG$1,0),FALSE)</f>
        <v>#N/A</v>
      </c>
      <c r="BB44" t="e">
        <f ca="1">VLOOKUP($B44,基础扩展表!$E:$AG,MATCH(BB$2,基础扩展表!$E$1:$AG$1,0),FALSE)</f>
        <v>#N/A</v>
      </c>
      <c r="BC44" t="e">
        <f ca="1">VLOOKUP($B44,基础扩展表!$E:$AG,MATCH(BC$2,基础扩展表!$E$1:$AG$1,0),FALSE)</f>
        <v>#N/A</v>
      </c>
      <c r="BD44" t="e">
        <f ca="1">VLOOKUP($B44,基础扩展表!$E:$AG,MATCH(BD$2,基础扩展表!$E$1:$AG$1,0),FALSE)</f>
        <v>#N/A</v>
      </c>
      <c r="BE44" t="e">
        <f ca="1">VLOOKUP($B44,基础扩展表!$E:$AG,MATCH(BE$2,基础扩展表!$E$1:$AG$1,0),FALSE)</f>
        <v>#N/A</v>
      </c>
      <c r="BF44" t="e">
        <f ca="1">VLOOKUP($B44,基础扩展表!$E:$AG,MATCH(BF$2,基础扩展表!$E$1:$AG$1,0),FALSE)</f>
        <v>#N/A</v>
      </c>
      <c r="BG44" t="e">
        <f ca="1">VLOOKUP($B44,基础扩展表!$E:$AG,MATCH(BG$2,基础扩展表!$E$1:$AG$1,0),FALSE)</f>
        <v>#N/A</v>
      </c>
      <c r="BH44" t="e">
        <f ca="1">VLOOKUP($B44,基础扩展表!$E:$AG,MATCH(BH$2,基础扩展表!$E$1:$AG$1,0),FALSE)</f>
        <v>#N/A</v>
      </c>
      <c r="BI44" t="e">
        <f ca="1">VLOOKUP($B44,基础扩展表!$E:$AG,MATCH(BI$2,基础扩展表!$E$1:$AG$1,0),FALSE)</f>
        <v>#N/A</v>
      </c>
      <c r="BJ44" t="e">
        <f ca="1">VLOOKUP($B44,基础扩展表!$E:$AG,MATCH(BJ$2,基础扩展表!$E$1:$AG$1,0),FALSE)</f>
        <v>#N/A</v>
      </c>
      <c r="BK44" t="e">
        <f ca="1">VLOOKUP($B44,基础扩展表!$E:$AG,MATCH(BK$2,基础扩展表!$E$1:$AG$1,0),FALSE)</f>
        <v>#N/A</v>
      </c>
      <c r="BL44" t="e">
        <f ca="1">VLOOKUP($B44,基础扩展表!$E:$AG,MATCH(BL$2,基础扩展表!$E$1:$AG$1,0),FALSE)</f>
        <v>#N/A</v>
      </c>
      <c r="BM44" t="e">
        <f ca="1">VLOOKUP($E44,模型表!$C:$E,3,FALSE)</f>
        <v>#N/A</v>
      </c>
      <c r="BP44" t="str">
        <f t="shared" ca="1" si="24"/>
        <v>TRUE</v>
      </c>
    </row>
    <row r="45" spans="2:68" x14ac:dyDescent="0.2">
      <c r="B45" t="str">
        <f t="array" aca="1" ref="B45" ca="1">INDEX(基础表!$Y:$Y,SMALL(IF(基础表!$Z:$Z=1,ROW(基础表!$Z:$Z),999),ROW(H39)))&amp;""</f>
        <v/>
      </c>
      <c r="C45" t="e">
        <f ca="1">VLOOKUP(VLOOKUP($B45,基础表!$E:$G,3,FALSE),模型表!$C:$D,2,FALSE)</f>
        <v>#N/A</v>
      </c>
      <c r="E45" t="e">
        <f ca="1">VLOOKUP($B45,基础表!$E:$G,3,FALSE)</f>
        <v>#N/A</v>
      </c>
      <c r="F45" t="e">
        <f ca="1">VLOOKUP($E45,模型表!$C:$G,5,FALSE)</f>
        <v>#N/A</v>
      </c>
      <c r="G45" t="e">
        <f ca="1">VLOOKUP($E45,模型表!$C:$F,4,FALSE)</f>
        <v>#N/A</v>
      </c>
      <c r="I45" t="str">
        <f t="shared" ca="1" si="0"/>
        <v/>
      </c>
      <c r="J45" t="str">
        <f t="shared" ca="1" si="1"/>
        <v/>
      </c>
      <c r="K45" t="str">
        <f t="shared" ca="1" si="2"/>
        <v/>
      </c>
      <c r="L45" t="str">
        <f t="shared" ca="1" si="3"/>
        <v/>
      </c>
      <c r="M45" t="str">
        <f t="shared" ca="1" si="19"/>
        <v/>
      </c>
      <c r="O45" t="e">
        <f ca="1">VLOOKUP($B45,基础表!$E:$R,14,FALSE)</f>
        <v>#N/A</v>
      </c>
      <c r="P45" t="e">
        <f ca="1">VLOOKUP($B45,基础表!$E:$S,13,FALSE)</f>
        <v>#N/A</v>
      </c>
      <c r="R45" t="e">
        <f ca="1">VLOOKUP($B45,基础表!$E:$H,4,FALSE)</f>
        <v>#N/A</v>
      </c>
      <c r="U45" t="str">
        <f t="shared" ca="1" si="20"/>
        <v/>
      </c>
      <c r="V45" t="str">
        <f t="shared" ca="1" si="21"/>
        <v/>
      </c>
      <c r="W45" t="str">
        <f t="shared" ca="1" si="22"/>
        <v/>
      </c>
      <c r="X45" t="e">
        <f ca="1">VLOOKUP($E45,模型表!$C:$K,9,FALSE)</f>
        <v>#N/A</v>
      </c>
      <c r="Z45" t="e">
        <f ca="1">VLOOKUP($E45,模型表!$C:$Q,11,FALSE)</f>
        <v>#N/A</v>
      </c>
      <c r="AF45" s="36" t="str">
        <f ca="1">IF($B45="","",IF(VLOOKUP($E45,模型表!$C:$O,12,FALSE)="PBuff","["&amp;VLOOKUP($E45,模型表!$C:$Q,13,FALSE)&amp;"]","[]"))</f>
        <v/>
      </c>
      <c r="AH45" s="23" t="str">
        <f t="shared" ca="1" si="9"/>
        <v/>
      </c>
      <c r="AI45" s="23" t="e">
        <f t="shared" ca="1" si="23"/>
        <v>#N/A</v>
      </c>
      <c r="AJ45" s="23" t="str">
        <f t="shared" ca="1" si="11"/>
        <v/>
      </c>
      <c r="AK45" s="23" t="str">
        <f t="shared" ca="1" si="12"/>
        <v/>
      </c>
      <c r="AM45" t="e">
        <f ca="1">VLOOKUP($B45,基础表!$E:$J,4,FALSE)</f>
        <v>#N/A</v>
      </c>
      <c r="AN45" t="e">
        <f ca="1">VLOOKUP($B45,基础表!$E:$J,5,FALSE)</f>
        <v>#N/A</v>
      </c>
      <c r="AO45" t="e">
        <f ca="1">VLOOKUP($B45,基础表!$E:$J,6,FALSE)</f>
        <v>#N/A</v>
      </c>
      <c r="AP45" t="e">
        <f ca="1">VLOOKUP($B45,基础扩展表!$E:$AG,MATCH(AP$2,基础扩展表!$E$1:$AG$1,0),FALSE)</f>
        <v>#N/A</v>
      </c>
      <c r="AQ45" t="e">
        <f ca="1">VLOOKUP($B45,基础扩展表!$E:$AG,MATCH(AQ$2,基础扩展表!$E$1:$AG$1,0),FALSE)</f>
        <v>#N/A</v>
      </c>
      <c r="AR45" t="e">
        <f ca="1">VLOOKUP($B45,基础扩展表!$E:$AG,MATCH(AR$2,基础扩展表!$E$1:$AG$1,0),FALSE)</f>
        <v>#N/A</v>
      </c>
      <c r="AS45" t="e">
        <f ca="1">VLOOKUP($B45,基础扩展表!$E:$AG,MATCH(AS$2,基础扩展表!$E$1:$AG$1,0),FALSE)</f>
        <v>#N/A</v>
      </c>
      <c r="AT45" t="e">
        <f ca="1">VLOOKUP($B45,基础扩展表!$E:$AG,MATCH(AT$2,基础扩展表!$E$1:$AG$1,0),FALSE)</f>
        <v>#N/A</v>
      </c>
      <c r="AU45" t="e">
        <f ca="1">VLOOKUP($B45,基础扩展表!$E:$AG,MATCH(AU$2,基础扩展表!$E$1:$AG$1,0),FALSE)</f>
        <v>#N/A</v>
      </c>
      <c r="AV45" t="e">
        <f ca="1">VLOOKUP($B45,基础扩展表!$E:$AG,MATCH(AV$2,基础扩展表!$E$1:$AG$1,0),FALSE)</f>
        <v>#N/A</v>
      </c>
      <c r="AW45" t="e">
        <f ca="1">VLOOKUP($B45,基础扩展表!$E:$AG,MATCH(AW$2,基础扩展表!$E$1:$AG$1,0),FALSE)</f>
        <v>#N/A</v>
      </c>
      <c r="AX45" t="e">
        <f ca="1">VLOOKUP($B45,基础扩展表!$E:$AG,MATCH(AX$2,基础扩展表!$E$1:$AG$1,0),FALSE)</f>
        <v>#N/A</v>
      </c>
      <c r="AY45" t="e">
        <f ca="1">VLOOKUP($B45,基础扩展表!$E:$AG,MATCH(AY$2,基础扩展表!$E$1:$AG$1,0),FALSE)</f>
        <v>#N/A</v>
      </c>
      <c r="AZ45" t="e">
        <f ca="1">VLOOKUP($B45,基础扩展表!$E:$AG,MATCH(AZ$2,基础扩展表!$E$1:$AG$1,0),FALSE)</f>
        <v>#N/A</v>
      </c>
      <c r="BA45" t="e">
        <f ca="1">VLOOKUP($B45,基础扩展表!$E:$AG,MATCH(BA$2,基础扩展表!$E$1:$AG$1,0),FALSE)</f>
        <v>#N/A</v>
      </c>
      <c r="BB45" t="e">
        <f ca="1">VLOOKUP($B45,基础扩展表!$E:$AG,MATCH(BB$2,基础扩展表!$E$1:$AG$1,0),FALSE)</f>
        <v>#N/A</v>
      </c>
      <c r="BC45" t="e">
        <f ca="1">VLOOKUP($B45,基础扩展表!$E:$AG,MATCH(BC$2,基础扩展表!$E$1:$AG$1,0),FALSE)</f>
        <v>#N/A</v>
      </c>
      <c r="BD45" t="e">
        <f ca="1">VLOOKUP($B45,基础扩展表!$E:$AG,MATCH(BD$2,基础扩展表!$E$1:$AG$1,0),FALSE)</f>
        <v>#N/A</v>
      </c>
      <c r="BE45" t="e">
        <f ca="1">VLOOKUP($B45,基础扩展表!$E:$AG,MATCH(BE$2,基础扩展表!$E$1:$AG$1,0),FALSE)</f>
        <v>#N/A</v>
      </c>
      <c r="BF45" t="e">
        <f ca="1">VLOOKUP($B45,基础扩展表!$E:$AG,MATCH(BF$2,基础扩展表!$E$1:$AG$1,0),FALSE)</f>
        <v>#N/A</v>
      </c>
      <c r="BG45" t="e">
        <f ca="1">VLOOKUP($B45,基础扩展表!$E:$AG,MATCH(BG$2,基础扩展表!$E$1:$AG$1,0),FALSE)</f>
        <v>#N/A</v>
      </c>
      <c r="BH45" t="e">
        <f ca="1">VLOOKUP($B45,基础扩展表!$E:$AG,MATCH(BH$2,基础扩展表!$E$1:$AG$1,0),FALSE)</f>
        <v>#N/A</v>
      </c>
      <c r="BI45" t="e">
        <f ca="1">VLOOKUP($B45,基础扩展表!$E:$AG,MATCH(BI$2,基础扩展表!$E$1:$AG$1,0),FALSE)</f>
        <v>#N/A</v>
      </c>
      <c r="BJ45" t="e">
        <f ca="1">VLOOKUP($B45,基础扩展表!$E:$AG,MATCH(BJ$2,基础扩展表!$E$1:$AG$1,0),FALSE)</f>
        <v>#N/A</v>
      </c>
      <c r="BK45" t="e">
        <f ca="1">VLOOKUP($B45,基础扩展表!$E:$AG,MATCH(BK$2,基础扩展表!$E$1:$AG$1,0),FALSE)</f>
        <v>#N/A</v>
      </c>
      <c r="BL45" t="e">
        <f ca="1">VLOOKUP($B45,基础扩展表!$E:$AG,MATCH(BL$2,基础扩展表!$E$1:$AG$1,0),FALSE)</f>
        <v>#N/A</v>
      </c>
      <c r="BM45" t="e">
        <f ca="1">VLOOKUP($E45,模型表!$C:$E,3,FALSE)</f>
        <v>#N/A</v>
      </c>
      <c r="BP45" t="str">
        <f t="shared" ca="1" si="24"/>
        <v>TRUE</v>
      </c>
    </row>
    <row r="46" spans="2:68" x14ac:dyDescent="0.2">
      <c r="B46" t="str">
        <f t="array" aca="1" ref="B46" ca="1">INDEX(基础表!$Y:$Y,SMALL(IF(基础表!$Z:$Z=1,ROW(基础表!$Z:$Z),999),ROW(H40)))&amp;""</f>
        <v/>
      </c>
      <c r="C46" t="e">
        <f ca="1">VLOOKUP(VLOOKUP($B46,基础表!$E:$G,3,FALSE),模型表!$C:$D,2,FALSE)</f>
        <v>#N/A</v>
      </c>
      <c r="E46" t="e">
        <f ca="1">VLOOKUP($B46,基础表!$E:$G,3,FALSE)</f>
        <v>#N/A</v>
      </c>
      <c r="F46" t="e">
        <f ca="1">VLOOKUP($E46,模型表!$C:$G,5,FALSE)</f>
        <v>#N/A</v>
      </c>
      <c r="G46" t="e">
        <f ca="1">VLOOKUP($E46,模型表!$C:$F,4,FALSE)</f>
        <v>#N/A</v>
      </c>
      <c r="I46" t="str">
        <f t="shared" ca="1" si="0"/>
        <v/>
      </c>
      <c r="J46" t="str">
        <f t="shared" ca="1" si="1"/>
        <v/>
      </c>
      <c r="K46" t="str">
        <f t="shared" ca="1" si="2"/>
        <v/>
      </c>
      <c r="L46" t="str">
        <f t="shared" ca="1" si="3"/>
        <v/>
      </c>
      <c r="M46" t="str">
        <f t="shared" ca="1" si="19"/>
        <v/>
      </c>
      <c r="O46" t="e">
        <f ca="1">VLOOKUP($B46,基础表!$E:$R,14,FALSE)</f>
        <v>#N/A</v>
      </c>
      <c r="P46" t="e">
        <f ca="1">VLOOKUP($B46,基础表!$E:$S,13,FALSE)</f>
        <v>#N/A</v>
      </c>
      <c r="R46" t="e">
        <f ca="1">VLOOKUP($B46,基础表!$E:$H,4,FALSE)</f>
        <v>#N/A</v>
      </c>
      <c r="U46" t="str">
        <f t="shared" ca="1" si="20"/>
        <v/>
      </c>
      <c r="V46" t="str">
        <f t="shared" ca="1" si="21"/>
        <v/>
      </c>
      <c r="W46" t="str">
        <f t="shared" ca="1" si="22"/>
        <v/>
      </c>
      <c r="X46" t="e">
        <f ca="1">VLOOKUP($E46,模型表!$C:$K,9,FALSE)</f>
        <v>#N/A</v>
      </c>
      <c r="Z46" t="e">
        <f ca="1">VLOOKUP($E46,模型表!$C:$Q,11,FALSE)</f>
        <v>#N/A</v>
      </c>
      <c r="AF46" s="36" t="str">
        <f ca="1">IF($B46="","",IF(VLOOKUP($E46,模型表!$C:$O,12,FALSE)="PBuff","["&amp;VLOOKUP($E46,模型表!$C:$Q,13,FALSE)&amp;"]","[]"))</f>
        <v/>
      </c>
      <c r="AH46" s="23" t="str">
        <f t="shared" ca="1" si="9"/>
        <v/>
      </c>
      <c r="AI46" s="23" t="e">
        <f t="shared" ca="1" si="23"/>
        <v>#N/A</v>
      </c>
      <c r="AJ46" s="23" t="str">
        <f t="shared" ca="1" si="11"/>
        <v/>
      </c>
      <c r="AK46" s="23" t="str">
        <f t="shared" ca="1" si="12"/>
        <v/>
      </c>
      <c r="AM46" t="e">
        <f ca="1">VLOOKUP($B46,基础表!$E:$J,4,FALSE)</f>
        <v>#N/A</v>
      </c>
      <c r="AN46" t="e">
        <f ca="1">VLOOKUP($B46,基础表!$E:$J,5,FALSE)</f>
        <v>#N/A</v>
      </c>
      <c r="AO46" t="e">
        <f ca="1">VLOOKUP($B46,基础表!$E:$J,6,FALSE)</f>
        <v>#N/A</v>
      </c>
      <c r="AP46" t="e">
        <f ca="1">VLOOKUP($B46,基础扩展表!$E:$AG,MATCH(AP$2,基础扩展表!$E$1:$AG$1,0),FALSE)</f>
        <v>#N/A</v>
      </c>
      <c r="AQ46" t="e">
        <f ca="1">VLOOKUP($B46,基础扩展表!$E:$AG,MATCH(AQ$2,基础扩展表!$E$1:$AG$1,0),FALSE)</f>
        <v>#N/A</v>
      </c>
      <c r="AR46" t="e">
        <f ca="1">VLOOKUP($B46,基础扩展表!$E:$AG,MATCH(AR$2,基础扩展表!$E$1:$AG$1,0),FALSE)</f>
        <v>#N/A</v>
      </c>
      <c r="AS46" t="e">
        <f ca="1">VLOOKUP($B46,基础扩展表!$E:$AG,MATCH(AS$2,基础扩展表!$E$1:$AG$1,0),FALSE)</f>
        <v>#N/A</v>
      </c>
      <c r="AT46" t="e">
        <f ca="1">VLOOKUP($B46,基础扩展表!$E:$AG,MATCH(AT$2,基础扩展表!$E$1:$AG$1,0),FALSE)</f>
        <v>#N/A</v>
      </c>
      <c r="AU46" t="e">
        <f ca="1">VLOOKUP($B46,基础扩展表!$E:$AG,MATCH(AU$2,基础扩展表!$E$1:$AG$1,0),FALSE)</f>
        <v>#N/A</v>
      </c>
      <c r="AV46" t="e">
        <f ca="1">VLOOKUP($B46,基础扩展表!$E:$AG,MATCH(AV$2,基础扩展表!$E$1:$AG$1,0),FALSE)</f>
        <v>#N/A</v>
      </c>
      <c r="AW46" t="e">
        <f ca="1">VLOOKUP($B46,基础扩展表!$E:$AG,MATCH(AW$2,基础扩展表!$E$1:$AG$1,0),FALSE)</f>
        <v>#N/A</v>
      </c>
      <c r="AX46" t="e">
        <f ca="1">VLOOKUP($B46,基础扩展表!$E:$AG,MATCH(AX$2,基础扩展表!$E$1:$AG$1,0),FALSE)</f>
        <v>#N/A</v>
      </c>
      <c r="AY46" t="e">
        <f ca="1">VLOOKUP($B46,基础扩展表!$E:$AG,MATCH(AY$2,基础扩展表!$E$1:$AG$1,0),FALSE)</f>
        <v>#N/A</v>
      </c>
      <c r="AZ46" t="e">
        <f ca="1">VLOOKUP($B46,基础扩展表!$E:$AG,MATCH(AZ$2,基础扩展表!$E$1:$AG$1,0),FALSE)</f>
        <v>#N/A</v>
      </c>
      <c r="BA46" t="e">
        <f ca="1">VLOOKUP($B46,基础扩展表!$E:$AG,MATCH(BA$2,基础扩展表!$E$1:$AG$1,0),FALSE)</f>
        <v>#N/A</v>
      </c>
      <c r="BB46" t="e">
        <f ca="1">VLOOKUP($B46,基础扩展表!$E:$AG,MATCH(BB$2,基础扩展表!$E$1:$AG$1,0),FALSE)</f>
        <v>#N/A</v>
      </c>
      <c r="BC46" t="e">
        <f ca="1">VLOOKUP($B46,基础扩展表!$E:$AG,MATCH(BC$2,基础扩展表!$E$1:$AG$1,0),FALSE)</f>
        <v>#N/A</v>
      </c>
      <c r="BD46" t="e">
        <f ca="1">VLOOKUP($B46,基础扩展表!$E:$AG,MATCH(BD$2,基础扩展表!$E$1:$AG$1,0),FALSE)</f>
        <v>#N/A</v>
      </c>
      <c r="BE46" t="e">
        <f ca="1">VLOOKUP($B46,基础扩展表!$E:$AG,MATCH(BE$2,基础扩展表!$E$1:$AG$1,0),FALSE)</f>
        <v>#N/A</v>
      </c>
      <c r="BF46" t="e">
        <f ca="1">VLOOKUP($B46,基础扩展表!$E:$AG,MATCH(BF$2,基础扩展表!$E$1:$AG$1,0),FALSE)</f>
        <v>#N/A</v>
      </c>
      <c r="BG46" t="e">
        <f ca="1">VLOOKUP($B46,基础扩展表!$E:$AG,MATCH(BG$2,基础扩展表!$E$1:$AG$1,0),FALSE)</f>
        <v>#N/A</v>
      </c>
      <c r="BH46" t="e">
        <f ca="1">VLOOKUP($B46,基础扩展表!$E:$AG,MATCH(BH$2,基础扩展表!$E$1:$AG$1,0),FALSE)</f>
        <v>#N/A</v>
      </c>
      <c r="BI46" t="e">
        <f ca="1">VLOOKUP($B46,基础扩展表!$E:$AG,MATCH(BI$2,基础扩展表!$E$1:$AG$1,0),FALSE)</f>
        <v>#N/A</v>
      </c>
      <c r="BJ46" t="e">
        <f ca="1">VLOOKUP($B46,基础扩展表!$E:$AG,MATCH(BJ$2,基础扩展表!$E$1:$AG$1,0),FALSE)</f>
        <v>#N/A</v>
      </c>
      <c r="BK46" t="e">
        <f ca="1">VLOOKUP($B46,基础扩展表!$E:$AG,MATCH(BK$2,基础扩展表!$E$1:$AG$1,0),FALSE)</f>
        <v>#N/A</v>
      </c>
      <c r="BL46" t="e">
        <f ca="1">VLOOKUP($B46,基础扩展表!$E:$AG,MATCH(BL$2,基础扩展表!$E$1:$AG$1,0),FALSE)</f>
        <v>#N/A</v>
      </c>
      <c r="BM46" t="e">
        <f ca="1">VLOOKUP($E46,模型表!$C:$E,3,FALSE)</f>
        <v>#N/A</v>
      </c>
      <c r="BP46" t="str">
        <f t="shared" ca="1" si="24"/>
        <v>TRUE</v>
      </c>
    </row>
    <row r="47" spans="2:68" x14ac:dyDescent="0.2">
      <c r="B47" t="str">
        <f t="array" aca="1" ref="B47" ca="1">INDEX(基础表!$Y:$Y,SMALL(IF(基础表!$Z:$Z=1,ROW(基础表!$Z:$Z),999),ROW(H41)))&amp;""</f>
        <v/>
      </c>
      <c r="C47" t="e">
        <f ca="1">VLOOKUP(VLOOKUP($B47,基础表!$E:$G,3,FALSE),模型表!$C:$D,2,FALSE)</f>
        <v>#N/A</v>
      </c>
      <c r="E47" t="e">
        <f ca="1">VLOOKUP($B47,基础表!$E:$G,3,FALSE)</f>
        <v>#N/A</v>
      </c>
      <c r="F47" t="e">
        <f ca="1">VLOOKUP($E47,模型表!$C:$G,5,FALSE)</f>
        <v>#N/A</v>
      </c>
      <c r="G47" t="e">
        <f ca="1">VLOOKUP($E47,模型表!$C:$F,4,FALSE)</f>
        <v>#N/A</v>
      </c>
      <c r="I47" t="str">
        <f t="shared" ca="1" si="0"/>
        <v/>
      </c>
      <c r="J47" t="str">
        <f t="shared" ca="1" si="1"/>
        <v/>
      </c>
      <c r="K47" t="str">
        <f t="shared" ca="1" si="2"/>
        <v/>
      </c>
      <c r="L47" t="str">
        <f t="shared" ca="1" si="3"/>
        <v/>
      </c>
      <c r="M47" t="str">
        <f t="shared" ca="1" si="19"/>
        <v/>
      </c>
      <c r="O47" t="e">
        <f ca="1">VLOOKUP($B47,基础表!$E:$R,14,FALSE)</f>
        <v>#N/A</v>
      </c>
      <c r="P47" t="e">
        <f ca="1">VLOOKUP($B47,基础表!$E:$S,13,FALSE)</f>
        <v>#N/A</v>
      </c>
      <c r="R47" t="e">
        <f ca="1">VLOOKUP($B47,基础表!$E:$H,4,FALSE)</f>
        <v>#N/A</v>
      </c>
      <c r="U47" t="str">
        <f t="shared" ca="1" si="20"/>
        <v/>
      </c>
      <c r="V47" t="str">
        <f t="shared" ca="1" si="21"/>
        <v/>
      </c>
      <c r="W47" t="str">
        <f t="shared" ca="1" si="22"/>
        <v/>
      </c>
      <c r="X47" t="e">
        <f ca="1">VLOOKUP($E47,模型表!$C:$K,9,FALSE)</f>
        <v>#N/A</v>
      </c>
      <c r="Z47" t="e">
        <f ca="1">VLOOKUP($E47,模型表!$C:$Q,11,FALSE)</f>
        <v>#N/A</v>
      </c>
      <c r="AF47" s="36" t="str">
        <f ca="1">IF($B47="","",IF(VLOOKUP($E47,模型表!$C:$O,12,FALSE)="PBuff","["&amp;VLOOKUP($E47,模型表!$C:$Q,13,FALSE)&amp;"]","[]"))</f>
        <v/>
      </c>
      <c r="AH47" s="23" t="str">
        <f t="shared" ca="1" si="9"/>
        <v/>
      </c>
      <c r="AI47" s="23" t="e">
        <f t="shared" ca="1" si="23"/>
        <v>#N/A</v>
      </c>
      <c r="AJ47" s="23" t="str">
        <f t="shared" ca="1" si="11"/>
        <v/>
      </c>
      <c r="AK47" s="23" t="str">
        <f t="shared" ca="1" si="12"/>
        <v/>
      </c>
      <c r="AM47" t="e">
        <f ca="1">VLOOKUP($B47,基础表!$E:$J,4,FALSE)</f>
        <v>#N/A</v>
      </c>
      <c r="AN47" t="e">
        <f ca="1">VLOOKUP($B47,基础表!$E:$J,5,FALSE)</f>
        <v>#N/A</v>
      </c>
      <c r="AO47" t="e">
        <f ca="1">VLOOKUP($B47,基础表!$E:$J,6,FALSE)</f>
        <v>#N/A</v>
      </c>
      <c r="AP47" t="e">
        <f ca="1">VLOOKUP($B47,基础扩展表!$E:$AG,MATCH(AP$2,基础扩展表!$E$1:$AG$1,0),FALSE)</f>
        <v>#N/A</v>
      </c>
      <c r="AQ47" t="e">
        <f ca="1">VLOOKUP($B47,基础扩展表!$E:$AG,MATCH(AQ$2,基础扩展表!$E$1:$AG$1,0),FALSE)</f>
        <v>#N/A</v>
      </c>
      <c r="AR47" t="e">
        <f ca="1">VLOOKUP($B47,基础扩展表!$E:$AG,MATCH(AR$2,基础扩展表!$E$1:$AG$1,0),FALSE)</f>
        <v>#N/A</v>
      </c>
      <c r="AS47" t="e">
        <f ca="1">VLOOKUP($B47,基础扩展表!$E:$AG,MATCH(AS$2,基础扩展表!$E$1:$AG$1,0),FALSE)</f>
        <v>#N/A</v>
      </c>
      <c r="AT47" t="e">
        <f ca="1">VLOOKUP($B47,基础扩展表!$E:$AG,MATCH(AT$2,基础扩展表!$E$1:$AG$1,0),FALSE)</f>
        <v>#N/A</v>
      </c>
      <c r="AU47" t="e">
        <f ca="1">VLOOKUP($B47,基础扩展表!$E:$AG,MATCH(AU$2,基础扩展表!$E$1:$AG$1,0),FALSE)</f>
        <v>#N/A</v>
      </c>
      <c r="AV47" t="e">
        <f ca="1">VLOOKUP($B47,基础扩展表!$E:$AG,MATCH(AV$2,基础扩展表!$E$1:$AG$1,0),FALSE)</f>
        <v>#N/A</v>
      </c>
      <c r="AW47" t="e">
        <f ca="1">VLOOKUP($B47,基础扩展表!$E:$AG,MATCH(AW$2,基础扩展表!$E$1:$AG$1,0),FALSE)</f>
        <v>#N/A</v>
      </c>
      <c r="AX47" t="e">
        <f ca="1">VLOOKUP($B47,基础扩展表!$E:$AG,MATCH(AX$2,基础扩展表!$E$1:$AG$1,0),FALSE)</f>
        <v>#N/A</v>
      </c>
      <c r="AY47" t="e">
        <f ca="1">VLOOKUP($B47,基础扩展表!$E:$AG,MATCH(AY$2,基础扩展表!$E$1:$AG$1,0),FALSE)</f>
        <v>#N/A</v>
      </c>
      <c r="AZ47" t="e">
        <f ca="1">VLOOKUP($B47,基础扩展表!$E:$AG,MATCH(AZ$2,基础扩展表!$E$1:$AG$1,0),FALSE)</f>
        <v>#N/A</v>
      </c>
      <c r="BA47" t="e">
        <f ca="1">VLOOKUP($B47,基础扩展表!$E:$AG,MATCH(BA$2,基础扩展表!$E$1:$AG$1,0),FALSE)</f>
        <v>#N/A</v>
      </c>
      <c r="BB47" t="e">
        <f ca="1">VLOOKUP($B47,基础扩展表!$E:$AG,MATCH(BB$2,基础扩展表!$E$1:$AG$1,0),FALSE)</f>
        <v>#N/A</v>
      </c>
      <c r="BC47" t="e">
        <f ca="1">VLOOKUP($B47,基础扩展表!$E:$AG,MATCH(BC$2,基础扩展表!$E$1:$AG$1,0),FALSE)</f>
        <v>#N/A</v>
      </c>
      <c r="BD47" t="e">
        <f ca="1">VLOOKUP($B47,基础扩展表!$E:$AG,MATCH(BD$2,基础扩展表!$E$1:$AG$1,0),FALSE)</f>
        <v>#N/A</v>
      </c>
      <c r="BE47" t="e">
        <f ca="1">VLOOKUP($B47,基础扩展表!$E:$AG,MATCH(BE$2,基础扩展表!$E$1:$AG$1,0),FALSE)</f>
        <v>#N/A</v>
      </c>
      <c r="BF47" t="e">
        <f ca="1">VLOOKUP($B47,基础扩展表!$E:$AG,MATCH(BF$2,基础扩展表!$E$1:$AG$1,0),FALSE)</f>
        <v>#N/A</v>
      </c>
      <c r="BG47" t="e">
        <f ca="1">VLOOKUP($B47,基础扩展表!$E:$AG,MATCH(BG$2,基础扩展表!$E$1:$AG$1,0),FALSE)</f>
        <v>#N/A</v>
      </c>
      <c r="BH47" t="e">
        <f ca="1">VLOOKUP($B47,基础扩展表!$E:$AG,MATCH(BH$2,基础扩展表!$E$1:$AG$1,0),FALSE)</f>
        <v>#N/A</v>
      </c>
      <c r="BI47" t="e">
        <f ca="1">VLOOKUP($B47,基础扩展表!$E:$AG,MATCH(BI$2,基础扩展表!$E$1:$AG$1,0),FALSE)</f>
        <v>#N/A</v>
      </c>
      <c r="BJ47" t="e">
        <f ca="1">VLOOKUP($B47,基础扩展表!$E:$AG,MATCH(BJ$2,基础扩展表!$E$1:$AG$1,0),FALSE)</f>
        <v>#N/A</v>
      </c>
      <c r="BK47" t="e">
        <f ca="1">VLOOKUP($B47,基础扩展表!$E:$AG,MATCH(BK$2,基础扩展表!$E$1:$AG$1,0),FALSE)</f>
        <v>#N/A</v>
      </c>
      <c r="BL47" t="e">
        <f ca="1">VLOOKUP($B47,基础扩展表!$E:$AG,MATCH(BL$2,基础扩展表!$E$1:$AG$1,0),FALSE)</f>
        <v>#N/A</v>
      </c>
      <c r="BM47" t="e">
        <f ca="1">VLOOKUP($E47,模型表!$C:$E,3,FALSE)</f>
        <v>#N/A</v>
      </c>
      <c r="BP47" t="str">
        <f t="shared" ca="1" si="24"/>
        <v>TRUE</v>
      </c>
    </row>
    <row r="48" spans="2:68" x14ac:dyDescent="0.2">
      <c r="B48" t="str">
        <f t="array" aca="1" ref="B48" ca="1">INDEX(基础表!$Y:$Y,SMALL(IF(基础表!$Z:$Z=1,ROW(基础表!$Z:$Z),999),ROW(H42)))&amp;""</f>
        <v/>
      </c>
      <c r="C48" t="e">
        <f ca="1">VLOOKUP(VLOOKUP($B48,基础表!$E:$G,3,FALSE),模型表!$C:$D,2,FALSE)</f>
        <v>#N/A</v>
      </c>
      <c r="E48" t="e">
        <f ca="1">VLOOKUP($B48,基础表!$E:$G,3,FALSE)</f>
        <v>#N/A</v>
      </c>
      <c r="F48" t="e">
        <f ca="1">VLOOKUP($E48,模型表!$C:$G,5,FALSE)</f>
        <v>#N/A</v>
      </c>
      <c r="G48" t="e">
        <f ca="1">VLOOKUP($E48,模型表!$C:$F,4,FALSE)</f>
        <v>#N/A</v>
      </c>
      <c r="I48" t="str">
        <f t="shared" ca="1" si="0"/>
        <v/>
      </c>
      <c r="J48" t="str">
        <f t="shared" ca="1" si="1"/>
        <v/>
      </c>
      <c r="K48" t="str">
        <f t="shared" ca="1" si="2"/>
        <v/>
      </c>
      <c r="L48" t="str">
        <f t="shared" ca="1" si="3"/>
        <v/>
      </c>
      <c r="M48" t="str">
        <f t="shared" ca="1" si="19"/>
        <v/>
      </c>
      <c r="O48" t="e">
        <f ca="1">VLOOKUP($B48,基础表!$E:$R,14,FALSE)</f>
        <v>#N/A</v>
      </c>
      <c r="P48" t="e">
        <f ca="1">VLOOKUP($B48,基础表!$E:$S,13,FALSE)</f>
        <v>#N/A</v>
      </c>
      <c r="R48" t="e">
        <f ca="1">VLOOKUP($B48,基础表!$E:$H,4,FALSE)</f>
        <v>#N/A</v>
      </c>
      <c r="U48" t="str">
        <f t="shared" ca="1" si="20"/>
        <v/>
      </c>
      <c r="V48" t="str">
        <f t="shared" ca="1" si="21"/>
        <v/>
      </c>
      <c r="W48" t="str">
        <f t="shared" ca="1" si="22"/>
        <v/>
      </c>
      <c r="X48" t="e">
        <f ca="1">VLOOKUP($E48,模型表!$C:$K,9,FALSE)</f>
        <v>#N/A</v>
      </c>
      <c r="Z48" t="e">
        <f ca="1">VLOOKUP($E48,模型表!$C:$Q,11,FALSE)</f>
        <v>#N/A</v>
      </c>
      <c r="AF48" s="36" t="str">
        <f ca="1">IF($B48="","",IF(VLOOKUP($E48,模型表!$C:$O,12,FALSE)="PBuff","["&amp;VLOOKUP($E48,模型表!$C:$Q,13,FALSE)&amp;"]","[]"))</f>
        <v/>
      </c>
      <c r="AH48" s="23" t="str">
        <f t="shared" ca="1" si="9"/>
        <v/>
      </c>
      <c r="AI48" s="23" t="e">
        <f t="shared" ca="1" si="23"/>
        <v>#N/A</v>
      </c>
      <c r="AJ48" s="23" t="str">
        <f t="shared" ca="1" si="11"/>
        <v/>
      </c>
      <c r="AK48" s="23" t="str">
        <f t="shared" ca="1" si="12"/>
        <v/>
      </c>
      <c r="AM48" t="e">
        <f ca="1">VLOOKUP($B48,基础表!$E:$J,4,FALSE)</f>
        <v>#N/A</v>
      </c>
      <c r="AN48" t="e">
        <f ca="1">VLOOKUP($B48,基础表!$E:$J,5,FALSE)</f>
        <v>#N/A</v>
      </c>
      <c r="AO48" t="e">
        <f ca="1">VLOOKUP($B48,基础表!$E:$J,6,FALSE)</f>
        <v>#N/A</v>
      </c>
      <c r="AP48" t="e">
        <f ca="1">VLOOKUP($B48,基础扩展表!$E:$AG,MATCH(AP$2,基础扩展表!$E$1:$AG$1,0),FALSE)</f>
        <v>#N/A</v>
      </c>
      <c r="AQ48" t="e">
        <f ca="1">VLOOKUP($B48,基础扩展表!$E:$AG,MATCH(AQ$2,基础扩展表!$E$1:$AG$1,0),FALSE)</f>
        <v>#N/A</v>
      </c>
      <c r="AR48" t="e">
        <f ca="1">VLOOKUP($B48,基础扩展表!$E:$AG,MATCH(AR$2,基础扩展表!$E$1:$AG$1,0),FALSE)</f>
        <v>#N/A</v>
      </c>
      <c r="AS48" t="e">
        <f ca="1">VLOOKUP($B48,基础扩展表!$E:$AG,MATCH(AS$2,基础扩展表!$E$1:$AG$1,0),FALSE)</f>
        <v>#N/A</v>
      </c>
      <c r="AT48" t="e">
        <f ca="1">VLOOKUP($B48,基础扩展表!$E:$AG,MATCH(AT$2,基础扩展表!$E$1:$AG$1,0),FALSE)</f>
        <v>#N/A</v>
      </c>
      <c r="AU48" t="e">
        <f ca="1">VLOOKUP($B48,基础扩展表!$E:$AG,MATCH(AU$2,基础扩展表!$E$1:$AG$1,0),FALSE)</f>
        <v>#N/A</v>
      </c>
      <c r="AV48" t="e">
        <f ca="1">VLOOKUP($B48,基础扩展表!$E:$AG,MATCH(AV$2,基础扩展表!$E$1:$AG$1,0),FALSE)</f>
        <v>#N/A</v>
      </c>
      <c r="AW48" t="e">
        <f ca="1">VLOOKUP($B48,基础扩展表!$E:$AG,MATCH(AW$2,基础扩展表!$E$1:$AG$1,0),FALSE)</f>
        <v>#N/A</v>
      </c>
      <c r="AX48" t="e">
        <f ca="1">VLOOKUP($B48,基础扩展表!$E:$AG,MATCH(AX$2,基础扩展表!$E$1:$AG$1,0),FALSE)</f>
        <v>#N/A</v>
      </c>
      <c r="AY48" t="e">
        <f ca="1">VLOOKUP($B48,基础扩展表!$E:$AG,MATCH(AY$2,基础扩展表!$E$1:$AG$1,0),FALSE)</f>
        <v>#N/A</v>
      </c>
      <c r="AZ48" t="e">
        <f ca="1">VLOOKUP($B48,基础扩展表!$E:$AG,MATCH(AZ$2,基础扩展表!$E$1:$AG$1,0),FALSE)</f>
        <v>#N/A</v>
      </c>
      <c r="BA48" t="e">
        <f ca="1">VLOOKUP($B48,基础扩展表!$E:$AG,MATCH(BA$2,基础扩展表!$E$1:$AG$1,0),FALSE)</f>
        <v>#N/A</v>
      </c>
      <c r="BB48" t="e">
        <f ca="1">VLOOKUP($B48,基础扩展表!$E:$AG,MATCH(BB$2,基础扩展表!$E$1:$AG$1,0),FALSE)</f>
        <v>#N/A</v>
      </c>
      <c r="BC48" t="e">
        <f ca="1">VLOOKUP($B48,基础扩展表!$E:$AG,MATCH(BC$2,基础扩展表!$E$1:$AG$1,0),FALSE)</f>
        <v>#N/A</v>
      </c>
      <c r="BD48" t="e">
        <f ca="1">VLOOKUP($B48,基础扩展表!$E:$AG,MATCH(BD$2,基础扩展表!$E$1:$AG$1,0),FALSE)</f>
        <v>#N/A</v>
      </c>
      <c r="BE48" t="e">
        <f ca="1">VLOOKUP($B48,基础扩展表!$E:$AG,MATCH(BE$2,基础扩展表!$E$1:$AG$1,0),FALSE)</f>
        <v>#N/A</v>
      </c>
      <c r="BF48" t="e">
        <f ca="1">VLOOKUP($B48,基础扩展表!$E:$AG,MATCH(BF$2,基础扩展表!$E$1:$AG$1,0),FALSE)</f>
        <v>#N/A</v>
      </c>
      <c r="BG48" t="e">
        <f ca="1">VLOOKUP($B48,基础扩展表!$E:$AG,MATCH(BG$2,基础扩展表!$E$1:$AG$1,0),FALSE)</f>
        <v>#N/A</v>
      </c>
      <c r="BH48" t="e">
        <f ca="1">VLOOKUP($B48,基础扩展表!$E:$AG,MATCH(BH$2,基础扩展表!$E$1:$AG$1,0),FALSE)</f>
        <v>#N/A</v>
      </c>
      <c r="BI48" t="e">
        <f ca="1">VLOOKUP($B48,基础扩展表!$E:$AG,MATCH(BI$2,基础扩展表!$E$1:$AG$1,0),FALSE)</f>
        <v>#N/A</v>
      </c>
      <c r="BJ48" t="e">
        <f ca="1">VLOOKUP($B48,基础扩展表!$E:$AG,MATCH(BJ$2,基础扩展表!$E$1:$AG$1,0),FALSE)</f>
        <v>#N/A</v>
      </c>
      <c r="BK48" t="e">
        <f ca="1">VLOOKUP($B48,基础扩展表!$E:$AG,MATCH(BK$2,基础扩展表!$E$1:$AG$1,0),FALSE)</f>
        <v>#N/A</v>
      </c>
      <c r="BL48" t="e">
        <f ca="1">VLOOKUP($B48,基础扩展表!$E:$AG,MATCH(BL$2,基础扩展表!$E$1:$AG$1,0),FALSE)</f>
        <v>#N/A</v>
      </c>
      <c r="BM48" t="e">
        <f ca="1">VLOOKUP($E48,模型表!$C:$E,3,FALSE)</f>
        <v>#N/A</v>
      </c>
      <c r="BP48" t="str">
        <f t="shared" ca="1" si="24"/>
        <v>TRUE</v>
      </c>
    </row>
    <row r="49" spans="2:68" x14ac:dyDescent="0.2">
      <c r="B49" t="str">
        <f t="array" aca="1" ref="B49" ca="1">INDEX(基础表!$Y:$Y,SMALL(IF(基础表!$Z:$Z=1,ROW(基础表!$Z:$Z),999),ROW(H43)))&amp;""</f>
        <v/>
      </c>
      <c r="C49" t="e">
        <f ca="1">VLOOKUP(VLOOKUP($B49,基础表!$E:$G,3,FALSE),模型表!$C:$D,2,FALSE)</f>
        <v>#N/A</v>
      </c>
      <c r="E49" t="e">
        <f ca="1">VLOOKUP($B49,基础表!$E:$G,3,FALSE)</f>
        <v>#N/A</v>
      </c>
      <c r="F49" t="e">
        <f ca="1">VLOOKUP($E49,模型表!$C:$G,5,FALSE)</f>
        <v>#N/A</v>
      </c>
      <c r="G49" t="e">
        <f ca="1">VLOOKUP($E49,模型表!$C:$F,4,FALSE)</f>
        <v>#N/A</v>
      </c>
      <c r="I49" t="str">
        <f t="shared" ca="1" si="0"/>
        <v/>
      </c>
      <c r="J49" t="str">
        <f t="shared" ca="1" si="1"/>
        <v/>
      </c>
      <c r="K49" t="str">
        <f t="shared" ca="1" si="2"/>
        <v/>
      </c>
      <c r="L49" t="str">
        <f t="shared" ca="1" si="3"/>
        <v/>
      </c>
      <c r="M49" t="str">
        <f t="shared" ca="1" si="19"/>
        <v/>
      </c>
      <c r="O49" t="e">
        <f ca="1">VLOOKUP($B49,基础表!$E:$R,14,FALSE)</f>
        <v>#N/A</v>
      </c>
      <c r="P49" t="e">
        <f ca="1">VLOOKUP($B49,基础表!$E:$S,13,FALSE)</f>
        <v>#N/A</v>
      </c>
      <c r="R49" t="e">
        <f ca="1">VLOOKUP($B49,基础表!$E:$H,4,FALSE)</f>
        <v>#N/A</v>
      </c>
      <c r="U49" t="str">
        <f t="shared" ca="1" si="20"/>
        <v/>
      </c>
      <c r="V49" t="str">
        <f t="shared" ca="1" si="21"/>
        <v/>
      </c>
      <c r="W49" t="str">
        <f t="shared" ca="1" si="22"/>
        <v/>
      </c>
      <c r="X49" t="e">
        <f ca="1">VLOOKUP($E49,模型表!$C:$K,9,FALSE)</f>
        <v>#N/A</v>
      </c>
      <c r="Z49" t="e">
        <f ca="1">VLOOKUP($E49,模型表!$C:$Q,11,FALSE)</f>
        <v>#N/A</v>
      </c>
      <c r="AF49" s="36" t="str">
        <f ca="1">IF($B49="","",IF(VLOOKUP($E49,模型表!$C:$O,12,FALSE)="PBuff","["&amp;VLOOKUP($E49,模型表!$C:$Q,13,FALSE)&amp;"]","[]"))</f>
        <v/>
      </c>
      <c r="AH49" s="23" t="str">
        <f t="shared" ca="1" si="9"/>
        <v/>
      </c>
      <c r="AI49" s="23" t="e">
        <f t="shared" ca="1" si="23"/>
        <v>#N/A</v>
      </c>
      <c r="AJ49" s="23" t="str">
        <f t="shared" ca="1" si="11"/>
        <v/>
      </c>
      <c r="AK49" s="23" t="str">
        <f t="shared" ca="1" si="12"/>
        <v/>
      </c>
      <c r="AM49" t="e">
        <f ca="1">VLOOKUP($B49,基础表!$E:$J,4,FALSE)</f>
        <v>#N/A</v>
      </c>
      <c r="AN49" t="e">
        <f ca="1">VLOOKUP($B49,基础表!$E:$J,5,FALSE)</f>
        <v>#N/A</v>
      </c>
      <c r="AO49" t="e">
        <f ca="1">VLOOKUP($B49,基础表!$E:$J,6,FALSE)</f>
        <v>#N/A</v>
      </c>
      <c r="AP49" t="e">
        <f ca="1">VLOOKUP($B49,基础扩展表!$E:$AG,MATCH(AP$2,基础扩展表!$E$1:$AG$1,0),FALSE)</f>
        <v>#N/A</v>
      </c>
      <c r="AQ49" t="e">
        <f ca="1">VLOOKUP($B49,基础扩展表!$E:$AG,MATCH(AQ$2,基础扩展表!$E$1:$AG$1,0),FALSE)</f>
        <v>#N/A</v>
      </c>
      <c r="AR49" t="e">
        <f ca="1">VLOOKUP($B49,基础扩展表!$E:$AG,MATCH(AR$2,基础扩展表!$E$1:$AG$1,0),FALSE)</f>
        <v>#N/A</v>
      </c>
      <c r="AS49" t="e">
        <f ca="1">VLOOKUP($B49,基础扩展表!$E:$AG,MATCH(AS$2,基础扩展表!$E$1:$AG$1,0),FALSE)</f>
        <v>#N/A</v>
      </c>
      <c r="AT49" t="e">
        <f ca="1">VLOOKUP($B49,基础扩展表!$E:$AG,MATCH(AT$2,基础扩展表!$E$1:$AG$1,0),FALSE)</f>
        <v>#N/A</v>
      </c>
      <c r="AU49" t="e">
        <f ca="1">VLOOKUP($B49,基础扩展表!$E:$AG,MATCH(AU$2,基础扩展表!$E$1:$AG$1,0),FALSE)</f>
        <v>#N/A</v>
      </c>
      <c r="AV49" t="e">
        <f ca="1">VLOOKUP($B49,基础扩展表!$E:$AG,MATCH(AV$2,基础扩展表!$E$1:$AG$1,0),FALSE)</f>
        <v>#N/A</v>
      </c>
      <c r="AW49" t="e">
        <f ca="1">VLOOKUP($B49,基础扩展表!$E:$AG,MATCH(AW$2,基础扩展表!$E$1:$AG$1,0),FALSE)</f>
        <v>#N/A</v>
      </c>
      <c r="AX49" t="e">
        <f ca="1">VLOOKUP($B49,基础扩展表!$E:$AG,MATCH(AX$2,基础扩展表!$E$1:$AG$1,0),FALSE)</f>
        <v>#N/A</v>
      </c>
      <c r="AY49" t="e">
        <f ca="1">VLOOKUP($B49,基础扩展表!$E:$AG,MATCH(AY$2,基础扩展表!$E$1:$AG$1,0),FALSE)</f>
        <v>#N/A</v>
      </c>
      <c r="AZ49" t="e">
        <f ca="1">VLOOKUP($B49,基础扩展表!$E:$AG,MATCH(AZ$2,基础扩展表!$E$1:$AG$1,0),FALSE)</f>
        <v>#N/A</v>
      </c>
      <c r="BA49" t="e">
        <f ca="1">VLOOKUP($B49,基础扩展表!$E:$AG,MATCH(BA$2,基础扩展表!$E$1:$AG$1,0),FALSE)</f>
        <v>#N/A</v>
      </c>
      <c r="BB49" t="e">
        <f ca="1">VLOOKUP($B49,基础扩展表!$E:$AG,MATCH(BB$2,基础扩展表!$E$1:$AG$1,0),FALSE)</f>
        <v>#N/A</v>
      </c>
      <c r="BC49" t="e">
        <f ca="1">VLOOKUP($B49,基础扩展表!$E:$AG,MATCH(BC$2,基础扩展表!$E$1:$AG$1,0),FALSE)</f>
        <v>#N/A</v>
      </c>
      <c r="BD49" t="e">
        <f ca="1">VLOOKUP($B49,基础扩展表!$E:$AG,MATCH(BD$2,基础扩展表!$E$1:$AG$1,0),FALSE)</f>
        <v>#N/A</v>
      </c>
      <c r="BE49" t="e">
        <f ca="1">VLOOKUP($B49,基础扩展表!$E:$AG,MATCH(BE$2,基础扩展表!$E$1:$AG$1,0),FALSE)</f>
        <v>#N/A</v>
      </c>
      <c r="BF49" t="e">
        <f ca="1">VLOOKUP($B49,基础扩展表!$E:$AG,MATCH(BF$2,基础扩展表!$E$1:$AG$1,0),FALSE)</f>
        <v>#N/A</v>
      </c>
      <c r="BG49" t="e">
        <f ca="1">VLOOKUP($B49,基础扩展表!$E:$AG,MATCH(BG$2,基础扩展表!$E$1:$AG$1,0),FALSE)</f>
        <v>#N/A</v>
      </c>
      <c r="BH49" t="e">
        <f ca="1">VLOOKUP($B49,基础扩展表!$E:$AG,MATCH(BH$2,基础扩展表!$E$1:$AG$1,0),FALSE)</f>
        <v>#N/A</v>
      </c>
      <c r="BI49" t="e">
        <f ca="1">VLOOKUP($B49,基础扩展表!$E:$AG,MATCH(BI$2,基础扩展表!$E$1:$AG$1,0),FALSE)</f>
        <v>#N/A</v>
      </c>
      <c r="BJ49" t="e">
        <f ca="1">VLOOKUP($B49,基础扩展表!$E:$AG,MATCH(BJ$2,基础扩展表!$E$1:$AG$1,0),FALSE)</f>
        <v>#N/A</v>
      </c>
      <c r="BK49" t="e">
        <f ca="1">VLOOKUP($B49,基础扩展表!$E:$AG,MATCH(BK$2,基础扩展表!$E$1:$AG$1,0),FALSE)</f>
        <v>#N/A</v>
      </c>
      <c r="BL49" t="e">
        <f ca="1">VLOOKUP($B49,基础扩展表!$E:$AG,MATCH(BL$2,基础扩展表!$E$1:$AG$1,0),FALSE)</f>
        <v>#N/A</v>
      </c>
      <c r="BM49" t="e">
        <f ca="1">VLOOKUP($E49,模型表!$C:$E,3,FALSE)</f>
        <v>#N/A</v>
      </c>
      <c r="BP49" t="str">
        <f t="shared" ca="1" si="24"/>
        <v>TRUE</v>
      </c>
    </row>
    <row r="50" spans="2:68" x14ac:dyDescent="0.2">
      <c r="B50" t="str">
        <f t="array" aca="1" ref="B50" ca="1">INDEX(基础表!$Y:$Y,SMALL(IF(基础表!$Z:$Z=1,ROW(基础表!$Z:$Z),999),ROW(H44)))&amp;""</f>
        <v/>
      </c>
      <c r="C50" t="e">
        <f ca="1">VLOOKUP(VLOOKUP($B50,基础表!$E:$G,3,FALSE),模型表!$C:$D,2,FALSE)</f>
        <v>#N/A</v>
      </c>
      <c r="E50" t="e">
        <f ca="1">VLOOKUP($B50,基础表!$E:$G,3,FALSE)</f>
        <v>#N/A</v>
      </c>
      <c r="F50" t="e">
        <f ca="1">VLOOKUP($E50,模型表!$C:$G,5,FALSE)</f>
        <v>#N/A</v>
      </c>
      <c r="G50" t="e">
        <f ca="1">VLOOKUP($E50,模型表!$C:$F,4,FALSE)</f>
        <v>#N/A</v>
      </c>
      <c r="I50" t="str">
        <f t="shared" ca="1" si="0"/>
        <v/>
      </c>
      <c r="J50" t="str">
        <f t="shared" ca="1" si="1"/>
        <v/>
      </c>
      <c r="K50" t="str">
        <f t="shared" ca="1" si="2"/>
        <v/>
      </c>
      <c r="L50" t="str">
        <f t="shared" ca="1" si="3"/>
        <v/>
      </c>
      <c r="M50" t="str">
        <f t="shared" ca="1" si="19"/>
        <v/>
      </c>
      <c r="O50" t="e">
        <f ca="1">VLOOKUP($B50,基础表!$E:$R,14,FALSE)</f>
        <v>#N/A</v>
      </c>
      <c r="P50" t="e">
        <f ca="1">VLOOKUP($B50,基础表!$E:$S,13,FALSE)</f>
        <v>#N/A</v>
      </c>
      <c r="R50" t="e">
        <f ca="1">VLOOKUP($B50,基础表!$E:$H,4,FALSE)</f>
        <v>#N/A</v>
      </c>
      <c r="U50" t="str">
        <f t="shared" ca="1" si="20"/>
        <v/>
      </c>
      <c r="V50" t="str">
        <f t="shared" ca="1" si="21"/>
        <v/>
      </c>
      <c r="W50" t="str">
        <f t="shared" ca="1" si="22"/>
        <v/>
      </c>
      <c r="X50" t="e">
        <f ca="1">VLOOKUP($E50,模型表!$C:$K,9,FALSE)</f>
        <v>#N/A</v>
      </c>
      <c r="Z50" t="e">
        <f ca="1">VLOOKUP($E50,模型表!$C:$Q,11,FALSE)</f>
        <v>#N/A</v>
      </c>
      <c r="AF50" s="36" t="str">
        <f ca="1">IF($B50="","",IF(VLOOKUP($E50,模型表!$C:$O,12,FALSE)="PBuff","["&amp;VLOOKUP($E50,模型表!$C:$Q,13,FALSE)&amp;"]","[]"))</f>
        <v/>
      </c>
      <c r="AH50" s="23" t="str">
        <f t="shared" ca="1" si="9"/>
        <v/>
      </c>
      <c r="AI50" s="23" t="e">
        <f t="shared" ca="1" si="23"/>
        <v>#N/A</v>
      </c>
      <c r="AJ50" s="23" t="str">
        <f t="shared" ca="1" si="11"/>
        <v/>
      </c>
      <c r="AK50" s="23" t="str">
        <f t="shared" ca="1" si="12"/>
        <v/>
      </c>
      <c r="AM50" t="e">
        <f ca="1">VLOOKUP($B50,基础表!$E:$J,4,FALSE)</f>
        <v>#N/A</v>
      </c>
      <c r="AN50" t="e">
        <f ca="1">VLOOKUP($B50,基础表!$E:$J,5,FALSE)</f>
        <v>#N/A</v>
      </c>
      <c r="AO50" t="e">
        <f ca="1">VLOOKUP($B50,基础表!$E:$J,6,FALSE)</f>
        <v>#N/A</v>
      </c>
      <c r="AP50" t="e">
        <f ca="1">VLOOKUP($B50,基础扩展表!$E:$AG,MATCH(AP$2,基础扩展表!$E$1:$AG$1,0),FALSE)</f>
        <v>#N/A</v>
      </c>
      <c r="AQ50" t="e">
        <f ca="1">VLOOKUP($B50,基础扩展表!$E:$AG,MATCH(AQ$2,基础扩展表!$E$1:$AG$1,0),FALSE)</f>
        <v>#N/A</v>
      </c>
      <c r="AR50" t="e">
        <f ca="1">VLOOKUP($B50,基础扩展表!$E:$AG,MATCH(AR$2,基础扩展表!$E$1:$AG$1,0),FALSE)</f>
        <v>#N/A</v>
      </c>
      <c r="AS50" t="e">
        <f ca="1">VLOOKUP($B50,基础扩展表!$E:$AG,MATCH(AS$2,基础扩展表!$E$1:$AG$1,0),FALSE)</f>
        <v>#N/A</v>
      </c>
      <c r="AT50" t="e">
        <f ca="1">VLOOKUP($B50,基础扩展表!$E:$AG,MATCH(AT$2,基础扩展表!$E$1:$AG$1,0),FALSE)</f>
        <v>#N/A</v>
      </c>
      <c r="AU50" t="e">
        <f ca="1">VLOOKUP($B50,基础扩展表!$E:$AG,MATCH(AU$2,基础扩展表!$E$1:$AG$1,0),FALSE)</f>
        <v>#N/A</v>
      </c>
      <c r="AV50" t="e">
        <f ca="1">VLOOKUP($B50,基础扩展表!$E:$AG,MATCH(AV$2,基础扩展表!$E$1:$AG$1,0),FALSE)</f>
        <v>#N/A</v>
      </c>
      <c r="AW50" t="e">
        <f ca="1">VLOOKUP($B50,基础扩展表!$E:$AG,MATCH(AW$2,基础扩展表!$E$1:$AG$1,0),FALSE)</f>
        <v>#N/A</v>
      </c>
      <c r="AX50" t="e">
        <f ca="1">VLOOKUP($B50,基础扩展表!$E:$AG,MATCH(AX$2,基础扩展表!$E$1:$AG$1,0),FALSE)</f>
        <v>#N/A</v>
      </c>
      <c r="AY50" t="e">
        <f ca="1">VLOOKUP($B50,基础扩展表!$E:$AG,MATCH(AY$2,基础扩展表!$E$1:$AG$1,0),FALSE)</f>
        <v>#N/A</v>
      </c>
      <c r="AZ50" t="e">
        <f ca="1">VLOOKUP($B50,基础扩展表!$E:$AG,MATCH(AZ$2,基础扩展表!$E$1:$AG$1,0),FALSE)</f>
        <v>#N/A</v>
      </c>
      <c r="BA50" t="e">
        <f ca="1">VLOOKUP($B50,基础扩展表!$E:$AG,MATCH(BA$2,基础扩展表!$E$1:$AG$1,0),FALSE)</f>
        <v>#N/A</v>
      </c>
      <c r="BB50" t="e">
        <f ca="1">VLOOKUP($B50,基础扩展表!$E:$AG,MATCH(BB$2,基础扩展表!$E$1:$AG$1,0),FALSE)</f>
        <v>#N/A</v>
      </c>
      <c r="BC50" t="e">
        <f ca="1">VLOOKUP($B50,基础扩展表!$E:$AG,MATCH(BC$2,基础扩展表!$E$1:$AG$1,0),FALSE)</f>
        <v>#N/A</v>
      </c>
      <c r="BD50" t="e">
        <f ca="1">VLOOKUP($B50,基础扩展表!$E:$AG,MATCH(BD$2,基础扩展表!$E$1:$AG$1,0),FALSE)</f>
        <v>#N/A</v>
      </c>
      <c r="BE50" t="e">
        <f ca="1">VLOOKUP($B50,基础扩展表!$E:$AG,MATCH(BE$2,基础扩展表!$E$1:$AG$1,0),FALSE)</f>
        <v>#N/A</v>
      </c>
      <c r="BF50" t="e">
        <f ca="1">VLOOKUP($B50,基础扩展表!$E:$AG,MATCH(BF$2,基础扩展表!$E$1:$AG$1,0),FALSE)</f>
        <v>#N/A</v>
      </c>
      <c r="BG50" t="e">
        <f ca="1">VLOOKUP($B50,基础扩展表!$E:$AG,MATCH(BG$2,基础扩展表!$E$1:$AG$1,0),FALSE)</f>
        <v>#N/A</v>
      </c>
      <c r="BH50" t="e">
        <f ca="1">VLOOKUP($B50,基础扩展表!$E:$AG,MATCH(BH$2,基础扩展表!$E$1:$AG$1,0),FALSE)</f>
        <v>#N/A</v>
      </c>
      <c r="BI50" t="e">
        <f ca="1">VLOOKUP($B50,基础扩展表!$E:$AG,MATCH(BI$2,基础扩展表!$E$1:$AG$1,0),FALSE)</f>
        <v>#N/A</v>
      </c>
      <c r="BJ50" t="e">
        <f ca="1">VLOOKUP($B50,基础扩展表!$E:$AG,MATCH(BJ$2,基础扩展表!$E$1:$AG$1,0),FALSE)</f>
        <v>#N/A</v>
      </c>
      <c r="BK50" t="e">
        <f ca="1">VLOOKUP($B50,基础扩展表!$E:$AG,MATCH(BK$2,基础扩展表!$E$1:$AG$1,0),FALSE)</f>
        <v>#N/A</v>
      </c>
      <c r="BL50" t="e">
        <f ca="1">VLOOKUP($B50,基础扩展表!$E:$AG,MATCH(BL$2,基础扩展表!$E$1:$AG$1,0),FALSE)</f>
        <v>#N/A</v>
      </c>
      <c r="BM50" t="e">
        <f ca="1">VLOOKUP($E50,模型表!$C:$E,3,FALSE)</f>
        <v>#N/A</v>
      </c>
      <c r="BP50" t="str">
        <f t="shared" ca="1" si="24"/>
        <v>TRUE</v>
      </c>
    </row>
    <row r="51" spans="2:68" x14ac:dyDescent="0.2">
      <c r="B51" t="str">
        <f t="array" aca="1" ref="B51" ca="1">INDEX(基础表!$Y:$Y,SMALL(IF(基础表!$Z:$Z=1,ROW(基础表!$Z:$Z),999),ROW(H45)))&amp;""</f>
        <v/>
      </c>
      <c r="C51" t="e">
        <f ca="1">VLOOKUP(VLOOKUP($B51,基础表!$E:$G,3,FALSE),模型表!$C:$D,2,FALSE)</f>
        <v>#N/A</v>
      </c>
      <c r="E51" t="e">
        <f ca="1">VLOOKUP($B51,基础表!$E:$G,3,FALSE)</f>
        <v>#N/A</v>
      </c>
      <c r="F51" t="e">
        <f ca="1">VLOOKUP($E51,模型表!$C:$G,5,FALSE)</f>
        <v>#N/A</v>
      </c>
      <c r="G51" t="e">
        <f ca="1">VLOOKUP($E51,模型表!$C:$F,4,FALSE)</f>
        <v>#N/A</v>
      </c>
      <c r="I51" t="str">
        <f t="shared" ca="1" si="0"/>
        <v/>
      </c>
      <c r="J51" t="str">
        <f t="shared" ca="1" si="1"/>
        <v/>
      </c>
      <c r="K51" t="str">
        <f t="shared" ca="1" si="2"/>
        <v/>
      </c>
      <c r="L51" t="str">
        <f t="shared" ca="1" si="3"/>
        <v/>
      </c>
      <c r="M51" t="str">
        <f t="shared" ca="1" si="19"/>
        <v/>
      </c>
      <c r="O51" t="e">
        <f ca="1">VLOOKUP($B51,基础表!$E:$R,14,FALSE)</f>
        <v>#N/A</v>
      </c>
      <c r="P51" t="e">
        <f ca="1">VLOOKUP($B51,基础表!$E:$S,13,FALSE)</f>
        <v>#N/A</v>
      </c>
      <c r="R51" t="e">
        <f ca="1">VLOOKUP($B51,基础表!$E:$H,4,FALSE)</f>
        <v>#N/A</v>
      </c>
      <c r="U51" t="str">
        <f t="shared" ca="1" si="20"/>
        <v/>
      </c>
      <c r="V51" t="str">
        <f t="shared" ca="1" si="21"/>
        <v/>
      </c>
      <c r="W51" t="str">
        <f t="shared" ca="1" si="22"/>
        <v/>
      </c>
      <c r="X51" t="e">
        <f ca="1">VLOOKUP($E51,模型表!$C:$K,9,FALSE)</f>
        <v>#N/A</v>
      </c>
      <c r="Z51" t="e">
        <f ca="1">VLOOKUP($E51,模型表!$C:$Q,11,FALSE)</f>
        <v>#N/A</v>
      </c>
      <c r="AF51" s="36" t="str">
        <f ca="1">IF($B51="","",IF(VLOOKUP($E51,模型表!$C:$O,12,FALSE)="PBuff","["&amp;VLOOKUP($E51,模型表!$C:$Q,13,FALSE)&amp;"]","[]"))</f>
        <v/>
      </c>
      <c r="AH51" s="23" t="str">
        <f t="shared" ca="1" si="9"/>
        <v/>
      </c>
      <c r="AI51" s="23" t="e">
        <f t="shared" ca="1" si="23"/>
        <v>#N/A</v>
      </c>
      <c r="AJ51" s="23" t="str">
        <f t="shared" ca="1" si="11"/>
        <v/>
      </c>
      <c r="AK51" s="23" t="str">
        <f t="shared" ca="1" si="12"/>
        <v/>
      </c>
      <c r="AM51" t="e">
        <f ca="1">VLOOKUP($B51,基础表!$E:$J,4,FALSE)</f>
        <v>#N/A</v>
      </c>
      <c r="AN51" t="e">
        <f ca="1">VLOOKUP($B51,基础表!$E:$J,5,FALSE)</f>
        <v>#N/A</v>
      </c>
      <c r="AO51" t="e">
        <f ca="1">VLOOKUP($B51,基础表!$E:$J,6,FALSE)</f>
        <v>#N/A</v>
      </c>
      <c r="AP51" t="e">
        <f ca="1">VLOOKUP($B51,基础扩展表!$E:$AG,MATCH(AP$2,基础扩展表!$E$1:$AG$1,0),FALSE)</f>
        <v>#N/A</v>
      </c>
      <c r="AQ51" t="e">
        <f ca="1">VLOOKUP($B51,基础扩展表!$E:$AG,MATCH(AQ$2,基础扩展表!$E$1:$AG$1,0),FALSE)</f>
        <v>#N/A</v>
      </c>
      <c r="AR51" t="e">
        <f ca="1">VLOOKUP($B51,基础扩展表!$E:$AG,MATCH(AR$2,基础扩展表!$E$1:$AG$1,0),FALSE)</f>
        <v>#N/A</v>
      </c>
      <c r="AS51" t="e">
        <f ca="1">VLOOKUP($B51,基础扩展表!$E:$AG,MATCH(AS$2,基础扩展表!$E$1:$AG$1,0),FALSE)</f>
        <v>#N/A</v>
      </c>
      <c r="AT51" t="e">
        <f ca="1">VLOOKUP($B51,基础扩展表!$E:$AG,MATCH(AT$2,基础扩展表!$E$1:$AG$1,0),FALSE)</f>
        <v>#N/A</v>
      </c>
      <c r="AU51" t="e">
        <f ca="1">VLOOKUP($B51,基础扩展表!$E:$AG,MATCH(AU$2,基础扩展表!$E$1:$AG$1,0),FALSE)</f>
        <v>#N/A</v>
      </c>
      <c r="AV51" t="e">
        <f ca="1">VLOOKUP($B51,基础扩展表!$E:$AG,MATCH(AV$2,基础扩展表!$E$1:$AG$1,0),FALSE)</f>
        <v>#N/A</v>
      </c>
      <c r="AW51" t="e">
        <f ca="1">VLOOKUP($B51,基础扩展表!$E:$AG,MATCH(AW$2,基础扩展表!$E$1:$AG$1,0),FALSE)</f>
        <v>#N/A</v>
      </c>
      <c r="AX51" t="e">
        <f ca="1">VLOOKUP($B51,基础扩展表!$E:$AG,MATCH(AX$2,基础扩展表!$E$1:$AG$1,0),FALSE)</f>
        <v>#N/A</v>
      </c>
      <c r="AY51" t="e">
        <f ca="1">VLOOKUP($B51,基础扩展表!$E:$AG,MATCH(AY$2,基础扩展表!$E$1:$AG$1,0),FALSE)</f>
        <v>#N/A</v>
      </c>
      <c r="AZ51" t="e">
        <f ca="1">VLOOKUP($B51,基础扩展表!$E:$AG,MATCH(AZ$2,基础扩展表!$E$1:$AG$1,0),FALSE)</f>
        <v>#N/A</v>
      </c>
      <c r="BA51" t="e">
        <f ca="1">VLOOKUP($B51,基础扩展表!$E:$AG,MATCH(BA$2,基础扩展表!$E$1:$AG$1,0),FALSE)</f>
        <v>#N/A</v>
      </c>
      <c r="BB51" t="e">
        <f ca="1">VLOOKUP($B51,基础扩展表!$E:$AG,MATCH(BB$2,基础扩展表!$E$1:$AG$1,0),FALSE)</f>
        <v>#N/A</v>
      </c>
      <c r="BC51" t="e">
        <f ca="1">VLOOKUP($B51,基础扩展表!$E:$AG,MATCH(BC$2,基础扩展表!$E$1:$AG$1,0),FALSE)</f>
        <v>#N/A</v>
      </c>
      <c r="BD51" t="e">
        <f ca="1">VLOOKUP($B51,基础扩展表!$E:$AG,MATCH(BD$2,基础扩展表!$E$1:$AG$1,0),FALSE)</f>
        <v>#N/A</v>
      </c>
      <c r="BE51" t="e">
        <f ca="1">VLOOKUP($B51,基础扩展表!$E:$AG,MATCH(BE$2,基础扩展表!$E$1:$AG$1,0),FALSE)</f>
        <v>#N/A</v>
      </c>
      <c r="BF51" t="e">
        <f ca="1">VLOOKUP($B51,基础扩展表!$E:$AG,MATCH(BF$2,基础扩展表!$E$1:$AG$1,0),FALSE)</f>
        <v>#N/A</v>
      </c>
      <c r="BG51" t="e">
        <f ca="1">VLOOKUP($B51,基础扩展表!$E:$AG,MATCH(BG$2,基础扩展表!$E$1:$AG$1,0),FALSE)</f>
        <v>#N/A</v>
      </c>
      <c r="BH51" t="e">
        <f ca="1">VLOOKUP($B51,基础扩展表!$E:$AG,MATCH(BH$2,基础扩展表!$E$1:$AG$1,0),FALSE)</f>
        <v>#N/A</v>
      </c>
      <c r="BI51" t="e">
        <f ca="1">VLOOKUP($B51,基础扩展表!$E:$AG,MATCH(BI$2,基础扩展表!$E$1:$AG$1,0),FALSE)</f>
        <v>#N/A</v>
      </c>
      <c r="BJ51" t="e">
        <f ca="1">VLOOKUP($B51,基础扩展表!$E:$AG,MATCH(BJ$2,基础扩展表!$E$1:$AG$1,0),FALSE)</f>
        <v>#N/A</v>
      </c>
      <c r="BK51" t="e">
        <f ca="1">VLOOKUP($B51,基础扩展表!$E:$AG,MATCH(BK$2,基础扩展表!$E$1:$AG$1,0),FALSE)</f>
        <v>#N/A</v>
      </c>
      <c r="BL51" t="e">
        <f ca="1">VLOOKUP($B51,基础扩展表!$E:$AG,MATCH(BL$2,基础扩展表!$E$1:$AG$1,0),FALSE)</f>
        <v>#N/A</v>
      </c>
      <c r="BM51" t="e">
        <f ca="1">VLOOKUP($E51,模型表!$C:$E,3,FALSE)</f>
        <v>#N/A</v>
      </c>
      <c r="BP51" t="str">
        <f t="shared" ca="1" si="24"/>
        <v>TRUE</v>
      </c>
    </row>
    <row r="52" spans="2:68" x14ac:dyDescent="0.2">
      <c r="B52" t="str">
        <f t="array" aca="1" ref="B52" ca="1">INDEX(基础表!$Y:$Y,SMALL(IF(基础表!$Z:$Z=1,ROW(基础表!$Z:$Z),999),ROW(H46)))&amp;""</f>
        <v/>
      </c>
      <c r="C52" t="e">
        <f ca="1">VLOOKUP(VLOOKUP($B52,基础表!$E:$G,3,FALSE),模型表!$C:$D,2,FALSE)</f>
        <v>#N/A</v>
      </c>
      <c r="E52" t="e">
        <f ca="1">VLOOKUP($B52,基础表!$E:$G,3,FALSE)</f>
        <v>#N/A</v>
      </c>
      <c r="F52" t="e">
        <f ca="1">VLOOKUP($E52,模型表!$C:$G,5,FALSE)</f>
        <v>#N/A</v>
      </c>
      <c r="G52" t="e">
        <f ca="1">VLOOKUP($E52,模型表!$C:$F,4,FALSE)</f>
        <v>#N/A</v>
      </c>
      <c r="I52" t="str">
        <f t="shared" ca="1" si="0"/>
        <v/>
      </c>
      <c r="J52" t="str">
        <f t="shared" ca="1" si="1"/>
        <v/>
      </c>
      <c r="K52" t="str">
        <f t="shared" ca="1" si="2"/>
        <v/>
      </c>
      <c r="L52" t="str">
        <f t="shared" ca="1" si="3"/>
        <v/>
      </c>
      <c r="M52" t="str">
        <f t="shared" ca="1" si="19"/>
        <v/>
      </c>
      <c r="O52" t="e">
        <f ca="1">VLOOKUP($B52,基础表!$E:$R,14,FALSE)</f>
        <v>#N/A</v>
      </c>
      <c r="P52" t="e">
        <f ca="1">VLOOKUP($B52,基础表!$E:$S,13,FALSE)</f>
        <v>#N/A</v>
      </c>
      <c r="R52" t="e">
        <f ca="1">VLOOKUP($B52,基础表!$E:$H,4,FALSE)</f>
        <v>#N/A</v>
      </c>
      <c r="U52" t="str">
        <f t="shared" ca="1" si="20"/>
        <v/>
      </c>
      <c r="V52" t="str">
        <f t="shared" ca="1" si="21"/>
        <v/>
      </c>
      <c r="W52" t="str">
        <f t="shared" ca="1" si="22"/>
        <v/>
      </c>
      <c r="X52" t="e">
        <f ca="1">VLOOKUP($E52,模型表!$C:$K,9,FALSE)</f>
        <v>#N/A</v>
      </c>
      <c r="Z52" t="e">
        <f ca="1">VLOOKUP($E52,模型表!$C:$Q,11,FALSE)</f>
        <v>#N/A</v>
      </c>
      <c r="AF52" s="36" t="str">
        <f ca="1">IF($B52="","",IF(VLOOKUP($E52,模型表!$C:$O,12,FALSE)="PBuff","["&amp;VLOOKUP($E52,模型表!$C:$Q,13,FALSE)&amp;"]","[]"))</f>
        <v/>
      </c>
      <c r="AH52" s="23" t="str">
        <f t="shared" ca="1" si="9"/>
        <v/>
      </c>
      <c r="AI52" s="23" t="e">
        <f t="shared" ca="1" si="23"/>
        <v>#N/A</v>
      </c>
      <c r="AJ52" s="23" t="str">
        <f t="shared" ca="1" si="11"/>
        <v/>
      </c>
      <c r="AK52" s="23" t="str">
        <f t="shared" ca="1" si="12"/>
        <v/>
      </c>
      <c r="AM52" t="e">
        <f ca="1">VLOOKUP($B52,基础表!$E:$J,4,FALSE)</f>
        <v>#N/A</v>
      </c>
      <c r="AN52" t="e">
        <f ca="1">VLOOKUP($B52,基础表!$E:$J,5,FALSE)</f>
        <v>#N/A</v>
      </c>
      <c r="AO52" t="e">
        <f ca="1">VLOOKUP($B52,基础表!$E:$J,6,FALSE)</f>
        <v>#N/A</v>
      </c>
      <c r="AP52" t="e">
        <f ca="1">VLOOKUP($B52,基础扩展表!$E:$AG,MATCH(AP$2,基础扩展表!$E$1:$AG$1,0),FALSE)</f>
        <v>#N/A</v>
      </c>
      <c r="AQ52" t="e">
        <f ca="1">VLOOKUP($B52,基础扩展表!$E:$AG,MATCH(AQ$2,基础扩展表!$E$1:$AG$1,0),FALSE)</f>
        <v>#N/A</v>
      </c>
      <c r="AR52" t="e">
        <f ca="1">VLOOKUP($B52,基础扩展表!$E:$AG,MATCH(AR$2,基础扩展表!$E$1:$AG$1,0),FALSE)</f>
        <v>#N/A</v>
      </c>
      <c r="AS52" t="e">
        <f ca="1">VLOOKUP($B52,基础扩展表!$E:$AG,MATCH(AS$2,基础扩展表!$E$1:$AG$1,0),FALSE)</f>
        <v>#N/A</v>
      </c>
      <c r="AT52" t="e">
        <f ca="1">VLOOKUP($B52,基础扩展表!$E:$AG,MATCH(AT$2,基础扩展表!$E$1:$AG$1,0),FALSE)</f>
        <v>#N/A</v>
      </c>
      <c r="AU52" t="e">
        <f ca="1">VLOOKUP($B52,基础扩展表!$E:$AG,MATCH(AU$2,基础扩展表!$E$1:$AG$1,0),FALSE)</f>
        <v>#N/A</v>
      </c>
      <c r="AV52" t="e">
        <f ca="1">VLOOKUP($B52,基础扩展表!$E:$AG,MATCH(AV$2,基础扩展表!$E$1:$AG$1,0),FALSE)</f>
        <v>#N/A</v>
      </c>
      <c r="AW52" t="e">
        <f ca="1">VLOOKUP($B52,基础扩展表!$E:$AG,MATCH(AW$2,基础扩展表!$E$1:$AG$1,0),FALSE)</f>
        <v>#N/A</v>
      </c>
      <c r="AX52" t="e">
        <f ca="1">VLOOKUP($B52,基础扩展表!$E:$AG,MATCH(AX$2,基础扩展表!$E$1:$AG$1,0),FALSE)</f>
        <v>#N/A</v>
      </c>
      <c r="AY52" t="e">
        <f ca="1">VLOOKUP($B52,基础扩展表!$E:$AG,MATCH(AY$2,基础扩展表!$E$1:$AG$1,0),FALSE)</f>
        <v>#N/A</v>
      </c>
      <c r="AZ52" t="e">
        <f ca="1">VLOOKUP($B52,基础扩展表!$E:$AG,MATCH(AZ$2,基础扩展表!$E$1:$AG$1,0),FALSE)</f>
        <v>#N/A</v>
      </c>
      <c r="BA52" t="e">
        <f ca="1">VLOOKUP($B52,基础扩展表!$E:$AG,MATCH(BA$2,基础扩展表!$E$1:$AG$1,0),FALSE)</f>
        <v>#N/A</v>
      </c>
      <c r="BB52" t="e">
        <f ca="1">VLOOKUP($B52,基础扩展表!$E:$AG,MATCH(BB$2,基础扩展表!$E$1:$AG$1,0),FALSE)</f>
        <v>#N/A</v>
      </c>
      <c r="BC52" t="e">
        <f ca="1">VLOOKUP($B52,基础扩展表!$E:$AG,MATCH(BC$2,基础扩展表!$E$1:$AG$1,0),FALSE)</f>
        <v>#N/A</v>
      </c>
      <c r="BD52" t="e">
        <f ca="1">VLOOKUP($B52,基础扩展表!$E:$AG,MATCH(BD$2,基础扩展表!$E$1:$AG$1,0),FALSE)</f>
        <v>#N/A</v>
      </c>
      <c r="BE52" t="e">
        <f ca="1">VLOOKUP($B52,基础扩展表!$E:$AG,MATCH(BE$2,基础扩展表!$E$1:$AG$1,0),FALSE)</f>
        <v>#N/A</v>
      </c>
      <c r="BF52" t="e">
        <f ca="1">VLOOKUP($B52,基础扩展表!$E:$AG,MATCH(BF$2,基础扩展表!$E$1:$AG$1,0),FALSE)</f>
        <v>#N/A</v>
      </c>
      <c r="BG52" t="e">
        <f ca="1">VLOOKUP($B52,基础扩展表!$E:$AG,MATCH(BG$2,基础扩展表!$E$1:$AG$1,0),FALSE)</f>
        <v>#N/A</v>
      </c>
      <c r="BH52" t="e">
        <f ca="1">VLOOKUP($B52,基础扩展表!$E:$AG,MATCH(BH$2,基础扩展表!$E$1:$AG$1,0),FALSE)</f>
        <v>#N/A</v>
      </c>
      <c r="BI52" t="e">
        <f ca="1">VLOOKUP($B52,基础扩展表!$E:$AG,MATCH(BI$2,基础扩展表!$E$1:$AG$1,0),FALSE)</f>
        <v>#N/A</v>
      </c>
      <c r="BJ52" t="e">
        <f ca="1">VLOOKUP($B52,基础扩展表!$E:$AG,MATCH(BJ$2,基础扩展表!$E$1:$AG$1,0),FALSE)</f>
        <v>#N/A</v>
      </c>
      <c r="BK52" t="e">
        <f ca="1">VLOOKUP($B52,基础扩展表!$E:$AG,MATCH(BK$2,基础扩展表!$E$1:$AG$1,0),FALSE)</f>
        <v>#N/A</v>
      </c>
      <c r="BL52" t="e">
        <f ca="1">VLOOKUP($B52,基础扩展表!$E:$AG,MATCH(BL$2,基础扩展表!$E$1:$AG$1,0),FALSE)</f>
        <v>#N/A</v>
      </c>
      <c r="BM52" t="e">
        <f ca="1">VLOOKUP($E52,模型表!$C:$E,3,FALSE)</f>
        <v>#N/A</v>
      </c>
      <c r="BP52" t="str">
        <f t="shared" ca="1" si="24"/>
        <v>TRUE</v>
      </c>
    </row>
    <row r="53" spans="2:68" x14ac:dyDescent="0.2">
      <c r="B53" t="str">
        <f t="array" aca="1" ref="B53" ca="1">INDEX(基础表!$Y:$Y,SMALL(IF(基础表!$Z:$Z=1,ROW(基础表!$Z:$Z),999),ROW(H47)))&amp;""</f>
        <v/>
      </c>
      <c r="C53" t="e">
        <f ca="1">VLOOKUP(VLOOKUP($B53,基础表!$E:$G,3,FALSE),模型表!$C:$D,2,FALSE)</f>
        <v>#N/A</v>
      </c>
      <c r="E53" t="e">
        <f ca="1">VLOOKUP($B53,基础表!$E:$G,3,FALSE)</f>
        <v>#N/A</v>
      </c>
      <c r="F53" t="e">
        <f ca="1">VLOOKUP($E53,模型表!$C:$G,5,FALSE)</f>
        <v>#N/A</v>
      </c>
      <c r="G53" t="e">
        <f ca="1">VLOOKUP($E53,模型表!$C:$F,4,FALSE)</f>
        <v>#N/A</v>
      </c>
      <c r="I53" t="str">
        <f t="shared" ca="1" si="0"/>
        <v/>
      </c>
      <c r="J53" t="str">
        <f t="shared" ca="1" si="1"/>
        <v/>
      </c>
      <c r="K53" t="str">
        <f t="shared" ca="1" si="2"/>
        <v/>
      </c>
      <c r="L53" t="str">
        <f t="shared" ca="1" si="3"/>
        <v/>
      </c>
      <c r="M53" t="str">
        <f t="shared" ca="1" si="19"/>
        <v/>
      </c>
      <c r="O53" t="e">
        <f ca="1">VLOOKUP($B53,基础表!$E:$R,14,FALSE)</f>
        <v>#N/A</v>
      </c>
      <c r="P53" t="e">
        <f ca="1">VLOOKUP($B53,基础表!$E:$S,13,FALSE)</f>
        <v>#N/A</v>
      </c>
      <c r="R53" t="e">
        <f ca="1">VLOOKUP($B53,基础表!$E:$H,4,FALSE)</f>
        <v>#N/A</v>
      </c>
      <c r="U53" t="str">
        <f t="shared" ca="1" si="20"/>
        <v/>
      </c>
      <c r="V53" t="str">
        <f t="shared" ca="1" si="21"/>
        <v/>
      </c>
      <c r="W53" t="str">
        <f t="shared" ca="1" si="22"/>
        <v/>
      </c>
      <c r="X53" t="e">
        <f ca="1">VLOOKUP($E53,模型表!$C:$K,9,FALSE)</f>
        <v>#N/A</v>
      </c>
      <c r="Z53" t="e">
        <f ca="1">VLOOKUP($E53,模型表!$C:$Q,11,FALSE)</f>
        <v>#N/A</v>
      </c>
      <c r="AF53" s="36" t="str">
        <f ca="1">IF($B53="","",IF(VLOOKUP($E53,模型表!$C:$O,12,FALSE)="PBuff","["&amp;VLOOKUP($E53,模型表!$C:$Q,13,FALSE)&amp;"]","[]"))</f>
        <v/>
      </c>
      <c r="AH53" s="23" t="str">
        <f t="shared" ca="1" si="9"/>
        <v/>
      </c>
      <c r="AI53" s="23" t="e">
        <f t="shared" ca="1" si="23"/>
        <v>#N/A</v>
      </c>
      <c r="AJ53" s="23" t="str">
        <f t="shared" ca="1" si="11"/>
        <v/>
      </c>
      <c r="AK53" s="23" t="str">
        <f t="shared" ca="1" si="12"/>
        <v/>
      </c>
      <c r="AM53" t="e">
        <f ca="1">VLOOKUP($B53,基础表!$E:$J,4,FALSE)</f>
        <v>#N/A</v>
      </c>
      <c r="AN53" t="e">
        <f ca="1">VLOOKUP($B53,基础表!$E:$J,5,FALSE)</f>
        <v>#N/A</v>
      </c>
      <c r="AO53" t="e">
        <f ca="1">VLOOKUP($B53,基础表!$E:$J,6,FALSE)</f>
        <v>#N/A</v>
      </c>
      <c r="AP53" t="e">
        <f ca="1">VLOOKUP($B53,基础扩展表!$E:$AG,MATCH(AP$2,基础扩展表!$E$1:$AG$1,0),FALSE)</f>
        <v>#N/A</v>
      </c>
      <c r="AQ53" t="e">
        <f ca="1">VLOOKUP($B53,基础扩展表!$E:$AG,MATCH(AQ$2,基础扩展表!$E$1:$AG$1,0),FALSE)</f>
        <v>#N/A</v>
      </c>
      <c r="AR53" t="e">
        <f ca="1">VLOOKUP($B53,基础扩展表!$E:$AG,MATCH(AR$2,基础扩展表!$E$1:$AG$1,0),FALSE)</f>
        <v>#N/A</v>
      </c>
      <c r="AS53" t="e">
        <f ca="1">VLOOKUP($B53,基础扩展表!$E:$AG,MATCH(AS$2,基础扩展表!$E$1:$AG$1,0),FALSE)</f>
        <v>#N/A</v>
      </c>
      <c r="AT53" t="e">
        <f ca="1">VLOOKUP($B53,基础扩展表!$E:$AG,MATCH(AT$2,基础扩展表!$E$1:$AG$1,0),FALSE)</f>
        <v>#N/A</v>
      </c>
      <c r="AU53" t="e">
        <f ca="1">VLOOKUP($B53,基础扩展表!$E:$AG,MATCH(AU$2,基础扩展表!$E$1:$AG$1,0),FALSE)</f>
        <v>#N/A</v>
      </c>
      <c r="AV53" t="e">
        <f ca="1">VLOOKUP($B53,基础扩展表!$E:$AG,MATCH(AV$2,基础扩展表!$E$1:$AG$1,0),FALSE)</f>
        <v>#N/A</v>
      </c>
      <c r="AW53" t="e">
        <f ca="1">VLOOKUP($B53,基础扩展表!$E:$AG,MATCH(AW$2,基础扩展表!$E$1:$AG$1,0),FALSE)</f>
        <v>#N/A</v>
      </c>
      <c r="AX53" t="e">
        <f ca="1">VLOOKUP($B53,基础扩展表!$E:$AG,MATCH(AX$2,基础扩展表!$E$1:$AG$1,0),FALSE)</f>
        <v>#N/A</v>
      </c>
      <c r="AY53" t="e">
        <f ca="1">VLOOKUP($B53,基础扩展表!$E:$AG,MATCH(AY$2,基础扩展表!$E$1:$AG$1,0),FALSE)</f>
        <v>#N/A</v>
      </c>
      <c r="AZ53" t="e">
        <f ca="1">VLOOKUP($B53,基础扩展表!$E:$AG,MATCH(AZ$2,基础扩展表!$E$1:$AG$1,0),FALSE)</f>
        <v>#N/A</v>
      </c>
      <c r="BA53" t="e">
        <f ca="1">VLOOKUP($B53,基础扩展表!$E:$AG,MATCH(BA$2,基础扩展表!$E$1:$AG$1,0),FALSE)</f>
        <v>#N/A</v>
      </c>
      <c r="BB53" t="e">
        <f ca="1">VLOOKUP($B53,基础扩展表!$E:$AG,MATCH(BB$2,基础扩展表!$E$1:$AG$1,0),FALSE)</f>
        <v>#N/A</v>
      </c>
      <c r="BC53" t="e">
        <f ca="1">VLOOKUP($B53,基础扩展表!$E:$AG,MATCH(BC$2,基础扩展表!$E$1:$AG$1,0),FALSE)</f>
        <v>#N/A</v>
      </c>
      <c r="BD53" t="e">
        <f ca="1">VLOOKUP($B53,基础扩展表!$E:$AG,MATCH(BD$2,基础扩展表!$E$1:$AG$1,0),FALSE)</f>
        <v>#N/A</v>
      </c>
      <c r="BE53" t="e">
        <f ca="1">VLOOKUP($B53,基础扩展表!$E:$AG,MATCH(BE$2,基础扩展表!$E$1:$AG$1,0),FALSE)</f>
        <v>#N/A</v>
      </c>
      <c r="BF53" t="e">
        <f ca="1">VLOOKUP($B53,基础扩展表!$E:$AG,MATCH(BF$2,基础扩展表!$E$1:$AG$1,0),FALSE)</f>
        <v>#N/A</v>
      </c>
      <c r="BG53" t="e">
        <f ca="1">VLOOKUP($B53,基础扩展表!$E:$AG,MATCH(BG$2,基础扩展表!$E$1:$AG$1,0),FALSE)</f>
        <v>#N/A</v>
      </c>
      <c r="BH53" t="e">
        <f ca="1">VLOOKUP($B53,基础扩展表!$E:$AG,MATCH(BH$2,基础扩展表!$E$1:$AG$1,0),FALSE)</f>
        <v>#N/A</v>
      </c>
      <c r="BI53" t="e">
        <f ca="1">VLOOKUP($B53,基础扩展表!$E:$AG,MATCH(BI$2,基础扩展表!$E$1:$AG$1,0),FALSE)</f>
        <v>#N/A</v>
      </c>
      <c r="BJ53" t="e">
        <f ca="1">VLOOKUP($B53,基础扩展表!$E:$AG,MATCH(BJ$2,基础扩展表!$E$1:$AG$1,0),FALSE)</f>
        <v>#N/A</v>
      </c>
      <c r="BK53" t="e">
        <f ca="1">VLOOKUP($B53,基础扩展表!$E:$AG,MATCH(BK$2,基础扩展表!$E$1:$AG$1,0),FALSE)</f>
        <v>#N/A</v>
      </c>
      <c r="BL53" t="e">
        <f ca="1">VLOOKUP($B53,基础扩展表!$E:$AG,MATCH(BL$2,基础扩展表!$E$1:$AG$1,0),FALSE)</f>
        <v>#N/A</v>
      </c>
      <c r="BM53" t="e">
        <f ca="1">VLOOKUP($E53,模型表!$C:$E,3,FALSE)</f>
        <v>#N/A</v>
      </c>
      <c r="BP53" t="str">
        <f t="shared" ca="1" si="24"/>
        <v>TRUE</v>
      </c>
    </row>
    <row r="54" spans="2:68" x14ac:dyDescent="0.2">
      <c r="B54" t="str">
        <f t="array" aca="1" ref="B54" ca="1">INDEX(基础表!$Y:$Y,SMALL(IF(基础表!$Z:$Z=1,ROW(基础表!$Z:$Z),999),ROW(H48)))&amp;""</f>
        <v/>
      </c>
      <c r="C54" t="e">
        <f ca="1">VLOOKUP(VLOOKUP($B54,基础表!$E:$G,3,FALSE),模型表!$C:$D,2,FALSE)</f>
        <v>#N/A</v>
      </c>
      <c r="E54" t="e">
        <f ca="1">VLOOKUP($B54,基础表!$E:$G,3,FALSE)</f>
        <v>#N/A</v>
      </c>
      <c r="F54" t="e">
        <f ca="1">VLOOKUP($E54,模型表!$C:$G,5,FALSE)</f>
        <v>#N/A</v>
      </c>
      <c r="G54" t="e">
        <f ca="1">VLOOKUP($E54,模型表!$C:$F,4,FALSE)</f>
        <v>#N/A</v>
      </c>
      <c r="I54" t="str">
        <f t="shared" ca="1" si="0"/>
        <v/>
      </c>
      <c r="J54" t="str">
        <f t="shared" ca="1" si="1"/>
        <v/>
      </c>
      <c r="K54" t="str">
        <f t="shared" ca="1" si="2"/>
        <v/>
      </c>
      <c r="L54" t="str">
        <f t="shared" ca="1" si="3"/>
        <v/>
      </c>
      <c r="M54" t="str">
        <f t="shared" ca="1" si="19"/>
        <v/>
      </c>
      <c r="O54" t="e">
        <f ca="1">VLOOKUP($B54,基础表!$E:$R,14,FALSE)</f>
        <v>#N/A</v>
      </c>
      <c r="P54" t="e">
        <f ca="1">VLOOKUP($B54,基础表!$E:$S,13,FALSE)</f>
        <v>#N/A</v>
      </c>
      <c r="R54" t="e">
        <f ca="1">VLOOKUP($B54,基础表!$E:$H,4,FALSE)</f>
        <v>#N/A</v>
      </c>
      <c r="U54" t="str">
        <f t="shared" ca="1" si="20"/>
        <v/>
      </c>
      <c r="V54" t="str">
        <f t="shared" ca="1" si="21"/>
        <v/>
      </c>
      <c r="W54" t="str">
        <f t="shared" ca="1" si="22"/>
        <v/>
      </c>
      <c r="X54" t="e">
        <f ca="1">VLOOKUP($E54,模型表!$C:$K,9,FALSE)</f>
        <v>#N/A</v>
      </c>
      <c r="Z54" t="e">
        <f ca="1">VLOOKUP($E54,模型表!$C:$Q,11,FALSE)</f>
        <v>#N/A</v>
      </c>
      <c r="AF54" s="36" t="str">
        <f ca="1">IF($B54="","",IF(VLOOKUP($E54,模型表!$C:$O,12,FALSE)="PBuff","["&amp;VLOOKUP($E54,模型表!$C:$Q,13,FALSE)&amp;"]","[]"))</f>
        <v/>
      </c>
      <c r="AH54" s="23" t="str">
        <f t="shared" ca="1" si="9"/>
        <v/>
      </c>
      <c r="AI54" s="23" t="e">
        <f t="shared" ca="1" si="23"/>
        <v>#N/A</v>
      </c>
      <c r="AJ54" s="23" t="str">
        <f t="shared" ca="1" si="11"/>
        <v/>
      </c>
      <c r="AK54" s="23" t="str">
        <f t="shared" ca="1" si="12"/>
        <v/>
      </c>
      <c r="AM54" t="e">
        <f ca="1">VLOOKUP($B54,基础表!$E:$J,4,FALSE)</f>
        <v>#N/A</v>
      </c>
      <c r="AN54" t="e">
        <f ca="1">VLOOKUP($B54,基础表!$E:$J,5,FALSE)</f>
        <v>#N/A</v>
      </c>
      <c r="AO54" t="e">
        <f ca="1">VLOOKUP($B54,基础表!$E:$J,6,FALSE)</f>
        <v>#N/A</v>
      </c>
      <c r="AP54" t="e">
        <f ca="1">VLOOKUP($B54,基础扩展表!$E:$AG,MATCH(AP$2,基础扩展表!$E$1:$AG$1,0),FALSE)</f>
        <v>#N/A</v>
      </c>
      <c r="AQ54" t="e">
        <f ca="1">VLOOKUP($B54,基础扩展表!$E:$AG,MATCH(AQ$2,基础扩展表!$E$1:$AG$1,0),FALSE)</f>
        <v>#N/A</v>
      </c>
      <c r="AR54" t="e">
        <f ca="1">VLOOKUP($B54,基础扩展表!$E:$AG,MATCH(AR$2,基础扩展表!$E$1:$AG$1,0),FALSE)</f>
        <v>#N/A</v>
      </c>
      <c r="AS54" t="e">
        <f ca="1">VLOOKUP($B54,基础扩展表!$E:$AG,MATCH(AS$2,基础扩展表!$E$1:$AG$1,0),FALSE)</f>
        <v>#N/A</v>
      </c>
      <c r="AT54" t="e">
        <f ca="1">VLOOKUP($B54,基础扩展表!$E:$AG,MATCH(AT$2,基础扩展表!$E$1:$AG$1,0),FALSE)</f>
        <v>#N/A</v>
      </c>
      <c r="AU54" t="e">
        <f ca="1">VLOOKUP($B54,基础扩展表!$E:$AG,MATCH(AU$2,基础扩展表!$E$1:$AG$1,0),FALSE)</f>
        <v>#N/A</v>
      </c>
      <c r="AV54" t="e">
        <f ca="1">VLOOKUP($B54,基础扩展表!$E:$AG,MATCH(AV$2,基础扩展表!$E$1:$AG$1,0),FALSE)</f>
        <v>#N/A</v>
      </c>
      <c r="AW54" t="e">
        <f ca="1">VLOOKUP($B54,基础扩展表!$E:$AG,MATCH(AW$2,基础扩展表!$E$1:$AG$1,0),FALSE)</f>
        <v>#N/A</v>
      </c>
      <c r="AX54" t="e">
        <f ca="1">VLOOKUP($B54,基础扩展表!$E:$AG,MATCH(AX$2,基础扩展表!$E$1:$AG$1,0),FALSE)</f>
        <v>#N/A</v>
      </c>
      <c r="AY54" t="e">
        <f ca="1">VLOOKUP($B54,基础扩展表!$E:$AG,MATCH(AY$2,基础扩展表!$E$1:$AG$1,0),FALSE)</f>
        <v>#N/A</v>
      </c>
      <c r="AZ54" t="e">
        <f ca="1">VLOOKUP($B54,基础扩展表!$E:$AG,MATCH(AZ$2,基础扩展表!$E$1:$AG$1,0),FALSE)</f>
        <v>#N/A</v>
      </c>
      <c r="BA54" t="e">
        <f ca="1">VLOOKUP($B54,基础扩展表!$E:$AG,MATCH(BA$2,基础扩展表!$E$1:$AG$1,0),FALSE)</f>
        <v>#N/A</v>
      </c>
      <c r="BB54" t="e">
        <f ca="1">VLOOKUP($B54,基础扩展表!$E:$AG,MATCH(BB$2,基础扩展表!$E$1:$AG$1,0),FALSE)</f>
        <v>#N/A</v>
      </c>
      <c r="BC54" t="e">
        <f ca="1">VLOOKUP($B54,基础扩展表!$E:$AG,MATCH(BC$2,基础扩展表!$E$1:$AG$1,0),FALSE)</f>
        <v>#N/A</v>
      </c>
      <c r="BD54" t="e">
        <f ca="1">VLOOKUP($B54,基础扩展表!$E:$AG,MATCH(BD$2,基础扩展表!$E$1:$AG$1,0),FALSE)</f>
        <v>#N/A</v>
      </c>
      <c r="BE54" t="e">
        <f ca="1">VLOOKUP($B54,基础扩展表!$E:$AG,MATCH(BE$2,基础扩展表!$E$1:$AG$1,0),FALSE)</f>
        <v>#N/A</v>
      </c>
      <c r="BF54" t="e">
        <f ca="1">VLOOKUP($B54,基础扩展表!$E:$AG,MATCH(BF$2,基础扩展表!$E$1:$AG$1,0),FALSE)</f>
        <v>#N/A</v>
      </c>
      <c r="BG54" t="e">
        <f ca="1">VLOOKUP($B54,基础扩展表!$E:$AG,MATCH(BG$2,基础扩展表!$E$1:$AG$1,0),FALSE)</f>
        <v>#N/A</v>
      </c>
      <c r="BH54" t="e">
        <f ca="1">VLOOKUP($B54,基础扩展表!$E:$AG,MATCH(BH$2,基础扩展表!$E$1:$AG$1,0),FALSE)</f>
        <v>#N/A</v>
      </c>
      <c r="BI54" t="e">
        <f ca="1">VLOOKUP($B54,基础扩展表!$E:$AG,MATCH(BI$2,基础扩展表!$E$1:$AG$1,0),FALSE)</f>
        <v>#N/A</v>
      </c>
      <c r="BJ54" t="e">
        <f ca="1">VLOOKUP($B54,基础扩展表!$E:$AG,MATCH(BJ$2,基础扩展表!$E$1:$AG$1,0),FALSE)</f>
        <v>#N/A</v>
      </c>
      <c r="BK54" t="e">
        <f ca="1">VLOOKUP($B54,基础扩展表!$E:$AG,MATCH(BK$2,基础扩展表!$E$1:$AG$1,0),FALSE)</f>
        <v>#N/A</v>
      </c>
      <c r="BL54" t="e">
        <f ca="1">VLOOKUP($B54,基础扩展表!$E:$AG,MATCH(BL$2,基础扩展表!$E$1:$AG$1,0),FALSE)</f>
        <v>#N/A</v>
      </c>
      <c r="BM54" t="e">
        <f ca="1">VLOOKUP($E54,模型表!$C:$E,3,FALSE)</f>
        <v>#N/A</v>
      </c>
      <c r="BP54" t="str">
        <f t="shared" ca="1" si="24"/>
        <v>TRUE</v>
      </c>
    </row>
    <row r="55" spans="2:68" x14ac:dyDescent="0.2">
      <c r="B55" t="str">
        <f t="array" aca="1" ref="B55" ca="1">INDEX(基础表!$Y:$Y,SMALL(IF(基础表!$Z:$Z=1,ROW(基础表!$Z:$Z),999),ROW(H49)))&amp;""</f>
        <v/>
      </c>
      <c r="C55" t="e">
        <f ca="1">VLOOKUP(VLOOKUP($B55,基础表!$E:$G,3,FALSE),模型表!$C:$D,2,FALSE)</f>
        <v>#N/A</v>
      </c>
      <c r="E55" t="e">
        <f ca="1">VLOOKUP($B55,基础表!$E:$G,3,FALSE)</f>
        <v>#N/A</v>
      </c>
      <c r="F55" t="e">
        <f ca="1">VLOOKUP($E55,模型表!$C:$G,5,FALSE)</f>
        <v>#N/A</v>
      </c>
      <c r="G55" t="e">
        <f ca="1">VLOOKUP($E55,模型表!$C:$F,4,FALSE)</f>
        <v>#N/A</v>
      </c>
      <c r="I55" t="str">
        <f t="shared" ca="1" si="0"/>
        <v/>
      </c>
      <c r="J55" t="str">
        <f t="shared" ca="1" si="1"/>
        <v/>
      </c>
      <c r="K55" t="str">
        <f t="shared" ca="1" si="2"/>
        <v/>
      </c>
      <c r="L55" t="str">
        <f t="shared" ca="1" si="3"/>
        <v/>
      </c>
      <c r="M55" t="str">
        <f t="shared" ca="1" si="19"/>
        <v/>
      </c>
      <c r="O55" t="e">
        <f ca="1">VLOOKUP($B55,基础表!$E:$R,14,FALSE)</f>
        <v>#N/A</v>
      </c>
      <c r="P55" t="e">
        <f ca="1">VLOOKUP($B55,基础表!$E:$S,13,FALSE)</f>
        <v>#N/A</v>
      </c>
      <c r="R55" t="e">
        <f ca="1">VLOOKUP($B55,基础表!$E:$H,4,FALSE)</f>
        <v>#N/A</v>
      </c>
      <c r="U55" t="str">
        <f t="shared" ca="1" si="20"/>
        <v/>
      </c>
      <c r="V55" t="str">
        <f t="shared" ca="1" si="21"/>
        <v/>
      </c>
      <c r="W55" t="str">
        <f t="shared" ca="1" si="22"/>
        <v/>
      </c>
      <c r="X55" t="e">
        <f ca="1">VLOOKUP($E55,模型表!$C:$K,9,FALSE)</f>
        <v>#N/A</v>
      </c>
      <c r="Z55" t="e">
        <f ca="1">VLOOKUP($E55,模型表!$C:$Q,11,FALSE)</f>
        <v>#N/A</v>
      </c>
      <c r="AF55" s="36" t="str">
        <f ca="1">IF($B55="","",IF(VLOOKUP($E55,模型表!$C:$O,12,FALSE)="PBuff","["&amp;VLOOKUP($E55,模型表!$C:$Q,13,FALSE)&amp;"]","[]"))</f>
        <v/>
      </c>
      <c r="AH55" s="23" t="str">
        <f t="shared" ca="1" si="9"/>
        <v/>
      </c>
      <c r="AI55" s="23" t="e">
        <f t="shared" ca="1" si="23"/>
        <v>#N/A</v>
      </c>
      <c r="AJ55" s="23" t="str">
        <f t="shared" ca="1" si="11"/>
        <v/>
      </c>
      <c r="AK55" s="23" t="str">
        <f t="shared" ca="1" si="12"/>
        <v/>
      </c>
      <c r="AM55" t="e">
        <f ca="1">VLOOKUP($B55,基础表!$E:$J,4,FALSE)</f>
        <v>#N/A</v>
      </c>
      <c r="AN55" t="e">
        <f ca="1">VLOOKUP($B55,基础表!$E:$J,5,FALSE)</f>
        <v>#N/A</v>
      </c>
      <c r="AO55" t="e">
        <f ca="1">VLOOKUP($B55,基础表!$E:$J,6,FALSE)</f>
        <v>#N/A</v>
      </c>
      <c r="AP55" t="e">
        <f ca="1">VLOOKUP($B55,基础扩展表!$E:$AG,MATCH(AP$2,基础扩展表!$E$1:$AG$1,0),FALSE)</f>
        <v>#N/A</v>
      </c>
      <c r="AQ55" t="e">
        <f ca="1">VLOOKUP($B55,基础扩展表!$E:$AG,MATCH(AQ$2,基础扩展表!$E$1:$AG$1,0),FALSE)</f>
        <v>#N/A</v>
      </c>
      <c r="AR55" t="e">
        <f ca="1">VLOOKUP($B55,基础扩展表!$E:$AG,MATCH(AR$2,基础扩展表!$E$1:$AG$1,0),FALSE)</f>
        <v>#N/A</v>
      </c>
      <c r="AS55" t="e">
        <f ca="1">VLOOKUP($B55,基础扩展表!$E:$AG,MATCH(AS$2,基础扩展表!$E$1:$AG$1,0),FALSE)</f>
        <v>#N/A</v>
      </c>
      <c r="AT55" t="e">
        <f ca="1">VLOOKUP($B55,基础扩展表!$E:$AG,MATCH(AT$2,基础扩展表!$E$1:$AG$1,0),FALSE)</f>
        <v>#N/A</v>
      </c>
      <c r="AU55" t="e">
        <f ca="1">VLOOKUP($B55,基础扩展表!$E:$AG,MATCH(AU$2,基础扩展表!$E$1:$AG$1,0),FALSE)</f>
        <v>#N/A</v>
      </c>
      <c r="AV55" t="e">
        <f ca="1">VLOOKUP($B55,基础扩展表!$E:$AG,MATCH(AV$2,基础扩展表!$E$1:$AG$1,0),FALSE)</f>
        <v>#N/A</v>
      </c>
      <c r="AW55" t="e">
        <f ca="1">VLOOKUP($B55,基础扩展表!$E:$AG,MATCH(AW$2,基础扩展表!$E$1:$AG$1,0),FALSE)</f>
        <v>#N/A</v>
      </c>
      <c r="AX55" t="e">
        <f ca="1">VLOOKUP($B55,基础扩展表!$E:$AG,MATCH(AX$2,基础扩展表!$E$1:$AG$1,0),FALSE)</f>
        <v>#N/A</v>
      </c>
      <c r="AY55" t="e">
        <f ca="1">VLOOKUP($B55,基础扩展表!$E:$AG,MATCH(AY$2,基础扩展表!$E$1:$AG$1,0),FALSE)</f>
        <v>#N/A</v>
      </c>
      <c r="AZ55" t="e">
        <f ca="1">VLOOKUP($B55,基础扩展表!$E:$AG,MATCH(AZ$2,基础扩展表!$E$1:$AG$1,0),FALSE)</f>
        <v>#N/A</v>
      </c>
      <c r="BA55" t="e">
        <f ca="1">VLOOKUP($B55,基础扩展表!$E:$AG,MATCH(BA$2,基础扩展表!$E$1:$AG$1,0),FALSE)</f>
        <v>#N/A</v>
      </c>
      <c r="BB55" t="e">
        <f ca="1">VLOOKUP($B55,基础扩展表!$E:$AG,MATCH(BB$2,基础扩展表!$E$1:$AG$1,0),FALSE)</f>
        <v>#N/A</v>
      </c>
      <c r="BC55" t="e">
        <f ca="1">VLOOKUP($B55,基础扩展表!$E:$AG,MATCH(BC$2,基础扩展表!$E$1:$AG$1,0),FALSE)</f>
        <v>#N/A</v>
      </c>
      <c r="BD55" t="e">
        <f ca="1">VLOOKUP($B55,基础扩展表!$E:$AG,MATCH(BD$2,基础扩展表!$E$1:$AG$1,0),FALSE)</f>
        <v>#N/A</v>
      </c>
      <c r="BE55" t="e">
        <f ca="1">VLOOKUP($B55,基础扩展表!$E:$AG,MATCH(BE$2,基础扩展表!$E$1:$AG$1,0),FALSE)</f>
        <v>#N/A</v>
      </c>
      <c r="BF55" t="e">
        <f ca="1">VLOOKUP($B55,基础扩展表!$E:$AG,MATCH(BF$2,基础扩展表!$E$1:$AG$1,0),FALSE)</f>
        <v>#N/A</v>
      </c>
      <c r="BG55" t="e">
        <f ca="1">VLOOKUP($B55,基础扩展表!$E:$AG,MATCH(BG$2,基础扩展表!$E$1:$AG$1,0),FALSE)</f>
        <v>#N/A</v>
      </c>
      <c r="BH55" t="e">
        <f ca="1">VLOOKUP($B55,基础扩展表!$E:$AG,MATCH(BH$2,基础扩展表!$E$1:$AG$1,0),FALSE)</f>
        <v>#N/A</v>
      </c>
      <c r="BI55" t="e">
        <f ca="1">VLOOKUP($B55,基础扩展表!$E:$AG,MATCH(BI$2,基础扩展表!$E$1:$AG$1,0),FALSE)</f>
        <v>#N/A</v>
      </c>
      <c r="BJ55" t="e">
        <f ca="1">VLOOKUP($B55,基础扩展表!$E:$AG,MATCH(BJ$2,基础扩展表!$E$1:$AG$1,0),FALSE)</f>
        <v>#N/A</v>
      </c>
      <c r="BK55" t="e">
        <f ca="1">VLOOKUP($B55,基础扩展表!$E:$AG,MATCH(BK$2,基础扩展表!$E$1:$AG$1,0),FALSE)</f>
        <v>#N/A</v>
      </c>
      <c r="BL55" t="e">
        <f ca="1">VLOOKUP($B55,基础扩展表!$E:$AG,MATCH(BL$2,基础扩展表!$E$1:$AG$1,0),FALSE)</f>
        <v>#N/A</v>
      </c>
      <c r="BM55" t="e">
        <f ca="1">VLOOKUP($E55,模型表!$C:$E,3,FALSE)</f>
        <v>#N/A</v>
      </c>
      <c r="BP55" t="str">
        <f t="shared" ca="1" si="24"/>
        <v>TRUE</v>
      </c>
    </row>
    <row r="56" spans="2:68" x14ac:dyDescent="0.2">
      <c r="B56" t="str">
        <f t="array" aca="1" ref="B56" ca="1">INDEX(基础表!$Y:$Y,SMALL(IF(基础表!$Z:$Z=1,ROW(基础表!$Z:$Z),999),ROW(H50)))&amp;""</f>
        <v/>
      </c>
      <c r="C56" t="e">
        <f ca="1">VLOOKUP(VLOOKUP($B56,基础表!$E:$G,3,FALSE),模型表!$C:$D,2,FALSE)</f>
        <v>#N/A</v>
      </c>
      <c r="E56" t="e">
        <f ca="1">VLOOKUP($B56,基础表!$E:$G,3,FALSE)</f>
        <v>#N/A</v>
      </c>
      <c r="F56" t="e">
        <f ca="1">VLOOKUP($E56,模型表!$C:$G,5,FALSE)</f>
        <v>#N/A</v>
      </c>
      <c r="G56" t="e">
        <f ca="1">VLOOKUP($E56,模型表!$C:$F,4,FALSE)</f>
        <v>#N/A</v>
      </c>
      <c r="I56" t="str">
        <f t="shared" ca="1" si="0"/>
        <v/>
      </c>
      <c r="J56" t="str">
        <f t="shared" ca="1" si="1"/>
        <v/>
      </c>
      <c r="K56" t="str">
        <f t="shared" ca="1" si="2"/>
        <v/>
      </c>
      <c r="L56" t="str">
        <f t="shared" ca="1" si="3"/>
        <v/>
      </c>
      <c r="M56" t="str">
        <f t="shared" ca="1" si="19"/>
        <v/>
      </c>
      <c r="O56" t="e">
        <f ca="1">VLOOKUP($B56,基础表!$E:$R,14,FALSE)</f>
        <v>#N/A</v>
      </c>
      <c r="P56" t="e">
        <f ca="1">VLOOKUP($B56,基础表!$E:$S,13,FALSE)</f>
        <v>#N/A</v>
      </c>
      <c r="R56" t="e">
        <f ca="1">VLOOKUP($B56,基础表!$E:$H,4,FALSE)</f>
        <v>#N/A</v>
      </c>
      <c r="U56" t="str">
        <f t="shared" ca="1" si="20"/>
        <v/>
      </c>
      <c r="V56" t="str">
        <f t="shared" ca="1" si="21"/>
        <v/>
      </c>
      <c r="W56" t="str">
        <f t="shared" ca="1" si="22"/>
        <v/>
      </c>
      <c r="X56" t="e">
        <f ca="1">VLOOKUP($E56,模型表!$C:$K,9,FALSE)</f>
        <v>#N/A</v>
      </c>
      <c r="Z56" t="e">
        <f ca="1">VLOOKUP($E56,模型表!$C:$Q,11,FALSE)</f>
        <v>#N/A</v>
      </c>
      <c r="AF56" s="36" t="str">
        <f ca="1">IF($B56="","",IF(VLOOKUP($E56,模型表!$C:$O,12,FALSE)="PBuff","["&amp;VLOOKUP($E56,模型表!$C:$Q,13,FALSE)&amp;"]","[]"))</f>
        <v/>
      </c>
      <c r="AH56" s="23" t="str">
        <f t="shared" ca="1" si="9"/>
        <v/>
      </c>
      <c r="AI56" s="23" t="e">
        <f t="shared" ca="1" si="23"/>
        <v>#N/A</v>
      </c>
      <c r="AJ56" s="23" t="str">
        <f t="shared" ca="1" si="11"/>
        <v/>
      </c>
      <c r="AK56" s="23" t="str">
        <f t="shared" ca="1" si="12"/>
        <v/>
      </c>
      <c r="AM56" t="e">
        <f ca="1">VLOOKUP($B56,基础表!$E:$J,4,FALSE)</f>
        <v>#N/A</v>
      </c>
      <c r="AN56" t="e">
        <f ca="1">VLOOKUP($B56,基础表!$E:$J,5,FALSE)</f>
        <v>#N/A</v>
      </c>
      <c r="AO56" t="e">
        <f ca="1">VLOOKUP($B56,基础表!$E:$J,6,FALSE)</f>
        <v>#N/A</v>
      </c>
      <c r="AP56" t="e">
        <f ca="1">VLOOKUP($B56,基础扩展表!$E:$AG,MATCH(AP$2,基础扩展表!$E$1:$AG$1,0),FALSE)</f>
        <v>#N/A</v>
      </c>
      <c r="AQ56" t="e">
        <f ca="1">VLOOKUP($B56,基础扩展表!$E:$AG,MATCH(AQ$2,基础扩展表!$E$1:$AG$1,0),FALSE)</f>
        <v>#N/A</v>
      </c>
      <c r="AR56" t="e">
        <f ca="1">VLOOKUP($B56,基础扩展表!$E:$AG,MATCH(AR$2,基础扩展表!$E$1:$AG$1,0),FALSE)</f>
        <v>#N/A</v>
      </c>
      <c r="AS56" t="e">
        <f ca="1">VLOOKUP($B56,基础扩展表!$E:$AG,MATCH(AS$2,基础扩展表!$E$1:$AG$1,0),FALSE)</f>
        <v>#N/A</v>
      </c>
      <c r="AT56" t="e">
        <f ca="1">VLOOKUP($B56,基础扩展表!$E:$AG,MATCH(AT$2,基础扩展表!$E$1:$AG$1,0),FALSE)</f>
        <v>#N/A</v>
      </c>
      <c r="AU56" t="e">
        <f ca="1">VLOOKUP($B56,基础扩展表!$E:$AG,MATCH(AU$2,基础扩展表!$E$1:$AG$1,0),FALSE)</f>
        <v>#N/A</v>
      </c>
      <c r="AV56" t="e">
        <f ca="1">VLOOKUP($B56,基础扩展表!$E:$AG,MATCH(AV$2,基础扩展表!$E$1:$AG$1,0),FALSE)</f>
        <v>#N/A</v>
      </c>
      <c r="AW56" t="e">
        <f ca="1">VLOOKUP($B56,基础扩展表!$E:$AG,MATCH(AW$2,基础扩展表!$E$1:$AG$1,0),FALSE)</f>
        <v>#N/A</v>
      </c>
      <c r="AX56" t="e">
        <f ca="1">VLOOKUP($B56,基础扩展表!$E:$AG,MATCH(AX$2,基础扩展表!$E$1:$AG$1,0),FALSE)</f>
        <v>#N/A</v>
      </c>
      <c r="AY56" t="e">
        <f ca="1">VLOOKUP($B56,基础扩展表!$E:$AG,MATCH(AY$2,基础扩展表!$E$1:$AG$1,0),FALSE)</f>
        <v>#N/A</v>
      </c>
      <c r="AZ56" t="e">
        <f ca="1">VLOOKUP($B56,基础扩展表!$E:$AG,MATCH(AZ$2,基础扩展表!$E$1:$AG$1,0),FALSE)</f>
        <v>#N/A</v>
      </c>
      <c r="BA56" t="e">
        <f ca="1">VLOOKUP($B56,基础扩展表!$E:$AG,MATCH(BA$2,基础扩展表!$E$1:$AG$1,0),FALSE)</f>
        <v>#N/A</v>
      </c>
      <c r="BB56" t="e">
        <f ca="1">VLOOKUP($B56,基础扩展表!$E:$AG,MATCH(BB$2,基础扩展表!$E$1:$AG$1,0),FALSE)</f>
        <v>#N/A</v>
      </c>
      <c r="BC56" t="e">
        <f ca="1">VLOOKUP($B56,基础扩展表!$E:$AG,MATCH(BC$2,基础扩展表!$E$1:$AG$1,0),FALSE)</f>
        <v>#N/A</v>
      </c>
      <c r="BD56" t="e">
        <f ca="1">VLOOKUP($B56,基础扩展表!$E:$AG,MATCH(BD$2,基础扩展表!$E$1:$AG$1,0),FALSE)</f>
        <v>#N/A</v>
      </c>
      <c r="BE56" t="e">
        <f ca="1">VLOOKUP($B56,基础扩展表!$E:$AG,MATCH(BE$2,基础扩展表!$E$1:$AG$1,0),FALSE)</f>
        <v>#N/A</v>
      </c>
      <c r="BF56" t="e">
        <f ca="1">VLOOKUP($B56,基础扩展表!$E:$AG,MATCH(BF$2,基础扩展表!$E$1:$AG$1,0),FALSE)</f>
        <v>#N/A</v>
      </c>
      <c r="BG56" t="e">
        <f ca="1">VLOOKUP($B56,基础扩展表!$E:$AG,MATCH(BG$2,基础扩展表!$E$1:$AG$1,0),FALSE)</f>
        <v>#N/A</v>
      </c>
      <c r="BH56" t="e">
        <f ca="1">VLOOKUP($B56,基础扩展表!$E:$AG,MATCH(BH$2,基础扩展表!$E$1:$AG$1,0),FALSE)</f>
        <v>#N/A</v>
      </c>
      <c r="BI56" t="e">
        <f ca="1">VLOOKUP($B56,基础扩展表!$E:$AG,MATCH(BI$2,基础扩展表!$E$1:$AG$1,0),FALSE)</f>
        <v>#N/A</v>
      </c>
      <c r="BJ56" t="e">
        <f ca="1">VLOOKUP($B56,基础扩展表!$E:$AG,MATCH(BJ$2,基础扩展表!$E$1:$AG$1,0),FALSE)</f>
        <v>#N/A</v>
      </c>
      <c r="BK56" t="e">
        <f ca="1">VLOOKUP($B56,基础扩展表!$E:$AG,MATCH(BK$2,基础扩展表!$E$1:$AG$1,0),FALSE)</f>
        <v>#N/A</v>
      </c>
      <c r="BL56" t="e">
        <f ca="1">VLOOKUP($B56,基础扩展表!$E:$AG,MATCH(BL$2,基础扩展表!$E$1:$AG$1,0),FALSE)</f>
        <v>#N/A</v>
      </c>
      <c r="BM56" t="e">
        <f ca="1">VLOOKUP($E56,模型表!$C:$E,3,FALSE)</f>
        <v>#N/A</v>
      </c>
      <c r="BP56" t="str">
        <f t="shared" ca="1" si="24"/>
        <v>TRUE</v>
      </c>
    </row>
    <row r="57" spans="2:68" x14ac:dyDescent="0.2">
      <c r="B57" t="str">
        <f t="array" aca="1" ref="B57" ca="1">INDEX(基础表!$Y:$Y,SMALL(IF(基础表!$Z:$Z=1,ROW(基础表!$Z:$Z),999),ROW(H51)))&amp;""</f>
        <v/>
      </c>
      <c r="C57" t="e">
        <f ca="1">VLOOKUP(VLOOKUP($B57,基础表!$E:$G,3,FALSE),模型表!$C:$D,2,FALSE)</f>
        <v>#N/A</v>
      </c>
      <c r="E57" t="e">
        <f ca="1">VLOOKUP($B57,基础表!$E:$G,3,FALSE)</f>
        <v>#N/A</v>
      </c>
      <c r="F57" t="e">
        <f ca="1">VLOOKUP($E57,模型表!$C:$G,5,FALSE)</f>
        <v>#N/A</v>
      </c>
      <c r="G57" t="e">
        <f ca="1">VLOOKUP($E57,模型表!$C:$F,4,FALSE)</f>
        <v>#N/A</v>
      </c>
      <c r="I57" t="str">
        <f t="shared" ca="1" si="0"/>
        <v/>
      </c>
      <c r="J57" t="str">
        <f t="shared" ca="1" si="1"/>
        <v/>
      </c>
      <c r="K57" t="str">
        <f t="shared" ca="1" si="2"/>
        <v/>
      </c>
      <c r="L57" t="str">
        <f t="shared" ca="1" si="3"/>
        <v/>
      </c>
      <c r="M57" t="str">
        <f t="shared" ca="1" si="19"/>
        <v/>
      </c>
      <c r="O57" t="e">
        <f ca="1">VLOOKUP($B57,基础表!$E:$R,14,FALSE)</f>
        <v>#N/A</v>
      </c>
      <c r="P57" t="e">
        <f ca="1">VLOOKUP($B57,基础表!$E:$S,13,FALSE)</f>
        <v>#N/A</v>
      </c>
      <c r="R57" t="e">
        <f ca="1">VLOOKUP($B57,基础表!$E:$H,4,FALSE)</f>
        <v>#N/A</v>
      </c>
      <c r="U57" t="str">
        <f t="shared" ca="1" si="20"/>
        <v/>
      </c>
      <c r="V57" t="str">
        <f t="shared" ca="1" si="21"/>
        <v/>
      </c>
      <c r="W57" t="str">
        <f t="shared" ca="1" si="22"/>
        <v/>
      </c>
      <c r="X57" t="e">
        <f ca="1">VLOOKUP($E57,模型表!$C:$K,9,FALSE)</f>
        <v>#N/A</v>
      </c>
      <c r="Z57" t="e">
        <f ca="1">VLOOKUP($E57,模型表!$C:$Q,11,FALSE)</f>
        <v>#N/A</v>
      </c>
      <c r="AF57" s="36" t="str">
        <f ca="1">IF($B57="","",IF(VLOOKUP($E57,模型表!$C:$O,12,FALSE)="PBuff","["&amp;VLOOKUP($E57,模型表!$C:$Q,13,FALSE)&amp;"]","[]"))</f>
        <v/>
      </c>
      <c r="AH57" s="23" t="str">
        <f t="shared" ca="1" si="9"/>
        <v/>
      </c>
      <c r="AI57" s="23" t="e">
        <f t="shared" ca="1" si="23"/>
        <v>#N/A</v>
      </c>
      <c r="AJ57" s="23" t="str">
        <f t="shared" ca="1" si="11"/>
        <v/>
      </c>
      <c r="AK57" s="23" t="str">
        <f t="shared" ca="1" si="12"/>
        <v/>
      </c>
      <c r="AM57" t="e">
        <f ca="1">VLOOKUP($B57,基础表!$E:$J,4,FALSE)</f>
        <v>#N/A</v>
      </c>
      <c r="AN57" t="e">
        <f ca="1">VLOOKUP($B57,基础表!$E:$J,5,FALSE)</f>
        <v>#N/A</v>
      </c>
      <c r="AO57" t="e">
        <f ca="1">VLOOKUP($B57,基础表!$E:$J,6,FALSE)</f>
        <v>#N/A</v>
      </c>
      <c r="AP57" t="e">
        <f ca="1">VLOOKUP($B57,基础扩展表!$E:$AG,MATCH(AP$2,基础扩展表!$E$1:$AG$1,0),FALSE)</f>
        <v>#N/A</v>
      </c>
      <c r="AQ57" t="e">
        <f ca="1">VLOOKUP($B57,基础扩展表!$E:$AG,MATCH(AQ$2,基础扩展表!$E$1:$AG$1,0),FALSE)</f>
        <v>#N/A</v>
      </c>
      <c r="AR57" t="e">
        <f ca="1">VLOOKUP($B57,基础扩展表!$E:$AG,MATCH(AR$2,基础扩展表!$E$1:$AG$1,0),FALSE)</f>
        <v>#N/A</v>
      </c>
      <c r="AS57" t="e">
        <f ca="1">VLOOKUP($B57,基础扩展表!$E:$AG,MATCH(AS$2,基础扩展表!$E$1:$AG$1,0),FALSE)</f>
        <v>#N/A</v>
      </c>
      <c r="AT57" t="e">
        <f ca="1">VLOOKUP($B57,基础扩展表!$E:$AG,MATCH(AT$2,基础扩展表!$E$1:$AG$1,0),FALSE)</f>
        <v>#N/A</v>
      </c>
      <c r="AU57" t="e">
        <f ca="1">VLOOKUP($B57,基础扩展表!$E:$AG,MATCH(AU$2,基础扩展表!$E$1:$AG$1,0),FALSE)</f>
        <v>#N/A</v>
      </c>
      <c r="AV57" t="e">
        <f ca="1">VLOOKUP($B57,基础扩展表!$E:$AG,MATCH(AV$2,基础扩展表!$E$1:$AG$1,0),FALSE)</f>
        <v>#N/A</v>
      </c>
      <c r="AW57" t="e">
        <f ca="1">VLOOKUP($B57,基础扩展表!$E:$AG,MATCH(AW$2,基础扩展表!$E$1:$AG$1,0),FALSE)</f>
        <v>#N/A</v>
      </c>
      <c r="AX57" t="e">
        <f ca="1">VLOOKUP($B57,基础扩展表!$E:$AG,MATCH(AX$2,基础扩展表!$E$1:$AG$1,0),FALSE)</f>
        <v>#N/A</v>
      </c>
      <c r="AY57" t="e">
        <f ca="1">VLOOKUP($B57,基础扩展表!$E:$AG,MATCH(AY$2,基础扩展表!$E$1:$AG$1,0),FALSE)</f>
        <v>#N/A</v>
      </c>
      <c r="AZ57" t="e">
        <f ca="1">VLOOKUP($B57,基础扩展表!$E:$AG,MATCH(AZ$2,基础扩展表!$E$1:$AG$1,0),FALSE)</f>
        <v>#N/A</v>
      </c>
      <c r="BA57" t="e">
        <f ca="1">VLOOKUP($B57,基础扩展表!$E:$AG,MATCH(BA$2,基础扩展表!$E$1:$AG$1,0),FALSE)</f>
        <v>#N/A</v>
      </c>
      <c r="BB57" t="e">
        <f ca="1">VLOOKUP($B57,基础扩展表!$E:$AG,MATCH(BB$2,基础扩展表!$E$1:$AG$1,0),FALSE)</f>
        <v>#N/A</v>
      </c>
      <c r="BC57" t="e">
        <f ca="1">VLOOKUP($B57,基础扩展表!$E:$AG,MATCH(BC$2,基础扩展表!$E$1:$AG$1,0),FALSE)</f>
        <v>#N/A</v>
      </c>
      <c r="BD57" t="e">
        <f ca="1">VLOOKUP($B57,基础扩展表!$E:$AG,MATCH(BD$2,基础扩展表!$E$1:$AG$1,0),FALSE)</f>
        <v>#N/A</v>
      </c>
      <c r="BE57" t="e">
        <f ca="1">VLOOKUP($B57,基础扩展表!$E:$AG,MATCH(BE$2,基础扩展表!$E$1:$AG$1,0),FALSE)</f>
        <v>#N/A</v>
      </c>
      <c r="BF57" t="e">
        <f ca="1">VLOOKUP($B57,基础扩展表!$E:$AG,MATCH(BF$2,基础扩展表!$E$1:$AG$1,0),FALSE)</f>
        <v>#N/A</v>
      </c>
      <c r="BG57" t="e">
        <f ca="1">VLOOKUP($B57,基础扩展表!$E:$AG,MATCH(BG$2,基础扩展表!$E$1:$AG$1,0),FALSE)</f>
        <v>#N/A</v>
      </c>
      <c r="BH57" t="e">
        <f ca="1">VLOOKUP($B57,基础扩展表!$E:$AG,MATCH(BH$2,基础扩展表!$E$1:$AG$1,0),FALSE)</f>
        <v>#N/A</v>
      </c>
      <c r="BI57" t="e">
        <f ca="1">VLOOKUP($B57,基础扩展表!$E:$AG,MATCH(BI$2,基础扩展表!$E$1:$AG$1,0),FALSE)</f>
        <v>#N/A</v>
      </c>
      <c r="BJ57" t="e">
        <f ca="1">VLOOKUP($B57,基础扩展表!$E:$AG,MATCH(BJ$2,基础扩展表!$E$1:$AG$1,0),FALSE)</f>
        <v>#N/A</v>
      </c>
      <c r="BK57" t="e">
        <f ca="1">VLOOKUP($B57,基础扩展表!$E:$AG,MATCH(BK$2,基础扩展表!$E$1:$AG$1,0),FALSE)</f>
        <v>#N/A</v>
      </c>
      <c r="BL57" t="e">
        <f ca="1">VLOOKUP($B57,基础扩展表!$E:$AG,MATCH(BL$2,基础扩展表!$E$1:$AG$1,0),FALSE)</f>
        <v>#N/A</v>
      </c>
      <c r="BM57" t="e">
        <f ca="1">VLOOKUP($E57,模型表!$C:$E,3,FALSE)</f>
        <v>#N/A</v>
      </c>
      <c r="BP57" t="str">
        <f t="shared" ca="1" si="24"/>
        <v>TRUE</v>
      </c>
    </row>
    <row r="58" spans="2:68" x14ac:dyDescent="0.2">
      <c r="B58" t="str">
        <f t="array" aca="1" ref="B58" ca="1">INDEX(基础表!$Y:$Y,SMALL(IF(基础表!$Z:$Z=1,ROW(基础表!$Z:$Z),999),ROW(H52)))&amp;""</f>
        <v/>
      </c>
      <c r="C58" t="e">
        <f ca="1">VLOOKUP(VLOOKUP($B58,基础表!$E:$G,3,FALSE),模型表!$C:$D,2,FALSE)</f>
        <v>#N/A</v>
      </c>
      <c r="E58" t="e">
        <f ca="1">VLOOKUP($B58,基础表!$E:$G,3,FALSE)</f>
        <v>#N/A</v>
      </c>
      <c r="F58" t="e">
        <f ca="1">VLOOKUP($E58,模型表!$C:$G,5,FALSE)</f>
        <v>#N/A</v>
      </c>
      <c r="G58" t="e">
        <f ca="1">VLOOKUP($E58,模型表!$C:$F,4,FALSE)</f>
        <v>#N/A</v>
      </c>
      <c r="I58" t="str">
        <f t="shared" ca="1" si="0"/>
        <v/>
      </c>
      <c r="J58" t="str">
        <f t="shared" ca="1" si="1"/>
        <v/>
      </c>
      <c r="K58" t="str">
        <f t="shared" ca="1" si="2"/>
        <v/>
      </c>
      <c r="L58" t="str">
        <f t="shared" ca="1" si="3"/>
        <v/>
      </c>
      <c r="M58" t="str">
        <f t="shared" ca="1" si="19"/>
        <v/>
      </c>
      <c r="O58" t="e">
        <f ca="1">VLOOKUP($B58,基础表!$E:$R,14,FALSE)</f>
        <v>#N/A</v>
      </c>
      <c r="P58" t="e">
        <f ca="1">VLOOKUP($B58,基础表!$E:$S,13,FALSE)</f>
        <v>#N/A</v>
      </c>
      <c r="R58" t="e">
        <f ca="1">VLOOKUP($B58,基础表!$E:$H,4,FALSE)</f>
        <v>#N/A</v>
      </c>
      <c r="U58" t="str">
        <f t="shared" ca="1" si="20"/>
        <v/>
      </c>
      <c r="V58" t="str">
        <f t="shared" ca="1" si="21"/>
        <v/>
      </c>
      <c r="W58" t="str">
        <f t="shared" ca="1" si="22"/>
        <v/>
      </c>
      <c r="X58" t="e">
        <f ca="1">VLOOKUP($E58,模型表!$C:$K,9,FALSE)</f>
        <v>#N/A</v>
      </c>
      <c r="Z58" t="e">
        <f ca="1">VLOOKUP($E58,模型表!$C:$Q,11,FALSE)</f>
        <v>#N/A</v>
      </c>
      <c r="AF58" s="36" t="str">
        <f ca="1">IF($B58="","",IF(VLOOKUP($E58,模型表!$C:$O,12,FALSE)="PBuff","["&amp;VLOOKUP($E58,模型表!$C:$Q,13,FALSE)&amp;"]","[]"))</f>
        <v/>
      </c>
      <c r="AH58" s="23" t="str">
        <f t="shared" ca="1" si="9"/>
        <v/>
      </c>
      <c r="AI58" s="23" t="e">
        <f t="shared" ca="1" si="23"/>
        <v>#N/A</v>
      </c>
      <c r="AJ58" s="23" t="str">
        <f t="shared" ca="1" si="11"/>
        <v/>
      </c>
      <c r="AK58" s="23" t="str">
        <f t="shared" ca="1" si="12"/>
        <v/>
      </c>
      <c r="AM58" t="e">
        <f ca="1">VLOOKUP($B58,基础表!$E:$J,4,FALSE)</f>
        <v>#N/A</v>
      </c>
      <c r="AN58" t="e">
        <f ca="1">VLOOKUP($B58,基础表!$E:$J,5,FALSE)</f>
        <v>#N/A</v>
      </c>
      <c r="AO58" t="e">
        <f ca="1">VLOOKUP($B58,基础表!$E:$J,6,FALSE)</f>
        <v>#N/A</v>
      </c>
      <c r="AP58" t="e">
        <f ca="1">VLOOKUP($B58,基础扩展表!$E:$AG,MATCH(AP$2,基础扩展表!$E$1:$AG$1,0),FALSE)</f>
        <v>#N/A</v>
      </c>
      <c r="AQ58" t="e">
        <f ca="1">VLOOKUP($B58,基础扩展表!$E:$AG,MATCH(AQ$2,基础扩展表!$E$1:$AG$1,0),FALSE)</f>
        <v>#N/A</v>
      </c>
      <c r="AR58" t="e">
        <f ca="1">VLOOKUP($B58,基础扩展表!$E:$AG,MATCH(AR$2,基础扩展表!$E$1:$AG$1,0),FALSE)</f>
        <v>#N/A</v>
      </c>
      <c r="AS58" t="e">
        <f ca="1">VLOOKUP($B58,基础扩展表!$E:$AG,MATCH(AS$2,基础扩展表!$E$1:$AG$1,0),FALSE)</f>
        <v>#N/A</v>
      </c>
      <c r="AT58" t="e">
        <f ca="1">VLOOKUP($B58,基础扩展表!$E:$AG,MATCH(AT$2,基础扩展表!$E$1:$AG$1,0),FALSE)</f>
        <v>#N/A</v>
      </c>
      <c r="AU58" t="e">
        <f ca="1">VLOOKUP($B58,基础扩展表!$E:$AG,MATCH(AU$2,基础扩展表!$E$1:$AG$1,0),FALSE)</f>
        <v>#N/A</v>
      </c>
      <c r="AV58" t="e">
        <f ca="1">VLOOKUP($B58,基础扩展表!$E:$AG,MATCH(AV$2,基础扩展表!$E$1:$AG$1,0),FALSE)</f>
        <v>#N/A</v>
      </c>
      <c r="AW58" t="e">
        <f ca="1">VLOOKUP($B58,基础扩展表!$E:$AG,MATCH(AW$2,基础扩展表!$E$1:$AG$1,0),FALSE)</f>
        <v>#N/A</v>
      </c>
      <c r="AX58" t="e">
        <f ca="1">VLOOKUP($B58,基础扩展表!$E:$AG,MATCH(AX$2,基础扩展表!$E$1:$AG$1,0),FALSE)</f>
        <v>#N/A</v>
      </c>
      <c r="AY58" t="e">
        <f ca="1">VLOOKUP($B58,基础扩展表!$E:$AG,MATCH(AY$2,基础扩展表!$E$1:$AG$1,0),FALSE)</f>
        <v>#N/A</v>
      </c>
      <c r="AZ58" t="e">
        <f ca="1">VLOOKUP($B58,基础扩展表!$E:$AG,MATCH(AZ$2,基础扩展表!$E$1:$AG$1,0),FALSE)</f>
        <v>#N/A</v>
      </c>
      <c r="BA58" t="e">
        <f ca="1">VLOOKUP($B58,基础扩展表!$E:$AG,MATCH(BA$2,基础扩展表!$E$1:$AG$1,0),FALSE)</f>
        <v>#N/A</v>
      </c>
      <c r="BB58" t="e">
        <f ca="1">VLOOKUP($B58,基础扩展表!$E:$AG,MATCH(BB$2,基础扩展表!$E$1:$AG$1,0),FALSE)</f>
        <v>#N/A</v>
      </c>
      <c r="BC58" t="e">
        <f ca="1">VLOOKUP($B58,基础扩展表!$E:$AG,MATCH(BC$2,基础扩展表!$E$1:$AG$1,0),FALSE)</f>
        <v>#N/A</v>
      </c>
      <c r="BD58" t="e">
        <f ca="1">VLOOKUP($B58,基础扩展表!$E:$AG,MATCH(BD$2,基础扩展表!$E$1:$AG$1,0),FALSE)</f>
        <v>#N/A</v>
      </c>
      <c r="BE58" t="e">
        <f ca="1">VLOOKUP($B58,基础扩展表!$E:$AG,MATCH(BE$2,基础扩展表!$E$1:$AG$1,0),FALSE)</f>
        <v>#N/A</v>
      </c>
      <c r="BF58" t="e">
        <f ca="1">VLOOKUP($B58,基础扩展表!$E:$AG,MATCH(BF$2,基础扩展表!$E$1:$AG$1,0),FALSE)</f>
        <v>#N/A</v>
      </c>
      <c r="BG58" t="e">
        <f ca="1">VLOOKUP($B58,基础扩展表!$E:$AG,MATCH(BG$2,基础扩展表!$E$1:$AG$1,0),FALSE)</f>
        <v>#N/A</v>
      </c>
      <c r="BH58" t="e">
        <f ca="1">VLOOKUP($B58,基础扩展表!$E:$AG,MATCH(BH$2,基础扩展表!$E$1:$AG$1,0),FALSE)</f>
        <v>#N/A</v>
      </c>
      <c r="BI58" t="e">
        <f ca="1">VLOOKUP($B58,基础扩展表!$E:$AG,MATCH(BI$2,基础扩展表!$E$1:$AG$1,0),FALSE)</f>
        <v>#N/A</v>
      </c>
      <c r="BJ58" t="e">
        <f ca="1">VLOOKUP($B58,基础扩展表!$E:$AG,MATCH(BJ$2,基础扩展表!$E$1:$AG$1,0),FALSE)</f>
        <v>#N/A</v>
      </c>
      <c r="BK58" t="e">
        <f ca="1">VLOOKUP($B58,基础扩展表!$E:$AG,MATCH(BK$2,基础扩展表!$E$1:$AG$1,0),FALSE)</f>
        <v>#N/A</v>
      </c>
      <c r="BL58" t="e">
        <f ca="1">VLOOKUP($B58,基础扩展表!$E:$AG,MATCH(BL$2,基础扩展表!$E$1:$AG$1,0),FALSE)</f>
        <v>#N/A</v>
      </c>
      <c r="BM58" t="e">
        <f ca="1">VLOOKUP($E58,模型表!$C:$E,3,FALSE)</f>
        <v>#N/A</v>
      </c>
      <c r="BP58" t="str">
        <f t="shared" ca="1" si="24"/>
        <v>TRUE</v>
      </c>
    </row>
    <row r="59" spans="2:68" x14ac:dyDescent="0.2">
      <c r="B59" t="str">
        <f t="array" aca="1" ref="B59" ca="1">INDEX(基础表!$Y:$Y,SMALL(IF(基础表!$Z:$Z=1,ROW(基础表!$Z:$Z),999),ROW(H53)))&amp;""</f>
        <v/>
      </c>
      <c r="C59" t="e">
        <f ca="1">VLOOKUP(VLOOKUP($B59,基础表!$E:$G,3,FALSE),模型表!$C:$D,2,FALSE)</f>
        <v>#N/A</v>
      </c>
      <c r="E59" t="e">
        <f ca="1">VLOOKUP($B59,基础表!$E:$G,3,FALSE)</f>
        <v>#N/A</v>
      </c>
      <c r="F59" t="e">
        <f ca="1">VLOOKUP($E59,模型表!$C:$G,5,FALSE)</f>
        <v>#N/A</v>
      </c>
      <c r="G59" t="e">
        <f ca="1">VLOOKUP($E59,模型表!$C:$F,4,FALSE)</f>
        <v>#N/A</v>
      </c>
      <c r="I59" t="str">
        <f t="shared" ca="1" si="0"/>
        <v/>
      </c>
      <c r="J59" t="str">
        <f t="shared" ca="1" si="1"/>
        <v/>
      </c>
      <c r="K59" t="str">
        <f t="shared" ca="1" si="2"/>
        <v/>
      </c>
      <c r="L59" t="str">
        <f t="shared" ca="1" si="3"/>
        <v/>
      </c>
      <c r="M59" t="str">
        <f t="shared" ca="1" si="19"/>
        <v/>
      </c>
      <c r="O59" t="e">
        <f ca="1">VLOOKUP($B59,基础表!$E:$R,14,FALSE)</f>
        <v>#N/A</v>
      </c>
      <c r="P59" t="e">
        <f ca="1">VLOOKUP($B59,基础表!$E:$S,13,FALSE)</f>
        <v>#N/A</v>
      </c>
      <c r="R59" t="e">
        <f ca="1">VLOOKUP($B59,基础表!$E:$H,4,FALSE)</f>
        <v>#N/A</v>
      </c>
      <c r="U59" t="str">
        <f t="shared" ca="1" si="20"/>
        <v/>
      </c>
      <c r="V59" t="str">
        <f t="shared" ca="1" si="21"/>
        <v/>
      </c>
      <c r="W59" t="str">
        <f t="shared" ca="1" si="22"/>
        <v/>
      </c>
      <c r="X59" t="e">
        <f ca="1">VLOOKUP($E59,模型表!$C:$K,9,FALSE)</f>
        <v>#N/A</v>
      </c>
      <c r="Z59" t="e">
        <f ca="1">VLOOKUP($E59,模型表!$C:$Q,11,FALSE)</f>
        <v>#N/A</v>
      </c>
      <c r="AF59" s="36" t="str">
        <f ca="1">IF($B59="","",IF(VLOOKUP($E59,模型表!$C:$O,12,FALSE)="PBuff","["&amp;VLOOKUP($E59,模型表!$C:$Q,13,FALSE)&amp;"]","[]"))</f>
        <v/>
      </c>
      <c r="AH59" s="23" t="str">
        <f t="shared" ca="1" si="9"/>
        <v/>
      </c>
      <c r="AI59" s="23" t="e">
        <f t="shared" ca="1" si="23"/>
        <v>#N/A</v>
      </c>
      <c r="AJ59" s="23" t="str">
        <f t="shared" ca="1" si="11"/>
        <v/>
      </c>
      <c r="AK59" s="23" t="str">
        <f t="shared" ca="1" si="12"/>
        <v/>
      </c>
      <c r="AM59" t="e">
        <f ca="1">VLOOKUP($B59,基础表!$E:$J,4,FALSE)</f>
        <v>#N/A</v>
      </c>
      <c r="AN59" t="e">
        <f ca="1">VLOOKUP($B59,基础表!$E:$J,5,FALSE)</f>
        <v>#N/A</v>
      </c>
      <c r="AO59" t="e">
        <f ca="1">VLOOKUP($B59,基础表!$E:$J,6,FALSE)</f>
        <v>#N/A</v>
      </c>
      <c r="AP59" t="e">
        <f ca="1">VLOOKUP($B59,基础扩展表!$E:$AG,MATCH(AP$2,基础扩展表!$E$1:$AG$1,0),FALSE)</f>
        <v>#N/A</v>
      </c>
      <c r="AQ59" t="e">
        <f ca="1">VLOOKUP($B59,基础扩展表!$E:$AG,MATCH(AQ$2,基础扩展表!$E$1:$AG$1,0),FALSE)</f>
        <v>#N/A</v>
      </c>
      <c r="AR59" t="e">
        <f ca="1">VLOOKUP($B59,基础扩展表!$E:$AG,MATCH(AR$2,基础扩展表!$E$1:$AG$1,0),FALSE)</f>
        <v>#N/A</v>
      </c>
      <c r="AS59" t="e">
        <f ca="1">VLOOKUP($B59,基础扩展表!$E:$AG,MATCH(AS$2,基础扩展表!$E$1:$AG$1,0),FALSE)</f>
        <v>#N/A</v>
      </c>
      <c r="AT59" t="e">
        <f ca="1">VLOOKUP($B59,基础扩展表!$E:$AG,MATCH(AT$2,基础扩展表!$E$1:$AG$1,0),FALSE)</f>
        <v>#N/A</v>
      </c>
      <c r="AU59" t="e">
        <f ca="1">VLOOKUP($B59,基础扩展表!$E:$AG,MATCH(AU$2,基础扩展表!$E$1:$AG$1,0),FALSE)</f>
        <v>#N/A</v>
      </c>
      <c r="AV59" t="e">
        <f ca="1">VLOOKUP($B59,基础扩展表!$E:$AG,MATCH(AV$2,基础扩展表!$E$1:$AG$1,0),FALSE)</f>
        <v>#N/A</v>
      </c>
      <c r="AW59" t="e">
        <f ca="1">VLOOKUP($B59,基础扩展表!$E:$AG,MATCH(AW$2,基础扩展表!$E$1:$AG$1,0),FALSE)</f>
        <v>#N/A</v>
      </c>
      <c r="AX59" t="e">
        <f ca="1">VLOOKUP($B59,基础扩展表!$E:$AG,MATCH(AX$2,基础扩展表!$E$1:$AG$1,0),FALSE)</f>
        <v>#N/A</v>
      </c>
      <c r="AY59" t="e">
        <f ca="1">VLOOKUP($B59,基础扩展表!$E:$AG,MATCH(AY$2,基础扩展表!$E$1:$AG$1,0),FALSE)</f>
        <v>#N/A</v>
      </c>
      <c r="AZ59" t="e">
        <f ca="1">VLOOKUP($B59,基础扩展表!$E:$AG,MATCH(AZ$2,基础扩展表!$E$1:$AG$1,0),FALSE)</f>
        <v>#N/A</v>
      </c>
      <c r="BA59" t="e">
        <f ca="1">VLOOKUP($B59,基础扩展表!$E:$AG,MATCH(BA$2,基础扩展表!$E$1:$AG$1,0),FALSE)</f>
        <v>#N/A</v>
      </c>
      <c r="BB59" t="e">
        <f ca="1">VLOOKUP($B59,基础扩展表!$E:$AG,MATCH(BB$2,基础扩展表!$E$1:$AG$1,0),FALSE)</f>
        <v>#N/A</v>
      </c>
      <c r="BC59" t="e">
        <f ca="1">VLOOKUP($B59,基础扩展表!$E:$AG,MATCH(BC$2,基础扩展表!$E$1:$AG$1,0),FALSE)</f>
        <v>#N/A</v>
      </c>
      <c r="BD59" t="e">
        <f ca="1">VLOOKUP($B59,基础扩展表!$E:$AG,MATCH(BD$2,基础扩展表!$E$1:$AG$1,0),FALSE)</f>
        <v>#N/A</v>
      </c>
      <c r="BE59" t="e">
        <f ca="1">VLOOKUP($B59,基础扩展表!$E:$AG,MATCH(BE$2,基础扩展表!$E$1:$AG$1,0),FALSE)</f>
        <v>#N/A</v>
      </c>
      <c r="BF59" t="e">
        <f ca="1">VLOOKUP($B59,基础扩展表!$E:$AG,MATCH(BF$2,基础扩展表!$E$1:$AG$1,0),FALSE)</f>
        <v>#N/A</v>
      </c>
      <c r="BG59" t="e">
        <f ca="1">VLOOKUP($B59,基础扩展表!$E:$AG,MATCH(BG$2,基础扩展表!$E$1:$AG$1,0),FALSE)</f>
        <v>#N/A</v>
      </c>
      <c r="BH59" t="e">
        <f ca="1">VLOOKUP($B59,基础扩展表!$E:$AG,MATCH(BH$2,基础扩展表!$E$1:$AG$1,0),FALSE)</f>
        <v>#N/A</v>
      </c>
      <c r="BI59" t="e">
        <f ca="1">VLOOKUP($B59,基础扩展表!$E:$AG,MATCH(BI$2,基础扩展表!$E$1:$AG$1,0),FALSE)</f>
        <v>#N/A</v>
      </c>
      <c r="BJ59" t="e">
        <f ca="1">VLOOKUP($B59,基础扩展表!$E:$AG,MATCH(BJ$2,基础扩展表!$E$1:$AG$1,0),FALSE)</f>
        <v>#N/A</v>
      </c>
      <c r="BK59" t="e">
        <f ca="1">VLOOKUP($B59,基础扩展表!$E:$AG,MATCH(BK$2,基础扩展表!$E$1:$AG$1,0),FALSE)</f>
        <v>#N/A</v>
      </c>
      <c r="BL59" t="e">
        <f ca="1">VLOOKUP($B59,基础扩展表!$E:$AG,MATCH(BL$2,基础扩展表!$E$1:$AG$1,0),FALSE)</f>
        <v>#N/A</v>
      </c>
      <c r="BM59" t="e">
        <f ca="1">VLOOKUP($E59,模型表!$C:$E,3,FALSE)</f>
        <v>#N/A</v>
      </c>
      <c r="BP59" t="str">
        <f t="shared" ca="1" si="24"/>
        <v>TRUE</v>
      </c>
    </row>
    <row r="60" spans="2:68" x14ac:dyDescent="0.2">
      <c r="B60" t="str">
        <f t="array" aca="1" ref="B60" ca="1">INDEX(基础表!$Y:$Y,SMALL(IF(基础表!$Z:$Z=1,ROW(基础表!$Z:$Z),999),ROW(H54)))&amp;""</f>
        <v/>
      </c>
      <c r="C60" t="e">
        <f ca="1">VLOOKUP(VLOOKUP($B60,基础表!$E:$G,3,FALSE),模型表!$C:$D,2,FALSE)</f>
        <v>#N/A</v>
      </c>
      <c r="E60" t="e">
        <f ca="1">VLOOKUP($B60,基础表!$E:$G,3,FALSE)</f>
        <v>#N/A</v>
      </c>
      <c r="F60" t="e">
        <f ca="1">VLOOKUP($E60,模型表!$C:$G,5,FALSE)</f>
        <v>#N/A</v>
      </c>
      <c r="G60" t="e">
        <f ca="1">VLOOKUP($E60,模型表!$C:$F,4,FALSE)</f>
        <v>#N/A</v>
      </c>
      <c r="I60" t="str">
        <f t="shared" ca="1" si="0"/>
        <v/>
      </c>
      <c r="J60" t="str">
        <f t="shared" ca="1" si="1"/>
        <v/>
      </c>
      <c r="K60" t="str">
        <f t="shared" ca="1" si="2"/>
        <v/>
      </c>
      <c r="L60" t="str">
        <f t="shared" ca="1" si="3"/>
        <v/>
      </c>
      <c r="M60" t="str">
        <f t="shared" ca="1" si="19"/>
        <v/>
      </c>
      <c r="O60" t="e">
        <f ca="1">VLOOKUP($B60,基础表!$E:$R,14,FALSE)</f>
        <v>#N/A</v>
      </c>
      <c r="P60" t="e">
        <f ca="1">VLOOKUP($B60,基础表!$E:$S,13,FALSE)</f>
        <v>#N/A</v>
      </c>
      <c r="R60" t="e">
        <f ca="1">VLOOKUP($B60,基础表!$E:$H,4,FALSE)</f>
        <v>#N/A</v>
      </c>
      <c r="U60" t="str">
        <f t="shared" ca="1" si="20"/>
        <v/>
      </c>
      <c r="V60" t="str">
        <f t="shared" ca="1" si="21"/>
        <v/>
      </c>
      <c r="W60" t="str">
        <f t="shared" ca="1" si="22"/>
        <v/>
      </c>
      <c r="X60" t="e">
        <f ca="1">VLOOKUP($E60,模型表!$C:$K,9,FALSE)</f>
        <v>#N/A</v>
      </c>
      <c r="Z60" t="e">
        <f ca="1">VLOOKUP($E60,模型表!$C:$Q,11,FALSE)</f>
        <v>#N/A</v>
      </c>
      <c r="AF60" s="36" t="str">
        <f ca="1">IF($B60="","",IF(VLOOKUP($E60,模型表!$C:$O,12,FALSE)="PBuff","["&amp;VLOOKUP($E60,模型表!$C:$Q,13,FALSE)&amp;"]","[]"))</f>
        <v/>
      </c>
      <c r="AH60" s="23" t="str">
        <f t="shared" ca="1" si="9"/>
        <v/>
      </c>
      <c r="AI60" s="23" t="e">
        <f t="shared" ca="1" si="23"/>
        <v>#N/A</v>
      </c>
      <c r="AJ60" s="23" t="str">
        <f t="shared" ca="1" si="11"/>
        <v/>
      </c>
      <c r="AK60" s="23" t="str">
        <f t="shared" ca="1" si="12"/>
        <v/>
      </c>
      <c r="AM60" t="e">
        <f ca="1">VLOOKUP($B60,基础表!$E:$J,4,FALSE)</f>
        <v>#N/A</v>
      </c>
      <c r="AN60" t="e">
        <f ca="1">VLOOKUP($B60,基础表!$E:$J,5,FALSE)</f>
        <v>#N/A</v>
      </c>
      <c r="AO60" t="e">
        <f ca="1">VLOOKUP($B60,基础表!$E:$J,6,FALSE)</f>
        <v>#N/A</v>
      </c>
      <c r="AP60" t="e">
        <f ca="1">VLOOKUP($B60,基础扩展表!$E:$AG,MATCH(AP$2,基础扩展表!$E$1:$AG$1,0),FALSE)</f>
        <v>#N/A</v>
      </c>
      <c r="AQ60" t="e">
        <f ca="1">VLOOKUP($B60,基础扩展表!$E:$AG,MATCH(AQ$2,基础扩展表!$E$1:$AG$1,0),FALSE)</f>
        <v>#N/A</v>
      </c>
      <c r="AR60" t="e">
        <f ca="1">VLOOKUP($B60,基础扩展表!$E:$AG,MATCH(AR$2,基础扩展表!$E$1:$AG$1,0),FALSE)</f>
        <v>#N/A</v>
      </c>
      <c r="AS60" t="e">
        <f ca="1">VLOOKUP($B60,基础扩展表!$E:$AG,MATCH(AS$2,基础扩展表!$E$1:$AG$1,0),FALSE)</f>
        <v>#N/A</v>
      </c>
      <c r="AT60" t="e">
        <f ca="1">VLOOKUP($B60,基础扩展表!$E:$AG,MATCH(AT$2,基础扩展表!$E$1:$AG$1,0),FALSE)</f>
        <v>#N/A</v>
      </c>
      <c r="AU60" t="e">
        <f ca="1">VLOOKUP($B60,基础扩展表!$E:$AG,MATCH(AU$2,基础扩展表!$E$1:$AG$1,0),FALSE)</f>
        <v>#N/A</v>
      </c>
      <c r="AV60" t="e">
        <f ca="1">VLOOKUP($B60,基础扩展表!$E:$AG,MATCH(AV$2,基础扩展表!$E$1:$AG$1,0),FALSE)</f>
        <v>#N/A</v>
      </c>
      <c r="AW60" t="e">
        <f ca="1">VLOOKUP($B60,基础扩展表!$E:$AG,MATCH(AW$2,基础扩展表!$E$1:$AG$1,0),FALSE)</f>
        <v>#N/A</v>
      </c>
      <c r="AX60" t="e">
        <f ca="1">VLOOKUP($B60,基础扩展表!$E:$AG,MATCH(AX$2,基础扩展表!$E$1:$AG$1,0),FALSE)</f>
        <v>#N/A</v>
      </c>
      <c r="AY60" t="e">
        <f ca="1">VLOOKUP($B60,基础扩展表!$E:$AG,MATCH(AY$2,基础扩展表!$E$1:$AG$1,0),FALSE)</f>
        <v>#N/A</v>
      </c>
      <c r="AZ60" t="e">
        <f ca="1">VLOOKUP($B60,基础扩展表!$E:$AG,MATCH(AZ$2,基础扩展表!$E$1:$AG$1,0),FALSE)</f>
        <v>#N/A</v>
      </c>
      <c r="BA60" t="e">
        <f ca="1">VLOOKUP($B60,基础扩展表!$E:$AG,MATCH(BA$2,基础扩展表!$E$1:$AG$1,0),FALSE)</f>
        <v>#N/A</v>
      </c>
      <c r="BB60" t="e">
        <f ca="1">VLOOKUP($B60,基础扩展表!$E:$AG,MATCH(BB$2,基础扩展表!$E$1:$AG$1,0),FALSE)</f>
        <v>#N/A</v>
      </c>
      <c r="BC60" t="e">
        <f ca="1">VLOOKUP($B60,基础扩展表!$E:$AG,MATCH(BC$2,基础扩展表!$E$1:$AG$1,0),FALSE)</f>
        <v>#N/A</v>
      </c>
      <c r="BD60" t="e">
        <f ca="1">VLOOKUP($B60,基础扩展表!$E:$AG,MATCH(BD$2,基础扩展表!$E$1:$AG$1,0),FALSE)</f>
        <v>#N/A</v>
      </c>
      <c r="BE60" t="e">
        <f ca="1">VLOOKUP($B60,基础扩展表!$E:$AG,MATCH(BE$2,基础扩展表!$E$1:$AG$1,0),FALSE)</f>
        <v>#N/A</v>
      </c>
      <c r="BF60" t="e">
        <f ca="1">VLOOKUP($B60,基础扩展表!$E:$AG,MATCH(BF$2,基础扩展表!$E$1:$AG$1,0),FALSE)</f>
        <v>#N/A</v>
      </c>
      <c r="BG60" t="e">
        <f ca="1">VLOOKUP($B60,基础扩展表!$E:$AG,MATCH(BG$2,基础扩展表!$E$1:$AG$1,0),FALSE)</f>
        <v>#N/A</v>
      </c>
      <c r="BH60" t="e">
        <f ca="1">VLOOKUP($B60,基础扩展表!$E:$AG,MATCH(BH$2,基础扩展表!$E$1:$AG$1,0),FALSE)</f>
        <v>#N/A</v>
      </c>
      <c r="BI60" t="e">
        <f ca="1">VLOOKUP($B60,基础扩展表!$E:$AG,MATCH(BI$2,基础扩展表!$E$1:$AG$1,0),FALSE)</f>
        <v>#N/A</v>
      </c>
      <c r="BJ60" t="e">
        <f ca="1">VLOOKUP($B60,基础扩展表!$E:$AG,MATCH(BJ$2,基础扩展表!$E$1:$AG$1,0),FALSE)</f>
        <v>#N/A</v>
      </c>
      <c r="BK60" t="e">
        <f ca="1">VLOOKUP($B60,基础扩展表!$E:$AG,MATCH(BK$2,基础扩展表!$E$1:$AG$1,0),FALSE)</f>
        <v>#N/A</v>
      </c>
      <c r="BL60" t="e">
        <f ca="1">VLOOKUP($B60,基础扩展表!$E:$AG,MATCH(BL$2,基础扩展表!$E$1:$AG$1,0),FALSE)</f>
        <v>#N/A</v>
      </c>
      <c r="BM60" t="e">
        <f ca="1">VLOOKUP($E60,模型表!$C:$E,3,FALSE)</f>
        <v>#N/A</v>
      </c>
      <c r="BP60" t="str">
        <f t="shared" ca="1" si="24"/>
        <v>TRUE</v>
      </c>
    </row>
    <row r="61" spans="2:68" x14ac:dyDescent="0.2">
      <c r="B61" t="str">
        <f t="array" aca="1" ref="B61" ca="1">INDEX(基础表!$Y:$Y,SMALL(IF(基础表!$Z:$Z=1,ROW(基础表!$Z:$Z),999),ROW(H55)))&amp;""</f>
        <v/>
      </c>
      <c r="C61" t="e">
        <f ca="1">VLOOKUP(VLOOKUP($B61,基础表!$E:$G,3,FALSE),模型表!$C:$D,2,FALSE)</f>
        <v>#N/A</v>
      </c>
      <c r="E61" t="e">
        <f ca="1">VLOOKUP($B61,基础表!$E:$G,3,FALSE)</f>
        <v>#N/A</v>
      </c>
      <c r="F61" t="e">
        <f ca="1">VLOOKUP($E61,模型表!$C:$G,5,FALSE)</f>
        <v>#N/A</v>
      </c>
      <c r="G61" t="e">
        <f ca="1">VLOOKUP($E61,模型表!$C:$F,4,FALSE)</f>
        <v>#N/A</v>
      </c>
      <c r="I61" t="str">
        <f t="shared" ca="1" si="0"/>
        <v/>
      </c>
      <c r="J61" t="str">
        <f t="shared" ca="1" si="1"/>
        <v/>
      </c>
      <c r="K61" t="str">
        <f t="shared" ca="1" si="2"/>
        <v/>
      </c>
      <c r="L61" t="str">
        <f t="shared" ca="1" si="3"/>
        <v/>
      </c>
      <c r="M61" t="str">
        <f t="shared" ca="1" si="19"/>
        <v/>
      </c>
      <c r="O61" t="e">
        <f ca="1">VLOOKUP($B61,基础表!$E:$R,14,FALSE)</f>
        <v>#N/A</v>
      </c>
      <c r="P61" t="e">
        <f ca="1">VLOOKUP($B61,基础表!$E:$S,13,FALSE)</f>
        <v>#N/A</v>
      </c>
      <c r="R61" t="e">
        <f ca="1">VLOOKUP($B61,基础表!$E:$H,4,FALSE)</f>
        <v>#N/A</v>
      </c>
      <c r="U61" t="str">
        <f t="shared" ca="1" si="20"/>
        <v/>
      </c>
      <c r="V61" t="str">
        <f t="shared" ca="1" si="21"/>
        <v/>
      </c>
      <c r="W61" t="str">
        <f t="shared" ca="1" si="22"/>
        <v/>
      </c>
      <c r="X61" t="e">
        <f ca="1">VLOOKUP($E61,模型表!$C:$K,9,FALSE)</f>
        <v>#N/A</v>
      </c>
      <c r="Z61" t="e">
        <f ca="1">VLOOKUP($E61,模型表!$C:$Q,11,FALSE)</f>
        <v>#N/A</v>
      </c>
      <c r="AF61" s="36" t="str">
        <f ca="1">IF($B61="","",IF(VLOOKUP($E61,模型表!$C:$O,12,FALSE)="PBuff","["&amp;VLOOKUP($E61,模型表!$C:$Q,13,FALSE)&amp;"]","[]"))</f>
        <v/>
      </c>
      <c r="AH61" s="23" t="str">
        <f t="shared" ca="1" si="9"/>
        <v/>
      </c>
      <c r="AI61" s="23" t="e">
        <f t="shared" ca="1" si="23"/>
        <v>#N/A</v>
      </c>
      <c r="AJ61" s="23" t="str">
        <f t="shared" ca="1" si="11"/>
        <v/>
      </c>
      <c r="AK61" s="23" t="str">
        <f t="shared" ca="1" si="12"/>
        <v/>
      </c>
      <c r="AM61" t="e">
        <f ca="1">VLOOKUP($B61,基础表!$E:$J,4,FALSE)</f>
        <v>#N/A</v>
      </c>
      <c r="AN61" t="e">
        <f ca="1">VLOOKUP($B61,基础表!$E:$J,5,FALSE)</f>
        <v>#N/A</v>
      </c>
      <c r="AO61" t="e">
        <f ca="1">VLOOKUP($B61,基础表!$E:$J,6,FALSE)</f>
        <v>#N/A</v>
      </c>
      <c r="AP61" t="e">
        <f ca="1">VLOOKUP($B61,基础扩展表!$E:$AG,MATCH(AP$2,基础扩展表!$E$1:$AG$1,0),FALSE)</f>
        <v>#N/A</v>
      </c>
      <c r="AQ61" t="e">
        <f ca="1">VLOOKUP($B61,基础扩展表!$E:$AG,MATCH(AQ$2,基础扩展表!$E$1:$AG$1,0),FALSE)</f>
        <v>#N/A</v>
      </c>
      <c r="AR61" t="e">
        <f ca="1">VLOOKUP($B61,基础扩展表!$E:$AG,MATCH(AR$2,基础扩展表!$E$1:$AG$1,0),FALSE)</f>
        <v>#N/A</v>
      </c>
      <c r="AS61" t="e">
        <f ca="1">VLOOKUP($B61,基础扩展表!$E:$AG,MATCH(AS$2,基础扩展表!$E$1:$AG$1,0),FALSE)</f>
        <v>#N/A</v>
      </c>
      <c r="AT61" t="e">
        <f ca="1">VLOOKUP($B61,基础扩展表!$E:$AG,MATCH(AT$2,基础扩展表!$E$1:$AG$1,0),FALSE)</f>
        <v>#N/A</v>
      </c>
      <c r="AU61" t="e">
        <f ca="1">VLOOKUP($B61,基础扩展表!$E:$AG,MATCH(AU$2,基础扩展表!$E$1:$AG$1,0),FALSE)</f>
        <v>#N/A</v>
      </c>
      <c r="AV61" t="e">
        <f ca="1">VLOOKUP($B61,基础扩展表!$E:$AG,MATCH(AV$2,基础扩展表!$E$1:$AG$1,0),FALSE)</f>
        <v>#N/A</v>
      </c>
      <c r="AW61" t="e">
        <f ca="1">VLOOKUP($B61,基础扩展表!$E:$AG,MATCH(AW$2,基础扩展表!$E$1:$AG$1,0),FALSE)</f>
        <v>#N/A</v>
      </c>
      <c r="AX61" t="e">
        <f ca="1">VLOOKUP($B61,基础扩展表!$E:$AG,MATCH(AX$2,基础扩展表!$E$1:$AG$1,0),FALSE)</f>
        <v>#N/A</v>
      </c>
      <c r="AY61" t="e">
        <f ca="1">VLOOKUP($B61,基础扩展表!$E:$AG,MATCH(AY$2,基础扩展表!$E$1:$AG$1,0),FALSE)</f>
        <v>#N/A</v>
      </c>
      <c r="AZ61" t="e">
        <f ca="1">VLOOKUP($B61,基础扩展表!$E:$AG,MATCH(AZ$2,基础扩展表!$E$1:$AG$1,0),FALSE)</f>
        <v>#N/A</v>
      </c>
      <c r="BA61" t="e">
        <f ca="1">VLOOKUP($B61,基础扩展表!$E:$AG,MATCH(BA$2,基础扩展表!$E$1:$AG$1,0),FALSE)</f>
        <v>#N/A</v>
      </c>
      <c r="BB61" t="e">
        <f ca="1">VLOOKUP($B61,基础扩展表!$E:$AG,MATCH(BB$2,基础扩展表!$E$1:$AG$1,0),FALSE)</f>
        <v>#N/A</v>
      </c>
      <c r="BC61" t="e">
        <f ca="1">VLOOKUP($B61,基础扩展表!$E:$AG,MATCH(BC$2,基础扩展表!$E$1:$AG$1,0),FALSE)</f>
        <v>#N/A</v>
      </c>
      <c r="BD61" t="e">
        <f ca="1">VLOOKUP($B61,基础扩展表!$E:$AG,MATCH(BD$2,基础扩展表!$E$1:$AG$1,0),FALSE)</f>
        <v>#N/A</v>
      </c>
      <c r="BE61" t="e">
        <f ca="1">VLOOKUP($B61,基础扩展表!$E:$AG,MATCH(BE$2,基础扩展表!$E$1:$AG$1,0),FALSE)</f>
        <v>#N/A</v>
      </c>
      <c r="BF61" t="e">
        <f ca="1">VLOOKUP($B61,基础扩展表!$E:$AG,MATCH(BF$2,基础扩展表!$E$1:$AG$1,0),FALSE)</f>
        <v>#N/A</v>
      </c>
      <c r="BG61" t="e">
        <f ca="1">VLOOKUP($B61,基础扩展表!$E:$AG,MATCH(BG$2,基础扩展表!$E$1:$AG$1,0),FALSE)</f>
        <v>#N/A</v>
      </c>
      <c r="BH61" t="e">
        <f ca="1">VLOOKUP($B61,基础扩展表!$E:$AG,MATCH(BH$2,基础扩展表!$E$1:$AG$1,0),FALSE)</f>
        <v>#N/A</v>
      </c>
      <c r="BI61" t="e">
        <f ca="1">VLOOKUP($B61,基础扩展表!$E:$AG,MATCH(BI$2,基础扩展表!$E$1:$AG$1,0),FALSE)</f>
        <v>#N/A</v>
      </c>
      <c r="BJ61" t="e">
        <f ca="1">VLOOKUP($B61,基础扩展表!$E:$AG,MATCH(BJ$2,基础扩展表!$E$1:$AG$1,0),FALSE)</f>
        <v>#N/A</v>
      </c>
      <c r="BK61" t="e">
        <f ca="1">VLOOKUP($B61,基础扩展表!$E:$AG,MATCH(BK$2,基础扩展表!$E$1:$AG$1,0),FALSE)</f>
        <v>#N/A</v>
      </c>
      <c r="BL61" t="e">
        <f ca="1">VLOOKUP($B61,基础扩展表!$E:$AG,MATCH(BL$2,基础扩展表!$E$1:$AG$1,0),FALSE)</f>
        <v>#N/A</v>
      </c>
      <c r="BM61" t="e">
        <f ca="1">VLOOKUP($E61,模型表!$C:$E,3,FALSE)</f>
        <v>#N/A</v>
      </c>
      <c r="BP61" t="str">
        <f t="shared" ca="1" si="24"/>
        <v>TRUE</v>
      </c>
    </row>
    <row r="62" spans="2:68" x14ac:dyDescent="0.2">
      <c r="B62" t="str">
        <f t="array" aca="1" ref="B62" ca="1">INDEX(基础表!$Y:$Y,SMALL(IF(基础表!$Z:$Z=1,ROW(基础表!$Z:$Z),999),ROW(H56)))&amp;""</f>
        <v/>
      </c>
      <c r="C62" t="e">
        <f ca="1">VLOOKUP(VLOOKUP($B62,基础表!$E:$G,3,FALSE),模型表!$C:$D,2,FALSE)</f>
        <v>#N/A</v>
      </c>
      <c r="E62" t="e">
        <f ca="1">VLOOKUP($B62,基础表!$E:$G,3,FALSE)</f>
        <v>#N/A</v>
      </c>
      <c r="F62" t="e">
        <f ca="1">VLOOKUP($E62,模型表!$C:$G,5,FALSE)</f>
        <v>#N/A</v>
      </c>
      <c r="G62" t="e">
        <f ca="1">VLOOKUP($E62,模型表!$C:$F,4,FALSE)</f>
        <v>#N/A</v>
      </c>
      <c r="I62" t="str">
        <f t="shared" ca="1" si="0"/>
        <v/>
      </c>
      <c r="J62" t="str">
        <f t="shared" ca="1" si="1"/>
        <v/>
      </c>
      <c r="K62" t="str">
        <f t="shared" ca="1" si="2"/>
        <v/>
      </c>
      <c r="L62" t="str">
        <f t="shared" ca="1" si="3"/>
        <v/>
      </c>
      <c r="M62" t="str">
        <f t="shared" ca="1" si="19"/>
        <v/>
      </c>
      <c r="O62" t="e">
        <f ca="1">VLOOKUP($B62,基础表!$E:$R,14,FALSE)</f>
        <v>#N/A</v>
      </c>
      <c r="P62" t="e">
        <f ca="1">VLOOKUP($B62,基础表!$E:$S,13,FALSE)</f>
        <v>#N/A</v>
      </c>
      <c r="R62" t="e">
        <f ca="1">VLOOKUP($B62,基础表!$E:$H,4,FALSE)</f>
        <v>#N/A</v>
      </c>
      <c r="U62" t="str">
        <f t="shared" ca="1" si="20"/>
        <v/>
      </c>
      <c r="V62" t="str">
        <f t="shared" ca="1" si="21"/>
        <v/>
      </c>
      <c r="W62" t="str">
        <f t="shared" ca="1" si="22"/>
        <v/>
      </c>
      <c r="X62" t="e">
        <f ca="1">VLOOKUP($E62,模型表!$C:$K,9,FALSE)</f>
        <v>#N/A</v>
      </c>
      <c r="Z62" t="e">
        <f ca="1">VLOOKUP($E62,模型表!$C:$Q,11,FALSE)</f>
        <v>#N/A</v>
      </c>
      <c r="AF62" s="36" t="str">
        <f ca="1">IF($B62="","",IF(VLOOKUP($E62,模型表!$C:$O,12,FALSE)="PBuff","["&amp;VLOOKUP($E62,模型表!$C:$Q,13,FALSE)&amp;"]","[]"))</f>
        <v/>
      </c>
      <c r="AH62" s="23" t="str">
        <f t="shared" ca="1" si="9"/>
        <v/>
      </c>
      <c r="AI62" s="23" t="e">
        <f t="shared" ca="1" si="23"/>
        <v>#N/A</v>
      </c>
      <c r="AJ62" s="23" t="str">
        <f t="shared" ca="1" si="11"/>
        <v/>
      </c>
      <c r="AK62" s="23" t="str">
        <f t="shared" ca="1" si="12"/>
        <v/>
      </c>
      <c r="AM62" t="e">
        <f ca="1">VLOOKUP($B62,基础表!$E:$J,4,FALSE)</f>
        <v>#N/A</v>
      </c>
      <c r="AN62" t="e">
        <f ca="1">VLOOKUP($B62,基础表!$E:$J,5,FALSE)</f>
        <v>#N/A</v>
      </c>
      <c r="AO62" t="e">
        <f ca="1">VLOOKUP($B62,基础表!$E:$J,6,FALSE)</f>
        <v>#N/A</v>
      </c>
      <c r="AP62" t="e">
        <f ca="1">VLOOKUP($B62,基础扩展表!$E:$AG,MATCH(AP$2,基础扩展表!$E$1:$AG$1,0),FALSE)</f>
        <v>#N/A</v>
      </c>
      <c r="AQ62" t="e">
        <f ca="1">VLOOKUP($B62,基础扩展表!$E:$AG,MATCH(AQ$2,基础扩展表!$E$1:$AG$1,0),FALSE)</f>
        <v>#N/A</v>
      </c>
      <c r="AR62" t="e">
        <f ca="1">VLOOKUP($B62,基础扩展表!$E:$AG,MATCH(AR$2,基础扩展表!$E$1:$AG$1,0),FALSE)</f>
        <v>#N/A</v>
      </c>
      <c r="AS62" t="e">
        <f ca="1">VLOOKUP($B62,基础扩展表!$E:$AG,MATCH(AS$2,基础扩展表!$E$1:$AG$1,0),FALSE)</f>
        <v>#N/A</v>
      </c>
      <c r="AT62" t="e">
        <f ca="1">VLOOKUP($B62,基础扩展表!$E:$AG,MATCH(AT$2,基础扩展表!$E$1:$AG$1,0),FALSE)</f>
        <v>#N/A</v>
      </c>
      <c r="AU62" t="e">
        <f ca="1">VLOOKUP($B62,基础扩展表!$E:$AG,MATCH(AU$2,基础扩展表!$E$1:$AG$1,0),FALSE)</f>
        <v>#N/A</v>
      </c>
      <c r="AV62" t="e">
        <f ca="1">VLOOKUP($B62,基础扩展表!$E:$AG,MATCH(AV$2,基础扩展表!$E$1:$AG$1,0),FALSE)</f>
        <v>#N/A</v>
      </c>
      <c r="AW62" t="e">
        <f ca="1">VLOOKUP($B62,基础扩展表!$E:$AG,MATCH(AW$2,基础扩展表!$E$1:$AG$1,0),FALSE)</f>
        <v>#N/A</v>
      </c>
      <c r="AX62" t="e">
        <f ca="1">VLOOKUP($B62,基础扩展表!$E:$AG,MATCH(AX$2,基础扩展表!$E$1:$AG$1,0),FALSE)</f>
        <v>#N/A</v>
      </c>
      <c r="AY62" t="e">
        <f ca="1">VLOOKUP($B62,基础扩展表!$E:$AG,MATCH(AY$2,基础扩展表!$E$1:$AG$1,0),FALSE)</f>
        <v>#N/A</v>
      </c>
      <c r="AZ62" t="e">
        <f ca="1">VLOOKUP($B62,基础扩展表!$E:$AG,MATCH(AZ$2,基础扩展表!$E$1:$AG$1,0),FALSE)</f>
        <v>#N/A</v>
      </c>
      <c r="BA62" t="e">
        <f ca="1">VLOOKUP($B62,基础扩展表!$E:$AG,MATCH(BA$2,基础扩展表!$E$1:$AG$1,0),FALSE)</f>
        <v>#N/A</v>
      </c>
      <c r="BB62" t="e">
        <f ca="1">VLOOKUP($B62,基础扩展表!$E:$AG,MATCH(BB$2,基础扩展表!$E$1:$AG$1,0),FALSE)</f>
        <v>#N/A</v>
      </c>
      <c r="BC62" t="e">
        <f ca="1">VLOOKUP($B62,基础扩展表!$E:$AG,MATCH(BC$2,基础扩展表!$E$1:$AG$1,0),FALSE)</f>
        <v>#N/A</v>
      </c>
      <c r="BD62" t="e">
        <f ca="1">VLOOKUP($B62,基础扩展表!$E:$AG,MATCH(BD$2,基础扩展表!$E$1:$AG$1,0),FALSE)</f>
        <v>#N/A</v>
      </c>
      <c r="BE62" t="e">
        <f ca="1">VLOOKUP($B62,基础扩展表!$E:$AG,MATCH(BE$2,基础扩展表!$E$1:$AG$1,0),FALSE)</f>
        <v>#N/A</v>
      </c>
      <c r="BF62" t="e">
        <f ca="1">VLOOKUP($B62,基础扩展表!$E:$AG,MATCH(BF$2,基础扩展表!$E$1:$AG$1,0),FALSE)</f>
        <v>#N/A</v>
      </c>
      <c r="BG62" t="e">
        <f ca="1">VLOOKUP($B62,基础扩展表!$E:$AG,MATCH(BG$2,基础扩展表!$E$1:$AG$1,0),FALSE)</f>
        <v>#N/A</v>
      </c>
      <c r="BH62" t="e">
        <f ca="1">VLOOKUP($B62,基础扩展表!$E:$AG,MATCH(BH$2,基础扩展表!$E$1:$AG$1,0),FALSE)</f>
        <v>#N/A</v>
      </c>
      <c r="BI62" t="e">
        <f ca="1">VLOOKUP($B62,基础扩展表!$E:$AG,MATCH(BI$2,基础扩展表!$E$1:$AG$1,0),FALSE)</f>
        <v>#N/A</v>
      </c>
      <c r="BJ62" t="e">
        <f ca="1">VLOOKUP($B62,基础扩展表!$E:$AG,MATCH(BJ$2,基础扩展表!$E$1:$AG$1,0),FALSE)</f>
        <v>#N/A</v>
      </c>
      <c r="BK62" t="e">
        <f ca="1">VLOOKUP($B62,基础扩展表!$E:$AG,MATCH(BK$2,基础扩展表!$E$1:$AG$1,0),FALSE)</f>
        <v>#N/A</v>
      </c>
      <c r="BL62" t="e">
        <f ca="1">VLOOKUP($B62,基础扩展表!$E:$AG,MATCH(BL$2,基础扩展表!$E$1:$AG$1,0),FALSE)</f>
        <v>#N/A</v>
      </c>
      <c r="BM62" t="e">
        <f ca="1">VLOOKUP($E62,模型表!$C:$E,3,FALSE)</f>
        <v>#N/A</v>
      </c>
      <c r="BP62" t="str">
        <f t="shared" ca="1" si="24"/>
        <v>TRUE</v>
      </c>
    </row>
    <row r="63" spans="2:68" x14ac:dyDescent="0.2">
      <c r="B63" t="str">
        <f t="array" aca="1" ref="B63" ca="1">INDEX(基础表!$Y:$Y,SMALL(IF(基础表!$Z:$Z=1,ROW(基础表!$Z:$Z),999),ROW(H57)))&amp;""</f>
        <v/>
      </c>
      <c r="C63" t="e">
        <f ca="1">VLOOKUP(VLOOKUP($B63,基础表!$E:$G,3,FALSE),模型表!$C:$D,2,FALSE)</f>
        <v>#N/A</v>
      </c>
      <c r="E63" t="e">
        <f ca="1">VLOOKUP($B63,基础表!$E:$G,3,FALSE)</f>
        <v>#N/A</v>
      </c>
      <c r="F63" t="e">
        <f ca="1">VLOOKUP($E63,模型表!$C:$G,5,FALSE)</f>
        <v>#N/A</v>
      </c>
      <c r="G63" t="e">
        <f ca="1">VLOOKUP($E63,模型表!$C:$F,4,FALSE)</f>
        <v>#N/A</v>
      </c>
      <c r="I63" t="str">
        <f t="shared" ca="1" si="0"/>
        <v/>
      </c>
      <c r="J63" t="str">
        <f t="shared" ca="1" si="1"/>
        <v/>
      </c>
      <c r="K63" t="str">
        <f t="shared" ca="1" si="2"/>
        <v/>
      </c>
      <c r="L63" t="str">
        <f t="shared" ca="1" si="3"/>
        <v/>
      </c>
      <c r="M63" t="str">
        <f t="shared" ca="1" si="19"/>
        <v/>
      </c>
      <c r="O63" t="e">
        <f ca="1">VLOOKUP($B63,基础表!$E:$R,14,FALSE)</f>
        <v>#N/A</v>
      </c>
      <c r="P63" t="e">
        <f ca="1">VLOOKUP($B63,基础表!$E:$S,13,FALSE)</f>
        <v>#N/A</v>
      </c>
      <c r="R63" t="e">
        <f ca="1">VLOOKUP($B63,基础表!$E:$H,4,FALSE)</f>
        <v>#N/A</v>
      </c>
      <c r="U63" t="str">
        <f t="shared" ca="1" si="20"/>
        <v/>
      </c>
      <c r="V63" t="str">
        <f t="shared" ca="1" si="21"/>
        <v/>
      </c>
      <c r="W63" t="str">
        <f t="shared" ca="1" si="22"/>
        <v/>
      </c>
      <c r="X63" t="e">
        <f ca="1">VLOOKUP($E63,模型表!$C:$K,9,FALSE)</f>
        <v>#N/A</v>
      </c>
      <c r="Z63" t="e">
        <f ca="1">VLOOKUP($E63,模型表!$C:$Q,11,FALSE)</f>
        <v>#N/A</v>
      </c>
      <c r="AF63" s="36" t="str">
        <f ca="1">IF($B63="","",IF(VLOOKUP($E63,模型表!$C:$O,12,FALSE)="PBuff","["&amp;VLOOKUP($E63,模型表!$C:$Q,13,FALSE)&amp;"]","[]"))</f>
        <v/>
      </c>
      <c r="AH63" s="23" t="str">
        <f t="shared" ca="1" si="9"/>
        <v/>
      </c>
      <c r="AI63" s="23" t="e">
        <f t="shared" ca="1" si="23"/>
        <v>#N/A</v>
      </c>
      <c r="AJ63" s="23" t="str">
        <f t="shared" ca="1" si="11"/>
        <v/>
      </c>
      <c r="AK63" s="23" t="str">
        <f t="shared" ca="1" si="12"/>
        <v/>
      </c>
      <c r="AM63" t="e">
        <f ca="1">VLOOKUP($B63,基础表!$E:$J,4,FALSE)</f>
        <v>#N/A</v>
      </c>
      <c r="AN63" t="e">
        <f ca="1">VLOOKUP($B63,基础表!$E:$J,5,FALSE)</f>
        <v>#N/A</v>
      </c>
      <c r="AO63" t="e">
        <f ca="1">VLOOKUP($B63,基础表!$E:$J,6,FALSE)</f>
        <v>#N/A</v>
      </c>
      <c r="AP63" t="e">
        <f ca="1">VLOOKUP($B63,基础扩展表!$E:$AG,MATCH(AP$2,基础扩展表!$E$1:$AG$1,0),FALSE)</f>
        <v>#N/A</v>
      </c>
      <c r="AQ63" t="e">
        <f ca="1">VLOOKUP($B63,基础扩展表!$E:$AG,MATCH(AQ$2,基础扩展表!$E$1:$AG$1,0),FALSE)</f>
        <v>#N/A</v>
      </c>
      <c r="AR63" t="e">
        <f ca="1">VLOOKUP($B63,基础扩展表!$E:$AG,MATCH(AR$2,基础扩展表!$E$1:$AG$1,0),FALSE)</f>
        <v>#N/A</v>
      </c>
      <c r="AS63" t="e">
        <f ca="1">VLOOKUP($B63,基础扩展表!$E:$AG,MATCH(AS$2,基础扩展表!$E$1:$AG$1,0),FALSE)</f>
        <v>#N/A</v>
      </c>
      <c r="AT63" t="e">
        <f ca="1">VLOOKUP($B63,基础扩展表!$E:$AG,MATCH(AT$2,基础扩展表!$E$1:$AG$1,0),FALSE)</f>
        <v>#N/A</v>
      </c>
      <c r="AU63" t="e">
        <f ca="1">VLOOKUP($B63,基础扩展表!$E:$AG,MATCH(AU$2,基础扩展表!$E$1:$AG$1,0),FALSE)</f>
        <v>#N/A</v>
      </c>
      <c r="AV63" t="e">
        <f ca="1">VLOOKUP($B63,基础扩展表!$E:$AG,MATCH(AV$2,基础扩展表!$E$1:$AG$1,0),FALSE)</f>
        <v>#N/A</v>
      </c>
      <c r="AW63" t="e">
        <f ca="1">VLOOKUP($B63,基础扩展表!$E:$AG,MATCH(AW$2,基础扩展表!$E$1:$AG$1,0),FALSE)</f>
        <v>#N/A</v>
      </c>
      <c r="AX63" t="e">
        <f ca="1">VLOOKUP($B63,基础扩展表!$E:$AG,MATCH(AX$2,基础扩展表!$E$1:$AG$1,0),FALSE)</f>
        <v>#N/A</v>
      </c>
      <c r="AY63" t="e">
        <f ca="1">VLOOKUP($B63,基础扩展表!$E:$AG,MATCH(AY$2,基础扩展表!$E$1:$AG$1,0),FALSE)</f>
        <v>#N/A</v>
      </c>
      <c r="AZ63" t="e">
        <f ca="1">VLOOKUP($B63,基础扩展表!$E:$AG,MATCH(AZ$2,基础扩展表!$E$1:$AG$1,0),FALSE)</f>
        <v>#N/A</v>
      </c>
      <c r="BA63" t="e">
        <f ca="1">VLOOKUP($B63,基础扩展表!$E:$AG,MATCH(BA$2,基础扩展表!$E$1:$AG$1,0),FALSE)</f>
        <v>#N/A</v>
      </c>
      <c r="BB63" t="e">
        <f ca="1">VLOOKUP($B63,基础扩展表!$E:$AG,MATCH(BB$2,基础扩展表!$E$1:$AG$1,0),FALSE)</f>
        <v>#N/A</v>
      </c>
      <c r="BC63" t="e">
        <f ca="1">VLOOKUP($B63,基础扩展表!$E:$AG,MATCH(BC$2,基础扩展表!$E$1:$AG$1,0),FALSE)</f>
        <v>#N/A</v>
      </c>
      <c r="BD63" t="e">
        <f ca="1">VLOOKUP($B63,基础扩展表!$E:$AG,MATCH(BD$2,基础扩展表!$E$1:$AG$1,0),FALSE)</f>
        <v>#N/A</v>
      </c>
      <c r="BE63" t="e">
        <f ca="1">VLOOKUP($B63,基础扩展表!$E:$AG,MATCH(BE$2,基础扩展表!$E$1:$AG$1,0),FALSE)</f>
        <v>#N/A</v>
      </c>
      <c r="BF63" t="e">
        <f ca="1">VLOOKUP($B63,基础扩展表!$E:$AG,MATCH(BF$2,基础扩展表!$E$1:$AG$1,0),FALSE)</f>
        <v>#N/A</v>
      </c>
      <c r="BG63" t="e">
        <f ca="1">VLOOKUP($B63,基础扩展表!$E:$AG,MATCH(BG$2,基础扩展表!$E$1:$AG$1,0),FALSE)</f>
        <v>#N/A</v>
      </c>
      <c r="BH63" t="e">
        <f ca="1">VLOOKUP($B63,基础扩展表!$E:$AG,MATCH(BH$2,基础扩展表!$E$1:$AG$1,0),FALSE)</f>
        <v>#N/A</v>
      </c>
      <c r="BI63" t="e">
        <f ca="1">VLOOKUP($B63,基础扩展表!$E:$AG,MATCH(BI$2,基础扩展表!$E$1:$AG$1,0),FALSE)</f>
        <v>#N/A</v>
      </c>
      <c r="BJ63" t="e">
        <f ca="1">VLOOKUP($B63,基础扩展表!$E:$AG,MATCH(BJ$2,基础扩展表!$E$1:$AG$1,0),FALSE)</f>
        <v>#N/A</v>
      </c>
      <c r="BK63" t="e">
        <f ca="1">VLOOKUP($B63,基础扩展表!$E:$AG,MATCH(BK$2,基础扩展表!$E$1:$AG$1,0),FALSE)</f>
        <v>#N/A</v>
      </c>
      <c r="BL63" t="e">
        <f ca="1">VLOOKUP($B63,基础扩展表!$E:$AG,MATCH(BL$2,基础扩展表!$E$1:$AG$1,0),FALSE)</f>
        <v>#N/A</v>
      </c>
      <c r="BM63" t="e">
        <f ca="1">VLOOKUP($E63,模型表!$C:$E,3,FALSE)</f>
        <v>#N/A</v>
      </c>
      <c r="BP63" t="str">
        <f t="shared" ca="1" si="24"/>
        <v>TRUE</v>
      </c>
    </row>
    <row r="64" spans="2:68" x14ac:dyDescent="0.2">
      <c r="B64" t="str">
        <f t="array" aca="1" ref="B64" ca="1">INDEX(基础表!$Y:$Y,SMALL(IF(基础表!$Z:$Z=1,ROW(基础表!$Z:$Z),999),ROW(H58)))&amp;""</f>
        <v/>
      </c>
      <c r="C64" t="e">
        <f ca="1">VLOOKUP(VLOOKUP($B64,基础表!$E:$G,3,FALSE),模型表!$C:$D,2,FALSE)</f>
        <v>#N/A</v>
      </c>
      <c r="E64" t="e">
        <f ca="1">VLOOKUP($B64,基础表!$E:$G,3,FALSE)</f>
        <v>#N/A</v>
      </c>
      <c r="F64" t="e">
        <f ca="1">VLOOKUP($E64,模型表!$C:$G,5,FALSE)</f>
        <v>#N/A</v>
      </c>
      <c r="G64" t="e">
        <f ca="1">VLOOKUP($E64,模型表!$C:$F,4,FALSE)</f>
        <v>#N/A</v>
      </c>
      <c r="I64" t="str">
        <f t="shared" ca="1" si="0"/>
        <v/>
      </c>
      <c r="J64" t="str">
        <f t="shared" ca="1" si="1"/>
        <v/>
      </c>
      <c r="K64" t="str">
        <f t="shared" ca="1" si="2"/>
        <v/>
      </c>
      <c r="L64" t="str">
        <f t="shared" ca="1" si="3"/>
        <v/>
      </c>
      <c r="M64" t="str">
        <f t="shared" ca="1" si="19"/>
        <v/>
      </c>
      <c r="O64" t="e">
        <f ca="1">VLOOKUP($B64,基础表!$E:$R,14,FALSE)</f>
        <v>#N/A</v>
      </c>
      <c r="P64" t="e">
        <f ca="1">VLOOKUP($B64,基础表!$E:$S,13,FALSE)</f>
        <v>#N/A</v>
      </c>
      <c r="R64" t="e">
        <f ca="1">VLOOKUP($B64,基础表!$E:$H,4,FALSE)</f>
        <v>#N/A</v>
      </c>
      <c r="U64" t="str">
        <f t="shared" ca="1" si="20"/>
        <v/>
      </c>
      <c r="V64" t="str">
        <f t="shared" ca="1" si="21"/>
        <v/>
      </c>
      <c r="W64" t="str">
        <f t="shared" ca="1" si="22"/>
        <v/>
      </c>
      <c r="X64" t="e">
        <f ca="1">VLOOKUP($E64,模型表!$C:$K,9,FALSE)</f>
        <v>#N/A</v>
      </c>
      <c r="Z64" t="e">
        <f ca="1">VLOOKUP($E64,模型表!$C:$Q,11,FALSE)</f>
        <v>#N/A</v>
      </c>
      <c r="AF64" s="36" t="str">
        <f ca="1">IF($B64="","",IF(VLOOKUP($E64,模型表!$C:$O,12,FALSE)="PBuff","["&amp;VLOOKUP($E64,模型表!$C:$Q,13,FALSE)&amp;"]","[]"))</f>
        <v/>
      </c>
      <c r="AH64" s="23" t="str">
        <f t="shared" ca="1" si="9"/>
        <v/>
      </c>
      <c r="AI64" s="23" t="e">
        <f t="shared" ca="1" si="23"/>
        <v>#N/A</v>
      </c>
      <c r="AJ64" s="23" t="str">
        <f t="shared" ca="1" si="11"/>
        <v/>
      </c>
      <c r="AK64" s="23" t="str">
        <f t="shared" ca="1" si="12"/>
        <v/>
      </c>
      <c r="AM64" t="e">
        <f ca="1">VLOOKUP($B64,基础表!$E:$J,4,FALSE)</f>
        <v>#N/A</v>
      </c>
      <c r="AN64" t="e">
        <f ca="1">VLOOKUP($B64,基础表!$E:$J,5,FALSE)</f>
        <v>#N/A</v>
      </c>
      <c r="AO64" t="e">
        <f ca="1">VLOOKUP($B64,基础表!$E:$J,6,FALSE)</f>
        <v>#N/A</v>
      </c>
      <c r="AP64" t="e">
        <f ca="1">VLOOKUP($B64,基础扩展表!$E:$AG,MATCH(AP$2,基础扩展表!$E$1:$AG$1,0),FALSE)</f>
        <v>#N/A</v>
      </c>
      <c r="AQ64" t="e">
        <f ca="1">VLOOKUP($B64,基础扩展表!$E:$AG,MATCH(AQ$2,基础扩展表!$E$1:$AG$1,0),FALSE)</f>
        <v>#N/A</v>
      </c>
      <c r="AR64" t="e">
        <f ca="1">VLOOKUP($B64,基础扩展表!$E:$AG,MATCH(AR$2,基础扩展表!$E$1:$AG$1,0),FALSE)</f>
        <v>#N/A</v>
      </c>
      <c r="AS64" t="e">
        <f ca="1">VLOOKUP($B64,基础扩展表!$E:$AG,MATCH(AS$2,基础扩展表!$E$1:$AG$1,0),FALSE)</f>
        <v>#N/A</v>
      </c>
      <c r="AT64" t="e">
        <f ca="1">VLOOKUP($B64,基础扩展表!$E:$AG,MATCH(AT$2,基础扩展表!$E$1:$AG$1,0),FALSE)</f>
        <v>#N/A</v>
      </c>
      <c r="AU64" t="e">
        <f ca="1">VLOOKUP($B64,基础扩展表!$E:$AG,MATCH(AU$2,基础扩展表!$E$1:$AG$1,0),FALSE)</f>
        <v>#N/A</v>
      </c>
      <c r="AV64" t="e">
        <f ca="1">VLOOKUP($B64,基础扩展表!$E:$AG,MATCH(AV$2,基础扩展表!$E$1:$AG$1,0),FALSE)</f>
        <v>#N/A</v>
      </c>
      <c r="AW64" t="e">
        <f ca="1">VLOOKUP($B64,基础扩展表!$E:$AG,MATCH(AW$2,基础扩展表!$E$1:$AG$1,0),FALSE)</f>
        <v>#N/A</v>
      </c>
      <c r="AX64" t="e">
        <f ca="1">VLOOKUP($B64,基础扩展表!$E:$AG,MATCH(AX$2,基础扩展表!$E$1:$AG$1,0),FALSE)</f>
        <v>#N/A</v>
      </c>
      <c r="AY64" t="e">
        <f ca="1">VLOOKUP($B64,基础扩展表!$E:$AG,MATCH(AY$2,基础扩展表!$E$1:$AG$1,0),FALSE)</f>
        <v>#N/A</v>
      </c>
      <c r="AZ64" t="e">
        <f ca="1">VLOOKUP($B64,基础扩展表!$E:$AG,MATCH(AZ$2,基础扩展表!$E$1:$AG$1,0),FALSE)</f>
        <v>#N/A</v>
      </c>
      <c r="BA64" t="e">
        <f ca="1">VLOOKUP($B64,基础扩展表!$E:$AG,MATCH(BA$2,基础扩展表!$E$1:$AG$1,0),FALSE)</f>
        <v>#N/A</v>
      </c>
      <c r="BB64" t="e">
        <f ca="1">VLOOKUP($B64,基础扩展表!$E:$AG,MATCH(BB$2,基础扩展表!$E$1:$AG$1,0),FALSE)</f>
        <v>#N/A</v>
      </c>
      <c r="BC64" t="e">
        <f ca="1">VLOOKUP($B64,基础扩展表!$E:$AG,MATCH(BC$2,基础扩展表!$E$1:$AG$1,0),FALSE)</f>
        <v>#N/A</v>
      </c>
      <c r="BD64" t="e">
        <f ca="1">VLOOKUP($B64,基础扩展表!$E:$AG,MATCH(BD$2,基础扩展表!$E$1:$AG$1,0),FALSE)</f>
        <v>#N/A</v>
      </c>
      <c r="BE64" t="e">
        <f ca="1">VLOOKUP($B64,基础扩展表!$E:$AG,MATCH(BE$2,基础扩展表!$E$1:$AG$1,0),FALSE)</f>
        <v>#N/A</v>
      </c>
      <c r="BF64" t="e">
        <f ca="1">VLOOKUP($B64,基础扩展表!$E:$AG,MATCH(BF$2,基础扩展表!$E$1:$AG$1,0),FALSE)</f>
        <v>#N/A</v>
      </c>
      <c r="BG64" t="e">
        <f ca="1">VLOOKUP($B64,基础扩展表!$E:$AG,MATCH(BG$2,基础扩展表!$E$1:$AG$1,0),FALSE)</f>
        <v>#N/A</v>
      </c>
      <c r="BH64" t="e">
        <f ca="1">VLOOKUP($B64,基础扩展表!$E:$AG,MATCH(BH$2,基础扩展表!$E$1:$AG$1,0),FALSE)</f>
        <v>#N/A</v>
      </c>
      <c r="BI64" t="e">
        <f ca="1">VLOOKUP($B64,基础扩展表!$E:$AG,MATCH(BI$2,基础扩展表!$E$1:$AG$1,0),FALSE)</f>
        <v>#N/A</v>
      </c>
      <c r="BJ64" t="e">
        <f ca="1">VLOOKUP($B64,基础扩展表!$E:$AG,MATCH(BJ$2,基础扩展表!$E$1:$AG$1,0),FALSE)</f>
        <v>#N/A</v>
      </c>
      <c r="BK64" t="e">
        <f ca="1">VLOOKUP($B64,基础扩展表!$E:$AG,MATCH(BK$2,基础扩展表!$E$1:$AG$1,0),FALSE)</f>
        <v>#N/A</v>
      </c>
      <c r="BL64" t="e">
        <f ca="1">VLOOKUP($B64,基础扩展表!$E:$AG,MATCH(BL$2,基础扩展表!$E$1:$AG$1,0),FALSE)</f>
        <v>#N/A</v>
      </c>
      <c r="BM64" t="e">
        <f ca="1">VLOOKUP($E64,模型表!$C:$E,3,FALSE)</f>
        <v>#N/A</v>
      </c>
      <c r="BP64" t="str">
        <f t="shared" ca="1" si="24"/>
        <v>TRUE</v>
      </c>
    </row>
    <row r="65" spans="2:68" x14ac:dyDescent="0.2">
      <c r="B65" t="str">
        <f t="array" aca="1" ref="B65" ca="1">INDEX(基础表!$Y:$Y,SMALL(IF(基础表!$Z:$Z=1,ROW(基础表!$Z:$Z),999),ROW(H59)))&amp;""</f>
        <v/>
      </c>
      <c r="C65" t="e">
        <f ca="1">VLOOKUP(VLOOKUP($B65,基础表!$E:$G,3,FALSE),模型表!$C:$D,2,FALSE)</f>
        <v>#N/A</v>
      </c>
      <c r="E65" t="e">
        <f ca="1">VLOOKUP($B65,基础表!$E:$G,3,FALSE)</f>
        <v>#N/A</v>
      </c>
      <c r="F65" t="e">
        <f ca="1">VLOOKUP($E65,模型表!$C:$G,5,FALSE)</f>
        <v>#N/A</v>
      </c>
      <c r="G65" t="e">
        <f ca="1">VLOOKUP($E65,模型表!$C:$F,4,FALSE)</f>
        <v>#N/A</v>
      </c>
      <c r="I65" t="str">
        <f t="shared" ca="1" si="0"/>
        <v/>
      </c>
      <c r="J65" t="str">
        <f t="shared" ca="1" si="1"/>
        <v/>
      </c>
      <c r="K65" t="str">
        <f t="shared" ca="1" si="2"/>
        <v/>
      </c>
      <c r="L65" t="str">
        <f t="shared" ca="1" si="3"/>
        <v/>
      </c>
      <c r="M65" t="str">
        <f t="shared" ca="1" si="19"/>
        <v/>
      </c>
      <c r="O65" t="e">
        <f ca="1">VLOOKUP($B65,基础表!$E:$R,14,FALSE)</f>
        <v>#N/A</v>
      </c>
      <c r="P65" t="e">
        <f ca="1">VLOOKUP($B65,基础表!$E:$S,13,FALSE)</f>
        <v>#N/A</v>
      </c>
      <c r="R65" t="e">
        <f ca="1">VLOOKUP($B65,基础表!$E:$H,4,FALSE)</f>
        <v>#N/A</v>
      </c>
      <c r="U65" t="str">
        <f t="shared" ca="1" si="20"/>
        <v/>
      </c>
      <c r="V65" t="str">
        <f t="shared" ca="1" si="21"/>
        <v/>
      </c>
      <c r="W65" t="str">
        <f t="shared" ca="1" si="22"/>
        <v/>
      </c>
      <c r="X65" t="e">
        <f ca="1">VLOOKUP($E65,模型表!$C:$K,9,FALSE)</f>
        <v>#N/A</v>
      </c>
      <c r="Z65" t="e">
        <f ca="1">VLOOKUP($E65,模型表!$C:$Q,11,FALSE)</f>
        <v>#N/A</v>
      </c>
      <c r="AF65" s="36" t="str">
        <f ca="1">IF($B65="","",IF(VLOOKUP($E65,模型表!$C:$O,12,FALSE)="PBuff","["&amp;VLOOKUP($E65,模型表!$C:$Q,13,FALSE)&amp;"]","[]"))</f>
        <v/>
      </c>
      <c r="AH65" s="23" t="str">
        <f t="shared" ca="1" si="9"/>
        <v/>
      </c>
      <c r="AI65" s="23" t="e">
        <f t="shared" ca="1" si="23"/>
        <v>#N/A</v>
      </c>
      <c r="AJ65" s="23" t="str">
        <f t="shared" ca="1" si="11"/>
        <v/>
      </c>
      <c r="AK65" s="23" t="str">
        <f t="shared" ca="1" si="12"/>
        <v/>
      </c>
      <c r="AM65" t="e">
        <f ca="1">VLOOKUP($B65,基础表!$E:$J,4,FALSE)</f>
        <v>#N/A</v>
      </c>
      <c r="AN65" t="e">
        <f ca="1">VLOOKUP($B65,基础表!$E:$J,5,FALSE)</f>
        <v>#N/A</v>
      </c>
      <c r="AO65" t="e">
        <f ca="1">VLOOKUP($B65,基础表!$E:$J,6,FALSE)</f>
        <v>#N/A</v>
      </c>
      <c r="AP65" t="e">
        <f ca="1">VLOOKUP($B65,基础扩展表!$E:$AG,MATCH(AP$2,基础扩展表!$E$1:$AG$1,0),FALSE)</f>
        <v>#N/A</v>
      </c>
      <c r="AQ65" t="e">
        <f ca="1">VLOOKUP($B65,基础扩展表!$E:$AG,MATCH(AQ$2,基础扩展表!$E$1:$AG$1,0),FALSE)</f>
        <v>#N/A</v>
      </c>
      <c r="AR65" t="e">
        <f ca="1">VLOOKUP($B65,基础扩展表!$E:$AG,MATCH(AR$2,基础扩展表!$E$1:$AG$1,0),FALSE)</f>
        <v>#N/A</v>
      </c>
      <c r="AS65" t="e">
        <f ca="1">VLOOKUP($B65,基础扩展表!$E:$AG,MATCH(AS$2,基础扩展表!$E$1:$AG$1,0),FALSE)</f>
        <v>#N/A</v>
      </c>
      <c r="AT65" t="e">
        <f ca="1">VLOOKUP($B65,基础扩展表!$E:$AG,MATCH(AT$2,基础扩展表!$E$1:$AG$1,0),FALSE)</f>
        <v>#N/A</v>
      </c>
      <c r="AU65" t="e">
        <f ca="1">VLOOKUP($B65,基础扩展表!$E:$AG,MATCH(AU$2,基础扩展表!$E$1:$AG$1,0),FALSE)</f>
        <v>#N/A</v>
      </c>
      <c r="AV65" t="e">
        <f ca="1">VLOOKUP($B65,基础扩展表!$E:$AG,MATCH(AV$2,基础扩展表!$E$1:$AG$1,0),FALSE)</f>
        <v>#N/A</v>
      </c>
      <c r="AW65" t="e">
        <f ca="1">VLOOKUP($B65,基础扩展表!$E:$AG,MATCH(AW$2,基础扩展表!$E$1:$AG$1,0),FALSE)</f>
        <v>#N/A</v>
      </c>
      <c r="AX65" t="e">
        <f ca="1">VLOOKUP($B65,基础扩展表!$E:$AG,MATCH(AX$2,基础扩展表!$E$1:$AG$1,0),FALSE)</f>
        <v>#N/A</v>
      </c>
      <c r="AY65" t="e">
        <f ca="1">VLOOKUP($B65,基础扩展表!$E:$AG,MATCH(AY$2,基础扩展表!$E$1:$AG$1,0),FALSE)</f>
        <v>#N/A</v>
      </c>
      <c r="AZ65" t="e">
        <f ca="1">VLOOKUP($B65,基础扩展表!$E:$AG,MATCH(AZ$2,基础扩展表!$E$1:$AG$1,0),FALSE)</f>
        <v>#N/A</v>
      </c>
      <c r="BA65" t="e">
        <f ca="1">VLOOKUP($B65,基础扩展表!$E:$AG,MATCH(BA$2,基础扩展表!$E$1:$AG$1,0),FALSE)</f>
        <v>#N/A</v>
      </c>
      <c r="BB65" t="e">
        <f ca="1">VLOOKUP($B65,基础扩展表!$E:$AG,MATCH(BB$2,基础扩展表!$E$1:$AG$1,0),FALSE)</f>
        <v>#N/A</v>
      </c>
      <c r="BC65" t="e">
        <f ca="1">VLOOKUP($B65,基础扩展表!$E:$AG,MATCH(BC$2,基础扩展表!$E$1:$AG$1,0),FALSE)</f>
        <v>#N/A</v>
      </c>
      <c r="BD65" t="e">
        <f ca="1">VLOOKUP($B65,基础扩展表!$E:$AG,MATCH(BD$2,基础扩展表!$E$1:$AG$1,0),FALSE)</f>
        <v>#N/A</v>
      </c>
      <c r="BE65" t="e">
        <f ca="1">VLOOKUP($B65,基础扩展表!$E:$AG,MATCH(BE$2,基础扩展表!$E$1:$AG$1,0),FALSE)</f>
        <v>#N/A</v>
      </c>
      <c r="BF65" t="e">
        <f ca="1">VLOOKUP($B65,基础扩展表!$E:$AG,MATCH(BF$2,基础扩展表!$E$1:$AG$1,0),FALSE)</f>
        <v>#N/A</v>
      </c>
      <c r="BG65" t="e">
        <f ca="1">VLOOKUP($B65,基础扩展表!$E:$AG,MATCH(BG$2,基础扩展表!$E$1:$AG$1,0),FALSE)</f>
        <v>#N/A</v>
      </c>
      <c r="BH65" t="e">
        <f ca="1">VLOOKUP($B65,基础扩展表!$E:$AG,MATCH(BH$2,基础扩展表!$E$1:$AG$1,0),FALSE)</f>
        <v>#N/A</v>
      </c>
      <c r="BI65" t="e">
        <f ca="1">VLOOKUP($B65,基础扩展表!$E:$AG,MATCH(BI$2,基础扩展表!$E$1:$AG$1,0),FALSE)</f>
        <v>#N/A</v>
      </c>
      <c r="BJ65" t="e">
        <f ca="1">VLOOKUP($B65,基础扩展表!$E:$AG,MATCH(BJ$2,基础扩展表!$E$1:$AG$1,0),FALSE)</f>
        <v>#N/A</v>
      </c>
      <c r="BK65" t="e">
        <f ca="1">VLOOKUP($B65,基础扩展表!$E:$AG,MATCH(BK$2,基础扩展表!$E$1:$AG$1,0),FALSE)</f>
        <v>#N/A</v>
      </c>
      <c r="BL65" t="e">
        <f ca="1">VLOOKUP($B65,基础扩展表!$E:$AG,MATCH(BL$2,基础扩展表!$E$1:$AG$1,0),FALSE)</f>
        <v>#N/A</v>
      </c>
      <c r="BM65" t="e">
        <f ca="1">VLOOKUP($E65,模型表!$C:$E,3,FALSE)</f>
        <v>#N/A</v>
      </c>
      <c r="BP65" t="str">
        <f t="shared" ca="1" si="24"/>
        <v>TRUE</v>
      </c>
    </row>
    <row r="66" spans="2:68" x14ac:dyDescent="0.2">
      <c r="B66" t="str">
        <f t="array" aca="1" ref="B66" ca="1">INDEX(基础表!$Y:$Y,SMALL(IF(基础表!$Z:$Z=1,ROW(基础表!$Z:$Z),999),ROW(H60)))&amp;""</f>
        <v/>
      </c>
      <c r="C66" t="e">
        <f ca="1">VLOOKUP(VLOOKUP($B66,基础表!$E:$G,3,FALSE),模型表!$C:$D,2,FALSE)</f>
        <v>#N/A</v>
      </c>
      <c r="E66" t="e">
        <f ca="1">VLOOKUP($B66,基础表!$E:$G,3,FALSE)</f>
        <v>#N/A</v>
      </c>
      <c r="F66" t="e">
        <f ca="1">VLOOKUP($E66,模型表!$C:$G,5,FALSE)</f>
        <v>#N/A</v>
      </c>
      <c r="G66" t="e">
        <f ca="1">VLOOKUP($E66,模型表!$C:$F,4,FALSE)</f>
        <v>#N/A</v>
      </c>
      <c r="I66" t="str">
        <f t="shared" ca="1" si="0"/>
        <v/>
      </c>
      <c r="J66" t="str">
        <f t="shared" ca="1" si="1"/>
        <v/>
      </c>
      <c r="K66" t="str">
        <f t="shared" ca="1" si="2"/>
        <v/>
      </c>
      <c r="L66" t="str">
        <f t="shared" ca="1" si="3"/>
        <v/>
      </c>
      <c r="M66" t="str">
        <f t="shared" ca="1" si="19"/>
        <v/>
      </c>
      <c r="O66" t="e">
        <f ca="1">VLOOKUP($B66,基础表!$E:$R,14,FALSE)</f>
        <v>#N/A</v>
      </c>
      <c r="P66" t="e">
        <f ca="1">VLOOKUP($B66,基础表!$E:$S,13,FALSE)</f>
        <v>#N/A</v>
      </c>
      <c r="R66" t="e">
        <f ca="1">VLOOKUP($B66,基础表!$E:$H,4,FALSE)</f>
        <v>#N/A</v>
      </c>
      <c r="U66" t="str">
        <f t="shared" ca="1" si="20"/>
        <v/>
      </c>
      <c r="V66" t="str">
        <f t="shared" ca="1" si="21"/>
        <v/>
      </c>
      <c r="W66" t="str">
        <f t="shared" ca="1" si="22"/>
        <v/>
      </c>
      <c r="X66" t="e">
        <f ca="1">VLOOKUP($E66,模型表!$C:$K,9,FALSE)</f>
        <v>#N/A</v>
      </c>
      <c r="Z66" t="e">
        <f ca="1">VLOOKUP($E66,模型表!$C:$Q,11,FALSE)</f>
        <v>#N/A</v>
      </c>
      <c r="AF66" s="36" t="str">
        <f ca="1">IF($B66="","",IF(VLOOKUP($E66,模型表!$C:$O,12,FALSE)="PBuff","["&amp;VLOOKUP($E66,模型表!$C:$Q,13,FALSE)&amp;"]","[]"))</f>
        <v/>
      </c>
      <c r="AH66" s="23" t="str">
        <f t="shared" ca="1" si="9"/>
        <v/>
      </c>
      <c r="AI66" s="23" t="e">
        <f t="shared" ca="1" si="23"/>
        <v>#N/A</v>
      </c>
      <c r="AJ66" s="23" t="str">
        <f t="shared" ca="1" si="11"/>
        <v/>
      </c>
      <c r="AK66" s="23" t="str">
        <f t="shared" ca="1" si="12"/>
        <v/>
      </c>
      <c r="AM66" t="e">
        <f ca="1">VLOOKUP($B66,基础表!$E:$J,4,FALSE)</f>
        <v>#N/A</v>
      </c>
      <c r="AN66" t="e">
        <f ca="1">VLOOKUP($B66,基础表!$E:$J,5,FALSE)</f>
        <v>#N/A</v>
      </c>
      <c r="AO66" t="e">
        <f ca="1">VLOOKUP($B66,基础表!$E:$J,6,FALSE)</f>
        <v>#N/A</v>
      </c>
      <c r="AP66" t="e">
        <f ca="1">VLOOKUP($B66,基础扩展表!$E:$AG,MATCH(AP$2,基础扩展表!$E$1:$AG$1,0),FALSE)</f>
        <v>#N/A</v>
      </c>
      <c r="AQ66" t="e">
        <f ca="1">VLOOKUP($B66,基础扩展表!$E:$AG,MATCH(AQ$2,基础扩展表!$E$1:$AG$1,0),FALSE)</f>
        <v>#N/A</v>
      </c>
      <c r="AR66" t="e">
        <f ca="1">VLOOKUP($B66,基础扩展表!$E:$AG,MATCH(AR$2,基础扩展表!$E$1:$AG$1,0),FALSE)</f>
        <v>#N/A</v>
      </c>
      <c r="AS66" t="e">
        <f ca="1">VLOOKUP($B66,基础扩展表!$E:$AG,MATCH(AS$2,基础扩展表!$E$1:$AG$1,0),FALSE)</f>
        <v>#N/A</v>
      </c>
      <c r="AT66" t="e">
        <f ca="1">VLOOKUP($B66,基础扩展表!$E:$AG,MATCH(AT$2,基础扩展表!$E$1:$AG$1,0),FALSE)</f>
        <v>#N/A</v>
      </c>
      <c r="AU66" t="e">
        <f ca="1">VLOOKUP($B66,基础扩展表!$E:$AG,MATCH(AU$2,基础扩展表!$E$1:$AG$1,0),FALSE)</f>
        <v>#N/A</v>
      </c>
      <c r="AV66" t="e">
        <f ca="1">VLOOKUP($B66,基础扩展表!$E:$AG,MATCH(AV$2,基础扩展表!$E$1:$AG$1,0),FALSE)</f>
        <v>#N/A</v>
      </c>
      <c r="AW66" t="e">
        <f ca="1">VLOOKUP($B66,基础扩展表!$E:$AG,MATCH(AW$2,基础扩展表!$E$1:$AG$1,0),FALSE)</f>
        <v>#N/A</v>
      </c>
      <c r="AX66" t="e">
        <f ca="1">VLOOKUP($B66,基础扩展表!$E:$AG,MATCH(AX$2,基础扩展表!$E$1:$AG$1,0),FALSE)</f>
        <v>#N/A</v>
      </c>
      <c r="AY66" t="e">
        <f ca="1">VLOOKUP($B66,基础扩展表!$E:$AG,MATCH(AY$2,基础扩展表!$E$1:$AG$1,0),FALSE)</f>
        <v>#N/A</v>
      </c>
      <c r="AZ66" t="e">
        <f ca="1">VLOOKUP($B66,基础扩展表!$E:$AG,MATCH(AZ$2,基础扩展表!$E$1:$AG$1,0),FALSE)</f>
        <v>#N/A</v>
      </c>
      <c r="BA66" t="e">
        <f ca="1">VLOOKUP($B66,基础扩展表!$E:$AG,MATCH(BA$2,基础扩展表!$E$1:$AG$1,0),FALSE)</f>
        <v>#N/A</v>
      </c>
      <c r="BB66" t="e">
        <f ca="1">VLOOKUP($B66,基础扩展表!$E:$AG,MATCH(BB$2,基础扩展表!$E$1:$AG$1,0),FALSE)</f>
        <v>#N/A</v>
      </c>
      <c r="BC66" t="e">
        <f ca="1">VLOOKUP($B66,基础扩展表!$E:$AG,MATCH(BC$2,基础扩展表!$E$1:$AG$1,0),FALSE)</f>
        <v>#N/A</v>
      </c>
      <c r="BD66" t="e">
        <f ca="1">VLOOKUP($B66,基础扩展表!$E:$AG,MATCH(BD$2,基础扩展表!$E$1:$AG$1,0),FALSE)</f>
        <v>#N/A</v>
      </c>
      <c r="BE66" t="e">
        <f ca="1">VLOOKUP($B66,基础扩展表!$E:$AG,MATCH(BE$2,基础扩展表!$E$1:$AG$1,0),FALSE)</f>
        <v>#N/A</v>
      </c>
      <c r="BF66" t="e">
        <f ca="1">VLOOKUP($B66,基础扩展表!$E:$AG,MATCH(BF$2,基础扩展表!$E$1:$AG$1,0),FALSE)</f>
        <v>#N/A</v>
      </c>
      <c r="BG66" t="e">
        <f ca="1">VLOOKUP($B66,基础扩展表!$E:$AG,MATCH(BG$2,基础扩展表!$E$1:$AG$1,0),FALSE)</f>
        <v>#N/A</v>
      </c>
      <c r="BH66" t="e">
        <f ca="1">VLOOKUP($B66,基础扩展表!$E:$AG,MATCH(BH$2,基础扩展表!$E$1:$AG$1,0),FALSE)</f>
        <v>#N/A</v>
      </c>
      <c r="BI66" t="e">
        <f ca="1">VLOOKUP($B66,基础扩展表!$E:$AG,MATCH(BI$2,基础扩展表!$E$1:$AG$1,0),FALSE)</f>
        <v>#N/A</v>
      </c>
      <c r="BJ66" t="e">
        <f ca="1">VLOOKUP($B66,基础扩展表!$E:$AG,MATCH(BJ$2,基础扩展表!$E$1:$AG$1,0),FALSE)</f>
        <v>#N/A</v>
      </c>
      <c r="BK66" t="e">
        <f ca="1">VLOOKUP($B66,基础扩展表!$E:$AG,MATCH(BK$2,基础扩展表!$E$1:$AG$1,0),FALSE)</f>
        <v>#N/A</v>
      </c>
      <c r="BL66" t="e">
        <f ca="1">VLOOKUP($B66,基础扩展表!$E:$AG,MATCH(BL$2,基础扩展表!$E$1:$AG$1,0),FALSE)</f>
        <v>#N/A</v>
      </c>
      <c r="BM66" t="e">
        <f ca="1">VLOOKUP($E66,模型表!$C:$E,3,FALSE)</f>
        <v>#N/A</v>
      </c>
      <c r="BP66" t="str">
        <f t="shared" ca="1" si="24"/>
        <v>TRUE</v>
      </c>
    </row>
    <row r="67" spans="2:68" x14ac:dyDescent="0.2">
      <c r="B67" t="str">
        <f t="array" aca="1" ref="B67" ca="1">INDEX(基础表!$Y:$Y,SMALL(IF(基础表!$Z:$Z=1,ROW(基础表!$Z:$Z),999),ROW(H61)))&amp;""</f>
        <v/>
      </c>
      <c r="C67" t="e">
        <f ca="1">VLOOKUP(VLOOKUP($B67,基础表!$E:$G,3,FALSE),模型表!$C:$D,2,FALSE)</f>
        <v>#N/A</v>
      </c>
      <c r="E67" t="e">
        <f ca="1">VLOOKUP($B67,基础表!$E:$G,3,FALSE)</f>
        <v>#N/A</v>
      </c>
      <c r="F67" t="e">
        <f ca="1">VLOOKUP($E67,模型表!$C:$G,5,FALSE)</f>
        <v>#N/A</v>
      </c>
      <c r="G67" t="e">
        <f ca="1">VLOOKUP($E67,模型表!$C:$F,4,FALSE)</f>
        <v>#N/A</v>
      </c>
      <c r="I67" t="str">
        <f t="shared" ca="1" si="0"/>
        <v/>
      </c>
      <c r="J67" t="str">
        <f t="shared" ca="1" si="1"/>
        <v/>
      </c>
      <c r="K67" t="str">
        <f t="shared" ca="1" si="2"/>
        <v/>
      </c>
      <c r="L67" t="str">
        <f t="shared" ca="1" si="3"/>
        <v/>
      </c>
      <c r="M67" t="str">
        <f t="shared" ca="1" si="19"/>
        <v/>
      </c>
      <c r="O67" t="e">
        <f ca="1">VLOOKUP($B67,基础表!$E:$R,14,FALSE)</f>
        <v>#N/A</v>
      </c>
      <c r="P67" t="e">
        <f ca="1">VLOOKUP($B67,基础表!$E:$S,13,FALSE)</f>
        <v>#N/A</v>
      </c>
      <c r="R67" t="e">
        <f ca="1">VLOOKUP($B67,基础表!$E:$H,4,FALSE)</f>
        <v>#N/A</v>
      </c>
      <c r="U67" t="str">
        <f t="shared" ca="1" si="20"/>
        <v/>
      </c>
      <c r="V67" t="str">
        <f t="shared" ca="1" si="21"/>
        <v/>
      </c>
      <c r="W67" t="str">
        <f t="shared" ca="1" si="22"/>
        <v/>
      </c>
      <c r="X67" t="e">
        <f ca="1">VLOOKUP($E67,模型表!$C:$K,9,FALSE)</f>
        <v>#N/A</v>
      </c>
      <c r="Z67" t="e">
        <f ca="1">VLOOKUP($E67,模型表!$C:$Q,11,FALSE)</f>
        <v>#N/A</v>
      </c>
      <c r="AF67" s="36" t="str">
        <f ca="1">IF($B67="","",IF(VLOOKUP($E67,模型表!$C:$O,12,FALSE)="PBuff","["&amp;VLOOKUP($E67,模型表!$C:$Q,13,FALSE)&amp;"]","[]"))</f>
        <v/>
      </c>
      <c r="AH67" s="23" t="str">
        <f t="shared" ca="1" si="9"/>
        <v/>
      </c>
      <c r="AI67" s="23" t="e">
        <f t="shared" ca="1" si="23"/>
        <v>#N/A</v>
      </c>
      <c r="AJ67" s="23" t="str">
        <f t="shared" ca="1" si="11"/>
        <v/>
      </c>
      <c r="AK67" s="23" t="str">
        <f t="shared" ca="1" si="12"/>
        <v/>
      </c>
      <c r="AM67" t="e">
        <f ca="1">VLOOKUP($B67,基础表!$E:$J,4,FALSE)</f>
        <v>#N/A</v>
      </c>
      <c r="AN67" t="e">
        <f ca="1">VLOOKUP($B67,基础表!$E:$J,5,FALSE)</f>
        <v>#N/A</v>
      </c>
      <c r="AO67" t="e">
        <f ca="1">VLOOKUP($B67,基础表!$E:$J,6,FALSE)</f>
        <v>#N/A</v>
      </c>
      <c r="AP67" t="e">
        <f ca="1">VLOOKUP($B67,基础扩展表!$E:$AG,MATCH(AP$2,基础扩展表!$E$1:$AG$1,0),FALSE)</f>
        <v>#N/A</v>
      </c>
      <c r="AQ67" t="e">
        <f ca="1">VLOOKUP($B67,基础扩展表!$E:$AG,MATCH(AQ$2,基础扩展表!$E$1:$AG$1,0),FALSE)</f>
        <v>#N/A</v>
      </c>
      <c r="AR67" t="e">
        <f ca="1">VLOOKUP($B67,基础扩展表!$E:$AG,MATCH(AR$2,基础扩展表!$E$1:$AG$1,0),FALSE)</f>
        <v>#N/A</v>
      </c>
      <c r="AS67" t="e">
        <f ca="1">VLOOKUP($B67,基础扩展表!$E:$AG,MATCH(AS$2,基础扩展表!$E$1:$AG$1,0),FALSE)</f>
        <v>#N/A</v>
      </c>
      <c r="AT67" t="e">
        <f ca="1">VLOOKUP($B67,基础扩展表!$E:$AG,MATCH(AT$2,基础扩展表!$E$1:$AG$1,0),FALSE)</f>
        <v>#N/A</v>
      </c>
      <c r="AU67" t="e">
        <f ca="1">VLOOKUP($B67,基础扩展表!$E:$AG,MATCH(AU$2,基础扩展表!$E$1:$AG$1,0),FALSE)</f>
        <v>#N/A</v>
      </c>
      <c r="AV67" t="e">
        <f ca="1">VLOOKUP($B67,基础扩展表!$E:$AG,MATCH(AV$2,基础扩展表!$E$1:$AG$1,0),FALSE)</f>
        <v>#N/A</v>
      </c>
      <c r="AW67" t="e">
        <f ca="1">VLOOKUP($B67,基础扩展表!$E:$AG,MATCH(AW$2,基础扩展表!$E$1:$AG$1,0),FALSE)</f>
        <v>#N/A</v>
      </c>
      <c r="AX67" t="e">
        <f ca="1">VLOOKUP($B67,基础扩展表!$E:$AG,MATCH(AX$2,基础扩展表!$E$1:$AG$1,0),FALSE)</f>
        <v>#N/A</v>
      </c>
      <c r="AY67" t="e">
        <f ca="1">VLOOKUP($B67,基础扩展表!$E:$AG,MATCH(AY$2,基础扩展表!$E$1:$AG$1,0),FALSE)</f>
        <v>#N/A</v>
      </c>
      <c r="AZ67" t="e">
        <f ca="1">VLOOKUP($B67,基础扩展表!$E:$AG,MATCH(AZ$2,基础扩展表!$E$1:$AG$1,0),FALSE)</f>
        <v>#N/A</v>
      </c>
      <c r="BA67" t="e">
        <f ca="1">VLOOKUP($B67,基础扩展表!$E:$AG,MATCH(BA$2,基础扩展表!$E$1:$AG$1,0),FALSE)</f>
        <v>#N/A</v>
      </c>
      <c r="BB67" t="e">
        <f ca="1">VLOOKUP($B67,基础扩展表!$E:$AG,MATCH(BB$2,基础扩展表!$E$1:$AG$1,0),FALSE)</f>
        <v>#N/A</v>
      </c>
      <c r="BC67" t="e">
        <f ca="1">VLOOKUP($B67,基础扩展表!$E:$AG,MATCH(BC$2,基础扩展表!$E$1:$AG$1,0),FALSE)</f>
        <v>#N/A</v>
      </c>
      <c r="BD67" t="e">
        <f ca="1">VLOOKUP($B67,基础扩展表!$E:$AG,MATCH(BD$2,基础扩展表!$E$1:$AG$1,0),FALSE)</f>
        <v>#N/A</v>
      </c>
      <c r="BE67" t="e">
        <f ca="1">VLOOKUP($B67,基础扩展表!$E:$AG,MATCH(BE$2,基础扩展表!$E$1:$AG$1,0),FALSE)</f>
        <v>#N/A</v>
      </c>
      <c r="BF67" t="e">
        <f ca="1">VLOOKUP($B67,基础扩展表!$E:$AG,MATCH(BF$2,基础扩展表!$E$1:$AG$1,0),FALSE)</f>
        <v>#N/A</v>
      </c>
      <c r="BG67" t="e">
        <f ca="1">VLOOKUP($B67,基础扩展表!$E:$AG,MATCH(BG$2,基础扩展表!$E$1:$AG$1,0),FALSE)</f>
        <v>#N/A</v>
      </c>
      <c r="BH67" t="e">
        <f ca="1">VLOOKUP($B67,基础扩展表!$E:$AG,MATCH(BH$2,基础扩展表!$E$1:$AG$1,0),FALSE)</f>
        <v>#N/A</v>
      </c>
      <c r="BI67" t="e">
        <f ca="1">VLOOKUP($B67,基础扩展表!$E:$AG,MATCH(BI$2,基础扩展表!$E$1:$AG$1,0),FALSE)</f>
        <v>#N/A</v>
      </c>
      <c r="BJ67" t="e">
        <f ca="1">VLOOKUP($B67,基础扩展表!$E:$AG,MATCH(BJ$2,基础扩展表!$E$1:$AG$1,0),FALSE)</f>
        <v>#N/A</v>
      </c>
      <c r="BK67" t="e">
        <f ca="1">VLOOKUP($B67,基础扩展表!$E:$AG,MATCH(BK$2,基础扩展表!$E$1:$AG$1,0),FALSE)</f>
        <v>#N/A</v>
      </c>
      <c r="BL67" t="e">
        <f ca="1">VLOOKUP($B67,基础扩展表!$E:$AG,MATCH(BL$2,基础扩展表!$E$1:$AG$1,0),FALSE)</f>
        <v>#N/A</v>
      </c>
      <c r="BM67" t="e">
        <f ca="1">VLOOKUP($E67,模型表!$C:$E,3,FALSE)</f>
        <v>#N/A</v>
      </c>
      <c r="BP67" t="str">
        <f t="shared" ca="1" si="24"/>
        <v>TRUE</v>
      </c>
    </row>
    <row r="68" spans="2:68" x14ac:dyDescent="0.2">
      <c r="B68" t="str">
        <f t="array" aca="1" ref="B68" ca="1">INDEX(基础表!$Y:$Y,SMALL(IF(基础表!$Z:$Z=1,ROW(基础表!$Z:$Z),999),ROW(H62)))&amp;""</f>
        <v/>
      </c>
      <c r="C68" t="e">
        <f ca="1">VLOOKUP(VLOOKUP($B68,基础表!$E:$G,3,FALSE),模型表!$C:$D,2,FALSE)</f>
        <v>#N/A</v>
      </c>
      <c r="E68" t="e">
        <f ca="1">VLOOKUP($B68,基础表!$E:$G,3,FALSE)</f>
        <v>#N/A</v>
      </c>
      <c r="F68" t="e">
        <f ca="1">VLOOKUP($E68,模型表!$C:$G,5,FALSE)</f>
        <v>#N/A</v>
      </c>
      <c r="G68" t="e">
        <f ca="1">VLOOKUP($E68,模型表!$C:$F,4,FALSE)</f>
        <v>#N/A</v>
      </c>
      <c r="I68" t="str">
        <f t="shared" ca="1" si="0"/>
        <v/>
      </c>
      <c r="J68" t="str">
        <f t="shared" ca="1" si="1"/>
        <v/>
      </c>
      <c r="K68" t="str">
        <f t="shared" ca="1" si="2"/>
        <v/>
      </c>
      <c r="L68" t="str">
        <f t="shared" ca="1" si="3"/>
        <v/>
      </c>
      <c r="M68" t="str">
        <f t="shared" ca="1" si="19"/>
        <v/>
      </c>
      <c r="O68" t="e">
        <f ca="1">VLOOKUP($B68,基础表!$E:$R,14,FALSE)</f>
        <v>#N/A</v>
      </c>
      <c r="P68" t="e">
        <f ca="1">VLOOKUP($B68,基础表!$E:$S,13,FALSE)</f>
        <v>#N/A</v>
      </c>
      <c r="R68" t="e">
        <f ca="1">VLOOKUP($B68,基础表!$E:$H,4,FALSE)</f>
        <v>#N/A</v>
      </c>
      <c r="U68" t="str">
        <f t="shared" ca="1" si="20"/>
        <v/>
      </c>
      <c r="V68" t="str">
        <f t="shared" ca="1" si="21"/>
        <v/>
      </c>
      <c r="W68" t="str">
        <f t="shared" ca="1" si="22"/>
        <v/>
      </c>
      <c r="X68" t="e">
        <f ca="1">VLOOKUP($E68,模型表!$C:$K,9,FALSE)</f>
        <v>#N/A</v>
      </c>
      <c r="Z68" t="e">
        <f ca="1">VLOOKUP($E68,模型表!$C:$Q,11,FALSE)</f>
        <v>#N/A</v>
      </c>
      <c r="AF68" s="36" t="str">
        <f ca="1">IF($B68="","",IF(VLOOKUP($E68,模型表!$C:$O,12,FALSE)="PBuff","["&amp;VLOOKUP($E68,模型表!$C:$Q,13,FALSE)&amp;"]","[]"))</f>
        <v/>
      </c>
      <c r="AH68" s="23" t="str">
        <f t="shared" ca="1" si="9"/>
        <v/>
      </c>
      <c r="AI68" s="23" t="e">
        <f t="shared" ca="1" si="23"/>
        <v>#N/A</v>
      </c>
      <c r="AJ68" s="23" t="str">
        <f t="shared" ca="1" si="11"/>
        <v/>
      </c>
      <c r="AK68" s="23" t="str">
        <f t="shared" ca="1" si="12"/>
        <v/>
      </c>
      <c r="AM68" t="e">
        <f ca="1">VLOOKUP($B68,基础表!$E:$J,4,FALSE)</f>
        <v>#N/A</v>
      </c>
      <c r="AN68" t="e">
        <f ca="1">VLOOKUP($B68,基础表!$E:$J,5,FALSE)</f>
        <v>#N/A</v>
      </c>
      <c r="AO68" t="e">
        <f ca="1">VLOOKUP($B68,基础表!$E:$J,6,FALSE)</f>
        <v>#N/A</v>
      </c>
      <c r="AP68" t="e">
        <f ca="1">VLOOKUP($B68,基础扩展表!$E:$AG,MATCH(AP$2,基础扩展表!$E$1:$AG$1,0),FALSE)</f>
        <v>#N/A</v>
      </c>
      <c r="AQ68" t="e">
        <f ca="1">VLOOKUP($B68,基础扩展表!$E:$AG,MATCH(AQ$2,基础扩展表!$E$1:$AG$1,0),FALSE)</f>
        <v>#N/A</v>
      </c>
      <c r="AR68" t="e">
        <f ca="1">VLOOKUP($B68,基础扩展表!$E:$AG,MATCH(AR$2,基础扩展表!$E$1:$AG$1,0),FALSE)</f>
        <v>#N/A</v>
      </c>
      <c r="AS68" t="e">
        <f ca="1">VLOOKUP($B68,基础扩展表!$E:$AG,MATCH(AS$2,基础扩展表!$E$1:$AG$1,0),FALSE)</f>
        <v>#N/A</v>
      </c>
      <c r="AT68" t="e">
        <f ca="1">VLOOKUP($B68,基础扩展表!$E:$AG,MATCH(AT$2,基础扩展表!$E$1:$AG$1,0),FALSE)</f>
        <v>#N/A</v>
      </c>
      <c r="AU68" t="e">
        <f ca="1">VLOOKUP($B68,基础扩展表!$E:$AG,MATCH(AU$2,基础扩展表!$E$1:$AG$1,0),FALSE)</f>
        <v>#N/A</v>
      </c>
      <c r="AV68" t="e">
        <f ca="1">VLOOKUP($B68,基础扩展表!$E:$AG,MATCH(AV$2,基础扩展表!$E$1:$AG$1,0),FALSE)</f>
        <v>#N/A</v>
      </c>
      <c r="AW68" t="e">
        <f ca="1">VLOOKUP($B68,基础扩展表!$E:$AG,MATCH(AW$2,基础扩展表!$E$1:$AG$1,0),FALSE)</f>
        <v>#N/A</v>
      </c>
      <c r="AX68" t="e">
        <f ca="1">VLOOKUP($B68,基础扩展表!$E:$AG,MATCH(AX$2,基础扩展表!$E$1:$AG$1,0),FALSE)</f>
        <v>#N/A</v>
      </c>
      <c r="AY68" t="e">
        <f ca="1">VLOOKUP($B68,基础扩展表!$E:$AG,MATCH(AY$2,基础扩展表!$E$1:$AG$1,0),FALSE)</f>
        <v>#N/A</v>
      </c>
      <c r="AZ68" t="e">
        <f ca="1">VLOOKUP($B68,基础扩展表!$E:$AG,MATCH(AZ$2,基础扩展表!$E$1:$AG$1,0),FALSE)</f>
        <v>#N/A</v>
      </c>
      <c r="BA68" t="e">
        <f ca="1">VLOOKUP($B68,基础扩展表!$E:$AG,MATCH(BA$2,基础扩展表!$E$1:$AG$1,0),FALSE)</f>
        <v>#N/A</v>
      </c>
      <c r="BB68" t="e">
        <f ca="1">VLOOKUP($B68,基础扩展表!$E:$AG,MATCH(BB$2,基础扩展表!$E$1:$AG$1,0),FALSE)</f>
        <v>#N/A</v>
      </c>
      <c r="BC68" t="e">
        <f ca="1">VLOOKUP($B68,基础扩展表!$E:$AG,MATCH(BC$2,基础扩展表!$E$1:$AG$1,0),FALSE)</f>
        <v>#N/A</v>
      </c>
      <c r="BD68" t="e">
        <f ca="1">VLOOKUP($B68,基础扩展表!$E:$AG,MATCH(BD$2,基础扩展表!$E$1:$AG$1,0),FALSE)</f>
        <v>#N/A</v>
      </c>
      <c r="BE68" t="e">
        <f ca="1">VLOOKUP($B68,基础扩展表!$E:$AG,MATCH(BE$2,基础扩展表!$E$1:$AG$1,0),FALSE)</f>
        <v>#N/A</v>
      </c>
      <c r="BF68" t="e">
        <f ca="1">VLOOKUP($B68,基础扩展表!$E:$AG,MATCH(BF$2,基础扩展表!$E$1:$AG$1,0),FALSE)</f>
        <v>#N/A</v>
      </c>
      <c r="BG68" t="e">
        <f ca="1">VLOOKUP($B68,基础扩展表!$E:$AG,MATCH(BG$2,基础扩展表!$E$1:$AG$1,0),FALSE)</f>
        <v>#N/A</v>
      </c>
      <c r="BH68" t="e">
        <f ca="1">VLOOKUP($B68,基础扩展表!$E:$AG,MATCH(BH$2,基础扩展表!$E$1:$AG$1,0),FALSE)</f>
        <v>#N/A</v>
      </c>
      <c r="BI68" t="e">
        <f ca="1">VLOOKUP($B68,基础扩展表!$E:$AG,MATCH(BI$2,基础扩展表!$E$1:$AG$1,0),FALSE)</f>
        <v>#N/A</v>
      </c>
      <c r="BJ68" t="e">
        <f ca="1">VLOOKUP($B68,基础扩展表!$E:$AG,MATCH(BJ$2,基础扩展表!$E$1:$AG$1,0),FALSE)</f>
        <v>#N/A</v>
      </c>
      <c r="BK68" t="e">
        <f ca="1">VLOOKUP($B68,基础扩展表!$E:$AG,MATCH(BK$2,基础扩展表!$E$1:$AG$1,0),FALSE)</f>
        <v>#N/A</v>
      </c>
      <c r="BL68" t="e">
        <f ca="1">VLOOKUP($B68,基础扩展表!$E:$AG,MATCH(BL$2,基础扩展表!$E$1:$AG$1,0),FALSE)</f>
        <v>#N/A</v>
      </c>
      <c r="BM68" t="e">
        <f ca="1">VLOOKUP($E68,模型表!$C:$E,3,FALSE)</f>
        <v>#N/A</v>
      </c>
      <c r="BP68" t="str">
        <f t="shared" ca="1" si="24"/>
        <v>TRUE</v>
      </c>
    </row>
    <row r="69" spans="2:68" x14ac:dyDescent="0.2">
      <c r="B69" t="str">
        <f t="array" aca="1" ref="B69" ca="1">INDEX(基础表!$Y:$Y,SMALL(IF(基础表!$Z:$Z=1,ROW(基础表!$Z:$Z),999),ROW(H63)))&amp;""</f>
        <v/>
      </c>
      <c r="C69" t="e">
        <f ca="1">VLOOKUP(VLOOKUP($B69,基础表!$E:$G,3,FALSE),模型表!$C:$D,2,FALSE)</f>
        <v>#N/A</v>
      </c>
      <c r="E69" t="e">
        <f ca="1">VLOOKUP($B69,基础表!$E:$G,3,FALSE)</f>
        <v>#N/A</v>
      </c>
      <c r="F69" t="e">
        <f ca="1">VLOOKUP($E69,模型表!$C:$G,5,FALSE)</f>
        <v>#N/A</v>
      </c>
      <c r="G69" t="e">
        <f ca="1">VLOOKUP($E69,模型表!$C:$F,4,FALSE)</f>
        <v>#N/A</v>
      </c>
      <c r="I69" t="str">
        <f t="shared" ca="1" si="0"/>
        <v/>
      </c>
      <c r="J69" t="str">
        <f t="shared" ca="1" si="1"/>
        <v/>
      </c>
      <c r="K69" t="str">
        <f t="shared" ca="1" si="2"/>
        <v/>
      </c>
      <c r="L69" t="str">
        <f t="shared" ca="1" si="3"/>
        <v/>
      </c>
      <c r="M69" t="str">
        <f t="shared" ca="1" si="19"/>
        <v/>
      </c>
      <c r="O69" t="e">
        <f ca="1">VLOOKUP($B69,基础表!$E:$R,14,FALSE)</f>
        <v>#N/A</v>
      </c>
      <c r="P69" t="e">
        <f ca="1">VLOOKUP($B69,基础表!$E:$S,13,FALSE)</f>
        <v>#N/A</v>
      </c>
      <c r="R69" t="e">
        <f ca="1">VLOOKUP($B69,基础表!$E:$H,4,FALSE)</f>
        <v>#N/A</v>
      </c>
      <c r="U69" t="str">
        <f t="shared" ca="1" si="20"/>
        <v/>
      </c>
      <c r="V69" t="str">
        <f t="shared" ca="1" si="21"/>
        <v/>
      </c>
      <c r="W69" t="str">
        <f t="shared" ca="1" si="22"/>
        <v/>
      </c>
      <c r="X69" t="e">
        <f ca="1">VLOOKUP($E69,模型表!$C:$K,9,FALSE)</f>
        <v>#N/A</v>
      </c>
      <c r="Z69" t="e">
        <f ca="1">VLOOKUP($E69,模型表!$C:$Q,11,FALSE)</f>
        <v>#N/A</v>
      </c>
      <c r="AF69" s="36" t="str">
        <f ca="1">IF($B69="","",IF(VLOOKUP($E69,模型表!$C:$O,12,FALSE)="PBuff","["&amp;VLOOKUP($E69,模型表!$C:$Q,13,FALSE)&amp;"]","[]"))</f>
        <v/>
      </c>
      <c r="AH69" s="23" t="str">
        <f t="shared" ca="1" si="9"/>
        <v/>
      </c>
      <c r="AI69" s="23" t="e">
        <f t="shared" ca="1" si="23"/>
        <v>#N/A</v>
      </c>
      <c r="AJ69" s="23" t="str">
        <f t="shared" ca="1" si="11"/>
        <v/>
      </c>
      <c r="AK69" s="23" t="str">
        <f t="shared" ca="1" si="12"/>
        <v/>
      </c>
      <c r="AM69" t="e">
        <f ca="1">VLOOKUP($B69,基础表!$E:$J,4,FALSE)</f>
        <v>#N/A</v>
      </c>
      <c r="AN69" t="e">
        <f ca="1">VLOOKUP($B69,基础表!$E:$J,5,FALSE)</f>
        <v>#N/A</v>
      </c>
      <c r="AO69" t="e">
        <f ca="1">VLOOKUP($B69,基础表!$E:$J,6,FALSE)</f>
        <v>#N/A</v>
      </c>
      <c r="AP69" t="e">
        <f ca="1">VLOOKUP($B69,基础扩展表!$E:$AG,MATCH(AP$2,基础扩展表!$E$1:$AG$1,0),FALSE)</f>
        <v>#N/A</v>
      </c>
      <c r="AQ69" t="e">
        <f ca="1">VLOOKUP($B69,基础扩展表!$E:$AG,MATCH(AQ$2,基础扩展表!$E$1:$AG$1,0),FALSE)</f>
        <v>#N/A</v>
      </c>
      <c r="AR69" t="e">
        <f ca="1">VLOOKUP($B69,基础扩展表!$E:$AG,MATCH(AR$2,基础扩展表!$E$1:$AG$1,0),FALSE)</f>
        <v>#N/A</v>
      </c>
      <c r="AS69" t="e">
        <f ca="1">VLOOKUP($B69,基础扩展表!$E:$AG,MATCH(AS$2,基础扩展表!$E$1:$AG$1,0),FALSE)</f>
        <v>#N/A</v>
      </c>
      <c r="AT69" t="e">
        <f ca="1">VLOOKUP($B69,基础扩展表!$E:$AG,MATCH(AT$2,基础扩展表!$E$1:$AG$1,0),FALSE)</f>
        <v>#N/A</v>
      </c>
      <c r="AU69" t="e">
        <f ca="1">VLOOKUP($B69,基础扩展表!$E:$AG,MATCH(AU$2,基础扩展表!$E$1:$AG$1,0),FALSE)</f>
        <v>#N/A</v>
      </c>
      <c r="AV69" t="e">
        <f ca="1">VLOOKUP($B69,基础扩展表!$E:$AG,MATCH(AV$2,基础扩展表!$E$1:$AG$1,0),FALSE)</f>
        <v>#N/A</v>
      </c>
      <c r="AW69" t="e">
        <f ca="1">VLOOKUP($B69,基础扩展表!$E:$AG,MATCH(AW$2,基础扩展表!$E$1:$AG$1,0),FALSE)</f>
        <v>#N/A</v>
      </c>
      <c r="AX69" t="e">
        <f ca="1">VLOOKUP($B69,基础扩展表!$E:$AG,MATCH(AX$2,基础扩展表!$E$1:$AG$1,0),FALSE)</f>
        <v>#N/A</v>
      </c>
      <c r="AY69" t="e">
        <f ca="1">VLOOKUP($B69,基础扩展表!$E:$AG,MATCH(AY$2,基础扩展表!$E$1:$AG$1,0),FALSE)</f>
        <v>#N/A</v>
      </c>
      <c r="AZ69" t="e">
        <f ca="1">VLOOKUP($B69,基础扩展表!$E:$AG,MATCH(AZ$2,基础扩展表!$E$1:$AG$1,0),FALSE)</f>
        <v>#N/A</v>
      </c>
      <c r="BA69" t="e">
        <f ca="1">VLOOKUP($B69,基础扩展表!$E:$AG,MATCH(BA$2,基础扩展表!$E$1:$AG$1,0),FALSE)</f>
        <v>#N/A</v>
      </c>
      <c r="BB69" t="e">
        <f ca="1">VLOOKUP($B69,基础扩展表!$E:$AG,MATCH(BB$2,基础扩展表!$E$1:$AG$1,0),FALSE)</f>
        <v>#N/A</v>
      </c>
      <c r="BC69" t="e">
        <f ca="1">VLOOKUP($B69,基础扩展表!$E:$AG,MATCH(BC$2,基础扩展表!$E$1:$AG$1,0),FALSE)</f>
        <v>#N/A</v>
      </c>
      <c r="BD69" t="e">
        <f ca="1">VLOOKUP($B69,基础扩展表!$E:$AG,MATCH(BD$2,基础扩展表!$E$1:$AG$1,0),FALSE)</f>
        <v>#N/A</v>
      </c>
      <c r="BE69" t="e">
        <f ca="1">VLOOKUP($B69,基础扩展表!$E:$AG,MATCH(BE$2,基础扩展表!$E$1:$AG$1,0),FALSE)</f>
        <v>#N/A</v>
      </c>
      <c r="BF69" t="e">
        <f ca="1">VLOOKUP($B69,基础扩展表!$E:$AG,MATCH(BF$2,基础扩展表!$E$1:$AG$1,0),FALSE)</f>
        <v>#N/A</v>
      </c>
      <c r="BG69" t="e">
        <f ca="1">VLOOKUP($B69,基础扩展表!$E:$AG,MATCH(BG$2,基础扩展表!$E$1:$AG$1,0),FALSE)</f>
        <v>#N/A</v>
      </c>
      <c r="BH69" t="e">
        <f ca="1">VLOOKUP($B69,基础扩展表!$E:$AG,MATCH(BH$2,基础扩展表!$E$1:$AG$1,0),FALSE)</f>
        <v>#N/A</v>
      </c>
      <c r="BI69" t="e">
        <f ca="1">VLOOKUP($B69,基础扩展表!$E:$AG,MATCH(BI$2,基础扩展表!$E$1:$AG$1,0),FALSE)</f>
        <v>#N/A</v>
      </c>
      <c r="BJ69" t="e">
        <f ca="1">VLOOKUP($B69,基础扩展表!$E:$AG,MATCH(BJ$2,基础扩展表!$E$1:$AG$1,0),FALSE)</f>
        <v>#N/A</v>
      </c>
      <c r="BK69" t="e">
        <f ca="1">VLOOKUP($B69,基础扩展表!$E:$AG,MATCH(BK$2,基础扩展表!$E$1:$AG$1,0),FALSE)</f>
        <v>#N/A</v>
      </c>
      <c r="BL69" t="e">
        <f ca="1">VLOOKUP($B69,基础扩展表!$E:$AG,MATCH(BL$2,基础扩展表!$E$1:$AG$1,0),FALSE)</f>
        <v>#N/A</v>
      </c>
      <c r="BM69" t="e">
        <f ca="1">VLOOKUP($E69,模型表!$C:$E,3,FALSE)</f>
        <v>#N/A</v>
      </c>
      <c r="BP69" t="str">
        <f t="shared" ca="1" si="24"/>
        <v>TRUE</v>
      </c>
    </row>
    <row r="70" spans="2:68" x14ac:dyDescent="0.2">
      <c r="B70" t="str">
        <f t="array" aca="1" ref="B70" ca="1">INDEX(基础表!$Y:$Y,SMALL(IF(基础表!$Z:$Z=1,ROW(基础表!$Z:$Z),999),ROW(H64)))&amp;""</f>
        <v/>
      </c>
      <c r="C70" t="e">
        <f ca="1">VLOOKUP(VLOOKUP($B70,基础表!$E:$G,3,FALSE),模型表!$C:$D,2,FALSE)</f>
        <v>#N/A</v>
      </c>
      <c r="E70" t="e">
        <f ca="1">VLOOKUP($B70,基础表!$E:$G,3,FALSE)</f>
        <v>#N/A</v>
      </c>
      <c r="F70" t="e">
        <f ca="1">VLOOKUP($E70,模型表!$C:$G,5,FALSE)</f>
        <v>#N/A</v>
      </c>
      <c r="G70" t="e">
        <f ca="1">VLOOKUP($E70,模型表!$C:$F,4,FALSE)</f>
        <v>#N/A</v>
      </c>
      <c r="I70" t="str">
        <f t="shared" ca="1" si="0"/>
        <v/>
      </c>
      <c r="J70" t="str">
        <f t="shared" ca="1" si="1"/>
        <v/>
      </c>
      <c r="K70" t="str">
        <f t="shared" ca="1" si="2"/>
        <v/>
      </c>
      <c r="L70" t="str">
        <f t="shared" ca="1" si="3"/>
        <v/>
      </c>
      <c r="M70" t="str">
        <f t="shared" ca="1" si="19"/>
        <v/>
      </c>
      <c r="O70" t="e">
        <f ca="1">VLOOKUP($B70,基础表!$E:$R,14,FALSE)</f>
        <v>#N/A</v>
      </c>
      <c r="P70" t="e">
        <f ca="1">VLOOKUP($B70,基础表!$E:$S,13,FALSE)</f>
        <v>#N/A</v>
      </c>
      <c r="R70" t="e">
        <f ca="1">VLOOKUP($B70,基础表!$E:$H,4,FALSE)</f>
        <v>#N/A</v>
      </c>
      <c r="U70" t="str">
        <f t="shared" ca="1" si="20"/>
        <v/>
      </c>
      <c r="V70" t="str">
        <f t="shared" ca="1" si="21"/>
        <v/>
      </c>
      <c r="W70" t="str">
        <f t="shared" ca="1" si="22"/>
        <v/>
      </c>
      <c r="X70" t="e">
        <f ca="1">VLOOKUP($E70,模型表!$C:$K,9,FALSE)</f>
        <v>#N/A</v>
      </c>
      <c r="Z70" t="e">
        <f ca="1">VLOOKUP($E70,模型表!$C:$Q,11,FALSE)</f>
        <v>#N/A</v>
      </c>
      <c r="AF70" s="36" t="str">
        <f ca="1">IF($B70="","",IF(VLOOKUP($E70,模型表!$C:$O,12,FALSE)="PBuff","["&amp;VLOOKUP($E70,模型表!$C:$Q,13,FALSE)&amp;"]","[]"))</f>
        <v/>
      </c>
      <c r="AH70" s="23" t="str">
        <f t="shared" ca="1" si="9"/>
        <v/>
      </c>
      <c r="AI70" s="23" t="e">
        <f t="shared" ca="1" si="23"/>
        <v>#N/A</v>
      </c>
      <c r="AJ70" s="23" t="str">
        <f t="shared" ca="1" si="11"/>
        <v/>
      </c>
      <c r="AK70" s="23" t="str">
        <f t="shared" ca="1" si="12"/>
        <v/>
      </c>
      <c r="AM70" t="e">
        <f ca="1">VLOOKUP($B70,基础表!$E:$J,4,FALSE)</f>
        <v>#N/A</v>
      </c>
      <c r="AN70" t="e">
        <f ca="1">VLOOKUP($B70,基础表!$E:$J,5,FALSE)</f>
        <v>#N/A</v>
      </c>
      <c r="AO70" t="e">
        <f ca="1">VLOOKUP($B70,基础表!$E:$J,6,FALSE)</f>
        <v>#N/A</v>
      </c>
      <c r="AP70" t="e">
        <f ca="1">VLOOKUP($B70,基础扩展表!$E:$AG,MATCH(AP$2,基础扩展表!$E$1:$AG$1,0),FALSE)</f>
        <v>#N/A</v>
      </c>
      <c r="AQ70" t="e">
        <f ca="1">VLOOKUP($B70,基础扩展表!$E:$AG,MATCH(AQ$2,基础扩展表!$E$1:$AG$1,0),FALSE)</f>
        <v>#N/A</v>
      </c>
      <c r="AR70" t="e">
        <f ca="1">VLOOKUP($B70,基础扩展表!$E:$AG,MATCH(AR$2,基础扩展表!$E$1:$AG$1,0),FALSE)</f>
        <v>#N/A</v>
      </c>
      <c r="AS70" t="e">
        <f ca="1">VLOOKUP($B70,基础扩展表!$E:$AG,MATCH(AS$2,基础扩展表!$E$1:$AG$1,0),FALSE)</f>
        <v>#N/A</v>
      </c>
      <c r="AT70" t="e">
        <f ca="1">VLOOKUP($B70,基础扩展表!$E:$AG,MATCH(AT$2,基础扩展表!$E$1:$AG$1,0),FALSE)</f>
        <v>#N/A</v>
      </c>
      <c r="AU70" t="e">
        <f ca="1">VLOOKUP($B70,基础扩展表!$E:$AG,MATCH(AU$2,基础扩展表!$E$1:$AG$1,0),FALSE)</f>
        <v>#N/A</v>
      </c>
      <c r="AV70" t="e">
        <f ca="1">VLOOKUP($B70,基础扩展表!$E:$AG,MATCH(AV$2,基础扩展表!$E$1:$AG$1,0),FALSE)</f>
        <v>#N/A</v>
      </c>
      <c r="AW70" t="e">
        <f ca="1">VLOOKUP($B70,基础扩展表!$E:$AG,MATCH(AW$2,基础扩展表!$E$1:$AG$1,0),FALSE)</f>
        <v>#N/A</v>
      </c>
      <c r="AX70" t="e">
        <f ca="1">VLOOKUP($B70,基础扩展表!$E:$AG,MATCH(AX$2,基础扩展表!$E$1:$AG$1,0),FALSE)</f>
        <v>#N/A</v>
      </c>
      <c r="AY70" t="e">
        <f ca="1">VLOOKUP($B70,基础扩展表!$E:$AG,MATCH(AY$2,基础扩展表!$E$1:$AG$1,0),FALSE)</f>
        <v>#N/A</v>
      </c>
      <c r="AZ70" t="e">
        <f ca="1">VLOOKUP($B70,基础扩展表!$E:$AG,MATCH(AZ$2,基础扩展表!$E$1:$AG$1,0),FALSE)</f>
        <v>#N/A</v>
      </c>
      <c r="BA70" t="e">
        <f ca="1">VLOOKUP($B70,基础扩展表!$E:$AG,MATCH(BA$2,基础扩展表!$E$1:$AG$1,0),FALSE)</f>
        <v>#N/A</v>
      </c>
      <c r="BB70" t="e">
        <f ca="1">VLOOKUP($B70,基础扩展表!$E:$AG,MATCH(BB$2,基础扩展表!$E$1:$AG$1,0),FALSE)</f>
        <v>#N/A</v>
      </c>
      <c r="BC70" t="e">
        <f ca="1">VLOOKUP($B70,基础扩展表!$E:$AG,MATCH(BC$2,基础扩展表!$E$1:$AG$1,0),FALSE)</f>
        <v>#N/A</v>
      </c>
      <c r="BD70" t="e">
        <f ca="1">VLOOKUP($B70,基础扩展表!$E:$AG,MATCH(BD$2,基础扩展表!$E$1:$AG$1,0),FALSE)</f>
        <v>#N/A</v>
      </c>
      <c r="BE70" t="e">
        <f ca="1">VLOOKUP($B70,基础扩展表!$E:$AG,MATCH(BE$2,基础扩展表!$E$1:$AG$1,0),FALSE)</f>
        <v>#N/A</v>
      </c>
      <c r="BF70" t="e">
        <f ca="1">VLOOKUP($B70,基础扩展表!$E:$AG,MATCH(BF$2,基础扩展表!$E$1:$AG$1,0),FALSE)</f>
        <v>#N/A</v>
      </c>
      <c r="BG70" t="e">
        <f ca="1">VLOOKUP($B70,基础扩展表!$E:$AG,MATCH(BG$2,基础扩展表!$E$1:$AG$1,0),FALSE)</f>
        <v>#N/A</v>
      </c>
      <c r="BH70" t="e">
        <f ca="1">VLOOKUP($B70,基础扩展表!$E:$AG,MATCH(BH$2,基础扩展表!$E$1:$AG$1,0),FALSE)</f>
        <v>#N/A</v>
      </c>
      <c r="BI70" t="e">
        <f ca="1">VLOOKUP($B70,基础扩展表!$E:$AG,MATCH(BI$2,基础扩展表!$E$1:$AG$1,0),FALSE)</f>
        <v>#N/A</v>
      </c>
      <c r="BJ70" t="e">
        <f ca="1">VLOOKUP($B70,基础扩展表!$E:$AG,MATCH(BJ$2,基础扩展表!$E$1:$AG$1,0),FALSE)</f>
        <v>#N/A</v>
      </c>
      <c r="BK70" t="e">
        <f ca="1">VLOOKUP($B70,基础扩展表!$E:$AG,MATCH(BK$2,基础扩展表!$E$1:$AG$1,0),FALSE)</f>
        <v>#N/A</v>
      </c>
      <c r="BL70" t="e">
        <f ca="1">VLOOKUP($B70,基础扩展表!$E:$AG,MATCH(BL$2,基础扩展表!$E$1:$AG$1,0),FALSE)</f>
        <v>#N/A</v>
      </c>
      <c r="BM70" t="e">
        <f ca="1">VLOOKUP($E70,模型表!$C:$E,3,FALSE)</f>
        <v>#N/A</v>
      </c>
      <c r="BP70" t="str">
        <f t="shared" ca="1" si="24"/>
        <v>TRUE</v>
      </c>
    </row>
    <row r="71" spans="2:68" x14ac:dyDescent="0.2">
      <c r="B71" t="str">
        <f t="array" aca="1" ref="B71" ca="1">INDEX(基础表!$Y:$Y,SMALL(IF(基础表!$Z:$Z=1,ROW(基础表!$Z:$Z),999),ROW(H65)))&amp;""</f>
        <v/>
      </c>
      <c r="C71" t="e">
        <f ca="1">VLOOKUP(VLOOKUP($B71,基础表!$E:$G,3,FALSE),模型表!$C:$D,2,FALSE)</f>
        <v>#N/A</v>
      </c>
      <c r="E71" t="e">
        <f ca="1">VLOOKUP($B71,基础表!$E:$G,3,FALSE)</f>
        <v>#N/A</v>
      </c>
      <c r="F71" t="e">
        <f ca="1">VLOOKUP($E71,模型表!$C:$G,5,FALSE)</f>
        <v>#N/A</v>
      </c>
      <c r="G71" t="e">
        <f ca="1">VLOOKUP($E71,模型表!$C:$F,4,FALSE)</f>
        <v>#N/A</v>
      </c>
      <c r="I71" t="str">
        <f t="shared" ca="1" si="0"/>
        <v/>
      </c>
      <c r="J71" t="str">
        <f t="shared" ca="1" si="1"/>
        <v/>
      </c>
      <c r="K71" t="str">
        <f t="shared" ca="1" si="2"/>
        <v/>
      </c>
      <c r="L71" t="str">
        <f t="shared" ca="1" si="3"/>
        <v/>
      </c>
      <c r="M71" t="str">
        <f t="shared" ca="1" si="19"/>
        <v/>
      </c>
      <c r="O71" t="e">
        <f ca="1">VLOOKUP($B71,基础表!$E:$R,14,FALSE)</f>
        <v>#N/A</v>
      </c>
      <c r="P71" t="e">
        <f ca="1">VLOOKUP($B71,基础表!$E:$S,13,FALSE)</f>
        <v>#N/A</v>
      </c>
      <c r="R71" t="e">
        <f ca="1">VLOOKUP($B71,基础表!$E:$H,4,FALSE)</f>
        <v>#N/A</v>
      </c>
      <c r="U71" t="str">
        <f t="shared" ca="1" si="20"/>
        <v/>
      </c>
      <c r="V71" t="str">
        <f t="shared" ca="1" si="21"/>
        <v/>
      </c>
      <c r="W71" t="str">
        <f t="shared" ca="1" si="22"/>
        <v/>
      </c>
      <c r="X71" t="e">
        <f ca="1">VLOOKUP($E71,模型表!$C:$K,9,FALSE)</f>
        <v>#N/A</v>
      </c>
      <c r="Z71" t="e">
        <f ca="1">VLOOKUP($E71,模型表!$C:$Q,11,FALSE)</f>
        <v>#N/A</v>
      </c>
      <c r="AF71" s="36" t="str">
        <f ca="1">IF($B71="","",IF(VLOOKUP($E71,模型表!$C:$O,12,FALSE)="PBuff","["&amp;VLOOKUP($E71,模型表!$C:$Q,13,FALSE)&amp;"]","[]"))</f>
        <v/>
      </c>
      <c r="AH71" s="23" t="str">
        <f t="shared" ca="1" si="9"/>
        <v/>
      </c>
      <c r="AI71" s="23" t="e">
        <f t="shared" ca="1" si="23"/>
        <v>#N/A</v>
      </c>
      <c r="AJ71" s="23" t="str">
        <f t="shared" ca="1" si="11"/>
        <v/>
      </c>
      <c r="AK71" s="23" t="str">
        <f t="shared" ca="1" si="12"/>
        <v/>
      </c>
      <c r="AM71" t="e">
        <f ca="1">VLOOKUP($B71,基础表!$E:$J,4,FALSE)</f>
        <v>#N/A</v>
      </c>
      <c r="AN71" t="e">
        <f ca="1">VLOOKUP($B71,基础表!$E:$J,5,FALSE)</f>
        <v>#N/A</v>
      </c>
      <c r="AO71" t="e">
        <f ca="1">VLOOKUP($B71,基础表!$E:$J,6,FALSE)</f>
        <v>#N/A</v>
      </c>
      <c r="AP71" t="e">
        <f ca="1">VLOOKUP($B71,基础扩展表!$E:$AG,MATCH(AP$2,基础扩展表!$E$1:$AG$1,0),FALSE)</f>
        <v>#N/A</v>
      </c>
      <c r="AQ71" t="e">
        <f ca="1">VLOOKUP($B71,基础扩展表!$E:$AG,MATCH(AQ$2,基础扩展表!$E$1:$AG$1,0),FALSE)</f>
        <v>#N/A</v>
      </c>
      <c r="AR71" t="e">
        <f ca="1">VLOOKUP($B71,基础扩展表!$E:$AG,MATCH(AR$2,基础扩展表!$E$1:$AG$1,0),FALSE)</f>
        <v>#N/A</v>
      </c>
      <c r="AS71" t="e">
        <f ca="1">VLOOKUP($B71,基础扩展表!$E:$AG,MATCH(AS$2,基础扩展表!$E$1:$AG$1,0),FALSE)</f>
        <v>#N/A</v>
      </c>
      <c r="AT71" t="e">
        <f ca="1">VLOOKUP($B71,基础扩展表!$E:$AG,MATCH(AT$2,基础扩展表!$E$1:$AG$1,0),FALSE)</f>
        <v>#N/A</v>
      </c>
      <c r="AU71" t="e">
        <f ca="1">VLOOKUP($B71,基础扩展表!$E:$AG,MATCH(AU$2,基础扩展表!$E$1:$AG$1,0),FALSE)</f>
        <v>#N/A</v>
      </c>
      <c r="AV71" t="e">
        <f ca="1">VLOOKUP($B71,基础扩展表!$E:$AG,MATCH(AV$2,基础扩展表!$E$1:$AG$1,0),FALSE)</f>
        <v>#N/A</v>
      </c>
      <c r="AW71" t="e">
        <f ca="1">VLOOKUP($B71,基础扩展表!$E:$AG,MATCH(AW$2,基础扩展表!$E$1:$AG$1,0),FALSE)</f>
        <v>#N/A</v>
      </c>
      <c r="AX71" t="e">
        <f ca="1">VLOOKUP($B71,基础扩展表!$E:$AG,MATCH(AX$2,基础扩展表!$E$1:$AG$1,0),FALSE)</f>
        <v>#N/A</v>
      </c>
      <c r="AY71" t="e">
        <f ca="1">VLOOKUP($B71,基础扩展表!$E:$AG,MATCH(AY$2,基础扩展表!$E$1:$AG$1,0),FALSE)</f>
        <v>#N/A</v>
      </c>
      <c r="AZ71" t="e">
        <f ca="1">VLOOKUP($B71,基础扩展表!$E:$AG,MATCH(AZ$2,基础扩展表!$E$1:$AG$1,0),FALSE)</f>
        <v>#N/A</v>
      </c>
      <c r="BA71" t="e">
        <f ca="1">VLOOKUP($B71,基础扩展表!$E:$AG,MATCH(BA$2,基础扩展表!$E$1:$AG$1,0),FALSE)</f>
        <v>#N/A</v>
      </c>
      <c r="BB71" t="e">
        <f ca="1">VLOOKUP($B71,基础扩展表!$E:$AG,MATCH(BB$2,基础扩展表!$E$1:$AG$1,0),FALSE)</f>
        <v>#N/A</v>
      </c>
      <c r="BC71" t="e">
        <f ca="1">VLOOKUP($B71,基础扩展表!$E:$AG,MATCH(BC$2,基础扩展表!$E$1:$AG$1,0),FALSE)</f>
        <v>#N/A</v>
      </c>
      <c r="BD71" t="e">
        <f ca="1">VLOOKUP($B71,基础扩展表!$E:$AG,MATCH(BD$2,基础扩展表!$E$1:$AG$1,0),FALSE)</f>
        <v>#N/A</v>
      </c>
      <c r="BE71" t="e">
        <f ca="1">VLOOKUP($B71,基础扩展表!$E:$AG,MATCH(BE$2,基础扩展表!$E$1:$AG$1,0),FALSE)</f>
        <v>#N/A</v>
      </c>
      <c r="BF71" t="e">
        <f ca="1">VLOOKUP($B71,基础扩展表!$E:$AG,MATCH(BF$2,基础扩展表!$E$1:$AG$1,0),FALSE)</f>
        <v>#N/A</v>
      </c>
      <c r="BG71" t="e">
        <f ca="1">VLOOKUP($B71,基础扩展表!$E:$AG,MATCH(BG$2,基础扩展表!$E$1:$AG$1,0),FALSE)</f>
        <v>#N/A</v>
      </c>
      <c r="BH71" t="e">
        <f ca="1">VLOOKUP($B71,基础扩展表!$E:$AG,MATCH(BH$2,基础扩展表!$E$1:$AG$1,0),FALSE)</f>
        <v>#N/A</v>
      </c>
      <c r="BI71" t="e">
        <f ca="1">VLOOKUP($B71,基础扩展表!$E:$AG,MATCH(BI$2,基础扩展表!$E$1:$AG$1,0),FALSE)</f>
        <v>#N/A</v>
      </c>
      <c r="BJ71" t="e">
        <f ca="1">VLOOKUP($B71,基础扩展表!$E:$AG,MATCH(BJ$2,基础扩展表!$E$1:$AG$1,0),FALSE)</f>
        <v>#N/A</v>
      </c>
      <c r="BK71" t="e">
        <f ca="1">VLOOKUP($B71,基础扩展表!$E:$AG,MATCH(BK$2,基础扩展表!$E$1:$AG$1,0),FALSE)</f>
        <v>#N/A</v>
      </c>
      <c r="BL71" t="e">
        <f ca="1">VLOOKUP($B71,基础扩展表!$E:$AG,MATCH(BL$2,基础扩展表!$E$1:$AG$1,0),FALSE)</f>
        <v>#N/A</v>
      </c>
      <c r="BM71" t="e">
        <f ca="1">VLOOKUP($E71,模型表!$C:$E,3,FALSE)</f>
        <v>#N/A</v>
      </c>
      <c r="BP71" t="str">
        <f t="shared" ca="1" si="24"/>
        <v>TRUE</v>
      </c>
    </row>
    <row r="72" spans="2:68" x14ac:dyDescent="0.2">
      <c r="B72" t="str">
        <f t="array" aca="1" ref="B72" ca="1">INDEX(基础表!$Y:$Y,SMALL(IF(基础表!$Z:$Z=1,ROW(基础表!$Z:$Z),999),ROW(H66)))&amp;""</f>
        <v/>
      </c>
      <c r="C72" t="e">
        <f ca="1">VLOOKUP(VLOOKUP($B72,基础表!$E:$G,3,FALSE),模型表!$C:$D,2,FALSE)</f>
        <v>#N/A</v>
      </c>
      <c r="E72" t="e">
        <f ca="1">VLOOKUP($B72,基础表!$E:$G,3,FALSE)</f>
        <v>#N/A</v>
      </c>
      <c r="F72" t="e">
        <f ca="1">VLOOKUP($E72,模型表!$C:$G,5,FALSE)</f>
        <v>#N/A</v>
      </c>
      <c r="G72" t="e">
        <f ca="1">VLOOKUP($E72,模型表!$C:$F,4,FALSE)</f>
        <v>#N/A</v>
      </c>
      <c r="I72" t="str">
        <f t="shared" ca="1" si="0"/>
        <v/>
      </c>
      <c r="J72" t="str">
        <f t="shared" ca="1" si="1"/>
        <v/>
      </c>
      <c r="K72" t="str">
        <f t="shared" ca="1" si="2"/>
        <v/>
      </c>
      <c r="L72" t="str">
        <f t="shared" ca="1" si="3"/>
        <v/>
      </c>
      <c r="M72" t="str">
        <f t="shared" ca="1" si="19"/>
        <v/>
      </c>
      <c r="O72" t="e">
        <f ca="1">VLOOKUP($B72,基础表!$E:$R,14,FALSE)</f>
        <v>#N/A</v>
      </c>
      <c r="P72" t="e">
        <f ca="1">VLOOKUP($B72,基础表!$E:$S,13,FALSE)</f>
        <v>#N/A</v>
      </c>
      <c r="R72" t="e">
        <f ca="1">VLOOKUP($B72,基础表!$E:$H,4,FALSE)</f>
        <v>#N/A</v>
      </c>
      <c r="U72" t="str">
        <f t="shared" ca="1" si="20"/>
        <v/>
      </c>
      <c r="V72" t="str">
        <f t="shared" ca="1" si="21"/>
        <v/>
      </c>
      <c r="W72" t="str">
        <f t="shared" ca="1" si="22"/>
        <v/>
      </c>
      <c r="X72" t="e">
        <f ca="1">VLOOKUP($E72,模型表!$C:$K,9,FALSE)</f>
        <v>#N/A</v>
      </c>
      <c r="Z72" t="e">
        <f ca="1">VLOOKUP($E72,模型表!$C:$Q,11,FALSE)</f>
        <v>#N/A</v>
      </c>
      <c r="AF72" s="36" t="str">
        <f ca="1">IF($B72="","",IF(VLOOKUP($E72,模型表!$C:$O,12,FALSE)="PBuff","["&amp;VLOOKUP($E72,模型表!$C:$Q,13,FALSE)&amp;"]","[]"))</f>
        <v/>
      </c>
      <c r="AH72" s="23" t="str">
        <f t="shared" ca="1" si="9"/>
        <v/>
      </c>
      <c r="AI72" s="23" t="e">
        <f t="shared" ca="1" si="23"/>
        <v>#N/A</v>
      </c>
      <c r="AJ72" s="23" t="str">
        <f t="shared" ca="1" si="11"/>
        <v/>
      </c>
      <c r="AK72" s="23" t="str">
        <f t="shared" ca="1" si="12"/>
        <v/>
      </c>
      <c r="AM72" t="e">
        <f ca="1">VLOOKUP($B72,基础表!$E:$J,4,FALSE)</f>
        <v>#N/A</v>
      </c>
      <c r="AN72" t="e">
        <f ca="1">VLOOKUP($B72,基础表!$E:$J,5,FALSE)</f>
        <v>#N/A</v>
      </c>
      <c r="AO72" t="e">
        <f ca="1">VLOOKUP($B72,基础表!$E:$J,6,FALSE)</f>
        <v>#N/A</v>
      </c>
      <c r="AP72" t="e">
        <f ca="1">VLOOKUP($B72,基础扩展表!$E:$AG,MATCH(AP$2,基础扩展表!$E$1:$AG$1,0),FALSE)</f>
        <v>#N/A</v>
      </c>
      <c r="AQ72" t="e">
        <f ca="1">VLOOKUP($B72,基础扩展表!$E:$AG,MATCH(AQ$2,基础扩展表!$E$1:$AG$1,0),FALSE)</f>
        <v>#N/A</v>
      </c>
      <c r="AR72" t="e">
        <f ca="1">VLOOKUP($B72,基础扩展表!$E:$AG,MATCH(AR$2,基础扩展表!$E$1:$AG$1,0),FALSE)</f>
        <v>#N/A</v>
      </c>
      <c r="AS72" t="e">
        <f ca="1">VLOOKUP($B72,基础扩展表!$E:$AG,MATCH(AS$2,基础扩展表!$E$1:$AG$1,0),FALSE)</f>
        <v>#N/A</v>
      </c>
      <c r="AT72" t="e">
        <f ca="1">VLOOKUP($B72,基础扩展表!$E:$AG,MATCH(AT$2,基础扩展表!$E$1:$AG$1,0),FALSE)</f>
        <v>#N/A</v>
      </c>
      <c r="AU72" t="e">
        <f ca="1">VLOOKUP($B72,基础扩展表!$E:$AG,MATCH(AU$2,基础扩展表!$E$1:$AG$1,0),FALSE)</f>
        <v>#N/A</v>
      </c>
      <c r="AV72" t="e">
        <f ca="1">VLOOKUP($B72,基础扩展表!$E:$AG,MATCH(AV$2,基础扩展表!$E$1:$AG$1,0),FALSE)</f>
        <v>#N/A</v>
      </c>
      <c r="AW72" t="e">
        <f ca="1">VLOOKUP($B72,基础扩展表!$E:$AG,MATCH(AW$2,基础扩展表!$E$1:$AG$1,0),FALSE)</f>
        <v>#N/A</v>
      </c>
      <c r="AX72" t="e">
        <f ca="1">VLOOKUP($B72,基础扩展表!$E:$AG,MATCH(AX$2,基础扩展表!$E$1:$AG$1,0),FALSE)</f>
        <v>#N/A</v>
      </c>
      <c r="AY72" t="e">
        <f ca="1">VLOOKUP($B72,基础扩展表!$E:$AG,MATCH(AY$2,基础扩展表!$E$1:$AG$1,0),FALSE)</f>
        <v>#N/A</v>
      </c>
      <c r="AZ72" t="e">
        <f ca="1">VLOOKUP($B72,基础扩展表!$E:$AG,MATCH(AZ$2,基础扩展表!$E$1:$AG$1,0),FALSE)</f>
        <v>#N/A</v>
      </c>
      <c r="BA72" t="e">
        <f ca="1">VLOOKUP($B72,基础扩展表!$E:$AG,MATCH(BA$2,基础扩展表!$E$1:$AG$1,0),FALSE)</f>
        <v>#N/A</v>
      </c>
      <c r="BB72" t="e">
        <f ca="1">VLOOKUP($B72,基础扩展表!$E:$AG,MATCH(BB$2,基础扩展表!$E$1:$AG$1,0),FALSE)</f>
        <v>#N/A</v>
      </c>
      <c r="BC72" t="e">
        <f ca="1">VLOOKUP($B72,基础扩展表!$E:$AG,MATCH(BC$2,基础扩展表!$E$1:$AG$1,0),FALSE)</f>
        <v>#N/A</v>
      </c>
      <c r="BD72" t="e">
        <f ca="1">VLOOKUP($B72,基础扩展表!$E:$AG,MATCH(BD$2,基础扩展表!$E$1:$AG$1,0),FALSE)</f>
        <v>#N/A</v>
      </c>
      <c r="BE72" t="e">
        <f ca="1">VLOOKUP($B72,基础扩展表!$E:$AG,MATCH(BE$2,基础扩展表!$E$1:$AG$1,0),FALSE)</f>
        <v>#N/A</v>
      </c>
      <c r="BF72" t="e">
        <f ca="1">VLOOKUP($B72,基础扩展表!$E:$AG,MATCH(BF$2,基础扩展表!$E$1:$AG$1,0),FALSE)</f>
        <v>#N/A</v>
      </c>
      <c r="BG72" t="e">
        <f ca="1">VLOOKUP($B72,基础扩展表!$E:$AG,MATCH(BG$2,基础扩展表!$E$1:$AG$1,0),FALSE)</f>
        <v>#N/A</v>
      </c>
      <c r="BH72" t="e">
        <f ca="1">VLOOKUP($B72,基础扩展表!$E:$AG,MATCH(BH$2,基础扩展表!$E$1:$AG$1,0),FALSE)</f>
        <v>#N/A</v>
      </c>
      <c r="BI72" t="e">
        <f ca="1">VLOOKUP($B72,基础扩展表!$E:$AG,MATCH(BI$2,基础扩展表!$E$1:$AG$1,0),FALSE)</f>
        <v>#N/A</v>
      </c>
      <c r="BJ72" t="e">
        <f ca="1">VLOOKUP($B72,基础扩展表!$E:$AG,MATCH(BJ$2,基础扩展表!$E$1:$AG$1,0),FALSE)</f>
        <v>#N/A</v>
      </c>
      <c r="BK72" t="e">
        <f ca="1">VLOOKUP($B72,基础扩展表!$E:$AG,MATCH(BK$2,基础扩展表!$E$1:$AG$1,0),FALSE)</f>
        <v>#N/A</v>
      </c>
      <c r="BL72" t="e">
        <f ca="1">VLOOKUP($B72,基础扩展表!$E:$AG,MATCH(BL$2,基础扩展表!$E$1:$AG$1,0),FALSE)</f>
        <v>#N/A</v>
      </c>
      <c r="BM72" t="e">
        <f ca="1">VLOOKUP($E72,模型表!$C:$E,3,FALSE)</f>
        <v>#N/A</v>
      </c>
      <c r="BP72" t="str">
        <f t="shared" ca="1" si="24"/>
        <v>TRUE</v>
      </c>
    </row>
    <row r="73" spans="2:68" x14ac:dyDescent="0.2">
      <c r="B73" t="str">
        <f t="array" aca="1" ref="B73" ca="1">INDEX(基础表!$Y:$Y,SMALL(IF(基础表!$Z:$Z=1,ROW(基础表!$Z:$Z),999),ROW(H67)))&amp;""</f>
        <v/>
      </c>
      <c r="C73" t="e">
        <f ca="1">VLOOKUP(VLOOKUP($B73,基础表!$E:$G,3,FALSE),模型表!$C:$D,2,FALSE)</f>
        <v>#N/A</v>
      </c>
      <c r="E73" t="e">
        <f ca="1">VLOOKUP($B73,基础表!$E:$G,3,FALSE)</f>
        <v>#N/A</v>
      </c>
      <c r="F73" t="e">
        <f ca="1">VLOOKUP($E73,模型表!$C:$G,5,FALSE)</f>
        <v>#N/A</v>
      </c>
      <c r="G73" t="e">
        <f ca="1">VLOOKUP($E73,模型表!$C:$F,4,FALSE)</f>
        <v>#N/A</v>
      </c>
      <c r="I73" t="str">
        <f t="shared" ca="1" si="0"/>
        <v/>
      </c>
      <c r="J73" t="str">
        <f t="shared" ca="1" si="1"/>
        <v/>
      </c>
      <c r="K73" t="str">
        <f t="shared" ca="1" si="2"/>
        <v/>
      </c>
      <c r="L73" t="str">
        <f t="shared" ca="1" si="3"/>
        <v/>
      </c>
      <c r="M73" t="str">
        <f t="shared" ca="1" si="19"/>
        <v/>
      </c>
      <c r="O73" t="e">
        <f ca="1">VLOOKUP($B73,基础表!$E:$R,14,FALSE)</f>
        <v>#N/A</v>
      </c>
      <c r="P73" t="e">
        <f ca="1">VLOOKUP($B73,基础表!$E:$S,13,FALSE)</f>
        <v>#N/A</v>
      </c>
      <c r="R73" t="e">
        <f ca="1">VLOOKUP($B73,基础表!$E:$H,4,FALSE)</f>
        <v>#N/A</v>
      </c>
      <c r="U73" t="str">
        <f t="shared" ca="1" si="20"/>
        <v/>
      </c>
      <c r="V73" t="str">
        <f t="shared" ca="1" si="21"/>
        <v/>
      </c>
      <c r="W73" t="str">
        <f t="shared" ca="1" si="22"/>
        <v/>
      </c>
      <c r="X73" t="e">
        <f ca="1">VLOOKUP($E73,模型表!$C:$K,9,FALSE)</f>
        <v>#N/A</v>
      </c>
      <c r="Z73" t="e">
        <f ca="1">VLOOKUP($E73,模型表!$C:$Q,11,FALSE)</f>
        <v>#N/A</v>
      </c>
      <c r="AF73" s="36" t="str">
        <f ca="1">IF($B73="","",IF(VLOOKUP($E73,模型表!$C:$O,12,FALSE)="PBuff","["&amp;VLOOKUP($E73,模型表!$C:$Q,13,FALSE)&amp;"]","[]"))</f>
        <v/>
      </c>
      <c r="AH73" s="23" t="str">
        <f t="shared" ca="1" si="9"/>
        <v/>
      </c>
      <c r="AI73" s="23" t="e">
        <f t="shared" ca="1" si="23"/>
        <v>#N/A</v>
      </c>
      <c r="AJ73" s="23" t="str">
        <f t="shared" ca="1" si="11"/>
        <v/>
      </c>
      <c r="AK73" s="23" t="str">
        <f t="shared" ca="1" si="12"/>
        <v/>
      </c>
      <c r="AM73" t="e">
        <f ca="1">VLOOKUP($B73,基础表!$E:$J,4,FALSE)</f>
        <v>#N/A</v>
      </c>
      <c r="AN73" t="e">
        <f ca="1">VLOOKUP($B73,基础表!$E:$J,5,FALSE)</f>
        <v>#N/A</v>
      </c>
      <c r="AO73" t="e">
        <f ca="1">VLOOKUP($B73,基础表!$E:$J,6,FALSE)</f>
        <v>#N/A</v>
      </c>
      <c r="AP73" t="e">
        <f ca="1">VLOOKUP($B73,基础扩展表!$E:$AG,MATCH(AP$2,基础扩展表!$E$1:$AG$1,0),FALSE)</f>
        <v>#N/A</v>
      </c>
      <c r="AQ73" t="e">
        <f ca="1">VLOOKUP($B73,基础扩展表!$E:$AG,MATCH(AQ$2,基础扩展表!$E$1:$AG$1,0),FALSE)</f>
        <v>#N/A</v>
      </c>
      <c r="AR73" t="e">
        <f ca="1">VLOOKUP($B73,基础扩展表!$E:$AG,MATCH(AR$2,基础扩展表!$E$1:$AG$1,0),FALSE)</f>
        <v>#N/A</v>
      </c>
      <c r="AS73" t="e">
        <f ca="1">VLOOKUP($B73,基础扩展表!$E:$AG,MATCH(AS$2,基础扩展表!$E$1:$AG$1,0),FALSE)</f>
        <v>#N/A</v>
      </c>
      <c r="AT73" t="e">
        <f ca="1">VLOOKUP($B73,基础扩展表!$E:$AG,MATCH(AT$2,基础扩展表!$E$1:$AG$1,0),FALSE)</f>
        <v>#N/A</v>
      </c>
      <c r="AU73" t="e">
        <f ca="1">VLOOKUP($B73,基础扩展表!$E:$AG,MATCH(AU$2,基础扩展表!$E$1:$AG$1,0),FALSE)</f>
        <v>#N/A</v>
      </c>
      <c r="AV73" t="e">
        <f ca="1">VLOOKUP($B73,基础扩展表!$E:$AG,MATCH(AV$2,基础扩展表!$E$1:$AG$1,0),FALSE)</f>
        <v>#N/A</v>
      </c>
      <c r="AW73" t="e">
        <f ca="1">VLOOKUP($B73,基础扩展表!$E:$AG,MATCH(AW$2,基础扩展表!$E$1:$AG$1,0),FALSE)</f>
        <v>#N/A</v>
      </c>
      <c r="AX73" t="e">
        <f ca="1">VLOOKUP($B73,基础扩展表!$E:$AG,MATCH(AX$2,基础扩展表!$E$1:$AG$1,0),FALSE)</f>
        <v>#N/A</v>
      </c>
      <c r="AY73" t="e">
        <f ca="1">VLOOKUP($B73,基础扩展表!$E:$AG,MATCH(AY$2,基础扩展表!$E$1:$AG$1,0),FALSE)</f>
        <v>#N/A</v>
      </c>
      <c r="AZ73" t="e">
        <f ca="1">VLOOKUP($B73,基础扩展表!$E:$AG,MATCH(AZ$2,基础扩展表!$E$1:$AG$1,0),FALSE)</f>
        <v>#N/A</v>
      </c>
      <c r="BA73" t="e">
        <f ca="1">VLOOKUP($B73,基础扩展表!$E:$AG,MATCH(BA$2,基础扩展表!$E$1:$AG$1,0),FALSE)</f>
        <v>#N/A</v>
      </c>
      <c r="BB73" t="e">
        <f ca="1">VLOOKUP($B73,基础扩展表!$E:$AG,MATCH(BB$2,基础扩展表!$E$1:$AG$1,0),FALSE)</f>
        <v>#N/A</v>
      </c>
      <c r="BC73" t="e">
        <f ca="1">VLOOKUP($B73,基础扩展表!$E:$AG,MATCH(BC$2,基础扩展表!$E$1:$AG$1,0),FALSE)</f>
        <v>#N/A</v>
      </c>
      <c r="BD73" t="e">
        <f ca="1">VLOOKUP($B73,基础扩展表!$E:$AG,MATCH(BD$2,基础扩展表!$E$1:$AG$1,0),FALSE)</f>
        <v>#N/A</v>
      </c>
      <c r="BE73" t="e">
        <f ca="1">VLOOKUP($B73,基础扩展表!$E:$AG,MATCH(BE$2,基础扩展表!$E$1:$AG$1,0),FALSE)</f>
        <v>#N/A</v>
      </c>
      <c r="BF73" t="e">
        <f ca="1">VLOOKUP($B73,基础扩展表!$E:$AG,MATCH(BF$2,基础扩展表!$E$1:$AG$1,0),FALSE)</f>
        <v>#N/A</v>
      </c>
      <c r="BG73" t="e">
        <f ca="1">VLOOKUP($B73,基础扩展表!$E:$AG,MATCH(BG$2,基础扩展表!$E$1:$AG$1,0),FALSE)</f>
        <v>#N/A</v>
      </c>
      <c r="BH73" t="e">
        <f ca="1">VLOOKUP($B73,基础扩展表!$E:$AG,MATCH(BH$2,基础扩展表!$E$1:$AG$1,0),FALSE)</f>
        <v>#N/A</v>
      </c>
      <c r="BI73" t="e">
        <f ca="1">VLOOKUP($B73,基础扩展表!$E:$AG,MATCH(BI$2,基础扩展表!$E$1:$AG$1,0),FALSE)</f>
        <v>#N/A</v>
      </c>
      <c r="BJ73" t="e">
        <f ca="1">VLOOKUP($B73,基础扩展表!$E:$AG,MATCH(BJ$2,基础扩展表!$E$1:$AG$1,0),FALSE)</f>
        <v>#N/A</v>
      </c>
      <c r="BK73" t="e">
        <f ca="1">VLOOKUP($B73,基础扩展表!$E:$AG,MATCH(BK$2,基础扩展表!$E$1:$AG$1,0),FALSE)</f>
        <v>#N/A</v>
      </c>
      <c r="BL73" t="e">
        <f ca="1">VLOOKUP($B73,基础扩展表!$E:$AG,MATCH(BL$2,基础扩展表!$E$1:$AG$1,0),FALSE)</f>
        <v>#N/A</v>
      </c>
      <c r="BM73" t="e">
        <f ca="1">VLOOKUP($E73,模型表!$C:$E,3,FALSE)</f>
        <v>#N/A</v>
      </c>
      <c r="BP73" t="str">
        <f t="shared" ca="1" si="24"/>
        <v>TRUE</v>
      </c>
    </row>
    <row r="74" spans="2:68" x14ac:dyDescent="0.2">
      <c r="B74" t="str">
        <f t="array" aca="1" ref="B74" ca="1">INDEX(基础表!$Y:$Y,SMALL(IF(基础表!$Z:$Z=1,ROW(基础表!$Z:$Z),999),ROW(H68)))&amp;""</f>
        <v/>
      </c>
      <c r="C74" t="e">
        <f ca="1">VLOOKUP(VLOOKUP($B74,基础表!$E:$G,3,FALSE),模型表!$C:$D,2,FALSE)</f>
        <v>#N/A</v>
      </c>
      <c r="E74" t="e">
        <f ca="1">VLOOKUP($B74,基础表!$E:$G,3,FALSE)</f>
        <v>#N/A</v>
      </c>
      <c r="F74" t="e">
        <f ca="1">VLOOKUP($E74,模型表!$C:$G,5,FALSE)</f>
        <v>#N/A</v>
      </c>
      <c r="G74" t="e">
        <f ca="1">VLOOKUP($E74,模型表!$C:$F,4,FALSE)</f>
        <v>#N/A</v>
      </c>
      <c r="I74" t="str">
        <f t="shared" ca="1" si="0"/>
        <v/>
      </c>
      <c r="J74" t="str">
        <f t="shared" ca="1" si="1"/>
        <v/>
      </c>
      <c r="K74" t="str">
        <f t="shared" ca="1" si="2"/>
        <v/>
      </c>
      <c r="L74" t="str">
        <f t="shared" ca="1" si="3"/>
        <v/>
      </c>
      <c r="M74" t="str">
        <f t="shared" ca="1" si="19"/>
        <v/>
      </c>
      <c r="O74" t="e">
        <f ca="1">VLOOKUP($B74,基础表!$E:$R,14,FALSE)</f>
        <v>#N/A</v>
      </c>
      <c r="P74" t="e">
        <f ca="1">VLOOKUP($B74,基础表!$E:$S,13,FALSE)</f>
        <v>#N/A</v>
      </c>
      <c r="R74" t="e">
        <f ca="1">VLOOKUP($B74,基础表!$E:$H,4,FALSE)</f>
        <v>#N/A</v>
      </c>
      <c r="U74" t="str">
        <f t="shared" ca="1" si="20"/>
        <v/>
      </c>
      <c r="V74" t="str">
        <f t="shared" ca="1" si="21"/>
        <v/>
      </c>
      <c r="W74" t="str">
        <f t="shared" ca="1" si="22"/>
        <v/>
      </c>
      <c r="X74" t="e">
        <f ca="1">VLOOKUP($E74,模型表!$C:$K,9,FALSE)</f>
        <v>#N/A</v>
      </c>
      <c r="Z74" t="e">
        <f ca="1">VLOOKUP($E74,模型表!$C:$Q,11,FALSE)</f>
        <v>#N/A</v>
      </c>
      <c r="AF74" s="36" t="str">
        <f ca="1">IF($B74="","",IF(VLOOKUP($E74,模型表!$C:$O,12,FALSE)="PBuff","["&amp;VLOOKUP($E74,模型表!$C:$Q,13,FALSE)&amp;"]","[]"))</f>
        <v/>
      </c>
      <c r="AH74" s="23" t="str">
        <f t="shared" ca="1" si="9"/>
        <v/>
      </c>
      <c r="AI74" s="23" t="e">
        <f t="shared" ca="1" si="23"/>
        <v>#N/A</v>
      </c>
      <c r="AJ74" s="23" t="str">
        <f t="shared" ca="1" si="11"/>
        <v/>
      </c>
      <c r="AK74" s="23" t="str">
        <f t="shared" ca="1" si="12"/>
        <v/>
      </c>
      <c r="AM74" t="e">
        <f ca="1">VLOOKUP($B74,基础表!$E:$J,4,FALSE)</f>
        <v>#N/A</v>
      </c>
      <c r="AN74" t="e">
        <f ca="1">VLOOKUP($B74,基础表!$E:$J,5,FALSE)</f>
        <v>#N/A</v>
      </c>
      <c r="AO74" t="e">
        <f ca="1">VLOOKUP($B74,基础表!$E:$J,6,FALSE)</f>
        <v>#N/A</v>
      </c>
      <c r="AP74" t="e">
        <f ca="1">VLOOKUP($B74,基础扩展表!$E:$AG,MATCH(AP$2,基础扩展表!$E$1:$AG$1,0),FALSE)</f>
        <v>#N/A</v>
      </c>
      <c r="AQ74" t="e">
        <f ca="1">VLOOKUP($B74,基础扩展表!$E:$AG,MATCH(AQ$2,基础扩展表!$E$1:$AG$1,0),FALSE)</f>
        <v>#N/A</v>
      </c>
      <c r="AR74" t="e">
        <f ca="1">VLOOKUP($B74,基础扩展表!$E:$AG,MATCH(AR$2,基础扩展表!$E$1:$AG$1,0),FALSE)</f>
        <v>#N/A</v>
      </c>
      <c r="AS74" t="e">
        <f ca="1">VLOOKUP($B74,基础扩展表!$E:$AG,MATCH(AS$2,基础扩展表!$E$1:$AG$1,0),FALSE)</f>
        <v>#N/A</v>
      </c>
      <c r="AT74" t="e">
        <f ca="1">VLOOKUP($B74,基础扩展表!$E:$AG,MATCH(AT$2,基础扩展表!$E$1:$AG$1,0),FALSE)</f>
        <v>#N/A</v>
      </c>
      <c r="AU74" t="e">
        <f ca="1">VLOOKUP($B74,基础扩展表!$E:$AG,MATCH(AU$2,基础扩展表!$E$1:$AG$1,0),FALSE)</f>
        <v>#N/A</v>
      </c>
      <c r="AV74" t="e">
        <f ca="1">VLOOKUP($B74,基础扩展表!$E:$AG,MATCH(AV$2,基础扩展表!$E$1:$AG$1,0),FALSE)</f>
        <v>#N/A</v>
      </c>
      <c r="AW74" t="e">
        <f ca="1">VLOOKUP($B74,基础扩展表!$E:$AG,MATCH(AW$2,基础扩展表!$E$1:$AG$1,0),FALSE)</f>
        <v>#N/A</v>
      </c>
      <c r="AX74" t="e">
        <f ca="1">VLOOKUP($B74,基础扩展表!$E:$AG,MATCH(AX$2,基础扩展表!$E$1:$AG$1,0),FALSE)</f>
        <v>#N/A</v>
      </c>
      <c r="AY74" t="e">
        <f ca="1">VLOOKUP($B74,基础扩展表!$E:$AG,MATCH(AY$2,基础扩展表!$E$1:$AG$1,0),FALSE)</f>
        <v>#N/A</v>
      </c>
      <c r="AZ74" t="e">
        <f ca="1">VLOOKUP($B74,基础扩展表!$E:$AG,MATCH(AZ$2,基础扩展表!$E$1:$AG$1,0),FALSE)</f>
        <v>#N/A</v>
      </c>
      <c r="BA74" t="e">
        <f ca="1">VLOOKUP($B74,基础扩展表!$E:$AG,MATCH(BA$2,基础扩展表!$E$1:$AG$1,0),FALSE)</f>
        <v>#N/A</v>
      </c>
      <c r="BB74" t="e">
        <f ca="1">VLOOKUP($B74,基础扩展表!$E:$AG,MATCH(BB$2,基础扩展表!$E$1:$AG$1,0),FALSE)</f>
        <v>#N/A</v>
      </c>
      <c r="BC74" t="e">
        <f ca="1">VLOOKUP($B74,基础扩展表!$E:$AG,MATCH(BC$2,基础扩展表!$E$1:$AG$1,0),FALSE)</f>
        <v>#N/A</v>
      </c>
      <c r="BD74" t="e">
        <f ca="1">VLOOKUP($B74,基础扩展表!$E:$AG,MATCH(BD$2,基础扩展表!$E$1:$AG$1,0),FALSE)</f>
        <v>#N/A</v>
      </c>
      <c r="BE74" t="e">
        <f ca="1">VLOOKUP($B74,基础扩展表!$E:$AG,MATCH(BE$2,基础扩展表!$E$1:$AG$1,0),FALSE)</f>
        <v>#N/A</v>
      </c>
      <c r="BF74" t="e">
        <f ca="1">VLOOKUP($B74,基础扩展表!$E:$AG,MATCH(BF$2,基础扩展表!$E$1:$AG$1,0),FALSE)</f>
        <v>#N/A</v>
      </c>
      <c r="BG74" t="e">
        <f ca="1">VLOOKUP($B74,基础扩展表!$E:$AG,MATCH(BG$2,基础扩展表!$E$1:$AG$1,0),FALSE)</f>
        <v>#N/A</v>
      </c>
      <c r="BH74" t="e">
        <f ca="1">VLOOKUP($B74,基础扩展表!$E:$AG,MATCH(BH$2,基础扩展表!$E$1:$AG$1,0),FALSE)</f>
        <v>#N/A</v>
      </c>
      <c r="BI74" t="e">
        <f ca="1">VLOOKUP($B74,基础扩展表!$E:$AG,MATCH(BI$2,基础扩展表!$E$1:$AG$1,0),FALSE)</f>
        <v>#N/A</v>
      </c>
      <c r="BJ74" t="e">
        <f ca="1">VLOOKUP($B74,基础扩展表!$E:$AG,MATCH(BJ$2,基础扩展表!$E$1:$AG$1,0),FALSE)</f>
        <v>#N/A</v>
      </c>
      <c r="BK74" t="e">
        <f ca="1">VLOOKUP($B74,基础扩展表!$E:$AG,MATCH(BK$2,基础扩展表!$E$1:$AG$1,0),FALSE)</f>
        <v>#N/A</v>
      </c>
      <c r="BL74" t="e">
        <f ca="1">VLOOKUP($B74,基础扩展表!$E:$AG,MATCH(BL$2,基础扩展表!$E$1:$AG$1,0),FALSE)</f>
        <v>#N/A</v>
      </c>
      <c r="BM74" t="e">
        <f ca="1">VLOOKUP($E74,模型表!$C:$E,3,FALSE)</f>
        <v>#N/A</v>
      </c>
      <c r="BP74" t="str">
        <f t="shared" ca="1" si="24"/>
        <v>TRUE</v>
      </c>
    </row>
    <row r="75" spans="2:68" x14ac:dyDescent="0.2">
      <c r="B75" t="str">
        <f t="array" aca="1" ref="B75" ca="1">INDEX(基础表!$Y:$Y,SMALL(IF(基础表!$Z:$Z=1,ROW(基础表!$Z:$Z),999),ROW(H69)))&amp;""</f>
        <v/>
      </c>
      <c r="C75" t="e">
        <f ca="1">VLOOKUP(VLOOKUP($B75,基础表!$E:$G,3,FALSE),模型表!$C:$D,2,FALSE)</f>
        <v>#N/A</v>
      </c>
      <c r="E75" t="e">
        <f ca="1">VLOOKUP($B75,基础表!$E:$G,3,FALSE)</f>
        <v>#N/A</v>
      </c>
      <c r="F75" t="e">
        <f ca="1">VLOOKUP($E75,模型表!$C:$G,5,FALSE)</f>
        <v>#N/A</v>
      </c>
      <c r="G75" t="e">
        <f ca="1">VLOOKUP($E75,模型表!$C:$F,4,FALSE)</f>
        <v>#N/A</v>
      </c>
      <c r="I75" t="str">
        <f t="shared" ca="1" si="0"/>
        <v/>
      </c>
      <c r="J75" t="str">
        <f t="shared" ca="1" si="1"/>
        <v/>
      </c>
      <c r="K75" t="str">
        <f t="shared" ca="1" si="2"/>
        <v/>
      </c>
      <c r="L75" t="str">
        <f t="shared" ca="1" si="3"/>
        <v/>
      </c>
      <c r="M75" t="str">
        <f t="shared" ca="1" si="19"/>
        <v/>
      </c>
      <c r="O75" t="e">
        <f ca="1">VLOOKUP($B75,基础表!$E:$R,14,FALSE)</f>
        <v>#N/A</v>
      </c>
      <c r="P75" t="e">
        <f ca="1">VLOOKUP($B75,基础表!$E:$S,13,FALSE)</f>
        <v>#N/A</v>
      </c>
      <c r="R75" t="e">
        <f ca="1">VLOOKUP($B75,基础表!$E:$H,4,FALSE)</f>
        <v>#N/A</v>
      </c>
      <c r="U75" t="str">
        <f t="shared" ca="1" si="20"/>
        <v/>
      </c>
      <c r="V75" t="str">
        <f t="shared" ca="1" si="21"/>
        <v/>
      </c>
      <c r="W75" t="str">
        <f t="shared" ca="1" si="22"/>
        <v/>
      </c>
      <c r="X75" t="e">
        <f ca="1">VLOOKUP($E75,模型表!$C:$K,9,FALSE)</f>
        <v>#N/A</v>
      </c>
      <c r="Z75" t="e">
        <f ca="1">VLOOKUP($E75,模型表!$C:$Q,11,FALSE)</f>
        <v>#N/A</v>
      </c>
      <c r="AF75" s="36" t="str">
        <f ca="1">IF($B75="","",IF(VLOOKUP($E75,模型表!$C:$O,12,FALSE)="PBuff","["&amp;VLOOKUP($E75,模型表!$C:$Q,13,FALSE)&amp;"]","[]"))</f>
        <v/>
      </c>
      <c r="AH75" s="23" t="str">
        <f t="shared" ca="1" si="9"/>
        <v/>
      </c>
      <c r="AI75" s="23" t="e">
        <f t="shared" ca="1" si="23"/>
        <v>#N/A</v>
      </c>
      <c r="AJ75" s="23" t="str">
        <f t="shared" ca="1" si="11"/>
        <v/>
      </c>
      <c r="AK75" s="23" t="str">
        <f t="shared" ca="1" si="12"/>
        <v/>
      </c>
      <c r="AM75" t="e">
        <f ca="1">VLOOKUP($B75,基础表!$E:$J,4,FALSE)</f>
        <v>#N/A</v>
      </c>
      <c r="AN75" t="e">
        <f ca="1">VLOOKUP($B75,基础表!$E:$J,5,FALSE)</f>
        <v>#N/A</v>
      </c>
      <c r="AO75" t="e">
        <f ca="1">VLOOKUP($B75,基础表!$E:$J,6,FALSE)</f>
        <v>#N/A</v>
      </c>
      <c r="AP75" t="e">
        <f ca="1">VLOOKUP($B75,基础扩展表!$E:$AG,MATCH(AP$2,基础扩展表!$E$1:$AG$1,0),FALSE)</f>
        <v>#N/A</v>
      </c>
      <c r="AQ75" t="e">
        <f ca="1">VLOOKUP($B75,基础扩展表!$E:$AG,MATCH(AQ$2,基础扩展表!$E$1:$AG$1,0),FALSE)</f>
        <v>#N/A</v>
      </c>
      <c r="AR75" t="e">
        <f ca="1">VLOOKUP($B75,基础扩展表!$E:$AG,MATCH(AR$2,基础扩展表!$E$1:$AG$1,0),FALSE)</f>
        <v>#N/A</v>
      </c>
      <c r="AS75" t="e">
        <f ca="1">VLOOKUP($B75,基础扩展表!$E:$AG,MATCH(AS$2,基础扩展表!$E$1:$AG$1,0),FALSE)</f>
        <v>#N/A</v>
      </c>
      <c r="AT75" t="e">
        <f ca="1">VLOOKUP($B75,基础扩展表!$E:$AG,MATCH(AT$2,基础扩展表!$E$1:$AG$1,0),FALSE)</f>
        <v>#N/A</v>
      </c>
      <c r="AU75" t="e">
        <f ca="1">VLOOKUP($B75,基础扩展表!$E:$AG,MATCH(AU$2,基础扩展表!$E$1:$AG$1,0),FALSE)</f>
        <v>#N/A</v>
      </c>
      <c r="AV75" t="e">
        <f ca="1">VLOOKUP($B75,基础扩展表!$E:$AG,MATCH(AV$2,基础扩展表!$E$1:$AG$1,0),FALSE)</f>
        <v>#N/A</v>
      </c>
      <c r="AW75" t="e">
        <f ca="1">VLOOKUP($B75,基础扩展表!$E:$AG,MATCH(AW$2,基础扩展表!$E$1:$AG$1,0),FALSE)</f>
        <v>#N/A</v>
      </c>
      <c r="AX75" t="e">
        <f ca="1">VLOOKUP($B75,基础扩展表!$E:$AG,MATCH(AX$2,基础扩展表!$E$1:$AG$1,0),FALSE)</f>
        <v>#N/A</v>
      </c>
      <c r="AY75" t="e">
        <f ca="1">VLOOKUP($B75,基础扩展表!$E:$AG,MATCH(AY$2,基础扩展表!$E$1:$AG$1,0),FALSE)</f>
        <v>#N/A</v>
      </c>
      <c r="AZ75" t="e">
        <f ca="1">VLOOKUP($B75,基础扩展表!$E:$AG,MATCH(AZ$2,基础扩展表!$E$1:$AG$1,0),FALSE)</f>
        <v>#N/A</v>
      </c>
      <c r="BA75" t="e">
        <f ca="1">VLOOKUP($B75,基础扩展表!$E:$AG,MATCH(BA$2,基础扩展表!$E$1:$AG$1,0),FALSE)</f>
        <v>#N/A</v>
      </c>
      <c r="BB75" t="e">
        <f ca="1">VLOOKUP($B75,基础扩展表!$E:$AG,MATCH(BB$2,基础扩展表!$E$1:$AG$1,0),FALSE)</f>
        <v>#N/A</v>
      </c>
      <c r="BC75" t="e">
        <f ca="1">VLOOKUP($B75,基础扩展表!$E:$AG,MATCH(BC$2,基础扩展表!$E$1:$AG$1,0),FALSE)</f>
        <v>#N/A</v>
      </c>
      <c r="BD75" t="e">
        <f ca="1">VLOOKUP($B75,基础扩展表!$E:$AG,MATCH(BD$2,基础扩展表!$E$1:$AG$1,0),FALSE)</f>
        <v>#N/A</v>
      </c>
      <c r="BE75" t="e">
        <f ca="1">VLOOKUP($B75,基础扩展表!$E:$AG,MATCH(BE$2,基础扩展表!$E$1:$AG$1,0),FALSE)</f>
        <v>#N/A</v>
      </c>
      <c r="BF75" t="e">
        <f ca="1">VLOOKUP($B75,基础扩展表!$E:$AG,MATCH(BF$2,基础扩展表!$E$1:$AG$1,0),FALSE)</f>
        <v>#N/A</v>
      </c>
      <c r="BG75" t="e">
        <f ca="1">VLOOKUP($B75,基础扩展表!$E:$AG,MATCH(BG$2,基础扩展表!$E$1:$AG$1,0),FALSE)</f>
        <v>#N/A</v>
      </c>
      <c r="BH75" t="e">
        <f ca="1">VLOOKUP($B75,基础扩展表!$E:$AG,MATCH(BH$2,基础扩展表!$E$1:$AG$1,0),FALSE)</f>
        <v>#N/A</v>
      </c>
      <c r="BI75" t="e">
        <f ca="1">VLOOKUP($B75,基础扩展表!$E:$AG,MATCH(BI$2,基础扩展表!$E$1:$AG$1,0),FALSE)</f>
        <v>#N/A</v>
      </c>
      <c r="BJ75" t="e">
        <f ca="1">VLOOKUP($B75,基础扩展表!$E:$AG,MATCH(BJ$2,基础扩展表!$E$1:$AG$1,0),FALSE)</f>
        <v>#N/A</v>
      </c>
      <c r="BK75" t="e">
        <f ca="1">VLOOKUP($B75,基础扩展表!$E:$AG,MATCH(BK$2,基础扩展表!$E$1:$AG$1,0),FALSE)</f>
        <v>#N/A</v>
      </c>
      <c r="BL75" t="e">
        <f ca="1">VLOOKUP($B75,基础扩展表!$E:$AG,MATCH(BL$2,基础扩展表!$E$1:$AG$1,0),FALSE)</f>
        <v>#N/A</v>
      </c>
      <c r="BM75" t="e">
        <f ca="1">VLOOKUP($E75,模型表!$C:$E,3,FALSE)</f>
        <v>#N/A</v>
      </c>
      <c r="BP75" t="str">
        <f t="shared" ca="1" si="24"/>
        <v>TRUE</v>
      </c>
    </row>
    <row r="76" spans="2:68" x14ac:dyDescent="0.2">
      <c r="B76" t="str">
        <f t="array" aca="1" ref="B76" ca="1">INDEX(基础表!$Y:$Y,SMALL(IF(基础表!$Z:$Z=1,ROW(基础表!$Z:$Z),999),ROW(H70)))&amp;""</f>
        <v/>
      </c>
      <c r="C76" t="e">
        <f ca="1">VLOOKUP(VLOOKUP($B76,基础表!$E:$G,3,FALSE),模型表!$C:$D,2,FALSE)</f>
        <v>#N/A</v>
      </c>
      <c r="E76" t="e">
        <f ca="1">VLOOKUP($B76,基础表!$E:$G,3,FALSE)</f>
        <v>#N/A</v>
      </c>
      <c r="F76" t="e">
        <f ca="1">VLOOKUP($E76,模型表!$C:$G,5,FALSE)</f>
        <v>#N/A</v>
      </c>
      <c r="G76" t="e">
        <f ca="1">VLOOKUP($E76,模型表!$C:$F,4,FALSE)</f>
        <v>#N/A</v>
      </c>
      <c r="I76" t="str">
        <f t="shared" ca="1" si="0"/>
        <v/>
      </c>
      <c r="J76" t="str">
        <f t="shared" ca="1" si="1"/>
        <v/>
      </c>
      <c r="K76" t="str">
        <f t="shared" ca="1" si="2"/>
        <v/>
      </c>
      <c r="L76" t="str">
        <f t="shared" ca="1" si="3"/>
        <v/>
      </c>
      <c r="M76" t="str">
        <f t="shared" ca="1" si="19"/>
        <v/>
      </c>
      <c r="O76" t="e">
        <f ca="1">VLOOKUP($B76,基础表!$E:$R,14,FALSE)</f>
        <v>#N/A</v>
      </c>
      <c r="P76" t="e">
        <f ca="1">VLOOKUP($B76,基础表!$E:$S,13,FALSE)</f>
        <v>#N/A</v>
      </c>
      <c r="R76" t="e">
        <f ca="1">VLOOKUP($B76,基础表!$E:$H,4,FALSE)</f>
        <v>#N/A</v>
      </c>
      <c r="U76" t="str">
        <f t="shared" ca="1" si="20"/>
        <v/>
      </c>
      <c r="V76" t="str">
        <f t="shared" ca="1" si="21"/>
        <v/>
      </c>
      <c r="W76" t="str">
        <f t="shared" ca="1" si="22"/>
        <v/>
      </c>
      <c r="X76" t="e">
        <f ca="1">VLOOKUP($E76,模型表!$C:$K,9,FALSE)</f>
        <v>#N/A</v>
      </c>
      <c r="Z76" t="e">
        <f ca="1">VLOOKUP($E76,模型表!$C:$Q,11,FALSE)</f>
        <v>#N/A</v>
      </c>
      <c r="AF76" s="36" t="str">
        <f ca="1">IF($B76="","",IF(VLOOKUP($E76,模型表!$C:$O,12,FALSE)="PBuff","["&amp;VLOOKUP($E76,模型表!$C:$Q,13,FALSE)&amp;"]","[]"))</f>
        <v/>
      </c>
      <c r="AH76" s="23" t="str">
        <f t="shared" ca="1" si="9"/>
        <v/>
      </c>
      <c r="AI76" s="23" t="e">
        <f t="shared" ca="1" si="23"/>
        <v>#N/A</v>
      </c>
      <c r="AJ76" s="23" t="str">
        <f t="shared" ca="1" si="11"/>
        <v/>
      </c>
      <c r="AK76" s="23" t="str">
        <f t="shared" ca="1" si="12"/>
        <v/>
      </c>
      <c r="AM76" t="e">
        <f ca="1">VLOOKUP($B76,基础表!$E:$J,4,FALSE)</f>
        <v>#N/A</v>
      </c>
      <c r="AN76" t="e">
        <f ca="1">VLOOKUP($B76,基础表!$E:$J,5,FALSE)</f>
        <v>#N/A</v>
      </c>
      <c r="AO76" t="e">
        <f ca="1">VLOOKUP($B76,基础表!$E:$J,6,FALSE)</f>
        <v>#N/A</v>
      </c>
      <c r="AP76" t="e">
        <f ca="1">VLOOKUP($B76,基础扩展表!$E:$AG,MATCH(AP$2,基础扩展表!$E$1:$AG$1,0),FALSE)</f>
        <v>#N/A</v>
      </c>
      <c r="AQ76" t="e">
        <f ca="1">VLOOKUP($B76,基础扩展表!$E:$AG,MATCH(AQ$2,基础扩展表!$E$1:$AG$1,0),FALSE)</f>
        <v>#N/A</v>
      </c>
      <c r="AR76" t="e">
        <f ca="1">VLOOKUP($B76,基础扩展表!$E:$AG,MATCH(AR$2,基础扩展表!$E$1:$AG$1,0),FALSE)</f>
        <v>#N/A</v>
      </c>
      <c r="AS76" t="e">
        <f ca="1">VLOOKUP($B76,基础扩展表!$E:$AG,MATCH(AS$2,基础扩展表!$E$1:$AG$1,0),FALSE)</f>
        <v>#N/A</v>
      </c>
      <c r="AT76" t="e">
        <f ca="1">VLOOKUP($B76,基础扩展表!$E:$AG,MATCH(AT$2,基础扩展表!$E$1:$AG$1,0),FALSE)</f>
        <v>#N/A</v>
      </c>
      <c r="AU76" t="e">
        <f ca="1">VLOOKUP($B76,基础扩展表!$E:$AG,MATCH(AU$2,基础扩展表!$E$1:$AG$1,0),FALSE)</f>
        <v>#N/A</v>
      </c>
      <c r="AV76" t="e">
        <f ca="1">VLOOKUP($B76,基础扩展表!$E:$AG,MATCH(AV$2,基础扩展表!$E$1:$AG$1,0),FALSE)</f>
        <v>#N/A</v>
      </c>
      <c r="AW76" t="e">
        <f ca="1">VLOOKUP($B76,基础扩展表!$E:$AG,MATCH(AW$2,基础扩展表!$E$1:$AG$1,0),FALSE)</f>
        <v>#N/A</v>
      </c>
      <c r="AX76" t="e">
        <f ca="1">VLOOKUP($B76,基础扩展表!$E:$AG,MATCH(AX$2,基础扩展表!$E$1:$AG$1,0),FALSE)</f>
        <v>#N/A</v>
      </c>
      <c r="AY76" t="e">
        <f ca="1">VLOOKUP($B76,基础扩展表!$E:$AG,MATCH(AY$2,基础扩展表!$E$1:$AG$1,0),FALSE)</f>
        <v>#N/A</v>
      </c>
      <c r="AZ76" t="e">
        <f ca="1">VLOOKUP($B76,基础扩展表!$E:$AG,MATCH(AZ$2,基础扩展表!$E$1:$AG$1,0),FALSE)</f>
        <v>#N/A</v>
      </c>
      <c r="BA76" t="e">
        <f ca="1">VLOOKUP($B76,基础扩展表!$E:$AG,MATCH(BA$2,基础扩展表!$E$1:$AG$1,0),FALSE)</f>
        <v>#N/A</v>
      </c>
      <c r="BB76" t="e">
        <f ca="1">VLOOKUP($B76,基础扩展表!$E:$AG,MATCH(BB$2,基础扩展表!$E$1:$AG$1,0),FALSE)</f>
        <v>#N/A</v>
      </c>
      <c r="BC76" t="e">
        <f ca="1">VLOOKUP($B76,基础扩展表!$E:$AG,MATCH(BC$2,基础扩展表!$E$1:$AG$1,0),FALSE)</f>
        <v>#N/A</v>
      </c>
      <c r="BD76" t="e">
        <f ca="1">VLOOKUP($B76,基础扩展表!$E:$AG,MATCH(BD$2,基础扩展表!$E$1:$AG$1,0),FALSE)</f>
        <v>#N/A</v>
      </c>
      <c r="BE76" t="e">
        <f ca="1">VLOOKUP($B76,基础扩展表!$E:$AG,MATCH(BE$2,基础扩展表!$E$1:$AG$1,0),FALSE)</f>
        <v>#N/A</v>
      </c>
      <c r="BF76" t="e">
        <f ca="1">VLOOKUP($B76,基础扩展表!$E:$AG,MATCH(BF$2,基础扩展表!$E$1:$AG$1,0),FALSE)</f>
        <v>#N/A</v>
      </c>
      <c r="BG76" t="e">
        <f ca="1">VLOOKUP($B76,基础扩展表!$E:$AG,MATCH(BG$2,基础扩展表!$E$1:$AG$1,0),FALSE)</f>
        <v>#N/A</v>
      </c>
      <c r="BH76" t="e">
        <f ca="1">VLOOKUP($B76,基础扩展表!$E:$AG,MATCH(BH$2,基础扩展表!$E$1:$AG$1,0),FALSE)</f>
        <v>#N/A</v>
      </c>
      <c r="BI76" t="e">
        <f ca="1">VLOOKUP($B76,基础扩展表!$E:$AG,MATCH(BI$2,基础扩展表!$E$1:$AG$1,0),FALSE)</f>
        <v>#N/A</v>
      </c>
      <c r="BJ76" t="e">
        <f ca="1">VLOOKUP($B76,基础扩展表!$E:$AG,MATCH(BJ$2,基础扩展表!$E$1:$AG$1,0),FALSE)</f>
        <v>#N/A</v>
      </c>
      <c r="BK76" t="e">
        <f ca="1">VLOOKUP($B76,基础扩展表!$E:$AG,MATCH(BK$2,基础扩展表!$E$1:$AG$1,0),FALSE)</f>
        <v>#N/A</v>
      </c>
      <c r="BL76" t="e">
        <f ca="1">VLOOKUP($B76,基础扩展表!$E:$AG,MATCH(BL$2,基础扩展表!$E$1:$AG$1,0),FALSE)</f>
        <v>#N/A</v>
      </c>
      <c r="BM76" t="e">
        <f ca="1">VLOOKUP($E76,模型表!$C:$E,3,FALSE)</f>
        <v>#N/A</v>
      </c>
      <c r="BP76" t="str">
        <f t="shared" ca="1" si="24"/>
        <v>TRUE</v>
      </c>
    </row>
    <row r="77" spans="2:68" x14ac:dyDescent="0.2">
      <c r="B77" t="str">
        <f t="array" aca="1" ref="B77" ca="1">INDEX(基础表!$Y:$Y,SMALL(IF(基础表!$Z:$Z=1,ROW(基础表!$Z:$Z),999),ROW(H71)))&amp;""</f>
        <v/>
      </c>
      <c r="C77" t="e">
        <f ca="1">VLOOKUP(VLOOKUP($B77,基础表!$E:$G,3,FALSE),模型表!$C:$D,2,FALSE)</f>
        <v>#N/A</v>
      </c>
      <c r="E77" t="e">
        <f ca="1">VLOOKUP($B77,基础表!$E:$G,3,FALSE)</f>
        <v>#N/A</v>
      </c>
      <c r="F77" t="e">
        <f ca="1">VLOOKUP($E77,模型表!$C:$G,5,FALSE)</f>
        <v>#N/A</v>
      </c>
      <c r="G77" t="e">
        <f ca="1">VLOOKUP($E77,模型表!$C:$F,4,FALSE)</f>
        <v>#N/A</v>
      </c>
      <c r="I77" t="str">
        <f t="shared" ca="1" si="0"/>
        <v/>
      </c>
      <c r="J77" t="str">
        <f t="shared" ca="1" si="1"/>
        <v/>
      </c>
      <c r="K77" t="str">
        <f t="shared" ca="1" si="2"/>
        <v/>
      </c>
      <c r="L77" t="str">
        <f t="shared" ca="1" si="3"/>
        <v/>
      </c>
      <c r="M77" t="str">
        <f t="shared" ca="1" si="19"/>
        <v/>
      </c>
      <c r="O77" t="e">
        <f ca="1">VLOOKUP($B77,基础表!$E:$R,14,FALSE)</f>
        <v>#N/A</v>
      </c>
      <c r="P77" t="e">
        <f ca="1">VLOOKUP($B77,基础表!$E:$S,13,FALSE)</f>
        <v>#N/A</v>
      </c>
      <c r="R77" t="e">
        <f ca="1">VLOOKUP($B77,基础表!$E:$H,4,FALSE)</f>
        <v>#N/A</v>
      </c>
      <c r="U77" t="str">
        <f t="shared" ca="1" si="20"/>
        <v/>
      </c>
      <c r="V77" t="str">
        <f t="shared" ca="1" si="21"/>
        <v/>
      </c>
      <c r="W77" t="str">
        <f t="shared" ca="1" si="22"/>
        <v/>
      </c>
      <c r="X77" t="e">
        <f ca="1">VLOOKUP($E77,模型表!$C:$K,9,FALSE)</f>
        <v>#N/A</v>
      </c>
      <c r="Z77" t="e">
        <f ca="1">VLOOKUP($E77,模型表!$C:$Q,11,FALSE)</f>
        <v>#N/A</v>
      </c>
      <c r="AF77" s="36" t="str">
        <f ca="1">IF($B77="","",IF(VLOOKUP($E77,模型表!$C:$O,12,FALSE)="PBuff","["&amp;VLOOKUP($E77,模型表!$C:$Q,13,FALSE)&amp;"]","[]"))</f>
        <v/>
      </c>
      <c r="AH77" s="23" t="str">
        <f t="shared" ca="1" si="9"/>
        <v/>
      </c>
      <c r="AI77" s="23" t="e">
        <f t="shared" ca="1" si="23"/>
        <v>#N/A</v>
      </c>
      <c r="AJ77" s="23" t="str">
        <f t="shared" ca="1" si="11"/>
        <v/>
      </c>
      <c r="AK77" s="23" t="str">
        <f t="shared" ca="1" si="12"/>
        <v/>
      </c>
      <c r="AM77" t="e">
        <f ca="1">VLOOKUP($B77,基础表!$E:$J,4,FALSE)</f>
        <v>#N/A</v>
      </c>
      <c r="AN77" t="e">
        <f ca="1">VLOOKUP($B77,基础表!$E:$J,5,FALSE)</f>
        <v>#N/A</v>
      </c>
      <c r="AO77" t="e">
        <f ca="1">VLOOKUP($B77,基础表!$E:$J,6,FALSE)</f>
        <v>#N/A</v>
      </c>
      <c r="AP77" t="e">
        <f ca="1">VLOOKUP($B77,基础扩展表!$E:$AG,MATCH(AP$2,基础扩展表!$E$1:$AG$1,0),FALSE)</f>
        <v>#N/A</v>
      </c>
      <c r="AQ77" t="e">
        <f ca="1">VLOOKUP($B77,基础扩展表!$E:$AG,MATCH(AQ$2,基础扩展表!$E$1:$AG$1,0),FALSE)</f>
        <v>#N/A</v>
      </c>
      <c r="AR77" t="e">
        <f ca="1">VLOOKUP($B77,基础扩展表!$E:$AG,MATCH(AR$2,基础扩展表!$E$1:$AG$1,0),FALSE)</f>
        <v>#N/A</v>
      </c>
      <c r="AS77" t="e">
        <f ca="1">VLOOKUP($B77,基础扩展表!$E:$AG,MATCH(AS$2,基础扩展表!$E$1:$AG$1,0),FALSE)</f>
        <v>#N/A</v>
      </c>
      <c r="AT77" t="e">
        <f ca="1">VLOOKUP($B77,基础扩展表!$E:$AG,MATCH(AT$2,基础扩展表!$E$1:$AG$1,0),FALSE)</f>
        <v>#N/A</v>
      </c>
      <c r="AU77" t="e">
        <f ca="1">VLOOKUP($B77,基础扩展表!$E:$AG,MATCH(AU$2,基础扩展表!$E$1:$AG$1,0),FALSE)</f>
        <v>#N/A</v>
      </c>
      <c r="AV77" t="e">
        <f ca="1">VLOOKUP($B77,基础扩展表!$E:$AG,MATCH(AV$2,基础扩展表!$E$1:$AG$1,0),FALSE)</f>
        <v>#N/A</v>
      </c>
      <c r="AW77" t="e">
        <f ca="1">VLOOKUP($B77,基础扩展表!$E:$AG,MATCH(AW$2,基础扩展表!$E$1:$AG$1,0),FALSE)</f>
        <v>#N/A</v>
      </c>
      <c r="AX77" t="e">
        <f ca="1">VLOOKUP($B77,基础扩展表!$E:$AG,MATCH(AX$2,基础扩展表!$E$1:$AG$1,0),FALSE)</f>
        <v>#N/A</v>
      </c>
      <c r="AY77" t="e">
        <f ca="1">VLOOKUP($B77,基础扩展表!$E:$AG,MATCH(AY$2,基础扩展表!$E$1:$AG$1,0),FALSE)</f>
        <v>#N/A</v>
      </c>
      <c r="AZ77" t="e">
        <f ca="1">VLOOKUP($B77,基础扩展表!$E:$AG,MATCH(AZ$2,基础扩展表!$E$1:$AG$1,0),FALSE)</f>
        <v>#N/A</v>
      </c>
      <c r="BA77" t="e">
        <f ca="1">VLOOKUP($B77,基础扩展表!$E:$AG,MATCH(BA$2,基础扩展表!$E$1:$AG$1,0),FALSE)</f>
        <v>#N/A</v>
      </c>
      <c r="BB77" t="e">
        <f ca="1">VLOOKUP($B77,基础扩展表!$E:$AG,MATCH(BB$2,基础扩展表!$E$1:$AG$1,0),FALSE)</f>
        <v>#N/A</v>
      </c>
      <c r="BC77" t="e">
        <f ca="1">VLOOKUP($B77,基础扩展表!$E:$AG,MATCH(BC$2,基础扩展表!$E$1:$AG$1,0),FALSE)</f>
        <v>#N/A</v>
      </c>
      <c r="BD77" t="e">
        <f ca="1">VLOOKUP($B77,基础扩展表!$E:$AG,MATCH(BD$2,基础扩展表!$E$1:$AG$1,0),FALSE)</f>
        <v>#N/A</v>
      </c>
      <c r="BE77" t="e">
        <f ca="1">VLOOKUP($B77,基础扩展表!$E:$AG,MATCH(BE$2,基础扩展表!$E$1:$AG$1,0),FALSE)</f>
        <v>#N/A</v>
      </c>
      <c r="BF77" t="e">
        <f ca="1">VLOOKUP($B77,基础扩展表!$E:$AG,MATCH(BF$2,基础扩展表!$E$1:$AG$1,0),FALSE)</f>
        <v>#N/A</v>
      </c>
      <c r="BG77" t="e">
        <f ca="1">VLOOKUP($B77,基础扩展表!$E:$AG,MATCH(BG$2,基础扩展表!$E$1:$AG$1,0),FALSE)</f>
        <v>#N/A</v>
      </c>
      <c r="BH77" t="e">
        <f ca="1">VLOOKUP($B77,基础扩展表!$E:$AG,MATCH(BH$2,基础扩展表!$E$1:$AG$1,0),FALSE)</f>
        <v>#N/A</v>
      </c>
      <c r="BI77" t="e">
        <f ca="1">VLOOKUP($B77,基础扩展表!$E:$AG,MATCH(BI$2,基础扩展表!$E$1:$AG$1,0),FALSE)</f>
        <v>#N/A</v>
      </c>
      <c r="BJ77" t="e">
        <f ca="1">VLOOKUP($B77,基础扩展表!$E:$AG,MATCH(BJ$2,基础扩展表!$E$1:$AG$1,0),FALSE)</f>
        <v>#N/A</v>
      </c>
      <c r="BK77" t="e">
        <f ca="1">VLOOKUP($B77,基础扩展表!$E:$AG,MATCH(BK$2,基础扩展表!$E$1:$AG$1,0),FALSE)</f>
        <v>#N/A</v>
      </c>
      <c r="BL77" t="e">
        <f ca="1">VLOOKUP($B77,基础扩展表!$E:$AG,MATCH(BL$2,基础扩展表!$E$1:$AG$1,0),FALSE)</f>
        <v>#N/A</v>
      </c>
      <c r="BM77" t="e">
        <f ca="1">VLOOKUP($E77,模型表!$C:$E,3,FALSE)</f>
        <v>#N/A</v>
      </c>
      <c r="BP77" t="str">
        <f t="shared" ca="1" si="24"/>
        <v>TRUE</v>
      </c>
    </row>
    <row r="78" spans="2:68" x14ac:dyDescent="0.2">
      <c r="B78" t="str">
        <f t="array" aca="1" ref="B78" ca="1">INDEX(基础表!$Y:$Y,SMALL(IF(基础表!$Z:$Z=1,ROW(基础表!$Z:$Z),999),ROW(H72)))&amp;""</f>
        <v/>
      </c>
      <c r="C78" t="e">
        <f ca="1">VLOOKUP(VLOOKUP($B78,基础表!$E:$G,3,FALSE),模型表!$C:$D,2,FALSE)</f>
        <v>#N/A</v>
      </c>
      <c r="E78" t="e">
        <f ca="1">VLOOKUP($B78,基础表!$E:$G,3,FALSE)</f>
        <v>#N/A</v>
      </c>
      <c r="F78" t="e">
        <f ca="1">VLOOKUP($E78,模型表!$C:$G,5,FALSE)</f>
        <v>#N/A</v>
      </c>
      <c r="G78" t="e">
        <f ca="1">VLOOKUP($E78,模型表!$C:$F,4,FALSE)</f>
        <v>#N/A</v>
      </c>
      <c r="I78" t="str">
        <f t="shared" ca="1" si="0"/>
        <v/>
      </c>
      <c r="J78" t="str">
        <f t="shared" ca="1" si="1"/>
        <v/>
      </c>
      <c r="K78" t="str">
        <f t="shared" ca="1" si="2"/>
        <v/>
      </c>
      <c r="L78" t="str">
        <f t="shared" ca="1" si="3"/>
        <v/>
      </c>
      <c r="M78" t="str">
        <f t="shared" ca="1" si="19"/>
        <v/>
      </c>
      <c r="O78" t="e">
        <f ca="1">VLOOKUP($B78,基础表!$E:$R,14,FALSE)</f>
        <v>#N/A</v>
      </c>
      <c r="P78" t="e">
        <f ca="1">VLOOKUP($B78,基础表!$E:$S,13,FALSE)</f>
        <v>#N/A</v>
      </c>
      <c r="R78" t="e">
        <f ca="1">VLOOKUP($B78,基础表!$E:$H,4,FALSE)</f>
        <v>#N/A</v>
      </c>
      <c r="U78" t="str">
        <f t="shared" ca="1" si="20"/>
        <v/>
      </c>
      <c r="V78" t="str">
        <f t="shared" ca="1" si="21"/>
        <v/>
      </c>
      <c r="W78" t="str">
        <f t="shared" ca="1" si="22"/>
        <v/>
      </c>
      <c r="X78" t="e">
        <f ca="1">VLOOKUP($E78,模型表!$C:$K,9,FALSE)</f>
        <v>#N/A</v>
      </c>
      <c r="Z78" t="e">
        <f ca="1">VLOOKUP($E78,模型表!$C:$Q,11,FALSE)</f>
        <v>#N/A</v>
      </c>
      <c r="AF78" s="36" t="str">
        <f ca="1">IF($B78="","",IF(VLOOKUP($E78,模型表!$C:$O,12,FALSE)="PBuff","["&amp;VLOOKUP($E78,模型表!$C:$Q,13,FALSE)&amp;"]","[]"))</f>
        <v/>
      </c>
      <c r="AH78" s="23" t="str">
        <f t="shared" ca="1" si="9"/>
        <v/>
      </c>
      <c r="AI78" s="23" t="e">
        <f t="shared" ca="1" si="23"/>
        <v>#N/A</v>
      </c>
      <c r="AJ78" s="23" t="str">
        <f t="shared" ca="1" si="11"/>
        <v/>
      </c>
      <c r="AK78" s="23" t="str">
        <f t="shared" ca="1" si="12"/>
        <v/>
      </c>
      <c r="AM78" t="e">
        <f ca="1">VLOOKUP($B78,基础表!$E:$J,4,FALSE)</f>
        <v>#N/A</v>
      </c>
      <c r="AN78" t="e">
        <f ca="1">VLOOKUP($B78,基础表!$E:$J,5,FALSE)</f>
        <v>#N/A</v>
      </c>
      <c r="AO78" t="e">
        <f ca="1">VLOOKUP($B78,基础表!$E:$J,6,FALSE)</f>
        <v>#N/A</v>
      </c>
      <c r="AP78" t="e">
        <f ca="1">VLOOKUP($B78,基础扩展表!$E:$AG,MATCH(AP$2,基础扩展表!$E$1:$AG$1,0),FALSE)</f>
        <v>#N/A</v>
      </c>
      <c r="AQ78" t="e">
        <f ca="1">VLOOKUP($B78,基础扩展表!$E:$AG,MATCH(AQ$2,基础扩展表!$E$1:$AG$1,0),FALSE)</f>
        <v>#N/A</v>
      </c>
      <c r="AR78" t="e">
        <f ca="1">VLOOKUP($B78,基础扩展表!$E:$AG,MATCH(AR$2,基础扩展表!$E$1:$AG$1,0),FALSE)</f>
        <v>#N/A</v>
      </c>
      <c r="AS78" t="e">
        <f ca="1">VLOOKUP($B78,基础扩展表!$E:$AG,MATCH(AS$2,基础扩展表!$E$1:$AG$1,0),FALSE)</f>
        <v>#N/A</v>
      </c>
      <c r="AT78" t="e">
        <f ca="1">VLOOKUP($B78,基础扩展表!$E:$AG,MATCH(AT$2,基础扩展表!$E$1:$AG$1,0),FALSE)</f>
        <v>#N/A</v>
      </c>
      <c r="AU78" t="e">
        <f ca="1">VLOOKUP($B78,基础扩展表!$E:$AG,MATCH(AU$2,基础扩展表!$E$1:$AG$1,0),FALSE)</f>
        <v>#N/A</v>
      </c>
      <c r="AV78" t="e">
        <f ca="1">VLOOKUP($B78,基础扩展表!$E:$AG,MATCH(AV$2,基础扩展表!$E$1:$AG$1,0),FALSE)</f>
        <v>#N/A</v>
      </c>
      <c r="AW78" t="e">
        <f ca="1">VLOOKUP($B78,基础扩展表!$E:$AG,MATCH(AW$2,基础扩展表!$E$1:$AG$1,0),FALSE)</f>
        <v>#N/A</v>
      </c>
      <c r="AX78" t="e">
        <f ca="1">VLOOKUP($B78,基础扩展表!$E:$AG,MATCH(AX$2,基础扩展表!$E$1:$AG$1,0),FALSE)</f>
        <v>#N/A</v>
      </c>
      <c r="AY78" t="e">
        <f ca="1">VLOOKUP($B78,基础扩展表!$E:$AG,MATCH(AY$2,基础扩展表!$E$1:$AG$1,0),FALSE)</f>
        <v>#N/A</v>
      </c>
      <c r="AZ78" t="e">
        <f ca="1">VLOOKUP($B78,基础扩展表!$E:$AG,MATCH(AZ$2,基础扩展表!$E$1:$AG$1,0),FALSE)</f>
        <v>#N/A</v>
      </c>
      <c r="BA78" t="e">
        <f ca="1">VLOOKUP($B78,基础扩展表!$E:$AG,MATCH(BA$2,基础扩展表!$E$1:$AG$1,0),FALSE)</f>
        <v>#N/A</v>
      </c>
      <c r="BB78" t="e">
        <f ca="1">VLOOKUP($B78,基础扩展表!$E:$AG,MATCH(BB$2,基础扩展表!$E$1:$AG$1,0),FALSE)</f>
        <v>#N/A</v>
      </c>
      <c r="BC78" t="e">
        <f ca="1">VLOOKUP($B78,基础扩展表!$E:$AG,MATCH(BC$2,基础扩展表!$E$1:$AG$1,0),FALSE)</f>
        <v>#N/A</v>
      </c>
      <c r="BD78" t="e">
        <f ca="1">VLOOKUP($B78,基础扩展表!$E:$AG,MATCH(BD$2,基础扩展表!$E$1:$AG$1,0),FALSE)</f>
        <v>#N/A</v>
      </c>
      <c r="BE78" t="e">
        <f ca="1">VLOOKUP($B78,基础扩展表!$E:$AG,MATCH(BE$2,基础扩展表!$E$1:$AG$1,0),FALSE)</f>
        <v>#N/A</v>
      </c>
      <c r="BF78" t="e">
        <f ca="1">VLOOKUP($B78,基础扩展表!$E:$AG,MATCH(BF$2,基础扩展表!$E$1:$AG$1,0),FALSE)</f>
        <v>#N/A</v>
      </c>
      <c r="BG78" t="e">
        <f ca="1">VLOOKUP($B78,基础扩展表!$E:$AG,MATCH(BG$2,基础扩展表!$E$1:$AG$1,0),FALSE)</f>
        <v>#N/A</v>
      </c>
      <c r="BH78" t="e">
        <f ca="1">VLOOKUP($B78,基础扩展表!$E:$AG,MATCH(BH$2,基础扩展表!$E$1:$AG$1,0),FALSE)</f>
        <v>#N/A</v>
      </c>
      <c r="BI78" t="e">
        <f ca="1">VLOOKUP($B78,基础扩展表!$E:$AG,MATCH(BI$2,基础扩展表!$E$1:$AG$1,0),FALSE)</f>
        <v>#N/A</v>
      </c>
      <c r="BJ78" t="e">
        <f ca="1">VLOOKUP($B78,基础扩展表!$E:$AG,MATCH(BJ$2,基础扩展表!$E$1:$AG$1,0),FALSE)</f>
        <v>#N/A</v>
      </c>
      <c r="BK78" t="e">
        <f ca="1">VLOOKUP($B78,基础扩展表!$E:$AG,MATCH(BK$2,基础扩展表!$E$1:$AG$1,0),FALSE)</f>
        <v>#N/A</v>
      </c>
      <c r="BL78" t="e">
        <f ca="1">VLOOKUP($B78,基础扩展表!$E:$AG,MATCH(BL$2,基础扩展表!$E$1:$AG$1,0),FALSE)</f>
        <v>#N/A</v>
      </c>
      <c r="BM78" t="e">
        <f ca="1">VLOOKUP($E78,模型表!$C:$E,3,FALSE)</f>
        <v>#N/A</v>
      </c>
      <c r="BP78" t="str">
        <f t="shared" ca="1" si="24"/>
        <v>TRUE</v>
      </c>
    </row>
    <row r="79" spans="2:68" x14ac:dyDescent="0.2">
      <c r="B79" t="str">
        <f t="array" aca="1" ref="B79" ca="1">INDEX(基础表!$Y:$Y,SMALL(IF(基础表!$Z:$Z=1,ROW(基础表!$Z:$Z),999),ROW(H73)))&amp;""</f>
        <v/>
      </c>
      <c r="C79" t="e">
        <f ca="1">VLOOKUP(VLOOKUP($B79,基础表!$E:$G,3,FALSE),模型表!$C:$D,2,FALSE)</f>
        <v>#N/A</v>
      </c>
      <c r="E79" t="e">
        <f ca="1">VLOOKUP($B79,基础表!$E:$G,3,FALSE)</f>
        <v>#N/A</v>
      </c>
      <c r="F79" t="e">
        <f ca="1">VLOOKUP($E79,模型表!$C:$G,5,FALSE)</f>
        <v>#N/A</v>
      </c>
      <c r="G79" t="e">
        <f ca="1">VLOOKUP($E79,模型表!$C:$F,4,FALSE)</f>
        <v>#N/A</v>
      </c>
      <c r="I79" t="str">
        <f t="shared" ca="1" si="0"/>
        <v/>
      </c>
      <c r="J79" t="str">
        <f t="shared" ca="1" si="1"/>
        <v/>
      </c>
      <c r="K79" t="str">
        <f t="shared" ca="1" si="2"/>
        <v/>
      </c>
      <c r="L79" t="str">
        <f t="shared" ca="1" si="3"/>
        <v/>
      </c>
      <c r="M79" t="str">
        <f t="shared" ca="1" si="19"/>
        <v/>
      </c>
      <c r="O79" t="e">
        <f ca="1">VLOOKUP($B79,基础表!$E:$R,14,FALSE)</f>
        <v>#N/A</v>
      </c>
      <c r="P79" t="e">
        <f ca="1">VLOOKUP($B79,基础表!$E:$S,13,FALSE)</f>
        <v>#N/A</v>
      </c>
      <c r="R79" t="e">
        <f ca="1">VLOOKUP($B79,基础表!$E:$H,4,FALSE)</f>
        <v>#N/A</v>
      </c>
      <c r="U79" t="str">
        <f t="shared" ca="1" si="20"/>
        <v/>
      </c>
      <c r="V79" t="str">
        <f t="shared" ca="1" si="21"/>
        <v/>
      </c>
      <c r="W79" t="str">
        <f t="shared" ca="1" si="22"/>
        <v/>
      </c>
      <c r="X79" t="e">
        <f ca="1">VLOOKUP($E79,模型表!$C:$K,9,FALSE)</f>
        <v>#N/A</v>
      </c>
      <c r="Z79" t="e">
        <f ca="1">VLOOKUP($E79,模型表!$C:$Q,11,FALSE)</f>
        <v>#N/A</v>
      </c>
      <c r="AF79" s="36" t="str">
        <f ca="1">IF($B79="","",IF(VLOOKUP($E79,模型表!$C:$O,12,FALSE)="PBuff","["&amp;VLOOKUP($E79,模型表!$C:$Q,13,FALSE)&amp;"]","[]"))</f>
        <v/>
      </c>
      <c r="AH79" s="23" t="str">
        <f t="shared" ca="1" si="9"/>
        <v/>
      </c>
      <c r="AI79" s="23" t="e">
        <f t="shared" ca="1" si="23"/>
        <v>#N/A</v>
      </c>
      <c r="AJ79" s="23" t="str">
        <f t="shared" ca="1" si="11"/>
        <v/>
      </c>
      <c r="AK79" s="23" t="str">
        <f t="shared" ca="1" si="12"/>
        <v/>
      </c>
      <c r="AM79" t="e">
        <f ca="1">VLOOKUP($B79,基础表!$E:$J,4,FALSE)</f>
        <v>#N/A</v>
      </c>
      <c r="AN79" t="e">
        <f ca="1">VLOOKUP($B79,基础表!$E:$J,5,FALSE)</f>
        <v>#N/A</v>
      </c>
      <c r="AO79" t="e">
        <f ca="1">VLOOKUP($B79,基础表!$E:$J,6,FALSE)</f>
        <v>#N/A</v>
      </c>
      <c r="AP79" t="e">
        <f ca="1">VLOOKUP($B79,基础扩展表!$E:$AG,MATCH(AP$2,基础扩展表!$E$1:$AG$1,0),FALSE)</f>
        <v>#N/A</v>
      </c>
      <c r="AQ79" t="e">
        <f ca="1">VLOOKUP($B79,基础扩展表!$E:$AG,MATCH(AQ$2,基础扩展表!$E$1:$AG$1,0),FALSE)</f>
        <v>#N/A</v>
      </c>
      <c r="AR79" t="e">
        <f ca="1">VLOOKUP($B79,基础扩展表!$E:$AG,MATCH(AR$2,基础扩展表!$E$1:$AG$1,0),FALSE)</f>
        <v>#N/A</v>
      </c>
      <c r="AS79" t="e">
        <f ca="1">VLOOKUP($B79,基础扩展表!$E:$AG,MATCH(AS$2,基础扩展表!$E$1:$AG$1,0),FALSE)</f>
        <v>#N/A</v>
      </c>
      <c r="AT79" t="e">
        <f ca="1">VLOOKUP($B79,基础扩展表!$E:$AG,MATCH(AT$2,基础扩展表!$E$1:$AG$1,0),FALSE)</f>
        <v>#N/A</v>
      </c>
      <c r="AU79" t="e">
        <f ca="1">VLOOKUP($B79,基础扩展表!$E:$AG,MATCH(AU$2,基础扩展表!$E$1:$AG$1,0),FALSE)</f>
        <v>#N/A</v>
      </c>
      <c r="AV79" t="e">
        <f ca="1">VLOOKUP($B79,基础扩展表!$E:$AG,MATCH(AV$2,基础扩展表!$E$1:$AG$1,0),FALSE)</f>
        <v>#N/A</v>
      </c>
      <c r="AW79" t="e">
        <f ca="1">VLOOKUP($B79,基础扩展表!$E:$AG,MATCH(AW$2,基础扩展表!$E$1:$AG$1,0),FALSE)</f>
        <v>#N/A</v>
      </c>
      <c r="AX79" t="e">
        <f ca="1">VLOOKUP($B79,基础扩展表!$E:$AG,MATCH(AX$2,基础扩展表!$E$1:$AG$1,0),FALSE)</f>
        <v>#N/A</v>
      </c>
      <c r="AY79" t="e">
        <f ca="1">VLOOKUP($B79,基础扩展表!$E:$AG,MATCH(AY$2,基础扩展表!$E$1:$AG$1,0),FALSE)</f>
        <v>#N/A</v>
      </c>
      <c r="AZ79" t="e">
        <f ca="1">VLOOKUP($B79,基础扩展表!$E:$AG,MATCH(AZ$2,基础扩展表!$E$1:$AG$1,0),FALSE)</f>
        <v>#N/A</v>
      </c>
      <c r="BA79" t="e">
        <f ca="1">VLOOKUP($B79,基础扩展表!$E:$AG,MATCH(BA$2,基础扩展表!$E$1:$AG$1,0),FALSE)</f>
        <v>#N/A</v>
      </c>
      <c r="BB79" t="e">
        <f ca="1">VLOOKUP($B79,基础扩展表!$E:$AG,MATCH(BB$2,基础扩展表!$E$1:$AG$1,0),FALSE)</f>
        <v>#N/A</v>
      </c>
      <c r="BC79" t="e">
        <f ca="1">VLOOKUP($B79,基础扩展表!$E:$AG,MATCH(BC$2,基础扩展表!$E$1:$AG$1,0),FALSE)</f>
        <v>#N/A</v>
      </c>
      <c r="BD79" t="e">
        <f ca="1">VLOOKUP($B79,基础扩展表!$E:$AG,MATCH(BD$2,基础扩展表!$E$1:$AG$1,0),FALSE)</f>
        <v>#N/A</v>
      </c>
      <c r="BE79" t="e">
        <f ca="1">VLOOKUP($B79,基础扩展表!$E:$AG,MATCH(BE$2,基础扩展表!$E$1:$AG$1,0),FALSE)</f>
        <v>#N/A</v>
      </c>
      <c r="BF79" t="e">
        <f ca="1">VLOOKUP($B79,基础扩展表!$E:$AG,MATCH(BF$2,基础扩展表!$E$1:$AG$1,0),FALSE)</f>
        <v>#N/A</v>
      </c>
      <c r="BG79" t="e">
        <f ca="1">VLOOKUP($B79,基础扩展表!$E:$AG,MATCH(BG$2,基础扩展表!$E$1:$AG$1,0),FALSE)</f>
        <v>#N/A</v>
      </c>
      <c r="BH79" t="e">
        <f ca="1">VLOOKUP($B79,基础扩展表!$E:$AG,MATCH(BH$2,基础扩展表!$E$1:$AG$1,0),FALSE)</f>
        <v>#N/A</v>
      </c>
      <c r="BI79" t="e">
        <f ca="1">VLOOKUP($B79,基础扩展表!$E:$AG,MATCH(BI$2,基础扩展表!$E$1:$AG$1,0),FALSE)</f>
        <v>#N/A</v>
      </c>
      <c r="BJ79" t="e">
        <f ca="1">VLOOKUP($B79,基础扩展表!$E:$AG,MATCH(BJ$2,基础扩展表!$E$1:$AG$1,0),FALSE)</f>
        <v>#N/A</v>
      </c>
      <c r="BK79" t="e">
        <f ca="1">VLOOKUP($B79,基础扩展表!$E:$AG,MATCH(BK$2,基础扩展表!$E$1:$AG$1,0),FALSE)</f>
        <v>#N/A</v>
      </c>
      <c r="BL79" t="e">
        <f ca="1">VLOOKUP($B79,基础扩展表!$E:$AG,MATCH(BL$2,基础扩展表!$E$1:$AG$1,0),FALSE)</f>
        <v>#N/A</v>
      </c>
      <c r="BM79" t="e">
        <f ca="1">VLOOKUP($E79,模型表!$C:$E,3,FALSE)</f>
        <v>#N/A</v>
      </c>
      <c r="BP79" t="str">
        <f t="shared" ca="1" si="24"/>
        <v>TRUE</v>
      </c>
    </row>
    <row r="80" spans="2:68" x14ac:dyDescent="0.2">
      <c r="B80" t="str">
        <f t="array" aca="1" ref="B80" ca="1">INDEX(基础表!$Y:$Y,SMALL(IF(基础表!$Z:$Z=1,ROW(基础表!$Z:$Z),999),ROW(H74)))&amp;""</f>
        <v/>
      </c>
      <c r="C80" t="e">
        <f ca="1">VLOOKUP(VLOOKUP($B80,基础表!$E:$G,3,FALSE),模型表!$C:$D,2,FALSE)</f>
        <v>#N/A</v>
      </c>
      <c r="E80" t="e">
        <f ca="1">VLOOKUP($B80,基础表!$E:$G,3,FALSE)</f>
        <v>#N/A</v>
      </c>
      <c r="F80" t="e">
        <f ca="1">VLOOKUP($E80,模型表!$C:$G,5,FALSE)</f>
        <v>#N/A</v>
      </c>
      <c r="G80" t="e">
        <f ca="1">VLOOKUP($E80,模型表!$C:$F,4,FALSE)</f>
        <v>#N/A</v>
      </c>
      <c r="I80" t="str">
        <f t="shared" ca="1" si="0"/>
        <v/>
      </c>
      <c r="J80" t="str">
        <f t="shared" ca="1" si="1"/>
        <v/>
      </c>
      <c r="K80" t="str">
        <f t="shared" ca="1" si="2"/>
        <v/>
      </c>
      <c r="L80" t="str">
        <f t="shared" ca="1" si="3"/>
        <v/>
      </c>
      <c r="M80" t="str">
        <f t="shared" ca="1" si="19"/>
        <v/>
      </c>
      <c r="O80" t="e">
        <f ca="1">VLOOKUP($B80,基础表!$E:$R,14,FALSE)</f>
        <v>#N/A</v>
      </c>
      <c r="P80" t="e">
        <f ca="1">VLOOKUP($B80,基础表!$E:$S,13,FALSE)</f>
        <v>#N/A</v>
      </c>
      <c r="R80" t="e">
        <f ca="1">VLOOKUP($B80,基础表!$E:$H,4,FALSE)</f>
        <v>#N/A</v>
      </c>
      <c r="U80" t="str">
        <f t="shared" ca="1" si="20"/>
        <v/>
      </c>
      <c r="V80" t="str">
        <f t="shared" ca="1" si="21"/>
        <v/>
      </c>
      <c r="W80" t="str">
        <f t="shared" ca="1" si="22"/>
        <v/>
      </c>
      <c r="X80" t="e">
        <f ca="1">VLOOKUP($E80,模型表!$C:$K,9,FALSE)</f>
        <v>#N/A</v>
      </c>
      <c r="Z80" t="e">
        <f ca="1">VLOOKUP($E80,模型表!$C:$Q,11,FALSE)</f>
        <v>#N/A</v>
      </c>
      <c r="AF80" s="36" t="str">
        <f ca="1">IF($B80="","",IF(VLOOKUP($E80,模型表!$C:$O,12,FALSE)="PBuff","["&amp;VLOOKUP($E80,模型表!$C:$Q,13,FALSE)&amp;"]","[]"))</f>
        <v/>
      </c>
      <c r="AH80" s="23" t="str">
        <f t="shared" ca="1" si="9"/>
        <v/>
      </c>
      <c r="AI80" s="23" t="e">
        <f t="shared" ca="1" si="23"/>
        <v>#N/A</v>
      </c>
      <c r="AJ80" s="23" t="str">
        <f t="shared" ca="1" si="11"/>
        <v/>
      </c>
      <c r="AK80" s="23" t="str">
        <f t="shared" ca="1" si="12"/>
        <v/>
      </c>
      <c r="AM80" t="e">
        <f ca="1">VLOOKUP($B80,基础表!$E:$J,4,FALSE)</f>
        <v>#N/A</v>
      </c>
      <c r="AN80" t="e">
        <f ca="1">VLOOKUP($B80,基础表!$E:$J,5,FALSE)</f>
        <v>#N/A</v>
      </c>
      <c r="AO80" t="e">
        <f ca="1">VLOOKUP($B80,基础表!$E:$J,6,FALSE)</f>
        <v>#N/A</v>
      </c>
      <c r="AP80" t="e">
        <f ca="1">VLOOKUP($B80,基础扩展表!$E:$AG,MATCH(AP$2,基础扩展表!$E$1:$AG$1,0),FALSE)</f>
        <v>#N/A</v>
      </c>
      <c r="AQ80" t="e">
        <f ca="1">VLOOKUP($B80,基础扩展表!$E:$AG,MATCH(AQ$2,基础扩展表!$E$1:$AG$1,0),FALSE)</f>
        <v>#N/A</v>
      </c>
      <c r="AR80" t="e">
        <f ca="1">VLOOKUP($B80,基础扩展表!$E:$AG,MATCH(AR$2,基础扩展表!$E$1:$AG$1,0),FALSE)</f>
        <v>#N/A</v>
      </c>
      <c r="AS80" t="e">
        <f ca="1">VLOOKUP($B80,基础扩展表!$E:$AG,MATCH(AS$2,基础扩展表!$E$1:$AG$1,0),FALSE)</f>
        <v>#N/A</v>
      </c>
      <c r="AT80" t="e">
        <f ca="1">VLOOKUP($B80,基础扩展表!$E:$AG,MATCH(AT$2,基础扩展表!$E$1:$AG$1,0),FALSE)</f>
        <v>#N/A</v>
      </c>
      <c r="AU80" t="e">
        <f ca="1">VLOOKUP($B80,基础扩展表!$E:$AG,MATCH(AU$2,基础扩展表!$E$1:$AG$1,0),FALSE)</f>
        <v>#N/A</v>
      </c>
      <c r="AV80" t="e">
        <f ca="1">VLOOKUP($B80,基础扩展表!$E:$AG,MATCH(AV$2,基础扩展表!$E$1:$AG$1,0),FALSE)</f>
        <v>#N/A</v>
      </c>
      <c r="AW80" t="e">
        <f ca="1">VLOOKUP($B80,基础扩展表!$E:$AG,MATCH(AW$2,基础扩展表!$E$1:$AG$1,0),FALSE)</f>
        <v>#N/A</v>
      </c>
      <c r="AX80" t="e">
        <f ca="1">VLOOKUP($B80,基础扩展表!$E:$AG,MATCH(AX$2,基础扩展表!$E$1:$AG$1,0),FALSE)</f>
        <v>#N/A</v>
      </c>
      <c r="AY80" t="e">
        <f ca="1">VLOOKUP($B80,基础扩展表!$E:$AG,MATCH(AY$2,基础扩展表!$E$1:$AG$1,0),FALSE)</f>
        <v>#N/A</v>
      </c>
      <c r="AZ80" t="e">
        <f ca="1">VLOOKUP($B80,基础扩展表!$E:$AG,MATCH(AZ$2,基础扩展表!$E$1:$AG$1,0),FALSE)</f>
        <v>#N/A</v>
      </c>
      <c r="BA80" t="e">
        <f ca="1">VLOOKUP($B80,基础扩展表!$E:$AG,MATCH(BA$2,基础扩展表!$E$1:$AG$1,0),FALSE)</f>
        <v>#N/A</v>
      </c>
      <c r="BB80" t="e">
        <f ca="1">VLOOKUP($B80,基础扩展表!$E:$AG,MATCH(BB$2,基础扩展表!$E$1:$AG$1,0),FALSE)</f>
        <v>#N/A</v>
      </c>
      <c r="BC80" t="e">
        <f ca="1">VLOOKUP($B80,基础扩展表!$E:$AG,MATCH(BC$2,基础扩展表!$E$1:$AG$1,0),FALSE)</f>
        <v>#N/A</v>
      </c>
      <c r="BD80" t="e">
        <f ca="1">VLOOKUP($B80,基础扩展表!$E:$AG,MATCH(BD$2,基础扩展表!$E$1:$AG$1,0),FALSE)</f>
        <v>#N/A</v>
      </c>
      <c r="BE80" t="e">
        <f ca="1">VLOOKUP($B80,基础扩展表!$E:$AG,MATCH(BE$2,基础扩展表!$E$1:$AG$1,0),FALSE)</f>
        <v>#N/A</v>
      </c>
      <c r="BF80" t="e">
        <f ca="1">VLOOKUP($B80,基础扩展表!$E:$AG,MATCH(BF$2,基础扩展表!$E$1:$AG$1,0),FALSE)</f>
        <v>#N/A</v>
      </c>
      <c r="BG80" t="e">
        <f ca="1">VLOOKUP($B80,基础扩展表!$E:$AG,MATCH(BG$2,基础扩展表!$E$1:$AG$1,0),FALSE)</f>
        <v>#N/A</v>
      </c>
      <c r="BH80" t="e">
        <f ca="1">VLOOKUP($B80,基础扩展表!$E:$AG,MATCH(BH$2,基础扩展表!$E$1:$AG$1,0),FALSE)</f>
        <v>#N/A</v>
      </c>
      <c r="BI80" t="e">
        <f ca="1">VLOOKUP($B80,基础扩展表!$E:$AG,MATCH(BI$2,基础扩展表!$E$1:$AG$1,0),FALSE)</f>
        <v>#N/A</v>
      </c>
      <c r="BJ80" t="e">
        <f ca="1">VLOOKUP($B80,基础扩展表!$E:$AG,MATCH(BJ$2,基础扩展表!$E$1:$AG$1,0),FALSE)</f>
        <v>#N/A</v>
      </c>
      <c r="BK80" t="e">
        <f ca="1">VLOOKUP($B80,基础扩展表!$E:$AG,MATCH(BK$2,基础扩展表!$E$1:$AG$1,0),FALSE)</f>
        <v>#N/A</v>
      </c>
      <c r="BL80" t="e">
        <f ca="1">VLOOKUP($B80,基础扩展表!$E:$AG,MATCH(BL$2,基础扩展表!$E$1:$AG$1,0),FALSE)</f>
        <v>#N/A</v>
      </c>
      <c r="BM80" t="e">
        <f ca="1">VLOOKUP($E80,模型表!$C:$E,3,FALSE)</f>
        <v>#N/A</v>
      </c>
      <c r="BP80" t="str">
        <f t="shared" ca="1" si="24"/>
        <v>TRUE</v>
      </c>
    </row>
    <row r="81" spans="2:68" x14ac:dyDescent="0.2">
      <c r="B81" t="str">
        <f t="array" aca="1" ref="B81" ca="1">INDEX(基础表!$Y:$Y,SMALL(IF(基础表!$Z:$Z=1,ROW(基础表!$Z:$Z),999),ROW(H75)))&amp;""</f>
        <v/>
      </c>
      <c r="C81" t="e">
        <f ca="1">VLOOKUP(VLOOKUP($B81,基础表!$E:$G,3,FALSE),模型表!$C:$D,2,FALSE)</f>
        <v>#N/A</v>
      </c>
      <c r="E81" t="e">
        <f ca="1">VLOOKUP($B81,基础表!$E:$G,3,FALSE)</f>
        <v>#N/A</v>
      </c>
      <c r="F81" t="e">
        <f ca="1">VLOOKUP($E81,模型表!$C:$G,5,FALSE)</f>
        <v>#N/A</v>
      </c>
      <c r="G81" t="e">
        <f ca="1">VLOOKUP($E81,模型表!$C:$F,4,FALSE)</f>
        <v>#N/A</v>
      </c>
      <c r="I81" t="str">
        <f t="shared" ca="1" si="0"/>
        <v/>
      </c>
      <c r="J81" t="str">
        <f t="shared" ca="1" si="1"/>
        <v/>
      </c>
      <c r="K81" t="str">
        <f t="shared" ca="1" si="2"/>
        <v/>
      </c>
      <c r="L81" t="str">
        <f t="shared" ca="1" si="3"/>
        <v/>
      </c>
      <c r="M81" t="str">
        <f t="shared" ca="1" si="19"/>
        <v/>
      </c>
      <c r="O81" t="e">
        <f ca="1">VLOOKUP($B81,基础表!$E:$R,14,FALSE)</f>
        <v>#N/A</v>
      </c>
      <c r="P81" t="e">
        <f ca="1">VLOOKUP($B81,基础表!$E:$S,13,FALSE)</f>
        <v>#N/A</v>
      </c>
      <c r="R81" t="e">
        <f ca="1">VLOOKUP($B81,基础表!$E:$H,4,FALSE)</f>
        <v>#N/A</v>
      </c>
      <c r="U81" t="str">
        <f t="shared" ca="1" si="20"/>
        <v/>
      </c>
      <c r="V81" t="str">
        <f t="shared" ca="1" si="21"/>
        <v/>
      </c>
      <c r="W81" t="str">
        <f t="shared" ca="1" si="22"/>
        <v/>
      </c>
      <c r="X81" t="e">
        <f ca="1">VLOOKUP($E81,模型表!$C:$K,9,FALSE)</f>
        <v>#N/A</v>
      </c>
      <c r="Z81" t="e">
        <f ca="1">VLOOKUP($E81,模型表!$C:$Q,11,FALSE)</f>
        <v>#N/A</v>
      </c>
      <c r="AF81" s="36" t="str">
        <f ca="1">IF($B81="","",IF(VLOOKUP($E81,模型表!$C:$O,12,FALSE)="PBuff","["&amp;VLOOKUP($E81,模型表!$C:$Q,13,FALSE)&amp;"]","[]"))</f>
        <v/>
      </c>
      <c r="AH81" s="23" t="str">
        <f t="shared" ca="1" si="9"/>
        <v/>
      </c>
      <c r="AI81" s="23" t="e">
        <f t="shared" ca="1" si="23"/>
        <v>#N/A</v>
      </c>
      <c r="AJ81" s="23" t="str">
        <f t="shared" ca="1" si="11"/>
        <v/>
      </c>
      <c r="AK81" s="23" t="str">
        <f t="shared" ca="1" si="12"/>
        <v/>
      </c>
      <c r="AM81" t="e">
        <f ca="1">VLOOKUP($B81,基础表!$E:$J,4,FALSE)</f>
        <v>#N/A</v>
      </c>
      <c r="AN81" t="e">
        <f ca="1">VLOOKUP($B81,基础表!$E:$J,5,FALSE)</f>
        <v>#N/A</v>
      </c>
      <c r="AO81" t="e">
        <f ca="1">VLOOKUP($B81,基础表!$E:$J,6,FALSE)</f>
        <v>#N/A</v>
      </c>
      <c r="AP81" t="e">
        <f ca="1">VLOOKUP($B81,基础扩展表!$E:$AG,MATCH(AP$2,基础扩展表!$E$1:$AG$1,0),FALSE)</f>
        <v>#N/A</v>
      </c>
      <c r="AQ81" t="e">
        <f ca="1">VLOOKUP($B81,基础扩展表!$E:$AG,MATCH(AQ$2,基础扩展表!$E$1:$AG$1,0),FALSE)</f>
        <v>#N/A</v>
      </c>
      <c r="AR81" t="e">
        <f ca="1">VLOOKUP($B81,基础扩展表!$E:$AG,MATCH(AR$2,基础扩展表!$E$1:$AG$1,0),FALSE)</f>
        <v>#N/A</v>
      </c>
      <c r="AS81" t="e">
        <f ca="1">VLOOKUP($B81,基础扩展表!$E:$AG,MATCH(AS$2,基础扩展表!$E$1:$AG$1,0),FALSE)</f>
        <v>#N/A</v>
      </c>
      <c r="AT81" t="e">
        <f ca="1">VLOOKUP($B81,基础扩展表!$E:$AG,MATCH(AT$2,基础扩展表!$E$1:$AG$1,0),FALSE)</f>
        <v>#N/A</v>
      </c>
      <c r="AU81" t="e">
        <f ca="1">VLOOKUP($B81,基础扩展表!$E:$AG,MATCH(AU$2,基础扩展表!$E$1:$AG$1,0),FALSE)</f>
        <v>#N/A</v>
      </c>
      <c r="AV81" t="e">
        <f ca="1">VLOOKUP($B81,基础扩展表!$E:$AG,MATCH(AV$2,基础扩展表!$E$1:$AG$1,0),FALSE)</f>
        <v>#N/A</v>
      </c>
      <c r="AW81" t="e">
        <f ca="1">VLOOKUP($B81,基础扩展表!$E:$AG,MATCH(AW$2,基础扩展表!$E$1:$AG$1,0),FALSE)</f>
        <v>#N/A</v>
      </c>
      <c r="AX81" t="e">
        <f ca="1">VLOOKUP($B81,基础扩展表!$E:$AG,MATCH(AX$2,基础扩展表!$E$1:$AG$1,0),FALSE)</f>
        <v>#N/A</v>
      </c>
      <c r="AY81" t="e">
        <f ca="1">VLOOKUP($B81,基础扩展表!$E:$AG,MATCH(AY$2,基础扩展表!$E$1:$AG$1,0),FALSE)</f>
        <v>#N/A</v>
      </c>
      <c r="AZ81" t="e">
        <f ca="1">VLOOKUP($B81,基础扩展表!$E:$AG,MATCH(AZ$2,基础扩展表!$E$1:$AG$1,0),FALSE)</f>
        <v>#N/A</v>
      </c>
      <c r="BA81" t="e">
        <f ca="1">VLOOKUP($B81,基础扩展表!$E:$AG,MATCH(BA$2,基础扩展表!$E$1:$AG$1,0),FALSE)</f>
        <v>#N/A</v>
      </c>
      <c r="BB81" t="e">
        <f ca="1">VLOOKUP($B81,基础扩展表!$E:$AG,MATCH(BB$2,基础扩展表!$E$1:$AG$1,0),FALSE)</f>
        <v>#N/A</v>
      </c>
      <c r="BC81" t="e">
        <f ca="1">VLOOKUP($B81,基础扩展表!$E:$AG,MATCH(BC$2,基础扩展表!$E$1:$AG$1,0),FALSE)</f>
        <v>#N/A</v>
      </c>
      <c r="BD81" t="e">
        <f ca="1">VLOOKUP($B81,基础扩展表!$E:$AG,MATCH(BD$2,基础扩展表!$E$1:$AG$1,0),FALSE)</f>
        <v>#N/A</v>
      </c>
      <c r="BE81" t="e">
        <f ca="1">VLOOKUP($B81,基础扩展表!$E:$AG,MATCH(BE$2,基础扩展表!$E$1:$AG$1,0),FALSE)</f>
        <v>#N/A</v>
      </c>
      <c r="BF81" t="e">
        <f ca="1">VLOOKUP($B81,基础扩展表!$E:$AG,MATCH(BF$2,基础扩展表!$E$1:$AG$1,0),FALSE)</f>
        <v>#N/A</v>
      </c>
      <c r="BG81" t="e">
        <f ca="1">VLOOKUP($B81,基础扩展表!$E:$AG,MATCH(BG$2,基础扩展表!$E$1:$AG$1,0),FALSE)</f>
        <v>#N/A</v>
      </c>
      <c r="BH81" t="e">
        <f ca="1">VLOOKUP($B81,基础扩展表!$E:$AG,MATCH(BH$2,基础扩展表!$E$1:$AG$1,0),FALSE)</f>
        <v>#N/A</v>
      </c>
      <c r="BI81" t="e">
        <f ca="1">VLOOKUP($B81,基础扩展表!$E:$AG,MATCH(BI$2,基础扩展表!$E$1:$AG$1,0),FALSE)</f>
        <v>#N/A</v>
      </c>
      <c r="BJ81" t="e">
        <f ca="1">VLOOKUP($B81,基础扩展表!$E:$AG,MATCH(BJ$2,基础扩展表!$E$1:$AG$1,0),FALSE)</f>
        <v>#N/A</v>
      </c>
      <c r="BK81" t="e">
        <f ca="1">VLOOKUP($B81,基础扩展表!$E:$AG,MATCH(BK$2,基础扩展表!$E$1:$AG$1,0),FALSE)</f>
        <v>#N/A</v>
      </c>
      <c r="BL81" t="e">
        <f ca="1">VLOOKUP($B81,基础扩展表!$E:$AG,MATCH(BL$2,基础扩展表!$E$1:$AG$1,0),FALSE)</f>
        <v>#N/A</v>
      </c>
      <c r="BM81" t="e">
        <f ca="1">VLOOKUP($E81,模型表!$C:$E,3,FALSE)</f>
        <v>#N/A</v>
      </c>
      <c r="BP81" t="str">
        <f t="shared" ca="1" si="24"/>
        <v>TRUE</v>
      </c>
    </row>
    <row r="82" spans="2:68" x14ac:dyDescent="0.2">
      <c r="B82" t="str">
        <f t="array" aca="1" ref="B82" ca="1">INDEX(基础表!$Y:$Y,SMALL(IF(基础表!$Z:$Z=1,ROW(基础表!$Z:$Z),999),ROW(H76)))&amp;""</f>
        <v/>
      </c>
      <c r="C82" t="e">
        <f ca="1">VLOOKUP(VLOOKUP($B82,基础表!$E:$G,3,FALSE),模型表!$C:$D,2,FALSE)</f>
        <v>#N/A</v>
      </c>
      <c r="E82" t="e">
        <f ca="1">VLOOKUP($B82,基础表!$E:$G,3,FALSE)</f>
        <v>#N/A</v>
      </c>
      <c r="F82" t="e">
        <f ca="1">VLOOKUP($E82,模型表!$C:$G,5,FALSE)</f>
        <v>#N/A</v>
      </c>
      <c r="G82" t="e">
        <f ca="1">VLOOKUP($E82,模型表!$C:$F,4,FALSE)</f>
        <v>#N/A</v>
      </c>
      <c r="I82" t="str">
        <f t="shared" ca="1" si="0"/>
        <v/>
      </c>
      <c r="J82" t="str">
        <f t="shared" ca="1" si="1"/>
        <v/>
      </c>
      <c r="K82" t="str">
        <f t="shared" ca="1" si="2"/>
        <v/>
      </c>
      <c r="L82" t="str">
        <f t="shared" ca="1" si="3"/>
        <v/>
      </c>
      <c r="M82" t="str">
        <f t="shared" ca="1" si="19"/>
        <v/>
      </c>
      <c r="O82" t="e">
        <f ca="1">VLOOKUP($B82,基础表!$E:$R,14,FALSE)</f>
        <v>#N/A</v>
      </c>
      <c r="P82" t="e">
        <f ca="1">VLOOKUP($B82,基础表!$E:$S,13,FALSE)</f>
        <v>#N/A</v>
      </c>
      <c r="R82" t="e">
        <f ca="1">VLOOKUP($B82,基础表!$E:$H,4,FALSE)</f>
        <v>#N/A</v>
      </c>
      <c r="U82" t="str">
        <f t="shared" ca="1" si="20"/>
        <v/>
      </c>
      <c r="V82" t="str">
        <f t="shared" ca="1" si="21"/>
        <v/>
      </c>
      <c r="W82" t="str">
        <f t="shared" ca="1" si="22"/>
        <v/>
      </c>
      <c r="X82" t="e">
        <f ca="1">VLOOKUP($E82,模型表!$C:$K,9,FALSE)</f>
        <v>#N/A</v>
      </c>
      <c r="Z82" t="e">
        <f ca="1">VLOOKUP($E82,模型表!$C:$Q,11,FALSE)</f>
        <v>#N/A</v>
      </c>
      <c r="AF82" s="36" t="str">
        <f ca="1">IF($B82="","",IF(VLOOKUP($E82,模型表!$C:$O,12,FALSE)="PBuff","["&amp;VLOOKUP($E82,模型表!$C:$Q,13,FALSE)&amp;"]","[]"))</f>
        <v/>
      </c>
      <c r="AH82" s="23" t="str">
        <f t="shared" ca="1" si="9"/>
        <v/>
      </c>
      <c r="AI82" s="23" t="e">
        <f t="shared" ca="1" si="23"/>
        <v>#N/A</v>
      </c>
      <c r="AJ82" s="23" t="str">
        <f t="shared" ca="1" si="11"/>
        <v/>
      </c>
      <c r="AK82" s="23" t="str">
        <f t="shared" ca="1" si="12"/>
        <v/>
      </c>
      <c r="AM82" t="e">
        <f ca="1">VLOOKUP($B82,基础表!$E:$J,4,FALSE)</f>
        <v>#N/A</v>
      </c>
      <c r="AN82" t="e">
        <f ca="1">VLOOKUP($B82,基础表!$E:$J,5,FALSE)</f>
        <v>#N/A</v>
      </c>
      <c r="AO82" t="e">
        <f ca="1">VLOOKUP($B82,基础表!$E:$J,6,FALSE)</f>
        <v>#N/A</v>
      </c>
      <c r="AP82" t="e">
        <f ca="1">VLOOKUP($B82,基础扩展表!$E:$AG,MATCH(AP$2,基础扩展表!$E$1:$AG$1,0),FALSE)</f>
        <v>#N/A</v>
      </c>
      <c r="AQ82" t="e">
        <f ca="1">VLOOKUP($B82,基础扩展表!$E:$AG,MATCH(AQ$2,基础扩展表!$E$1:$AG$1,0),FALSE)</f>
        <v>#N/A</v>
      </c>
      <c r="AR82" t="e">
        <f ca="1">VLOOKUP($B82,基础扩展表!$E:$AG,MATCH(AR$2,基础扩展表!$E$1:$AG$1,0),FALSE)</f>
        <v>#N/A</v>
      </c>
      <c r="AS82" t="e">
        <f ca="1">VLOOKUP($B82,基础扩展表!$E:$AG,MATCH(AS$2,基础扩展表!$E$1:$AG$1,0),FALSE)</f>
        <v>#N/A</v>
      </c>
      <c r="AT82" t="e">
        <f ca="1">VLOOKUP($B82,基础扩展表!$E:$AG,MATCH(AT$2,基础扩展表!$E$1:$AG$1,0),FALSE)</f>
        <v>#N/A</v>
      </c>
      <c r="AU82" t="e">
        <f ca="1">VLOOKUP($B82,基础扩展表!$E:$AG,MATCH(AU$2,基础扩展表!$E$1:$AG$1,0),FALSE)</f>
        <v>#N/A</v>
      </c>
      <c r="AV82" t="e">
        <f ca="1">VLOOKUP($B82,基础扩展表!$E:$AG,MATCH(AV$2,基础扩展表!$E$1:$AG$1,0),FALSE)</f>
        <v>#N/A</v>
      </c>
      <c r="AW82" t="e">
        <f ca="1">VLOOKUP($B82,基础扩展表!$E:$AG,MATCH(AW$2,基础扩展表!$E$1:$AG$1,0),FALSE)</f>
        <v>#N/A</v>
      </c>
      <c r="AX82" t="e">
        <f ca="1">VLOOKUP($B82,基础扩展表!$E:$AG,MATCH(AX$2,基础扩展表!$E$1:$AG$1,0),FALSE)</f>
        <v>#N/A</v>
      </c>
      <c r="AY82" t="e">
        <f ca="1">VLOOKUP($B82,基础扩展表!$E:$AG,MATCH(AY$2,基础扩展表!$E$1:$AG$1,0),FALSE)</f>
        <v>#N/A</v>
      </c>
      <c r="AZ82" t="e">
        <f ca="1">VLOOKUP($B82,基础扩展表!$E:$AG,MATCH(AZ$2,基础扩展表!$E$1:$AG$1,0),FALSE)</f>
        <v>#N/A</v>
      </c>
      <c r="BA82" t="e">
        <f ca="1">VLOOKUP($B82,基础扩展表!$E:$AG,MATCH(BA$2,基础扩展表!$E$1:$AG$1,0),FALSE)</f>
        <v>#N/A</v>
      </c>
      <c r="BB82" t="e">
        <f ca="1">VLOOKUP($B82,基础扩展表!$E:$AG,MATCH(BB$2,基础扩展表!$E$1:$AG$1,0),FALSE)</f>
        <v>#N/A</v>
      </c>
      <c r="BC82" t="e">
        <f ca="1">VLOOKUP($B82,基础扩展表!$E:$AG,MATCH(BC$2,基础扩展表!$E$1:$AG$1,0),FALSE)</f>
        <v>#N/A</v>
      </c>
      <c r="BD82" t="e">
        <f ca="1">VLOOKUP($B82,基础扩展表!$E:$AG,MATCH(BD$2,基础扩展表!$E$1:$AG$1,0),FALSE)</f>
        <v>#N/A</v>
      </c>
      <c r="BE82" t="e">
        <f ca="1">VLOOKUP($B82,基础扩展表!$E:$AG,MATCH(BE$2,基础扩展表!$E$1:$AG$1,0),FALSE)</f>
        <v>#N/A</v>
      </c>
      <c r="BF82" t="e">
        <f ca="1">VLOOKUP($B82,基础扩展表!$E:$AG,MATCH(BF$2,基础扩展表!$E$1:$AG$1,0),FALSE)</f>
        <v>#N/A</v>
      </c>
      <c r="BG82" t="e">
        <f ca="1">VLOOKUP($B82,基础扩展表!$E:$AG,MATCH(BG$2,基础扩展表!$E$1:$AG$1,0),FALSE)</f>
        <v>#N/A</v>
      </c>
      <c r="BH82" t="e">
        <f ca="1">VLOOKUP($B82,基础扩展表!$E:$AG,MATCH(BH$2,基础扩展表!$E$1:$AG$1,0),FALSE)</f>
        <v>#N/A</v>
      </c>
      <c r="BI82" t="e">
        <f ca="1">VLOOKUP($B82,基础扩展表!$E:$AG,MATCH(BI$2,基础扩展表!$E$1:$AG$1,0),FALSE)</f>
        <v>#N/A</v>
      </c>
      <c r="BJ82" t="e">
        <f ca="1">VLOOKUP($B82,基础扩展表!$E:$AG,MATCH(BJ$2,基础扩展表!$E$1:$AG$1,0),FALSE)</f>
        <v>#N/A</v>
      </c>
      <c r="BK82" t="e">
        <f ca="1">VLOOKUP($B82,基础扩展表!$E:$AG,MATCH(BK$2,基础扩展表!$E$1:$AG$1,0),FALSE)</f>
        <v>#N/A</v>
      </c>
      <c r="BL82" t="e">
        <f ca="1">VLOOKUP($B82,基础扩展表!$E:$AG,MATCH(BL$2,基础扩展表!$E$1:$AG$1,0),FALSE)</f>
        <v>#N/A</v>
      </c>
      <c r="BM82" t="e">
        <f ca="1">VLOOKUP($E82,模型表!$C:$E,3,FALSE)</f>
        <v>#N/A</v>
      </c>
      <c r="BP82" t="str">
        <f t="shared" ca="1" si="24"/>
        <v>TRUE</v>
      </c>
    </row>
    <row r="83" spans="2:68" x14ac:dyDescent="0.2">
      <c r="B83" t="str">
        <f t="array" aca="1" ref="B83" ca="1">INDEX(基础表!$Y:$Y,SMALL(IF(基础表!$Z:$Z=1,ROW(基础表!$Z:$Z),999),ROW(H77)))&amp;""</f>
        <v/>
      </c>
      <c r="C83" t="e">
        <f ca="1">VLOOKUP(VLOOKUP($B83,基础表!$E:$G,3,FALSE),模型表!$C:$D,2,FALSE)</f>
        <v>#N/A</v>
      </c>
      <c r="E83" t="e">
        <f ca="1">VLOOKUP($B83,基础表!$E:$G,3,FALSE)</f>
        <v>#N/A</v>
      </c>
      <c r="F83" t="e">
        <f ca="1">VLOOKUP($E83,模型表!$C:$G,5,FALSE)</f>
        <v>#N/A</v>
      </c>
      <c r="G83" t="e">
        <f ca="1">VLOOKUP($E83,模型表!$C:$F,4,FALSE)</f>
        <v>#N/A</v>
      </c>
      <c r="I83" t="str">
        <f t="shared" ca="1" si="0"/>
        <v/>
      </c>
      <c r="J83" t="str">
        <f t="shared" ca="1" si="1"/>
        <v/>
      </c>
      <c r="K83" t="str">
        <f t="shared" ca="1" si="2"/>
        <v/>
      </c>
      <c r="L83" t="str">
        <f t="shared" ca="1" si="3"/>
        <v/>
      </c>
      <c r="M83" t="str">
        <f t="shared" ca="1" si="19"/>
        <v/>
      </c>
      <c r="O83" t="e">
        <f ca="1">VLOOKUP($B83,基础表!$E:$R,14,FALSE)</f>
        <v>#N/A</v>
      </c>
      <c r="P83" t="e">
        <f ca="1">VLOOKUP($B83,基础表!$E:$S,13,FALSE)</f>
        <v>#N/A</v>
      </c>
      <c r="R83" t="e">
        <f ca="1">VLOOKUP($B83,基础表!$E:$H,4,FALSE)</f>
        <v>#N/A</v>
      </c>
      <c r="U83" t="str">
        <f t="shared" ca="1" si="20"/>
        <v/>
      </c>
      <c r="V83" t="str">
        <f t="shared" ca="1" si="21"/>
        <v/>
      </c>
      <c r="W83" t="str">
        <f t="shared" ca="1" si="22"/>
        <v/>
      </c>
      <c r="X83" t="e">
        <f ca="1">VLOOKUP($E83,模型表!$C:$K,9,FALSE)</f>
        <v>#N/A</v>
      </c>
      <c r="Z83" t="e">
        <f ca="1">VLOOKUP($E83,模型表!$C:$Q,11,FALSE)</f>
        <v>#N/A</v>
      </c>
      <c r="AF83" s="36" t="str">
        <f ca="1">IF($B83="","",IF(VLOOKUP($E83,模型表!$C:$O,12,FALSE)="PBuff","["&amp;VLOOKUP($E83,模型表!$C:$Q,13,FALSE)&amp;"]","[]"))</f>
        <v/>
      </c>
      <c r="AH83" s="23" t="str">
        <f t="shared" ca="1" si="9"/>
        <v/>
      </c>
      <c r="AI83" s="23" t="e">
        <f t="shared" ca="1" si="23"/>
        <v>#N/A</v>
      </c>
      <c r="AJ83" s="23" t="str">
        <f t="shared" ca="1" si="11"/>
        <v/>
      </c>
      <c r="AK83" s="23" t="str">
        <f t="shared" ca="1" si="12"/>
        <v/>
      </c>
      <c r="AM83" t="e">
        <f ca="1">VLOOKUP($B83,基础表!$E:$J,4,FALSE)</f>
        <v>#N/A</v>
      </c>
      <c r="AN83" t="e">
        <f ca="1">VLOOKUP($B83,基础表!$E:$J,5,FALSE)</f>
        <v>#N/A</v>
      </c>
      <c r="AO83" t="e">
        <f ca="1">VLOOKUP($B83,基础表!$E:$J,6,FALSE)</f>
        <v>#N/A</v>
      </c>
      <c r="AP83" t="e">
        <f ca="1">VLOOKUP($B83,基础扩展表!$E:$AG,MATCH(AP$2,基础扩展表!$E$1:$AG$1,0),FALSE)</f>
        <v>#N/A</v>
      </c>
      <c r="AQ83" t="e">
        <f ca="1">VLOOKUP($B83,基础扩展表!$E:$AG,MATCH(AQ$2,基础扩展表!$E$1:$AG$1,0),FALSE)</f>
        <v>#N/A</v>
      </c>
      <c r="AR83" t="e">
        <f ca="1">VLOOKUP($B83,基础扩展表!$E:$AG,MATCH(AR$2,基础扩展表!$E$1:$AG$1,0),FALSE)</f>
        <v>#N/A</v>
      </c>
      <c r="AS83" t="e">
        <f ca="1">VLOOKUP($B83,基础扩展表!$E:$AG,MATCH(AS$2,基础扩展表!$E$1:$AG$1,0),FALSE)</f>
        <v>#N/A</v>
      </c>
      <c r="AT83" t="e">
        <f ca="1">VLOOKUP($B83,基础扩展表!$E:$AG,MATCH(AT$2,基础扩展表!$E$1:$AG$1,0),FALSE)</f>
        <v>#N/A</v>
      </c>
      <c r="AU83" t="e">
        <f ca="1">VLOOKUP($B83,基础扩展表!$E:$AG,MATCH(AU$2,基础扩展表!$E$1:$AG$1,0),FALSE)</f>
        <v>#N/A</v>
      </c>
      <c r="AV83" t="e">
        <f ca="1">VLOOKUP($B83,基础扩展表!$E:$AG,MATCH(AV$2,基础扩展表!$E$1:$AG$1,0),FALSE)</f>
        <v>#N/A</v>
      </c>
      <c r="AW83" t="e">
        <f ca="1">VLOOKUP($B83,基础扩展表!$E:$AG,MATCH(AW$2,基础扩展表!$E$1:$AG$1,0),FALSE)</f>
        <v>#N/A</v>
      </c>
      <c r="AX83" t="e">
        <f ca="1">VLOOKUP($B83,基础扩展表!$E:$AG,MATCH(AX$2,基础扩展表!$E$1:$AG$1,0),FALSE)</f>
        <v>#N/A</v>
      </c>
      <c r="AY83" t="e">
        <f ca="1">VLOOKUP($B83,基础扩展表!$E:$AG,MATCH(AY$2,基础扩展表!$E$1:$AG$1,0),FALSE)</f>
        <v>#N/A</v>
      </c>
      <c r="AZ83" t="e">
        <f ca="1">VLOOKUP($B83,基础扩展表!$E:$AG,MATCH(AZ$2,基础扩展表!$E$1:$AG$1,0),FALSE)</f>
        <v>#N/A</v>
      </c>
      <c r="BA83" t="e">
        <f ca="1">VLOOKUP($B83,基础扩展表!$E:$AG,MATCH(BA$2,基础扩展表!$E$1:$AG$1,0),FALSE)</f>
        <v>#N/A</v>
      </c>
      <c r="BB83" t="e">
        <f ca="1">VLOOKUP($B83,基础扩展表!$E:$AG,MATCH(BB$2,基础扩展表!$E$1:$AG$1,0),FALSE)</f>
        <v>#N/A</v>
      </c>
      <c r="BC83" t="e">
        <f ca="1">VLOOKUP($B83,基础扩展表!$E:$AG,MATCH(BC$2,基础扩展表!$E$1:$AG$1,0),FALSE)</f>
        <v>#N/A</v>
      </c>
      <c r="BD83" t="e">
        <f ca="1">VLOOKUP($B83,基础扩展表!$E:$AG,MATCH(BD$2,基础扩展表!$E$1:$AG$1,0),FALSE)</f>
        <v>#N/A</v>
      </c>
      <c r="BE83" t="e">
        <f ca="1">VLOOKUP($B83,基础扩展表!$E:$AG,MATCH(BE$2,基础扩展表!$E$1:$AG$1,0),FALSE)</f>
        <v>#N/A</v>
      </c>
      <c r="BF83" t="e">
        <f ca="1">VLOOKUP($B83,基础扩展表!$E:$AG,MATCH(BF$2,基础扩展表!$E$1:$AG$1,0),FALSE)</f>
        <v>#N/A</v>
      </c>
      <c r="BG83" t="e">
        <f ca="1">VLOOKUP($B83,基础扩展表!$E:$AG,MATCH(BG$2,基础扩展表!$E$1:$AG$1,0),FALSE)</f>
        <v>#N/A</v>
      </c>
      <c r="BH83" t="e">
        <f ca="1">VLOOKUP($B83,基础扩展表!$E:$AG,MATCH(BH$2,基础扩展表!$E$1:$AG$1,0),FALSE)</f>
        <v>#N/A</v>
      </c>
      <c r="BI83" t="e">
        <f ca="1">VLOOKUP($B83,基础扩展表!$E:$AG,MATCH(BI$2,基础扩展表!$E$1:$AG$1,0),FALSE)</f>
        <v>#N/A</v>
      </c>
      <c r="BJ83" t="e">
        <f ca="1">VLOOKUP($B83,基础扩展表!$E:$AG,MATCH(BJ$2,基础扩展表!$E$1:$AG$1,0),FALSE)</f>
        <v>#N/A</v>
      </c>
      <c r="BK83" t="e">
        <f ca="1">VLOOKUP($B83,基础扩展表!$E:$AG,MATCH(BK$2,基础扩展表!$E$1:$AG$1,0),FALSE)</f>
        <v>#N/A</v>
      </c>
      <c r="BL83" t="e">
        <f ca="1">VLOOKUP($B83,基础扩展表!$E:$AG,MATCH(BL$2,基础扩展表!$E$1:$AG$1,0),FALSE)</f>
        <v>#N/A</v>
      </c>
      <c r="BM83" t="e">
        <f ca="1">VLOOKUP($E83,模型表!$C:$E,3,FALSE)</f>
        <v>#N/A</v>
      </c>
      <c r="BP83" t="str">
        <f t="shared" ca="1" si="24"/>
        <v>TRUE</v>
      </c>
    </row>
    <row r="84" spans="2:68" x14ac:dyDescent="0.2">
      <c r="B84" t="str">
        <f t="array" aca="1" ref="B84" ca="1">INDEX(基础表!$Y:$Y,SMALL(IF(基础表!$Z:$Z=1,ROW(基础表!$Z:$Z),999),ROW(H78)))&amp;""</f>
        <v/>
      </c>
      <c r="C84" t="e">
        <f ca="1">VLOOKUP(VLOOKUP($B84,基础表!$E:$G,3,FALSE),模型表!$C:$D,2,FALSE)</f>
        <v>#N/A</v>
      </c>
      <c r="E84" t="e">
        <f ca="1">VLOOKUP($B84,基础表!$E:$G,3,FALSE)</f>
        <v>#N/A</v>
      </c>
      <c r="F84" t="e">
        <f ca="1">VLOOKUP($E84,模型表!$C:$G,5,FALSE)</f>
        <v>#N/A</v>
      </c>
      <c r="G84" t="e">
        <f ca="1">VLOOKUP($E84,模型表!$C:$F,4,FALSE)</f>
        <v>#N/A</v>
      </c>
      <c r="I84" t="str">
        <f t="shared" ca="1" si="0"/>
        <v/>
      </c>
      <c r="J84" t="str">
        <f t="shared" ca="1" si="1"/>
        <v/>
      </c>
      <c r="K84" t="str">
        <f t="shared" ca="1" si="2"/>
        <v/>
      </c>
      <c r="L84" t="str">
        <f t="shared" ca="1" si="3"/>
        <v/>
      </c>
      <c r="M84" t="str">
        <f t="shared" ca="1" si="19"/>
        <v/>
      </c>
      <c r="O84" t="e">
        <f ca="1">VLOOKUP($B84,基础表!$E:$R,14,FALSE)</f>
        <v>#N/A</v>
      </c>
      <c r="P84" t="e">
        <f ca="1">VLOOKUP($B84,基础表!$E:$S,13,FALSE)</f>
        <v>#N/A</v>
      </c>
      <c r="R84" t="e">
        <f ca="1">VLOOKUP($B84,基础表!$E:$H,4,FALSE)</f>
        <v>#N/A</v>
      </c>
      <c r="U84" t="str">
        <f t="shared" ca="1" si="20"/>
        <v/>
      </c>
      <c r="V84" t="str">
        <f t="shared" ca="1" si="21"/>
        <v/>
      </c>
      <c r="W84" t="str">
        <f t="shared" ca="1" si="22"/>
        <v/>
      </c>
      <c r="X84" t="e">
        <f ca="1">VLOOKUP($E84,模型表!$C:$K,9,FALSE)</f>
        <v>#N/A</v>
      </c>
      <c r="Z84" t="e">
        <f ca="1">VLOOKUP($E84,模型表!$C:$Q,11,FALSE)</f>
        <v>#N/A</v>
      </c>
      <c r="AF84" s="36" t="str">
        <f ca="1">IF($B84="","",IF(VLOOKUP($E84,模型表!$C:$O,12,FALSE)="PBuff","["&amp;VLOOKUP($E84,模型表!$C:$Q,13,FALSE)&amp;"]","[]"))</f>
        <v/>
      </c>
      <c r="AH84" s="23" t="str">
        <f t="shared" ca="1" si="9"/>
        <v/>
      </c>
      <c r="AI84" s="23" t="e">
        <f t="shared" ca="1" si="23"/>
        <v>#N/A</v>
      </c>
      <c r="AJ84" s="23" t="str">
        <f t="shared" ca="1" si="11"/>
        <v/>
      </c>
      <c r="AK84" s="23" t="str">
        <f t="shared" ca="1" si="12"/>
        <v/>
      </c>
      <c r="AM84" t="e">
        <f ca="1">VLOOKUP($B84,基础表!$E:$J,4,FALSE)</f>
        <v>#N/A</v>
      </c>
      <c r="AN84" t="e">
        <f ca="1">VLOOKUP($B84,基础表!$E:$J,5,FALSE)</f>
        <v>#N/A</v>
      </c>
      <c r="AO84" t="e">
        <f ca="1">VLOOKUP($B84,基础表!$E:$J,6,FALSE)</f>
        <v>#N/A</v>
      </c>
      <c r="AP84" t="e">
        <f ca="1">VLOOKUP($B84,基础扩展表!$E:$AG,MATCH(AP$2,基础扩展表!$E$1:$AG$1,0),FALSE)</f>
        <v>#N/A</v>
      </c>
      <c r="AQ84" t="e">
        <f ca="1">VLOOKUP($B84,基础扩展表!$E:$AG,MATCH(AQ$2,基础扩展表!$E$1:$AG$1,0),FALSE)</f>
        <v>#N/A</v>
      </c>
      <c r="AR84" t="e">
        <f ca="1">VLOOKUP($B84,基础扩展表!$E:$AG,MATCH(AR$2,基础扩展表!$E$1:$AG$1,0),FALSE)</f>
        <v>#N/A</v>
      </c>
      <c r="AS84" t="e">
        <f ca="1">VLOOKUP($B84,基础扩展表!$E:$AG,MATCH(AS$2,基础扩展表!$E$1:$AG$1,0),FALSE)</f>
        <v>#N/A</v>
      </c>
      <c r="AT84" t="e">
        <f ca="1">VLOOKUP($B84,基础扩展表!$E:$AG,MATCH(AT$2,基础扩展表!$E$1:$AG$1,0),FALSE)</f>
        <v>#N/A</v>
      </c>
      <c r="AU84" t="e">
        <f ca="1">VLOOKUP($B84,基础扩展表!$E:$AG,MATCH(AU$2,基础扩展表!$E$1:$AG$1,0),FALSE)</f>
        <v>#N/A</v>
      </c>
      <c r="AV84" t="e">
        <f ca="1">VLOOKUP($B84,基础扩展表!$E:$AG,MATCH(AV$2,基础扩展表!$E$1:$AG$1,0),FALSE)</f>
        <v>#N/A</v>
      </c>
      <c r="AW84" t="e">
        <f ca="1">VLOOKUP($B84,基础扩展表!$E:$AG,MATCH(AW$2,基础扩展表!$E$1:$AG$1,0),FALSE)</f>
        <v>#N/A</v>
      </c>
      <c r="AX84" t="e">
        <f ca="1">VLOOKUP($B84,基础扩展表!$E:$AG,MATCH(AX$2,基础扩展表!$E$1:$AG$1,0),FALSE)</f>
        <v>#N/A</v>
      </c>
      <c r="AY84" t="e">
        <f ca="1">VLOOKUP($B84,基础扩展表!$E:$AG,MATCH(AY$2,基础扩展表!$E$1:$AG$1,0),FALSE)</f>
        <v>#N/A</v>
      </c>
      <c r="AZ84" t="e">
        <f ca="1">VLOOKUP($B84,基础扩展表!$E:$AG,MATCH(AZ$2,基础扩展表!$E$1:$AG$1,0),FALSE)</f>
        <v>#N/A</v>
      </c>
      <c r="BA84" t="e">
        <f ca="1">VLOOKUP($B84,基础扩展表!$E:$AG,MATCH(BA$2,基础扩展表!$E$1:$AG$1,0),FALSE)</f>
        <v>#N/A</v>
      </c>
      <c r="BB84" t="e">
        <f ca="1">VLOOKUP($B84,基础扩展表!$E:$AG,MATCH(BB$2,基础扩展表!$E$1:$AG$1,0),FALSE)</f>
        <v>#N/A</v>
      </c>
      <c r="BC84" t="e">
        <f ca="1">VLOOKUP($B84,基础扩展表!$E:$AG,MATCH(BC$2,基础扩展表!$E$1:$AG$1,0),FALSE)</f>
        <v>#N/A</v>
      </c>
      <c r="BD84" t="e">
        <f ca="1">VLOOKUP($B84,基础扩展表!$E:$AG,MATCH(BD$2,基础扩展表!$E$1:$AG$1,0),FALSE)</f>
        <v>#N/A</v>
      </c>
      <c r="BE84" t="e">
        <f ca="1">VLOOKUP($B84,基础扩展表!$E:$AG,MATCH(BE$2,基础扩展表!$E$1:$AG$1,0),FALSE)</f>
        <v>#N/A</v>
      </c>
      <c r="BF84" t="e">
        <f ca="1">VLOOKUP($B84,基础扩展表!$E:$AG,MATCH(BF$2,基础扩展表!$E$1:$AG$1,0),FALSE)</f>
        <v>#N/A</v>
      </c>
      <c r="BG84" t="e">
        <f ca="1">VLOOKUP($B84,基础扩展表!$E:$AG,MATCH(BG$2,基础扩展表!$E$1:$AG$1,0),FALSE)</f>
        <v>#N/A</v>
      </c>
      <c r="BH84" t="e">
        <f ca="1">VLOOKUP($B84,基础扩展表!$E:$AG,MATCH(BH$2,基础扩展表!$E$1:$AG$1,0),FALSE)</f>
        <v>#N/A</v>
      </c>
      <c r="BI84" t="e">
        <f ca="1">VLOOKUP($B84,基础扩展表!$E:$AG,MATCH(BI$2,基础扩展表!$E$1:$AG$1,0),FALSE)</f>
        <v>#N/A</v>
      </c>
      <c r="BJ84" t="e">
        <f ca="1">VLOOKUP($B84,基础扩展表!$E:$AG,MATCH(BJ$2,基础扩展表!$E$1:$AG$1,0),FALSE)</f>
        <v>#N/A</v>
      </c>
      <c r="BK84" t="e">
        <f ca="1">VLOOKUP($B84,基础扩展表!$E:$AG,MATCH(BK$2,基础扩展表!$E$1:$AG$1,0),FALSE)</f>
        <v>#N/A</v>
      </c>
      <c r="BL84" t="e">
        <f ca="1">VLOOKUP($B84,基础扩展表!$E:$AG,MATCH(BL$2,基础扩展表!$E$1:$AG$1,0),FALSE)</f>
        <v>#N/A</v>
      </c>
      <c r="BM84" t="e">
        <f ca="1">VLOOKUP($E84,模型表!$C:$E,3,FALSE)</f>
        <v>#N/A</v>
      </c>
      <c r="BP84" t="str">
        <f t="shared" ca="1" si="24"/>
        <v>TRUE</v>
      </c>
    </row>
    <row r="85" spans="2:68" x14ac:dyDescent="0.2">
      <c r="B85" t="str">
        <f t="array" aca="1" ref="B85" ca="1">INDEX(基础表!$Y:$Y,SMALL(IF(基础表!$Z:$Z=1,ROW(基础表!$Z:$Z),999),ROW(H79)))&amp;""</f>
        <v/>
      </c>
      <c r="C85" t="e">
        <f ca="1">VLOOKUP(VLOOKUP($B85,基础表!$E:$G,3,FALSE),模型表!$C:$D,2,FALSE)</f>
        <v>#N/A</v>
      </c>
      <c r="E85" t="e">
        <f ca="1">VLOOKUP($B85,基础表!$E:$G,3,FALSE)</f>
        <v>#N/A</v>
      </c>
      <c r="F85" t="e">
        <f ca="1">VLOOKUP($E85,模型表!$C:$G,5,FALSE)</f>
        <v>#N/A</v>
      </c>
      <c r="G85" t="e">
        <f ca="1">VLOOKUP($E85,模型表!$C:$F,4,FALSE)</f>
        <v>#N/A</v>
      </c>
      <c r="I85" t="str">
        <f t="shared" ca="1" si="0"/>
        <v/>
      </c>
      <c r="J85" t="str">
        <f t="shared" ca="1" si="1"/>
        <v/>
      </c>
      <c r="K85" t="str">
        <f t="shared" ca="1" si="2"/>
        <v/>
      </c>
      <c r="L85" t="str">
        <f t="shared" ca="1" si="3"/>
        <v/>
      </c>
      <c r="M85" t="str">
        <f t="shared" ca="1" si="19"/>
        <v/>
      </c>
      <c r="O85" t="e">
        <f ca="1">VLOOKUP($B85,基础表!$E:$R,14,FALSE)</f>
        <v>#N/A</v>
      </c>
      <c r="P85" t="e">
        <f ca="1">VLOOKUP($B85,基础表!$E:$S,13,FALSE)</f>
        <v>#N/A</v>
      </c>
      <c r="R85" t="e">
        <f ca="1">VLOOKUP($B85,基础表!$E:$H,4,FALSE)</f>
        <v>#N/A</v>
      </c>
      <c r="U85" t="str">
        <f t="shared" ca="1" si="20"/>
        <v/>
      </c>
      <c r="V85" t="str">
        <f t="shared" ca="1" si="21"/>
        <v/>
      </c>
      <c r="W85" t="str">
        <f t="shared" ca="1" si="22"/>
        <v/>
      </c>
      <c r="X85" t="e">
        <f ca="1">VLOOKUP($E85,模型表!$C:$K,9,FALSE)</f>
        <v>#N/A</v>
      </c>
      <c r="Z85" t="e">
        <f ca="1">VLOOKUP($E85,模型表!$C:$Q,11,FALSE)</f>
        <v>#N/A</v>
      </c>
      <c r="AF85" s="36" t="str">
        <f ca="1">IF($B85="","",IF(VLOOKUP($E85,模型表!$C:$O,12,FALSE)="PBuff","["&amp;VLOOKUP($E85,模型表!$C:$Q,13,FALSE)&amp;"]","[]"))</f>
        <v/>
      </c>
      <c r="AH85" s="23" t="str">
        <f t="shared" ca="1" si="9"/>
        <v/>
      </c>
      <c r="AI85" s="23" t="e">
        <f t="shared" ca="1" si="23"/>
        <v>#N/A</v>
      </c>
      <c r="AJ85" s="23" t="str">
        <f t="shared" ca="1" si="11"/>
        <v/>
      </c>
      <c r="AK85" s="23" t="str">
        <f t="shared" ca="1" si="12"/>
        <v/>
      </c>
      <c r="AM85" t="e">
        <f ca="1">VLOOKUP($B85,基础表!$E:$J,4,FALSE)</f>
        <v>#N/A</v>
      </c>
      <c r="AN85" t="e">
        <f ca="1">VLOOKUP($B85,基础表!$E:$J,5,FALSE)</f>
        <v>#N/A</v>
      </c>
      <c r="AO85" t="e">
        <f ca="1">VLOOKUP($B85,基础表!$E:$J,6,FALSE)</f>
        <v>#N/A</v>
      </c>
      <c r="AP85" t="e">
        <f ca="1">VLOOKUP($B85,基础扩展表!$E:$AG,MATCH(AP$2,基础扩展表!$E$1:$AG$1,0),FALSE)</f>
        <v>#N/A</v>
      </c>
      <c r="AQ85" t="e">
        <f ca="1">VLOOKUP($B85,基础扩展表!$E:$AG,MATCH(AQ$2,基础扩展表!$E$1:$AG$1,0),FALSE)</f>
        <v>#N/A</v>
      </c>
      <c r="AR85" t="e">
        <f ca="1">VLOOKUP($B85,基础扩展表!$E:$AG,MATCH(AR$2,基础扩展表!$E$1:$AG$1,0),FALSE)</f>
        <v>#N/A</v>
      </c>
      <c r="AS85" t="e">
        <f ca="1">VLOOKUP($B85,基础扩展表!$E:$AG,MATCH(AS$2,基础扩展表!$E$1:$AG$1,0),FALSE)</f>
        <v>#N/A</v>
      </c>
      <c r="AT85" t="e">
        <f ca="1">VLOOKUP($B85,基础扩展表!$E:$AG,MATCH(AT$2,基础扩展表!$E$1:$AG$1,0),FALSE)</f>
        <v>#N/A</v>
      </c>
      <c r="AU85" t="e">
        <f ca="1">VLOOKUP($B85,基础扩展表!$E:$AG,MATCH(AU$2,基础扩展表!$E$1:$AG$1,0),FALSE)</f>
        <v>#N/A</v>
      </c>
      <c r="AV85" t="e">
        <f ca="1">VLOOKUP($B85,基础扩展表!$E:$AG,MATCH(AV$2,基础扩展表!$E$1:$AG$1,0),FALSE)</f>
        <v>#N/A</v>
      </c>
      <c r="AW85" t="e">
        <f ca="1">VLOOKUP($B85,基础扩展表!$E:$AG,MATCH(AW$2,基础扩展表!$E$1:$AG$1,0),FALSE)</f>
        <v>#N/A</v>
      </c>
      <c r="AX85" t="e">
        <f ca="1">VLOOKUP($B85,基础扩展表!$E:$AG,MATCH(AX$2,基础扩展表!$E$1:$AG$1,0),FALSE)</f>
        <v>#N/A</v>
      </c>
      <c r="AY85" t="e">
        <f ca="1">VLOOKUP($B85,基础扩展表!$E:$AG,MATCH(AY$2,基础扩展表!$E$1:$AG$1,0),FALSE)</f>
        <v>#N/A</v>
      </c>
      <c r="AZ85" t="e">
        <f ca="1">VLOOKUP($B85,基础扩展表!$E:$AG,MATCH(AZ$2,基础扩展表!$E$1:$AG$1,0),FALSE)</f>
        <v>#N/A</v>
      </c>
      <c r="BA85" t="e">
        <f ca="1">VLOOKUP($B85,基础扩展表!$E:$AG,MATCH(BA$2,基础扩展表!$E$1:$AG$1,0),FALSE)</f>
        <v>#N/A</v>
      </c>
      <c r="BB85" t="e">
        <f ca="1">VLOOKUP($B85,基础扩展表!$E:$AG,MATCH(BB$2,基础扩展表!$E$1:$AG$1,0),FALSE)</f>
        <v>#N/A</v>
      </c>
      <c r="BC85" t="e">
        <f ca="1">VLOOKUP($B85,基础扩展表!$E:$AG,MATCH(BC$2,基础扩展表!$E$1:$AG$1,0),FALSE)</f>
        <v>#N/A</v>
      </c>
      <c r="BD85" t="e">
        <f ca="1">VLOOKUP($B85,基础扩展表!$E:$AG,MATCH(BD$2,基础扩展表!$E$1:$AG$1,0),FALSE)</f>
        <v>#N/A</v>
      </c>
      <c r="BE85" t="e">
        <f ca="1">VLOOKUP($B85,基础扩展表!$E:$AG,MATCH(BE$2,基础扩展表!$E$1:$AG$1,0),FALSE)</f>
        <v>#N/A</v>
      </c>
      <c r="BF85" t="e">
        <f ca="1">VLOOKUP($B85,基础扩展表!$E:$AG,MATCH(BF$2,基础扩展表!$E$1:$AG$1,0),FALSE)</f>
        <v>#N/A</v>
      </c>
      <c r="BG85" t="e">
        <f ca="1">VLOOKUP($B85,基础扩展表!$E:$AG,MATCH(BG$2,基础扩展表!$E$1:$AG$1,0),FALSE)</f>
        <v>#N/A</v>
      </c>
      <c r="BH85" t="e">
        <f ca="1">VLOOKUP($B85,基础扩展表!$E:$AG,MATCH(BH$2,基础扩展表!$E$1:$AG$1,0),FALSE)</f>
        <v>#N/A</v>
      </c>
      <c r="BI85" t="e">
        <f ca="1">VLOOKUP($B85,基础扩展表!$E:$AG,MATCH(BI$2,基础扩展表!$E$1:$AG$1,0),FALSE)</f>
        <v>#N/A</v>
      </c>
      <c r="BJ85" t="e">
        <f ca="1">VLOOKUP($B85,基础扩展表!$E:$AG,MATCH(BJ$2,基础扩展表!$E$1:$AG$1,0),FALSE)</f>
        <v>#N/A</v>
      </c>
      <c r="BK85" t="e">
        <f ca="1">VLOOKUP($B85,基础扩展表!$E:$AG,MATCH(BK$2,基础扩展表!$E$1:$AG$1,0),FALSE)</f>
        <v>#N/A</v>
      </c>
      <c r="BL85" t="e">
        <f ca="1">VLOOKUP($B85,基础扩展表!$E:$AG,MATCH(BL$2,基础扩展表!$E$1:$AG$1,0),FALSE)</f>
        <v>#N/A</v>
      </c>
      <c r="BM85" t="e">
        <f ca="1">VLOOKUP($E85,模型表!$C:$E,3,FALSE)</f>
        <v>#N/A</v>
      </c>
      <c r="BP85" t="str">
        <f t="shared" ca="1" si="24"/>
        <v>TRUE</v>
      </c>
    </row>
    <row r="86" spans="2:68" x14ac:dyDescent="0.2">
      <c r="B86" t="str">
        <f t="array" aca="1" ref="B86" ca="1">INDEX(基础表!$Y:$Y,SMALL(IF(基础表!$Z:$Z=1,ROW(基础表!$Z:$Z),999),ROW(H80)))&amp;""</f>
        <v/>
      </c>
      <c r="C86" t="e">
        <f ca="1">VLOOKUP(VLOOKUP($B86,基础表!$E:$G,3,FALSE),模型表!$C:$D,2,FALSE)</f>
        <v>#N/A</v>
      </c>
      <c r="E86" t="e">
        <f ca="1">VLOOKUP($B86,基础表!$E:$G,3,FALSE)</f>
        <v>#N/A</v>
      </c>
      <c r="F86" t="e">
        <f ca="1">VLOOKUP($E86,模型表!$C:$G,5,FALSE)</f>
        <v>#N/A</v>
      </c>
      <c r="G86" t="e">
        <f ca="1">VLOOKUP($E86,模型表!$C:$F,4,FALSE)</f>
        <v>#N/A</v>
      </c>
      <c r="I86" t="str">
        <f t="shared" ca="1" si="0"/>
        <v/>
      </c>
      <c r="J86" t="str">
        <f t="shared" ca="1" si="1"/>
        <v/>
      </c>
      <c r="K86" t="str">
        <f t="shared" ca="1" si="2"/>
        <v/>
      </c>
      <c r="L86" t="str">
        <f t="shared" ca="1" si="3"/>
        <v/>
      </c>
      <c r="M86" t="str">
        <f t="shared" ca="1" si="19"/>
        <v/>
      </c>
      <c r="O86" t="e">
        <f ca="1">VLOOKUP($B86,基础表!$E:$R,14,FALSE)</f>
        <v>#N/A</v>
      </c>
      <c r="P86" t="e">
        <f ca="1">VLOOKUP($B86,基础表!$E:$S,13,FALSE)</f>
        <v>#N/A</v>
      </c>
      <c r="R86" t="e">
        <f ca="1">VLOOKUP($B86,基础表!$E:$H,4,FALSE)</f>
        <v>#N/A</v>
      </c>
      <c r="U86" t="str">
        <f t="shared" ca="1" si="20"/>
        <v/>
      </c>
      <c r="V86" t="str">
        <f t="shared" ca="1" si="21"/>
        <v/>
      </c>
      <c r="W86" t="str">
        <f t="shared" ca="1" si="22"/>
        <v/>
      </c>
      <c r="X86" t="e">
        <f ca="1">VLOOKUP($E86,模型表!$C:$K,9,FALSE)</f>
        <v>#N/A</v>
      </c>
      <c r="Z86" t="e">
        <f ca="1">VLOOKUP($E86,模型表!$C:$Q,11,FALSE)</f>
        <v>#N/A</v>
      </c>
      <c r="AF86" s="36" t="str">
        <f ca="1">IF($B86="","",IF(VLOOKUP($E86,模型表!$C:$O,12,FALSE)="PBuff","["&amp;VLOOKUP($E86,模型表!$C:$Q,13,FALSE)&amp;"]","[]"))</f>
        <v/>
      </c>
      <c r="AH86" s="23" t="str">
        <f t="shared" ca="1" si="9"/>
        <v/>
      </c>
      <c r="AI86" s="23" t="e">
        <f t="shared" ca="1" si="23"/>
        <v>#N/A</v>
      </c>
      <c r="AJ86" s="23" t="str">
        <f t="shared" ca="1" si="11"/>
        <v/>
      </c>
      <c r="AK86" s="23" t="str">
        <f t="shared" ca="1" si="12"/>
        <v/>
      </c>
      <c r="AM86" t="e">
        <f ca="1">VLOOKUP($B86,基础表!$E:$J,4,FALSE)</f>
        <v>#N/A</v>
      </c>
      <c r="AN86" t="e">
        <f ca="1">VLOOKUP($B86,基础表!$E:$J,5,FALSE)</f>
        <v>#N/A</v>
      </c>
      <c r="AO86" t="e">
        <f ca="1">VLOOKUP($B86,基础表!$E:$J,6,FALSE)</f>
        <v>#N/A</v>
      </c>
      <c r="AP86" t="e">
        <f ca="1">VLOOKUP($B86,基础扩展表!$E:$AG,MATCH(AP$2,基础扩展表!$E$1:$AG$1,0),FALSE)</f>
        <v>#N/A</v>
      </c>
      <c r="AQ86" t="e">
        <f ca="1">VLOOKUP($B86,基础扩展表!$E:$AG,MATCH(AQ$2,基础扩展表!$E$1:$AG$1,0),FALSE)</f>
        <v>#N/A</v>
      </c>
      <c r="AR86" t="e">
        <f ca="1">VLOOKUP($B86,基础扩展表!$E:$AG,MATCH(AR$2,基础扩展表!$E$1:$AG$1,0),FALSE)</f>
        <v>#N/A</v>
      </c>
      <c r="AS86" t="e">
        <f ca="1">VLOOKUP($B86,基础扩展表!$E:$AG,MATCH(AS$2,基础扩展表!$E$1:$AG$1,0),FALSE)</f>
        <v>#N/A</v>
      </c>
      <c r="AT86" t="e">
        <f ca="1">VLOOKUP($B86,基础扩展表!$E:$AG,MATCH(AT$2,基础扩展表!$E$1:$AG$1,0),FALSE)</f>
        <v>#N/A</v>
      </c>
      <c r="AU86" t="e">
        <f ca="1">VLOOKUP($B86,基础扩展表!$E:$AG,MATCH(AU$2,基础扩展表!$E$1:$AG$1,0),FALSE)</f>
        <v>#N/A</v>
      </c>
      <c r="AV86" t="e">
        <f ca="1">VLOOKUP($B86,基础扩展表!$E:$AG,MATCH(AV$2,基础扩展表!$E$1:$AG$1,0),FALSE)</f>
        <v>#N/A</v>
      </c>
      <c r="AW86" t="e">
        <f ca="1">VLOOKUP($B86,基础扩展表!$E:$AG,MATCH(AW$2,基础扩展表!$E$1:$AG$1,0),FALSE)</f>
        <v>#N/A</v>
      </c>
      <c r="AX86" t="e">
        <f ca="1">VLOOKUP($B86,基础扩展表!$E:$AG,MATCH(AX$2,基础扩展表!$E$1:$AG$1,0),FALSE)</f>
        <v>#N/A</v>
      </c>
      <c r="AY86" t="e">
        <f ca="1">VLOOKUP($B86,基础扩展表!$E:$AG,MATCH(AY$2,基础扩展表!$E$1:$AG$1,0),FALSE)</f>
        <v>#N/A</v>
      </c>
      <c r="AZ86" t="e">
        <f ca="1">VLOOKUP($B86,基础扩展表!$E:$AG,MATCH(AZ$2,基础扩展表!$E$1:$AG$1,0),FALSE)</f>
        <v>#N/A</v>
      </c>
      <c r="BA86" t="e">
        <f ca="1">VLOOKUP($B86,基础扩展表!$E:$AG,MATCH(BA$2,基础扩展表!$E$1:$AG$1,0),FALSE)</f>
        <v>#N/A</v>
      </c>
      <c r="BB86" t="e">
        <f ca="1">VLOOKUP($B86,基础扩展表!$E:$AG,MATCH(BB$2,基础扩展表!$E$1:$AG$1,0),FALSE)</f>
        <v>#N/A</v>
      </c>
      <c r="BC86" t="e">
        <f ca="1">VLOOKUP($B86,基础扩展表!$E:$AG,MATCH(BC$2,基础扩展表!$E$1:$AG$1,0),FALSE)</f>
        <v>#N/A</v>
      </c>
      <c r="BD86" t="e">
        <f ca="1">VLOOKUP($B86,基础扩展表!$E:$AG,MATCH(BD$2,基础扩展表!$E$1:$AG$1,0),FALSE)</f>
        <v>#N/A</v>
      </c>
      <c r="BE86" t="e">
        <f ca="1">VLOOKUP($B86,基础扩展表!$E:$AG,MATCH(BE$2,基础扩展表!$E$1:$AG$1,0),FALSE)</f>
        <v>#N/A</v>
      </c>
      <c r="BF86" t="e">
        <f ca="1">VLOOKUP($B86,基础扩展表!$E:$AG,MATCH(BF$2,基础扩展表!$E$1:$AG$1,0),FALSE)</f>
        <v>#N/A</v>
      </c>
      <c r="BG86" t="e">
        <f ca="1">VLOOKUP($B86,基础扩展表!$E:$AG,MATCH(BG$2,基础扩展表!$E$1:$AG$1,0),FALSE)</f>
        <v>#N/A</v>
      </c>
      <c r="BH86" t="e">
        <f ca="1">VLOOKUP($B86,基础扩展表!$E:$AG,MATCH(BH$2,基础扩展表!$E$1:$AG$1,0),FALSE)</f>
        <v>#N/A</v>
      </c>
      <c r="BI86" t="e">
        <f ca="1">VLOOKUP($B86,基础扩展表!$E:$AG,MATCH(BI$2,基础扩展表!$E$1:$AG$1,0),FALSE)</f>
        <v>#N/A</v>
      </c>
      <c r="BJ86" t="e">
        <f ca="1">VLOOKUP($B86,基础扩展表!$E:$AG,MATCH(BJ$2,基础扩展表!$E$1:$AG$1,0),FALSE)</f>
        <v>#N/A</v>
      </c>
      <c r="BK86" t="e">
        <f ca="1">VLOOKUP($B86,基础扩展表!$E:$AG,MATCH(BK$2,基础扩展表!$E$1:$AG$1,0),FALSE)</f>
        <v>#N/A</v>
      </c>
      <c r="BL86" t="e">
        <f ca="1">VLOOKUP($B86,基础扩展表!$E:$AG,MATCH(BL$2,基础扩展表!$E$1:$AG$1,0),FALSE)</f>
        <v>#N/A</v>
      </c>
      <c r="BM86" t="e">
        <f ca="1">VLOOKUP($E86,模型表!$C:$E,3,FALSE)</f>
        <v>#N/A</v>
      </c>
      <c r="BP86" t="str">
        <f t="shared" ca="1" si="24"/>
        <v>TRUE</v>
      </c>
    </row>
    <row r="87" spans="2:68" x14ac:dyDescent="0.2">
      <c r="B87" t="str">
        <f t="array" aca="1" ref="B87" ca="1">INDEX(基础表!$Y:$Y,SMALL(IF(基础表!$Z:$Z=1,ROW(基础表!$Z:$Z),999),ROW(H81)))&amp;""</f>
        <v/>
      </c>
      <c r="C87" t="e">
        <f ca="1">VLOOKUP(VLOOKUP($B87,基础表!$E:$G,3,FALSE),模型表!$C:$D,2,FALSE)</f>
        <v>#N/A</v>
      </c>
      <c r="E87" t="e">
        <f ca="1">VLOOKUP($B87,基础表!$E:$G,3,FALSE)</f>
        <v>#N/A</v>
      </c>
      <c r="F87" t="e">
        <f ca="1">VLOOKUP($E87,模型表!$C:$G,5,FALSE)</f>
        <v>#N/A</v>
      </c>
      <c r="G87" t="e">
        <f ca="1">VLOOKUP($E87,模型表!$C:$F,4,FALSE)</f>
        <v>#N/A</v>
      </c>
      <c r="I87" t="str">
        <f t="shared" ca="1" si="0"/>
        <v/>
      </c>
      <c r="J87" t="str">
        <f t="shared" ca="1" si="1"/>
        <v/>
      </c>
      <c r="K87" t="str">
        <f t="shared" ca="1" si="2"/>
        <v/>
      </c>
      <c r="L87" t="str">
        <f t="shared" ca="1" si="3"/>
        <v/>
      </c>
      <c r="M87" t="str">
        <f t="shared" ca="1" si="19"/>
        <v/>
      </c>
      <c r="O87" t="e">
        <f ca="1">VLOOKUP($B87,基础表!$E:$R,14,FALSE)</f>
        <v>#N/A</v>
      </c>
      <c r="P87" t="e">
        <f ca="1">VLOOKUP($B87,基础表!$E:$S,13,FALSE)</f>
        <v>#N/A</v>
      </c>
      <c r="R87" t="e">
        <f ca="1">VLOOKUP($B87,基础表!$E:$H,4,FALSE)</f>
        <v>#N/A</v>
      </c>
      <c r="U87" t="str">
        <f t="shared" ca="1" si="20"/>
        <v/>
      </c>
      <c r="V87" t="str">
        <f t="shared" ca="1" si="21"/>
        <v/>
      </c>
      <c r="W87" t="str">
        <f t="shared" ca="1" si="22"/>
        <v/>
      </c>
      <c r="X87" t="e">
        <f ca="1">VLOOKUP($E87,模型表!$C:$K,9,FALSE)</f>
        <v>#N/A</v>
      </c>
      <c r="Z87" t="e">
        <f ca="1">VLOOKUP($E87,模型表!$C:$Q,11,FALSE)</f>
        <v>#N/A</v>
      </c>
      <c r="AF87" s="36" t="str">
        <f ca="1">IF($B87="","",IF(VLOOKUP($E87,模型表!$C:$O,12,FALSE)="PBuff","["&amp;VLOOKUP($E87,模型表!$C:$Q,13,FALSE)&amp;"]","[]"))</f>
        <v/>
      </c>
      <c r="AH87" s="23" t="str">
        <f t="shared" ca="1" si="9"/>
        <v/>
      </c>
      <c r="AI87" s="23" t="e">
        <f t="shared" ca="1" si="23"/>
        <v>#N/A</v>
      </c>
      <c r="AJ87" s="23" t="str">
        <f t="shared" ca="1" si="11"/>
        <v/>
      </c>
      <c r="AK87" s="23" t="str">
        <f t="shared" ca="1" si="12"/>
        <v/>
      </c>
      <c r="AM87" t="e">
        <f ca="1">VLOOKUP($B87,基础表!$E:$J,4,FALSE)</f>
        <v>#N/A</v>
      </c>
      <c r="AN87" t="e">
        <f ca="1">VLOOKUP($B87,基础表!$E:$J,5,FALSE)</f>
        <v>#N/A</v>
      </c>
      <c r="AO87" t="e">
        <f ca="1">VLOOKUP($B87,基础表!$E:$J,6,FALSE)</f>
        <v>#N/A</v>
      </c>
      <c r="AP87" t="e">
        <f ca="1">VLOOKUP($B87,基础扩展表!$E:$AG,MATCH(AP$2,基础扩展表!$E$1:$AG$1,0),FALSE)</f>
        <v>#N/A</v>
      </c>
      <c r="AQ87" t="e">
        <f ca="1">VLOOKUP($B87,基础扩展表!$E:$AG,MATCH(AQ$2,基础扩展表!$E$1:$AG$1,0),FALSE)</f>
        <v>#N/A</v>
      </c>
      <c r="AR87" t="e">
        <f ca="1">VLOOKUP($B87,基础扩展表!$E:$AG,MATCH(AR$2,基础扩展表!$E$1:$AG$1,0),FALSE)</f>
        <v>#N/A</v>
      </c>
      <c r="AS87" t="e">
        <f ca="1">VLOOKUP($B87,基础扩展表!$E:$AG,MATCH(AS$2,基础扩展表!$E$1:$AG$1,0),FALSE)</f>
        <v>#N/A</v>
      </c>
      <c r="AT87" t="e">
        <f ca="1">VLOOKUP($B87,基础扩展表!$E:$AG,MATCH(AT$2,基础扩展表!$E$1:$AG$1,0),FALSE)</f>
        <v>#N/A</v>
      </c>
      <c r="AU87" t="e">
        <f ca="1">VLOOKUP($B87,基础扩展表!$E:$AG,MATCH(AU$2,基础扩展表!$E$1:$AG$1,0),FALSE)</f>
        <v>#N/A</v>
      </c>
      <c r="AV87" t="e">
        <f ca="1">VLOOKUP($B87,基础扩展表!$E:$AG,MATCH(AV$2,基础扩展表!$E$1:$AG$1,0),FALSE)</f>
        <v>#N/A</v>
      </c>
      <c r="AW87" t="e">
        <f ca="1">VLOOKUP($B87,基础扩展表!$E:$AG,MATCH(AW$2,基础扩展表!$E$1:$AG$1,0),FALSE)</f>
        <v>#N/A</v>
      </c>
      <c r="AX87" t="e">
        <f ca="1">VLOOKUP($B87,基础扩展表!$E:$AG,MATCH(AX$2,基础扩展表!$E$1:$AG$1,0),FALSE)</f>
        <v>#N/A</v>
      </c>
      <c r="AY87" t="e">
        <f ca="1">VLOOKUP($B87,基础扩展表!$E:$AG,MATCH(AY$2,基础扩展表!$E$1:$AG$1,0),FALSE)</f>
        <v>#N/A</v>
      </c>
      <c r="AZ87" t="e">
        <f ca="1">VLOOKUP($B87,基础扩展表!$E:$AG,MATCH(AZ$2,基础扩展表!$E$1:$AG$1,0),FALSE)</f>
        <v>#N/A</v>
      </c>
      <c r="BA87" t="e">
        <f ca="1">VLOOKUP($B87,基础扩展表!$E:$AG,MATCH(BA$2,基础扩展表!$E$1:$AG$1,0),FALSE)</f>
        <v>#N/A</v>
      </c>
      <c r="BB87" t="e">
        <f ca="1">VLOOKUP($B87,基础扩展表!$E:$AG,MATCH(BB$2,基础扩展表!$E$1:$AG$1,0),FALSE)</f>
        <v>#N/A</v>
      </c>
      <c r="BC87" t="e">
        <f ca="1">VLOOKUP($B87,基础扩展表!$E:$AG,MATCH(BC$2,基础扩展表!$E$1:$AG$1,0),FALSE)</f>
        <v>#N/A</v>
      </c>
      <c r="BD87" t="e">
        <f ca="1">VLOOKUP($B87,基础扩展表!$E:$AG,MATCH(BD$2,基础扩展表!$E$1:$AG$1,0),FALSE)</f>
        <v>#N/A</v>
      </c>
      <c r="BE87" t="e">
        <f ca="1">VLOOKUP($B87,基础扩展表!$E:$AG,MATCH(BE$2,基础扩展表!$E$1:$AG$1,0),FALSE)</f>
        <v>#N/A</v>
      </c>
      <c r="BF87" t="e">
        <f ca="1">VLOOKUP($B87,基础扩展表!$E:$AG,MATCH(BF$2,基础扩展表!$E$1:$AG$1,0),FALSE)</f>
        <v>#N/A</v>
      </c>
      <c r="BG87" t="e">
        <f ca="1">VLOOKUP($B87,基础扩展表!$E:$AG,MATCH(BG$2,基础扩展表!$E$1:$AG$1,0),FALSE)</f>
        <v>#N/A</v>
      </c>
      <c r="BH87" t="e">
        <f ca="1">VLOOKUP($B87,基础扩展表!$E:$AG,MATCH(BH$2,基础扩展表!$E$1:$AG$1,0),FALSE)</f>
        <v>#N/A</v>
      </c>
      <c r="BI87" t="e">
        <f ca="1">VLOOKUP($B87,基础扩展表!$E:$AG,MATCH(BI$2,基础扩展表!$E$1:$AG$1,0),FALSE)</f>
        <v>#N/A</v>
      </c>
      <c r="BJ87" t="e">
        <f ca="1">VLOOKUP($B87,基础扩展表!$E:$AG,MATCH(BJ$2,基础扩展表!$E$1:$AG$1,0),FALSE)</f>
        <v>#N/A</v>
      </c>
      <c r="BK87" t="e">
        <f ca="1">VLOOKUP($B87,基础扩展表!$E:$AG,MATCH(BK$2,基础扩展表!$E$1:$AG$1,0),FALSE)</f>
        <v>#N/A</v>
      </c>
      <c r="BL87" t="e">
        <f ca="1">VLOOKUP($B87,基础扩展表!$E:$AG,MATCH(BL$2,基础扩展表!$E$1:$AG$1,0),FALSE)</f>
        <v>#N/A</v>
      </c>
      <c r="BM87" t="e">
        <f ca="1">VLOOKUP($E87,模型表!$C:$E,3,FALSE)</f>
        <v>#N/A</v>
      </c>
      <c r="BP87" t="str">
        <f t="shared" ca="1" si="24"/>
        <v>TRUE</v>
      </c>
    </row>
    <row r="88" spans="2:68" x14ac:dyDescent="0.2">
      <c r="B88" t="str">
        <f t="array" aca="1" ref="B88" ca="1">INDEX(基础表!$Y:$Y,SMALL(IF(基础表!$Z:$Z=1,ROW(基础表!$Z:$Z),999),ROW(H82)))&amp;""</f>
        <v/>
      </c>
      <c r="C88" t="e">
        <f ca="1">VLOOKUP(VLOOKUP($B88,基础表!$E:$G,3,FALSE),模型表!$C:$D,2,FALSE)</f>
        <v>#N/A</v>
      </c>
      <c r="E88" t="e">
        <f ca="1">VLOOKUP($B88,基础表!$E:$G,3,FALSE)</f>
        <v>#N/A</v>
      </c>
      <c r="F88" t="e">
        <f ca="1">VLOOKUP($E88,模型表!$C:$G,5,FALSE)</f>
        <v>#N/A</v>
      </c>
      <c r="G88" t="e">
        <f ca="1">VLOOKUP($E88,模型表!$C:$F,4,FALSE)</f>
        <v>#N/A</v>
      </c>
      <c r="I88" t="str">
        <f t="shared" ca="1" si="0"/>
        <v/>
      </c>
      <c r="J88" t="str">
        <f t="shared" ca="1" si="1"/>
        <v/>
      </c>
      <c r="K88" t="str">
        <f t="shared" ca="1" si="2"/>
        <v/>
      </c>
      <c r="L88" t="str">
        <f t="shared" ca="1" si="3"/>
        <v/>
      </c>
      <c r="M88" t="str">
        <f t="shared" ca="1" si="19"/>
        <v/>
      </c>
      <c r="O88" t="e">
        <f ca="1">VLOOKUP($B88,基础表!$E:$R,14,FALSE)</f>
        <v>#N/A</v>
      </c>
      <c r="P88" t="e">
        <f ca="1">VLOOKUP($B88,基础表!$E:$S,13,FALSE)</f>
        <v>#N/A</v>
      </c>
      <c r="R88" t="e">
        <f ca="1">VLOOKUP($B88,基础表!$E:$H,4,FALSE)</f>
        <v>#N/A</v>
      </c>
      <c r="U88" t="str">
        <f t="shared" ca="1" si="20"/>
        <v/>
      </c>
      <c r="V88" t="str">
        <f t="shared" ca="1" si="21"/>
        <v/>
      </c>
      <c r="W88" t="str">
        <f t="shared" ca="1" si="22"/>
        <v/>
      </c>
      <c r="X88" t="e">
        <f ca="1">VLOOKUP($E88,模型表!$C:$K,9,FALSE)</f>
        <v>#N/A</v>
      </c>
      <c r="Z88" t="e">
        <f ca="1">VLOOKUP($E88,模型表!$C:$Q,11,FALSE)</f>
        <v>#N/A</v>
      </c>
      <c r="AF88" s="36" t="str">
        <f ca="1">IF($B88="","",IF(VLOOKUP($E88,模型表!$C:$O,12,FALSE)="PBuff","["&amp;VLOOKUP($E88,模型表!$C:$Q,13,FALSE)&amp;"]","[]"))</f>
        <v/>
      </c>
      <c r="AH88" s="23" t="str">
        <f t="shared" ca="1" si="9"/>
        <v/>
      </c>
      <c r="AI88" s="23" t="e">
        <f t="shared" ca="1" si="23"/>
        <v>#N/A</v>
      </c>
      <c r="AJ88" s="23" t="str">
        <f t="shared" ca="1" si="11"/>
        <v/>
      </c>
      <c r="AK88" s="23" t="str">
        <f t="shared" ca="1" si="12"/>
        <v/>
      </c>
      <c r="AM88" t="e">
        <f ca="1">VLOOKUP($B88,基础表!$E:$J,4,FALSE)</f>
        <v>#N/A</v>
      </c>
      <c r="AN88" t="e">
        <f ca="1">VLOOKUP($B88,基础表!$E:$J,5,FALSE)</f>
        <v>#N/A</v>
      </c>
      <c r="AO88" t="e">
        <f ca="1">VLOOKUP($B88,基础表!$E:$J,6,FALSE)</f>
        <v>#N/A</v>
      </c>
      <c r="AP88" t="e">
        <f ca="1">VLOOKUP($B88,基础扩展表!$E:$AG,MATCH(AP$2,基础扩展表!$E$1:$AG$1,0),FALSE)</f>
        <v>#N/A</v>
      </c>
      <c r="AQ88" t="e">
        <f ca="1">VLOOKUP($B88,基础扩展表!$E:$AG,MATCH(AQ$2,基础扩展表!$E$1:$AG$1,0),FALSE)</f>
        <v>#N/A</v>
      </c>
      <c r="AR88" t="e">
        <f ca="1">VLOOKUP($B88,基础扩展表!$E:$AG,MATCH(AR$2,基础扩展表!$E$1:$AG$1,0),FALSE)</f>
        <v>#N/A</v>
      </c>
      <c r="AS88" t="e">
        <f ca="1">VLOOKUP($B88,基础扩展表!$E:$AG,MATCH(AS$2,基础扩展表!$E$1:$AG$1,0),FALSE)</f>
        <v>#N/A</v>
      </c>
      <c r="AT88" t="e">
        <f ca="1">VLOOKUP($B88,基础扩展表!$E:$AG,MATCH(AT$2,基础扩展表!$E$1:$AG$1,0),FALSE)</f>
        <v>#N/A</v>
      </c>
      <c r="AU88" t="e">
        <f ca="1">VLOOKUP($B88,基础扩展表!$E:$AG,MATCH(AU$2,基础扩展表!$E$1:$AG$1,0),FALSE)</f>
        <v>#N/A</v>
      </c>
      <c r="AV88" t="e">
        <f ca="1">VLOOKUP($B88,基础扩展表!$E:$AG,MATCH(AV$2,基础扩展表!$E$1:$AG$1,0),FALSE)</f>
        <v>#N/A</v>
      </c>
      <c r="AW88" t="e">
        <f ca="1">VLOOKUP($B88,基础扩展表!$E:$AG,MATCH(AW$2,基础扩展表!$E$1:$AG$1,0),FALSE)</f>
        <v>#N/A</v>
      </c>
      <c r="AX88" t="e">
        <f ca="1">VLOOKUP($B88,基础扩展表!$E:$AG,MATCH(AX$2,基础扩展表!$E$1:$AG$1,0),FALSE)</f>
        <v>#N/A</v>
      </c>
      <c r="AY88" t="e">
        <f ca="1">VLOOKUP($B88,基础扩展表!$E:$AG,MATCH(AY$2,基础扩展表!$E$1:$AG$1,0),FALSE)</f>
        <v>#N/A</v>
      </c>
      <c r="AZ88" t="e">
        <f ca="1">VLOOKUP($B88,基础扩展表!$E:$AG,MATCH(AZ$2,基础扩展表!$E$1:$AG$1,0),FALSE)</f>
        <v>#N/A</v>
      </c>
      <c r="BA88" t="e">
        <f ca="1">VLOOKUP($B88,基础扩展表!$E:$AG,MATCH(BA$2,基础扩展表!$E$1:$AG$1,0),FALSE)</f>
        <v>#N/A</v>
      </c>
      <c r="BB88" t="e">
        <f ca="1">VLOOKUP($B88,基础扩展表!$E:$AG,MATCH(BB$2,基础扩展表!$E$1:$AG$1,0),FALSE)</f>
        <v>#N/A</v>
      </c>
      <c r="BC88" t="e">
        <f ca="1">VLOOKUP($B88,基础扩展表!$E:$AG,MATCH(BC$2,基础扩展表!$E$1:$AG$1,0),FALSE)</f>
        <v>#N/A</v>
      </c>
      <c r="BD88" t="e">
        <f ca="1">VLOOKUP($B88,基础扩展表!$E:$AG,MATCH(BD$2,基础扩展表!$E$1:$AG$1,0),FALSE)</f>
        <v>#N/A</v>
      </c>
      <c r="BE88" t="e">
        <f ca="1">VLOOKUP($B88,基础扩展表!$E:$AG,MATCH(BE$2,基础扩展表!$E$1:$AG$1,0),FALSE)</f>
        <v>#N/A</v>
      </c>
      <c r="BF88" t="e">
        <f ca="1">VLOOKUP($B88,基础扩展表!$E:$AG,MATCH(BF$2,基础扩展表!$E$1:$AG$1,0),FALSE)</f>
        <v>#N/A</v>
      </c>
      <c r="BG88" t="e">
        <f ca="1">VLOOKUP($B88,基础扩展表!$E:$AG,MATCH(BG$2,基础扩展表!$E$1:$AG$1,0),FALSE)</f>
        <v>#N/A</v>
      </c>
      <c r="BH88" t="e">
        <f ca="1">VLOOKUP($B88,基础扩展表!$E:$AG,MATCH(BH$2,基础扩展表!$E$1:$AG$1,0),FALSE)</f>
        <v>#N/A</v>
      </c>
      <c r="BI88" t="e">
        <f ca="1">VLOOKUP($B88,基础扩展表!$E:$AG,MATCH(BI$2,基础扩展表!$E$1:$AG$1,0),FALSE)</f>
        <v>#N/A</v>
      </c>
      <c r="BJ88" t="e">
        <f ca="1">VLOOKUP($B88,基础扩展表!$E:$AG,MATCH(BJ$2,基础扩展表!$E$1:$AG$1,0),FALSE)</f>
        <v>#N/A</v>
      </c>
      <c r="BK88" t="e">
        <f ca="1">VLOOKUP($B88,基础扩展表!$E:$AG,MATCH(BK$2,基础扩展表!$E$1:$AG$1,0),FALSE)</f>
        <v>#N/A</v>
      </c>
      <c r="BL88" t="e">
        <f ca="1">VLOOKUP($B88,基础扩展表!$E:$AG,MATCH(BL$2,基础扩展表!$E$1:$AG$1,0),FALSE)</f>
        <v>#N/A</v>
      </c>
      <c r="BM88" t="e">
        <f ca="1">VLOOKUP($E88,模型表!$C:$E,3,FALSE)</f>
        <v>#N/A</v>
      </c>
      <c r="BP88" t="str">
        <f t="shared" ca="1" si="24"/>
        <v>TRUE</v>
      </c>
    </row>
    <row r="89" spans="2:68" x14ac:dyDescent="0.2">
      <c r="B89" t="str">
        <f t="array" aca="1" ref="B89" ca="1">INDEX(基础表!$Y:$Y,SMALL(IF(基础表!$Z:$Z=1,ROW(基础表!$Z:$Z),999),ROW(H83)))&amp;""</f>
        <v/>
      </c>
      <c r="C89" t="e">
        <f ca="1">VLOOKUP(VLOOKUP($B89,基础表!$E:$G,3,FALSE),模型表!$C:$D,2,FALSE)</f>
        <v>#N/A</v>
      </c>
      <c r="E89" t="e">
        <f ca="1">VLOOKUP($B89,基础表!$E:$G,3,FALSE)</f>
        <v>#N/A</v>
      </c>
      <c r="F89" t="e">
        <f ca="1">VLOOKUP($E89,模型表!$C:$G,5,FALSE)</f>
        <v>#N/A</v>
      </c>
      <c r="G89" t="e">
        <f ca="1">VLOOKUP($E89,模型表!$C:$F,4,FALSE)</f>
        <v>#N/A</v>
      </c>
      <c r="I89" t="str">
        <f t="shared" ca="1" si="0"/>
        <v/>
      </c>
      <c r="J89" t="str">
        <f t="shared" ca="1" si="1"/>
        <v/>
      </c>
      <c r="K89" t="str">
        <f t="shared" ca="1" si="2"/>
        <v/>
      </c>
      <c r="L89" t="str">
        <f t="shared" ca="1" si="3"/>
        <v/>
      </c>
      <c r="M89" t="str">
        <f t="shared" ca="1" si="19"/>
        <v/>
      </c>
      <c r="O89" t="e">
        <f ca="1">VLOOKUP($B89,基础表!$E:$R,14,FALSE)</f>
        <v>#N/A</v>
      </c>
      <c r="P89" t="e">
        <f ca="1">VLOOKUP($B89,基础表!$E:$S,13,FALSE)</f>
        <v>#N/A</v>
      </c>
      <c r="R89" t="e">
        <f ca="1">VLOOKUP($B89,基础表!$E:$H,4,FALSE)</f>
        <v>#N/A</v>
      </c>
      <c r="U89" t="str">
        <f t="shared" ca="1" si="20"/>
        <v/>
      </c>
      <c r="V89" t="str">
        <f t="shared" ca="1" si="21"/>
        <v/>
      </c>
      <c r="W89" t="str">
        <f t="shared" ca="1" si="22"/>
        <v/>
      </c>
      <c r="X89" t="e">
        <f ca="1">VLOOKUP($E89,模型表!$C:$K,9,FALSE)</f>
        <v>#N/A</v>
      </c>
      <c r="Z89" t="e">
        <f ca="1">VLOOKUP($E89,模型表!$C:$Q,11,FALSE)</f>
        <v>#N/A</v>
      </c>
      <c r="AF89" s="36" t="str">
        <f ca="1">IF($B89="","",IF(VLOOKUP($E89,模型表!$C:$O,12,FALSE)="PBuff","["&amp;VLOOKUP($E89,模型表!$C:$Q,13,FALSE)&amp;"]","[]"))</f>
        <v/>
      </c>
      <c r="AH89" s="23" t="str">
        <f t="shared" ca="1" si="9"/>
        <v/>
      </c>
      <c r="AI89" s="23" t="e">
        <f t="shared" ca="1" si="23"/>
        <v>#N/A</v>
      </c>
      <c r="AJ89" s="23" t="str">
        <f t="shared" ca="1" si="11"/>
        <v/>
      </c>
      <c r="AK89" s="23" t="str">
        <f t="shared" ca="1" si="12"/>
        <v/>
      </c>
      <c r="AM89" t="e">
        <f ca="1">VLOOKUP($B89,基础表!$E:$J,4,FALSE)</f>
        <v>#N/A</v>
      </c>
      <c r="AN89" t="e">
        <f ca="1">VLOOKUP($B89,基础表!$E:$J,5,FALSE)</f>
        <v>#N/A</v>
      </c>
      <c r="AO89" t="e">
        <f ca="1">VLOOKUP($B89,基础表!$E:$J,6,FALSE)</f>
        <v>#N/A</v>
      </c>
      <c r="AP89" t="e">
        <f ca="1">VLOOKUP($B89,基础扩展表!$E:$AG,MATCH(AP$2,基础扩展表!$E$1:$AG$1,0),FALSE)</f>
        <v>#N/A</v>
      </c>
      <c r="AQ89" t="e">
        <f ca="1">VLOOKUP($B89,基础扩展表!$E:$AG,MATCH(AQ$2,基础扩展表!$E$1:$AG$1,0),FALSE)</f>
        <v>#N/A</v>
      </c>
      <c r="AR89" t="e">
        <f ca="1">VLOOKUP($B89,基础扩展表!$E:$AG,MATCH(AR$2,基础扩展表!$E$1:$AG$1,0),FALSE)</f>
        <v>#N/A</v>
      </c>
      <c r="AS89" t="e">
        <f ca="1">VLOOKUP($B89,基础扩展表!$E:$AG,MATCH(AS$2,基础扩展表!$E$1:$AG$1,0),FALSE)</f>
        <v>#N/A</v>
      </c>
      <c r="AT89" t="e">
        <f ca="1">VLOOKUP($B89,基础扩展表!$E:$AG,MATCH(AT$2,基础扩展表!$E$1:$AG$1,0),FALSE)</f>
        <v>#N/A</v>
      </c>
      <c r="AU89" t="e">
        <f ca="1">VLOOKUP($B89,基础扩展表!$E:$AG,MATCH(AU$2,基础扩展表!$E$1:$AG$1,0),FALSE)</f>
        <v>#N/A</v>
      </c>
      <c r="AV89" t="e">
        <f ca="1">VLOOKUP($B89,基础扩展表!$E:$AG,MATCH(AV$2,基础扩展表!$E$1:$AG$1,0),FALSE)</f>
        <v>#N/A</v>
      </c>
      <c r="AW89" t="e">
        <f ca="1">VLOOKUP($B89,基础扩展表!$E:$AG,MATCH(AW$2,基础扩展表!$E$1:$AG$1,0),FALSE)</f>
        <v>#N/A</v>
      </c>
      <c r="AX89" t="e">
        <f ca="1">VLOOKUP($B89,基础扩展表!$E:$AG,MATCH(AX$2,基础扩展表!$E$1:$AG$1,0),FALSE)</f>
        <v>#N/A</v>
      </c>
      <c r="AY89" t="e">
        <f ca="1">VLOOKUP($B89,基础扩展表!$E:$AG,MATCH(AY$2,基础扩展表!$E$1:$AG$1,0),FALSE)</f>
        <v>#N/A</v>
      </c>
      <c r="AZ89" t="e">
        <f ca="1">VLOOKUP($B89,基础扩展表!$E:$AG,MATCH(AZ$2,基础扩展表!$E$1:$AG$1,0),FALSE)</f>
        <v>#N/A</v>
      </c>
      <c r="BA89" t="e">
        <f ca="1">VLOOKUP($B89,基础扩展表!$E:$AG,MATCH(BA$2,基础扩展表!$E$1:$AG$1,0),FALSE)</f>
        <v>#N/A</v>
      </c>
      <c r="BB89" t="e">
        <f ca="1">VLOOKUP($B89,基础扩展表!$E:$AG,MATCH(BB$2,基础扩展表!$E$1:$AG$1,0),FALSE)</f>
        <v>#N/A</v>
      </c>
      <c r="BC89" t="e">
        <f ca="1">VLOOKUP($B89,基础扩展表!$E:$AG,MATCH(BC$2,基础扩展表!$E$1:$AG$1,0),FALSE)</f>
        <v>#N/A</v>
      </c>
      <c r="BD89" t="e">
        <f ca="1">VLOOKUP($B89,基础扩展表!$E:$AG,MATCH(BD$2,基础扩展表!$E$1:$AG$1,0),FALSE)</f>
        <v>#N/A</v>
      </c>
      <c r="BE89" t="e">
        <f ca="1">VLOOKUP($B89,基础扩展表!$E:$AG,MATCH(BE$2,基础扩展表!$E$1:$AG$1,0),FALSE)</f>
        <v>#N/A</v>
      </c>
      <c r="BF89" t="e">
        <f ca="1">VLOOKUP($B89,基础扩展表!$E:$AG,MATCH(BF$2,基础扩展表!$E$1:$AG$1,0),FALSE)</f>
        <v>#N/A</v>
      </c>
      <c r="BG89" t="e">
        <f ca="1">VLOOKUP($B89,基础扩展表!$E:$AG,MATCH(BG$2,基础扩展表!$E$1:$AG$1,0),FALSE)</f>
        <v>#N/A</v>
      </c>
      <c r="BH89" t="e">
        <f ca="1">VLOOKUP($B89,基础扩展表!$E:$AG,MATCH(BH$2,基础扩展表!$E$1:$AG$1,0),FALSE)</f>
        <v>#N/A</v>
      </c>
      <c r="BI89" t="e">
        <f ca="1">VLOOKUP($B89,基础扩展表!$E:$AG,MATCH(BI$2,基础扩展表!$E$1:$AG$1,0),FALSE)</f>
        <v>#N/A</v>
      </c>
      <c r="BJ89" t="e">
        <f ca="1">VLOOKUP($B89,基础扩展表!$E:$AG,MATCH(BJ$2,基础扩展表!$E$1:$AG$1,0),FALSE)</f>
        <v>#N/A</v>
      </c>
      <c r="BK89" t="e">
        <f ca="1">VLOOKUP($B89,基础扩展表!$E:$AG,MATCH(BK$2,基础扩展表!$E$1:$AG$1,0),FALSE)</f>
        <v>#N/A</v>
      </c>
      <c r="BL89" t="e">
        <f ca="1">VLOOKUP($B89,基础扩展表!$E:$AG,MATCH(BL$2,基础扩展表!$E$1:$AG$1,0),FALSE)</f>
        <v>#N/A</v>
      </c>
      <c r="BM89" t="e">
        <f ca="1">VLOOKUP($E89,模型表!$C:$E,3,FALSE)</f>
        <v>#N/A</v>
      </c>
      <c r="BP89" t="str">
        <f t="shared" ca="1" si="24"/>
        <v>TRUE</v>
      </c>
    </row>
    <row r="90" spans="2:68" x14ac:dyDescent="0.2">
      <c r="B90" t="str">
        <f t="array" aca="1" ref="B90" ca="1">INDEX(基础表!$Y:$Y,SMALL(IF(基础表!$Z:$Z=1,ROW(基础表!$Z:$Z),999),ROW(H84)))&amp;""</f>
        <v/>
      </c>
      <c r="C90" t="e">
        <f ca="1">VLOOKUP(VLOOKUP($B90,基础表!$E:$G,3,FALSE),模型表!$C:$D,2,FALSE)</f>
        <v>#N/A</v>
      </c>
      <c r="E90" t="e">
        <f ca="1">VLOOKUP($B90,基础表!$E:$G,3,FALSE)</f>
        <v>#N/A</v>
      </c>
      <c r="F90" t="e">
        <f ca="1">VLOOKUP($E90,模型表!$C:$G,5,FALSE)</f>
        <v>#N/A</v>
      </c>
      <c r="G90" t="e">
        <f ca="1">VLOOKUP($E90,模型表!$C:$F,4,FALSE)</f>
        <v>#N/A</v>
      </c>
      <c r="I90" t="str">
        <f t="shared" ca="1" si="0"/>
        <v/>
      </c>
      <c r="J90" t="str">
        <f t="shared" ca="1" si="1"/>
        <v/>
      </c>
      <c r="K90" t="str">
        <f t="shared" ca="1" si="2"/>
        <v/>
      </c>
      <c r="L90" t="str">
        <f t="shared" ca="1" si="3"/>
        <v/>
      </c>
      <c r="M90" t="str">
        <f t="shared" ca="1" si="19"/>
        <v/>
      </c>
      <c r="O90" t="e">
        <f ca="1">VLOOKUP($B90,基础表!$E:$R,14,FALSE)</f>
        <v>#N/A</v>
      </c>
      <c r="P90" t="e">
        <f ca="1">VLOOKUP($B90,基础表!$E:$S,13,FALSE)</f>
        <v>#N/A</v>
      </c>
      <c r="R90" t="e">
        <f ca="1">VLOOKUP($B90,基础表!$E:$H,4,FALSE)</f>
        <v>#N/A</v>
      </c>
      <c r="U90" t="str">
        <f t="shared" ca="1" si="20"/>
        <v/>
      </c>
      <c r="V90" t="str">
        <f t="shared" ca="1" si="21"/>
        <v/>
      </c>
      <c r="W90" t="str">
        <f t="shared" ca="1" si="22"/>
        <v/>
      </c>
      <c r="X90" t="e">
        <f ca="1">VLOOKUP($E90,模型表!$C:$K,9,FALSE)</f>
        <v>#N/A</v>
      </c>
      <c r="Z90" t="e">
        <f ca="1">VLOOKUP($E90,模型表!$C:$Q,11,FALSE)</f>
        <v>#N/A</v>
      </c>
      <c r="AF90" s="36" t="str">
        <f ca="1">IF($B90="","",IF(VLOOKUP($E90,模型表!$C:$O,12,FALSE)="PBuff","["&amp;VLOOKUP($E90,模型表!$C:$Q,13,FALSE)&amp;"]","[]"))</f>
        <v/>
      </c>
      <c r="AH90" s="23" t="str">
        <f t="shared" ca="1" si="9"/>
        <v/>
      </c>
      <c r="AI90" s="23" t="e">
        <f t="shared" ca="1" si="23"/>
        <v>#N/A</v>
      </c>
      <c r="AJ90" s="23" t="str">
        <f t="shared" ca="1" si="11"/>
        <v/>
      </c>
      <c r="AK90" s="23" t="str">
        <f t="shared" ca="1" si="12"/>
        <v/>
      </c>
      <c r="AM90" t="e">
        <f ca="1">VLOOKUP($B90,基础表!$E:$J,4,FALSE)</f>
        <v>#N/A</v>
      </c>
      <c r="AN90" t="e">
        <f ca="1">VLOOKUP($B90,基础表!$E:$J,5,FALSE)</f>
        <v>#N/A</v>
      </c>
      <c r="AO90" t="e">
        <f ca="1">VLOOKUP($B90,基础表!$E:$J,6,FALSE)</f>
        <v>#N/A</v>
      </c>
      <c r="AP90" t="e">
        <f ca="1">VLOOKUP($B90,基础扩展表!$E:$AG,MATCH(AP$2,基础扩展表!$E$1:$AG$1,0),FALSE)</f>
        <v>#N/A</v>
      </c>
      <c r="AQ90" t="e">
        <f ca="1">VLOOKUP($B90,基础扩展表!$E:$AG,MATCH(AQ$2,基础扩展表!$E$1:$AG$1,0),FALSE)</f>
        <v>#N/A</v>
      </c>
      <c r="AR90" t="e">
        <f ca="1">VLOOKUP($B90,基础扩展表!$E:$AG,MATCH(AR$2,基础扩展表!$E$1:$AG$1,0),FALSE)</f>
        <v>#N/A</v>
      </c>
      <c r="AS90" t="e">
        <f ca="1">VLOOKUP($B90,基础扩展表!$E:$AG,MATCH(AS$2,基础扩展表!$E$1:$AG$1,0),FALSE)</f>
        <v>#N/A</v>
      </c>
      <c r="AT90" t="e">
        <f ca="1">VLOOKUP($B90,基础扩展表!$E:$AG,MATCH(AT$2,基础扩展表!$E$1:$AG$1,0),FALSE)</f>
        <v>#N/A</v>
      </c>
      <c r="AU90" t="e">
        <f ca="1">VLOOKUP($B90,基础扩展表!$E:$AG,MATCH(AU$2,基础扩展表!$E$1:$AG$1,0),FALSE)</f>
        <v>#N/A</v>
      </c>
      <c r="AV90" t="e">
        <f ca="1">VLOOKUP($B90,基础扩展表!$E:$AG,MATCH(AV$2,基础扩展表!$E$1:$AG$1,0),FALSE)</f>
        <v>#N/A</v>
      </c>
      <c r="AW90" t="e">
        <f ca="1">VLOOKUP($B90,基础扩展表!$E:$AG,MATCH(AW$2,基础扩展表!$E$1:$AG$1,0),FALSE)</f>
        <v>#N/A</v>
      </c>
      <c r="AX90" t="e">
        <f ca="1">VLOOKUP($B90,基础扩展表!$E:$AG,MATCH(AX$2,基础扩展表!$E$1:$AG$1,0),FALSE)</f>
        <v>#N/A</v>
      </c>
      <c r="AY90" t="e">
        <f ca="1">VLOOKUP($B90,基础扩展表!$E:$AG,MATCH(AY$2,基础扩展表!$E$1:$AG$1,0),FALSE)</f>
        <v>#N/A</v>
      </c>
      <c r="AZ90" t="e">
        <f ca="1">VLOOKUP($B90,基础扩展表!$E:$AG,MATCH(AZ$2,基础扩展表!$E$1:$AG$1,0),FALSE)</f>
        <v>#N/A</v>
      </c>
      <c r="BA90" t="e">
        <f ca="1">VLOOKUP($B90,基础扩展表!$E:$AG,MATCH(BA$2,基础扩展表!$E$1:$AG$1,0),FALSE)</f>
        <v>#N/A</v>
      </c>
      <c r="BB90" t="e">
        <f ca="1">VLOOKUP($B90,基础扩展表!$E:$AG,MATCH(BB$2,基础扩展表!$E$1:$AG$1,0),FALSE)</f>
        <v>#N/A</v>
      </c>
      <c r="BC90" t="e">
        <f ca="1">VLOOKUP($B90,基础扩展表!$E:$AG,MATCH(BC$2,基础扩展表!$E$1:$AG$1,0),FALSE)</f>
        <v>#N/A</v>
      </c>
      <c r="BD90" t="e">
        <f ca="1">VLOOKUP($B90,基础扩展表!$E:$AG,MATCH(BD$2,基础扩展表!$E$1:$AG$1,0),FALSE)</f>
        <v>#N/A</v>
      </c>
      <c r="BE90" t="e">
        <f ca="1">VLOOKUP($B90,基础扩展表!$E:$AG,MATCH(BE$2,基础扩展表!$E$1:$AG$1,0),FALSE)</f>
        <v>#N/A</v>
      </c>
      <c r="BF90" t="e">
        <f ca="1">VLOOKUP($B90,基础扩展表!$E:$AG,MATCH(BF$2,基础扩展表!$E$1:$AG$1,0),FALSE)</f>
        <v>#N/A</v>
      </c>
      <c r="BG90" t="e">
        <f ca="1">VLOOKUP($B90,基础扩展表!$E:$AG,MATCH(BG$2,基础扩展表!$E$1:$AG$1,0),FALSE)</f>
        <v>#N/A</v>
      </c>
      <c r="BH90" t="e">
        <f ca="1">VLOOKUP($B90,基础扩展表!$E:$AG,MATCH(BH$2,基础扩展表!$E$1:$AG$1,0),FALSE)</f>
        <v>#N/A</v>
      </c>
      <c r="BI90" t="e">
        <f ca="1">VLOOKUP($B90,基础扩展表!$E:$AG,MATCH(BI$2,基础扩展表!$E$1:$AG$1,0),FALSE)</f>
        <v>#N/A</v>
      </c>
      <c r="BJ90" t="e">
        <f ca="1">VLOOKUP($B90,基础扩展表!$E:$AG,MATCH(BJ$2,基础扩展表!$E$1:$AG$1,0),FALSE)</f>
        <v>#N/A</v>
      </c>
      <c r="BK90" t="e">
        <f ca="1">VLOOKUP($B90,基础扩展表!$E:$AG,MATCH(BK$2,基础扩展表!$E$1:$AG$1,0),FALSE)</f>
        <v>#N/A</v>
      </c>
      <c r="BL90" t="e">
        <f ca="1">VLOOKUP($B90,基础扩展表!$E:$AG,MATCH(BL$2,基础扩展表!$E$1:$AG$1,0),FALSE)</f>
        <v>#N/A</v>
      </c>
      <c r="BM90" t="e">
        <f ca="1">VLOOKUP($E90,模型表!$C:$E,3,FALSE)</f>
        <v>#N/A</v>
      </c>
      <c r="BP90" t="str">
        <f t="shared" ca="1" si="24"/>
        <v>TRUE</v>
      </c>
    </row>
    <row r="91" spans="2:68" x14ac:dyDescent="0.2">
      <c r="B91" t="str">
        <f t="array" aca="1" ref="B91" ca="1">INDEX(基础表!$Y:$Y,SMALL(IF(基础表!$Z:$Z=1,ROW(基础表!$Z:$Z),999),ROW(H85)))&amp;""</f>
        <v/>
      </c>
      <c r="C91" t="e">
        <f ca="1">VLOOKUP(VLOOKUP($B91,基础表!$E:$G,3,FALSE),模型表!$C:$D,2,FALSE)</f>
        <v>#N/A</v>
      </c>
      <c r="E91" t="e">
        <f ca="1">VLOOKUP($B91,基础表!$E:$G,3,FALSE)</f>
        <v>#N/A</v>
      </c>
      <c r="F91" t="e">
        <f ca="1">VLOOKUP($E91,模型表!$C:$G,5,FALSE)</f>
        <v>#N/A</v>
      </c>
      <c r="G91" t="e">
        <f ca="1">VLOOKUP($E91,模型表!$C:$F,4,FALSE)</f>
        <v>#N/A</v>
      </c>
      <c r="I91" t="str">
        <f t="shared" ca="1" si="0"/>
        <v/>
      </c>
      <c r="J91" t="str">
        <f t="shared" ca="1" si="1"/>
        <v/>
      </c>
      <c r="K91" t="str">
        <f t="shared" ca="1" si="2"/>
        <v/>
      </c>
      <c r="L91" t="str">
        <f t="shared" ca="1" si="3"/>
        <v/>
      </c>
      <c r="M91" t="str">
        <f t="shared" ca="1" si="19"/>
        <v/>
      </c>
      <c r="O91" t="e">
        <f ca="1">VLOOKUP($B91,基础表!$E:$R,14,FALSE)</f>
        <v>#N/A</v>
      </c>
      <c r="P91" t="e">
        <f ca="1">VLOOKUP($B91,基础表!$E:$S,13,FALSE)</f>
        <v>#N/A</v>
      </c>
      <c r="R91" t="e">
        <f ca="1">VLOOKUP($B91,基础表!$E:$H,4,FALSE)</f>
        <v>#N/A</v>
      </c>
      <c r="U91" t="str">
        <f t="shared" ca="1" si="20"/>
        <v/>
      </c>
      <c r="V91" t="str">
        <f t="shared" ca="1" si="21"/>
        <v/>
      </c>
      <c r="W91" t="str">
        <f t="shared" ca="1" si="22"/>
        <v/>
      </c>
      <c r="X91" t="e">
        <f ca="1">VLOOKUP($E91,模型表!$C:$K,9,FALSE)</f>
        <v>#N/A</v>
      </c>
      <c r="Z91" t="e">
        <f ca="1">VLOOKUP($E91,模型表!$C:$Q,11,FALSE)</f>
        <v>#N/A</v>
      </c>
      <c r="AF91" s="36" t="str">
        <f ca="1">IF($B91="","",IF(VLOOKUP($E91,模型表!$C:$O,12,FALSE)="PBuff","["&amp;VLOOKUP($E91,模型表!$C:$Q,13,FALSE)&amp;"]","[]"))</f>
        <v/>
      </c>
      <c r="AH91" s="23" t="str">
        <f t="shared" ca="1" si="9"/>
        <v/>
      </c>
      <c r="AI91" s="23" t="e">
        <f t="shared" ca="1" si="23"/>
        <v>#N/A</v>
      </c>
      <c r="AJ91" s="23" t="str">
        <f t="shared" ca="1" si="11"/>
        <v/>
      </c>
      <c r="AK91" s="23" t="str">
        <f t="shared" ca="1" si="12"/>
        <v/>
      </c>
      <c r="AM91" t="e">
        <f ca="1">VLOOKUP($B91,基础表!$E:$J,4,FALSE)</f>
        <v>#N/A</v>
      </c>
      <c r="AN91" t="e">
        <f ca="1">VLOOKUP($B91,基础表!$E:$J,5,FALSE)</f>
        <v>#N/A</v>
      </c>
      <c r="AO91" t="e">
        <f ca="1">VLOOKUP($B91,基础表!$E:$J,6,FALSE)</f>
        <v>#N/A</v>
      </c>
      <c r="AP91" t="e">
        <f ca="1">VLOOKUP($B91,基础扩展表!$E:$AG,MATCH(AP$2,基础扩展表!$E$1:$AG$1,0),FALSE)</f>
        <v>#N/A</v>
      </c>
      <c r="AQ91" t="e">
        <f ca="1">VLOOKUP($B91,基础扩展表!$E:$AG,MATCH(AQ$2,基础扩展表!$E$1:$AG$1,0),FALSE)</f>
        <v>#N/A</v>
      </c>
      <c r="AR91" t="e">
        <f ca="1">VLOOKUP($B91,基础扩展表!$E:$AG,MATCH(AR$2,基础扩展表!$E$1:$AG$1,0),FALSE)</f>
        <v>#N/A</v>
      </c>
      <c r="AS91" t="e">
        <f ca="1">VLOOKUP($B91,基础扩展表!$E:$AG,MATCH(AS$2,基础扩展表!$E$1:$AG$1,0),FALSE)</f>
        <v>#N/A</v>
      </c>
      <c r="AT91" t="e">
        <f ca="1">VLOOKUP($B91,基础扩展表!$E:$AG,MATCH(AT$2,基础扩展表!$E$1:$AG$1,0),FALSE)</f>
        <v>#N/A</v>
      </c>
      <c r="AU91" t="e">
        <f ca="1">VLOOKUP($B91,基础扩展表!$E:$AG,MATCH(AU$2,基础扩展表!$E$1:$AG$1,0),FALSE)</f>
        <v>#N/A</v>
      </c>
      <c r="AV91" t="e">
        <f ca="1">VLOOKUP($B91,基础扩展表!$E:$AG,MATCH(AV$2,基础扩展表!$E$1:$AG$1,0),FALSE)</f>
        <v>#N/A</v>
      </c>
      <c r="AW91" t="e">
        <f ca="1">VLOOKUP($B91,基础扩展表!$E:$AG,MATCH(AW$2,基础扩展表!$E$1:$AG$1,0),FALSE)</f>
        <v>#N/A</v>
      </c>
      <c r="AX91" t="e">
        <f ca="1">VLOOKUP($B91,基础扩展表!$E:$AG,MATCH(AX$2,基础扩展表!$E$1:$AG$1,0),FALSE)</f>
        <v>#N/A</v>
      </c>
      <c r="AY91" t="e">
        <f ca="1">VLOOKUP($B91,基础扩展表!$E:$AG,MATCH(AY$2,基础扩展表!$E$1:$AG$1,0),FALSE)</f>
        <v>#N/A</v>
      </c>
      <c r="AZ91" t="e">
        <f ca="1">VLOOKUP($B91,基础扩展表!$E:$AG,MATCH(AZ$2,基础扩展表!$E$1:$AG$1,0),FALSE)</f>
        <v>#N/A</v>
      </c>
      <c r="BA91" t="e">
        <f ca="1">VLOOKUP($B91,基础扩展表!$E:$AG,MATCH(BA$2,基础扩展表!$E$1:$AG$1,0),FALSE)</f>
        <v>#N/A</v>
      </c>
      <c r="BB91" t="e">
        <f ca="1">VLOOKUP($B91,基础扩展表!$E:$AG,MATCH(BB$2,基础扩展表!$E$1:$AG$1,0),FALSE)</f>
        <v>#N/A</v>
      </c>
      <c r="BC91" t="e">
        <f ca="1">VLOOKUP($B91,基础扩展表!$E:$AG,MATCH(BC$2,基础扩展表!$E$1:$AG$1,0),FALSE)</f>
        <v>#N/A</v>
      </c>
      <c r="BD91" t="e">
        <f ca="1">VLOOKUP($B91,基础扩展表!$E:$AG,MATCH(BD$2,基础扩展表!$E$1:$AG$1,0),FALSE)</f>
        <v>#N/A</v>
      </c>
      <c r="BE91" t="e">
        <f ca="1">VLOOKUP($B91,基础扩展表!$E:$AG,MATCH(BE$2,基础扩展表!$E$1:$AG$1,0),FALSE)</f>
        <v>#N/A</v>
      </c>
      <c r="BF91" t="e">
        <f ca="1">VLOOKUP($B91,基础扩展表!$E:$AG,MATCH(BF$2,基础扩展表!$E$1:$AG$1,0),FALSE)</f>
        <v>#N/A</v>
      </c>
      <c r="BG91" t="e">
        <f ca="1">VLOOKUP($B91,基础扩展表!$E:$AG,MATCH(BG$2,基础扩展表!$E$1:$AG$1,0),FALSE)</f>
        <v>#N/A</v>
      </c>
      <c r="BH91" t="e">
        <f ca="1">VLOOKUP($B91,基础扩展表!$E:$AG,MATCH(BH$2,基础扩展表!$E$1:$AG$1,0),FALSE)</f>
        <v>#N/A</v>
      </c>
      <c r="BI91" t="e">
        <f ca="1">VLOOKUP($B91,基础扩展表!$E:$AG,MATCH(BI$2,基础扩展表!$E$1:$AG$1,0),FALSE)</f>
        <v>#N/A</v>
      </c>
      <c r="BJ91" t="e">
        <f ca="1">VLOOKUP($B91,基础扩展表!$E:$AG,MATCH(BJ$2,基础扩展表!$E$1:$AG$1,0),FALSE)</f>
        <v>#N/A</v>
      </c>
      <c r="BK91" t="e">
        <f ca="1">VLOOKUP($B91,基础扩展表!$E:$AG,MATCH(BK$2,基础扩展表!$E$1:$AG$1,0),FALSE)</f>
        <v>#N/A</v>
      </c>
      <c r="BL91" t="e">
        <f ca="1">VLOOKUP($B91,基础扩展表!$E:$AG,MATCH(BL$2,基础扩展表!$E$1:$AG$1,0),FALSE)</f>
        <v>#N/A</v>
      </c>
      <c r="BM91" t="e">
        <f ca="1">VLOOKUP($E91,模型表!$C:$E,3,FALSE)</f>
        <v>#N/A</v>
      </c>
      <c r="BP91" t="str">
        <f t="shared" ca="1" si="24"/>
        <v>TRUE</v>
      </c>
    </row>
    <row r="92" spans="2:68" x14ac:dyDescent="0.2">
      <c r="B92" t="str">
        <f t="array" aca="1" ref="B92" ca="1">INDEX(基础表!$Y:$Y,SMALL(IF(基础表!$Z:$Z=1,ROW(基础表!$Z:$Z),999),ROW(H86)))&amp;""</f>
        <v/>
      </c>
      <c r="C92" t="e">
        <f ca="1">VLOOKUP(VLOOKUP($B92,基础表!$E:$G,3,FALSE),模型表!$C:$D,2,FALSE)</f>
        <v>#N/A</v>
      </c>
      <c r="E92" t="e">
        <f ca="1">VLOOKUP($B92,基础表!$E:$G,3,FALSE)</f>
        <v>#N/A</v>
      </c>
      <c r="F92" t="e">
        <f ca="1">VLOOKUP($E92,模型表!$C:$G,5,FALSE)</f>
        <v>#N/A</v>
      </c>
      <c r="G92" t="e">
        <f ca="1">VLOOKUP($E92,模型表!$C:$F,4,FALSE)</f>
        <v>#N/A</v>
      </c>
      <c r="I92" t="str">
        <f t="shared" ca="1" si="0"/>
        <v/>
      </c>
      <c r="J92" t="str">
        <f t="shared" ca="1" si="1"/>
        <v/>
      </c>
      <c r="K92" t="str">
        <f t="shared" ca="1" si="2"/>
        <v/>
      </c>
      <c r="L92" t="str">
        <f t="shared" ca="1" si="3"/>
        <v/>
      </c>
      <c r="M92" t="str">
        <f t="shared" ca="1" si="19"/>
        <v/>
      </c>
      <c r="O92" t="e">
        <f ca="1">VLOOKUP($B92,基础表!$E:$R,14,FALSE)</f>
        <v>#N/A</v>
      </c>
      <c r="P92" t="e">
        <f ca="1">VLOOKUP($B92,基础表!$E:$S,13,FALSE)</f>
        <v>#N/A</v>
      </c>
      <c r="R92" t="e">
        <f ca="1">VLOOKUP($B92,基础表!$E:$H,4,FALSE)</f>
        <v>#N/A</v>
      </c>
      <c r="U92" t="str">
        <f t="shared" ca="1" si="20"/>
        <v/>
      </c>
      <c r="V92" t="str">
        <f t="shared" ca="1" si="21"/>
        <v/>
      </c>
      <c r="W92" t="str">
        <f t="shared" ca="1" si="22"/>
        <v/>
      </c>
      <c r="X92" t="e">
        <f ca="1">VLOOKUP($E92,模型表!$C:$K,9,FALSE)</f>
        <v>#N/A</v>
      </c>
      <c r="Z92" t="e">
        <f ca="1">VLOOKUP($E92,模型表!$C:$Q,11,FALSE)</f>
        <v>#N/A</v>
      </c>
      <c r="AF92" s="36" t="str">
        <f ca="1">IF($B92="","",IF(VLOOKUP($E92,模型表!$C:$O,12,FALSE)="PBuff","["&amp;VLOOKUP($E92,模型表!$C:$Q,13,FALSE)&amp;"]","[]"))</f>
        <v/>
      </c>
      <c r="AH92" s="23" t="str">
        <f t="shared" ca="1" si="9"/>
        <v/>
      </c>
      <c r="AI92" s="23" t="e">
        <f t="shared" ca="1" si="23"/>
        <v>#N/A</v>
      </c>
      <c r="AJ92" s="23" t="str">
        <f t="shared" ca="1" si="11"/>
        <v/>
      </c>
      <c r="AK92" s="23" t="str">
        <f t="shared" ca="1" si="12"/>
        <v/>
      </c>
      <c r="AM92" t="e">
        <f ca="1">VLOOKUP($B92,基础表!$E:$J,4,FALSE)</f>
        <v>#N/A</v>
      </c>
      <c r="AN92" t="e">
        <f ca="1">VLOOKUP($B92,基础表!$E:$J,5,FALSE)</f>
        <v>#N/A</v>
      </c>
      <c r="AO92" t="e">
        <f ca="1">VLOOKUP($B92,基础表!$E:$J,6,FALSE)</f>
        <v>#N/A</v>
      </c>
      <c r="AP92" t="e">
        <f ca="1">VLOOKUP($B92,基础扩展表!$E:$AG,MATCH(AP$2,基础扩展表!$E$1:$AG$1,0),FALSE)</f>
        <v>#N/A</v>
      </c>
      <c r="AQ92" t="e">
        <f ca="1">VLOOKUP($B92,基础扩展表!$E:$AG,MATCH(AQ$2,基础扩展表!$E$1:$AG$1,0),FALSE)</f>
        <v>#N/A</v>
      </c>
      <c r="AR92" t="e">
        <f ca="1">VLOOKUP($B92,基础扩展表!$E:$AG,MATCH(AR$2,基础扩展表!$E$1:$AG$1,0),FALSE)</f>
        <v>#N/A</v>
      </c>
      <c r="AS92" t="e">
        <f ca="1">VLOOKUP($B92,基础扩展表!$E:$AG,MATCH(AS$2,基础扩展表!$E$1:$AG$1,0),FALSE)</f>
        <v>#N/A</v>
      </c>
      <c r="AT92" t="e">
        <f ca="1">VLOOKUP($B92,基础扩展表!$E:$AG,MATCH(AT$2,基础扩展表!$E$1:$AG$1,0),FALSE)</f>
        <v>#N/A</v>
      </c>
      <c r="AU92" t="e">
        <f ca="1">VLOOKUP($B92,基础扩展表!$E:$AG,MATCH(AU$2,基础扩展表!$E$1:$AG$1,0),FALSE)</f>
        <v>#N/A</v>
      </c>
      <c r="AV92" t="e">
        <f ca="1">VLOOKUP($B92,基础扩展表!$E:$AG,MATCH(AV$2,基础扩展表!$E$1:$AG$1,0),FALSE)</f>
        <v>#N/A</v>
      </c>
      <c r="AW92" t="e">
        <f ca="1">VLOOKUP($B92,基础扩展表!$E:$AG,MATCH(AW$2,基础扩展表!$E$1:$AG$1,0),FALSE)</f>
        <v>#N/A</v>
      </c>
      <c r="AX92" t="e">
        <f ca="1">VLOOKUP($B92,基础扩展表!$E:$AG,MATCH(AX$2,基础扩展表!$E$1:$AG$1,0),FALSE)</f>
        <v>#N/A</v>
      </c>
      <c r="AY92" t="e">
        <f ca="1">VLOOKUP($B92,基础扩展表!$E:$AG,MATCH(AY$2,基础扩展表!$E$1:$AG$1,0),FALSE)</f>
        <v>#N/A</v>
      </c>
      <c r="AZ92" t="e">
        <f ca="1">VLOOKUP($B92,基础扩展表!$E:$AG,MATCH(AZ$2,基础扩展表!$E$1:$AG$1,0),FALSE)</f>
        <v>#N/A</v>
      </c>
      <c r="BA92" t="e">
        <f ca="1">VLOOKUP($B92,基础扩展表!$E:$AG,MATCH(BA$2,基础扩展表!$E$1:$AG$1,0),FALSE)</f>
        <v>#N/A</v>
      </c>
      <c r="BB92" t="e">
        <f ca="1">VLOOKUP($B92,基础扩展表!$E:$AG,MATCH(BB$2,基础扩展表!$E$1:$AG$1,0),FALSE)</f>
        <v>#N/A</v>
      </c>
      <c r="BC92" t="e">
        <f ca="1">VLOOKUP($B92,基础扩展表!$E:$AG,MATCH(BC$2,基础扩展表!$E$1:$AG$1,0),FALSE)</f>
        <v>#N/A</v>
      </c>
      <c r="BD92" t="e">
        <f ca="1">VLOOKUP($B92,基础扩展表!$E:$AG,MATCH(BD$2,基础扩展表!$E$1:$AG$1,0),FALSE)</f>
        <v>#N/A</v>
      </c>
      <c r="BE92" t="e">
        <f ca="1">VLOOKUP($B92,基础扩展表!$E:$AG,MATCH(BE$2,基础扩展表!$E$1:$AG$1,0),FALSE)</f>
        <v>#N/A</v>
      </c>
      <c r="BF92" t="e">
        <f ca="1">VLOOKUP($B92,基础扩展表!$E:$AG,MATCH(BF$2,基础扩展表!$E$1:$AG$1,0),FALSE)</f>
        <v>#N/A</v>
      </c>
      <c r="BG92" t="e">
        <f ca="1">VLOOKUP($B92,基础扩展表!$E:$AG,MATCH(BG$2,基础扩展表!$E$1:$AG$1,0),FALSE)</f>
        <v>#N/A</v>
      </c>
      <c r="BH92" t="e">
        <f ca="1">VLOOKUP($B92,基础扩展表!$E:$AG,MATCH(BH$2,基础扩展表!$E$1:$AG$1,0),FALSE)</f>
        <v>#N/A</v>
      </c>
      <c r="BI92" t="e">
        <f ca="1">VLOOKUP($B92,基础扩展表!$E:$AG,MATCH(BI$2,基础扩展表!$E$1:$AG$1,0),FALSE)</f>
        <v>#N/A</v>
      </c>
      <c r="BJ92" t="e">
        <f ca="1">VLOOKUP($B92,基础扩展表!$E:$AG,MATCH(BJ$2,基础扩展表!$E$1:$AG$1,0),FALSE)</f>
        <v>#N/A</v>
      </c>
      <c r="BK92" t="e">
        <f ca="1">VLOOKUP($B92,基础扩展表!$E:$AG,MATCH(BK$2,基础扩展表!$E$1:$AG$1,0),FALSE)</f>
        <v>#N/A</v>
      </c>
      <c r="BL92" t="e">
        <f ca="1">VLOOKUP($B92,基础扩展表!$E:$AG,MATCH(BL$2,基础扩展表!$E$1:$AG$1,0),FALSE)</f>
        <v>#N/A</v>
      </c>
      <c r="BM92" t="e">
        <f ca="1">VLOOKUP($E92,模型表!$C:$E,3,FALSE)</f>
        <v>#N/A</v>
      </c>
      <c r="BP92" t="str">
        <f t="shared" ca="1" si="24"/>
        <v>TRUE</v>
      </c>
    </row>
    <row r="93" spans="2:68" x14ac:dyDescent="0.2">
      <c r="B93" t="str">
        <f t="array" aca="1" ref="B93" ca="1">INDEX(基础表!$Y:$Y,SMALL(IF(基础表!$Z:$Z=1,ROW(基础表!$Z:$Z),999),ROW(H87)))&amp;""</f>
        <v/>
      </c>
      <c r="C93" t="e">
        <f ca="1">VLOOKUP(VLOOKUP($B93,基础表!$E:$G,3,FALSE),模型表!$C:$D,2,FALSE)</f>
        <v>#N/A</v>
      </c>
      <c r="E93" t="e">
        <f ca="1">VLOOKUP($B93,基础表!$E:$G,3,FALSE)</f>
        <v>#N/A</v>
      </c>
      <c r="F93" t="e">
        <f ca="1">VLOOKUP($E93,模型表!$C:$G,5,FALSE)</f>
        <v>#N/A</v>
      </c>
      <c r="G93" t="e">
        <f ca="1">VLOOKUP($E93,模型表!$C:$F,4,FALSE)</f>
        <v>#N/A</v>
      </c>
      <c r="I93" t="str">
        <f t="shared" ca="1" si="0"/>
        <v/>
      </c>
      <c r="J93" t="str">
        <f t="shared" ca="1" si="1"/>
        <v/>
      </c>
      <c r="K93" t="str">
        <f t="shared" ca="1" si="2"/>
        <v/>
      </c>
      <c r="L93" t="str">
        <f t="shared" ca="1" si="3"/>
        <v/>
      </c>
      <c r="M93" t="str">
        <f t="shared" ca="1" si="19"/>
        <v/>
      </c>
      <c r="O93" t="e">
        <f ca="1">VLOOKUP($B93,基础表!$E:$R,14,FALSE)</f>
        <v>#N/A</v>
      </c>
      <c r="P93" t="e">
        <f ca="1">VLOOKUP($B93,基础表!$E:$S,13,FALSE)</f>
        <v>#N/A</v>
      </c>
      <c r="R93" t="e">
        <f ca="1">VLOOKUP($B93,基础表!$E:$H,4,FALSE)</f>
        <v>#N/A</v>
      </c>
      <c r="U93" t="str">
        <f t="shared" ca="1" si="20"/>
        <v/>
      </c>
      <c r="V93" t="str">
        <f t="shared" ca="1" si="21"/>
        <v/>
      </c>
      <c r="W93" t="str">
        <f t="shared" ca="1" si="22"/>
        <v/>
      </c>
      <c r="X93" t="e">
        <f ca="1">VLOOKUP($E93,模型表!$C:$K,9,FALSE)</f>
        <v>#N/A</v>
      </c>
      <c r="Z93" t="e">
        <f ca="1">VLOOKUP($E93,模型表!$C:$Q,11,FALSE)</f>
        <v>#N/A</v>
      </c>
      <c r="AF93" s="36" t="str">
        <f ca="1">IF($B93="","",IF(VLOOKUP($E93,模型表!$C:$O,12,FALSE)="PBuff","["&amp;VLOOKUP($E93,模型表!$C:$Q,13,FALSE)&amp;"]","[]"))</f>
        <v/>
      </c>
      <c r="AH93" s="23" t="str">
        <f t="shared" ca="1" si="9"/>
        <v/>
      </c>
      <c r="AI93" s="23" t="e">
        <f t="shared" ca="1" si="23"/>
        <v>#N/A</v>
      </c>
      <c r="AJ93" s="23" t="str">
        <f t="shared" ca="1" si="11"/>
        <v/>
      </c>
      <c r="AK93" s="23" t="str">
        <f t="shared" ca="1" si="12"/>
        <v/>
      </c>
      <c r="AM93" t="e">
        <f ca="1">VLOOKUP($B93,基础表!$E:$J,4,FALSE)</f>
        <v>#N/A</v>
      </c>
      <c r="AN93" t="e">
        <f ca="1">VLOOKUP($B93,基础表!$E:$J,5,FALSE)</f>
        <v>#N/A</v>
      </c>
      <c r="AO93" t="e">
        <f ca="1">VLOOKUP($B93,基础表!$E:$J,6,FALSE)</f>
        <v>#N/A</v>
      </c>
      <c r="AP93" t="e">
        <f ca="1">VLOOKUP($B93,基础扩展表!$E:$AG,MATCH(AP$2,基础扩展表!$E$1:$AG$1,0),FALSE)</f>
        <v>#N/A</v>
      </c>
      <c r="AQ93" t="e">
        <f ca="1">VLOOKUP($B93,基础扩展表!$E:$AG,MATCH(AQ$2,基础扩展表!$E$1:$AG$1,0),FALSE)</f>
        <v>#N/A</v>
      </c>
      <c r="AR93" t="e">
        <f ca="1">VLOOKUP($B93,基础扩展表!$E:$AG,MATCH(AR$2,基础扩展表!$E$1:$AG$1,0),FALSE)</f>
        <v>#N/A</v>
      </c>
      <c r="AS93" t="e">
        <f ca="1">VLOOKUP($B93,基础扩展表!$E:$AG,MATCH(AS$2,基础扩展表!$E$1:$AG$1,0),FALSE)</f>
        <v>#N/A</v>
      </c>
      <c r="AT93" t="e">
        <f ca="1">VLOOKUP($B93,基础扩展表!$E:$AG,MATCH(AT$2,基础扩展表!$E$1:$AG$1,0),FALSE)</f>
        <v>#N/A</v>
      </c>
      <c r="AU93" t="e">
        <f ca="1">VLOOKUP($B93,基础扩展表!$E:$AG,MATCH(AU$2,基础扩展表!$E$1:$AG$1,0),FALSE)</f>
        <v>#N/A</v>
      </c>
      <c r="AV93" t="e">
        <f ca="1">VLOOKUP($B93,基础扩展表!$E:$AG,MATCH(AV$2,基础扩展表!$E$1:$AG$1,0),FALSE)</f>
        <v>#N/A</v>
      </c>
      <c r="AW93" t="e">
        <f ca="1">VLOOKUP($B93,基础扩展表!$E:$AG,MATCH(AW$2,基础扩展表!$E$1:$AG$1,0),FALSE)</f>
        <v>#N/A</v>
      </c>
      <c r="AX93" t="e">
        <f ca="1">VLOOKUP($B93,基础扩展表!$E:$AG,MATCH(AX$2,基础扩展表!$E$1:$AG$1,0),FALSE)</f>
        <v>#N/A</v>
      </c>
      <c r="AY93" t="e">
        <f ca="1">VLOOKUP($B93,基础扩展表!$E:$AG,MATCH(AY$2,基础扩展表!$E$1:$AG$1,0),FALSE)</f>
        <v>#N/A</v>
      </c>
      <c r="AZ93" t="e">
        <f ca="1">VLOOKUP($B93,基础扩展表!$E:$AG,MATCH(AZ$2,基础扩展表!$E$1:$AG$1,0),FALSE)</f>
        <v>#N/A</v>
      </c>
      <c r="BA93" t="e">
        <f ca="1">VLOOKUP($B93,基础扩展表!$E:$AG,MATCH(BA$2,基础扩展表!$E$1:$AG$1,0),FALSE)</f>
        <v>#N/A</v>
      </c>
      <c r="BB93" t="e">
        <f ca="1">VLOOKUP($B93,基础扩展表!$E:$AG,MATCH(BB$2,基础扩展表!$E$1:$AG$1,0),FALSE)</f>
        <v>#N/A</v>
      </c>
      <c r="BC93" t="e">
        <f ca="1">VLOOKUP($B93,基础扩展表!$E:$AG,MATCH(BC$2,基础扩展表!$E$1:$AG$1,0),FALSE)</f>
        <v>#N/A</v>
      </c>
      <c r="BD93" t="e">
        <f ca="1">VLOOKUP($B93,基础扩展表!$E:$AG,MATCH(BD$2,基础扩展表!$E$1:$AG$1,0),FALSE)</f>
        <v>#N/A</v>
      </c>
      <c r="BE93" t="e">
        <f ca="1">VLOOKUP($B93,基础扩展表!$E:$AG,MATCH(BE$2,基础扩展表!$E$1:$AG$1,0),FALSE)</f>
        <v>#N/A</v>
      </c>
      <c r="BF93" t="e">
        <f ca="1">VLOOKUP($B93,基础扩展表!$E:$AG,MATCH(BF$2,基础扩展表!$E$1:$AG$1,0),FALSE)</f>
        <v>#N/A</v>
      </c>
      <c r="BG93" t="e">
        <f ca="1">VLOOKUP($B93,基础扩展表!$E:$AG,MATCH(BG$2,基础扩展表!$E$1:$AG$1,0),FALSE)</f>
        <v>#N/A</v>
      </c>
      <c r="BH93" t="e">
        <f ca="1">VLOOKUP($B93,基础扩展表!$E:$AG,MATCH(BH$2,基础扩展表!$E$1:$AG$1,0),FALSE)</f>
        <v>#N/A</v>
      </c>
      <c r="BI93" t="e">
        <f ca="1">VLOOKUP($B93,基础扩展表!$E:$AG,MATCH(BI$2,基础扩展表!$E$1:$AG$1,0),FALSE)</f>
        <v>#N/A</v>
      </c>
      <c r="BJ93" t="e">
        <f ca="1">VLOOKUP($B93,基础扩展表!$E:$AG,MATCH(BJ$2,基础扩展表!$E$1:$AG$1,0),FALSE)</f>
        <v>#N/A</v>
      </c>
      <c r="BK93" t="e">
        <f ca="1">VLOOKUP($B93,基础扩展表!$E:$AG,MATCH(BK$2,基础扩展表!$E$1:$AG$1,0),FALSE)</f>
        <v>#N/A</v>
      </c>
      <c r="BL93" t="e">
        <f ca="1">VLOOKUP($B93,基础扩展表!$E:$AG,MATCH(BL$2,基础扩展表!$E$1:$AG$1,0),FALSE)</f>
        <v>#N/A</v>
      </c>
      <c r="BM93" t="e">
        <f ca="1">VLOOKUP($E93,模型表!$C:$E,3,FALSE)</f>
        <v>#N/A</v>
      </c>
      <c r="BP93" t="str">
        <f t="shared" ca="1" si="24"/>
        <v>TRUE</v>
      </c>
    </row>
    <row r="94" spans="2:68" x14ac:dyDescent="0.2">
      <c r="B94" t="str">
        <f t="array" aca="1" ref="B94" ca="1">INDEX(基础表!$Y:$Y,SMALL(IF(基础表!$Z:$Z=1,ROW(基础表!$Z:$Z),999),ROW(H88)))&amp;""</f>
        <v/>
      </c>
      <c r="C94" t="e">
        <f ca="1">VLOOKUP(VLOOKUP($B94,基础表!$E:$G,3,FALSE),模型表!$C:$D,2,FALSE)</f>
        <v>#N/A</v>
      </c>
      <c r="E94" t="e">
        <f ca="1">VLOOKUP($B94,基础表!$E:$G,3,FALSE)</f>
        <v>#N/A</v>
      </c>
      <c r="F94" t="e">
        <f ca="1">VLOOKUP($E94,模型表!$C:$G,5,FALSE)</f>
        <v>#N/A</v>
      </c>
      <c r="G94" t="e">
        <f ca="1">VLOOKUP($E94,模型表!$C:$F,4,FALSE)</f>
        <v>#N/A</v>
      </c>
      <c r="I94" t="str">
        <f t="shared" ca="1" si="0"/>
        <v/>
      </c>
      <c r="J94" t="str">
        <f t="shared" ca="1" si="1"/>
        <v/>
      </c>
      <c r="K94" t="str">
        <f t="shared" ca="1" si="2"/>
        <v/>
      </c>
      <c r="L94" t="str">
        <f t="shared" ca="1" si="3"/>
        <v/>
      </c>
      <c r="M94" t="str">
        <f t="shared" ca="1" si="19"/>
        <v/>
      </c>
      <c r="O94" t="e">
        <f ca="1">VLOOKUP($B94,基础表!$E:$R,14,FALSE)</f>
        <v>#N/A</v>
      </c>
      <c r="P94" t="e">
        <f ca="1">VLOOKUP($B94,基础表!$E:$S,13,FALSE)</f>
        <v>#N/A</v>
      </c>
      <c r="R94" t="e">
        <f ca="1">VLOOKUP($B94,基础表!$E:$H,4,FALSE)</f>
        <v>#N/A</v>
      </c>
      <c r="U94" t="str">
        <f t="shared" ca="1" si="20"/>
        <v/>
      </c>
      <c r="V94" t="str">
        <f t="shared" ca="1" si="21"/>
        <v/>
      </c>
      <c r="W94" t="str">
        <f t="shared" ca="1" si="22"/>
        <v/>
      </c>
      <c r="X94" t="e">
        <f ca="1">VLOOKUP($E94,模型表!$C:$K,9,FALSE)</f>
        <v>#N/A</v>
      </c>
      <c r="Z94" t="e">
        <f ca="1">VLOOKUP($E94,模型表!$C:$Q,11,FALSE)</f>
        <v>#N/A</v>
      </c>
      <c r="AF94" s="36" t="str">
        <f ca="1">IF($B94="","",IF(VLOOKUP($E94,模型表!$C:$O,12,FALSE)="PBuff","["&amp;VLOOKUP($E94,模型表!$C:$Q,13,FALSE)&amp;"]","[]"))</f>
        <v/>
      </c>
      <c r="AH94" s="23" t="str">
        <f t="shared" ca="1" si="9"/>
        <v/>
      </c>
      <c r="AI94" s="23" t="e">
        <f t="shared" ca="1" si="23"/>
        <v>#N/A</v>
      </c>
      <c r="AJ94" s="23" t="str">
        <f t="shared" ca="1" si="11"/>
        <v/>
      </c>
      <c r="AK94" s="23" t="str">
        <f t="shared" ca="1" si="12"/>
        <v/>
      </c>
      <c r="AM94" t="e">
        <f ca="1">VLOOKUP($B94,基础表!$E:$J,4,FALSE)</f>
        <v>#N/A</v>
      </c>
      <c r="AN94" t="e">
        <f ca="1">VLOOKUP($B94,基础表!$E:$J,5,FALSE)</f>
        <v>#N/A</v>
      </c>
      <c r="AO94" t="e">
        <f ca="1">VLOOKUP($B94,基础表!$E:$J,6,FALSE)</f>
        <v>#N/A</v>
      </c>
      <c r="AP94" t="e">
        <f ca="1">VLOOKUP($B94,基础扩展表!$E:$AG,MATCH(AP$2,基础扩展表!$E$1:$AG$1,0),FALSE)</f>
        <v>#N/A</v>
      </c>
      <c r="AQ94" t="e">
        <f ca="1">VLOOKUP($B94,基础扩展表!$E:$AG,MATCH(AQ$2,基础扩展表!$E$1:$AG$1,0),FALSE)</f>
        <v>#N/A</v>
      </c>
      <c r="AR94" t="e">
        <f ca="1">VLOOKUP($B94,基础扩展表!$E:$AG,MATCH(AR$2,基础扩展表!$E$1:$AG$1,0),FALSE)</f>
        <v>#N/A</v>
      </c>
      <c r="AS94" t="e">
        <f ca="1">VLOOKUP($B94,基础扩展表!$E:$AG,MATCH(AS$2,基础扩展表!$E$1:$AG$1,0),FALSE)</f>
        <v>#N/A</v>
      </c>
      <c r="AT94" t="e">
        <f ca="1">VLOOKUP($B94,基础扩展表!$E:$AG,MATCH(AT$2,基础扩展表!$E$1:$AG$1,0),FALSE)</f>
        <v>#N/A</v>
      </c>
      <c r="AU94" t="e">
        <f ca="1">VLOOKUP($B94,基础扩展表!$E:$AG,MATCH(AU$2,基础扩展表!$E$1:$AG$1,0),FALSE)</f>
        <v>#N/A</v>
      </c>
      <c r="AV94" t="e">
        <f ca="1">VLOOKUP($B94,基础扩展表!$E:$AG,MATCH(AV$2,基础扩展表!$E$1:$AG$1,0),FALSE)</f>
        <v>#N/A</v>
      </c>
      <c r="AW94" t="e">
        <f ca="1">VLOOKUP($B94,基础扩展表!$E:$AG,MATCH(AW$2,基础扩展表!$E$1:$AG$1,0),FALSE)</f>
        <v>#N/A</v>
      </c>
      <c r="AX94" t="e">
        <f ca="1">VLOOKUP($B94,基础扩展表!$E:$AG,MATCH(AX$2,基础扩展表!$E$1:$AG$1,0),FALSE)</f>
        <v>#N/A</v>
      </c>
      <c r="AY94" t="e">
        <f ca="1">VLOOKUP($B94,基础扩展表!$E:$AG,MATCH(AY$2,基础扩展表!$E$1:$AG$1,0),FALSE)</f>
        <v>#N/A</v>
      </c>
      <c r="AZ94" t="e">
        <f ca="1">VLOOKUP($B94,基础扩展表!$E:$AG,MATCH(AZ$2,基础扩展表!$E$1:$AG$1,0),FALSE)</f>
        <v>#N/A</v>
      </c>
      <c r="BA94" t="e">
        <f ca="1">VLOOKUP($B94,基础扩展表!$E:$AG,MATCH(BA$2,基础扩展表!$E$1:$AG$1,0),FALSE)</f>
        <v>#N/A</v>
      </c>
      <c r="BB94" t="e">
        <f ca="1">VLOOKUP($B94,基础扩展表!$E:$AG,MATCH(BB$2,基础扩展表!$E$1:$AG$1,0),FALSE)</f>
        <v>#N/A</v>
      </c>
      <c r="BC94" t="e">
        <f ca="1">VLOOKUP($B94,基础扩展表!$E:$AG,MATCH(BC$2,基础扩展表!$E$1:$AG$1,0),FALSE)</f>
        <v>#N/A</v>
      </c>
      <c r="BD94" t="e">
        <f ca="1">VLOOKUP($B94,基础扩展表!$E:$AG,MATCH(BD$2,基础扩展表!$E$1:$AG$1,0),FALSE)</f>
        <v>#N/A</v>
      </c>
      <c r="BE94" t="e">
        <f ca="1">VLOOKUP($B94,基础扩展表!$E:$AG,MATCH(BE$2,基础扩展表!$E$1:$AG$1,0),FALSE)</f>
        <v>#N/A</v>
      </c>
      <c r="BF94" t="e">
        <f ca="1">VLOOKUP($B94,基础扩展表!$E:$AG,MATCH(BF$2,基础扩展表!$E$1:$AG$1,0),FALSE)</f>
        <v>#N/A</v>
      </c>
      <c r="BG94" t="e">
        <f ca="1">VLOOKUP($B94,基础扩展表!$E:$AG,MATCH(BG$2,基础扩展表!$E$1:$AG$1,0),FALSE)</f>
        <v>#N/A</v>
      </c>
      <c r="BH94" t="e">
        <f ca="1">VLOOKUP($B94,基础扩展表!$E:$AG,MATCH(BH$2,基础扩展表!$E$1:$AG$1,0),FALSE)</f>
        <v>#N/A</v>
      </c>
      <c r="BI94" t="e">
        <f ca="1">VLOOKUP($B94,基础扩展表!$E:$AG,MATCH(BI$2,基础扩展表!$E$1:$AG$1,0),FALSE)</f>
        <v>#N/A</v>
      </c>
      <c r="BJ94" t="e">
        <f ca="1">VLOOKUP($B94,基础扩展表!$E:$AG,MATCH(BJ$2,基础扩展表!$E$1:$AG$1,0),FALSE)</f>
        <v>#N/A</v>
      </c>
      <c r="BK94" t="e">
        <f ca="1">VLOOKUP($B94,基础扩展表!$E:$AG,MATCH(BK$2,基础扩展表!$E$1:$AG$1,0),FALSE)</f>
        <v>#N/A</v>
      </c>
      <c r="BL94" t="e">
        <f ca="1">VLOOKUP($B94,基础扩展表!$E:$AG,MATCH(BL$2,基础扩展表!$E$1:$AG$1,0),FALSE)</f>
        <v>#N/A</v>
      </c>
      <c r="BM94" t="e">
        <f ca="1">VLOOKUP($E94,模型表!$C:$E,3,FALSE)</f>
        <v>#N/A</v>
      </c>
      <c r="BP94" t="str">
        <f t="shared" ca="1" si="24"/>
        <v>TRUE</v>
      </c>
    </row>
    <row r="95" spans="2:68" x14ac:dyDescent="0.2">
      <c r="B95" t="str">
        <f t="array" aca="1" ref="B95" ca="1">INDEX(基础表!$Y:$Y,SMALL(IF(基础表!$Z:$Z=1,ROW(基础表!$Z:$Z),999),ROW(H89)))&amp;""</f>
        <v/>
      </c>
      <c r="C95" t="e">
        <f ca="1">VLOOKUP(VLOOKUP($B95,基础表!$E:$G,3,FALSE),模型表!$C:$D,2,FALSE)</f>
        <v>#N/A</v>
      </c>
      <c r="E95" t="e">
        <f ca="1">VLOOKUP($B95,基础表!$E:$G,3,FALSE)</f>
        <v>#N/A</v>
      </c>
      <c r="F95" t="e">
        <f ca="1">VLOOKUP($E95,模型表!$C:$G,5,FALSE)</f>
        <v>#N/A</v>
      </c>
      <c r="G95" t="e">
        <f ca="1">VLOOKUP($E95,模型表!$C:$F,4,FALSE)</f>
        <v>#N/A</v>
      </c>
      <c r="I95" t="str">
        <f t="shared" ca="1" si="0"/>
        <v/>
      </c>
      <c r="J95" t="str">
        <f t="shared" ca="1" si="1"/>
        <v/>
      </c>
      <c r="K95" t="str">
        <f t="shared" ca="1" si="2"/>
        <v/>
      </c>
      <c r="L95" t="str">
        <f t="shared" ca="1" si="3"/>
        <v/>
      </c>
      <c r="M95" t="str">
        <f t="shared" ca="1" si="19"/>
        <v/>
      </c>
      <c r="O95" t="e">
        <f ca="1">VLOOKUP($B95,基础表!$E:$R,14,FALSE)</f>
        <v>#N/A</v>
      </c>
      <c r="P95" t="e">
        <f ca="1">VLOOKUP($B95,基础表!$E:$S,13,FALSE)</f>
        <v>#N/A</v>
      </c>
      <c r="R95" t="e">
        <f ca="1">VLOOKUP($B95,基础表!$E:$H,4,FALSE)</f>
        <v>#N/A</v>
      </c>
      <c r="U95" t="str">
        <f t="shared" ca="1" si="20"/>
        <v/>
      </c>
      <c r="V95" t="str">
        <f t="shared" ca="1" si="21"/>
        <v/>
      </c>
      <c r="W95" t="str">
        <f t="shared" ca="1" si="22"/>
        <v/>
      </c>
      <c r="X95" t="e">
        <f ca="1">VLOOKUP($E95,模型表!$C:$K,9,FALSE)</f>
        <v>#N/A</v>
      </c>
      <c r="Z95" t="e">
        <f ca="1">VLOOKUP($E95,模型表!$C:$Q,11,FALSE)</f>
        <v>#N/A</v>
      </c>
      <c r="AF95" s="36" t="str">
        <f ca="1">IF($B95="","",IF(VLOOKUP($E95,模型表!$C:$O,12,FALSE)="PBuff","["&amp;VLOOKUP($E95,模型表!$C:$Q,13,FALSE)&amp;"]","[]"))</f>
        <v/>
      </c>
      <c r="AH95" s="23" t="str">
        <f t="shared" ca="1" si="9"/>
        <v/>
      </c>
      <c r="AI95" s="23" t="e">
        <f t="shared" ca="1" si="23"/>
        <v>#N/A</v>
      </c>
      <c r="AJ95" s="23" t="str">
        <f t="shared" ca="1" si="11"/>
        <v/>
      </c>
      <c r="AK95" s="23" t="str">
        <f t="shared" ca="1" si="12"/>
        <v/>
      </c>
      <c r="AM95" t="e">
        <f ca="1">VLOOKUP($B95,基础表!$E:$J,4,FALSE)</f>
        <v>#N/A</v>
      </c>
      <c r="AN95" t="e">
        <f ca="1">VLOOKUP($B95,基础表!$E:$J,5,FALSE)</f>
        <v>#N/A</v>
      </c>
      <c r="AO95" t="e">
        <f ca="1">VLOOKUP($B95,基础表!$E:$J,6,FALSE)</f>
        <v>#N/A</v>
      </c>
      <c r="AP95" t="e">
        <f ca="1">VLOOKUP($B95,基础扩展表!$E:$AG,MATCH(AP$2,基础扩展表!$E$1:$AG$1,0),FALSE)</f>
        <v>#N/A</v>
      </c>
      <c r="AQ95" t="e">
        <f ca="1">VLOOKUP($B95,基础扩展表!$E:$AG,MATCH(AQ$2,基础扩展表!$E$1:$AG$1,0),FALSE)</f>
        <v>#N/A</v>
      </c>
      <c r="AR95" t="e">
        <f ca="1">VLOOKUP($B95,基础扩展表!$E:$AG,MATCH(AR$2,基础扩展表!$E$1:$AG$1,0),FALSE)</f>
        <v>#N/A</v>
      </c>
      <c r="AS95" t="e">
        <f ca="1">VLOOKUP($B95,基础扩展表!$E:$AG,MATCH(AS$2,基础扩展表!$E$1:$AG$1,0),FALSE)</f>
        <v>#N/A</v>
      </c>
      <c r="AT95" t="e">
        <f ca="1">VLOOKUP($B95,基础扩展表!$E:$AG,MATCH(AT$2,基础扩展表!$E$1:$AG$1,0),FALSE)</f>
        <v>#N/A</v>
      </c>
      <c r="AU95" t="e">
        <f ca="1">VLOOKUP($B95,基础扩展表!$E:$AG,MATCH(AU$2,基础扩展表!$E$1:$AG$1,0),FALSE)</f>
        <v>#N/A</v>
      </c>
      <c r="AV95" t="e">
        <f ca="1">VLOOKUP($B95,基础扩展表!$E:$AG,MATCH(AV$2,基础扩展表!$E$1:$AG$1,0),FALSE)</f>
        <v>#N/A</v>
      </c>
      <c r="AW95" t="e">
        <f ca="1">VLOOKUP($B95,基础扩展表!$E:$AG,MATCH(AW$2,基础扩展表!$E$1:$AG$1,0),FALSE)</f>
        <v>#N/A</v>
      </c>
      <c r="AX95" t="e">
        <f ca="1">VLOOKUP($B95,基础扩展表!$E:$AG,MATCH(AX$2,基础扩展表!$E$1:$AG$1,0),FALSE)</f>
        <v>#N/A</v>
      </c>
      <c r="AY95" t="e">
        <f ca="1">VLOOKUP($B95,基础扩展表!$E:$AG,MATCH(AY$2,基础扩展表!$E$1:$AG$1,0),FALSE)</f>
        <v>#N/A</v>
      </c>
      <c r="AZ95" t="e">
        <f ca="1">VLOOKUP($B95,基础扩展表!$E:$AG,MATCH(AZ$2,基础扩展表!$E$1:$AG$1,0),FALSE)</f>
        <v>#N/A</v>
      </c>
      <c r="BA95" t="e">
        <f ca="1">VLOOKUP($B95,基础扩展表!$E:$AG,MATCH(BA$2,基础扩展表!$E$1:$AG$1,0),FALSE)</f>
        <v>#N/A</v>
      </c>
      <c r="BB95" t="e">
        <f ca="1">VLOOKUP($B95,基础扩展表!$E:$AG,MATCH(BB$2,基础扩展表!$E$1:$AG$1,0),FALSE)</f>
        <v>#N/A</v>
      </c>
      <c r="BC95" t="e">
        <f ca="1">VLOOKUP($B95,基础扩展表!$E:$AG,MATCH(BC$2,基础扩展表!$E$1:$AG$1,0),FALSE)</f>
        <v>#N/A</v>
      </c>
      <c r="BD95" t="e">
        <f ca="1">VLOOKUP($B95,基础扩展表!$E:$AG,MATCH(BD$2,基础扩展表!$E$1:$AG$1,0),FALSE)</f>
        <v>#N/A</v>
      </c>
      <c r="BE95" t="e">
        <f ca="1">VLOOKUP($B95,基础扩展表!$E:$AG,MATCH(BE$2,基础扩展表!$E$1:$AG$1,0),FALSE)</f>
        <v>#N/A</v>
      </c>
      <c r="BF95" t="e">
        <f ca="1">VLOOKUP($B95,基础扩展表!$E:$AG,MATCH(BF$2,基础扩展表!$E$1:$AG$1,0),FALSE)</f>
        <v>#N/A</v>
      </c>
      <c r="BG95" t="e">
        <f ca="1">VLOOKUP($B95,基础扩展表!$E:$AG,MATCH(BG$2,基础扩展表!$E$1:$AG$1,0),FALSE)</f>
        <v>#N/A</v>
      </c>
      <c r="BH95" t="e">
        <f ca="1">VLOOKUP($B95,基础扩展表!$E:$AG,MATCH(BH$2,基础扩展表!$E$1:$AG$1,0),FALSE)</f>
        <v>#N/A</v>
      </c>
      <c r="BI95" t="e">
        <f ca="1">VLOOKUP($B95,基础扩展表!$E:$AG,MATCH(BI$2,基础扩展表!$E$1:$AG$1,0),FALSE)</f>
        <v>#N/A</v>
      </c>
      <c r="BJ95" t="e">
        <f ca="1">VLOOKUP($B95,基础扩展表!$E:$AG,MATCH(BJ$2,基础扩展表!$E$1:$AG$1,0),FALSE)</f>
        <v>#N/A</v>
      </c>
      <c r="BK95" t="e">
        <f ca="1">VLOOKUP($B95,基础扩展表!$E:$AG,MATCH(BK$2,基础扩展表!$E$1:$AG$1,0),FALSE)</f>
        <v>#N/A</v>
      </c>
      <c r="BL95" t="e">
        <f ca="1">VLOOKUP($B95,基础扩展表!$E:$AG,MATCH(BL$2,基础扩展表!$E$1:$AG$1,0),FALSE)</f>
        <v>#N/A</v>
      </c>
      <c r="BM95" t="e">
        <f ca="1">VLOOKUP($E95,模型表!$C:$E,3,FALSE)</f>
        <v>#N/A</v>
      </c>
      <c r="BP95" t="str">
        <f t="shared" ca="1" si="24"/>
        <v>TRUE</v>
      </c>
    </row>
    <row r="96" spans="2:68" x14ac:dyDescent="0.2">
      <c r="B96" t="str">
        <f t="array" aca="1" ref="B96" ca="1">INDEX(基础表!$Y:$Y,SMALL(IF(基础表!$Z:$Z=1,ROW(基础表!$Z:$Z),999),ROW(H90)))&amp;""</f>
        <v/>
      </c>
      <c r="C96" t="e">
        <f ca="1">VLOOKUP(VLOOKUP($B96,基础表!$E:$G,3,FALSE),模型表!$C:$D,2,FALSE)</f>
        <v>#N/A</v>
      </c>
      <c r="E96" t="e">
        <f ca="1">VLOOKUP($B96,基础表!$E:$G,3,FALSE)</f>
        <v>#N/A</v>
      </c>
      <c r="F96" t="e">
        <f ca="1">VLOOKUP($E96,模型表!$C:$G,5,FALSE)</f>
        <v>#N/A</v>
      </c>
      <c r="G96" t="e">
        <f ca="1">VLOOKUP($E96,模型表!$C:$F,4,FALSE)</f>
        <v>#N/A</v>
      </c>
      <c r="I96" t="str">
        <f t="shared" ca="1" si="0"/>
        <v/>
      </c>
      <c r="J96" t="str">
        <f t="shared" ca="1" si="1"/>
        <v/>
      </c>
      <c r="K96" t="str">
        <f t="shared" ca="1" si="2"/>
        <v/>
      </c>
      <c r="L96" t="str">
        <f t="shared" ca="1" si="3"/>
        <v/>
      </c>
      <c r="M96" t="str">
        <f t="shared" ca="1" si="19"/>
        <v/>
      </c>
      <c r="O96" t="e">
        <f ca="1">VLOOKUP($B96,基础表!$E:$R,14,FALSE)</f>
        <v>#N/A</v>
      </c>
      <c r="P96" t="e">
        <f ca="1">VLOOKUP($B96,基础表!$E:$S,13,FALSE)</f>
        <v>#N/A</v>
      </c>
      <c r="R96" t="e">
        <f ca="1">VLOOKUP($B96,基础表!$E:$H,4,FALSE)</f>
        <v>#N/A</v>
      </c>
      <c r="U96" t="str">
        <f t="shared" ca="1" si="20"/>
        <v/>
      </c>
      <c r="V96" t="str">
        <f t="shared" ca="1" si="21"/>
        <v/>
      </c>
      <c r="W96" t="str">
        <f t="shared" ca="1" si="22"/>
        <v/>
      </c>
      <c r="X96" t="e">
        <f ca="1">VLOOKUP($E96,模型表!$C:$K,9,FALSE)</f>
        <v>#N/A</v>
      </c>
      <c r="Z96" t="e">
        <f ca="1">VLOOKUP($E96,模型表!$C:$Q,11,FALSE)</f>
        <v>#N/A</v>
      </c>
      <c r="AF96" s="36" t="str">
        <f ca="1">IF($B96="","",IF(VLOOKUP($E96,模型表!$C:$O,12,FALSE)="PBuff","["&amp;VLOOKUP($E96,模型表!$C:$Q,13,FALSE)&amp;"]","[]"))</f>
        <v/>
      </c>
      <c r="AH96" s="23" t="str">
        <f t="shared" ca="1" si="9"/>
        <v/>
      </c>
      <c r="AI96" s="23" t="e">
        <f t="shared" ca="1" si="23"/>
        <v>#N/A</v>
      </c>
      <c r="AJ96" s="23" t="str">
        <f t="shared" ca="1" si="11"/>
        <v/>
      </c>
      <c r="AK96" s="23" t="str">
        <f t="shared" ca="1" si="12"/>
        <v/>
      </c>
      <c r="AM96" t="e">
        <f ca="1">VLOOKUP($B96,基础表!$E:$J,4,FALSE)</f>
        <v>#N/A</v>
      </c>
      <c r="AN96" t="e">
        <f ca="1">VLOOKUP($B96,基础表!$E:$J,5,FALSE)</f>
        <v>#N/A</v>
      </c>
      <c r="AO96" t="e">
        <f ca="1">VLOOKUP($B96,基础表!$E:$J,6,FALSE)</f>
        <v>#N/A</v>
      </c>
      <c r="AP96" t="e">
        <f ca="1">VLOOKUP($B96,基础扩展表!$E:$AG,MATCH(AP$2,基础扩展表!$E$1:$AG$1,0),FALSE)</f>
        <v>#N/A</v>
      </c>
      <c r="AQ96" t="e">
        <f ca="1">VLOOKUP($B96,基础扩展表!$E:$AG,MATCH(AQ$2,基础扩展表!$E$1:$AG$1,0),FALSE)</f>
        <v>#N/A</v>
      </c>
      <c r="AR96" t="e">
        <f ca="1">VLOOKUP($B96,基础扩展表!$E:$AG,MATCH(AR$2,基础扩展表!$E$1:$AG$1,0),FALSE)</f>
        <v>#N/A</v>
      </c>
      <c r="AS96" t="e">
        <f ca="1">VLOOKUP($B96,基础扩展表!$E:$AG,MATCH(AS$2,基础扩展表!$E$1:$AG$1,0),FALSE)</f>
        <v>#N/A</v>
      </c>
      <c r="AT96" t="e">
        <f ca="1">VLOOKUP($B96,基础扩展表!$E:$AG,MATCH(AT$2,基础扩展表!$E$1:$AG$1,0),FALSE)</f>
        <v>#N/A</v>
      </c>
      <c r="AU96" t="e">
        <f ca="1">VLOOKUP($B96,基础扩展表!$E:$AG,MATCH(AU$2,基础扩展表!$E$1:$AG$1,0),FALSE)</f>
        <v>#N/A</v>
      </c>
      <c r="AV96" t="e">
        <f ca="1">VLOOKUP($B96,基础扩展表!$E:$AG,MATCH(AV$2,基础扩展表!$E$1:$AG$1,0),FALSE)</f>
        <v>#N/A</v>
      </c>
      <c r="AW96" t="e">
        <f ca="1">VLOOKUP($B96,基础扩展表!$E:$AG,MATCH(AW$2,基础扩展表!$E$1:$AG$1,0),FALSE)</f>
        <v>#N/A</v>
      </c>
      <c r="AX96" t="e">
        <f ca="1">VLOOKUP($B96,基础扩展表!$E:$AG,MATCH(AX$2,基础扩展表!$E$1:$AG$1,0),FALSE)</f>
        <v>#N/A</v>
      </c>
      <c r="AY96" t="e">
        <f ca="1">VLOOKUP($B96,基础扩展表!$E:$AG,MATCH(AY$2,基础扩展表!$E$1:$AG$1,0),FALSE)</f>
        <v>#N/A</v>
      </c>
      <c r="AZ96" t="e">
        <f ca="1">VLOOKUP($B96,基础扩展表!$E:$AG,MATCH(AZ$2,基础扩展表!$E$1:$AG$1,0),FALSE)</f>
        <v>#N/A</v>
      </c>
      <c r="BA96" t="e">
        <f ca="1">VLOOKUP($B96,基础扩展表!$E:$AG,MATCH(BA$2,基础扩展表!$E$1:$AG$1,0),FALSE)</f>
        <v>#N/A</v>
      </c>
      <c r="BB96" t="e">
        <f ca="1">VLOOKUP($B96,基础扩展表!$E:$AG,MATCH(BB$2,基础扩展表!$E$1:$AG$1,0),FALSE)</f>
        <v>#N/A</v>
      </c>
      <c r="BC96" t="e">
        <f ca="1">VLOOKUP($B96,基础扩展表!$E:$AG,MATCH(BC$2,基础扩展表!$E$1:$AG$1,0),FALSE)</f>
        <v>#N/A</v>
      </c>
      <c r="BD96" t="e">
        <f ca="1">VLOOKUP($B96,基础扩展表!$E:$AG,MATCH(BD$2,基础扩展表!$E$1:$AG$1,0),FALSE)</f>
        <v>#N/A</v>
      </c>
      <c r="BE96" t="e">
        <f ca="1">VLOOKUP($B96,基础扩展表!$E:$AG,MATCH(BE$2,基础扩展表!$E$1:$AG$1,0),FALSE)</f>
        <v>#N/A</v>
      </c>
      <c r="BF96" t="e">
        <f ca="1">VLOOKUP($B96,基础扩展表!$E:$AG,MATCH(BF$2,基础扩展表!$E$1:$AG$1,0),FALSE)</f>
        <v>#N/A</v>
      </c>
      <c r="BG96" t="e">
        <f ca="1">VLOOKUP($B96,基础扩展表!$E:$AG,MATCH(BG$2,基础扩展表!$E$1:$AG$1,0),FALSE)</f>
        <v>#N/A</v>
      </c>
      <c r="BH96" t="e">
        <f ca="1">VLOOKUP($B96,基础扩展表!$E:$AG,MATCH(BH$2,基础扩展表!$E$1:$AG$1,0),FALSE)</f>
        <v>#N/A</v>
      </c>
      <c r="BI96" t="e">
        <f ca="1">VLOOKUP($B96,基础扩展表!$E:$AG,MATCH(BI$2,基础扩展表!$E$1:$AG$1,0),FALSE)</f>
        <v>#N/A</v>
      </c>
      <c r="BJ96" t="e">
        <f ca="1">VLOOKUP($B96,基础扩展表!$E:$AG,MATCH(BJ$2,基础扩展表!$E$1:$AG$1,0),FALSE)</f>
        <v>#N/A</v>
      </c>
      <c r="BK96" t="e">
        <f ca="1">VLOOKUP($B96,基础扩展表!$E:$AG,MATCH(BK$2,基础扩展表!$E$1:$AG$1,0),FALSE)</f>
        <v>#N/A</v>
      </c>
      <c r="BL96" t="e">
        <f ca="1">VLOOKUP($B96,基础扩展表!$E:$AG,MATCH(BL$2,基础扩展表!$E$1:$AG$1,0),FALSE)</f>
        <v>#N/A</v>
      </c>
      <c r="BM96" t="e">
        <f ca="1">VLOOKUP($E96,模型表!$C:$E,3,FALSE)</f>
        <v>#N/A</v>
      </c>
      <c r="BP96" t="str">
        <f t="shared" ca="1" si="24"/>
        <v>TRUE</v>
      </c>
    </row>
    <row r="97" spans="2:68" x14ac:dyDescent="0.2">
      <c r="B97" t="str">
        <f t="array" aca="1" ref="B97" ca="1">INDEX(基础表!$Y:$Y,SMALL(IF(基础表!$Z:$Z=1,ROW(基础表!$Z:$Z),999),ROW(H91)))&amp;""</f>
        <v/>
      </c>
      <c r="C97" t="e">
        <f ca="1">VLOOKUP(VLOOKUP($B97,基础表!$E:$G,3,FALSE),模型表!$C:$D,2,FALSE)</f>
        <v>#N/A</v>
      </c>
      <c r="E97" t="e">
        <f ca="1">VLOOKUP($B97,基础表!$E:$G,3,FALSE)</f>
        <v>#N/A</v>
      </c>
      <c r="F97" t="e">
        <f ca="1">VLOOKUP($E97,模型表!$C:$G,5,FALSE)</f>
        <v>#N/A</v>
      </c>
      <c r="G97" t="e">
        <f ca="1">VLOOKUP($E97,模型表!$C:$F,4,FALSE)</f>
        <v>#N/A</v>
      </c>
      <c r="I97" t="str">
        <f t="shared" ca="1" si="0"/>
        <v/>
      </c>
      <c r="J97" t="str">
        <f t="shared" ca="1" si="1"/>
        <v/>
      </c>
      <c r="K97" t="str">
        <f t="shared" ca="1" si="2"/>
        <v/>
      </c>
      <c r="L97" t="str">
        <f t="shared" ca="1" si="3"/>
        <v/>
      </c>
      <c r="M97" t="str">
        <f t="shared" ca="1" si="19"/>
        <v/>
      </c>
      <c r="O97" t="e">
        <f ca="1">VLOOKUP($B97,基础表!$E:$R,14,FALSE)</f>
        <v>#N/A</v>
      </c>
      <c r="P97" t="e">
        <f ca="1">VLOOKUP($B97,基础表!$E:$S,13,FALSE)</f>
        <v>#N/A</v>
      </c>
      <c r="R97" t="e">
        <f ca="1">VLOOKUP($B97,基础表!$E:$H,4,FALSE)</f>
        <v>#N/A</v>
      </c>
      <c r="U97" t="str">
        <f t="shared" ca="1" si="20"/>
        <v/>
      </c>
      <c r="V97" t="str">
        <f t="shared" ca="1" si="21"/>
        <v/>
      </c>
      <c r="W97" t="str">
        <f t="shared" ca="1" si="22"/>
        <v/>
      </c>
      <c r="X97" t="e">
        <f ca="1">VLOOKUP($E97,模型表!$C:$K,9,FALSE)</f>
        <v>#N/A</v>
      </c>
      <c r="Z97" t="e">
        <f ca="1">VLOOKUP($E97,模型表!$C:$Q,11,FALSE)</f>
        <v>#N/A</v>
      </c>
      <c r="AF97" s="36" t="str">
        <f ca="1">IF($B97="","",IF(VLOOKUP($E97,模型表!$C:$O,12,FALSE)="PBuff","["&amp;VLOOKUP($E97,模型表!$C:$Q,13,FALSE)&amp;"]","[]"))</f>
        <v/>
      </c>
      <c r="AH97" s="23" t="str">
        <f t="shared" ca="1" si="9"/>
        <v/>
      </c>
      <c r="AI97" s="23" t="e">
        <f t="shared" ca="1" si="23"/>
        <v>#N/A</v>
      </c>
      <c r="AJ97" s="23" t="str">
        <f t="shared" ca="1" si="11"/>
        <v/>
      </c>
      <c r="AK97" s="23" t="str">
        <f t="shared" ca="1" si="12"/>
        <v/>
      </c>
      <c r="AM97" t="e">
        <f ca="1">VLOOKUP($B97,基础表!$E:$J,4,FALSE)</f>
        <v>#N/A</v>
      </c>
      <c r="AN97" t="e">
        <f ca="1">VLOOKUP($B97,基础表!$E:$J,5,FALSE)</f>
        <v>#N/A</v>
      </c>
      <c r="AO97" t="e">
        <f ca="1">VLOOKUP($B97,基础表!$E:$J,6,FALSE)</f>
        <v>#N/A</v>
      </c>
      <c r="AP97" t="e">
        <f ca="1">VLOOKUP($B97,基础扩展表!$E:$AG,MATCH(AP$2,基础扩展表!$E$1:$AG$1,0),FALSE)</f>
        <v>#N/A</v>
      </c>
      <c r="AQ97" t="e">
        <f ca="1">VLOOKUP($B97,基础扩展表!$E:$AG,MATCH(AQ$2,基础扩展表!$E$1:$AG$1,0),FALSE)</f>
        <v>#N/A</v>
      </c>
      <c r="AR97" t="e">
        <f ca="1">VLOOKUP($B97,基础扩展表!$E:$AG,MATCH(AR$2,基础扩展表!$E$1:$AG$1,0),FALSE)</f>
        <v>#N/A</v>
      </c>
      <c r="AS97" t="e">
        <f ca="1">VLOOKUP($B97,基础扩展表!$E:$AG,MATCH(AS$2,基础扩展表!$E$1:$AG$1,0),FALSE)</f>
        <v>#N/A</v>
      </c>
      <c r="AT97" t="e">
        <f ca="1">VLOOKUP($B97,基础扩展表!$E:$AG,MATCH(AT$2,基础扩展表!$E$1:$AG$1,0),FALSE)</f>
        <v>#N/A</v>
      </c>
      <c r="AU97" t="e">
        <f ca="1">VLOOKUP($B97,基础扩展表!$E:$AG,MATCH(AU$2,基础扩展表!$E$1:$AG$1,0),FALSE)</f>
        <v>#N/A</v>
      </c>
      <c r="AV97" t="e">
        <f ca="1">VLOOKUP($B97,基础扩展表!$E:$AG,MATCH(AV$2,基础扩展表!$E$1:$AG$1,0),FALSE)</f>
        <v>#N/A</v>
      </c>
      <c r="AW97" t="e">
        <f ca="1">VLOOKUP($B97,基础扩展表!$E:$AG,MATCH(AW$2,基础扩展表!$E$1:$AG$1,0),FALSE)</f>
        <v>#N/A</v>
      </c>
      <c r="AX97" t="e">
        <f ca="1">VLOOKUP($B97,基础扩展表!$E:$AG,MATCH(AX$2,基础扩展表!$E$1:$AG$1,0),FALSE)</f>
        <v>#N/A</v>
      </c>
      <c r="AY97" t="e">
        <f ca="1">VLOOKUP($B97,基础扩展表!$E:$AG,MATCH(AY$2,基础扩展表!$E$1:$AG$1,0),FALSE)</f>
        <v>#N/A</v>
      </c>
      <c r="AZ97" t="e">
        <f ca="1">VLOOKUP($B97,基础扩展表!$E:$AG,MATCH(AZ$2,基础扩展表!$E$1:$AG$1,0),FALSE)</f>
        <v>#N/A</v>
      </c>
      <c r="BA97" t="e">
        <f ca="1">VLOOKUP($B97,基础扩展表!$E:$AG,MATCH(BA$2,基础扩展表!$E$1:$AG$1,0),FALSE)</f>
        <v>#N/A</v>
      </c>
      <c r="BB97" t="e">
        <f ca="1">VLOOKUP($B97,基础扩展表!$E:$AG,MATCH(BB$2,基础扩展表!$E$1:$AG$1,0),FALSE)</f>
        <v>#N/A</v>
      </c>
      <c r="BC97" t="e">
        <f ca="1">VLOOKUP($B97,基础扩展表!$E:$AG,MATCH(BC$2,基础扩展表!$E$1:$AG$1,0),FALSE)</f>
        <v>#N/A</v>
      </c>
      <c r="BD97" t="e">
        <f ca="1">VLOOKUP($B97,基础扩展表!$E:$AG,MATCH(BD$2,基础扩展表!$E$1:$AG$1,0),FALSE)</f>
        <v>#N/A</v>
      </c>
      <c r="BE97" t="e">
        <f ca="1">VLOOKUP($B97,基础扩展表!$E:$AG,MATCH(BE$2,基础扩展表!$E$1:$AG$1,0),FALSE)</f>
        <v>#N/A</v>
      </c>
      <c r="BF97" t="e">
        <f ca="1">VLOOKUP($B97,基础扩展表!$E:$AG,MATCH(BF$2,基础扩展表!$E$1:$AG$1,0),FALSE)</f>
        <v>#N/A</v>
      </c>
      <c r="BG97" t="e">
        <f ca="1">VLOOKUP($B97,基础扩展表!$E:$AG,MATCH(BG$2,基础扩展表!$E$1:$AG$1,0),FALSE)</f>
        <v>#N/A</v>
      </c>
      <c r="BH97" t="e">
        <f ca="1">VLOOKUP($B97,基础扩展表!$E:$AG,MATCH(BH$2,基础扩展表!$E$1:$AG$1,0),FALSE)</f>
        <v>#N/A</v>
      </c>
      <c r="BI97" t="e">
        <f ca="1">VLOOKUP($B97,基础扩展表!$E:$AG,MATCH(BI$2,基础扩展表!$E$1:$AG$1,0),FALSE)</f>
        <v>#N/A</v>
      </c>
      <c r="BJ97" t="e">
        <f ca="1">VLOOKUP($B97,基础扩展表!$E:$AG,MATCH(BJ$2,基础扩展表!$E$1:$AG$1,0),FALSE)</f>
        <v>#N/A</v>
      </c>
      <c r="BK97" t="e">
        <f ca="1">VLOOKUP($B97,基础扩展表!$E:$AG,MATCH(BK$2,基础扩展表!$E$1:$AG$1,0),FALSE)</f>
        <v>#N/A</v>
      </c>
      <c r="BL97" t="e">
        <f ca="1">VLOOKUP($B97,基础扩展表!$E:$AG,MATCH(BL$2,基础扩展表!$E$1:$AG$1,0),FALSE)</f>
        <v>#N/A</v>
      </c>
      <c r="BM97" t="e">
        <f ca="1">VLOOKUP($E97,模型表!$C:$E,3,FALSE)</f>
        <v>#N/A</v>
      </c>
      <c r="BP97" t="str">
        <f t="shared" ca="1" si="24"/>
        <v>TRUE</v>
      </c>
    </row>
    <row r="98" spans="2:68" x14ac:dyDescent="0.2">
      <c r="B98" t="str">
        <f t="array" aca="1" ref="B98" ca="1">INDEX(基础表!$Y:$Y,SMALL(IF(基础表!$Z:$Z=1,ROW(基础表!$Z:$Z),999),ROW(H92)))&amp;""</f>
        <v/>
      </c>
      <c r="C98" t="e">
        <f ca="1">VLOOKUP(VLOOKUP($B98,基础表!$E:$G,3,FALSE),模型表!$C:$D,2,FALSE)</f>
        <v>#N/A</v>
      </c>
      <c r="E98" t="e">
        <f ca="1">VLOOKUP($B98,基础表!$E:$G,3,FALSE)</f>
        <v>#N/A</v>
      </c>
      <c r="F98" t="e">
        <f ca="1">VLOOKUP($E98,模型表!$C:$G,5,FALSE)</f>
        <v>#N/A</v>
      </c>
      <c r="G98" t="e">
        <f ca="1">VLOOKUP($E98,模型表!$C:$F,4,FALSE)</f>
        <v>#N/A</v>
      </c>
      <c r="I98" t="str">
        <f t="shared" ca="1" si="0"/>
        <v/>
      </c>
      <c r="J98" t="str">
        <f t="shared" ca="1" si="1"/>
        <v/>
      </c>
      <c r="K98" t="str">
        <f t="shared" ca="1" si="2"/>
        <v/>
      </c>
      <c r="L98" t="str">
        <f t="shared" ca="1" si="3"/>
        <v/>
      </c>
      <c r="M98" t="str">
        <f t="shared" ca="1" si="19"/>
        <v/>
      </c>
      <c r="O98" t="e">
        <f ca="1">VLOOKUP($B98,基础表!$E:$R,14,FALSE)</f>
        <v>#N/A</v>
      </c>
      <c r="P98" t="e">
        <f ca="1">VLOOKUP($B98,基础表!$E:$S,13,FALSE)</f>
        <v>#N/A</v>
      </c>
      <c r="R98" t="e">
        <f ca="1">VLOOKUP($B98,基础表!$E:$H,4,FALSE)</f>
        <v>#N/A</v>
      </c>
      <c r="U98" t="str">
        <f t="shared" ca="1" si="20"/>
        <v/>
      </c>
      <c r="V98" t="str">
        <f t="shared" ca="1" si="21"/>
        <v/>
      </c>
      <c r="W98" t="str">
        <f t="shared" ca="1" si="22"/>
        <v/>
      </c>
      <c r="X98" t="e">
        <f ca="1">VLOOKUP($E98,模型表!$C:$K,9,FALSE)</f>
        <v>#N/A</v>
      </c>
      <c r="Z98" t="e">
        <f ca="1">VLOOKUP($E98,模型表!$C:$Q,11,FALSE)</f>
        <v>#N/A</v>
      </c>
      <c r="AF98" s="36" t="str">
        <f ca="1">IF($B98="","",IF(VLOOKUP($E98,模型表!$C:$O,12,FALSE)="PBuff","["&amp;VLOOKUP($E98,模型表!$C:$Q,13,FALSE)&amp;"]","[]"))</f>
        <v/>
      </c>
      <c r="AH98" s="23" t="str">
        <f t="shared" ca="1" si="9"/>
        <v/>
      </c>
      <c r="AI98" s="23" t="e">
        <f t="shared" ca="1" si="23"/>
        <v>#N/A</v>
      </c>
      <c r="AJ98" s="23" t="str">
        <f t="shared" ca="1" si="11"/>
        <v/>
      </c>
      <c r="AK98" s="23" t="str">
        <f t="shared" ca="1" si="12"/>
        <v/>
      </c>
      <c r="AM98" t="e">
        <f ca="1">VLOOKUP($B98,基础表!$E:$J,4,FALSE)</f>
        <v>#N/A</v>
      </c>
      <c r="AN98" t="e">
        <f ca="1">VLOOKUP($B98,基础表!$E:$J,5,FALSE)</f>
        <v>#N/A</v>
      </c>
      <c r="AO98" t="e">
        <f ca="1">VLOOKUP($B98,基础表!$E:$J,6,FALSE)</f>
        <v>#N/A</v>
      </c>
      <c r="AP98" t="e">
        <f ca="1">VLOOKUP($B98,基础扩展表!$E:$AG,MATCH(AP$2,基础扩展表!$E$1:$AG$1,0),FALSE)</f>
        <v>#N/A</v>
      </c>
      <c r="AQ98" t="e">
        <f ca="1">VLOOKUP($B98,基础扩展表!$E:$AG,MATCH(AQ$2,基础扩展表!$E$1:$AG$1,0),FALSE)</f>
        <v>#N/A</v>
      </c>
      <c r="AR98" t="e">
        <f ca="1">VLOOKUP($B98,基础扩展表!$E:$AG,MATCH(AR$2,基础扩展表!$E$1:$AG$1,0),FALSE)</f>
        <v>#N/A</v>
      </c>
      <c r="AS98" t="e">
        <f ca="1">VLOOKUP($B98,基础扩展表!$E:$AG,MATCH(AS$2,基础扩展表!$E$1:$AG$1,0),FALSE)</f>
        <v>#N/A</v>
      </c>
      <c r="AT98" t="e">
        <f ca="1">VLOOKUP($B98,基础扩展表!$E:$AG,MATCH(AT$2,基础扩展表!$E$1:$AG$1,0),FALSE)</f>
        <v>#N/A</v>
      </c>
      <c r="AU98" t="e">
        <f ca="1">VLOOKUP($B98,基础扩展表!$E:$AG,MATCH(AU$2,基础扩展表!$E$1:$AG$1,0),FALSE)</f>
        <v>#N/A</v>
      </c>
      <c r="AV98" t="e">
        <f ca="1">VLOOKUP($B98,基础扩展表!$E:$AG,MATCH(AV$2,基础扩展表!$E$1:$AG$1,0),FALSE)</f>
        <v>#N/A</v>
      </c>
      <c r="AW98" t="e">
        <f ca="1">VLOOKUP($B98,基础扩展表!$E:$AG,MATCH(AW$2,基础扩展表!$E$1:$AG$1,0),FALSE)</f>
        <v>#N/A</v>
      </c>
      <c r="AX98" t="e">
        <f ca="1">VLOOKUP($B98,基础扩展表!$E:$AG,MATCH(AX$2,基础扩展表!$E$1:$AG$1,0),FALSE)</f>
        <v>#N/A</v>
      </c>
      <c r="AY98" t="e">
        <f ca="1">VLOOKUP($B98,基础扩展表!$E:$AG,MATCH(AY$2,基础扩展表!$E$1:$AG$1,0),FALSE)</f>
        <v>#N/A</v>
      </c>
      <c r="AZ98" t="e">
        <f ca="1">VLOOKUP($B98,基础扩展表!$E:$AG,MATCH(AZ$2,基础扩展表!$E$1:$AG$1,0),FALSE)</f>
        <v>#N/A</v>
      </c>
      <c r="BA98" t="e">
        <f ca="1">VLOOKUP($B98,基础扩展表!$E:$AG,MATCH(BA$2,基础扩展表!$E$1:$AG$1,0),FALSE)</f>
        <v>#N/A</v>
      </c>
      <c r="BB98" t="e">
        <f ca="1">VLOOKUP($B98,基础扩展表!$E:$AG,MATCH(BB$2,基础扩展表!$E$1:$AG$1,0),FALSE)</f>
        <v>#N/A</v>
      </c>
      <c r="BC98" t="e">
        <f ca="1">VLOOKUP($B98,基础扩展表!$E:$AG,MATCH(BC$2,基础扩展表!$E$1:$AG$1,0),FALSE)</f>
        <v>#N/A</v>
      </c>
      <c r="BD98" t="e">
        <f ca="1">VLOOKUP($B98,基础扩展表!$E:$AG,MATCH(BD$2,基础扩展表!$E$1:$AG$1,0),FALSE)</f>
        <v>#N/A</v>
      </c>
      <c r="BE98" t="e">
        <f ca="1">VLOOKUP($B98,基础扩展表!$E:$AG,MATCH(BE$2,基础扩展表!$E$1:$AG$1,0),FALSE)</f>
        <v>#N/A</v>
      </c>
      <c r="BF98" t="e">
        <f ca="1">VLOOKUP($B98,基础扩展表!$E:$AG,MATCH(BF$2,基础扩展表!$E$1:$AG$1,0),FALSE)</f>
        <v>#N/A</v>
      </c>
      <c r="BG98" t="e">
        <f ca="1">VLOOKUP($B98,基础扩展表!$E:$AG,MATCH(BG$2,基础扩展表!$E$1:$AG$1,0),FALSE)</f>
        <v>#N/A</v>
      </c>
      <c r="BH98" t="e">
        <f ca="1">VLOOKUP($B98,基础扩展表!$E:$AG,MATCH(BH$2,基础扩展表!$E$1:$AG$1,0),FALSE)</f>
        <v>#N/A</v>
      </c>
      <c r="BI98" t="e">
        <f ca="1">VLOOKUP($B98,基础扩展表!$E:$AG,MATCH(BI$2,基础扩展表!$E$1:$AG$1,0),FALSE)</f>
        <v>#N/A</v>
      </c>
      <c r="BJ98" t="e">
        <f ca="1">VLOOKUP($B98,基础扩展表!$E:$AG,MATCH(BJ$2,基础扩展表!$E$1:$AG$1,0),FALSE)</f>
        <v>#N/A</v>
      </c>
      <c r="BK98" t="e">
        <f ca="1">VLOOKUP($B98,基础扩展表!$E:$AG,MATCH(BK$2,基础扩展表!$E$1:$AG$1,0),FALSE)</f>
        <v>#N/A</v>
      </c>
      <c r="BL98" t="e">
        <f ca="1">VLOOKUP($B98,基础扩展表!$E:$AG,MATCH(BL$2,基础扩展表!$E$1:$AG$1,0),FALSE)</f>
        <v>#N/A</v>
      </c>
      <c r="BM98" t="e">
        <f ca="1">VLOOKUP($E98,模型表!$C:$E,3,FALSE)</f>
        <v>#N/A</v>
      </c>
      <c r="BP98" t="str">
        <f t="shared" ca="1" si="24"/>
        <v>TRUE</v>
      </c>
    </row>
    <row r="99" spans="2:68" x14ac:dyDescent="0.2">
      <c r="B99" t="str">
        <f t="array" aca="1" ref="B99" ca="1">INDEX(基础表!$Y:$Y,SMALL(IF(基础表!$Z:$Z=1,ROW(基础表!$Z:$Z),999),ROW(H93)))&amp;""</f>
        <v/>
      </c>
      <c r="C99" t="e">
        <f ca="1">VLOOKUP(VLOOKUP($B99,基础表!$E:$G,3,FALSE),模型表!$C:$D,2,FALSE)</f>
        <v>#N/A</v>
      </c>
      <c r="E99" t="e">
        <f ca="1">VLOOKUP($B99,基础表!$E:$G,3,FALSE)</f>
        <v>#N/A</v>
      </c>
      <c r="F99" t="e">
        <f ca="1">VLOOKUP($E99,模型表!$C:$G,5,FALSE)</f>
        <v>#N/A</v>
      </c>
      <c r="G99" t="e">
        <f ca="1">VLOOKUP($E99,模型表!$C:$F,4,FALSE)</f>
        <v>#N/A</v>
      </c>
      <c r="I99" t="str">
        <f t="shared" ca="1" si="0"/>
        <v/>
      </c>
      <c r="J99" t="str">
        <f t="shared" ca="1" si="1"/>
        <v/>
      </c>
      <c r="K99" t="str">
        <f t="shared" ca="1" si="2"/>
        <v/>
      </c>
      <c r="L99" t="str">
        <f t="shared" ca="1" si="3"/>
        <v/>
      </c>
      <c r="M99" t="str">
        <f t="shared" ca="1" si="19"/>
        <v/>
      </c>
      <c r="O99" t="e">
        <f ca="1">VLOOKUP($B99,基础表!$E:$R,14,FALSE)</f>
        <v>#N/A</v>
      </c>
      <c r="P99" t="e">
        <f ca="1">VLOOKUP($B99,基础表!$E:$S,13,FALSE)</f>
        <v>#N/A</v>
      </c>
      <c r="R99" t="e">
        <f ca="1">VLOOKUP($B99,基础表!$E:$H,4,FALSE)</f>
        <v>#N/A</v>
      </c>
      <c r="U99" t="str">
        <f t="shared" ca="1" si="20"/>
        <v/>
      </c>
      <c r="V99" t="str">
        <f t="shared" ca="1" si="21"/>
        <v/>
      </c>
      <c r="W99" t="str">
        <f t="shared" ca="1" si="22"/>
        <v/>
      </c>
      <c r="X99" t="e">
        <f ca="1">VLOOKUP($E99,模型表!$C:$K,9,FALSE)</f>
        <v>#N/A</v>
      </c>
      <c r="Z99" t="e">
        <f ca="1">VLOOKUP($E99,模型表!$C:$Q,11,FALSE)</f>
        <v>#N/A</v>
      </c>
      <c r="AF99" s="36" t="str">
        <f ca="1">IF($B99="","",IF(VLOOKUP($E99,模型表!$C:$O,12,FALSE)="PBuff","["&amp;VLOOKUP($E99,模型表!$C:$Q,13,FALSE)&amp;"]","[]"))</f>
        <v/>
      </c>
      <c r="AH99" s="23" t="str">
        <f t="shared" ca="1" si="9"/>
        <v/>
      </c>
      <c r="AI99" s="23" t="e">
        <f t="shared" ca="1" si="23"/>
        <v>#N/A</v>
      </c>
      <c r="AJ99" s="23" t="str">
        <f t="shared" ca="1" si="11"/>
        <v/>
      </c>
      <c r="AK99" s="23" t="str">
        <f t="shared" ca="1" si="12"/>
        <v/>
      </c>
      <c r="AM99" t="e">
        <f ca="1">VLOOKUP($B99,基础表!$E:$J,4,FALSE)</f>
        <v>#N/A</v>
      </c>
      <c r="AN99" t="e">
        <f ca="1">VLOOKUP($B99,基础表!$E:$J,5,FALSE)</f>
        <v>#N/A</v>
      </c>
      <c r="AO99" t="e">
        <f ca="1">VLOOKUP($B99,基础表!$E:$J,6,FALSE)</f>
        <v>#N/A</v>
      </c>
      <c r="AP99" t="e">
        <f ca="1">VLOOKUP($B99,基础扩展表!$E:$AG,MATCH(AP$2,基础扩展表!$E$1:$AG$1,0),FALSE)</f>
        <v>#N/A</v>
      </c>
      <c r="AQ99" t="e">
        <f ca="1">VLOOKUP($B99,基础扩展表!$E:$AG,MATCH(AQ$2,基础扩展表!$E$1:$AG$1,0),FALSE)</f>
        <v>#N/A</v>
      </c>
      <c r="AR99" t="e">
        <f ca="1">VLOOKUP($B99,基础扩展表!$E:$AG,MATCH(AR$2,基础扩展表!$E$1:$AG$1,0),FALSE)</f>
        <v>#N/A</v>
      </c>
      <c r="AS99" t="e">
        <f ca="1">VLOOKUP($B99,基础扩展表!$E:$AG,MATCH(AS$2,基础扩展表!$E$1:$AG$1,0),FALSE)</f>
        <v>#N/A</v>
      </c>
      <c r="AT99" t="e">
        <f ca="1">VLOOKUP($B99,基础扩展表!$E:$AG,MATCH(AT$2,基础扩展表!$E$1:$AG$1,0),FALSE)</f>
        <v>#N/A</v>
      </c>
      <c r="AU99" t="e">
        <f ca="1">VLOOKUP($B99,基础扩展表!$E:$AG,MATCH(AU$2,基础扩展表!$E$1:$AG$1,0),FALSE)</f>
        <v>#N/A</v>
      </c>
      <c r="AV99" t="e">
        <f ca="1">VLOOKUP($B99,基础扩展表!$E:$AG,MATCH(AV$2,基础扩展表!$E$1:$AG$1,0),FALSE)</f>
        <v>#N/A</v>
      </c>
      <c r="AW99" t="e">
        <f ca="1">VLOOKUP($B99,基础扩展表!$E:$AG,MATCH(AW$2,基础扩展表!$E$1:$AG$1,0),FALSE)</f>
        <v>#N/A</v>
      </c>
      <c r="AX99" t="e">
        <f ca="1">VLOOKUP($B99,基础扩展表!$E:$AG,MATCH(AX$2,基础扩展表!$E$1:$AG$1,0),FALSE)</f>
        <v>#N/A</v>
      </c>
      <c r="AY99" t="e">
        <f ca="1">VLOOKUP($B99,基础扩展表!$E:$AG,MATCH(AY$2,基础扩展表!$E$1:$AG$1,0),FALSE)</f>
        <v>#N/A</v>
      </c>
      <c r="AZ99" t="e">
        <f ca="1">VLOOKUP($B99,基础扩展表!$E:$AG,MATCH(AZ$2,基础扩展表!$E$1:$AG$1,0),FALSE)</f>
        <v>#N/A</v>
      </c>
      <c r="BA99" t="e">
        <f ca="1">VLOOKUP($B99,基础扩展表!$E:$AG,MATCH(BA$2,基础扩展表!$E$1:$AG$1,0),FALSE)</f>
        <v>#N/A</v>
      </c>
      <c r="BB99" t="e">
        <f ca="1">VLOOKUP($B99,基础扩展表!$E:$AG,MATCH(BB$2,基础扩展表!$E$1:$AG$1,0),FALSE)</f>
        <v>#N/A</v>
      </c>
      <c r="BC99" t="e">
        <f ca="1">VLOOKUP($B99,基础扩展表!$E:$AG,MATCH(BC$2,基础扩展表!$E$1:$AG$1,0),FALSE)</f>
        <v>#N/A</v>
      </c>
      <c r="BD99" t="e">
        <f ca="1">VLOOKUP($B99,基础扩展表!$E:$AG,MATCH(BD$2,基础扩展表!$E$1:$AG$1,0),FALSE)</f>
        <v>#N/A</v>
      </c>
      <c r="BE99" t="e">
        <f ca="1">VLOOKUP($B99,基础扩展表!$E:$AG,MATCH(BE$2,基础扩展表!$E$1:$AG$1,0),FALSE)</f>
        <v>#N/A</v>
      </c>
      <c r="BF99" t="e">
        <f ca="1">VLOOKUP($B99,基础扩展表!$E:$AG,MATCH(BF$2,基础扩展表!$E$1:$AG$1,0),FALSE)</f>
        <v>#N/A</v>
      </c>
      <c r="BG99" t="e">
        <f ca="1">VLOOKUP($B99,基础扩展表!$E:$AG,MATCH(BG$2,基础扩展表!$E$1:$AG$1,0),FALSE)</f>
        <v>#N/A</v>
      </c>
      <c r="BH99" t="e">
        <f ca="1">VLOOKUP($B99,基础扩展表!$E:$AG,MATCH(BH$2,基础扩展表!$E$1:$AG$1,0),FALSE)</f>
        <v>#N/A</v>
      </c>
      <c r="BI99" t="e">
        <f ca="1">VLOOKUP($B99,基础扩展表!$E:$AG,MATCH(BI$2,基础扩展表!$E$1:$AG$1,0),FALSE)</f>
        <v>#N/A</v>
      </c>
      <c r="BJ99" t="e">
        <f ca="1">VLOOKUP($B99,基础扩展表!$E:$AG,MATCH(BJ$2,基础扩展表!$E$1:$AG$1,0),FALSE)</f>
        <v>#N/A</v>
      </c>
      <c r="BK99" t="e">
        <f ca="1">VLOOKUP($B99,基础扩展表!$E:$AG,MATCH(BK$2,基础扩展表!$E$1:$AG$1,0),FALSE)</f>
        <v>#N/A</v>
      </c>
      <c r="BL99" t="e">
        <f ca="1">VLOOKUP($B99,基础扩展表!$E:$AG,MATCH(BL$2,基础扩展表!$E$1:$AG$1,0),FALSE)</f>
        <v>#N/A</v>
      </c>
      <c r="BM99" t="e">
        <f ca="1">VLOOKUP($E99,模型表!$C:$E,3,FALSE)</f>
        <v>#N/A</v>
      </c>
      <c r="BP99" t="str">
        <f t="shared" ca="1" si="24"/>
        <v>TRUE</v>
      </c>
    </row>
    <row r="100" spans="2:68" x14ac:dyDescent="0.2">
      <c r="B100" t="str">
        <f t="array" aca="1" ref="B100" ca="1">INDEX(基础表!$Y:$Y,SMALL(IF(基础表!$Z:$Z=1,ROW(基础表!$Z:$Z),999),ROW(H94)))&amp;""</f>
        <v/>
      </c>
      <c r="C100" t="e">
        <f ca="1">VLOOKUP(VLOOKUP($B100,基础表!$E:$G,3,FALSE),模型表!$C:$D,2,FALSE)</f>
        <v>#N/A</v>
      </c>
      <c r="E100" t="e">
        <f ca="1">VLOOKUP($B100,基础表!$E:$G,3,FALSE)</f>
        <v>#N/A</v>
      </c>
      <c r="F100" t="e">
        <f ca="1">VLOOKUP($E100,模型表!$C:$G,5,FALSE)</f>
        <v>#N/A</v>
      </c>
      <c r="G100" t="e">
        <f ca="1">VLOOKUP($E100,模型表!$C:$F,4,FALSE)</f>
        <v>#N/A</v>
      </c>
      <c r="I100" t="str">
        <f t="shared" ca="1" si="0"/>
        <v/>
      </c>
      <c r="J100" t="str">
        <f t="shared" ca="1" si="1"/>
        <v/>
      </c>
      <c r="K100" t="str">
        <f t="shared" ca="1" si="2"/>
        <v/>
      </c>
      <c r="L100" t="str">
        <f t="shared" ca="1" si="3"/>
        <v/>
      </c>
      <c r="M100" t="str">
        <f t="shared" ca="1" si="19"/>
        <v/>
      </c>
      <c r="O100" t="e">
        <f ca="1">VLOOKUP($B100,基础表!$E:$R,14,FALSE)</f>
        <v>#N/A</v>
      </c>
      <c r="P100" t="e">
        <f ca="1">VLOOKUP($B100,基础表!$E:$S,13,FALSE)</f>
        <v>#N/A</v>
      </c>
      <c r="R100" t="e">
        <f ca="1">VLOOKUP($B100,基础表!$E:$H,4,FALSE)</f>
        <v>#N/A</v>
      </c>
      <c r="U100" t="str">
        <f t="shared" ca="1" si="20"/>
        <v/>
      </c>
      <c r="V100" t="str">
        <f t="shared" ca="1" si="21"/>
        <v/>
      </c>
      <c r="W100" t="str">
        <f t="shared" ca="1" si="22"/>
        <v/>
      </c>
      <c r="X100" t="e">
        <f ca="1">VLOOKUP($E100,模型表!$C:$K,9,FALSE)</f>
        <v>#N/A</v>
      </c>
      <c r="Z100" t="e">
        <f ca="1">VLOOKUP($E100,模型表!$C:$Q,11,FALSE)</f>
        <v>#N/A</v>
      </c>
      <c r="AF100" s="36" t="str">
        <f ca="1">IF($B100="","",IF(VLOOKUP($E100,模型表!$C:$O,12,FALSE)="PBuff","["&amp;VLOOKUP($E100,模型表!$C:$Q,13,FALSE)&amp;"]","[]"))</f>
        <v/>
      </c>
      <c r="AH100" s="23" t="str">
        <f t="shared" ca="1" si="9"/>
        <v/>
      </c>
      <c r="AI100" s="23" t="e">
        <f t="shared" ca="1" si="23"/>
        <v>#N/A</v>
      </c>
      <c r="AJ100" s="23" t="str">
        <f t="shared" ca="1" si="11"/>
        <v/>
      </c>
      <c r="AK100" s="23" t="str">
        <f t="shared" ca="1" si="12"/>
        <v/>
      </c>
      <c r="AM100" t="e">
        <f ca="1">VLOOKUP($B100,基础表!$E:$J,4,FALSE)</f>
        <v>#N/A</v>
      </c>
      <c r="AN100" t="e">
        <f ca="1">VLOOKUP($B100,基础表!$E:$J,5,FALSE)</f>
        <v>#N/A</v>
      </c>
      <c r="AO100" t="e">
        <f ca="1">VLOOKUP($B100,基础表!$E:$J,6,FALSE)</f>
        <v>#N/A</v>
      </c>
      <c r="AP100" t="e">
        <f ca="1">VLOOKUP($B100,基础扩展表!$E:$AG,MATCH(AP$2,基础扩展表!$E$1:$AG$1,0),FALSE)</f>
        <v>#N/A</v>
      </c>
      <c r="AQ100" t="e">
        <f ca="1">VLOOKUP($B100,基础扩展表!$E:$AG,MATCH(AQ$2,基础扩展表!$E$1:$AG$1,0),FALSE)</f>
        <v>#N/A</v>
      </c>
      <c r="AR100" t="e">
        <f ca="1">VLOOKUP($B100,基础扩展表!$E:$AG,MATCH(AR$2,基础扩展表!$E$1:$AG$1,0),FALSE)</f>
        <v>#N/A</v>
      </c>
      <c r="AS100" t="e">
        <f ca="1">VLOOKUP($B100,基础扩展表!$E:$AG,MATCH(AS$2,基础扩展表!$E$1:$AG$1,0),FALSE)</f>
        <v>#N/A</v>
      </c>
      <c r="AT100" t="e">
        <f ca="1">VLOOKUP($B100,基础扩展表!$E:$AG,MATCH(AT$2,基础扩展表!$E$1:$AG$1,0),FALSE)</f>
        <v>#N/A</v>
      </c>
      <c r="AU100" t="e">
        <f ca="1">VLOOKUP($B100,基础扩展表!$E:$AG,MATCH(AU$2,基础扩展表!$E$1:$AG$1,0),FALSE)</f>
        <v>#N/A</v>
      </c>
      <c r="AV100" t="e">
        <f ca="1">VLOOKUP($B100,基础扩展表!$E:$AG,MATCH(AV$2,基础扩展表!$E$1:$AG$1,0),FALSE)</f>
        <v>#N/A</v>
      </c>
      <c r="AW100" t="e">
        <f ca="1">VLOOKUP($B100,基础扩展表!$E:$AG,MATCH(AW$2,基础扩展表!$E$1:$AG$1,0),FALSE)</f>
        <v>#N/A</v>
      </c>
      <c r="AX100" t="e">
        <f ca="1">VLOOKUP($B100,基础扩展表!$E:$AG,MATCH(AX$2,基础扩展表!$E$1:$AG$1,0),FALSE)</f>
        <v>#N/A</v>
      </c>
      <c r="AY100" t="e">
        <f ca="1">VLOOKUP($B100,基础扩展表!$E:$AG,MATCH(AY$2,基础扩展表!$E$1:$AG$1,0),FALSE)</f>
        <v>#N/A</v>
      </c>
      <c r="AZ100" t="e">
        <f ca="1">VLOOKUP($B100,基础扩展表!$E:$AG,MATCH(AZ$2,基础扩展表!$E$1:$AG$1,0),FALSE)</f>
        <v>#N/A</v>
      </c>
      <c r="BA100" t="e">
        <f ca="1">VLOOKUP($B100,基础扩展表!$E:$AG,MATCH(BA$2,基础扩展表!$E$1:$AG$1,0),FALSE)</f>
        <v>#N/A</v>
      </c>
      <c r="BB100" t="e">
        <f ca="1">VLOOKUP($B100,基础扩展表!$E:$AG,MATCH(BB$2,基础扩展表!$E$1:$AG$1,0),FALSE)</f>
        <v>#N/A</v>
      </c>
      <c r="BC100" t="e">
        <f ca="1">VLOOKUP($B100,基础扩展表!$E:$AG,MATCH(BC$2,基础扩展表!$E$1:$AG$1,0),FALSE)</f>
        <v>#N/A</v>
      </c>
      <c r="BD100" t="e">
        <f ca="1">VLOOKUP($B100,基础扩展表!$E:$AG,MATCH(BD$2,基础扩展表!$E$1:$AG$1,0),FALSE)</f>
        <v>#N/A</v>
      </c>
      <c r="BE100" t="e">
        <f ca="1">VLOOKUP($B100,基础扩展表!$E:$AG,MATCH(BE$2,基础扩展表!$E$1:$AG$1,0),FALSE)</f>
        <v>#N/A</v>
      </c>
      <c r="BF100" t="e">
        <f ca="1">VLOOKUP($B100,基础扩展表!$E:$AG,MATCH(BF$2,基础扩展表!$E$1:$AG$1,0),FALSE)</f>
        <v>#N/A</v>
      </c>
      <c r="BG100" t="e">
        <f ca="1">VLOOKUP($B100,基础扩展表!$E:$AG,MATCH(BG$2,基础扩展表!$E$1:$AG$1,0),FALSE)</f>
        <v>#N/A</v>
      </c>
      <c r="BH100" t="e">
        <f ca="1">VLOOKUP($B100,基础扩展表!$E:$AG,MATCH(BH$2,基础扩展表!$E$1:$AG$1,0),FALSE)</f>
        <v>#N/A</v>
      </c>
      <c r="BI100" t="e">
        <f ca="1">VLOOKUP($B100,基础扩展表!$E:$AG,MATCH(BI$2,基础扩展表!$E$1:$AG$1,0),FALSE)</f>
        <v>#N/A</v>
      </c>
      <c r="BJ100" t="e">
        <f ca="1">VLOOKUP($B100,基础扩展表!$E:$AG,MATCH(BJ$2,基础扩展表!$E$1:$AG$1,0),FALSE)</f>
        <v>#N/A</v>
      </c>
      <c r="BK100" t="e">
        <f ca="1">VLOOKUP($B100,基础扩展表!$E:$AG,MATCH(BK$2,基础扩展表!$E$1:$AG$1,0),FALSE)</f>
        <v>#N/A</v>
      </c>
      <c r="BL100" t="e">
        <f ca="1">VLOOKUP($B100,基础扩展表!$E:$AG,MATCH(BL$2,基础扩展表!$E$1:$AG$1,0),FALSE)</f>
        <v>#N/A</v>
      </c>
      <c r="BM100" t="e">
        <f ca="1">VLOOKUP($E100,模型表!$C:$E,3,FALSE)</f>
        <v>#N/A</v>
      </c>
      <c r="BP100" t="str">
        <f t="shared" ca="1" si="24"/>
        <v>TRUE</v>
      </c>
    </row>
    <row r="101" spans="2:68" x14ac:dyDescent="0.2">
      <c r="B101" t="str">
        <f t="array" aca="1" ref="B101" ca="1">INDEX(基础表!$Y:$Y,SMALL(IF(基础表!$Z:$Z=1,ROW(基础表!$Z:$Z),999),ROW(H95)))&amp;""</f>
        <v/>
      </c>
      <c r="C101" t="e">
        <f ca="1">VLOOKUP(VLOOKUP($B101,基础表!$E:$G,3,FALSE),模型表!$C:$D,2,FALSE)</f>
        <v>#N/A</v>
      </c>
      <c r="E101" t="e">
        <f ca="1">VLOOKUP($B101,基础表!$E:$G,3,FALSE)</f>
        <v>#N/A</v>
      </c>
      <c r="F101" t="e">
        <f ca="1">VLOOKUP($E101,模型表!$C:$G,5,FALSE)</f>
        <v>#N/A</v>
      </c>
      <c r="G101" t="e">
        <f ca="1">VLOOKUP($E101,模型表!$C:$F,4,FALSE)</f>
        <v>#N/A</v>
      </c>
      <c r="I101" t="str">
        <f t="shared" ca="1" si="0"/>
        <v/>
      </c>
      <c r="J101" t="str">
        <f t="shared" ca="1" si="1"/>
        <v/>
      </c>
      <c r="K101" t="str">
        <f t="shared" ca="1" si="2"/>
        <v/>
      </c>
      <c r="L101" t="str">
        <f t="shared" ca="1" si="3"/>
        <v/>
      </c>
      <c r="M101" t="str">
        <f t="shared" ca="1" si="19"/>
        <v/>
      </c>
      <c r="O101" t="e">
        <f ca="1">VLOOKUP($B101,基础表!$E:$R,14,FALSE)</f>
        <v>#N/A</v>
      </c>
      <c r="P101" t="e">
        <f ca="1">VLOOKUP($B101,基础表!$E:$S,13,FALSE)</f>
        <v>#N/A</v>
      </c>
      <c r="R101" t="e">
        <f ca="1">VLOOKUP($B101,基础表!$E:$H,4,FALSE)</f>
        <v>#N/A</v>
      </c>
      <c r="U101" t="str">
        <f t="shared" ca="1" si="20"/>
        <v/>
      </c>
      <c r="V101" t="str">
        <f t="shared" ca="1" si="21"/>
        <v/>
      </c>
      <c r="W101" t="str">
        <f t="shared" ca="1" si="22"/>
        <v/>
      </c>
      <c r="X101" t="e">
        <f ca="1">VLOOKUP($E101,模型表!$C:$K,9,FALSE)</f>
        <v>#N/A</v>
      </c>
      <c r="Z101" t="e">
        <f ca="1">VLOOKUP($E101,模型表!$C:$Q,11,FALSE)</f>
        <v>#N/A</v>
      </c>
      <c r="AF101" s="36" t="str">
        <f ca="1">IF($B101="","",IF(VLOOKUP($E101,模型表!$C:$O,12,FALSE)="PBuff","["&amp;VLOOKUP($E101,模型表!$C:$Q,13,FALSE)&amp;"]","[]"))</f>
        <v/>
      </c>
      <c r="AH101" s="23" t="str">
        <f t="shared" ca="1" si="9"/>
        <v/>
      </c>
      <c r="AI101" s="23" t="e">
        <f t="shared" ca="1" si="23"/>
        <v>#N/A</v>
      </c>
      <c r="AJ101" s="23" t="str">
        <f t="shared" ca="1" si="11"/>
        <v/>
      </c>
      <c r="AK101" s="23" t="str">
        <f t="shared" ca="1" si="12"/>
        <v/>
      </c>
      <c r="AM101" t="e">
        <f ca="1">VLOOKUP($B101,基础表!$E:$J,4,FALSE)</f>
        <v>#N/A</v>
      </c>
      <c r="AN101" t="e">
        <f ca="1">VLOOKUP($B101,基础表!$E:$J,5,FALSE)</f>
        <v>#N/A</v>
      </c>
      <c r="AO101" t="e">
        <f ca="1">VLOOKUP($B101,基础表!$E:$J,6,FALSE)</f>
        <v>#N/A</v>
      </c>
      <c r="AP101" t="e">
        <f ca="1">VLOOKUP($B101,基础扩展表!$E:$AG,MATCH(AP$2,基础扩展表!$E$1:$AG$1,0),FALSE)</f>
        <v>#N/A</v>
      </c>
      <c r="AQ101" t="e">
        <f ca="1">VLOOKUP($B101,基础扩展表!$E:$AG,MATCH(AQ$2,基础扩展表!$E$1:$AG$1,0),FALSE)</f>
        <v>#N/A</v>
      </c>
      <c r="AR101" t="e">
        <f ca="1">VLOOKUP($B101,基础扩展表!$E:$AG,MATCH(AR$2,基础扩展表!$E$1:$AG$1,0),FALSE)</f>
        <v>#N/A</v>
      </c>
      <c r="AS101" t="e">
        <f ca="1">VLOOKUP($B101,基础扩展表!$E:$AG,MATCH(AS$2,基础扩展表!$E$1:$AG$1,0),FALSE)</f>
        <v>#N/A</v>
      </c>
      <c r="AT101" t="e">
        <f ca="1">VLOOKUP($B101,基础扩展表!$E:$AG,MATCH(AT$2,基础扩展表!$E$1:$AG$1,0),FALSE)</f>
        <v>#N/A</v>
      </c>
      <c r="AU101" t="e">
        <f ca="1">VLOOKUP($B101,基础扩展表!$E:$AG,MATCH(AU$2,基础扩展表!$E$1:$AG$1,0),FALSE)</f>
        <v>#N/A</v>
      </c>
      <c r="AV101" t="e">
        <f ca="1">VLOOKUP($B101,基础扩展表!$E:$AG,MATCH(AV$2,基础扩展表!$E$1:$AG$1,0),FALSE)</f>
        <v>#N/A</v>
      </c>
      <c r="AW101" t="e">
        <f ca="1">VLOOKUP($B101,基础扩展表!$E:$AG,MATCH(AW$2,基础扩展表!$E$1:$AG$1,0),FALSE)</f>
        <v>#N/A</v>
      </c>
      <c r="AX101" t="e">
        <f ca="1">VLOOKUP($B101,基础扩展表!$E:$AG,MATCH(AX$2,基础扩展表!$E$1:$AG$1,0),FALSE)</f>
        <v>#N/A</v>
      </c>
      <c r="AY101" t="e">
        <f ca="1">VLOOKUP($B101,基础扩展表!$E:$AG,MATCH(AY$2,基础扩展表!$E$1:$AG$1,0),FALSE)</f>
        <v>#N/A</v>
      </c>
      <c r="AZ101" t="e">
        <f ca="1">VLOOKUP($B101,基础扩展表!$E:$AG,MATCH(AZ$2,基础扩展表!$E$1:$AG$1,0),FALSE)</f>
        <v>#N/A</v>
      </c>
      <c r="BA101" t="e">
        <f ca="1">VLOOKUP($B101,基础扩展表!$E:$AG,MATCH(BA$2,基础扩展表!$E$1:$AG$1,0),FALSE)</f>
        <v>#N/A</v>
      </c>
      <c r="BB101" t="e">
        <f ca="1">VLOOKUP($B101,基础扩展表!$E:$AG,MATCH(BB$2,基础扩展表!$E$1:$AG$1,0),FALSE)</f>
        <v>#N/A</v>
      </c>
      <c r="BC101" t="e">
        <f ca="1">VLOOKUP($B101,基础扩展表!$E:$AG,MATCH(BC$2,基础扩展表!$E$1:$AG$1,0),FALSE)</f>
        <v>#N/A</v>
      </c>
      <c r="BD101" t="e">
        <f ca="1">VLOOKUP($B101,基础扩展表!$E:$AG,MATCH(BD$2,基础扩展表!$E$1:$AG$1,0),FALSE)</f>
        <v>#N/A</v>
      </c>
      <c r="BE101" t="e">
        <f ca="1">VLOOKUP($B101,基础扩展表!$E:$AG,MATCH(BE$2,基础扩展表!$E$1:$AG$1,0),FALSE)</f>
        <v>#N/A</v>
      </c>
      <c r="BF101" t="e">
        <f ca="1">VLOOKUP($B101,基础扩展表!$E:$AG,MATCH(BF$2,基础扩展表!$E$1:$AG$1,0),FALSE)</f>
        <v>#N/A</v>
      </c>
      <c r="BG101" t="e">
        <f ca="1">VLOOKUP($B101,基础扩展表!$E:$AG,MATCH(BG$2,基础扩展表!$E$1:$AG$1,0),FALSE)</f>
        <v>#N/A</v>
      </c>
      <c r="BH101" t="e">
        <f ca="1">VLOOKUP($B101,基础扩展表!$E:$AG,MATCH(BH$2,基础扩展表!$E$1:$AG$1,0),FALSE)</f>
        <v>#N/A</v>
      </c>
      <c r="BI101" t="e">
        <f ca="1">VLOOKUP($B101,基础扩展表!$E:$AG,MATCH(BI$2,基础扩展表!$E$1:$AG$1,0),FALSE)</f>
        <v>#N/A</v>
      </c>
      <c r="BJ101" t="e">
        <f ca="1">VLOOKUP($B101,基础扩展表!$E:$AG,MATCH(BJ$2,基础扩展表!$E$1:$AG$1,0),FALSE)</f>
        <v>#N/A</v>
      </c>
      <c r="BK101" t="e">
        <f ca="1">VLOOKUP($B101,基础扩展表!$E:$AG,MATCH(BK$2,基础扩展表!$E$1:$AG$1,0),FALSE)</f>
        <v>#N/A</v>
      </c>
      <c r="BL101" t="e">
        <f ca="1">VLOOKUP($B101,基础扩展表!$E:$AG,MATCH(BL$2,基础扩展表!$E$1:$AG$1,0),FALSE)</f>
        <v>#N/A</v>
      </c>
      <c r="BM101" t="e">
        <f ca="1">VLOOKUP($E101,模型表!$C:$E,3,FALSE)</f>
        <v>#N/A</v>
      </c>
      <c r="BP101" t="str">
        <f t="shared" ca="1" si="24"/>
        <v>TRUE</v>
      </c>
    </row>
    <row r="102" spans="2:68" x14ac:dyDescent="0.2">
      <c r="B102" t="str">
        <f t="array" aca="1" ref="B102" ca="1">INDEX(基础表!$Y:$Y,SMALL(IF(基础表!$Z:$Z=1,ROW(基础表!$Z:$Z),999),ROW(H96)))&amp;""</f>
        <v/>
      </c>
      <c r="C102" t="e">
        <f ca="1">VLOOKUP(VLOOKUP($B102,基础表!$E:$G,3,FALSE),模型表!$C:$D,2,FALSE)</f>
        <v>#N/A</v>
      </c>
      <c r="E102" t="e">
        <f ca="1">VLOOKUP($B102,基础表!$E:$G,3,FALSE)</f>
        <v>#N/A</v>
      </c>
      <c r="F102" t="e">
        <f ca="1">VLOOKUP($E102,模型表!$C:$G,5,FALSE)</f>
        <v>#N/A</v>
      </c>
      <c r="G102" t="e">
        <f ca="1">VLOOKUP($E102,模型表!$C:$F,4,FALSE)</f>
        <v>#N/A</v>
      </c>
      <c r="I102" t="str">
        <f t="shared" ca="1" si="0"/>
        <v/>
      </c>
      <c r="J102" t="str">
        <f t="shared" ca="1" si="1"/>
        <v/>
      </c>
      <c r="K102" t="str">
        <f t="shared" ca="1" si="2"/>
        <v/>
      </c>
      <c r="L102" t="str">
        <f t="shared" ca="1" si="3"/>
        <v/>
      </c>
      <c r="M102" t="str">
        <f t="shared" ca="1" si="19"/>
        <v/>
      </c>
      <c r="O102" t="e">
        <f ca="1">VLOOKUP($B102,基础表!$E:$R,14,FALSE)</f>
        <v>#N/A</v>
      </c>
      <c r="P102" t="e">
        <f ca="1">VLOOKUP($B102,基础表!$E:$S,13,FALSE)</f>
        <v>#N/A</v>
      </c>
      <c r="R102" t="e">
        <f ca="1">VLOOKUP($B102,基础表!$E:$H,4,FALSE)</f>
        <v>#N/A</v>
      </c>
      <c r="U102" t="str">
        <f t="shared" ca="1" si="20"/>
        <v/>
      </c>
      <c r="V102" t="str">
        <f t="shared" ca="1" si="21"/>
        <v/>
      </c>
      <c r="W102" t="str">
        <f t="shared" ca="1" si="22"/>
        <v/>
      </c>
      <c r="X102" t="e">
        <f ca="1">VLOOKUP($E102,模型表!$C:$K,9,FALSE)</f>
        <v>#N/A</v>
      </c>
      <c r="Z102" t="e">
        <f ca="1">VLOOKUP($E102,模型表!$C:$Q,11,FALSE)</f>
        <v>#N/A</v>
      </c>
      <c r="AF102" s="36" t="str">
        <f ca="1">IF($B102="","",IF(VLOOKUP($E102,模型表!$C:$O,12,FALSE)="PBuff","["&amp;VLOOKUP($E102,模型表!$C:$Q,13,FALSE)&amp;"]","[]"))</f>
        <v/>
      </c>
      <c r="AH102" s="23" t="str">
        <f t="shared" ca="1" si="9"/>
        <v/>
      </c>
      <c r="AI102" s="23" t="e">
        <f t="shared" ca="1" si="23"/>
        <v>#N/A</v>
      </c>
      <c r="AJ102" s="23" t="str">
        <f t="shared" ca="1" si="11"/>
        <v/>
      </c>
      <c r="AK102" s="23" t="str">
        <f t="shared" ca="1" si="12"/>
        <v/>
      </c>
      <c r="AM102" t="e">
        <f ca="1">VLOOKUP($B102,基础表!$E:$J,4,FALSE)</f>
        <v>#N/A</v>
      </c>
      <c r="AN102" t="e">
        <f ca="1">VLOOKUP($B102,基础表!$E:$J,5,FALSE)</f>
        <v>#N/A</v>
      </c>
      <c r="AO102" t="e">
        <f ca="1">VLOOKUP($B102,基础表!$E:$J,6,FALSE)</f>
        <v>#N/A</v>
      </c>
      <c r="AP102" t="e">
        <f ca="1">VLOOKUP($B102,基础扩展表!$E:$AG,MATCH(AP$2,基础扩展表!$E$1:$AG$1,0),FALSE)</f>
        <v>#N/A</v>
      </c>
      <c r="AQ102" t="e">
        <f ca="1">VLOOKUP($B102,基础扩展表!$E:$AG,MATCH(AQ$2,基础扩展表!$E$1:$AG$1,0),FALSE)</f>
        <v>#N/A</v>
      </c>
      <c r="AR102" t="e">
        <f ca="1">VLOOKUP($B102,基础扩展表!$E:$AG,MATCH(AR$2,基础扩展表!$E$1:$AG$1,0),FALSE)</f>
        <v>#N/A</v>
      </c>
      <c r="AS102" t="e">
        <f ca="1">VLOOKUP($B102,基础扩展表!$E:$AG,MATCH(AS$2,基础扩展表!$E$1:$AG$1,0),FALSE)</f>
        <v>#N/A</v>
      </c>
      <c r="AT102" t="e">
        <f ca="1">VLOOKUP($B102,基础扩展表!$E:$AG,MATCH(AT$2,基础扩展表!$E$1:$AG$1,0),FALSE)</f>
        <v>#N/A</v>
      </c>
      <c r="AU102" t="e">
        <f ca="1">VLOOKUP($B102,基础扩展表!$E:$AG,MATCH(AU$2,基础扩展表!$E$1:$AG$1,0),FALSE)</f>
        <v>#N/A</v>
      </c>
      <c r="AV102" t="e">
        <f ca="1">VLOOKUP($B102,基础扩展表!$E:$AG,MATCH(AV$2,基础扩展表!$E$1:$AG$1,0),FALSE)</f>
        <v>#N/A</v>
      </c>
      <c r="AW102" t="e">
        <f ca="1">VLOOKUP($B102,基础扩展表!$E:$AG,MATCH(AW$2,基础扩展表!$E$1:$AG$1,0),FALSE)</f>
        <v>#N/A</v>
      </c>
      <c r="AX102" t="e">
        <f ca="1">VLOOKUP($B102,基础扩展表!$E:$AG,MATCH(AX$2,基础扩展表!$E$1:$AG$1,0),FALSE)</f>
        <v>#N/A</v>
      </c>
      <c r="AY102" t="e">
        <f ca="1">VLOOKUP($B102,基础扩展表!$E:$AG,MATCH(AY$2,基础扩展表!$E$1:$AG$1,0),FALSE)</f>
        <v>#N/A</v>
      </c>
      <c r="AZ102" t="e">
        <f ca="1">VLOOKUP($B102,基础扩展表!$E:$AG,MATCH(AZ$2,基础扩展表!$E$1:$AG$1,0),FALSE)</f>
        <v>#N/A</v>
      </c>
      <c r="BA102" t="e">
        <f ca="1">VLOOKUP($B102,基础扩展表!$E:$AG,MATCH(BA$2,基础扩展表!$E$1:$AG$1,0),FALSE)</f>
        <v>#N/A</v>
      </c>
      <c r="BB102" t="e">
        <f ca="1">VLOOKUP($B102,基础扩展表!$E:$AG,MATCH(BB$2,基础扩展表!$E$1:$AG$1,0),FALSE)</f>
        <v>#N/A</v>
      </c>
      <c r="BC102" t="e">
        <f ca="1">VLOOKUP($B102,基础扩展表!$E:$AG,MATCH(BC$2,基础扩展表!$E$1:$AG$1,0),FALSE)</f>
        <v>#N/A</v>
      </c>
      <c r="BD102" t="e">
        <f ca="1">VLOOKUP($B102,基础扩展表!$E:$AG,MATCH(BD$2,基础扩展表!$E$1:$AG$1,0),FALSE)</f>
        <v>#N/A</v>
      </c>
      <c r="BE102" t="e">
        <f ca="1">VLOOKUP($B102,基础扩展表!$E:$AG,MATCH(BE$2,基础扩展表!$E$1:$AG$1,0),FALSE)</f>
        <v>#N/A</v>
      </c>
      <c r="BF102" t="e">
        <f ca="1">VLOOKUP($B102,基础扩展表!$E:$AG,MATCH(BF$2,基础扩展表!$E$1:$AG$1,0),FALSE)</f>
        <v>#N/A</v>
      </c>
      <c r="BG102" t="e">
        <f ca="1">VLOOKUP($B102,基础扩展表!$E:$AG,MATCH(BG$2,基础扩展表!$E$1:$AG$1,0),FALSE)</f>
        <v>#N/A</v>
      </c>
      <c r="BH102" t="e">
        <f ca="1">VLOOKUP($B102,基础扩展表!$E:$AG,MATCH(BH$2,基础扩展表!$E$1:$AG$1,0),FALSE)</f>
        <v>#N/A</v>
      </c>
      <c r="BI102" t="e">
        <f ca="1">VLOOKUP($B102,基础扩展表!$E:$AG,MATCH(BI$2,基础扩展表!$E$1:$AG$1,0),FALSE)</f>
        <v>#N/A</v>
      </c>
      <c r="BJ102" t="e">
        <f ca="1">VLOOKUP($B102,基础扩展表!$E:$AG,MATCH(BJ$2,基础扩展表!$E$1:$AG$1,0),FALSE)</f>
        <v>#N/A</v>
      </c>
      <c r="BK102" t="e">
        <f ca="1">VLOOKUP($B102,基础扩展表!$E:$AG,MATCH(BK$2,基础扩展表!$E$1:$AG$1,0),FALSE)</f>
        <v>#N/A</v>
      </c>
      <c r="BL102" t="e">
        <f ca="1">VLOOKUP($B102,基础扩展表!$E:$AG,MATCH(BL$2,基础扩展表!$E$1:$AG$1,0),FALSE)</f>
        <v>#N/A</v>
      </c>
      <c r="BM102" t="e">
        <f ca="1">VLOOKUP($E102,模型表!$C:$E,3,FALSE)</f>
        <v>#N/A</v>
      </c>
      <c r="BP102" t="str">
        <f t="shared" ca="1" si="24"/>
        <v>TRUE</v>
      </c>
    </row>
    <row r="103" spans="2:68" x14ac:dyDescent="0.2">
      <c r="B103" t="str">
        <f t="array" aca="1" ref="B103" ca="1">INDEX(基础表!$Y:$Y,SMALL(IF(基础表!$Z:$Z=1,ROW(基础表!$Z:$Z),999),ROW(H97)))&amp;""</f>
        <v/>
      </c>
      <c r="C103" t="e">
        <f ca="1">VLOOKUP(VLOOKUP($B103,基础表!$E:$G,3,FALSE),模型表!$C:$D,2,FALSE)</f>
        <v>#N/A</v>
      </c>
      <c r="E103" t="e">
        <f ca="1">VLOOKUP($B103,基础表!$E:$G,3,FALSE)</f>
        <v>#N/A</v>
      </c>
      <c r="F103" t="e">
        <f ca="1">VLOOKUP($E103,模型表!$C:$G,5,FALSE)</f>
        <v>#N/A</v>
      </c>
      <c r="G103" t="e">
        <f ca="1">VLOOKUP($E103,模型表!$C:$F,4,FALSE)</f>
        <v>#N/A</v>
      </c>
      <c r="I103" t="str">
        <f t="shared" ca="1" si="0"/>
        <v/>
      </c>
      <c r="J103" t="str">
        <f t="shared" ca="1" si="1"/>
        <v/>
      </c>
      <c r="K103" t="str">
        <f t="shared" ca="1" si="2"/>
        <v/>
      </c>
      <c r="L103" t="str">
        <f t="shared" ca="1" si="3"/>
        <v/>
      </c>
      <c r="M103" t="str">
        <f t="shared" ca="1" si="19"/>
        <v/>
      </c>
      <c r="O103" t="e">
        <f ca="1">VLOOKUP($B103,基础表!$E:$R,14,FALSE)</f>
        <v>#N/A</v>
      </c>
      <c r="P103" t="e">
        <f ca="1">VLOOKUP($B103,基础表!$E:$S,13,FALSE)</f>
        <v>#N/A</v>
      </c>
      <c r="R103" t="e">
        <f ca="1">VLOOKUP($B103,基础表!$E:$H,4,FALSE)</f>
        <v>#N/A</v>
      </c>
      <c r="U103" t="str">
        <f t="shared" ca="1" si="20"/>
        <v/>
      </c>
      <c r="V103" t="str">
        <f t="shared" ca="1" si="21"/>
        <v/>
      </c>
      <c r="W103" t="str">
        <f t="shared" ca="1" si="22"/>
        <v/>
      </c>
      <c r="X103" t="e">
        <f ca="1">VLOOKUP($E103,模型表!$C:$K,9,FALSE)</f>
        <v>#N/A</v>
      </c>
      <c r="Z103" t="e">
        <f ca="1">VLOOKUP($E103,模型表!$C:$Q,11,FALSE)</f>
        <v>#N/A</v>
      </c>
      <c r="AF103" s="36" t="str">
        <f ca="1">IF($B103="","",IF(VLOOKUP($E103,模型表!$C:$O,12,FALSE)="PBuff","["&amp;VLOOKUP($E103,模型表!$C:$Q,13,FALSE)&amp;"]","[]"))</f>
        <v/>
      </c>
      <c r="AH103" s="23" t="str">
        <f t="shared" ca="1" si="9"/>
        <v/>
      </c>
      <c r="AI103" s="23" t="e">
        <f t="shared" ca="1" si="23"/>
        <v>#N/A</v>
      </c>
      <c r="AJ103" s="23" t="str">
        <f t="shared" ca="1" si="11"/>
        <v/>
      </c>
      <c r="AK103" s="23" t="str">
        <f t="shared" ca="1" si="12"/>
        <v/>
      </c>
      <c r="AM103" t="e">
        <f ca="1">VLOOKUP($B103,基础表!$E:$J,4,FALSE)</f>
        <v>#N/A</v>
      </c>
      <c r="AN103" t="e">
        <f ca="1">VLOOKUP($B103,基础表!$E:$J,5,FALSE)</f>
        <v>#N/A</v>
      </c>
      <c r="AO103" t="e">
        <f ca="1">VLOOKUP($B103,基础表!$E:$J,6,FALSE)</f>
        <v>#N/A</v>
      </c>
      <c r="AP103" t="e">
        <f ca="1">VLOOKUP($B103,基础扩展表!$E:$AG,MATCH(AP$2,基础扩展表!$E$1:$AG$1,0),FALSE)</f>
        <v>#N/A</v>
      </c>
      <c r="AQ103" t="e">
        <f ca="1">VLOOKUP($B103,基础扩展表!$E:$AG,MATCH(AQ$2,基础扩展表!$E$1:$AG$1,0),FALSE)</f>
        <v>#N/A</v>
      </c>
      <c r="AR103" t="e">
        <f ca="1">VLOOKUP($B103,基础扩展表!$E:$AG,MATCH(AR$2,基础扩展表!$E$1:$AG$1,0),FALSE)</f>
        <v>#N/A</v>
      </c>
      <c r="AS103" t="e">
        <f ca="1">VLOOKUP($B103,基础扩展表!$E:$AG,MATCH(AS$2,基础扩展表!$E$1:$AG$1,0),FALSE)</f>
        <v>#N/A</v>
      </c>
      <c r="AT103" t="e">
        <f ca="1">VLOOKUP($B103,基础扩展表!$E:$AG,MATCH(AT$2,基础扩展表!$E$1:$AG$1,0),FALSE)</f>
        <v>#N/A</v>
      </c>
      <c r="AU103" t="e">
        <f ca="1">VLOOKUP($B103,基础扩展表!$E:$AG,MATCH(AU$2,基础扩展表!$E$1:$AG$1,0),FALSE)</f>
        <v>#N/A</v>
      </c>
      <c r="AV103" t="e">
        <f ca="1">VLOOKUP($B103,基础扩展表!$E:$AG,MATCH(AV$2,基础扩展表!$E$1:$AG$1,0),FALSE)</f>
        <v>#N/A</v>
      </c>
      <c r="AW103" t="e">
        <f ca="1">VLOOKUP($B103,基础扩展表!$E:$AG,MATCH(AW$2,基础扩展表!$E$1:$AG$1,0),FALSE)</f>
        <v>#N/A</v>
      </c>
      <c r="AX103" t="e">
        <f ca="1">VLOOKUP($B103,基础扩展表!$E:$AG,MATCH(AX$2,基础扩展表!$E$1:$AG$1,0),FALSE)</f>
        <v>#N/A</v>
      </c>
      <c r="AY103" t="e">
        <f ca="1">VLOOKUP($B103,基础扩展表!$E:$AG,MATCH(AY$2,基础扩展表!$E$1:$AG$1,0),FALSE)</f>
        <v>#N/A</v>
      </c>
      <c r="AZ103" t="e">
        <f ca="1">VLOOKUP($B103,基础扩展表!$E:$AG,MATCH(AZ$2,基础扩展表!$E$1:$AG$1,0),FALSE)</f>
        <v>#N/A</v>
      </c>
      <c r="BA103" t="e">
        <f ca="1">VLOOKUP($B103,基础扩展表!$E:$AG,MATCH(BA$2,基础扩展表!$E$1:$AG$1,0),FALSE)</f>
        <v>#N/A</v>
      </c>
      <c r="BB103" t="e">
        <f ca="1">VLOOKUP($B103,基础扩展表!$E:$AG,MATCH(BB$2,基础扩展表!$E$1:$AG$1,0),FALSE)</f>
        <v>#N/A</v>
      </c>
      <c r="BC103" t="e">
        <f ca="1">VLOOKUP($B103,基础扩展表!$E:$AG,MATCH(BC$2,基础扩展表!$E$1:$AG$1,0),FALSE)</f>
        <v>#N/A</v>
      </c>
      <c r="BD103" t="e">
        <f ca="1">VLOOKUP($B103,基础扩展表!$E:$AG,MATCH(BD$2,基础扩展表!$E$1:$AG$1,0),FALSE)</f>
        <v>#N/A</v>
      </c>
      <c r="BE103" t="e">
        <f ca="1">VLOOKUP($B103,基础扩展表!$E:$AG,MATCH(BE$2,基础扩展表!$E$1:$AG$1,0),FALSE)</f>
        <v>#N/A</v>
      </c>
      <c r="BF103" t="e">
        <f ca="1">VLOOKUP($B103,基础扩展表!$E:$AG,MATCH(BF$2,基础扩展表!$E$1:$AG$1,0),FALSE)</f>
        <v>#N/A</v>
      </c>
      <c r="BG103" t="e">
        <f ca="1">VLOOKUP($B103,基础扩展表!$E:$AG,MATCH(BG$2,基础扩展表!$E$1:$AG$1,0),FALSE)</f>
        <v>#N/A</v>
      </c>
      <c r="BH103" t="e">
        <f ca="1">VLOOKUP($B103,基础扩展表!$E:$AG,MATCH(BH$2,基础扩展表!$E$1:$AG$1,0),FALSE)</f>
        <v>#N/A</v>
      </c>
      <c r="BI103" t="e">
        <f ca="1">VLOOKUP($B103,基础扩展表!$E:$AG,MATCH(BI$2,基础扩展表!$E$1:$AG$1,0),FALSE)</f>
        <v>#N/A</v>
      </c>
      <c r="BJ103" t="e">
        <f ca="1">VLOOKUP($B103,基础扩展表!$E:$AG,MATCH(BJ$2,基础扩展表!$E$1:$AG$1,0),FALSE)</f>
        <v>#N/A</v>
      </c>
      <c r="BK103" t="e">
        <f ca="1">VLOOKUP($B103,基础扩展表!$E:$AG,MATCH(BK$2,基础扩展表!$E$1:$AG$1,0),FALSE)</f>
        <v>#N/A</v>
      </c>
      <c r="BL103" t="e">
        <f ca="1">VLOOKUP($B103,基础扩展表!$E:$AG,MATCH(BL$2,基础扩展表!$E$1:$AG$1,0),FALSE)</f>
        <v>#N/A</v>
      </c>
      <c r="BM103" t="e">
        <f ca="1">VLOOKUP($E103,模型表!$C:$E,3,FALSE)</f>
        <v>#N/A</v>
      </c>
      <c r="BP103" t="str">
        <f t="shared" ca="1" si="24"/>
        <v>TRUE</v>
      </c>
    </row>
    <row r="104" spans="2:68" x14ac:dyDescent="0.2">
      <c r="B104" t="str">
        <f t="array" aca="1" ref="B104" ca="1">INDEX(基础表!$Y:$Y,SMALL(IF(基础表!$Z:$Z=1,ROW(基础表!$Z:$Z),999),ROW(H98)))&amp;""</f>
        <v/>
      </c>
      <c r="C104" t="e">
        <f ca="1">VLOOKUP(VLOOKUP($B104,基础表!$E:$G,3,FALSE),模型表!$C:$D,2,FALSE)</f>
        <v>#N/A</v>
      </c>
      <c r="E104" t="e">
        <f ca="1">VLOOKUP($B104,基础表!$E:$G,3,FALSE)</f>
        <v>#N/A</v>
      </c>
      <c r="F104" t="e">
        <f ca="1">VLOOKUP($E104,模型表!$C:$G,5,FALSE)</f>
        <v>#N/A</v>
      </c>
      <c r="G104" t="e">
        <f ca="1">VLOOKUP($E104,模型表!$C:$F,4,FALSE)</f>
        <v>#N/A</v>
      </c>
      <c r="I104" t="str">
        <f t="shared" ca="1" si="0"/>
        <v/>
      </c>
      <c r="J104" t="str">
        <f t="shared" ca="1" si="1"/>
        <v/>
      </c>
      <c r="K104" t="str">
        <f t="shared" ca="1" si="2"/>
        <v/>
      </c>
      <c r="L104" t="str">
        <f t="shared" ca="1" si="3"/>
        <v/>
      </c>
      <c r="M104" t="str">
        <f t="shared" ca="1" si="19"/>
        <v/>
      </c>
      <c r="O104" t="e">
        <f ca="1">VLOOKUP($B104,基础表!$E:$R,14,FALSE)</f>
        <v>#N/A</v>
      </c>
      <c r="P104" t="e">
        <f ca="1">VLOOKUP($B104,基础表!$E:$S,13,FALSE)</f>
        <v>#N/A</v>
      </c>
      <c r="R104" t="e">
        <f ca="1">VLOOKUP($B104,基础表!$E:$H,4,FALSE)</f>
        <v>#N/A</v>
      </c>
      <c r="U104" t="str">
        <f t="shared" ca="1" si="20"/>
        <v/>
      </c>
      <c r="V104" t="str">
        <f t="shared" ca="1" si="21"/>
        <v/>
      </c>
      <c r="W104" t="str">
        <f t="shared" ca="1" si="22"/>
        <v/>
      </c>
      <c r="X104" t="e">
        <f ca="1">VLOOKUP($E104,模型表!$C:$K,9,FALSE)</f>
        <v>#N/A</v>
      </c>
      <c r="Z104" t="e">
        <f ca="1">VLOOKUP($E104,模型表!$C:$Q,11,FALSE)</f>
        <v>#N/A</v>
      </c>
      <c r="AF104" s="36" t="str">
        <f ca="1">IF($B104="","",IF(VLOOKUP($E104,模型表!$C:$O,12,FALSE)="PBuff","["&amp;VLOOKUP($E104,模型表!$C:$Q,13,FALSE)&amp;"]","[]"))</f>
        <v/>
      </c>
      <c r="AH104" s="23" t="str">
        <f t="shared" ca="1" si="9"/>
        <v/>
      </c>
      <c r="AI104" s="23" t="e">
        <f t="shared" ca="1" si="23"/>
        <v>#N/A</v>
      </c>
      <c r="AJ104" s="23" t="str">
        <f t="shared" ca="1" si="11"/>
        <v/>
      </c>
      <c r="AK104" s="23" t="str">
        <f t="shared" ca="1" si="12"/>
        <v/>
      </c>
      <c r="AM104" t="e">
        <f ca="1">VLOOKUP($B104,基础表!$E:$J,4,FALSE)</f>
        <v>#N/A</v>
      </c>
      <c r="AN104" t="e">
        <f ca="1">VLOOKUP($B104,基础表!$E:$J,5,FALSE)</f>
        <v>#N/A</v>
      </c>
      <c r="AO104" t="e">
        <f ca="1">VLOOKUP($B104,基础表!$E:$J,6,FALSE)</f>
        <v>#N/A</v>
      </c>
      <c r="AP104" t="e">
        <f ca="1">VLOOKUP($B104,基础扩展表!$E:$AG,MATCH(AP$2,基础扩展表!$E$1:$AG$1,0),FALSE)</f>
        <v>#N/A</v>
      </c>
      <c r="AQ104" t="e">
        <f ca="1">VLOOKUP($B104,基础扩展表!$E:$AG,MATCH(AQ$2,基础扩展表!$E$1:$AG$1,0),FALSE)</f>
        <v>#N/A</v>
      </c>
      <c r="AR104" t="e">
        <f ca="1">VLOOKUP($B104,基础扩展表!$E:$AG,MATCH(AR$2,基础扩展表!$E$1:$AG$1,0),FALSE)</f>
        <v>#N/A</v>
      </c>
      <c r="AS104" t="e">
        <f ca="1">VLOOKUP($B104,基础扩展表!$E:$AG,MATCH(AS$2,基础扩展表!$E$1:$AG$1,0),FALSE)</f>
        <v>#N/A</v>
      </c>
      <c r="AT104" t="e">
        <f ca="1">VLOOKUP($B104,基础扩展表!$E:$AG,MATCH(AT$2,基础扩展表!$E$1:$AG$1,0),FALSE)</f>
        <v>#N/A</v>
      </c>
      <c r="AU104" t="e">
        <f ca="1">VLOOKUP($B104,基础扩展表!$E:$AG,MATCH(AU$2,基础扩展表!$E$1:$AG$1,0),FALSE)</f>
        <v>#N/A</v>
      </c>
      <c r="AV104" t="e">
        <f ca="1">VLOOKUP($B104,基础扩展表!$E:$AG,MATCH(AV$2,基础扩展表!$E$1:$AG$1,0),FALSE)</f>
        <v>#N/A</v>
      </c>
      <c r="AW104" t="e">
        <f ca="1">VLOOKUP($B104,基础扩展表!$E:$AG,MATCH(AW$2,基础扩展表!$E$1:$AG$1,0),FALSE)</f>
        <v>#N/A</v>
      </c>
      <c r="AX104" t="e">
        <f ca="1">VLOOKUP($B104,基础扩展表!$E:$AG,MATCH(AX$2,基础扩展表!$E$1:$AG$1,0),FALSE)</f>
        <v>#N/A</v>
      </c>
      <c r="AY104" t="e">
        <f ca="1">VLOOKUP($B104,基础扩展表!$E:$AG,MATCH(AY$2,基础扩展表!$E$1:$AG$1,0),FALSE)</f>
        <v>#N/A</v>
      </c>
      <c r="AZ104" t="e">
        <f ca="1">VLOOKUP($B104,基础扩展表!$E:$AG,MATCH(AZ$2,基础扩展表!$E$1:$AG$1,0),FALSE)</f>
        <v>#N/A</v>
      </c>
      <c r="BA104" t="e">
        <f ca="1">VLOOKUP($B104,基础扩展表!$E:$AG,MATCH(BA$2,基础扩展表!$E$1:$AG$1,0),FALSE)</f>
        <v>#N/A</v>
      </c>
      <c r="BB104" t="e">
        <f ca="1">VLOOKUP($B104,基础扩展表!$E:$AG,MATCH(BB$2,基础扩展表!$E$1:$AG$1,0),FALSE)</f>
        <v>#N/A</v>
      </c>
      <c r="BC104" t="e">
        <f ca="1">VLOOKUP($B104,基础扩展表!$E:$AG,MATCH(BC$2,基础扩展表!$E$1:$AG$1,0),FALSE)</f>
        <v>#N/A</v>
      </c>
      <c r="BD104" t="e">
        <f ca="1">VLOOKUP($B104,基础扩展表!$E:$AG,MATCH(BD$2,基础扩展表!$E$1:$AG$1,0),FALSE)</f>
        <v>#N/A</v>
      </c>
      <c r="BE104" t="e">
        <f ca="1">VLOOKUP($B104,基础扩展表!$E:$AG,MATCH(BE$2,基础扩展表!$E$1:$AG$1,0),FALSE)</f>
        <v>#N/A</v>
      </c>
      <c r="BF104" t="e">
        <f ca="1">VLOOKUP($B104,基础扩展表!$E:$AG,MATCH(BF$2,基础扩展表!$E$1:$AG$1,0),FALSE)</f>
        <v>#N/A</v>
      </c>
      <c r="BG104" t="e">
        <f ca="1">VLOOKUP($B104,基础扩展表!$E:$AG,MATCH(BG$2,基础扩展表!$E$1:$AG$1,0),FALSE)</f>
        <v>#N/A</v>
      </c>
      <c r="BH104" t="e">
        <f ca="1">VLOOKUP($B104,基础扩展表!$E:$AG,MATCH(BH$2,基础扩展表!$E$1:$AG$1,0),FALSE)</f>
        <v>#N/A</v>
      </c>
      <c r="BI104" t="e">
        <f ca="1">VLOOKUP($B104,基础扩展表!$E:$AG,MATCH(BI$2,基础扩展表!$E$1:$AG$1,0),FALSE)</f>
        <v>#N/A</v>
      </c>
      <c r="BJ104" t="e">
        <f ca="1">VLOOKUP($B104,基础扩展表!$E:$AG,MATCH(BJ$2,基础扩展表!$E$1:$AG$1,0),FALSE)</f>
        <v>#N/A</v>
      </c>
      <c r="BK104" t="e">
        <f ca="1">VLOOKUP($B104,基础扩展表!$E:$AG,MATCH(BK$2,基础扩展表!$E$1:$AG$1,0),FALSE)</f>
        <v>#N/A</v>
      </c>
      <c r="BL104" t="e">
        <f ca="1">VLOOKUP($B104,基础扩展表!$E:$AG,MATCH(BL$2,基础扩展表!$E$1:$AG$1,0),FALSE)</f>
        <v>#N/A</v>
      </c>
      <c r="BM104" t="e">
        <f ca="1">VLOOKUP($E104,模型表!$C:$E,3,FALSE)</f>
        <v>#N/A</v>
      </c>
      <c r="BP104" t="str">
        <f t="shared" ca="1" si="24"/>
        <v>TRUE</v>
      </c>
    </row>
    <row r="105" spans="2:68" x14ac:dyDescent="0.2">
      <c r="B105" t="str">
        <f t="array" aca="1" ref="B105" ca="1">INDEX(基础表!$Y:$Y,SMALL(IF(基础表!$Z:$Z=1,ROW(基础表!$Z:$Z),999),ROW(H99)))&amp;""</f>
        <v/>
      </c>
      <c r="C105" t="e">
        <f ca="1">VLOOKUP(VLOOKUP($B105,基础表!$E:$G,3,FALSE),模型表!$C:$D,2,FALSE)</f>
        <v>#N/A</v>
      </c>
      <c r="E105" t="e">
        <f ca="1">VLOOKUP($B105,基础表!$E:$G,3,FALSE)</f>
        <v>#N/A</v>
      </c>
      <c r="F105" t="e">
        <f ca="1">VLOOKUP($E105,模型表!$C:$G,5,FALSE)</f>
        <v>#N/A</v>
      </c>
      <c r="G105" t="e">
        <f ca="1">VLOOKUP($E105,模型表!$C:$F,4,FALSE)</f>
        <v>#N/A</v>
      </c>
      <c r="I105" t="str">
        <f t="shared" ca="1" si="0"/>
        <v/>
      </c>
      <c r="J105" t="str">
        <f t="shared" ca="1" si="1"/>
        <v/>
      </c>
      <c r="K105" t="str">
        <f t="shared" ca="1" si="2"/>
        <v/>
      </c>
      <c r="L105" t="str">
        <f t="shared" ca="1" si="3"/>
        <v/>
      </c>
      <c r="M105" t="str">
        <f t="shared" ca="1" si="19"/>
        <v/>
      </c>
      <c r="O105" t="e">
        <f ca="1">VLOOKUP($B105,基础表!$E:$R,14,FALSE)</f>
        <v>#N/A</v>
      </c>
      <c r="P105" t="e">
        <f ca="1">VLOOKUP($B105,基础表!$E:$S,13,FALSE)</f>
        <v>#N/A</v>
      </c>
      <c r="R105" t="e">
        <f ca="1">VLOOKUP($B105,基础表!$E:$H,4,FALSE)</f>
        <v>#N/A</v>
      </c>
      <c r="U105" t="str">
        <f t="shared" ca="1" si="20"/>
        <v/>
      </c>
      <c r="V105" t="str">
        <f t="shared" ca="1" si="21"/>
        <v/>
      </c>
      <c r="W105" t="str">
        <f t="shared" ca="1" si="22"/>
        <v/>
      </c>
      <c r="X105" t="e">
        <f ca="1">VLOOKUP($E105,模型表!$C:$K,9,FALSE)</f>
        <v>#N/A</v>
      </c>
      <c r="Z105" t="e">
        <f ca="1">VLOOKUP($E105,模型表!$C:$Q,11,FALSE)</f>
        <v>#N/A</v>
      </c>
      <c r="AF105" s="36" t="str">
        <f ca="1">IF($B105="","",IF(VLOOKUP($E105,模型表!$C:$O,12,FALSE)="PBuff","["&amp;VLOOKUP($E105,模型表!$C:$Q,13,FALSE)&amp;"]","[]"))</f>
        <v/>
      </c>
      <c r="AH105" s="23" t="str">
        <f t="shared" ca="1" si="9"/>
        <v/>
      </c>
      <c r="AI105" s="23" t="e">
        <f t="shared" ca="1" si="23"/>
        <v>#N/A</v>
      </c>
      <c r="AJ105" s="23" t="str">
        <f t="shared" ca="1" si="11"/>
        <v/>
      </c>
      <c r="AK105" s="23" t="str">
        <f t="shared" ca="1" si="12"/>
        <v/>
      </c>
      <c r="AM105" t="e">
        <f ca="1">VLOOKUP($B105,基础表!$E:$J,4,FALSE)</f>
        <v>#N/A</v>
      </c>
      <c r="AN105" t="e">
        <f ca="1">VLOOKUP($B105,基础表!$E:$J,5,FALSE)</f>
        <v>#N/A</v>
      </c>
      <c r="AO105" t="e">
        <f ca="1">VLOOKUP($B105,基础表!$E:$J,6,FALSE)</f>
        <v>#N/A</v>
      </c>
      <c r="AP105" t="e">
        <f ca="1">VLOOKUP($B105,基础扩展表!$E:$AG,MATCH(AP$2,基础扩展表!$E$1:$AG$1,0),FALSE)</f>
        <v>#N/A</v>
      </c>
      <c r="AQ105" t="e">
        <f ca="1">VLOOKUP($B105,基础扩展表!$E:$AG,MATCH(AQ$2,基础扩展表!$E$1:$AG$1,0),FALSE)</f>
        <v>#N/A</v>
      </c>
      <c r="AR105" t="e">
        <f ca="1">VLOOKUP($B105,基础扩展表!$E:$AG,MATCH(AR$2,基础扩展表!$E$1:$AG$1,0),FALSE)</f>
        <v>#N/A</v>
      </c>
      <c r="AS105" t="e">
        <f ca="1">VLOOKUP($B105,基础扩展表!$E:$AG,MATCH(AS$2,基础扩展表!$E$1:$AG$1,0),FALSE)</f>
        <v>#N/A</v>
      </c>
      <c r="AT105" t="e">
        <f ca="1">VLOOKUP($B105,基础扩展表!$E:$AG,MATCH(AT$2,基础扩展表!$E$1:$AG$1,0),FALSE)</f>
        <v>#N/A</v>
      </c>
      <c r="AU105" t="e">
        <f ca="1">VLOOKUP($B105,基础扩展表!$E:$AG,MATCH(AU$2,基础扩展表!$E$1:$AG$1,0),FALSE)</f>
        <v>#N/A</v>
      </c>
      <c r="AV105" t="e">
        <f ca="1">VLOOKUP($B105,基础扩展表!$E:$AG,MATCH(AV$2,基础扩展表!$E$1:$AG$1,0),FALSE)</f>
        <v>#N/A</v>
      </c>
      <c r="AW105" t="e">
        <f ca="1">VLOOKUP($B105,基础扩展表!$E:$AG,MATCH(AW$2,基础扩展表!$E$1:$AG$1,0),FALSE)</f>
        <v>#N/A</v>
      </c>
      <c r="AX105" t="e">
        <f ca="1">VLOOKUP($B105,基础扩展表!$E:$AG,MATCH(AX$2,基础扩展表!$E$1:$AG$1,0),FALSE)</f>
        <v>#N/A</v>
      </c>
      <c r="AY105" t="e">
        <f ca="1">VLOOKUP($B105,基础扩展表!$E:$AG,MATCH(AY$2,基础扩展表!$E$1:$AG$1,0),FALSE)</f>
        <v>#N/A</v>
      </c>
      <c r="AZ105" t="e">
        <f ca="1">VLOOKUP($B105,基础扩展表!$E:$AG,MATCH(AZ$2,基础扩展表!$E$1:$AG$1,0),FALSE)</f>
        <v>#N/A</v>
      </c>
      <c r="BA105" t="e">
        <f ca="1">VLOOKUP($B105,基础扩展表!$E:$AG,MATCH(BA$2,基础扩展表!$E$1:$AG$1,0),FALSE)</f>
        <v>#N/A</v>
      </c>
      <c r="BB105" t="e">
        <f ca="1">VLOOKUP($B105,基础扩展表!$E:$AG,MATCH(BB$2,基础扩展表!$E$1:$AG$1,0),FALSE)</f>
        <v>#N/A</v>
      </c>
      <c r="BC105" t="e">
        <f ca="1">VLOOKUP($B105,基础扩展表!$E:$AG,MATCH(BC$2,基础扩展表!$E$1:$AG$1,0),FALSE)</f>
        <v>#N/A</v>
      </c>
      <c r="BD105" t="e">
        <f ca="1">VLOOKUP($B105,基础扩展表!$E:$AG,MATCH(BD$2,基础扩展表!$E$1:$AG$1,0),FALSE)</f>
        <v>#N/A</v>
      </c>
      <c r="BE105" t="e">
        <f ca="1">VLOOKUP($B105,基础扩展表!$E:$AG,MATCH(BE$2,基础扩展表!$E$1:$AG$1,0),FALSE)</f>
        <v>#N/A</v>
      </c>
      <c r="BF105" t="e">
        <f ca="1">VLOOKUP($B105,基础扩展表!$E:$AG,MATCH(BF$2,基础扩展表!$E$1:$AG$1,0),FALSE)</f>
        <v>#N/A</v>
      </c>
      <c r="BG105" t="e">
        <f ca="1">VLOOKUP($B105,基础扩展表!$E:$AG,MATCH(BG$2,基础扩展表!$E$1:$AG$1,0),FALSE)</f>
        <v>#N/A</v>
      </c>
      <c r="BH105" t="e">
        <f ca="1">VLOOKUP($B105,基础扩展表!$E:$AG,MATCH(BH$2,基础扩展表!$E$1:$AG$1,0),FALSE)</f>
        <v>#N/A</v>
      </c>
      <c r="BI105" t="e">
        <f ca="1">VLOOKUP($B105,基础扩展表!$E:$AG,MATCH(BI$2,基础扩展表!$E$1:$AG$1,0),FALSE)</f>
        <v>#N/A</v>
      </c>
      <c r="BJ105" t="e">
        <f ca="1">VLOOKUP($B105,基础扩展表!$E:$AG,MATCH(BJ$2,基础扩展表!$E$1:$AG$1,0),FALSE)</f>
        <v>#N/A</v>
      </c>
      <c r="BK105" t="e">
        <f ca="1">VLOOKUP($B105,基础扩展表!$E:$AG,MATCH(BK$2,基础扩展表!$E$1:$AG$1,0),FALSE)</f>
        <v>#N/A</v>
      </c>
      <c r="BL105" t="e">
        <f ca="1">VLOOKUP($B105,基础扩展表!$E:$AG,MATCH(BL$2,基础扩展表!$E$1:$AG$1,0),FALSE)</f>
        <v>#N/A</v>
      </c>
      <c r="BM105" t="e">
        <f ca="1">VLOOKUP($E105,模型表!$C:$E,3,FALSE)</f>
        <v>#N/A</v>
      </c>
      <c r="BP105" t="str">
        <f t="shared" ca="1" si="24"/>
        <v>TRUE</v>
      </c>
    </row>
    <row r="106" spans="2:68" x14ac:dyDescent="0.2">
      <c r="B106" t="str">
        <f t="array" aca="1" ref="B106" ca="1">INDEX(基础表!$Y:$Y,SMALL(IF(基础表!$Z:$Z=1,ROW(基础表!$Z:$Z),999),ROW(H100)))&amp;""</f>
        <v/>
      </c>
      <c r="C106" t="e">
        <f ca="1">VLOOKUP(VLOOKUP($B106,基础表!$E:$G,3,FALSE),模型表!$C:$D,2,FALSE)</f>
        <v>#N/A</v>
      </c>
      <c r="E106" t="e">
        <f ca="1">VLOOKUP($B106,基础表!$E:$G,3,FALSE)</f>
        <v>#N/A</v>
      </c>
      <c r="F106" t="e">
        <f ca="1">VLOOKUP($E106,模型表!$C:$G,5,FALSE)</f>
        <v>#N/A</v>
      </c>
      <c r="G106" t="e">
        <f ca="1">VLOOKUP($E106,模型表!$C:$F,4,FALSE)</f>
        <v>#N/A</v>
      </c>
      <c r="I106" t="str">
        <f t="shared" ca="1" si="0"/>
        <v/>
      </c>
      <c r="J106" t="str">
        <f t="shared" ca="1" si="1"/>
        <v/>
      </c>
      <c r="K106" t="str">
        <f t="shared" ca="1" si="2"/>
        <v/>
      </c>
      <c r="L106" t="str">
        <f t="shared" ca="1" si="3"/>
        <v/>
      </c>
      <c r="M106" t="str">
        <f t="shared" ca="1" si="19"/>
        <v/>
      </c>
      <c r="O106" t="e">
        <f ca="1">VLOOKUP($B106,基础表!$E:$R,14,FALSE)</f>
        <v>#N/A</v>
      </c>
      <c r="P106" t="e">
        <f ca="1">VLOOKUP($B106,基础表!$E:$S,13,FALSE)</f>
        <v>#N/A</v>
      </c>
      <c r="R106" t="e">
        <f ca="1">VLOOKUP($B106,基础表!$E:$H,4,FALSE)</f>
        <v>#N/A</v>
      </c>
      <c r="U106" t="str">
        <f t="shared" ca="1" si="20"/>
        <v/>
      </c>
      <c r="V106" t="str">
        <f t="shared" ca="1" si="21"/>
        <v/>
      </c>
      <c r="W106" t="str">
        <f t="shared" ca="1" si="22"/>
        <v/>
      </c>
      <c r="X106" t="e">
        <f ca="1">VLOOKUP($E106,模型表!$C:$K,9,FALSE)</f>
        <v>#N/A</v>
      </c>
      <c r="Z106" t="e">
        <f ca="1">VLOOKUP($E106,模型表!$C:$Q,11,FALSE)</f>
        <v>#N/A</v>
      </c>
      <c r="AF106" s="36" t="str">
        <f ca="1">IF($B106="","",IF(VLOOKUP($E106,模型表!$C:$O,12,FALSE)="PBuff","["&amp;VLOOKUP($E106,模型表!$C:$Q,13,FALSE)&amp;"]","[]"))</f>
        <v/>
      </c>
      <c r="AH106" s="23" t="str">
        <f t="shared" ca="1" si="9"/>
        <v/>
      </c>
      <c r="AI106" s="23" t="e">
        <f t="shared" ca="1" si="23"/>
        <v>#N/A</v>
      </c>
      <c r="AJ106" s="23" t="str">
        <f t="shared" ca="1" si="11"/>
        <v/>
      </c>
      <c r="AK106" s="23" t="str">
        <f t="shared" ca="1" si="12"/>
        <v/>
      </c>
      <c r="AM106" t="e">
        <f ca="1">VLOOKUP($B106,基础表!$E:$J,4,FALSE)</f>
        <v>#N/A</v>
      </c>
      <c r="AN106" t="e">
        <f ca="1">VLOOKUP($B106,基础表!$E:$J,5,FALSE)</f>
        <v>#N/A</v>
      </c>
      <c r="AO106" t="e">
        <f ca="1">VLOOKUP($B106,基础表!$E:$J,6,FALSE)</f>
        <v>#N/A</v>
      </c>
      <c r="AP106" t="e">
        <f ca="1">VLOOKUP($B106,基础扩展表!$E:$AG,MATCH(AP$2,基础扩展表!$E$1:$AG$1,0),FALSE)</f>
        <v>#N/A</v>
      </c>
      <c r="AQ106" t="e">
        <f ca="1">VLOOKUP($B106,基础扩展表!$E:$AG,MATCH(AQ$2,基础扩展表!$E$1:$AG$1,0),FALSE)</f>
        <v>#N/A</v>
      </c>
      <c r="AR106" t="e">
        <f ca="1">VLOOKUP($B106,基础扩展表!$E:$AG,MATCH(AR$2,基础扩展表!$E$1:$AG$1,0),FALSE)</f>
        <v>#N/A</v>
      </c>
      <c r="AS106" t="e">
        <f ca="1">VLOOKUP($B106,基础扩展表!$E:$AG,MATCH(AS$2,基础扩展表!$E$1:$AG$1,0),FALSE)</f>
        <v>#N/A</v>
      </c>
      <c r="AT106" t="e">
        <f ca="1">VLOOKUP($B106,基础扩展表!$E:$AG,MATCH(AT$2,基础扩展表!$E$1:$AG$1,0),FALSE)</f>
        <v>#N/A</v>
      </c>
      <c r="AU106" t="e">
        <f ca="1">VLOOKUP($B106,基础扩展表!$E:$AG,MATCH(AU$2,基础扩展表!$E$1:$AG$1,0),FALSE)</f>
        <v>#N/A</v>
      </c>
      <c r="AV106" t="e">
        <f ca="1">VLOOKUP($B106,基础扩展表!$E:$AG,MATCH(AV$2,基础扩展表!$E$1:$AG$1,0),FALSE)</f>
        <v>#N/A</v>
      </c>
      <c r="AW106" t="e">
        <f ca="1">VLOOKUP($B106,基础扩展表!$E:$AG,MATCH(AW$2,基础扩展表!$E$1:$AG$1,0),FALSE)</f>
        <v>#N/A</v>
      </c>
      <c r="AX106" t="e">
        <f ca="1">VLOOKUP($B106,基础扩展表!$E:$AG,MATCH(AX$2,基础扩展表!$E$1:$AG$1,0),FALSE)</f>
        <v>#N/A</v>
      </c>
      <c r="AY106" t="e">
        <f ca="1">VLOOKUP($B106,基础扩展表!$E:$AG,MATCH(AY$2,基础扩展表!$E$1:$AG$1,0),FALSE)</f>
        <v>#N/A</v>
      </c>
      <c r="AZ106" t="e">
        <f ca="1">VLOOKUP($B106,基础扩展表!$E:$AG,MATCH(AZ$2,基础扩展表!$E$1:$AG$1,0),FALSE)</f>
        <v>#N/A</v>
      </c>
      <c r="BA106" t="e">
        <f ca="1">VLOOKUP($B106,基础扩展表!$E:$AG,MATCH(BA$2,基础扩展表!$E$1:$AG$1,0),FALSE)</f>
        <v>#N/A</v>
      </c>
      <c r="BB106" t="e">
        <f ca="1">VLOOKUP($B106,基础扩展表!$E:$AG,MATCH(BB$2,基础扩展表!$E$1:$AG$1,0),FALSE)</f>
        <v>#N/A</v>
      </c>
      <c r="BC106" t="e">
        <f ca="1">VLOOKUP($B106,基础扩展表!$E:$AG,MATCH(BC$2,基础扩展表!$E$1:$AG$1,0),FALSE)</f>
        <v>#N/A</v>
      </c>
      <c r="BD106" t="e">
        <f ca="1">VLOOKUP($B106,基础扩展表!$E:$AG,MATCH(BD$2,基础扩展表!$E$1:$AG$1,0),FALSE)</f>
        <v>#N/A</v>
      </c>
      <c r="BE106" t="e">
        <f ca="1">VLOOKUP($B106,基础扩展表!$E:$AG,MATCH(BE$2,基础扩展表!$E$1:$AG$1,0),FALSE)</f>
        <v>#N/A</v>
      </c>
      <c r="BF106" t="e">
        <f ca="1">VLOOKUP($B106,基础扩展表!$E:$AG,MATCH(BF$2,基础扩展表!$E$1:$AG$1,0),FALSE)</f>
        <v>#N/A</v>
      </c>
      <c r="BG106" t="e">
        <f ca="1">VLOOKUP($B106,基础扩展表!$E:$AG,MATCH(BG$2,基础扩展表!$E$1:$AG$1,0),FALSE)</f>
        <v>#N/A</v>
      </c>
      <c r="BH106" t="e">
        <f ca="1">VLOOKUP($B106,基础扩展表!$E:$AG,MATCH(BH$2,基础扩展表!$E$1:$AG$1,0),FALSE)</f>
        <v>#N/A</v>
      </c>
      <c r="BI106" t="e">
        <f ca="1">VLOOKUP($B106,基础扩展表!$E:$AG,MATCH(BI$2,基础扩展表!$E$1:$AG$1,0),FALSE)</f>
        <v>#N/A</v>
      </c>
      <c r="BJ106" t="e">
        <f ca="1">VLOOKUP($B106,基础扩展表!$E:$AG,MATCH(BJ$2,基础扩展表!$E$1:$AG$1,0),FALSE)</f>
        <v>#N/A</v>
      </c>
      <c r="BK106" t="e">
        <f ca="1">VLOOKUP($B106,基础扩展表!$E:$AG,MATCH(BK$2,基础扩展表!$E$1:$AG$1,0),FALSE)</f>
        <v>#N/A</v>
      </c>
      <c r="BL106" t="e">
        <f ca="1">VLOOKUP($B106,基础扩展表!$E:$AG,MATCH(BL$2,基础扩展表!$E$1:$AG$1,0),FALSE)</f>
        <v>#N/A</v>
      </c>
      <c r="BM106" t="e">
        <f ca="1">VLOOKUP($E106,模型表!$C:$E,3,FALSE)</f>
        <v>#N/A</v>
      </c>
      <c r="BP106" t="str">
        <f t="shared" ca="1" si="24"/>
        <v>TRUE</v>
      </c>
    </row>
    <row r="107" spans="2:68" x14ac:dyDescent="0.2">
      <c r="B107" t="str">
        <f t="array" aca="1" ref="B107" ca="1">INDEX(基础表!$Y:$Y,SMALL(IF(基础表!$Z:$Z=1,ROW(基础表!$Z:$Z),999),ROW(H101)))&amp;""</f>
        <v/>
      </c>
      <c r="C107" t="e">
        <f ca="1">VLOOKUP(VLOOKUP($B107,基础表!$E:$G,3,FALSE),模型表!$C:$D,2,FALSE)</f>
        <v>#N/A</v>
      </c>
      <c r="E107" t="e">
        <f ca="1">VLOOKUP($B107,基础表!$E:$G,3,FALSE)</f>
        <v>#N/A</v>
      </c>
      <c r="F107" t="e">
        <f ca="1">VLOOKUP($E107,模型表!$C:$G,5,FALSE)</f>
        <v>#N/A</v>
      </c>
      <c r="G107" t="e">
        <f ca="1">VLOOKUP($E107,模型表!$C:$F,4,FALSE)</f>
        <v>#N/A</v>
      </c>
      <c r="I107" t="str">
        <f t="shared" ca="1" si="0"/>
        <v/>
      </c>
      <c r="J107" t="str">
        <f t="shared" ca="1" si="1"/>
        <v/>
      </c>
      <c r="K107" t="str">
        <f t="shared" ca="1" si="2"/>
        <v/>
      </c>
      <c r="L107" t="str">
        <f t="shared" ca="1" si="3"/>
        <v/>
      </c>
      <c r="M107" t="str">
        <f t="shared" ref="M107:M170" ca="1" si="25">IF(B107="","","[Master]")</f>
        <v/>
      </c>
      <c r="O107" t="e">
        <f ca="1">VLOOKUP($B107,基础表!$E:$R,14,FALSE)</f>
        <v>#N/A</v>
      </c>
      <c r="P107" t="e">
        <f ca="1">VLOOKUP($B107,基础表!$E:$S,13,FALSE)</f>
        <v>#N/A</v>
      </c>
      <c r="R107" t="e">
        <f ca="1">VLOOKUP($B107,基础表!$E:$H,4,FALSE)</f>
        <v>#N/A</v>
      </c>
      <c r="U107" t="str">
        <f t="shared" ref="U107:U170" ca="1" si="26">IF(B107="","","[EARTH]")</f>
        <v/>
      </c>
      <c r="V107" t="str">
        <f t="shared" ref="V107:V170" ca="1" si="27">IF(B107="","","BOSS")</f>
        <v/>
      </c>
      <c r="W107" t="str">
        <f t="shared" ref="W107:W170" ca="1" si="28">IF(B107="","",5)</f>
        <v/>
      </c>
      <c r="X107" t="e">
        <f ca="1">VLOOKUP($E107,模型表!$C:$K,9,FALSE)</f>
        <v>#N/A</v>
      </c>
      <c r="Z107" t="e">
        <f ca="1">VLOOKUP($E107,模型表!$C:$Q,11,FALSE)</f>
        <v>#N/A</v>
      </c>
      <c r="AF107" s="36" t="str">
        <f ca="1">IF($B107="","",IF(VLOOKUP($E107,模型表!$C:$O,12,FALSE)="PBuff","["&amp;VLOOKUP($E107,模型表!$C:$Q,13,FALSE)&amp;"]","[]"))</f>
        <v/>
      </c>
      <c r="AH107" s="23" t="str">
        <f t="shared" ca="1" si="9"/>
        <v/>
      </c>
      <c r="AI107" s="23" t="e">
        <f t="shared" ref="AI107:AI170" ca="1" si="29">IF(C107="","","[]")</f>
        <v>#N/A</v>
      </c>
      <c r="AJ107" s="23" t="str">
        <f t="shared" ca="1" si="11"/>
        <v/>
      </c>
      <c r="AK107" s="23" t="str">
        <f t="shared" ca="1" si="12"/>
        <v/>
      </c>
      <c r="AM107" t="e">
        <f ca="1">VLOOKUP($B107,基础表!$E:$J,4,FALSE)</f>
        <v>#N/A</v>
      </c>
      <c r="AN107" t="e">
        <f ca="1">VLOOKUP($B107,基础表!$E:$J,5,FALSE)</f>
        <v>#N/A</v>
      </c>
      <c r="AO107" t="e">
        <f ca="1">VLOOKUP($B107,基础表!$E:$J,6,FALSE)</f>
        <v>#N/A</v>
      </c>
      <c r="AP107" t="e">
        <f ca="1">VLOOKUP($B107,基础扩展表!$E:$AG,MATCH(AP$2,基础扩展表!$E$1:$AG$1,0),FALSE)</f>
        <v>#N/A</v>
      </c>
      <c r="AQ107" t="e">
        <f ca="1">VLOOKUP($B107,基础扩展表!$E:$AG,MATCH(AQ$2,基础扩展表!$E$1:$AG$1,0),FALSE)</f>
        <v>#N/A</v>
      </c>
      <c r="AR107" t="e">
        <f ca="1">VLOOKUP($B107,基础扩展表!$E:$AG,MATCH(AR$2,基础扩展表!$E$1:$AG$1,0),FALSE)</f>
        <v>#N/A</v>
      </c>
      <c r="AS107" t="e">
        <f ca="1">VLOOKUP($B107,基础扩展表!$E:$AG,MATCH(AS$2,基础扩展表!$E$1:$AG$1,0),FALSE)</f>
        <v>#N/A</v>
      </c>
      <c r="AT107" t="e">
        <f ca="1">VLOOKUP($B107,基础扩展表!$E:$AG,MATCH(AT$2,基础扩展表!$E$1:$AG$1,0),FALSE)</f>
        <v>#N/A</v>
      </c>
      <c r="AU107" t="e">
        <f ca="1">VLOOKUP($B107,基础扩展表!$E:$AG,MATCH(AU$2,基础扩展表!$E$1:$AG$1,0),FALSE)</f>
        <v>#N/A</v>
      </c>
      <c r="AV107" t="e">
        <f ca="1">VLOOKUP($B107,基础扩展表!$E:$AG,MATCH(AV$2,基础扩展表!$E$1:$AG$1,0),FALSE)</f>
        <v>#N/A</v>
      </c>
      <c r="AW107" t="e">
        <f ca="1">VLOOKUP($B107,基础扩展表!$E:$AG,MATCH(AW$2,基础扩展表!$E$1:$AG$1,0),FALSE)</f>
        <v>#N/A</v>
      </c>
      <c r="AX107" t="e">
        <f ca="1">VLOOKUP($B107,基础扩展表!$E:$AG,MATCH(AX$2,基础扩展表!$E$1:$AG$1,0),FALSE)</f>
        <v>#N/A</v>
      </c>
      <c r="AY107" t="e">
        <f ca="1">VLOOKUP($B107,基础扩展表!$E:$AG,MATCH(AY$2,基础扩展表!$E$1:$AG$1,0),FALSE)</f>
        <v>#N/A</v>
      </c>
      <c r="AZ107" t="e">
        <f ca="1">VLOOKUP($B107,基础扩展表!$E:$AG,MATCH(AZ$2,基础扩展表!$E$1:$AG$1,0),FALSE)</f>
        <v>#N/A</v>
      </c>
      <c r="BA107" t="e">
        <f ca="1">VLOOKUP($B107,基础扩展表!$E:$AG,MATCH(BA$2,基础扩展表!$E$1:$AG$1,0),FALSE)</f>
        <v>#N/A</v>
      </c>
      <c r="BB107" t="e">
        <f ca="1">VLOOKUP($B107,基础扩展表!$E:$AG,MATCH(BB$2,基础扩展表!$E$1:$AG$1,0),FALSE)</f>
        <v>#N/A</v>
      </c>
      <c r="BC107" t="e">
        <f ca="1">VLOOKUP($B107,基础扩展表!$E:$AG,MATCH(BC$2,基础扩展表!$E$1:$AG$1,0),FALSE)</f>
        <v>#N/A</v>
      </c>
      <c r="BD107" t="e">
        <f ca="1">VLOOKUP($B107,基础扩展表!$E:$AG,MATCH(BD$2,基础扩展表!$E$1:$AG$1,0),FALSE)</f>
        <v>#N/A</v>
      </c>
      <c r="BE107" t="e">
        <f ca="1">VLOOKUP($B107,基础扩展表!$E:$AG,MATCH(BE$2,基础扩展表!$E$1:$AG$1,0),FALSE)</f>
        <v>#N/A</v>
      </c>
      <c r="BF107" t="e">
        <f ca="1">VLOOKUP($B107,基础扩展表!$E:$AG,MATCH(BF$2,基础扩展表!$E$1:$AG$1,0),FALSE)</f>
        <v>#N/A</v>
      </c>
      <c r="BG107" t="e">
        <f ca="1">VLOOKUP($B107,基础扩展表!$E:$AG,MATCH(BG$2,基础扩展表!$E$1:$AG$1,0),FALSE)</f>
        <v>#N/A</v>
      </c>
      <c r="BH107" t="e">
        <f ca="1">VLOOKUP($B107,基础扩展表!$E:$AG,MATCH(BH$2,基础扩展表!$E$1:$AG$1,0),FALSE)</f>
        <v>#N/A</v>
      </c>
      <c r="BI107" t="e">
        <f ca="1">VLOOKUP($B107,基础扩展表!$E:$AG,MATCH(BI$2,基础扩展表!$E$1:$AG$1,0),FALSE)</f>
        <v>#N/A</v>
      </c>
      <c r="BJ107" t="e">
        <f ca="1">VLOOKUP($B107,基础扩展表!$E:$AG,MATCH(BJ$2,基础扩展表!$E$1:$AG$1,0),FALSE)</f>
        <v>#N/A</v>
      </c>
      <c r="BK107" t="e">
        <f ca="1">VLOOKUP($B107,基础扩展表!$E:$AG,MATCH(BK$2,基础扩展表!$E$1:$AG$1,0),FALSE)</f>
        <v>#N/A</v>
      </c>
      <c r="BL107" t="e">
        <f ca="1">VLOOKUP($B107,基础扩展表!$E:$AG,MATCH(BL$2,基础扩展表!$E$1:$AG$1,0),FALSE)</f>
        <v>#N/A</v>
      </c>
      <c r="BM107" t="e">
        <f ca="1">VLOOKUP($E107,模型表!$C:$E,3,FALSE)</f>
        <v>#N/A</v>
      </c>
      <c r="BP107" t="str">
        <f t="shared" ref="BP107:BP170" ca="1" si="30">IF(LEFT(B107,7)=LEFT(B108,7),"TRUE","FALSE")</f>
        <v>TRUE</v>
      </c>
    </row>
    <row r="108" spans="2:68" x14ac:dyDescent="0.2">
      <c r="B108" t="str">
        <f t="array" aca="1" ref="B108" ca="1">INDEX(基础表!$Y:$Y,SMALL(IF(基础表!$Z:$Z=1,ROW(基础表!$Z:$Z),999),ROW(H102)))&amp;""</f>
        <v/>
      </c>
      <c r="C108" t="e">
        <f ca="1">VLOOKUP(VLOOKUP($B108,基础表!$E:$G,3,FALSE),模型表!$C:$D,2,FALSE)</f>
        <v>#N/A</v>
      </c>
      <c r="E108" t="e">
        <f ca="1">VLOOKUP($B108,基础表!$E:$G,3,FALSE)</f>
        <v>#N/A</v>
      </c>
      <c r="F108" t="e">
        <f ca="1">VLOOKUP($E108,模型表!$C:$G,5,FALSE)</f>
        <v>#N/A</v>
      </c>
      <c r="G108" t="e">
        <f ca="1">VLOOKUP($E108,模型表!$C:$F,4,FALSE)</f>
        <v>#N/A</v>
      </c>
      <c r="I108" t="str">
        <f t="shared" ca="1" si="0"/>
        <v/>
      </c>
      <c r="J108" t="str">
        <f t="shared" ca="1" si="1"/>
        <v/>
      </c>
      <c r="K108" t="str">
        <f t="shared" ca="1" si="2"/>
        <v/>
      </c>
      <c r="L108" t="str">
        <f t="shared" ca="1" si="3"/>
        <v/>
      </c>
      <c r="M108" t="str">
        <f t="shared" ca="1" si="25"/>
        <v/>
      </c>
      <c r="O108" t="e">
        <f ca="1">VLOOKUP($B108,基础表!$E:$R,14,FALSE)</f>
        <v>#N/A</v>
      </c>
      <c r="P108" t="e">
        <f ca="1">VLOOKUP($B108,基础表!$E:$S,13,FALSE)</f>
        <v>#N/A</v>
      </c>
      <c r="R108" t="e">
        <f ca="1">VLOOKUP($B108,基础表!$E:$H,4,FALSE)</f>
        <v>#N/A</v>
      </c>
      <c r="U108" t="str">
        <f t="shared" ca="1" si="26"/>
        <v/>
      </c>
      <c r="V108" t="str">
        <f t="shared" ca="1" si="27"/>
        <v/>
      </c>
      <c r="W108" t="str">
        <f t="shared" ca="1" si="28"/>
        <v/>
      </c>
      <c r="X108" t="e">
        <f ca="1">VLOOKUP($E108,模型表!$C:$K,9,FALSE)</f>
        <v>#N/A</v>
      </c>
      <c r="Z108" t="e">
        <f ca="1">VLOOKUP($E108,模型表!$C:$Q,11,FALSE)</f>
        <v>#N/A</v>
      </c>
      <c r="AF108" s="36" t="str">
        <f ca="1">IF($B108="","",IF(VLOOKUP($E108,模型表!$C:$O,12,FALSE)="PBuff","["&amp;VLOOKUP($E108,模型表!$C:$Q,13,FALSE)&amp;"]","[]"))</f>
        <v/>
      </c>
      <c r="AH108" s="23" t="str">
        <f t="shared" ca="1" si="9"/>
        <v/>
      </c>
      <c r="AI108" s="23" t="e">
        <f t="shared" ca="1" si="29"/>
        <v>#N/A</v>
      </c>
      <c r="AJ108" s="23" t="str">
        <f t="shared" ca="1" si="11"/>
        <v/>
      </c>
      <c r="AK108" s="23" t="str">
        <f t="shared" ca="1" si="12"/>
        <v/>
      </c>
      <c r="AM108" t="e">
        <f ca="1">VLOOKUP($B108,基础表!$E:$J,4,FALSE)</f>
        <v>#N/A</v>
      </c>
      <c r="AN108" t="e">
        <f ca="1">VLOOKUP($B108,基础表!$E:$J,5,FALSE)</f>
        <v>#N/A</v>
      </c>
      <c r="AO108" t="e">
        <f ca="1">VLOOKUP($B108,基础表!$E:$J,6,FALSE)</f>
        <v>#N/A</v>
      </c>
      <c r="AP108" t="e">
        <f ca="1">VLOOKUP($B108,基础扩展表!$E:$AG,MATCH(AP$2,基础扩展表!$E$1:$AG$1,0),FALSE)</f>
        <v>#N/A</v>
      </c>
      <c r="AQ108" t="e">
        <f ca="1">VLOOKUP($B108,基础扩展表!$E:$AG,MATCH(AQ$2,基础扩展表!$E$1:$AG$1,0),FALSE)</f>
        <v>#N/A</v>
      </c>
      <c r="AR108" t="e">
        <f ca="1">VLOOKUP($B108,基础扩展表!$E:$AG,MATCH(AR$2,基础扩展表!$E$1:$AG$1,0),FALSE)</f>
        <v>#N/A</v>
      </c>
      <c r="AS108" t="e">
        <f ca="1">VLOOKUP($B108,基础扩展表!$E:$AG,MATCH(AS$2,基础扩展表!$E$1:$AG$1,0),FALSE)</f>
        <v>#N/A</v>
      </c>
      <c r="AT108" t="e">
        <f ca="1">VLOOKUP($B108,基础扩展表!$E:$AG,MATCH(AT$2,基础扩展表!$E$1:$AG$1,0),FALSE)</f>
        <v>#N/A</v>
      </c>
      <c r="AU108" t="e">
        <f ca="1">VLOOKUP($B108,基础扩展表!$E:$AG,MATCH(AU$2,基础扩展表!$E$1:$AG$1,0),FALSE)</f>
        <v>#N/A</v>
      </c>
      <c r="AV108" t="e">
        <f ca="1">VLOOKUP($B108,基础扩展表!$E:$AG,MATCH(AV$2,基础扩展表!$E$1:$AG$1,0),FALSE)</f>
        <v>#N/A</v>
      </c>
      <c r="AW108" t="e">
        <f ca="1">VLOOKUP($B108,基础扩展表!$E:$AG,MATCH(AW$2,基础扩展表!$E$1:$AG$1,0),FALSE)</f>
        <v>#N/A</v>
      </c>
      <c r="AX108" t="e">
        <f ca="1">VLOOKUP($B108,基础扩展表!$E:$AG,MATCH(AX$2,基础扩展表!$E$1:$AG$1,0),FALSE)</f>
        <v>#N/A</v>
      </c>
      <c r="AY108" t="e">
        <f ca="1">VLOOKUP($B108,基础扩展表!$E:$AG,MATCH(AY$2,基础扩展表!$E$1:$AG$1,0),FALSE)</f>
        <v>#N/A</v>
      </c>
      <c r="AZ108" t="e">
        <f ca="1">VLOOKUP($B108,基础扩展表!$E:$AG,MATCH(AZ$2,基础扩展表!$E$1:$AG$1,0),FALSE)</f>
        <v>#N/A</v>
      </c>
      <c r="BA108" t="e">
        <f ca="1">VLOOKUP($B108,基础扩展表!$E:$AG,MATCH(BA$2,基础扩展表!$E$1:$AG$1,0),FALSE)</f>
        <v>#N/A</v>
      </c>
      <c r="BB108" t="e">
        <f ca="1">VLOOKUP($B108,基础扩展表!$E:$AG,MATCH(BB$2,基础扩展表!$E$1:$AG$1,0),FALSE)</f>
        <v>#N/A</v>
      </c>
      <c r="BC108" t="e">
        <f ca="1">VLOOKUP($B108,基础扩展表!$E:$AG,MATCH(BC$2,基础扩展表!$E$1:$AG$1,0),FALSE)</f>
        <v>#N/A</v>
      </c>
      <c r="BD108" t="e">
        <f ca="1">VLOOKUP($B108,基础扩展表!$E:$AG,MATCH(BD$2,基础扩展表!$E$1:$AG$1,0),FALSE)</f>
        <v>#N/A</v>
      </c>
      <c r="BE108" t="e">
        <f ca="1">VLOOKUP($B108,基础扩展表!$E:$AG,MATCH(BE$2,基础扩展表!$E$1:$AG$1,0),FALSE)</f>
        <v>#N/A</v>
      </c>
      <c r="BF108" t="e">
        <f ca="1">VLOOKUP($B108,基础扩展表!$E:$AG,MATCH(BF$2,基础扩展表!$E$1:$AG$1,0),FALSE)</f>
        <v>#N/A</v>
      </c>
      <c r="BG108" t="e">
        <f ca="1">VLOOKUP($B108,基础扩展表!$E:$AG,MATCH(BG$2,基础扩展表!$E$1:$AG$1,0),FALSE)</f>
        <v>#N/A</v>
      </c>
      <c r="BH108" t="e">
        <f ca="1">VLOOKUP($B108,基础扩展表!$E:$AG,MATCH(BH$2,基础扩展表!$E$1:$AG$1,0),FALSE)</f>
        <v>#N/A</v>
      </c>
      <c r="BI108" t="e">
        <f ca="1">VLOOKUP($B108,基础扩展表!$E:$AG,MATCH(BI$2,基础扩展表!$E$1:$AG$1,0),FALSE)</f>
        <v>#N/A</v>
      </c>
      <c r="BJ108" t="e">
        <f ca="1">VLOOKUP($B108,基础扩展表!$E:$AG,MATCH(BJ$2,基础扩展表!$E$1:$AG$1,0),FALSE)</f>
        <v>#N/A</v>
      </c>
      <c r="BK108" t="e">
        <f ca="1">VLOOKUP($B108,基础扩展表!$E:$AG,MATCH(BK$2,基础扩展表!$E$1:$AG$1,0),FALSE)</f>
        <v>#N/A</v>
      </c>
      <c r="BL108" t="e">
        <f ca="1">VLOOKUP($B108,基础扩展表!$E:$AG,MATCH(BL$2,基础扩展表!$E$1:$AG$1,0),FALSE)</f>
        <v>#N/A</v>
      </c>
      <c r="BM108" t="e">
        <f ca="1">VLOOKUP($E108,模型表!$C:$E,3,FALSE)</f>
        <v>#N/A</v>
      </c>
      <c r="BP108" t="str">
        <f t="shared" ca="1" si="30"/>
        <v>TRUE</v>
      </c>
    </row>
    <row r="109" spans="2:68" x14ac:dyDescent="0.2">
      <c r="B109" t="str">
        <f t="array" aca="1" ref="B109" ca="1">INDEX(基础表!$Y:$Y,SMALL(IF(基础表!$Z:$Z=1,ROW(基础表!$Z:$Z),999),ROW(H103)))&amp;""</f>
        <v/>
      </c>
      <c r="C109" t="e">
        <f ca="1">VLOOKUP(VLOOKUP($B109,基础表!$E:$G,3,FALSE),模型表!$C:$D,2,FALSE)</f>
        <v>#N/A</v>
      </c>
      <c r="E109" t="e">
        <f ca="1">VLOOKUP($B109,基础表!$E:$G,3,FALSE)</f>
        <v>#N/A</v>
      </c>
      <c r="F109" t="e">
        <f ca="1">VLOOKUP($E109,模型表!$C:$G,5,FALSE)</f>
        <v>#N/A</v>
      </c>
      <c r="G109" t="e">
        <f ca="1">VLOOKUP($E109,模型表!$C:$F,4,FALSE)</f>
        <v>#N/A</v>
      </c>
      <c r="I109" t="str">
        <f t="shared" ca="1" si="0"/>
        <v/>
      </c>
      <c r="J109" t="str">
        <f t="shared" ca="1" si="1"/>
        <v/>
      </c>
      <c r="K109" t="str">
        <f t="shared" ca="1" si="2"/>
        <v/>
      </c>
      <c r="L109" t="str">
        <f t="shared" ca="1" si="3"/>
        <v/>
      </c>
      <c r="M109" t="str">
        <f t="shared" ca="1" si="25"/>
        <v/>
      </c>
      <c r="O109" t="e">
        <f ca="1">VLOOKUP($B109,基础表!$E:$R,14,FALSE)</f>
        <v>#N/A</v>
      </c>
      <c r="P109" t="e">
        <f ca="1">VLOOKUP($B109,基础表!$E:$S,13,FALSE)</f>
        <v>#N/A</v>
      </c>
      <c r="R109" t="e">
        <f ca="1">VLOOKUP($B109,基础表!$E:$H,4,FALSE)</f>
        <v>#N/A</v>
      </c>
      <c r="U109" t="str">
        <f t="shared" ca="1" si="26"/>
        <v/>
      </c>
      <c r="V109" t="str">
        <f t="shared" ca="1" si="27"/>
        <v/>
      </c>
      <c r="W109" t="str">
        <f t="shared" ca="1" si="28"/>
        <v/>
      </c>
      <c r="X109" t="e">
        <f ca="1">VLOOKUP($E109,模型表!$C:$K,9,FALSE)</f>
        <v>#N/A</v>
      </c>
      <c r="Z109" t="e">
        <f ca="1">VLOOKUP($E109,模型表!$C:$Q,11,FALSE)</f>
        <v>#N/A</v>
      </c>
      <c r="AF109" s="36" t="str">
        <f ca="1">IF($B109="","",IF(VLOOKUP($E109,模型表!$C:$O,12,FALSE)="PBuff","["&amp;VLOOKUP($E109,模型表!$C:$Q,13,FALSE)&amp;"]","[]"))</f>
        <v/>
      </c>
      <c r="AH109" s="23" t="str">
        <f t="shared" ca="1" si="9"/>
        <v/>
      </c>
      <c r="AI109" s="23" t="e">
        <f t="shared" ca="1" si="29"/>
        <v>#N/A</v>
      </c>
      <c r="AJ109" s="23" t="str">
        <f t="shared" ca="1" si="11"/>
        <v/>
      </c>
      <c r="AK109" s="23" t="str">
        <f t="shared" ca="1" si="12"/>
        <v/>
      </c>
      <c r="AM109" t="e">
        <f ca="1">VLOOKUP($B109,基础表!$E:$J,4,FALSE)</f>
        <v>#N/A</v>
      </c>
      <c r="AN109" t="e">
        <f ca="1">VLOOKUP($B109,基础表!$E:$J,5,FALSE)</f>
        <v>#N/A</v>
      </c>
      <c r="AO109" t="e">
        <f ca="1">VLOOKUP($B109,基础表!$E:$J,6,FALSE)</f>
        <v>#N/A</v>
      </c>
      <c r="AP109" t="e">
        <f ca="1">VLOOKUP($B109,基础扩展表!$E:$AG,MATCH(AP$2,基础扩展表!$E$1:$AG$1,0),FALSE)</f>
        <v>#N/A</v>
      </c>
      <c r="AQ109" t="e">
        <f ca="1">VLOOKUP($B109,基础扩展表!$E:$AG,MATCH(AQ$2,基础扩展表!$E$1:$AG$1,0),FALSE)</f>
        <v>#N/A</v>
      </c>
      <c r="AR109" t="e">
        <f ca="1">VLOOKUP($B109,基础扩展表!$E:$AG,MATCH(AR$2,基础扩展表!$E$1:$AG$1,0),FALSE)</f>
        <v>#N/A</v>
      </c>
      <c r="AS109" t="e">
        <f ca="1">VLOOKUP($B109,基础扩展表!$E:$AG,MATCH(AS$2,基础扩展表!$E$1:$AG$1,0),FALSE)</f>
        <v>#N/A</v>
      </c>
      <c r="AT109" t="e">
        <f ca="1">VLOOKUP($B109,基础扩展表!$E:$AG,MATCH(AT$2,基础扩展表!$E$1:$AG$1,0),FALSE)</f>
        <v>#N/A</v>
      </c>
      <c r="AU109" t="e">
        <f ca="1">VLOOKUP($B109,基础扩展表!$E:$AG,MATCH(AU$2,基础扩展表!$E$1:$AG$1,0),FALSE)</f>
        <v>#N/A</v>
      </c>
      <c r="AV109" t="e">
        <f ca="1">VLOOKUP($B109,基础扩展表!$E:$AG,MATCH(AV$2,基础扩展表!$E$1:$AG$1,0),FALSE)</f>
        <v>#N/A</v>
      </c>
      <c r="AW109" t="e">
        <f ca="1">VLOOKUP($B109,基础扩展表!$E:$AG,MATCH(AW$2,基础扩展表!$E$1:$AG$1,0),FALSE)</f>
        <v>#N/A</v>
      </c>
      <c r="AX109" t="e">
        <f ca="1">VLOOKUP($B109,基础扩展表!$E:$AG,MATCH(AX$2,基础扩展表!$E$1:$AG$1,0),FALSE)</f>
        <v>#N/A</v>
      </c>
      <c r="AY109" t="e">
        <f ca="1">VLOOKUP($B109,基础扩展表!$E:$AG,MATCH(AY$2,基础扩展表!$E$1:$AG$1,0),FALSE)</f>
        <v>#N/A</v>
      </c>
      <c r="AZ109" t="e">
        <f ca="1">VLOOKUP($B109,基础扩展表!$E:$AG,MATCH(AZ$2,基础扩展表!$E$1:$AG$1,0),FALSE)</f>
        <v>#N/A</v>
      </c>
      <c r="BA109" t="e">
        <f ca="1">VLOOKUP($B109,基础扩展表!$E:$AG,MATCH(BA$2,基础扩展表!$E$1:$AG$1,0),FALSE)</f>
        <v>#N/A</v>
      </c>
      <c r="BB109" t="e">
        <f ca="1">VLOOKUP($B109,基础扩展表!$E:$AG,MATCH(BB$2,基础扩展表!$E$1:$AG$1,0),FALSE)</f>
        <v>#N/A</v>
      </c>
      <c r="BC109" t="e">
        <f ca="1">VLOOKUP($B109,基础扩展表!$E:$AG,MATCH(BC$2,基础扩展表!$E$1:$AG$1,0),FALSE)</f>
        <v>#N/A</v>
      </c>
      <c r="BD109" t="e">
        <f ca="1">VLOOKUP($B109,基础扩展表!$E:$AG,MATCH(BD$2,基础扩展表!$E$1:$AG$1,0),FALSE)</f>
        <v>#N/A</v>
      </c>
      <c r="BE109" t="e">
        <f ca="1">VLOOKUP($B109,基础扩展表!$E:$AG,MATCH(BE$2,基础扩展表!$E$1:$AG$1,0),FALSE)</f>
        <v>#N/A</v>
      </c>
      <c r="BF109" t="e">
        <f ca="1">VLOOKUP($B109,基础扩展表!$E:$AG,MATCH(BF$2,基础扩展表!$E$1:$AG$1,0),FALSE)</f>
        <v>#N/A</v>
      </c>
      <c r="BG109" t="e">
        <f ca="1">VLOOKUP($B109,基础扩展表!$E:$AG,MATCH(BG$2,基础扩展表!$E$1:$AG$1,0),FALSE)</f>
        <v>#N/A</v>
      </c>
      <c r="BH109" t="e">
        <f ca="1">VLOOKUP($B109,基础扩展表!$E:$AG,MATCH(BH$2,基础扩展表!$E$1:$AG$1,0),FALSE)</f>
        <v>#N/A</v>
      </c>
      <c r="BI109" t="e">
        <f ca="1">VLOOKUP($B109,基础扩展表!$E:$AG,MATCH(BI$2,基础扩展表!$E$1:$AG$1,0),FALSE)</f>
        <v>#N/A</v>
      </c>
      <c r="BJ109" t="e">
        <f ca="1">VLOOKUP($B109,基础扩展表!$E:$AG,MATCH(BJ$2,基础扩展表!$E$1:$AG$1,0),FALSE)</f>
        <v>#N/A</v>
      </c>
      <c r="BK109" t="e">
        <f ca="1">VLOOKUP($B109,基础扩展表!$E:$AG,MATCH(BK$2,基础扩展表!$E$1:$AG$1,0),FALSE)</f>
        <v>#N/A</v>
      </c>
      <c r="BL109" t="e">
        <f ca="1">VLOOKUP($B109,基础扩展表!$E:$AG,MATCH(BL$2,基础扩展表!$E$1:$AG$1,0),FALSE)</f>
        <v>#N/A</v>
      </c>
      <c r="BM109" t="e">
        <f ca="1">VLOOKUP($E109,模型表!$C:$E,3,FALSE)</f>
        <v>#N/A</v>
      </c>
      <c r="BP109" t="str">
        <f t="shared" ca="1" si="30"/>
        <v>TRUE</v>
      </c>
    </row>
    <row r="110" spans="2:68" x14ac:dyDescent="0.2">
      <c r="B110" t="str">
        <f t="array" aca="1" ref="B110" ca="1">INDEX(基础表!$Y:$Y,SMALL(IF(基础表!$Z:$Z=1,ROW(基础表!$Z:$Z),999),ROW(H104)))&amp;""</f>
        <v/>
      </c>
      <c r="C110" t="e">
        <f ca="1">VLOOKUP(VLOOKUP($B110,基础表!$E:$G,3,FALSE),模型表!$C:$D,2,FALSE)</f>
        <v>#N/A</v>
      </c>
      <c r="E110" t="e">
        <f ca="1">VLOOKUP($B110,基础表!$E:$G,3,FALSE)</f>
        <v>#N/A</v>
      </c>
      <c r="F110" t="e">
        <f ca="1">VLOOKUP($E110,模型表!$C:$G,5,FALSE)</f>
        <v>#N/A</v>
      </c>
      <c r="G110" t="e">
        <f ca="1">VLOOKUP($E110,模型表!$C:$F,4,FALSE)</f>
        <v>#N/A</v>
      </c>
      <c r="I110" t="str">
        <f t="shared" ca="1" si="0"/>
        <v/>
      </c>
      <c r="J110" t="str">
        <f t="shared" ca="1" si="1"/>
        <v/>
      </c>
      <c r="K110" t="str">
        <f t="shared" ca="1" si="2"/>
        <v/>
      </c>
      <c r="L110" t="str">
        <f t="shared" ca="1" si="3"/>
        <v/>
      </c>
      <c r="M110" t="str">
        <f t="shared" ca="1" si="25"/>
        <v/>
      </c>
      <c r="O110" t="e">
        <f ca="1">VLOOKUP($B110,基础表!$E:$R,14,FALSE)</f>
        <v>#N/A</v>
      </c>
      <c r="P110" t="e">
        <f ca="1">VLOOKUP($B110,基础表!$E:$S,13,FALSE)</f>
        <v>#N/A</v>
      </c>
      <c r="R110" t="e">
        <f ca="1">VLOOKUP($B110,基础表!$E:$H,4,FALSE)</f>
        <v>#N/A</v>
      </c>
      <c r="U110" t="str">
        <f t="shared" ca="1" si="26"/>
        <v/>
      </c>
      <c r="V110" t="str">
        <f t="shared" ca="1" si="27"/>
        <v/>
      </c>
      <c r="W110" t="str">
        <f t="shared" ca="1" si="28"/>
        <v/>
      </c>
      <c r="X110" t="e">
        <f ca="1">VLOOKUP($E110,模型表!$C:$K,9,FALSE)</f>
        <v>#N/A</v>
      </c>
      <c r="Z110" t="e">
        <f ca="1">VLOOKUP($E110,模型表!$C:$Q,11,FALSE)</f>
        <v>#N/A</v>
      </c>
      <c r="AF110" s="36" t="str">
        <f ca="1">IF($B110="","",IF(VLOOKUP($E110,模型表!$C:$O,12,FALSE)="PBuff","["&amp;VLOOKUP($E110,模型表!$C:$Q,13,FALSE)&amp;"]","[]"))</f>
        <v/>
      </c>
      <c r="AH110" s="23" t="str">
        <f t="shared" ca="1" si="9"/>
        <v/>
      </c>
      <c r="AI110" s="23" t="e">
        <f t="shared" ca="1" si="29"/>
        <v>#N/A</v>
      </c>
      <c r="AJ110" s="23" t="str">
        <f t="shared" ca="1" si="11"/>
        <v/>
      </c>
      <c r="AK110" s="23" t="str">
        <f t="shared" ca="1" si="12"/>
        <v/>
      </c>
      <c r="AM110" t="e">
        <f ca="1">VLOOKUP($B110,基础表!$E:$J,4,FALSE)</f>
        <v>#N/A</v>
      </c>
      <c r="AN110" t="e">
        <f ca="1">VLOOKUP($B110,基础表!$E:$J,5,FALSE)</f>
        <v>#N/A</v>
      </c>
      <c r="AO110" t="e">
        <f ca="1">VLOOKUP($B110,基础表!$E:$J,6,FALSE)</f>
        <v>#N/A</v>
      </c>
      <c r="AP110" t="e">
        <f ca="1">VLOOKUP($B110,基础扩展表!$E:$AG,MATCH(AP$2,基础扩展表!$E$1:$AG$1,0),FALSE)</f>
        <v>#N/A</v>
      </c>
      <c r="AQ110" t="e">
        <f ca="1">VLOOKUP($B110,基础扩展表!$E:$AG,MATCH(AQ$2,基础扩展表!$E$1:$AG$1,0),FALSE)</f>
        <v>#N/A</v>
      </c>
      <c r="AR110" t="e">
        <f ca="1">VLOOKUP($B110,基础扩展表!$E:$AG,MATCH(AR$2,基础扩展表!$E$1:$AG$1,0),FALSE)</f>
        <v>#N/A</v>
      </c>
      <c r="AS110" t="e">
        <f ca="1">VLOOKUP($B110,基础扩展表!$E:$AG,MATCH(AS$2,基础扩展表!$E$1:$AG$1,0),FALSE)</f>
        <v>#N/A</v>
      </c>
      <c r="AT110" t="e">
        <f ca="1">VLOOKUP($B110,基础扩展表!$E:$AG,MATCH(AT$2,基础扩展表!$E$1:$AG$1,0),FALSE)</f>
        <v>#N/A</v>
      </c>
      <c r="AU110" t="e">
        <f ca="1">VLOOKUP($B110,基础扩展表!$E:$AG,MATCH(AU$2,基础扩展表!$E$1:$AG$1,0),FALSE)</f>
        <v>#N/A</v>
      </c>
      <c r="AV110" t="e">
        <f ca="1">VLOOKUP($B110,基础扩展表!$E:$AG,MATCH(AV$2,基础扩展表!$E$1:$AG$1,0),FALSE)</f>
        <v>#N/A</v>
      </c>
      <c r="AW110" t="e">
        <f ca="1">VLOOKUP($B110,基础扩展表!$E:$AG,MATCH(AW$2,基础扩展表!$E$1:$AG$1,0),FALSE)</f>
        <v>#N/A</v>
      </c>
      <c r="AX110" t="e">
        <f ca="1">VLOOKUP($B110,基础扩展表!$E:$AG,MATCH(AX$2,基础扩展表!$E$1:$AG$1,0),FALSE)</f>
        <v>#N/A</v>
      </c>
      <c r="AY110" t="e">
        <f ca="1">VLOOKUP($B110,基础扩展表!$E:$AG,MATCH(AY$2,基础扩展表!$E$1:$AG$1,0),FALSE)</f>
        <v>#N/A</v>
      </c>
      <c r="AZ110" t="e">
        <f ca="1">VLOOKUP($B110,基础扩展表!$E:$AG,MATCH(AZ$2,基础扩展表!$E$1:$AG$1,0),FALSE)</f>
        <v>#N/A</v>
      </c>
      <c r="BA110" t="e">
        <f ca="1">VLOOKUP($B110,基础扩展表!$E:$AG,MATCH(BA$2,基础扩展表!$E$1:$AG$1,0),FALSE)</f>
        <v>#N/A</v>
      </c>
      <c r="BB110" t="e">
        <f ca="1">VLOOKUP($B110,基础扩展表!$E:$AG,MATCH(BB$2,基础扩展表!$E$1:$AG$1,0),FALSE)</f>
        <v>#N/A</v>
      </c>
      <c r="BC110" t="e">
        <f ca="1">VLOOKUP($B110,基础扩展表!$E:$AG,MATCH(BC$2,基础扩展表!$E$1:$AG$1,0),FALSE)</f>
        <v>#N/A</v>
      </c>
      <c r="BD110" t="e">
        <f ca="1">VLOOKUP($B110,基础扩展表!$E:$AG,MATCH(BD$2,基础扩展表!$E$1:$AG$1,0),FALSE)</f>
        <v>#N/A</v>
      </c>
      <c r="BE110" t="e">
        <f ca="1">VLOOKUP($B110,基础扩展表!$E:$AG,MATCH(BE$2,基础扩展表!$E$1:$AG$1,0),FALSE)</f>
        <v>#N/A</v>
      </c>
      <c r="BF110" t="e">
        <f ca="1">VLOOKUP($B110,基础扩展表!$E:$AG,MATCH(BF$2,基础扩展表!$E$1:$AG$1,0),FALSE)</f>
        <v>#N/A</v>
      </c>
      <c r="BG110" t="e">
        <f ca="1">VLOOKUP($B110,基础扩展表!$E:$AG,MATCH(BG$2,基础扩展表!$E$1:$AG$1,0),FALSE)</f>
        <v>#N/A</v>
      </c>
      <c r="BH110" t="e">
        <f ca="1">VLOOKUP($B110,基础扩展表!$E:$AG,MATCH(BH$2,基础扩展表!$E$1:$AG$1,0),FALSE)</f>
        <v>#N/A</v>
      </c>
      <c r="BI110" t="e">
        <f ca="1">VLOOKUP($B110,基础扩展表!$E:$AG,MATCH(BI$2,基础扩展表!$E$1:$AG$1,0),FALSE)</f>
        <v>#N/A</v>
      </c>
      <c r="BJ110" t="e">
        <f ca="1">VLOOKUP($B110,基础扩展表!$E:$AG,MATCH(BJ$2,基础扩展表!$E$1:$AG$1,0),FALSE)</f>
        <v>#N/A</v>
      </c>
      <c r="BK110" t="e">
        <f ca="1">VLOOKUP($B110,基础扩展表!$E:$AG,MATCH(BK$2,基础扩展表!$E$1:$AG$1,0),FALSE)</f>
        <v>#N/A</v>
      </c>
      <c r="BL110" t="e">
        <f ca="1">VLOOKUP($B110,基础扩展表!$E:$AG,MATCH(BL$2,基础扩展表!$E$1:$AG$1,0),FALSE)</f>
        <v>#N/A</v>
      </c>
      <c r="BM110" t="e">
        <f ca="1">VLOOKUP($E110,模型表!$C:$E,3,FALSE)</f>
        <v>#N/A</v>
      </c>
      <c r="BP110" t="str">
        <f t="shared" ca="1" si="30"/>
        <v>TRUE</v>
      </c>
    </row>
    <row r="111" spans="2:68" x14ac:dyDescent="0.2">
      <c r="B111" t="str">
        <f t="array" aca="1" ref="B111" ca="1">INDEX(基础表!$Y:$Y,SMALL(IF(基础表!$Z:$Z=1,ROW(基础表!$Z:$Z),999),ROW(H105)))&amp;""</f>
        <v/>
      </c>
      <c r="C111" t="e">
        <f ca="1">VLOOKUP(VLOOKUP($B111,基础表!$E:$G,3,FALSE),模型表!$C:$D,2,FALSE)</f>
        <v>#N/A</v>
      </c>
      <c r="E111" t="e">
        <f ca="1">VLOOKUP($B111,基础表!$E:$G,3,FALSE)</f>
        <v>#N/A</v>
      </c>
      <c r="F111" t="e">
        <f ca="1">VLOOKUP($E111,模型表!$C:$G,5,FALSE)</f>
        <v>#N/A</v>
      </c>
      <c r="G111" t="e">
        <f ca="1">VLOOKUP($E111,模型表!$C:$F,4,FALSE)</f>
        <v>#N/A</v>
      </c>
      <c r="I111" t="str">
        <f t="shared" ca="1" si="0"/>
        <v/>
      </c>
      <c r="J111" t="str">
        <f t="shared" ca="1" si="1"/>
        <v/>
      </c>
      <c r="K111" t="str">
        <f t="shared" ca="1" si="2"/>
        <v/>
      </c>
      <c r="L111" t="str">
        <f t="shared" ca="1" si="3"/>
        <v/>
      </c>
      <c r="M111" t="str">
        <f t="shared" ca="1" si="25"/>
        <v/>
      </c>
      <c r="O111" t="e">
        <f ca="1">VLOOKUP($B111,基础表!$E:$R,14,FALSE)</f>
        <v>#N/A</v>
      </c>
      <c r="P111" t="e">
        <f ca="1">VLOOKUP($B111,基础表!$E:$S,13,FALSE)</f>
        <v>#N/A</v>
      </c>
      <c r="R111" t="e">
        <f ca="1">VLOOKUP($B111,基础表!$E:$H,4,FALSE)</f>
        <v>#N/A</v>
      </c>
      <c r="U111" t="str">
        <f t="shared" ca="1" si="26"/>
        <v/>
      </c>
      <c r="V111" t="str">
        <f t="shared" ca="1" si="27"/>
        <v/>
      </c>
      <c r="W111" t="str">
        <f t="shared" ca="1" si="28"/>
        <v/>
      </c>
      <c r="X111" t="e">
        <f ca="1">VLOOKUP($E111,模型表!$C:$K,9,FALSE)</f>
        <v>#N/A</v>
      </c>
      <c r="Z111" t="e">
        <f ca="1">VLOOKUP($E111,模型表!$C:$Q,11,FALSE)</f>
        <v>#N/A</v>
      </c>
      <c r="AF111" s="36" t="str">
        <f ca="1">IF($B111="","",IF(VLOOKUP($E111,模型表!$C:$O,12,FALSE)="PBuff","["&amp;VLOOKUP($E111,模型表!$C:$Q,13,FALSE)&amp;"]","[]"))</f>
        <v/>
      </c>
      <c r="AH111" s="23" t="str">
        <f t="shared" ca="1" si="9"/>
        <v/>
      </c>
      <c r="AI111" s="23" t="e">
        <f t="shared" ca="1" si="29"/>
        <v>#N/A</v>
      </c>
      <c r="AJ111" s="23" t="str">
        <f t="shared" ca="1" si="11"/>
        <v/>
      </c>
      <c r="AK111" s="23" t="str">
        <f t="shared" ca="1" si="12"/>
        <v/>
      </c>
      <c r="AM111" t="e">
        <f ca="1">VLOOKUP($B111,基础表!$E:$J,4,FALSE)</f>
        <v>#N/A</v>
      </c>
      <c r="AN111" t="e">
        <f ca="1">VLOOKUP($B111,基础表!$E:$J,5,FALSE)</f>
        <v>#N/A</v>
      </c>
      <c r="AO111" t="e">
        <f ca="1">VLOOKUP($B111,基础表!$E:$J,6,FALSE)</f>
        <v>#N/A</v>
      </c>
      <c r="AP111" t="e">
        <f ca="1">VLOOKUP($B111,基础扩展表!$E:$AG,MATCH(AP$2,基础扩展表!$E$1:$AG$1,0),FALSE)</f>
        <v>#N/A</v>
      </c>
      <c r="AQ111" t="e">
        <f ca="1">VLOOKUP($B111,基础扩展表!$E:$AG,MATCH(AQ$2,基础扩展表!$E$1:$AG$1,0),FALSE)</f>
        <v>#N/A</v>
      </c>
      <c r="AR111" t="e">
        <f ca="1">VLOOKUP($B111,基础扩展表!$E:$AG,MATCH(AR$2,基础扩展表!$E$1:$AG$1,0),FALSE)</f>
        <v>#N/A</v>
      </c>
      <c r="AS111" t="e">
        <f ca="1">VLOOKUP($B111,基础扩展表!$E:$AG,MATCH(AS$2,基础扩展表!$E$1:$AG$1,0),FALSE)</f>
        <v>#N/A</v>
      </c>
      <c r="AT111" t="e">
        <f ca="1">VLOOKUP($B111,基础扩展表!$E:$AG,MATCH(AT$2,基础扩展表!$E$1:$AG$1,0),FALSE)</f>
        <v>#N/A</v>
      </c>
      <c r="AU111" t="e">
        <f ca="1">VLOOKUP($B111,基础扩展表!$E:$AG,MATCH(AU$2,基础扩展表!$E$1:$AG$1,0),FALSE)</f>
        <v>#N/A</v>
      </c>
      <c r="AV111" t="e">
        <f ca="1">VLOOKUP($B111,基础扩展表!$E:$AG,MATCH(AV$2,基础扩展表!$E$1:$AG$1,0),FALSE)</f>
        <v>#N/A</v>
      </c>
      <c r="AW111" t="e">
        <f ca="1">VLOOKUP($B111,基础扩展表!$E:$AG,MATCH(AW$2,基础扩展表!$E$1:$AG$1,0),FALSE)</f>
        <v>#N/A</v>
      </c>
      <c r="AX111" t="e">
        <f ca="1">VLOOKUP($B111,基础扩展表!$E:$AG,MATCH(AX$2,基础扩展表!$E$1:$AG$1,0),FALSE)</f>
        <v>#N/A</v>
      </c>
      <c r="AY111" t="e">
        <f ca="1">VLOOKUP($B111,基础扩展表!$E:$AG,MATCH(AY$2,基础扩展表!$E$1:$AG$1,0),FALSE)</f>
        <v>#N/A</v>
      </c>
      <c r="AZ111" t="e">
        <f ca="1">VLOOKUP($B111,基础扩展表!$E:$AG,MATCH(AZ$2,基础扩展表!$E$1:$AG$1,0),FALSE)</f>
        <v>#N/A</v>
      </c>
      <c r="BA111" t="e">
        <f ca="1">VLOOKUP($B111,基础扩展表!$E:$AG,MATCH(BA$2,基础扩展表!$E$1:$AG$1,0),FALSE)</f>
        <v>#N/A</v>
      </c>
      <c r="BB111" t="e">
        <f ca="1">VLOOKUP($B111,基础扩展表!$E:$AG,MATCH(BB$2,基础扩展表!$E$1:$AG$1,0),FALSE)</f>
        <v>#N/A</v>
      </c>
      <c r="BC111" t="e">
        <f ca="1">VLOOKUP($B111,基础扩展表!$E:$AG,MATCH(BC$2,基础扩展表!$E$1:$AG$1,0),FALSE)</f>
        <v>#N/A</v>
      </c>
      <c r="BD111" t="e">
        <f ca="1">VLOOKUP($B111,基础扩展表!$E:$AG,MATCH(BD$2,基础扩展表!$E$1:$AG$1,0),FALSE)</f>
        <v>#N/A</v>
      </c>
      <c r="BE111" t="e">
        <f ca="1">VLOOKUP($B111,基础扩展表!$E:$AG,MATCH(BE$2,基础扩展表!$E$1:$AG$1,0),FALSE)</f>
        <v>#N/A</v>
      </c>
      <c r="BF111" t="e">
        <f ca="1">VLOOKUP($B111,基础扩展表!$E:$AG,MATCH(BF$2,基础扩展表!$E$1:$AG$1,0),FALSE)</f>
        <v>#N/A</v>
      </c>
      <c r="BG111" t="e">
        <f ca="1">VLOOKUP($B111,基础扩展表!$E:$AG,MATCH(BG$2,基础扩展表!$E$1:$AG$1,0),FALSE)</f>
        <v>#N/A</v>
      </c>
      <c r="BH111" t="e">
        <f ca="1">VLOOKUP($B111,基础扩展表!$E:$AG,MATCH(BH$2,基础扩展表!$E$1:$AG$1,0),FALSE)</f>
        <v>#N/A</v>
      </c>
      <c r="BI111" t="e">
        <f ca="1">VLOOKUP($B111,基础扩展表!$E:$AG,MATCH(BI$2,基础扩展表!$E$1:$AG$1,0),FALSE)</f>
        <v>#N/A</v>
      </c>
      <c r="BJ111" t="e">
        <f ca="1">VLOOKUP($B111,基础扩展表!$E:$AG,MATCH(BJ$2,基础扩展表!$E$1:$AG$1,0),FALSE)</f>
        <v>#N/A</v>
      </c>
      <c r="BK111" t="e">
        <f ca="1">VLOOKUP($B111,基础扩展表!$E:$AG,MATCH(BK$2,基础扩展表!$E$1:$AG$1,0),FALSE)</f>
        <v>#N/A</v>
      </c>
      <c r="BL111" t="e">
        <f ca="1">VLOOKUP($B111,基础扩展表!$E:$AG,MATCH(BL$2,基础扩展表!$E$1:$AG$1,0),FALSE)</f>
        <v>#N/A</v>
      </c>
      <c r="BM111" t="e">
        <f ca="1">VLOOKUP($E111,模型表!$C:$E,3,FALSE)</f>
        <v>#N/A</v>
      </c>
      <c r="BP111" t="str">
        <f t="shared" ca="1" si="30"/>
        <v>TRUE</v>
      </c>
    </row>
    <row r="112" spans="2:68" x14ac:dyDescent="0.2">
      <c r="B112" t="str">
        <f t="array" aca="1" ref="B112" ca="1">INDEX(基础表!$Y:$Y,SMALL(IF(基础表!$Z:$Z=1,ROW(基础表!$Z:$Z),999),ROW(H106)))&amp;""</f>
        <v/>
      </c>
      <c r="C112" t="e">
        <f ca="1">VLOOKUP(VLOOKUP($B112,基础表!$E:$G,3,FALSE),模型表!$C:$D,2,FALSE)</f>
        <v>#N/A</v>
      </c>
      <c r="E112" t="e">
        <f ca="1">VLOOKUP($B112,基础表!$E:$G,3,FALSE)</f>
        <v>#N/A</v>
      </c>
      <c r="F112" t="e">
        <f ca="1">VLOOKUP($E112,模型表!$C:$G,5,FALSE)</f>
        <v>#N/A</v>
      </c>
      <c r="G112" t="e">
        <f ca="1">VLOOKUP($E112,模型表!$C:$F,4,FALSE)</f>
        <v>#N/A</v>
      </c>
      <c r="I112" t="str">
        <f t="shared" ca="1" si="0"/>
        <v/>
      </c>
      <c r="J112" t="str">
        <f t="shared" ca="1" si="1"/>
        <v/>
      </c>
      <c r="K112" t="str">
        <f t="shared" ca="1" si="2"/>
        <v/>
      </c>
      <c r="L112" t="str">
        <f t="shared" ca="1" si="3"/>
        <v/>
      </c>
      <c r="M112" t="str">
        <f t="shared" ca="1" si="25"/>
        <v/>
      </c>
      <c r="O112" t="e">
        <f ca="1">VLOOKUP($B112,基础表!$E:$R,14,FALSE)</f>
        <v>#N/A</v>
      </c>
      <c r="P112" t="e">
        <f ca="1">VLOOKUP($B112,基础表!$E:$S,13,FALSE)</f>
        <v>#N/A</v>
      </c>
      <c r="R112" t="e">
        <f ca="1">VLOOKUP($B112,基础表!$E:$H,4,FALSE)</f>
        <v>#N/A</v>
      </c>
      <c r="U112" t="str">
        <f t="shared" ca="1" si="26"/>
        <v/>
      </c>
      <c r="V112" t="str">
        <f t="shared" ca="1" si="27"/>
        <v/>
      </c>
      <c r="W112" t="str">
        <f t="shared" ca="1" si="28"/>
        <v/>
      </c>
      <c r="X112" t="e">
        <f ca="1">VLOOKUP($E112,模型表!$C:$K,9,FALSE)</f>
        <v>#N/A</v>
      </c>
      <c r="Z112" t="e">
        <f ca="1">VLOOKUP($E112,模型表!$C:$Q,11,FALSE)</f>
        <v>#N/A</v>
      </c>
      <c r="AF112" s="36" t="str">
        <f ca="1">IF($B112="","",IF(VLOOKUP($E112,模型表!$C:$O,12,FALSE)="PBuff","["&amp;VLOOKUP($E112,模型表!$C:$Q,13,FALSE)&amp;"]","[]"))</f>
        <v/>
      </c>
      <c r="AH112" s="23" t="str">
        <f t="shared" ca="1" si="9"/>
        <v/>
      </c>
      <c r="AI112" s="23" t="e">
        <f t="shared" ca="1" si="29"/>
        <v>#N/A</v>
      </c>
      <c r="AJ112" s="23" t="str">
        <f t="shared" ca="1" si="11"/>
        <v/>
      </c>
      <c r="AK112" s="23" t="str">
        <f t="shared" ca="1" si="12"/>
        <v/>
      </c>
      <c r="AM112" t="e">
        <f ca="1">VLOOKUP($B112,基础表!$E:$J,4,FALSE)</f>
        <v>#N/A</v>
      </c>
      <c r="AN112" t="e">
        <f ca="1">VLOOKUP($B112,基础表!$E:$J,5,FALSE)</f>
        <v>#N/A</v>
      </c>
      <c r="AO112" t="e">
        <f ca="1">VLOOKUP($B112,基础表!$E:$J,6,FALSE)</f>
        <v>#N/A</v>
      </c>
      <c r="AP112" t="e">
        <f ca="1">VLOOKUP($B112,基础扩展表!$E:$AG,MATCH(AP$2,基础扩展表!$E$1:$AG$1,0),FALSE)</f>
        <v>#N/A</v>
      </c>
      <c r="AQ112" t="e">
        <f ca="1">VLOOKUP($B112,基础扩展表!$E:$AG,MATCH(AQ$2,基础扩展表!$E$1:$AG$1,0),FALSE)</f>
        <v>#N/A</v>
      </c>
      <c r="AR112" t="e">
        <f ca="1">VLOOKUP($B112,基础扩展表!$E:$AG,MATCH(AR$2,基础扩展表!$E$1:$AG$1,0),FALSE)</f>
        <v>#N/A</v>
      </c>
      <c r="AS112" t="e">
        <f ca="1">VLOOKUP($B112,基础扩展表!$E:$AG,MATCH(AS$2,基础扩展表!$E$1:$AG$1,0),FALSE)</f>
        <v>#N/A</v>
      </c>
      <c r="AT112" t="e">
        <f ca="1">VLOOKUP($B112,基础扩展表!$E:$AG,MATCH(AT$2,基础扩展表!$E$1:$AG$1,0),FALSE)</f>
        <v>#N/A</v>
      </c>
      <c r="AU112" t="e">
        <f ca="1">VLOOKUP($B112,基础扩展表!$E:$AG,MATCH(AU$2,基础扩展表!$E$1:$AG$1,0),FALSE)</f>
        <v>#N/A</v>
      </c>
      <c r="AV112" t="e">
        <f ca="1">VLOOKUP($B112,基础扩展表!$E:$AG,MATCH(AV$2,基础扩展表!$E$1:$AG$1,0),FALSE)</f>
        <v>#N/A</v>
      </c>
      <c r="AW112" t="e">
        <f ca="1">VLOOKUP($B112,基础扩展表!$E:$AG,MATCH(AW$2,基础扩展表!$E$1:$AG$1,0),FALSE)</f>
        <v>#N/A</v>
      </c>
      <c r="AX112" t="e">
        <f ca="1">VLOOKUP($B112,基础扩展表!$E:$AG,MATCH(AX$2,基础扩展表!$E$1:$AG$1,0),FALSE)</f>
        <v>#N/A</v>
      </c>
      <c r="AY112" t="e">
        <f ca="1">VLOOKUP($B112,基础扩展表!$E:$AG,MATCH(AY$2,基础扩展表!$E$1:$AG$1,0),FALSE)</f>
        <v>#N/A</v>
      </c>
      <c r="AZ112" t="e">
        <f ca="1">VLOOKUP($B112,基础扩展表!$E:$AG,MATCH(AZ$2,基础扩展表!$E$1:$AG$1,0),FALSE)</f>
        <v>#N/A</v>
      </c>
      <c r="BA112" t="e">
        <f ca="1">VLOOKUP($B112,基础扩展表!$E:$AG,MATCH(BA$2,基础扩展表!$E$1:$AG$1,0),FALSE)</f>
        <v>#N/A</v>
      </c>
      <c r="BB112" t="e">
        <f ca="1">VLOOKUP($B112,基础扩展表!$E:$AG,MATCH(BB$2,基础扩展表!$E$1:$AG$1,0),FALSE)</f>
        <v>#N/A</v>
      </c>
      <c r="BC112" t="e">
        <f ca="1">VLOOKUP($B112,基础扩展表!$E:$AG,MATCH(BC$2,基础扩展表!$E$1:$AG$1,0),FALSE)</f>
        <v>#N/A</v>
      </c>
      <c r="BD112" t="e">
        <f ca="1">VLOOKUP($B112,基础扩展表!$E:$AG,MATCH(BD$2,基础扩展表!$E$1:$AG$1,0),FALSE)</f>
        <v>#N/A</v>
      </c>
      <c r="BE112" t="e">
        <f ca="1">VLOOKUP($B112,基础扩展表!$E:$AG,MATCH(BE$2,基础扩展表!$E$1:$AG$1,0),FALSE)</f>
        <v>#N/A</v>
      </c>
      <c r="BF112" t="e">
        <f ca="1">VLOOKUP($B112,基础扩展表!$E:$AG,MATCH(BF$2,基础扩展表!$E$1:$AG$1,0),FALSE)</f>
        <v>#N/A</v>
      </c>
      <c r="BG112" t="e">
        <f ca="1">VLOOKUP($B112,基础扩展表!$E:$AG,MATCH(BG$2,基础扩展表!$E$1:$AG$1,0),FALSE)</f>
        <v>#N/A</v>
      </c>
      <c r="BH112" t="e">
        <f ca="1">VLOOKUP($B112,基础扩展表!$E:$AG,MATCH(BH$2,基础扩展表!$E$1:$AG$1,0),FALSE)</f>
        <v>#N/A</v>
      </c>
      <c r="BI112" t="e">
        <f ca="1">VLOOKUP($B112,基础扩展表!$E:$AG,MATCH(BI$2,基础扩展表!$E$1:$AG$1,0),FALSE)</f>
        <v>#N/A</v>
      </c>
      <c r="BJ112" t="e">
        <f ca="1">VLOOKUP($B112,基础扩展表!$E:$AG,MATCH(BJ$2,基础扩展表!$E$1:$AG$1,0),FALSE)</f>
        <v>#N/A</v>
      </c>
      <c r="BK112" t="e">
        <f ca="1">VLOOKUP($B112,基础扩展表!$E:$AG,MATCH(BK$2,基础扩展表!$E$1:$AG$1,0),FALSE)</f>
        <v>#N/A</v>
      </c>
      <c r="BL112" t="e">
        <f ca="1">VLOOKUP($B112,基础扩展表!$E:$AG,MATCH(BL$2,基础扩展表!$E$1:$AG$1,0),FALSE)</f>
        <v>#N/A</v>
      </c>
      <c r="BM112" t="e">
        <f ca="1">VLOOKUP($E112,模型表!$C:$E,3,FALSE)</f>
        <v>#N/A</v>
      </c>
      <c r="BP112" t="str">
        <f t="shared" ca="1" si="30"/>
        <v>TRUE</v>
      </c>
    </row>
    <row r="113" spans="2:68" x14ac:dyDescent="0.2">
      <c r="B113" t="str">
        <f t="array" aca="1" ref="B113" ca="1">INDEX(基础表!$Y:$Y,SMALL(IF(基础表!$Z:$Z=1,ROW(基础表!$Z:$Z),999),ROW(H107)))&amp;""</f>
        <v/>
      </c>
      <c r="C113" t="e">
        <f ca="1">VLOOKUP(VLOOKUP($B113,基础表!$E:$G,3,FALSE),模型表!$C:$D,2,FALSE)</f>
        <v>#N/A</v>
      </c>
      <c r="E113" t="e">
        <f ca="1">VLOOKUP($B113,基础表!$E:$G,3,FALSE)</f>
        <v>#N/A</v>
      </c>
      <c r="F113" t="e">
        <f ca="1">VLOOKUP($E113,模型表!$C:$G,5,FALSE)</f>
        <v>#N/A</v>
      </c>
      <c r="G113" t="e">
        <f ca="1">VLOOKUP($E113,模型表!$C:$F,4,FALSE)</f>
        <v>#N/A</v>
      </c>
      <c r="I113" t="str">
        <f t="shared" ca="1" si="0"/>
        <v/>
      </c>
      <c r="J113" t="str">
        <f t="shared" ca="1" si="1"/>
        <v/>
      </c>
      <c r="K113" t="str">
        <f t="shared" ca="1" si="2"/>
        <v/>
      </c>
      <c r="L113" t="str">
        <f t="shared" ca="1" si="3"/>
        <v/>
      </c>
      <c r="M113" t="str">
        <f t="shared" ca="1" si="25"/>
        <v/>
      </c>
      <c r="O113" t="e">
        <f ca="1">VLOOKUP($B113,基础表!$E:$R,14,FALSE)</f>
        <v>#N/A</v>
      </c>
      <c r="P113" t="e">
        <f ca="1">VLOOKUP($B113,基础表!$E:$S,13,FALSE)</f>
        <v>#N/A</v>
      </c>
      <c r="R113" t="e">
        <f ca="1">VLOOKUP($B113,基础表!$E:$H,4,FALSE)</f>
        <v>#N/A</v>
      </c>
      <c r="U113" t="str">
        <f t="shared" ca="1" si="26"/>
        <v/>
      </c>
      <c r="V113" t="str">
        <f t="shared" ca="1" si="27"/>
        <v/>
      </c>
      <c r="W113" t="str">
        <f t="shared" ca="1" si="28"/>
        <v/>
      </c>
      <c r="X113" t="e">
        <f ca="1">VLOOKUP($E113,模型表!$C:$K,9,FALSE)</f>
        <v>#N/A</v>
      </c>
      <c r="Z113" t="e">
        <f ca="1">VLOOKUP($E113,模型表!$C:$Q,11,FALSE)</f>
        <v>#N/A</v>
      </c>
      <c r="AF113" s="36" t="str">
        <f ca="1">IF($B113="","",IF(VLOOKUP($E113,模型表!$C:$O,12,FALSE)="PBuff","["&amp;VLOOKUP($E113,模型表!$C:$Q,13,FALSE)&amp;"]","[]"))</f>
        <v/>
      </c>
      <c r="AH113" s="23" t="str">
        <f t="shared" ca="1" si="9"/>
        <v/>
      </c>
      <c r="AI113" s="23" t="e">
        <f t="shared" ca="1" si="29"/>
        <v>#N/A</v>
      </c>
      <c r="AJ113" s="23" t="str">
        <f t="shared" ca="1" si="11"/>
        <v/>
      </c>
      <c r="AK113" s="23" t="str">
        <f t="shared" ca="1" si="12"/>
        <v/>
      </c>
      <c r="AM113" t="e">
        <f ca="1">VLOOKUP($B113,基础表!$E:$J,4,FALSE)</f>
        <v>#N/A</v>
      </c>
      <c r="AN113" t="e">
        <f ca="1">VLOOKUP($B113,基础表!$E:$J,5,FALSE)</f>
        <v>#N/A</v>
      </c>
      <c r="AO113" t="e">
        <f ca="1">VLOOKUP($B113,基础表!$E:$J,6,FALSE)</f>
        <v>#N/A</v>
      </c>
      <c r="AP113" t="e">
        <f ca="1">VLOOKUP($B113,基础扩展表!$E:$AG,MATCH(AP$2,基础扩展表!$E$1:$AG$1,0),FALSE)</f>
        <v>#N/A</v>
      </c>
      <c r="AQ113" t="e">
        <f ca="1">VLOOKUP($B113,基础扩展表!$E:$AG,MATCH(AQ$2,基础扩展表!$E$1:$AG$1,0),FALSE)</f>
        <v>#N/A</v>
      </c>
      <c r="AR113" t="e">
        <f ca="1">VLOOKUP($B113,基础扩展表!$E:$AG,MATCH(AR$2,基础扩展表!$E$1:$AG$1,0),FALSE)</f>
        <v>#N/A</v>
      </c>
      <c r="AS113" t="e">
        <f ca="1">VLOOKUP($B113,基础扩展表!$E:$AG,MATCH(AS$2,基础扩展表!$E$1:$AG$1,0),FALSE)</f>
        <v>#N/A</v>
      </c>
      <c r="AT113" t="e">
        <f ca="1">VLOOKUP($B113,基础扩展表!$E:$AG,MATCH(AT$2,基础扩展表!$E$1:$AG$1,0),FALSE)</f>
        <v>#N/A</v>
      </c>
      <c r="AU113" t="e">
        <f ca="1">VLOOKUP($B113,基础扩展表!$E:$AG,MATCH(AU$2,基础扩展表!$E$1:$AG$1,0),FALSE)</f>
        <v>#N/A</v>
      </c>
      <c r="AV113" t="e">
        <f ca="1">VLOOKUP($B113,基础扩展表!$E:$AG,MATCH(AV$2,基础扩展表!$E$1:$AG$1,0),FALSE)</f>
        <v>#N/A</v>
      </c>
      <c r="AW113" t="e">
        <f ca="1">VLOOKUP($B113,基础扩展表!$E:$AG,MATCH(AW$2,基础扩展表!$E$1:$AG$1,0),FALSE)</f>
        <v>#N/A</v>
      </c>
      <c r="AX113" t="e">
        <f ca="1">VLOOKUP($B113,基础扩展表!$E:$AG,MATCH(AX$2,基础扩展表!$E$1:$AG$1,0),FALSE)</f>
        <v>#N/A</v>
      </c>
      <c r="AY113" t="e">
        <f ca="1">VLOOKUP($B113,基础扩展表!$E:$AG,MATCH(AY$2,基础扩展表!$E$1:$AG$1,0),FALSE)</f>
        <v>#N/A</v>
      </c>
      <c r="AZ113" t="e">
        <f ca="1">VLOOKUP($B113,基础扩展表!$E:$AG,MATCH(AZ$2,基础扩展表!$E$1:$AG$1,0),FALSE)</f>
        <v>#N/A</v>
      </c>
      <c r="BA113" t="e">
        <f ca="1">VLOOKUP($B113,基础扩展表!$E:$AG,MATCH(BA$2,基础扩展表!$E$1:$AG$1,0),FALSE)</f>
        <v>#N/A</v>
      </c>
      <c r="BB113" t="e">
        <f ca="1">VLOOKUP($B113,基础扩展表!$E:$AG,MATCH(BB$2,基础扩展表!$E$1:$AG$1,0),FALSE)</f>
        <v>#N/A</v>
      </c>
      <c r="BC113" t="e">
        <f ca="1">VLOOKUP($B113,基础扩展表!$E:$AG,MATCH(BC$2,基础扩展表!$E$1:$AG$1,0),FALSE)</f>
        <v>#N/A</v>
      </c>
      <c r="BD113" t="e">
        <f ca="1">VLOOKUP($B113,基础扩展表!$E:$AG,MATCH(BD$2,基础扩展表!$E$1:$AG$1,0),FALSE)</f>
        <v>#N/A</v>
      </c>
      <c r="BE113" t="e">
        <f ca="1">VLOOKUP($B113,基础扩展表!$E:$AG,MATCH(BE$2,基础扩展表!$E$1:$AG$1,0),FALSE)</f>
        <v>#N/A</v>
      </c>
      <c r="BF113" t="e">
        <f ca="1">VLOOKUP($B113,基础扩展表!$E:$AG,MATCH(BF$2,基础扩展表!$E$1:$AG$1,0),FALSE)</f>
        <v>#N/A</v>
      </c>
      <c r="BG113" t="e">
        <f ca="1">VLOOKUP($B113,基础扩展表!$E:$AG,MATCH(BG$2,基础扩展表!$E$1:$AG$1,0),FALSE)</f>
        <v>#N/A</v>
      </c>
      <c r="BH113" t="e">
        <f ca="1">VLOOKUP($B113,基础扩展表!$E:$AG,MATCH(BH$2,基础扩展表!$E$1:$AG$1,0),FALSE)</f>
        <v>#N/A</v>
      </c>
      <c r="BI113" t="e">
        <f ca="1">VLOOKUP($B113,基础扩展表!$E:$AG,MATCH(BI$2,基础扩展表!$E$1:$AG$1,0),FALSE)</f>
        <v>#N/A</v>
      </c>
      <c r="BJ113" t="e">
        <f ca="1">VLOOKUP($B113,基础扩展表!$E:$AG,MATCH(BJ$2,基础扩展表!$E$1:$AG$1,0),FALSE)</f>
        <v>#N/A</v>
      </c>
      <c r="BK113" t="e">
        <f ca="1">VLOOKUP($B113,基础扩展表!$E:$AG,MATCH(BK$2,基础扩展表!$E$1:$AG$1,0),FALSE)</f>
        <v>#N/A</v>
      </c>
      <c r="BL113" t="e">
        <f ca="1">VLOOKUP($B113,基础扩展表!$E:$AG,MATCH(BL$2,基础扩展表!$E$1:$AG$1,0),FALSE)</f>
        <v>#N/A</v>
      </c>
      <c r="BM113" t="e">
        <f ca="1">VLOOKUP($E113,模型表!$C:$E,3,FALSE)</f>
        <v>#N/A</v>
      </c>
      <c r="BP113" t="str">
        <f t="shared" ca="1" si="30"/>
        <v>TRUE</v>
      </c>
    </row>
    <row r="114" spans="2:68" x14ac:dyDescent="0.2">
      <c r="B114" t="str">
        <f t="array" aca="1" ref="B114" ca="1">INDEX(基础表!$Y:$Y,SMALL(IF(基础表!$Z:$Z=1,ROW(基础表!$Z:$Z),999),ROW(H108)))&amp;""</f>
        <v/>
      </c>
      <c r="C114" t="e">
        <f ca="1">VLOOKUP(VLOOKUP($B114,基础表!$E:$G,3,FALSE),模型表!$C:$D,2,FALSE)</f>
        <v>#N/A</v>
      </c>
      <c r="E114" t="e">
        <f ca="1">VLOOKUP($B114,基础表!$E:$G,3,FALSE)</f>
        <v>#N/A</v>
      </c>
      <c r="F114" t="e">
        <f ca="1">VLOOKUP($E114,模型表!$C:$G,5,FALSE)</f>
        <v>#N/A</v>
      </c>
      <c r="G114" t="e">
        <f ca="1">VLOOKUP($E114,模型表!$C:$F,4,FALSE)</f>
        <v>#N/A</v>
      </c>
      <c r="I114" t="str">
        <f t="shared" ca="1" si="0"/>
        <v/>
      </c>
      <c r="J114" t="str">
        <f t="shared" ca="1" si="1"/>
        <v/>
      </c>
      <c r="K114" t="str">
        <f t="shared" ca="1" si="2"/>
        <v/>
      </c>
      <c r="L114" t="str">
        <f t="shared" ca="1" si="3"/>
        <v/>
      </c>
      <c r="M114" t="str">
        <f t="shared" ca="1" si="25"/>
        <v/>
      </c>
      <c r="O114" t="e">
        <f ca="1">VLOOKUP($B114,基础表!$E:$R,14,FALSE)</f>
        <v>#N/A</v>
      </c>
      <c r="P114" t="e">
        <f ca="1">VLOOKUP($B114,基础表!$E:$S,13,FALSE)</f>
        <v>#N/A</v>
      </c>
      <c r="R114" t="e">
        <f ca="1">VLOOKUP($B114,基础表!$E:$H,4,FALSE)</f>
        <v>#N/A</v>
      </c>
      <c r="U114" t="str">
        <f t="shared" ca="1" si="26"/>
        <v/>
      </c>
      <c r="V114" t="str">
        <f t="shared" ca="1" si="27"/>
        <v/>
      </c>
      <c r="W114" t="str">
        <f t="shared" ca="1" si="28"/>
        <v/>
      </c>
      <c r="X114" t="e">
        <f ca="1">VLOOKUP($E114,模型表!$C:$K,9,FALSE)</f>
        <v>#N/A</v>
      </c>
      <c r="Z114" t="e">
        <f ca="1">VLOOKUP($E114,模型表!$C:$Q,11,FALSE)</f>
        <v>#N/A</v>
      </c>
      <c r="AF114" s="36" t="str">
        <f ca="1">IF($B114="","",IF(VLOOKUP($E114,模型表!$C:$O,12,FALSE)="PBuff","["&amp;VLOOKUP($E114,模型表!$C:$Q,13,FALSE)&amp;"]","[]"))</f>
        <v/>
      </c>
      <c r="AH114" s="23" t="str">
        <f t="shared" ca="1" si="9"/>
        <v/>
      </c>
      <c r="AI114" s="23" t="e">
        <f t="shared" ca="1" si="29"/>
        <v>#N/A</v>
      </c>
      <c r="AJ114" s="23" t="str">
        <f t="shared" ca="1" si="11"/>
        <v/>
      </c>
      <c r="AK114" s="23" t="str">
        <f t="shared" ca="1" si="12"/>
        <v/>
      </c>
      <c r="AM114" t="e">
        <f ca="1">VLOOKUP($B114,基础表!$E:$J,4,FALSE)</f>
        <v>#N/A</v>
      </c>
      <c r="AN114" t="e">
        <f ca="1">VLOOKUP($B114,基础表!$E:$J,5,FALSE)</f>
        <v>#N/A</v>
      </c>
      <c r="AO114" t="e">
        <f ca="1">VLOOKUP($B114,基础表!$E:$J,6,FALSE)</f>
        <v>#N/A</v>
      </c>
      <c r="AP114" t="e">
        <f ca="1">VLOOKUP($B114,基础扩展表!$E:$AG,MATCH(AP$2,基础扩展表!$E$1:$AG$1,0),FALSE)</f>
        <v>#N/A</v>
      </c>
      <c r="AQ114" t="e">
        <f ca="1">VLOOKUP($B114,基础扩展表!$E:$AG,MATCH(AQ$2,基础扩展表!$E$1:$AG$1,0),FALSE)</f>
        <v>#N/A</v>
      </c>
      <c r="AR114" t="e">
        <f ca="1">VLOOKUP($B114,基础扩展表!$E:$AG,MATCH(AR$2,基础扩展表!$E$1:$AG$1,0),FALSE)</f>
        <v>#N/A</v>
      </c>
      <c r="AS114" t="e">
        <f ca="1">VLOOKUP($B114,基础扩展表!$E:$AG,MATCH(AS$2,基础扩展表!$E$1:$AG$1,0),FALSE)</f>
        <v>#N/A</v>
      </c>
      <c r="AT114" t="e">
        <f ca="1">VLOOKUP($B114,基础扩展表!$E:$AG,MATCH(AT$2,基础扩展表!$E$1:$AG$1,0),FALSE)</f>
        <v>#N/A</v>
      </c>
      <c r="AU114" t="e">
        <f ca="1">VLOOKUP($B114,基础扩展表!$E:$AG,MATCH(AU$2,基础扩展表!$E$1:$AG$1,0),FALSE)</f>
        <v>#N/A</v>
      </c>
      <c r="AV114" t="e">
        <f ca="1">VLOOKUP($B114,基础扩展表!$E:$AG,MATCH(AV$2,基础扩展表!$E$1:$AG$1,0),FALSE)</f>
        <v>#N/A</v>
      </c>
      <c r="AW114" t="e">
        <f ca="1">VLOOKUP($B114,基础扩展表!$E:$AG,MATCH(AW$2,基础扩展表!$E$1:$AG$1,0),FALSE)</f>
        <v>#N/A</v>
      </c>
      <c r="AX114" t="e">
        <f ca="1">VLOOKUP($B114,基础扩展表!$E:$AG,MATCH(AX$2,基础扩展表!$E$1:$AG$1,0),FALSE)</f>
        <v>#N/A</v>
      </c>
      <c r="AY114" t="e">
        <f ca="1">VLOOKUP($B114,基础扩展表!$E:$AG,MATCH(AY$2,基础扩展表!$E$1:$AG$1,0),FALSE)</f>
        <v>#N/A</v>
      </c>
      <c r="AZ114" t="e">
        <f ca="1">VLOOKUP($B114,基础扩展表!$E:$AG,MATCH(AZ$2,基础扩展表!$E$1:$AG$1,0),FALSE)</f>
        <v>#N/A</v>
      </c>
      <c r="BA114" t="e">
        <f ca="1">VLOOKUP($B114,基础扩展表!$E:$AG,MATCH(BA$2,基础扩展表!$E$1:$AG$1,0),FALSE)</f>
        <v>#N/A</v>
      </c>
      <c r="BB114" t="e">
        <f ca="1">VLOOKUP($B114,基础扩展表!$E:$AG,MATCH(BB$2,基础扩展表!$E$1:$AG$1,0),FALSE)</f>
        <v>#N/A</v>
      </c>
      <c r="BC114" t="e">
        <f ca="1">VLOOKUP($B114,基础扩展表!$E:$AG,MATCH(BC$2,基础扩展表!$E$1:$AG$1,0),FALSE)</f>
        <v>#N/A</v>
      </c>
      <c r="BD114" t="e">
        <f ca="1">VLOOKUP($B114,基础扩展表!$E:$AG,MATCH(BD$2,基础扩展表!$E$1:$AG$1,0),FALSE)</f>
        <v>#N/A</v>
      </c>
      <c r="BE114" t="e">
        <f ca="1">VLOOKUP($B114,基础扩展表!$E:$AG,MATCH(BE$2,基础扩展表!$E$1:$AG$1,0),FALSE)</f>
        <v>#N/A</v>
      </c>
      <c r="BF114" t="e">
        <f ca="1">VLOOKUP($B114,基础扩展表!$E:$AG,MATCH(BF$2,基础扩展表!$E$1:$AG$1,0),FALSE)</f>
        <v>#N/A</v>
      </c>
      <c r="BG114" t="e">
        <f ca="1">VLOOKUP($B114,基础扩展表!$E:$AG,MATCH(BG$2,基础扩展表!$E$1:$AG$1,0),FALSE)</f>
        <v>#N/A</v>
      </c>
      <c r="BH114" t="e">
        <f ca="1">VLOOKUP($B114,基础扩展表!$E:$AG,MATCH(BH$2,基础扩展表!$E$1:$AG$1,0),FALSE)</f>
        <v>#N/A</v>
      </c>
      <c r="BI114" t="e">
        <f ca="1">VLOOKUP($B114,基础扩展表!$E:$AG,MATCH(BI$2,基础扩展表!$E$1:$AG$1,0),FALSE)</f>
        <v>#N/A</v>
      </c>
      <c r="BJ114" t="e">
        <f ca="1">VLOOKUP($B114,基础扩展表!$E:$AG,MATCH(BJ$2,基础扩展表!$E$1:$AG$1,0),FALSE)</f>
        <v>#N/A</v>
      </c>
      <c r="BK114" t="e">
        <f ca="1">VLOOKUP($B114,基础扩展表!$E:$AG,MATCH(BK$2,基础扩展表!$E$1:$AG$1,0),FALSE)</f>
        <v>#N/A</v>
      </c>
      <c r="BL114" t="e">
        <f ca="1">VLOOKUP($B114,基础扩展表!$E:$AG,MATCH(BL$2,基础扩展表!$E$1:$AG$1,0),FALSE)</f>
        <v>#N/A</v>
      </c>
      <c r="BM114" t="e">
        <f ca="1">VLOOKUP($E114,模型表!$C:$E,3,FALSE)</f>
        <v>#N/A</v>
      </c>
      <c r="BP114" t="str">
        <f t="shared" ca="1" si="30"/>
        <v>TRUE</v>
      </c>
    </row>
    <row r="115" spans="2:68" x14ac:dyDescent="0.2">
      <c r="B115" t="str">
        <f t="array" aca="1" ref="B115" ca="1">INDEX(基础表!$Y:$Y,SMALL(IF(基础表!$Z:$Z=1,ROW(基础表!$Z:$Z),999),ROW(H109)))&amp;""</f>
        <v/>
      </c>
      <c r="C115" t="e">
        <f ca="1">VLOOKUP(VLOOKUP($B115,基础表!$E:$G,3,FALSE),模型表!$C:$D,2,FALSE)</f>
        <v>#N/A</v>
      </c>
      <c r="E115" t="e">
        <f ca="1">VLOOKUP($B115,基础表!$E:$G,3,FALSE)</f>
        <v>#N/A</v>
      </c>
      <c r="F115" t="e">
        <f ca="1">VLOOKUP($E115,模型表!$C:$G,5,FALSE)</f>
        <v>#N/A</v>
      </c>
      <c r="G115" t="e">
        <f ca="1">VLOOKUP($E115,模型表!$C:$F,4,FALSE)</f>
        <v>#N/A</v>
      </c>
      <c r="I115" t="str">
        <f t="shared" ca="1" si="0"/>
        <v/>
      </c>
      <c r="J115" t="str">
        <f t="shared" ca="1" si="1"/>
        <v/>
      </c>
      <c r="K115" t="str">
        <f t="shared" ca="1" si="2"/>
        <v/>
      </c>
      <c r="L115" t="str">
        <f t="shared" ca="1" si="3"/>
        <v/>
      </c>
      <c r="M115" t="str">
        <f t="shared" ca="1" si="25"/>
        <v/>
      </c>
      <c r="O115" t="e">
        <f ca="1">VLOOKUP($B115,基础表!$E:$R,14,FALSE)</f>
        <v>#N/A</v>
      </c>
      <c r="P115" t="e">
        <f ca="1">VLOOKUP($B115,基础表!$E:$S,13,FALSE)</f>
        <v>#N/A</v>
      </c>
      <c r="R115" t="e">
        <f ca="1">VLOOKUP($B115,基础表!$E:$H,4,FALSE)</f>
        <v>#N/A</v>
      </c>
      <c r="U115" t="str">
        <f t="shared" ca="1" si="26"/>
        <v/>
      </c>
      <c r="V115" t="str">
        <f t="shared" ca="1" si="27"/>
        <v/>
      </c>
      <c r="W115" t="str">
        <f t="shared" ca="1" si="28"/>
        <v/>
      </c>
      <c r="X115" t="e">
        <f ca="1">VLOOKUP($E115,模型表!$C:$K,9,FALSE)</f>
        <v>#N/A</v>
      </c>
      <c r="Z115" t="e">
        <f ca="1">VLOOKUP($E115,模型表!$C:$Q,11,FALSE)</f>
        <v>#N/A</v>
      </c>
      <c r="AF115" s="36" t="str">
        <f ca="1">IF($B115="","",IF(VLOOKUP($E115,模型表!$C:$O,12,FALSE)="PBuff","["&amp;VLOOKUP($E115,模型表!$C:$Q,13,FALSE)&amp;"]","[]"))</f>
        <v/>
      </c>
      <c r="AH115" s="23" t="str">
        <f t="shared" ca="1" si="9"/>
        <v/>
      </c>
      <c r="AI115" s="23" t="e">
        <f t="shared" ca="1" si="29"/>
        <v>#N/A</v>
      </c>
      <c r="AJ115" s="23" t="str">
        <f t="shared" ca="1" si="11"/>
        <v/>
      </c>
      <c r="AK115" s="23" t="str">
        <f t="shared" ca="1" si="12"/>
        <v/>
      </c>
      <c r="AM115" t="e">
        <f ca="1">VLOOKUP($B115,基础表!$E:$J,4,FALSE)</f>
        <v>#N/A</v>
      </c>
      <c r="AN115" t="e">
        <f ca="1">VLOOKUP($B115,基础表!$E:$J,5,FALSE)</f>
        <v>#N/A</v>
      </c>
      <c r="AO115" t="e">
        <f ca="1">VLOOKUP($B115,基础表!$E:$J,6,FALSE)</f>
        <v>#N/A</v>
      </c>
      <c r="AP115" t="e">
        <f ca="1">VLOOKUP($B115,基础扩展表!$E:$AG,MATCH(AP$2,基础扩展表!$E$1:$AG$1,0),FALSE)</f>
        <v>#N/A</v>
      </c>
      <c r="AQ115" t="e">
        <f ca="1">VLOOKUP($B115,基础扩展表!$E:$AG,MATCH(AQ$2,基础扩展表!$E$1:$AG$1,0),FALSE)</f>
        <v>#N/A</v>
      </c>
      <c r="AR115" t="e">
        <f ca="1">VLOOKUP($B115,基础扩展表!$E:$AG,MATCH(AR$2,基础扩展表!$E$1:$AG$1,0),FALSE)</f>
        <v>#N/A</v>
      </c>
      <c r="AS115" t="e">
        <f ca="1">VLOOKUP($B115,基础扩展表!$E:$AG,MATCH(AS$2,基础扩展表!$E$1:$AG$1,0),FALSE)</f>
        <v>#N/A</v>
      </c>
      <c r="AT115" t="e">
        <f ca="1">VLOOKUP($B115,基础扩展表!$E:$AG,MATCH(AT$2,基础扩展表!$E$1:$AG$1,0),FALSE)</f>
        <v>#N/A</v>
      </c>
      <c r="AU115" t="e">
        <f ca="1">VLOOKUP($B115,基础扩展表!$E:$AG,MATCH(AU$2,基础扩展表!$E$1:$AG$1,0),FALSE)</f>
        <v>#N/A</v>
      </c>
      <c r="AV115" t="e">
        <f ca="1">VLOOKUP($B115,基础扩展表!$E:$AG,MATCH(AV$2,基础扩展表!$E$1:$AG$1,0),FALSE)</f>
        <v>#N/A</v>
      </c>
      <c r="AW115" t="e">
        <f ca="1">VLOOKUP($B115,基础扩展表!$E:$AG,MATCH(AW$2,基础扩展表!$E$1:$AG$1,0),FALSE)</f>
        <v>#N/A</v>
      </c>
      <c r="AX115" t="e">
        <f ca="1">VLOOKUP($B115,基础扩展表!$E:$AG,MATCH(AX$2,基础扩展表!$E$1:$AG$1,0),FALSE)</f>
        <v>#N/A</v>
      </c>
      <c r="AY115" t="e">
        <f ca="1">VLOOKUP($B115,基础扩展表!$E:$AG,MATCH(AY$2,基础扩展表!$E$1:$AG$1,0),FALSE)</f>
        <v>#N/A</v>
      </c>
      <c r="AZ115" t="e">
        <f ca="1">VLOOKUP($B115,基础扩展表!$E:$AG,MATCH(AZ$2,基础扩展表!$E$1:$AG$1,0),FALSE)</f>
        <v>#N/A</v>
      </c>
      <c r="BA115" t="e">
        <f ca="1">VLOOKUP($B115,基础扩展表!$E:$AG,MATCH(BA$2,基础扩展表!$E$1:$AG$1,0),FALSE)</f>
        <v>#N/A</v>
      </c>
      <c r="BB115" t="e">
        <f ca="1">VLOOKUP($B115,基础扩展表!$E:$AG,MATCH(BB$2,基础扩展表!$E$1:$AG$1,0),FALSE)</f>
        <v>#N/A</v>
      </c>
      <c r="BC115" t="e">
        <f ca="1">VLOOKUP($B115,基础扩展表!$E:$AG,MATCH(BC$2,基础扩展表!$E$1:$AG$1,0),FALSE)</f>
        <v>#N/A</v>
      </c>
      <c r="BD115" t="e">
        <f ca="1">VLOOKUP($B115,基础扩展表!$E:$AG,MATCH(BD$2,基础扩展表!$E$1:$AG$1,0),FALSE)</f>
        <v>#N/A</v>
      </c>
      <c r="BE115" t="e">
        <f ca="1">VLOOKUP($B115,基础扩展表!$E:$AG,MATCH(BE$2,基础扩展表!$E$1:$AG$1,0),FALSE)</f>
        <v>#N/A</v>
      </c>
      <c r="BF115" t="e">
        <f ca="1">VLOOKUP($B115,基础扩展表!$E:$AG,MATCH(BF$2,基础扩展表!$E$1:$AG$1,0),FALSE)</f>
        <v>#N/A</v>
      </c>
      <c r="BG115" t="e">
        <f ca="1">VLOOKUP($B115,基础扩展表!$E:$AG,MATCH(BG$2,基础扩展表!$E$1:$AG$1,0),FALSE)</f>
        <v>#N/A</v>
      </c>
      <c r="BH115" t="e">
        <f ca="1">VLOOKUP($B115,基础扩展表!$E:$AG,MATCH(BH$2,基础扩展表!$E$1:$AG$1,0),FALSE)</f>
        <v>#N/A</v>
      </c>
      <c r="BI115" t="e">
        <f ca="1">VLOOKUP($B115,基础扩展表!$E:$AG,MATCH(BI$2,基础扩展表!$E$1:$AG$1,0),FALSE)</f>
        <v>#N/A</v>
      </c>
      <c r="BJ115" t="e">
        <f ca="1">VLOOKUP($B115,基础扩展表!$E:$AG,MATCH(BJ$2,基础扩展表!$E$1:$AG$1,0),FALSE)</f>
        <v>#N/A</v>
      </c>
      <c r="BK115" t="e">
        <f ca="1">VLOOKUP($B115,基础扩展表!$E:$AG,MATCH(BK$2,基础扩展表!$E$1:$AG$1,0),FALSE)</f>
        <v>#N/A</v>
      </c>
      <c r="BL115" t="e">
        <f ca="1">VLOOKUP($B115,基础扩展表!$E:$AG,MATCH(BL$2,基础扩展表!$E$1:$AG$1,0),FALSE)</f>
        <v>#N/A</v>
      </c>
      <c r="BM115" t="e">
        <f ca="1">VLOOKUP($E115,模型表!$C:$E,3,FALSE)</f>
        <v>#N/A</v>
      </c>
      <c r="BP115" t="str">
        <f t="shared" ca="1" si="30"/>
        <v>TRUE</v>
      </c>
    </row>
    <row r="116" spans="2:68" x14ac:dyDescent="0.2">
      <c r="B116" t="str">
        <f t="array" aca="1" ref="B116" ca="1">INDEX(基础表!$Y:$Y,SMALL(IF(基础表!$Z:$Z=1,ROW(基础表!$Z:$Z),999),ROW(H110)))&amp;""</f>
        <v/>
      </c>
      <c r="C116" t="e">
        <f ca="1">VLOOKUP(VLOOKUP($B116,基础表!$E:$G,3,FALSE),模型表!$C:$D,2,FALSE)</f>
        <v>#N/A</v>
      </c>
      <c r="E116" t="e">
        <f ca="1">VLOOKUP($B116,基础表!$E:$G,3,FALSE)</f>
        <v>#N/A</v>
      </c>
      <c r="F116" t="e">
        <f ca="1">VLOOKUP($E116,模型表!$C:$G,5,FALSE)</f>
        <v>#N/A</v>
      </c>
      <c r="G116" t="e">
        <f ca="1">VLOOKUP($E116,模型表!$C:$F,4,FALSE)</f>
        <v>#N/A</v>
      </c>
      <c r="I116" t="str">
        <f t="shared" ca="1" si="0"/>
        <v/>
      </c>
      <c r="J116" t="str">
        <f t="shared" ca="1" si="1"/>
        <v/>
      </c>
      <c r="K116" t="str">
        <f t="shared" ca="1" si="2"/>
        <v/>
      </c>
      <c r="L116" t="str">
        <f t="shared" ca="1" si="3"/>
        <v/>
      </c>
      <c r="M116" t="str">
        <f t="shared" ca="1" si="25"/>
        <v/>
      </c>
      <c r="O116" t="e">
        <f ca="1">VLOOKUP($B116,基础表!$E:$R,14,FALSE)</f>
        <v>#N/A</v>
      </c>
      <c r="P116" t="e">
        <f ca="1">VLOOKUP($B116,基础表!$E:$S,13,FALSE)</f>
        <v>#N/A</v>
      </c>
      <c r="R116" t="e">
        <f ca="1">VLOOKUP($B116,基础表!$E:$H,4,FALSE)</f>
        <v>#N/A</v>
      </c>
      <c r="U116" t="str">
        <f t="shared" ca="1" si="26"/>
        <v/>
      </c>
      <c r="V116" t="str">
        <f t="shared" ca="1" si="27"/>
        <v/>
      </c>
      <c r="W116" t="str">
        <f t="shared" ca="1" si="28"/>
        <v/>
      </c>
      <c r="X116" t="e">
        <f ca="1">VLOOKUP($E116,模型表!$C:$K,9,FALSE)</f>
        <v>#N/A</v>
      </c>
      <c r="Z116" t="e">
        <f ca="1">VLOOKUP($E116,模型表!$C:$Q,11,FALSE)</f>
        <v>#N/A</v>
      </c>
      <c r="AF116" s="36" t="str">
        <f ca="1">IF($B116="","",IF(VLOOKUP($E116,模型表!$C:$O,12,FALSE)="PBuff","["&amp;VLOOKUP($E116,模型表!$C:$Q,13,FALSE)&amp;"]","[]"))</f>
        <v/>
      </c>
      <c r="AH116" s="23" t="str">
        <f t="shared" ca="1" si="9"/>
        <v/>
      </c>
      <c r="AI116" s="23" t="e">
        <f t="shared" ca="1" si="29"/>
        <v>#N/A</v>
      </c>
      <c r="AJ116" s="23" t="str">
        <f t="shared" ca="1" si="11"/>
        <v/>
      </c>
      <c r="AK116" s="23" t="str">
        <f t="shared" ca="1" si="12"/>
        <v/>
      </c>
      <c r="AM116" t="e">
        <f ca="1">VLOOKUP($B116,基础表!$E:$J,4,FALSE)</f>
        <v>#N/A</v>
      </c>
      <c r="AN116" t="e">
        <f ca="1">VLOOKUP($B116,基础表!$E:$J,5,FALSE)</f>
        <v>#N/A</v>
      </c>
      <c r="AO116" t="e">
        <f ca="1">VLOOKUP($B116,基础表!$E:$J,6,FALSE)</f>
        <v>#N/A</v>
      </c>
      <c r="AP116" t="e">
        <f ca="1">VLOOKUP($B116,基础扩展表!$E:$AG,MATCH(AP$2,基础扩展表!$E$1:$AG$1,0),FALSE)</f>
        <v>#N/A</v>
      </c>
      <c r="AQ116" t="e">
        <f ca="1">VLOOKUP($B116,基础扩展表!$E:$AG,MATCH(AQ$2,基础扩展表!$E$1:$AG$1,0),FALSE)</f>
        <v>#N/A</v>
      </c>
      <c r="AR116" t="e">
        <f ca="1">VLOOKUP($B116,基础扩展表!$E:$AG,MATCH(AR$2,基础扩展表!$E$1:$AG$1,0),FALSE)</f>
        <v>#N/A</v>
      </c>
      <c r="AS116" t="e">
        <f ca="1">VLOOKUP($B116,基础扩展表!$E:$AG,MATCH(AS$2,基础扩展表!$E$1:$AG$1,0),FALSE)</f>
        <v>#N/A</v>
      </c>
      <c r="AT116" t="e">
        <f ca="1">VLOOKUP($B116,基础扩展表!$E:$AG,MATCH(AT$2,基础扩展表!$E$1:$AG$1,0),FALSE)</f>
        <v>#N/A</v>
      </c>
      <c r="AU116" t="e">
        <f ca="1">VLOOKUP($B116,基础扩展表!$E:$AG,MATCH(AU$2,基础扩展表!$E$1:$AG$1,0),FALSE)</f>
        <v>#N/A</v>
      </c>
      <c r="AV116" t="e">
        <f ca="1">VLOOKUP($B116,基础扩展表!$E:$AG,MATCH(AV$2,基础扩展表!$E$1:$AG$1,0),FALSE)</f>
        <v>#N/A</v>
      </c>
      <c r="AW116" t="e">
        <f ca="1">VLOOKUP($B116,基础扩展表!$E:$AG,MATCH(AW$2,基础扩展表!$E$1:$AG$1,0),FALSE)</f>
        <v>#N/A</v>
      </c>
      <c r="AX116" t="e">
        <f ca="1">VLOOKUP($B116,基础扩展表!$E:$AG,MATCH(AX$2,基础扩展表!$E$1:$AG$1,0),FALSE)</f>
        <v>#N/A</v>
      </c>
      <c r="AY116" t="e">
        <f ca="1">VLOOKUP($B116,基础扩展表!$E:$AG,MATCH(AY$2,基础扩展表!$E$1:$AG$1,0),FALSE)</f>
        <v>#N/A</v>
      </c>
      <c r="AZ116" t="e">
        <f ca="1">VLOOKUP($B116,基础扩展表!$E:$AG,MATCH(AZ$2,基础扩展表!$E$1:$AG$1,0),FALSE)</f>
        <v>#N/A</v>
      </c>
      <c r="BA116" t="e">
        <f ca="1">VLOOKUP($B116,基础扩展表!$E:$AG,MATCH(BA$2,基础扩展表!$E$1:$AG$1,0),FALSE)</f>
        <v>#N/A</v>
      </c>
      <c r="BB116" t="e">
        <f ca="1">VLOOKUP($B116,基础扩展表!$E:$AG,MATCH(BB$2,基础扩展表!$E$1:$AG$1,0),FALSE)</f>
        <v>#N/A</v>
      </c>
      <c r="BC116" t="e">
        <f ca="1">VLOOKUP($B116,基础扩展表!$E:$AG,MATCH(BC$2,基础扩展表!$E$1:$AG$1,0),FALSE)</f>
        <v>#N/A</v>
      </c>
      <c r="BD116" t="e">
        <f ca="1">VLOOKUP($B116,基础扩展表!$E:$AG,MATCH(BD$2,基础扩展表!$E$1:$AG$1,0),FALSE)</f>
        <v>#N/A</v>
      </c>
      <c r="BE116" t="e">
        <f ca="1">VLOOKUP($B116,基础扩展表!$E:$AG,MATCH(BE$2,基础扩展表!$E$1:$AG$1,0),FALSE)</f>
        <v>#N/A</v>
      </c>
      <c r="BF116" t="e">
        <f ca="1">VLOOKUP($B116,基础扩展表!$E:$AG,MATCH(BF$2,基础扩展表!$E$1:$AG$1,0),FALSE)</f>
        <v>#N/A</v>
      </c>
      <c r="BG116" t="e">
        <f ca="1">VLOOKUP($B116,基础扩展表!$E:$AG,MATCH(BG$2,基础扩展表!$E$1:$AG$1,0),FALSE)</f>
        <v>#N/A</v>
      </c>
      <c r="BH116" t="e">
        <f ca="1">VLOOKUP($B116,基础扩展表!$E:$AG,MATCH(BH$2,基础扩展表!$E$1:$AG$1,0),FALSE)</f>
        <v>#N/A</v>
      </c>
      <c r="BI116" t="e">
        <f ca="1">VLOOKUP($B116,基础扩展表!$E:$AG,MATCH(BI$2,基础扩展表!$E$1:$AG$1,0),FALSE)</f>
        <v>#N/A</v>
      </c>
      <c r="BJ116" t="e">
        <f ca="1">VLOOKUP($B116,基础扩展表!$E:$AG,MATCH(BJ$2,基础扩展表!$E$1:$AG$1,0),FALSE)</f>
        <v>#N/A</v>
      </c>
      <c r="BK116" t="e">
        <f ca="1">VLOOKUP($B116,基础扩展表!$E:$AG,MATCH(BK$2,基础扩展表!$E$1:$AG$1,0),FALSE)</f>
        <v>#N/A</v>
      </c>
      <c r="BL116" t="e">
        <f ca="1">VLOOKUP($B116,基础扩展表!$E:$AG,MATCH(BL$2,基础扩展表!$E$1:$AG$1,0),FALSE)</f>
        <v>#N/A</v>
      </c>
      <c r="BM116" t="e">
        <f ca="1">VLOOKUP($E116,模型表!$C:$E,3,FALSE)</f>
        <v>#N/A</v>
      </c>
      <c r="BP116" t="str">
        <f t="shared" ca="1" si="30"/>
        <v>TRUE</v>
      </c>
    </row>
    <row r="117" spans="2:68" x14ac:dyDescent="0.2">
      <c r="B117" t="str">
        <f t="array" aca="1" ref="B117" ca="1">INDEX(基础表!$Y:$Y,SMALL(IF(基础表!$Z:$Z=1,ROW(基础表!$Z:$Z),999),ROW(H111)))&amp;""</f>
        <v/>
      </c>
      <c r="C117" t="e">
        <f ca="1">VLOOKUP(VLOOKUP($B117,基础表!$E:$G,3,FALSE),模型表!$C:$D,2,FALSE)</f>
        <v>#N/A</v>
      </c>
      <c r="E117" t="e">
        <f ca="1">VLOOKUP($B117,基础表!$E:$G,3,FALSE)</f>
        <v>#N/A</v>
      </c>
      <c r="F117" t="e">
        <f ca="1">VLOOKUP($E117,模型表!$C:$G,5,FALSE)</f>
        <v>#N/A</v>
      </c>
      <c r="G117" t="e">
        <f ca="1">VLOOKUP($E117,模型表!$C:$F,4,FALSE)</f>
        <v>#N/A</v>
      </c>
      <c r="I117" t="str">
        <f t="shared" ca="1" si="0"/>
        <v/>
      </c>
      <c r="J117" t="str">
        <f t="shared" ca="1" si="1"/>
        <v/>
      </c>
      <c r="K117" t="str">
        <f t="shared" ca="1" si="2"/>
        <v/>
      </c>
      <c r="L117" t="str">
        <f t="shared" ca="1" si="3"/>
        <v/>
      </c>
      <c r="M117" t="str">
        <f t="shared" ca="1" si="25"/>
        <v/>
      </c>
      <c r="O117" t="e">
        <f ca="1">VLOOKUP($B117,基础表!$E:$R,14,FALSE)</f>
        <v>#N/A</v>
      </c>
      <c r="P117" t="e">
        <f ca="1">VLOOKUP($B117,基础表!$E:$S,13,FALSE)</f>
        <v>#N/A</v>
      </c>
      <c r="R117" t="e">
        <f ca="1">VLOOKUP($B117,基础表!$E:$H,4,FALSE)</f>
        <v>#N/A</v>
      </c>
      <c r="U117" t="str">
        <f t="shared" ca="1" si="26"/>
        <v/>
      </c>
      <c r="V117" t="str">
        <f t="shared" ca="1" si="27"/>
        <v/>
      </c>
      <c r="W117" t="str">
        <f t="shared" ca="1" si="28"/>
        <v/>
      </c>
      <c r="X117" t="e">
        <f ca="1">VLOOKUP($E117,模型表!$C:$K,9,FALSE)</f>
        <v>#N/A</v>
      </c>
      <c r="Z117" t="e">
        <f ca="1">VLOOKUP($E117,模型表!$C:$Q,11,FALSE)</f>
        <v>#N/A</v>
      </c>
      <c r="AF117" s="36" t="str">
        <f ca="1">IF($B117="","",IF(VLOOKUP($E117,模型表!$C:$O,12,FALSE)="PBuff","["&amp;VLOOKUP($E117,模型表!$C:$Q,13,FALSE)&amp;"]","[]"))</f>
        <v/>
      </c>
      <c r="AH117" s="23" t="str">
        <f t="shared" ca="1" si="9"/>
        <v/>
      </c>
      <c r="AI117" s="23" t="e">
        <f t="shared" ca="1" si="29"/>
        <v>#N/A</v>
      </c>
      <c r="AJ117" s="23" t="str">
        <f t="shared" ca="1" si="11"/>
        <v/>
      </c>
      <c r="AK117" s="23" t="str">
        <f t="shared" ca="1" si="12"/>
        <v/>
      </c>
      <c r="AM117" t="e">
        <f ca="1">VLOOKUP($B117,基础表!$E:$J,4,FALSE)</f>
        <v>#N/A</v>
      </c>
      <c r="AN117" t="e">
        <f ca="1">VLOOKUP($B117,基础表!$E:$J,5,FALSE)</f>
        <v>#N/A</v>
      </c>
      <c r="AO117" t="e">
        <f ca="1">VLOOKUP($B117,基础表!$E:$J,6,FALSE)</f>
        <v>#N/A</v>
      </c>
      <c r="AP117" t="e">
        <f ca="1">VLOOKUP($B117,基础扩展表!$E:$AG,MATCH(AP$2,基础扩展表!$E$1:$AG$1,0),FALSE)</f>
        <v>#N/A</v>
      </c>
      <c r="AQ117" t="e">
        <f ca="1">VLOOKUP($B117,基础扩展表!$E:$AG,MATCH(AQ$2,基础扩展表!$E$1:$AG$1,0),FALSE)</f>
        <v>#N/A</v>
      </c>
      <c r="AR117" t="e">
        <f ca="1">VLOOKUP($B117,基础扩展表!$E:$AG,MATCH(AR$2,基础扩展表!$E$1:$AG$1,0),FALSE)</f>
        <v>#N/A</v>
      </c>
      <c r="AS117" t="e">
        <f ca="1">VLOOKUP($B117,基础扩展表!$E:$AG,MATCH(AS$2,基础扩展表!$E$1:$AG$1,0),FALSE)</f>
        <v>#N/A</v>
      </c>
      <c r="AT117" t="e">
        <f ca="1">VLOOKUP($B117,基础扩展表!$E:$AG,MATCH(AT$2,基础扩展表!$E$1:$AG$1,0),FALSE)</f>
        <v>#N/A</v>
      </c>
      <c r="AU117" t="e">
        <f ca="1">VLOOKUP($B117,基础扩展表!$E:$AG,MATCH(AU$2,基础扩展表!$E$1:$AG$1,0),FALSE)</f>
        <v>#N/A</v>
      </c>
      <c r="AV117" t="e">
        <f ca="1">VLOOKUP($B117,基础扩展表!$E:$AG,MATCH(AV$2,基础扩展表!$E$1:$AG$1,0),FALSE)</f>
        <v>#N/A</v>
      </c>
      <c r="AW117" t="e">
        <f ca="1">VLOOKUP($B117,基础扩展表!$E:$AG,MATCH(AW$2,基础扩展表!$E$1:$AG$1,0),FALSE)</f>
        <v>#N/A</v>
      </c>
      <c r="AX117" t="e">
        <f ca="1">VLOOKUP($B117,基础扩展表!$E:$AG,MATCH(AX$2,基础扩展表!$E$1:$AG$1,0),FALSE)</f>
        <v>#N/A</v>
      </c>
      <c r="AY117" t="e">
        <f ca="1">VLOOKUP($B117,基础扩展表!$E:$AG,MATCH(AY$2,基础扩展表!$E$1:$AG$1,0),FALSE)</f>
        <v>#N/A</v>
      </c>
      <c r="AZ117" t="e">
        <f ca="1">VLOOKUP($B117,基础扩展表!$E:$AG,MATCH(AZ$2,基础扩展表!$E$1:$AG$1,0),FALSE)</f>
        <v>#N/A</v>
      </c>
      <c r="BA117" t="e">
        <f ca="1">VLOOKUP($B117,基础扩展表!$E:$AG,MATCH(BA$2,基础扩展表!$E$1:$AG$1,0),FALSE)</f>
        <v>#N/A</v>
      </c>
      <c r="BB117" t="e">
        <f ca="1">VLOOKUP($B117,基础扩展表!$E:$AG,MATCH(BB$2,基础扩展表!$E$1:$AG$1,0),FALSE)</f>
        <v>#N/A</v>
      </c>
      <c r="BC117" t="e">
        <f ca="1">VLOOKUP($B117,基础扩展表!$E:$AG,MATCH(BC$2,基础扩展表!$E$1:$AG$1,0),FALSE)</f>
        <v>#N/A</v>
      </c>
      <c r="BD117" t="e">
        <f ca="1">VLOOKUP($B117,基础扩展表!$E:$AG,MATCH(BD$2,基础扩展表!$E$1:$AG$1,0),FALSE)</f>
        <v>#N/A</v>
      </c>
      <c r="BE117" t="e">
        <f ca="1">VLOOKUP($B117,基础扩展表!$E:$AG,MATCH(BE$2,基础扩展表!$E$1:$AG$1,0),FALSE)</f>
        <v>#N/A</v>
      </c>
      <c r="BF117" t="e">
        <f ca="1">VLOOKUP($B117,基础扩展表!$E:$AG,MATCH(BF$2,基础扩展表!$E$1:$AG$1,0),FALSE)</f>
        <v>#N/A</v>
      </c>
      <c r="BG117" t="e">
        <f ca="1">VLOOKUP($B117,基础扩展表!$E:$AG,MATCH(BG$2,基础扩展表!$E$1:$AG$1,0),FALSE)</f>
        <v>#N/A</v>
      </c>
      <c r="BH117" t="e">
        <f ca="1">VLOOKUP($B117,基础扩展表!$E:$AG,MATCH(BH$2,基础扩展表!$E$1:$AG$1,0),FALSE)</f>
        <v>#N/A</v>
      </c>
      <c r="BI117" t="e">
        <f ca="1">VLOOKUP($B117,基础扩展表!$E:$AG,MATCH(BI$2,基础扩展表!$E$1:$AG$1,0),FALSE)</f>
        <v>#N/A</v>
      </c>
      <c r="BJ117" t="e">
        <f ca="1">VLOOKUP($B117,基础扩展表!$E:$AG,MATCH(BJ$2,基础扩展表!$E$1:$AG$1,0),FALSE)</f>
        <v>#N/A</v>
      </c>
      <c r="BK117" t="e">
        <f ca="1">VLOOKUP($B117,基础扩展表!$E:$AG,MATCH(BK$2,基础扩展表!$E$1:$AG$1,0),FALSE)</f>
        <v>#N/A</v>
      </c>
      <c r="BL117" t="e">
        <f ca="1">VLOOKUP($B117,基础扩展表!$E:$AG,MATCH(BL$2,基础扩展表!$E$1:$AG$1,0),FALSE)</f>
        <v>#N/A</v>
      </c>
      <c r="BM117" t="e">
        <f ca="1">VLOOKUP($E117,模型表!$C:$E,3,FALSE)</f>
        <v>#N/A</v>
      </c>
      <c r="BP117" t="str">
        <f t="shared" ca="1" si="30"/>
        <v>TRUE</v>
      </c>
    </row>
    <row r="118" spans="2:68" x14ac:dyDescent="0.2">
      <c r="B118" t="str">
        <f t="array" aca="1" ref="B118" ca="1">INDEX(基础表!$Y:$Y,SMALL(IF(基础表!$Z:$Z=1,ROW(基础表!$Z:$Z),999),ROW(H112)))&amp;""</f>
        <v/>
      </c>
      <c r="C118" t="e">
        <f ca="1">VLOOKUP(VLOOKUP($B118,基础表!$E:$G,3,FALSE),模型表!$C:$D,2,FALSE)</f>
        <v>#N/A</v>
      </c>
      <c r="E118" t="e">
        <f ca="1">VLOOKUP($B118,基础表!$E:$G,3,FALSE)</f>
        <v>#N/A</v>
      </c>
      <c r="F118" t="e">
        <f ca="1">VLOOKUP($E118,模型表!$C:$G,5,FALSE)</f>
        <v>#N/A</v>
      </c>
      <c r="G118" t="e">
        <f ca="1">VLOOKUP($E118,模型表!$C:$F,4,FALSE)</f>
        <v>#N/A</v>
      </c>
      <c r="I118" t="str">
        <f t="shared" ca="1" si="0"/>
        <v/>
      </c>
      <c r="J118" t="str">
        <f t="shared" ca="1" si="1"/>
        <v/>
      </c>
      <c r="K118" t="str">
        <f t="shared" ca="1" si="2"/>
        <v/>
      </c>
      <c r="L118" t="str">
        <f t="shared" ca="1" si="3"/>
        <v/>
      </c>
      <c r="M118" t="str">
        <f t="shared" ca="1" si="25"/>
        <v/>
      </c>
      <c r="O118" t="e">
        <f ca="1">VLOOKUP($B118,基础表!$E:$R,14,FALSE)</f>
        <v>#N/A</v>
      </c>
      <c r="P118" t="e">
        <f ca="1">VLOOKUP($B118,基础表!$E:$S,13,FALSE)</f>
        <v>#N/A</v>
      </c>
      <c r="R118" t="e">
        <f ca="1">VLOOKUP($B118,基础表!$E:$H,4,FALSE)</f>
        <v>#N/A</v>
      </c>
      <c r="U118" t="str">
        <f t="shared" ca="1" si="26"/>
        <v/>
      </c>
      <c r="V118" t="str">
        <f t="shared" ca="1" si="27"/>
        <v/>
      </c>
      <c r="W118" t="str">
        <f t="shared" ca="1" si="28"/>
        <v/>
      </c>
      <c r="X118" t="e">
        <f ca="1">VLOOKUP($E118,模型表!$C:$K,9,FALSE)</f>
        <v>#N/A</v>
      </c>
      <c r="Z118" t="e">
        <f ca="1">VLOOKUP($E118,模型表!$C:$Q,11,FALSE)</f>
        <v>#N/A</v>
      </c>
      <c r="AF118" s="36" t="str">
        <f ca="1">IF($B118="","",IF(VLOOKUP($E118,模型表!$C:$O,12,FALSE)="PBuff","["&amp;VLOOKUP($E118,模型表!$C:$Q,13,FALSE)&amp;"]","[]"))</f>
        <v/>
      </c>
      <c r="AH118" s="23" t="str">
        <f t="shared" ca="1" si="9"/>
        <v/>
      </c>
      <c r="AI118" s="23" t="e">
        <f t="shared" ca="1" si="29"/>
        <v>#N/A</v>
      </c>
      <c r="AJ118" s="23" t="str">
        <f t="shared" ca="1" si="11"/>
        <v/>
      </c>
      <c r="AK118" s="23" t="str">
        <f t="shared" ca="1" si="12"/>
        <v/>
      </c>
      <c r="AM118" t="e">
        <f ca="1">VLOOKUP($B118,基础表!$E:$J,4,FALSE)</f>
        <v>#N/A</v>
      </c>
      <c r="AN118" t="e">
        <f ca="1">VLOOKUP($B118,基础表!$E:$J,5,FALSE)</f>
        <v>#N/A</v>
      </c>
      <c r="AO118" t="e">
        <f ca="1">VLOOKUP($B118,基础表!$E:$J,6,FALSE)</f>
        <v>#N/A</v>
      </c>
      <c r="AP118" t="e">
        <f ca="1">VLOOKUP($B118,基础扩展表!$E:$AG,MATCH(AP$2,基础扩展表!$E$1:$AG$1,0),FALSE)</f>
        <v>#N/A</v>
      </c>
      <c r="AQ118" t="e">
        <f ca="1">VLOOKUP($B118,基础扩展表!$E:$AG,MATCH(AQ$2,基础扩展表!$E$1:$AG$1,0),FALSE)</f>
        <v>#N/A</v>
      </c>
      <c r="AR118" t="e">
        <f ca="1">VLOOKUP($B118,基础扩展表!$E:$AG,MATCH(AR$2,基础扩展表!$E$1:$AG$1,0),FALSE)</f>
        <v>#N/A</v>
      </c>
      <c r="AS118" t="e">
        <f ca="1">VLOOKUP($B118,基础扩展表!$E:$AG,MATCH(AS$2,基础扩展表!$E$1:$AG$1,0),FALSE)</f>
        <v>#N/A</v>
      </c>
      <c r="AT118" t="e">
        <f ca="1">VLOOKUP($B118,基础扩展表!$E:$AG,MATCH(AT$2,基础扩展表!$E$1:$AG$1,0),FALSE)</f>
        <v>#N/A</v>
      </c>
      <c r="AU118" t="e">
        <f ca="1">VLOOKUP($B118,基础扩展表!$E:$AG,MATCH(AU$2,基础扩展表!$E$1:$AG$1,0),FALSE)</f>
        <v>#N/A</v>
      </c>
      <c r="AV118" t="e">
        <f ca="1">VLOOKUP($B118,基础扩展表!$E:$AG,MATCH(AV$2,基础扩展表!$E$1:$AG$1,0),FALSE)</f>
        <v>#N/A</v>
      </c>
      <c r="AW118" t="e">
        <f ca="1">VLOOKUP($B118,基础扩展表!$E:$AG,MATCH(AW$2,基础扩展表!$E$1:$AG$1,0),FALSE)</f>
        <v>#N/A</v>
      </c>
      <c r="AX118" t="e">
        <f ca="1">VLOOKUP($B118,基础扩展表!$E:$AG,MATCH(AX$2,基础扩展表!$E$1:$AG$1,0),FALSE)</f>
        <v>#N/A</v>
      </c>
      <c r="AY118" t="e">
        <f ca="1">VLOOKUP($B118,基础扩展表!$E:$AG,MATCH(AY$2,基础扩展表!$E$1:$AG$1,0),FALSE)</f>
        <v>#N/A</v>
      </c>
      <c r="AZ118" t="e">
        <f ca="1">VLOOKUP($B118,基础扩展表!$E:$AG,MATCH(AZ$2,基础扩展表!$E$1:$AG$1,0),FALSE)</f>
        <v>#N/A</v>
      </c>
      <c r="BA118" t="e">
        <f ca="1">VLOOKUP($B118,基础扩展表!$E:$AG,MATCH(BA$2,基础扩展表!$E$1:$AG$1,0),FALSE)</f>
        <v>#N/A</v>
      </c>
      <c r="BB118" t="e">
        <f ca="1">VLOOKUP($B118,基础扩展表!$E:$AG,MATCH(BB$2,基础扩展表!$E$1:$AG$1,0),FALSE)</f>
        <v>#N/A</v>
      </c>
      <c r="BC118" t="e">
        <f ca="1">VLOOKUP($B118,基础扩展表!$E:$AG,MATCH(BC$2,基础扩展表!$E$1:$AG$1,0),FALSE)</f>
        <v>#N/A</v>
      </c>
      <c r="BD118" t="e">
        <f ca="1">VLOOKUP($B118,基础扩展表!$E:$AG,MATCH(BD$2,基础扩展表!$E$1:$AG$1,0),FALSE)</f>
        <v>#N/A</v>
      </c>
      <c r="BE118" t="e">
        <f ca="1">VLOOKUP($B118,基础扩展表!$E:$AG,MATCH(BE$2,基础扩展表!$E$1:$AG$1,0),FALSE)</f>
        <v>#N/A</v>
      </c>
      <c r="BF118" t="e">
        <f ca="1">VLOOKUP($B118,基础扩展表!$E:$AG,MATCH(BF$2,基础扩展表!$E$1:$AG$1,0),FALSE)</f>
        <v>#N/A</v>
      </c>
      <c r="BG118" t="e">
        <f ca="1">VLOOKUP($B118,基础扩展表!$E:$AG,MATCH(BG$2,基础扩展表!$E$1:$AG$1,0),FALSE)</f>
        <v>#N/A</v>
      </c>
      <c r="BH118" t="e">
        <f ca="1">VLOOKUP($B118,基础扩展表!$E:$AG,MATCH(BH$2,基础扩展表!$E$1:$AG$1,0),FALSE)</f>
        <v>#N/A</v>
      </c>
      <c r="BI118" t="e">
        <f ca="1">VLOOKUP($B118,基础扩展表!$E:$AG,MATCH(BI$2,基础扩展表!$E$1:$AG$1,0),FALSE)</f>
        <v>#N/A</v>
      </c>
      <c r="BJ118" t="e">
        <f ca="1">VLOOKUP($B118,基础扩展表!$E:$AG,MATCH(BJ$2,基础扩展表!$E$1:$AG$1,0),FALSE)</f>
        <v>#N/A</v>
      </c>
      <c r="BK118" t="e">
        <f ca="1">VLOOKUP($B118,基础扩展表!$E:$AG,MATCH(BK$2,基础扩展表!$E$1:$AG$1,0),FALSE)</f>
        <v>#N/A</v>
      </c>
      <c r="BL118" t="e">
        <f ca="1">VLOOKUP($B118,基础扩展表!$E:$AG,MATCH(BL$2,基础扩展表!$E$1:$AG$1,0),FALSE)</f>
        <v>#N/A</v>
      </c>
      <c r="BM118" t="e">
        <f ca="1">VLOOKUP($E118,模型表!$C:$E,3,FALSE)</f>
        <v>#N/A</v>
      </c>
      <c r="BP118" t="str">
        <f t="shared" ca="1" si="30"/>
        <v>TRUE</v>
      </c>
    </row>
    <row r="119" spans="2:68" x14ac:dyDescent="0.2">
      <c r="B119" t="str">
        <f t="array" aca="1" ref="B119" ca="1">INDEX(基础表!$Y:$Y,SMALL(IF(基础表!$Z:$Z=1,ROW(基础表!$Z:$Z),999),ROW(H113)))&amp;""</f>
        <v/>
      </c>
      <c r="C119" t="e">
        <f ca="1">VLOOKUP(VLOOKUP($B119,基础表!$E:$G,3,FALSE),模型表!$C:$D,2,FALSE)</f>
        <v>#N/A</v>
      </c>
      <c r="E119" t="e">
        <f ca="1">VLOOKUP($B119,基础表!$E:$G,3,FALSE)</f>
        <v>#N/A</v>
      </c>
      <c r="F119" t="e">
        <f ca="1">VLOOKUP($E119,模型表!$C:$G,5,FALSE)</f>
        <v>#N/A</v>
      </c>
      <c r="G119" t="e">
        <f ca="1">VLOOKUP($E119,模型表!$C:$F,4,FALSE)</f>
        <v>#N/A</v>
      </c>
      <c r="I119" t="str">
        <f t="shared" ca="1" si="0"/>
        <v/>
      </c>
      <c r="J119" t="str">
        <f t="shared" ca="1" si="1"/>
        <v/>
      </c>
      <c r="K119" t="str">
        <f t="shared" ca="1" si="2"/>
        <v/>
      </c>
      <c r="L119" t="str">
        <f t="shared" ca="1" si="3"/>
        <v/>
      </c>
      <c r="M119" t="str">
        <f t="shared" ca="1" si="25"/>
        <v/>
      </c>
      <c r="O119" t="e">
        <f ca="1">VLOOKUP($B119,基础表!$E:$R,14,FALSE)</f>
        <v>#N/A</v>
      </c>
      <c r="P119" t="e">
        <f ca="1">VLOOKUP($B119,基础表!$E:$S,13,FALSE)</f>
        <v>#N/A</v>
      </c>
      <c r="R119" t="e">
        <f ca="1">VLOOKUP($B119,基础表!$E:$H,4,FALSE)</f>
        <v>#N/A</v>
      </c>
      <c r="U119" t="str">
        <f t="shared" ca="1" si="26"/>
        <v/>
      </c>
      <c r="V119" t="str">
        <f t="shared" ca="1" si="27"/>
        <v/>
      </c>
      <c r="W119" t="str">
        <f t="shared" ca="1" si="28"/>
        <v/>
      </c>
      <c r="X119" t="e">
        <f ca="1">VLOOKUP($E119,模型表!$C:$K,9,FALSE)</f>
        <v>#N/A</v>
      </c>
      <c r="Z119" t="e">
        <f ca="1">VLOOKUP($E119,模型表!$C:$Q,11,FALSE)</f>
        <v>#N/A</v>
      </c>
      <c r="AF119" s="36" t="str">
        <f ca="1">IF($B119="","",IF(VLOOKUP($E119,模型表!$C:$O,12,FALSE)="PBuff","["&amp;VLOOKUP($E119,模型表!$C:$Q,13,FALSE)&amp;"]","[]"))</f>
        <v/>
      </c>
      <c r="AH119" s="23" t="str">
        <f t="shared" ca="1" si="9"/>
        <v/>
      </c>
      <c r="AI119" s="23" t="e">
        <f t="shared" ca="1" si="29"/>
        <v>#N/A</v>
      </c>
      <c r="AJ119" s="23" t="str">
        <f t="shared" ca="1" si="11"/>
        <v/>
      </c>
      <c r="AK119" s="23" t="str">
        <f t="shared" ca="1" si="12"/>
        <v/>
      </c>
      <c r="AM119" t="e">
        <f ca="1">VLOOKUP($B119,基础表!$E:$J,4,FALSE)</f>
        <v>#N/A</v>
      </c>
      <c r="AN119" t="e">
        <f ca="1">VLOOKUP($B119,基础表!$E:$J,5,FALSE)</f>
        <v>#N/A</v>
      </c>
      <c r="AO119" t="e">
        <f ca="1">VLOOKUP($B119,基础表!$E:$J,6,FALSE)</f>
        <v>#N/A</v>
      </c>
      <c r="AP119" t="e">
        <f ca="1">VLOOKUP($B119,基础扩展表!$E:$AG,MATCH(AP$2,基础扩展表!$E$1:$AG$1,0),FALSE)</f>
        <v>#N/A</v>
      </c>
      <c r="AQ119" t="e">
        <f ca="1">VLOOKUP($B119,基础扩展表!$E:$AG,MATCH(AQ$2,基础扩展表!$E$1:$AG$1,0),FALSE)</f>
        <v>#N/A</v>
      </c>
      <c r="AR119" t="e">
        <f ca="1">VLOOKUP($B119,基础扩展表!$E:$AG,MATCH(AR$2,基础扩展表!$E$1:$AG$1,0),FALSE)</f>
        <v>#N/A</v>
      </c>
      <c r="AS119" t="e">
        <f ca="1">VLOOKUP($B119,基础扩展表!$E:$AG,MATCH(AS$2,基础扩展表!$E$1:$AG$1,0),FALSE)</f>
        <v>#N/A</v>
      </c>
      <c r="AT119" t="e">
        <f ca="1">VLOOKUP($B119,基础扩展表!$E:$AG,MATCH(AT$2,基础扩展表!$E$1:$AG$1,0),FALSE)</f>
        <v>#N/A</v>
      </c>
      <c r="AU119" t="e">
        <f ca="1">VLOOKUP($B119,基础扩展表!$E:$AG,MATCH(AU$2,基础扩展表!$E$1:$AG$1,0),FALSE)</f>
        <v>#N/A</v>
      </c>
      <c r="AV119" t="e">
        <f ca="1">VLOOKUP($B119,基础扩展表!$E:$AG,MATCH(AV$2,基础扩展表!$E$1:$AG$1,0),FALSE)</f>
        <v>#N/A</v>
      </c>
      <c r="AW119" t="e">
        <f ca="1">VLOOKUP($B119,基础扩展表!$E:$AG,MATCH(AW$2,基础扩展表!$E$1:$AG$1,0),FALSE)</f>
        <v>#N/A</v>
      </c>
      <c r="AX119" t="e">
        <f ca="1">VLOOKUP($B119,基础扩展表!$E:$AG,MATCH(AX$2,基础扩展表!$E$1:$AG$1,0),FALSE)</f>
        <v>#N/A</v>
      </c>
      <c r="AY119" t="e">
        <f ca="1">VLOOKUP($B119,基础扩展表!$E:$AG,MATCH(AY$2,基础扩展表!$E$1:$AG$1,0),FALSE)</f>
        <v>#N/A</v>
      </c>
      <c r="AZ119" t="e">
        <f ca="1">VLOOKUP($B119,基础扩展表!$E:$AG,MATCH(AZ$2,基础扩展表!$E$1:$AG$1,0),FALSE)</f>
        <v>#N/A</v>
      </c>
      <c r="BA119" t="e">
        <f ca="1">VLOOKUP($B119,基础扩展表!$E:$AG,MATCH(BA$2,基础扩展表!$E$1:$AG$1,0),FALSE)</f>
        <v>#N/A</v>
      </c>
      <c r="BB119" t="e">
        <f ca="1">VLOOKUP($B119,基础扩展表!$E:$AG,MATCH(BB$2,基础扩展表!$E$1:$AG$1,0),FALSE)</f>
        <v>#N/A</v>
      </c>
      <c r="BC119" t="e">
        <f ca="1">VLOOKUP($B119,基础扩展表!$E:$AG,MATCH(BC$2,基础扩展表!$E$1:$AG$1,0),FALSE)</f>
        <v>#N/A</v>
      </c>
      <c r="BD119" t="e">
        <f ca="1">VLOOKUP($B119,基础扩展表!$E:$AG,MATCH(BD$2,基础扩展表!$E$1:$AG$1,0),FALSE)</f>
        <v>#N/A</v>
      </c>
      <c r="BE119" t="e">
        <f ca="1">VLOOKUP($B119,基础扩展表!$E:$AG,MATCH(BE$2,基础扩展表!$E$1:$AG$1,0),FALSE)</f>
        <v>#N/A</v>
      </c>
      <c r="BF119" t="e">
        <f ca="1">VLOOKUP($B119,基础扩展表!$E:$AG,MATCH(BF$2,基础扩展表!$E$1:$AG$1,0),FALSE)</f>
        <v>#N/A</v>
      </c>
      <c r="BG119" t="e">
        <f ca="1">VLOOKUP($B119,基础扩展表!$E:$AG,MATCH(BG$2,基础扩展表!$E$1:$AG$1,0),FALSE)</f>
        <v>#N/A</v>
      </c>
      <c r="BH119" t="e">
        <f ca="1">VLOOKUP($B119,基础扩展表!$E:$AG,MATCH(BH$2,基础扩展表!$E$1:$AG$1,0),FALSE)</f>
        <v>#N/A</v>
      </c>
      <c r="BI119" t="e">
        <f ca="1">VLOOKUP($B119,基础扩展表!$E:$AG,MATCH(BI$2,基础扩展表!$E$1:$AG$1,0),FALSE)</f>
        <v>#N/A</v>
      </c>
      <c r="BJ119" t="e">
        <f ca="1">VLOOKUP($B119,基础扩展表!$E:$AG,MATCH(BJ$2,基础扩展表!$E$1:$AG$1,0),FALSE)</f>
        <v>#N/A</v>
      </c>
      <c r="BK119" t="e">
        <f ca="1">VLOOKUP($B119,基础扩展表!$E:$AG,MATCH(BK$2,基础扩展表!$E$1:$AG$1,0),FALSE)</f>
        <v>#N/A</v>
      </c>
      <c r="BL119" t="e">
        <f ca="1">VLOOKUP($B119,基础扩展表!$E:$AG,MATCH(BL$2,基础扩展表!$E$1:$AG$1,0),FALSE)</f>
        <v>#N/A</v>
      </c>
      <c r="BM119" t="e">
        <f ca="1">VLOOKUP($E119,模型表!$C:$E,3,FALSE)</f>
        <v>#N/A</v>
      </c>
      <c r="BP119" t="str">
        <f t="shared" ca="1" si="30"/>
        <v>TRUE</v>
      </c>
    </row>
    <row r="120" spans="2:68" x14ac:dyDescent="0.2">
      <c r="B120" t="str">
        <f t="array" aca="1" ref="B120" ca="1">INDEX(基础表!$Y:$Y,SMALL(IF(基础表!$Z:$Z=1,ROW(基础表!$Z:$Z),999),ROW(H114)))&amp;""</f>
        <v/>
      </c>
      <c r="C120" t="e">
        <f ca="1">VLOOKUP(VLOOKUP($B120,基础表!$E:$G,3,FALSE),模型表!$C:$D,2,FALSE)</f>
        <v>#N/A</v>
      </c>
      <c r="E120" t="e">
        <f ca="1">VLOOKUP($B120,基础表!$E:$G,3,FALSE)</f>
        <v>#N/A</v>
      </c>
      <c r="F120" t="e">
        <f ca="1">VLOOKUP($E120,模型表!$C:$G,5,FALSE)</f>
        <v>#N/A</v>
      </c>
      <c r="G120" t="e">
        <f ca="1">VLOOKUP($E120,模型表!$C:$F,4,FALSE)</f>
        <v>#N/A</v>
      </c>
      <c r="I120" t="str">
        <f t="shared" ca="1" si="0"/>
        <v/>
      </c>
      <c r="J120" t="str">
        <f t="shared" ca="1" si="1"/>
        <v/>
      </c>
      <c r="K120" t="str">
        <f t="shared" ca="1" si="2"/>
        <v/>
      </c>
      <c r="L120" t="str">
        <f t="shared" ca="1" si="3"/>
        <v/>
      </c>
      <c r="M120" t="str">
        <f t="shared" ca="1" si="25"/>
        <v/>
      </c>
      <c r="O120" t="e">
        <f ca="1">VLOOKUP($B120,基础表!$E:$R,14,FALSE)</f>
        <v>#N/A</v>
      </c>
      <c r="P120" t="e">
        <f ca="1">VLOOKUP($B120,基础表!$E:$S,13,FALSE)</f>
        <v>#N/A</v>
      </c>
      <c r="R120" t="e">
        <f ca="1">VLOOKUP($B120,基础表!$E:$H,4,FALSE)</f>
        <v>#N/A</v>
      </c>
      <c r="U120" t="str">
        <f t="shared" ca="1" si="26"/>
        <v/>
      </c>
      <c r="V120" t="str">
        <f t="shared" ca="1" si="27"/>
        <v/>
      </c>
      <c r="W120" t="str">
        <f t="shared" ca="1" si="28"/>
        <v/>
      </c>
      <c r="X120" t="e">
        <f ca="1">VLOOKUP($E120,模型表!$C:$K,9,FALSE)</f>
        <v>#N/A</v>
      </c>
      <c r="Z120" t="e">
        <f ca="1">VLOOKUP($E120,模型表!$C:$Q,11,FALSE)</f>
        <v>#N/A</v>
      </c>
      <c r="AF120" s="36" t="str">
        <f ca="1">IF($B120="","",IF(VLOOKUP($E120,模型表!$C:$O,12,FALSE)="PBuff","["&amp;VLOOKUP($E120,模型表!$C:$Q,13,FALSE)&amp;"]","[]"))</f>
        <v/>
      </c>
      <c r="AH120" s="23" t="str">
        <f t="shared" ca="1" si="9"/>
        <v/>
      </c>
      <c r="AI120" s="23" t="e">
        <f t="shared" ca="1" si="29"/>
        <v>#N/A</v>
      </c>
      <c r="AJ120" s="23" t="str">
        <f t="shared" ca="1" si="11"/>
        <v/>
      </c>
      <c r="AK120" s="23" t="str">
        <f t="shared" ca="1" si="12"/>
        <v/>
      </c>
      <c r="AM120" t="e">
        <f ca="1">VLOOKUP($B120,基础表!$E:$J,4,FALSE)</f>
        <v>#N/A</v>
      </c>
      <c r="AN120" t="e">
        <f ca="1">VLOOKUP($B120,基础表!$E:$J,5,FALSE)</f>
        <v>#N/A</v>
      </c>
      <c r="AO120" t="e">
        <f ca="1">VLOOKUP($B120,基础表!$E:$J,6,FALSE)</f>
        <v>#N/A</v>
      </c>
      <c r="AP120" t="e">
        <f ca="1">VLOOKUP($B120,基础扩展表!$E:$AG,MATCH(AP$2,基础扩展表!$E$1:$AG$1,0),FALSE)</f>
        <v>#N/A</v>
      </c>
      <c r="AQ120" t="e">
        <f ca="1">VLOOKUP($B120,基础扩展表!$E:$AG,MATCH(AQ$2,基础扩展表!$E$1:$AG$1,0),FALSE)</f>
        <v>#N/A</v>
      </c>
      <c r="AR120" t="e">
        <f ca="1">VLOOKUP($B120,基础扩展表!$E:$AG,MATCH(AR$2,基础扩展表!$E$1:$AG$1,0),FALSE)</f>
        <v>#N/A</v>
      </c>
      <c r="AS120" t="e">
        <f ca="1">VLOOKUP($B120,基础扩展表!$E:$AG,MATCH(AS$2,基础扩展表!$E$1:$AG$1,0),FALSE)</f>
        <v>#N/A</v>
      </c>
      <c r="AT120" t="e">
        <f ca="1">VLOOKUP($B120,基础扩展表!$E:$AG,MATCH(AT$2,基础扩展表!$E$1:$AG$1,0),FALSE)</f>
        <v>#N/A</v>
      </c>
      <c r="AU120" t="e">
        <f ca="1">VLOOKUP($B120,基础扩展表!$E:$AG,MATCH(AU$2,基础扩展表!$E$1:$AG$1,0),FALSE)</f>
        <v>#N/A</v>
      </c>
      <c r="AV120" t="e">
        <f ca="1">VLOOKUP($B120,基础扩展表!$E:$AG,MATCH(AV$2,基础扩展表!$E$1:$AG$1,0),FALSE)</f>
        <v>#N/A</v>
      </c>
      <c r="AW120" t="e">
        <f ca="1">VLOOKUP($B120,基础扩展表!$E:$AG,MATCH(AW$2,基础扩展表!$E$1:$AG$1,0),FALSE)</f>
        <v>#N/A</v>
      </c>
      <c r="AX120" t="e">
        <f ca="1">VLOOKUP($B120,基础扩展表!$E:$AG,MATCH(AX$2,基础扩展表!$E$1:$AG$1,0),FALSE)</f>
        <v>#N/A</v>
      </c>
      <c r="AY120" t="e">
        <f ca="1">VLOOKUP($B120,基础扩展表!$E:$AG,MATCH(AY$2,基础扩展表!$E$1:$AG$1,0),FALSE)</f>
        <v>#N/A</v>
      </c>
      <c r="AZ120" t="e">
        <f ca="1">VLOOKUP($B120,基础扩展表!$E:$AG,MATCH(AZ$2,基础扩展表!$E$1:$AG$1,0),FALSE)</f>
        <v>#N/A</v>
      </c>
      <c r="BA120" t="e">
        <f ca="1">VLOOKUP($B120,基础扩展表!$E:$AG,MATCH(BA$2,基础扩展表!$E$1:$AG$1,0),FALSE)</f>
        <v>#N/A</v>
      </c>
      <c r="BB120" t="e">
        <f ca="1">VLOOKUP($B120,基础扩展表!$E:$AG,MATCH(BB$2,基础扩展表!$E$1:$AG$1,0),FALSE)</f>
        <v>#N/A</v>
      </c>
      <c r="BC120" t="e">
        <f ca="1">VLOOKUP($B120,基础扩展表!$E:$AG,MATCH(BC$2,基础扩展表!$E$1:$AG$1,0),FALSE)</f>
        <v>#N/A</v>
      </c>
      <c r="BD120" t="e">
        <f ca="1">VLOOKUP($B120,基础扩展表!$E:$AG,MATCH(BD$2,基础扩展表!$E$1:$AG$1,0),FALSE)</f>
        <v>#N/A</v>
      </c>
      <c r="BE120" t="e">
        <f ca="1">VLOOKUP($B120,基础扩展表!$E:$AG,MATCH(BE$2,基础扩展表!$E$1:$AG$1,0),FALSE)</f>
        <v>#N/A</v>
      </c>
      <c r="BF120" t="e">
        <f ca="1">VLOOKUP($B120,基础扩展表!$E:$AG,MATCH(BF$2,基础扩展表!$E$1:$AG$1,0),FALSE)</f>
        <v>#N/A</v>
      </c>
      <c r="BG120" t="e">
        <f ca="1">VLOOKUP($B120,基础扩展表!$E:$AG,MATCH(BG$2,基础扩展表!$E$1:$AG$1,0),FALSE)</f>
        <v>#N/A</v>
      </c>
      <c r="BH120" t="e">
        <f ca="1">VLOOKUP($B120,基础扩展表!$E:$AG,MATCH(BH$2,基础扩展表!$E$1:$AG$1,0),FALSE)</f>
        <v>#N/A</v>
      </c>
      <c r="BI120" t="e">
        <f ca="1">VLOOKUP($B120,基础扩展表!$E:$AG,MATCH(BI$2,基础扩展表!$E$1:$AG$1,0),FALSE)</f>
        <v>#N/A</v>
      </c>
      <c r="BJ120" t="e">
        <f ca="1">VLOOKUP($B120,基础扩展表!$E:$AG,MATCH(BJ$2,基础扩展表!$E$1:$AG$1,0),FALSE)</f>
        <v>#N/A</v>
      </c>
      <c r="BK120" t="e">
        <f ca="1">VLOOKUP($B120,基础扩展表!$E:$AG,MATCH(BK$2,基础扩展表!$E$1:$AG$1,0),FALSE)</f>
        <v>#N/A</v>
      </c>
      <c r="BL120" t="e">
        <f ca="1">VLOOKUP($B120,基础扩展表!$E:$AG,MATCH(BL$2,基础扩展表!$E$1:$AG$1,0),FALSE)</f>
        <v>#N/A</v>
      </c>
      <c r="BM120" t="e">
        <f ca="1">VLOOKUP($E120,模型表!$C:$E,3,FALSE)</f>
        <v>#N/A</v>
      </c>
      <c r="BP120" t="str">
        <f t="shared" ca="1" si="30"/>
        <v>TRUE</v>
      </c>
    </row>
    <row r="121" spans="2:68" x14ac:dyDescent="0.2">
      <c r="B121" t="str">
        <f t="array" aca="1" ref="B121" ca="1">INDEX(基础表!$Y:$Y,SMALL(IF(基础表!$Z:$Z=1,ROW(基础表!$Z:$Z),999),ROW(H115)))&amp;""</f>
        <v/>
      </c>
      <c r="C121" t="e">
        <f ca="1">VLOOKUP(VLOOKUP($B121,基础表!$E:$G,3,FALSE),模型表!$C:$D,2,FALSE)</f>
        <v>#N/A</v>
      </c>
      <c r="E121" t="e">
        <f ca="1">VLOOKUP($B121,基础表!$E:$G,3,FALSE)</f>
        <v>#N/A</v>
      </c>
      <c r="F121" t="e">
        <f ca="1">VLOOKUP($E121,模型表!$C:$G,5,FALSE)</f>
        <v>#N/A</v>
      </c>
      <c r="G121" t="e">
        <f ca="1">VLOOKUP($E121,模型表!$C:$F,4,FALSE)</f>
        <v>#N/A</v>
      </c>
      <c r="I121" t="str">
        <f t="shared" ca="1" si="0"/>
        <v/>
      </c>
      <c r="J121" t="str">
        <f t="shared" ca="1" si="1"/>
        <v/>
      </c>
      <c r="K121" t="str">
        <f t="shared" ca="1" si="2"/>
        <v/>
      </c>
      <c r="L121" t="str">
        <f t="shared" ca="1" si="3"/>
        <v/>
      </c>
      <c r="M121" t="str">
        <f t="shared" ca="1" si="25"/>
        <v/>
      </c>
      <c r="O121" t="e">
        <f ca="1">VLOOKUP($B121,基础表!$E:$R,14,FALSE)</f>
        <v>#N/A</v>
      </c>
      <c r="P121" t="e">
        <f ca="1">VLOOKUP($B121,基础表!$E:$S,13,FALSE)</f>
        <v>#N/A</v>
      </c>
      <c r="R121" t="e">
        <f ca="1">VLOOKUP($B121,基础表!$E:$H,4,FALSE)</f>
        <v>#N/A</v>
      </c>
      <c r="U121" t="str">
        <f t="shared" ca="1" si="26"/>
        <v/>
      </c>
      <c r="V121" t="str">
        <f t="shared" ca="1" si="27"/>
        <v/>
      </c>
      <c r="W121" t="str">
        <f t="shared" ca="1" si="28"/>
        <v/>
      </c>
      <c r="X121" t="e">
        <f ca="1">VLOOKUP($E121,模型表!$C:$K,9,FALSE)</f>
        <v>#N/A</v>
      </c>
      <c r="Z121" t="e">
        <f ca="1">VLOOKUP($E121,模型表!$C:$Q,11,FALSE)</f>
        <v>#N/A</v>
      </c>
      <c r="AF121" s="36" t="str">
        <f ca="1">IF($B121="","",IF(VLOOKUP($E121,模型表!$C:$O,12,FALSE)="PBuff","["&amp;VLOOKUP($E121,模型表!$C:$Q,13,FALSE)&amp;"]","[]"))</f>
        <v/>
      </c>
      <c r="AH121" s="23" t="str">
        <f t="shared" ca="1" si="9"/>
        <v/>
      </c>
      <c r="AI121" s="23" t="e">
        <f t="shared" ca="1" si="29"/>
        <v>#N/A</v>
      </c>
      <c r="AJ121" s="23" t="str">
        <f t="shared" ca="1" si="11"/>
        <v/>
      </c>
      <c r="AK121" s="23" t="str">
        <f t="shared" ca="1" si="12"/>
        <v/>
      </c>
      <c r="AM121" t="e">
        <f ca="1">VLOOKUP($B121,基础表!$E:$J,4,FALSE)</f>
        <v>#N/A</v>
      </c>
      <c r="AN121" t="e">
        <f ca="1">VLOOKUP($B121,基础表!$E:$J,5,FALSE)</f>
        <v>#N/A</v>
      </c>
      <c r="AO121" t="e">
        <f ca="1">VLOOKUP($B121,基础表!$E:$J,6,FALSE)</f>
        <v>#N/A</v>
      </c>
      <c r="AP121" t="e">
        <f ca="1">VLOOKUP($B121,基础扩展表!$E:$AG,MATCH(AP$2,基础扩展表!$E$1:$AG$1,0),FALSE)</f>
        <v>#N/A</v>
      </c>
      <c r="AQ121" t="e">
        <f ca="1">VLOOKUP($B121,基础扩展表!$E:$AG,MATCH(AQ$2,基础扩展表!$E$1:$AG$1,0),FALSE)</f>
        <v>#N/A</v>
      </c>
      <c r="AR121" t="e">
        <f ca="1">VLOOKUP($B121,基础扩展表!$E:$AG,MATCH(AR$2,基础扩展表!$E$1:$AG$1,0),FALSE)</f>
        <v>#N/A</v>
      </c>
      <c r="AS121" t="e">
        <f ca="1">VLOOKUP($B121,基础扩展表!$E:$AG,MATCH(AS$2,基础扩展表!$E$1:$AG$1,0),FALSE)</f>
        <v>#N/A</v>
      </c>
      <c r="AT121" t="e">
        <f ca="1">VLOOKUP($B121,基础扩展表!$E:$AG,MATCH(AT$2,基础扩展表!$E$1:$AG$1,0),FALSE)</f>
        <v>#N/A</v>
      </c>
      <c r="AU121" t="e">
        <f ca="1">VLOOKUP($B121,基础扩展表!$E:$AG,MATCH(AU$2,基础扩展表!$E$1:$AG$1,0),FALSE)</f>
        <v>#N/A</v>
      </c>
      <c r="AV121" t="e">
        <f ca="1">VLOOKUP($B121,基础扩展表!$E:$AG,MATCH(AV$2,基础扩展表!$E$1:$AG$1,0),FALSE)</f>
        <v>#N/A</v>
      </c>
      <c r="AW121" t="e">
        <f ca="1">VLOOKUP($B121,基础扩展表!$E:$AG,MATCH(AW$2,基础扩展表!$E$1:$AG$1,0),FALSE)</f>
        <v>#N/A</v>
      </c>
      <c r="AX121" t="e">
        <f ca="1">VLOOKUP($B121,基础扩展表!$E:$AG,MATCH(AX$2,基础扩展表!$E$1:$AG$1,0),FALSE)</f>
        <v>#N/A</v>
      </c>
      <c r="AY121" t="e">
        <f ca="1">VLOOKUP($B121,基础扩展表!$E:$AG,MATCH(AY$2,基础扩展表!$E$1:$AG$1,0),FALSE)</f>
        <v>#N/A</v>
      </c>
      <c r="AZ121" t="e">
        <f ca="1">VLOOKUP($B121,基础扩展表!$E:$AG,MATCH(AZ$2,基础扩展表!$E$1:$AG$1,0),FALSE)</f>
        <v>#N/A</v>
      </c>
      <c r="BA121" t="e">
        <f ca="1">VLOOKUP($B121,基础扩展表!$E:$AG,MATCH(BA$2,基础扩展表!$E$1:$AG$1,0),FALSE)</f>
        <v>#N/A</v>
      </c>
      <c r="BB121" t="e">
        <f ca="1">VLOOKUP($B121,基础扩展表!$E:$AG,MATCH(BB$2,基础扩展表!$E$1:$AG$1,0),FALSE)</f>
        <v>#N/A</v>
      </c>
      <c r="BC121" t="e">
        <f ca="1">VLOOKUP($B121,基础扩展表!$E:$AG,MATCH(BC$2,基础扩展表!$E$1:$AG$1,0),FALSE)</f>
        <v>#N/A</v>
      </c>
      <c r="BD121" t="e">
        <f ca="1">VLOOKUP($B121,基础扩展表!$E:$AG,MATCH(BD$2,基础扩展表!$E$1:$AG$1,0),FALSE)</f>
        <v>#N/A</v>
      </c>
      <c r="BE121" t="e">
        <f ca="1">VLOOKUP($B121,基础扩展表!$E:$AG,MATCH(BE$2,基础扩展表!$E$1:$AG$1,0),FALSE)</f>
        <v>#N/A</v>
      </c>
      <c r="BF121" t="e">
        <f ca="1">VLOOKUP($B121,基础扩展表!$E:$AG,MATCH(BF$2,基础扩展表!$E$1:$AG$1,0),FALSE)</f>
        <v>#N/A</v>
      </c>
      <c r="BG121" t="e">
        <f ca="1">VLOOKUP($B121,基础扩展表!$E:$AG,MATCH(BG$2,基础扩展表!$E$1:$AG$1,0),FALSE)</f>
        <v>#N/A</v>
      </c>
      <c r="BH121" t="e">
        <f ca="1">VLOOKUP($B121,基础扩展表!$E:$AG,MATCH(BH$2,基础扩展表!$E$1:$AG$1,0),FALSE)</f>
        <v>#N/A</v>
      </c>
      <c r="BI121" t="e">
        <f ca="1">VLOOKUP($B121,基础扩展表!$E:$AG,MATCH(BI$2,基础扩展表!$E$1:$AG$1,0),FALSE)</f>
        <v>#N/A</v>
      </c>
      <c r="BJ121" t="e">
        <f ca="1">VLOOKUP($B121,基础扩展表!$E:$AG,MATCH(BJ$2,基础扩展表!$E$1:$AG$1,0),FALSE)</f>
        <v>#N/A</v>
      </c>
      <c r="BK121" t="e">
        <f ca="1">VLOOKUP($B121,基础扩展表!$E:$AG,MATCH(BK$2,基础扩展表!$E$1:$AG$1,0),FALSE)</f>
        <v>#N/A</v>
      </c>
      <c r="BL121" t="e">
        <f ca="1">VLOOKUP($B121,基础扩展表!$E:$AG,MATCH(BL$2,基础扩展表!$E$1:$AG$1,0),FALSE)</f>
        <v>#N/A</v>
      </c>
      <c r="BM121" t="e">
        <f ca="1">VLOOKUP($E121,模型表!$C:$E,3,FALSE)</f>
        <v>#N/A</v>
      </c>
      <c r="BP121" t="str">
        <f t="shared" ca="1" si="30"/>
        <v>TRUE</v>
      </c>
    </row>
    <row r="122" spans="2:68" x14ac:dyDescent="0.2">
      <c r="B122" t="str">
        <f t="array" aca="1" ref="B122" ca="1">INDEX(基础表!$Y:$Y,SMALL(IF(基础表!$Z:$Z=1,ROW(基础表!$Z:$Z),999),ROW(H116)))&amp;""</f>
        <v/>
      </c>
      <c r="C122" t="e">
        <f ca="1">VLOOKUP(VLOOKUP($B122,基础表!$E:$G,3,FALSE),模型表!$C:$D,2,FALSE)</f>
        <v>#N/A</v>
      </c>
      <c r="E122" t="e">
        <f ca="1">VLOOKUP($B122,基础表!$E:$G,3,FALSE)</f>
        <v>#N/A</v>
      </c>
      <c r="F122" t="e">
        <f ca="1">VLOOKUP($E122,模型表!$C:$G,5,FALSE)</f>
        <v>#N/A</v>
      </c>
      <c r="G122" t="e">
        <f ca="1">VLOOKUP($E122,模型表!$C:$F,4,FALSE)</f>
        <v>#N/A</v>
      </c>
      <c r="I122" t="str">
        <f t="shared" ca="1" si="0"/>
        <v/>
      </c>
      <c r="J122" t="str">
        <f t="shared" ca="1" si="1"/>
        <v/>
      </c>
      <c r="K122" t="str">
        <f t="shared" ca="1" si="2"/>
        <v/>
      </c>
      <c r="L122" t="str">
        <f t="shared" ca="1" si="3"/>
        <v/>
      </c>
      <c r="M122" t="str">
        <f t="shared" ca="1" si="25"/>
        <v/>
      </c>
      <c r="O122" t="e">
        <f ca="1">VLOOKUP($B122,基础表!$E:$R,14,FALSE)</f>
        <v>#N/A</v>
      </c>
      <c r="P122" t="e">
        <f ca="1">VLOOKUP($B122,基础表!$E:$S,13,FALSE)</f>
        <v>#N/A</v>
      </c>
      <c r="R122" t="e">
        <f ca="1">VLOOKUP($B122,基础表!$E:$H,4,FALSE)</f>
        <v>#N/A</v>
      </c>
      <c r="U122" t="str">
        <f t="shared" ca="1" si="26"/>
        <v/>
      </c>
      <c r="V122" t="str">
        <f t="shared" ca="1" si="27"/>
        <v/>
      </c>
      <c r="W122" t="str">
        <f t="shared" ca="1" si="28"/>
        <v/>
      </c>
      <c r="X122" t="e">
        <f ca="1">VLOOKUP($E122,模型表!$C:$K,9,FALSE)</f>
        <v>#N/A</v>
      </c>
      <c r="Z122" t="e">
        <f ca="1">VLOOKUP($E122,模型表!$C:$Q,11,FALSE)</f>
        <v>#N/A</v>
      </c>
      <c r="AF122" s="36" t="str">
        <f ca="1">IF($B122="","",IF(VLOOKUP($E122,模型表!$C:$O,12,FALSE)="PBuff","["&amp;VLOOKUP($E122,模型表!$C:$Q,13,FALSE)&amp;"]","[]"))</f>
        <v/>
      </c>
      <c r="AH122" s="23" t="str">
        <f t="shared" ca="1" si="9"/>
        <v/>
      </c>
      <c r="AI122" s="23" t="e">
        <f t="shared" ca="1" si="29"/>
        <v>#N/A</v>
      </c>
      <c r="AJ122" s="23" t="str">
        <f t="shared" ca="1" si="11"/>
        <v/>
      </c>
      <c r="AK122" s="23" t="str">
        <f t="shared" ca="1" si="12"/>
        <v/>
      </c>
      <c r="AM122" t="e">
        <f ca="1">VLOOKUP($B122,基础表!$E:$J,4,FALSE)</f>
        <v>#N/A</v>
      </c>
      <c r="AN122" t="e">
        <f ca="1">VLOOKUP($B122,基础表!$E:$J,5,FALSE)</f>
        <v>#N/A</v>
      </c>
      <c r="AO122" t="e">
        <f ca="1">VLOOKUP($B122,基础表!$E:$J,6,FALSE)</f>
        <v>#N/A</v>
      </c>
      <c r="AP122" t="e">
        <f ca="1">VLOOKUP($B122,基础扩展表!$E:$AG,MATCH(AP$2,基础扩展表!$E$1:$AG$1,0),FALSE)</f>
        <v>#N/A</v>
      </c>
      <c r="AQ122" t="e">
        <f ca="1">VLOOKUP($B122,基础扩展表!$E:$AG,MATCH(AQ$2,基础扩展表!$E$1:$AG$1,0),FALSE)</f>
        <v>#N/A</v>
      </c>
      <c r="AR122" t="e">
        <f ca="1">VLOOKUP($B122,基础扩展表!$E:$AG,MATCH(AR$2,基础扩展表!$E$1:$AG$1,0),FALSE)</f>
        <v>#N/A</v>
      </c>
      <c r="AS122" t="e">
        <f ca="1">VLOOKUP($B122,基础扩展表!$E:$AG,MATCH(AS$2,基础扩展表!$E$1:$AG$1,0),FALSE)</f>
        <v>#N/A</v>
      </c>
      <c r="AT122" t="e">
        <f ca="1">VLOOKUP($B122,基础扩展表!$E:$AG,MATCH(AT$2,基础扩展表!$E$1:$AG$1,0),FALSE)</f>
        <v>#N/A</v>
      </c>
      <c r="AU122" t="e">
        <f ca="1">VLOOKUP($B122,基础扩展表!$E:$AG,MATCH(AU$2,基础扩展表!$E$1:$AG$1,0),FALSE)</f>
        <v>#N/A</v>
      </c>
      <c r="AV122" t="e">
        <f ca="1">VLOOKUP($B122,基础扩展表!$E:$AG,MATCH(AV$2,基础扩展表!$E$1:$AG$1,0),FALSE)</f>
        <v>#N/A</v>
      </c>
      <c r="AW122" t="e">
        <f ca="1">VLOOKUP($B122,基础扩展表!$E:$AG,MATCH(AW$2,基础扩展表!$E$1:$AG$1,0),FALSE)</f>
        <v>#N/A</v>
      </c>
      <c r="AX122" t="e">
        <f ca="1">VLOOKUP($B122,基础扩展表!$E:$AG,MATCH(AX$2,基础扩展表!$E$1:$AG$1,0),FALSE)</f>
        <v>#N/A</v>
      </c>
      <c r="AY122" t="e">
        <f ca="1">VLOOKUP($B122,基础扩展表!$E:$AG,MATCH(AY$2,基础扩展表!$E$1:$AG$1,0),FALSE)</f>
        <v>#N/A</v>
      </c>
      <c r="AZ122" t="e">
        <f ca="1">VLOOKUP($B122,基础扩展表!$E:$AG,MATCH(AZ$2,基础扩展表!$E$1:$AG$1,0),FALSE)</f>
        <v>#N/A</v>
      </c>
      <c r="BA122" t="e">
        <f ca="1">VLOOKUP($B122,基础扩展表!$E:$AG,MATCH(BA$2,基础扩展表!$E$1:$AG$1,0),FALSE)</f>
        <v>#N/A</v>
      </c>
      <c r="BB122" t="e">
        <f ca="1">VLOOKUP($B122,基础扩展表!$E:$AG,MATCH(BB$2,基础扩展表!$E$1:$AG$1,0),FALSE)</f>
        <v>#N/A</v>
      </c>
      <c r="BC122" t="e">
        <f ca="1">VLOOKUP($B122,基础扩展表!$E:$AG,MATCH(BC$2,基础扩展表!$E$1:$AG$1,0),FALSE)</f>
        <v>#N/A</v>
      </c>
      <c r="BD122" t="e">
        <f ca="1">VLOOKUP($B122,基础扩展表!$E:$AG,MATCH(BD$2,基础扩展表!$E$1:$AG$1,0),FALSE)</f>
        <v>#N/A</v>
      </c>
      <c r="BE122" t="e">
        <f ca="1">VLOOKUP($B122,基础扩展表!$E:$AG,MATCH(BE$2,基础扩展表!$E$1:$AG$1,0),FALSE)</f>
        <v>#N/A</v>
      </c>
      <c r="BF122" t="e">
        <f ca="1">VLOOKUP($B122,基础扩展表!$E:$AG,MATCH(BF$2,基础扩展表!$E$1:$AG$1,0),FALSE)</f>
        <v>#N/A</v>
      </c>
      <c r="BG122" t="e">
        <f ca="1">VLOOKUP($B122,基础扩展表!$E:$AG,MATCH(BG$2,基础扩展表!$E$1:$AG$1,0),FALSE)</f>
        <v>#N/A</v>
      </c>
      <c r="BH122" t="e">
        <f ca="1">VLOOKUP($B122,基础扩展表!$E:$AG,MATCH(BH$2,基础扩展表!$E$1:$AG$1,0),FALSE)</f>
        <v>#N/A</v>
      </c>
      <c r="BI122" t="e">
        <f ca="1">VLOOKUP($B122,基础扩展表!$E:$AG,MATCH(BI$2,基础扩展表!$E$1:$AG$1,0),FALSE)</f>
        <v>#N/A</v>
      </c>
      <c r="BJ122" t="e">
        <f ca="1">VLOOKUP($B122,基础扩展表!$E:$AG,MATCH(BJ$2,基础扩展表!$E$1:$AG$1,0),FALSE)</f>
        <v>#N/A</v>
      </c>
      <c r="BK122" t="e">
        <f ca="1">VLOOKUP($B122,基础扩展表!$E:$AG,MATCH(BK$2,基础扩展表!$E$1:$AG$1,0),FALSE)</f>
        <v>#N/A</v>
      </c>
      <c r="BL122" t="e">
        <f ca="1">VLOOKUP($B122,基础扩展表!$E:$AG,MATCH(BL$2,基础扩展表!$E$1:$AG$1,0),FALSE)</f>
        <v>#N/A</v>
      </c>
      <c r="BM122" t="e">
        <f ca="1">VLOOKUP($E122,模型表!$C:$E,3,FALSE)</f>
        <v>#N/A</v>
      </c>
      <c r="BP122" t="str">
        <f t="shared" ca="1" si="30"/>
        <v>TRUE</v>
      </c>
    </row>
    <row r="123" spans="2:68" x14ac:dyDescent="0.2">
      <c r="B123" t="str">
        <f t="array" aca="1" ref="B123" ca="1">INDEX(基础表!$Y:$Y,SMALL(IF(基础表!$Z:$Z=1,ROW(基础表!$Z:$Z),999),ROW(H117)))&amp;""</f>
        <v/>
      </c>
      <c r="C123" t="e">
        <f ca="1">VLOOKUP(VLOOKUP($B123,基础表!$E:$G,3,FALSE),模型表!$C:$D,2,FALSE)</f>
        <v>#N/A</v>
      </c>
      <c r="E123" t="e">
        <f ca="1">VLOOKUP($B123,基础表!$E:$G,3,FALSE)</f>
        <v>#N/A</v>
      </c>
      <c r="F123" t="e">
        <f ca="1">VLOOKUP($E123,模型表!$C:$G,5,FALSE)</f>
        <v>#N/A</v>
      </c>
      <c r="G123" t="e">
        <f ca="1">VLOOKUP($E123,模型表!$C:$F,4,FALSE)</f>
        <v>#N/A</v>
      </c>
      <c r="I123" t="str">
        <f t="shared" ca="1" si="0"/>
        <v/>
      </c>
      <c r="J123" t="str">
        <f t="shared" ca="1" si="1"/>
        <v/>
      </c>
      <c r="K123" t="str">
        <f t="shared" ca="1" si="2"/>
        <v/>
      </c>
      <c r="L123" t="str">
        <f t="shared" ca="1" si="3"/>
        <v/>
      </c>
      <c r="M123" t="str">
        <f t="shared" ca="1" si="25"/>
        <v/>
      </c>
      <c r="O123" t="e">
        <f ca="1">VLOOKUP($B123,基础表!$E:$R,14,FALSE)</f>
        <v>#N/A</v>
      </c>
      <c r="P123" t="e">
        <f ca="1">VLOOKUP($B123,基础表!$E:$S,13,FALSE)</f>
        <v>#N/A</v>
      </c>
      <c r="R123" t="e">
        <f ca="1">VLOOKUP($B123,基础表!$E:$H,4,FALSE)</f>
        <v>#N/A</v>
      </c>
      <c r="U123" t="str">
        <f t="shared" ca="1" si="26"/>
        <v/>
      </c>
      <c r="V123" t="str">
        <f t="shared" ca="1" si="27"/>
        <v/>
      </c>
      <c r="W123" t="str">
        <f t="shared" ca="1" si="28"/>
        <v/>
      </c>
      <c r="X123" t="e">
        <f ca="1">VLOOKUP($E123,模型表!$C:$K,9,FALSE)</f>
        <v>#N/A</v>
      </c>
      <c r="Z123" t="e">
        <f ca="1">VLOOKUP($E123,模型表!$C:$Q,11,FALSE)</f>
        <v>#N/A</v>
      </c>
      <c r="AF123" s="36" t="str">
        <f ca="1">IF($B123="","",IF(VLOOKUP($E123,模型表!$C:$O,12,FALSE)="PBuff","["&amp;VLOOKUP($E123,模型表!$C:$Q,13,FALSE)&amp;"]","[]"))</f>
        <v/>
      </c>
      <c r="AH123" s="23" t="str">
        <f t="shared" ca="1" si="9"/>
        <v/>
      </c>
      <c r="AI123" s="23" t="e">
        <f t="shared" ca="1" si="29"/>
        <v>#N/A</v>
      </c>
      <c r="AJ123" s="23" t="str">
        <f t="shared" ca="1" si="11"/>
        <v/>
      </c>
      <c r="AK123" s="23" t="str">
        <f t="shared" ca="1" si="12"/>
        <v/>
      </c>
      <c r="AM123" t="e">
        <f ca="1">VLOOKUP($B123,基础表!$E:$J,4,FALSE)</f>
        <v>#N/A</v>
      </c>
      <c r="AN123" t="e">
        <f ca="1">VLOOKUP($B123,基础表!$E:$J,5,FALSE)</f>
        <v>#N/A</v>
      </c>
      <c r="AO123" t="e">
        <f ca="1">VLOOKUP($B123,基础表!$E:$J,6,FALSE)</f>
        <v>#N/A</v>
      </c>
      <c r="AP123" t="e">
        <f ca="1">VLOOKUP($B123,基础扩展表!$E:$AG,MATCH(AP$2,基础扩展表!$E$1:$AG$1,0),FALSE)</f>
        <v>#N/A</v>
      </c>
      <c r="AQ123" t="e">
        <f ca="1">VLOOKUP($B123,基础扩展表!$E:$AG,MATCH(AQ$2,基础扩展表!$E$1:$AG$1,0),FALSE)</f>
        <v>#N/A</v>
      </c>
      <c r="AR123" t="e">
        <f ca="1">VLOOKUP($B123,基础扩展表!$E:$AG,MATCH(AR$2,基础扩展表!$E$1:$AG$1,0),FALSE)</f>
        <v>#N/A</v>
      </c>
      <c r="AS123" t="e">
        <f ca="1">VLOOKUP($B123,基础扩展表!$E:$AG,MATCH(AS$2,基础扩展表!$E$1:$AG$1,0),FALSE)</f>
        <v>#N/A</v>
      </c>
      <c r="AT123" t="e">
        <f ca="1">VLOOKUP($B123,基础扩展表!$E:$AG,MATCH(AT$2,基础扩展表!$E$1:$AG$1,0),FALSE)</f>
        <v>#N/A</v>
      </c>
      <c r="AU123" t="e">
        <f ca="1">VLOOKUP($B123,基础扩展表!$E:$AG,MATCH(AU$2,基础扩展表!$E$1:$AG$1,0),FALSE)</f>
        <v>#N/A</v>
      </c>
      <c r="AV123" t="e">
        <f ca="1">VLOOKUP($B123,基础扩展表!$E:$AG,MATCH(AV$2,基础扩展表!$E$1:$AG$1,0),FALSE)</f>
        <v>#N/A</v>
      </c>
      <c r="AW123" t="e">
        <f ca="1">VLOOKUP($B123,基础扩展表!$E:$AG,MATCH(AW$2,基础扩展表!$E$1:$AG$1,0),FALSE)</f>
        <v>#N/A</v>
      </c>
      <c r="AX123" t="e">
        <f ca="1">VLOOKUP($B123,基础扩展表!$E:$AG,MATCH(AX$2,基础扩展表!$E$1:$AG$1,0),FALSE)</f>
        <v>#N/A</v>
      </c>
      <c r="AY123" t="e">
        <f ca="1">VLOOKUP($B123,基础扩展表!$E:$AG,MATCH(AY$2,基础扩展表!$E$1:$AG$1,0),FALSE)</f>
        <v>#N/A</v>
      </c>
      <c r="AZ123" t="e">
        <f ca="1">VLOOKUP($B123,基础扩展表!$E:$AG,MATCH(AZ$2,基础扩展表!$E$1:$AG$1,0),FALSE)</f>
        <v>#N/A</v>
      </c>
      <c r="BA123" t="e">
        <f ca="1">VLOOKUP($B123,基础扩展表!$E:$AG,MATCH(BA$2,基础扩展表!$E$1:$AG$1,0),FALSE)</f>
        <v>#N/A</v>
      </c>
      <c r="BB123" t="e">
        <f ca="1">VLOOKUP($B123,基础扩展表!$E:$AG,MATCH(BB$2,基础扩展表!$E$1:$AG$1,0),FALSE)</f>
        <v>#N/A</v>
      </c>
      <c r="BC123" t="e">
        <f ca="1">VLOOKUP($B123,基础扩展表!$E:$AG,MATCH(BC$2,基础扩展表!$E$1:$AG$1,0),FALSE)</f>
        <v>#N/A</v>
      </c>
      <c r="BD123" t="e">
        <f ca="1">VLOOKUP($B123,基础扩展表!$E:$AG,MATCH(BD$2,基础扩展表!$E$1:$AG$1,0),FALSE)</f>
        <v>#N/A</v>
      </c>
      <c r="BE123" t="e">
        <f ca="1">VLOOKUP($B123,基础扩展表!$E:$AG,MATCH(BE$2,基础扩展表!$E$1:$AG$1,0),FALSE)</f>
        <v>#N/A</v>
      </c>
      <c r="BF123" t="e">
        <f ca="1">VLOOKUP($B123,基础扩展表!$E:$AG,MATCH(BF$2,基础扩展表!$E$1:$AG$1,0),FALSE)</f>
        <v>#N/A</v>
      </c>
      <c r="BG123" t="e">
        <f ca="1">VLOOKUP($B123,基础扩展表!$E:$AG,MATCH(BG$2,基础扩展表!$E$1:$AG$1,0),FALSE)</f>
        <v>#N/A</v>
      </c>
      <c r="BH123" t="e">
        <f ca="1">VLOOKUP($B123,基础扩展表!$E:$AG,MATCH(BH$2,基础扩展表!$E$1:$AG$1,0),FALSE)</f>
        <v>#N/A</v>
      </c>
      <c r="BI123" t="e">
        <f ca="1">VLOOKUP($B123,基础扩展表!$E:$AG,MATCH(BI$2,基础扩展表!$E$1:$AG$1,0),FALSE)</f>
        <v>#N/A</v>
      </c>
      <c r="BJ123" t="e">
        <f ca="1">VLOOKUP($B123,基础扩展表!$E:$AG,MATCH(BJ$2,基础扩展表!$E$1:$AG$1,0),FALSE)</f>
        <v>#N/A</v>
      </c>
      <c r="BK123" t="e">
        <f ca="1">VLOOKUP($B123,基础扩展表!$E:$AG,MATCH(BK$2,基础扩展表!$E$1:$AG$1,0),FALSE)</f>
        <v>#N/A</v>
      </c>
      <c r="BL123" t="e">
        <f ca="1">VLOOKUP($B123,基础扩展表!$E:$AG,MATCH(BL$2,基础扩展表!$E$1:$AG$1,0),FALSE)</f>
        <v>#N/A</v>
      </c>
      <c r="BM123" t="e">
        <f ca="1">VLOOKUP($E123,模型表!$C:$E,3,FALSE)</f>
        <v>#N/A</v>
      </c>
      <c r="BP123" t="str">
        <f t="shared" ca="1" si="30"/>
        <v>TRUE</v>
      </c>
    </row>
    <row r="124" spans="2:68" x14ac:dyDescent="0.2">
      <c r="B124" t="str">
        <f t="array" aca="1" ref="B124" ca="1">INDEX(基础表!$Y:$Y,SMALL(IF(基础表!$Z:$Z=1,ROW(基础表!$Z:$Z),999),ROW(H118)))&amp;""</f>
        <v/>
      </c>
      <c r="C124" t="e">
        <f ca="1">VLOOKUP(VLOOKUP($B124,基础表!$E:$G,3,FALSE),模型表!$C:$D,2,FALSE)</f>
        <v>#N/A</v>
      </c>
      <c r="E124" t="e">
        <f ca="1">VLOOKUP($B124,基础表!$E:$G,3,FALSE)</f>
        <v>#N/A</v>
      </c>
      <c r="F124" t="e">
        <f ca="1">VLOOKUP($E124,模型表!$C:$G,5,FALSE)</f>
        <v>#N/A</v>
      </c>
      <c r="G124" t="e">
        <f ca="1">VLOOKUP($E124,模型表!$C:$F,4,FALSE)</f>
        <v>#N/A</v>
      </c>
      <c r="I124" t="str">
        <f t="shared" ca="1" si="0"/>
        <v/>
      </c>
      <c r="J124" t="str">
        <f t="shared" ca="1" si="1"/>
        <v/>
      </c>
      <c r="K124" t="str">
        <f t="shared" ca="1" si="2"/>
        <v/>
      </c>
      <c r="L124" t="str">
        <f t="shared" ca="1" si="3"/>
        <v/>
      </c>
      <c r="M124" t="str">
        <f t="shared" ca="1" si="25"/>
        <v/>
      </c>
      <c r="O124" t="e">
        <f ca="1">VLOOKUP($B124,基础表!$E:$R,14,FALSE)</f>
        <v>#N/A</v>
      </c>
      <c r="P124" t="e">
        <f ca="1">VLOOKUP($B124,基础表!$E:$S,13,FALSE)</f>
        <v>#N/A</v>
      </c>
      <c r="R124" t="e">
        <f ca="1">VLOOKUP($B124,基础表!$E:$H,4,FALSE)</f>
        <v>#N/A</v>
      </c>
      <c r="U124" t="str">
        <f t="shared" ca="1" si="26"/>
        <v/>
      </c>
      <c r="V124" t="str">
        <f t="shared" ca="1" si="27"/>
        <v/>
      </c>
      <c r="W124" t="str">
        <f t="shared" ca="1" si="28"/>
        <v/>
      </c>
      <c r="X124" t="e">
        <f ca="1">VLOOKUP($E124,模型表!$C:$K,9,FALSE)</f>
        <v>#N/A</v>
      </c>
      <c r="Z124" t="e">
        <f ca="1">VLOOKUP($E124,模型表!$C:$Q,11,FALSE)</f>
        <v>#N/A</v>
      </c>
      <c r="AF124" s="36" t="str">
        <f ca="1">IF($B124="","",IF(VLOOKUP($E124,模型表!$C:$O,12,FALSE)="PBuff","["&amp;VLOOKUP($E124,模型表!$C:$Q,13,FALSE)&amp;"]","[]"))</f>
        <v/>
      </c>
      <c r="AH124" s="23" t="str">
        <f t="shared" ca="1" si="9"/>
        <v/>
      </c>
      <c r="AI124" s="23" t="e">
        <f t="shared" ca="1" si="29"/>
        <v>#N/A</v>
      </c>
      <c r="AJ124" s="23" t="str">
        <f t="shared" ca="1" si="11"/>
        <v/>
      </c>
      <c r="AK124" s="23" t="str">
        <f t="shared" ca="1" si="12"/>
        <v/>
      </c>
      <c r="AM124" t="e">
        <f ca="1">VLOOKUP($B124,基础表!$E:$J,4,FALSE)</f>
        <v>#N/A</v>
      </c>
      <c r="AN124" t="e">
        <f ca="1">VLOOKUP($B124,基础表!$E:$J,5,FALSE)</f>
        <v>#N/A</v>
      </c>
      <c r="AO124" t="e">
        <f ca="1">VLOOKUP($B124,基础表!$E:$J,6,FALSE)</f>
        <v>#N/A</v>
      </c>
      <c r="AP124" t="e">
        <f ca="1">VLOOKUP($B124,基础扩展表!$E:$AG,MATCH(AP$2,基础扩展表!$E$1:$AG$1,0),FALSE)</f>
        <v>#N/A</v>
      </c>
      <c r="AQ124" t="e">
        <f ca="1">VLOOKUP($B124,基础扩展表!$E:$AG,MATCH(AQ$2,基础扩展表!$E$1:$AG$1,0),FALSE)</f>
        <v>#N/A</v>
      </c>
      <c r="AR124" t="e">
        <f ca="1">VLOOKUP($B124,基础扩展表!$E:$AG,MATCH(AR$2,基础扩展表!$E$1:$AG$1,0),FALSE)</f>
        <v>#N/A</v>
      </c>
      <c r="AS124" t="e">
        <f ca="1">VLOOKUP($B124,基础扩展表!$E:$AG,MATCH(AS$2,基础扩展表!$E$1:$AG$1,0),FALSE)</f>
        <v>#N/A</v>
      </c>
      <c r="AT124" t="e">
        <f ca="1">VLOOKUP($B124,基础扩展表!$E:$AG,MATCH(AT$2,基础扩展表!$E$1:$AG$1,0),FALSE)</f>
        <v>#N/A</v>
      </c>
      <c r="AU124" t="e">
        <f ca="1">VLOOKUP($B124,基础扩展表!$E:$AG,MATCH(AU$2,基础扩展表!$E$1:$AG$1,0),FALSE)</f>
        <v>#N/A</v>
      </c>
      <c r="AV124" t="e">
        <f ca="1">VLOOKUP($B124,基础扩展表!$E:$AG,MATCH(AV$2,基础扩展表!$E$1:$AG$1,0),FALSE)</f>
        <v>#N/A</v>
      </c>
      <c r="AW124" t="e">
        <f ca="1">VLOOKUP($B124,基础扩展表!$E:$AG,MATCH(AW$2,基础扩展表!$E$1:$AG$1,0),FALSE)</f>
        <v>#N/A</v>
      </c>
      <c r="AX124" t="e">
        <f ca="1">VLOOKUP($B124,基础扩展表!$E:$AG,MATCH(AX$2,基础扩展表!$E$1:$AG$1,0),FALSE)</f>
        <v>#N/A</v>
      </c>
      <c r="AY124" t="e">
        <f ca="1">VLOOKUP($B124,基础扩展表!$E:$AG,MATCH(AY$2,基础扩展表!$E$1:$AG$1,0),FALSE)</f>
        <v>#N/A</v>
      </c>
      <c r="AZ124" t="e">
        <f ca="1">VLOOKUP($B124,基础扩展表!$E:$AG,MATCH(AZ$2,基础扩展表!$E$1:$AG$1,0),FALSE)</f>
        <v>#N/A</v>
      </c>
      <c r="BA124" t="e">
        <f ca="1">VLOOKUP($B124,基础扩展表!$E:$AG,MATCH(BA$2,基础扩展表!$E$1:$AG$1,0),FALSE)</f>
        <v>#N/A</v>
      </c>
      <c r="BB124" t="e">
        <f ca="1">VLOOKUP($B124,基础扩展表!$E:$AG,MATCH(BB$2,基础扩展表!$E$1:$AG$1,0),FALSE)</f>
        <v>#N/A</v>
      </c>
      <c r="BC124" t="e">
        <f ca="1">VLOOKUP($B124,基础扩展表!$E:$AG,MATCH(BC$2,基础扩展表!$E$1:$AG$1,0),FALSE)</f>
        <v>#N/A</v>
      </c>
      <c r="BD124" t="e">
        <f ca="1">VLOOKUP($B124,基础扩展表!$E:$AG,MATCH(BD$2,基础扩展表!$E$1:$AG$1,0),FALSE)</f>
        <v>#N/A</v>
      </c>
      <c r="BE124" t="e">
        <f ca="1">VLOOKUP($B124,基础扩展表!$E:$AG,MATCH(BE$2,基础扩展表!$E$1:$AG$1,0),FALSE)</f>
        <v>#N/A</v>
      </c>
      <c r="BF124" t="e">
        <f ca="1">VLOOKUP($B124,基础扩展表!$E:$AG,MATCH(BF$2,基础扩展表!$E$1:$AG$1,0),FALSE)</f>
        <v>#N/A</v>
      </c>
      <c r="BG124" t="e">
        <f ca="1">VLOOKUP($B124,基础扩展表!$E:$AG,MATCH(BG$2,基础扩展表!$E$1:$AG$1,0),FALSE)</f>
        <v>#N/A</v>
      </c>
      <c r="BH124" t="e">
        <f ca="1">VLOOKUP($B124,基础扩展表!$E:$AG,MATCH(BH$2,基础扩展表!$E$1:$AG$1,0),FALSE)</f>
        <v>#N/A</v>
      </c>
      <c r="BI124" t="e">
        <f ca="1">VLOOKUP($B124,基础扩展表!$E:$AG,MATCH(BI$2,基础扩展表!$E$1:$AG$1,0),FALSE)</f>
        <v>#N/A</v>
      </c>
      <c r="BJ124" t="e">
        <f ca="1">VLOOKUP($B124,基础扩展表!$E:$AG,MATCH(BJ$2,基础扩展表!$E$1:$AG$1,0),FALSE)</f>
        <v>#N/A</v>
      </c>
      <c r="BK124" t="e">
        <f ca="1">VLOOKUP($B124,基础扩展表!$E:$AG,MATCH(BK$2,基础扩展表!$E$1:$AG$1,0),FALSE)</f>
        <v>#N/A</v>
      </c>
      <c r="BL124" t="e">
        <f ca="1">VLOOKUP($B124,基础扩展表!$E:$AG,MATCH(BL$2,基础扩展表!$E$1:$AG$1,0),FALSE)</f>
        <v>#N/A</v>
      </c>
      <c r="BM124" t="e">
        <f ca="1">VLOOKUP($E124,模型表!$C:$E,3,FALSE)</f>
        <v>#N/A</v>
      </c>
      <c r="BP124" t="str">
        <f t="shared" ca="1" si="30"/>
        <v>TRUE</v>
      </c>
    </row>
    <row r="125" spans="2:68" x14ac:dyDescent="0.2">
      <c r="B125" t="str">
        <f t="array" aca="1" ref="B125" ca="1">INDEX(基础表!$Y:$Y,SMALL(IF(基础表!$Z:$Z=1,ROW(基础表!$Z:$Z),999),ROW(H119)))&amp;""</f>
        <v/>
      </c>
      <c r="C125" t="e">
        <f ca="1">VLOOKUP(VLOOKUP($B125,基础表!$E:$G,3,FALSE),模型表!$C:$D,2,FALSE)</f>
        <v>#N/A</v>
      </c>
      <c r="E125" t="e">
        <f ca="1">VLOOKUP($B125,基础表!$E:$G,3,FALSE)</f>
        <v>#N/A</v>
      </c>
      <c r="F125" t="e">
        <f ca="1">VLOOKUP($E125,模型表!$C:$G,5,FALSE)</f>
        <v>#N/A</v>
      </c>
      <c r="G125" t="e">
        <f ca="1">VLOOKUP($E125,模型表!$C:$F,4,FALSE)</f>
        <v>#N/A</v>
      </c>
      <c r="I125" t="str">
        <f t="shared" ca="1" si="0"/>
        <v/>
      </c>
      <c r="J125" t="str">
        <f t="shared" ca="1" si="1"/>
        <v/>
      </c>
      <c r="K125" t="str">
        <f t="shared" ca="1" si="2"/>
        <v/>
      </c>
      <c r="L125" t="str">
        <f t="shared" ca="1" si="3"/>
        <v/>
      </c>
      <c r="M125" t="str">
        <f t="shared" ca="1" si="25"/>
        <v/>
      </c>
      <c r="O125" t="e">
        <f ca="1">VLOOKUP($B125,基础表!$E:$R,14,FALSE)</f>
        <v>#N/A</v>
      </c>
      <c r="P125" t="e">
        <f ca="1">VLOOKUP($B125,基础表!$E:$S,13,FALSE)</f>
        <v>#N/A</v>
      </c>
      <c r="R125" t="e">
        <f ca="1">VLOOKUP($B125,基础表!$E:$H,4,FALSE)</f>
        <v>#N/A</v>
      </c>
      <c r="U125" t="str">
        <f t="shared" ca="1" si="26"/>
        <v/>
      </c>
      <c r="V125" t="str">
        <f t="shared" ca="1" si="27"/>
        <v/>
      </c>
      <c r="W125" t="str">
        <f t="shared" ca="1" si="28"/>
        <v/>
      </c>
      <c r="X125" t="e">
        <f ca="1">VLOOKUP($E125,模型表!$C:$K,9,FALSE)</f>
        <v>#N/A</v>
      </c>
      <c r="Z125" t="e">
        <f ca="1">VLOOKUP($E125,模型表!$C:$Q,11,FALSE)</f>
        <v>#N/A</v>
      </c>
      <c r="AF125" s="36" t="str">
        <f ca="1">IF($B125="","",IF(VLOOKUP($E125,模型表!$C:$O,12,FALSE)="PBuff","["&amp;VLOOKUP($E125,模型表!$C:$Q,13,FALSE)&amp;"]","[]"))</f>
        <v/>
      </c>
      <c r="AH125" s="23" t="str">
        <f t="shared" ca="1" si="9"/>
        <v/>
      </c>
      <c r="AI125" s="23" t="e">
        <f t="shared" ca="1" si="29"/>
        <v>#N/A</v>
      </c>
      <c r="AJ125" s="23" t="str">
        <f t="shared" ca="1" si="11"/>
        <v/>
      </c>
      <c r="AK125" s="23" t="str">
        <f t="shared" ca="1" si="12"/>
        <v/>
      </c>
      <c r="AM125" t="e">
        <f ca="1">VLOOKUP($B125,基础表!$E:$J,4,FALSE)</f>
        <v>#N/A</v>
      </c>
      <c r="AN125" t="e">
        <f ca="1">VLOOKUP($B125,基础表!$E:$J,5,FALSE)</f>
        <v>#N/A</v>
      </c>
      <c r="AO125" t="e">
        <f ca="1">VLOOKUP($B125,基础表!$E:$J,6,FALSE)</f>
        <v>#N/A</v>
      </c>
      <c r="AP125" t="e">
        <f ca="1">VLOOKUP($B125,基础扩展表!$E:$AG,MATCH(AP$2,基础扩展表!$E$1:$AG$1,0),FALSE)</f>
        <v>#N/A</v>
      </c>
      <c r="AQ125" t="e">
        <f ca="1">VLOOKUP($B125,基础扩展表!$E:$AG,MATCH(AQ$2,基础扩展表!$E$1:$AG$1,0),FALSE)</f>
        <v>#N/A</v>
      </c>
      <c r="AR125" t="e">
        <f ca="1">VLOOKUP($B125,基础扩展表!$E:$AG,MATCH(AR$2,基础扩展表!$E$1:$AG$1,0),FALSE)</f>
        <v>#N/A</v>
      </c>
      <c r="AS125" t="e">
        <f ca="1">VLOOKUP($B125,基础扩展表!$E:$AG,MATCH(AS$2,基础扩展表!$E$1:$AG$1,0),FALSE)</f>
        <v>#N/A</v>
      </c>
      <c r="AT125" t="e">
        <f ca="1">VLOOKUP($B125,基础扩展表!$E:$AG,MATCH(AT$2,基础扩展表!$E$1:$AG$1,0),FALSE)</f>
        <v>#N/A</v>
      </c>
      <c r="AU125" t="e">
        <f ca="1">VLOOKUP($B125,基础扩展表!$E:$AG,MATCH(AU$2,基础扩展表!$E$1:$AG$1,0),FALSE)</f>
        <v>#N/A</v>
      </c>
      <c r="AV125" t="e">
        <f ca="1">VLOOKUP($B125,基础扩展表!$E:$AG,MATCH(AV$2,基础扩展表!$E$1:$AG$1,0),FALSE)</f>
        <v>#N/A</v>
      </c>
      <c r="AW125" t="e">
        <f ca="1">VLOOKUP($B125,基础扩展表!$E:$AG,MATCH(AW$2,基础扩展表!$E$1:$AG$1,0),FALSE)</f>
        <v>#N/A</v>
      </c>
      <c r="AX125" t="e">
        <f ca="1">VLOOKUP($B125,基础扩展表!$E:$AG,MATCH(AX$2,基础扩展表!$E$1:$AG$1,0),FALSE)</f>
        <v>#N/A</v>
      </c>
      <c r="AY125" t="e">
        <f ca="1">VLOOKUP($B125,基础扩展表!$E:$AG,MATCH(AY$2,基础扩展表!$E$1:$AG$1,0),FALSE)</f>
        <v>#N/A</v>
      </c>
      <c r="AZ125" t="e">
        <f ca="1">VLOOKUP($B125,基础扩展表!$E:$AG,MATCH(AZ$2,基础扩展表!$E$1:$AG$1,0),FALSE)</f>
        <v>#N/A</v>
      </c>
      <c r="BA125" t="e">
        <f ca="1">VLOOKUP($B125,基础扩展表!$E:$AG,MATCH(BA$2,基础扩展表!$E$1:$AG$1,0),FALSE)</f>
        <v>#N/A</v>
      </c>
      <c r="BB125" t="e">
        <f ca="1">VLOOKUP($B125,基础扩展表!$E:$AG,MATCH(BB$2,基础扩展表!$E$1:$AG$1,0),FALSE)</f>
        <v>#N/A</v>
      </c>
      <c r="BC125" t="e">
        <f ca="1">VLOOKUP($B125,基础扩展表!$E:$AG,MATCH(BC$2,基础扩展表!$E$1:$AG$1,0),FALSE)</f>
        <v>#N/A</v>
      </c>
      <c r="BD125" t="e">
        <f ca="1">VLOOKUP($B125,基础扩展表!$E:$AG,MATCH(BD$2,基础扩展表!$E$1:$AG$1,0),FALSE)</f>
        <v>#N/A</v>
      </c>
      <c r="BE125" t="e">
        <f ca="1">VLOOKUP($B125,基础扩展表!$E:$AG,MATCH(BE$2,基础扩展表!$E$1:$AG$1,0),FALSE)</f>
        <v>#N/A</v>
      </c>
      <c r="BF125" t="e">
        <f ca="1">VLOOKUP($B125,基础扩展表!$E:$AG,MATCH(BF$2,基础扩展表!$E$1:$AG$1,0),FALSE)</f>
        <v>#N/A</v>
      </c>
      <c r="BG125" t="e">
        <f ca="1">VLOOKUP($B125,基础扩展表!$E:$AG,MATCH(BG$2,基础扩展表!$E$1:$AG$1,0),FALSE)</f>
        <v>#N/A</v>
      </c>
      <c r="BH125" t="e">
        <f ca="1">VLOOKUP($B125,基础扩展表!$E:$AG,MATCH(BH$2,基础扩展表!$E$1:$AG$1,0),FALSE)</f>
        <v>#N/A</v>
      </c>
      <c r="BI125" t="e">
        <f ca="1">VLOOKUP($B125,基础扩展表!$E:$AG,MATCH(BI$2,基础扩展表!$E$1:$AG$1,0),FALSE)</f>
        <v>#N/A</v>
      </c>
      <c r="BJ125" t="e">
        <f ca="1">VLOOKUP($B125,基础扩展表!$E:$AG,MATCH(BJ$2,基础扩展表!$E$1:$AG$1,0),FALSE)</f>
        <v>#N/A</v>
      </c>
      <c r="BK125" t="e">
        <f ca="1">VLOOKUP($B125,基础扩展表!$E:$AG,MATCH(BK$2,基础扩展表!$E$1:$AG$1,0),FALSE)</f>
        <v>#N/A</v>
      </c>
      <c r="BL125" t="e">
        <f ca="1">VLOOKUP($B125,基础扩展表!$E:$AG,MATCH(BL$2,基础扩展表!$E$1:$AG$1,0),FALSE)</f>
        <v>#N/A</v>
      </c>
      <c r="BM125" t="e">
        <f ca="1">VLOOKUP($E125,模型表!$C:$E,3,FALSE)</f>
        <v>#N/A</v>
      </c>
      <c r="BP125" t="str">
        <f t="shared" ca="1" si="30"/>
        <v>TRUE</v>
      </c>
    </row>
    <row r="126" spans="2:68" x14ac:dyDescent="0.2">
      <c r="B126" t="str">
        <f t="array" aca="1" ref="B126" ca="1">INDEX(基础表!$Y:$Y,SMALL(IF(基础表!$Z:$Z=1,ROW(基础表!$Z:$Z),999),ROW(H120)))&amp;""</f>
        <v/>
      </c>
      <c r="C126" t="e">
        <f ca="1">VLOOKUP(VLOOKUP($B126,基础表!$E:$G,3,FALSE),模型表!$C:$D,2,FALSE)</f>
        <v>#N/A</v>
      </c>
      <c r="E126" t="e">
        <f ca="1">VLOOKUP($B126,基础表!$E:$G,3,FALSE)</f>
        <v>#N/A</v>
      </c>
      <c r="F126" t="e">
        <f ca="1">VLOOKUP($E126,模型表!$C:$G,5,FALSE)</f>
        <v>#N/A</v>
      </c>
      <c r="G126" t="e">
        <f ca="1">VLOOKUP($E126,模型表!$C:$F,4,FALSE)</f>
        <v>#N/A</v>
      </c>
      <c r="I126" t="str">
        <f t="shared" ca="1" si="0"/>
        <v/>
      </c>
      <c r="J126" t="str">
        <f t="shared" ca="1" si="1"/>
        <v/>
      </c>
      <c r="K126" t="str">
        <f t="shared" ca="1" si="2"/>
        <v/>
      </c>
      <c r="L126" t="str">
        <f t="shared" ca="1" si="3"/>
        <v/>
      </c>
      <c r="M126" t="str">
        <f t="shared" ca="1" si="25"/>
        <v/>
      </c>
      <c r="O126" t="e">
        <f ca="1">VLOOKUP($B126,基础表!$E:$R,14,FALSE)</f>
        <v>#N/A</v>
      </c>
      <c r="P126" t="e">
        <f ca="1">VLOOKUP($B126,基础表!$E:$S,13,FALSE)</f>
        <v>#N/A</v>
      </c>
      <c r="R126" t="e">
        <f ca="1">VLOOKUP($B126,基础表!$E:$H,4,FALSE)</f>
        <v>#N/A</v>
      </c>
      <c r="U126" t="str">
        <f t="shared" ca="1" si="26"/>
        <v/>
      </c>
      <c r="V126" t="str">
        <f t="shared" ca="1" si="27"/>
        <v/>
      </c>
      <c r="W126" t="str">
        <f t="shared" ca="1" si="28"/>
        <v/>
      </c>
      <c r="X126" t="e">
        <f ca="1">VLOOKUP($E126,模型表!$C:$K,9,FALSE)</f>
        <v>#N/A</v>
      </c>
      <c r="Z126" t="e">
        <f ca="1">VLOOKUP($E126,模型表!$C:$Q,11,FALSE)</f>
        <v>#N/A</v>
      </c>
      <c r="AF126" s="36" t="str">
        <f ca="1">IF($B126="","",IF(VLOOKUP($E126,模型表!$C:$O,12,FALSE)="PBuff","["&amp;VLOOKUP($E126,模型表!$C:$Q,13,FALSE)&amp;"]","[]"))</f>
        <v/>
      </c>
      <c r="AH126" s="23" t="str">
        <f t="shared" ca="1" si="9"/>
        <v/>
      </c>
      <c r="AI126" s="23" t="e">
        <f t="shared" ca="1" si="29"/>
        <v>#N/A</v>
      </c>
      <c r="AJ126" s="23" t="str">
        <f t="shared" ca="1" si="11"/>
        <v/>
      </c>
      <c r="AK126" s="23" t="str">
        <f t="shared" ca="1" si="12"/>
        <v/>
      </c>
      <c r="AM126" t="e">
        <f ca="1">VLOOKUP($B126,基础表!$E:$J,4,FALSE)</f>
        <v>#N/A</v>
      </c>
      <c r="AN126" t="e">
        <f ca="1">VLOOKUP($B126,基础表!$E:$J,5,FALSE)</f>
        <v>#N/A</v>
      </c>
      <c r="AO126" t="e">
        <f ca="1">VLOOKUP($B126,基础表!$E:$J,6,FALSE)</f>
        <v>#N/A</v>
      </c>
      <c r="AP126" t="e">
        <f ca="1">VLOOKUP($B126,基础扩展表!$E:$AG,MATCH(AP$2,基础扩展表!$E$1:$AG$1,0),FALSE)</f>
        <v>#N/A</v>
      </c>
      <c r="AQ126" t="e">
        <f ca="1">VLOOKUP($B126,基础扩展表!$E:$AG,MATCH(AQ$2,基础扩展表!$E$1:$AG$1,0),FALSE)</f>
        <v>#N/A</v>
      </c>
      <c r="AR126" t="e">
        <f ca="1">VLOOKUP($B126,基础扩展表!$E:$AG,MATCH(AR$2,基础扩展表!$E$1:$AG$1,0),FALSE)</f>
        <v>#N/A</v>
      </c>
      <c r="AS126" t="e">
        <f ca="1">VLOOKUP($B126,基础扩展表!$E:$AG,MATCH(AS$2,基础扩展表!$E$1:$AG$1,0),FALSE)</f>
        <v>#N/A</v>
      </c>
      <c r="AT126" t="e">
        <f ca="1">VLOOKUP($B126,基础扩展表!$E:$AG,MATCH(AT$2,基础扩展表!$E$1:$AG$1,0),FALSE)</f>
        <v>#N/A</v>
      </c>
      <c r="AU126" t="e">
        <f ca="1">VLOOKUP($B126,基础扩展表!$E:$AG,MATCH(AU$2,基础扩展表!$E$1:$AG$1,0),FALSE)</f>
        <v>#N/A</v>
      </c>
      <c r="AV126" t="e">
        <f ca="1">VLOOKUP($B126,基础扩展表!$E:$AG,MATCH(AV$2,基础扩展表!$E$1:$AG$1,0),FALSE)</f>
        <v>#N/A</v>
      </c>
      <c r="AW126" t="e">
        <f ca="1">VLOOKUP($B126,基础扩展表!$E:$AG,MATCH(AW$2,基础扩展表!$E$1:$AG$1,0),FALSE)</f>
        <v>#N/A</v>
      </c>
      <c r="AX126" t="e">
        <f ca="1">VLOOKUP($B126,基础扩展表!$E:$AG,MATCH(AX$2,基础扩展表!$E$1:$AG$1,0),FALSE)</f>
        <v>#N/A</v>
      </c>
      <c r="AY126" t="e">
        <f ca="1">VLOOKUP($B126,基础扩展表!$E:$AG,MATCH(AY$2,基础扩展表!$E$1:$AG$1,0),FALSE)</f>
        <v>#N/A</v>
      </c>
      <c r="AZ126" t="e">
        <f ca="1">VLOOKUP($B126,基础扩展表!$E:$AG,MATCH(AZ$2,基础扩展表!$E$1:$AG$1,0),FALSE)</f>
        <v>#N/A</v>
      </c>
      <c r="BA126" t="e">
        <f ca="1">VLOOKUP($B126,基础扩展表!$E:$AG,MATCH(BA$2,基础扩展表!$E$1:$AG$1,0),FALSE)</f>
        <v>#N/A</v>
      </c>
      <c r="BB126" t="e">
        <f ca="1">VLOOKUP($B126,基础扩展表!$E:$AG,MATCH(BB$2,基础扩展表!$E$1:$AG$1,0),FALSE)</f>
        <v>#N/A</v>
      </c>
      <c r="BC126" t="e">
        <f ca="1">VLOOKUP($B126,基础扩展表!$E:$AG,MATCH(BC$2,基础扩展表!$E$1:$AG$1,0),FALSE)</f>
        <v>#N/A</v>
      </c>
      <c r="BD126" t="e">
        <f ca="1">VLOOKUP($B126,基础扩展表!$E:$AG,MATCH(BD$2,基础扩展表!$E$1:$AG$1,0),FALSE)</f>
        <v>#N/A</v>
      </c>
      <c r="BE126" t="e">
        <f ca="1">VLOOKUP($B126,基础扩展表!$E:$AG,MATCH(BE$2,基础扩展表!$E$1:$AG$1,0),FALSE)</f>
        <v>#N/A</v>
      </c>
      <c r="BF126" t="e">
        <f ca="1">VLOOKUP($B126,基础扩展表!$E:$AG,MATCH(BF$2,基础扩展表!$E$1:$AG$1,0),FALSE)</f>
        <v>#N/A</v>
      </c>
      <c r="BG126" t="e">
        <f ca="1">VLOOKUP($B126,基础扩展表!$E:$AG,MATCH(BG$2,基础扩展表!$E$1:$AG$1,0),FALSE)</f>
        <v>#N/A</v>
      </c>
      <c r="BH126" t="e">
        <f ca="1">VLOOKUP($B126,基础扩展表!$E:$AG,MATCH(BH$2,基础扩展表!$E$1:$AG$1,0),FALSE)</f>
        <v>#N/A</v>
      </c>
      <c r="BI126" t="e">
        <f ca="1">VLOOKUP($B126,基础扩展表!$E:$AG,MATCH(BI$2,基础扩展表!$E$1:$AG$1,0),FALSE)</f>
        <v>#N/A</v>
      </c>
      <c r="BJ126" t="e">
        <f ca="1">VLOOKUP($B126,基础扩展表!$E:$AG,MATCH(BJ$2,基础扩展表!$E$1:$AG$1,0),FALSE)</f>
        <v>#N/A</v>
      </c>
      <c r="BK126" t="e">
        <f ca="1">VLOOKUP($B126,基础扩展表!$E:$AG,MATCH(BK$2,基础扩展表!$E$1:$AG$1,0),FALSE)</f>
        <v>#N/A</v>
      </c>
      <c r="BL126" t="e">
        <f ca="1">VLOOKUP($B126,基础扩展表!$E:$AG,MATCH(BL$2,基础扩展表!$E$1:$AG$1,0),FALSE)</f>
        <v>#N/A</v>
      </c>
      <c r="BM126" t="e">
        <f ca="1">VLOOKUP($E126,模型表!$C:$E,3,FALSE)</f>
        <v>#N/A</v>
      </c>
      <c r="BP126" t="str">
        <f t="shared" ca="1" si="30"/>
        <v>TRUE</v>
      </c>
    </row>
    <row r="127" spans="2:68" x14ac:dyDescent="0.2">
      <c r="B127" t="str">
        <f t="array" aca="1" ref="B127" ca="1">INDEX(基础表!$Y:$Y,SMALL(IF(基础表!$Z:$Z=1,ROW(基础表!$Z:$Z),999),ROW(H121)))&amp;""</f>
        <v/>
      </c>
      <c r="C127" t="e">
        <f ca="1">VLOOKUP(VLOOKUP($B127,基础表!$E:$G,3,FALSE),模型表!$C:$D,2,FALSE)</f>
        <v>#N/A</v>
      </c>
      <c r="E127" t="e">
        <f ca="1">VLOOKUP($B127,基础表!$E:$G,3,FALSE)</f>
        <v>#N/A</v>
      </c>
      <c r="F127" t="e">
        <f ca="1">VLOOKUP($E127,模型表!$C:$G,5,FALSE)</f>
        <v>#N/A</v>
      </c>
      <c r="G127" t="e">
        <f ca="1">VLOOKUP($E127,模型表!$C:$F,4,FALSE)</f>
        <v>#N/A</v>
      </c>
      <c r="I127" t="str">
        <f t="shared" ca="1" si="0"/>
        <v/>
      </c>
      <c r="J127" t="str">
        <f t="shared" ca="1" si="1"/>
        <v/>
      </c>
      <c r="K127" t="str">
        <f t="shared" ca="1" si="2"/>
        <v/>
      </c>
      <c r="L127" t="str">
        <f t="shared" ca="1" si="3"/>
        <v/>
      </c>
      <c r="M127" t="str">
        <f t="shared" ca="1" si="25"/>
        <v/>
      </c>
      <c r="O127" t="e">
        <f ca="1">VLOOKUP($B127,基础表!$E:$R,14,FALSE)</f>
        <v>#N/A</v>
      </c>
      <c r="P127" t="e">
        <f ca="1">VLOOKUP($B127,基础表!$E:$S,13,FALSE)</f>
        <v>#N/A</v>
      </c>
      <c r="R127" t="e">
        <f ca="1">VLOOKUP($B127,基础表!$E:$H,4,FALSE)</f>
        <v>#N/A</v>
      </c>
      <c r="U127" t="str">
        <f t="shared" ca="1" si="26"/>
        <v/>
      </c>
      <c r="V127" t="str">
        <f t="shared" ca="1" si="27"/>
        <v/>
      </c>
      <c r="W127" t="str">
        <f t="shared" ca="1" si="28"/>
        <v/>
      </c>
      <c r="X127" t="e">
        <f ca="1">VLOOKUP($E127,模型表!$C:$K,9,FALSE)</f>
        <v>#N/A</v>
      </c>
      <c r="Z127" t="e">
        <f ca="1">VLOOKUP($E127,模型表!$C:$Q,11,FALSE)</f>
        <v>#N/A</v>
      </c>
      <c r="AF127" s="36" t="str">
        <f ca="1">IF($B127="","",IF(VLOOKUP($E127,模型表!$C:$O,12,FALSE)="PBuff","["&amp;VLOOKUP($E127,模型表!$C:$Q,13,FALSE)&amp;"]","[]"))</f>
        <v/>
      </c>
      <c r="AH127" s="23" t="str">
        <f t="shared" ca="1" si="9"/>
        <v/>
      </c>
      <c r="AI127" s="23" t="e">
        <f t="shared" ca="1" si="29"/>
        <v>#N/A</v>
      </c>
      <c r="AJ127" s="23" t="str">
        <f t="shared" ca="1" si="11"/>
        <v/>
      </c>
      <c r="AK127" s="23" t="str">
        <f t="shared" ca="1" si="12"/>
        <v/>
      </c>
      <c r="AM127" t="e">
        <f ca="1">VLOOKUP($B127,基础表!$E:$J,4,FALSE)</f>
        <v>#N/A</v>
      </c>
      <c r="AN127" t="e">
        <f ca="1">VLOOKUP($B127,基础表!$E:$J,5,FALSE)</f>
        <v>#N/A</v>
      </c>
      <c r="AO127" t="e">
        <f ca="1">VLOOKUP($B127,基础表!$E:$J,6,FALSE)</f>
        <v>#N/A</v>
      </c>
      <c r="AP127" t="e">
        <f ca="1">VLOOKUP($B127,基础扩展表!$E:$AG,MATCH(AP$2,基础扩展表!$E$1:$AG$1,0),FALSE)</f>
        <v>#N/A</v>
      </c>
      <c r="AQ127" t="e">
        <f ca="1">VLOOKUP($B127,基础扩展表!$E:$AG,MATCH(AQ$2,基础扩展表!$E$1:$AG$1,0),FALSE)</f>
        <v>#N/A</v>
      </c>
      <c r="AR127" t="e">
        <f ca="1">VLOOKUP($B127,基础扩展表!$E:$AG,MATCH(AR$2,基础扩展表!$E$1:$AG$1,0),FALSE)</f>
        <v>#N/A</v>
      </c>
      <c r="AS127" t="e">
        <f ca="1">VLOOKUP($B127,基础扩展表!$E:$AG,MATCH(AS$2,基础扩展表!$E$1:$AG$1,0),FALSE)</f>
        <v>#N/A</v>
      </c>
      <c r="AT127" t="e">
        <f ca="1">VLOOKUP($B127,基础扩展表!$E:$AG,MATCH(AT$2,基础扩展表!$E$1:$AG$1,0),FALSE)</f>
        <v>#N/A</v>
      </c>
      <c r="AU127" t="e">
        <f ca="1">VLOOKUP($B127,基础扩展表!$E:$AG,MATCH(AU$2,基础扩展表!$E$1:$AG$1,0),FALSE)</f>
        <v>#N/A</v>
      </c>
      <c r="AV127" t="e">
        <f ca="1">VLOOKUP($B127,基础扩展表!$E:$AG,MATCH(AV$2,基础扩展表!$E$1:$AG$1,0),FALSE)</f>
        <v>#N/A</v>
      </c>
      <c r="AW127" t="e">
        <f ca="1">VLOOKUP($B127,基础扩展表!$E:$AG,MATCH(AW$2,基础扩展表!$E$1:$AG$1,0),FALSE)</f>
        <v>#N/A</v>
      </c>
      <c r="AX127" t="e">
        <f ca="1">VLOOKUP($B127,基础扩展表!$E:$AG,MATCH(AX$2,基础扩展表!$E$1:$AG$1,0),FALSE)</f>
        <v>#N/A</v>
      </c>
      <c r="AY127" t="e">
        <f ca="1">VLOOKUP($B127,基础扩展表!$E:$AG,MATCH(AY$2,基础扩展表!$E$1:$AG$1,0),FALSE)</f>
        <v>#N/A</v>
      </c>
      <c r="AZ127" t="e">
        <f ca="1">VLOOKUP($B127,基础扩展表!$E:$AG,MATCH(AZ$2,基础扩展表!$E$1:$AG$1,0),FALSE)</f>
        <v>#N/A</v>
      </c>
      <c r="BA127" t="e">
        <f ca="1">VLOOKUP($B127,基础扩展表!$E:$AG,MATCH(BA$2,基础扩展表!$E$1:$AG$1,0),FALSE)</f>
        <v>#N/A</v>
      </c>
      <c r="BB127" t="e">
        <f ca="1">VLOOKUP($B127,基础扩展表!$E:$AG,MATCH(BB$2,基础扩展表!$E$1:$AG$1,0),FALSE)</f>
        <v>#N/A</v>
      </c>
      <c r="BC127" t="e">
        <f ca="1">VLOOKUP($B127,基础扩展表!$E:$AG,MATCH(BC$2,基础扩展表!$E$1:$AG$1,0),FALSE)</f>
        <v>#N/A</v>
      </c>
      <c r="BD127" t="e">
        <f ca="1">VLOOKUP($B127,基础扩展表!$E:$AG,MATCH(BD$2,基础扩展表!$E$1:$AG$1,0),FALSE)</f>
        <v>#N/A</v>
      </c>
      <c r="BE127" t="e">
        <f ca="1">VLOOKUP($B127,基础扩展表!$E:$AG,MATCH(BE$2,基础扩展表!$E$1:$AG$1,0),FALSE)</f>
        <v>#N/A</v>
      </c>
      <c r="BF127" t="e">
        <f ca="1">VLOOKUP($B127,基础扩展表!$E:$AG,MATCH(BF$2,基础扩展表!$E$1:$AG$1,0),FALSE)</f>
        <v>#N/A</v>
      </c>
      <c r="BG127" t="e">
        <f ca="1">VLOOKUP($B127,基础扩展表!$E:$AG,MATCH(BG$2,基础扩展表!$E$1:$AG$1,0),FALSE)</f>
        <v>#N/A</v>
      </c>
      <c r="BH127" t="e">
        <f ca="1">VLOOKUP($B127,基础扩展表!$E:$AG,MATCH(BH$2,基础扩展表!$E$1:$AG$1,0),FALSE)</f>
        <v>#N/A</v>
      </c>
      <c r="BI127" t="e">
        <f ca="1">VLOOKUP($B127,基础扩展表!$E:$AG,MATCH(BI$2,基础扩展表!$E$1:$AG$1,0),FALSE)</f>
        <v>#N/A</v>
      </c>
      <c r="BJ127" t="e">
        <f ca="1">VLOOKUP($B127,基础扩展表!$E:$AG,MATCH(BJ$2,基础扩展表!$E$1:$AG$1,0),FALSE)</f>
        <v>#N/A</v>
      </c>
      <c r="BK127" t="e">
        <f ca="1">VLOOKUP($B127,基础扩展表!$E:$AG,MATCH(BK$2,基础扩展表!$E$1:$AG$1,0),FALSE)</f>
        <v>#N/A</v>
      </c>
      <c r="BL127" t="e">
        <f ca="1">VLOOKUP($B127,基础扩展表!$E:$AG,MATCH(BL$2,基础扩展表!$E$1:$AG$1,0),FALSE)</f>
        <v>#N/A</v>
      </c>
      <c r="BM127" t="e">
        <f ca="1">VLOOKUP($E127,模型表!$C:$E,3,FALSE)</f>
        <v>#N/A</v>
      </c>
      <c r="BP127" t="str">
        <f t="shared" ca="1" si="30"/>
        <v>TRUE</v>
      </c>
    </row>
    <row r="128" spans="2:68" x14ac:dyDescent="0.2">
      <c r="B128" t="str">
        <f t="array" aca="1" ref="B128" ca="1">INDEX(基础表!$Y:$Y,SMALL(IF(基础表!$Z:$Z=1,ROW(基础表!$Z:$Z),999),ROW(H122)))&amp;""</f>
        <v/>
      </c>
      <c r="C128" t="e">
        <f ca="1">VLOOKUP(VLOOKUP($B128,基础表!$E:$G,3,FALSE),模型表!$C:$D,2,FALSE)</f>
        <v>#N/A</v>
      </c>
      <c r="E128" t="e">
        <f ca="1">VLOOKUP($B128,基础表!$E:$G,3,FALSE)</f>
        <v>#N/A</v>
      </c>
      <c r="F128" t="e">
        <f ca="1">VLOOKUP($E128,模型表!$C:$G,5,FALSE)</f>
        <v>#N/A</v>
      </c>
      <c r="G128" t="e">
        <f ca="1">VLOOKUP($E128,模型表!$C:$F,4,FALSE)</f>
        <v>#N/A</v>
      </c>
      <c r="I128" t="str">
        <f t="shared" ca="1" si="0"/>
        <v/>
      </c>
      <c r="J128" t="str">
        <f t="shared" ca="1" si="1"/>
        <v/>
      </c>
      <c r="K128" t="str">
        <f t="shared" ca="1" si="2"/>
        <v/>
      </c>
      <c r="L128" t="str">
        <f t="shared" ca="1" si="3"/>
        <v/>
      </c>
      <c r="M128" t="str">
        <f t="shared" ca="1" si="25"/>
        <v/>
      </c>
      <c r="O128" t="e">
        <f ca="1">VLOOKUP($B128,基础表!$E:$R,14,FALSE)</f>
        <v>#N/A</v>
      </c>
      <c r="P128" t="e">
        <f ca="1">VLOOKUP($B128,基础表!$E:$S,13,FALSE)</f>
        <v>#N/A</v>
      </c>
      <c r="R128" t="e">
        <f ca="1">VLOOKUP($B128,基础表!$E:$H,4,FALSE)</f>
        <v>#N/A</v>
      </c>
      <c r="U128" t="str">
        <f t="shared" ca="1" si="26"/>
        <v/>
      </c>
      <c r="V128" t="str">
        <f t="shared" ca="1" si="27"/>
        <v/>
      </c>
      <c r="W128" t="str">
        <f t="shared" ca="1" si="28"/>
        <v/>
      </c>
      <c r="X128" t="e">
        <f ca="1">VLOOKUP($E128,模型表!$C:$K,9,FALSE)</f>
        <v>#N/A</v>
      </c>
      <c r="Z128" t="e">
        <f ca="1">VLOOKUP($E128,模型表!$C:$Q,11,FALSE)</f>
        <v>#N/A</v>
      </c>
      <c r="AF128" s="36" t="str">
        <f ca="1">IF($B128="","",IF(VLOOKUP($E128,模型表!$C:$O,12,FALSE)="PBuff","["&amp;VLOOKUP($E128,模型表!$C:$Q,13,FALSE)&amp;"]","[]"))</f>
        <v/>
      </c>
      <c r="AH128" s="23" t="str">
        <f t="shared" ca="1" si="9"/>
        <v/>
      </c>
      <c r="AI128" s="23" t="e">
        <f t="shared" ca="1" si="29"/>
        <v>#N/A</v>
      </c>
      <c r="AJ128" s="23" t="str">
        <f t="shared" ca="1" si="11"/>
        <v/>
      </c>
      <c r="AK128" s="23" t="str">
        <f t="shared" ca="1" si="12"/>
        <v/>
      </c>
      <c r="AM128" t="e">
        <f ca="1">VLOOKUP($B128,基础表!$E:$J,4,FALSE)</f>
        <v>#N/A</v>
      </c>
      <c r="AN128" t="e">
        <f ca="1">VLOOKUP($B128,基础表!$E:$J,5,FALSE)</f>
        <v>#N/A</v>
      </c>
      <c r="AO128" t="e">
        <f ca="1">VLOOKUP($B128,基础表!$E:$J,6,FALSE)</f>
        <v>#N/A</v>
      </c>
      <c r="AP128" t="e">
        <f ca="1">VLOOKUP($B128,基础扩展表!$E:$AG,MATCH(AP$2,基础扩展表!$E$1:$AG$1,0),FALSE)</f>
        <v>#N/A</v>
      </c>
      <c r="AQ128" t="e">
        <f ca="1">VLOOKUP($B128,基础扩展表!$E:$AG,MATCH(AQ$2,基础扩展表!$E$1:$AG$1,0),FALSE)</f>
        <v>#N/A</v>
      </c>
      <c r="AR128" t="e">
        <f ca="1">VLOOKUP($B128,基础扩展表!$E:$AG,MATCH(AR$2,基础扩展表!$E$1:$AG$1,0),FALSE)</f>
        <v>#N/A</v>
      </c>
      <c r="AS128" t="e">
        <f ca="1">VLOOKUP($B128,基础扩展表!$E:$AG,MATCH(AS$2,基础扩展表!$E$1:$AG$1,0),FALSE)</f>
        <v>#N/A</v>
      </c>
      <c r="AT128" t="e">
        <f ca="1">VLOOKUP($B128,基础扩展表!$E:$AG,MATCH(AT$2,基础扩展表!$E$1:$AG$1,0),FALSE)</f>
        <v>#N/A</v>
      </c>
      <c r="AU128" t="e">
        <f ca="1">VLOOKUP($B128,基础扩展表!$E:$AG,MATCH(AU$2,基础扩展表!$E$1:$AG$1,0),FALSE)</f>
        <v>#N/A</v>
      </c>
      <c r="AV128" t="e">
        <f ca="1">VLOOKUP($B128,基础扩展表!$E:$AG,MATCH(AV$2,基础扩展表!$E$1:$AG$1,0),FALSE)</f>
        <v>#N/A</v>
      </c>
      <c r="AW128" t="e">
        <f ca="1">VLOOKUP($B128,基础扩展表!$E:$AG,MATCH(AW$2,基础扩展表!$E$1:$AG$1,0),FALSE)</f>
        <v>#N/A</v>
      </c>
      <c r="AX128" t="e">
        <f ca="1">VLOOKUP($B128,基础扩展表!$E:$AG,MATCH(AX$2,基础扩展表!$E$1:$AG$1,0),FALSE)</f>
        <v>#N/A</v>
      </c>
      <c r="AY128" t="e">
        <f ca="1">VLOOKUP($B128,基础扩展表!$E:$AG,MATCH(AY$2,基础扩展表!$E$1:$AG$1,0),FALSE)</f>
        <v>#N/A</v>
      </c>
      <c r="AZ128" t="e">
        <f ca="1">VLOOKUP($B128,基础扩展表!$E:$AG,MATCH(AZ$2,基础扩展表!$E$1:$AG$1,0),FALSE)</f>
        <v>#N/A</v>
      </c>
      <c r="BA128" t="e">
        <f ca="1">VLOOKUP($B128,基础扩展表!$E:$AG,MATCH(BA$2,基础扩展表!$E$1:$AG$1,0),FALSE)</f>
        <v>#N/A</v>
      </c>
      <c r="BB128" t="e">
        <f ca="1">VLOOKUP($B128,基础扩展表!$E:$AG,MATCH(BB$2,基础扩展表!$E$1:$AG$1,0),FALSE)</f>
        <v>#N/A</v>
      </c>
      <c r="BC128" t="e">
        <f ca="1">VLOOKUP($B128,基础扩展表!$E:$AG,MATCH(BC$2,基础扩展表!$E$1:$AG$1,0),FALSE)</f>
        <v>#N/A</v>
      </c>
      <c r="BD128" t="e">
        <f ca="1">VLOOKUP($B128,基础扩展表!$E:$AG,MATCH(BD$2,基础扩展表!$E$1:$AG$1,0),FALSE)</f>
        <v>#N/A</v>
      </c>
      <c r="BE128" t="e">
        <f ca="1">VLOOKUP($B128,基础扩展表!$E:$AG,MATCH(BE$2,基础扩展表!$E$1:$AG$1,0),FALSE)</f>
        <v>#N/A</v>
      </c>
      <c r="BF128" t="e">
        <f ca="1">VLOOKUP($B128,基础扩展表!$E:$AG,MATCH(BF$2,基础扩展表!$E$1:$AG$1,0),FALSE)</f>
        <v>#N/A</v>
      </c>
      <c r="BG128" t="e">
        <f ca="1">VLOOKUP($B128,基础扩展表!$E:$AG,MATCH(BG$2,基础扩展表!$E$1:$AG$1,0),FALSE)</f>
        <v>#N/A</v>
      </c>
      <c r="BH128" t="e">
        <f ca="1">VLOOKUP($B128,基础扩展表!$E:$AG,MATCH(BH$2,基础扩展表!$E$1:$AG$1,0),FALSE)</f>
        <v>#N/A</v>
      </c>
      <c r="BI128" t="e">
        <f ca="1">VLOOKUP($B128,基础扩展表!$E:$AG,MATCH(BI$2,基础扩展表!$E$1:$AG$1,0),FALSE)</f>
        <v>#N/A</v>
      </c>
      <c r="BJ128" t="e">
        <f ca="1">VLOOKUP($B128,基础扩展表!$E:$AG,MATCH(BJ$2,基础扩展表!$E$1:$AG$1,0),FALSE)</f>
        <v>#N/A</v>
      </c>
      <c r="BK128" t="e">
        <f ca="1">VLOOKUP($B128,基础扩展表!$E:$AG,MATCH(BK$2,基础扩展表!$E$1:$AG$1,0),FALSE)</f>
        <v>#N/A</v>
      </c>
      <c r="BL128" t="e">
        <f ca="1">VLOOKUP($B128,基础扩展表!$E:$AG,MATCH(BL$2,基础扩展表!$E$1:$AG$1,0),FALSE)</f>
        <v>#N/A</v>
      </c>
      <c r="BM128" t="e">
        <f ca="1">VLOOKUP($E128,模型表!$C:$E,3,FALSE)</f>
        <v>#N/A</v>
      </c>
      <c r="BP128" t="str">
        <f t="shared" ca="1" si="30"/>
        <v>TRUE</v>
      </c>
    </row>
    <row r="129" spans="2:68" x14ac:dyDescent="0.2">
      <c r="B129" t="str">
        <f t="array" aca="1" ref="B129" ca="1">INDEX(基础表!$Y:$Y,SMALL(IF(基础表!$Z:$Z=1,ROW(基础表!$Z:$Z),999),ROW(H123)))&amp;""</f>
        <v/>
      </c>
      <c r="C129" t="e">
        <f ca="1">VLOOKUP(VLOOKUP($B129,基础表!$E:$G,3,FALSE),模型表!$C:$D,2,FALSE)</f>
        <v>#N/A</v>
      </c>
      <c r="E129" t="e">
        <f ca="1">VLOOKUP($B129,基础表!$E:$G,3,FALSE)</f>
        <v>#N/A</v>
      </c>
      <c r="F129" t="e">
        <f ca="1">VLOOKUP($E129,模型表!$C:$G,5,FALSE)</f>
        <v>#N/A</v>
      </c>
      <c r="G129" t="e">
        <f ca="1">VLOOKUP($E129,模型表!$C:$F,4,FALSE)</f>
        <v>#N/A</v>
      </c>
      <c r="I129" t="str">
        <f t="shared" ca="1" si="0"/>
        <v/>
      </c>
      <c r="J129" t="str">
        <f t="shared" ca="1" si="1"/>
        <v/>
      </c>
      <c r="K129" t="str">
        <f t="shared" ca="1" si="2"/>
        <v/>
      </c>
      <c r="L129" t="str">
        <f t="shared" ca="1" si="3"/>
        <v/>
      </c>
      <c r="M129" t="str">
        <f t="shared" ca="1" si="25"/>
        <v/>
      </c>
      <c r="O129" t="e">
        <f ca="1">VLOOKUP($B129,基础表!$E:$R,14,FALSE)</f>
        <v>#N/A</v>
      </c>
      <c r="P129" t="e">
        <f ca="1">VLOOKUP($B129,基础表!$E:$S,13,FALSE)</f>
        <v>#N/A</v>
      </c>
      <c r="R129" t="e">
        <f ca="1">VLOOKUP($B129,基础表!$E:$H,4,FALSE)</f>
        <v>#N/A</v>
      </c>
      <c r="U129" t="str">
        <f t="shared" ca="1" si="26"/>
        <v/>
      </c>
      <c r="V129" t="str">
        <f t="shared" ca="1" si="27"/>
        <v/>
      </c>
      <c r="W129" t="str">
        <f t="shared" ca="1" si="28"/>
        <v/>
      </c>
      <c r="X129" t="e">
        <f ca="1">VLOOKUP($E129,模型表!$C:$K,9,FALSE)</f>
        <v>#N/A</v>
      </c>
      <c r="Z129" t="e">
        <f ca="1">VLOOKUP($E129,模型表!$C:$Q,11,FALSE)</f>
        <v>#N/A</v>
      </c>
      <c r="AF129" s="36" t="str">
        <f ca="1">IF($B129="","",IF(VLOOKUP($E129,模型表!$C:$O,12,FALSE)="PBuff","["&amp;VLOOKUP($E129,模型表!$C:$Q,13,FALSE)&amp;"]","[]"))</f>
        <v/>
      </c>
      <c r="AH129" s="23" t="str">
        <f t="shared" ca="1" si="9"/>
        <v/>
      </c>
      <c r="AI129" s="23" t="e">
        <f t="shared" ca="1" si="29"/>
        <v>#N/A</v>
      </c>
      <c r="AJ129" s="23" t="str">
        <f t="shared" ca="1" si="11"/>
        <v/>
      </c>
      <c r="AK129" s="23" t="str">
        <f t="shared" ca="1" si="12"/>
        <v/>
      </c>
      <c r="AM129" t="e">
        <f ca="1">VLOOKUP($B129,基础表!$E:$J,4,FALSE)</f>
        <v>#N/A</v>
      </c>
      <c r="AN129" t="e">
        <f ca="1">VLOOKUP($B129,基础表!$E:$J,5,FALSE)</f>
        <v>#N/A</v>
      </c>
      <c r="AO129" t="e">
        <f ca="1">VLOOKUP($B129,基础表!$E:$J,6,FALSE)</f>
        <v>#N/A</v>
      </c>
      <c r="AP129" t="e">
        <f ca="1">VLOOKUP($B129,基础扩展表!$E:$AG,MATCH(AP$2,基础扩展表!$E$1:$AG$1,0),FALSE)</f>
        <v>#N/A</v>
      </c>
      <c r="AQ129" t="e">
        <f ca="1">VLOOKUP($B129,基础扩展表!$E:$AG,MATCH(AQ$2,基础扩展表!$E$1:$AG$1,0),FALSE)</f>
        <v>#N/A</v>
      </c>
      <c r="AR129" t="e">
        <f ca="1">VLOOKUP($B129,基础扩展表!$E:$AG,MATCH(AR$2,基础扩展表!$E$1:$AG$1,0),FALSE)</f>
        <v>#N/A</v>
      </c>
      <c r="AS129" t="e">
        <f ca="1">VLOOKUP($B129,基础扩展表!$E:$AG,MATCH(AS$2,基础扩展表!$E$1:$AG$1,0),FALSE)</f>
        <v>#N/A</v>
      </c>
      <c r="AT129" t="e">
        <f ca="1">VLOOKUP($B129,基础扩展表!$E:$AG,MATCH(AT$2,基础扩展表!$E$1:$AG$1,0),FALSE)</f>
        <v>#N/A</v>
      </c>
      <c r="AU129" t="e">
        <f ca="1">VLOOKUP($B129,基础扩展表!$E:$AG,MATCH(AU$2,基础扩展表!$E$1:$AG$1,0),FALSE)</f>
        <v>#N/A</v>
      </c>
      <c r="AV129" t="e">
        <f ca="1">VLOOKUP($B129,基础扩展表!$E:$AG,MATCH(AV$2,基础扩展表!$E$1:$AG$1,0),FALSE)</f>
        <v>#N/A</v>
      </c>
      <c r="AW129" t="e">
        <f ca="1">VLOOKUP($B129,基础扩展表!$E:$AG,MATCH(AW$2,基础扩展表!$E$1:$AG$1,0),FALSE)</f>
        <v>#N/A</v>
      </c>
      <c r="AX129" t="e">
        <f ca="1">VLOOKUP($B129,基础扩展表!$E:$AG,MATCH(AX$2,基础扩展表!$E$1:$AG$1,0),FALSE)</f>
        <v>#N/A</v>
      </c>
      <c r="AY129" t="e">
        <f ca="1">VLOOKUP($B129,基础扩展表!$E:$AG,MATCH(AY$2,基础扩展表!$E$1:$AG$1,0),FALSE)</f>
        <v>#N/A</v>
      </c>
      <c r="AZ129" t="e">
        <f ca="1">VLOOKUP($B129,基础扩展表!$E:$AG,MATCH(AZ$2,基础扩展表!$E$1:$AG$1,0),FALSE)</f>
        <v>#N/A</v>
      </c>
      <c r="BA129" t="e">
        <f ca="1">VLOOKUP($B129,基础扩展表!$E:$AG,MATCH(BA$2,基础扩展表!$E$1:$AG$1,0),FALSE)</f>
        <v>#N/A</v>
      </c>
      <c r="BB129" t="e">
        <f ca="1">VLOOKUP($B129,基础扩展表!$E:$AG,MATCH(BB$2,基础扩展表!$E$1:$AG$1,0),FALSE)</f>
        <v>#N/A</v>
      </c>
      <c r="BC129" t="e">
        <f ca="1">VLOOKUP($B129,基础扩展表!$E:$AG,MATCH(BC$2,基础扩展表!$E$1:$AG$1,0),FALSE)</f>
        <v>#N/A</v>
      </c>
      <c r="BD129" t="e">
        <f ca="1">VLOOKUP($B129,基础扩展表!$E:$AG,MATCH(BD$2,基础扩展表!$E$1:$AG$1,0),FALSE)</f>
        <v>#N/A</v>
      </c>
      <c r="BE129" t="e">
        <f ca="1">VLOOKUP($B129,基础扩展表!$E:$AG,MATCH(BE$2,基础扩展表!$E$1:$AG$1,0),FALSE)</f>
        <v>#N/A</v>
      </c>
      <c r="BF129" t="e">
        <f ca="1">VLOOKUP($B129,基础扩展表!$E:$AG,MATCH(BF$2,基础扩展表!$E$1:$AG$1,0),FALSE)</f>
        <v>#N/A</v>
      </c>
      <c r="BG129" t="e">
        <f ca="1">VLOOKUP($B129,基础扩展表!$E:$AG,MATCH(BG$2,基础扩展表!$E$1:$AG$1,0),FALSE)</f>
        <v>#N/A</v>
      </c>
      <c r="BH129" t="e">
        <f ca="1">VLOOKUP($B129,基础扩展表!$E:$AG,MATCH(BH$2,基础扩展表!$E$1:$AG$1,0),FALSE)</f>
        <v>#N/A</v>
      </c>
      <c r="BI129" t="e">
        <f ca="1">VLOOKUP($B129,基础扩展表!$E:$AG,MATCH(BI$2,基础扩展表!$E$1:$AG$1,0),FALSE)</f>
        <v>#N/A</v>
      </c>
      <c r="BJ129" t="e">
        <f ca="1">VLOOKUP($B129,基础扩展表!$E:$AG,MATCH(BJ$2,基础扩展表!$E$1:$AG$1,0),FALSE)</f>
        <v>#N/A</v>
      </c>
      <c r="BK129" t="e">
        <f ca="1">VLOOKUP($B129,基础扩展表!$E:$AG,MATCH(BK$2,基础扩展表!$E$1:$AG$1,0),FALSE)</f>
        <v>#N/A</v>
      </c>
      <c r="BL129" t="e">
        <f ca="1">VLOOKUP($B129,基础扩展表!$E:$AG,MATCH(BL$2,基础扩展表!$E$1:$AG$1,0),FALSE)</f>
        <v>#N/A</v>
      </c>
      <c r="BM129" t="e">
        <f ca="1">VLOOKUP($E129,模型表!$C:$E,3,FALSE)</f>
        <v>#N/A</v>
      </c>
      <c r="BP129" t="str">
        <f t="shared" ca="1" si="30"/>
        <v>TRUE</v>
      </c>
    </row>
    <row r="130" spans="2:68" x14ac:dyDescent="0.2">
      <c r="B130" t="str">
        <f t="array" aca="1" ref="B130" ca="1">INDEX(基础表!$Y:$Y,SMALL(IF(基础表!$Z:$Z=1,ROW(基础表!$Z:$Z),999),ROW(H124)))&amp;""</f>
        <v/>
      </c>
      <c r="C130" t="e">
        <f ca="1">VLOOKUP(VLOOKUP($B130,基础表!$E:$G,3,FALSE),模型表!$C:$D,2,FALSE)</f>
        <v>#N/A</v>
      </c>
      <c r="E130" t="e">
        <f ca="1">VLOOKUP($B130,基础表!$E:$G,3,FALSE)</f>
        <v>#N/A</v>
      </c>
      <c r="F130" t="e">
        <f ca="1">VLOOKUP($E130,模型表!$C:$G,5,FALSE)</f>
        <v>#N/A</v>
      </c>
      <c r="G130" t="e">
        <f ca="1">VLOOKUP($E130,模型表!$C:$F,4,FALSE)</f>
        <v>#N/A</v>
      </c>
      <c r="I130" t="str">
        <f t="shared" ca="1" si="0"/>
        <v/>
      </c>
      <c r="J130" t="str">
        <f t="shared" ca="1" si="1"/>
        <v/>
      </c>
      <c r="K130" t="str">
        <f t="shared" ca="1" si="2"/>
        <v/>
      </c>
      <c r="L130" t="str">
        <f t="shared" ca="1" si="3"/>
        <v/>
      </c>
      <c r="M130" t="str">
        <f t="shared" ca="1" si="25"/>
        <v/>
      </c>
      <c r="O130" t="e">
        <f ca="1">VLOOKUP($B130,基础表!$E:$R,14,FALSE)</f>
        <v>#N/A</v>
      </c>
      <c r="P130" t="e">
        <f ca="1">VLOOKUP($B130,基础表!$E:$S,13,FALSE)</f>
        <v>#N/A</v>
      </c>
      <c r="R130" t="e">
        <f ca="1">VLOOKUP($B130,基础表!$E:$H,4,FALSE)</f>
        <v>#N/A</v>
      </c>
      <c r="U130" t="str">
        <f t="shared" ca="1" si="26"/>
        <v/>
      </c>
      <c r="V130" t="str">
        <f t="shared" ca="1" si="27"/>
        <v/>
      </c>
      <c r="W130" t="str">
        <f t="shared" ca="1" si="28"/>
        <v/>
      </c>
      <c r="X130" t="e">
        <f ca="1">VLOOKUP($E130,模型表!$C:$K,9,FALSE)</f>
        <v>#N/A</v>
      </c>
      <c r="Z130" t="e">
        <f ca="1">VLOOKUP($E130,模型表!$C:$Q,11,FALSE)</f>
        <v>#N/A</v>
      </c>
      <c r="AF130" s="36" t="str">
        <f ca="1">IF($B130="","",IF(VLOOKUP($E130,模型表!$C:$O,12,FALSE)="PBuff","["&amp;VLOOKUP($E130,模型表!$C:$Q,13,FALSE)&amp;"]","[]"))</f>
        <v/>
      </c>
      <c r="AH130" s="23" t="str">
        <f t="shared" ca="1" si="9"/>
        <v/>
      </c>
      <c r="AI130" s="23" t="e">
        <f t="shared" ca="1" si="29"/>
        <v>#N/A</v>
      </c>
      <c r="AJ130" s="23" t="str">
        <f t="shared" ca="1" si="11"/>
        <v/>
      </c>
      <c r="AK130" s="23" t="str">
        <f t="shared" ca="1" si="12"/>
        <v/>
      </c>
      <c r="AM130" t="e">
        <f ca="1">VLOOKUP($B130,基础表!$E:$J,4,FALSE)</f>
        <v>#N/A</v>
      </c>
      <c r="AN130" t="e">
        <f ca="1">VLOOKUP($B130,基础表!$E:$J,5,FALSE)</f>
        <v>#N/A</v>
      </c>
      <c r="AO130" t="e">
        <f ca="1">VLOOKUP($B130,基础表!$E:$J,6,FALSE)</f>
        <v>#N/A</v>
      </c>
      <c r="AP130" t="e">
        <f ca="1">VLOOKUP($B130,基础扩展表!$E:$AG,MATCH(AP$2,基础扩展表!$E$1:$AG$1,0),FALSE)</f>
        <v>#N/A</v>
      </c>
      <c r="AQ130" t="e">
        <f ca="1">VLOOKUP($B130,基础扩展表!$E:$AG,MATCH(AQ$2,基础扩展表!$E$1:$AG$1,0),FALSE)</f>
        <v>#N/A</v>
      </c>
      <c r="AR130" t="e">
        <f ca="1">VLOOKUP($B130,基础扩展表!$E:$AG,MATCH(AR$2,基础扩展表!$E$1:$AG$1,0),FALSE)</f>
        <v>#N/A</v>
      </c>
      <c r="AS130" t="e">
        <f ca="1">VLOOKUP($B130,基础扩展表!$E:$AG,MATCH(AS$2,基础扩展表!$E$1:$AG$1,0),FALSE)</f>
        <v>#N/A</v>
      </c>
      <c r="AT130" t="e">
        <f ca="1">VLOOKUP($B130,基础扩展表!$E:$AG,MATCH(AT$2,基础扩展表!$E$1:$AG$1,0),FALSE)</f>
        <v>#N/A</v>
      </c>
      <c r="AU130" t="e">
        <f ca="1">VLOOKUP($B130,基础扩展表!$E:$AG,MATCH(AU$2,基础扩展表!$E$1:$AG$1,0),FALSE)</f>
        <v>#N/A</v>
      </c>
      <c r="AV130" t="e">
        <f ca="1">VLOOKUP($B130,基础扩展表!$E:$AG,MATCH(AV$2,基础扩展表!$E$1:$AG$1,0),FALSE)</f>
        <v>#N/A</v>
      </c>
      <c r="AW130" t="e">
        <f ca="1">VLOOKUP($B130,基础扩展表!$E:$AG,MATCH(AW$2,基础扩展表!$E$1:$AG$1,0),FALSE)</f>
        <v>#N/A</v>
      </c>
      <c r="AX130" t="e">
        <f ca="1">VLOOKUP($B130,基础扩展表!$E:$AG,MATCH(AX$2,基础扩展表!$E$1:$AG$1,0),FALSE)</f>
        <v>#N/A</v>
      </c>
      <c r="AY130" t="e">
        <f ca="1">VLOOKUP($B130,基础扩展表!$E:$AG,MATCH(AY$2,基础扩展表!$E$1:$AG$1,0),FALSE)</f>
        <v>#N/A</v>
      </c>
      <c r="AZ130" t="e">
        <f ca="1">VLOOKUP($B130,基础扩展表!$E:$AG,MATCH(AZ$2,基础扩展表!$E$1:$AG$1,0),FALSE)</f>
        <v>#N/A</v>
      </c>
      <c r="BA130" t="e">
        <f ca="1">VLOOKUP($B130,基础扩展表!$E:$AG,MATCH(BA$2,基础扩展表!$E$1:$AG$1,0),FALSE)</f>
        <v>#N/A</v>
      </c>
      <c r="BB130" t="e">
        <f ca="1">VLOOKUP($B130,基础扩展表!$E:$AG,MATCH(BB$2,基础扩展表!$E$1:$AG$1,0),FALSE)</f>
        <v>#N/A</v>
      </c>
      <c r="BC130" t="e">
        <f ca="1">VLOOKUP($B130,基础扩展表!$E:$AG,MATCH(BC$2,基础扩展表!$E$1:$AG$1,0),FALSE)</f>
        <v>#N/A</v>
      </c>
      <c r="BD130" t="e">
        <f ca="1">VLOOKUP($B130,基础扩展表!$E:$AG,MATCH(BD$2,基础扩展表!$E$1:$AG$1,0),FALSE)</f>
        <v>#N/A</v>
      </c>
      <c r="BE130" t="e">
        <f ca="1">VLOOKUP($B130,基础扩展表!$E:$AG,MATCH(BE$2,基础扩展表!$E$1:$AG$1,0),FALSE)</f>
        <v>#N/A</v>
      </c>
      <c r="BF130" t="e">
        <f ca="1">VLOOKUP($B130,基础扩展表!$E:$AG,MATCH(BF$2,基础扩展表!$E$1:$AG$1,0),FALSE)</f>
        <v>#N/A</v>
      </c>
      <c r="BG130" t="e">
        <f ca="1">VLOOKUP($B130,基础扩展表!$E:$AG,MATCH(BG$2,基础扩展表!$E$1:$AG$1,0),FALSE)</f>
        <v>#N/A</v>
      </c>
      <c r="BH130" t="e">
        <f ca="1">VLOOKUP($B130,基础扩展表!$E:$AG,MATCH(BH$2,基础扩展表!$E$1:$AG$1,0),FALSE)</f>
        <v>#N/A</v>
      </c>
      <c r="BI130" t="e">
        <f ca="1">VLOOKUP($B130,基础扩展表!$E:$AG,MATCH(BI$2,基础扩展表!$E$1:$AG$1,0),FALSE)</f>
        <v>#N/A</v>
      </c>
      <c r="BJ130" t="e">
        <f ca="1">VLOOKUP($B130,基础扩展表!$E:$AG,MATCH(BJ$2,基础扩展表!$E$1:$AG$1,0),FALSE)</f>
        <v>#N/A</v>
      </c>
      <c r="BK130" t="e">
        <f ca="1">VLOOKUP($B130,基础扩展表!$E:$AG,MATCH(BK$2,基础扩展表!$E$1:$AG$1,0),FALSE)</f>
        <v>#N/A</v>
      </c>
      <c r="BL130" t="e">
        <f ca="1">VLOOKUP($B130,基础扩展表!$E:$AG,MATCH(BL$2,基础扩展表!$E$1:$AG$1,0),FALSE)</f>
        <v>#N/A</v>
      </c>
      <c r="BM130" t="e">
        <f ca="1">VLOOKUP($E130,模型表!$C:$E,3,FALSE)</f>
        <v>#N/A</v>
      </c>
      <c r="BP130" t="str">
        <f t="shared" ca="1" si="30"/>
        <v>TRUE</v>
      </c>
    </row>
    <row r="131" spans="2:68" x14ac:dyDescent="0.2">
      <c r="B131" t="str">
        <f t="array" aca="1" ref="B131" ca="1">INDEX(基础表!$Y:$Y,SMALL(IF(基础表!$Z:$Z=1,ROW(基础表!$Z:$Z),999),ROW(H125)))&amp;""</f>
        <v/>
      </c>
      <c r="C131" t="e">
        <f ca="1">VLOOKUP(VLOOKUP($B131,基础表!$E:$G,3,FALSE),模型表!$C:$D,2,FALSE)</f>
        <v>#N/A</v>
      </c>
      <c r="E131" t="e">
        <f ca="1">VLOOKUP($B131,基础表!$E:$G,3,FALSE)</f>
        <v>#N/A</v>
      </c>
      <c r="F131" t="e">
        <f ca="1">VLOOKUP($E131,模型表!$C:$G,5,FALSE)</f>
        <v>#N/A</v>
      </c>
      <c r="G131" t="e">
        <f ca="1">VLOOKUP($E131,模型表!$C:$F,4,FALSE)</f>
        <v>#N/A</v>
      </c>
      <c r="I131" t="str">
        <f t="shared" ca="1" si="0"/>
        <v/>
      </c>
      <c r="J131" t="str">
        <f t="shared" ca="1" si="1"/>
        <v/>
      </c>
      <c r="K131" t="str">
        <f t="shared" ca="1" si="2"/>
        <v/>
      </c>
      <c r="L131" t="str">
        <f t="shared" ca="1" si="3"/>
        <v/>
      </c>
      <c r="M131" t="str">
        <f t="shared" ca="1" si="25"/>
        <v/>
      </c>
      <c r="O131" t="e">
        <f ca="1">VLOOKUP($B131,基础表!$E:$R,14,FALSE)</f>
        <v>#N/A</v>
      </c>
      <c r="P131" t="e">
        <f ca="1">VLOOKUP($B131,基础表!$E:$S,13,FALSE)</f>
        <v>#N/A</v>
      </c>
      <c r="R131" t="e">
        <f ca="1">VLOOKUP($B131,基础表!$E:$H,4,FALSE)</f>
        <v>#N/A</v>
      </c>
      <c r="U131" t="str">
        <f t="shared" ca="1" si="26"/>
        <v/>
      </c>
      <c r="V131" t="str">
        <f t="shared" ca="1" si="27"/>
        <v/>
      </c>
      <c r="W131" t="str">
        <f t="shared" ca="1" si="28"/>
        <v/>
      </c>
      <c r="X131" t="e">
        <f ca="1">VLOOKUP($E131,模型表!$C:$K,9,FALSE)</f>
        <v>#N/A</v>
      </c>
      <c r="Z131" t="e">
        <f ca="1">VLOOKUP($E131,模型表!$C:$Q,11,FALSE)</f>
        <v>#N/A</v>
      </c>
      <c r="AF131" s="36" t="str">
        <f ca="1">IF($B131="","",IF(VLOOKUP($E131,模型表!$C:$O,12,FALSE)="PBuff","["&amp;VLOOKUP($E131,模型表!$C:$Q,13,FALSE)&amp;"]","[]"))</f>
        <v/>
      </c>
      <c r="AH131" s="23" t="str">
        <f t="shared" ca="1" si="9"/>
        <v/>
      </c>
      <c r="AI131" s="23" t="e">
        <f t="shared" ca="1" si="29"/>
        <v>#N/A</v>
      </c>
      <c r="AJ131" s="23" t="str">
        <f t="shared" ca="1" si="11"/>
        <v/>
      </c>
      <c r="AK131" s="23" t="str">
        <f t="shared" ca="1" si="12"/>
        <v/>
      </c>
      <c r="AM131" t="e">
        <f ca="1">VLOOKUP($B131,基础表!$E:$J,4,FALSE)</f>
        <v>#N/A</v>
      </c>
      <c r="AN131" t="e">
        <f ca="1">VLOOKUP($B131,基础表!$E:$J,5,FALSE)</f>
        <v>#N/A</v>
      </c>
      <c r="AO131" t="e">
        <f ca="1">VLOOKUP($B131,基础表!$E:$J,6,FALSE)</f>
        <v>#N/A</v>
      </c>
      <c r="AP131" t="e">
        <f ca="1">VLOOKUP($B131,基础扩展表!$E:$AG,MATCH(AP$2,基础扩展表!$E$1:$AG$1,0),FALSE)</f>
        <v>#N/A</v>
      </c>
      <c r="AQ131" t="e">
        <f ca="1">VLOOKUP($B131,基础扩展表!$E:$AG,MATCH(AQ$2,基础扩展表!$E$1:$AG$1,0),FALSE)</f>
        <v>#N/A</v>
      </c>
      <c r="AR131" t="e">
        <f ca="1">VLOOKUP($B131,基础扩展表!$E:$AG,MATCH(AR$2,基础扩展表!$E$1:$AG$1,0),FALSE)</f>
        <v>#N/A</v>
      </c>
      <c r="AS131" t="e">
        <f ca="1">VLOOKUP($B131,基础扩展表!$E:$AG,MATCH(AS$2,基础扩展表!$E$1:$AG$1,0),FALSE)</f>
        <v>#N/A</v>
      </c>
      <c r="AT131" t="e">
        <f ca="1">VLOOKUP($B131,基础扩展表!$E:$AG,MATCH(AT$2,基础扩展表!$E$1:$AG$1,0),FALSE)</f>
        <v>#N/A</v>
      </c>
      <c r="AU131" t="e">
        <f ca="1">VLOOKUP($B131,基础扩展表!$E:$AG,MATCH(AU$2,基础扩展表!$E$1:$AG$1,0),FALSE)</f>
        <v>#N/A</v>
      </c>
      <c r="AV131" t="e">
        <f ca="1">VLOOKUP($B131,基础扩展表!$E:$AG,MATCH(AV$2,基础扩展表!$E$1:$AG$1,0),FALSE)</f>
        <v>#N/A</v>
      </c>
      <c r="AW131" t="e">
        <f ca="1">VLOOKUP($B131,基础扩展表!$E:$AG,MATCH(AW$2,基础扩展表!$E$1:$AG$1,0),FALSE)</f>
        <v>#N/A</v>
      </c>
      <c r="AX131" t="e">
        <f ca="1">VLOOKUP($B131,基础扩展表!$E:$AG,MATCH(AX$2,基础扩展表!$E$1:$AG$1,0),FALSE)</f>
        <v>#N/A</v>
      </c>
      <c r="AY131" t="e">
        <f ca="1">VLOOKUP($B131,基础扩展表!$E:$AG,MATCH(AY$2,基础扩展表!$E$1:$AG$1,0),FALSE)</f>
        <v>#N/A</v>
      </c>
      <c r="AZ131" t="e">
        <f ca="1">VLOOKUP($B131,基础扩展表!$E:$AG,MATCH(AZ$2,基础扩展表!$E$1:$AG$1,0),FALSE)</f>
        <v>#N/A</v>
      </c>
      <c r="BA131" t="e">
        <f ca="1">VLOOKUP($B131,基础扩展表!$E:$AG,MATCH(BA$2,基础扩展表!$E$1:$AG$1,0),FALSE)</f>
        <v>#N/A</v>
      </c>
      <c r="BB131" t="e">
        <f ca="1">VLOOKUP($B131,基础扩展表!$E:$AG,MATCH(BB$2,基础扩展表!$E$1:$AG$1,0),FALSE)</f>
        <v>#N/A</v>
      </c>
      <c r="BC131" t="e">
        <f ca="1">VLOOKUP($B131,基础扩展表!$E:$AG,MATCH(BC$2,基础扩展表!$E$1:$AG$1,0),FALSE)</f>
        <v>#N/A</v>
      </c>
      <c r="BD131" t="e">
        <f ca="1">VLOOKUP($B131,基础扩展表!$E:$AG,MATCH(BD$2,基础扩展表!$E$1:$AG$1,0),FALSE)</f>
        <v>#N/A</v>
      </c>
      <c r="BE131" t="e">
        <f ca="1">VLOOKUP($B131,基础扩展表!$E:$AG,MATCH(BE$2,基础扩展表!$E$1:$AG$1,0),FALSE)</f>
        <v>#N/A</v>
      </c>
      <c r="BF131" t="e">
        <f ca="1">VLOOKUP($B131,基础扩展表!$E:$AG,MATCH(BF$2,基础扩展表!$E$1:$AG$1,0),FALSE)</f>
        <v>#N/A</v>
      </c>
      <c r="BG131" t="e">
        <f ca="1">VLOOKUP($B131,基础扩展表!$E:$AG,MATCH(BG$2,基础扩展表!$E$1:$AG$1,0),FALSE)</f>
        <v>#N/A</v>
      </c>
      <c r="BH131" t="e">
        <f ca="1">VLOOKUP($B131,基础扩展表!$E:$AG,MATCH(BH$2,基础扩展表!$E$1:$AG$1,0),FALSE)</f>
        <v>#N/A</v>
      </c>
      <c r="BI131" t="e">
        <f ca="1">VLOOKUP($B131,基础扩展表!$E:$AG,MATCH(BI$2,基础扩展表!$E$1:$AG$1,0),FALSE)</f>
        <v>#N/A</v>
      </c>
      <c r="BJ131" t="e">
        <f ca="1">VLOOKUP($B131,基础扩展表!$E:$AG,MATCH(BJ$2,基础扩展表!$E$1:$AG$1,0),FALSE)</f>
        <v>#N/A</v>
      </c>
      <c r="BK131" t="e">
        <f ca="1">VLOOKUP($B131,基础扩展表!$E:$AG,MATCH(BK$2,基础扩展表!$E$1:$AG$1,0),FALSE)</f>
        <v>#N/A</v>
      </c>
      <c r="BL131" t="e">
        <f ca="1">VLOOKUP($B131,基础扩展表!$E:$AG,MATCH(BL$2,基础扩展表!$E$1:$AG$1,0),FALSE)</f>
        <v>#N/A</v>
      </c>
      <c r="BM131" t="e">
        <f ca="1">VLOOKUP($E131,模型表!$C:$E,3,FALSE)</f>
        <v>#N/A</v>
      </c>
      <c r="BP131" t="str">
        <f t="shared" ca="1" si="30"/>
        <v>TRUE</v>
      </c>
    </row>
    <row r="132" spans="2:68" x14ac:dyDescent="0.2">
      <c r="B132" t="str">
        <f t="array" aca="1" ref="B132" ca="1">INDEX(基础表!$Y:$Y,SMALL(IF(基础表!$Z:$Z=1,ROW(基础表!$Z:$Z),999),ROW(H126)))&amp;""</f>
        <v/>
      </c>
      <c r="C132" t="e">
        <f ca="1">VLOOKUP(VLOOKUP($B132,基础表!$E:$G,3,FALSE),模型表!$C:$D,2,FALSE)</f>
        <v>#N/A</v>
      </c>
      <c r="E132" t="e">
        <f ca="1">VLOOKUP($B132,基础表!$E:$G,3,FALSE)</f>
        <v>#N/A</v>
      </c>
      <c r="F132" t="e">
        <f ca="1">VLOOKUP($E132,模型表!$C:$G,5,FALSE)</f>
        <v>#N/A</v>
      </c>
      <c r="G132" t="e">
        <f ca="1">VLOOKUP($E132,模型表!$C:$F,4,FALSE)</f>
        <v>#N/A</v>
      </c>
      <c r="I132" t="str">
        <f t="shared" ca="1" si="0"/>
        <v/>
      </c>
      <c r="J132" t="str">
        <f t="shared" ca="1" si="1"/>
        <v/>
      </c>
      <c r="K132" t="str">
        <f t="shared" ca="1" si="2"/>
        <v/>
      </c>
      <c r="L132" t="str">
        <f t="shared" ca="1" si="3"/>
        <v/>
      </c>
      <c r="M132" t="str">
        <f t="shared" ca="1" si="25"/>
        <v/>
      </c>
      <c r="O132" t="e">
        <f ca="1">VLOOKUP($B132,基础表!$E:$R,14,FALSE)</f>
        <v>#N/A</v>
      </c>
      <c r="P132" t="e">
        <f ca="1">VLOOKUP($B132,基础表!$E:$S,13,FALSE)</f>
        <v>#N/A</v>
      </c>
      <c r="R132" t="e">
        <f ca="1">VLOOKUP($B132,基础表!$E:$H,4,FALSE)</f>
        <v>#N/A</v>
      </c>
      <c r="U132" t="str">
        <f t="shared" ca="1" si="26"/>
        <v/>
      </c>
      <c r="V132" t="str">
        <f t="shared" ca="1" si="27"/>
        <v/>
      </c>
      <c r="W132" t="str">
        <f t="shared" ca="1" si="28"/>
        <v/>
      </c>
      <c r="X132" t="e">
        <f ca="1">VLOOKUP($E132,模型表!$C:$K,9,FALSE)</f>
        <v>#N/A</v>
      </c>
      <c r="Z132" t="e">
        <f ca="1">VLOOKUP($E132,模型表!$C:$Q,11,FALSE)</f>
        <v>#N/A</v>
      </c>
      <c r="AF132" s="36" t="str">
        <f ca="1">IF($B132="","",IF(VLOOKUP($E132,模型表!$C:$O,12,FALSE)="PBuff","["&amp;VLOOKUP($E132,模型表!$C:$Q,13,FALSE)&amp;"]","[]"))</f>
        <v/>
      </c>
      <c r="AH132" s="23" t="str">
        <f t="shared" ca="1" si="9"/>
        <v/>
      </c>
      <c r="AI132" s="23" t="e">
        <f t="shared" ca="1" si="29"/>
        <v>#N/A</v>
      </c>
      <c r="AJ132" s="23" t="str">
        <f t="shared" ca="1" si="11"/>
        <v/>
      </c>
      <c r="AK132" s="23" t="str">
        <f t="shared" ca="1" si="12"/>
        <v/>
      </c>
      <c r="AM132" t="e">
        <f ca="1">VLOOKUP($B132,基础表!$E:$J,4,FALSE)</f>
        <v>#N/A</v>
      </c>
      <c r="AN132" t="e">
        <f ca="1">VLOOKUP($B132,基础表!$E:$J,5,FALSE)</f>
        <v>#N/A</v>
      </c>
      <c r="AO132" t="e">
        <f ca="1">VLOOKUP($B132,基础表!$E:$J,6,FALSE)</f>
        <v>#N/A</v>
      </c>
      <c r="AP132" t="e">
        <f ca="1">VLOOKUP($B132,基础扩展表!$E:$AG,MATCH(AP$2,基础扩展表!$E$1:$AG$1,0),FALSE)</f>
        <v>#N/A</v>
      </c>
      <c r="AQ132" t="e">
        <f ca="1">VLOOKUP($B132,基础扩展表!$E:$AG,MATCH(AQ$2,基础扩展表!$E$1:$AG$1,0),FALSE)</f>
        <v>#N/A</v>
      </c>
      <c r="AR132" t="e">
        <f ca="1">VLOOKUP($B132,基础扩展表!$E:$AG,MATCH(AR$2,基础扩展表!$E$1:$AG$1,0),FALSE)</f>
        <v>#N/A</v>
      </c>
      <c r="AS132" t="e">
        <f ca="1">VLOOKUP($B132,基础扩展表!$E:$AG,MATCH(AS$2,基础扩展表!$E$1:$AG$1,0),FALSE)</f>
        <v>#N/A</v>
      </c>
      <c r="AT132" t="e">
        <f ca="1">VLOOKUP($B132,基础扩展表!$E:$AG,MATCH(AT$2,基础扩展表!$E$1:$AG$1,0),FALSE)</f>
        <v>#N/A</v>
      </c>
      <c r="AU132" t="e">
        <f ca="1">VLOOKUP($B132,基础扩展表!$E:$AG,MATCH(AU$2,基础扩展表!$E$1:$AG$1,0),FALSE)</f>
        <v>#N/A</v>
      </c>
      <c r="AV132" t="e">
        <f ca="1">VLOOKUP($B132,基础扩展表!$E:$AG,MATCH(AV$2,基础扩展表!$E$1:$AG$1,0),FALSE)</f>
        <v>#N/A</v>
      </c>
      <c r="AW132" t="e">
        <f ca="1">VLOOKUP($B132,基础扩展表!$E:$AG,MATCH(AW$2,基础扩展表!$E$1:$AG$1,0),FALSE)</f>
        <v>#N/A</v>
      </c>
      <c r="AX132" t="e">
        <f ca="1">VLOOKUP($B132,基础扩展表!$E:$AG,MATCH(AX$2,基础扩展表!$E$1:$AG$1,0),FALSE)</f>
        <v>#N/A</v>
      </c>
      <c r="AY132" t="e">
        <f ca="1">VLOOKUP($B132,基础扩展表!$E:$AG,MATCH(AY$2,基础扩展表!$E$1:$AG$1,0),FALSE)</f>
        <v>#N/A</v>
      </c>
      <c r="AZ132" t="e">
        <f ca="1">VLOOKUP($B132,基础扩展表!$E:$AG,MATCH(AZ$2,基础扩展表!$E$1:$AG$1,0),FALSE)</f>
        <v>#N/A</v>
      </c>
      <c r="BA132" t="e">
        <f ca="1">VLOOKUP($B132,基础扩展表!$E:$AG,MATCH(BA$2,基础扩展表!$E$1:$AG$1,0),FALSE)</f>
        <v>#N/A</v>
      </c>
      <c r="BB132" t="e">
        <f ca="1">VLOOKUP($B132,基础扩展表!$E:$AG,MATCH(BB$2,基础扩展表!$E$1:$AG$1,0),FALSE)</f>
        <v>#N/A</v>
      </c>
      <c r="BC132" t="e">
        <f ca="1">VLOOKUP($B132,基础扩展表!$E:$AG,MATCH(BC$2,基础扩展表!$E$1:$AG$1,0),FALSE)</f>
        <v>#N/A</v>
      </c>
      <c r="BD132" t="e">
        <f ca="1">VLOOKUP($B132,基础扩展表!$E:$AG,MATCH(BD$2,基础扩展表!$E$1:$AG$1,0),FALSE)</f>
        <v>#N/A</v>
      </c>
      <c r="BE132" t="e">
        <f ca="1">VLOOKUP($B132,基础扩展表!$E:$AG,MATCH(BE$2,基础扩展表!$E$1:$AG$1,0),FALSE)</f>
        <v>#N/A</v>
      </c>
      <c r="BF132" t="e">
        <f ca="1">VLOOKUP($B132,基础扩展表!$E:$AG,MATCH(BF$2,基础扩展表!$E$1:$AG$1,0),FALSE)</f>
        <v>#N/A</v>
      </c>
      <c r="BG132" t="e">
        <f ca="1">VLOOKUP($B132,基础扩展表!$E:$AG,MATCH(BG$2,基础扩展表!$E$1:$AG$1,0),FALSE)</f>
        <v>#N/A</v>
      </c>
      <c r="BH132" t="e">
        <f ca="1">VLOOKUP($B132,基础扩展表!$E:$AG,MATCH(BH$2,基础扩展表!$E$1:$AG$1,0),FALSE)</f>
        <v>#N/A</v>
      </c>
      <c r="BI132" t="e">
        <f ca="1">VLOOKUP($B132,基础扩展表!$E:$AG,MATCH(BI$2,基础扩展表!$E$1:$AG$1,0),FALSE)</f>
        <v>#N/A</v>
      </c>
      <c r="BJ132" t="e">
        <f ca="1">VLOOKUP($B132,基础扩展表!$E:$AG,MATCH(BJ$2,基础扩展表!$E$1:$AG$1,0),FALSE)</f>
        <v>#N/A</v>
      </c>
      <c r="BK132" t="e">
        <f ca="1">VLOOKUP($B132,基础扩展表!$E:$AG,MATCH(BK$2,基础扩展表!$E$1:$AG$1,0),FALSE)</f>
        <v>#N/A</v>
      </c>
      <c r="BL132" t="e">
        <f ca="1">VLOOKUP($B132,基础扩展表!$E:$AG,MATCH(BL$2,基础扩展表!$E$1:$AG$1,0),FALSE)</f>
        <v>#N/A</v>
      </c>
      <c r="BM132" t="e">
        <f ca="1">VLOOKUP($E132,模型表!$C:$E,3,FALSE)</f>
        <v>#N/A</v>
      </c>
      <c r="BP132" t="str">
        <f t="shared" ca="1" si="30"/>
        <v>TRUE</v>
      </c>
    </row>
    <row r="133" spans="2:68" x14ac:dyDescent="0.2">
      <c r="B133" t="str">
        <f t="array" aca="1" ref="B133" ca="1">INDEX(基础表!$Y:$Y,SMALL(IF(基础表!$Z:$Z=1,ROW(基础表!$Z:$Z),999),ROW(H127)))&amp;""</f>
        <v/>
      </c>
      <c r="C133" t="e">
        <f ca="1">VLOOKUP(VLOOKUP($B133,基础表!$E:$G,3,FALSE),模型表!$C:$D,2,FALSE)</f>
        <v>#N/A</v>
      </c>
      <c r="E133" t="e">
        <f ca="1">VLOOKUP($B133,基础表!$E:$G,3,FALSE)</f>
        <v>#N/A</v>
      </c>
      <c r="F133" t="e">
        <f ca="1">VLOOKUP($E133,模型表!$C:$G,5,FALSE)</f>
        <v>#N/A</v>
      </c>
      <c r="G133" t="e">
        <f ca="1">VLOOKUP($E133,模型表!$C:$F,4,FALSE)</f>
        <v>#N/A</v>
      </c>
      <c r="I133" t="str">
        <f t="shared" ca="1" si="0"/>
        <v/>
      </c>
      <c r="J133" t="str">
        <f t="shared" ca="1" si="1"/>
        <v/>
      </c>
      <c r="K133" t="str">
        <f t="shared" ca="1" si="2"/>
        <v/>
      </c>
      <c r="L133" t="str">
        <f t="shared" ca="1" si="3"/>
        <v/>
      </c>
      <c r="M133" t="str">
        <f t="shared" ca="1" si="25"/>
        <v/>
      </c>
      <c r="O133" t="e">
        <f ca="1">VLOOKUP($B133,基础表!$E:$R,14,FALSE)</f>
        <v>#N/A</v>
      </c>
      <c r="P133" t="e">
        <f ca="1">VLOOKUP($B133,基础表!$E:$S,13,FALSE)</f>
        <v>#N/A</v>
      </c>
      <c r="R133" t="e">
        <f ca="1">VLOOKUP($B133,基础表!$E:$H,4,FALSE)</f>
        <v>#N/A</v>
      </c>
      <c r="U133" t="str">
        <f t="shared" ca="1" si="26"/>
        <v/>
      </c>
      <c r="V133" t="str">
        <f t="shared" ca="1" si="27"/>
        <v/>
      </c>
      <c r="W133" t="str">
        <f t="shared" ca="1" si="28"/>
        <v/>
      </c>
      <c r="X133" t="e">
        <f ca="1">VLOOKUP($E133,模型表!$C:$K,9,FALSE)</f>
        <v>#N/A</v>
      </c>
      <c r="Z133" t="e">
        <f ca="1">VLOOKUP($E133,模型表!$C:$Q,11,FALSE)</f>
        <v>#N/A</v>
      </c>
      <c r="AF133" s="36" t="str">
        <f ca="1">IF($B133="","",IF(VLOOKUP($E133,模型表!$C:$O,12,FALSE)="PBuff","["&amp;VLOOKUP($E133,模型表!$C:$Q,13,FALSE)&amp;"]","[]"))</f>
        <v/>
      </c>
      <c r="AH133" s="23" t="str">
        <f t="shared" ca="1" si="9"/>
        <v/>
      </c>
      <c r="AI133" s="23" t="e">
        <f t="shared" ca="1" si="29"/>
        <v>#N/A</v>
      </c>
      <c r="AJ133" s="23" t="str">
        <f t="shared" ca="1" si="11"/>
        <v/>
      </c>
      <c r="AK133" s="23" t="str">
        <f t="shared" ca="1" si="12"/>
        <v/>
      </c>
      <c r="AM133" t="e">
        <f ca="1">VLOOKUP($B133,基础表!$E:$J,4,FALSE)</f>
        <v>#N/A</v>
      </c>
      <c r="AN133" t="e">
        <f ca="1">VLOOKUP($B133,基础表!$E:$J,5,FALSE)</f>
        <v>#N/A</v>
      </c>
      <c r="AO133" t="e">
        <f ca="1">VLOOKUP($B133,基础表!$E:$J,6,FALSE)</f>
        <v>#N/A</v>
      </c>
      <c r="AP133" t="e">
        <f ca="1">VLOOKUP($B133,基础扩展表!$E:$AG,MATCH(AP$2,基础扩展表!$E$1:$AG$1,0),FALSE)</f>
        <v>#N/A</v>
      </c>
      <c r="AQ133" t="e">
        <f ca="1">VLOOKUP($B133,基础扩展表!$E:$AG,MATCH(AQ$2,基础扩展表!$E$1:$AG$1,0),FALSE)</f>
        <v>#N/A</v>
      </c>
      <c r="AR133" t="e">
        <f ca="1">VLOOKUP($B133,基础扩展表!$E:$AG,MATCH(AR$2,基础扩展表!$E$1:$AG$1,0),FALSE)</f>
        <v>#N/A</v>
      </c>
      <c r="AS133" t="e">
        <f ca="1">VLOOKUP($B133,基础扩展表!$E:$AG,MATCH(AS$2,基础扩展表!$E$1:$AG$1,0),FALSE)</f>
        <v>#N/A</v>
      </c>
      <c r="AT133" t="e">
        <f ca="1">VLOOKUP($B133,基础扩展表!$E:$AG,MATCH(AT$2,基础扩展表!$E$1:$AG$1,0),FALSE)</f>
        <v>#N/A</v>
      </c>
      <c r="AU133" t="e">
        <f ca="1">VLOOKUP($B133,基础扩展表!$E:$AG,MATCH(AU$2,基础扩展表!$E$1:$AG$1,0),FALSE)</f>
        <v>#N/A</v>
      </c>
      <c r="AV133" t="e">
        <f ca="1">VLOOKUP($B133,基础扩展表!$E:$AG,MATCH(AV$2,基础扩展表!$E$1:$AG$1,0),FALSE)</f>
        <v>#N/A</v>
      </c>
      <c r="AW133" t="e">
        <f ca="1">VLOOKUP($B133,基础扩展表!$E:$AG,MATCH(AW$2,基础扩展表!$E$1:$AG$1,0),FALSE)</f>
        <v>#N/A</v>
      </c>
      <c r="AX133" t="e">
        <f ca="1">VLOOKUP($B133,基础扩展表!$E:$AG,MATCH(AX$2,基础扩展表!$E$1:$AG$1,0),FALSE)</f>
        <v>#N/A</v>
      </c>
      <c r="AY133" t="e">
        <f ca="1">VLOOKUP($B133,基础扩展表!$E:$AG,MATCH(AY$2,基础扩展表!$E$1:$AG$1,0),FALSE)</f>
        <v>#N/A</v>
      </c>
      <c r="AZ133" t="e">
        <f ca="1">VLOOKUP($B133,基础扩展表!$E:$AG,MATCH(AZ$2,基础扩展表!$E$1:$AG$1,0),FALSE)</f>
        <v>#N/A</v>
      </c>
      <c r="BA133" t="e">
        <f ca="1">VLOOKUP($B133,基础扩展表!$E:$AG,MATCH(BA$2,基础扩展表!$E$1:$AG$1,0),FALSE)</f>
        <v>#N/A</v>
      </c>
      <c r="BB133" t="e">
        <f ca="1">VLOOKUP($B133,基础扩展表!$E:$AG,MATCH(BB$2,基础扩展表!$E$1:$AG$1,0),FALSE)</f>
        <v>#N/A</v>
      </c>
      <c r="BC133" t="e">
        <f ca="1">VLOOKUP($B133,基础扩展表!$E:$AG,MATCH(BC$2,基础扩展表!$E$1:$AG$1,0),FALSE)</f>
        <v>#N/A</v>
      </c>
      <c r="BD133" t="e">
        <f ca="1">VLOOKUP($B133,基础扩展表!$E:$AG,MATCH(BD$2,基础扩展表!$E$1:$AG$1,0),FALSE)</f>
        <v>#N/A</v>
      </c>
      <c r="BE133" t="e">
        <f ca="1">VLOOKUP($B133,基础扩展表!$E:$AG,MATCH(BE$2,基础扩展表!$E$1:$AG$1,0),FALSE)</f>
        <v>#N/A</v>
      </c>
      <c r="BF133" t="e">
        <f ca="1">VLOOKUP($B133,基础扩展表!$E:$AG,MATCH(BF$2,基础扩展表!$E$1:$AG$1,0),FALSE)</f>
        <v>#N/A</v>
      </c>
      <c r="BG133" t="e">
        <f ca="1">VLOOKUP($B133,基础扩展表!$E:$AG,MATCH(BG$2,基础扩展表!$E$1:$AG$1,0),FALSE)</f>
        <v>#N/A</v>
      </c>
      <c r="BH133" t="e">
        <f ca="1">VLOOKUP($B133,基础扩展表!$E:$AG,MATCH(BH$2,基础扩展表!$E$1:$AG$1,0),FALSE)</f>
        <v>#N/A</v>
      </c>
      <c r="BI133" t="e">
        <f ca="1">VLOOKUP($B133,基础扩展表!$E:$AG,MATCH(BI$2,基础扩展表!$E$1:$AG$1,0),FALSE)</f>
        <v>#N/A</v>
      </c>
      <c r="BJ133" t="e">
        <f ca="1">VLOOKUP($B133,基础扩展表!$E:$AG,MATCH(BJ$2,基础扩展表!$E$1:$AG$1,0),FALSE)</f>
        <v>#N/A</v>
      </c>
      <c r="BK133" t="e">
        <f ca="1">VLOOKUP($B133,基础扩展表!$E:$AG,MATCH(BK$2,基础扩展表!$E$1:$AG$1,0),FALSE)</f>
        <v>#N/A</v>
      </c>
      <c r="BL133" t="e">
        <f ca="1">VLOOKUP($B133,基础扩展表!$E:$AG,MATCH(BL$2,基础扩展表!$E$1:$AG$1,0),FALSE)</f>
        <v>#N/A</v>
      </c>
      <c r="BM133" t="e">
        <f ca="1">VLOOKUP($E133,模型表!$C:$E,3,FALSE)</f>
        <v>#N/A</v>
      </c>
      <c r="BP133" t="str">
        <f t="shared" ca="1" si="30"/>
        <v>TRUE</v>
      </c>
    </row>
    <row r="134" spans="2:68" x14ac:dyDescent="0.2">
      <c r="B134" t="str">
        <f t="array" aca="1" ref="B134" ca="1">INDEX(基础表!$Y:$Y,SMALL(IF(基础表!$Z:$Z=1,ROW(基础表!$Z:$Z),999),ROW(H128)))&amp;""</f>
        <v/>
      </c>
      <c r="C134" t="e">
        <f ca="1">VLOOKUP(VLOOKUP($B134,基础表!$E:$G,3,FALSE),模型表!$C:$D,2,FALSE)</f>
        <v>#N/A</v>
      </c>
      <c r="E134" t="e">
        <f ca="1">VLOOKUP($B134,基础表!$E:$G,3,FALSE)</f>
        <v>#N/A</v>
      </c>
      <c r="F134" t="e">
        <f ca="1">VLOOKUP($E134,模型表!$C:$G,5,FALSE)</f>
        <v>#N/A</v>
      </c>
      <c r="G134" t="e">
        <f ca="1">VLOOKUP($E134,模型表!$C:$F,4,FALSE)</f>
        <v>#N/A</v>
      </c>
      <c r="I134" t="str">
        <f t="shared" ca="1" si="0"/>
        <v/>
      </c>
      <c r="J134" t="str">
        <f t="shared" ca="1" si="1"/>
        <v/>
      </c>
      <c r="K134" t="str">
        <f t="shared" ca="1" si="2"/>
        <v/>
      </c>
      <c r="L134" t="str">
        <f t="shared" ca="1" si="3"/>
        <v/>
      </c>
      <c r="M134" t="str">
        <f t="shared" ca="1" si="25"/>
        <v/>
      </c>
      <c r="O134" t="e">
        <f ca="1">VLOOKUP($B134,基础表!$E:$R,14,FALSE)</f>
        <v>#N/A</v>
      </c>
      <c r="P134" t="e">
        <f ca="1">VLOOKUP($B134,基础表!$E:$S,13,FALSE)</f>
        <v>#N/A</v>
      </c>
      <c r="R134" t="e">
        <f ca="1">VLOOKUP($B134,基础表!$E:$H,4,FALSE)</f>
        <v>#N/A</v>
      </c>
      <c r="U134" t="str">
        <f t="shared" ca="1" si="26"/>
        <v/>
      </c>
      <c r="V134" t="str">
        <f t="shared" ca="1" si="27"/>
        <v/>
      </c>
      <c r="W134" t="str">
        <f t="shared" ca="1" si="28"/>
        <v/>
      </c>
      <c r="X134" t="e">
        <f ca="1">VLOOKUP($E134,模型表!$C:$K,9,FALSE)</f>
        <v>#N/A</v>
      </c>
      <c r="Z134" t="e">
        <f ca="1">VLOOKUP($E134,模型表!$C:$Q,11,FALSE)</f>
        <v>#N/A</v>
      </c>
      <c r="AF134" s="36" t="str">
        <f ca="1">IF($B134="","",IF(VLOOKUP($E134,模型表!$C:$O,12,FALSE)="PBuff","["&amp;VLOOKUP($E134,模型表!$C:$Q,13,FALSE)&amp;"]","[]"))</f>
        <v/>
      </c>
      <c r="AH134" s="23" t="str">
        <f t="shared" ca="1" si="9"/>
        <v/>
      </c>
      <c r="AI134" s="23" t="e">
        <f t="shared" ca="1" si="29"/>
        <v>#N/A</v>
      </c>
      <c r="AJ134" s="23" t="str">
        <f t="shared" ca="1" si="11"/>
        <v/>
      </c>
      <c r="AK134" s="23" t="str">
        <f t="shared" ca="1" si="12"/>
        <v/>
      </c>
      <c r="AM134" t="e">
        <f ca="1">VLOOKUP($B134,基础表!$E:$J,4,FALSE)</f>
        <v>#N/A</v>
      </c>
      <c r="AN134" t="e">
        <f ca="1">VLOOKUP($B134,基础表!$E:$J,5,FALSE)</f>
        <v>#N/A</v>
      </c>
      <c r="AO134" t="e">
        <f ca="1">VLOOKUP($B134,基础表!$E:$J,6,FALSE)</f>
        <v>#N/A</v>
      </c>
      <c r="AP134" t="e">
        <f ca="1">VLOOKUP($B134,基础扩展表!$E:$AG,MATCH(AP$2,基础扩展表!$E$1:$AG$1,0),FALSE)</f>
        <v>#N/A</v>
      </c>
      <c r="AQ134" t="e">
        <f ca="1">VLOOKUP($B134,基础扩展表!$E:$AG,MATCH(AQ$2,基础扩展表!$E$1:$AG$1,0),FALSE)</f>
        <v>#N/A</v>
      </c>
      <c r="AR134" t="e">
        <f ca="1">VLOOKUP($B134,基础扩展表!$E:$AG,MATCH(AR$2,基础扩展表!$E$1:$AG$1,0),FALSE)</f>
        <v>#N/A</v>
      </c>
      <c r="AS134" t="e">
        <f ca="1">VLOOKUP($B134,基础扩展表!$E:$AG,MATCH(AS$2,基础扩展表!$E$1:$AG$1,0),FALSE)</f>
        <v>#N/A</v>
      </c>
      <c r="AT134" t="e">
        <f ca="1">VLOOKUP($B134,基础扩展表!$E:$AG,MATCH(AT$2,基础扩展表!$E$1:$AG$1,0),FALSE)</f>
        <v>#N/A</v>
      </c>
      <c r="AU134" t="e">
        <f ca="1">VLOOKUP($B134,基础扩展表!$E:$AG,MATCH(AU$2,基础扩展表!$E$1:$AG$1,0),FALSE)</f>
        <v>#N/A</v>
      </c>
      <c r="AV134" t="e">
        <f ca="1">VLOOKUP($B134,基础扩展表!$E:$AG,MATCH(AV$2,基础扩展表!$E$1:$AG$1,0),FALSE)</f>
        <v>#N/A</v>
      </c>
      <c r="AW134" t="e">
        <f ca="1">VLOOKUP($B134,基础扩展表!$E:$AG,MATCH(AW$2,基础扩展表!$E$1:$AG$1,0),FALSE)</f>
        <v>#N/A</v>
      </c>
      <c r="AX134" t="e">
        <f ca="1">VLOOKUP($B134,基础扩展表!$E:$AG,MATCH(AX$2,基础扩展表!$E$1:$AG$1,0),FALSE)</f>
        <v>#N/A</v>
      </c>
      <c r="AY134" t="e">
        <f ca="1">VLOOKUP($B134,基础扩展表!$E:$AG,MATCH(AY$2,基础扩展表!$E$1:$AG$1,0),FALSE)</f>
        <v>#N/A</v>
      </c>
      <c r="AZ134" t="e">
        <f ca="1">VLOOKUP($B134,基础扩展表!$E:$AG,MATCH(AZ$2,基础扩展表!$E$1:$AG$1,0),FALSE)</f>
        <v>#N/A</v>
      </c>
      <c r="BA134" t="e">
        <f ca="1">VLOOKUP($B134,基础扩展表!$E:$AG,MATCH(BA$2,基础扩展表!$E$1:$AG$1,0),FALSE)</f>
        <v>#N/A</v>
      </c>
      <c r="BB134" t="e">
        <f ca="1">VLOOKUP($B134,基础扩展表!$E:$AG,MATCH(BB$2,基础扩展表!$E$1:$AG$1,0),FALSE)</f>
        <v>#N/A</v>
      </c>
      <c r="BC134" t="e">
        <f ca="1">VLOOKUP($B134,基础扩展表!$E:$AG,MATCH(BC$2,基础扩展表!$E$1:$AG$1,0),FALSE)</f>
        <v>#N/A</v>
      </c>
      <c r="BD134" t="e">
        <f ca="1">VLOOKUP($B134,基础扩展表!$E:$AG,MATCH(BD$2,基础扩展表!$E$1:$AG$1,0),FALSE)</f>
        <v>#N/A</v>
      </c>
      <c r="BE134" t="e">
        <f ca="1">VLOOKUP($B134,基础扩展表!$E:$AG,MATCH(BE$2,基础扩展表!$E$1:$AG$1,0),FALSE)</f>
        <v>#N/A</v>
      </c>
      <c r="BF134" t="e">
        <f ca="1">VLOOKUP($B134,基础扩展表!$E:$AG,MATCH(BF$2,基础扩展表!$E$1:$AG$1,0),FALSE)</f>
        <v>#N/A</v>
      </c>
      <c r="BG134" t="e">
        <f ca="1">VLOOKUP($B134,基础扩展表!$E:$AG,MATCH(BG$2,基础扩展表!$E$1:$AG$1,0),FALSE)</f>
        <v>#N/A</v>
      </c>
      <c r="BH134" t="e">
        <f ca="1">VLOOKUP($B134,基础扩展表!$E:$AG,MATCH(BH$2,基础扩展表!$E$1:$AG$1,0),FALSE)</f>
        <v>#N/A</v>
      </c>
      <c r="BI134" t="e">
        <f ca="1">VLOOKUP($B134,基础扩展表!$E:$AG,MATCH(BI$2,基础扩展表!$E$1:$AG$1,0),FALSE)</f>
        <v>#N/A</v>
      </c>
      <c r="BJ134" t="e">
        <f ca="1">VLOOKUP($B134,基础扩展表!$E:$AG,MATCH(BJ$2,基础扩展表!$E$1:$AG$1,0),FALSE)</f>
        <v>#N/A</v>
      </c>
      <c r="BK134" t="e">
        <f ca="1">VLOOKUP($B134,基础扩展表!$E:$AG,MATCH(BK$2,基础扩展表!$E$1:$AG$1,0),FALSE)</f>
        <v>#N/A</v>
      </c>
      <c r="BL134" t="e">
        <f ca="1">VLOOKUP($B134,基础扩展表!$E:$AG,MATCH(BL$2,基础扩展表!$E$1:$AG$1,0),FALSE)</f>
        <v>#N/A</v>
      </c>
      <c r="BM134" t="e">
        <f ca="1">VLOOKUP($E134,模型表!$C:$E,3,FALSE)</f>
        <v>#N/A</v>
      </c>
      <c r="BP134" t="str">
        <f t="shared" ca="1" si="30"/>
        <v>TRUE</v>
      </c>
    </row>
    <row r="135" spans="2:68" x14ac:dyDescent="0.2">
      <c r="B135" t="str">
        <f t="array" aca="1" ref="B135" ca="1">INDEX(基础表!$Y:$Y,SMALL(IF(基础表!$Z:$Z=1,ROW(基础表!$Z:$Z),999),ROW(H129)))&amp;""</f>
        <v/>
      </c>
      <c r="C135" t="e">
        <f ca="1">VLOOKUP(VLOOKUP($B135,基础表!$E:$G,3,FALSE),模型表!$C:$D,2,FALSE)</f>
        <v>#N/A</v>
      </c>
      <c r="E135" t="e">
        <f ca="1">VLOOKUP($B135,基础表!$E:$G,3,FALSE)</f>
        <v>#N/A</v>
      </c>
      <c r="F135" t="e">
        <f ca="1">VLOOKUP($E135,模型表!$C:$G,5,FALSE)</f>
        <v>#N/A</v>
      </c>
      <c r="G135" t="e">
        <f ca="1">VLOOKUP($E135,模型表!$C:$F,4,FALSE)</f>
        <v>#N/A</v>
      </c>
      <c r="I135" t="str">
        <f t="shared" ca="1" si="0"/>
        <v/>
      </c>
      <c r="J135" t="str">
        <f t="shared" ca="1" si="1"/>
        <v/>
      </c>
      <c r="K135" t="str">
        <f t="shared" ca="1" si="2"/>
        <v/>
      </c>
      <c r="L135" t="str">
        <f t="shared" ca="1" si="3"/>
        <v/>
      </c>
      <c r="M135" t="str">
        <f t="shared" ca="1" si="25"/>
        <v/>
      </c>
      <c r="O135" t="e">
        <f ca="1">VLOOKUP($B135,基础表!$E:$R,14,FALSE)</f>
        <v>#N/A</v>
      </c>
      <c r="P135" t="e">
        <f ca="1">VLOOKUP($B135,基础表!$E:$S,13,FALSE)</f>
        <v>#N/A</v>
      </c>
      <c r="R135" t="e">
        <f ca="1">VLOOKUP($B135,基础表!$E:$H,4,FALSE)</f>
        <v>#N/A</v>
      </c>
      <c r="U135" t="str">
        <f t="shared" ca="1" si="26"/>
        <v/>
      </c>
      <c r="V135" t="str">
        <f t="shared" ca="1" si="27"/>
        <v/>
      </c>
      <c r="W135" t="str">
        <f t="shared" ca="1" si="28"/>
        <v/>
      </c>
      <c r="X135" t="e">
        <f ca="1">VLOOKUP($E135,模型表!$C:$K,9,FALSE)</f>
        <v>#N/A</v>
      </c>
      <c r="Z135" t="e">
        <f ca="1">VLOOKUP($E135,模型表!$C:$Q,11,FALSE)</f>
        <v>#N/A</v>
      </c>
      <c r="AF135" s="36" t="str">
        <f ca="1">IF($B135="","",IF(VLOOKUP($E135,模型表!$C:$O,12,FALSE)="PBuff","["&amp;VLOOKUP($E135,模型表!$C:$Q,13,FALSE)&amp;"]","[]"))</f>
        <v/>
      </c>
      <c r="AH135" s="23" t="str">
        <f t="shared" ca="1" si="9"/>
        <v/>
      </c>
      <c r="AI135" s="23" t="e">
        <f t="shared" ca="1" si="29"/>
        <v>#N/A</v>
      </c>
      <c r="AJ135" s="23" t="str">
        <f t="shared" ca="1" si="11"/>
        <v/>
      </c>
      <c r="AK135" s="23" t="str">
        <f t="shared" ca="1" si="12"/>
        <v/>
      </c>
      <c r="AM135" t="e">
        <f ca="1">VLOOKUP($B135,基础表!$E:$J,4,FALSE)</f>
        <v>#N/A</v>
      </c>
      <c r="AN135" t="e">
        <f ca="1">VLOOKUP($B135,基础表!$E:$J,5,FALSE)</f>
        <v>#N/A</v>
      </c>
      <c r="AO135" t="e">
        <f ca="1">VLOOKUP($B135,基础表!$E:$J,6,FALSE)</f>
        <v>#N/A</v>
      </c>
      <c r="AP135" t="e">
        <f ca="1">VLOOKUP($B135,基础扩展表!$E:$AG,MATCH(AP$2,基础扩展表!$E$1:$AG$1,0),FALSE)</f>
        <v>#N/A</v>
      </c>
      <c r="AQ135" t="e">
        <f ca="1">VLOOKUP($B135,基础扩展表!$E:$AG,MATCH(AQ$2,基础扩展表!$E$1:$AG$1,0),FALSE)</f>
        <v>#N/A</v>
      </c>
      <c r="AR135" t="e">
        <f ca="1">VLOOKUP($B135,基础扩展表!$E:$AG,MATCH(AR$2,基础扩展表!$E$1:$AG$1,0),FALSE)</f>
        <v>#N/A</v>
      </c>
      <c r="AS135" t="e">
        <f ca="1">VLOOKUP($B135,基础扩展表!$E:$AG,MATCH(AS$2,基础扩展表!$E$1:$AG$1,0),FALSE)</f>
        <v>#N/A</v>
      </c>
      <c r="AT135" t="e">
        <f ca="1">VLOOKUP($B135,基础扩展表!$E:$AG,MATCH(AT$2,基础扩展表!$E$1:$AG$1,0),FALSE)</f>
        <v>#N/A</v>
      </c>
      <c r="AU135" t="e">
        <f ca="1">VLOOKUP($B135,基础扩展表!$E:$AG,MATCH(AU$2,基础扩展表!$E$1:$AG$1,0),FALSE)</f>
        <v>#N/A</v>
      </c>
      <c r="AV135" t="e">
        <f ca="1">VLOOKUP($B135,基础扩展表!$E:$AG,MATCH(AV$2,基础扩展表!$E$1:$AG$1,0),FALSE)</f>
        <v>#N/A</v>
      </c>
      <c r="AW135" t="e">
        <f ca="1">VLOOKUP($B135,基础扩展表!$E:$AG,MATCH(AW$2,基础扩展表!$E$1:$AG$1,0),FALSE)</f>
        <v>#N/A</v>
      </c>
      <c r="AX135" t="e">
        <f ca="1">VLOOKUP($B135,基础扩展表!$E:$AG,MATCH(AX$2,基础扩展表!$E$1:$AG$1,0),FALSE)</f>
        <v>#N/A</v>
      </c>
      <c r="AY135" t="e">
        <f ca="1">VLOOKUP($B135,基础扩展表!$E:$AG,MATCH(AY$2,基础扩展表!$E$1:$AG$1,0),FALSE)</f>
        <v>#N/A</v>
      </c>
      <c r="AZ135" t="e">
        <f ca="1">VLOOKUP($B135,基础扩展表!$E:$AG,MATCH(AZ$2,基础扩展表!$E$1:$AG$1,0),FALSE)</f>
        <v>#N/A</v>
      </c>
      <c r="BA135" t="e">
        <f ca="1">VLOOKUP($B135,基础扩展表!$E:$AG,MATCH(BA$2,基础扩展表!$E$1:$AG$1,0),FALSE)</f>
        <v>#N/A</v>
      </c>
      <c r="BB135" t="e">
        <f ca="1">VLOOKUP($B135,基础扩展表!$E:$AG,MATCH(BB$2,基础扩展表!$E$1:$AG$1,0),FALSE)</f>
        <v>#N/A</v>
      </c>
      <c r="BC135" t="e">
        <f ca="1">VLOOKUP($B135,基础扩展表!$E:$AG,MATCH(BC$2,基础扩展表!$E$1:$AG$1,0),FALSE)</f>
        <v>#N/A</v>
      </c>
      <c r="BD135" t="e">
        <f ca="1">VLOOKUP($B135,基础扩展表!$E:$AG,MATCH(BD$2,基础扩展表!$E$1:$AG$1,0),FALSE)</f>
        <v>#N/A</v>
      </c>
      <c r="BE135" t="e">
        <f ca="1">VLOOKUP($B135,基础扩展表!$E:$AG,MATCH(BE$2,基础扩展表!$E$1:$AG$1,0),FALSE)</f>
        <v>#N/A</v>
      </c>
      <c r="BF135" t="e">
        <f ca="1">VLOOKUP($B135,基础扩展表!$E:$AG,MATCH(BF$2,基础扩展表!$E$1:$AG$1,0),FALSE)</f>
        <v>#N/A</v>
      </c>
      <c r="BG135" t="e">
        <f ca="1">VLOOKUP($B135,基础扩展表!$E:$AG,MATCH(BG$2,基础扩展表!$E$1:$AG$1,0),FALSE)</f>
        <v>#N/A</v>
      </c>
      <c r="BH135" t="e">
        <f ca="1">VLOOKUP($B135,基础扩展表!$E:$AG,MATCH(BH$2,基础扩展表!$E$1:$AG$1,0),FALSE)</f>
        <v>#N/A</v>
      </c>
      <c r="BI135" t="e">
        <f ca="1">VLOOKUP($B135,基础扩展表!$E:$AG,MATCH(BI$2,基础扩展表!$E$1:$AG$1,0),FALSE)</f>
        <v>#N/A</v>
      </c>
      <c r="BJ135" t="e">
        <f ca="1">VLOOKUP($B135,基础扩展表!$E:$AG,MATCH(BJ$2,基础扩展表!$E$1:$AG$1,0),FALSE)</f>
        <v>#N/A</v>
      </c>
      <c r="BK135" t="e">
        <f ca="1">VLOOKUP($B135,基础扩展表!$E:$AG,MATCH(BK$2,基础扩展表!$E$1:$AG$1,0),FALSE)</f>
        <v>#N/A</v>
      </c>
      <c r="BL135" t="e">
        <f ca="1">VLOOKUP($B135,基础扩展表!$E:$AG,MATCH(BL$2,基础扩展表!$E$1:$AG$1,0),FALSE)</f>
        <v>#N/A</v>
      </c>
      <c r="BM135" t="e">
        <f ca="1">VLOOKUP($E135,模型表!$C:$E,3,FALSE)</f>
        <v>#N/A</v>
      </c>
      <c r="BP135" t="str">
        <f t="shared" ca="1" si="30"/>
        <v>TRUE</v>
      </c>
    </row>
    <row r="136" spans="2:68" x14ac:dyDescent="0.2">
      <c r="B136" t="str">
        <f t="array" aca="1" ref="B136" ca="1">INDEX(基础表!$Y:$Y,SMALL(IF(基础表!$Z:$Z=1,ROW(基础表!$Z:$Z),999),ROW(H130)))&amp;""</f>
        <v/>
      </c>
      <c r="C136" t="e">
        <f ca="1">VLOOKUP(VLOOKUP($B136,基础表!$E:$G,3,FALSE),模型表!$C:$D,2,FALSE)</f>
        <v>#N/A</v>
      </c>
      <c r="E136" t="e">
        <f ca="1">VLOOKUP($B136,基础表!$E:$G,3,FALSE)</f>
        <v>#N/A</v>
      </c>
      <c r="F136" t="e">
        <f ca="1">VLOOKUP($E136,模型表!$C:$G,5,FALSE)</f>
        <v>#N/A</v>
      </c>
      <c r="G136" t="e">
        <f ca="1">VLOOKUP($E136,模型表!$C:$F,4,FALSE)</f>
        <v>#N/A</v>
      </c>
      <c r="I136" t="str">
        <f t="shared" ca="1" si="0"/>
        <v/>
      </c>
      <c r="J136" t="str">
        <f t="shared" ca="1" si="1"/>
        <v/>
      </c>
      <c r="K136" t="str">
        <f t="shared" ca="1" si="2"/>
        <v/>
      </c>
      <c r="L136" t="str">
        <f t="shared" ca="1" si="3"/>
        <v/>
      </c>
      <c r="M136" t="str">
        <f t="shared" ca="1" si="25"/>
        <v/>
      </c>
      <c r="O136" t="e">
        <f ca="1">VLOOKUP($B136,基础表!$E:$R,14,FALSE)</f>
        <v>#N/A</v>
      </c>
      <c r="P136" t="e">
        <f ca="1">VLOOKUP($B136,基础表!$E:$S,13,FALSE)</f>
        <v>#N/A</v>
      </c>
      <c r="R136" t="e">
        <f ca="1">VLOOKUP($B136,基础表!$E:$H,4,FALSE)</f>
        <v>#N/A</v>
      </c>
      <c r="U136" t="str">
        <f t="shared" ca="1" si="26"/>
        <v/>
      </c>
      <c r="V136" t="str">
        <f t="shared" ca="1" si="27"/>
        <v/>
      </c>
      <c r="W136" t="str">
        <f t="shared" ca="1" si="28"/>
        <v/>
      </c>
      <c r="X136" t="e">
        <f ca="1">VLOOKUP($E136,模型表!$C:$K,9,FALSE)</f>
        <v>#N/A</v>
      </c>
      <c r="Z136" t="e">
        <f ca="1">VLOOKUP($E136,模型表!$C:$Q,11,FALSE)</f>
        <v>#N/A</v>
      </c>
      <c r="AF136" s="36" t="str">
        <f ca="1">IF($B136="","",IF(VLOOKUP($E136,模型表!$C:$O,12,FALSE)="PBuff","["&amp;VLOOKUP($E136,模型表!$C:$Q,13,FALSE)&amp;"]","[]"))</f>
        <v/>
      </c>
      <c r="AH136" s="23" t="str">
        <f t="shared" ca="1" si="9"/>
        <v/>
      </c>
      <c r="AI136" s="23" t="e">
        <f t="shared" ca="1" si="29"/>
        <v>#N/A</v>
      </c>
      <c r="AJ136" s="23" t="str">
        <f t="shared" ca="1" si="11"/>
        <v/>
      </c>
      <c r="AK136" s="23" t="str">
        <f t="shared" ca="1" si="12"/>
        <v/>
      </c>
      <c r="AM136" t="e">
        <f ca="1">VLOOKUP($B136,基础表!$E:$J,4,FALSE)</f>
        <v>#N/A</v>
      </c>
      <c r="AN136" t="e">
        <f ca="1">VLOOKUP($B136,基础表!$E:$J,5,FALSE)</f>
        <v>#N/A</v>
      </c>
      <c r="AO136" t="e">
        <f ca="1">VLOOKUP($B136,基础表!$E:$J,6,FALSE)</f>
        <v>#N/A</v>
      </c>
      <c r="AP136" t="e">
        <f ca="1">VLOOKUP($B136,基础扩展表!$E:$AG,MATCH(AP$2,基础扩展表!$E$1:$AG$1,0),FALSE)</f>
        <v>#N/A</v>
      </c>
      <c r="AQ136" t="e">
        <f ca="1">VLOOKUP($B136,基础扩展表!$E:$AG,MATCH(AQ$2,基础扩展表!$E$1:$AG$1,0),FALSE)</f>
        <v>#N/A</v>
      </c>
      <c r="AR136" t="e">
        <f ca="1">VLOOKUP($B136,基础扩展表!$E:$AG,MATCH(AR$2,基础扩展表!$E$1:$AG$1,0),FALSE)</f>
        <v>#N/A</v>
      </c>
      <c r="AS136" t="e">
        <f ca="1">VLOOKUP($B136,基础扩展表!$E:$AG,MATCH(AS$2,基础扩展表!$E$1:$AG$1,0),FALSE)</f>
        <v>#N/A</v>
      </c>
      <c r="AT136" t="e">
        <f ca="1">VLOOKUP($B136,基础扩展表!$E:$AG,MATCH(AT$2,基础扩展表!$E$1:$AG$1,0),FALSE)</f>
        <v>#N/A</v>
      </c>
      <c r="AU136" t="e">
        <f ca="1">VLOOKUP($B136,基础扩展表!$E:$AG,MATCH(AU$2,基础扩展表!$E$1:$AG$1,0),FALSE)</f>
        <v>#N/A</v>
      </c>
      <c r="AV136" t="e">
        <f ca="1">VLOOKUP($B136,基础扩展表!$E:$AG,MATCH(AV$2,基础扩展表!$E$1:$AG$1,0),FALSE)</f>
        <v>#N/A</v>
      </c>
      <c r="AW136" t="e">
        <f ca="1">VLOOKUP($B136,基础扩展表!$E:$AG,MATCH(AW$2,基础扩展表!$E$1:$AG$1,0),FALSE)</f>
        <v>#N/A</v>
      </c>
      <c r="AX136" t="e">
        <f ca="1">VLOOKUP($B136,基础扩展表!$E:$AG,MATCH(AX$2,基础扩展表!$E$1:$AG$1,0),FALSE)</f>
        <v>#N/A</v>
      </c>
      <c r="AY136" t="e">
        <f ca="1">VLOOKUP($B136,基础扩展表!$E:$AG,MATCH(AY$2,基础扩展表!$E$1:$AG$1,0),FALSE)</f>
        <v>#N/A</v>
      </c>
      <c r="AZ136" t="e">
        <f ca="1">VLOOKUP($B136,基础扩展表!$E:$AG,MATCH(AZ$2,基础扩展表!$E$1:$AG$1,0),FALSE)</f>
        <v>#N/A</v>
      </c>
      <c r="BA136" t="e">
        <f ca="1">VLOOKUP($B136,基础扩展表!$E:$AG,MATCH(BA$2,基础扩展表!$E$1:$AG$1,0),FALSE)</f>
        <v>#N/A</v>
      </c>
      <c r="BB136" t="e">
        <f ca="1">VLOOKUP($B136,基础扩展表!$E:$AG,MATCH(BB$2,基础扩展表!$E$1:$AG$1,0),FALSE)</f>
        <v>#N/A</v>
      </c>
      <c r="BC136" t="e">
        <f ca="1">VLOOKUP($B136,基础扩展表!$E:$AG,MATCH(BC$2,基础扩展表!$E$1:$AG$1,0),FALSE)</f>
        <v>#N/A</v>
      </c>
      <c r="BD136" t="e">
        <f ca="1">VLOOKUP($B136,基础扩展表!$E:$AG,MATCH(BD$2,基础扩展表!$E$1:$AG$1,0),FALSE)</f>
        <v>#N/A</v>
      </c>
      <c r="BE136" t="e">
        <f ca="1">VLOOKUP($B136,基础扩展表!$E:$AG,MATCH(BE$2,基础扩展表!$E$1:$AG$1,0),FALSE)</f>
        <v>#N/A</v>
      </c>
      <c r="BF136" t="e">
        <f ca="1">VLOOKUP($B136,基础扩展表!$E:$AG,MATCH(BF$2,基础扩展表!$E$1:$AG$1,0),FALSE)</f>
        <v>#N/A</v>
      </c>
      <c r="BG136" t="e">
        <f ca="1">VLOOKUP($B136,基础扩展表!$E:$AG,MATCH(BG$2,基础扩展表!$E$1:$AG$1,0),FALSE)</f>
        <v>#N/A</v>
      </c>
      <c r="BH136" t="e">
        <f ca="1">VLOOKUP($B136,基础扩展表!$E:$AG,MATCH(BH$2,基础扩展表!$E$1:$AG$1,0),FALSE)</f>
        <v>#N/A</v>
      </c>
      <c r="BI136" t="e">
        <f ca="1">VLOOKUP($B136,基础扩展表!$E:$AG,MATCH(BI$2,基础扩展表!$E$1:$AG$1,0),FALSE)</f>
        <v>#N/A</v>
      </c>
      <c r="BJ136" t="e">
        <f ca="1">VLOOKUP($B136,基础扩展表!$E:$AG,MATCH(BJ$2,基础扩展表!$E$1:$AG$1,0),FALSE)</f>
        <v>#N/A</v>
      </c>
      <c r="BK136" t="e">
        <f ca="1">VLOOKUP($B136,基础扩展表!$E:$AG,MATCH(BK$2,基础扩展表!$E$1:$AG$1,0),FALSE)</f>
        <v>#N/A</v>
      </c>
      <c r="BL136" t="e">
        <f ca="1">VLOOKUP($B136,基础扩展表!$E:$AG,MATCH(BL$2,基础扩展表!$E$1:$AG$1,0),FALSE)</f>
        <v>#N/A</v>
      </c>
      <c r="BM136" t="e">
        <f ca="1">VLOOKUP($E136,模型表!$C:$E,3,FALSE)</f>
        <v>#N/A</v>
      </c>
      <c r="BP136" t="str">
        <f t="shared" ca="1" si="30"/>
        <v>TRUE</v>
      </c>
    </row>
    <row r="137" spans="2:68" x14ac:dyDescent="0.2">
      <c r="B137" t="str">
        <f t="array" aca="1" ref="B137" ca="1">INDEX(基础表!$Y:$Y,SMALL(IF(基础表!$Z:$Z=1,ROW(基础表!$Z:$Z),999),ROW(H131)))&amp;""</f>
        <v/>
      </c>
      <c r="C137" t="e">
        <f ca="1">VLOOKUP(VLOOKUP($B137,基础表!$E:$G,3,FALSE),模型表!$C:$D,2,FALSE)</f>
        <v>#N/A</v>
      </c>
      <c r="E137" t="e">
        <f ca="1">VLOOKUP($B137,基础表!$E:$G,3,FALSE)</f>
        <v>#N/A</v>
      </c>
      <c r="F137" t="e">
        <f ca="1">VLOOKUP($E137,模型表!$C:$G,5,FALSE)</f>
        <v>#N/A</v>
      </c>
      <c r="G137" t="e">
        <f ca="1">VLOOKUP($E137,模型表!$C:$F,4,FALSE)</f>
        <v>#N/A</v>
      </c>
      <c r="I137" t="str">
        <f t="shared" ca="1" si="0"/>
        <v/>
      </c>
      <c r="J137" t="str">
        <f t="shared" ca="1" si="1"/>
        <v/>
      </c>
      <c r="K137" t="str">
        <f t="shared" ca="1" si="2"/>
        <v/>
      </c>
      <c r="L137" t="str">
        <f t="shared" ca="1" si="3"/>
        <v/>
      </c>
      <c r="M137" t="str">
        <f t="shared" ca="1" si="25"/>
        <v/>
      </c>
      <c r="O137" t="e">
        <f ca="1">VLOOKUP($B137,基础表!$E:$R,14,FALSE)</f>
        <v>#N/A</v>
      </c>
      <c r="P137" t="e">
        <f ca="1">VLOOKUP($B137,基础表!$E:$S,13,FALSE)</f>
        <v>#N/A</v>
      </c>
      <c r="R137" t="e">
        <f ca="1">VLOOKUP($B137,基础表!$E:$H,4,FALSE)</f>
        <v>#N/A</v>
      </c>
      <c r="U137" t="str">
        <f t="shared" ca="1" si="26"/>
        <v/>
      </c>
      <c r="V137" t="str">
        <f t="shared" ca="1" si="27"/>
        <v/>
      </c>
      <c r="W137" t="str">
        <f t="shared" ca="1" si="28"/>
        <v/>
      </c>
      <c r="X137" t="e">
        <f ca="1">VLOOKUP($E137,模型表!$C:$K,9,FALSE)</f>
        <v>#N/A</v>
      </c>
      <c r="Z137" t="e">
        <f ca="1">VLOOKUP($E137,模型表!$C:$Q,11,FALSE)</f>
        <v>#N/A</v>
      </c>
      <c r="AF137" s="36" t="str">
        <f ca="1">IF($B137="","",IF(VLOOKUP($E137,模型表!$C:$O,12,FALSE)="PBuff","["&amp;VLOOKUP($E137,模型表!$C:$Q,13,FALSE)&amp;"]","[]"))</f>
        <v/>
      </c>
      <c r="AH137" s="23" t="str">
        <f t="shared" ca="1" si="9"/>
        <v/>
      </c>
      <c r="AI137" s="23" t="e">
        <f t="shared" ca="1" si="29"/>
        <v>#N/A</v>
      </c>
      <c r="AJ137" s="23" t="str">
        <f t="shared" ca="1" si="11"/>
        <v/>
      </c>
      <c r="AK137" s="23" t="str">
        <f t="shared" ca="1" si="12"/>
        <v/>
      </c>
      <c r="AM137" t="e">
        <f ca="1">VLOOKUP($B137,基础表!$E:$J,4,FALSE)</f>
        <v>#N/A</v>
      </c>
      <c r="AN137" t="e">
        <f ca="1">VLOOKUP($B137,基础表!$E:$J,5,FALSE)</f>
        <v>#N/A</v>
      </c>
      <c r="AO137" t="e">
        <f ca="1">VLOOKUP($B137,基础表!$E:$J,6,FALSE)</f>
        <v>#N/A</v>
      </c>
      <c r="AP137" t="e">
        <f ca="1">VLOOKUP($B137,基础扩展表!$E:$AG,MATCH(AP$2,基础扩展表!$E$1:$AG$1,0),FALSE)</f>
        <v>#N/A</v>
      </c>
      <c r="AQ137" t="e">
        <f ca="1">VLOOKUP($B137,基础扩展表!$E:$AG,MATCH(AQ$2,基础扩展表!$E$1:$AG$1,0),FALSE)</f>
        <v>#N/A</v>
      </c>
      <c r="AR137" t="e">
        <f ca="1">VLOOKUP($B137,基础扩展表!$E:$AG,MATCH(AR$2,基础扩展表!$E$1:$AG$1,0),FALSE)</f>
        <v>#N/A</v>
      </c>
      <c r="AS137" t="e">
        <f ca="1">VLOOKUP($B137,基础扩展表!$E:$AG,MATCH(AS$2,基础扩展表!$E$1:$AG$1,0),FALSE)</f>
        <v>#N/A</v>
      </c>
      <c r="AT137" t="e">
        <f ca="1">VLOOKUP($B137,基础扩展表!$E:$AG,MATCH(AT$2,基础扩展表!$E$1:$AG$1,0),FALSE)</f>
        <v>#N/A</v>
      </c>
      <c r="AU137" t="e">
        <f ca="1">VLOOKUP($B137,基础扩展表!$E:$AG,MATCH(AU$2,基础扩展表!$E$1:$AG$1,0),FALSE)</f>
        <v>#N/A</v>
      </c>
      <c r="AV137" t="e">
        <f ca="1">VLOOKUP($B137,基础扩展表!$E:$AG,MATCH(AV$2,基础扩展表!$E$1:$AG$1,0),FALSE)</f>
        <v>#N/A</v>
      </c>
      <c r="AW137" t="e">
        <f ca="1">VLOOKUP($B137,基础扩展表!$E:$AG,MATCH(AW$2,基础扩展表!$E$1:$AG$1,0),FALSE)</f>
        <v>#N/A</v>
      </c>
      <c r="AX137" t="e">
        <f ca="1">VLOOKUP($B137,基础扩展表!$E:$AG,MATCH(AX$2,基础扩展表!$E$1:$AG$1,0),FALSE)</f>
        <v>#N/A</v>
      </c>
      <c r="AY137" t="e">
        <f ca="1">VLOOKUP($B137,基础扩展表!$E:$AG,MATCH(AY$2,基础扩展表!$E$1:$AG$1,0),FALSE)</f>
        <v>#N/A</v>
      </c>
      <c r="AZ137" t="e">
        <f ca="1">VLOOKUP($B137,基础扩展表!$E:$AG,MATCH(AZ$2,基础扩展表!$E$1:$AG$1,0),FALSE)</f>
        <v>#N/A</v>
      </c>
      <c r="BA137" t="e">
        <f ca="1">VLOOKUP($B137,基础扩展表!$E:$AG,MATCH(BA$2,基础扩展表!$E$1:$AG$1,0),FALSE)</f>
        <v>#N/A</v>
      </c>
      <c r="BB137" t="e">
        <f ca="1">VLOOKUP($B137,基础扩展表!$E:$AG,MATCH(BB$2,基础扩展表!$E$1:$AG$1,0),FALSE)</f>
        <v>#N/A</v>
      </c>
      <c r="BC137" t="e">
        <f ca="1">VLOOKUP($B137,基础扩展表!$E:$AG,MATCH(BC$2,基础扩展表!$E$1:$AG$1,0),FALSE)</f>
        <v>#N/A</v>
      </c>
      <c r="BD137" t="e">
        <f ca="1">VLOOKUP($B137,基础扩展表!$E:$AG,MATCH(BD$2,基础扩展表!$E$1:$AG$1,0),FALSE)</f>
        <v>#N/A</v>
      </c>
      <c r="BE137" t="e">
        <f ca="1">VLOOKUP($B137,基础扩展表!$E:$AG,MATCH(BE$2,基础扩展表!$E$1:$AG$1,0),FALSE)</f>
        <v>#N/A</v>
      </c>
      <c r="BF137" t="e">
        <f ca="1">VLOOKUP($B137,基础扩展表!$E:$AG,MATCH(BF$2,基础扩展表!$E$1:$AG$1,0),FALSE)</f>
        <v>#N/A</v>
      </c>
      <c r="BG137" t="e">
        <f ca="1">VLOOKUP($B137,基础扩展表!$E:$AG,MATCH(BG$2,基础扩展表!$E$1:$AG$1,0),FALSE)</f>
        <v>#N/A</v>
      </c>
      <c r="BH137" t="e">
        <f ca="1">VLOOKUP($B137,基础扩展表!$E:$AG,MATCH(BH$2,基础扩展表!$E$1:$AG$1,0),FALSE)</f>
        <v>#N/A</v>
      </c>
      <c r="BI137" t="e">
        <f ca="1">VLOOKUP($B137,基础扩展表!$E:$AG,MATCH(BI$2,基础扩展表!$E$1:$AG$1,0),FALSE)</f>
        <v>#N/A</v>
      </c>
      <c r="BJ137" t="e">
        <f ca="1">VLOOKUP($B137,基础扩展表!$E:$AG,MATCH(BJ$2,基础扩展表!$E$1:$AG$1,0),FALSE)</f>
        <v>#N/A</v>
      </c>
      <c r="BK137" t="e">
        <f ca="1">VLOOKUP($B137,基础扩展表!$E:$AG,MATCH(BK$2,基础扩展表!$E$1:$AG$1,0),FALSE)</f>
        <v>#N/A</v>
      </c>
      <c r="BL137" t="e">
        <f ca="1">VLOOKUP($B137,基础扩展表!$E:$AG,MATCH(BL$2,基础扩展表!$E$1:$AG$1,0),FALSE)</f>
        <v>#N/A</v>
      </c>
      <c r="BM137" t="e">
        <f ca="1">VLOOKUP($E137,模型表!$C:$E,3,FALSE)</f>
        <v>#N/A</v>
      </c>
      <c r="BP137" t="str">
        <f t="shared" ca="1" si="30"/>
        <v>TRUE</v>
      </c>
    </row>
    <row r="138" spans="2:68" x14ac:dyDescent="0.2">
      <c r="B138" t="str">
        <f t="array" aca="1" ref="B138" ca="1">INDEX(基础表!$Y:$Y,SMALL(IF(基础表!$Z:$Z=1,ROW(基础表!$Z:$Z),999),ROW(H132)))&amp;""</f>
        <v/>
      </c>
      <c r="C138" t="e">
        <f ca="1">VLOOKUP(VLOOKUP($B138,基础表!$E:$G,3,FALSE),模型表!$C:$D,2,FALSE)</f>
        <v>#N/A</v>
      </c>
      <c r="E138" t="e">
        <f ca="1">VLOOKUP($B138,基础表!$E:$G,3,FALSE)</f>
        <v>#N/A</v>
      </c>
      <c r="F138" t="e">
        <f ca="1">VLOOKUP($E138,模型表!$C:$G,5,FALSE)</f>
        <v>#N/A</v>
      </c>
      <c r="G138" t="e">
        <f ca="1">VLOOKUP($E138,模型表!$C:$F,4,FALSE)</f>
        <v>#N/A</v>
      </c>
      <c r="I138" t="str">
        <f t="shared" ca="1" si="0"/>
        <v/>
      </c>
      <c r="J138" t="str">
        <f t="shared" ca="1" si="1"/>
        <v/>
      </c>
      <c r="K138" t="str">
        <f t="shared" ca="1" si="2"/>
        <v/>
      </c>
      <c r="L138" t="str">
        <f t="shared" ca="1" si="3"/>
        <v/>
      </c>
      <c r="M138" t="str">
        <f t="shared" ca="1" si="25"/>
        <v/>
      </c>
      <c r="O138" t="e">
        <f ca="1">VLOOKUP($B138,基础表!$E:$R,14,FALSE)</f>
        <v>#N/A</v>
      </c>
      <c r="P138" t="e">
        <f ca="1">VLOOKUP($B138,基础表!$E:$S,13,FALSE)</f>
        <v>#N/A</v>
      </c>
      <c r="R138" t="e">
        <f ca="1">VLOOKUP($B138,基础表!$E:$H,4,FALSE)</f>
        <v>#N/A</v>
      </c>
      <c r="U138" t="str">
        <f t="shared" ca="1" si="26"/>
        <v/>
      </c>
      <c r="V138" t="str">
        <f t="shared" ca="1" si="27"/>
        <v/>
      </c>
      <c r="W138" t="str">
        <f t="shared" ca="1" si="28"/>
        <v/>
      </c>
      <c r="X138" t="e">
        <f ca="1">VLOOKUP($E138,模型表!$C:$K,9,FALSE)</f>
        <v>#N/A</v>
      </c>
      <c r="Z138" t="e">
        <f ca="1">VLOOKUP($E138,模型表!$C:$Q,11,FALSE)</f>
        <v>#N/A</v>
      </c>
      <c r="AF138" s="36" t="str">
        <f ca="1">IF($B138="","",IF(VLOOKUP($E138,模型表!$C:$O,12,FALSE)="PBuff","["&amp;VLOOKUP($E138,模型表!$C:$Q,13,FALSE)&amp;"]","[]"))</f>
        <v/>
      </c>
      <c r="AH138" s="23" t="str">
        <f t="shared" ca="1" si="9"/>
        <v/>
      </c>
      <c r="AI138" s="23" t="e">
        <f t="shared" ca="1" si="29"/>
        <v>#N/A</v>
      </c>
      <c r="AJ138" s="23" t="str">
        <f t="shared" ca="1" si="11"/>
        <v/>
      </c>
      <c r="AK138" s="23" t="str">
        <f t="shared" ca="1" si="12"/>
        <v/>
      </c>
      <c r="AM138" t="e">
        <f ca="1">VLOOKUP($B138,基础表!$E:$J,4,FALSE)</f>
        <v>#N/A</v>
      </c>
      <c r="AN138" t="e">
        <f ca="1">VLOOKUP($B138,基础表!$E:$J,5,FALSE)</f>
        <v>#N/A</v>
      </c>
      <c r="AO138" t="e">
        <f ca="1">VLOOKUP($B138,基础表!$E:$J,6,FALSE)</f>
        <v>#N/A</v>
      </c>
      <c r="AP138" t="e">
        <f ca="1">VLOOKUP($B138,基础扩展表!$E:$AG,MATCH(AP$2,基础扩展表!$E$1:$AG$1,0),FALSE)</f>
        <v>#N/A</v>
      </c>
      <c r="AQ138" t="e">
        <f ca="1">VLOOKUP($B138,基础扩展表!$E:$AG,MATCH(AQ$2,基础扩展表!$E$1:$AG$1,0),FALSE)</f>
        <v>#N/A</v>
      </c>
      <c r="AR138" t="e">
        <f ca="1">VLOOKUP($B138,基础扩展表!$E:$AG,MATCH(AR$2,基础扩展表!$E$1:$AG$1,0),FALSE)</f>
        <v>#N/A</v>
      </c>
      <c r="AS138" t="e">
        <f ca="1">VLOOKUP($B138,基础扩展表!$E:$AG,MATCH(AS$2,基础扩展表!$E$1:$AG$1,0),FALSE)</f>
        <v>#N/A</v>
      </c>
      <c r="AT138" t="e">
        <f ca="1">VLOOKUP($B138,基础扩展表!$E:$AG,MATCH(AT$2,基础扩展表!$E$1:$AG$1,0),FALSE)</f>
        <v>#N/A</v>
      </c>
      <c r="AU138" t="e">
        <f ca="1">VLOOKUP($B138,基础扩展表!$E:$AG,MATCH(AU$2,基础扩展表!$E$1:$AG$1,0),FALSE)</f>
        <v>#N/A</v>
      </c>
      <c r="AV138" t="e">
        <f ca="1">VLOOKUP($B138,基础扩展表!$E:$AG,MATCH(AV$2,基础扩展表!$E$1:$AG$1,0),FALSE)</f>
        <v>#N/A</v>
      </c>
      <c r="AW138" t="e">
        <f ca="1">VLOOKUP($B138,基础扩展表!$E:$AG,MATCH(AW$2,基础扩展表!$E$1:$AG$1,0),FALSE)</f>
        <v>#N/A</v>
      </c>
      <c r="AX138" t="e">
        <f ca="1">VLOOKUP($B138,基础扩展表!$E:$AG,MATCH(AX$2,基础扩展表!$E$1:$AG$1,0),FALSE)</f>
        <v>#N/A</v>
      </c>
      <c r="AY138" t="e">
        <f ca="1">VLOOKUP($B138,基础扩展表!$E:$AG,MATCH(AY$2,基础扩展表!$E$1:$AG$1,0),FALSE)</f>
        <v>#N/A</v>
      </c>
      <c r="AZ138" t="e">
        <f ca="1">VLOOKUP($B138,基础扩展表!$E:$AG,MATCH(AZ$2,基础扩展表!$E$1:$AG$1,0),FALSE)</f>
        <v>#N/A</v>
      </c>
      <c r="BA138" t="e">
        <f ca="1">VLOOKUP($B138,基础扩展表!$E:$AG,MATCH(BA$2,基础扩展表!$E$1:$AG$1,0),FALSE)</f>
        <v>#N/A</v>
      </c>
      <c r="BB138" t="e">
        <f ca="1">VLOOKUP($B138,基础扩展表!$E:$AG,MATCH(BB$2,基础扩展表!$E$1:$AG$1,0),FALSE)</f>
        <v>#N/A</v>
      </c>
      <c r="BC138" t="e">
        <f ca="1">VLOOKUP($B138,基础扩展表!$E:$AG,MATCH(BC$2,基础扩展表!$E$1:$AG$1,0),FALSE)</f>
        <v>#N/A</v>
      </c>
      <c r="BD138" t="e">
        <f ca="1">VLOOKUP($B138,基础扩展表!$E:$AG,MATCH(BD$2,基础扩展表!$E$1:$AG$1,0),FALSE)</f>
        <v>#N/A</v>
      </c>
      <c r="BE138" t="e">
        <f ca="1">VLOOKUP($B138,基础扩展表!$E:$AG,MATCH(BE$2,基础扩展表!$E$1:$AG$1,0),FALSE)</f>
        <v>#N/A</v>
      </c>
      <c r="BF138" t="e">
        <f ca="1">VLOOKUP($B138,基础扩展表!$E:$AG,MATCH(BF$2,基础扩展表!$E$1:$AG$1,0),FALSE)</f>
        <v>#N/A</v>
      </c>
      <c r="BG138" t="e">
        <f ca="1">VLOOKUP($B138,基础扩展表!$E:$AG,MATCH(BG$2,基础扩展表!$E$1:$AG$1,0),FALSE)</f>
        <v>#N/A</v>
      </c>
      <c r="BH138" t="e">
        <f ca="1">VLOOKUP($B138,基础扩展表!$E:$AG,MATCH(BH$2,基础扩展表!$E$1:$AG$1,0),FALSE)</f>
        <v>#N/A</v>
      </c>
      <c r="BI138" t="e">
        <f ca="1">VLOOKUP($B138,基础扩展表!$E:$AG,MATCH(BI$2,基础扩展表!$E$1:$AG$1,0),FALSE)</f>
        <v>#N/A</v>
      </c>
      <c r="BJ138" t="e">
        <f ca="1">VLOOKUP($B138,基础扩展表!$E:$AG,MATCH(BJ$2,基础扩展表!$E$1:$AG$1,0),FALSE)</f>
        <v>#N/A</v>
      </c>
      <c r="BK138" t="e">
        <f ca="1">VLOOKUP($B138,基础扩展表!$E:$AG,MATCH(BK$2,基础扩展表!$E$1:$AG$1,0),FALSE)</f>
        <v>#N/A</v>
      </c>
      <c r="BL138" t="e">
        <f ca="1">VLOOKUP($B138,基础扩展表!$E:$AG,MATCH(BL$2,基础扩展表!$E$1:$AG$1,0),FALSE)</f>
        <v>#N/A</v>
      </c>
      <c r="BM138" t="e">
        <f ca="1">VLOOKUP($E138,模型表!$C:$E,3,FALSE)</f>
        <v>#N/A</v>
      </c>
      <c r="BP138" t="str">
        <f t="shared" ca="1" si="30"/>
        <v>TRUE</v>
      </c>
    </row>
    <row r="139" spans="2:68" x14ac:dyDescent="0.2">
      <c r="B139" t="str">
        <f t="array" aca="1" ref="B139" ca="1">INDEX(基础表!$Y:$Y,SMALL(IF(基础表!$Z:$Z=1,ROW(基础表!$Z:$Z),999),ROW(H133)))&amp;""</f>
        <v/>
      </c>
      <c r="C139" t="e">
        <f ca="1">VLOOKUP(VLOOKUP($B139,基础表!$E:$G,3,FALSE),模型表!$C:$D,2,FALSE)</f>
        <v>#N/A</v>
      </c>
      <c r="E139" t="e">
        <f ca="1">VLOOKUP($B139,基础表!$E:$G,3,FALSE)</f>
        <v>#N/A</v>
      </c>
      <c r="F139" t="e">
        <f ca="1">VLOOKUP($E139,模型表!$C:$G,5,FALSE)</f>
        <v>#N/A</v>
      </c>
      <c r="G139" t="e">
        <f ca="1">VLOOKUP($E139,模型表!$C:$F,4,FALSE)</f>
        <v>#N/A</v>
      </c>
      <c r="I139" t="str">
        <f t="shared" ca="1" si="0"/>
        <v/>
      </c>
      <c r="J139" t="str">
        <f t="shared" ca="1" si="1"/>
        <v/>
      </c>
      <c r="K139" t="str">
        <f t="shared" ca="1" si="2"/>
        <v/>
      </c>
      <c r="L139" t="str">
        <f t="shared" ca="1" si="3"/>
        <v/>
      </c>
      <c r="M139" t="str">
        <f t="shared" ca="1" si="25"/>
        <v/>
      </c>
      <c r="O139" t="e">
        <f ca="1">VLOOKUP($B139,基础表!$E:$R,14,FALSE)</f>
        <v>#N/A</v>
      </c>
      <c r="P139" t="e">
        <f ca="1">VLOOKUP($B139,基础表!$E:$S,13,FALSE)</f>
        <v>#N/A</v>
      </c>
      <c r="R139" t="e">
        <f ca="1">VLOOKUP($B139,基础表!$E:$H,4,FALSE)</f>
        <v>#N/A</v>
      </c>
      <c r="U139" t="str">
        <f t="shared" ca="1" si="26"/>
        <v/>
      </c>
      <c r="V139" t="str">
        <f t="shared" ca="1" si="27"/>
        <v/>
      </c>
      <c r="W139" t="str">
        <f t="shared" ca="1" si="28"/>
        <v/>
      </c>
      <c r="X139" t="e">
        <f ca="1">VLOOKUP($E139,模型表!$C:$K,9,FALSE)</f>
        <v>#N/A</v>
      </c>
      <c r="Z139" t="e">
        <f ca="1">VLOOKUP($E139,模型表!$C:$Q,11,FALSE)</f>
        <v>#N/A</v>
      </c>
      <c r="AF139" s="36" t="str">
        <f ca="1">IF($B139="","",IF(VLOOKUP($E139,模型表!$C:$O,12,FALSE)="PBuff","["&amp;VLOOKUP($E139,模型表!$C:$Q,13,FALSE)&amp;"]","[]"))</f>
        <v/>
      </c>
      <c r="AH139" s="23" t="str">
        <f t="shared" ca="1" si="9"/>
        <v/>
      </c>
      <c r="AI139" s="23" t="e">
        <f t="shared" ca="1" si="29"/>
        <v>#N/A</v>
      </c>
      <c r="AJ139" s="23" t="str">
        <f t="shared" ca="1" si="11"/>
        <v/>
      </c>
      <c r="AK139" s="23" t="str">
        <f t="shared" ca="1" si="12"/>
        <v/>
      </c>
      <c r="AM139" t="e">
        <f ca="1">VLOOKUP($B139,基础表!$E:$J,4,FALSE)</f>
        <v>#N/A</v>
      </c>
      <c r="AN139" t="e">
        <f ca="1">VLOOKUP($B139,基础表!$E:$J,5,FALSE)</f>
        <v>#N/A</v>
      </c>
      <c r="AO139" t="e">
        <f ca="1">VLOOKUP($B139,基础表!$E:$J,6,FALSE)</f>
        <v>#N/A</v>
      </c>
      <c r="AP139" t="e">
        <f ca="1">VLOOKUP($B139,基础扩展表!$E:$AG,MATCH(AP$2,基础扩展表!$E$1:$AG$1,0),FALSE)</f>
        <v>#N/A</v>
      </c>
      <c r="AQ139" t="e">
        <f ca="1">VLOOKUP($B139,基础扩展表!$E:$AG,MATCH(AQ$2,基础扩展表!$E$1:$AG$1,0),FALSE)</f>
        <v>#N/A</v>
      </c>
      <c r="AR139" t="e">
        <f ca="1">VLOOKUP($B139,基础扩展表!$E:$AG,MATCH(AR$2,基础扩展表!$E$1:$AG$1,0),FALSE)</f>
        <v>#N/A</v>
      </c>
      <c r="AS139" t="e">
        <f ca="1">VLOOKUP($B139,基础扩展表!$E:$AG,MATCH(AS$2,基础扩展表!$E$1:$AG$1,0),FALSE)</f>
        <v>#N/A</v>
      </c>
      <c r="AT139" t="e">
        <f ca="1">VLOOKUP($B139,基础扩展表!$E:$AG,MATCH(AT$2,基础扩展表!$E$1:$AG$1,0),FALSE)</f>
        <v>#N/A</v>
      </c>
      <c r="AU139" t="e">
        <f ca="1">VLOOKUP($B139,基础扩展表!$E:$AG,MATCH(AU$2,基础扩展表!$E$1:$AG$1,0),FALSE)</f>
        <v>#N/A</v>
      </c>
      <c r="AV139" t="e">
        <f ca="1">VLOOKUP($B139,基础扩展表!$E:$AG,MATCH(AV$2,基础扩展表!$E$1:$AG$1,0),FALSE)</f>
        <v>#N/A</v>
      </c>
      <c r="AW139" t="e">
        <f ca="1">VLOOKUP($B139,基础扩展表!$E:$AG,MATCH(AW$2,基础扩展表!$E$1:$AG$1,0),FALSE)</f>
        <v>#N/A</v>
      </c>
      <c r="AX139" t="e">
        <f ca="1">VLOOKUP($B139,基础扩展表!$E:$AG,MATCH(AX$2,基础扩展表!$E$1:$AG$1,0),FALSE)</f>
        <v>#N/A</v>
      </c>
      <c r="AY139" t="e">
        <f ca="1">VLOOKUP($B139,基础扩展表!$E:$AG,MATCH(AY$2,基础扩展表!$E$1:$AG$1,0),FALSE)</f>
        <v>#N/A</v>
      </c>
      <c r="AZ139" t="e">
        <f ca="1">VLOOKUP($B139,基础扩展表!$E:$AG,MATCH(AZ$2,基础扩展表!$E$1:$AG$1,0),FALSE)</f>
        <v>#N/A</v>
      </c>
      <c r="BA139" t="e">
        <f ca="1">VLOOKUP($B139,基础扩展表!$E:$AG,MATCH(BA$2,基础扩展表!$E$1:$AG$1,0),FALSE)</f>
        <v>#N/A</v>
      </c>
      <c r="BB139" t="e">
        <f ca="1">VLOOKUP($B139,基础扩展表!$E:$AG,MATCH(BB$2,基础扩展表!$E$1:$AG$1,0),FALSE)</f>
        <v>#N/A</v>
      </c>
      <c r="BC139" t="e">
        <f ca="1">VLOOKUP($B139,基础扩展表!$E:$AG,MATCH(BC$2,基础扩展表!$E$1:$AG$1,0),FALSE)</f>
        <v>#N/A</v>
      </c>
      <c r="BD139" t="e">
        <f ca="1">VLOOKUP($B139,基础扩展表!$E:$AG,MATCH(BD$2,基础扩展表!$E$1:$AG$1,0),FALSE)</f>
        <v>#N/A</v>
      </c>
      <c r="BE139" t="e">
        <f ca="1">VLOOKUP($B139,基础扩展表!$E:$AG,MATCH(BE$2,基础扩展表!$E$1:$AG$1,0),FALSE)</f>
        <v>#N/A</v>
      </c>
      <c r="BF139" t="e">
        <f ca="1">VLOOKUP($B139,基础扩展表!$E:$AG,MATCH(BF$2,基础扩展表!$E$1:$AG$1,0),FALSE)</f>
        <v>#N/A</v>
      </c>
      <c r="BG139" t="e">
        <f ca="1">VLOOKUP($B139,基础扩展表!$E:$AG,MATCH(BG$2,基础扩展表!$E$1:$AG$1,0),FALSE)</f>
        <v>#N/A</v>
      </c>
      <c r="BH139" t="e">
        <f ca="1">VLOOKUP($B139,基础扩展表!$E:$AG,MATCH(BH$2,基础扩展表!$E$1:$AG$1,0),FALSE)</f>
        <v>#N/A</v>
      </c>
      <c r="BI139" t="e">
        <f ca="1">VLOOKUP($B139,基础扩展表!$E:$AG,MATCH(BI$2,基础扩展表!$E$1:$AG$1,0),FALSE)</f>
        <v>#N/A</v>
      </c>
      <c r="BJ139" t="e">
        <f ca="1">VLOOKUP($B139,基础扩展表!$E:$AG,MATCH(BJ$2,基础扩展表!$E$1:$AG$1,0),FALSE)</f>
        <v>#N/A</v>
      </c>
      <c r="BK139" t="e">
        <f ca="1">VLOOKUP($B139,基础扩展表!$E:$AG,MATCH(BK$2,基础扩展表!$E$1:$AG$1,0),FALSE)</f>
        <v>#N/A</v>
      </c>
      <c r="BL139" t="e">
        <f ca="1">VLOOKUP($B139,基础扩展表!$E:$AG,MATCH(BL$2,基础扩展表!$E$1:$AG$1,0),FALSE)</f>
        <v>#N/A</v>
      </c>
      <c r="BM139" t="e">
        <f ca="1">VLOOKUP($E139,模型表!$C:$E,3,FALSE)</f>
        <v>#N/A</v>
      </c>
      <c r="BP139" t="str">
        <f t="shared" ca="1" si="30"/>
        <v>TRUE</v>
      </c>
    </row>
    <row r="140" spans="2:68" x14ac:dyDescent="0.2">
      <c r="B140" t="str">
        <f t="array" aca="1" ref="B140" ca="1">INDEX(基础表!$Y:$Y,SMALL(IF(基础表!$Z:$Z=1,ROW(基础表!$Z:$Z),999),ROW(H134)))&amp;""</f>
        <v/>
      </c>
      <c r="C140" t="e">
        <f ca="1">VLOOKUP(VLOOKUP($B140,基础表!$E:$G,3,FALSE),模型表!$C:$D,2,FALSE)</f>
        <v>#N/A</v>
      </c>
      <c r="E140" t="e">
        <f ca="1">VLOOKUP($B140,基础表!$E:$G,3,FALSE)</f>
        <v>#N/A</v>
      </c>
      <c r="F140" t="e">
        <f ca="1">VLOOKUP($E140,模型表!$C:$G,5,FALSE)</f>
        <v>#N/A</v>
      </c>
      <c r="G140" t="e">
        <f ca="1">VLOOKUP($E140,模型表!$C:$F,4,FALSE)</f>
        <v>#N/A</v>
      </c>
      <c r="I140" t="str">
        <f t="shared" ca="1" si="0"/>
        <v/>
      </c>
      <c r="J140" t="str">
        <f t="shared" ca="1" si="1"/>
        <v/>
      </c>
      <c r="K140" t="str">
        <f t="shared" ca="1" si="2"/>
        <v/>
      </c>
      <c r="L140" t="str">
        <f t="shared" ca="1" si="3"/>
        <v/>
      </c>
      <c r="M140" t="str">
        <f t="shared" ca="1" si="25"/>
        <v/>
      </c>
      <c r="O140" t="e">
        <f ca="1">VLOOKUP($B140,基础表!$E:$R,14,FALSE)</f>
        <v>#N/A</v>
      </c>
      <c r="P140" t="e">
        <f ca="1">VLOOKUP($B140,基础表!$E:$S,13,FALSE)</f>
        <v>#N/A</v>
      </c>
      <c r="R140" t="e">
        <f ca="1">VLOOKUP($B140,基础表!$E:$H,4,FALSE)</f>
        <v>#N/A</v>
      </c>
      <c r="U140" t="str">
        <f t="shared" ca="1" si="26"/>
        <v/>
      </c>
      <c r="V140" t="str">
        <f t="shared" ca="1" si="27"/>
        <v/>
      </c>
      <c r="W140" t="str">
        <f t="shared" ca="1" si="28"/>
        <v/>
      </c>
      <c r="X140" t="e">
        <f ca="1">VLOOKUP($E140,模型表!$C:$K,9,FALSE)</f>
        <v>#N/A</v>
      </c>
      <c r="Z140" t="e">
        <f ca="1">VLOOKUP($E140,模型表!$C:$Q,11,FALSE)</f>
        <v>#N/A</v>
      </c>
      <c r="AF140" s="36" t="str">
        <f ca="1">IF($B140="","",IF(VLOOKUP($E140,模型表!$C:$O,12,FALSE)="PBuff","["&amp;VLOOKUP($E140,模型表!$C:$Q,13,FALSE)&amp;"]","[]"))</f>
        <v/>
      </c>
      <c r="AH140" s="23" t="str">
        <f t="shared" ca="1" si="9"/>
        <v/>
      </c>
      <c r="AI140" s="23" t="e">
        <f t="shared" ca="1" si="29"/>
        <v>#N/A</v>
      </c>
      <c r="AJ140" s="23" t="str">
        <f t="shared" ca="1" si="11"/>
        <v/>
      </c>
      <c r="AK140" s="23" t="str">
        <f t="shared" ca="1" si="12"/>
        <v/>
      </c>
      <c r="AM140" t="e">
        <f ca="1">VLOOKUP($B140,基础表!$E:$J,4,FALSE)</f>
        <v>#N/A</v>
      </c>
      <c r="AN140" t="e">
        <f ca="1">VLOOKUP($B140,基础表!$E:$J,5,FALSE)</f>
        <v>#N/A</v>
      </c>
      <c r="AO140" t="e">
        <f ca="1">VLOOKUP($B140,基础表!$E:$J,6,FALSE)</f>
        <v>#N/A</v>
      </c>
      <c r="AP140" t="e">
        <f ca="1">VLOOKUP($B140,基础扩展表!$E:$AG,MATCH(AP$2,基础扩展表!$E$1:$AG$1,0),FALSE)</f>
        <v>#N/A</v>
      </c>
      <c r="AQ140" t="e">
        <f ca="1">VLOOKUP($B140,基础扩展表!$E:$AG,MATCH(AQ$2,基础扩展表!$E$1:$AG$1,0),FALSE)</f>
        <v>#N/A</v>
      </c>
      <c r="AR140" t="e">
        <f ca="1">VLOOKUP($B140,基础扩展表!$E:$AG,MATCH(AR$2,基础扩展表!$E$1:$AG$1,0),FALSE)</f>
        <v>#N/A</v>
      </c>
      <c r="AS140" t="e">
        <f ca="1">VLOOKUP($B140,基础扩展表!$E:$AG,MATCH(AS$2,基础扩展表!$E$1:$AG$1,0),FALSE)</f>
        <v>#N/A</v>
      </c>
      <c r="AT140" t="e">
        <f ca="1">VLOOKUP($B140,基础扩展表!$E:$AG,MATCH(AT$2,基础扩展表!$E$1:$AG$1,0),FALSE)</f>
        <v>#N/A</v>
      </c>
      <c r="AU140" t="e">
        <f ca="1">VLOOKUP($B140,基础扩展表!$E:$AG,MATCH(AU$2,基础扩展表!$E$1:$AG$1,0),FALSE)</f>
        <v>#N/A</v>
      </c>
      <c r="AV140" t="e">
        <f ca="1">VLOOKUP($B140,基础扩展表!$E:$AG,MATCH(AV$2,基础扩展表!$E$1:$AG$1,0),FALSE)</f>
        <v>#N/A</v>
      </c>
      <c r="AW140" t="e">
        <f ca="1">VLOOKUP($B140,基础扩展表!$E:$AG,MATCH(AW$2,基础扩展表!$E$1:$AG$1,0),FALSE)</f>
        <v>#N/A</v>
      </c>
      <c r="AX140" t="e">
        <f ca="1">VLOOKUP($B140,基础扩展表!$E:$AG,MATCH(AX$2,基础扩展表!$E$1:$AG$1,0),FALSE)</f>
        <v>#N/A</v>
      </c>
      <c r="AY140" t="e">
        <f ca="1">VLOOKUP($B140,基础扩展表!$E:$AG,MATCH(AY$2,基础扩展表!$E$1:$AG$1,0),FALSE)</f>
        <v>#N/A</v>
      </c>
      <c r="AZ140" t="e">
        <f ca="1">VLOOKUP($B140,基础扩展表!$E:$AG,MATCH(AZ$2,基础扩展表!$E$1:$AG$1,0),FALSE)</f>
        <v>#N/A</v>
      </c>
      <c r="BA140" t="e">
        <f ca="1">VLOOKUP($B140,基础扩展表!$E:$AG,MATCH(BA$2,基础扩展表!$E$1:$AG$1,0),FALSE)</f>
        <v>#N/A</v>
      </c>
      <c r="BB140" t="e">
        <f ca="1">VLOOKUP($B140,基础扩展表!$E:$AG,MATCH(BB$2,基础扩展表!$E$1:$AG$1,0),FALSE)</f>
        <v>#N/A</v>
      </c>
      <c r="BC140" t="e">
        <f ca="1">VLOOKUP($B140,基础扩展表!$E:$AG,MATCH(BC$2,基础扩展表!$E$1:$AG$1,0),FALSE)</f>
        <v>#N/A</v>
      </c>
      <c r="BD140" t="e">
        <f ca="1">VLOOKUP($B140,基础扩展表!$E:$AG,MATCH(BD$2,基础扩展表!$E$1:$AG$1,0),FALSE)</f>
        <v>#N/A</v>
      </c>
      <c r="BE140" t="e">
        <f ca="1">VLOOKUP($B140,基础扩展表!$E:$AG,MATCH(BE$2,基础扩展表!$E$1:$AG$1,0),FALSE)</f>
        <v>#N/A</v>
      </c>
      <c r="BF140" t="e">
        <f ca="1">VLOOKUP($B140,基础扩展表!$E:$AG,MATCH(BF$2,基础扩展表!$E$1:$AG$1,0),FALSE)</f>
        <v>#N/A</v>
      </c>
      <c r="BG140" t="e">
        <f ca="1">VLOOKUP($B140,基础扩展表!$E:$AG,MATCH(BG$2,基础扩展表!$E$1:$AG$1,0),FALSE)</f>
        <v>#N/A</v>
      </c>
      <c r="BH140" t="e">
        <f ca="1">VLOOKUP($B140,基础扩展表!$E:$AG,MATCH(BH$2,基础扩展表!$E$1:$AG$1,0),FALSE)</f>
        <v>#N/A</v>
      </c>
      <c r="BI140" t="e">
        <f ca="1">VLOOKUP($B140,基础扩展表!$E:$AG,MATCH(BI$2,基础扩展表!$E$1:$AG$1,0),FALSE)</f>
        <v>#N/A</v>
      </c>
      <c r="BJ140" t="e">
        <f ca="1">VLOOKUP($B140,基础扩展表!$E:$AG,MATCH(BJ$2,基础扩展表!$E$1:$AG$1,0),FALSE)</f>
        <v>#N/A</v>
      </c>
      <c r="BK140" t="e">
        <f ca="1">VLOOKUP($B140,基础扩展表!$E:$AG,MATCH(BK$2,基础扩展表!$E$1:$AG$1,0),FALSE)</f>
        <v>#N/A</v>
      </c>
      <c r="BL140" t="e">
        <f ca="1">VLOOKUP($B140,基础扩展表!$E:$AG,MATCH(BL$2,基础扩展表!$E$1:$AG$1,0),FALSE)</f>
        <v>#N/A</v>
      </c>
      <c r="BM140" t="e">
        <f ca="1">VLOOKUP($E140,模型表!$C:$E,3,FALSE)</f>
        <v>#N/A</v>
      </c>
      <c r="BP140" t="str">
        <f t="shared" ca="1" si="30"/>
        <v>TRUE</v>
      </c>
    </row>
    <row r="141" spans="2:68" x14ac:dyDescent="0.2">
      <c r="B141" t="str">
        <f t="array" aca="1" ref="B141" ca="1">INDEX(基础表!$Y:$Y,SMALL(IF(基础表!$Z:$Z=1,ROW(基础表!$Z:$Z),999),ROW(H135)))&amp;""</f>
        <v/>
      </c>
      <c r="C141" t="e">
        <f ca="1">VLOOKUP(VLOOKUP($B141,基础表!$E:$G,3,FALSE),模型表!$C:$D,2,FALSE)</f>
        <v>#N/A</v>
      </c>
      <c r="E141" t="e">
        <f ca="1">VLOOKUP($B141,基础表!$E:$G,3,FALSE)</f>
        <v>#N/A</v>
      </c>
      <c r="F141" t="e">
        <f ca="1">VLOOKUP($E141,模型表!$C:$G,5,FALSE)</f>
        <v>#N/A</v>
      </c>
      <c r="G141" t="e">
        <f ca="1">VLOOKUP($E141,模型表!$C:$F,4,FALSE)</f>
        <v>#N/A</v>
      </c>
      <c r="I141" t="str">
        <f t="shared" ca="1" si="0"/>
        <v/>
      </c>
      <c r="J141" t="str">
        <f t="shared" ca="1" si="1"/>
        <v/>
      </c>
      <c r="K141" t="str">
        <f t="shared" ca="1" si="2"/>
        <v/>
      </c>
      <c r="L141" t="str">
        <f t="shared" ca="1" si="3"/>
        <v/>
      </c>
      <c r="M141" t="str">
        <f t="shared" ca="1" si="25"/>
        <v/>
      </c>
      <c r="O141" t="e">
        <f ca="1">VLOOKUP($B141,基础表!$E:$R,14,FALSE)</f>
        <v>#N/A</v>
      </c>
      <c r="P141" t="e">
        <f ca="1">VLOOKUP($B141,基础表!$E:$S,13,FALSE)</f>
        <v>#N/A</v>
      </c>
      <c r="R141" t="e">
        <f ca="1">VLOOKUP($B141,基础表!$E:$H,4,FALSE)</f>
        <v>#N/A</v>
      </c>
      <c r="U141" t="str">
        <f t="shared" ca="1" si="26"/>
        <v/>
      </c>
      <c r="V141" t="str">
        <f t="shared" ca="1" si="27"/>
        <v/>
      </c>
      <c r="W141" t="str">
        <f t="shared" ca="1" si="28"/>
        <v/>
      </c>
      <c r="X141" t="e">
        <f ca="1">VLOOKUP($E141,模型表!$C:$K,9,FALSE)</f>
        <v>#N/A</v>
      </c>
      <c r="Z141" t="e">
        <f ca="1">VLOOKUP($E141,模型表!$C:$Q,11,FALSE)</f>
        <v>#N/A</v>
      </c>
      <c r="AF141" s="36" t="str">
        <f ca="1">IF($B141="","",IF(VLOOKUP($E141,模型表!$C:$O,12,FALSE)="PBuff","["&amp;VLOOKUP($E141,模型表!$C:$Q,13,FALSE)&amp;"]","[]"))</f>
        <v/>
      </c>
      <c r="AH141" s="23" t="str">
        <f t="shared" ca="1" si="9"/>
        <v/>
      </c>
      <c r="AI141" s="23" t="e">
        <f t="shared" ca="1" si="29"/>
        <v>#N/A</v>
      </c>
      <c r="AJ141" s="23" t="str">
        <f t="shared" ca="1" si="11"/>
        <v/>
      </c>
      <c r="AK141" s="23" t="str">
        <f t="shared" ca="1" si="12"/>
        <v/>
      </c>
      <c r="AM141" t="e">
        <f ca="1">VLOOKUP($B141,基础表!$E:$J,4,FALSE)</f>
        <v>#N/A</v>
      </c>
      <c r="AN141" t="e">
        <f ca="1">VLOOKUP($B141,基础表!$E:$J,5,FALSE)</f>
        <v>#N/A</v>
      </c>
      <c r="AO141" t="e">
        <f ca="1">VLOOKUP($B141,基础表!$E:$J,6,FALSE)</f>
        <v>#N/A</v>
      </c>
      <c r="AP141" t="e">
        <f ca="1">VLOOKUP($B141,基础扩展表!$E:$AG,MATCH(AP$2,基础扩展表!$E$1:$AG$1,0),FALSE)</f>
        <v>#N/A</v>
      </c>
      <c r="AQ141" t="e">
        <f ca="1">VLOOKUP($B141,基础扩展表!$E:$AG,MATCH(AQ$2,基础扩展表!$E$1:$AG$1,0),FALSE)</f>
        <v>#N/A</v>
      </c>
      <c r="AR141" t="e">
        <f ca="1">VLOOKUP($B141,基础扩展表!$E:$AG,MATCH(AR$2,基础扩展表!$E$1:$AG$1,0),FALSE)</f>
        <v>#N/A</v>
      </c>
      <c r="AS141" t="e">
        <f ca="1">VLOOKUP($B141,基础扩展表!$E:$AG,MATCH(AS$2,基础扩展表!$E$1:$AG$1,0),FALSE)</f>
        <v>#N/A</v>
      </c>
      <c r="AT141" t="e">
        <f ca="1">VLOOKUP($B141,基础扩展表!$E:$AG,MATCH(AT$2,基础扩展表!$E$1:$AG$1,0),FALSE)</f>
        <v>#N/A</v>
      </c>
      <c r="AU141" t="e">
        <f ca="1">VLOOKUP($B141,基础扩展表!$E:$AG,MATCH(AU$2,基础扩展表!$E$1:$AG$1,0),FALSE)</f>
        <v>#N/A</v>
      </c>
      <c r="AV141" t="e">
        <f ca="1">VLOOKUP($B141,基础扩展表!$E:$AG,MATCH(AV$2,基础扩展表!$E$1:$AG$1,0),FALSE)</f>
        <v>#N/A</v>
      </c>
      <c r="AW141" t="e">
        <f ca="1">VLOOKUP($B141,基础扩展表!$E:$AG,MATCH(AW$2,基础扩展表!$E$1:$AG$1,0),FALSE)</f>
        <v>#N/A</v>
      </c>
      <c r="AX141" t="e">
        <f ca="1">VLOOKUP($B141,基础扩展表!$E:$AG,MATCH(AX$2,基础扩展表!$E$1:$AG$1,0),FALSE)</f>
        <v>#N/A</v>
      </c>
      <c r="AY141" t="e">
        <f ca="1">VLOOKUP($B141,基础扩展表!$E:$AG,MATCH(AY$2,基础扩展表!$E$1:$AG$1,0),FALSE)</f>
        <v>#N/A</v>
      </c>
      <c r="AZ141" t="e">
        <f ca="1">VLOOKUP($B141,基础扩展表!$E:$AG,MATCH(AZ$2,基础扩展表!$E$1:$AG$1,0),FALSE)</f>
        <v>#N/A</v>
      </c>
      <c r="BA141" t="e">
        <f ca="1">VLOOKUP($B141,基础扩展表!$E:$AG,MATCH(BA$2,基础扩展表!$E$1:$AG$1,0),FALSE)</f>
        <v>#N/A</v>
      </c>
      <c r="BB141" t="e">
        <f ca="1">VLOOKUP($B141,基础扩展表!$E:$AG,MATCH(BB$2,基础扩展表!$E$1:$AG$1,0),FALSE)</f>
        <v>#N/A</v>
      </c>
      <c r="BC141" t="e">
        <f ca="1">VLOOKUP($B141,基础扩展表!$E:$AG,MATCH(BC$2,基础扩展表!$E$1:$AG$1,0),FALSE)</f>
        <v>#N/A</v>
      </c>
      <c r="BD141" t="e">
        <f ca="1">VLOOKUP($B141,基础扩展表!$E:$AG,MATCH(BD$2,基础扩展表!$E$1:$AG$1,0),FALSE)</f>
        <v>#N/A</v>
      </c>
      <c r="BE141" t="e">
        <f ca="1">VLOOKUP($B141,基础扩展表!$E:$AG,MATCH(BE$2,基础扩展表!$E$1:$AG$1,0),FALSE)</f>
        <v>#N/A</v>
      </c>
      <c r="BF141" t="e">
        <f ca="1">VLOOKUP($B141,基础扩展表!$E:$AG,MATCH(BF$2,基础扩展表!$E$1:$AG$1,0),FALSE)</f>
        <v>#N/A</v>
      </c>
      <c r="BG141" t="e">
        <f ca="1">VLOOKUP($B141,基础扩展表!$E:$AG,MATCH(BG$2,基础扩展表!$E$1:$AG$1,0),FALSE)</f>
        <v>#N/A</v>
      </c>
      <c r="BH141" t="e">
        <f ca="1">VLOOKUP($B141,基础扩展表!$E:$AG,MATCH(BH$2,基础扩展表!$E$1:$AG$1,0),FALSE)</f>
        <v>#N/A</v>
      </c>
      <c r="BI141" t="e">
        <f ca="1">VLOOKUP($B141,基础扩展表!$E:$AG,MATCH(BI$2,基础扩展表!$E$1:$AG$1,0),FALSE)</f>
        <v>#N/A</v>
      </c>
      <c r="BJ141" t="e">
        <f ca="1">VLOOKUP($B141,基础扩展表!$E:$AG,MATCH(BJ$2,基础扩展表!$E$1:$AG$1,0),FALSE)</f>
        <v>#N/A</v>
      </c>
      <c r="BK141" t="e">
        <f ca="1">VLOOKUP($B141,基础扩展表!$E:$AG,MATCH(BK$2,基础扩展表!$E$1:$AG$1,0),FALSE)</f>
        <v>#N/A</v>
      </c>
      <c r="BL141" t="e">
        <f ca="1">VLOOKUP($B141,基础扩展表!$E:$AG,MATCH(BL$2,基础扩展表!$E$1:$AG$1,0),FALSE)</f>
        <v>#N/A</v>
      </c>
      <c r="BM141" t="e">
        <f ca="1">VLOOKUP($E141,模型表!$C:$E,3,FALSE)</f>
        <v>#N/A</v>
      </c>
      <c r="BP141" t="str">
        <f t="shared" ca="1" si="30"/>
        <v>TRUE</v>
      </c>
    </row>
    <row r="142" spans="2:68" x14ac:dyDescent="0.2">
      <c r="B142" t="str">
        <f t="array" aca="1" ref="B142" ca="1">INDEX(基础表!$Y:$Y,SMALL(IF(基础表!$Z:$Z=1,ROW(基础表!$Z:$Z),999),ROW(H136)))&amp;""</f>
        <v/>
      </c>
      <c r="C142" t="e">
        <f ca="1">VLOOKUP(VLOOKUP($B142,基础表!$E:$G,3,FALSE),模型表!$C:$D,2,FALSE)</f>
        <v>#N/A</v>
      </c>
      <c r="E142" t="e">
        <f ca="1">VLOOKUP($B142,基础表!$E:$G,3,FALSE)</f>
        <v>#N/A</v>
      </c>
      <c r="F142" t="e">
        <f ca="1">VLOOKUP($E142,模型表!$C:$G,5,FALSE)</f>
        <v>#N/A</v>
      </c>
      <c r="G142" t="e">
        <f ca="1">VLOOKUP($E142,模型表!$C:$F,4,FALSE)</f>
        <v>#N/A</v>
      </c>
      <c r="I142" t="str">
        <f t="shared" ca="1" si="0"/>
        <v/>
      </c>
      <c r="J142" t="str">
        <f t="shared" ca="1" si="1"/>
        <v/>
      </c>
      <c r="K142" t="str">
        <f t="shared" ca="1" si="2"/>
        <v/>
      </c>
      <c r="L142" t="str">
        <f t="shared" ca="1" si="3"/>
        <v/>
      </c>
      <c r="M142" t="str">
        <f t="shared" ca="1" si="25"/>
        <v/>
      </c>
      <c r="O142" t="e">
        <f ca="1">VLOOKUP($B142,基础表!$E:$R,14,FALSE)</f>
        <v>#N/A</v>
      </c>
      <c r="P142" t="e">
        <f ca="1">VLOOKUP($B142,基础表!$E:$S,13,FALSE)</f>
        <v>#N/A</v>
      </c>
      <c r="R142" t="e">
        <f ca="1">VLOOKUP($B142,基础表!$E:$H,4,FALSE)</f>
        <v>#N/A</v>
      </c>
      <c r="U142" t="str">
        <f t="shared" ca="1" si="26"/>
        <v/>
      </c>
      <c r="V142" t="str">
        <f t="shared" ca="1" si="27"/>
        <v/>
      </c>
      <c r="W142" t="str">
        <f t="shared" ca="1" si="28"/>
        <v/>
      </c>
      <c r="X142" t="e">
        <f ca="1">VLOOKUP($E142,模型表!$C:$K,9,FALSE)</f>
        <v>#N/A</v>
      </c>
      <c r="Z142" t="e">
        <f ca="1">VLOOKUP($E142,模型表!$C:$Q,11,FALSE)</f>
        <v>#N/A</v>
      </c>
      <c r="AF142" s="36" t="str">
        <f ca="1">IF($B142="","",IF(VLOOKUP($E142,模型表!$C:$O,12,FALSE)="PBuff","["&amp;VLOOKUP($E142,模型表!$C:$Q,13,FALSE)&amp;"]","[]"))</f>
        <v/>
      </c>
      <c r="AH142" s="23" t="str">
        <f t="shared" ca="1" si="9"/>
        <v/>
      </c>
      <c r="AI142" s="23" t="e">
        <f t="shared" ca="1" si="29"/>
        <v>#N/A</v>
      </c>
      <c r="AJ142" s="23" t="str">
        <f t="shared" ca="1" si="11"/>
        <v/>
      </c>
      <c r="AK142" s="23" t="str">
        <f t="shared" ca="1" si="12"/>
        <v/>
      </c>
      <c r="AM142" t="e">
        <f ca="1">VLOOKUP($B142,基础表!$E:$J,4,FALSE)</f>
        <v>#N/A</v>
      </c>
      <c r="AN142" t="e">
        <f ca="1">VLOOKUP($B142,基础表!$E:$J,5,FALSE)</f>
        <v>#N/A</v>
      </c>
      <c r="AO142" t="e">
        <f ca="1">VLOOKUP($B142,基础表!$E:$J,6,FALSE)</f>
        <v>#N/A</v>
      </c>
      <c r="AP142" t="e">
        <f ca="1">VLOOKUP($B142,基础扩展表!$E:$AG,MATCH(AP$2,基础扩展表!$E$1:$AG$1,0),FALSE)</f>
        <v>#N/A</v>
      </c>
      <c r="AQ142" t="e">
        <f ca="1">VLOOKUP($B142,基础扩展表!$E:$AG,MATCH(AQ$2,基础扩展表!$E$1:$AG$1,0),FALSE)</f>
        <v>#N/A</v>
      </c>
      <c r="AR142" t="e">
        <f ca="1">VLOOKUP($B142,基础扩展表!$E:$AG,MATCH(AR$2,基础扩展表!$E$1:$AG$1,0),FALSE)</f>
        <v>#N/A</v>
      </c>
      <c r="AS142" t="e">
        <f ca="1">VLOOKUP($B142,基础扩展表!$E:$AG,MATCH(AS$2,基础扩展表!$E$1:$AG$1,0),FALSE)</f>
        <v>#N/A</v>
      </c>
      <c r="AT142" t="e">
        <f ca="1">VLOOKUP($B142,基础扩展表!$E:$AG,MATCH(AT$2,基础扩展表!$E$1:$AG$1,0),FALSE)</f>
        <v>#N/A</v>
      </c>
      <c r="AU142" t="e">
        <f ca="1">VLOOKUP($B142,基础扩展表!$E:$AG,MATCH(AU$2,基础扩展表!$E$1:$AG$1,0),FALSE)</f>
        <v>#N/A</v>
      </c>
      <c r="AV142" t="e">
        <f ca="1">VLOOKUP($B142,基础扩展表!$E:$AG,MATCH(AV$2,基础扩展表!$E$1:$AG$1,0),FALSE)</f>
        <v>#N/A</v>
      </c>
      <c r="AW142" t="e">
        <f ca="1">VLOOKUP($B142,基础扩展表!$E:$AG,MATCH(AW$2,基础扩展表!$E$1:$AG$1,0),FALSE)</f>
        <v>#N/A</v>
      </c>
      <c r="AX142" t="e">
        <f ca="1">VLOOKUP($B142,基础扩展表!$E:$AG,MATCH(AX$2,基础扩展表!$E$1:$AG$1,0),FALSE)</f>
        <v>#N/A</v>
      </c>
      <c r="AY142" t="e">
        <f ca="1">VLOOKUP($B142,基础扩展表!$E:$AG,MATCH(AY$2,基础扩展表!$E$1:$AG$1,0),FALSE)</f>
        <v>#N/A</v>
      </c>
      <c r="AZ142" t="e">
        <f ca="1">VLOOKUP($B142,基础扩展表!$E:$AG,MATCH(AZ$2,基础扩展表!$E$1:$AG$1,0),FALSE)</f>
        <v>#N/A</v>
      </c>
      <c r="BA142" t="e">
        <f ca="1">VLOOKUP($B142,基础扩展表!$E:$AG,MATCH(BA$2,基础扩展表!$E$1:$AG$1,0),FALSE)</f>
        <v>#N/A</v>
      </c>
      <c r="BB142" t="e">
        <f ca="1">VLOOKUP($B142,基础扩展表!$E:$AG,MATCH(BB$2,基础扩展表!$E$1:$AG$1,0),FALSE)</f>
        <v>#N/A</v>
      </c>
      <c r="BC142" t="e">
        <f ca="1">VLOOKUP($B142,基础扩展表!$E:$AG,MATCH(BC$2,基础扩展表!$E$1:$AG$1,0),FALSE)</f>
        <v>#N/A</v>
      </c>
      <c r="BD142" t="e">
        <f ca="1">VLOOKUP($B142,基础扩展表!$E:$AG,MATCH(BD$2,基础扩展表!$E$1:$AG$1,0),FALSE)</f>
        <v>#N/A</v>
      </c>
      <c r="BE142" t="e">
        <f ca="1">VLOOKUP($B142,基础扩展表!$E:$AG,MATCH(BE$2,基础扩展表!$E$1:$AG$1,0),FALSE)</f>
        <v>#N/A</v>
      </c>
      <c r="BF142" t="e">
        <f ca="1">VLOOKUP($B142,基础扩展表!$E:$AG,MATCH(BF$2,基础扩展表!$E$1:$AG$1,0),FALSE)</f>
        <v>#N/A</v>
      </c>
      <c r="BG142" t="e">
        <f ca="1">VLOOKUP($B142,基础扩展表!$E:$AG,MATCH(BG$2,基础扩展表!$E$1:$AG$1,0),FALSE)</f>
        <v>#N/A</v>
      </c>
      <c r="BH142" t="e">
        <f ca="1">VLOOKUP($B142,基础扩展表!$E:$AG,MATCH(BH$2,基础扩展表!$E$1:$AG$1,0),FALSE)</f>
        <v>#N/A</v>
      </c>
      <c r="BI142" t="e">
        <f ca="1">VLOOKUP($B142,基础扩展表!$E:$AG,MATCH(BI$2,基础扩展表!$E$1:$AG$1,0),FALSE)</f>
        <v>#N/A</v>
      </c>
      <c r="BJ142" t="e">
        <f ca="1">VLOOKUP($B142,基础扩展表!$E:$AG,MATCH(BJ$2,基础扩展表!$E$1:$AG$1,0),FALSE)</f>
        <v>#N/A</v>
      </c>
      <c r="BK142" t="e">
        <f ca="1">VLOOKUP($B142,基础扩展表!$E:$AG,MATCH(BK$2,基础扩展表!$E$1:$AG$1,0),FALSE)</f>
        <v>#N/A</v>
      </c>
      <c r="BL142" t="e">
        <f ca="1">VLOOKUP($B142,基础扩展表!$E:$AG,MATCH(BL$2,基础扩展表!$E$1:$AG$1,0),FALSE)</f>
        <v>#N/A</v>
      </c>
      <c r="BM142" t="e">
        <f ca="1">VLOOKUP($E142,模型表!$C:$E,3,FALSE)</f>
        <v>#N/A</v>
      </c>
      <c r="BP142" t="str">
        <f t="shared" ca="1" si="30"/>
        <v>TRUE</v>
      </c>
    </row>
    <row r="143" spans="2:68" x14ac:dyDescent="0.2">
      <c r="B143" t="str">
        <f t="array" aca="1" ref="B143" ca="1">INDEX(基础表!$Y:$Y,SMALL(IF(基础表!$Z:$Z=1,ROW(基础表!$Z:$Z),999),ROW(H137)))&amp;""</f>
        <v/>
      </c>
      <c r="C143" t="e">
        <f ca="1">VLOOKUP(VLOOKUP($B143,基础表!$E:$G,3,FALSE),模型表!$C:$D,2,FALSE)</f>
        <v>#N/A</v>
      </c>
      <c r="E143" t="e">
        <f ca="1">VLOOKUP($B143,基础表!$E:$G,3,FALSE)</f>
        <v>#N/A</v>
      </c>
      <c r="F143" t="e">
        <f ca="1">VLOOKUP($E143,模型表!$C:$G,5,FALSE)</f>
        <v>#N/A</v>
      </c>
      <c r="G143" t="e">
        <f ca="1">VLOOKUP($E143,模型表!$C:$F,4,FALSE)</f>
        <v>#N/A</v>
      </c>
      <c r="I143" t="str">
        <f t="shared" ca="1" si="0"/>
        <v/>
      </c>
      <c r="J143" t="str">
        <f t="shared" ca="1" si="1"/>
        <v/>
      </c>
      <c r="K143" t="str">
        <f t="shared" ca="1" si="2"/>
        <v/>
      </c>
      <c r="L143" t="str">
        <f t="shared" ca="1" si="3"/>
        <v/>
      </c>
      <c r="M143" t="str">
        <f t="shared" ca="1" si="25"/>
        <v/>
      </c>
      <c r="O143" t="e">
        <f ca="1">VLOOKUP($B143,基础表!$E:$R,14,FALSE)</f>
        <v>#N/A</v>
      </c>
      <c r="P143" t="e">
        <f ca="1">VLOOKUP($B143,基础表!$E:$S,13,FALSE)</f>
        <v>#N/A</v>
      </c>
      <c r="R143" t="e">
        <f ca="1">VLOOKUP($B143,基础表!$E:$H,4,FALSE)</f>
        <v>#N/A</v>
      </c>
      <c r="U143" t="str">
        <f t="shared" ca="1" si="26"/>
        <v/>
      </c>
      <c r="V143" t="str">
        <f t="shared" ca="1" si="27"/>
        <v/>
      </c>
      <c r="W143" t="str">
        <f t="shared" ca="1" si="28"/>
        <v/>
      </c>
      <c r="X143" t="e">
        <f ca="1">VLOOKUP($E143,模型表!$C:$K,9,FALSE)</f>
        <v>#N/A</v>
      </c>
      <c r="Z143" t="e">
        <f ca="1">VLOOKUP($E143,模型表!$C:$Q,11,FALSE)</f>
        <v>#N/A</v>
      </c>
      <c r="AF143" s="36" t="str">
        <f ca="1">IF($B143="","",IF(VLOOKUP($E143,模型表!$C:$O,12,FALSE)="PBuff","["&amp;VLOOKUP($E143,模型表!$C:$Q,13,FALSE)&amp;"]","[]"))</f>
        <v/>
      </c>
      <c r="AH143" s="23" t="str">
        <f t="shared" ca="1" si="9"/>
        <v/>
      </c>
      <c r="AI143" s="23" t="e">
        <f t="shared" ca="1" si="29"/>
        <v>#N/A</v>
      </c>
      <c r="AJ143" s="23" t="str">
        <f t="shared" ca="1" si="11"/>
        <v/>
      </c>
      <c r="AK143" s="23" t="str">
        <f t="shared" ca="1" si="12"/>
        <v/>
      </c>
      <c r="AM143" t="e">
        <f ca="1">VLOOKUP($B143,基础表!$E:$J,4,FALSE)</f>
        <v>#N/A</v>
      </c>
      <c r="AN143" t="e">
        <f ca="1">VLOOKUP($B143,基础表!$E:$J,5,FALSE)</f>
        <v>#N/A</v>
      </c>
      <c r="AO143" t="e">
        <f ca="1">VLOOKUP($B143,基础表!$E:$J,6,FALSE)</f>
        <v>#N/A</v>
      </c>
      <c r="AP143" t="e">
        <f ca="1">VLOOKUP($B143,基础扩展表!$E:$AG,MATCH(AP$2,基础扩展表!$E$1:$AG$1,0),FALSE)</f>
        <v>#N/A</v>
      </c>
      <c r="AQ143" t="e">
        <f ca="1">VLOOKUP($B143,基础扩展表!$E:$AG,MATCH(AQ$2,基础扩展表!$E$1:$AG$1,0),FALSE)</f>
        <v>#N/A</v>
      </c>
      <c r="AR143" t="e">
        <f ca="1">VLOOKUP($B143,基础扩展表!$E:$AG,MATCH(AR$2,基础扩展表!$E$1:$AG$1,0),FALSE)</f>
        <v>#N/A</v>
      </c>
      <c r="AS143" t="e">
        <f ca="1">VLOOKUP($B143,基础扩展表!$E:$AG,MATCH(AS$2,基础扩展表!$E$1:$AG$1,0),FALSE)</f>
        <v>#N/A</v>
      </c>
      <c r="AT143" t="e">
        <f ca="1">VLOOKUP($B143,基础扩展表!$E:$AG,MATCH(AT$2,基础扩展表!$E$1:$AG$1,0),FALSE)</f>
        <v>#N/A</v>
      </c>
      <c r="AU143" t="e">
        <f ca="1">VLOOKUP($B143,基础扩展表!$E:$AG,MATCH(AU$2,基础扩展表!$E$1:$AG$1,0),FALSE)</f>
        <v>#N/A</v>
      </c>
      <c r="AV143" t="e">
        <f ca="1">VLOOKUP($B143,基础扩展表!$E:$AG,MATCH(AV$2,基础扩展表!$E$1:$AG$1,0),FALSE)</f>
        <v>#N/A</v>
      </c>
      <c r="AW143" t="e">
        <f ca="1">VLOOKUP($B143,基础扩展表!$E:$AG,MATCH(AW$2,基础扩展表!$E$1:$AG$1,0),FALSE)</f>
        <v>#N/A</v>
      </c>
      <c r="AX143" t="e">
        <f ca="1">VLOOKUP($B143,基础扩展表!$E:$AG,MATCH(AX$2,基础扩展表!$E$1:$AG$1,0),FALSE)</f>
        <v>#N/A</v>
      </c>
      <c r="AY143" t="e">
        <f ca="1">VLOOKUP($B143,基础扩展表!$E:$AG,MATCH(AY$2,基础扩展表!$E$1:$AG$1,0),FALSE)</f>
        <v>#N/A</v>
      </c>
      <c r="AZ143" t="e">
        <f ca="1">VLOOKUP($B143,基础扩展表!$E:$AG,MATCH(AZ$2,基础扩展表!$E$1:$AG$1,0),FALSE)</f>
        <v>#N/A</v>
      </c>
      <c r="BA143" t="e">
        <f ca="1">VLOOKUP($B143,基础扩展表!$E:$AG,MATCH(BA$2,基础扩展表!$E$1:$AG$1,0),FALSE)</f>
        <v>#N/A</v>
      </c>
      <c r="BB143" t="e">
        <f ca="1">VLOOKUP($B143,基础扩展表!$E:$AG,MATCH(BB$2,基础扩展表!$E$1:$AG$1,0),FALSE)</f>
        <v>#N/A</v>
      </c>
      <c r="BC143" t="e">
        <f ca="1">VLOOKUP($B143,基础扩展表!$E:$AG,MATCH(BC$2,基础扩展表!$E$1:$AG$1,0),FALSE)</f>
        <v>#N/A</v>
      </c>
      <c r="BD143" t="e">
        <f ca="1">VLOOKUP($B143,基础扩展表!$E:$AG,MATCH(BD$2,基础扩展表!$E$1:$AG$1,0),FALSE)</f>
        <v>#N/A</v>
      </c>
      <c r="BE143" t="e">
        <f ca="1">VLOOKUP($B143,基础扩展表!$E:$AG,MATCH(BE$2,基础扩展表!$E$1:$AG$1,0),FALSE)</f>
        <v>#N/A</v>
      </c>
      <c r="BF143" t="e">
        <f ca="1">VLOOKUP($B143,基础扩展表!$E:$AG,MATCH(BF$2,基础扩展表!$E$1:$AG$1,0),FALSE)</f>
        <v>#N/A</v>
      </c>
      <c r="BG143" t="e">
        <f ca="1">VLOOKUP($B143,基础扩展表!$E:$AG,MATCH(BG$2,基础扩展表!$E$1:$AG$1,0),FALSE)</f>
        <v>#N/A</v>
      </c>
      <c r="BH143" t="e">
        <f ca="1">VLOOKUP($B143,基础扩展表!$E:$AG,MATCH(BH$2,基础扩展表!$E$1:$AG$1,0),FALSE)</f>
        <v>#N/A</v>
      </c>
      <c r="BI143" t="e">
        <f ca="1">VLOOKUP($B143,基础扩展表!$E:$AG,MATCH(BI$2,基础扩展表!$E$1:$AG$1,0),FALSE)</f>
        <v>#N/A</v>
      </c>
      <c r="BJ143" t="e">
        <f ca="1">VLOOKUP($B143,基础扩展表!$E:$AG,MATCH(BJ$2,基础扩展表!$E$1:$AG$1,0),FALSE)</f>
        <v>#N/A</v>
      </c>
      <c r="BK143" t="e">
        <f ca="1">VLOOKUP($B143,基础扩展表!$E:$AG,MATCH(BK$2,基础扩展表!$E$1:$AG$1,0),FALSE)</f>
        <v>#N/A</v>
      </c>
      <c r="BL143" t="e">
        <f ca="1">VLOOKUP($B143,基础扩展表!$E:$AG,MATCH(BL$2,基础扩展表!$E$1:$AG$1,0),FALSE)</f>
        <v>#N/A</v>
      </c>
      <c r="BM143" t="e">
        <f ca="1">VLOOKUP($E143,模型表!$C:$E,3,FALSE)</f>
        <v>#N/A</v>
      </c>
      <c r="BP143" t="str">
        <f t="shared" ca="1" si="30"/>
        <v>TRUE</v>
      </c>
    </row>
    <row r="144" spans="2:68" x14ac:dyDescent="0.2">
      <c r="B144" t="str">
        <f t="array" aca="1" ref="B144" ca="1">INDEX(基础表!$Y:$Y,SMALL(IF(基础表!$Z:$Z=1,ROW(基础表!$Z:$Z),999),ROW(H138)))&amp;""</f>
        <v/>
      </c>
      <c r="C144" t="e">
        <f ca="1">VLOOKUP(VLOOKUP($B144,基础表!$E:$G,3,FALSE),模型表!$C:$D,2,FALSE)</f>
        <v>#N/A</v>
      </c>
      <c r="E144" t="e">
        <f ca="1">VLOOKUP($B144,基础表!$E:$G,3,FALSE)</f>
        <v>#N/A</v>
      </c>
      <c r="F144" t="e">
        <f ca="1">VLOOKUP($E144,模型表!$C:$G,5,FALSE)</f>
        <v>#N/A</v>
      </c>
      <c r="G144" t="e">
        <f ca="1">VLOOKUP($E144,模型表!$C:$F,4,FALSE)</f>
        <v>#N/A</v>
      </c>
      <c r="I144" t="str">
        <f t="shared" ca="1" si="0"/>
        <v/>
      </c>
      <c r="J144" t="str">
        <f t="shared" ca="1" si="1"/>
        <v/>
      </c>
      <c r="K144" t="str">
        <f t="shared" ca="1" si="2"/>
        <v/>
      </c>
      <c r="L144" t="str">
        <f t="shared" ca="1" si="3"/>
        <v/>
      </c>
      <c r="M144" t="str">
        <f t="shared" ca="1" si="25"/>
        <v/>
      </c>
      <c r="O144" t="e">
        <f ca="1">VLOOKUP($B144,基础表!$E:$R,14,FALSE)</f>
        <v>#N/A</v>
      </c>
      <c r="P144" t="e">
        <f ca="1">VLOOKUP($B144,基础表!$E:$S,13,FALSE)</f>
        <v>#N/A</v>
      </c>
      <c r="R144" t="e">
        <f ca="1">VLOOKUP($B144,基础表!$E:$H,4,FALSE)</f>
        <v>#N/A</v>
      </c>
      <c r="U144" t="str">
        <f t="shared" ca="1" si="26"/>
        <v/>
      </c>
      <c r="V144" t="str">
        <f t="shared" ca="1" si="27"/>
        <v/>
      </c>
      <c r="W144" t="str">
        <f t="shared" ca="1" si="28"/>
        <v/>
      </c>
      <c r="X144" t="e">
        <f ca="1">VLOOKUP($E144,模型表!$C:$K,9,FALSE)</f>
        <v>#N/A</v>
      </c>
      <c r="Z144" t="e">
        <f ca="1">VLOOKUP($E144,模型表!$C:$Q,11,FALSE)</f>
        <v>#N/A</v>
      </c>
      <c r="AF144" s="36" t="str">
        <f ca="1">IF($B144="","",IF(VLOOKUP($E144,模型表!$C:$O,12,FALSE)="PBuff","["&amp;VLOOKUP($E144,模型表!$C:$Q,13,FALSE)&amp;"]","[]"))</f>
        <v/>
      </c>
      <c r="AH144" s="23" t="str">
        <f t="shared" ca="1" si="9"/>
        <v/>
      </c>
      <c r="AI144" s="23" t="e">
        <f t="shared" ca="1" si="29"/>
        <v>#N/A</v>
      </c>
      <c r="AJ144" s="23" t="str">
        <f t="shared" ca="1" si="11"/>
        <v/>
      </c>
      <c r="AK144" s="23" t="str">
        <f t="shared" ca="1" si="12"/>
        <v/>
      </c>
      <c r="AM144" t="e">
        <f ca="1">VLOOKUP($B144,基础表!$E:$J,4,FALSE)</f>
        <v>#N/A</v>
      </c>
      <c r="AN144" t="e">
        <f ca="1">VLOOKUP($B144,基础表!$E:$J,5,FALSE)</f>
        <v>#N/A</v>
      </c>
      <c r="AO144" t="e">
        <f ca="1">VLOOKUP($B144,基础表!$E:$J,6,FALSE)</f>
        <v>#N/A</v>
      </c>
      <c r="AP144" t="e">
        <f ca="1">VLOOKUP($B144,基础扩展表!$E:$AG,MATCH(AP$2,基础扩展表!$E$1:$AG$1,0),FALSE)</f>
        <v>#N/A</v>
      </c>
      <c r="AQ144" t="e">
        <f ca="1">VLOOKUP($B144,基础扩展表!$E:$AG,MATCH(AQ$2,基础扩展表!$E$1:$AG$1,0),FALSE)</f>
        <v>#N/A</v>
      </c>
      <c r="AR144" t="e">
        <f ca="1">VLOOKUP($B144,基础扩展表!$E:$AG,MATCH(AR$2,基础扩展表!$E$1:$AG$1,0),FALSE)</f>
        <v>#N/A</v>
      </c>
      <c r="AS144" t="e">
        <f ca="1">VLOOKUP($B144,基础扩展表!$E:$AG,MATCH(AS$2,基础扩展表!$E$1:$AG$1,0),FALSE)</f>
        <v>#N/A</v>
      </c>
      <c r="AT144" t="e">
        <f ca="1">VLOOKUP($B144,基础扩展表!$E:$AG,MATCH(AT$2,基础扩展表!$E$1:$AG$1,0),FALSE)</f>
        <v>#N/A</v>
      </c>
      <c r="AU144" t="e">
        <f ca="1">VLOOKUP($B144,基础扩展表!$E:$AG,MATCH(AU$2,基础扩展表!$E$1:$AG$1,0),FALSE)</f>
        <v>#N/A</v>
      </c>
      <c r="AV144" t="e">
        <f ca="1">VLOOKUP($B144,基础扩展表!$E:$AG,MATCH(AV$2,基础扩展表!$E$1:$AG$1,0),FALSE)</f>
        <v>#N/A</v>
      </c>
      <c r="AW144" t="e">
        <f ca="1">VLOOKUP($B144,基础扩展表!$E:$AG,MATCH(AW$2,基础扩展表!$E$1:$AG$1,0),FALSE)</f>
        <v>#N/A</v>
      </c>
      <c r="AX144" t="e">
        <f ca="1">VLOOKUP($B144,基础扩展表!$E:$AG,MATCH(AX$2,基础扩展表!$E$1:$AG$1,0),FALSE)</f>
        <v>#N/A</v>
      </c>
      <c r="AY144" t="e">
        <f ca="1">VLOOKUP($B144,基础扩展表!$E:$AG,MATCH(AY$2,基础扩展表!$E$1:$AG$1,0),FALSE)</f>
        <v>#N/A</v>
      </c>
      <c r="AZ144" t="e">
        <f ca="1">VLOOKUP($B144,基础扩展表!$E:$AG,MATCH(AZ$2,基础扩展表!$E$1:$AG$1,0),FALSE)</f>
        <v>#N/A</v>
      </c>
      <c r="BA144" t="e">
        <f ca="1">VLOOKUP($B144,基础扩展表!$E:$AG,MATCH(BA$2,基础扩展表!$E$1:$AG$1,0),FALSE)</f>
        <v>#N/A</v>
      </c>
      <c r="BB144" t="e">
        <f ca="1">VLOOKUP($B144,基础扩展表!$E:$AG,MATCH(BB$2,基础扩展表!$E$1:$AG$1,0),FALSE)</f>
        <v>#N/A</v>
      </c>
      <c r="BC144" t="e">
        <f ca="1">VLOOKUP($B144,基础扩展表!$E:$AG,MATCH(BC$2,基础扩展表!$E$1:$AG$1,0),FALSE)</f>
        <v>#N/A</v>
      </c>
      <c r="BD144" t="e">
        <f ca="1">VLOOKUP($B144,基础扩展表!$E:$AG,MATCH(BD$2,基础扩展表!$E$1:$AG$1,0),FALSE)</f>
        <v>#N/A</v>
      </c>
      <c r="BE144" t="e">
        <f ca="1">VLOOKUP($B144,基础扩展表!$E:$AG,MATCH(BE$2,基础扩展表!$E$1:$AG$1,0),FALSE)</f>
        <v>#N/A</v>
      </c>
      <c r="BF144" t="e">
        <f ca="1">VLOOKUP($B144,基础扩展表!$E:$AG,MATCH(BF$2,基础扩展表!$E$1:$AG$1,0),FALSE)</f>
        <v>#N/A</v>
      </c>
      <c r="BG144" t="e">
        <f ca="1">VLOOKUP($B144,基础扩展表!$E:$AG,MATCH(BG$2,基础扩展表!$E$1:$AG$1,0),FALSE)</f>
        <v>#N/A</v>
      </c>
      <c r="BH144" t="e">
        <f ca="1">VLOOKUP($B144,基础扩展表!$E:$AG,MATCH(BH$2,基础扩展表!$E$1:$AG$1,0),FALSE)</f>
        <v>#N/A</v>
      </c>
      <c r="BI144" t="e">
        <f ca="1">VLOOKUP($B144,基础扩展表!$E:$AG,MATCH(BI$2,基础扩展表!$E$1:$AG$1,0),FALSE)</f>
        <v>#N/A</v>
      </c>
      <c r="BJ144" t="e">
        <f ca="1">VLOOKUP($B144,基础扩展表!$E:$AG,MATCH(BJ$2,基础扩展表!$E$1:$AG$1,0),FALSE)</f>
        <v>#N/A</v>
      </c>
      <c r="BK144" t="e">
        <f ca="1">VLOOKUP($B144,基础扩展表!$E:$AG,MATCH(BK$2,基础扩展表!$E$1:$AG$1,0),FALSE)</f>
        <v>#N/A</v>
      </c>
      <c r="BL144" t="e">
        <f ca="1">VLOOKUP($B144,基础扩展表!$E:$AG,MATCH(BL$2,基础扩展表!$E$1:$AG$1,0),FALSE)</f>
        <v>#N/A</v>
      </c>
      <c r="BM144" t="e">
        <f ca="1">VLOOKUP($E144,模型表!$C:$E,3,FALSE)</f>
        <v>#N/A</v>
      </c>
      <c r="BP144" t="str">
        <f t="shared" ca="1" si="30"/>
        <v>TRUE</v>
      </c>
    </row>
    <row r="145" spans="2:68" x14ac:dyDescent="0.2">
      <c r="B145" t="str">
        <f t="array" aca="1" ref="B145" ca="1">INDEX(基础表!$Y:$Y,SMALL(IF(基础表!$Z:$Z=1,ROW(基础表!$Z:$Z),999),ROW(H139)))&amp;""</f>
        <v/>
      </c>
      <c r="C145" t="e">
        <f ca="1">VLOOKUP(VLOOKUP($B145,基础表!$E:$G,3,FALSE),模型表!$C:$D,2,FALSE)</f>
        <v>#N/A</v>
      </c>
      <c r="E145" t="e">
        <f ca="1">VLOOKUP($B145,基础表!$E:$G,3,FALSE)</f>
        <v>#N/A</v>
      </c>
      <c r="F145" t="e">
        <f ca="1">VLOOKUP($E145,模型表!$C:$G,5,FALSE)</f>
        <v>#N/A</v>
      </c>
      <c r="G145" t="e">
        <f ca="1">VLOOKUP($E145,模型表!$C:$F,4,FALSE)</f>
        <v>#N/A</v>
      </c>
      <c r="I145" t="str">
        <f t="shared" ca="1" si="0"/>
        <v/>
      </c>
      <c r="J145" t="str">
        <f t="shared" ca="1" si="1"/>
        <v/>
      </c>
      <c r="K145" t="str">
        <f t="shared" ca="1" si="2"/>
        <v/>
      </c>
      <c r="L145" t="str">
        <f t="shared" ca="1" si="3"/>
        <v/>
      </c>
      <c r="M145" t="str">
        <f t="shared" ca="1" si="25"/>
        <v/>
      </c>
      <c r="O145" t="e">
        <f ca="1">VLOOKUP($B145,基础表!$E:$R,14,FALSE)</f>
        <v>#N/A</v>
      </c>
      <c r="P145" t="e">
        <f ca="1">VLOOKUP($B145,基础表!$E:$S,13,FALSE)</f>
        <v>#N/A</v>
      </c>
      <c r="R145" t="e">
        <f ca="1">VLOOKUP($B145,基础表!$E:$H,4,FALSE)</f>
        <v>#N/A</v>
      </c>
      <c r="U145" t="str">
        <f t="shared" ca="1" si="26"/>
        <v/>
      </c>
      <c r="V145" t="str">
        <f t="shared" ca="1" si="27"/>
        <v/>
      </c>
      <c r="W145" t="str">
        <f t="shared" ca="1" si="28"/>
        <v/>
      </c>
      <c r="X145" t="e">
        <f ca="1">VLOOKUP($E145,模型表!$C:$K,9,FALSE)</f>
        <v>#N/A</v>
      </c>
      <c r="Z145" t="e">
        <f ca="1">VLOOKUP($E145,模型表!$C:$Q,11,FALSE)</f>
        <v>#N/A</v>
      </c>
      <c r="AF145" s="36" t="str">
        <f ca="1">IF($B145="","",IF(VLOOKUP($E145,模型表!$C:$O,12,FALSE)="PBuff","["&amp;VLOOKUP($E145,模型表!$C:$Q,13,FALSE)&amp;"]","[]"))</f>
        <v/>
      </c>
      <c r="AH145" s="23" t="str">
        <f t="shared" ca="1" si="9"/>
        <v/>
      </c>
      <c r="AI145" s="23" t="e">
        <f t="shared" ca="1" si="29"/>
        <v>#N/A</v>
      </c>
      <c r="AJ145" s="23" t="str">
        <f t="shared" ca="1" si="11"/>
        <v/>
      </c>
      <c r="AK145" s="23" t="str">
        <f t="shared" ca="1" si="12"/>
        <v/>
      </c>
      <c r="AM145" t="e">
        <f ca="1">VLOOKUP($B145,基础表!$E:$J,4,FALSE)</f>
        <v>#N/A</v>
      </c>
      <c r="AN145" t="e">
        <f ca="1">VLOOKUP($B145,基础表!$E:$J,5,FALSE)</f>
        <v>#N/A</v>
      </c>
      <c r="AO145" t="e">
        <f ca="1">VLOOKUP($B145,基础表!$E:$J,6,FALSE)</f>
        <v>#N/A</v>
      </c>
      <c r="AP145" t="e">
        <f ca="1">VLOOKUP($B145,基础扩展表!$E:$AG,MATCH(AP$2,基础扩展表!$E$1:$AG$1,0),FALSE)</f>
        <v>#N/A</v>
      </c>
      <c r="AQ145" t="e">
        <f ca="1">VLOOKUP($B145,基础扩展表!$E:$AG,MATCH(AQ$2,基础扩展表!$E$1:$AG$1,0),FALSE)</f>
        <v>#N/A</v>
      </c>
      <c r="AR145" t="e">
        <f ca="1">VLOOKUP($B145,基础扩展表!$E:$AG,MATCH(AR$2,基础扩展表!$E$1:$AG$1,0),FALSE)</f>
        <v>#N/A</v>
      </c>
      <c r="AS145" t="e">
        <f ca="1">VLOOKUP($B145,基础扩展表!$E:$AG,MATCH(AS$2,基础扩展表!$E$1:$AG$1,0),FALSE)</f>
        <v>#N/A</v>
      </c>
      <c r="AT145" t="e">
        <f ca="1">VLOOKUP($B145,基础扩展表!$E:$AG,MATCH(AT$2,基础扩展表!$E$1:$AG$1,0),FALSE)</f>
        <v>#N/A</v>
      </c>
      <c r="AU145" t="e">
        <f ca="1">VLOOKUP($B145,基础扩展表!$E:$AG,MATCH(AU$2,基础扩展表!$E$1:$AG$1,0),FALSE)</f>
        <v>#N/A</v>
      </c>
      <c r="AV145" t="e">
        <f ca="1">VLOOKUP($B145,基础扩展表!$E:$AG,MATCH(AV$2,基础扩展表!$E$1:$AG$1,0),FALSE)</f>
        <v>#N/A</v>
      </c>
      <c r="AW145" t="e">
        <f ca="1">VLOOKUP($B145,基础扩展表!$E:$AG,MATCH(AW$2,基础扩展表!$E$1:$AG$1,0),FALSE)</f>
        <v>#N/A</v>
      </c>
      <c r="AX145" t="e">
        <f ca="1">VLOOKUP($B145,基础扩展表!$E:$AG,MATCH(AX$2,基础扩展表!$E$1:$AG$1,0),FALSE)</f>
        <v>#N/A</v>
      </c>
      <c r="AY145" t="e">
        <f ca="1">VLOOKUP($B145,基础扩展表!$E:$AG,MATCH(AY$2,基础扩展表!$E$1:$AG$1,0),FALSE)</f>
        <v>#N/A</v>
      </c>
      <c r="AZ145" t="e">
        <f ca="1">VLOOKUP($B145,基础扩展表!$E:$AG,MATCH(AZ$2,基础扩展表!$E$1:$AG$1,0),FALSE)</f>
        <v>#N/A</v>
      </c>
      <c r="BA145" t="e">
        <f ca="1">VLOOKUP($B145,基础扩展表!$E:$AG,MATCH(BA$2,基础扩展表!$E$1:$AG$1,0),FALSE)</f>
        <v>#N/A</v>
      </c>
      <c r="BB145" t="e">
        <f ca="1">VLOOKUP($B145,基础扩展表!$E:$AG,MATCH(BB$2,基础扩展表!$E$1:$AG$1,0),FALSE)</f>
        <v>#N/A</v>
      </c>
      <c r="BC145" t="e">
        <f ca="1">VLOOKUP($B145,基础扩展表!$E:$AG,MATCH(BC$2,基础扩展表!$E$1:$AG$1,0),FALSE)</f>
        <v>#N/A</v>
      </c>
      <c r="BD145" t="e">
        <f ca="1">VLOOKUP($B145,基础扩展表!$E:$AG,MATCH(BD$2,基础扩展表!$E$1:$AG$1,0),FALSE)</f>
        <v>#N/A</v>
      </c>
      <c r="BE145" t="e">
        <f ca="1">VLOOKUP($B145,基础扩展表!$E:$AG,MATCH(BE$2,基础扩展表!$E$1:$AG$1,0),FALSE)</f>
        <v>#N/A</v>
      </c>
      <c r="BF145" t="e">
        <f ca="1">VLOOKUP($B145,基础扩展表!$E:$AG,MATCH(BF$2,基础扩展表!$E$1:$AG$1,0),FALSE)</f>
        <v>#N/A</v>
      </c>
      <c r="BG145" t="e">
        <f ca="1">VLOOKUP($B145,基础扩展表!$E:$AG,MATCH(BG$2,基础扩展表!$E$1:$AG$1,0),FALSE)</f>
        <v>#N/A</v>
      </c>
      <c r="BH145" t="e">
        <f ca="1">VLOOKUP($B145,基础扩展表!$E:$AG,MATCH(BH$2,基础扩展表!$E$1:$AG$1,0),FALSE)</f>
        <v>#N/A</v>
      </c>
      <c r="BI145" t="e">
        <f ca="1">VLOOKUP($B145,基础扩展表!$E:$AG,MATCH(BI$2,基础扩展表!$E$1:$AG$1,0),FALSE)</f>
        <v>#N/A</v>
      </c>
      <c r="BJ145" t="e">
        <f ca="1">VLOOKUP($B145,基础扩展表!$E:$AG,MATCH(BJ$2,基础扩展表!$E$1:$AG$1,0),FALSE)</f>
        <v>#N/A</v>
      </c>
      <c r="BK145" t="e">
        <f ca="1">VLOOKUP($B145,基础扩展表!$E:$AG,MATCH(BK$2,基础扩展表!$E$1:$AG$1,0),FALSE)</f>
        <v>#N/A</v>
      </c>
      <c r="BL145" t="e">
        <f ca="1">VLOOKUP($B145,基础扩展表!$E:$AG,MATCH(BL$2,基础扩展表!$E$1:$AG$1,0),FALSE)</f>
        <v>#N/A</v>
      </c>
      <c r="BM145" t="e">
        <f ca="1">VLOOKUP($E145,模型表!$C:$E,3,FALSE)</f>
        <v>#N/A</v>
      </c>
      <c r="BP145" t="str">
        <f t="shared" ca="1" si="30"/>
        <v>TRUE</v>
      </c>
    </row>
    <row r="146" spans="2:68" x14ac:dyDescent="0.2">
      <c r="B146" t="str">
        <f t="array" aca="1" ref="B146" ca="1">INDEX(基础表!$Y:$Y,SMALL(IF(基础表!$Z:$Z=1,ROW(基础表!$Z:$Z),999),ROW(H140)))&amp;""</f>
        <v/>
      </c>
      <c r="C146" t="e">
        <f ca="1">VLOOKUP(VLOOKUP($B146,基础表!$E:$G,3,FALSE),模型表!$C:$D,2,FALSE)</f>
        <v>#N/A</v>
      </c>
      <c r="E146" t="e">
        <f ca="1">VLOOKUP($B146,基础表!$E:$G,3,FALSE)</f>
        <v>#N/A</v>
      </c>
      <c r="F146" t="e">
        <f ca="1">VLOOKUP($E146,模型表!$C:$G,5,FALSE)</f>
        <v>#N/A</v>
      </c>
      <c r="G146" t="e">
        <f ca="1">VLOOKUP($E146,模型表!$C:$F,4,FALSE)</f>
        <v>#N/A</v>
      </c>
      <c r="I146" t="str">
        <f t="shared" ca="1" si="0"/>
        <v/>
      </c>
      <c r="J146" t="str">
        <f t="shared" ca="1" si="1"/>
        <v/>
      </c>
      <c r="K146" t="str">
        <f t="shared" ca="1" si="2"/>
        <v/>
      </c>
      <c r="L146" t="str">
        <f t="shared" ca="1" si="3"/>
        <v/>
      </c>
      <c r="M146" t="str">
        <f t="shared" ca="1" si="25"/>
        <v/>
      </c>
      <c r="O146" t="e">
        <f ca="1">VLOOKUP($B146,基础表!$E:$R,14,FALSE)</f>
        <v>#N/A</v>
      </c>
      <c r="P146" t="e">
        <f ca="1">VLOOKUP($B146,基础表!$E:$S,13,FALSE)</f>
        <v>#N/A</v>
      </c>
      <c r="R146" t="e">
        <f ca="1">VLOOKUP($B146,基础表!$E:$H,4,FALSE)</f>
        <v>#N/A</v>
      </c>
      <c r="U146" t="str">
        <f t="shared" ca="1" si="26"/>
        <v/>
      </c>
      <c r="V146" t="str">
        <f t="shared" ca="1" si="27"/>
        <v/>
      </c>
      <c r="W146" t="str">
        <f t="shared" ca="1" si="28"/>
        <v/>
      </c>
      <c r="X146" t="e">
        <f ca="1">VLOOKUP($E146,模型表!$C:$K,9,FALSE)</f>
        <v>#N/A</v>
      </c>
      <c r="Z146" t="e">
        <f ca="1">VLOOKUP($E146,模型表!$C:$Q,11,FALSE)</f>
        <v>#N/A</v>
      </c>
      <c r="AF146" s="36" t="str">
        <f ca="1">IF($B146="","",IF(VLOOKUP($E146,模型表!$C:$O,12,FALSE)="PBuff","["&amp;VLOOKUP($E146,模型表!$C:$Q,13,FALSE)&amp;"]","[]"))</f>
        <v/>
      </c>
      <c r="AH146" s="23" t="str">
        <f t="shared" ca="1" si="9"/>
        <v/>
      </c>
      <c r="AI146" s="23" t="e">
        <f t="shared" ca="1" si="29"/>
        <v>#N/A</v>
      </c>
      <c r="AJ146" s="23" t="str">
        <f t="shared" ca="1" si="11"/>
        <v/>
      </c>
      <c r="AK146" s="23" t="str">
        <f t="shared" ca="1" si="12"/>
        <v/>
      </c>
      <c r="AM146" t="e">
        <f ca="1">VLOOKUP($B146,基础表!$E:$J,4,FALSE)</f>
        <v>#N/A</v>
      </c>
      <c r="AN146" t="e">
        <f ca="1">VLOOKUP($B146,基础表!$E:$J,5,FALSE)</f>
        <v>#N/A</v>
      </c>
      <c r="AO146" t="e">
        <f ca="1">VLOOKUP($B146,基础表!$E:$J,6,FALSE)</f>
        <v>#N/A</v>
      </c>
      <c r="AP146" t="e">
        <f ca="1">VLOOKUP($B146,基础扩展表!$E:$AG,MATCH(AP$2,基础扩展表!$E$1:$AG$1,0),FALSE)</f>
        <v>#N/A</v>
      </c>
      <c r="AQ146" t="e">
        <f ca="1">VLOOKUP($B146,基础扩展表!$E:$AG,MATCH(AQ$2,基础扩展表!$E$1:$AG$1,0),FALSE)</f>
        <v>#N/A</v>
      </c>
      <c r="AR146" t="e">
        <f ca="1">VLOOKUP($B146,基础扩展表!$E:$AG,MATCH(AR$2,基础扩展表!$E$1:$AG$1,0),FALSE)</f>
        <v>#N/A</v>
      </c>
      <c r="AS146" t="e">
        <f ca="1">VLOOKUP($B146,基础扩展表!$E:$AG,MATCH(AS$2,基础扩展表!$E$1:$AG$1,0),FALSE)</f>
        <v>#N/A</v>
      </c>
      <c r="AT146" t="e">
        <f ca="1">VLOOKUP($B146,基础扩展表!$E:$AG,MATCH(AT$2,基础扩展表!$E$1:$AG$1,0),FALSE)</f>
        <v>#N/A</v>
      </c>
      <c r="AU146" t="e">
        <f ca="1">VLOOKUP($B146,基础扩展表!$E:$AG,MATCH(AU$2,基础扩展表!$E$1:$AG$1,0),FALSE)</f>
        <v>#N/A</v>
      </c>
      <c r="AV146" t="e">
        <f ca="1">VLOOKUP($B146,基础扩展表!$E:$AG,MATCH(AV$2,基础扩展表!$E$1:$AG$1,0),FALSE)</f>
        <v>#N/A</v>
      </c>
      <c r="AW146" t="e">
        <f ca="1">VLOOKUP($B146,基础扩展表!$E:$AG,MATCH(AW$2,基础扩展表!$E$1:$AG$1,0),FALSE)</f>
        <v>#N/A</v>
      </c>
      <c r="AX146" t="e">
        <f ca="1">VLOOKUP($B146,基础扩展表!$E:$AG,MATCH(AX$2,基础扩展表!$E$1:$AG$1,0),FALSE)</f>
        <v>#N/A</v>
      </c>
      <c r="AY146" t="e">
        <f ca="1">VLOOKUP($B146,基础扩展表!$E:$AG,MATCH(AY$2,基础扩展表!$E$1:$AG$1,0),FALSE)</f>
        <v>#N/A</v>
      </c>
      <c r="AZ146" t="e">
        <f ca="1">VLOOKUP($B146,基础扩展表!$E:$AG,MATCH(AZ$2,基础扩展表!$E$1:$AG$1,0),FALSE)</f>
        <v>#N/A</v>
      </c>
      <c r="BA146" t="e">
        <f ca="1">VLOOKUP($B146,基础扩展表!$E:$AG,MATCH(BA$2,基础扩展表!$E$1:$AG$1,0),FALSE)</f>
        <v>#N/A</v>
      </c>
      <c r="BB146" t="e">
        <f ca="1">VLOOKUP($B146,基础扩展表!$E:$AG,MATCH(BB$2,基础扩展表!$E$1:$AG$1,0),FALSE)</f>
        <v>#N/A</v>
      </c>
      <c r="BC146" t="e">
        <f ca="1">VLOOKUP($B146,基础扩展表!$E:$AG,MATCH(BC$2,基础扩展表!$E$1:$AG$1,0),FALSE)</f>
        <v>#N/A</v>
      </c>
      <c r="BD146" t="e">
        <f ca="1">VLOOKUP($B146,基础扩展表!$E:$AG,MATCH(BD$2,基础扩展表!$E$1:$AG$1,0),FALSE)</f>
        <v>#N/A</v>
      </c>
      <c r="BE146" t="e">
        <f ca="1">VLOOKUP($B146,基础扩展表!$E:$AG,MATCH(BE$2,基础扩展表!$E$1:$AG$1,0),FALSE)</f>
        <v>#N/A</v>
      </c>
      <c r="BF146" t="e">
        <f ca="1">VLOOKUP($B146,基础扩展表!$E:$AG,MATCH(BF$2,基础扩展表!$E$1:$AG$1,0),FALSE)</f>
        <v>#N/A</v>
      </c>
      <c r="BG146" t="e">
        <f ca="1">VLOOKUP($B146,基础扩展表!$E:$AG,MATCH(BG$2,基础扩展表!$E$1:$AG$1,0),FALSE)</f>
        <v>#N/A</v>
      </c>
      <c r="BH146" t="e">
        <f ca="1">VLOOKUP($B146,基础扩展表!$E:$AG,MATCH(BH$2,基础扩展表!$E$1:$AG$1,0),FALSE)</f>
        <v>#N/A</v>
      </c>
      <c r="BI146" t="e">
        <f ca="1">VLOOKUP($B146,基础扩展表!$E:$AG,MATCH(BI$2,基础扩展表!$E$1:$AG$1,0),FALSE)</f>
        <v>#N/A</v>
      </c>
      <c r="BJ146" t="e">
        <f ca="1">VLOOKUP($B146,基础扩展表!$E:$AG,MATCH(BJ$2,基础扩展表!$E$1:$AG$1,0),FALSE)</f>
        <v>#N/A</v>
      </c>
      <c r="BK146" t="e">
        <f ca="1">VLOOKUP($B146,基础扩展表!$E:$AG,MATCH(BK$2,基础扩展表!$E$1:$AG$1,0),FALSE)</f>
        <v>#N/A</v>
      </c>
      <c r="BL146" t="e">
        <f ca="1">VLOOKUP($B146,基础扩展表!$E:$AG,MATCH(BL$2,基础扩展表!$E$1:$AG$1,0),FALSE)</f>
        <v>#N/A</v>
      </c>
      <c r="BM146" t="e">
        <f ca="1">VLOOKUP($E146,模型表!$C:$E,3,FALSE)</f>
        <v>#N/A</v>
      </c>
      <c r="BP146" t="str">
        <f t="shared" ca="1" si="30"/>
        <v>TRUE</v>
      </c>
    </row>
    <row r="147" spans="2:68" x14ac:dyDescent="0.2">
      <c r="B147" t="str">
        <f t="array" aca="1" ref="B147" ca="1">INDEX(基础表!$Y:$Y,SMALL(IF(基础表!$Z:$Z=1,ROW(基础表!$Z:$Z),999),ROW(H141)))&amp;""</f>
        <v/>
      </c>
      <c r="C147" t="e">
        <f ca="1">VLOOKUP(VLOOKUP($B147,基础表!$E:$G,3,FALSE),模型表!$C:$D,2,FALSE)</f>
        <v>#N/A</v>
      </c>
      <c r="E147" t="e">
        <f ca="1">VLOOKUP($B147,基础表!$E:$G,3,FALSE)</f>
        <v>#N/A</v>
      </c>
      <c r="F147" t="e">
        <f ca="1">VLOOKUP($E147,模型表!$C:$G,5,FALSE)</f>
        <v>#N/A</v>
      </c>
      <c r="G147" t="e">
        <f ca="1">VLOOKUP($E147,模型表!$C:$F,4,FALSE)</f>
        <v>#N/A</v>
      </c>
      <c r="I147" t="str">
        <f t="shared" ca="1" si="0"/>
        <v/>
      </c>
      <c r="J147" t="str">
        <f t="shared" ca="1" si="1"/>
        <v/>
      </c>
      <c r="K147" t="str">
        <f t="shared" ca="1" si="2"/>
        <v/>
      </c>
      <c r="L147" t="str">
        <f t="shared" ca="1" si="3"/>
        <v/>
      </c>
      <c r="M147" t="str">
        <f t="shared" ca="1" si="25"/>
        <v/>
      </c>
      <c r="O147" t="e">
        <f ca="1">VLOOKUP($B147,基础表!$E:$R,14,FALSE)</f>
        <v>#N/A</v>
      </c>
      <c r="P147" t="e">
        <f ca="1">VLOOKUP($B147,基础表!$E:$S,13,FALSE)</f>
        <v>#N/A</v>
      </c>
      <c r="R147" t="e">
        <f ca="1">VLOOKUP($B147,基础表!$E:$H,4,FALSE)</f>
        <v>#N/A</v>
      </c>
      <c r="U147" t="str">
        <f t="shared" ca="1" si="26"/>
        <v/>
      </c>
      <c r="V147" t="str">
        <f t="shared" ca="1" si="27"/>
        <v/>
      </c>
      <c r="W147" t="str">
        <f t="shared" ca="1" si="28"/>
        <v/>
      </c>
      <c r="X147" t="e">
        <f ca="1">VLOOKUP($E147,模型表!$C:$K,9,FALSE)</f>
        <v>#N/A</v>
      </c>
      <c r="Z147" t="e">
        <f ca="1">VLOOKUP($E147,模型表!$C:$Q,11,FALSE)</f>
        <v>#N/A</v>
      </c>
      <c r="AF147" s="36" t="str">
        <f ca="1">IF($B147="","",IF(VLOOKUP($E147,模型表!$C:$O,12,FALSE)="PBuff","["&amp;VLOOKUP($E147,模型表!$C:$Q,13,FALSE)&amp;"]","[]"))</f>
        <v/>
      </c>
      <c r="AH147" s="23" t="str">
        <f t="shared" ca="1" si="9"/>
        <v/>
      </c>
      <c r="AI147" s="23" t="e">
        <f t="shared" ca="1" si="29"/>
        <v>#N/A</v>
      </c>
      <c r="AJ147" s="23" t="str">
        <f t="shared" ca="1" si="11"/>
        <v/>
      </c>
      <c r="AK147" s="23" t="str">
        <f t="shared" ca="1" si="12"/>
        <v/>
      </c>
      <c r="AM147" t="e">
        <f ca="1">VLOOKUP($B147,基础表!$E:$J,4,FALSE)</f>
        <v>#N/A</v>
      </c>
      <c r="AN147" t="e">
        <f ca="1">VLOOKUP($B147,基础表!$E:$J,5,FALSE)</f>
        <v>#N/A</v>
      </c>
      <c r="AO147" t="e">
        <f ca="1">VLOOKUP($B147,基础表!$E:$J,6,FALSE)</f>
        <v>#N/A</v>
      </c>
      <c r="AP147" t="e">
        <f ca="1">VLOOKUP($B147,基础扩展表!$E:$AG,MATCH(AP$2,基础扩展表!$E$1:$AG$1,0),FALSE)</f>
        <v>#N/A</v>
      </c>
      <c r="AQ147" t="e">
        <f ca="1">VLOOKUP($B147,基础扩展表!$E:$AG,MATCH(AQ$2,基础扩展表!$E$1:$AG$1,0),FALSE)</f>
        <v>#N/A</v>
      </c>
      <c r="AR147" t="e">
        <f ca="1">VLOOKUP($B147,基础扩展表!$E:$AG,MATCH(AR$2,基础扩展表!$E$1:$AG$1,0),FALSE)</f>
        <v>#N/A</v>
      </c>
      <c r="AS147" t="e">
        <f ca="1">VLOOKUP($B147,基础扩展表!$E:$AG,MATCH(AS$2,基础扩展表!$E$1:$AG$1,0),FALSE)</f>
        <v>#N/A</v>
      </c>
      <c r="AT147" t="e">
        <f ca="1">VLOOKUP($B147,基础扩展表!$E:$AG,MATCH(AT$2,基础扩展表!$E$1:$AG$1,0),FALSE)</f>
        <v>#N/A</v>
      </c>
      <c r="AU147" t="e">
        <f ca="1">VLOOKUP($B147,基础扩展表!$E:$AG,MATCH(AU$2,基础扩展表!$E$1:$AG$1,0),FALSE)</f>
        <v>#N/A</v>
      </c>
      <c r="AV147" t="e">
        <f ca="1">VLOOKUP($B147,基础扩展表!$E:$AG,MATCH(AV$2,基础扩展表!$E$1:$AG$1,0),FALSE)</f>
        <v>#N/A</v>
      </c>
      <c r="AW147" t="e">
        <f ca="1">VLOOKUP($B147,基础扩展表!$E:$AG,MATCH(AW$2,基础扩展表!$E$1:$AG$1,0),FALSE)</f>
        <v>#N/A</v>
      </c>
      <c r="AX147" t="e">
        <f ca="1">VLOOKUP($B147,基础扩展表!$E:$AG,MATCH(AX$2,基础扩展表!$E$1:$AG$1,0),FALSE)</f>
        <v>#N/A</v>
      </c>
      <c r="AY147" t="e">
        <f ca="1">VLOOKUP($B147,基础扩展表!$E:$AG,MATCH(AY$2,基础扩展表!$E$1:$AG$1,0),FALSE)</f>
        <v>#N/A</v>
      </c>
      <c r="AZ147" t="e">
        <f ca="1">VLOOKUP($B147,基础扩展表!$E:$AG,MATCH(AZ$2,基础扩展表!$E$1:$AG$1,0),FALSE)</f>
        <v>#N/A</v>
      </c>
      <c r="BA147" t="e">
        <f ca="1">VLOOKUP($B147,基础扩展表!$E:$AG,MATCH(BA$2,基础扩展表!$E$1:$AG$1,0),FALSE)</f>
        <v>#N/A</v>
      </c>
      <c r="BB147" t="e">
        <f ca="1">VLOOKUP($B147,基础扩展表!$E:$AG,MATCH(BB$2,基础扩展表!$E$1:$AG$1,0),FALSE)</f>
        <v>#N/A</v>
      </c>
      <c r="BC147" t="e">
        <f ca="1">VLOOKUP($B147,基础扩展表!$E:$AG,MATCH(BC$2,基础扩展表!$E$1:$AG$1,0),FALSE)</f>
        <v>#N/A</v>
      </c>
      <c r="BD147" t="e">
        <f ca="1">VLOOKUP($B147,基础扩展表!$E:$AG,MATCH(BD$2,基础扩展表!$E$1:$AG$1,0),FALSE)</f>
        <v>#N/A</v>
      </c>
      <c r="BE147" t="e">
        <f ca="1">VLOOKUP($B147,基础扩展表!$E:$AG,MATCH(BE$2,基础扩展表!$E$1:$AG$1,0),FALSE)</f>
        <v>#N/A</v>
      </c>
      <c r="BF147" t="e">
        <f ca="1">VLOOKUP($B147,基础扩展表!$E:$AG,MATCH(BF$2,基础扩展表!$E$1:$AG$1,0),FALSE)</f>
        <v>#N/A</v>
      </c>
      <c r="BG147" t="e">
        <f ca="1">VLOOKUP($B147,基础扩展表!$E:$AG,MATCH(BG$2,基础扩展表!$E$1:$AG$1,0),FALSE)</f>
        <v>#N/A</v>
      </c>
      <c r="BH147" t="e">
        <f ca="1">VLOOKUP($B147,基础扩展表!$E:$AG,MATCH(BH$2,基础扩展表!$E$1:$AG$1,0),FALSE)</f>
        <v>#N/A</v>
      </c>
      <c r="BI147" t="e">
        <f ca="1">VLOOKUP($B147,基础扩展表!$E:$AG,MATCH(BI$2,基础扩展表!$E$1:$AG$1,0),FALSE)</f>
        <v>#N/A</v>
      </c>
      <c r="BJ147" t="e">
        <f ca="1">VLOOKUP($B147,基础扩展表!$E:$AG,MATCH(BJ$2,基础扩展表!$E$1:$AG$1,0),FALSE)</f>
        <v>#N/A</v>
      </c>
      <c r="BK147" t="e">
        <f ca="1">VLOOKUP($B147,基础扩展表!$E:$AG,MATCH(BK$2,基础扩展表!$E$1:$AG$1,0),FALSE)</f>
        <v>#N/A</v>
      </c>
      <c r="BL147" t="e">
        <f ca="1">VLOOKUP($B147,基础扩展表!$E:$AG,MATCH(BL$2,基础扩展表!$E$1:$AG$1,0),FALSE)</f>
        <v>#N/A</v>
      </c>
      <c r="BM147" t="e">
        <f ca="1">VLOOKUP($E147,模型表!$C:$E,3,FALSE)</f>
        <v>#N/A</v>
      </c>
      <c r="BP147" t="str">
        <f t="shared" ca="1" si="30"/>
        <v>TRUE</v>
      </c>
    </row>
    <row r="148" spans="2:68" x14ac:dyDescent="0.2">
      <c r="B148" t="str">
        <f t="array" aca="1" ref="B148" ca="1">INDEX(基础表!$Y:$Y,SMALL(IF(基础表!$Z:$Z=1,ROW(基础表!$Z:$Z),999),ROW(H142)))&amp;""</f>
        <v/>
      </c>
      <c r="C148" t="e">
        <f ca="1">VLOOKUP(VLOOKUP($B148,基础表!$E:$G,3,FALSE),模型表!$C:$D,2,FALSE)</f>
        <v>#N/A</v>
      </c>
      <c r="E148" t="e">
        <f ca="1">VLOOKUP($B148,基础表!$E:$G,3,FALSE)</f>
        <v>#N/A</v>
      </c>
      <c r="F148" t="e">
        <f ca="1">VLOOKUP($E148,模型表!$C:$G,5,FALSE)</f>
        <v>#N/A</v>
      </c>
      <c r="G148" t="e">
        <f ca="1">VLOOKUP($E148,模型表!$C:$F,4,FALSE)</f>
        <v>#N/A</v>
      </c>
      <c r="I148" t="str">
        <f t="shared" ca="1" si="0"/>
        <v/>
      </c>
      <c r="J148" t="str">
        <f t="shared" ca="1" si="1"/>
        <v/>
      </c>
      <c r="K148" t="str">
        <f t="shared" ca="1" si="2"/>
        <v/>
      </c>
      <c r="L148" t="str">
        <f t="shared" ca="1" si="3"/>
        <v/>
      </c>
      <c r="M148" t="str">
        <f t="shared" ca="1" si="25"/>
        <v/>
      </c>
      <c r="O148" t="e">
        <f ca="1">VLOOKUP($B148,基础表!$E:$R,14,FALSE)</f>
        <v>#N/A</v>
      </c>
      <c r="P148" t="e">
        <f ca="1">VLOOKUP($B148,基础表!$E:$S,13,FALSE)</f>
        <v>#N/A</v>
      </c>
      <c r="R148" t="e">
        <f ca="1">VLOOKUP($B148,基础表!$E:$H,4,FALSE)</f>
        <v>#N/A</v>
      </c>
      <c r="U148" t="str">
        <f t="shared" ca="1" si="26"/>
        <v/>
      </c>
      <c r="V148" t="str">
        <f t="shared" ca="1" si="27"/>
        <v/>
      </c>
      <c r="W148" t="str">
        <f t="shared" ca="1" si="28"/>
        <v/>
      </c>
      <c r="X148" t="e">
        <f ca="1">VLOOKUP($E148,模型表!$C:$K,9,FALSE)</f>
        <v>#N/A</v>
      </c>
      <c r="Z148" t="e">
        <f ca="1">VLOOKUP($E148,模型表!$C:$Q,11,FALSE)</f>
        <v>#N/A</v>
      </c>
      <c r="AF148" s="36" t="str">
        <f ca="1">IF($B148="","",IF(VLOOKUP($E148,模型表!$C:$O,12,FALSE)="PBuff","["&amp;VLOOKUP($E148,模型表!$C:$Q,13,FALSE)&amp;"]","[]"))</f>
        <v/>
      </c>
      <c r="AH148" s="23" t="str">
        <f t="shared" ca="1" si="9"/>
        <v/>
      </c>
      <c r="AI148" s="23" t="e">
        <f t="shared" ca="1" si="29"/>
        <v>#N/A</v>
      </c>
      <c r="AJ148" s="23" t="str">
        <f t="shared" ca="1" si="11"/>
        <v/>
      </c>
      <c r="AK148" s="23" t="str">
        <f t="shared" ca="1" si="12"/>
        <v/>
      </c>
      <c r="AM148" t="e">
        <f ca="1">VLOOKUP($B148,基础表!$E:$J,4,FALSE)</f>
        <v>#N/A</v>
      </c>
      <c r="AN148" t="e">
        <f ca="1">VLOOKUP($B148,基础表!$E:$J,5,FALSE)</f>
        <v>#N/A</v>
      </c>
      <c r="AO148" t="e">
        <f ca="1">VLOOKUP($B148,基础表!$E:$J,6,FALSE)</f>
        <v>#N/A</v>
      </c>
      <c r="AP148" t="e">
        <f ca="1">VLOOKUP($B148,基础扩展表!$E:$AG,MATCH(AP$2,基础扩展表!$E$1:$AG$1,0),FALSE)</f>
        <v>#N/A</v>
      </c>
      <c r="AQ148" t="e">
        <f ca="1">VLOOKUP($B148,基础扩展表!$E:$AG,MATCH(AQ$2,基础扩展表!$E$1:$AG$1,0),FALSE)</f>
        <v>#N/A</v>
      </c>
      <c r="AR148" t="e">
        <f ca="1">VLOOKUP($B148,基础扩展表!$E:$AG,MATCH(AR$2,基础扩展表!$E$1:$AG$1,0),FALSE)</f>
        <v>#N/A</v>
      </c>
      <c r="AS148" t="e">
        <f ca="1">VLOOKUP($B148,基础扩展表!$E:$AG,MATCH(AS$2,基础扩展表!$E$1:$AG$1,0),FALSE)</f>
        <v>#N/A</v>
      </c>
      <c r="AT148" t="e">
        <f ca="1">VLOOKUP($B148,基础扩展表!$E:$AG,MATCH(AT$2,基础扩展表!$E$1:$AG$1,0),FALSE)</f>
        <v>#N/A</v>
      </c>
      <c r="AU148" t="e">
        <f ca="1">VLOOKUP($B148,基础扩展表!$E:$AG,MATCH(AU$2,基础扩展表!$E$1:$AG$1,0),FALSE)</f>
        <v>#N/A</v>
      </c>
      <c r="AV148" t="e">
        <f ca="1">VLOOKUP($B148,基础扩展表!$E:$AG,MATCH(AV$2,基础扩展表!$E$1:$AG$1,0),FALSE)</f>
        <v>#N/A</v>
      </c>
      <c r="AW148" t="e">
        <f ca="1">VLOOKUP($B148,基础扩展表!$E:$AG,MATCH(AW$2,基础扩展表!$E$1:$AG$1,0),FALSE)</f>
        <v>#N/A</v>
      </c>
      <c r="AX148" t="e">
        <f ca="1">VLOOKUP($B148,基础扩展表!$E:$AG,MATCH(AX$2,基础扩展表!$E$1:$AG$1,0),FALSE)</f>
        <v>#N/A</v>
      </c>
      <c r="AY148" t="e">
        <f ca="1">VLOOKUP($B148,基础扩展表!$E:$AG,MATCH(AY$2,基础扩展表!$E$1:$AG$1,0),FALSE)</f>
        <v>#N/A</v>
      </c>
      <c r="AZ148" t="e">
        <f ca="1">VLOOKUP($B148,基础扩展表!$E:$AG,MATCH(AZ$2,基础扩展表!$E$1:$AG$1,0),FALSE)</f>
        <v>#N/A</v>
      </c>
      <c r="BA148" t="e">
        <f ca="1">VLOOKUP($B148,基础扩展表!$E:$AG,MATCH(BA$2,基础扩展表!$E$1:$AG$1,0),FALSE)</f>
        <v>#N/A</v>
      </c>
      <c r="BB148" t="e">
        <f ca="1">VLOOKUP($B148,基础扩展表!$E:$AG,MATCH(BB$2,基础扩展表!$E$1:$AG$1,0),FALSE)</f>
        <v>#N/A</v>
      </c>
      <c r="BC148" t="e">
        <f ca="1">VLOOKUP($B148,基础扩展表!$E:$AG,MATCH(BC$2,基础扩展表!$E$1:$AG$1,0),FALSE)</f>
        <v>#N/A</v>
      </c>
      <c r="BD148" t="e">
        <f ca="1">VLOOKUP($B148,基础扩展表!$E:$AG,MATCH(BD$2,基础扩展表!$E$1:$AG$1,0),FALSE)</f>
        <v>#N/A</v>
      </c>
      <c r="BE148" t="e">
        <f ca="1">VLOOKUP($B148,基础扩展表!$E:$AG,MATCH(BE$2,基础扩展表!$E$1:$AG$1,0),FALSE)</f>
        <v>#N/A</v>
      </c>
      <c r="BF148" t="e">
        <f ca="1">VLOOKUP($B148,基础扩展表!$E:$AG,MATCH(BF$2,基础扩展表!$E$1:$AG$1,0),FALSE)</f>
        <v>#N/A</v>
      </c>
      <c r="BG148" t="e">
        <f ca="1">VLOOKUP($B148,基础扩展表!$E:$AG,MATCH(BG$2,基础扩展表!$E$1:$AG$1,0),FALSE)</f>
        <v>#N/A</v>
      </c>
      <c r="BH148" t="e">
        <f ca="1">VLOOKUP($B148,基础扩展表!$E:$AG,MATCH(BH$2,基础扩展表!$E$1:$AG$1,0),FALSE)</f>
        <v>#N/A</v>
      </c>
      <c r="BI148" t="e">
        <f ca="1">VLOOKUP($B148,基础扩展表!$E:$AG,MATCH(BI$2,基础扩展表!$E$1:$AG$1,0),FALSE)</f>
        <v>#N/A</v>
      </c>
      <c r="BJ148" t="e">
        <f ca="1">VLOOKUP($B148,基础扩展表!$E:$AG,MATCH(BJ$2,基础扩展表!$E$1:$AG$1,0),FALSE)</f>
        <v>#N/A</v>
      </c>
      <c r="BK148" t="e">
        <f ca="1">VLOOKUP($B148,基础扩展表!$E:$AG,MATCH(BK$2,基础扩展表!$E$1:$AG$1,0),FALSE)</f>
        <v>#N/A</v>
      </c>
      <c r="BL148" t="e">
        <f ca="1">VLOOKUP($B148,基础扩展表!$E:$AG,MATCH(BL$2,基础扩展表!$E$1:$AG$1,0),FALSE)</f>
        <v>#N/A</v>
      </c>
      <c r="BM148" t="e">
        <f ca="1">VLOOKUP($E148,模型表!$C:$E,3,FALSE)</f>
        <v>#N/A</v>
      </c>
      <c r="BP148" t="str">
        <f t="shared" ca="1" si="30"/>
        <v>TRUE</v>
      </c>
    </row>
    <row r="149" spans="2:68" x14ac:dyDescent="0.2">
      <c r="B149" t="str">
        <f t="array" aca="1" ref="B149" ca="1">INDEX(基础表!$Y:$Y,SMALL(IF(基础表!$Z:$Z=1,ROW(基础表!$Z:$Z),999),ROW(H143)))&amp;""</f>
        <v/>
      </c>
      <c r="C149" t="e">
        <f ca="1">VLOOKUP(VLOOKUP($B149,基础表!$E:$G,3,FALSE),模型表!$C:$D,2,FALSE)</f>
        <v>#N/A</v>
      </c>
      <c r="E149" t="e">
        <f ca="1">VLOOKUP($B149,基础表!$E:$G,3,FALSE)</f>
        <v>#N/A</v>
      </c>
      <c r="F149" t="e">
        <f ca="1">VLOOKUP($E149,模型表!$C:$G,5,FALSE)</f>
        <v>#N/A</v>
      </c>
      <c r="G149" t="e">
        <f ca="1">VLOOKUP($E149,模型表!$C:$F,4,FALSE)</f>
        <v>#N/A</v>
      </c>
      <c r="I149" t="str">
        <f t="shared" ca="1" si="0"/>
        <v/>
      </c>
      <c r="J149" t="str">
        <f t="shared" ca="1" si="1"/>
        <v/>
      </c>
      <c r="K149" t="str">
        <f t="shared" ca="1" si="2"/>
        <v/>
      </c>
      <c r="L149" t="str">
        <f t="shared" ca="1" si="3"/>
        <v/>
      </c>
      <c r="M149" t="str">
        <f t="shared" ca="1" si="25"/>
        <v/>
      </c>
      <c r="O149" t="e">
        <f ca="1">VLOOKUP($B149,基础表!$E:$R,14,FALSE)</f>
        <v>#N/A</v>
      </c>
      <c r="P149" t="e">
        <f ca="1">VLOOKUP($B149,基础表!$E:$S,13,FALSE)</f>
        <v>#N/A</v>
      </c>
      <c r="R149" t="e">
        <f ca="1">VLOOKUP($B149,基础表!$E:$H,4,FALSE)</f>
        <v>#N/A</v>
      </c>
      <c r="U149" t="str">
        <f t="shared" ca="1" si="26"/>
        <v/>
      </c>
      <c r="V149" t="str">
        <f t="shared" ca="1" si="27"/>
        <v/>
      </c>
      <c r="W149" t="str">
        <f t="shared" ca="1" si="28"/>
        <v/>
      </c>
      <c r="X149" t="e">
        <f ca="1">VLOOKUP($E149,模型表!$C:$K,9,FALSE)</f>
        <v>#N/A</v>
      </c>
      <c r="Z149" t="e">
        <f ca="1">VLOOKUP($E149,模型表!$C:$Q,11,FALSE)</f>
        <v>#N/A</v>
      </c>
      <c r="AF149" s="36" t="str">
        <f ca="1">IF($B149="","",IF(VLOOKUP($E149,模型表!$C:$O,12,FALSE)="PBuff","["&amp;VLOOKUP($E149,模型表!$C:$Q,13,FALSE)&amp;"]","[]"))</f>
        <v/>
      </c>
      <c r="AH149" s="23" t="str">
        <f t="shared" ca="1" si="9"/>
        <v/>
      </c>
      <c r="AI149" s="23" t="e">
        <f t="shared" ca="1" si="29"/>
        <v>#N/A</v>
      </c>
      <c r="AJ149" s="23" t="str">
        <f t="shared" ca="1" si="11"/>
        <v/>
      </c>
      <c r="AK149" s="23" t="str">
        <f t="shared" ca="1" si="12"/>
        <v/>
      </c>
      <c r="AM149" t="e">
        <f ca="1">VLOOKUP($B149,基础表!$E:$J,4,FALSE)</f>
        <v>#N/A</v>
      </c>
      <c r="AN149" t="e">
        <f ca="1">VLOOKUP($B149,基础表!$E:$J,5,FALSE)</f>
        <v>#N/A</v>
      </c>
      <c r="AO149" t="e">
        <f ca="1">VLOOKUP($B149,基础表!$E:$J,6,FALSE)</f>
        <v>#N/A</v>
      </c>
      <c r="AP149" t="e">
        <f ca="1">VLOOKUP($B149,基础扩展表!$E:$AG,MATCH(AP$2,基础扩展表!$E$1:$AG$1,0),FALSE)</f>
        <v>#N/A</v>
      </c>
      <c r="AQ149" t="e">
        <f ca="1">VLOOKUP($B149,基础扩展表!$E:$AG,MATCH(AQ$2,基础扩展表!$E$1:$AG$1,0),FALSE)</f>
        <v>#N/A</v>
      </c>
      <c r="AR149" t="e">
        <f ca="1">VLOOKUP($B149,基础扩展表!$E:$AG,MATCH(AR$2,基础扩展表!$E$1:$AG$1,0),FALSE)</f>
        <v>#N/A</v>
      </c>
      <c r="AS149" t="e">
        <f ca="1">VLOOKUP($B149,基础扩展表!$E:$AG,MATCH(AS$2,基础扩展表!$E$1:$AG$1,0),FALSE)</f>
        <v>#N/A</v>
      </c>
      <c r="AT149" t="e">
        <f ca="1">VLOOKUP($B149,基础扩展表!$E:$AG,MATCH(AT$2,基础扩展表!$E$1:$AG$1,0),FALSE)</f>
        <v>#N/A</v>
      </c>
      <c r="AU149" t="e">
        <f ca="1">VLOOKUP($B149,基础扩展表!$E:$AG,MATCH(AU$2,基础扩展表!$E$1:$AG$1,0),FALSE)</f>
        <v>#N/A</v>
      </c>
      <c r="AV149" t="e">
        <f ca="1">VLOOKUP($B149,基础扩展表!$E:$AG,MATCH(AV$2,基础扩展表!$E$1:$AG$1,0),FALSE)</f>
        <v>#N/A</v>
      </c>
      <c r="AW149" t="e">
        <f ca="1">VLOOKUP($B149,基础扩展表!$E:$AG,MATCH(AW$2,基础扩展表!$E$1:$AG$1,0),FALSE)</f>
        <v>#N/A</v>
      </c>
      <c r="AX149" t="e">
        <f ca="1">VLOOKUP($B149,基础扩展表!$E:$AG,MATCH(AX$2,基础扩展表!$E$1:$AG$1,0),FALSE)</f>
        <v>#N/A</v>
      </c>
      <c r="AY149" t="e">
        <f ca="1">VLOOKUP($B149,基础扩展表!$E:$AG,MATCH(AY$2,基础扩展表!$E$1:$AG$1,0),FALSE)</f>
        <v>#N/A</v>
      </c>
      <c r="AZ149" t="e">
        <f ca="1">VLOOKUP($B149,基础扩展表!$E:$AG,MATCH(AZ$2,基础扩展表!$E$1:$AG$1,0),FALSE)</f>
        <v>#N/A</v>
      </c>
      <c r="BA149" t="e">
        <f ca="1">VLOOKUP($B149,基础扩展表!$E:$AG,MATCH(BA$2,基础扩展表!$E$1:$AG$1,0),FALSE)</f>
        <v>#N/A</v>
      </c>
      <c r="BB149" t="e">
        <f ca="1">VLOOKUP($B149,基础扩展表!$E:$AG,MATCH(BB$2,基础扩展表!$E$1:$AG$1,0),FALSE)</f>
        <v>#N/A</v>
      </c>
      <c r="BC149" t="e">
        <f ca="1">VLOOKUP($B149,基础扩展表!$E:$AG,MATCH(BC$2,基础扩展表!$E$1:$AG$1,0),FALSE)</f>
        <v>#N/A</v>
      </c>
      <c r="BD149" t="e">
        <f ca="1">VLOOKUP($B149,基础扩展表!$E:$AG,MATCH(BD$2,基础扩展表!$E$1:$AG$1,0),FALSE)</f>
        <v>#N/A</v>
      </c>
      <c r="BE149" t="e">
        <f ca="1">VLOOKUP($B149,基础扩展表!$E:$AG,MATCH(BE$2,基础扩展表!$E$1:$AG$1,0),FALSE)</f>
        <v>#N/A</v>
      </c>
      <c r="BF149" t="e">
        <f ca="1">VLOOKUP($B149,基础扩展表!$E:$AG,MATCH(BF$2,基础扩展表!$E$1:$AG$1,0),FALSE)</f>
        <v>#N/A</v>
      </c>
      <c r="BG149" t="e">
        <f ca="1">VLOOKUP($B149,基础扩展表!$E:$AG,MATCH(BG$2,基础扩展表!$E$1:$AG$1,0),FALSE)</f>
        <v>#N/A</v>
      </c>
      <c r="BH149" t="e">
        <f ca="1">VLOOKUP($B149,基础扩展表!$E:$AG,MATCH(BH$2,基础扩展表!$E$1:$AG$1,0),FALSE)</f>
        <v>#N/A</v>
      </c>
      <c r="BI149" t="e">
        <f ca="1">VLOOKUP($B149,基础扩展表!$E:$AG,MATCH(BI$2,基础扩展表!$E$1:$AG$1,0),FALSE)</f>
        <v>#N/A</v>
      </c>
      <c r="BJ149" t="e">
        <f ca="1">VLOOKUP($B149,基础扩展表!$E:$AG,MATCH(BJ$2,基础扩展表!$E$1:$AG$1,0),FALSE)</f>
        <v>#N/A</v>
      </c>
      <c r="BK149" t="e">
        <f ca="1">VLOOKUP($B149,基础扩展表!$E:$AG,MATCH(BK$2,基础扩展表!$E$1:$AG$1,0),FALSE)</f>
        <v>#N/A</v>
      </c>
      <c r="BL149" t="e">
        <f ca="1">VLOOKUP($B149,基础扩展表!$E:$AG,MATCH(BL$2,基础扩展表!$E$1:$AG$1,0),FALSE)</f>
        <v>#N/A</v>
      </c>
      <c r="BM149" t="e">
        <f ca="1">VLOOKUP($E149,模型表!$C:$E,3,FALSE)</f>
        <v>#N/A</v>
      </c>
      <c r="BP149" t="str">
        <f t="shared" ca="1" si="30"/>
        <v>TRUE</v>
      </c>
    </row>
    <row r="150" spans="2:68" x14ac:dyDescent="0.2">
      <c r="B150" t="str">
        <f t="array" aca="1" ref="B150" ca="1">INDEX(基础表!$Y:$Y,SMALL(IF(基础表!$Z:$Z=1,ROW(基础表!$Z:$Z),999),ROW(H144)))&amp;""</f>
        <v/>
      </c>
      <c r="C150" t="e">
        <f ca="1">VLOOKUP(VLOOKUP($B150,基础表!$E:$G,3,FALSE),模型表!$C:$D,2,FALSE)</f>
        <v>#N/A</v>
      </c>
      <c r="E150" t="e">
        <f ca="1">VLOOKUP($B150,基础表!$E:$G,3,FALSE)</f>
        <v>#N/A</v>
      </c>
      <c r="F150" t="e">
        <f ca="1">VLOOKUP($E150,模型表!$C:$G,5,FALSE)</f>
        <v>#N/A</v>
      </c>
      <c r="G150" t="e">
        <f ca="1">VLOOKUP($E150,模型表!$C:$F,4,FALSE)</f>
        <v>#N/A</v>
      </c>
      <c r="I150" t="str">
        <f t="shared" ca="1" si="0"/>
        <v/>
      </c>
      <c r="J150" t="str">
        <f t="shared" ca="1" si="1"/>
        <v/>
      </c>
      <c r="K150" t="str">
        <f t="shared" ca="1" si="2"/>
        <v/>
      </c>
      <c r="L150" t="str">
        <f t="shared" ca="1" si="3"/>
        <v/>
      </c>
      <c r="M150" t="str">
        <f t="shared" ca="1" si="25"/>
        <v/>
      </c>
      <c r="O150" t="e">
        <f ca="1">VLOOKUP($B150,基础表!$E:$R,14,FALSE)</f>
        <v>#N/A</v>
      </c>
      <c r="P150" t="e">
        <f ca="1">VLOOKUP($B150,基础表!$E:$S,13,FALSE)</f>
        <v>#N/A</v>
      </c>
      <c r="R150" t="e">
        <f ca="1">VLOOKUP($B150,基础表!$E:$H,4,FALSE)</f>
        <v>#N/A</v>
      </c>
      <c r="U150" t="str">
        <f t="shared" ca="1" si="26"/>
        <v/>
      </c>
      <c r="V150" t="str">
        <f t="shared" ca="1" si="27"/>
        <v/>
      </c>
      <c r="W150" t="str">
        <f t="shared" ca="1" si="28"/>
        <v/>
      </c>
      <c r="X150" t="e">
        <f ca="1">VLOOKUP($E150,模型表!$C:$K,9,FALSE)</f>
        <v>#N/A</v>
      </c>
      <c r="Z150" t="e">
        <f ca="1">VLOOKUP($E150,模型表!$C:$Q,11,FALSE)</f>
        <v>#N/A</v>
      </c>
      <c r="AF150" s="36" t="str">
        <f ca="1">IF($B150="","",IF(VLOOKUP($E150,模型表!$C:$O,12,FALSE)="PBuff","["&amp;VLOOKUP($E150,模型表!$C:$Q,13,FALSE)&amp;"]","[]"))</f>
        <v/>
      </c>
      <c r="AH150" s="23" t="str">
        <f t="shared" ca="1" si="9"/>
        <v/>
      </c>
      <c r="AI150" s="23" t="e">
        <f t="shared" ca="1" si="29"/>
        <v>#N/A</v>
      </c>
      <c r="AJ150" s="23" t="str">
        <f t="shared" ca="1" si="11"/>
        <v/>
      </c>
      <c r="AK150" s="23" t="str">
        <f t="shared" ca="1" si="12"/>
        <v/>
      </c>
      <c r="AM150" t="e">
        <f ca="1">VLOOKUP($B150,基础表!$E:$J,4,FALSE)</f>
        <v>#N/A</v>
      </c>
      <c r="AN150" t="e">
        <f ca="1">VLOOKUP($B150,基础表!$E:$J,5,FALSE)</f>
        <v>#N/A</v>
      </c>
      <c r="AO150" t="e">
        <f ca="1">VLOOKUP($B150,基础表!$E:$J,6,FALSE)</f>
        <v>#N/A</v>
      </c>
      <c r="AP150" t="e">
        <f ca="1">VLOOKUP($B150,基础扩展表!$E:$AG,MATCH(AP$2,基础扩展表!$E$1:$AG$1,0),FALSE)</f>
        <v>#N/A</v>
      </c>
      <c r="AQ150" t="e">
        <f ca="1">VLOOKUP($B150,基础扩展表!$E:$AG,MATCH(AQ$2,基础扩展表!$E$1:$AG$1,0),FALSE)</f>
        <v>#N/A</v>
      </c>
      <c r="AR150" t="e">
        <f ca="1">VLOOKUP($B150,基础扩展表!$E:$AG,MATCH(AR$2,基础扩展表!$E$1:$AG$1,0),FALSE)</f>
        <v>#N/A</v>
      </c>
      <c r="AS150" t="e">
        <f ca="1">VLOOKUP($B150,基础扩展表!$E:$AG,MATCH(AS$2,基础扩展表!$E$1:$AG$1,0),FALSE)</f>
        <v>#N/A</v>
      </c>
      <c r="AT150" t="e">
        <f ca="1">VLOOKUP($B150,基础扩展表!$E:$AG,MATCH(AT$2,基础扩展表!$E$1:$AG$1,0),FALSE)</f>
        <v>#N/A</v>
      </c>
      <c r="AU150" t="e">
        <f ca="1">VLOOKUP($B150,基础扩展表!$E:$AG,MATCH(AU$2,基础扩展表!$E$1:$AG$1,0),FALSE)</f>
        <v>#N/A</v>
      </c>
      <c r="AV150" t="e">
        <f ca="1">VLOOKUP($B150,基础扩展表!$E:$AG,MATCH(AV$2,基础扩展表!$E$1:$AG$1,0),FALSE)</f>
        <v>#N/A</v>
      </c>
      <c r="AW150" t="e">
        <f ca="1">VLOOKUP($B150,基础扩展表!$E:$AG,MATCH(AW$2,基础扩展表!$E$1:$AG$1,0),FALSE)</f>
        <v>#N/A</v>
      </c>
      <c r="AX150" t="e">
        <f ca="1">VLOOKUP($B150,基础扩展表!$E:$AG,MATCH(AX$2,基础扩展表!$E$1:$AG$1,0),FALSE)</f>
        <v>#N/A</v>
      </c>
      <c r="AY150" t="e">
        <f ca="1">VLOOKUP($B150,基础扩展表!$E:$AG,MATCH(AY$2,基础扩展表!$E$1:$AG$1,0),FALSE)</f>
        <v>#N/A</v>
      </c>
      <c r="AZ150" t="e">
        <f ca="1">VLOOKUP($B150,基础扩展表!$E:$AG,MATCH(AZ$2,基础扩展表!$E$1:$AG$1,0),FALSE)</f>
        <v>#N/A</v>
      </c>
      <c r="BA150" t="e">
        <f ca="1">VLOOKUP($B150,基础扩展表!$E:$AG,MATCH(BA$2,基础扩展表!$E$1:$AG$1,0),FALSE)</f>
        <v>#N/A</v>
      </c>
      <c r="BB150" t="e">
        <f ca="1">VLOOKUP($B150,基础扩展表!$E:$AG,MATCH(BB$2,基础扩展表!$E$1:$AG$1,0),FALSE)</f>
        <v>#N/A</v>
      </c>
      <c r="BC150" t="e">
        <f ca="1">VLOOKUP($B150,基础扩展表!$E:$AG,MATCH(BC$2,基础扩展表!$E$1:$AG$1,0),FALSE)</f>
        <v>#N/A</v>
      </c>
      <c r="BD150" t="e">
        <f ca="1">VLOOKUP($B150,基础扩展表!$E:$AG,MATCH(BD$2,基础扩展表!$E$1:$AG$1,0),FALSE)</f>
        <v>#N/A</v>
      </c>
      <c r="BE150" t="e">
        <f ca="1">VLOOKUP($B150,基础扩展表!$E:$AG,MATCH(BE$2,基础扩展表!$E$1:$AG$1,0),FALSE)</f>
        <v>#N/A</v>
      </c>
      <c r="BF150" t="e">
        <f ca="1">VLOOKUP($B150,基础扩展表!$E:$AG,MATCH(BF$2,基础扩展表!$E$1:$AG$1,0),FALSE)</f>
        <v>#N/A</v>
      </c>
      <c r="BG150" t="e">
        <f ca="1">VLOOKUP($B150,基础扩展表!$E:$AG,MATCH(BG$2,基础扩展表!$E$1:$AG$1,0),FALSE)</f>
        <v>#N/A</v>
      </c>
      <c r="BH150" t="e">
        <f ca="1">VLOOKUP($B150,基础扩展表!$E:$AG,MATCH(BH$2,基础扩展表!$E$1:$AG$1,0),FALSE)</f>
        <v>#N/A</v>
      </c>
      <c r="BI150" t="e">
        <f ca="1">VLOOKUP($B150,基础扩展表!$E:$AG,MATCH(BI$2,基础扩展表!$E$1:$AG$1,0),FALSE)</f>
        <v>#N/A</v>
      </c>
      <c r="BJ150" t="e">
        <f ca="1">VLOOKUP($B150,基础扩展表!$E:$AG,MATCH(BJ$2,基础扩展表!$E$1:$AG$1,0),FALSE)</f>
        <v>#N/A</v>
      </c>
      <c r="BK150" t="e">
        <f ca="1">VLOOKUP($B150,基础扩展表!$E:$AG,MATCH(BK$2,基础扩展表!$E$1:$AG$1,0),FALSE)</f>
        <v>#N/A</v>
      </c>
      <c r="BL150" t="e">
        <f ca="1">VLOOKUP($B150,基础扩展表!$E:$AG,MATCH(BL$2,基础扩展表!$E$1:$AG$1,0),FALSE)</f>
        <v>#N/A</v>
      </c>
      <c r="BM150" t="e">
        <f ca="1">VLOOKUP($E150,模型表!$C:$E,3,FALSE)</f>
        <v>#N/A</v>
      </c>
      <c r="BP150" t="str">
        <f t="shared" ca="1" si="30"/>
        <v>TRUE</v>
      </c>
    </row>
    <row r="151" spans="2:68" x14ac:dyDescent="0.2">
      <c r="B151" t="str">
        <f t="array" aca="1" ref="B151" ca="1">INDEX(基础表!$Y:$Y,SMALL(IF(基础表!$Z:$Z=1,ROW(基础表!$Z:$Z),999),ROW(H145)))&amp;""</f>
        <v/>
      </c>
      <c r="C151" t="e">
        <f ca="1">VLOOKUP(VLOOKUP($B151,基础表!$E:$G,3,FALSE),模型表!$C:$D,2,FALSE)</f>
        <v>#N/A</v>
      </c>
      <c r="E151" t="e">
        <f ca="1">VLOOKUP($B151,基础表!$E:$G,3,FALSE)</f>
        <v>#N/A</v>
      </c>
      <c r="F151" t="e">
        <f ca="1">VLOOKUP($E151,模型表!$C:$G,5,FALSE)</f>
        <v>#N/A</v>
      </c>
      <c r="G151" t="e">
        <f ca="1">VLOOKUP($E151,模型表!$C:$F,4,FALSE)</f>
        <v>#N/A</v>
      </c>
      <c r="I151" t="str">
        <f t="shared" ca="1" si="0"/>
        <v/>
      </c>
      <c r="J151" t="str">
        <f t="shared" ca="1" si="1"/>
        <v/>
      </c>
      <c r="K151" t="str">
        <f t="shared" ca="1" si="2"/>
        <v/>
      </c>
      <c r="L151" t="str">
        <f t="shared" ca="1" si="3"/>
        <v/>
      </c>
      <c r="M151" t="str">
        <f t="shared" ca="1" si="25"/>
        <v/>
      </c>
      <c r="O151" t="e">
        <f ca="1">VLOOKUP($B151,基础表!$E:$R,14,FALSE)</f>
        <v>#N/A</v>
      </c>
      <c r="P151" t="e">
        <f ca="1">VLOOKUP($B151,基础表!$E:$S,13,FALSE)</f>
        <v>#N/A</v>
      </c>
      <c r="R151" t="e">
        <f ca="1">VLOOKUP($B151,基础表!$E:$H,4,FALSE)</f>
        <v>#N/A</v>
      </c>
      <c r="U151" t="str">
        <f t="shared" ca="1" si="26"/>
        <v/>
      </c>
      <c r="V151" t="str">
        <f t="shared" ca="1" si="27"/>
        <v/>
      </c>
      <c r="W151" t="str">
        <f t="shared" ca="1" si="28"/>
        <v/>
      </c>
      <c r="X151" t="e">
        <f ca="1">VLOOKUP($E151,模型表!$C:$K,9,FALSE)</f>
        <v>#N/A</v>
      </c>
      <c r="Z151" t="e">
        <f ca="1">VLOOKUP($E151,模型表!$C:$Q,11,FALSE)</f>
        <v>#N/A</v>
      </c>
      <c r="AF151" s="36" t="str">
        <f ca="1">IF($B151="","",IF(VLOOKUP($E151,模型表!$C:$O,12,FALSE)="PBuff","["&amp;VLOOKUP($E151,模型表!$C:$Q,13,FALSE)&amp;"]","[]"))</f>
        <v/>
      </c>
      <c r="AH151" s="23" t="str">
        <f t="shared" ca="1" si="9"/>
        <v/>
      </c>
      <c r="AI151" s="23" t="e">
        <f t="shared" ca="1" si="29"/>
        <v>#N/A</v>
      </c>
      <c r="AJ151" s="23" t="str">
        <f t="shared" ca="1" si="11"/>
        <v/>
      </c>
      <c r="AK151" s="23" t="str">
        <f t="shared" ca="1" si="12"/>
        <v/>
      </c>
      <c r="AM151" t="e">
        <f ca="1">VLOOKUP($B151,基础表!$E:$J,4,FALSE)</f>
        <v>#N/A</v>
      </c>
      <c r="AN151" t="e">
        <f ca="1">VLOOKUP($B151,基础表!$E:$J,5,FALSE)</f>
        <v>#N/A</v>
      </c>
      <c r="AO151" t="e">
        <f ca="1">VLOOKUP($B151,基础表!$E:$J,6,FALSE)</f>
        <v>#N/A</v>
      </c>
      <c r="AP151" t="e">
        <f ca="1">VLOOKUP($B151,基础扩展表!$E:$AG,MATCH(AP$2,基础扩展表!$E$1:$AG$1,0),FALSE)</f>
        <v>#N/A</v>
      </c>
      <c r="AQ151" t="e">
        <f ca="1">VLOOKUP($B151,基础扩展表!$E:$AG,MATCH(AQ$2,基础扩展表!$E$1:$AG$1,0),FALSE)</f>
        <v>#N/A</v>
      </c>
      <c r="AR151" t="e">
        <f ca="1">VLOOKUP($B151,基础扩展表!$E:$AG,MATCH(AR$2,基础扩展表!$E$1:$AG$1,0),FALSE)</f>
        <v>#N/A</v>
      </c>
      <c r="AS151" t="e">
        <f ca="1">VLOOKUP($B151,基础扩展表!$E:$AG,MATCH(AS$2,基础扩展表!$E$1:$AG$1,0),FALSE)</f>
        <v>#N/A</v>
      </c>
      <c r="AT151" t="e">
        <f ca="1">VLOOKUP($B151,基础扩展表!$E:$AG,MATCH(AT$2,基础扩展表!$E$1:$AG$1,0),FALSE)</f>
        <v>#N/A</v>
      </c>
      <c r="AU151" t="e">
        <f ca="1">VLOOKUP($B151,基础扩展表!$E:$AG,MATCH(AU$2,基础扩展表!$E$1:$AG$1,0),FALSE)</f>
        <v>#N/A</v>
      </c>
      <c r="AV151" t="e">
        <f ca="1">VLOOKUP($B151,基础扩展表!$E:$AG,MATCH(AV$2,基础扩展表!$E$1:$AG$1,0),FALSE)</f>
        <v>#N/A</v>
      </c>
      <c r="AW151" t="e">
        <f ca="1">VLOOKUP($B151,基础扩展表!$E:$AG,MATCH(AW$2,基础扩展表!$E$1:$AG$1,0),FALSE)</f>
        <v>#N/A</v>
      </c>
      <c r="AX151" t="e">
        <f ca="1">VLOOKUP($B151,基础扩展表!$E:$AG,MATCH(AX$2,基础扩展表!$E$1:$AG$1,0),FALSE)</f>
        <v>#N/A</v>
      </c>
      <c r="AY151" t="e">
        <f ca="1">VLOOKUP($B151,基础扩展表!$E:$AG,MATCH(AY$2,基础扩展表!$E$1:$AG$1,0),FALSE)</f>
        <v>#N/A</v>
      </c>
      <c r="AZ151" t="e">
        <f ca="1">VLOOKUP($B151,基础扩展表!$E:$AG,MATCH(AZ$2,基础扩展表!$E$1:$AG$1,0),FALSE)</f>
        <v>#N/A</v>
      </c>
      <c r="BA151" t="e">
        <f ca="1">VLOOKUP($B151,基础扩展表!$E:$AG,MATCH(BA$2,基础扩展表!$E$1:$AG$1,0),FALSE)</f>
        <v>#N/A</v>
      </c>
      <c r="BB151" t="e">
        <f ca="1">VLOOKUP($B151,基础扩展表!$E:$AG,MATCH(BB$2,基础扩展表!$E$1:$AG$1,0),FALSE)</f>
        <v>#N/A</v>
      </c>
      <c r="BC151" t="e">
        <f ca="1">VLOOKUP($B151,基础扩展表!$E:$AG,MATCH(BC$2,基础扩展表!$E$1:$AG$1,0),FALSE)</f>
        <v>#N/A</v>
      </c>
      <c r="BD151" t="e">
        <f ca="1">VLOOKUP($B151,基础扩展表!$E:$AG,MATCH(BD$2,基础扩展表!$E$1:$AG$1,0),FALSE)</f>
        <v>#N/A</v>
      </c>
      <c r="BE151" t="e">
        <f ca="1">VLOOKUP($B151,基础扩展表!$E:$AG,MATCH(BE$2,基础扩展表!$E$1:$AG$1,0),FALSE)</f>
        <v>#N/A</v>
      </c>
      <c r="BF151" t="e">
        <f ca="1">VLOOKUP($B151,基础扩展表!$E:$AG,MATCH(BF$2,基础扩展表!$E$1:$AG$1,0),FALSE)</f>
        <v>#N/A</v>
      </c>
      <c r="BG151" t="e">
        <f ca="1">VLOOKUP($B151,基础扩展表!$E:$AG,MATCH(BG$2,基础扩展表!$E$1:$AG$1,0),FALSE)</f>
        <v>#N/A</v>
      </c>
      <c r="BH151" t="e">
        <f ca="1">VLOOKUP($B151,基础扩展表!$E:$AG,MATCH(BH$2,基础扩展表!$E$1:$AG$1,0),FALSE)</f>
        <v>#N/A</v>
      </c>
      <c r="BI151" t="e">
        <f ca="1">VLOOKUP($B151,基础扩展表!$E:$AG,MATCH(BI$2,基础扩展表!$E$1:$AG$1,0),FALSE)</f>
        <v>#N/A</v>
      </c>
      <c r="BJ151" t="e">
        <f ca="1">VLOOKUP($B151,基础扩展表!$E:$AG,MATCH(BJ$2,基础扩展表!$E$1:$AG$1,0),FALSE)</f>
        <v>#N/A</v>
      </c>
      <c r="BK151" t="e">
        <f ca="1">VLOOKUP($B151,基础扩展表!$E:$AG,MATCH(BK$2,基础扩展表!$E$1:$AG$1,0),FALSE)</f>
        <v>#N/A</v>
      </c>
      <c r="BL151" t="e">
        <f ca="1">VLOOKUP($B151,基础扩展表!$E:$AG,MATCH(BL$2,基础扩展表!$E$1:$AG$1,0),FALSE)</f>
        <v>#N/A</v>
      </c>
      <c r="BM151" t="e">
        <f ca="1">VLOOKUP($E151,模型表!$C:$E,3,FALSE)</f>
        <v>#N/A</v>
      </c>
      <c r="BP151" t="str">
        <f t="shared" ca="1" si="30"/>
        <v>TRUE</v>
      </c>
    </row>
    <row r="152" spans="2:68" x14ac:dyDescent="0.2">
      <c r="B152" t="str">
        <f t="array" aca="1" ref="B152" ca="1">INDEX(基础表!$Y:$Y,SMALL(IF(基础表!$Z:$Z=1,ROW(基础表!$Z:$Z),999),ROW(H146)))&amp;""</f>
        <v/>
      </c>
      <c r="C152" t="e">
        <f ca="1">VLOOKUP(VLOOKUP($B152,基础表!$E:$G,3,FALSE),模型表!$C:$D,2,FALSE)</f>
        <v>#N/A</v>
      </c>
      <c r="E152" t="e">
        <f ca="1">VLOOKUP($B152,基础表!$E:$G,3,FALSE)</f>
        <v>#N/A</v>
      </c>
      <c r="F152" t="e">
        <f ca="1">VLOOKUP($E152,模型表!$C:$G,5,FALSE)</f>
        <v>#N/A</v>
      </c>
      <c r="G152" t="e">
        <f ca="1">VLOOKUP($E152,模型表!$C:$F,4,FALSE)</f>
        <v>#N/A</v>
      </c>
      <c r="I152" t="str">
        <f t="shared" ca="1" si="0"/>
        <v/>
      </c>
      <c r="J152" t="str">
        <f t="shared" ca="1" si="1"/>
        <v/>
      </c>
      <c r="K152" t="str">
        <f t="shared" ca="1" si="2"/>
        <v/>
      </c>
      <c r="L152" t="str">
        <f t="shared" ca="1" si="3"/>
        <v/>
      </c>
      <c r="M152" t="str">
        <f t="shared" ca="1" si="25"/>
        <v/>
      </c>
      <c r="O152" t="e">
        <f ca="1">VLOOKUP($B152,基础表!$E:$R,14,FALSE)</f>
        <v>#N/A</v>
      </c>
      <c r="P152" t="e">
        <f ca="1">VLOOKUP($B152,基础表!$E:$S,13,FALSE)</f>
        <v>#N/A</v>
      </c>
      <c r="R152" t="e">
        <f ca="1">VLOOKUP($B152,基础表!$E:$H,4,FALSE)</f>
        <v>#N/A</v>
      </c>
      <c r="U152" t="str">
        <f t="shared" ca="1" si="26"/>
        <v/>
      </c>
      <c r="V152" t="str">
        <f t="shared" ca="1" si="27"/>
        <v/>
      </c>
      <c r="W152" t="str">
        <f t="shared" ca="1" si="28"/>
        <v/>
      </c>
      <c r="X152" t="e">
        <f ca="1">VLOOKUP($E152,模型表!$C:$K,9,FALSE)</f>
        <v>#N/A</v>
      </c>
      <c r="Z152" t="e">
        <f ca="1">VLOOKUP($E152,模型表!$C:$Q,11,FALSE)</f>
        <v>#N/A</v>
      </c>
      <c r="AF152" s="36" t="str">
        <f ca="1">IF($B152="","",IF(VLOOKUP($E152,模型表!$C:$O,12,FALSE)="PBuff","["&amp;VLOOKUP($E152,模型表!$C:$Q,13,FALSE)&amp;"]","[]"))</f>
        <v/>
      </c>
      <c r="AH152" s="23" t="str">
        <f t="shared" ca="1" si="9"/>
        <v/>
      </c>
      <c r="AI152" s="23" t="e">
        <f t="shared" ca="1" si="29"/>
        <v>#N/A</v>
      </c>
      <c r="AJ152" s="23" t="str">
        <f t="shared" ca="1" si="11"/>
        <v/>
      </c>
      <c r="AK152" s="23" t="str">
        <f t="shared" ca="1" si="12"/>
        <v/>
      </c>
      <c r="AM152" t="e">
        <f ca="1">VLOOKUP($B152,基础表!$E:$J,4,FALSE)</f>
        <v>#N/A</v>
      </c>
      <c r="AN152" t="e">
        <f ca="1">VLOOKUP($B152,基础表!$E:$J,5,FALSE)</f>
        <v>#N/A</v>
      </c>
      <c r="AO152" t="e">
        <f ca="1">VLOOKUP($B152,基础表!$E:$J,6,FALSE)</f>
        <v>#N/A</v>
      </c>
      <c r="AP152" t="e">
        <f ca="1">VLOOKUP($B152,基础扩展表!$E:$AG,MATCH(AP$2,基础扩展表!$E$1:$AG$1,0),FALSE)</f>
        <v>#N/A</v>
      </c>
      <c r="AQ152" t="e">
        <f ca="1">VLOOKUP($B152,基础扩展表!$E:$AG,MATCH(AQ$2,基础扩展表!$E$1:$AG$1,0),FALSE)</f>
        <v>#N/A</v>
      </c>
      <c r="AR152" t="e">
        <f ca="1">VLOOKUP($B152,基础扩展表!$E:$AG,MATCH(AR$2,基础扩展表!$E$1:$AG$1,0),FALSE)</f>
        <v>#N/A</v>
      </c>
      <c r="AS152" t="e">
        <f ca="1">VLOOKUP($B152,基础扩展表!$E:$AG,MATCH(AS$2,基础扩展表!$E$1:$AG$1,0),FALSE)</f>
        <v>#N/A</v>
      </c>
      <c r="AT152" t="e">
        <f ca="1">VLOOKUP($B152,基础扩展表!$E:$AG,MATCH(AT$2,基础扩展表!$E$1:$AG$1,0),FALSE)</f>
        <v>#N/A</v>
      </c>
      <c r="AU152" t="e">
        <f ca="1">VLOOKUP($B152,基础扩展表!$E:$AG,MATCH(AU$2,基础扩展表!$E$1:$AG$1,0),FALSE)</f>
        <v>#N/A</v>
      </c>
      <c r="AV152" t="e">
        <f ca="1">VLOOKUP($B152,基础扩展表!$E:$AG,MATCH(AV$2,基础扩展表!$E$1:$AG$1,0),FALSE)</f>
        <v>#N/A</v>
      </c>
      <c r="AW152" t="e">
        <f ca="1">VLOOKUP($B152,基础扩展表!$E:$AG,MATCH(AW$2,基础扩展表!$E$1:$AG$1,0),FALSE)</f>
        <v>#N/A</v>
      </c>
      <c r="AX152" t="e">
        <f ca="1">VLOOKUP($B152,基础扩展表!$E:$AG,MATCH(AX$2,基础扩展表!$E$1:$AG$1,0),FALSE)</f>
        <v>#N/A</v>
      </c>
      <c r="AY152" t="e">
        <f ca="1">VLOOKUP($B152,基础扩展表!$E:$AG,MATCH(AY$2,基础扩展表!$E$1:$AG$1,0),FALSE)</f>
        <v>#N/A</v>
      </c>
      <c r="AZ152" t="e">
        <f ca="1">VLOOKUP($B152,基础扩展表!$E:$AG,MATCH(AZ$2,基础扩展表!$E$1:$AG$1,0),FALSE)</f>
        <v>#N/A</v>
      </c>
      <c r="BA152" t="e">
        <f ca="1">VLOOKUP($B152,基础扩展表!$E:$AG,MATCH(BA$2,基础扩展表!$E$1:$AG$1,0),FALSE)</f>
        <v>#N/A</v>
      </c>
      <c r="BB152" t="e">
        <f ca="1">VLOOKUP($B152,基础扩展表!$E:$AG,MATCH(BB$2,基础扩展表!$E$1:$AG$1,0),FALSE)</f>
        <v>#N/A</v>
      </c>
      <c r="BC152" t="e">
        <f ca="1">VLOOKUP($B152,基础扩展表!$E:$AG,MATCH(BC$2,基础扩展表!$E$1:$AG$1,0),FALSE)</f>
        <v>#N/A</v>
      </c>
      <c r="BD152" t="e">
        <f ca="1">VLOOKUP($B152,基础扩展表!$E:$AG,MATCH(BD$2,基础扩展表!$E$1:$AG$1,0),FALSE)</f>
        <v>#N/A</v>
      </c>
      <c r="BE152" t="e">
        <f ca="1">VLOOKUP($B152,基础扩展表!$E:$AG,MATCH(BE$2,基础扩展表!$E$1:$AG$1,0),FALSE)</f>
        <v>#N/A</v>
      </c>
      <c r="BF152" t="e">
        <f ca="1">VLOOKUP($B152,基础扩展表!$E:$AG,MATCH(BF$2,基础扩展表!$E$1:$AG$1,0),FALSE)</f>
        <v>#N/A</v>
      </c>
      <c r="BG152" t="e">
        <f ca="1">VLOOKUP($B152,基础扩展表!$E:$AG,MATCH(BG$2,基础扩展表!$E$1:$AG$1,0),FALSE)</f>
        <v>#N/A</v>
      </c>
      <c r="BH152" t="e">
        <f ca="1">VLOOKUP($B152,基础扩展表!$E:$AG,MATCH(BH$2,基础扩展表!$E$1:$AG$1,0),FALSE)</f>
        <v>#N/A</v>
      </c>
      <c r="BI152" t="e">
        <f ca="1">VLOOKUP($B152,基础扩展表!$E:$AG,MATCH(BI$2,基础扩展表!$E$1:$AG$1,0),FALSE)</f>
        <v>#N/A</v>
      </c>
      <c r="BJ152" t="e">
        <f ca="1">VLOOKUP($B152,基础扩展表!$E:$AG,MATCH(BJ$2,基础扩展表!$E$1:$AG$1,0),FALSE)</f>
        <v>#N/A</v>
      </c>
      <c r="BK152" t="e">
        <f ca="1">VLOOKUP($B152,基础扩展表!$E:$AG,MATCH(BK$2,基础扩展表!$E$1:$AG$1,0),FALSE)</f>
        <v>#N/A</v>
      </c>
      <c r="BL152" t="e">
        <f ca="1">VLOOKUP($B152,基础扩展表!$E:$AG,MATCH(BL$2,基础扩展表!$E$1:$AG$1,0),FALSE)</f>
        <v>#N/A</v>
      </c>
      <c r="BM152" t="e">
        <f ca="1">VLOOKUP($E152,模型表!$C:$E,3,FALSE)</f>
        <v>#N/A</v>
      </c>
      <c r="BP152" t="str">
        <f t="shared" ca="1" si="30"/>
        <v>TRUE</v>
      </c>
    </row>
    <row r="153" spans="2:68" x14ac:dyDescent="0.2">
      <c r="B153" t="str">
        <f t="array" aca="1" ref="B153" ca="1">INDEX(基础表!$Y:$Y,SMALL(IF(基础表!$Z:$Z=1,ROW(基础表!$Z:$Z),999),ROW(H147)))&amp;""</f>
        <v/>
      </c>
      <c r="C153" t="e">
        <f ca="1">VLOOKUP(VLOOKUP($B153,基础表!$E:$G,3,FALSE),模型表!$C:$D,2,FALSE)</f>
        <v>#N/A</v>
      </c>
      <c r="E153" t="e">
        <f ca="1">VLOOKUP($B153,基础表!$E:$G,3,FALSE)</f>
        <v>#N/A</v>
      </c>
      <c r="F153" t="e">
        <f ca="1">VLOOKUP($E153,模型表!$C:$G,5,FALSE)</f>
        <v>#N/A</v>
      </c>
      <c r="G153" t="e">
        <f ca="1">VLOOKUP($E153,模型表!$C:$F,4,FALSE)</f>
        <v>#N/A</v>
      </c>
      <c r="I153" t="str">
        <f t="shared" ca="1" si="0"/>
        <v/>
      </c>
      <c r="J153" t="str">
        <f t="shared" ca="1" si="1"/>
        <v/>
      </c>
      <c r="K153" t="str">
        <f t="shared" ca="1" si="2"/>
        <v/>
      </c>
      <c r="L153" t="str">
        <f t="shared" ca="1" si="3"/>
        <v/>
      </c>
      <c r="M153" t="str">
        <f t="shared" ca="1" si="25"/>
        <v/>
      </c>
      <c r="O153" t="e">
        <f ca="1">VLOOKUP($B153,基础表!$E:$R,14,FALSE)</f>
        <v>#N/A</v>
      </c>
      <c r="P153" t="e">
        <f ca="1">VLOOKUP($B153,基础表!$E:$S,13,FALSE)</f>
        <v>#N/A</v>
      </c>
      <c r="R153" t="e">
        <f ca="1">VLOOKUP($B153,基础表!$E:$H,4,FALSE)</f>
        <v>#N/A</v>
      </c>
      <c r="U153" t="str">
        <f t="shared" ca="1" si="26"/>
        <v/>
      </c>
      <c r="V153" t="str">
        <f t="shared" ca="1" si="27"/>
        <v/>
      </c>
      <c r="W153" t="str">
        <f t="shared" ca="1" si="28"/>
        <v/>
      </c>
      <c r="X153" t="e">
        <f ca="1">VLOOKUP($E153,模型表!$C:$K,9,FALSE)</f>
        <v>#N/A</v>
      </c>
      <c r="Z153" t="e">
        <f ca="1">VLOOKUP($E153,模型表!$C:$Q,11,FALSE)</f>
        <v>#N/A</v>
      </c>
      <c r="AF153" s="36" t="str">
        <f ca="1">IF($B153="","",IF(VLOOKUP($E153,模型表!$C:$O,12,FALSE)="PBuff","["&amp;VLOOKUP($E153,模型表!$C:$Q,13,FALSE)&amp;"]","[]"))</f>
        <v/>
      </c>
      <c r="AH153" s="23" t="str">
        <f t="shared" ca="1" si="9"/>
        <v/>
      </c>
      <c r="AI153" s="23" t="e">
        <f t="shared" ca="1" si="29"/>
        <v>#N/A</v>
      </c>
      <c r="AJ153" s="23" t="str">
        <f t="shared" ca="1" si="11"/>
        <v/>
      </c>
      <c r="AK153" s="23" t="str">
        <f t="shared" ca="1" si="12"/>
        <v/>
      </c>
      <c r="AM153" t="e">
        <f ca="1">VLOOKUP($B153,基础表!$E:$J,4,FALSE)</f>
        <v>#N/A</v>
      </c>
      <c r="AN153" t="e">
        <f ca="1">VLOOKUP($B153,基础表!$E:$J,5,FALSE)</f>
        <v>#N/A</v>
      </c>
      <c r="AO153" t="e">
        <f ca="1">VLOOKUP($B153,基础表!$E:$J,6,FALSE)</f>
        <v>#N/A</v>
      </c>
      <c r="AP153" t="e">
        <f ca="1">VLOOKUP($B153,基础扩展表!$E:$AG,MATCH(AP$2,基础扩展表!$E$1:$AG$1,0),FALSE)</f>
        <v>#N/A</v>
      </c>
      <c r="AQ153" t="e">
        <f ca="1">VLOOKUP($B153,基础扩展表!$E:$AG,MATCH(AQ$2,基础扩展表!$E$1:$AG$1,0),FALSE)</f>
        <v>#N/A</v>
      </c>
      <c r="AR153" t="e">
        <f ca="1">VLOOKUP($B153,基础扩展表!$E:$AG,MATCH(AR$2,基础扩展表!$E$1:$AG$1,0),FALSE)</f>
        <v>#N/A</v>
      </c>
      <c r="AS153" t="e">
        <f ca="1">VLOOKUP($B153,基础扩展表!$E:$AG,MATCH(AS$2,基础扩展表!$E$1:$AG$1,0),FALSE)</f>
        <v>#N/A</v>
      </c>
      <c r="AT153" t="e">
        <f ca="1">VLOOKUP($B153,基础扩展表!$E:$AG,MATCH(AT$2,基础扩展表!$E$1:$AG$1,0),FALSE)</f>
        <v>#N/A</v>
      </c>
      <c r="AU153" t="e">
        <f ca="1">VLOOKUP($B153,基础扩展表!$E:$AG,MATCH(AU$2,基础扩展表!$E$1:$AG$1,0),FALSE)</f>
        <v>#N/A</v>
      </c>
      <c r="AV153" t="e">
        <f ca="1">VLOOKUP($B153,基础扩展表!$E:$AG,MATCH(AV$2,基础扩展表!$E$1:$AG$1,0),FALSE)</f>
        <v>#N/A</v>
      </c>
      <c r="AW153" t="e">
        <f ca="1">VLOOKUP($B153,基础扩展表!$E:$AG,MATCH(AW$2,基础扩展表!$E$1:$AG$1,0),FALSE)</f>
        <v>#N/A</v>
      </c>
      <c r="AX153" t="e">
        <f ca="1">VLOOKUP($B153,基础扩展表!$E:$AG,MATCH(AX$2,基础扩展表!$E$1:$AG$1,0),FALSE)</f>
        <v>#N/A</v>
      </c>
      <c r="AY153" t="e">
        <f ca="1">VLOOKUP($B153,基础扩展表!$E:$AG,MATCH(AY$2,基础扩展表!$E$1:$AG$1,0),FALSE)</f>
        <v>#N/A</v>
      </c>
      <c r="AZ153" t="e">
        <f ca="1">VLOOKUP($B153,基础扩展表!$E:$AG,MATCH(AZ$2,基础扩展表!$E$1:$AG$1,0),FALSE)</f>
        <v>#N/A</v>
      </c>
      <c r="BA153" t="e">
        <f ca="1">VLOOKUP($B153,基础扩展表!$E:$AG,MATCH(BA$2,基础扩展表!$E$1:$AG$1,0),FALSE)</f>
        <v>#N/A</v>
      </c>
      <c r="BB153" t="e">
        <f ca="1">VLOOKUP($B153,基础扩展表!$E:$AG,MATCH(BB$2,基础扩展表!$E$1:$AG$1,0),FALSE)</f>
        <v>#N/A</v>
      </c>
      <c r="BC153" t="e">
        <f ca="1">VLOOKUP($B153,基础扩展表!$E:$AG,MATCH(BC$2,基础扩展表!$E$1:$AG$1,0),FALSE)</f>
        <v>#N/A</v>
      </c>
      <c r="BD153" t="e">
        <f ca="1">VLOOKUP($B153,基础扩展表!$E:$AG,MATCH(BD$2,基础扩展表!$E$1:$AG$1,0),FALSE)</f>
        <v>#N/A</v>
      </c>
      <c r="BE153" t="e">
        <f ca="1">VLOOKUP($B153,基础扩展表!$E:$AG,MATCH(BE$2,基础扩展表!$E$1:$AG$1,0),FALSE)</f>
        <v>#N/A</v>
      </c>
      <c r="BF153" t="e">
        <f ca="1">VLOOKUP($B153,基础扩展表!$E:$AG,MATCH(BF$2,基础扩展表!$E$1:$AG$1,0),FALSE)</f>
        <v>#N/A</v>
      </c>
      <c r="BG153" t="e">
        <f ca="1">VLOOKUP($B153,基础扩展表!$E:$AG,MATCH(BG$2,基础扩展表!$E$1:$AG$1,0),FALSE)</f>
        <v>#N/A</v>
      </c>
      <c r="BH153" t="e">
        <f ca="1">VLOOKUP($B153,基础扩展表!$E:$AG,MATCH(BH$2,基础扩展表!$E$1:$AG$1,0),FALSE)</f>
        <v>#N/A</v>
      </c>
      <c r="BI153" t="e">
        <f ca="1">VLOOKUP($B153,基础扩展表!$E:$AG,MATCH(BI$2,基础扩展表!$E$1:$AG$1,0),FALSE)</f>
        <v>#N/A</v>
      </c>
      <c r="BJ153" t="e">
        <f ca="1">VLOOKUP($B153,基础扩展表!$E:$AG,MATCH(BJ$2,基础扩展表!$E$1:$AG$1,0),FALSE)</f>
        <v>#N/A</v>
      </c>
      <c r="BK153" t="e">
        <f ca="1">VLOOKUP($B153,基础扩展表!$E:$AG,MATCH(BK$2,基础扩展表!$E$1:$AG$1,0),FALSE)</f>
        <v>#N/A</v>
      </c>
      <c r="BL153" t="e">
        <f ca="1">VLOOKUP($B153,基础扩展表!$E:$AG,MATCH(BL$2,基础扩展表!$E$1:$AG$1,0),FALSE)</f>
        <v>#N/A</v>
      </c>
      <c r="BM153" t="e">
        <f ca="1">VLOOKUP($E153,模型表!$C:$E,3,FALSE)</f>
        <v>#N/A</v>
      </c>
      <c r="BP153" t="str">
        <f t="shared" ca="1" si="30"/>
        <v>TRUE</v>
      </c>
    </row>
    <row r="154" spans="2:68" x14ac:dyDescent="0.2">
      <c r="B154" t="str">
        <f t="array" aca="1" ref="B154" ca="1">INDEX(基础表!$Y:$Y,SMALL(IF(基础表!$Z:$Z=1,ROW(基础表!$Z:$Z),999),ROW(H148)))&amp;""</f>
        <v/>
      </c>
      <c r="C154" t="e">
        <f ca="1">VLOOKUP(VLOOKUP($B154,基础表!$E:$G,3,FALSE),模型表!$C:$D,2,FALSE)</f>
        <v>#N/A</v>
      </c>
      <c r="E154" t="e">
        <f ca="1">VLOOKUP($B154,基础表!$E:$G,3,FALSE)</f>
        <v>#N/A</v>
      </c>
      <c r="F154" t="e">
        <f ca="1">VLOOKUP($E154,模型表!$C:$G,5,FALSE)</f>
        <v>#N/A</v>
      </c>
      <c r="G154" t="e">
        <f ca="1">VLOOKUP($E154,模型表!$C:$F,4,FALSE)</f>
        <v>#N/A</v>
      </c>
      <c r="I154" t="str">
        <f t="shared" ca="1" si="0"/>
        <v/>
      </c>
      <c r="J154" t="str">
        <f t="shared" ca="1" si="1"/>
        <v/>
      </c>
      <c r="K154" t="str">
        <f t="shared" ca="1" si="2"/>
        <v/>
      </c>
      <c r="L154" t="str">
        <f t="shared" ca="1" si="3"/>
        <v/>
      </c>
      <c r="M154" t="str">
        <f t="shared" ca="1" si="25"/>
        <v/>
      </c>
      <c r="O154" t="e">
        <f ca="1">VLOOKUP($B154,基础表!$E:$R,14,FALSE)</f>
        <v>#N/A</v>
      </c>
      <c r="P154" t="e">
        <f ca="1">VLOOKUP($B154,基础表!$E:$S,13,FALSE)</f>
        <v>#N/A</v>
      </c>
      <c r="R154" t="e">
        <f ca="1">VLOOKUP($B154,基础表!$E:$H,4,FALSE)</f>
        <v>#N/A</v>
      </c>
      <c r="U154" t="str">
        <f t="shared" ca="1" si="26"/>
        <v/>
      </c>
      <c r="V154" t="str">
        <f t="shared" ca="1" si="27"/>
        <v/>
      </c>
      <c r="W154" t="str">
        <f t="shared" ca="1" si="28"/>
        <v/>
      </c>
      <c r="X154" t="e">
        <f ca="1">VLOOKUP($E154,模型表!$C:$K,9,FALSE)</f>
        <v>#N/A</v>
      </c>
      <c r="Z154" t="e">
        <f ca="1">VLOOKUP($E154,模型表!$C:$Q,11,FALSE)</f>
        <v>#N/A</v>
      </c>
      <c r="AF154" s="36" t="str">
        <f ca="1">IF($B154="","",IF(VLOOKUP($E154,模型表!$C:$O,12,FALSE)="PBuff","["&amp;VLOOKUP($E154,模型表!$C:$Q,13,FALSE)&amp;"]","[]"))</f>
        <v/>
      </c>
      <c r="AH154" s="23" t="str">
        <f t="shared" ca="1" si="9"/>
        <v/>
      </c>
      <c r="AI154" s="23" t="e">
        <f t="shared" ca="1" si="29"/>
        <v>#N/A</v>
      </c>
      <c r="AJ154" s="23" t="str">
        <f t="shared" ca="1" si="11"/>
        <v/>
      </c>
      <c r="AK154" s="23" t="str">
        <f t="shared" ca="1" si="12"/>
        <v/>
      </c>
      <c r="AM154" t="e">
        <f ca="1">VLOOKUP($B154,基础表!$E:$J,4,FALSE)</f>
        <v>#N/A</v>
      </c>
      <c r="AN154" t="e">
        <f ca="1">VLOOKUP($B154,基础表!$E:$J,5,FALSE)</f>
        <v>#N/A</v>
      </c>
      <c r="AO154" t="e">
        <f ca="1">VLOOKUP($B154,基础表!$E:$J,6,FALSE)</f>
        <v>#N/A</v>
      </c>
      <c r="AP154" t="e">
        <f ca="1">VLOOKUP($B154,基础扩展表!$E:$AG,MATCH(AP$2,基础扩展表!$E$1:$AG$1,0),FALSE)</f>
        <v>#N/A</v>
      </c>
      <c r="AQ154" t="e">
        <f ca="1">VLOOKUP($B154,基础扩展表!$E:$AG,MATCH(AQ$2,基础扩展表!$E$1:$AG$1,0),FALSE)</f>
        <v>#N/A</v>
      </c>
      <c r="AR154" t="e">
        <f ca="1">VLOOKUP($B154,基础扩展表!$E:$AG,MATCH(AR$2,基础扩展表!$E$1:$AG$1,0),FALSE)</f>
        <v>#N/A</v>
      </c>
      <c r="AS154" t="e">
        <f ca="1">VLOOKUP($B154,基础扩展表!$E:$AG,MATCH(AS$2,基础扩展表!$E$1:$AG$1,0),FALSE)</f>
        <v>#N/A</v>
      </c>
      <c r="AT154" t="e">
        <f ca="1">VLOOKUP($B154,基础扩展表!$E:$AG,MATCH(AT$2,基础扩展表!$E$1:$AG$1,0),FALSE)</f>
        <v>#N/A</v>
      </c>
      <c r="AU154" t="e">
        <f ca="1">VLOOKUP($B154,基础扩展表!$E:$AG,MATCH(AU$2,基础扩展表!$E$1:$AG$1,0),FALSE)</f>
        <v>#N/A</v>
      </c>
      <c r="AV154" t="e">
        <f ca="1">VLOOKUP($B154,基础扩展表!$E:$AG,MATCH(AV$2,基础扩展表!$E$1:$AG$1,0),FALSE)</f>
        <v>#N/A</v>
      </c>
      <c r="AW154" t="e">
        <f ca="1">VLOOKUP($B154,基础扩展表!$E:$AG,MATCH(AW$2,基础扩展表!$E$1:$AG$1,0),FALSE)</f>
        <v>#N/A</v>
      </c>
      <c r="AX154" t="e">
        <f ca="1">VLOOKUP($B154,基础扩展表!$E:$AG,MATCH(AX$2,基础扩展表!$E$1:$AG$1,0),FALSE)</f>
        <v>#N/A</v>
      </c>
      <c r="AY154" t="e">
        <f ca="1">VLOOKUP($B154,基础扩展表!$E:$AG,MATCH(AY$2,基础扩展表!$E$1:$AG$1,0),FALSE)</f>
        <v>#N/A</v>
      </c>
      <c r="AZ154" t="e">
        <f ca="1">VLOOKUP($B154,基础扩展表!$E:$AG,MATCH(AZ$2,基础扩展表!$E$1:$AG$1,0),FALSE)</f>
        <v>#N/A</v>
      </c>
      <c r="BA154" t="e">
        <f ca="1">VLOOKUP($B154,基础扩展表!$E:$AG,MATCH(BA$2,基础扩展表!$E$1:$AG$1,0),FALSE)</f>
        <v>#N/A</v>
      </c>
      <c r="BB154" t="e">
        <f ca="1">VLOOKUP($B154,基础扩展表!$E:$AG,MATCH(BB$2,基础扩展表!$E$1:$AG$1,0),FALSE)</f>
        <v>#N/A</v>
      </c>
      <c r="BC154" t="e">
        <f ca="1">VLOOKUP($B154,基础扩展表!$E:$AG,MATCH(BC$2,基础扩展表!$E$1:$AG$1,0),FALSE)</f>
        <v>#N/A</v>
      </c>
      <c r="BD154" t="e">
        <f ca="1">VLOOKUP($B154,基础扩展表!$E:$AG,MATCH(BD$2,基础扩展表!$E$1:$AG$1,0),FALSE)</f>
        <v>#N/A</v>
      </c>
      <c r="BE154" t="e">
        <f ca="1">VLOOKUP($B154,基础扩展表!$E:$AG,MATCH(BE$2,基础扩展表!$E$1:$AG$1,0),FALSE)</f>
        <v>#N/A</v>
      </c>
      <c r="BF154" t="e">
        <f ca="1">VLOOKUP($B154,基础扩展表!$E:$AG,MATCH(BF$2,基础扩展表!$E$1:$AG$1,0),FALSE)</f>
        <v>#N/A</v>
      </c>
      <c r="BG154" t="e">
        <f ca="1">VLOOKUP($B154,基础扩展表!$E:$AG,MATCH(BG$2,基础扩展表!$E$1:$AG$1,0),FALSE)</f>
        <v>#N/A</v>
      </c>
      <c r="BH154" t="e">
        <f ca="1">VLOOKUP($B154,基础扩展表!$E:$AG,MATCH(BH$2,基础扩展表!$E$1:$AG$1,0),FALSE)</f>
        <v>#N/A</v>
      </c>
      <c r="BI154" t="e">
        <f ca="1">VLOOKUP($B154,基础扩展表!$E:$AG,MATCH(BI$2,基础扩展表!$E$1:$AG$1,0),FALSE)</f>
        <v>#N/A</v>
      </c>
      <c r="BJ154" t="e">
        <f ca="1">VLOOKUP($B154,基础扩展表!$E:$AG,MATCH(BJ$2,基础扩展表!$E$1:$AG$1,0),FALSE)</f>
        <v>#N/A</v>
      </c>
      <c r="BK154" t="e">
        <f ca="1">VLOOKUP($B154,基础扩展表!$E:$AG,MATCH(BK$2,基础扩展表!$E$1:$AG$1,0),FALSE)</f>
        <v>#N/A</v>
      </c>
      <c r="BL154" t="e">
        <f ca="1">VLOOKUP($B154,基础扩展表!$E:$AG,MATCH(BL$2,基础扩展表!$E$1:$AG$1,0),FALSE)</f>
        <v>#N/A</v>
      </c>
      <c r="BM154" t="e">
        <f ca="1">VLOOKUP($E154,模型表!$C:$E,3,FALSE)</f>
        <v>#N/A</v>
      </c>
      <c r="BP154" t="str">
        <f t="shared" ca="1" si="30"/>
        <v>TRUE</v>
      </c>
    </row>
    <row r="155" spans="2:68" x14ac:dyDescent="0.2">
      <c r="B155" t="str">
        <f t="array" aca="1" ref="B155" ca="1">INDEX(基础表!$Y:$Y,SMALL(IF(基础表!$Z:$Z=1,ROW(基础表!$Z:$Z),999),ROW(H149)))&amp;""</f>
        <v/>
      </c>
      <c r="C155" t="e">
        <f ca="1">VLOOKUP(VLOOKUP($B155,基础表!$E:$G,3,FALSE),模型表!$C:$D,2,FALSE)</f>
        <v>#N/A</v>
      </c>
      <c r="E155" t="e">
        <f ca="1">VLOOKUP($B155,基础表!$E:$G,3,FALSE)</f>
        <v>#N/A</v>
      </c>
      <c r="F155" t="e">
        <f ca="1">VLOOKUP($E155,模型表!$C:$G,5,FALSE)</f>
        <v>#N/A</v>
      </c>
      <c r="G155" t="e">
        <f ca="1">VLOOKUP($E155,模型表!$C:$F,4,FALSE)</f>
        <v>#N/A</v>
      </c>
      <c r="I155" t="str">
        <f t="shared" ca="1" si="0"/>
        <v/>
      </c>
      <c r="J155" t="str">
        <f t="shared" ca="1" si="1"/>
        <v/>
      </c>
      <c r="K155" t="str">
        <f t="shared" ca="1" si="2"/>
        <v/>
      </c>
      <c r="L155" t="str">
        <f t="shared" ca="1" si="3"/>
        <v/>
      </c>
      <c r="M155" t="str">
        <f t="shared" ca="1" si="25"/>
        <v/>
      </c>
      <c r="O155" t="e">
        <f ca="1">VLOOKUP($B155,基础表!$E:$R,14,FALSE)</f>
        <v>#N/A</v>
      </c>
      <c r="P155" t="e">
        <f ca="1">VLOOKUP($B155,基础表!$E:$S,13,FALSE)</f>
        <v>#N/A</v>
      </c>
      <c r="R155" t="e">
        <f ca="1">VLOOKUP($B155,基础表!$E:$H,4,FALSE)</f>
        <v>#N/A</v>
      </c>
      <c r="U155" t="str">
        <f t="shared" ca="1" si="26"/>
        <v/>
      </c>
      <c r="V155" t="str">
        <f t="shared" ca="1" si="27"/>
        <v/>
      </c>
      <c r="W155" t="str">
        <f t="shared" ca="1" si="28"/>
        <v/>
      </c>
      <c r="X155" t="e">
        <f ca="1">VLOOKUP($E155,模型表!$C:$K,9,FALSE)</f>
        <v>#N/A</v>
      </c>
      <c r="Z155" t="e">
        <f ca="1">VLOOKUP($E155,模型表!$C:$Q,11,FALSE)</f>
        <v>#N/A</v>
      </c>
      <c r="AF155" s="36" t="str">
        <f ca="1">IF($B155="","",IF(VLOOKUP($E155,模型表!$C:$O,12,FALSE)="PBuff","["&amp;VLOOKUP($E155,模型表!$C:$Q,13,FALSE)&amp;"]","[]"))</f>
        <v/>
      </c>
      <c r="AH155" s="23" t="str">
        <f t="shared" ca="1" si="9"/>
        <v/>
      </c>
      <c r="AI155" s="23" t="e">
        <f t="shared" ca="1" si="29"/>
        <v>#N/A</v>
      </c>
      <c r="AJ155" s="23" t="str">
        <f t="shared" ca="1" si="11"/>
        <v/>
      </c>
      <c r="AK155" s="23" t="str">
        <f t="shared" ca="1" si="12"/>
        <v/>
      </c>
      <c r="AM155" t="e">
        <f ca="1">VLOOKUP($B155,基础表!$E:$J,4,FALSE)</f>
        <v>#N/A</v>
      </c>
      <c r="AN155" t="e">
        <f ca="1">VLOOKUP($B155,基础表!$E:$J,5,FALSE)</f>
        <v>#N/A</v>
      </c>
      <c r="AO155" t="e">
        <f ca="1">VLOOKUP($B155,基础表!$E:$J,6,FALSE)</f>
        <v>#N/A</v>
      </c>
      <c r="AP155" t="e">
        <f ca="1">VLOOKUP($B155,基础扩展表!$E:$AG,MATCH(AP$2,基础扩展表!$E$1:$AG$1,0),FALSE)</f>
        <v>#N/A</v>
      </c>
      <c r="AQ155" t="e">
        <f ca="1">VLOOKUP($B155,基础扩展表!$E:$AG,MATCH(AQ$2,基础扩展表!$E$1:$AG$1,0),FALSE)</f>
        <v>#N/A</v>
      </c>
      <c r="AR155" t="e">
        <f ca="1">VLOOKUP($B155,基础扩展表!$E:$AG,MATCH(AR$2,基础扩展表!$E$1:$AG$1,0),FALSE)</f>
        <v>#N/A</v>
      </c>
      <c r="AS155" t="e">
        <f ca="1">VLOOKUP($B155,基础扩展表!$E:$AG,MATCH(AS$2,基础扩展表!$E$1:$AG$1,0),FALSE)</f>
        <v>#N/A</v>
      </c>
      <c r="AT155" t="e">
        <f ca="1">VLOOKUP($B155,基础扩展表!$E:$AG,MATCH(AT$2,基础扩展表!$E$1:$AG$1,0),FALSE)</f>
        <v>#N/A</v>
      </c>
      <c r="AU155" t="e">
        <f ca="1">VLOOKUP($B155,基础扩展表!$E:$AG,MATCH(AU$2,基础扩展表!$E$1:$AG$1,0),FALSE)</f>
        <v>#N/A</v>
      </c>
      <c r="AV155" t="e">
        <f ca="1">VLOOKUP($B155,基础扩展表!$E:$AG,MATCH(AV$2,基础扩展表!$E$1:$AG$1,0),FALSE)</f>
        <v>#N/A</v>
      </c>
      <c r="AW155" t="e">
        <f ca="1">VLOOKUP($B155,基础扩展表!$E:$AG,MATCH(AW$2,基础扩展表!$E$1:$AG$1,0),FALSE)</f>
        <v>#N/A</v>
      </c>
      <c r="AX155" t="e">
        <f ca="1">VLOOKUP($B155,基础扩展表!$E:$AG,MATCH(AX$2,基础扩展表!$E$1:$AG$1,0),FALSE)</f>
        <v>#N/A</v>
      </c>
      <c r="AY155" t="e">
        <f ca="1">VLOOKUP($B155,基础扩展表!$E:$AG,MATCH(AY$2,基础扩展表!$E$1:$AG$1,0),FALSE)</f>
        <v>#N/A</v>
      </c>
      <c r="AZ155" t="e">
        <f ca="1">VLOOKUP($B155,基础扩展表!$E:$AG,MATCH(AZ$2,基础扩展表!$E$1:$AG$1,0),FALSE)</f>
        <v>#N/A</v>
      </c>
      <c r="BA155" t="e">
        <f ca="1">VLOOKUP($B155,基础扩展表!$E:$AG,MATCH(BA$2,基础扩展表!$E$1:$AG$1,0),FALSE)</f>
        <v>#N/A</v>
      </c>
      <c r="BB155" t="e">
        <f ca="1">VLOOKUP($B155,基础扩展表!$E:$AG,MATCH(BB$2,基础扩展表!$E$1:$AG$1,0),FALSE)</f>
        <v>#N/A</v>
      </c>
      <c r="BC155" t="e">
        <f ca="1">VLOOKUP($B155,基础扩展表!$E:$AG,MATCH(BC$2,基础扩展表!$E$1:$AG$1,0),FALSE)</f>
        <v>#N/A</v>
      </c>
      <c r="BD155" t="e">
        <f ca="1">VLOOKUP($B155,基础扩展表!$E:$AG,MATCH(BD$2,基础扩展表!$E$1:$AG$1,0),FALSE)</f>
        <v>#N/A</v>
      </c>
      <c r="BE155" t="e">
        <f ca="1">VLOOKUP($B155,基础扩展表!$E:$AG,MATCH(BE$2,基础扩展表!$E$1:$AG$1,0),FALSE)</f>
        <v>#N/A</v>
      </c>
      <c r="BF155" t="e">
        <f ca="1">VLOOKUP($B155,基础扩展表!$E:$AG,MATCH(BF$2,基础扩展表!$E$1:$AG$1,0),FALSE)</f>
        <v>#N/A</v>
      </c>
      <c r="BG155" t="e">
        <f ca="1">VLOOKUP($B155,基础扩展表!$E:$AG,MATCH(BG$2,基础扩展表!$E$1:$AG$1,0),FALSE)</f>
        <v>#N/A</v>
      </c>
      <c r="BH155" t="e">
        <f ca="1">VLOOKUP($B155,基础扩展表!$E:$AG,MATCH(BH$2,基础扩展表!$E$1:$AG$1,0),FALSE)</f>
        <v>#N/A</v>
      </c>
      <c r="BI155" t="e">
        <f ca="1">VLOOKUP($B155,基础扩展表!$E:$AG,MATCH(BI$2,基础扩展表!$E$1:$AG$1,0),FALSE)</f>
        <v>#N/A</v>
      </c>
      <c r="BJ155" t="e">
        <f ca="1">VLOOKUP($B155,基础扩展表!$E:$AG,MATCH(BJ$2,基础扩展表!$E$1:$AG$1,0),FALSE)</f>
        <v>#N/A</v>
      </c>
      <c r="BK155" t="e">
        <f ca="1">VLOOKUP($B155,基础扩展表!$E:$AG,MATCH(BK$2,基础扩展表!$E$1:$AG$1,0),FALSE)</f>
        <v>#N/A</v>
      </c>
      <c r="BL155" t="e">
        <f ca="1">VLOOKUP($B155,基础扩展表!$E:$AG,MATCH(BL$2,基础扩展表!$E$1:$AG$1,0),FALSE)</f>
        <v>#N/A</v>
      </c>
      <c r="BM155" t="e">
        <f ca="1">VLOOKUP($E155,模型表!$C:$E,3,FALSE)</f>
        <v>#N/A</v>
      </c>
      <c r="BP155" t="str">
        <f t="shared" ca="1" si="30"/>
        <v>TRUE</v>
      </c>
    </row>
    <row r="156" spans="2:68" x14ac:dyDescent="0.2">
      <c r="B156" t="str">
        <f t="array" aca="1" ref="B156" ca="1">INDEX(基础表!$Y:$Y,SMALL(IF(基础表!$Z:$Z=1,ROW(基础表!$Z:$Z),999),ROW(H150)))&amp;""</f>
        <v/>
      </c>
      <c r="C156" t="e">
        <f ca="1">VLOOKUP(VLOOKUP($B156,基础表!$E:$G,3,FALSE),模型表!$C:$D,2,FALSE)</f>
        <v>#N/A</v>
      </c>
      <c r="E156" t="e">
        <f ca="1">VLOOKUP($B156,基础表!$E:$G,3,FALSE)</f>
        <v>#N/A</v>
      </c>
      <c r="F156" t="e">
        <f ca="1">VLOOKUP($E156,模型表!$C:$G,5,FALSE)</f>
        <v>#N/A</v>
      </c>
      <c r="G156" t="e">
        <f ca="1">VLOOKUP($E156,模型表!$C:$F,4,FALSE)</f>
        <v>#N/A</v>
      </c>
      <c r="I156" t="str">
        <f t="shared" ca="1" si="0"/>
        <v/>
      </c>
      <c r="J156" t="str">
        <f t="shared" ca="1" si="1"/>
        <v/>
      </c>
      <c r="K156" t="str">
        <f t="shared" ca="1" si="2"/>
        <v/>
      </c>
      <c r="L156" t="str">
        <f t="shared" ca="1" si="3"/>
        <v/>
      </c>
      <c r="M156" t="str">
        <f t="shared" ca="1" si="25"/>
        <v/>
      </c>
      <c r="O156" t="e">
        <f ca="1">VLOOKUP($B156,基础表!$E:$R,14,FALSE)</f>
        <v>#N/A</v>
      </c>
      <c r="P156" t="e">
        <f ca="1">VLOOKUP($B156,基础表!$E:$S,13,FALSE)</f>
        <v>#N/A</v>
      </c>
      <c r="R156" t="e">
        <f ca="1">VLOOKUP($B156,基础表!$E:$H,4,FALSE)</f>
        <v>#N/A</v>
      </c>
      <c r="U156" t="str">
        <f t="shared" ca="1" si="26"/>
        <v/>
      </c>
      <c r="V156" t="str">
        <f t="shared" ca="1" si="27"/>
        <v/>
      </c>
      <c r="W156" t="str">
        <f t="shared" ca="1" si="28"/>
        <v/>
      </c>
      <c r="X156" t="e">
        <f ca="1">VLOOKUP($E156,模型表!$C:$K,9,FALSE)</f>
        <v>#N/A</v>
      </c>
      <c r="Z156" t="e">
        <f ca="1">VLOOKUP($E156,模型表!$C:$Q,11,FALSE)</f>
        <v>#N/A</v>
      </c>
      <c r="AF156" s="36" t="str">
        <f ca="1">IF($B156="","",IF(VLOOKUP($E156,模型表!$C:$O,12,FALSE)="PBuff","["&amp;VLOOKUP($E156,模型表!$C:$Q,13,FALSE)&amp;"]","[]"))</f>
        <v/>
      </c>
      <c r="AH156" s="23" t="str">
        <f t="shared" ca="1" si="9"/>
        <v/>
      </c>
      <c r="AI156" s="23" t="e">
        <f t="shared" ca="1" si="29"/>
        <v>#N/A</v>
      </c>
      <c r="AJ156" s="23" t="str">
        <f t="shared" ca="1" si="11"/>
        <v/>
      </c>
      <c r="AK156" s="23" t="str">
        <f t="shared" ca="1" si="12"/>
        <v/>
      </c>
      <c r="AM156" t="e">
        <f ca="1">VLOOKUP($B156,基础表!$E:$J,4,FALSE)</f>
        <v>#N/A</v>
      </c>
      <c r="AN156" t="e">
        <f ca="1">VLOOKUP($B156,基础表!$E:$J,5,FALSE)</f>
        <v>#N/A</v>
      </c>
      <c r="AO156" t="e">
        <f ca="1">VLOOKUP($B156,基础表!$E:$J,6,FALSE)</f>
        <v>#N/A</v>
      </c>
      <c r="AP156" t="e">
        <f ca="1">VLOOKUP($B156,基础扩展表!$E:$AG,MATCH(AP$2,基础扩展表!$E$1:$AG$1,0),FALSE)</f>
        <v>#N/A</v>
      </c>
      <c r="AQ156" t="e">
        <f ca="1">VLOOKUP($B156,基础扩展表!$E:$AG,MATCH(AQ$2,基础扩展表!$E$1:$AG$1,0),FALSE)</f>
        <v>#N/A</v>
      </c>
      <c r="AR156" t="e">
        <f ca="1">VLOOKUP($B156,基础扩展表!$E:$AG,MATCH(AR$2,基础扩展表!$E$1:$AG$1,0),FALSE)</f>
        <v>#N/A</v>
      </c>
      <c r="AS156" t="e">
        <f ca="1">VLOOKUP($B156,基础扩展表!$E:$AG,MATCH(AS$2,基础扩展表!$E$1:$AG$1,0),FALSE)</f>
        <v>#N/A</v>
      </c>
      <c r="AT156" t="e">
        <f ca="1">VLOOKUP($B156,基础扩展表!$E:$AG,MATCH(AT$2,基础扩展表!$E$1:$AG$1,0),FALSE)</f>
        <v>#N/A</v>
      </c>
      <c r="AU156" t="e">
        <f ca="1">VLOOKUP($B156,基础扩展表!$E:$AG,MATCH(AU$2,基础扩展表!$E$1:$AG$1,0),FALSE)</f>
        <v>#N/A</v>
      </c>
      <c r="AV156" t="e">
        <f ca="1">VLOOKUP($B156,基础扩展表!$E:$AG,MATCH(AV$2,基础扩展表!$E$1:$AG$1,0),FALSE)</f>
        <v>#N/A</v>
      </c>
      <c r="AW156" t="e">
        <f ca="1">VLOOKUP($B156,基础扩展表!$E:$AG,MATCH(AW$2,基础扩展表!$E$1:$AG$1,0),FALSE)</f>
        <v>#N/A</v>
      </c>
      <c r="AX156" t="e">
        <f ca="1">VLOOKUP($B156,基础扩展表!$E:$AG,MATCH(AX$2,基础扩展表!$E$1:$AG$1,0),FALSE)</f>
        <v>#N/A</v>
      </c>
      <c r="AY156" t="e">
        <f ca="1">VLOOKUP($B156,基础扩展表!$E:$AG,MATCH(AY$2,基础扩展表!$E$1:$AG$1,0),FALSE)</f>
        <v>#N/A</v>
      </c>
      <c r="AZ156" t="e">
        <f ca="1">VLOOKUP($B156,基础扩展表!$E:$AG,MATCH(AZ$2,基础扩展表!$E$1:$AG$1,0),FALSE)</f>
        <v>#N/A</v>
      </c>
      <c r="BA156" t="e">
        <f ca="1">VLOOKUP($B156,基础扩展表!$E:$AG,MATCH(BA$2,基础扩展表!$E$1:$AG$1,0),FALSE)</f>
        <v>#N/A</v>
      </c>
      <c r="BB156" t="e">
        <f ca="1">VLOOKUP($B156,基础扩展表!$E:$AG,MATCH(BB$2,基础扩展表!$E$1:$AG$1,0),FALSE)</f>
        <v>#N/A</v>
      </c>
      <c r="BC156" t="e">
        <f ca="1">VLOOKUP($B156,基础扩展表!$E:$AG,MATCH(BC$2,基础扩展表!$E$1:$AG$1,0),FALSE)</f>
        <v>#N/A</v>
      </c>
      <c r="BD156" t="e">
        <f ca="1">VLOOKUP($B156,基础扩展表!$E:$AG,MATCH(BD$2,基础扩展表!$E$1:$AG$1,0),FALSE)</f>
        <v>#N/A</v>
      </c>
      <c r="BE156" t="e">
        <f ca="1">VLOOKUP($B156,基础扩展表!$E:$AG,MATCH(BE$2,基础扩展表!$E$1:$AG$1,0),FALSE)</f>
        <v>#N/A</v>
      </c>
      <c r="BF156" t="e">
        <f ca="1">VLOOKUP($B156,基础扩展表!$E:$AG,MATCH(BF$2,基础扩展表!$E$1:$AG$1,0),FALSE)</f>
        <v>#N/A</v>
      </c>
      <c r="BG156" t="e">
        <f ca="1">VLOOKUP($B156,基础扩展表!$E:$AG,MATCH(BG$2,基础扩展表!$E$1:$AG$1,0),FALSE)</f>
        <v>#N/A</v>
      </c>
      <c r="BH156" t="e">
        <f ca="1">VLOOKUP($B156,基础扩展表!$E:$AG,MATCH(BH$2,基础扩展表!$E$1:$AG$1,0),FALSE)</f>
        <v>#N/A</v>
      </c>
      <c r="BI156" t="e">
        <f ca="1">VLOOKUP($B156,基础扩展表!$E:$AG,MATCH(BI$2,基础扩展表!$E$1:$AG$1,0),FALSE)</f>
        <v>#N/A</v>
      </c>
      <c r="BJ156" t="e">
        <f ca="1">VLOOKUP($B156,基础扩展表!$E:$AG,MATCH(BJ$2,基础扩展表!$E$1:$AG$1,0),FALSE)</f>
        <v>#N/A</v>
      </c>
      <c r="BK156" t="e">
        <f ca="1">VLOOKUP($B156,基础扩展表!$E:$AG,MATCH(BK$2,基础扩展表!$E$1:$AG$1,0),FALSE)</f>
        <v>#N/A</v>
      </c>
      <c r="BL156" t="e">
        <f ca="1">VLOOKUP($B156,基础扩展表!$E:$AG,MATCH(BL$2,基础扩展表!$E$1:$AG$1,0),FALSE)</f>
        <v>#N/A</v>
      </c>
      <c r="BM156" t="e">
        <f ca="1">VLOOKUP($E156,模型表!$C:$E,3,FALSE)</f>
        <v>#N/A</v>
      </c>
      <c r="BP156" t="str">
        <f t="shared" ca="1" si="30"/>
        <v>TRUE</v>
      </c>
    </row>
    <row r="157" spans="2:68" x14ac:dyDescent="0.2">
      <c r="B157" t="str">
        <f t="array" aca="1" ref="B157" ca="1">INDEX(基础表!$Y:$Y,SMALL(IF(基础表!$Z:$Z=1,ROW(基础表!$Z:$Z),999),ROW(H151)))&amp;""</f>
        <v/>
      </c>
      <c r="C157" t="e">
        <f ca="1">VLOOKUP(VLOOKUP($B157,基础表!$E:$G,3,FALSE),模型表!$C:$D,2,FALSE)</f>
        <v>#N/A</v>
      </c>
      <c r="E157" t="e">
        <f ca="1">VLOOKUP($B157,基础表!$E:$G,3,FALSE)</f>
        <v>#N/A</v>
      </c>
      <c r="F157" t="e">
        <f ca="1">VLOOKUP($E157,模型表!$C:$G,5,FALSE)</f>
        <v>#N/A</v>
      </c>
      <c r="G157" t="e">
        <f ca="1">VLOOKUP($E157,模型表!$C:$F,4,FALSE)</f>
        <v>#N/A</v>
      </c>
      <c r="I157" t="str">
        <f t="shared" ca="1" si="0"/>
        <v/>
      </c>
      <c r="J157" t="str">
        <f t="shared" ca="1" si="1"/>
        <v/>
      </c>
      <c r="K157" t="str">
        <f t="shared" ca="1" si="2"/>
        <v/>
      </c>
      <c r="L157" t="str">
        <f t="shared" ca="1" si="3"/>
        <v/>
      </c>
      <c r="M157" t="str">
        <f t="shared" ca="1" si="25"/>
        <v/>
      </c>
      <c r="O157" t="e">
        <f ca="1">VLOOKUP($B157,基础表!$E:$R,14,FALSE)</f>
        <v>#N/A</v>
      </c>
      <c r="P157" t="e">
        <f ca="1">VLOOKUP($B157,基础表!$E:$S,13,FALSE)</f>
        <v>#N/A</v>
      </c>
      <c r="R157" t="e">
        <f ca="1">VLOOKUP($B157,基础表!$E:$H,4,FALSE)</f>
        <v>#N/A</v>
      </c>
      <c r="U157" t="str">
        <f t="shared" ca="1" si="26"/>
        <v/>
      </c>
      <c r="V157" t="str">
        <f t="shared" ca="1" si="27"/>
        <v/>
      </c>
      <c r="W157" t="str">
        <f t="shared" ca="1" si="28"/>
        <v/>
      </c>
      <c r="X157" t="e">
        <f ca="1">VLOOKUP($E157,模型表!$C:$K,9,FALSE)</f>
        <v>#N/A</v>
      </c>
      <c r="Z157" t="e">
        <f ca="1">VLOOKUP($E157,模型表!$C:$Q,11,FALSE)</f>
        <v>#N/A</v>
      </c>
      <c r="AF157" s="36" t="str">
        <f ca="1">IF($B157="","",IF(VLOOKUP($E157,模型表!$C:$O,12,FALSE)="PBuff","["&amp;VLOOKUP($E157,模型表!$C:$Q,13,FALSE)&amp;"]","[]"))</f>
        <v/>
      </c>
      <c r="AH157" s="23" t="str">
        <f t="shared" ca="1" si="9"/>
        <v/>
      </c>
      <c r="AI157" s="23" t="e">
        <f t="shared" ca="1" si="29"/>
        <v>#N/A</v>
      </c>
      <c r="AJ157" s="23" t="str">
        <f t="shared" ca="1" si="11"/>
        <v/>
      </c>
      <c r="AK157" s="23" t="str">
        <f t="shared" ca="1" si="12"/>
        <v/>
      </c>
      <c r="AM157" t="e">
        <f ca="1">VLOOKUP($B157,基础表!$E:$J,4,FALSE)</f>
        <v>#N/A</v>
      </c>
      <c r="AN157" t="e">
        <f ca="1">VLOOKUP($B157,基础表!$E:$J,5,FALSE)</f>
        <v>#N/A</v>
      </c>
      <c r="AO157" t="e">
        <f ca="1">VLOOKUP($B157,基础表!$E:$J,6,FALSE)</f>
        <v>#N/A</v>
      </c>
      <c r="AP157" t="e">
        <f ca="1">VLOOKUP($B157,基础扩展表!$E:$AG,MATCH(AP$2,基础扩展表!$E$1:$AG$1,0),FALSE)</f>
        <v>#N/A</v>
      </c>
      <c r="AQ157" t="e">
        <f ca="1">VLOOKUP($B157,基础扩展表!$E:$AG,MATCH(AQ$2,基础扩展表!$E$1:$AG$1,0),FALSE)</f>
        <v>#N/A</v>
      </c>
      <c r="AR157" t="e">
        <f ca="1">VLOOKUP($B157,基础扩展表!$E:$AG,MATCH(AR$2,基础扩展表!$E$1:$AG$1,0),FALSE)</f>
        <v>#N/A</v>
      </c>
      <c r="AS157" t="e">
        <f ca="1">VLOOKUP($B157,基础扩展表!$E:$AG,MATCH(AS$2,基础扩展表!$E$1:$AG$1,0),FALSE)</f>
        <v>#N/A</v>
      </c>
      <c r="AT157" t="e">
        <f ca="1">VLOOKUP($B157,基础扩展表!$E:$AG,MATCH(AT$2,基础扩展表!$E$1:$AG$1,0),FALSE)</f>
        <v>#N/A</v>
      </c>
      <c r="AU157" t="e">
        <f ca="1">VLOOKUP($B157,基础扩展表!$E:$AG,MATCH(AU$2,基础扩展表!$E$1:$AG$1,0),FALSE)</f>
        <v>#N/A</v>
      </c>
      <c r="AV157" t="e">
        <f ca="1">VLOOKUP($B157,基础扩展表!$E:$AG,MATCH(AV$2,基础扩展表!$E$1:$AG$1,0),FALSE)</f>
        <v>#N/A</v>
      </c>
      <c r="AW157" t="e">
        <f ca="1">VLOOKUP($B157,基础扩展表!$E:$AG,MATCH(AW$2,基础扩展表!$E$1:$AG$1,0),FALSE)</f>
        <v>#N/A</v>
      </c>
      <c r="AX157" t="e">
        <f ca="1">VLOOKUP($B157,基础扩展表!$E:$AG,MATCH(AX$2,基础扩展表!$E$1:$AG$1,0),FALSE)</f>
        <v>#N/A</v>
      </c>
      <c r="AY157" t="e">
        <f ca="1">VLOOKUP($B157,基础扩展表!$E:$AG,MATCH(AY$2,基础扩展表!$E$1:$AG$1,0),FALSE)</f>
        <v>#N/A</v>
      </c>
      <c r="AZ157" t="e">
        <f ca="1">VLOOKUP($B157,基础扩展表!$E:$AG,MATCH(AZ$2,基础扩展表!$E$1:$AG$1,0),FALSE)</f>
        <v>#N/A</v>
      </c>
      <c r="BA157" t="e">
        <f ca="1">VLOOKUP($B157,基础扩展表!$E:$AG,MATCH(BA$2,基础扩展表!$E$1:$AG$1,0),FALSE)</f>
        <v>#N/A</v>
      </c>
      <c r="BB157" t="e">
        <f ca="1">VLOOKUP($B157,基础扩展表!$E:$AG,MATCH(BB$2,基础扩展表!$E$1:$AG$1,0),FALSE)</f>
        <v>#N/A</v>
      </c>
      <c r="BC157" t="e">
        <f ca="1">VLOOKUP($B157,基础扩展表!$E:$AG,MATCH(BC$2,基础扩展表!$E$1:$AG$1,0),FALSE)</f>
        <v>#N/A</v>
      </c>
      <c r="BD157" t="e">
        <f ca="1">VLOOKUP($B157,基础扩展表!$E:$AG,MATCH(BD$2,基础扩展表!$E$1:$AG$1,0),FALSE)</f>
        <v>#N/A</v>
      </c>
      <c r="BE157" t="e">
        <f ca="1">VLOOKUP($B157,基础扩展表!$E:$AG,MATCH(BE$2,基础扩展表!$E$1:$AG$1,0),FALSE)</f>
        <v>#N/A</v>
      </c>
      <c r="BF157" t="e">
        <f ca="1">VLOOKUP($B157,基础扩展表!$E:$AG,MATCH(BF$2,基础扩展表!$E$1:$AG$1,0),FALSE)</f>
        <v>#N/A</v>
      </c>
      <c r="BG157" t="e">
        <f ca="1">VLOOKUP($B157,基础扩展表!$E:$AG,MATCH(BG$2,基础扩展表!$E$1:$AG$1,0),FALSE)</f>
        <v>#N/A</v>
      </c>
      <c r="BH157" t="e">
        <f ca="1">VLOOKUP($B157,基础扩展表!$E:$AG,MATCH(BH$2,基础扩展表!$E$1:$AG$1,0),FALSE)</f>
        <v>#N/A</v>
      </c>
      <c r="BI157" t="e">
        <f ca="1">VLOOKUP($B157,基础扩展表!$E:$AG,MATCH(BI$2,基础扩展表!$E$1:$AG$1,0),FALSE)</f>
        <v>#N/A</v>
      </c>
      <c r="BJ157" t="e">
        <f ca="1">VLOOKUP($B157,基础扩展表!$E:$AG,MATCH(BJ$2,基础扩展表!$E$1:$AG$1,0),FALSE)</f>
        <v>#N/A</v>
      </c>
      <c r="BK157" t="e">
        <f ca="1">VLOOKUP($B157,基础扩展表!$E:$AG,MATCH(BK$2,基础扩展表!$E$1:$AG$1,0),FALSE)</f>
        <v>#N/A</v>
      </c>
      <c r="BL157" t="e">
        <f ca="1">VLOOKUP($B157,基础扩展表!$E:$AG,MATCH(BL$2,基础扩展表!$E$1:$AG$1,0),FALSE)</f>
        <v>#N/A</v>
      </c>
      <c r="BM157" t="e">
        <f ca="1">VLOOKUP($E157,模型表!$C:$E,3,FALSE)</f>
        <v>#N/A</v>
      </c>
      <c r="BP157" t="str">
        <f t="shared" ca="1" si="30"/>
        <v>TRUE</v>
      </c>
    </row>
    <row r="158" spans="2:68" x14ac:dyDescent="0.2">
      <c r="B158" t="str">
        <f t="array" aca="1" ref="B158" ca="1">INDEX(基础表!$Y:$Y,SMALL(IF(基础表!$Z:$Z=1,ROW(基础表!$Z:$Z),999),ROW(H152)))&amp;""</f>
        <v/>
      </c>
      <c r="C158" t="e">
        <f ca="1">VLOOKUP(VLOOKUP($B158,基础表!$E:$G,3,FALSE),模型表!$C:$D,2,FALSE)</f>
        <v>#N/A</v>
      </c>
      <c r="E158" t="e">
        <f ca="1">VLOOKUP($B158,基础表!$E:$G,3,FALSE)</f>
        <v>#N/A</v>
      </c>
      <c r="F158" t="e">
        <f ca="1">VLOOKUP($E158,模型表!$C:$G,5,FALSE)</f>
        <v>#N/A</v>
      </c>
      <c r="G158" t="e">
        <f ca="1">VLOOKUP($E158,模型表!$C:$F,4,FALSE)</f>
        <v>#N/A</v>
      </c>
      <c r="I158" t="str">
        <f t="shared" ca="1" si="0"/>
        <v/>
      </c>
      <c r="J158" t="str">
        <f t="shared" ca="1" si="1"/>
        <v/>
      </c>
      <c r="K158" t="str">
        <f t="shared" ca="1" si="2"/>
        <v/>
      </c>
      <c r="L158" t="str">
        <f t="shared" ca="1" si="3"/>
        <v/>
      </c>
      <c r="M158" t="str">
        <f t="shared" ca="1" si="25"/>
        <v/>
      </c>
      <c r="O158" t="e">
        <f ca="1">VLOOKUP($B158,基础表!$E:$R,14,FALSE)</f>
        <v>#N/A</v>
      </c>
      <c r="P158" t="e">
        <f ca="1">VLOOKUP($B158,基础表!$E:$S,13,FALSE)</f>
        <v>#N/A</v>
      </c>
      <c r="R158" t="e">
        <f ca="1">VLOOKUP($B158,基础表!$E:$H,4,FALSE)</f>
        <v>#N/A</v>
      </c>
      <c r="U158" t="str">
        <f t="shared" ca="1" si="26"/>
        <v/>
      </c>
      <c r="V158" t="str">
        <f t="shared" ca="1" si="27"/>
        <v/>
      </c>
      <c r="W158" t="str">
        <f t="shared" ca="1" si="28"/>
        <v/>
      </c>
      <c r="X158" t="e">
        <f ca="1">VLOOKUP($E158,模型表!$C:$K,9,FALSE)</f>
        <v>#N/A</v>
      </c>
      <c r="Z158" t="e">
        <f ca="1">VLOOKUP($E158,模型表!$C:$Q,11,FALSE)</f>
        <v>#N/A</v>
      </c>
      <c r="AF158" s="36" t="str">
        <f ca="1">IF($B158="","",IF(VLOOKUP($E158,模型表!$C:$O,12,FALSE)="PBuff","["&amp;VLOOKUP($E158,模型表!$C:$Q,13,FALSE)&amp;"]","[]"))</f>
        <v/>
      </c>
      <c r="AH158" s="23" t="str">
        <f t="shared" ca="1" si="9"/>
        <v/>
      </c>
      <c r="AI158" s="23" t="e">
        <f t="shared" ca="1" si="29"/>
        <v>#N/A</v>
      </c>
      <c r="AJ158" s="23" t="str">
        <f t="shared" ca="1" si="11"/>
        <v/>
      </c>
      <c r="AK158" s="23" t="str">
        <f t="shared" ca="1" si="12"/>
        <v/>
      </c>
      <c r="AM158" t="e">
        <f ca="1">VLOOKUP($B158,基础表!$E:$J,4,FALSE)</f>
        <v>#N/A</v>
      </c>
      <c r="AN158" t="e">
        <f ca="1">VLOOKUP($B158,基础表!$E:$J,5,FALSE)</f>
        <v>#N/A</v>
      </c>
      <c r="AO158" t="e">
        <f ca="1">VLOOKUP($B158,基础表!$E:$J,6,FALSE)</f>
        <v>#N/A</v>
      </c>
      <c r="AP158" t="e">
        <f ca="1">VLOOKUP($B158,基础扩展表!$E:$AG,MATCH(AP$2,基础扩展表!$E$1:$AG$1,0),FALSE)</f>
        <v>#N/A</v>
      </c>
      <c r="AQ158" t="e">
        <f ca="1">VLOOKUP($B158,基础扩展表!$E:$AG,MATCH(AQ$2,基础扩展表!$E$1:$AG$1,0),FALSE)</f>
        <v>#N/A</v>
      </c>
      <c r="AR158" t="e">
        <f ca="1">VLOOKUP($B158,基础扩展表!$E:$AG,MATCH(AR$2,基础扩展表!$E$1:$AG$1,0),FALSE)</f>
        <v>#N/A</v>
      </c>
      <c r="AS158" t="e">
        <f ca="1">VLOOKUP($B158,基础扩展表!$E:$AG,MATCH(AS$2,基础扩展表!$E$1:$AG$1,0),FALSE)</f>
        <v>#N/A</v>
      </c>
      <c r="AT158" t="e">
        <f ca="1">VLOOKUP($B158,基础扩展表!$E:$AG,MATCH(AT$2,基础扩展表!$E$1:$AG$1,0),FALSE)</f>
        <v>#N/A</v>
      </c>
      <c r="AU158" t="e">
        <f ca="1">VLOOKUP($B158,基础扩展表!$E:$AG,MATCH(AU$2,基础扩展表!$E$1:$AG$1,0),FALSE)</f>
        <v>#N/A</v>
      </c>
      <c r="AV158" t="e">
        <f ca="1">VLOOKUP($B158,基础扩展表!$E:$AG,MATCH(AV$2,基础扩展表!$E$1:$AG$1,0),FALSE)</f>
        <v>#N/A</v>
      </c>
      <c r="AW158" t="e">
        <f ca="1">VLOOKUP($B158,基础扩展表!$E:$AG,MATCH(AW$2,基础扩展表!$E$1:$AG$1,0),FALSE)</f>
        <v>#N/A</v>
      </c>
      <c r="AX158" t="e">
        <f ca="1">VLOOKUP($B158,基础扩展表!$E:$AG,MATCH(AX$2,基础扩展表!$E$1:$AG$1,0),FALSE)</f>
        <v>#N/A</v>
      </c>
      <c r="AY158" t="e">
        <f ca="1">VLOOKUP($B158,基础扩展表!$E:$AG,MATCH(AY$2,基础扩展表!$E$1:$AG$1,0),FALSE)</f>
        <v>#N/A</v>
      </c>
      <c r="AZ158" t="e">
        <f ca="1">VLOOKUP($B158,基础扩展表!$E:$AG,MATCH(AZ$2,基础扩展表!$E$1:$AG$1,0),FALSE)</f>
        <v>#N/A</v>
      </c>
      <c r="BA158" t="e">
        <f ca="1">VLOOKUP($B158,基础扩展表!$E:$AG,MATCH(BA$2,基础扩展表!$E$1:$AG$1,0),FALSE)</f>
        <v>#N/A</v>
      </c>
      <c r="BB158" t="e">
        <f ca="1">VLOOKUP($B158,基础扩展表!$E:$AG,MATCH(BB$2,基础扩展表!$E$1:$AG$1,0),FALSE)</f>
        <v>#N/A</v>
      </c>
      <c r="BC158" t="e">
        <f ca="1">VLOOKUP($B158,基础扩展表!$E:$AG,MATCH(BC$2,基础扩展表!$E$1:$AG$1,0),FALSE)</f>
        <v>#N/A</v>
      </c>
      <c r="BD158" t="e">
        <f ca="1">VLOOKUP($B158,基础扩展表!$E:$AG,MATCH(BD$2,基础扩展表!$E$1:$AG$1,0),FALSE)</f>
        <v>#N/A</v>
      </c>
      <c r="BE158" t="e">
        <f ca="1">VLOOKUP($B158,基础扩展表!$E:$AG,MATCH(BE$2,基础扩展表!$E$1:$AG$1,0),FALSE)</f>
        <v>#N/A</v>
      </c>
      <c r="BF158" t="e">
        <f ca="1">VLOOKUP($B158,基础扩展表!$E:$AG,MATCH(BF$2,基础扩展表!$E$1:$AG$1,0),FALSE)</f>
        <v>#N/A</v>
      </c>
      <c r="BG158" t="e">
        <f ca="1">VLOOKUP($B158,基础扩展表!$E:$AG,MATCH(BG$2,基础扩展表!$E$1:$AG$1,0),FALSE)</f>
        <v>#N/A</v>
      </c>
      <c r="BH158" t="e">
        <f ca="1">VLOOKUP($B158,基础扩展表!$E:$AG,MATCH(BH$2,基础扩展表!$E$1:$AG$1,0),FALSE)</f>
        <v>#N/A</v>
      </c>
      <c r="BI158" t="e">
        <f ca="1">VLOOKUP($B158,基础扩展表!$E:$AG,MATCH(BI$2,基础扩展表!$E$1:$AG$1,0),FALSE)</f>
        <v>#N/A</v>
      </c>
      <c r="BJ158" t="e">
        <f ca="1">VLOOKUP($B158,基础扩展表!$E:$AG,MATCH(BJ$2,基础扩展表!$E$1:$AG$1,0),FALSE)</f>
        <v>#N/A</v>
      </c>
      <c r="BK158" t="e">
        <f ca="1">VLOOKUP($B158,基础扩展表!$E:$AG,MATCH(BK$2,基础扩展表!$E$1:$AG$1,0),FALSE)</f>
        <v>#N/A</v>
      </c>
      <c r="BL158" t="e">
        <f ca="1">VLOOKUP($B158,基础扩展表!$E:$AG,MATCH(BL$2,基础扩展表!$E$1:$AG$1,0),FALSE)</f>
        <v>#N/A</v>
      </c>
      <c r="BM158" t="e">
        <f ca="1">VLOOKUP($E158,模型表!$C:$E,3,FALSE)</f>
        <v>#N/A</v>
      </c>
      <c r="BP158" t="str">
        <f t="shared" ca="1" si="30"/>
        <v>TRUE</v>
      </c>
    </row>
    <row r="159" spans="2:68" x14ac:dyDescent="0.2">
      <c r="B159" t="str">
        <f t="array" aca="1" ref="B159" ca="1">INDEX(基础表!$Y:$Y,SMALL(IF(基础表!$Z:$Z=1,ROW(基础表!$Z:$Z),999),ROW(H153)))&amp;""</f>
        <v/>
      </c>
      <c r="C159" t="e">
        <f ca="1">VLOOKUP(VLOOKUP($B159,基础表!$E:$G,3,FALSE),模型表!$C:$D,2,FALSE)</f>
        <v>#N/A</v>
      </c>
      <c r="E159" t="e">
        <f ca="1">VLOOKUP($B159,基础表!$E:$G,3,FALSE)</f>
        <v>#N/A</v>
      </c>
      <c r="F159" t="e">
        <f ca="1">VLOOKUP($E159,模型表!$C:$G,5,FALSE)</f>
        <v>#N/A</v>
      </c>
      <c r="G159" t="e">
        <f ca="1">VLOOKUP($E159,模型表!$C:$F,4,FALSE)</f>
        <v>#N/A</v>
      </c>
      <c r="I159" t="str">
        <f t="shared" ca="1" si="0"/>
        <v/>
      </c>
      <c r="J159" t="str">
        <f t="shared" ca="1" si="1"/>
        <v/>
      </c>
      <c r="K159" t="str">
        <f t="shared" ca="1" si="2"/>
        <v/>
      </c>
      <c r="L159" t="str">
        <f t="shared" ca="1" si="3"/>
        <v/>
      </c>
      <c r="M159" t="str">
        <f t="shared" ca="1" si="25"/>
        <v/>
      </c>
      <c r="O159" t="e">
        <f ca="1">VLOOKUP($B159,基础表!$E:$R,14,FALSE)</f>
        <v>#N/A</v>
      </c>
      <c r="P159" t="e">
        <f ca="1">VLOOKUP($B159,基础表!$E:$S,13,FALSE)</f>
        <v>#N/A</v>
      </c>
      <c r="R159" t="e">
        <f ca="1">VLOOKUP($B159,基础表!$E:$H,4,FALSE)</f>
        <v>#N/A</v>
      </c>
      <c r="U159" t="str">
        <f t="shared" ca="1" si="26"/>
        <v/>
      </c>
      <c r="V159" t="str">
        <f t="shared" ca="1" si="27"/>
        <v/>
      </c>
      <c r="W159" t="str">
        <f t="shared" ca="1" si="28"/>
        <v/>
      </c>
      <c r="X159" t="e">
        <f ca="1">VLOOKUP($E159,模型表!$C:$K,9,FALSE)</f>
        <v>#N/A</v>
      </c>
      <c r="Z159" t="e">
        <f ca="1">VLOOKUP($E159,模型表!$C:$Q,11,FALSE)</f>
        <v>#N/A</v>
      </c>
      <c r="AF159" s="36" t="str">
        <f ca="1">IF($B159="","",IF(VLOOKUP($E159,模型表!$C:$O,12,FALSE)="PBuff","["&amp;VLOOKUP($E159,模型表!$C:$Q,13,FALSE)&amp;"]","[]"))</f>
        <v/>
      </c>
      <c r="AH159" s="23" t="str">
        <f t="shared" ca="1" si="9"/>
        <v/>
      </c>
      <c r="AI159" s="23" t="e">
        <f t="shared" ca="1" si="29"/>
        <v>#N/A</v>
      </c>
      <c r="AJ159" s="23" t="str">
        <f t="shared" ca="1" si="11"/>
        <v/>
      </c>
      <c r="AK159" s="23" t="str">
        <f t="shared" ca="1" si="12"/>
        <v/>
      </c>
      <c r="AM159" t="e">
        <f ca="1">VLOOKUP($B159,基础表!$E:$J,4,FALSE)</f>
        <v>#N/A</v>
      </c>
      <c r="AN159" t="e">
        <f ca="1">VLOOKUP($B159,基础表!$E:$J,5,FALSE)</f>
        <v>#N/A</v>
      </c>
      <c r="AO159" t="e">
        <f ca="1">VLOOKUP($B159,基础表!$E:$J,6,FALSE)</f>
        <v>#N/A</v>
      </c>
      <c r="AP159" t="e">
        <f ca="1">VLOOKUP($B159,基础扩展表!$E:$AG,MATCH(AP$2,基础扩展表!$E$1:$AG$1,0),FALSE)</f>
        <v>#N/A</v>
      </c>
      <c r="AQ159" t="e">
        <f ca="1">VLOOKUP($B159,基础扩展表!$E:$AG,MATCH(AQ$2,基础扩展表!$E$1:$AG$1,0),FALSE)</f>
        <v>#N/A</v>
      </c>
      <c r="AR159" t="e">
        <f ca="1">VLOOKUP($B159,基础扩展表!$E:$AG,MATCH(AR$2,基础扩展表!$E$1:$AG$1,0),FALSE)</f>
        <v>#N/A</v>
      </c>
      <c r="AS159" t="e">
        <f ca="1">VLOOKUP($B159,基础扩展表!$E:$AG,MATCH(AS$2,基础扩展表!$E$1:$AG$1,0),FALSE)</f>
        <v>#N/A</v>
      </c>
      <c r="AT159" t="e">
        <f ca="1">VLOOKUP($B159,基础扩展表!$E:$AG,MATCH(AT$2,基础扩展表!$E$1:$AG$1,0),FALSE)</f>
        <v>#N/A</v>
      </c>
      <c r="AU159" t="e">
        <f ca="1">VLOOKUP($B159,基础扩展表!$E:$AG,MATCH(AU$2,基础扩展表!$E$1:$AG$1,0),FALSE)</f>
        <v>#N/A</v>
      </c>
      <c r="AV159" t="e">
        <f ca="1">VLOOKUP($B159,基础扩展表!$E:$AG,MATCH(AV$2,基础扩展表!$E$1:$AG$1,0),FALSE)</f>
        <v>#N/A</v>
      </c>
      <c r="AW159" t="e">
        <f ca="1">VLOOKUP($B159,基础扩展表!$E:$AG,MATCH(AW$2,基础扩展表!$E$1:$AG$1,0),FALSE)</f>
        <v>#N/A</v>
      </c>
      <c r="AX159" t="e">
        <f ca="1">VLOOKUP($B159,基础扩展表!$E:$AG,MATCH(AX$2,基础扩展表!$E$1:$AG$1,0),FALSE)</f>
        <v>#N/A</v>
      </c>
      <c r="AY159" t="e">
        <f ca="1">VLOOKUP($B159,基础扩展表!$E:$AG,MATCH(AY$2,基础扩展表!$E$1:$AG$1,0),FALSE)</f>
        <v>#N/A</v>
      </c>
      <c r="AZ159" t="e">
        <f ca="1">VLOOKUP($B159,基础扩展表!$E:$AG,MATCH(AZ$2,基础扩展表!$E$1:$AG$1,0),FALSE)</f>
        <v>#N/A</v>
      </c>
      <c r="BA159" t="e">
        <f ca="1">VLOOKUP($B159,基础扩展表!$E:$AG,MATCH(BA$2,基础扩展表!$E$1:$AG$1,0),FALSE)</f>
        <v>#N/A</v>
      </c>
      <c r="BB159" t="e">
        <f ca="1">VLOOKUP($B159,基础扩展表!$E:$AG,MATCH(BB$2,基础扩展表!$E$1:$AG$1,0),FALSE)</f>
        <v>#N/A</v>
      </c>
      <c r="BC159" t="e">
        <f ca="1">VLOOKUP($B159,基础扩展表!$E:$AG,MATCH(BC$2,基础扩展表!$E$1:$AG$1,0),FALSE)</f>
        <v>#N/A</v>
      </c>
      <c r="BD159" t="e">
        <f ca="1">VLOOKUP($B159,基础扩展表!$E:$AG,MATCH(BD$2,基础扩展表!$E$1:$AG$1,0),FALSE)</f>
        <v>#N/A</v>
      </c>
      <c r="BE159" t="e">
        <f ca="1">VLOOKUP($B159,基础扩展表!$E:$AG,MATCH(BE$2,基础扩展表!$E$1:$AG$1,0),FALSE)</f>
        <v>#N/A</v>
      </c>
      <c r="BF159" t="e">
        <f ca="1">VLOOKUP($B159,基础扩展表!$E:$AG,MATCH(BF$2,基础扩展表!$E$1:$AG$1,0),FALSE)</f>
        <v>#N/A</v>
      </c>
      <c r="BG159" t="e">
        <f ca="1">VLOOKUP($B159,基础扩展表!$E:$AG,MATCH(BG$2,基础扩展表!$E$1:$AG$1,0),FALSE)</f>
        <v>#N/A</v>
      </c>
      <c r="BH159" t="e">
        <f ca="1">VLOOKUP($B159,基础扩展表!$E:$AG,MATCH(BH$2,基础扩展表!$E$1:$AG$1,0),FALSE)</f>
        <v>#N/A</v>
      </c>
      <c r="BI159" t="e">
        <f ca="1">VLOOKUP($B159,基础扩展表!$E:$AG,MATCH(BI$2,基础扩展表!$E$1:$AG$1,0),FALSE)</f>
        <v>#N/A</v>
      </c>
      <c r="BJ159" t="e">
        <f ca="1">VLOOKUP($B159,基础扩展表!$E:$AG,MATCH(BJ$2,基础扩展表!$E$1:$AG$1,0),FALSE)</f>
        <v>#N/A</v>
      </c>
      <c r="BK159" t="e">
        <f ca="1">VLOOKUP($B159,基础扩展表!$E:$AG,MATCH(BK$2,基础扩展表!$E$1:$AG$1,0),FALSE)</f>
        <v>#N/A</v>
      </c>
      <c r="BL159" t="e">
        <f ca="1">VLOOKUP($B159,基础扩展表!$E:$AG,MATCH(BL$2,基础扩展表!$E$1:$AG$1,0),FALSE)</f>
        <v>#N/A</v>
      </c>
      <c r="BM159" t="e">
        <f ca="1">VLOOKUP($E159,模型表!$C:$E,3,FALSE)</f>
        <v>#N/A</v>
      </c>
      <c r="BP159" t="str">
        <f t="shared" ca="1" si="30"/>
        <v>TRUE</v>
      </c>
    </row>
    <row r="160" spans="2:68" x14ac:dyDescent="0.2">
      <c r="B160" t="str">
        <f t="array" aca="1" ref="B160" ca="1">INDEX(基础表!$Y:$Y,SMALL(IF(基础表!$Z:$Z=1,ROW(基础表!$Z:$Z),999),ROW(H154)))&amp;""</f>
        <v/>
      </c>
      <c r="C160" t="e">
        <f ca="1">VLOOKUP(VLOOKUP($B160,基础表!$E:$G,3,FALSE),模型表!$C:$D,2,FALSE)</f>
        <v>#N/A</v>
      </c>
      <c r="E160" t="e">
        <f ca="1">VLOOKUP($B160,基础表!$E:$G,3,FALSE)</f>
        <v>#N/A</v>
      </c>
      <c r="F160" t="e">
        <f ca="1">VLOOKUP($E160,模型表!$C:$G,5,FALSE)</f>
        <v>#N/A</v>
      </c>
      <c r="G160" t="e">
        <f ca="1">VLOOKUP($E160,模型表!$C:$F,4,FALSE)</f>
        <v>#N/A</v>
      </c>
      <c r="I160" t="str">
        <f t="shared" ca="1" si="0"/>
        <v/>
      </c>
      <c r="J160" t="str">
        <f t="shared" ca="1" si="1"/>
        <v/>
      </c>
      <c r="K160" t="str">
        <f t="shared" ca="1" si="2"/>
        <v/>
      </c>
      <c r="L160" t="str">
        <f t="shared" ca="1" si="3"/>
        <v/>
      </c>
      <c r="M160" t="str">
        <f t="shared" ca="1" si="25"/>
        <v/>
      </c>
      <c r="O160" t="e">
        <f ca="1">VLOOKUP($B160,基础表!$E:$R,14,FALSE)</f>
        <v>#N/A</v>
      </c>
      <c r="P160" t="e">
        <f ca="1">VLOOKUP($B160,基础表!$E:$S,13,FALSE)</f>
        <v>#N/A</v>
      </c>
      <c r="R160" t="e">
        <f ca="1">VLOOKUP($B160,基础表!$E:$H,4,FALSE)</f>
        <v>#N/A</v>
      </c>
      <c r="U160" t="str">
        <f t="shared" ca="1" si="26"/>
        <v/>
      </c>
      <c r="V160" t="str">
        <f t="shared" ca="1" si="27"/>
        <v/>
      </c>
      <c r="W160" t="str">
        <f t="shared" ca="1" si="28"/>
        <v/>
      </c>
      <c r="X160" t="e">
        <f ca="1">VLOOKUP($E160,模型表!$C:$K,9,FALSE)</f>
        <v>#N/A</v>
      </c>
      <c r="Z160" t="e">
        <f ca="1">VLOOKUP($E160,模型表!$C:$Q,11,FALSE)</f>
        <v>#N/A</v>
      </c>
      <c r="AF160" s="36" t="str">
        <f ca="1">IF($B160="","",IF(VLOOKUP($E160,模型表!$C:$O,12,FALSE)="PBuff","["&amp;VLOOKUP($E160,模型表!$C:$Q,13,FALSE)&amp;"]","[]"))</f>
        <v/>
      </c>
      <c r="AH160" s="23" t="str">
        <f t="shared" ca="1" si="9"/>
        <v/>
      </c>
      <c r="AI160" s="23" t="e">
        <f t="shared" ca="1" si="29"/>
        <v>#N/A</v>
      </c>
      <c r="AJ160" s="23" t="str">
        <f t="shared" ca="1" si="11"/>
        <v/>
      </c>
      <c r="AK160" s="23" t="str">
        <f t="shared" ca="1" si="12"/>
        <v/>
      </c>
      <c r="AM160" t="e">
        <f ca="1">VLOOKUP($B160,基础表!$E:$J,4,FALSE)</f>
        <v>#N/A</v>
      </c>
      <c r="AN160" t="e">
        <f ca="1">VLOOKUP($B160,基础表!$E:$J,5,FALSE)</f>
        <v>#N/A</v>
      </c>
      <c r="AO160" t="e">
        <f ca="1">VLOOKUP($B160,基础表!$E:$J,6,FALSE)</f>
        <v>#N/A</v>
      </c>
      <c r="AP160" t="e">
        <f ca="1">VLOOKUP($B160,基础扩展表!$E:$AG,MATCH(AP$2,基础扩展表!$E$1:$AG$1,0),FALSE)</f>
        <v>#N/A</v>
      </c>
      <c r="AQ160" t="e">
        <f ca="1">VLOOKUP($B160,基础扩展表!$E:$AG,MATCH(AQ$2,基础扩展表!$E$1:$AG$1,0),FALSE)</f>
        <v>#N/A</v>
      </c>
      <c r="AR160" t="e">
        <f ca="1">VLOOKUP($B160,基础扩展表!$E:$AG,MATCH(AR$2,基础扩展表!$E$1:$AG$1,0),FALSE)</f>
        <v>#N/A</v>
      </c>
      <c r="AS160" t="e">
        <f ca="1">VLOOKUP($B160,基础扩展表!$E:$AG,MATCH(AS$2,基础扩展表!$E$1:$AG$1,0),FALSE)</f>
        <v>#N/A</v>
      </c>
      <c r="AT160" t="e">
        <f ca="1">VLOOKUP($B160,基础扩展表!$E:$AG,MATCH(AT$2,基础扩展表!$E$1:$AG$1,0),FALSE)</f>
        <v>#N/A</v>
      </c>
      <c r="AU160" t="e">
        <f ca="1">VLOOKUP($B160,基础扩展表!$E:$AG,MATCH(AU$2,基础扩展表!$E$1:$AG$1,0),FALSE)</f>
        <v>#N/A</v>
      </c>
      <c r="AV160" t="e">
        <f ca="1">VLOOKUP($B160,基础扩展表!$E:$AG,MATCH(AV$2,基础扩展表!$E$1:$AG$1,0),FALSE)</f>
        <v>#N/A</v>
      </c>
      <c r="AW160" t="e">
        <f ca="1">VLOOKUP($B160,基础扩展表!$E:$AG,MATCH(AW$2,基础扩展表!$E$1:$AG$1,0),FALSE)</f>
        <v>#N/A</v>
      </c>
      <c r="AX160" t="e">
        <f ca="1">VLOOKUP($B160,基础扩展表!$E:$AG,MATCH(AX$2,基础扩展表!$E$1:$AG$1,0),FALSE)</f>
        <v>#N/A</v>
      </c>
      <c r="AY160" t="e">
        <f ca="1">VLOOKUP($B160,基础扩展表!$E:$AG,MATCH(AY$2,基础扩展表!$E$1:$AG$1,0),FALSE)</f>
        <v>#N/A</v>
      </c>
      <c r="AZ160" t="e">
        <f ca="1">VLOOKUP($B160,基础扩展表!$E:$AG,MATCH(AZ$2,基础扩展表!$E$1:$AG$1,0),FALSE)</f>
        <v>#N/A</v>
      </c>
      <c r="BA160" t="e">
        <f ca="1">VLOOKUP($B160,基础扩展表!$E:$AG,MATCH(BA$2,基础扩展表!$E$1:$AG$1,0),FALSE)</f>
        <v>#N/A</v>
      </c>
      <c r="BB160" t="e">
        <f ca="1">VLOOKUP($B160,基础扩展表!$E:$AG,MATCH(BB$2,基础扩展表!$E$1:$AG$1,0),FALSE)</f>
        <v>#N/A</v>
      </c>
      <c r="BC160" t="e">
        <f ca="1">VLOOKUP($B160,基础扩展表!$E:$AG,MATCH(BC$2,基础扩展表!$E$1:$AG$1,0),FALSE)</f>
        <v>#N/A</v>
      </c>
      <c r="BD160" t="e">
        <f ca="1">VLOOKUP($B160,基础扩展表!$E:$AG,MATCH(BD$2,基础扩展表!$E$1:$AG$1,0),FALSE)</f>
        <v>#N/A</v>
      </c>
      <c r="BE160" t="e">
        <f ca="1">VLOOKUP($B160,基础扩展表!$E:$AG,MATCH(BE$2,基础扩展表!$E$1:$AG$1,0),FALSE)</f>
        <v>#N/A</v>
      </c>
      <c r="BF160" t="e">
        <f ca="1">VLOOKUP($B160,基础扩展表!$E:$AG,MATCH(BF$2,基础扩展表!$E$1:$AG$1,0),FALSE)</f>
        <v>#N/A</v>
      </c>
      <c r="BG160" t="e">
        <f ca="1">VLOOKUP($B160,基础扩展表!$E:$AG,MATCH(BG$2,基础扩展表!$E$1:$AG$1,0),FALSE)</f>
        <v>#N/A</v>
      </c>
      <c r="BH160" t="e">
        <f ca="1">VLOOKUP($B160,基础扩展表!$E:$AG,MATCH(BH$2,基础扩展表!$E$1:$AG$1,0),FALSE)</f>
        <v>#N/A</v>
      </c>
      <c r="BI160" t="e">
        <f ca="1">VLOOKUP($B160,基础扩展表!$E:$AG,MATCH(BI$2,基础扩展表!$E$1:$AG$1,0),FALSE)</f>
        <v>#N/A</v>
      </c>
      <c r="BJ160" t="e">
        <f ca="1">VLOOKUP($B160,基础扩展表!$E:$AG,MATCH(BJ$2,基础扩展表!$E$1:$AG$1,0),FALSE)</f>
        <v>#N/A</v>
      </c>
      <c r="BK160" t="e">
        <f ca="1">VLOOKUP($B160,基础扩展表!$E:$AG,MATCH(BK$2,基础扩展表!$E$1:$AG$1,0),FALSE)</f>
        <v>#N/A</v>
      </c>
      <c r="BL160" t="e">
        <f ca="1">VLOOKUP($B160,基础扩展表!$E:$AG,MATCH(BL$2,基础扩展表!$E$1:$AG$1,0),FALSE)</f>
        <v>#N/A</v>
      </c>
      <c r="BM160" t="e">
        <f ca="1">VLOOKUP($E160,模型表!$C:$E,3,FALSE)</f>
        <v>#N/A</v>
      </c>
      <c r="BP160" t="str">
        <f t="shared" ca="1" si="30"/>
        <v>TRUE</v>
      </c>
    </row>
    <row r="161" spans="2:68" x14ac:dyDescent="0.2">
      <c r="B161" t="str">
        <f t="array" aca="1" ref="B161" ca="1">INDEX(基础表!$Y:$Y,SMALL(IF(基础表!$Z:$Z=1,ROW(基础表!$Z:$Z),999),ROW(H155)))&amp;""</f>
        <v/>
      </c>
      <c r="C161" t="e">
        <f ca="1">VLOOKUP(VLOOKUP($B161,基础表!$E:$G,3,FALSE),模型表!$C:$D,2,FALSE)</f>
        <v>#N/A</v>
      </c>
      <c r="E161" t="e">
        <f ca="1">VLOOKUP($B161,基础表!$E:$G,3,FALSE)</f>
        <v>#N/A</v>
      </c>
      <c r="F161" t="e">
        <f ca="1">VLOOKUP($E161,模型表!$C:$G,5,FALSE)</f>
        <v>#N/A</v>
      </c>
      <c r="G161" t="e">
        <f ca="1">VLOOKUP($E161,模型表!$C:$F,4,FALSE)</f>
        <v>#N/A</v>
      </c>
      <c r="I161" t="str">
        <f t="shared" ca="1" si="0"/>
        <v/>
      </c>
      <c r="J161" t="str">
        <f t="shared" ca="1" si="1"/>
        <v/>
      </c>
      <c r="K161" t="str">
        <f t="shared" ca="1" si="2"/>
        <v/>
      </c>
      <c r="L161" t="str">
        <f t="shared" ca="1" si="3"/>
        <v/>
      </c>
      <c r="M161" t="str">
        <f t="shared" ca="1" si="25"/>
        <v/>
      </c>
      <c r="O161" t="e">
        <f ca="1">VLOOKUP($B161,基础表!$E:$R,14,FALSE)</f>
        <v>#N/A</v>
      </c>
      <c r="P161" t="e">
        <f ca="1">VLOOKUP($B161,基础表!$E:$S,13,FALSE)</f>
        <v>#N/A</v>
      </c>
      <c r="R161" t="e">
        <f ca="1">VLOOKUP($B161,基础表!$E:$H,4,FALSE)</f>
        <v>#N/A</v>
      </c>
      <c r="U161" t="str">
        <f t="shared" ca="1" si="26"/>
        <v/>
      </c>
      <c r="V161" t="str">
        <f t="shared" ca="1" si="27"/>
        <v/>
      </c>
      <c r="W161" t="str">
        <f t="shared" ca="1" si="28"/>
        <v/>
      </c>
      <c r="X161" t="e">
        <f ca="1">VLOOKUP($E161,模型表!$C:$K,9,FALSE)</f>
        <v>#N/A</v>
      </c>
      <c r="Z161" t="e">
        <f ca="1">VLOOKUP($E161,模型表!$C:$Q,11,FALSE)</f>
        <v>#N/A</v>
      </c>
      <c r="AF161" s="36" t="str">
        <f ca="1">IF($B161="","",IF(VLOOKUP($E161,模型表!$C:$O,12,FALSE)="PBuff","["&amp;VLOOKUP($E161,模型表!$C:$Q,13,FALSE)&amp;"]","[]"))</f>
        <v/>
      </c>
      <c r="AH161" s="23" t="str">
        <f t="shared" ca="1" si="9"/>
        <v/>
      </c>
      <c r="AI161" s="23" t="e">
        <f t="shared" ca="1" si="29"/>
        <v>#N/A</v>
      </c>
      <c r="AJ161" s="23" t="str">
        <f t="shared" ca="1" si="11"/>
        <v/>
      </c>
      <c r="AK161" s="23" t="str">
        <f t="shared" ca="1" si="12"/>
        <v/>
      </c>
      <c r="AM161" t="e">
        <f ca="1">VLOOKUP($B161,基础表!$E:$J,4,FALSE)</f>
        <v>#N/A</v>
      </c>
      <c r="AN161" t="e">
        <f ca="1">VLOOKUP($B161,基础表!$E:$J,5,FALSE)</f>
        <v>#N/A</v>
      </c>
      <c r="AO161" t="e">
        <f ca="1">VLOOKUP($B161,基础表!$E:$J,6,FALSE)</f>
        <v>#N/A</v>
      </c>
      <c r="AP161" t="e">
        <f ca="1">VLOOKUP($B161,基础扩展表!$E:$AG,MATCH(AP$2,基础扩展表!$E$1:$AG$1,0),FALSE)</f>
        <v>#N/A</v>
      </c>
      <c r="AQ161" t="e">
        <f ca="1">VLOOKUP($B161,基础扩展表!$E:$AG,MATCH(AQ$2,基础扩展表!$E$1:$AG$1,0),FALSE)</f>
        <v>#N/A</v>
      </c>
      <c r="AR161" t="e">
        <f ca="1">VLOOKUP($B161,基础扩展表!$E:$AG,MATCH(AR$2,基础扩展表!$E$1:$AG$1,0),FALSE)</f>
        <v>#N/A</v>
      </c>
      <c r="AS161" t="e">
        <f ca="1">VLOOKUP($B161,基础扩展表!$E:$AG,MATCH(AS$2,基础扩展表!$E$1:$AG$1,0),FALSE)</f>
        <v>#N/A</v>
      </c>
      <c r="AT161" t="e">
        <f ca="1">VLOOKUP($B161,基础扩展表!$E:$AG,MATCH(AT$2,基础扩展表!$E$1:$AG$1,0),FALSE)</f>
        <v>#N/A</v>
      </c>
      <c r="AU161" t="e">
        <f ca="1">VLOOKUP($B161,基础扩展表!$E:$AG,MATCH(AU$2,基础扩展表!$E$1:$AG$1,0),FALSE)</f>
        <v>#N/A</v>
      </c>
      <c r="AV161" t="e">
        <f ca="1">VLOOKUP($B161,基础扩展表!$E:$AG,MATCH(AV$2,基础扩展表!$E$1:$AG$1,0),FALSE)</f>
        <v>#N/A</v>
      </c>
      <c r="AW161" t="e">
        <f ca="1">VLOOKUP($B161,基础扩展表!$E:$AG,MATCH(AW$2,基础扩展表!$E$1:$AG$1,0),FALSE)</f>
        <v>#N/A</v>
      </c>
      <c r="AX161" t="e">
        <f ca="1">VLOOKUP($B161,基础扩展表!$E:$AG,MATCH(AX$2,基础扩展表!$E$1:$AG$1,0),FALSE)</f>
        <v>#N/A</v>
      </c>
      <c r="AY161" t="e">
        <f ca="1">VLOOKUP($B161,基础扩展表!$E:$AG,MATCH(AY$2,基础扩展表!$E$1:$AG$1,0),FALSE)</f>
        <v>#N/A</v>
      </c>
      <c r="AZ161" t="e">
        <f ca="1">VLOOKUP($B161,基础扩展表!$E:$AG,MATCH(AZ$2,基础扩展表!$E$1:$AG$1,0),FALSE)</f>
        <v>#N/A</v>
      </c>
      <c r="BA161" t="e">
        <f ca="1">VLOOKUP($B161,基础扩展表!$E:$AG,MATCH(BA$2,基础扩展表!$E$1:$AG$1,0),FALSE)</f>
        <v>#N/A</v>
      </c>
      <c r="BB161" t="e">
        <f ca="1">VLOOKUP($B161,基础扩展表!$E:$AG,MATCH(BB$2,基础扩展表!$E$1:$AG$1,0),FALSE)</f>
        <v>#N/A</v>
      </c>
      <c r="BC161" t="e">
        <f ca="1">VLOOKUP($B161,基础扩展表!$E:$AG,MATCH(BC$2,基础扩展表!$E$1:$AG$1,0),FALSE)</f>
        <v>#N/A</v>
      </c>
      <c r="BD161" t="e">
        <f ca="1">VLOOKUP($B161,基础扩展表!$E:$AG,MATCH(BD$2,基础扩展表!$E$1:$AG$1,0),FALSE)</f>
        <v>#N/A</v>
      </c>
      <c r="BE161" t="e">
        <f ca="1">VLOOKUP($B161,基础扩展表!$E:$AG,MATCH(BE$2,基础扩展表!$E$1:$AG$1,0),FALSE)</f>
        <v>#N/A</v>
      </c>
      <c r="BF161" t="e">
        <f ca="1">VLOOKUP($B161,基础扩展表!$E:$AG,MATCH(BF$2,基础扩展表!$E$1:$AG$1,0),FALSE)</f>
        <v>#N/A</v>
      </c>
      <c r="BG161" t="e">
        <f ca="1">VLOOKUP($B161,基础扩展表!$E:$AG,MATCH(BG$2,基础扩展表!$E$1:$AG$1,0),FALSE)</f>
        <v>#N/A</v>
      </c>
      <c r="BH161" t="e">
        <f ca="1">VLOOKUP($B161,基础扩展表!$E:$AG,MATCH(BH$2,基础扩展表!$E$1:$AG$1,0),FALSE)</f>
        <v>#N/A</v>
      </c>
      <c r="BI161" t="e">
        <f ca="1">VLOOKUP($B161,基础扩展表!$E:$AG,MATCH(BI$2,基础扩展表!$E$1:$AG$1,0),FALSE)</f>
        <v>#N/A</v>
      </c>
      <c r="BJ161" t="e">
        <f ca="1">VLOOKUP($B161,基础扩展表!$E:$AG,MATCH(BJ$2,基础扩展表!$E$1:$AG$1,0),FALSE)</f>
        <v>#N/A</v>
      </c>
      <c r="BK161" t="e">
        <f ca="1">VLOOKUP($B161,基础扩展表!$E:$AG,MATCH(BK$2,基础扩展表!$E$1:$AG$1,0),FALSE)</f>
        <v>#N/A</v>
      </c>
      <c r="BL161" t="e">
        <f ca="1">VLOOKUP($B161,基础扩展表!$E:$AG,MATCH(BL$2,基础扩展表!$E$1:$AG$1,0),FALSE)</f>
        <v>#N/A</v>
      </c>
      <c r="BM161" t="e">
        <f ca="1">VLOOKUP($E161,模型表!$C:$E,3,FALSE)</f>
        <v>#N/A</v>
      </c>
      <c r="BP161" t="str">
        <f t="shared" ca="1" si="30"/>
        <v>TRUE</v>
      </c>
    </row>
    <row r="162" spans="2:68" x14ac:dyDescent="0.2">
      <c r="B162" t="str">
        <f t="array" aca="1" ref="B162" ca="1">INDEX(基础表!$Y:$Y,SMALL(IF(基础表!$Z:$Z=1,ROW(基础表!$Z:$Z),999),ROW(H156)))&amp;""</f>
        <v/>
      </c>
      <c r="C162" t="e">
        <f ca="1">VLOOKUP(VLOOKUP($B162,基础表!$E:$G,3,FALSE),模型表!$C:$D,2,FALSE)</f>
        <v>#N/A</v>
      </c>
      <c r="E162" t="e">
        <f ca="1">VLOOKUP($B162,基础表!$E:$G,3,FALSE)</f>
        <v>#N/A</v>
      </c>
      <c r="F162" t="e">
        <f ca="1">VLOOKUP($E162,模型表!$C:$G,5,FALSE)</f>
        <v>#N/A</v>
      </c>
      <c r="G162" t="e">
        <f ca="1">VLOOKUP($E162,模型表!$C:$F,4,FALSE)</f>
        <v>#N/A</v>
      </c>
      <c r="I162" t="str">
        <f t="shared" ca="1" si="0"/>
        <v/>
      </c>
      <c r="J162" t="str">
        <f t="shared" ca="1" si="1"/>
        <v/>
      </c>
      <c r="K162" t="str">
        <f t="shared" ca="1" si="2"/>
        <v/>
      </c>
      <c r="L162" t="str">
        <f t="shared" ca="1" si="3"/>
        <v/>
      </c>
      <c r="M162" t="str">
        <f t="shared" ca="1" si="25"/>
        <v/>
      </c>
      <c r="O162" t="e">
        <f ca="1">VLOOKUP($B162,基础表!$E:$R,14,FALSE)</f>
        <v>#N/A</v>
      </c>
      <c r="P162" t="e">
        <f ca="1">VLOOKUP($B162,基础表!$E:$S,13,FALSE)</f>
        <v>#N/A</v>
      </c>
      <c r="R162" t="e">
        <f ca="1">VLOOKUP($B162,基础表!$E:$H,4,FALSE)</f>
        <v>#N/A</v>
      </c>
      <c r="U162" t="str">
        <f t="shared" ca="1" si="26"/>
        <v/>
      </c>
      <c r="V162" t="str">
        <f t="shared" ca="1" si="27"/>
        <v/>
      </c>
      <c r="W162" t="str">
        <f t="shared" ca="1" si="28"/>
        <v/>
      </c>
      <c r="X162" t="e">
        <f ca="1">VLOOKUP($E162,模型表!$C:$K,9,FALSE)</f>
        <v>#N/A</v>
      </c>
      <c r="Z162" t="e">
        <f ca="1">VLOOKUP($E162,模型表!$C:$Q,11,FALSE)</f>
        <v>#N/A</v>
      </c>
      <c r="AF162" s="36" t="str">
        <f ca="1">IF($B162="","",IF(VLOOKUP($E162,模型表!$C:$O,12,FALSE)="PBuff","["&amp;VLOOKUP($E162,模型表!$C:$Q,13,FALSE)&amp;"]","[]"))</f>
        <v/>
      </c>
      <c r="AH162" s="23" t="str">
        <f t="shared" ca="1" si="9"/>
        <v/>
      </c>
      <c r="AI162" s="23" t="e">
        <f t="shared" ca="1" si="29"/>
        <v>#N/A</v>
      </c>
      <c r="AJ162" s="23" t="str">
        <f t="shared" ca="1" si="11"/>
        <v/>
      </c>
      <c r="AK162" s="23" t="str">
        <f t="shared" ca="1" si="12"/>
        <v/>
      </c>
      <c r="AM162" t="e">
        <f ca="1">VLOOKUP($B162,基础表!$E:$J,4,FALSE)</f>
        <v>#N/A</v>
      </c>
      <c r="AN162" t="e">
        <f ca="1">VLOOKUP($B162,基础表!$E:$J,5,FALSE)</f>
        <v>#N/A</v>
      </c>
      <c r="AO162" t="e">
        <f ca="1">VLOOKUP($B162,基础表!$E:$J,6,FALSE)</f>
        <v>#N/A</v>
      </c>
      <c r="AP162" t="e">
        <f ca="1">VLOOKUP($B162,基础扩展表!$E:$AG,MATCH(AP$2,基础扩展表!$E$1:$AG$1,0),FALSE)</f>
        <v>#N/A</v>
      </c>
      <c r="AQ162" t="e">
        <f ca="1">VLOOKUP($B162,基础扩展表!$E:$AG,MATCH(AQ$2,基础扩展表!$E$1:$AG$1,0),FALSE)</f>
        <v>#N/A</v>
      </c>
      <c r="AR162" t="e">
        <f ca="1">VLOOKUP($B162,基础扩展表!$E:$AG,MATCH(AR$2,基础扩展表!$E$1:$AG$1,0),FALSE)</f>
        <v>#N/A</v>
      </c>
      <c r="AS162" t="e">
        <f ca="1">VLOOKUP($B162,基础扩展表!$E:$AG,MATCH(AS$2,基础扩展表!$E$1:$AG$1,0),FALSE)</f>
        <v>#N/A</v>
      </c>
      <c r="AT162" t="e">
        <f ca="1">VLOOKUP($B162,基础扩展表!$E:$AG,MATCH(AT$2,基础扩展表!$E$1:$AG$1,0),FALSE)</f>
        <v>#N/A</v>
      </c>
      <c r="AU162" t="e">
        <f ca="1">VLOOKUP($B162,基础扩展表!$E:$AG,MATCH(AU$2,基础扩展表!$E$1:$AG$1,0),FALSE)</f>
        <v>#N/A</v>
      </c>
      <c r="AV162" t="e">
        <f ca="1">VLOOKUP($B162,基础扩展表!$E:$AG,MATCH(AV$2,基础扩展表!$E$1:$AG$1,0),FALSE)</f>
        <v>#N/A</v>
      </c>
      <c r="AW162" t="e">
        <f ca="1">VLOOKUP($B162,基础扩展表!$E:$AG,MATCH(AW$2,基础扩展表!$E$1:$AG$1,0),FALSE)</f>
        <v>#N/A</v>
      </c>
      <c r="AX162" t="e">
        <f ca="1">VLOOKUP($B162,基础扩展表!$E:$AG,MATCH(AX$2,基础扩展表!$E$1:$AG$1,0),FALSE)</f>
        <v>#N/A</v>
      </c>
      <c r="AY162" t="e">
        <f ca="1">VLOOKUP($B162,基础扩展表!$E:$AG,MATCH(AY$2,基础扩展表!$E$1:$AG$1,0),FALSE)</f>
        <v>#N/A</v>
      </c>
      <c r="AZ162" t="e">
        <f ca="1">VLOOKUP($B162,基础扩展表!$E:$AG,MATCH(AZ$2,基础扩展表!$E$1:$AG$1,0),FALSE)</f>
        <v>#N/A</v>
      </c>
      <c r="BA162" t="e">
        <f ca="1">VLOOKUP($B162,基础扩展表!$E:$AG,MATCH(BA$2,基础扩展表!$E$1:$AG$1,0),FALSE)</f>
        <v>#N/A</v>
      </c>
      <c r="BB162" t="e">
        <f ca="1">VLOOKUP($B162,基础扩展表!$E:$AG,MATCH(BB$2,基础扩展表!$E$1:$AG$1,0),FALSE)</f>
        <v>#N/A</v>
      </c>
      <c r="BC162" t="e">
        <f ca="1">VLOOKUP($B162,基础扩展表!$E:$AG,MATCH(BC$2,基础扩展表!$E$1:$AG$1,0),FALSE)</f>
        <v>#N/A</v>
      </c>
      <c r="BD162" t="e">
        <f ca="1">VLOOKUP($B162,基础扩展表!$E:$AG,MATCH(BD$2,基础扩展表!$E$1:$AG$1,0),FALSE)</f>
        <v>#N/A</v>
      </c>
      <c r="BE162" t="e">
        <f ca="1">VLOOKUP($B162,基础扩展表!$E:$AG,MATCH(BE$2,基础扩展表!$E$1:$AG$1,0),FALSE)</f>
        <v>#N/A</v>
      </c>
      <c r="BF162" t="e">
        <f ca="1">VLOOKUP($B162,基础扩展表!$E:$AG,MATCH(BF$2,基础扩展表!$E$1:$AG$1,0),FALSE)</f>
        <v>#N/A</v>
      </c>
      <c r="BG162" t="e">
        <f ca="1">VLOOKUP($B162,基础扩展表!$E:$AG,MATCH(BG$2,基础扩展表!$E$1:$AG$1,0),FALSE)</f>
        <v>#N/A</v>
      </c>
      <c r="BH162" t="e">
        <f ca="1">VLOOKUP($B162,基础扩展表!$E:$AG,MATCH(BH$2,基础扩展表!$E$1:$AG$1,0),FALSE)</f>
        <v>#N/A</v>
      </c>
      <c r="BI162" t="e">
        <f ca="1">VLOOKUP($B162,基础扩展表!$E:$AG,MATCH(BI$2,基础扩展表!$E$1:$AG$1,0),FALSE)</f>
        <v>#N/A</v>
      </c>
      <c r="BJ162" t="e">
        <f ca="1">VLOOKUP($B162,基础扩展表!$E:$AG,MATCH(BJ$2,基础扩展表!$E$1:$AG$1,0),FALSE)</f>
        <v>#N/A</v>
      </c>
      <c r="BK162" t="e">
        <f ca="1">VLOOKUP($B162,基础扩展表!$E:$AG,MATCH(BK$2,基础扩展表!$E$1:$AG$1,0),FALSE)</f>
        <v>#N/A</v>
      </c>
      <c r="BL162" t="e">
        <f ca="1">VLOOKUP($B162,基础扩展表!$E:$AG,MATCH(BL$2,基础扩展表!$E$1:$AG$1,0),FALSE)</f>
        <v>#N/A</v>
      </c>
      <c r="BM162" t="e">
        <f ca="1">VLOOKUP($E162,模型表!$C:$E,3,FALSE)</f>
        <v>#N/A</v>
      </c>
      <c r="BP162" t="str">
        <f t="shared" ca="1" si="30"/>
        <v>TRUE</v>
      </c>
    </row>
    <row r="163" spans="2:68" x14ac:dyDescent="0.2">
      <c r="B163" t="str">
        <f t="array" aca="1" ref="B163" ca="1">INDEX(基础表!$Y:$Y,SMALL(IF(基础表!$Z:$Z=1,ROW(基础表!$Z:$Z),999),ROW(H157)))&amp;""</f>
        <v/>
      </c>
      <c r="C163" t="e">
        <f ca="1">VLOOKUP(VLOOKUP($B163,基础表!$E:$G,3,FALSE),模型表!$C:$D,2,FALSE)</f>
        <v>#N/A</v>
      </c>
      <c r="E163" t="e">
        <f ca="1">VLOOKUP($B163,基础表!$E:$G,3,FALSE)</f>
        <v>#N/A</v>
      </c>
      <c r="F163" t="e">
        <f ca="1">VLOOKUP($E163,模型表!$C:$G,5,FALSE)</f>
        <v>#N/A</v>
      </c>
      <c r="G163" t="e">
        <f ca="1">VLOOKUP($E163,模型表!$C:$F,4,FALSE)</f>
        <v>#N/A</v>
      </c>
      <c r="I163" t="str">
        <f t="shared" ca="1" si="0"/>
        <v/>
      </c>
      <c r="J163" t="str">
        <f t="shared" ca="1" si="1"/>
        <v/>
      </c>
      <c r="K163" t="str">
        <f t="shared" ca="1" si="2"/>
        <v/>
      </c>
      <c r="L163" t="str">
        <f t="shared" ca="1" si="3"/>
        <v/>
      </c>
      <c r="M163" t="str">
        <f t="shared" ca="1" si="25"/>
        <v/>
      </c>
      <c r="O163" t="e">
        <f ca="1">VLOOKUP($B163,基础表!$E:$R,14,FALSE)</f>
        <v>#N/A</v>
      </c>
      <c r="P163" t="e">
        <f ca="1">VLOOKUP($B163,基础表!$E:$S,13,FALSE)</f>
        <v>#N/A</v>
      </c>
      <c r="R163" t="e">
        <f ca="1">VLOOKUP($B163,基础表!$E:$H,4,FALSE)</f>
        <v>#N/A</v>
      </c>
      <c r="U163" t="str">
        <f t="shared" ca="1" si="26"/>
        <v/>
      </c>
      <c r="V163" t="str">
        <f t="shared" ca="1" si="27"/>
        <v/>
      </c>
      <c r="W163" t="str">
        <f t="shared" ca="1" si="28"/>
        <v/>
      </c>
      <c r="X163" t="e">
        <f ca="1">VLOOKUP($E163,模型表!$C:$K,9,FALSE)</f>
        <v>#N/A</v>
      </c>
      <c r="Z163" t="e">
        <f ca="1">VLOOKUP($E163,模型表!$C:$Q,11,FALSE)</f>
        <v>#N/A</v>
      </c>
      <c r="AF163" s="36" t="str">
        <f ca="1">IF($B163="","",IF(VLOOKUP($E163,模型表!$C:$O,12,FALSE)="PBuff","["&amp;VLOOKUP($E163,模型表!$C:$Q,13,FALSE)&amp;"]","[]"))</f>
        <v/>
      </c>
      <c r="AH163" s="23" t="str">
        <f t="shared" ca="1" si="9"/>
        <v/>
      </c>
      <c r="AI163" s="23" t="e">
        <f t="shared" ca="1" si="29"/>
        <v>#N/A</v>
      </c>
      <c r="AJ163" s="23" t="str">
        <f t="shared" ca="1" si="11"/>
        <v/>
      </c>
      <c r="AK163" s="23" t="str">
        <f t="shared" ca="1" si="12"/>
        <v/>
      </c>
      <c r="AM163" t="e">
        <f ca="1">VLOOKUP($B163,基础表!$E:$J,4,FALSE)</f>
        <v>#N/A</v>
      </c>
      <c r="AN163" t="e">
        <f ca="1">VLOOKUP($B163,基础表!$E:$J,5,FALSE)</f>
        <v>#N/A</v>
      </c>
      <c r="AO163" t="e">
        <f ca="1">VLOOKUP($B163,基础表!$E:$J,6,FALSE)</f>
        <v>#N/A</v>
      </c>
      <c r="AP163" t="e">
        <f ca="1">VLOOKUP($B163,基础扩展表!$E:$AG,MATCH(AP$2,基础扩展表!$E$1:$AG$1,0),FALSE)</f>
        <v>#N/A</v>
      </c>
      <c r="AQ163" t="e">
        <f ca="1">VLOOKUP($B163,基础扩展表!$E:$AG,MATCH(AQ$2,基础扩展表!$E$1:$AG$1,0),FALSE)</f>
        <v>#N/A</v>
      </c>
      <c r="AR163" t="e">
        <f ca="1">VLOOKUP($B163,基础扩展表!$E:$AG,MATCH(AR$2,基础扩展表!$E$1:$AG$1,0),FALSE)</f>
        <v>#N/A</v>
      </c>
      <c r="AS163" t="e">
        <f ca="1">VLOOKUP($B163,基础扩展表!$E:$AG,MATCH(AS$2,基础扩展表!$E$1:$AG$1,0),FALSE)</f>
        <v>#N/A</v>
      </c>
      <c r="AT163" t="e">
        <f ca="1">VLOOKUP($B163,基础扩展表!$E:$AG,MATCH(AT$2,基础扩展表!$E$1:$AG$1,0),FALSE)</f>
        <v>#N/A</v>
      </c>
      <c r="AU163" t="e">
        <f ca="1">VLOOKUP($B163,基础扩展表!$E:$AG,MATCH(AU$2,基础扩展表!$E$1:$AG$1,0),FALSE)</f>
        <v>#N/A</v>
      </c>
      <c r="AV163" t="e">
        <f ca="1">VLOOKUP($B163,基础扩展表!$E:$AG,MATCH(AV$2,基础扩展表!$E$1:$AG$1,0),FALSE)</f>
        <v>#N/A</v>
      </c>
      <c r="AW163" t="e">
        <f ca="1">VLOOKUP($B163,基础扩展表!$E:$AG,MATCH(AW$2,基础扩展表!$E$1:$AG$1,0),FALSE)</f>
        <v>#N/A</v>
      </c>
      <c r="AX163" t="e">
        <f ca="1">VLOOKUP($B163,基础扩展表!$E:$AG,MATCH(AX$2,基础扩展表!$E$1:$AG$1,0),FALSE)</f>
        <v>#N/A</v>
      </c>
      <c r="AY163" t="e">
        <f ca="1">VLOOKUP($B163,基础扩展表!$E:$AG,MATCH(AY$2,基础扩展表!$E$1:$AG$1,0),FALSE)</f>
        <v>#N/A</v>
      </c>
      <c r="AZ163" t="e">
        <f ca="1">VLOOKUP($B163,基础扩展表!$E:$AG,MATCH(AZ$2,基础扩展表!$E$1:$AG$1,0),FALSE)</f>
        <v>#N/A</v>
      </c>
      <c r="BA163" t="e">
        <f ca="1">VLOOKUP($B163,基础扩展表!$E:$AG,MATCH(BA$2,基础扩展表!$E$1:$AG$1,0),FALSE)</f>
        <v>#N/A</v>
      </c>
      <c r="BB163" t="e">
        <f ca="1">VLOOKUP($B163,基础扩展表!$E:$AG,MATCH(BB$2,基础扩展表!$E$1:$AG$1,0),FALSE)</f>
        <v>#N/A</v>
      </c>
      <c r="BC163" t="e">
        <f ca="1">VLOOKUP($B163,基础扩展表!$E:$AG,MATCH(BC$2,基础扩展表!$E$1:$AG$1,0),FALSE)</f>
        <v>#N/A</v>
      </c>
      <c r="BD163" t="e">
        <f ca="1">VLOOKUP($B163,基础扩展表!$E:$AG,MATCH(BD$2,基础扩展表!$E$1:$AG$1,0),FALSE)</f>
        <v>#N/A</v>
      </c>
      <c r="BE163" t="e">
        <f ca="1">VLOOKUP($B163,基础扩展表!$E:$AG,MATCH(BE$2,基础扩展表!$E$1:$AG$1,0),FALSE)</f>
        <v>#N/A</v>
      </c>
      <c r="BF163" t="e">
        <f ca="1">VLOOKUP($B163,基础扩展表!$E:$AG,MATCH(BF$2,基础扩展表!$E$1:$AG$1,0),FALSE)</f>
        <v>#N/A</v>
      </c>
      <c r="BG163" t="e">
        <f ca="1">VLOOKUP($B163,基础扩展表!$E:$AG,MATCH(BG$2,基础扩展表!$E$1:$AG$1,0),FALSE)</f>
        <v>#N/A</v>
      </c>
      <c r="BH163" t="e">
        <f ca="1">VLOOKUP($B163,基础扩展表!$E:$AG,MATCH(BH$2,基础扩展表!$E$1:$AG$1,0),FALSE)</f>
        <v>#N/A</v>
      </c>
      <c r="BI163" t="e">
        <f ca="1">VLOOKUP($B163,基础扩展表!$E:$AG,MATCH(BI$2,基础扩展表!$E$1:$AG$1,0),FALSE)</f>
        <v>#N/A</v>
      </c>
      <c r="BJ163" t="e">
        <f ca="1">VLOOKUP($B163,基础扩展表!$E:$AG,MATCH(BJ$2,基础扩展表!$E$1:$AG$1,0),FALSE)</f>
        <v>#N/A</v>
      </c>
      <c r="BK163" t="e">
        <f ca="1">VLOOKUP($B163,基础扩展表!$E:$AG,MATCH(BK$2,基础扩展表!$E$1:$AG$1,0),FALSE)</f>
        <v>#N/A</v>
      </c>
      <c r="BL163" t="e">
        <f ca="1">VLOOKUP($B163,基础扩展表!$E:$AG,MATCH(BL$2,基础扩展表!$E$1:$AG$1,0),FALSE)</f>
        <v>#N/A</v>
      </c>
      <c r="BM163" t="e">
        <f ca="1">VLOOKUP($E163,模型表!$C:$E,3,FALSE)</f>
        <v>#N/A</v>
      </c>
      <c r="BP163" t="str">
        <f t="shared" ca="1" si="30"/>
        <v>TRUE</v>
      </c>
    </row>
    <row r="164" spans="2:68" x14ac:dyDescent="0.2">
      <c r="B164" t="str">
        <f t="array" aca="1" ref="B164" ca="1">INDEX(基础表!$Y:$Y,SMALL(IF(基础表!$Z:$Z=1,ROW(基础表!$Z:$Z),999),ROW(H158)))&amp;""</f>
        <v/>
      </c>
      <c r="C164" t="e">
        <f ca="1">VLOOKUP(VLOOKUP($B164,基础表!$E:$G,3,FALSE),模型表!$C:$D,2,FALSE)</f>
        <v>#N/A</v>
      </c>
      <c r="E164" t="e">
        <f ca="1">VLOOKUP($B164,基础表!$E:$G,3,FALSE)</f>
        <v>#N/A</v>
      </c>
      <c r="F164" t="e">
        <f ca="1">VLOOKUP($E164,模型表!$C:$G,5,FALSE)</f>
        <v>#N/A</v>
      </c>
      <c r="G164" t="e">
        <f ca="1">VLOOKUP($E164,模型表!$C:$F,4,FALSE)</f>
        <v>#N/A</v>
      </c>
      <c r="I164" t="str">
        <f t="shared" ca="1" si="0"/>
        <v/>
      </c>
      <c r="J164" t="str">
        <f t="shared" ca="1" si="1"/>
        <v/>
      </c>
      <c r="K164" t="str">
        <f t="shared" ca="1" si="2"/>
        <v/>
      </c>
      <c r="L164" t="str">
        <f t="shared" ca="1" si="3"/>
        <v/>
      </c>
      <c r="M164" t="str">
        <f t="shared" ca="1" si="25"/>
        <v/>
      </c>
      <c r="O164" t="e">
        <f ca="1">VLOOKUP($B164,基础表!$E:$R,14,FALSE)</f>
        <v>#N/A</v>
      </c>
      <c r="P164" t="e">
        <f ca="1">VLOOKUP($B164,基础表!$E:$S,13,FALSE)</f>
        <v>#N/A</v>
      </c>
      <c r="R164" t="e">
        <f ca="1">VLOOKUP($B164,基础表!$E:$H,4,FALSE)</f>
        <v>#N/A</v>
      </c>
      <c r="U164" t="str">
        <f t="shared" ca="1" si="26"/>
        <v/>
      </c>
      <c r="V164" t="str">
        <f t="shared" ca="1" si="27"/>
        <v/>
      </c>
      <c r="W164" t="str">
        <f t="shared" ca="1" si="28"/>
        <v/>
      </c>
      <c r="X164" t="e">
        <f ca="1">VLOOKUP($E164,模型表!$C:$K,9,FALSE)</f>
        <v>#N/A</v>
      </c>
      <c r="Z164" t="e">
        <f ca="1">VLOOKUP($E164,模型表!$C:$Q,11,FALSE)</f>
        <v>#N/A</v>
      </c>
      <c r="AF164" s="36" t="str">
        <f ca="1">IF($B164="","",IF(VLOOKUP($E164,模型表!$C:$O,12,FALSE)="PBuff","["&amp;VLOOKUP($E164,模型表!$C:$Q,13,FALSE)&amp;"]","[]"))</f>
        <v/>
      </c>
      <c r="AH164" s="23" t="str">
        <f t="shared" ca="1" si="9"/>
        <v/>
      </c>
      <c r="AI164" s="23" t="e">
        <f t="shared" ca="1" si="29"/>
        <v>#N/A</v>
      </c>
      <c r="AJ164" s="23" t="str">
        <f t="shared" ca="1" si="11"/>
        <v/>
      </c>
      <c r="AK164" s="23" t="str">
        <f t="shared" ca="1" si="12"/>
        <v/>
      </c>
      <c r="AM164" t="e">
        <f ca="1">VLOOKUP($B164,基础表!$E:$J,4,FALSE)</f>
        <v>#N/A</v>
      </c>
      <c r="AN164" t="e">
        <f ca="1">VLOOKUP($B164,基础表!$E:$J,5,FALSE)</f>
        <v>#N/A</v>
      </c>
      <c r="AO164" t="e">
        <f ca="1">VLOOKUP($B164,基础表!$E:$J,6,FALSE)</f>
        <v>#N/A</v>
      </c>
      <c r="AP164" t="e">
        <f ca="1">VLOOKUP($B164,基础扩展表!$E:$AG,MATCH(AP$2,基础扩展表!$E$1:$AG$1,0),FALSE)</f>
        <v>#N/A</v>
      </c>
      <c r="AQ164" t="e">
        <f ca="1">VLOOKUP($B164,基础扩展表!$E:$AG,MATCH(AQ$2,基础扩展表!$E$1:$AG$1,0),FALSE)</f>
        <v>#N/A</v>
      </c>
      <c r="AR164" t="e">
        <f ca="1">VLOOKUP($B164,基础扩展表!$E:$AG,MATCH(AR$2,基础扩展表!$E$1:$AG$1,0),FALSE)</f>
        <v>#N/A</v>
      </c>
      <c r="AS164" t="e">
        <f ca="1">VLOOKUP($B164,基础扩展表!$E:$AG,MATCH(AS$2,基础扩展表!$E$1:$AG$1,0),FALSE)</f>
        <v>#N/A</v>
      </c>
      <c r="AT164" t="e">
        <f ca="1">VLOOKUP($B164,基础扩展表!$E:$AG,MATCH(AT$2,基础扩展表!$E$1:$AG$1,0),FALSE)</f>
        <v>#N/A</v>
      </c>
      <c r="AU164" t="e">
        <f ca="1">VLOOKUP($B164,基础扩展表!$E:$AG,MATCH(AU$2,基础扩展表!$E$1:$AG$1,0),FALSE)</f>
        <v>#N/A</v>
      </c>
      <c r="AV164" t="e">
        <f ca="1">VLOOKUP($B164,基础扩展表!$E:$AG,MATCH(AV$2,基础扩展表!$E$1:$AG$1,0),FALSE)</f>
        <v>#N/A</v>
      </c>
      <c r="AW164" t="e">
        <f ca="1">VLOOKUP($B164,基础扩展表!$E:$AG,MATCH(AW$2,基础扩展表!$E$1:$AG$1,0),FALSE)</f>
        <v>#N/A</v>
      </c>
      <c r="AX164" t="e">
        <f ca="1">VLOOKUP($B164,基础扩展表!$E:$AG,MATCH(AX$2,基础扩展表!$E$1:$AG$1,0),FALSE)</f>
        <v>#N/A</v>
      </c>
      <c r="AY164" t="e">
        <f ca="1">VLOOKUP($B164,基础扩展表!$E:$AG,MATCH(AY$2,基础扩展表!$E$1:$AG$1,0),FALSE)</f>
        <v>#N/A</v>
      </c>
      <c r="AZ164" t="e">
        <f ca="1">VLOOKUP($B164,基础扩展表!$E:$AG,MATCH(AZ$2,基础扩展表!$E$1:$AG$1,0),FALSE)</f>
        <v>#N/A</v>
      </c>
      <c r="BA164" t="e">
        <f ca="1">VLOOKUP($B164,基础扩展表!$E:$AG,MATCH(BA$2,基础扩展表!$E$1:$AG$1,0),FALSE)</f>
        <v>#N/A</v>
      </c>
      <c r="BB164" t="e">
        <f ca="1">VLOOKUP($B164,基础扩展表!$E:$AG,MATCH(BB$2,基础扩展表!$E$1:$AG$1,0),FALSE)</f>
        <v>#N/A</v>
      </c>
      <c r="BC164" t="e">
        <f ca="1">VLOOKUP($B164,基础扩展表!$E:$AG,MATCH(BC$2,基础扩展表!$E$1:$AG$1,0),FALSE)</f>
        <v>#N/A</v>
      </c>
      <c r="BD164" t="e">
        <f ca="1">VLOOKUP($B164,基础扩展表!$E:$AG,MATCH(BD$2,基础扩展表!$E$1:$AG$1,0),FALSE)</f>
        <v>#N/A</v>
      </c>
      <c r="BE164" t="e">
        <f ca="1">VLOOKUP($B164,基础扩展表!$E:$AG,MATCH(BE$2,基础扩展表!$E$1:$AG$1,0),FALSE)</f>
        <v>#N/A</v>
      </c>
      <c r="BF164" t="e">
        <f ca="1">VLOOKUP($B164,基础扩展表!$E:$AG,MATCH(BF$2,基础扩展表!$E$1:$AG$1,0),FALSE)</f>
        <v>#N/A</v>
      </c>
      <c r="BG164" t="e">
        <f ca="1">VLOOKUP($B164,基础扩展表!$E:$AG,MATCH(BG$2,基础扩展表!$E$1:$AG$1,0),FALSE)</f>
        <v>#N/A</v>
      </c>
      <c r="BH164" t="e">
        <f ca="1">VLOOKUP($B164,基础扩展表!$E:$AG,MATCH(BH$2,基础扩展表!$E$1:$AG$1,0),FALSE)</f>
        <v>#N/A</v>
      </c>
      <c r="BI164" t="e">
        <f ca="1">VLOOKUP($B164,基础扩展表!$E:$AG,MATCH(BI$2,基础扩展表!$E$1:$AG$1,0),FALSE)</f>
        <v>#N/A</v>
      </c>
      <c r="BJ164" t="e">
        <f ca="1">VLOOKUP($B164,基础扩展表!$E:$AG,MATCH(BJ$2,基础扩展表!$E$1:$AG$1,0),FALSE)</f>
        <v>#N/A</v>
      </c>
      <c r="BK164" t="e">
        <f ca="1">VLOOKUP($B164,基础扩展表!$E:$AG,MATCH(BK$2,基础扩展表!$E$1:$AG$1,0),FALSE)</f>
        <v>#N/A</v>
      </c>
      <c r="BL164" t="e">
        <f ca="1">VLOOKUP($B164,基础扩展表!$E:$AG,MATCH(BL$2,基础扩展表!$E$1:$AG$1,0),FALSE)</f>
        <v>#N/A</v>
      </c>
      <c r="BM164" t="e">
        <f ca="1">VLOOKUP($E164,模型表!$C:$E,3,FALSE)</f>
        <v>#N/A</v>
      </c>
      <c r="BP164" t="str">
        <f t="shared" ca="1" si="30"/>
        <v>TRUE</v>
      </c>
    </row>
    <row r="165" spans="2:68" x14ac:dyDescent="0.2">
      <c r="B165" t="str">
        <f t="array" aca="1" ref="B165" ca="1">INDEX(基础表!$Y:$Y,SMALL(IF(基础表!$Z:$Z=1,ROW(基础表!$Z:$Z),999),ROW(H159)))&amp;""</f>
        <v/>
      </c>
      <c r="C165" t="e">
        <f ca="1">VLOOKUP(VLOOKUP($B165,基础表!$E:$G,3,FALSE),模型表!$C:$D,2,FALSE)</f>
        <v>#N/A</v>
      </c>
      <c r="E165" t="e">
        <f ca="1">VLOOKUP($B165,基础表!$E:$G,3,FALSE)</f>
        <v>#N/A</v>
      </c>
      <c r="F165" t="e">
        <f ca="1">VLOOKUP($E165,模型表!$C:$G,5,FALSE)</f>
        <v>#N/A</v>
      </c>
      <c r="G165" t="e">
        <f ca="1">VLOOKUP($E165,模型表!$C:$F,4,FALSE)</f>
        <v>#N/A</v>
      </c>
      <c r="I165" t="str">
        <f t="shared" ca="1" si="0"/>
        <v/>
      </c>
      <c r="J165" t="str">
        <f t="shared" ca="1" si="1"/>
        <v/>
      </c>
      <c r="K165" t="str">
        <f t="shared" ca="1" si="2"/>
        <v/>
      </c>
      <c r="L165" t="str">
        <f t="shared" ca="1" si="3"/>
        <v/>
      </c>
      <c r="M165" t="str">
        <f t="shared" ca="1" si="25"/>
        <v/>
      </c>
      <c r="O165" t="e">
        <f ca="1">VLOOKUP($B165,基础表!$E:$R,14,FALSE)</f>
        <v>#N/A</v>
      </c>
      <c r="P165" t="e">
        <f ca="1">VLOOKUP($B165,基础表!$E:$S,13,FALSE)</f>
        <v>#N/A</v>
      </c>
      <c r="R165" t="e">
        <f ca="1">VLOOKUP($B165,基础表!$E:$H,4,FALSE)</f>
        <v>#N/A</v>
      </c>
      <c r="U165" t="str">
        <f t="shared" ca="1" si="26"/>
        <v/>
      </c>
      <c r="V165" t="str">
        <f t="shared" ca="1" si="27"/>
        <v/>
      </c>
      <c r="W165" t="str">
        <f t="shared" ca="1" si="28"/>
        <v/>
      </c>
      <c r="X165" t="e">
        <f ca="1">VLOOKUP($E165,模型表!$C:$K,9,FALSE)</f>
        <v>#N/A</v>
      </c>
      <c r="Z165" t="e">
        <f ca="1">VLOOKUP($E165,模型表!$C:$Q,11,FALSE)</f>
        <v>#N/A</v>
      </c>
      <c r="AF165" s="36" t="str">
        <f ca="1">IF($B165="","",IF(VLOOKUP($E165,模型表!$C:$O,12,FALSE)="PBuff","["&amp;VLOOKUP($E165,模型表!$C:$Q,13,FALSE)&amp;"]","[]"))</f>
        <v/>
      </c>
      <c r="AH165" s="23" t="str">
        <f t="shared" ca="1" si="9"/>
        <v/>
      </c>
      <c r="AI165" s="23" t="e">
        <f t="shared" ca="1" si="29"/>
        <v>#N/A</v>
      </c>
      <c r="AJ165" s="23" t="str">
        <f t="shared" ca="1" si="11"/>
        <v/>
      </c>
      <c r="AK165" s="23" t="str">
        <f t="shared" ca="1" si="12"/>
        <v/>
      </c>
      <c r="AM165" t="e">
        <f ca="1">VLOOKUP($B165,基础表!$E:$J,4,FALSE)</f>
        <v>#N/A</v>
      </c>
      <c r="AN165" t="e">
        <f ca="1">VLOOKUP($B165,基础表!$E:$J,5,FALSE)</f>
        <v>#N/A</v>
      </c>
      <c r="AO165" t="e">
        <f ca="1">VLOOKUP($B165,基础表!$E:$J,6,FALSE)</f>
        <v>#N/A</v>
      </c>
      <c r="AP165" t="e">
        <f ca="1">VLOOKUP($B165,基础扩展表!$E:$AG,MATCH(AP$2,基础扩展表!$E$1:$AG$1,0),FALSE)</f>
        <v>#N/A</v>
      </c>
      <c r="AQ165" t="e">
        <f ca="1">VLOOKUP($B165,基础扩展表!$E:$AG,MATCH(AQ$2,基础扩展表!$E$1:$AG$1,0),FALSE)</f>
        <v>#N/A</v>
      </c>
      <c r="AR165" t="e">
        <f ca="1">VLOOKUP($B165,基础扩展表!$E:$AG,MATCH(AR$2,基础扩展表!$E$1:$AG$1,0),FALSE)</f>
        <v>#N/A</v>
      </c>
      <c r="AS165" t="e">
        <f ca="1">VLOOKUP($B165,基础扩展表!$E:$AG,MATCH(AS$2,基础扩展表!$E$1:$AG$1,0),FALSE)</f>
        <v>#N/A</v>
      </c>
      <c r="AT165" t="e">
        <f ca="1">VLOOKUP($B165,基础扩展表!$E:$AG,MATCH(AT$2,基础扩展表!$E$1:$AG$1,0),FALSE)</f>
        <v>#N/A</v>
      </c>
      <c r="AU165" t="e">
        <f ca="1">VLOOKUP($B165,基础扩展表!$E:$AG,MATCH(AU$2,基础扩展表!$E$1:$AG$1,0),FALSE)</f>
        <v>#N/A</v>
      </c>
      <c r="AV165" t="e">
        <f ca="1">VLOOKUP($B165,基础扩展表!$E:$AG,MATCH(AV$2,基础扩展表!$E$1:$AG$1,0),FALSE)</f>
        <v>#N/A</v>
      </c>
      <c r="AW165" t="e">
        <f ca="1">VLOOKUP($B165,基础扩展表!$E:$AG,MATCH(AW$2,基础扩展表!$E$1:$AG$1,0),FALSE)</f>
        <v>#N/A</v>
      </c>
      <c r="AX165" t="e">
        <f ca="1">VLOOKUP($B165,基础扩展表!$E:$AG,MATCH(AX$2,基础扩展表!$E$1:$AG$1,0),FALSE)</f>
        <v>#N/A</v>
      </c>
      <c r="AY165" t="e">
        <f ca="1">VLOOKUP($B165,基础扩展表!$E:$AG,MATCH(AY$2,基础扩展表!$E$1:$AG$1,0),FALSE)</f>
        <v>#N/A</v>
      </c>
      <c r="AZ165" t="e">
        <f ca="1">VLOOKUP($B165,基础扩展表!$E:$AG,MATCH(AZ$2,基础扩展表!$E$1:$AG$1,0),FALSE)</f>
        <v>#N/A</v>
      </c>
      <c r="BA165" t="e">
        <f ca="1">VLOOKUP($B165,基础扩展表!$E:$AG,MATCH(BA$2,基础扩展表!$E$1:$AG$1,0),FALSE)</f>
        <v>#N/A</v>
      </c>
      <c r="BB165" t="e">
        <f ca="1">VLOOKUP($B165,基础扩展表!$E:$AG,MATCH(BB$2,基础扩展表!$E$1:$AG$1,0),FALSE)</f>
        <v>#N/A</v>
      </c>
      <c r="BC165" t="e">
        <f ca="1">VLOOKUP($B165,基础扩展表!$E:$AG,MATCH(BC$2,基础扩展表!$E$1:$AG$1,0),FALSE)</f>
        <v>#N/A</v>
      </c>
      <c r="BD165" t="e">
        <f ca="1">VLOOKUP($B165,基础扩展表!$E:$AG,MATCH(BD$2,基础扩展表!$E$1:$AG$1,0),FALSE)</f>
        <v>#N/A</v>
      </c>
      <c r="BE165" t="e">
        <f ca="1">VLOOKUP($B165,基础扩展表!$E:$AG,MATCH(BE$2,基础扩展表!$E$1:$AG$1,0),FALSE)</f>
        <v>#N/A</v>
      </c>
      <c r="BF165" t="e">
        <f ca="1">VLOOKUP($B165,基础扩展表!$E:$AG,MATCH(BF$2,基础扩展表!$E$1:$AG$1,0),FALSE)</f>
        <v>#N/A</v>
      </c>
      <c r="BG165" t="e">
        <f ca="1">VLOOKUP($B165,基础扩展表!$E:$AG,MATCH(BG$2,基础扩展表!$E$1:$AG$1,0),FALSE)</f>
        <v>#N/A</v>
      </c>
      <c r="BH165" t="e">
        <f ca="1">VLOOKUP($B165,基础扩展表!$E:$AG,MATCH(BH$2,基础扩展表!$E$1:$AG$1,0),FALSE)</f>
        <v>#N/A</v>
      </c>
      <c r="BI165" t="e">
        <f ca="1">VLOOKUP($B165,基础扩展表!$E:$AG,MATCH(BI$2,基础扩展表!$E$1:$AG$1,0),FALSE)</f>
        <v>#N/A</v>
      </c>
      <c r="BJ165" t="e">
        <f ca="1">VLOOKUP($B165,基础扩展表!$E:$AG,MATCH(BJ$2,基础扩展表!$E$1:$AG$1,0),FALSE)</f>
        <v>#N/A</v>
      </c>
      <c r="BK165" t="e">
        <f ca="1">VLOOKUP($B165,基础扩展表!$E:$AG,MATCH(BK$2,基础扩展表!$E$1:$AG$1,0),FALSE)</f>
        <v>#N/A</v>
      </c>
      <c r="BL165" t="e">
        <f ca="1">VLOOKUP($B165,基础扩展表!$E:$AG,MATCH(BL$2,基础扩展表!$E$1:$AG$1,0),FALSE)</f>
        <v>#N/A</v>
      </c>
      <c r="BM165" t="e">
        <f ca="1">VLOOKUP($E165,模型表!$C:$E,3,FALSE)</f>
        <v>#N/A</v>
      </c>
      <c r="BP165" t="str">
        <f t="shared" ca="1" si="30"/>
        <v>TRUE</v>
      </c>
    </row>
    <row r="166" spans="2:68" x14ac:dyDescent="0.2">
      <c r="B166" t="str">
        <f t="array" aca="1" ref="B166" ca="1">INDEX(基础表!$Y:$Y,SMALL(IF(基础表!$Z:$Z=1,ROW(基础表!$Z:$Z),999),ROW(H160)))&amp;""</f>
        <v/>
      </c>
      <c r="C166" t="e">
        <f ca="1">VLOOKUP(VLOOKUP($B166,基础表!$E:$G,3,FALSE),模型表!$C:$D,2,FALSE)</f>
        <v>#N/A</v>
      </c>
      <c r="E166" t="e">
        <f ca="1">VLOOKUP($B166,基础表!$E:$G,3,FALSE)</f>
        <v>#N/A</v>
      </c>
      <c r="F166" t="e">
        <f ca="1">VLOOKUP($E166,模型表!$C:$G,5,FALSE)</f>
        <v>#N/A</v>
      </c>
      <c r="G166" t="e">
        <f ca="1">VLOOKUP($E166,模型表!$C:$F,4,FALSE)</f>
        <v>#N/A</v>
      </c>
      <c r="I166" t="str">
        <f t="shared" ca="1" si="0"/>
        <v/>
      </c>
      <c r="J166" t="str">
        <f t="shared" ca="1" si="1"/>
        <v/>
      </c>
      <c r="K166" t="str">
        <f t="shared" ca="1" si="2"/>
        <v/>
      </c>
      <c r="L166" t="str">
        <f t="shared" ca="1" si="3"/>
        <v/>
      </c>
      <c r="M166" t="str">
        <f t="shared" ca="1" si="25"/>
        <v/>
      </c>
      <c r="O166" t="e">
        <f ca="1">VLOOKUP($B166,基础表!$E:$R,14,FALSE)</f>
        <v>#N/A</v>
      </c>
      <c r="P166" t="e">
        <f ca="1">VLOOKUP($B166,基础表!$E:$S,13,FALSE)</f>
        <v>#N/A</v>
      </c>
      <c r="R166" t="e">
        <f ca="1">VLOOKUP($B166,基础表!$E:$H,4,FALSE)</f>
        <v>#N/A</v>
      </c>
      <c r="U166" t="str">
        <f t="shared" ca="1" si="26"/>
        <v/>
      </c>
      <c r="V166" t="str">
        <f t="shared" ca="1" si="27"/>
        <v/>
      </c>
      <c r="W166" t="str">
        <f t="shared" ca="1" si="28"/>
        <v/>
      </c>
      <c r="X166" t="e">
        <f ca="1">VLOOKUP($E166,模型表!$C:$K,9,FALSE)</f>
        <v>#N/A</v>
      </c>
      <c r="Z166" t="e">
        <f ca="1">VLOOKUP($E166,模型表!$C:$Q,11,FALSE)</f>
        <v>#N/A</v>
      </c>
      <c r="AF166" s="36" t="str">
        <f ca="1">IF($B166="","",IF(VLOOKUP($E166,模型表!$C:$O,12,FALSE)="PBuff","["&amp;VLOOKUP($E166,模型表!$C:$Q,13,FALSE)&amp;"]","[]"))</f>
        <v/>
      </c>
      <c r="AH166" s="23" t="str">
        <f t="shared" ca="1" si="9"/>
        <v/>
      </c>
      <c r="AI166" s="23" t="e">
        <f t="shared" ca="1" si="29"/>
        <v>#N/A</v>
      </c>
      <c r="AJ166" s="23" t="str">
        <f t="shared" ca="1" si="11"/>
        <v/>
      </c>
      <c r="AK166" s="23" t="str">
        <f t="shared" ca="1" si="12"/>
        <v/>
      </c>
      <c r="AM166" t="e">
        <f ca="1">VLOOKUP($B166,基础表!$E:$J,4,FALSE)</f>
        <v>#N/A</v>
      </c>
      <c r="AN166" t="e">
        <f ca="1">VLOOKUP($B166,基础表!$E:$J,5,FALSE)</f>
        <v>#N/A</v>
      </c>
      <c r="AO166" t="e">
        <f ca="1">VLOOKUP($B166,基础表!$E:$J,6,FALSE)</f>
        <v>#N/A</v>
      </c>
      <c r="AP166" t="e">
        <f ca="1">VLOOKUP($B166,基础扩展表!$E:$AG,MATCH(AP$2,基础扩展表!$E$1:$AG$1,0),FALSE)</f>
        <v>#N/A</v>
      </c>
      <c r="AQ166" t="e">
        <f ca="1">VLOOKUP($B166,基础扩展表!$E:$AG,MATCH(AQ$2,基础扩展表!$E$1:$AG$1,0),FALSE)</f>
        <v>#N/A</v>
      </c>
      <c r="AR166" t="e">
        <f ca="1">VLOOKUP($B166,基础扩展表!$E:$AG,MATCH(AR$2,基础扩展表!$E$1:$AG$1,0),FALSE)</f>
        <v>#N/A</v>
      </c>
      <c r="AS166" t="e">
        <f ca="1">VLOOKUP($B166,基础扩展表!$E:$AG,MATCH(AS$2,基础扩展表!$E$1:$AG$1,0),FALSE)</f>
        <v>#N/A</v>
      </c>
      <c r="AT166" t="e">
        <f ca="1">VLOOKUP($B166,基础扩展表!$E:$AG,MATCH(AT$2,基础扩展表!$E$1:$AG$1,0),FALSE)</f>
        <v>#N/A</v>
      </c>
      <c r="AU166" t="e">
        <f ca="1">VLOOKUP($B166,基础扩展表!$E:$AG,MATCH(AU$2,基础扩展表!$E$1:$AG$1,0),FALSE)</f>
        <v>#N/A</v>
      </c>
      <c r="AV166" t="e">
        <f ca="1">VLOOKUP($B166,基础扩展表!$E:$AG,MATCH(AV$2,基础扩展表!$E$1:$AG$1,0),FALSE)</f>
        <v>#N/A</v>
      </c>
      <c r="AW166" t="e">
        <f ca="1">VLOOKUP($B166,基础扩展表!$E:$AG,MATCH(AW$2,基础扩展表!$E$1:$AG$1,0),FALSE)</f>
        <v>#N/A</v>
      </c>
      <c r="AX166" t="e">
        <f ca="1">VLOOKUP($B166,基础扩展表!$E:$AG,MATCH(AX$2,基础扩展表!$E$1:$AG$1,0),FALSE)</f>
        <v>#N/A</v>
      </c>
      <c r="AY166" t="e">
        <f ca="1">VLOOKUP($B166,基础扩展表!$E:$AG,MATCH(AY$2,基础扩展表!$E$1:$AG$1,0),FALSE)</f>
        <v>#N/A</v>
      </c>
      <c r="AZ166" t="e">
        <f ca="1">VLOOKUP($B166,基础扩展表!$E:$AG,MATCH(AZ$2,基础扩展表!$E$1:$AG$1,0),FALSE)</f>
        <v>#N/A</v>
      </c>
      <c r="BA166" t="e">
        <f ca="1">VLOOKUP($B166,基础扩展表!$E:$AG,MATCH(BA$2,基础扩展表!$E$1:$AG$1,0),FALSE)</f>
        <v>#N/A</v>
      </c>
      <c r="BB166" t="e">
        <f ca="1">VLOOKUP($B166,基础扩展表!$E:$AG,MATCH(BB$2,基础扩展表!$E$1:$AG$1,0),FALSE)</f>
        <v>#N/A</v>
      </c>
      <c r="BC166" t="e">
        <f ca="1">VLOOKUP($B166,基础扩展表!$E:$AG,MATCH(BC$2,基础扩展表!$E$1:$AG$1,0),FALSE)</f>
        <v>#N/A</v>
      </c>
      <c r="BD166" t="e">
        <f ca="1">VLOOKUP($B166,基础扩展表!$E:$AG,MATCH(BD$2,基础扩展表!$E$1:$AG$1,0),FALSE)</f>
        <v>#N/A</v>
      </c>
      <c r="BE166" t="e">
        <f ca="1">VLOOKUP($B166,基础扩展表!$E:$AG,MATCH(BE$2,基础扩展表!$E$1:$AG$1,0),FALSE)</f>
        <v>#N/A</v>
      </c>
      <c r="BF166" t="e">
        <f ca="1">VLOOKUP($B166,基础扩展表!$E:$AG,MATCH(BF$2,基础扩展表!$E$1:$AG$1,0),FALSE)</f>
        <v>#N/A</v>
      </c>
      <c r="BG166" t="e">
        <f ca="1">VLOOKUP($B166,基础扩展表!$E:$AG,MATCH(BG$2,基础扩展表!$E$1:$AG$1,0),FALSE)</f>
        <v>#N/A</v>
      </c>
      <c r="BH166" t="e">
        <f ca="1">VLOOKUP($B166,基础扩展表!$E:$AG,MATCH(BH$2,基础扩展表!$E$1:$AG$1,0),FALSE)</f>
        <v>#N/A</v>
      </c>
      <c r="BI166" t="e">
        <f ca="1">VLOOKUP($B166,基础扩展表!$E:$AG,MATCH(BI$2,基础扩展表!$E$1:$AG$1,0),FALSE)</f>
        <v>#N/A</v>
      </c>
      <c r="BJ166" t="e">
        <f ca="1">VLOOKUP($B166,基础扩展表!$E:$AG,MATCH(BJ$2,基础扩展表!$E$1:$AG$1,0),FALSE)</f>
        <v>#N/A</v>
      </c>
      <c r="BK166" t="e">
        <f ca="1">VLOOKUP($B166,基础扩展表!$E:$AG,MATCH(BK$2,基础扩展表!$E$1:$AG$1,0),FALSE)</f>
        <v>#N/A</v>
      </c>
      <c r="BL166" t="e">
        <f ca="1">VLOOKUP($B166,基础扩展表!$E:$AG,MATCH(BL$2,基础扩展表!$E$1:$AG$1,0),FALSE)</f>
        <v>#N/A</v>
      </c>
      <c r="BM166" t="e">
        <f ca="1">VLOOKUP($E166,模型表!$C:$E,3,FALSE)</f>
        <v>#N/A</v>
      </c>
      <c r="BP166" t="str">
        <f t="shared" ca="1" si="30"/>
        <v>TRUE</v>
      </c>
    </row>
    <row r="167" spans="2:68" x14ac:dyDescent="0.2">
      <c r="B167" t="str">
        <f t="array" aca="1" ref="B167" ca="1">INDEX(基础表!$Y:$Y,SMALL(IF(基础表!$Z:$Z=1,ROW(基础表!$Z:$Z),999),ROW(H161)))&amp;""</f>
        <v/>
      </c>
      <c r="C167" t="e">
        <f ca="1">VLOOKUP(VLOOKUP($B167,基础表!$E:$G,3,FALSE),模型表!$C:$D,2,FALSE)</f>
        <v>#N/A</v>
      </c>
      <c r="E167" t="e">
        <f ca="1">VLOOKUP($B167,基础表!$E:$G,3,FALSE)</f>
        <v>#N/A</v>
      </c>
      <c r="F167" t="e">
        <f ca="1">VLOOKUP($E167,模型表!$C:$G,5,FALSE)</f>
        <v>#N/A</v>
      </c>
      <c r="G167" t="e">
        <f ca="1">VLOOKUP($E167,模型表!$C:$F,4,FALSE)</f>
        <v>#N/A</v>
      </c>
      <c r="I167" t="str">
        <f t="shared" ca="1" si="0"/>
        <v/>
      </c>
      <c r="J167" t="str">
        <f t="shared" ca="1" si="1"/>
        <v/>
      </c>
      <c r="K167" t="str">
        <f t="shared" ca="1" si="2"/>
        <v/>
      </c>
      <c r="L167" t="str">
        <f t="shared" ca="1" si="3"/>
        <v/>
      </c>
      <c r="M167" t="str">
        <f t="shared" ca="1" si="25"/>
        <v/>
      </c>
      <c r="O167" t="e">
        <f ca="1">VLOOKUP($B167,基础表!$E:$R,14,FALSE)</f>
        <v>#N/A</v>
      </c>
      <c r="P167" t="e">
        <f ca="1">VLOOKUP($B167,基础表!$E:$S,13,FALSE)</f>
        <v>#N/A</v>
      </c>
      <c r="R167" t="e">
        <f ca="1">VLOOKUP($B167,基础表!$E:$H,4,FALSE)</f>
        <v>#N/A</v>
      </c>
      <c r="U167" t="str">
        <f t="shared" ca="1" si="26"/>
        <v/>
      </c>
      <c r="V167" t="str">
        <f t="shared" ca="1" si="27"/>
        <v/>
      </c>
      <c r="W167" t="str">
        <f t="shared" ca="1" si="28"/>
        <v/>
      </c>
      <c r="X167" t="e">
        <f ca="1">VLOOKUP($E167,模型表!$C:$K,9,FALSE)</f>
        <v>#N/A</v>
      </c>
      <c r="Z167" t="e">
        <f ca="1">VLOOKUP($E167,模型表!$C:$Q,11,FALSE)</f>
        <v>#N/A</v>
      </c>
      <c r="AF167" s="36" t="str">
        <f ca="1">IF($B167="","",IF(VLOOKUP($E167,模型表!$C:$O,12,FALSE)="PBuff","["&amp;VLOOKUP($E167,模型表!$C:$Q,13,FALSE)&amp;"]","[]"))</f>
        <v/>
      </c>
      <c r="AH167" s="23" t="str">
        <f t="shared" ca="1" si="9"/>
        <v/>
      </c>
      <c r="AI167" s="23" t="e">
        <f t="shared" ca="1" si="29"/>
        <v>#N/A</v>
      </c>
      <c r="AJ167" s="23" t="str">
        <f t="shared" ca="1" si="11"/>
        <v/>
      </c>
      <c r="AK167" s="23" t="str">
        <f t="shared" ca="1" si="12"/>
        <v/>
      </c>
      <c r="AM167" t="e">
        <f ca="1">VLOOKUP($B167,基础表!$E:$J,4,FALSE)</f>
        <v>#N/A</v>
      </c>
      <c r="AN167" t="e">
        <f ca="1">VLOOKUP($B167,基础表!$E:$J,5,FALSE)</f>
        <v>#N/A</v>
      </c>
      <c r="AO167" t="e">
        <f ca="1">VLOOKUP($B167,基础表!$E:$J,6,FALSE)</f>
        <v>#N/A</v>
      </c>
      <c r="AP167" t="e">
        <f ca="1">VLOOKUP($B167,基础扩展表!$E:$AG,MATCH(AP$2,基础扩展表!$E$1:$AG$1,0),FALSE)</f>
        <v>#N/A</v>
      </c>
      <c r="AQ167" t="e">
        <f ca="1">VLOOKUP($B167,基础扩展表!$E:$AG,MATCH(AQ$2,基础扩展表!$E$1:$AG$1,0),FALSE)</f>
        <v>#N/A</v>
      </c>
      <c r="AR167" t="e">
        <f ca="1">VLOOKUP($B167,基础扩展表!$E:$AG,MATCH(AR$2,基础扩展表!$E$1:$AG$1,0),FALSE)</f>
        <v>#N/A</v>
      </c>
      <c r="AS167" t="e">
        <f ca="1">VLOOKUP($B167,基础扩展表!$E:$AG,MATCH(AS$2,基础扩展表!$E$1:$AG$1,0),FALSE)</f>
        <v>#N/A</v>
      </c>
      <c r="AT167" t="e">
        <f ca="1">VLOOKUP($B167,基础扩展表!$E:$AG,MATCH(AT$2,基础扩展表!$E$1:$AG$1,0),FALSE)</f>
        <v>#N/A</v>
      </c>
      <c r="AU167" t="e">
        <f ca="1">VLOOKUP($B167,基础扩展表!$E:$AG,MATCH(AU$2,基础扩展表!$E$1:$AG$1,0),FALSE)</f>
        <v>#N/A</v>
      </c>
      <c r="AV167" t="e">
        <f ca="1">VLOOKUP($B167,基础扩展表!$E:$AG,MATCH(AV$2,基础扩展表!$E$1:$AG$1,0),FALSE)</f>
        <v>#N/A</v>
      </c>
      <c r="AW167" t="e">
        <f ca="1">VLOOKUP($B167,基础扩展表!$E:$AG,MATCH(AW$2,基础扩展表!$E$1:$AG$1,0),FALSE)</f>
        <v>#N/A</v>
      </c>
      <c r="AX167" t="e">
        <f ca="1">VLOOKUP($B167,基础扩展表!$E:$AG,MATCH(AX$2,基础扩展表!$E$1:$AG$1,0),FALSE)</f>
        <v>#N/A</v>
      </c>
      <c r="AY167" t="e">
        <f ca="1">VLOOKUP($B167,基础扩展表!$E:$AG,MATCH(AY$2,基础扩展表!$E$1:$AG$1,0),FALSE)</f>
        <v>#N/A</v>
      </c>
      <c r="AZ167" t="e">
        <f ca="1">VLOOKUP($B167,基础扩展表!$E:$AG,MATCH(AZ$2,基础扩展表!$E$1:$AG$1,0),FALSE)</f>
        <v>#N/A</v>
      </c>
      <c r="BA167" t="e">
        <f ca="1">VLOOKUP($B167,基础扩展表!$E:$AG,MATCH(BA$2,基础扩展表!$E$1:$AG$1,0),FALSE)</f>
        <v>#N/A</v>
      </c>
      <c r="BB167" t="e">
        <f ca="1">VLOOKUP($B167,基础扩展表!$E:$AG,MATCH(BB$2,基础扩展表!$E$1:$AG$1,0),FALSE)</f>
        <v>#N/A</v>
      </c>
      <c r="BC167" t="e">
        <f ca="1">VLOOKUP($B167,基础扩展表!$E:$AG,MATCH(BC$2,基础扩展表!$E$1:$AG$1,0),FALSE)</f>
        <v>#N/A</v>
      </c>
      <c r="BD167" t="e">
        <f ca="1">VLOOKUP($B167,基础扩展表!$E:$AG,MATCH(BD$2,基础扩展表!$E$1:$AG$1,0),FALSE)</f>
        <v>#N/A</v>
      </c>
      <c r="BE167" t="e">
        <f ca="1">VLOOKUP($B167,基础扩展表!$E:$AG,MATCH(BE$2,基础扩展表!$E$1:$AG$1,0),FALSE)</f>
        <v>#N/A</v>
      </c>
      <c r="BF167" t="e">
        <f ca="1">VLOOKUP($B167,基础扩展表!$E:$AG,MATCH(BF$2,基础扩展表!$E$1:$AG$1,0),FALSE)</f>
        <v>#N/A</v>
      </c>
      <c r="BG167" t="e">
        <f ca="1">VLOOKUP($B167,基础扩展表!$E:$AG,MATCH(BG$2,基础扩展表!$E$1:$AG$1,0),FALSE)</f>
        <v>#N/A</v>
      </c>
      <c r="BH167" t="e">
        <f ca="1">VLOOKUP($B167,基础扩展表!$E:$AG,MATCH(BH$2,基础扩展表!$E$1:$AG$1,0),FALSE)</f>
        <v>#N/A</v>
      </c>
      <c r="BI167" t="e">
        <f ca="1">VLOOKUP($B167,基础扩展表!$E:$AG,MATCH(BI$2,基础扩展表!$E$1:$AG$1,0),FALSE)</f>
        <v>#N/A</v>
      </c>
      <c r="BJ167" t="e">
        <f ca="1">VLOOKUP($B167,基础扩展表!$E:$AG,MATCH(BJ$2,基础扩展表!$E$1:$AG$1,0),FALSE)</f>
        <v>#N/A</v>
      </c>
      <c r="BK167" t="e">
        <f ca="1">VLOOKUP($B167,基础扩展表!$E:$AG,MATCH(BK$2,基础扩展表!$E$1:$AG$1,0),FALSE)</f>
        <v>#N/A</v>
      </c>
      <c r="BL167" t="e">
        <f ca="1">VLOOKUP($B167,基础扩展表!$E:$AG,MATCH(BL$2,基础扩展表!$E$1:$AG$1,0),FALSE)</f>
        <v>#N/A</v>
      </c>
      <c r="BM167" t="e">
        <f ca="1">VLOOKUP($E167,模型表!$C:$E,3,FALSE)</f>
        <v>#N/A</v>
      </c>
      <c r="BP167" t="str">
        <f t="shared" ca="1" si="30"/>
        <v>TRUE</v>
      </c>
    </row>
    <row r="168" spans="2:68" x14ac:dyDescent="0.2">
      <c r="B168" t="str">
        <f t="array" aca="1" ref="B168" ca="1">INDEX(基础表!$Y:$Y,SMALL(IF(基础表!$Z:$Z=1,ROW(基础表!$Z:$Z),999),ROW(H162)))&amp;""</f>
        <v/>
      </c>
      <c r="C168" t="e">
        <f ca="1">VLOOKUP(VLOOKUP($B168,基础表!$E:$G,3,FALSE),模型表!$C:$D,2,FALSE)</f>
        <v>#N/A</v>
      </c>
      <c r="E168" t="e">
        <f ca="1">VLOOKUP($B168,基础表!$E:$G,3,FALSE)</f>
        <v>#N/A</v>
      </c>
      <c r="F168" t="e">
        <f ca="1">VLOOKUP($E168,模型表!$C:$G,5,FALSE)</f>
        <v>#N/A</v>
      </c>
      <c r="G168" t="e">
        <f ca="1">VLOOKUP($E168,模型表!$C:$F,4,FALSE)</f>
        <v>#N/A</v>
      </c>
      <c r="I168" t="str">
        <f t="shared" ca="1" si="0"/>
        <v/>
      </c>
      <c r="J168" t="str">
        <f t="shared" ca="1" si="1"/>
        <v/>
      </c>
      <c r="K168" t="str">
        <f t="shared" ca="1" si="2"/>
        <v/>
      </c>
      <c r="L168" t="str">
        <f t="shared" ca="1" si="3"/>
        <v/>
      </c>
      <c r="M168" t="str">
        <f t="shared" ca="1" si="25"/>
        <v/>
      </c>
      <c r="O168" t="e">
        <f ca="1">VLOOKUP($B168,基础表!$E:$R,14,FALSE)</f>
        <v>#N/A</v>
      </c>
      <c r="P168" t="e">
        <f ca="1">VLOOKUP($B168,基础表!$E:$S,13,FALSE)</f>
        <v>#N/A</v>
      </c>
      <c r="R168" t="e">
        <f ca="1">VLOOKUP($B168,基础表!$E:$H,4,FALSE)</f>
        <v>#N/A</v>
      </c>
      <c r="U168" t="str">
        <f t="shared" ca="1" si="26"/>
        <v/>
      </c>
      <c r="V168" t="str">
        <f t="shared" ca="1" si="27"/>
        <v/>
      </c>
      <c r="W168" t="str">
        <f t="shared" ca="1" si="28"/>
        <v/>
      </c>
      <c r="X168" t="e">
        <f ca="1">VLOOKUP($E168,模型表!$C:$K,9,FALSE)</f>
        <v>#N/A</v>
      </c>
      <c r="Z168" t="e">
        <f ca="1">VLOOKUP($E168,模型表!$C:$Q,11,FALSE)</f>
        <v>#N/A</v>
      </c>
      <c r="AF168" s="36" t="str">
        <f ca="1">IF($B168="","",IF(VLOOKUP($E168,模型表!$C:$O,12,FALSE)="PBuff","["&amp;VLOOKUP($E168,模型表!$C:$Q,13,FALSE)&amp;"]","[]"))</f>
        <v/>
      </c>
      <c r="AH168" s="23" t="str">
        <f t="shared" ca="1" si="9"/>
        <v/>
      </c>
      <c r="AI168" s="23" t="e">
        <f t="shared" ca="1" si="29"/>
        <v>#N/A</v>
      </c>
      <c r="AJ168" s="23" t="str">
        <f t="shared" ca="1" si="11"/>
        <v/>
      </c>
      <c r="AK168" s="23" t="str">
        <f t="shared" ca="1" si="12"/>
        <v/>
      </c>
      <c r="AM168" t="e">
        <f ca="1">VLOOKUP($B168,基础表!$E:$J,4,FALSE)</f>
        <v>#N/A</v>
      </c>
      <c r="AN168" t="e">
        <f ca="1">VLOOKUP($B168,基础表!$E:$J,5,FALSE)</f>
        <v>#N/A</v>
      </c>
      <c r="AO168" t="e">
        <f ca="1">VLOOKUP($B168,基础表!$E:$J,6,FALSE)</f>
        <v>#N/A</v>
      </c>
      <c r="AP168" t="e">
        <f ca="1">VLOOKUP($B168,基础扩展表!$E:$AG,MATCH(AP$2,基础扩展表!$E$1:$AG$1,0),FALSE)</f>
        <v>#N/A</v>
      </c>
      <c r="AQ168" t="e">
        <f ca="1">VLOOKUP($B168,基础扩展表!$E:$AG,MATCH(AQ$2,基础扩展表!$E$1:$AG$1,0),FALSE)</f>
        <v>#N/A</v>
      </c>
      <c r="AR168" t="e">
        <f ca="1">VLOOKUP($B168,基础扩展表!$E:$AG,MATCH(AR$2,基础扩展表!$E$1:$AG$1,0),FALSE)</f>
        <v>#N/A</v>
      </c>
      <c r="AS168" t="e">
        <f ca="1">VLOOKUP($B168,基础扩展表!$E:$AG,MATCH(AS$2,基础扩展表!$E$1:$AG$1,0),FALSE)</f>
        <v>#N/A</v>
      </c>
      <c r="AT168" t="e">
        <f ca="1">VLOOKUP($B168,基础扩展表!$E:$AG,MATCH(AT$2,基础扩展表!$E$1:$AG$1,0),FALSE)</f>
        <v>#N/A</v>
      </c>
      <c r="AU168" t="e">
        <f ca="1">VLOOKUP($B168,基础扩展表!$E:$AG,MATCH(AU$2,基础扩展表!$E$1:$AG$1,0),FALSE)</f>
        <v>#N/A</v>
      </c>
      <c r="AV168" t="e">
        <f ca="1">VLOOKUP($B168,基础扩展表!$E:$AG,MATCH(AV$2,基础扩展表!$E$1:$AG$1,0),FALSE)</f>
        <v>#N/A</v>
      </c>
      <c r="AW168" t="e">
        <f ca="1">VLOOKUP($B168,基础扩展表!$E:$AG,MATCH(AW$2,基础扩展表!$E$1:$AG$1,0),FALSE)</f>
        <v>#N/A</v>
      </c>
      <c r="AX168" t="e">
        <f ca="1">VLOOKUP($B168,基础扩展表!$E:$AG,MATCH(AX$2,基础扩展表!$E$1:$AG$1,0),FALSE)</f>
        <v>#N/A</v>
      </c>
      <c r="AY168" t="e">
        <f ca="1">VLOOKUP($B168,基础扩展表!$E:$AG,MATCH(AY$2,基础扩展表!$E$1:$AG$1,0),FALSE)</f>
        <v>#N/A</v>
      </c>
      <c r="AZ168" t="e">
        <f ca="1">VLOOKUP($B168,基础扩展表!$E:$AG,MATCH(AZ$2,基础扩展表!$E$1:$AG$1,0),FALSE)</f>
        <v>#N/A</v>
      </c>
      <c r="BA168" t="e">
        <f ca="1">VLOOKUP($B168,基础扩展表!$E:$AG,MATCH(BA$2,基础扩展表!$E$1:$AG$1,0),FALSE)</f>
        <v>#N/A</v>
      </c>
      <c r="BB168" t="e">
        <f ca="1">VLOOKUP($B168,基础扩展表!$E:$AG,MATCH(BB$2,基础扩展表!$E$1:$AG$1,0),FALSE)</f>
        <v>#N/A</v>
      </c>
      <c r="BC168" t="e">
        <f ca="1">VLOOKUP($B168,基础扩展表!$E:$AG,MATCH(BC$2,基础扩展表!$E$1:$AG$1,0),FALSE)</f>
        <v>#N/A</v>
      </c>
      <c r="BD168" t="e">
        <f ca="1">VLOOKUP($B168,基础扩展表!$E:$AG,MATCH(BD$2,基础扩展表!$E$1:$AG$1,0),FALSE)</f>
        <v>#N/A</v>
      </c>
      <c r="BE168" t="e">
        <f ca="1">VLOOKUP($B168,基础扩展表!$E:$AG,MATCH(BE$2,基础扩展表!$E$1:$AG$1,0),FALSE)</f>
        <v>#N/A</v>
      </c>
      <c r="BF168" t="e">
        <f ca="1">VLOOKUP($B168,基础扩展表!$E:$AG,MATCH(BF$2,基础扩展表!$E$1:$AG$1,0),FALSE)</f>
        <v>#N/A</v>
      </c>
      <c r="BG168" t="e">
        <f ca="1">VLOOKUP($B168,基础扩展表!$E:$AG,MATCH(BG$2,基础扩展表!$E$1:$AG$1,0),FALSE)</f>
        <v>#N/A</v>
      </c>
      <c r="BH168" t="e">
        <f ca="1">VLOOKUP($B168,基础扩展表!$E:$AG,MATCH(BH$2,基础扩展表!$E$1:$AG$1,0),FALSE)</f>
        <v>#N/A</v>
      </c>
      <c r="BI168" t="e">
        <f ca="1">VLOOKUP($B168,基础扩展表!$E:$AG,MATCH(BI$2,基础扩展表!$E$1:$AG$1,0),FALSE)</f>
        <v>#N/A</v>
      </c>
      <c r="BJ168" t="e">
        <f ca="1">VLOOKUP($B168,基础扩展表!$E:$AG,MATCH(BJ$2,基础扩展表!$E$1:$AG$1,0),FALSE)</f>
        <v>#N/A</v>
      </c>
      <c r="BK168" t="e">
        <f ca="1">VLOOKUP($B168,基础扩展表!$E:$AG,MATCH(BK$2,基础扩展表!$E$1:$AG$1,0),FALSE)</f>
        <v>#N/A</v>
      </c>
      <c r="BL168" t="e">
        <f ca="1">VLOOKUP($B168,基础扩展表!$E:$AG,MATCH(BL$2,基础扩展表!$E$1:$AG$1,0),FALSE)</f>
        <v>#N/A</v>
      </c>
      <c r="BM168" t="e">
        <f ca="1">VLOOKUP($E168,模型表!$C:$E,3,FALSE)</f>
        <v>#N/A</v>
      </c>
      <c r="BP168" t="str">
        <f t="shared" ca="1" si="30"/>
        <v>TRUE</v>
      </c>
    </row>
    <row r="169" spans="2:68" x14ac:dyDescent="0.2">
      <c r="B169" t="str">
        <f t="array" aca="1" ref="B169" ca="1">INDEX(基础表!$Y:$Y,SMALL(IF(基础表!$Z:$Z=1,ROW(基础表!$Z:$Z),999),ROW(H163)))&amp;""</f>
        <v/>
      </c>
      <c r="C169" t="e">
        <f ca="1">VLOOKUP(VLOOKUP($B169,基础表!$E:$G,3,FALSE),模型表!$C:$D,2,FALSE)</f>
        <v>#N/A</v>
      </c>
      <c r="E169" t="e">
        <f ca="1">VLOOKUP($B169,基础表!$E:$G,3,FALSE)</f>
        <v>#N/A</v>
      </c>
      <c r="F169" t="e">
        <f ca="1">VLOOKUP($E169,模型表!$C:$G,5,FALSE)</f>
        <v>#N/A</v>
      </c>
      <c r="G169" t="e">
        <f ca="1">VLOOKUP($E169,模型表!$C:$F,4,FALSE)</f>
        <v>#N/A</v>
      </c>
      <c r="I169" t="str">
        <f t="shared" ca="1" si="0"/>
        <v/>
      </c>
      <c r="J169" t="str">
        <f t="shared" ca="1" si="1"/>
        <v/>
      </c>
      <c r="K169" t="str">
        <f t="shared" ca="1" si="2"/>
        <v/>
      </c>
      <c r="L169" t="str">
        <f t="shared" ca="1" si="3"/>
        <v/>
      </c>
      <c r="M169" t="str">
        <f t="shared" ca="1" si="25"/>
        <v/>
      </c>
      <c r="O169" t="e">
        <f ca="1">VLOOKUP($B169,基础表!$E:$R,14,FALSE)</f>
        <v>#N/A</v>
      </c>
      <c r="P169" t="e">
        <f ca="1">VLOOKUP($B169,基础表!$E:$S,13,FALSE)</f>
        <v>#N/A</v>
      </c>
      <c r="R169" t="e">
        <f ca="1">VLOOKUP($B169,基础表!$E:$H,4,FALSE)</f>
        <v>#N/A</v>
      </c>
      <c r="U169" t="str">
        <f t="shared" ca="1" si="26"/>
        <v/>
      </c>
      <c r="V169" t="str">
        <f t="shared" ca="1" si="27"/>
        <v/>
      </c>
      <c r="W169" t="str">
        <f t="shared" ca="1" si="28"/>
        <v/>
      </c>
      <c r="X169" t="e">
        <f ca="1">VLOOKUP($E169,模型表!$C:$K,9,FALSE)</f>
        <v>#N/A</v>
      </c>
      <c r="Z169" t="e">
        <f ca="1">VLOOKUP($E169,模型表!$C:$Q,11,FALSE)</f>
        <v>#N/A</v>
      </c>
      <c r="AF169" s="36" t="str">
        <f ca="1">IF($B169="","",IF(VLOOKUP($E169,模型表!$C:$O,12,FALSE)="PBuff","["&amp;VLOOKUP($E169,模型表!$C:$Q,13,FALSE)&amp;"]","[]"))</f>
        <v/>
      </c>
      <c r="AH169" s="23" t="str">
        <f t="shared" ca="1" si="9"/>
        <v/>
      </c>
      <c r="AI169" s="23" t="e">
        <f t="shared" ca="1" si="29"/>
        <v>#N/A</v>
      </c>
      <c r="AJ169" s="23" t="str">
        <f t="shared" ca="1" si="11"/>
        <v/>
      </c>
      <c r="AK169" s="23" t="str">
        <f t="shared" ca="1" si="12"/>
        <v/>
      </c>
      <c r="AM169" t="e">
        <f ca="1">VLOOKUP($B169,基础表!$E:$J,4,FALSE)</f>
        <v>#N/A</v>
      </c>
      <c r="AN169" t="e">
        <f ca="1">VLOOKUP($B169,基础表!$E:$J,5,FALSE)</f>
        <v>#N/A</v>
      </c>
      <c r="AO169" t="e">
        <f ca="1">VLOOKUP($B169,基础表!$E:$J,6,FALSE)</f>
        <v>#N/A</v>
      </c>
      <c r="AP169" t="e">
        <f ca="1">VLOOKUP($B169,基础扩展表!$E:$AG,MATCH(AP$2,基础扩展表!$E$1:$AG$1,0),FALSE)</f>
        <v>#N/A</v>
      </c>
      <c r="AQ169" t="e">
        <f ca="1">VLOOKUP($B169,基础扩展表!$E:$AG,MATCH(AQ$2,基础扩展表!$E$1:$AG$1,0),FALSE)</f>
        <v>#N/A</v>
      </c>
      <c r="AR169" t="e">
        <f ca="1">VLOOKUP($B169,基础扩展表!$E:$AG,MATCH(AR$2,基础扩展表!$E$1:$AG$1,0),FALSE)</f>
        <v>#N/A</v>
      </c>
      <c r="AS169" t="e">
        <f ca="1">VLOOKUP($B169,基础扩展表!$E:$AG,MATCH(AS$2,基础扩展表!$E$1:$AG$1,0),FALSE)</f>
        <v>#N/A</v>
      </c>
      <c r="AT169" t="e">
        <f ca="1">VLOOKUP($B169,基础扩展表!$E:$AG,MATCH(AT$2,基础扩展表!$E$1:$AG$1,0),FALSE)</f>
        <v>#N/A</v>
      </c>
      <c r="AU169" t="e">
        <f ca="1">VLOOKUP($B169,基础扩展表!$E:$AG,MATCH(AU$2,基础扩展表!$E$1:$AG$1,0),FALSE)</f>
        <v>#N/A</v>
      </c>
      <c r="AV169" t="e">
        <f ca="1">VLOOKUP($B169,基础扩展表!$E:$AG,MATCH(AV$2,基础扩展表!$E$1:$AG$1,0),FALSE)</f>
        <v>#N/A</v>
      </c>
      <c r="AW169" t="e">
        <f ca="1">VLOOKUP($B169,基础扩展表!$E:$AG,MATCH(AW$2,基础扩展表!$E$1:$AG$1,0),FALSE)</f>
        <v>#N/A</v>
      </c>
      <c r="AX169" t="e">
        <f ca="1">VLOOKUP($B169,基础扩展表!$E:$AG,MATCH(AX$2,基础扩展表!$E$1:$AG$1,0),FALSE)</f>
        <v>#N/A</v>
      </c>
      <c r="AY169" t="e">
        <f ca="1">VLOOKUP($B169,基础扩展表!$E:$AG,MATCH(AY$2,基础扩展表!$E$1:$AG$1,0),FALSE)</f>
        <v>#N/A</v>
      </c>
      <c r="AZ169" t="e">
        <f ca="1">VLOOKUP($B169,基础扩展表!$E:$AG,MATCH(AZ$2,基础扩展表!$E$1:$AG$1,0),FALSE)</f>
        <v>#N/A</v>
      </c>
      <c r="BA169" t="e">
        <f ca="1">VLOOKUP($B169,基础扩展表!$E:$AG,MATCH(BA$2,基础扩展表!$E$1:$AG$1,0),FALSE)</f>
        <v>#N/A</v>
      </c>
      <c r="BB169" t="e">
        <f ca="1">VLOOKUP($B169,基础扩展表!$E:$AG,MATCH(BB$2,基础扩展表!$E$1:$AG$1,0),FALSE)</f>
        <v>#N/A</v>
      </c>
      <c r="BC169" t="e">
        <f ca="1">VLOOKUP($B169,基础扩展表!$E:$AG,MATCH(BC$2,基础扩展表!$E$1:$AG$1,0),FALSE)</f>
        <v>#N/A</v>
      </c>
      <c r="BD169" t="e">
        <f ca="1">VLOOKUP($B169,基础扩展表!$E:$AG,MATCH(BD$2,基础扩展表!$E$1:$AG$1,0),FALSE)</f>
        <v>#N/A</v>
      </c>
      <c r="BE169" t="e">
        <f ca="1">VLOOKUP($B169,基础扩展表!$E:$AG,MATCH(BE$2,基础扩展表!$E$1:$AG$1,0),FALSE)</f>
        <v>#N/A</v>
      </c>
      <c r="BF169" t="e">
        <f ca="1">VLOOKUP($B169,基础扩展表!$E:$AG,MATCH(BF$2,基础扩展表!$E$1:$AG$1,0),FALSE)</f>
        <v>#N/A</v>
      </c>
      <c r="BG169" t="e">
        <f ca="1">VLOOKUP($B169,基础扩展表!$E:$AG,MATCH(BG$2,基础扩展表!$E$1:$AG$1,0),FALSE)</f>
        <v>#N/A</v>
      </c>
      <c r="BH169" t="e">
        <f ca="1">VLOOKUP($B169,基础扩展表!$E:$AG,MATCH(BH$2,基础扩展表!$E$1:$AG$1,0),FALSE)</f>
        <v>#N/A</v>
      </c>
      <c r="BI169" t="e">
        <f ca="1">VLOOKUP($B169,基础扩展表!$E:$AG,MATCH(BI$2,基础扩展表!$E$1:$AG$1,0),FALSE)</f>
        <v>#N/A</v>
      </c>
      <c r="BJ169" t="e">
        <f ca="1">VLOOKUP($B169,基础扩展表!$E:$AG,MATCH(BJ$2,基础扩展表!$E$1:$AG$1,0),FALSE)</f>
        <v>#N/A</v>
      </c>
      <c r="BK169" t="e">
        <f ca="1">VLOOKUP($B169,基础扩展表!$E:$AG,MATCH(BK$2,基础扩展表!$E$1:$AG$1,0),FALSE)</f>
        <v>#N/A</v>
      </c>
      <c r="BL169" t="e">
        <f ca="1">VLOOKUP($B169,基础扩展表!$E:$AG,MATCH(BL$2,基础扩展表!$E$1:$AG$1,0),FALSE)</f>
        <v>#N/A</v>
      </c>
      <c r="BM169" t="e">
        <f ca="1">VLOOKUP($E169,模型表!$C:$E,3,FALSE)</f>
        <v>#N/A</v>
      </c>
      <c r="BP169" t="str">
        <f t="shared" ca="1" si="30"/>
        <v>TRUE</v>
      </c>
    </row>
    <row r="170" spans="2:68" x14ac:dyDescent="0.2">
      <c r="B170" t="str">
        <f t="array" aca="1" ref="B170" ca="1">INDEX(基础表!$Y:$Y,SMALL(IF(基础表!$Z:$Z=1,ROW(基础表!$Z:$Z),999),ROW(H164)))&amp;""</f>
        <v/>
      </c>
      <c r="C170" t="e">
        <f ca="1">VLOOKUP(VLOOKUP($B170,基础表!$E:$G,3,FALSE),模型表!$C:$D,2,FALSE)</f>
        <v>#N/A</v>
      </c>
      <c r="E170" t="e">
        <f ca="1">VLOOKUP($B170,基础表!$E:$G,3,FALSE)</f>
        <v>#N/A</v>
      </c>
      <c r="F170" t="e">
        <f ca="1">VLOOKUP($E170,模型表!$C:$G,5,FALSE)</f>
        <v>#N/A</v>
      </c>
      <c r="G170" t="e">
        <f ca="1">VLOOKUP($E170,模型表!$C:$F,4,FALSE)</f>
        <v>#N/A</v>
      </c>
      <c r="I170" t="str">
        <f t="shared" ca="1" si="0"/>
        <v/>
      </c>
      <c r="J170" t="str">
        <f t="shared" ca="1" si="1"/>
        <v/>
      </c>
      <c r="K170" t="str">
        <f t="shared" ca="1" si="2"/>
        <v/>
      </c>
      <c r="L170" t="str">
        <f t="shared" ca="1" si="3"/>
        <v/>
      </c>
      <c r="M170" t="str">
        <f t="shared" ca="1" si="25"/>
        <v/>
      </c>
      <c r="O170" t="e">
        <f ca="1">VLOOKUP($B170,基础表!$E:$R,14,FALSE)</f>
        <v>#N/A</v>
      </c>
      <c r="P170" t="e">
        <f ca="1">VLOOKUP($B170,基础表!$E:$S,13,FALSE)</f>
        <v>#N/A</v>
      </c>
      <c r="R170" t="e">
        <f ca="1">VLOOKUP($B170,基础表!$E:$H,4,FALSE)</f>
        <v>#N/A</v>
      </c>
      <c r="U170" t="str">
        <f t="shared" ca="1" si="26"/>
        <v/>
      </c>
      <c r="V170" t="str">
        <f t="shared" ca="1" si="27"/>
        <v/>
      </c>
      <c r="W170" t="str">
        <f t="shared" ca="1" si="28"/>
        <v/>
      </c>
      <c r="X170" t="e">
        <f ca="1">VLOOKUP($E170,模型表!$C:$K,9,FALSE)</f>
        <v>#N/A</v>
      </c>
      <c r="Z170" t="e">
        <f ca="1">VLOOKUP($E170,模型表!$C:$Q,11,FALSE)</f>
        <v>#N/A</v>
      </c>
      <c r="AF170" s="36" t="str">
        <f ca="1">IF($B170="","",IF(VLOOKUP($E170,模型表!$C:$O,12,FALSE)="PBuff","["&amp;VLOOKUP($E170,模型表!$C:$Q,13,FALSE)&amp;"]","[]"))</f>
        <v/>
      </c>
      <c r="AH170" s="23" t="str">
        <f t="shared" ca="1" si="9"/>
        <v/>
      </c>
      <c r="AI170" s="23" t="e">
        <f t="shared" ca="1" si="29"/>
        <v>#N/A</v>
      </c>
      <c r="AJ170" s="23" t="str">
        <f t="shared" ca="1" si="11"/>
        <v/>
      </c>
      <c r="AK170" s="23" t="str">
        <f t="shared" ca="1" si="12"/>
        <v/>
      </c>
      <c r="AM170" t="e">
        <f ca="1">VLOOKUP($B170,基础表!$E:$J,4,FALSE)</f>
        <v>#N/A</v>
      </c>
      <c r="AN170" t="e">
        <f ca="1">VLOOKUP($B170,基础表!$E:$J,5,FALSE)</f>
        <v>#N/A</v>
      </c>
      <c r="AO170" t="e">
        <f ca="1">VLOOKUP($B170,基础表!$E:$J,6,FALSE)</f>
        <v>#N/A</v>
      </c>
      <c r="AP170" t="e">
        <f ca="1">VLOOKUP($B170,基础扩展表!$E:$AG,MATCH(AP$2,基础扩展表!$E$1:$AG$1,0),FALSE)</f>
        <v>#N/A</v>
      </c>
      <c r="AQ170" t="e">
        <f ca="1">VLOOKUP($B170,基础扩展表!$E:$AG,MATCH(AQ$2,基础扩展表!$E$1:$AG$1,0),FALSE)</f>
        <v>#N/A</v>
      </c>
      <c r="AR170" t="e">
        <f ca="1">VLOOKUP($B170,基础扩展表!$E:$AG,MATCH(AR$2,基础扩展表!$E$1:$AG$1,0),FALSE)</f>
        <v>#N/A</v>
      </c>
      <c r="AS170" t="e">
        <f ca="1">VLOOKUP($B170,基础扩展表!$E:$AG,MATCH(AS$2,基础扩展表!$E$1:$AG$1,0),FALSE)</f>
        <v>#N/A</v>
      </c>
      <c r="AT170" t="e">
        <f ca="1">VLOOKUP($B170,基础扩展表!$E:$AG,MATCH(AT$2,基础扩展表!$E$1:$AG$1,0),FALSE)</f>
        <v>#N/A</v>
      </c>
      <c r="AU170" t="e">
        <f ca="1">VLOOKUP($B170,基础扩展表!$E:$AG,MATCH(AU$2,基础扩展表!$E$1:$AG$1,0),FALSE)</f>
        <v>#N/A</v>
      </c>
      <c r="AV170" t="e">
        <f ca="1">VLOOKUP($B170,基础扩展表!$E:$AG,MATCH(AV$2,基础扩展表!$E$1:$AG$1,0),FALSE)</f>
        <v>#N/A</v>
      </c>
      <c r="AW170" t="e">
        <f ca="1">VLOOKUP($B170,基础扩展表!$E:$AG,MATCH(AW$2,基础扩展表!$E$1:$AG$1,0),FALSE)</f>
        <v>#N/A</v>
      </c>
      <c r="AX170" t="e">
        <f ca="1">VLOOKUP($B170,基础扩展表!$E:$AG,MATCH(AX$2,基础扩展表!$E$1:$AG$1,0),FALSE)</f>
        <v>#N/A</v>
      </c>
      <c r="AY170" t="e">
        <f ca="1">VLOOKUP($B170,基础扩展表!$E:$AG,MATCH(AY$2,基础扩展表!$E$1:$AG$1,0),FALSE)</f>
        <v>#N/A</v>
      </c>
      <c r="AZ170" t="e">
        <f ca="1">VLOOKUP($B170,基础扩展表!$E:$AG,MATCH(AZ$2,基础扩展表!$E$1:$AG$1,0),FALSE)</f>
        <v>#N/A</v>
      </c>
      <c r="BA170" t="e">
        <f ca="1">VLOOKUP($B170,基础扩展表!$E:$AG,MATCH(BA$2,基础扩展表!$E$1:$AG$1,0),FALSE)</f>
        <v>#N/A</v>
      </c>
      <c r="BB170" t="e">
        <f ca="1">VLOOKUP($B170,基础扩展表!$E:$AG,MATCH(BB$2,基础扩展表!$E$1:$AG$1,0),FALSE)</f>
        <v>#N/A</v>
      </c>
      <c r="BC170" t="e">
        <f ca="1">VLOOKUP($B170,基础扩展表!$E:$AG,MATCH(BC$2,基础扩展表!$E$1:$AG$1,0),FALSE)</f>
        <v>#N/A</v>
      </c>
      <c r="BD170" t="e">
        <f ca="1">VLOOKUP($B170,基础扩展表!$E:$AG,MATCH(BD$2,基础扩展表!$E$1:$AG$1,0),FALSE)</f>
        <v>#N/A</v>
      </c>
      <c r="BE170" t="e">
        <f ca="1">VLOOKUP($B170,基础扩展表!$E:$AG,MATCH(BE$2,基础扩展表!$E$1:$AG$1,0),FALSE)</f>
        <v>#N/A</v>
      </c>
      <c r="BF170" t="e">
        <f ca="1">VLOOKUP($B170,基础扩展表!$E:$AG,MATCH(BF$2,基础扩展表!$E$1:$AG$1,0),FALSE)</f>
        <v>#N/A</v>
      </c>
      <c r="BG170" t="e">
        <f ca="1">VLOOKUP($B170,基础扩展表!$E:$AG,MATCH(BG$2,基础扩展表!$E$1:$AG$1,0),FALSE)</f>
        <v>#N/A</v>
      </c>
      <c r="BH170" t="e">
        <f ca="1">VLOOKUP($B170,基础扩展表!$E:$AG,MATCH(BH$2,基础扩展表!$E$1:$AG$1,0),FALSE)</f>
        <v>#N/A</v>
      </c>
      <c r="BI170" t="e">
        <f ca="1">VLOOKUP($B170,基础扩展表!$E:$AG,MATCH(BI$2,基础扩展表!$E$1:$AG$1,0),FALSE)</f>
        <v>#N/A</v>
      </c>
      <c r="BJ170" t="e">
        <f ca="1">VLOOKUP($B170,基础扩展表!$E:$AG,MATCH(BJ$2,基础扩展表!$E$1:$AG$1,0),FALSE)</f>
        <v>#N/A</v>
      </c>
      <c r="BK170" t="e">
        <f ca="1">VLOOKUP($B170,基础扩展表!$E:$AG,MATCH(BK$2,基础扩展表!$E$1:$AG$1,0),FALSE)</f>
        <v>#N/A</v>
      </c>
      <c r="BL170" t="e">
        <f ca="1">VLOOKUP($B170,基础扩展表!$E:$AG,MATCH(BL$2,基础扩展表!$E$1:$AG$1,0),FALSE)</f>
        <v>#N/A</v>
      </c>
      <c r="BM170" t="e">
        <f ca="1">VLOOKUP($E170,模型表!$C:$E,3,FALSE)</f>
        <v>#N/A</v>
      </c>
      <c r="BP170" t="str">
        <f t="shared" ca="1" si="30"/>
        <v>TRUE</v>
      </c>
    </row>
    <row r="171" spans="2:68" x14ac:dyDescent="0.2">
      <c r="B171" t="str">
        <f t="array" aca="1" ref="B171" ca="1">INDEX(基础表!$Y:$Y,SMALL(IF(基础表!$Z:$Z=1,ROW(基础表!$Z:$Z),999),ROW(H165)))&amp;""</f>
        <v/>
      </c>
      <c r="C171" t="e">
        <f ca="1">VLOOKUP(VLOOKUP($B171,基础表!$E:$G,3,FALSE),模型表!$C:$D,2,FALSE)</f>
        <v>#N/A</v>
      </c>
      <c r="E171" t="e">
        <f ca="1">VLOOKUP($B171,基础表!$E:$G,3,FALSE)</f>
        <v>#N/A</v>
      </c>
      <c r="F171" t="e">
        <f ca="1">VLOOKUP($E171,模型表!$C:$G,5,FALSE)</f>
        <v>#N/A</v>
      </c>
      <c r="G171" t="e">
        <f ca="1">VLOOKUP($E171,模型表!$C:$F,4,FALSE)</f>
        <v>#N/A</v>
      </c>
      <c r="I171" t="str">
        <f t="shared" ca="1" si="0"/>
        <v/>
      </c>
      <c r="J171" t="str">
        <f t="shared" ca="1" si="1"/>
        <v/>
      </c>
      <c r="K171" t="str">
        <f t="shared" ca="1" si="2"/>
        <v/>
      </c>
      <c r="L171" t="str">
        <f t="shared" ca="1" si="3"/>
        <v/>
      </c>
      <c r="M171" t="str">
        <f t="shared" ref="M171:M234" ca="1" si="31">IF(B171="","","[Master]")</f>
        <v/>
      </c>
      <c r="O171" t="e">
        <f ca="1">VLOOKUP($B171,基础表!$E:$R,14,FALSE)</f>
        <v>#N/A</v>
      </c>
      <c r="P171" t="e">
        <f ca="1">VLOOKUP($B171,基础表!$E:$S,13,FALSE)</f>
        <v>#N/A</v>
      </c>
      <c r="R171" t="e">
        <f ca="1">VLOOKUP($B171,基础表!$E:$H,4,FALSE)</f>
        <v>#N/A</v>
      </c>
      <c r="U171" t="str">
        <f t="shared" ref="U171:U234" ca="1" si="32">IF(B171="","","[EARTH]")</f>
        <v/>
      </c>
      <c r="V171" t="str">
        <f t="shared" ref="V171:V234" ca="1" si="33">IF(B171="","","BOSS")</f>
        <v/>
      </c>
      <c r="W171" t="str">
        <f t="shared" ref="W171:W234" ca="1" si="34">IF(B171="","",5)</f>
        <v/>
      </c>
      <c r="X171" t="e">
        <f ca="1">VLOOKUP($E171,模型表!$C:$K,9,FALSE)</f>
        <v>#N/A</v>
      </c>
      <c r="Z171" t="e">
        <f ca="1">VLOOKUP($E171,模型表!$C:$Q,11,FALSE)</f>
        <v>#N/A</v>
      </c>
      <c r="AF171" s="36" t="str">
        <f ca="1">IF($B171="","",IF(VLOOKUP($E171,模型表!$C:$O,12,FALSE)="PBuff","["&amp;VLOOKUP($E171,模型表!$C:$Q,13,FALSE)&amp;"]","[]"))</f>
        <v/>
      </c>
      <c r="AH171" s="23" t="str">
        <f t="shared" ca="1" si="9"/>
        <v/>
      </c>
      <c r="AI171" s="23" t="e">
        <f t="shared" ref="AI171:AI234" ca="1" si="35">IF(C171="","","[]")</f>
        <v>#N/A</v>
      </c>
      <c r="AJ171" s="23" t="str">
        <f t="shared" ca="1" si="11"/>
        <v/>
      </c>
      <c r="AK171" s="23" t="str">
        <f t="shared" ca="1" si="12"/>
        <v/>
      </c>
      <c r="AM171" t="e">
        <f ca="1">VLOOKUP($B171,基础表!$E:$J,4,FALSE)</f>
        <v>#N/A</v>
      </c>
      <c r="AN171" t="e">
        <f ca="1">VLOOKUP($B171,基础表!$E:$J,5,FALSE)</f>
        <v>#N/A</v>
      </c>
      <c r="AO171" t="e">
        <f ca="1">VLOOKUP($B171,基础表!$E:$J,6,FALSE)</f>
        <v>#N/A</v>
      </c>
      <c r="AP171" t="e">
        <f ca="1">VLOOKUP($B171,基础扩展表!$E:$AG,MATCH(AP$2,基础扩展表!$E$1:$AG$1,0),FALSE)</f>
        <v>#N/A</v>
      </c>
      <c r="AQ171" t="e">
        <f ca="1">VLOOKUP($B171,基础扩展表!$E:$AG,MATCH(AQ$2,基础扩展表!$E$1:$AG$1,0),FALSE)</f>
        <v>#N/A</v>
      </c>
      <c r="AR171" t="e">
        <f ca="1">VLOOKUP($B171,基础扩展表!$E:$AG,MATCH(AR$2,基础扩展表!$E$1:$AG$1,0),FALSE)</f>
        <v>#N/A</v>
      </c>
      <c r="AS171" t="e">
        <f ca="1">VLOOKUP($B171,基础扩展表!$E:$AG,MATCH(AS$2,基础扩展表!$E$1:$AG$1,0),FALSE)</f>
        <v>#N/A</v>
      </c>
      <c r="AT171" t="e">
        <f ca="1">VLOOKUP($B171,基础扩展表!$E:$AG,MATCH(AT$2,基础扩展表!$E$1:$AG$1,0),FALSE)</f>
        <v>#N/A</v>
      </c>
      <c r="AU171" t="e">
        <f ca="1">VLOOKUP($B171,基础扩展表!$E:$AG,MATCH(AU$2,基础扩展表!$E$1:$AG$1,0),FALSE)</f>
        <v>#N/A</v>
      </c>
      <c r="AV171" t="e">
        <f ca="1">VLOOKUP($B171,基础扩展表!$E:$AG,MATCH(AV$2,基础扩展表!$E$1:$AG$1,0),FALSE)</f>
        <v>#N/A</v>
      </c>
      <c r="AW171" t="e">
        <f ca="1">VLOOKUP($B171,基础扩展表!$E:$AG,MATCH(AW$2,基础扩展表!$E$1:$AG$1,0),FALSE)</f>
        <v>#N/A</v>
      </c>
      <c r="AX171" t="e">
        <f ca="1">VLOOKUP($B171,基础扩展表!$E:$AG,MATCH(AX$2,基础扩展表!$E$1:$AG$1,0),FALSE)</f>
        <v>#N/A</v>
      </c>
      <c r="AY171" t="e">
        <f ca="1">VLOOKUP($B171,基础扩展表!$E:$AG,MATCH(AY$2,基础扩展表!$E$1:$AG$1,0),FALSE)</f>
        <v>#N/A</v>
      </c>
      <c r="AZ171" t="e">
        <f ca="1">VLOOKUP($B171,基础扩展表!$E:$AG,MATCH(AZ$2,基础扩展表!$E$1:$AG$1,0),FALSE)</f>
        <v>#N/A</v>
      </c>
      <c r="BA171" t="e">
        <f ca="1">VLOOKUP($B171,基础扩展表!$E:$AG,MATCH(BA$2,基础扩展表!$E$1:$AG$1,0),FALSE)</f>
        <v>#N/A</v>
      </c>
      <c r="BB171" t="e">
        <f ca="1">VLOOKUP($B171,基础扩展表!$E:$AG,MATCH(BB$2,基础扩展表!$E$1:$AG$1,0),FALSE)</f>
        <v>#N/A</v>
      </c>
      <c r="BC171" t="e">
        <f ca="1">VLOOKUP($B171,基础扩展表!$E:$AG,MATCH(BC$2,基础扩展表!$E$1:$AG$1,0),FALSE)</f>
        <v>#N/A</v>
      </c>
      <c r="BD171" t="e">
        <f ca="1">VLOOKUP($B171,基础扩展表!$E:$AG,MATCH(BD$2,基础扩展表!$E$1:$AG$1,0),FALSE)</f>
        <v>#N/A</v>
      </c>
      <c r="BE171" t="e">
        <f ca="1">VLOOKUP($B171,基础扩展表!$E:$AG,MATCH(BE$2,基础扩展表!$E$1:$AG$1,0),FALSE)</f>
        <v>#N/A</v>
      </c>
      <c r="BF171" t="e">
        <f ca="1">VLOOKUP($B171,基础扩展表!$E:$AG,MATCH(BF$2,基础扩展表!$E$1:$AG$1,0),FALSE)</f>
        <v>#N/A</v>
      </c>
      <c r="BG171" t="e">
        <f ca="1">VLOOKUP($B171,基础扩展表!$E:$AG,MATCH(BG$2,基础扩展表!$E$1:$AG$1,0),FALSE)</f>
        <v>#N/A</v>
      </c>
      <c r="BH171" t="e">
        <f ca="1">VLOOKUP($B171,基础扩展表!$E:$AG,MATCH(BH$2,基础扩展表!$E$1:$AG$1,0),FALSE)</f>
        <v>#N/A</v>
      </c>
      <c r="BI171" t="e">
        <f ca="1">VLOOKUP($B171,基础扩展表!$E:$AG,MATCH(BI$2,基础扩展表!$E$1:$AG$1,0),FALSE)</f>
        <v>#N/A</v>
      </c>
      <c r="BJ171" t="e">
        <f ca="1">VLOOKUP($B171,基础扩展表!$E:$AG,MATCH(BJ$2,基础扩展表!$E$1:$AG$1,0),FALSE)</f>
        <v>#N/A</v>
      </c>
      <c r="BK171" t="e">
        <f ca="1">VLOOKUP($B171,基础扩展表!$E:$AG,MATCH(BK$2,基础扩展表!$E$1:$AG$1,0),FALSE)</f>
        <v>#N/A</v>
      </c>
      <c r="BL171" t="e">
        <f ca="1">VLOOKUP($B171,基础扩展表!$E:$AG,MATCH(BL$2,基础扩展表!$E$1:$AG$1,0),FALSE)</f>
        <v>#N/A</v>
      </c>
      <c r="BM171" t="e">
        <f ca="1">VLOOKUP($E171,模型表!$C:$E,3,FALSE)</f>
        <v>#N/A</v>
      </c>
      <c r="BP171" t="str">
        <f t="shared" ref="BP171:BP234" ca="1" si="36">IF(LEFT(B171,7)=LEFT(B172,7),"TRUE","FALSE")</f>
        <v>TRUE</v>
      </c>
    </row>
    <row r="172" spans="2:68" x14ac:dyDescent="0.2">
      <c r="B172" t="str">
        <f t="array" aca="1" ref="B172" ca="1">INDEX(基础表!$Y:$Y,SMALL(IF(基础表!$Z:$Z=1,ROW(基础表!$Z:$Z),999),ROW(H166)))&amp;""</f>
        <v/>
      </c>
      <c r="C172" t="e">
        <f ca="1">VLOOKUP(VLOOKUP($B172,基础表!$E:$G,3,FALSE),模型表!$C:$D,2,FALSE)</f>
        <v>#N/A</v>
      </c>
      <c r="E172" t="e">
        <f ca="1">VLOOKUP($B172,基础表!$E:$G,3,FALSE)</f>
        <v>#N/A</v>
      </c>
      <c r="F172" t="e">
        <f ca="1">VLOOKUP($E172,模型表!$C:$G,5,FALSE)</f>
        <v>#N/A</v>
      </c>
      <c r="G172" t="e">
        <f ca="1">VLOOKUP($E172,模型表!$C:$F,4,FALSE)</f>
        <v>#N/A</v>
      </c>
      <c r="I172" t="str">
        <f t="shared" ca="1" si="0"/>
        <v/>
      </c>
      <c r="J172" t="str">
        <f t="shared" ca="1" si="1"/>
        <v/>
      </c>
      <c r="K172" t="str">
        <f t="shared" ca="1" si="2"/>
        <v/>
      </c>
      <c r="L172" t="str">
        <f t="shared" ca="1" si="3"/>
        <v/>
      </c>
      <c r="M172" t="str">
        <f t="shared" ca="1" si="31"/>
        <v/>
      </c>
      <c r="O172" t="e">
        <f ca="1">VLOOKUP($B172,基础表!$E:$R,14,FALSE)</f>
        <v>#N/A</v>
      </c>
      <c r="P172" t="e">
        <f ca="1">VLOOKUP($B172,基础表!$E:$S,13,FALSE)</f>
        <v>#N/A</v>
      </c>
      <c r="R172" t="e">
        <f ca="1">VLOOKUP($B172,基础表!$E:$H,4,FALSE)</f>
        <v>#N/A</v>
      </c>
      <c r="U172" t="str">
        <f t="shared" ca="1" si="32"/>
        <v/>
      </c>
      <c r="V172" t="str">
        <f t="shared" ca="1" si="33"/>
        <v/>
      </c>
      <c r="W172" t="str">
        <f t="shared" ca="1" si="34"/>
        <v/>
      </c>
      <c r="X172" t="e">
        <f ca="1">VLOOKUP($E172,模型表!$C:$K,9,FALSE)</f>
        <v>#N/A</v>
      </c>
      <c r="Z172" t="e">
        <f ca="1">VLOOKUP($E172,模型表!$C:$Q,11,FALSE)</f>
        <v>#N/A</v>
      </c>
      <c r="AF172" s="36" t="str">
        <f ca="1">IF($B172="","",IF(VLOOKUP($E172,模型表!$C:$O,12,FALSE)="PBuff","["&amp;VLOOKUP($E172,模型表!$C:$Q,13,FALSE)&amp;"]","[]"))</f>
        <v/>
      </c>
      <c r="AH172" s="23" t="str">
        <f t="shared" ca="1" si="9"/>
        <v/>
      </c>
      <c r="AI172" s="23" t="e">
        <f t="shared" ca="1" si="35"/>
        <v>#N/A</v>
      </c>
      <c r="AJ172" s="23" t="str">
        <f t="shared" ca="1" si="11"/>
        <v/>
      </c>
      <c r="AK172" s="23" t="str">
        <f t="shared" ca="1" si="12"/>
        <v/>
      </c>
      <c r="AM172" t="e">
        <f ca="1">VLOOKUP($B172,基础表!$E:$J,4,FALSE)</f>
        <v>#N/A</v>
      </c>
      <c r="AN172" t="e">
        <f ca="1">VLOOKUP($B172,基础表!$E:$J,5,FALSE)</f>
        <v>#N/A</v>
      </c>
      <c r="AO172" t="e">
        <f ca="1">VLOOKUP($B172,基础表!$E:$J,6,FALSE)</f>
        <v>#N/A</v>
      </c>
      <c r="AP172" t="e">
        <f ca="1">VLOOKUP($B172,基础扩展表!$E:$AG,MATCH(AP$2,基础扩展表!$E$1:$AG$1,0),FALSE)</f>
        <v>#N/A</v>
      </c>
      <c r="AQ172" t="e">
        <f ca="1">VLOOKUP($B172,基础扩展表!$E:$AG,MATCH(AQ$2,基础扩展表!$E$1:$AG$1,0),FALSE)</f>
        <v>#N/A</v>
      </c>
      <c r="AR172" t="e">
        <f ca="1">VLOOKUP($B172,基础扩展表!$E:$AG,MATCH(AR$2,基础扩展表!$E$1:$AG$1,0),FALSE)</f>
        <v>#N/A</v>
      </c>
      <c r="AS172" t="e">
        <f ca="1">VLOOKUP($B172,基础扩展表!$E:$AG,MATCH(AS$2,基础扩展表!$E$1:$AG$1,0),FALSE)</f>
        <v>#N/A</v>
      </c>
      <c r="AT172" t="e">
        <f ca="1">VLOOKUP($B172,基础扩展表!$E:$AG,MATCH(AT$2,基础扩展表!$E$1:$AG$1,0),FALSE)</f>
        <v>#N/A</v>
      </c>
      <c r="AU172" t="e">
        <f ca="1">VLOOKUP($B172,基础扩展表!$E:$AG,MATCH(AU$2,基础扩展表!$E$1:$AG$1,0),FALSE)</f>
        <v>#N/A</v>
      </c>
      <c r="AV172" t="e">
        <f ca="1">VLOOKUP($B172,基础扩展表!$E:$AG,MATCH(AV$2,基础扩展表!$E$1:$AG$1,0),FALSE)</f>
        <v>#N/A</v>
      </c>
      <c r="AW172" t="e">
        <f ca="1">VLOOKUP($B172,基础扩展表!$E:$AG,MATCH(AW$2,基础扩展表!$E$1:$AG$1,0),FALSE)</f>
        <v>#N/A</v>
      </c>
      <c r="AX172" t="e">
        <f ca="1">VLOOKUP($B172,基础扩展表!$E:$AG,MATCH(AX$2,基础扩展表!$E$1:$AG$1,0),FALSE)</f>
        <v>#N/A</v>
      </c>
      <c r="AY172" t="e">
        <f ca="1">VLOOKUP($B172,基础扩展表!$E:$AG,MATCH(AY$2,基础扩展表!$E$1:$AG$1,0),FALSE)</f>
        <v>#N/A</v>
      </c>
      <c r="AZ172" t="e">
        <f ca="1">VLOOKUP($B172,基础扩展表!$E:$AG,MATCH(AZ$2,基础扩展表!$E$1:$AG$1,0),FALSE)</f>
        <v>#N/A</v>
      </c>
      <c r="BA172" t="e">
        <f ca="1">VLOOKUP($B172,基础扩展表!$E:$AG,MATCH(BA$2,基础扩展表!$E$1:$AG$1,0),FALSE)</f>
        <v>#N/A</v>
      </c>
      <c r="BB172" t="e">
        <f ca="1">VLOOKUP($B172,基础扩展表!$E:$AG,MATCH(BB$2,基础扩展表!$E$1:$AG$1,0),FALSE)</f>
        <v>#N/A</v>
      </c>
      <c r="BC172" t="e">
        <f ca="1">VLOOKUP($B172,基础扩展表!$E:$AG,MATCH(BC$2,基础扩展表!$E$1:$AG$1,0),FALSE)</f>
        <v>#N/A</v>
      </c>
      <c r="BD172" t="e">
        <f ca="1">VLOOKUP($B172,基础扩展表!$E:$AG,MATCH(BD$2,基础扩展表!$E$1:$AG$1,0),FALSE)</f>
        <v>#N/A</v>
      </c>
      <c r="BE172" t="e">
        <f ca="1">VLOOKUP($B172,基础扩展表!$E:$AG,MATCH(BE$2,基础扩展表!$E$1:$AG$1,0),FALSE)</f>
        <v>#N/A</v>
      </c>
      <c r="BF172" t="e">
        <f ca="1">VLOOKUP($B172,基础扩展表!$E:$AG,MATCH(BF$2,基础扩展表!$E$1:$AG$1,0),FALSE)</f>
        <v>#N/A</v>
      </c>
      <c r="BG172" t="e">
        <f ca="1">VLOOKUP($B172,基础扩展表!$E:$AG,MATCH(BG$2,基础扩展表!$E$1:$AG$1,0),FALSE)</f>
        <v>#N/A</v>
      </c>
      <c r="BH172" t="e">
        <f ca="1">VLOOKUP($B172,基础扩展表!$E:$AG,MATCH(BH$2,基础扩展表!$E$1:$AG$1,0),FALSE)</f>
        <v>#N/A</v>
      </c>
      <c r="BI172" t="e">
        <f ca="1">VLOOKUP($B172,基础扩展表!$E:$AG,MATCH(BI$2,基础扩展表!$E$1:$AG$1,0),FALSE)</f>
        <v>#N/A</v>
      </c>
      <c r="BJ172" t="e">
        <f ca="1">VLOOKUP($B172,基础扩展表!$E:$AG,MATCH(BJ$2,基础扩展表!$E$1:$AG$1,0),FALSE)</f>
        <v>#N/A</v>
      </c>
      <c r="BK172" t="e">
        <f ca="1">VLOOKUP($B172,基础扩展表!$E:$AG,MATCH(BK$2,基础扩展表!$E$1:$AG$1,0),FALSE)</f>
        <v>#N/A</v>
      </c>
      <c r="BL172" t="e">
        <f ca="1">VLOOKUP($B172,基础扩展表!$E:$AG,MATCH(BL$2,基础扩展表!$E$1:$AG$1,0),FALSE)</f>
        <v>#N/A</v>
      </c>
      <c r="BM172" t="e">
        <f ca="1">VLOOKUP($E172,模型表!$C:$E,3,FALSE)</f>
        <v>#N/A</v>
      </c>
      <c r="BP172" t="str">
        <f t="shared" ca="1" si="36"/>
        <v>TRUE</v>
      </c>
    </row>
    <row r="173" spans="2:68" x14ac:dyDescent="0.2">
      <c r="B173" t="str">
        <f t="array" aca="1" ref="B173" ca="1">INDEX(基础表!$Y:$Y,SMALL(IF(基础表!$Z:$Z=1,ROW(基础表!$Z:$Z),999),ROW(H167)))&amp;""</f>
        <v/>
      </c>
      <c r="C173" t="e">
        <f ca="1">VLOOKUP(VLOOKUP($B173,基础表!$E:$G,3,FALSE),模型表!$C:$D,2,FALSE)</f>
        <v>#N/A</v>
      </c>
      <c r="E173" t="e">
        <f ca="1">VLOOKUP($B173,基础表!$E:$G,3,FALSE)</f>
        <v>#N/A</v>
      </c>
      <c r="F173" t="e">
        <f ca="1">VLOOKUP($E173,模型表!$C:$G,5,FALSE)</f>
        <v>#N/A</v>
      </c>
      <c r="G173" t="e">
        <f ca="1">VLOOKUP($E173,模型表!$C:$F,4,FALSE)</f>
        <v>#N/A</v>
      </c>
      <c r="I173" t="str">
        <f t="shared" ca="1" si="0"/>
        <v/>
      </c>
      <c r="J173" t="str">
        <f t="shared" ca="1" si="1"/>
        <v/>
      </c>
      <c r="K173" t="str">
        <f t="shared" ca="1" si="2"/>
        <v/>
      </c>
      <c r="L173" t="str">
        <f t="shared" ca="1" si="3"/>
        <v/>
      </c>
      <c r="M173" t="str">
        <f t="shared" ca="1" si="31"/>
        <v/>
      </c>
      <c r="O173" t="e">
        <f ca="1">VLOOKUP($B173,基础表!$E:$R,14,FALSE)</f>
        <v>#N/A</v>
      </c>
      <c r="P173" t="e">
        <f ca="1">VLOOKUP($B173,基础表!$E:$S,13,FALSE)</f>
        <v>#N/A</v>
      </c>
      <c r="R173" t="e">
        <f ca="1">VLOOKUP($B173,基础表!$E:$H,4,FALSE)</f>
        <v>#N/A</v>
      </c>
      <c r="U173" t="str">
        <f t="shared" ca="1" si="32"/>
        <v/>
      </c>
      <c r="V173" t="str">
        <f t="shared" ca="1" si="33"/>
        <v/>
      </c>
      <c r="W173" t="str">
        <f t="shared" ca="1" si="34"/>
        <v/>
      </c>
      <c r="X173" t="e">
        <f ca="1">VLOOKUP($E173,模型表!$C:$K,9,FALSE)</f>
        <v>#N/A</v>
      </c>
      <c r="Z173" t="e">
        <f ca="1">VLOOKUP($E173,模型表!$C:$Q,11,FALSE)</f>
        <v>#N/A</v>
      </c>
      <c r="AF173" s="36" t="str">
        <f ca="1">IF($B173="","",IF(VLOOKUP($E173,模型表!$C:$O,12,FALSE)="PBuff","["&amp;VLOOKUP($E173,模型表!$C:$Q,13,FALSE)&amp;"]","[]"))</f>
        <v/>
      </c>
      <c r="AH173" s="23" t="str">
        <f t="shared" ca="1" si="9"/>
        <v/>
      </c>
      <c r="AI173" s="23" t="e">
        <f t="shared" ca="1" si="35"/>
        <v>#N/A</v>
      </c>
      <c r="AJ173" s="23" t="str">
        <f t="shared" ca="1" si="11"/>
        <v/>
      </c>
      <c r="AK173" s="23" t="str">
        <f t="shared" ca="1" si="12"/>
        <v/>
      </c>
      <c r="AM173" t="e">
        <f ca="1">VLOOKUP($B173,基础表!$E:$J,4,FALSE)</f>
        <v>#N/A</v>
      </c>
      <c r="AN173" t="e">
        <f ca="1">VLOOKUP($B173,基础表!$E:$J,5,FALSE)</f>
        <v>#N/A</v>
      </c>
      <c r="AO173" t="e">
        <f ca="1">VLOOKUP($B173,基础表!$E:$J,6,FALSE)</f>
        <v>#N/A</v>
      </c>
      <c r="AP173" t="e">
        <f ca="1">VLOOKUP($B173,基础扩展表!$E:$AG,MATCH(AP$2,基础扩展表!$E$1:$AG$1,0),FALSE)</f>
        <v>#N/A</v>
      </c>
      <c r="AQ173" t="e">
        <f ca="1">VLOOKUP($B173,基础扩展表!$E:$AG,MATCH(AQ$2,基础扩展表!$E$1:$AG$1,0),FALSE)</f>
        <v>#N/A</v>
      </c>
      <c r="AR173" t="e">
        <f ca="1">VLOOKUP($B173,基础扩展表!$E:$AG,MATCH(AR$2,基础扩展表!$E$1:$AG$1,0),FALSE)</f>
        <v>#N/A</v>
      </c>
      <c r="AS173" t="e">
        <f ca="1">VLOOKUP($B173,基础扩展表!$E:$AG,MATCH(AS$2,基础扩展表!$E$1:$AG$1,0),FALSE)</f>
        <v>#N/A</v>
      </c>
      <c r="AT173" t="e">
        <f ca="1">VLOOKUP($B173,基础扩展表!$E:$AG,MATCH(AT$2,基础扩展表!$E$1:$AG$1,0),FALSE)</f>
        <v>#N/A</v>
      </c>
      <c r="AU173" t="e">
        <f ca="1">VLOOKUP($B173,基础扩展表!$E:$AG,MATCH(AU$2,基础扩展表!$E$1:$AG$1,0),FALSE)</f>
        <v>#N/A</v>
      </c>
      <c r="AV173" t="e">
        <f ca="1">VLOOKUP($B173,基础扩展表!$E:$AG,MATCH(AV$2,基础扩展表!$E$1:$AG$1,0),FALSE)</f>
        <v>#N/A</v>
      </c>
      <c r="AW173" t="e">
        <f ca="1">VLOOKUP($B173,基础扩展表!$E:$AG,MATCH(AW$2,基础扩展表!$E$1:$AG$1,0),FALSE)</f>
        <v>#N/A</v>
      </c>
      <c r="AX173" t="e">
        <f ca="1">VLOOKUP($B173,基础扩展表!$E:$AG,MATCH(AX$2,基础扩展表!$E$1:$AG$1,0),FALSE)</f>
        <v>#N/A</v>
      </c>
      <c r="AY173" t="e">
        <f ca="1">VLOOKUP($B173,基础扩展表!$E:$AG,MATCH(AY$2,基础扩展表!$E$1:$AG$1,0),FALSE)</f>
        <v>#N/A</v>
      </c>
      <c r="AZ173" t="e">
        <f ca="1">VLOOKUP($B173,基础扩展表!$E:$AG,MATCH(AZ$2,基础扩展表!$E$1:$AG$1,0),FALSE)</f>
        <v>#N/A</v>
      </c>
      <c r="BA173" t="e">
        <f ca="1">VLOOKUP($B173,基础扩展表!$E:$AG,MATCH(BA$2,基础扩展表!$E$1:$AG$1,0),FALSE)</f>
        <v>#N/A</v>
      </c>
      <c r="BB173" t="e">
        <f ca="1">VLOOKUP($B173,基础扩展表!$E:$AG,MATCH(BB$2,基础扩展表!$E$1:$AG$1,0),FALSE)</f>
        <v>#N/A</v>
      </c>
      <c r="BC173" t="e">
        <f ca="1">VLOOKUP($B173,基础扩展表!$E:$AG,MATCH(BC$2,基础扩展表!$E$1:$AG$1,0),FALSE)</f>
        <v>#N/A</v>
      </c>
      <c r="BD173" t="e">
        <f ca="1">VLOOKUP($B173,基础扩展表!$E:$AG,MATCH(BD$2,基础扩展表!$E$1:$AG$1,0),FALSE)</f>
        <v>#N/A</v>
      </c>
      <c r="BE173" t="e">
        <f ca="1">VLOOKUP($B173,基础扩展表!$E:$AG,MATCH(BE$2,基础扩展表!$E$1:$AG$1,0),FALSE)</f>
        <v>#N/A</v>
      </c>
      <c r="BF173" t="e">
        <f ca="1">VLOOKUP($B173,基础扩展表!$E:$AG,MATCH(BF$2,基础扩展表!$E$1:$AG$1,0),FALSE)</f>
        <v>#N/A</v>
      </c>
      <c r="BG173" t="e">
        <f ca="1">VLOOKUP($B173,基础扩展表!$E:$AG,MATCH(BG$2,基础扩展表!$E$1:$AG$1,0),FALSE)</f>
        <v>#N/A</v>
      </c>
      <c r="BH173" t="e">
        <f ca="1">VLOOKUP($B173,基础扩展表!$E:$AG,MATCH(BH$2,基础扩展表!$E$1:$AG$1,0),FALSE)</f>
        <v>#N/A</v>
      </c>
      <c r="BI173" t="e">
        <f ca="1">VLOOKUP($B173,基础扩展表!$E:$AG,MATCH(BI$2,基础扩展表!$E$1:$AG$1,0),FALSE)</f>
        <v>#N/A</v>
      </c>
      <c r="BJ173" t="e">
        <f ca="1">VLOOKUP($B173,基础扩展表!$E:$AG,MATCH(BJ$2,基础扩展表!$E$1:$AG$1,0),FALSE)</f>
        <v>#N/A</v>
      </c>
      <c r="BK173" t="e">
        <f ca="1">VLOOKUP($B173,基础扩展表!$E:$AG,MATCH(BK$2,基础扩展表!$E$1:$AG$1,0),FALSE)</f>
        <v>#N/A</v>
      </c>
      <c r="BL173" t="e">
        <f ca="1">VLOOKUP($B173,基础扩展表!$E:$AG,MATCH(BL$2,基础扩展表!$E$1:$AG$1,0),FALSE)</f>
        <v>#N/A</v>
      </c>
      <c r="BM173" t="e">
        <f ca="1">VLOOKUP($E173,模型表!$C:$E,3,FALSE)</f>
        <v>#N/A</v>
      </c>
      <c r="BP173" t="str">
        <f t="shared" ca="1" si="36"/>
        <v>TRUE</v>
      </c>
    </row>
    <row r="174" spans="2:68" x14ac:dyDescent="0.2">
      <c r="B174" t="str">
        <f t="array" aca="1" ref="B174" ca="1">INDEX(基础表!$Y:$Y,SMALL(IF(基础表!$Z:$Z=1,ROW(基础表!$Z:$Z),999),ROW(H168)))&amp;""</f>
        <v/>
      </c>
      <c r="C174" t="e">
        <f ca="1">VLOOKUP(VLOOKUP($B174,基础表!$E:$G,3,FALSE),模型表!$C:$D,2,FALSE)</f>
        <v>#N/A</v>
      </c>
      <c r="E174" t="e">
        <f ca="1">VLOOKUP($B174,基础表!$E:$G,3,FALSE)</f>
        <v>#N/A</v>
      </c>
      <c r="F174" t="e">
        <f ca="1">VLOOKUP($E174,模型表!$C:$G,5,FALSE)</f>
        <v>#N/A</v>
      </c>
      <c r="G174" t="e">
        <f ca="1">VLOOKUP($E174,模型表!$C:$F,4,FALSE)</f>
        <v>#N/A</v>
      </c>
      <c r="I174" t="str">
        <f t="shared" ca="1" si="0"/>
        <v/>
      </c>
      <c r="J174" t="str">
        <f t="shared" ca="1" si="1"/>
        <v/>
      </c>
      <c r="K174" t="str">
        <f t="shared" ca="1" si="2"/>
        <v/>
      </c>
      <c r="L174" t="str">
        <f t="shared" ca="1" si="3"/>
        <v/>
      </c>
      <c r="M174" t="str">
        <f t="shared" ca="1" si="31"/>
        <v/>
      </c>
      <c r="O174" t="e">
        <f ca="1">VLOOKUP($B174,基础表!$E:$R,14,FALSE)</f>
        <v>#N/A</v>
      </c>
      <c r="P174" t="e">
        <f ca="1">VLOOKUP($B174,基础表!$E:$S,13,FALSE)</f>
        <v>#N/A</v>
      </c>
      <c r="R174" t="e">
        <f ca="1">VLOOKUP($B174,基础表!$E:$H,4,FALSE)</f>
        <v>#N/A</v>
      </c>
      <c r="U174" t="str">
        <f t="shared" ca="1" si="32"/>
        <v/>
      </c>
      <c r="V174" t="str">
        <f t="shared" ca="1" si="33"/>
        <v/>
      </c>
      <c r="W174" t="str">
        <f t="shared" ca="1" si="34"/>
        <v/>
      </c>
      <c r="X174" t="e">
        <f ca="1">VLOOKUP($E174,模型表!$C:$K,9,FALSE)</f>
        <v>#N/A</v>
      </c>
      <c r="Z174" t="e">
        <f ca="1">VLOOKUP($E174,模型表!$C:$Q,11,FALSE)</f>
        <v>#N/A</v>
      </c>
      <c r="AF174" s="36" t="str">
        <f ca="1">IF($B174="","",IF(VLOOKUP($E174,模型表!$C:$O,12,FALSE)="PBuff","["&amp;VLOOKUP($E174,模型表!$C:$Q,13,FALSE)&amp;"]","[]"))</f>
        <v/>
      </c>
      <c r="AH174" s="23" t="str">
        <f t="shared" ca="1" si="9"/>
        <v/>
      </c>
      <c r="AI174" s="23" t="e">
        <f t="shared" ca="1" si="35"/>
        <v>#N/A</v>
      </c>
      <c r="AJ174" s="23" t="str">
        <f t="shared" ca="1" si="11"/>
        <v/>
      </c>
      <c r="AK174" s="23" t="str">
        <f t="shared" ca="1" si="12"/>
        <v/>
      </c>
      <c r="AM174" t="e">
        <f ca="1">VLOOKUP($B174,基础表!$E:$J,4,FALSE)</f>
        <v>#N/A</v>
      </c>
      <c r="AN174" t="e">
        <f ca="1">VLOOKUP($B174,基础表!$E:$J,5,FALSE)</f>
        <v>#N/A</v>
      </c>
      <c r="AO174" t="e">
        <f ca="1">VLOOKUP($B174,基础表!$E:$J,6,FALSE)</f>
        <v>#N/A</v>
      </c>
      <c r="AP174" t="e">
        <f ca="1">VLOOKUP($B174,基础扩展表!$E:$AG,MATCH(AP$2,基础扩展表!$E$1:$AG$1,0),FALSE)</f>
        <v>#N/A</v>
      </c>
      <c r="AQ174" t="e">
        <f ca="1">VLOOKUP($B174,基础扩展表!$E:$AG,MATCH(AQ$2,基础扩展表!$E$1:$AG$1,0),FALSE)</f>
        <v>#N/A</v>
      </c>
      <c r="AR174" t="e">
        <f ca="1">VLOOKUP($B174,基础扩展表!$E:$AG,MATCH(AR$2,基础扩展表!$E$1:$AG$1,0),FALSE)</f>
        <v>#N/A</v>
      </c>
      <c r="AS174" t="e">
        <f ca="1">VLOOKUP($B174,基础扩展表!$E:$AG,MATCH(AS$2,基础扩展表!$E$1:$AG$1,0),FALSE)</f>
        <v>#N/A</v>
      </c>
      <c r="AT174" t="e">
        <f ca="1">VLOOKUP($B174,基础扩展表!$E:$AG,MATCH(AT$2,基础扩展表!$E$1:$AG$1,0),FALSE)</f>
        <v>#N/A</v>
      </c>
      <c r="AU174" t="e">
        <f ca="1">VLOOKUP($B174,基础扩展表!$E:$AG,MATCH(AU$2,基础扩展表!$E$1:$AG$1,0),FALSE)</f>
        <v>#N/A</v>
      </c>
      <c r="AV174" t="e">
        <f ca="1">VLOOKUP($B174,基础扩展表!$E:$AG,MATCH(AV$2,基础扩展表!$E$1:$AG$1,0),FALSE)</f>
        <v>#N/A</v>
      </c>
      <c r="AW174" t="e">
        <f ca="1">VLOOKUP($B174,基础扩展表!$E:$AG,MATCH(AW$2,基础扩展表!$E$1:$AG$1,0),FALSE)</f>
        <v>#N/A</v>
      </c>
      <c r="AX174" t="e">
        <f ca="1">VLOOKUP($B174,基础扩展表!$E:$AG,MATCH(AX$2,基础扩展表!$E$1:$AG$1,0),FALSE)</f>
        <v>#N/A</v>
      </c>
      <c r="AY174" t="e">
        <f ca="1">VLOOKUP($B174,基础扩展表!$E:$AG,MATCH(AY$2,基础扩展表!$E$1:$AG$1,0),FALSE)</f>
        <v>#N/A</v>
      </c>
      <c r="AZ174" t="e">
        <f ca="1">VLOOKUP($B174,基础扩展表!$E:$AG,MATCH(AZ$2,基础扩展表!$E$1:$AG$1,0),FALSE)</f>
        <v>#N/A</v>
      </c>
      <c r="BA174" t="e">
        <f ca="1">VLOOKUP($B174,基础扩展表!$E:$AG,MATCH(BA$2,基础扩展表!$E$1:$AG$1,0),FALSE)</f>
        <v>#N/A</v>
      </c>
      <c r="BB174" t="e">
        <f ca="1">VLOOKUP($B174,基础扩展表!$E:$AG,MATCH(BB$2,基础扩展表!$E$1:$AG$1,0),FALSE)</f>
        <v>#N/A</v>
      </c>
      <c r="BC174" t="e">
        <f ca="1">VLOOKUP($B174,基础扩展表!$E:$AG,MATCH(BC$2,基础扩展表!$E$1:$AG$1,0),FALSE)</f>
        <v>#N/A</v>
      </c>
      <c r="BD174" t="e">
        <f ca="1">VLOOKUP($B174,基础扩展表!$E:$AG,MATCH(BD$2,基础扩展表!$E$1:$AG$1,0),FALSE)</f>
        <v>#N/A</v>
      </c>
      <c r="BE174" t="e">
        <f ca="1">VLOOKUP($B174,基础扩展表!$E:$AG,MATCH(BE$2,基础扩展表!$E$1:$AG$1,0),FALSE)</f>
        <v>#N/A</v>
      </c>
      <c r="BF174" t="e">
        <f ca="1">VLOOKUP($B174,基础扩展表!$E:$AG,MATCH(BF$2,基础扩展表!$E$1:$AG$1,0),FALSE)</f>
        <v>#N/A</v>
      </c>
      <c r="BG174" t="e">
        <f ca="1">VLOOKUP($B174,基础扩展表!$E:$AG,MATCH(BG$2,基础扩展表!$E$1:$AG$1,0),FALSE)</f>
        <v>#N/A</v>
      </c>
      <c r="BH174" t="e">
        <f ca="1">VLOOKUP($B174,基础扩展表!$E:$AG,MATCH(BH$2,基础扩展表!$E$1:$AG$1,0),FALSE)</f>
        <v>#N/A</v>
      </c>
      <c r="BI174" t="e">
        <f ca="1">VLOOKUP($B174,基础扩展表!$E:$AG,MATCH(BI$2,基础扩展表!$E$1:$AG$1,0),FALSE)</f>
        <v>#N/A</v>
      </c>
      <c r="BJ174" t="e">
        <f ca="1">VLOOKUP($B174,基础扩展表!$E:$AG,MATCH(BJ$2,基础扩展表!$E$1:$AG$1,0),FALSE)</f>
        <v>#N/A</v>
      </c>
      <c r="BK174" t="e">
        <f ca="1">VLOOKUP($B174,基础扩展表!$E:$AG,MATCH(BK$2,基础扩展表!$E$1:$AG$1,0),FALSE)</f>
        <v>#N/A</v>
      </c>
      <c r="BL174" t="e">
        <f ca="1">VLOOKUP($B174,基础扩展表!$E:$AG,MATCH(BL$2,基础扩展表!$E$1:$AG$1,0),FALSE)</f>
        <v>#N/A</v>
      </c>
      <c r="BM174" t="e">
        <f ca="1">VLOOKUP($E174,模型表!$C:$E,3,FALSE)</f>
        <v>#N/A</v>
      </c>
      <c r="BP174" t="str">
        <f t="shared" ca="1" si="36"/>
        <v>TRUE</v>
      </c>
    </row>
    <row r="175" spans="2:68" x14ac:dyDescent="0.2">
      <c r="B175" t="str">
        <f t="array" aca="1" ref="B175" ca="1">INDEX(基础表!$Y:$Y,SMALL(IF(基础表!$Z:$Z=1,ROW(基础表!$Z:$Z),999),ROW(H169)))&amp;""</f>
        <v/>
      </c>
      <c r="C175" t="e">
        <f ca="1">VLOOKUP(VLOOKUP($B175,基础表!$E:$G,3,FALSE),模型表!$C:$D,2,FALSE)</f>
        <v>#N/A</v>
      </c>
      <c r="E175" t="e">
        <f ca="1">VLOOKUP($B175,基础表!$E:$G,3,FALSE)</f>
        <v>#N/A</v>
      </c>
      <c r="F175" t="e">
        <f ca="1">VLOOKUP($E175,模型表!$C:$G,5,FALSE)</f>
        <v>#N/A</v>
      </c>
      <c r="G175" t="e">
        <f ca="1">VLOOKUP($E175,模型表!$C:$F,4,FALSE)</f>
        <v>#N/A</v>
      </c>
      <c r="I175" t="str">
        <f t="shared" ca="1" si="0"/>
        <v/>
      </c>
      <c r="J175" t="str">
        <f t="shared" ca="1" si="1"/>
        <v/>
      </c>
      <c r="K175" t="str">
        <f t="shared" ca="1" si="2"/>
        <v/>
      </c>
      <c r="L175" t="str">
        <f t="shared" ca="1" si="3"/>
        <v/>
      </c>
      <c r="M175" t="str">
        <f t="shared" ca="1" si="31"/>
        <v/>
      </c>
      <c r="O175" t="e">
        <f ca="1">VLOOKUP($B175,基础表!$E:$R,14,FALSE)</f>
        <v>#N/A</v>
      </c>
      <c r="P175" t="e">
        <f ca="1">VLOOKUP($B175,基础表!$E:$S,13,FALSE)</f>
        <v>#N/A</v>
      </c>
      <c r="R175" t="e">
        <f ca="1">VLOOKUP($B175,基础表!$E:$H,4,FALSE)</f>
        <v>#N/A</v>
      </c>
      <c r="U175" t="str">
        <f t="shared" ca="1" si="32"/>
        <v/>
      </c>
      <c r="V175" t="str">
        <f t="shared" ca="1" si="33"/>
        <v/>
      </c>
      <c r="W175" t="str">
        <f t="shared" ca="1" si="34"/>
        <v/>
      </c>
      <c r="X175" t="e">
        <f ca="1">VLOOKUP($E175,模型表!$C:$K,9,FALSE)</f>
        <v>#N/A</v>
      </c>
      <c r="Z175" t="e">
        <f ca="1">VLOOKUP($E175,模型表!$C:$Q,11,FALSE)</f>
        <v>#N/A</v>
      </c>
      <c r="AF175" s="36" t="str">
        <f ca="1">IF($B175="","",IF(VLOOKUP($E175,模型表!$C:$O,12,FALSE)="PBuff","["&amp;VLOOKUP($E175,模型表!$C:$Q,13,FALSE)&amp;"]","[]"))</f>
        <v/>
      </c>
      <c r="AH175" s="23" t="str">
        <f t="shared" ca="1" si="9"/>
        <v/>
      </c>
      <c r="AI175" s="23" t="e">
        <f t="shared" ca="1" si="35"/>
        <v>#N/A</v>
      </c>
      <c r="AJ175" s="23" t="str">
        <f t="shared" ca="1" si="11"/>
        <v/>
      </c>
      <c r="AK175" s="23" t="str">
        <f t="shared" ca="1" si="12"/>
        <v/>
      </c>
      <c r="AM175" t="e">
        <f ca="1">VLOOKUP($B175,基础表!$E:$J,4,FALSE)</f>
        <v>#N/A</v>
      </c>
      <c r="AN175" t="e">
        <f ca="1">VLOOKUP($B175,基础表!$E:$J,5,FALSE)</f>
        <v>#N/A</v>
      </c>
      <c r="AO175" t="e">
        <f ca="1">VLOOKUP($B175,基础表!$E:$J,6,FALSE)</f>
        <v>#N/A</v>
      </c>
      <c r="AP175" t="e">
        <f ca="1">VLOOKUP($B175,基础扩展表!$E:$AG,MATCH(AP$2,基础扩展表!$E$1:$AG$1,0),FALSE)</f>
        <v>#N/A</v>
      </c>
      <c r="AQ175" t="e">
        <f ca="1">VLOOKUP($B175,基础扩展表!$E:$AG,MATCH(AQ$2,基础扩展表!$E$1:$AG$1,0),FALSE)</f>
        <v>#N/A</v>
      </c>
      <c r="AR175" t="e">
        <f ca="1">VLOOKUP($B175,基础扩展表!$E:$AG,MATCH(AR$2,基础扩展表!$E$1:$AG$1,0),FALSE)</f>
        <v>#N/A</v>
      </c>
      <c r="AS175" t="e">
        <f ca="1">VLOOKUP($B175,基础扩展表!$E:$AG,MATCH(AS$2,基础扩展表!$E$1:$AG$1,0),FALSE)</f>
        <v>#N/A</v>
      </c>
      <c r="AT175" t="e">
        <f ca="1">VLOOKUP($B175,基础扩展表!$E:$AG,MATCH(AT$2,基础扩展表!$E$1:$AG$1,0),FALSE)</f>
        <v>#N/A</v>
      </c>
      <c r="AU175" t="e">
        <f ca="1">VLOOKUP($B175,基础扩展表!$E:$AG,MATCH(AU$2,基础扩展表!$E$1:$AG$1,0),FALSE)</f>
        <v>#N/A</v>
      </c>
      <c r="AV175" t="e">
        <f ca="1">VLOOKUP($B175,基础扩展表!$E:$AG,MATCH(AV$2,基础扩展表!$E$1:$AG$1,0),FALSE)</f>
        <v>#N/A</v>
      </c>
      <c r="AW175" t="e">
        <f ca="1">VLOOKUP($B175,基础扩展表!$E:$AG,MATCH(AW$2,基础扩展表!$E$1:$AG$1,0),FALSE)</f>
        <v>#N/A</v>
      </c>
      <c r="AX175" t="e">
        <f ca="1">VLOOKUP($B175,基础扩展表!$E:$AG,MATCH(AX$2,基础扩展表!$E$1:$AG$1,0),FALSE)</f>
        <v>#N/A</v>
      </c>
      <c r="AY175" t="e">
        <f ca="1">VLOOKUP($B175,基础扩展表!$E:$AG,MATCH(AY$2,基础扩展表!$E$1:$AG$1,0),FALSE)</f>
        <v>#N/A</v>
      </c>
      <c r="AZ175" t="e">
        <f ca="1">VLOOKUP($B175,基础扩展表!$E:$AG,MATCH(AZ$2,基础扩展表!$E$1:$AG$1,0),FALSE)</f>
        <v>#N/A</v>
      </c>
      <c r="BA175" t="e">
        <f ca="1">VLOOKUP($B175,基础扩展表!$E:$AG,MATCH(BA$2,基础扩展表!$E$1:$AG$1,0),FALSE)</f>
        <v>#N/A</v>
      </c>
      <c r="BB175" t="e">
        <f ca="1">VLOOKUP($B175,基础扩展表!$E:$AG,MATCH(BB$2,基础扩展表!$E$1:$AG$1,0),FALSE)</f>
        <v>#N/A</v>
      </c>
      <c r="BC175" t="e">
        <f ca="1">VLOOKUP($B175,基础扩展表!$E:$AG,MATCH(BC$2,基础扩展表!$E$1:$AG$1,0),FALSE)</f>
        <v>#N/A</v>
      </c>
      <c r="BD175" t="e">
        <f ca="1">VLOOKUP($B175,基础扩展表!$E:$AG,MATCH(BD$2,基础扩展表!$E$1:$AG$1,0),FALSE)</f>
        <v>#N/A</v>
      </c>
      <c r="BE175" t="e">
        <f ca="1">VLOOKUP($B175,基础扩展表!$E:$AG,MATCH(BE$2,基础扩展表!$E$1:$AG$1,0),FALSE)</f>
        <v>#N/A</v>
      </c>
      <c r="BF175" t="e">
        <f ca="1">VLOOKUP($B175,基础扩展表!$E:$AG,MATCH(BF$2,基础扩展表!$E$1:$AG$1,0),FALSE)</f>
        <v>#N/A</v>
      </c>
      <c r="BG175" t="e">
        <f ca="1">VLOOKUP($B175,基础扩展表!$E:$AG,MATCH(BG$2,基础扩展表!$E$1:$AG$1,0),FALSE)</f>
        <v>#N/A</v>
      </c>
      <c r="BH175" t="e">
        <f ca="1">VLOOKUP($B175,基础扩展表!$E:$AG,MATCH(BH$2,基础扩展表!$E$1:$AG$1,0),FALSE)</f>
        <v>#N/A</v>
      </c>
      <c r="BI175" t="e">
        <f ca="1">VLOOKUP($B175,基础扩展表!$E:$AG,MATCH(BI$2,基础扩展表!$E$1:$AG$1,0),FALSE)</f>
        <v>#N/A</v>
      </c>
      <c r="BJ175" t="e">
        <f ca="1">VLOOKUP($B175,基础扩展表!$E:$AG,MATCH(BJ$2,基础扩展表!$E$1:$AG$1,0),FALSE)</f>
        <v>#N/A</v>
      </c>
      <c r="BK175" t="e">
        <f ca="1">VLOOKUP($B175,基础扩展表!$E:$AG,MATCH(BK$2,基础扩展表!$E$1:$AG$1,0),FALSE)</f>
        <v>#N/A</v>
      </c>
      <c r="BL175" t="e">
        <f ca="1">VLOOKUP($B175,基础扩展表!$E:$AG,MATCH(BL$2,基础扩展表!$E$1:$AG$1,0),FALSE)</f>
        <v>#N/A</v>
      </c>
      <c r="BM175" t="e">
        <f ca="1">VLOOKUP($E175,模型表!$C:$E,3,FALSE)</f>
        <v>#N/A</v>
      </c>
      <c r="BP175" t="str">
        <f t="shared" ca="1" si="36"/>
        <v>TRUE</v>
      </c>
    </row>
    <row r="176" spans="2:68" x14ac:dyDescent="0.2">
      <c r="B176" t="str">
        <f t="array" aca="1" ref="B176" ca="1">INDEX(基础表!$Y:$Y,SMALL(IF(基础表!$Z:$Z=1,ROW(基础表!$Z:$Z),999),ROW(H170)))&amp;""</f>
        <v/>
      </c>
      <c r="C176" t="e">
        <f ca="1">VLOOKUP(VLOOKUP($B176,基础表!$E:$G,3,FALSE),模型表!$C:$D,2,FALSE)</f>
        <v>#N/A</v>
      </c>
      <c r="E176" t="e">
        <f ca="1">VLOOKUP($B176,基础表!$E:$G,3,FALSE)</f>
        <v>#N/A</v>
      </c>
      <c r="F176" t="e">
        <f ca="1">VLOOKUP($E176,模型表!$C:$G,5,FALSE)</f>
        <v>#N/A</v>
      </c>
      <c r="G176" t="e">
        <f ca="1">VLOOKUP($E176,模型表!$C:$F,4,FALSE)</f>
        <v>#N/A</v>
      </c>
      <c r="I176" t="str">
        <f t="shared" ca="1" si="0"/>
        <v/>
      </c>
      <c r="J176" t="str">
        <f t="shared" ca="1" si="1"/>
        <v/>
      </c>
      <c r="K176" t="str">
        <f t="shared" ca="1" si="2"/>
        <v/>
      </c>
      <c r="L176" t="str">
        <f t="shared" ca="1" si="3"/>
        <v/>
      </c>
      <c r="M176" t="str">
        <f t="shared" ca="1" si="31"/>
        <v/>
      </c>
      <c r="O176" t="e">
        <f ca="1">VLOOKUP($B176,基础表!$E:$R,14,FALSE)</f>
        <v>#N/A</v>
      </c>
      <c r="P176" t="e">
        <f ca="1">VLOOKUP($B176,基础表!$E:$S,13,FALSE)</f>
        <v>#N/A</v>
      </c>
      <c r="R176" t="e">
        <f ca="1">VLOOKUP($B176,基础表!$E:$H,4,FALSE)</f>
        <v>#N/A</v>
      </c>
      <c r="U176" t="str">
        <f t="shared" ca="1" si="32"/>
        <v/>
      </c>
      <c r="V176" t="str">
        <f t="shared" ca="1" si="33"/>
        <v/>
      </c>
      <c r="W176" t="str">
        <f t="shared" ca="1" si="34"/>
        <v/>
      </c>
      <c r="X176" t="e">
        <f ca="1">VLOOKUP($E176,模型表!$C:$K,9,FALSE)</f>
        <v>#N/A</v>
      </c>
      <c r="Z176" t="e">
        <f ca="1">VLOOKUP($E176,模型表!$C:$Q,11,FALSE)</f>
        <v>#N/A</v>
      </c>
      <c r="AF176" s="36" t="str">
        <f ca="1">IF($B176="","",IF(VLOOKUP($E176,模型表!$C:$O,12,FALSE)="PBuff","["&amp;VLOOKUP($E176,模型表!$C:$Q,13,FALSE)&amp;"]","[]"))</f>
        <v/>
      </c>
      <c r="AH176" s="23" t="str">
        <f t="shared" ca="1" si="9"/>
        <v/>
      </c>
      <c r="AI176" s="23" t="e">
        <f t="shared" ca="1" si="35"/>
        <v>#N/A</v>
      </c>
      <c r="AJ176" s="23" t="str">
        <f t="shared" ca="1" si="11"/>
        <v/>
      </c>
      <c r="AK176" s="23" t="str">
        <f t="shared" ca="1" si="12"/>
        <v/>
      </c>
      <c r="AM176" t="e">
        <f ca="1">VLOOKUP($B176,基础表!$E:$J,4,FALSE)</f>
        <v>#N/A</v>
      </c>
      <c r="AN176" t="e">
        <f ca="1">VLOOKUP($B176,基础表!$E:$J,5,FALSE)</f>
        <v>#N/A</v>
      </c>
      <c r="AO176" t="e">
        <f ca="1">VLOOKUP($B176,基础表!$E:$J,6,FALSE)</f>
        <v>#N/A</v>
      </c>
      <c r="AP176" t="e">
        <f ca="1">VLOOKUP($B176,基础扩展表!$E:$AG,MATCH(AP$2,基础扩展表!$E$1:$AG$1,0),FALSE)</f>
        <v>#N/A</v>
      </c>
      <c r="AQ176" t="e">
        <f ca="1">VLOOKUP($B176,基础扩展表!$E:$AG,MATCH(AQ$2,基础扩展表!$E$1:$AG$1,0),FALSE)</f>
        <v>#N/A</v>
      </c>
      <c r="AR176" t="e">
        <f ca="1">VLOOKUP($B176,基础扩展表!$E:$AG,MATCH(AR$2,基础扩展表!$E$1:$AG$1,0),FALSE)</f>
        <v>#N/A</v>
      </c>
      <c r="AS176" t="e">
        <f ca="1">VLOOKUP($B176,基础扩展表!$E:$AG,MATCH(AS$2,基础扩展表!$E$1:$AG$1,0),FALSE)</f>
        <v>#N/A</v>
      </c>
      <c r="AT176" t="e">
        <f ca="1">VLOOKUP($B176,基础扩展表!$E:$AG,MATCH(AT$2,基础扩展表!$E$1:$AG$1,0),FALSE)</f>
        <v>#N/A</v>
      </c>
      <c r="AU176" t="e">
        <f ca="1">VLOOKUP($B176,基础扩展表!$E:$AG,MATCH(AU$2,基础扩展表!$E$1:$AG$1,0),FALSE)</f>
        <v>#N/A</v>
      </c>
      <c r="AV176" t="e">
        <f ca="1">VLOOKUP($B176,基础扩展表!$E:$AG,MATCH(AV$2,基础扩展表!$E$1:$AG$1,0),FALSE)</f>
        <v>#N/A</v>
      </c>
      <c r="AW176" t="e">
        <f ca="1">VLOOKUP($B176,基础扩展表!$E:$AG,MATCH(AW$2,基础扩展表!$E$1:$AG$1,0),FALSE)</f>
        <v>#N/A</v>
      </c>
      <c r="AX176" t="e">
        <f ca="1">VLOOKUP($B176,基础扩展表!$E:$AG,MATCH(AX$2,基础扩展表!$E$1:$AG$1,0),FALSE)</f>
        <v>#N/A</v>
      </c>
      <c r="AY176" t="e">
        <f ca="1">VLOOKUP($B176,基础扩展表!$E:$AG,MATCH(AY$2,基础扩展表!$E$1:$AG$1,0),FALSE)</f>
        <v>#N/A</v>
      </c>
      <c r="AZ176" t="e">
        <f ca="1">VLOOKUP($B176,基础扩展表!$E:$AG,MATCH(AZ$2,基础扩展表!$E$1:$AG$1,0),FALSE)</f>
        <v>#N/A</v>
      </c>
      <c r="BA176" t="e">
        <f ca="1">VLOOKUP($B176,基础扩展表!$E:$AG,MATCH(BA$2,基础扩展表!$E$1:$AG$1,0),FALSE)</f>
        <v>#N/A</v>
      </c>
      <c r="BB176" t="e">
        <f ca="1">VLOOKUP($B176,基础扩展表!$E:$AG,MATCH(BB$2,基础扩展表!$E$1:$AG$1,0),FALSE)</f>
        <v>#N/A</v>
      </c>
      <c r="BC176" t="e">
        <f ca="1">VLOOKUP($B176,基础扩展表!$E:$AG,MATCH(BC$2,基础扩展表!$E$1:$AG$1,0),FALSE)</f>
        <v>#N/A</v>
      </c>
      <c r="BD176" t="e">
        <f ca="1">VLOOKUP($B176,基础扩展表!$E:$AG,MATCH(BD$2,基础扩展表!$E$1:$AG$1,0),FALSE)</f>
        <v>#N/A</v>
      </c>
      <c r="BE176" t="e">
        <f ca="1">VLOOKUP($B176,基础扩展表!$E:$AG,MATCH(BE$2,基础扩展表!$E$1:$AG$1,0),FALSE)</f>
        <v>#N/A</v>
      </c>
      <c r="BF176" t="e">
        <f ca="1">VLOOKUP($B176,基础扩展表!$E:$AG,MATCH(BF$2,基础扩展表!$E$1:$AG$1,0),FALSE)</f>
        <v>#N/A</v>
      </c>
      <c r="BG176" t="e">
        <f ca="1">VLOOKUP($B176,基础扩展表!$E:$AG,MATCH(BG$2,基础扩展表!$E$1:$AG$1,0),FALSE)</f>
        <v>#N/A</v>
      </c>
      <c r="BH176" t="e">
        <f ca="1">VLOOKUP($B176,基础扩展表!$E:$AG,MATCH(BH$2,基础扩展表!$E$1:$AG$1,0),FALSE)</f>
        <v>#N/A</v>
      </c>
      <c r="BI176" t="e">
        <f ca="1">VLOOKUP($B176,基础扩展表!$E:$AG,MATCH(BI$2,基础扩展表!$E$1:$AG$1,0),FALSE)</f>
        <v>#N/A</v>
      </c>
      <c r="BJ176" t="e">
        <f ca="1">VLOOKUP($B176,基础扩展表!$E:$AG,MATCH(BJ$2,基础扩展表!$E$1:$AG$1,0),FALSE)</f>
        <v>#N/A</v>
      </c>
      <c r="BK176" t="e">
        <f ca="1">VLOOKUP($B176,基础扩展表!$E:$AG,MATCH(BK$2,基础扩展表!$E$1:$AG$1,0),FALSE)</f>
        <v>#N/A</v>
      </c>
      <c r="BL176" t="e">
        <f ca="1">VLOOKUP($B176,基础扩展表!$E:$AG,MATCH(BL$2,基础扩展表!$E$1:$AG$1,0),FALSE)</f>
        <v>#N/A</v>
      </c>
      <c r="BM176" t="e">
        <f ca="1">VLOOKUP($E176,模型表!$C:$E,3,FALSE)</f>
        <v>#N/A</v>
      </c>
      <c r="BP176" t="str">
        <f t="shared" ca="1" si="36"/>
        <v>TRUE</v>
      </c>
    </row>
    <row r="177" spans="2:68" x14ac:dyDescent="0.2">
      <c r="B177" t="str">
        <f t="array" aca="1" ref="B177" ca="1">INDEX(基础表!$Y:$Y,SMALL(IF(基础表!$Z:$Z=1,ROW(基础表!$Z:$Z),999),ROW(H171)))&amp;""</f>
        <v/>
      </c>
      <c r="C177" t="e">
        <f ca="1">VLOOKUP(VLOOKUP($B177,基础表!$E:$G,3,FALSE),模型表!$C:$D,2,FALSE)</f>
        <v>#N/A</v>
      </c>
      <c r="E177" t="e">
        <f ca="1">VLOOKUP($B177,基础表!$E:$G,3,FALSE)</f>
        <v>#N/A</v>
      </c>
      <c r="F177" t="e">
        <f ca="1">VLOOKUP($E177,模型表!$C:$G,5,FALSE)</f>
        <v>#N/A</v>
      </c>
      <c r="G177" t="e">
        <f ca="1">VLOOKUP($E177,模型表!$C:$F,4,FALSE)</f>
        <v>#N/A</v>
      </c>
      <c r="I177" t="str">
        <f t="shared" ca="1" si="0"/>
        <v/>
      </c>
      <c r="J177" t="str">
        <f t="shared" ca="1" si="1"/>
        <v/>
      </c>
      <c r="K177" t="str">
        <f t="shared" ca="1" si="2"/>
        <v/>
      </c>
      <c r="L177" t="str">
        <f t="shared" ca="1" si="3"/>
        <v/>
      </c>
      <c r="M177" t="str">
        <f t="shared" ca="1" si="31"/>
        <v/>
      </c>
      <c r="O177" t="e">
        <f ca="1">VLOOKUP($B177,基础表!$E:$R,14,FALSE)</f>
        <v>#N/A</v>
      </c>
      <c r="P177" t="e">
        <f ca="1">VLOOKUP($B177,基础表!$E:$S,13,FALSE)</f>
        <v>#N/A</v>
      </c>
      <c r="R177" t="e">
        <f ca="1">VLOOKUP($B177,基础表!$E:$H,4,FALSE)</f>
        <v>#N/A</v>
      </c>
      <c r="U177" t="str">
        <f t="shared" ca="1" si="32"/>
        <v/>
      </c>
      <c r="V177" t="str">
        <f t="shared" ca="1" si="33"/>
        <v/>
      </c>
      <c r="W177" t="str">
        <f t="shared" ca="1" si="34"/>
        <v/>
      </c>
      <c r="X177" t="e">
        <f ca="1">VLOOKUP($E177,模型表!$C:$K,9,FALSE)</f>
        <v>#N/A</v>
      </c>
      <c r="Z177" t="e">
        <f ca="1">VLOOKUP($E177,模型表!$C:$Q,11,FALSE)</f>
        <v>#N/A</v>
      </c>
      <c r="AF177" s="36" t="str">
        <f ca="1">IF($B177="","",IF(VLOOKUP($E177,模型表!$C:$O,12,FALSE)="PBuff","["&amp;VLOOKUP($E177,模型表!$C:$Q,13,FALSE)&amp;"]","[]"))</f>
        <v/>
      </c>
      <c r="AH177" s="23" t="str">
        <f t="shared" ca="1" si="9"/>
        <v/>
      </c>
      <c r="AI177" s="23" t="e">
        <f t="shared" ca="1" si="35"/>
        <v>#N/A</v>
      </c>
      <c r="AJ177" s="23" t="str">
        <f t="shared" ca="1" si="11"/>
        <v/>
      </c>
      <c r="AK177" s="23" t="str">
        <f t="shared" ca="1" si="12"/>
        <v/>
      </c>
      <c r="AM177" t="e">
        <f ca="1">VLOOKUP($B177,基础表!$E:$J,4,FALSE)</f>
        <v>#N/A</v>
      </c>
      <c r="AN177" t="e">
        <f ca="1">VLOOKUP($B177,基础表!$E:$J,5,FALSE)</f>
        <v>#N/A</v>
      </c>
      <c r="AO177" t="e">
        <f ca="1">VLOOKUP($B177,基础表!$E:$J,6,FALSE)</f>
        <v>#N/A</v>
      </c>
      <c r="AP177" t="e">
        <f ca="1">VLOOKUP($B177,基础扩展表!$E:$AG,MATCH(AP$2,基础扩展表!$E$1:$AG$1,0),FALSE)</f>
        <v>#N/A</v>
      </c>
      <c r="AQ177" t="e">
        <f ca="1">VLOOKUP($B177,基础扩展表!$E:$AG,MATCH(AQ$2,基础扩展表!$E$1:$AG$1,0),FALSE)</f>
        <v>#N/A</v>
      </c>
      <c r="AR177" t="e">
        <f ca="1">VLOOKUP($B177,基础扩展表!$E:$AG,MATCH(AR$2,基础扩展表!$E$1:$AG$1,0),FALSE)</f>
        <v>#N/A</v>
      </c>
      <c r="AS177" t="e">
        <f ca="1">VLOOKUP($B177,基础扩展表!$E:$AG,MATCH(AS$2,基础扩展表!$E$1:$AG$1,0),FALSE)</f>
        <v>#N/A</v>
      </c>
      <c r="AT177" t="e">
        <f ca="1">VLOOKUP($B177,基础扩展表!$E:$AG,MATCH(AT$2,基础扩展表!$E$1:$AG$1,0),FALSE)</f>
        <v>#N/A</v>
      </c>
      <c r="AU177" t="e">
        <f ca="1">VLOOKUP($B177,基础扩展表!$E:$AG,MATCH(AU$2,基础扩展表!$E$1:$AG$1,0),FALSE)</f>
        <v>#N/A</v>
      </c>
      <c r="AV177" t="e">
        <f ca="1">VLOOKUP($B177,基础扩展表!$E:$AG,MATCH(AV$2,基础扩展表!$E$1:$AG$1,0),FALSE)</f>
        <v>#N/A</v>
      </c>
      <c r="AW177" t="e">
        <f ca="1">VLOOKUP($B177,基础扩展表!$E:$AG,MATCH(AW$2,基础扩展表!$E$1:$AG$1,0),FALSE)</f>
        <v>#N/A</v>
      </c>
      <c r="AX177" t="e">
        <f ca="1">VLOOKUP($B177,基础扩展表!$E:$AG,MATCH(AX$2,基础扩展表!$E$1:$AG$1,0),FALSE)</f>
        <v>#N/A</v>
      </c>
      <c r="AY177" t="e">
        <f ca="1">VLOOKUP($B177,基础扩展表!$E:$AG,MATCH(AY$2,基础扩展表!$E$1:$AG$1,0),FALSE)</f>
        <v>#N/A</v>
      </c>
      <c r="AZ177" t="e">
        <f ca="1">VLOOKUP($B177,基础扩展表!$E:$AG,MATCH(AZ$2,基础扩展表!$E$1:$AG$1,0),FALSE)</f>
        <v>#N/A</v>
      </c>
      <c r="BA177" t="e">
        <f ca="1">VLOOKUP($B177,基础扩展表!$E:$AG,MATCH(BA$2,基础扩展表!$E$1:$AG$1,0),FALSE)</f>
        <v>#N/A</v>
      </c>
      <c r="BB177" t="e">
        <f ca="1">VLOOKUP($B177,基础扩展表!$E:$AG,MATCH(BB$2,基础扩展表!$E$1:$AG$1,0),FALSE)</f>
        <v>#N/A</v>
      </c>
      <c r="BC177" t="e">
        <f ca="1">VLOOKUP($B177,基础扩展表!$E:$AG,MATCH(BC$2,基础扩展表!$E$1:$AG$1,0),FALSE)</f>
        <v>#N/A</v>
      </c>
      <c r="BD177" t="e">
        <f ca="1">VLOOKUP($B177,基础扩展表!$E:$AG,MATCH(BD$2,基础扩展表!$E$1:$AG$1,0),FALSE)</f>
        <v>#N/A</v>
      </c>
      <c r="BE177" t="e">
        <f ca="1">VLOOKUP($B177,基础扩展表!$E:$AG,MATCH(BE$2,基础扩展表!$E$1:$AG$1,0),FALSE)</f>
        <v>#N/A</v>
      </c>
      <c r="BF177" t="e">
        <f ca="1">VLOOKUP($B177,基础扩展表!$E:$AG,MATCH(BF$2,基础扩展表!$E$1:$AG$1,0),FALSE)</f>
        <v>#N/A</v>
      </c>
      <c r="BG177" t="e">
        <f ca="1">VLOOKUP($B177,基础扩展表!$E:$AG,MATCH(BG$2,基础扩展表!$E$1:$AG$1,0),FALSE)</f>
        <v>#N/A</v>
      </c>
      <c r="BH177" t="e">
        <f ca="1">VLOOKUP($B177,基础扩展表!$E:$AG,MATCH(BH$2,基础扩展表!$E$1:$AG$1,0),FALSE)</f>
        <v>#N/A</v>
      </c>
      <c r="BI177" t="e">
        <f ca="1">VLOOKUP($B177,基础扩展表!$E:$AG,MATCH(BI$2,基础扩展表!$E$1:$AG$1,0),FALSE)</f>
        <v>#N/A</v>
      </c>
      <c r="BJ177" t="e">
        <f ca="1">VLOOKUP($B177,基础扩展表!$E:$AG,MATCH(BJ$2,基础扩展表!$E$1:$AG$1,0),FALSE)</f>
        <v>#N/A</v>
      </c>
      <c r="BK177" t="e">
        <f ca="1">VLOOKUP($B177,基础扩展表!$E:$AG,MATCH(BK$2,基础扩展表!$E$1:$AG$1,0),FALSE)</f>
        <v>#N/A</v>
      </c>
      <c r="BL177" t="e">
        <f ca="1">VLOOKUP($B177,基础扩展表!$E:$AG,MATCH(BL$2,基础扩展表!$E$1:$AG$1,0),FALSE)</f>
        <v>#N/A</v>
      </c>
      <c r="BM177" t="e">
        <f ca="1">VLOOKUP($E177,模型表!$C:$E,3,FALSE)</f>
        <v>#N/A</v>
      </c>
      <c r="BP177" t="str">
        <f t="shared" ca="1" si="36"/>
        <v>TRUE</v>
      </c>
    </row>
    <row r="178" spans="2:68" x14ac:dyDescent="0.2">
      <c r="B178" t="str">
        <f t="array" aca="1" ref="B178" ca="1">INDEX(基础表!$Y:$Y,SMALL(IF(基础表!$Z:$Z=1,ROW(基础表!$Z:$Z),999),ROW(H172)))&amp;""</f>
        <v/>
      </c>
      <c r="C178" t="e">
        <f ca="1">VLOOKUP(VLOOKUP($B178,基础表!$E:$G,3,FALSE),模型表!$C:$D,2,FALSE)</f>
        <v>#N/A</v>
      </c>
      <c r="E178" t="e">
        <f ca="1">VLOOKUP($B178,基础表!$E:$G,3,FALSE)</f>
        <v>#N/A</v>
      </c>
      <c r="F178" t="e">
        <f ca="1">VLOOKUP($E178,模型表!$C:$G,5,FALSE)</f>
        <v>#N/A</v>
      </c>
      <c r="G178" t="e">
        <f ca="1">VLOOKUP($E178,模型表!$C:$F,4,FALSE)</f>
        <v>#N/A</v>
      </c>
      <c r="I178" t="str">
        <f t="shared" ca="1" si="0"/>
        <v/>
      </c>
      <c r="J178" t="str">
        <f t="shared" ca="1" si="1"/>
        <v/>
      </c>
      <c r="K178" t="str">
        <f t="shared" ca="1" si="2"/>
        <v/>
      </c>
      <c r="L178" t="str">
        <f t="shared" ca="1" si="3"/>
        <v/>
      </c>
      <c r="M178" t="str">
        <f t="shared" ca="1" si="31"/>
        <v/>
      </c>
      <c r="O178" t="e">
        <f ca="1">VLOOKUP($B178,基础表!$E:$R,14,FALSE)</f>
        <v>#N/A</v>
      </c>
      <c r="P178" t="e">
        <f ca="1">VLOOKUP($B178,基础表!$E:$S,13,FALSE)</f>
        <v>#N/A</v>
      </c>
      <c r="R178" t="e">
        <f ca="1">VLOOKUP($B178,基础表!$E:$H,4,FALSE)</f>
        <v>#N/A</v>
      </c>
      <c r="U178" t="str">
        <f t="shared" ca="1" si="32"/>
        <v/>
      </c>
      <c r="V178" t="str">
        <f t="shared" ca="1" si="33"/>
        <v/>
      </c>
      <c r="W178" t="str">
        <f t="shared" ca="1" si="34"/>
        <v/>
      </c>
      <c r="X178" t="e">
        <f ca="1">VLOOKUP($E178,模型表!$C:$K,9,FALSE)</f>
        <v>#N/A</v>
      </c>
      <c r="Z178" t="e">
        <f ca="1">VLOOKUP($E178,模型表!$C:$Q,11,FALSE)</f>
        <v>#N/A</v>
      </c>
      <c r="AF178" s="36" t="str">
        <f ca="1">IF($B178="","",IF(VLOOKUP($E178,模型表!$C:$O,12,FALSE)="PBuff","["&amp;VLOOKUP($E178,模型表!$C:$Q,13,FALSE)&amp;"]","[]"))</f>
        <v/>
      </c>
      <c r="AH178" s="23" t="str">
        <f t="shared" ca="1" si="9"/>
        <v/>
      </c>
      <c r="AI178" s="23" t="e">
        <f t="shared" ca="1" si="35"/>
        <v>#N/A</v>
      </c>
      <c r="AJ178" s="23" t="str">
        <f t="shared" ca="1" si="11"/>
        <v/>
      </c>
      <c r="AK178" s="23" t="str">
        <f t="shared" ca="1" si="12"/>
        <v/>
      </c>
      <c r="AM178" t="e">
        <f ca="1">VLOOKUP($B178,基础表!$E:$J,4,FALSE)</f>
        <v>#N/A</v>
      </c>
      <c r="AN178" t="e">
        <f ca="1">VLOOKUP($B178,基础表!$E:$J,5,FALSE)</f>
        <v>#N/A</v>
      </c>
      <c r="AO178" t="e">
        <f ca="1">VLOOKUP($B178,基础表!$E:$J,6,FALSE)</f>
        <v>#N/A</v>
      </c>
      <c r="AP178" t="e">
        <f ca="1">VLOOKUP($B178,基础扩展表!$E:$AG,MATCH(AP$2,基础扩展表!$E$1:$AG$1,0),FALSE)</f>
        <v>#N/A</v>
      </c>
      <c r="AQ178" t="e">
        <f ca="1">VLOOKUP($B178,基础扩展表!$E:$AG,MATCH(AQ$2,基础扩展表!$E$1:$AG$1,0),FALSE)</f>
        <v>#N/A</v>
      </c>
      <c r="AR178" t="e">
        <f ca="1">VLOOKUP($B178,基础扩展表!$E:$AG,MATCH(AR$2,基础扩展表!$E$1:$AG$1,0),FALSE)</f>
        <v>#N/A</v>
      </c>
      <c r="AS178" t="e">
        <f ca="1">VLOOKUP($B178,基础扩展表!$E:$AG,MATCH(AS$2,基础扩展表!$E$1:$AG$1,0),FALSE)</f>
        <v>#N/A</v>
      </c>
      <c r="AT178" t="e">
        <f ca="1">VLOOKUP($B178,基础扩展表!$E:$AG,MATCH(AT$2,基础扩展表!$E$1:$AG$1,0),FALSE)</f>
        <v>#N/A</v>
      </c>
      <c r="AU178" t="e">
        <f ca="1">VLOOKUP($B178,基础扩展表!$E:$AG,MATCH(AU$2,基础扩展表!$E$1:$AG$1,0),FALSE)</f>
        <v>#N/A</v>
      </c>
      <c r="AV178" t="e">
        <f ca="1">VLOOKUP($B178,基础扩展表!$E:$AG,MATCH(AV$2,基础扩展表!$E$1:$AG$1,0),FALSE)</f>
        <v>#N/A</v>
      </c>
      <c r="AW178" t="e">
        <f ca="1">VLOOKUP($B178,基础扩展表!$E:$AG,MATCH(AW$2,基础扩展表!$E$1:$AG$1,0),FALSE)</f>
        <v>#N/A</v>
      </c>
      <c r="AX178" t="e">
        <f ca="1">VLOOKUP($B178,基础扩展表!$E:$AG,MATCH(AX$2,基础扩展表!$E$1:$AG$1,0),FALSE)</f>
        <v>#N/A</v>
      </c>
      <c r="AY178" t="e">
        <f ca="1">VLOOKUP($B178,基础扩展表!$E:$AG,MATCH(AY$2,基础扩展表!$E$1:$AG$1,0),FALSE)</f>
        <v>#N/A</v>
      </c>
      <c r="AZ178" t="e">
        <f ca="1">VLOOKUP($B178,基础扩展表!$E:$AG,MATCH(AZ$2,基础扩展表!$E$1:$AG$1,0),FALSE)</f>
        <v>#N/A</v>
      </c>
      <c r="BA178" t="e">
        <f ca="1">VLOOKUP($B178,基础扩展表!$E:$AG,MATCH(BA$2,基础扩展表!$E$1:$AG$1,0),FALSE)</f>
        <v>#N/A</v>
      </c>
      <c r="BB178" t="e">
        <f ca="1">VLOOKUP($B178,基础扩展表!$E:$AG,MATCH(BB$2,基础扩展表!$E$1:$AG$1,0),FALSE)</f>
        <v>#N/A</v>
      </c>
      <c r="BC178" t="e">
        <f ca="1">VLOOKUP($B178,基础扩展表!$E:$AG,MATCH(BC$2,基础扩展表!$E$1:$AG$1,0),FALSE)</f>
        <v>#N/A</v>
      </c>
      <c r="BD178" t="e">
        <f ca="1">VLOOKUP($B178,基础扩展表!$E:$AG,MATCH(BD$2,基础扩展表!$E$1:$AG$1,0),FALSE)</f>
        <v>#N/A</v>
      </c>
      <c r="BE178" t="e">
        <f ca="1">VLOOKUP($B178,基础扩展表!$E:$AG,MATCH(BE$2,基础扩展表!$E$1:$AG$1,0),FALSE)</f>
        <v>#N/A</v>
      </c>
      <c r="BF178" t="e">
        <f ca="1">VLOOKUP($B178,基础扩展表!$E:$AG,MATCH(BF$2,基础扩展表!$E$1:$AG$1,0),FALSE)</f>
        <v>#N/A</v>
      </c>
      <c r="BG178" t="e">
        <f ca="1">VLOOKUP($B178,基础扩展表!$E:$AG,MATCH(BG$2,基础扩展表!$E$1:$AG$1,0),FALSE)</f>
        <v>#N/A</v>
      </c>
      <c r="BH178" t="e">
        <f ca="1">VLOOKUP($B178,基础扩展表!$E:$AG,MATCH(BH$2,基础扩展表!$E$1:$AG$1,0),FALSE)</f>
        <v>#N/A</v>
      </c>
      <c r="BI178" t="e">
        <f ca="1">VLOOKUP($B178,基础扩展表!$E:$AG,MATCH(BI$2,基础扩展表!$E$1:$AG$1,0),FALSE)</f>
        <v>#N/A</v>
      </c>
      <c r="BJ178" t="e">
        <f ca="1">VLOOKUP($B178,基础扩展表!$E:$AG,MATCH(BJ$2,基础扩展表!$E$1:$AG$1,0),FALSE)</f>
        <v>#N/A</v>
      </c>
      <c r="BK178" t="e">
        <f ca="1">VLOOKUP($B178,基础扩展表!$E:$AG,MATCH(BK$2,基础扩展表!$E$1:$AG$1,0),FALSE)</f>
        <v>#N/A</v>
      </c>
      <c r="BL178" t="e">
        <f ca="1">VLOOKUP($B178,基础扩展表!$E:$AG,MATCH(BL$2,基础扩展表!$E$1:$AG$1,0),FALSE)</f>
        <v>#N/A</v>
      </c>
      <c r="BM178" t="e">
        <f ca="1">VLOOKUP($E178,模型表!$C:$E,3,FALSE)</f>
        <v>#N/A</v>
      </c>
      <c r="BP178" t="str">
        <f t="shared" ca="1" si="36"/>
        <v>TRUE</v>
      </c>
    </row>
    <row r="179" spans="2:68" x14ac:dyDescent="0.2">
      <c r="B179" t="str">
        <f t="array" aca="1" ref="B179" ca="1">INDEX(基础表!$Y:$Y,SMALL(IF(基础表!$Z:$Z=1,ROW(基础表!$Z:$Z),999),ROW(H173)))&amp;""</f>
        <v/>
      </c>
      <c r="C179" t="e">
        <f ca="1">VLOOKUP(VLOOKUP($B179,基础表!$E:$G,3,FALSE),模型表!$C:$D,2,FALSE)</f>
        <v>#N/A</v>
      </c>
      <c r="E179" t="e">
        <f ca="1">VLOOKUP($B179,基础表!$E:$G,3,FALSE)</f>
        <v>#N/A</v>
      </c>
      <c r="F179" t="e">
        <f ca="1">VLOOKUP($E179,模型表!$C:$G,5,FALSE)</f>
        <v>#N/A</v>
      </c>
      <c r="G179" t="e">
        <f ca="1">VLOOKUP($E179,模型表!$C:$F,4,FALSE)</f>
        <v>#N/A</v>
      </c>
      <c r="I179" t="str">
        <f t="shared" ca="1" si="0"/>
        <v/>
      </c>
      <c r="J179" t="str">
        <f t="shared" ca="1" si="1"/>
        <v/>
      </c>
      <c r="K179" t="str">
        <f t="shared" ca="1" si="2"/>
        <v/>
      </c>
      <c r="L179" t="str">
        <f t="shared" ca="1" si="3"/>
        <v/>
      </c>
      <c r="M179" t="str">
        <f t="shared" ca="1" si="31"/>
        <v/>
      </c>
      <c r="O179" t="e">
        <f ca="1">VLOOKUP($B179,基础表!$E:$R,14,FALSE)</f>
        <v>#N/A</v>
      </c>
      <c r="P179" t="e">
        <f ca="1">VLOOKUP($B179,基础表!$E:$S,13,FALSE)</f>
        <v>#N/A</v>
      </c>
      <c r="R179" t="e">
        <f ca="1">VLOOKUP($B179,基础表!$E:$H,4,FALSE)</f>
        <v>#N/A</v>
      </c>
      <c r="U179" t="str">
        <f t="shared" ca="1" si="32"/>
        <v/>
      </c>
      <c r="V179" t="str">
        <f t="shared" ca="1" si="33"/>
        <v/>
      </c>
      <c r="W179" t="str">
        <f t="shared" ca="1" si="34"/>
        <v/>
      </c>
      <c r="X179" t="e">
        <f ca="1">VLOOKUP($E179,模型表!$C:$K,9,FALSE)</f>
        <v>#N/A</v>
      </c>
      <c r="Z179" t="e">
        <f ca="1">VLOOKUP($E179,模型表!$C:$Q,11,FALSE)</f>
        <v>#N/A</v>
      </c>
      <c r="AF179" s="36" t="str">
        <f ca="1">IF($B179="","",IF(VLOOKUP($E179,模型表!$C:$O,12,FALSE)="PBuff","["&amp;VLOOKUP($E179,模型表!$C:$Q,13,FALSE)&amp;"]","[]"))</f>
        <v/>
      </c>
      <c r="AH179" s="23" t="str">
        <f t="shared" ca="1" si="9"/>
        <v/>
      </c>
      <c r="AI179" s="23" t="e">
        <f t="shared" ca="1" si="35"/>
        <v>#N/A</v>
      </c>
      <c r="AJ179" s="23" t="str">
        <f t="shared" ca="1" si="11"/>
        <v/>
      </c>
      <c r="AK179" s="23" t="str">
        <f t="shared" ca="1" si="12"/>
        <v/>
      </c>
      <c r="AM179" t="e">
        <f ca="1">VLOOKUP($B179,基础表!$E:$J,4,FALSE)</f>
        <v>#N/A</v>
      </c>
      <c r="AN179" t="e">
        <f ca="1">VLOOKUP($B179,基础表!$E:$J,5,FALSE)</f>
        <v>#N/A</v>
      </c>
      <c r="AO179" t="e">
        <f ca="1">VLOOKUP($B179,基础表!$E:$J,6,FALSE)</f>
        <v>#N/A</v>
      </c>
      <c r="AP179" t="e">
        <f ca="1">VLOOKUP($B179,基础扩展表!$E:$AG,MATCH(AP$2,基础扩展表!$E$1:$AG$1,0),FALSE)</f>
        <v>#N/A</v>
      </c>
      <c r="AQ179" t="e">
        <f ca="1">VLOOKUP($B179,基础扩展表!$E:$AG,MATCH(AQ$2,基础扩展表!$E$1:$AG$1,0),FALSE)</f>
        <v>#N/A</v>
      </c>
      <c r="AR179" t="e">
        <f ca="1">VLOOKUP($B179,基础扩展表!$E:$AG,MATCH(AR$2,基础扩展表!$E$1:$AG$1,0),FALSE)</f>
        <v>#N/A</v>
      </c>
      <c r="AS179" t="e">
        <f ca="1">VLOOKUP($B179,基础扩展表!$E:$AG,MATCH(AS$2,基础扩展表!$E$1:$AG$1,0),FALSE)</f>
        <v>#N/A</v>
      </c>
      <c r="AT179" t="e">
        <f ca="1">VLOOKUP($B179,基础扩展表!$E:$AG,MATCH(AT$2,基础扩展表!$E$1:$AG$1,0),FALSE)</f>
        <v>#N/A</v>
      </c>
      <c r="AU179" t="e">
        <f ca="1">VLOOKUP($B179,基础扩展表!$E:$AG,MATCH(AU$2,基础扩展表!$E$1:$AG$1,0),FALSE)</f>
        <v>#N/A</v>
      </c>
      <c r="AV179" t="e">
        <f ca="1">VLOOKUP($B179,基础扩展表!$E:$AG,MATCH(AV$2,基础扩展表!$E$1:$AG$1,0),FALSE)</f>
        <v>#N/A</v>
      </c>
      <c r="AW179" t="e">
        <f ca="1">VLOOKUP($B179,基础扩展表!$E:$AG,MATCH(AW$2,基础扩展表!$E$1:$AG$1,0),FALSE)</f>
        <v>#N/A</v>
      </c>
      <c r="AX179" t="e">
        <f ca="1">VLOOKUP($B179,基础扩展表!$E:$AG,MATCH(AX$2,基础扩展表!$E$1:$AG$1,0),FALSE)</f>
        <v>#N/A</v>
      </c>
      <c r="AY179" t="e">
        <f ca="1">VLOOKUP($B179,基础扩展表!$E:$AG,MATCH(AY$2,基础扩展表!$E$1:$AG$1,0),FALSE)</f>
        <v>#N/A</v>
      </c>
      <c r="AZ179" t="e">
        <f ca="1">VLOOKUP($B179,基础扩展表!$E:$AG,MATCH(AZ$2,基础扩展表!$E$1:$AG$1,0),FALSE)</f>
        <v>#N/A</v>
      </c>
      <c r="BA179" t="e">
        <f ca="1">VLOOKUP($B179,基础扩展表!$E:$AG,MATCH(BA$2,基础扩展表!$E$1:$AG$1,0),FALSE)</f>
        <v>#N/A</v>
      </c>
      <c r="BB179" t="e">
        <f ca="1">VLOOKUP($B179,基础扩展表!$E:$AG,MATCH(BB$2,基础扩展表!$E$1:$AG$1,0),FALSE)</f>
        <v>#N/A</v>
      </c>
      <c r="BC179" t="e">
        <f ca="1">VLOOKUP($B179,基础扩展表!$E:$AG,MATCH(BC$2,基础扩展表!$E$1:$AG$1,0),FALSE)</f>
        <v>#N/A</v>
      </c>
      <c r="BD179" t="e">
        <f ca="1">VLOOKUP($B179,基础扩展表!$E:$AG,MATCH(BD$2,基础扩展表!$E$1:$AG$1,0),FALSE)</f>
        <v>#N/A</v>
      </c>
      <c r="BE179" t="e">
        <f ca="1">VLOOKUP($B179,基础扩展表!$E:$AG,MATCH(BE$2,基础扩展表!$E$1:$AG$1,0),FALSE)</f>
        <v>#N/A</v>
      </c>
      <c r="BF179" t="e">
        <f ca="1">VLOOKUP($B179,基础扩展表!$E:$AG,MATCH(BF$2,基础扩展表!$E$1:$AG$1,0),FALSE)</f>
        <v>#N/A</v>
      </c>
      <c r="BG179" t="e">
        <f ca="1">VLOOKUP($B179,基础扩展表!$E:$AG,MATCH(BG$2,基础扩展表!$E$1:$AG$1,0),FALSE)</f>
        <v>#N/A</v>
      </c>
      <c r="BH179" t="e">
        <f ca="1">VLOOKUP($B179,基础扩展表!$E:$AG,MATCH(BH$2,基础扩展表!$E$1:$AG$1,0),FALSE)</f>
        <v>#N/A</v>
      </c>
      <c r="BI179" t="e">
        <f ca="1">VLOOKUP($B179,基础扩展表!$E:$AG,MATCH(BI$2,基础扩展表!$E$1:$AG$1,0),FALSE)</f>
        <v>#N/A</v>
      </c>
      <c r="BJ179" t="e">
        <f ca="1">VLOOKUP($B179,基础扩展表!$E:$AG,MATCH(BJ$2,基础扩展表!$E$1:$AG$1,0),FALSE)</f>
        <v>#N/A</v>
      </c>
      <c r="BK179" t="e">
        <f ca="1">VLOOKUP($B179,基础扩展表!$E:$AG,MATCH(BK$2,基础扩展表!$E$1:$AG$1,0),FALSE)</f>
        <v>#N/A</v>
      </c>
      <c r="BL179" t="e">
        <f ca="1">VLOOKUP($B179,基础扩展表!$E:$AG,MATCH(BL$2,基础扩展表!$E$1:$AG$1,0),FALSE)</f>
        <v>#N/A</v>
      </c>
      <c r="BM179" t="e">
        <f ca="1">VLOOKUP($E179,模型表!$C:$E,3,FALSE)</f>
        <v>#N/A</v>
      </c>
      <c r="BP179" t="str">
        <f t="shared" ca="1" si="36"/>
        <v>TRUE</v>
      </c>
    </row>
    <row r="180" spans="2:68" x14ac:dyDescent="0.2">
      <c r="B180" t="str">
        <f t="array" aca="1" ref="B180" ca="1">INDEX(基础表!$Y:$Y,SMALL(IF(基础表!$Z:$Z=1,ROW(基础表!$Z:$Z),999),ROW(H174)))&amp;""</f>
        <v/>
      </c>
      <c r="C180" t="e">
        <f ca="1">VLOOKUP(VLOOKUP($B180,基础表!$E:$G,3,FALSE),模型表!$C:$D,2,FALSE)</f>
        <v>#N/A</v>
      </c>
      <c r="E180" t="e">
        <f ca="1">VLOOKUP($B180,基础表!$E:$G,3,FALSE)</f>
        <v>#N/A</v>
      </c>
      <c r="F180" t="e">
        <f ca="1">VLOOKUP($E180,模型表!$C:$G,5,FALSE)</f>
        <v>#N/A</v>
      </c>
      <c r="G180" t="e">
        <f ca="1">VLOOKUP($E180,模型表!$C:$F,4,FALSE)</f>
        <v>#N/A</v>
      </c>
      <c r="I180" t="str">
        <f t="shared" ca="1" si="0"/>
        <v/>
      </c>
      <c r="J180" t="str">
        <f t="shared" ca="1" si="1"/>
        <v/>
      </c>
      <c r="K180" t="str">
        <f t="shared" ca="1" si="2"/>
        <v/>
      </c>
      <c r="L180" t="str">
        <f t="shared" ca="1" si="3"/>
        <v/>
      </c>
      <c r="M180" t="str">
        <f t="shared" ca="1" si="31"/>
        <v/>
      </c>
      <c r="O180" t="e">
        <f ca="1">VLOOKUP($B180,基础表!$E:$R,14,FALSE)</f>
        <v>#N/A</v>
      </c>
      <c r="P180" t="e">
        <f ca="1">VLOOKUP($B180,基础表!$E:$S,13,FALSE)</f>
        <v>#N/A</v>
      </c>
      <c r="R180" t="e">
        <f ca="1">VLOOKUP($B180,基础表!$E:$H,4,FALSE)</f>
        <v>#N/A</v>
      </c>
      <c r="U180" t="str">
        <f t="shared" ca="1" si="32"/>
        <v/>
      </c>
      <c r="V180" t="str">
        <f t="shared" ca="1" si="33"/>
        <v/>
      </c>
      <c r="W180" t="str">
        <f t="shared" ca="1" si="34"/>
        <v/>
      </c>
      <c r="X180" t="e">
        <f ca="1">VLOOKUP($E180,模型表!$C:$K,9,FALSE)</f>
        <v>#N/A</v>
      </c>
      <c r="Z180" t="e">
        <f ca="1">VLOOKUP($E180,模型表!$C:$Q,11,FALSE)</f>
        <v>#N/A</v>
      </c>
      <c r="AF180" s="36" t="str">
        <f ca="1">IF($B180="","",IF(VLOOKUP($E180,模型表!$C:$O,12,FALSE)="PBuff","["&amp;VLOOKUP($E180,模型表!$C:$Q,13,FALSE)&amp;"]","[]"))</f>
        <v/>
      </c>
      <c r="AH180" s="23" t="str">
        <f t="shared" ca="1" si="9"/>
        <v/>
      </c>
      <c r="AI180" s="23" t="e">
        <f t="shared" ca="1" si="35"/>
        <v>#N/A</v>
      </c>
      <c r="AJ180" s="23" t="str">
        <f t="shared" ca="1" si="11"/>
        <v/>
      </c>
      <c r="AK180" s="23" t="str">
        <f t="shared" ca="1" si="12"/>
        <v/>
      </c>
      <c r="AM180" t="e">
        <f ca="1">VLOOKUP($B180,基础表!$E:$J,4,FALSE)</f>
        <v>#N/A</v>
      </c>
      <c r="AN180" t="e">
        <f ca="1">VLOOKUP($B180,基础表!$E:$J,5,FALSE)</f>
        <v>#N/A</v>
      </c>
      <c r="AO180" t="e">
        <f ca="1">VLOOKUP($B180,基础表!$E:$J,6,FALSE)</f>
        <v>#N/A</v>
      </c>
      <c r="AP180" t="e">
        <f ca="1">VLOOKUP($B180,基础扩展表!$E:$AG,MATCH(AP$2,基础扩展表!$E$1:$AG$1,0),FALSE)</f>
        <v>#N/A</v>
      </c>
      <c r="AQ180" t="e">
        <f ca="1">VLOOKUP($B180,基础扩展表!$E:$AG,MATCH(AQ$2,基础扩展表!$E$1:$AG$1,0),FALSE)</f>
        <v>#N/A</v>
      </c>
      <c r="AR180" t="e">
        <f ca="1">VLOOKUP($B180,基础扩展表!$E:$AG,MATCH(AR$2,基础扩展表!$E$1:$AG$1,0),FALSE)</f>
        <v>#N/A</v>
      </c>
      <c r="AS180" t="e">
        <f ca="1">VLOOKUP($B180,基础扩展表!$E:$AG,MATCH(AS$2,基础扩展表!$E$1:$AG$1,0),FALSE)</f>
        <v>#N/A</v>
      </c>
      <c r="AT180" t="e">
        <f ca="1">VLOOKUP($B180,基础扩展表!$E:$AG,MATCH(AT$2,基础扩展表!$E$1:$AG$1,0),FALSE)</f>
        <v>#N/A</v>
      </c>
      <c r="AU180" t="e">
        <f ca="1">VLOOKUP($B180,基础扩展表!$E:$AG,MATCH(AU$2,基础扩展表!$E$1:$AG$1,0),FALSE)</f>
        <v>#N/A</v>
      </c>
      <c r="AV180" t="e">
        <f ca="1">VLOOKUP($B180,基础扩展表!$E:$AG,MATCH(AV$2,基础扩展表!$E$1:$AG$1,0),FALSE)</f>
        <v>#N/A</v>
      </c>
      <c r="AW180" t="e">
        <f ca="1">VLOOKUP($B180,基础扩展表!$E:$AG,MATCH(AW$2,基础扩展表!$E$1:$AG$1,0),FALSE)</f>
        <v>#N/A</v>
      </c>
      <c r="AX180" t="e">
        <f ca="1">VLOOKUP($B180,基础扩展表!$E:$AG,MATCH(AX$2,基础扩展表!$E$1:$AG$1,0),FALSE)</f>
        <v>#N/A</v>
      </c>
      <c r="AY180" t="e">
        <f ca="1">VLOOKUP($B180,基础扩展表!$E:$AG,MATCH(AY$2,基础扩展表!$E$1:$AG$1,0),FALSE)</f>
        <v>#N/A</v>
      </c>
      <c r="AZ180" t="e">
        <f ca="1">VLOOKUP($B180,基础扩展表!$E:$AG,MATCH(AZ$2,基础扩展表!$E$1:$AG$1,0),FALSE)</f>
        <v>#N/A</v>
      </c>
      <c r="BA180" t="e">
        <f ca="1">VLOOKUP($B180,基础扩展表!$E:$AG,MATCH(BA$2,基础扩展表!$E$1:$AG$1,0),FALSE)</f>
        <v>#N/A</v>
      </c>
      <c r="BB180" t="e">
        <f ca="1">VLOOKUP($B180,基础扩展表!$E:$AG,MATCH(BB$2,基础扩展表!$E$1:$AG$1,0),FALSE)</f>
        <v>#N/A</v>
      </c>
      <c r="BC180" t="e">
        <f ca="1">VLOOKUP($B180,基础扩展表!$E:$AG,MATCH(BC$2,基础扩展表!$E$1:$AG$1,0),FALSE)</f>
        <v>#N/A</v>
      </c>
      <c r="BD180" t="e">
        <f ca="1">VLOOKUP($B180,基础扩展表!$E:$AG,MATCH(BD$2,基础扩展表!$E$1:$AG$1,0),FALSE)</f>
        <v>#N/A</v>
      </c>
      <c r="BE180" t="e">
        <f ca="1">VLOOKUP($B180,基础扩展表!$E:$AG,MATCH(BE$2,基础扩展表!$E$1:$AG$1,0),FALSE)</f>
        <v>#N/A</v>
      </c>
      <c r="BF180" t="e">
        <f ca="1">VLOOKUP($B180,基础扩展表!$E:$AG,MATCH(BF$2,基础扩展表!$E$1:$AG$1,0),FALSE)</f>
        <v>#N/A</v>
      </c>
      <c r="BG180" t="e">
        <f ca="1">VLOOKUP($B180,基础扩展表!$E:$AG,MATCH(BG$2,基础扩展表!$E$1:$AG$1,0),FALSE)</f>
        <v>#N/A</v>
      </c>
      <c r="BH180" t="e">
        <f ca="1">VLOOKUP($B180,基础扩展表!$E:$AG,MATCH(BH$2,基础扩展表!$E$1:$AG$1,0),FALSE)</f>
        <v>#N/A</v>
      </c>
      <c r="BI180" t="e">
        <f ca="1">VLOOKUP($B180,基础扩展表!$E:$AG,MATCH(BI$2,基础扩展表!$E$1:$AG$1,0),FALSE)</f>
        <v>#N/A</v>
      </c>
      <c r="BJ180" t="e">
        <f ca="1">VLOOKUP($B180,基础扩展表!$E:$AG,MATCH(BJ$2,基础扩展表!$E$1:$AG$1,0),FALSE)</f>
        <v>#N/A</v>
      </c>
      <c r="BK180" t="e">
        <f ca="1">VLOOKUP($B180,基础扩展表!$E:$AG,MATCH(BK$2,基础扩展表!$E$1:$AG$1,0),FALSE)</f>
        <v>#N/A</v>
      </c>
      <c r="BL180" t="e">
        <f ca="1">VLOOKUP($B180,基础扩展表!$E:$AG,MATCH(BL$2,基础扩展表!$E$1:$AG$1,0),FALSE)</f>
        <v>#N/A</v>
      </c>
      <c r="BM180" t="e">
        <f ca="1">VLOOKUP($E180,模型表!$C:$E,3,FALSE)</f>
        <v>#N/A</v>
      </c>
      <c r="BP180" t="str">
        <f t="shared" ca="1" si="36"/>
        <v>TRUE</v>
      </c>
    </row>
    <row r="181" spans="2:68" x14ac:dyDescent="0.2">
      <c r="B181" t="str">
        <f t="array" aca="1" ref="B181" ca="1">INDEX(基础表!$Y:$Y,SMALL(IF(基础表!$Z:$Z=1,ROW(基础表!$Z:$Z),999),ROW(H175)))&amp;""</f>
        <v/>
      </c>
      <c r="C181" t="e">
        <f ca="1">VLOOKUP(VLOOKUP($B181,基础表!$E:$G,3,FALSE),模型表!$C:$D,2,FALSE)</f>
        <v>#N/A</v>
      </c>
      <c r="E181" t="e">
        <f ca="1">VLOOKUP($B181,基础表!$E:$G,3,FALSE)</f>
        <v>#N/A</v>
      </c>
      <c r="F181" t="e">
        <f ca="1">VLOOKUP($E181,模型表!$C:$G,5,FALSE)</f>
        <v>#N/A</v>
      </c>
      <c r="G181" t="e">
        <f ca="1">VLOOKUP($E181,模型表!$C:$F,4,FALSE)</f>
        <v>#N/A</v>
      </c>
      <c r="I181" t="str">
        <f t="shared" ca="1" si="0"/>
        <v/>
      </c>
      <c r="J181" t="str">
        <f t="shared" ca="1" si="1"/>
        <v/>
      </c>
      <c r="K181" t="str">
        <f t="shared" ca="1" si="2"/>
        <v/>
      </c>
      <c r="L181" t="str">
        <f t="shared" ca="1" si="3"/>
        <v/>
      </c>
      <c r="M181" t="str">
        <f t="shared" ca="1" si="31"/>
        <v/>
      </c>
      <c r="O181" t="e">
        <f ca="1">VLOOKUP($B181,基础表!$E:$R,14,FALSE)</f>
        <v>#N/A</v>
      </c>
      <c r="P181" t="e">
        <f ca="1">VLOOKUP($B181,基础表!$E:$S,13,FALSE)</f>
        <v>#N/A</v>
      </c>
      <c r="R181" t="e">
        <f ca="1">VLOOKUP($B181,基础表!$E:$H,4,FALSE)</f>
        <v>#N/A</v>
      </c>
      <c r="U181" t="str">
        <f t="shared" ca="1" si="32"/>
        <v/>
      </c>
      <c r="V181" t="str">
        <f t="shared" ca="1" si="33"/>
        <v/>
      </c>
      <c r="W181" t="str">
        <f t="shared" ca="1" si="34"/>
        <v/>
      </c>
      <c r="X181" t="e">
        <f ca="1">VLOOKUP($E181,模型表!$C:$K,9,FALSE)</f>
        <v>#N/A</v>
      </c>
      <c r="Z181" t="e">
        <f ca="1">VLOOKUP($E181,模型表!$C:$Q,11,FALSE)</f>
        <v>#N/A</v>
      </c>
      <c r="AF181" s="36" t="str">
        <f ca="1">IF($B181="","",IF(VLOOKUP($E181,模型表!$C:$O,12,FALSE)="PBuff","["&amp;VLOOKUP($E181,模型表!$C:$Q,13,FALSE)&amp;"]","[]"))</f>
        <v/>
      </c>
      <c r="AH181" s="23" t="str">
        <f t="shared" ca="1" si="9"/>
        <v/>
      </c>
      <c r="AI181" s="23" t="e">
        <f t="shared" ca="1" si="35"/>
        <v>#N/A</v>
      </c>
      <c r="AJ181" s="23" t="str">
        <f t="shared" ca="1" si="11"/>
        <v/>
      </c>
      <c r="AK181" s="23" t="str">
        <f t="shared" ca="1" si="12"/>
        <v/>
      </c>
      <c r="AM181" t="e">
        <f ca="1">VLOOKUP($B181,基础表!$E:$J,4,FALSE)</f>
        <v>#N/A</v>
      </c>
      <c r="AN181" t="e">
        <f ca="1">VLOOKUP($B181,基础表!$E:$J,5,FALSE)</f>
        <v>#N/A</v>
      </c>
      <c r="AO181" t="e">
        <f ca="1">VLOOKUP($B181,基础表!$E:$J,6,FALSE)</f>
        <v>#N/A</v>
      </c>
      <c r="AP181" t="e">
        <f ca="1">VLOOKUP($B181,基础扩展表!$E:$AG,MATCH(AP$2,基础扩展表!$E$1:$AG$1,0),FALSE)</f>
        <v>#N/A</v>
      </c>
      <c r="AQ181" t="e">
        <f ca="1">VLOOKUP($B181,基础扩展表!$E:$AG,MATCH(AQ$2,基础扩展表!$E$1:$AG$1,0),FALSE)</f>
        <v>#N/A</v>
      </c>
      <c r="AR181" t="e">
        <f ca="1">VLOOKUP($B181,基础扩展表!$E:$AG,MATCH(AR$2,基础扩展表!$E$1:$AG$1,0),FALSE)</f>
        <v>#N/A</v>
      </c>
      <c r="AS181" t="e">
        <f ca="1">VLOOKUP($B181,基础扩展表!$E:$AG,MATCH(AS$2,基础扩展表!$E$1:$AG$1,0),FALSE)</f>
        <v>#N/A</v>
      </c>
      <c r="AT181" t="e">
        <f ca="1">VLOOKUP($B181,基础扩展表!$E:$AG,MATCH(AT$2,基础扩展表!$E$1:$AG$1,0),FALSE)</f>
        <v>#N/A</v>
      </c>
      <c r="AU181" t="e">
        <f ca="1">VLOOKUP($B181,基础扩展表!$E:$AG,MATCH(AU$2,基础扩展表!$E$1:$AG$1,0),FALSE)</f>
        <v>#N/A</v>
      </c>
      <c r="AV181" t="e">
        <f ca="1">VLOOKUP($B181,基础扩展表!$E:$AG,MATCH(AV$2,基础扩展表!$E$1:$AG$1,0),FALSE)</f>
        <v>#N/A</v>
      </c>
      <c r="AW181" t="e">
        <f ca="1">VLOOKUP($B181,基础扩展表!$E:$AG,MATCH(AW$2,基础扩展表!$E$1:$AG$1,0),FALSE)</f>
        <v>#N/A</v>
      </c>
      <c r="AX181" t="e">
        <f ca="1">VLOOKUP($B181,基础扩展表!$E:$AG,MATCH(AX$2,基础扩展表!$E$1:$AG$1,0),FALSE)</f>
        <v>#N/A</v>
      </c>
      <c r="AY181" t="e">
        <f ca="1">VLOOKUP($B181,基础扩展表!$E:$AG,MATCH(AY$2,基础扩展表!$E$1:$AG$1,0),FALSE)</f>
        <v>#N/A</v>
      </c>
      <c r="AZ181" t="e">
        <f ca="1">VLOOKUP($B181,基础扩展表!$E:$AG,MATCH(AZ$2,基础扩展表!$E$1:$AG$1,0),FALSE)</f>
        <v>#N/A</v>
      </c>
      <c r="BA181" t="e">
        <f ca="1">VLOOKUP($B181,基础扩展表!$E:$AG,MATCH(BA$2,基础扩展表!$E$1:$AG$1,0),FALSE)</f>
        <v>#N/A</v>
      </c>
      <c r="BB181" t="e">
        <f ca="1">VLOOKUP($B181,基础扩展表!$E:$AG,MATCH(BB$2,基础扩展表!$E$1:$AG$1,0),FALSE)</f>
        <v>#N/A</v>
      </c>
      <c r="BC181" t="e">
        <f ca="1">VLOOKUP($B181,基础扩展表!$E:$AG,MATCH(BC$2,基础扩展表!$E$1:$AG$1,0),FALSE)</f>
        <v>#N/A</v>
      </c>
      <c r="BD181" t="e">
        <f ca="1">VLOOKUP($B181,基础扩展表!$E:$AG,MATCH(BD$2,基础扩展表!$E$1:$AG$1,0),FALSE)</f>
        <v>#N/A</v>
      </c>
      <c r="BE181" t="e">
        <f ca="1">VLOOKUP($B181,基础扩展表!$E:$AG,MATCH(BE$2,基础扩展表!$E$1:$AG$1,0),FALSE)</f>
        <v>#N/A</v>
      </c>
      <c r="BF181" t="e">
        <f ca="1">VLOOKUP($B181,基础扩展表!$E:$AG,MATCH(BF$2,基础扩展表!$E$1:$AG$1,0),FALSE)</f>
        <v>#N/A</v>
      </c>
      <c r="BG181" t="e">
        <f ca="1">VLOOKUP($B181,基础扩展表!$E:$AG,MATCH(BG$2,基础扩展表!$E$1:$AG$1,0),FALSE)</f>
        <v>#N/A</v>
      </c>
      <c r="BH181" t="e">
        <f ca="1">VLOOKUP($B181,基础扩展表!$E:$AG,MATCH(BH$2,基础扩展表!$E$1:$AG$1,0),FALSE)</f>
        <v>#N/A</v>
      </c>
      <c r="BI181" t="e">
        <f ca="1">VLOOKUP($B181,基础扩展表!$E:$AG,MATCH(BI$2,基础扩展表!$E$1:$AG$1,0),FALSE)</f>
        <v>#N/A</v>
      </c>
      <c r="BJ181" t="e">
        <f ca="1">VLOOKUP($B181,基础扩展表!$E:$AG,MATCH(BJ$2,基础扩展表!$E$1:$AG$1,0),FALSE)</f>
        <v>#N/A</v>
      </c>
      <c r="BK181" t="e">
        <f ca="1">VLOOKUP($B181,基础扩展表!$E:$AG,MATCH(BK$2,基础扩展表!$E$1:$AG$1,0),FALSE)</f>
        <v>#N/A</v>
      </c>
      <c r="BL181" t="e">
        <f ca="1">VLOOKUP($B181,基础扩展表!$E:$AG,MATCH(BL$2,基础扩展表!$E$1:$AG$1,0),FALSE)</f>
        <v>#N/A</v>
      </c>
      <c r="BM181" t="e">
        <f ca="1">VLOOKUP($E181,模型表!$C:$E,3,FALSE)</f>
        <v>#N/A</v>
      </c>
      <c r="BP181" t="str">
        <f t="shared" ca="1" si="36"/>
        <v>TRUE</v>
      </c>
    </row>
    <row r="182" spans="2:68" x14ac:dyDescent="0.2">
      <c r="B182" t="str">
        <f t="array" aca="1" ref="B182" ca="1">INDEX(基础表!$Y:$Y,SMALL(IF(基础表!$Z:$Z=1,ROW(基础表!$Z:$Z),999),ROW(H176)))&amp;""</f>
        <v/>
      </c>
      <c r="C182" t="e">
        <f ca="1">VLOOKUP(VLOOKUP($B182,基础表!$E:$G,3,FALSE),模型表!$C:$D,2,FALSE)</f>
        <v>#N/A</v>
      </c>
      <c r="E182" t="e">
        <f ca="1">VLOOKUP($B182,基础表!$E:$G,3,FALSE)</f>
        <v>#N/A</v>
      </c>
      <c r="F182" t="e">
        <f ca="1">VLOOKUP($E182,模型表!$C:$G,5,FALSE)</f>
        <v>#N/A</v>
      </c>
      <c r="G182" t="e">
        <f ca="1">VLOOKUP($E182,模型表!$C:$F,4,FALSE)</f>
        <v>#N/A</v>
      </c>
      <c r="I182" t="str">
        <f t="shared" ca="1" si="0"/>
        <v/>
      </c>
      <c r="J182" t="str">
        <f t="shared" ca="1" si="1"/>
        <v/>
      </c>
      <c r="K182" t="str">
        <f t="shared" ca="1" si="2"/>
        <v/>
      </c>
      <c r="L182" t="str">
        <f t="shared" ca="1" si="3"/>
        <v/>
      </c>
      <c r="M182" t="str">
        <f t="shared" ca="1" si="31"/>
        <v/>
      </c>
      <c r="O182" t="e">
        <f ca="1">VLOOKUP($B182,基础表!$E:$R,14,FALSE)</f>
        <v>#N/A</v>
      </c>
      <c r="P182" t="e">
        <f ca="1">VLOOKUP($B182,基础表!$E:$S,13,FALSE)</f>
        <v>#N/A</v>
      </c>
      <c r="R182" t="e">
        <f ca="1">VLOOKUP($B182,基础表!$E:$H,4,FALSE)</f>
        <v>#N/A</v>
      </c>
      <c r="U182" t="str">
        <f t="shared" ca="1" si="32"/>
        <v/>
      </c>
      <c r="V182" t="str">
        <f t="shared" ca="1" si="33"/>
        <v/>
      </c>
      <c r="W182" t="str">
        <f t="shared" ca="1" si="34"/>
        <v/>
      </c>
      <c r="X182" t="e">
        <f ca="1">VLOOKUP($E182,模型表!$C:$K,9,FALSE)</f>
        <v>#N/A</v>
      </c>
      <c r="Z182" t="e">
        <f ca="1">VLOOKUP($E182,模型表!$C:$Q,11,FALSE)</f>
        <v>#N/A</v>
      </c>
      <c r="AF182" s="36" t="str">
        <f ca="1">IF($B182="","",IF(VLOOKUP($E182,模型表!$C:$O,12,FALSE)="PBuff","["&amp;VLOOKUP($E182,模型表!$C:$Q,13,FALSE)&amp;"]","[]"))</f>
        <v/>
      </c>
      <c r="AH182" s="23" t="str">
        <f t="shared" ca="1" si="9"/>
        <v/>
      </c>
      <c r="AI182" s="23" t="e">
        <f t="shared" ca="1" si="35"/>
        <v>#N/A</v>
      </c>
      <c r="AJ182" s="23" t="str">
        <f t="shared" ca="1" si="11"/>
        <v/>
      </c>
      <c r="AK182" s="23" t="str">
        <f t="shared" ca="1" si="12"/>
        <v/>
      </c>
      <c r="AM182" t="e">
        <f ca="1">VLOOKUP($B182,基础表!$E:$J,4,FALSE)</f>
        <v>#N/A</v>
      </c>
      <c r="AN182" t="e">
        <f ca="1">VLOOKUP($B182,基础表!$E:$J,5,FALSE)</f>
        <v>#N/A</v>
      </c>
      <c r="AO182" t="e">
        <f ca="1">VLOOKUP($B182,基础表!$E:$J,6,FALSE)</f>
        <v>#N/A</v>
      </c>
      <c r="AP182" t="e">
        <f ca="1">VLOOKUP($B182,基础扩展表!$E:$AG,MATCH(AP$2,基础扩展表!$E$1:$AG$1,0),FALSE)</f>
        <v>#N/A</v>
      </c>
      <c r="AQ182" t="e">
        <f ca="1">VLOOKUP($B182,基础扩展表!$E:$AG,MATCH(AQ$2,基础扩展表!$E$1:$AG$1,0),FALSE)</f>
        <v>#N/A</v>
      </c>
      <c r="AR182" t="e">
        <f ca="1">VLOOKUP($B182,基础扩展表!$E:$AG,MATCH(AR$2,基础扩展表!$E$1:$AG$1,0),FALSE)</f>
        <v>#N/A</v>
      </c>
      <c r="AS182" t="e">
        <f ca="1">VLOOKUP($B182,基础扩展表!$E:$AG,MATCH(AS$2,基础扩展表!$E$1:$AG$1,0),FALSE)</f>
        <v>#N/A</v>
      </c>
      <c r="AT182" t="e">
        <f ca="1">VLOOKUP($B182,基础扩展表!$E:$AG,MATCH(AT$2,基础扩展表!$E$1:$AG$1,0),FALSE)</f>
        <v>#N/A</v>
      </c>
      <c r="AU182" t="e">
        <f ca="1">VLOOKUP($B182,基础扩展表!$E:$AG,MATCH(AU$2,基础扩展表!$E$1:$AG$1,0),FALSE)</f>
        <v>#N/A</v>
      </c>
      <c r="AV182" t="e">
        <f ca="1">VLOOKUP($B182,基础扩展表!$E:$AG,MATCH(AV$2,基础扩展表!$E$1:$AG$1,0),FALSE)</f>
        <v>#N/A</v>
      </c>
      <c r="AW182" t="e">
        <f ca="1">VLOOKUP($B182,基础扩展表!$E:$AG,MATCH(AW$2,基础扩展表!$E$1:$AG$1,0),FALSE)</f>
        <v>#N/A</v>
      </c>
      <c r="AX182" t="e">
        <f ca="1">VLOOKUP($B182,基础扩展表!$E:$AG,MATCH(AX$2,基础扩展表!$E$1:$AG$1,0),FALSE)</f>
        <v>#N/A</v>
      </c>
      <c r="AY182" t="e">
        <f ca="1">VLOOKUP($B182,基础扩展表!$E:$AG,MATCH(AY$2,基础扩展表!$E$1:$AG$1,0),FALSE)</f>
        <v>#N/A</v>
      </c>
      <c r="AZ182" t="e">
        <f ca="1">VLOOKUP($B182,基础扩展表!$E:$AG,MATCH(AZ$2,基础扩展表!$E$1:$AG$1,0),FALSE)</f>
        <v>#N/A</v>
      </c>
      <c r="BA182" t="e">
        <f ca="1">VLOOKUP($B182,基础扩展表!$E:$AG,MATCH(BA$2,基础扩展表!$E$1:$AG$1,0),FALSE)</f>
        <v>#N/A</v>
      </c>
      <c r="BB182" t="e">
        <f ca="1">VLOOKUP($B182,基础扩展表!$E:$AG,MATCH(BB$2,基础扩展表!$E$1:$AG$1,0),FALSE)</f>
        <v>#N/A</v>
      </c>
      <c r="BC182" t="e">
        <f ca="1">VLOOKUP($B182,基础扩展表!$E:$AG,MATCH(BC$2,基础扩展表!$E$1:$AG$1,0),FALSE)</f>
        <v>#N/A</v>
      </c>
      <c r="BD182" t="e">
        <f ca="1">VLOOKUP($B182,基础扩展表!$E:$AG,MATCH(BD$2,基础扩展表!$E$1:$AG$1,0),FALSE)</f>
        <v>#N/A</v>
      </c>
      <c r="BE182" t="e">
        <f ca="1">VLOOKUP($B182,基础扩展表!$E:$AG,MATCH(BE$2,基础扩展表!$E$1:$AG$1,0),FALSE)</f>
        <v>#N/A</v>
      </c>
      <c r="BF182" t="e">
        <f ca="1">VLOOKUP($B182,基础扩展表!$E:$AG,MATCH(BF$2,基础扩展表!$E$1:$AG$1,0),FALSE)</f>
        <v>#N/A</v>
      </c>
      <c r="BG182" t="e">
        <f ca="1">VLOOKUP($B182,基础扩展表!$E:$AG,MATCH(BG$2,基础扩展表!$E$1:$AG$1,0),FALSE)</f>
        <v>#N/A</v>
      </c>
      <c r="BH182" t="e">
        <f ca="1">VLOOKUP($B182,基础扩展表!$E:$AG,MATCH(BH$2,基础扩展表!$E$1:$AG$1,0),FALSE)</f>
        <v>#N/A</v>
      </c>
      <c r="BI182" t="e">
        <f ca="1">VLOOKUP($B182,基础扩展表!$E:$AG,MATCH(BI$2,基础扩展表!$E$1:$AG$1,0),FALSE)</f>
        <v>#N/A</v>
      </c>
      <c r="BJ182" t="e">
        <f ca="1">VLOOKUP($B182,基础扩展表!$E:$AG,MATCH(BJ$2,基础扩展表!$E$1:$AG$1,0),FALSE)</f>
        <v>#N/A</v>
      </c>
      <c r="BK182" t="e">
        <f ca="1">VLOOKUP($B182,基础扩展表!$E:$AG,MATCH(BK$2,基础扩展表!$E$1:$AG$1,0),FALSE)</f>
        <v>#N/A</v>
      </c>
      <c r="BL182" t="e">
        <f ca="1">VLOOKUP($B182,基础扩展表!$E:$AG,MATCH(BL$2,基础扩展表!$E$1:$AG$1,0),FALSE)</f>
        <v>#N/A</v>
      </c>
      <c r="BM182" t="e">
        <f ca="1">VLOOKUP($E182,模型表!$C:$E,3,FALSE)</f>
        <v>#N/A</v>
      </c>
      <c r="BP182" t="str">
        <f t="shared" ca="1" si="36"/>
        <v>TRUE</v>
      </c>
    </row>
    <row r="183" spans="2:68" x14ac:dyDescent="0.2">
      <c r="B183" t="str">
        <f t="array" aca="1" ref="B183" ca="1">INDEX(基础表!$Y:$Y,SMALL(IF(基础表!$Z:$Z=1,ROW(基础表!$Z:$Z),999),ROW(H177)))&amp;""</f>
        <v/>
      </c>
      <c r="C183" t="e">
        <f ca="1">VLOOKUP(VLOOKUP($B183,基础表!$E:$G,3,FALSE),模型表!$C:$D,2,FALSE)</f>
        <v>#N/A</v>
      </c>
      <c r="E183" t="e">
        <f ca="1">VLOOKUP($B183,基础表!$E:$G,3,FALSE)</f>
        <v>#N/A</v>
      </c>
      <c r="F183" t="e">
        <f ca="1">VLOOKUP($E183,模型表!$C:$G,5,FALSE)</f>
        <v>#N/A</v>
      </c>
      <c r="G183" t="e">
        <f ca="1">VLOOKUP($E183,模型表!$C:$F,4,FALSE)</f>
        <v>#N/A</v>
      </c>
      <c r="I183" t="str">
        <f t="shared" ca="1" si="0"/>
        <v/>
      </c>
      <c r="J183" t="str">
        <f t="shared" ca="1" si="1"/>
        <v/>
      </c>
      <c r="K183" t="str">
        <f t="shared" ca="1" si="2"/>
        <v/>
      </c>
      <c r="L183" t="str">
        <f t="shared" ca="1" si="3"/>
        <v/>
      </c>
      <c r="M183" t="str">
        <f t="shared" ca="1" si="31"/>
        <v/>
      </c>
      <c r="O183" t="e">
        <f ca="1">VLOOKUP($B183,基础表!$E:$R,14,FALSE)</f>
        <v>#N/A</v>
      </c>
      <c r="P183" t="e">
        <f ca="1">VLOOKUP($B183,基础表!$E:$S,13,FALSE)</f>
        <v>#N/A</v>
      </c>
      <c r="R183" t="e">
        <f ca="1">VLOOKUP($B183,基础表!$E:$H,4,FALSE)</f>
        <v>#N/A</v>
      </c>
      <c r="U183" t="str">
        <f t="shared" ca="1" si="32"/>
        <v/>
      </c>
      <c r="V183" t="str">
        <f t="shared" ca="1" si="33"/>
        <v/>
      </c>
      <c r="W183" t="str">
        <f t="shared" ca="1" si="34"/>
        <v/>
      </c>
      <c r="X183" t="e">
        <f ca="1">VLOOKUP($E183,模型表!$C:$K,9,FALSE)</f>
        <v>#N/A</v>
      </c>
      <c r="Z183" t="e">
        <f ca="1">VLOOKUP($E183,模型表!$C:$Q,11,FALSE)</f>
        <v>#N/A</v>
      </c>
      <c r="AF183" s="36" t="str">
        <f ca="1">IF($B183="","",IF(VLOOKUP($E183,模型表!$C:$O,12,FALSE)="PBuff","["&amp;VLOOKUP($E183,模型表!$C:$Q,13,FALSE)&amp;"]","[]"))</f>
        <v/>
      </c>
      <c r="AH183" s="23" t="str">
        <f t="shared" ca="1" si="9"/>
        <v/>
      </c>
      <c r="AI183" s="23" t="e">
        <f t="shared" ca="1" si="35"/>
        <v>#N/A</v>
      </c>
      <c r="AJ183" s="23" t="str">
        <f t="shared" ca="1" si="11"/>
        <v/>
      </c>
      <c r="AK183" s="23" t="str">
        <f t="shared" ca="1" si="12"/>
        <v/>
      </c>
      <c r="AM183" t="e">
        <f ca="1">VLOOKUP($B183,基础表!$E:$J,4,FALSE)</f>
        <v>#N/A</v>
      </c>
      <c r="AN183" t="e">
        <f ca="1">VLOOKUP($B183,基础表!$E:$J,5,FALSE)</f>
        <v>#N/A</v>
      </c>
      <c r="AO183" t="e">
        <f ca="1">VLOOKUP($B183,基础表!$E:$J,6,FALSE)</f>
        <v>#N/A</v>
      </c>
      <c r="AP183" t="e">
        <f ca="1">VLOOKUP($B183,基础扩展表!$E:$AG,MATCH(AP$2,基础扩展表!$E$1:$AG$1,0),FALSE)</f>
        <v>#N/A</v>
      </c>
      <c r="AQ183" t="e">
        <f ca="1">VLOOKUP($B183,基础扩展表!$E:$AG,MATCH(AQ$2,基础扩展表!$E$1:$AG$1,0),FALSE)</f>
        <v>#N/A</v>
      </c>
      <c r="AR183" t="e">
        <f ca="1">VLOOKUP($B183,基础扩展表!$E:$AG,MATCH(AR$2,基础扩展表!$E$1:$AG$1,0),FALSE)</f>
        <v>#N/A</v>
      </c>
      <c r="AS183" t="e">
        <f ca="1">VLOOKUP($B183,基础扩展表!$E:$AG,MATCH(AS$2,基础扩展表!$E$1:$AG$1,0),FALSE)</f>
        <v>#N/A</v>
      </c>
      <c r="AT183" t="e">
        <f ca="1">VLOOKUP($B183,基础扩展表!$E:$AG,MATCH(AT$2,基础扩展表!$E$1:$AG$1,0),FALSE)</f>
        <v>#N/A</v>
      </c>
      <c r="AU183" t="e">
        <f ca="1">VLOOKUP($B183,基础扩展表!$E:$AG,MATCH(AU$2,基础扩展表!$E$1:$AG$1,0),FALSE)</f>
        <v>#N/A</v>
      </c>
      <c r="AV183" t="e">
        <f ca="1">VLOOKUP($B183,基础扩展表!$E:$AG,MATCH(AV$2,基础扩展表!$E$1:$AG$1,0),FALSE)</f>
        <v>#N/A</v>
      </c>
      <c r="AW183" t="e">
        <f ca="1">VLOOKUP($B183,基础扩展表!$E:$AG,MATCH(AW$2,基础扩展表!$E$1:$AG$1,0),FALSE)</f>
        <v>#N/A</v>
      </c>
      <c r="AX183" t="e">
        <f ca="1">VLOOKUP($B183,基础扩展表!$E:$AG,MATCH(AX$2,基础扩展表!$E$1:$AG$1,0),FALSE)</f>
        <v>#N/A</v>
      </c>
      <c r="AY183" t="e">
        <f ca="1">VLOOKUP($B183,基础扩展表!$E:$AG,MATCH(AY$2,基础扩展表!$E$1:$AG$1,0),FALSE)</f>
        <v>#N/A</v>
      </c>
      <c r="AZ183" t="e">
        <f ca="1">VLOOKUP($B183,基础扩展表!$E:$AG,MATCH(AZ$2,基础扩展表!$E$1:$AG$1,0),FALSE)</f>
        <v>#N/A</v>
      </c>
      <c r="BA183" t="e">
        <f ca="1">VLOOKUP($B183,基础扩展表!$E:$AG,MATCH(BA$2,基础扩展表!$E$1:$AG$1,0),FALSE)</f>
        <v>#N/A</v>
      </c>
      <c r="BB183" t="e">
        <f ca="1">VLOOKUP($B183,基础扩展表!$E:$AG,MATCH(BB$2,基础扩展表!$E$1:$AG$1,0),FALSE)</f>
        <v>#N/A</v>
      </c>
      <c r="BC183" t="e">
        <f ca="1">VLOOKUP($B183,基础扩展表!$E:$AG,MATCH(BC$2,基础扩展表!$E$1:$AG$1,0),FALSE)</f>
        <v>#N/A</v>
      </c>
      <c r="BD183" t="e">
        <f ca="1">VLOOKUP($B183,基础扩展表!$E:$AG,MATCH(BD$2,基础扩展表!$E$1:$AG$1,0),FALSE)</f>
        <v>#N/A</v>
      </c>
      <c r="BE183" t="e">
        <f ca="1">VLOOKUP($B183,基础扩展表!$E:$AG,MATCH(BE$2,基础扩展表!$E$1:$AG$1,0),FALSE)</f>
        <v>#N/A</v>
      </c>
      <c r="BF183" t="e">
        <f ca="1">VLOOKUP($B183,基础扩展表!$E:$AG,MATCH(BF$2,基础扩展表!$E$1:$AG$1,0),FALSE)</f>
        <v>#N/A</v>
      </c>
      <c r="BG183" t="e">
        <f ca="1">VLOOKUP($B183,基础扩展表!$E:$AG,MATCH(BG$2,基础扩展表!$E$1:$AG$1,0),FALSE)</f>
        <v>#N/A</v>
      </c>
      <c r="BH183" t="e">
        <f ca="1">VLOOKUP($B183,基础扩展表!$E:$AG,MATCH(BH$2,基础扩展表!$E$1:$AG$1,0),FALSE)</f>
        <v>#N/A</v>
      </c>
      <c r="BI183" t="e">
        <f ca="1">VLOOKUP($B183,基础扩展表!$E:$AG,MATCH(BI$2,基础扩展表!$E$1:$AG$1,0),FALSE)</f>
        <v>#N/A</v>
      </c>
      <c r="BJ183" t="e">
        <f ca="1">VLOOKUP($B183,基础扩展表!$E:$AG,MATCH(BJ$2,基础扩展表!$E$1:$AG$1,0),FALSE)</f>
        <v>#N/A</v>
      </c>
      <c r="BK183" t="e">
        <f ca="1">VLOOKUP($B183,基础扩展表!$E:$AG,MATCH(BK$2,基础扩展表!$E$1:$AG$1,0),FALSE)</f>
        <v>#N/A</v>
      </c>
      <c r="BL183" t="e">
        <f ca="1">VLOOKUP($B183,基础扩展表!$E:$AG,MATCH(BL$2,基础扩展表!$E$1:$AG$1,0),FALSE)</f>
        <v>#N/A</v>
      </c>
      <c r="BM183" t="e">
        <f ca="1">VLOOKUP($E183,模型表!$C:$E,3,FALSE)</f>
        <v>#N/A</v>
      </c>
      <c r="BP183" t="str">
        <f t="shared" ca="1" si="36"/>
        <v>TRUE</v>
      </c>
    </row>
    <row r="184" spans="2:68" x14ac:dyDescent="0.2">
      <c r="B184" t="str">
        <f t="array" aca="1" ref="B184" ca="1">INDEX(基础表!$Y:$Y,SMALL(IF(基础表!$Z:$Z=1,ROW(基础表!$Z:$Z),999),ROW(H178)))&amp;""</f>
        <v/>
      </c>
      <c r="C184" t="e">
        <f ca="1">VLOOKUP(VLOOKUP($B184,基础表!$E:$G,3,FALSE),模型表!$C:$D,2,FALSE)</f>
        <v>#N/A</v>
      </c>
      <c r="E184" t="e">
        <f ca="1">VLOOKUP($B184,基础表!$E:$G,3,FALSE)</f>
        <v>#N/A</v>
      </c>
      <c r="F184" t="e">
        <f ca="1">VLOOKUP($E184,模型表!$C:$G,5,FALSE)</f>
        <v>#N/A</v>
      </c>
      <c r="G184" t="e">
        <f ca="1">VLOOKUP($E184,模型表!$C:$F,4,FALSE)</f>
        <v>#N/A</v>
      </c>
      <c r="I184" t="str">
        <f t="shared" ca="1" si="0"/>
        <v/>
      </c>
      <c r="J184" t="str">
        <f t="shared" ca="1" si="1"/>
        <v/>
      </c>
      <c r="K184" t="str">
        <f t="shared" ca="1" si="2"/>
        <v/>
      </c>
      <c r="L184" t="str">
        <f t="shared" ca="1" si="3"/>
        <v/>
      </c>
      <c r="M184" t="str">
        <f t="shared" ca="1" si="31"/>
        <v/>
      </c>
      <c r="O184" t="e">
        <f ca="1">VLOOKUP($B184,基础表!$E:$R,14,FALSE)</f>
        <v>#N/A</v>
      </c>
      <c r="P184" t="e">
        <f ca="1">VLOOKUP($B184,基础表!$E:$S,13,FALSE)</f>
        <v>#N/A</v>
      </c>
      <c r="R184" t="e">
        <f ca="1">VLOOKUP($B184,基础表!$E:$H,4,FALSE)</f>
        <v>#N/A</v>
      </c>
      <c r="U184" t="str">
        <f t="shared" ca="1" si="32"/>
        <v/>
      </c>
      <c r="V184" t="str">
        <f t="shared" ca="1" si="33"/>
        <v/>
      </c>
      <c r="W184" t="str">
        <f t="shared" ca="1" si="34"/>
        <v/>
      </c>
      <c r="X184" t="e">
        <f ca="1">VLOOKUP($E184,模型表!$C:$K,9,FALSE)</f>
        <v>#N/A</v>
      </c>
      <c r="Z184" t="e">
        <f ca="1">VLOOKUP($E184,模型表!$C:$Q,11,FALSE)</f>
        <v>#N/A</v>
      </c>
      <c r="AF184" s="36" t="str">
        <f ca="1">IF($B184="","",IF(VLOOKUP($E184,模型表!$C:$O,12,FALSE)="PBuff","["&amp;VLOOKUP($E184,模型表!$C:$Q,13,FALSE)&amp;"]","[]"))</f>
        <v/>
      </c>
      <c r="AH184" s="23" t="str">
        <f t="shared" ca="1" si="9"/>
        <v/>
      </c>
      <c r="AI184" s="23" t="e">
        <f t="shared" ca="1" si="35"/>
        <v>#N/A</v>
      </c>
      <c r="AJ184" s="23" t="str">
        <f t="shared" ca="1" si="11"/>
        <v/>
      </c>
      <c r="AK184" s="23" t="str">
        <f t="shared" ca="1" si="12"/>
        <v/>
      </c>
      <c r="AM184" t="e">
        <f ca="1">VLOOKUP($B184,基础表!$E:$J,4,FALSE)</f>
        <v>#N/A</v>
      </c>
      <c r="AN184" t="e">
        <f ca="1">VLOOKUP($B184,基础表!$E:$J,5,FALSE)</f>
        <v>#N/A</v>
      </c>
      <c r="AO184" t="e">
        <f ca="1">VLOOKUP($B184,基础表!$E:$J,6,FALSE)</f>
        <v>#N/A</v>
      </c>
      <c r="AP184" t="e">
        <f ca="1">VLOOKUP($B184,基础扩展表!$E:$AG,MATCH(AP$2,基础扩展表!$E$1:$AG$1,0),FALSE)</f>
        <v>#N/A</v>
      </c>
      <c r="AQ184" t="e">
        <f ca="1">VLOOKUP($B184,基础扩展表!$E:$AG,MATCH(AQ$2,基础扩展表!$E$1:$AG$1,0),FALSE)</f>
        <v>#N/A</v>
      </c>
      <c r="AR184" t="e">
        <f ca="1">VLOOKUP($B184,基础扩展表!$E:$AG,MATCH(AR$2,基础扩展表!$E$1:$AG$1,0),FALSE)</f>
        <v>#N/A</v>
      </c>
      <c r="AS184" t="e">
        <f ca="1">VLOOKUP($B184,基础扩展表!$E:$AG,MATCH(AS$2,基础扩展表!$E$1:$AG$1,0),FALSE)</f>
        <v>#N/A</v>
      </c>
      <c r="AT184" t="e">
        <f ca="1">VLOOKUP($B184,基础扩展表!$E:$AG,MATCH(AT$2,基础扩展表!$E$1:$AG$1,0),FALSE)</f>
        <v>#N/A</v>
      </c>
      <c r="AU184" t="e">
        <f ca="1">VLOOKUP($B184,基础扩展表!$E:$AG,MATCH(AU$2,基础扩展表!$E$1:$AG$1,0),FALSE)</f>
        <v>#N/A</v>
      </c>
      <c r="AV184" t="e">
        <f ca="1">VLOOKUP($B184,基础扩展表!$E:$AG,MATCH(AV$2,基础扩展表!$E$1:$AG$1,0),FALSE)</f>
        <v>#N/A</v>
      </c>
      <c r="AW184" t="e">
        <f ca="1">VLOOKUP($B184,基础扩展表!$E:$AG,MATCH(AW$2,基础扩展表!$E$1:$AG$1,0),FALSE)</f>
        <v>#N/A</v>
      </c>
      <c r="AX184" t="e">
        <f ca="1">VLOOKUP($B184,基础扩展表!$E:$AG,MATCH(AX$2,基础扩展表!$E$1:$AG$1,0),FALSE)</f>
        <v>#N/A</v>
      </c>
      <c r="AY184" t="e">
        <f ca="1">VLOOKUP($B184,基础扩展表!$E:$AG,MATCH(AY$2,基础扩展表!$E$1:$AG$1,0),FALSE)</f>
        <v>#N/A</v>
      </c>
      <c r="AZ184" t="e">
        <f ca="1">VLOOKUP($B184,基础扩展表!$E:$AG,MATCH(AZ$2,基础扩展表!$E$1:$AG$1,0),FALSE)</f>
        <v>#N/A</v>
      </c>
      <c r="BA184" t="e">
        <f ca="1">VLOOKUP($B184,基础扩展表!$E:$AG,MATCH(BA$2,基础扩展表!$E$1:$AG$1,0),FALSE)</f>
        <v>#N/A</v>
      </c>
      <c r="BB184" t="e">
        <f ca="1">VLOOKUP($B184,基础扩展表!$E:$AG,MATCH(BB$2,基础扩展表!$E$1:$AG$1,0),FALSE)</f>
        <v>#N/A</v>
      </c>
      <c r="BC184" t="e">
        <f ca="1">VLOOKUP($B184,基础扩展表!$E:$AG,MATCH(BC$2,基础扩展表!$E$1:$AG$1,0),FALSE)</f>
        <v>#N/A</v>
      </c>
      <c r="BD184" t="e">
        <f ca="1">VLOOKUP($B184,基础扩展表!$E:$AG,MATCH(BD$2,基础扩展表!$E$1:$AG$1,0),FALSE)</f>
        <v>#N/A</v>
      </c>
      <c r="BE184" t="e">
        <f ca="1">VLOOKUP($B184,基础扩展表!$E:$AG,MATCH(BE$2,基础扩展表!$E$1:$AG$1,0),FALSE)</f>
        <v>#N/A</v>
      </c>
      <c r="BF184" t="e">
        <f ca="1">VLOOKUP($B184,基础扩展表!$E:$AG,MATCH(BF$2,基础扩展表!$E$1:$AG$1,0),FALSE)</f>
        <v>#N/A</v>
      </c>
      <c r="BG184" t="e">
        <f ca="1">VLOOKUP($B184,基础扩展表!$E:$AG,MATCH(BG$2,基础扩展表!$E$1:$AG$1,0),FALSE)</f>
        <v>#N/A</v>
      </c>
      <c r="BH184" t="e">
        <f ca="1">VLOOKUP($B184,基础扩展表!$E:$AG,MATCH(BH$2,基础扩展表!$E$1:$AG$1,0),FALSE)</f>
        <v>#N/A</v>
      </c>
      <c r="BI184" t="e">
        <f ca="1">VLOOKUP($B184,基础扩展表!$E:$AG,MATCH(BI$2,基础扩展表!$E$1:$AG$1,0),FALSE)</f>
        <v>#N/A</v>
      </c>
      <c r="BJ184" t="e">
        <f ca="1">VLOOKUP($B184,基础扩展表!$E:$AG,MATCH(BJ$2,基础扩展表!$E$1:$AG$1,0),FALSE)</f>
        <v>#N/A</v>
      </c>
      <c r="BK184" t="e">
        <f ca="1">VLOOKUP($B184,基础扩展表!$E:$AG,MATCH(BK$2,基础扩展表!$E$1:$AG$1,0),FALSE)</f>
        <v>#N/A</v>
      </c>
      <c r="BL184" t="e">
        <f ca="1">VLOOKUP($B184,基础扩展表!$E:$AG,MATCH(BL$2,基础扩展表!$E$1:$AG$1,0),FALSE)</f>
        <v>#N/A</v>
      </c>
      <c r="BM184" t="e">
        <f ca="1">VLOOKUP($E184,模型表!$C:$E,3,FALSE)</f>
        <v>#N/A</v>
      </c>
      <c r="BP184" t="str">
        <f t="shared" ca="1" si="36"/>
        <v>TRUE</v>
      </c>
    </row>
    <row r="185" spans="2:68" x14ac:dyDescent="0.2">
      <c r="B185" t="str">
        <f t="array" aca="1" ref="B185" ca="1">INDEX(基础表!$Y:$Y,SMALL(IF(基础表!$Z:$Z=1,ROW(基础表!$Z:$Z),999),ROW(H179)))&amp;""</f>
        <v/>
      </c>
      <c r="C185" t="e">
        <f ca="1">VLOOKUP(VLOOKUP($B185,基础表!$E:$G,3,FALSE),模型表!$C:$D,2,FALSE)</f>
        <v>#N/A</v>
      </c>
      <c r="E185" t="e">
        <f ca="1">VLOOKUP($B185,基础表!$E:$G,3,FALSE)</f>
        <v>#N/A</v>
      </c>
      <c r="F185" t="e">
        <f ca="1">VLOOKUP($E185,模型表!$C:$G,5,FALSE)</f>
        <v>#N/A</v>
      </c>
      <c r="G185" t="e">
        <f ca="1">VLOOKUP($E185,模型表!$C:$F,4,FALSE)</f>
        <v>#N/A</v>
      </c>
      <c r="I185" t="str">
        <f t="shared" ca="1" si="0"/>
        <v/>
      </c>
      <c r="J185" t="str">
        <f t="shared" ca="1" si="1"/>
        <v/>
      </c>
      <c r="K185" t="str">
        <f t="shared" ca="1" si="2"/>
        <v/>
      </c>
      <c r="L185" t="str">
        <f t="shared" ca="1" si="3"/>
        <v/>
      </c>
      <c r="M185" t="str">
        <f t="shared" ca="1" si="31"/>
        <v/>
      </c>
      <c r="O185" t="e">
        <f ca="1">VLOOKUP($B185,基础表!$E:$R,14,FALSE)</f>
        <v>#N/A</v>
      </c>
      <c r="P185" t="e">
        <f ca="1">VLOOKUP($B185,基础表!$E:$S,13,FALSE)</f>
        <v>#N/A</v>
      </c>
      <c r="R185" t="e">
        <f ca="1">VLOOKUP($B185,基础表!$E:$H,4,FALSE)</f>
        <v>#N/A</v>
      </c>
      <c r="U185" t="str">
        <f t="shared" ca="1" si="32"/>
        <v/>
      </c>
      <c r="V185" t="str">
        <f t="shared" ca="1" si="33"/>
        <v/>
      </c>
      <c r="W185" t="str">
        <f t="shared" ca="1" si="34"/>
        <v/>
      </c>
      <c r="X185" t="e">
        <f ca="1">VLOOKUP($E185,模型表!$C:$K,9,FALSE)</f>
        <v>#N/A</v>
      </c>
      <c r="Z185" t="e">
        <f ca="1">VLOOKUP($E185,模型表!$C:$Q,11,FALSE)</f>
        <v>#N/A</v>
      </c>
      <c r="AF185" s="36" t="str">
        <f ca="1">IF($B185="","",IF(VLOOKUP($E185,模型表!$C:$O,12,FALSE)="PBuff","["&amp;VLOOKUP($E185,模型表!$C:$Q,13,FALSE)&amp;"]","[]"))</f>
        <v/>
      </c>
      <c r="AH185" s="23" t="str">
        <f t="shared" ca="1" si="9"/>
        <v/>
      </c>
      <c r="AI185" s="23" t="e">
        <f t="shared" ca="1" si="35"/>
        <v>#N/A</v>
      </c>
      <c r="AJ185" s="23" t="str">
        <f t="shared" ca="1" si="11"/>
        <v/>
      </c>
      <c r="AK185" s="23" t="str">
        <f t="shared" ca="1" si="12"/>
        <v/>
      </c>
      <c r="AM185" t="e">
        <f ca="1">VLOOKUP($B185,基础表!$E:$J,4,FALSE)</f>
        <v>#N/A</v>
      </c>
      <c r="AN185" t="e">
        <f ca="1">VLOOKUP($B185,基础表!$E:$J,5,FALSE)</f>
        <v>#N/A</v>
      </c>
      <c r="AO185" t="e">
        <f ca="1">VLOOKUP($B185,基础表!$E:$J,6,FALSE)</f>
        <v>#N/A</v>
      </c>
      <c r="AP185" t="e">
        <f ca="1">VLOOKUP($B185,基础扩展表!$E:$AG,MATCH(AP$2,基础扩展表!$E$1:$AG$1,0),FALSE)</f>
        <v>#N/A</v>
      </c>
      <c r="AQ185" t="e">
        <f ca="1">VLOOKUP($B185,基础扩展表!$E:$AG,MATCH(AQ$2,基础扩展表!$E$1:$AG$1,0),FALSE)</f>
        <v>#N/A</v>
      </c>
      <c r="AR185" t="e">
        <f ca="1">VLOOKUP($B185,基础扩展表!$E:$AG,MATCH(AR$2,基础扩展表!$E$1:$AG$1,0),FALSE)</f>
        <v>#N/A</v>
      </c>
      <c r="AS185" t="e">
        <f ca="1">VLOOKUP($B185,基础扩展表!$E:$AG,MATCH(AS$2,基础扩展表!$E$1:$AG$1,0),FALSE)</f>
        <v>#N/A</v>
      </c>
      <c r="AT185" t="e">
        <f ca="1">VLOOKUP($B185,基础扩展表!$E:$AG,MATCH(AT$2,基础扩展表!$E$1:$AG$1,0),FALSE)</f>
        <v>#N/A</v>
      </c>
      <c r="AU185" t="e">
        <f ca="1">VLOOKUP($B185,基础扩展表!$E:$AG,MATCH(AU$2,基础扩展表!$E$1:$AG$1,0),FALSE)</f>
        <v>#N/A</v>
      </c>
      <c r="AV185" t="e">
        <f ca="1">VLOOKUP($B185,基础扩展表!$E:$AG,MATCH(AV$2,基础扩展表!$E$1:$AG$1,0),FALSE)</f>
        <v>#N/A</v>
      </c>
      <c r="AW185" t="e">
        <f ca="1">VLOOKUP($B185,基础扩展表!$E:$AG,MATCH(AW$2,基础扩展表!$E$1:$AG$1,0),FALSE)</f>
        <v>#N/A</v>
      </c>
      <c r="AX185" t="e">
        <f ca="1">VLOOKUP($B185,基础扩展表!$E:$AG,MATCH(AX$2,基础扩展表!$E$1:$AG$1,0),FALSE)</f>
        <v>#N/A</v>
      </c>
      <c r="AY185" t="e">
        <f ca="1">VLOOKUP($B185,基础扩展表!$E:$AG,MATCH(AY$2,基础扩展表!$E$1:$AG$1,0),FALSE)</f>
        <v>#N/A</v>
      </c>
      <c r="AZ185" t="e">
        <f ca="1">VLOOKUP($B185,基础扩展表!$E:$AG,MATCH(AZ$2,基础扩展表!$E$1:$AG$1,0),FALSE)</f>
        <v>#N/A</v>
      </c>
      <c r="BA185" t="e">
        <f ca="1">VLOOKUP($B185,基础扩展表!$E:$AG,MATCH(BA$2,基础扩展表!$E$1:$AG$1,0),FALSE)</f>
        <v>#N/A</v>
      </c>
      <c r="BB185" t="e">
        <f ca="1">VLOOKUP($B185,基础扩展表!$E:$AG,MATCH(BB$2,基础扩展表!$E$1:$AG$1,0),FALSE)</f>
        <v>#N/A</v>
      </c>
      <c r="BC185" t="e">
        <f ca="1">VLOOKUP($B185,基础扩展表!$E:$AG,MATCH(BC$2,基础扩展表!$E$1:$AG$1,0),FALSE)</f>
        <v>#N/A</v>
      </c>
      <c r="BD185" t="e">
        <f ca="1">VLOOKUP($B185,基础扩展表!$E:$AG,MATCH(BD$2,基础扩展表!$E$1:$AG$1,0),FALSE)</f>
        <v>#N/A</v>
      </c>
      <c r="BE185" t="e">
        <f ca="1">VLOOKUP($B185,基础扩展表!$E:$AG,MATCH(BE$2,基础扩展表!$E$1:$AG$1,0),FALSE)</f>
        <v>#N/A</v>
      </c>
      <c r="BF185" t="e">
        <f ca="1">VLOOKUP($B185,基础扩展表!$E:$AG,MATCH(BF$2,基础扩展表!$E$1:$AG$1,0),FALSE)</f>
        <v>#N/A</v>
      </c>
      <c r="BG185" t="e">
        <f ca="1">VLOOKUP($B185,基础扩展表!$E:$AG,MATCH(BG$2,基础扩展表!$E$1:$AG$1,0),FALSE)</f>
        <v>#N/A</v>
      </c>
      <c r="BH185" t="e">
        <f ca="1">VLOOKUP($B185,基础扩展表!$E:$AG,MATCH(BH$2,基础扩展表!$E$1:$AG$1,0),FALSE)</f>
        <v>#N/A</v>
      </c>
      <c r="BI185" t="e">
        <f ca="1">VLOOKUP($B185,基础扩展表!$E:$AG,MATCH(BI$2,基础扩展表!$E$1:$AG$1,0),FALSE)</f>
        <v>#N/A</v>
      </c>
      <c r="BJ185" t="e">
        <f ca="1">VLOOKUP($B185,基础扩展表!$E:$AG,MATCH(BJ$2,基础扩展表!$E$1:$AG$1,0),FALSE)</f>
        <v>#N/A</v>
      </c>
      <c r="BK185" t="e">
        <f ca="1">VLOOKUP($B185,基础扩展表!$E:$AG,MATCH(BK$2,基础扩展表!$E$1:$AG$1,0),FALSE)</f>
        <v>#N/A</v>
      </c>
      <c r="BL185" t="e">
        <f ca="1">VLOOKUP($B185,基础扩展表!$E:$AG,MATCH(BL$2,基础扩展表!$E$1:$AG$1,0),FALSE)</f>
        <v>#N/A</v>
      </c>
      <c r="BM185" t="e">
        <f ca="1">VLOOKUP($E185,模型表!$C:$E,3,FALSE)</f>
        <v>#N/A</v>
      </c>
      <c r="BP185" t="str">
        <f t="shared" ca="1" si="36"/>
        <v>TRUE</v>
      </c>
    </row>
    <row r="186" spans="2:68" x14ac:dyDescent="0.2">
      <c r="B186" t="str">
        <f t="array" aca="1" ref="B186" ca="1">INDEX(基础表!$Y:$Y,SMALL(IF(基础表!$Z:$Z=1,ROW(基础表!$Z:$Z),999),ROW(H180)))&amp;""</f>
        <v/>
      </c>
      <c r="C186" t="e">
        <f ca="1">VLOOKUP(VLOOKUP($B186,基础表!$E:$G,3,FALSE),模型表!$C:$D,2,FALSE)</f>
        <v>#N/A</v>
      </c>
      <c r="E186" t="e">
        <f ca="1">VLOOKUP($B186,基础表!$E:$G,3,FALSE)</f>
        <v>#N/A</v>
      </c>
      <c r="F186" t="e">
        <f ca="1">VLOOKUP($E186,模型表!$C:$G,5,FALSE)</f>
        <v>#N/A</v>
      </c>
      <c r="G186" t="e">
        <f ca="1">VLOOKUP($E186,模型表!$C:$F,4,FALSE)</f>
        <v>#N/A</v>
      </c>
      <c r="I186" t="str">
        <f t="shared" ca="1" si="0"/>
        <v/>
      </c>
      <c r="J186" t="str">
        <f t="shared" ca="1" si="1"/>
        <v/>
      </c>
      <c r="K186" t="str">
        <f t="shared" ca="1" si="2"/>
        <v/>
      </c>
      <c r="L186" t="str">
        <f t="shared" ca="1" si="3"/>
        <v/>
      </c>
      <c r="M186" t="str">
        <f t="shared" ca="1" si="31"/>
        <v/>
      </c>
      <c r="O186" t="e">
        <f ca="1">VLOOKUP($B186,基础表!$E:$R,14,FALSE)</f>
        <v>#N/A</v>
      </c>
      <c r="P186" t="e">
        <f ca="1">VLOOKUP($B186,基础表!$E:$S,13,FALSE)</f>
        <v>#N/A</v>
      </c>
      <c r="R186" t="e">
        <f ca="1">VLOOKUP($B186,基础表!$E:$H,4,FALSE)</f>
        <v>#N/A</v>
      </c>
      <c r="U186" t="str">
        <f t="shared" ca="1" si="32"/>
        <v/>
      </c>
      <c r="V186" t="str">
        <f t="shared" ca="1" si="33"/>
        <v/>
      </c>
      <c r="W186" t="str">
        <f t="shared" ca="1" si="34"/>
        <v/>
      </c>
      <c r="X186" t="e">
        <f ca="1">VLOOKUP($E186,模型表!$C:$K,9,FALSE)</f>
        <v>#N/A</v>
      </c>
      <c r="Z186" t="e">
        <f ca="1">VLOOKUP($E186,模型表!$C:$Q,11,FALSE)</f>
        <v>#N/A</v>
      </c>
      <c r="AF186" s="36" t="str">
        <f ca="1">IF($B186="","",IF(VLOOKUP($E186,模型表!$C:$O,12,FALSE)="PBuff","["&amp;VLOOKUP($E186,模型表!$C:$Q,13,FALSE)&amp;"]","[]"))</f>
        <v/>
      </c>
      <c r="AH186" s="23" t="str">
        <f t="shared" ca="1" si="9"/>
        <v/>
      </c>
      <c r="AI186" s="23" t="e">
        <f t="shared" ca="1" si="35"/>
        <v>#N/A</v>
      </c>
      <c r="AJ186" s="23" t="str">
        <f t="shared" ca="1" si="11"/>
        <v/>
      </c>
      <c r="AK186" s="23" t="str">
        <f t="shared" ca="1" si="12"/>
        <v/>
      </c>
      <c r="AM186" t="e">
        <f ca="1">VLOOKUP($B186,基础表!$E:$J,4,FALSE)</f>
        <v>#N/A</v>
      </c>
      <c r="AN186" t="e">
        <f ca="1">VLOOKUP($B186,基础表!$E:$J,5,FALSE)</f>
        <v>#N/A</v>
      </c>
      <c r="AO186" t="e">
        <f ca="1">VLOOKUP($B186,基础表!$E:$J,6,FALSE)</f>
        <v>#N/A</v>
      </c>
      <c r="AP186" t="e">
        <f ca="1">VLOOKUP($B186,基础扩展表!$E:$AG,MATCH(AP$2,基础扩展表!$E$1:$AG$1,0),FALSE)</f>
        <v>#N/A</v>
      </c>
      <c r="AQ186" t="e">
        <f ca="1">VLOOKUP($B186,基础扩展表!$E:$AG,MATCH(AQ$2,基础扩展表!$E$1:$AG$1,0),FALSE)</f>
        <v>#N/A</v>
      </c>
      <c r="AR186" t="e">
        <f ca="1">VLOOKUP($B186,基础扩展表!$E:$AG,MATCH(AR$2,基础扩展表!$E$1:$AG$1,0),FALSE)</f>
        <v>#N/A</v>
      </c>
      <c r="AS186" t="e">
        <f ca="1">VLOOKUP($B186,基础扩展表!$E:$AG,MATCH(AS$2,基础扩展表!$E$1:$AG$1,0),FALSE)</f>
        <v>#N/A</v>
      </c>
      <c r="AT186" t="e">
        <f ca="1">VLOOKUP($B186,基础扩展表!$E:$AG,MATCH(AT$2,基础扩展表!$E$1:$AG$1,0),FALSE)</f>
        <v>#N/A</v>
      </c>
      <c r="AU186" t="e">
        <f ca="1">VLOOKUP($B186,基础扩展表!$E:$AG,MATCH(AU$2,基础扩展表!$E$1:$AG$1,0),FALSE)</f>
        <v>#N/A</v>
      </c>
      <c r="AV186" t="e">
        <f ca="1">VLOOKUP($B186,基础扩展表!$E:$AG,MATCH(AV$2,基础扩展表!$E$1:$AG$1,0),FALSE)</f>
        <v>#N/A</v>
      </c>
      <c r="AW186" t="e">
        <f ca="1">VLOOKUP($B186,基础扩展表!$E:$AG,MATCH(AW$2,基础扩展表!$E$1:$AG$1,0),FALSE)</f>
        <v>#N/A</v>
      </c>
      <c r="AX186" t="e">
        <f ca="1">VLOOKUP($B186,基础扩展表!$E:$AG,MATCH(AX$2,基础扩展表!$E$1:$AG$1,0),FALSE)</f>
        <v>#N/A</v>
      </c>
      <c r="AY186" t="e">
        <f ca="1">VLOOKUP($B186,基础扩展表!$E:$AG,MATCH(AY$2,基础扩展表!$E$1:$AG$1,0),FALSE)</f>
        <v>#N/A</v>
      </c>
      <c r="AZ186" t="e">
        <f ca="1">VLOOKUP($B186,基础扩展表!$E:$AG,MATCH(AZ$2,基础扩展表!$E$1:$AG$1,0),FALSE)</f>
        <v>#N/A</v>
      </c>
      <c r="BA186" t="e">
        <f ca="1">VLOOKUP($B186,基础扩展表!$E:$AG,MATCH(BA$2,基础扩展表!$E$1:$AG$1,0),FALSE)</f>
        <v>#N/A</v>
      </c>
      <c r="BB186" t="e">
        <f ca="1">VLOOKUP($B186,基础扩展表!$E:$AG,MATCH(BB$2,基础扩展表!$E$1:$AG$1,0),FALSE)</f>
        <v>#N/A</v>
      </c>
      <c r="BC186" t="e">
        <f ca="1">VLOOKUP($B186,基础扩展表!$E:$AG,MATCH(BC$2,基础扩展表!$E$1:$AG$1,0),FALSE)</f>
        <v>#N/A</v>
      </c>
      <c r="BD186" t="e">
        <f ca="1">VLOOKUP($B186,基础扩展表!$E:$AG,MATCH(BD$2,基础扩展表!$E$1:$AG$1,0),FALSE)</f>
        <v>#N/A</v>
      </c>
      <c r="BE186" t="e">
        <f ca="1">VLOOKUP($B186,基础扩展表!$E:$AG,MATCH(BE$2,基础扩展表!$E$1:$AG$1,0),FALSE)</f>
        <v>#N/A</v>
      </c>
      <c r="BF186" t="e">
        <f ca="1">VLOOKUP($B186,基础扩展表!$E:$AG,MATCH(BF$2,基础扩展表!$E$1:$AG$1,0),FALSE)</f>
        <v>#N/A</v>
      </c>
      <c r="BG186" t="e">
        <f ca="1">VLOOKUP($B186,基础扩展表!$E:$AG,MATCH(BG$2,基础扩展表!$E$1:$AG$1,0),FALSE)</f>
        <v>#N/A</v>
      </c>
      <c r="BH186" t="e">
        <f ca="1">VLOOKUP($B186,基础扩展表!$E:$AG,MATCH(BH$2,基础扩展表!$E$1:$AG$1,0),FALSE)</f>
        <v>#N/A</v>
      </c>
      <c r="BI186" t="e">
        <f ca="1">VLOOKUP($B186,基础扩展表!$E:$AG,MATCH(BI$2,基础扩展表!$E$1:$AG$1,0),FALSE)</f>
        <v>#N/A</v>
      </c>
      <c r="BJ186" t="e">
        <f ca="1">VLOOKUP($B186,基础扩展表!$E:$AG,MATCH(BJ$2,基础扩展表!$E$1:$AG$1,0),FALSE)</f>
        <v>#N/A</v>
      </c>
      <c r="BK186" t="e">
        <f ca="1">VLOOKUP($B186,基础扩展表!$E:$AG,MATCH(BK$2,基础扩展表!$E$1:$AG$1,0),FALSE)</f>
        <v>#N/A</v>
      </c>
      <c r="BL186" t="e">
        <f ca="1">VLOOKUP($B186,基础扩展表!$E:$AG,MATCH(BL$2,基础扩展表!$E$1:$AG$1,0),FALSE)</f>
        <v>#N/A</v>
      </c>
      <c r="BM186" t="e">
        <f ca="1">VLOOKUP($E186,模型表!$C:$E,3,FALSE)</f>
        <v>#N/A</v>
      </c>
      <c r="BP186" t="str">
        <f t="shared" ca="1" si="36"/>
        <v>TRUE</v>
      </c>
    </row>
    <row r="187" spans="2:68" x14ac:dyDescent="0.2">
      <c r="B187" t="str">
        <f t="array" aca="1" ref="B187" ca="1">INDEX(基础表!$Y:$Y,SMALL(IF(基础表!$Z:$Z=1,ROW(基础表!$Z:$Z),999),ROW(H181)))&amp;""</f>
        <v/>
      </c>
      <c r="C187" t="e">
        <f ca="1">VLOOKUP(VLOOKUP($B187,基础表!$E:$G,3,FALSE),模型表!$C:$D,2,FALSE)</f>
        <v>#N/A</v>
      </c>
      <c r="E187" t="e">
        <f ca="1">VLOOKUP($B187,基础表!$E:$G,3,FALSE)</f>
        <v>#N/A</v>
      </c>
      <c r="F187" t="e">
        <f ca="1">VLOOKUP($E187,模型表!$C:$G,5,FALSE)</f>
        <v>#N/A</v>
      </c>
      <c r="G187" t="e">
        <f ca="1">VLOOKUP($E187,模型表!$C:$F,4,FALSE)</f>
        <v>#N/A</v>
      </c>
      <c r="I187" t="str">
        <f t="shared" ca="1" si="0"/>
        <v/>
      </c>
      <c r="J187" t="str">
        <f t="shared" ca="1" si="1"/>
        <v/>
      </c>
      <c r="K187" t="str">
        <f t="shared" ca="1" si="2"/>
        <v/>
      </c>
      <c r="L187" t="str">
        <f t="shared" ca="1" si="3"/>
        <v/>
      </c>
      <c r="M187" t="str">
        <f t="shared" ca="1" si="31"/>
        <v/>
      </c>
      <c r="O187" t="e">
        <f ca="1">VLOOKUP($B187,基础表!$E:$R,14,FALSE)</f>
        <v>#N/A</v>
      </c>
      <c r="P187" t="e">
        <f ca="1">VLOOKUP($B187,基础表!$E:$S,13,FALSE)</f>
        <v>#N/A</v>
      </c>
      <c r="R187" t="e">
        <f ca="1">VLOOKUP($B187,基础表!$E:$H,4,FALSE)</f>
        <v>#N/A</v>
      </c>
      <c r="U187" t="str">
        <f t="shared" ca="1" si="32"/>
        <v/>
      </c>
      <c r="V187" t="str">
        <f t="shared" ca="1" si="33"/>
        <v/>
      </c>
      <c r="W187" t="str">
        <f t="shared" ca="1" si="34"/>
        <v/>
      </c>
      <c r="X187" t="e">
        <f ca="1">VLOOKUP($E187,模型表!$C:$K,9,FALSE)</f>
        <v>#N/A</v>
      </c>
      <c r="Z187" t="e">
        <f ca="1">VLOOKUP($E187,模型表!$C:$Q,11,FALSE)</f>
        <v>#N/A</v>
      </c>
      <c r="AF187" s="36" t="str">
        <f ca="1">IF($B187="","",IF(VLOOKUP($E187,模型表!$C:$O,12,FALSE)="PBuff","["&amp;VLOOKUP($E187,模型表!$C:$Q,13,FALSE)&amp;"]","[]"))</f>
        <v/>
      </c>
      <c r="AH187" s="23" t="str">
        <f t="shared" ca="1" si="9"/>
        <v/>
      </c>
      <c r="AI187" s="23" t="e">
        <f t="shared" ca="1" si="35"/>
        <v>#N/A</v>
      </c>
      <c r="AJ187" s="23" t="str">
        <f t="shared" ca="1" si="11"/>
        <v/>
      </c>
      <c r="AK187" s="23" t="str">
        <f t="shared" ca="1" si="12"/>
        <v/>
      </c>
      <c r="AM187" t="e">
        <f ca="1">VLOOKUP($B187,基础表!$E:$J,4,FALSE)</f>
        <v>#N/A</v>
      </c>
      <c r="AN187" t="e">
        <f ca="1">VLOOKUP($B187,基础表!$E:$J,5,FALSE)</f>
        <v>#N/A</v>
      </c>
      <c r="AO187" t="e">
        <f ca="1">VLOOKUP($B187,基础表!$E:$J,6,FALSE)</f>
        <v>#N/A</v>
      </c>
      <c r="AP187" t="e">
        <f ca="1">VLOOKUP($B187,基础扩展表!$E:$AG,MATCH(AP$2,基础扩展表!$E$1:$AG$1,0),FALSE)</f>
        <v>#N/A</v>
      </c>
      <c r="AQ187" t="e">
        <f ca="1">VLOOKUP($B187,基础扩展表!$E:$AG,MATCH(AQ$2,基础扩展表!$E$1:$AG$1,0),FALSE)</f>
        <v>#N/A</v>
      </c>
      <c r="AR187" t="e">
        <f ca="1">VLOOKUP($B187,基础扩展表!$E:$AG,MATCH(AR$2,基础扩展表!$E$1:$AG$1,0),FALSE)</f>
        <v>#N/A</v>
      </c>
      <c r="AS187" t="e">
        <f ca="1">VLOOKUP($B187,基础扩展表!$E:$AG,MATCH(AS$2,基础扩展表!$E$1:$AG$1,0),FALSE)</f>
        <v>#N/A</v>
      </c>
      <c r="AT187" t="e">
        <f ca="1">VLOOKUP($B187,基础扩展表!$E:$AG,MATCH(AT$2,基础扩展表!$E$1:$AG$1,0),FALSE)</f>
        <v>#N/A</v>
      </c>
      <c r="AU187" t="e">
        <f ca="1">VLOOKUP($B187,基础扩展表!$E:$AG,MATCH(AU$2,基础扩展表!$E$1:$AG$1,0),FALSE)</f>
        <v>#N/A</v>
      </c>
      <c r="AV187" t="e">
        <f ca="1">VLOOKUP($B187,基础扩展表!$E:$AG,MATCH(AV$2,基础扩展表!$E$1:$AG$1,0),FALSE)</f>
        <v>#N/A</v>
      </c>
      <c r="AW187" t="e">
        <f ca="1">VLOOKUP($B187,基础扩展表!$E:$AG,MATCH(AW$2,基础扩展表!$E$1:$AG$1,0),FALSE)</f>
        <v>#N/A</v>
      </c>
      <c r="AX187" t="e">
        <f ca="1">VLOOKUP($B187,基础扩展表!$E:$AG,MATCH(AX$2,基础扩展表!$E$1:$AG$1,0),FALSE)</f>
        <v>#N/A</v>
      </c>
      <c r="AY187" t="e">
        <f ca="1">VLOOKUP($B187,基础扩展表!$E:$AG,MATCH(AY$2,基础扩展表!$E$1:$AG$1,0),FALSE)</f>
        <v>#N/A</v>
      </c>
      <c r="AZ187" t="e">
        <f ca="1">VLOOKUP($B187,基础扩展表!$E:$AG,MATCH(AZ$2,基础扩展表!$E$1:$AG$1,0),FALSE)</f>
        <v>#N/A</v>
      </c>
      <c r="BA187" t="e">
        <f ca="1">VLOOKUP($B187,基础扩展表!$E:$AG,MATCH(BA$2,基础扩展表!$E$1:$AG$1,0),FALSE)</f>
        <v>#N/A</v>
      </c>
      <c r="BB187" t="e">
        <f ca="1">VLOOKUP($B187,基础扩展表!$E:$AG,MATCH(BB$2,基础扩展表!$E$1:$AG$1,0),FALSE)</f>
        <v>#N/A</v>
      </c>
      <c r="BC187" t="e">
        <f ca="1">VLOOKUP($B187,基础扩展表!$E:$AG,MATCH(BC$2,基础扩展表!$E$1:$AG$1,0),FALSE)</f>
        <v>#N/A</v>
      </c>
      <c r="BD187" t="e">
        <f ca="1">VLOOKUP($B187,基础扩展表!$E:$AG,MATCH(BD$2,基础扩展表!$E$1:$AG$1,0),FALSE)</f>
        <v>#N/A</v>
      </c>
      <c r="BE187" t="e">
        <f ca="1">VLOOKUP($B187,基础扩展表!$E:$AG,MATCH(BE$2,基础扩展表!$E$1:$AG$1,0),FALSE)</f>
        <v>#N/A</v>
      </c>
      <c r="BF187" t="e">
        <f ca="1">VLOOKUP($B187,基础扩展表!$E:$AG,MATCH(BF$2,基础扩展表!$E$1:$AG$1,0),FALSE)</f>
        <v>#N/A</v>
      </c>
      <c r="BG187" t="e">
        <f ca="1">VLOOKUP($B187,基础扩展表!$E:$AG,MATCH(BG$2,基础扩展表!$E$1:$AG$1,0),FALSE)</f>
        <v>#N/A</v>
      </c>
      <c r="BH187" t="e">
        <f ca="1">VLOOKUP($B187,基础扩展表!$E:$AG,MATCH(BH$2,基础扩展表!$E$1:$AG$1,0),FALSE)</f>
        <v>#N/A</v>
      </c>
      <c r="BI187" t="e">
        <f ca="1">VLOOKUP($B187,基础扩展表!$E:$AG,MATCH(BI$2,基础扩展表!$E$1:$AG$1,0),FALSE)</f>
        <v>#N/A</v>
      </c>
      <c r="BJ187" t="e">
        <f ca="1">VLOOKUP($B187,基础扩展表!$E:$AG,MATCH(BJ$2,基础扩展表!$E$1:$AG$1,0),FALSE)</f>
        <v>#N/A</v>
      </c>
      <c r="BK187" t="e">
        <f ca="1">VLOOKUP($B187,基础扩展表!$E:$AG,MATCH(BK$2,基础扩展表!$E$1:$AG$1,0),FALSE)</f>
        <v>#N/A</v>
      </c>
      <c r="BL187" t="e">
        <f ca="1">VLOOKUP($B187,基础扩展表!$E:$AG,MATCH(BL$2,基础扩展表!$E$1:$AG$1,0),FALSE)</f>
        <v>#N/A</v>
      </c>
      <c r="BM187" t="e">
        <f ca="1">VLOOKUP($E187,模型表!$C:$E,3,FALSE)</f>
        <v>#N/A</v>
      </c>
      <c r="BP187" t="str">
        <f t="shared" ca="1" si="36"/>
        <v>TRUE</v>
      </c>
    </row>
    <row r="188" spans="2:68" x14ac:dyDescent="0.2">
      <c r="B188" t="str">
        <f t="array" aca="1" ref="B188" ca="1">INDEX(基础表!$Y:$Y,SMALL(IF(基础表!$Z:$Z=1,ROW(基础表!$Z:$Z),999),ROW(H182)))&amp;""</f>
        <v/>
      </c>
      <c r="C188" t="e">
        <f ca="1">VLOOKUP(VLOOKUP($B188,基础表!$E:$G,3,FALSE),模型表!$C:$D,2,FALSE)</f>
        <v>#N/A</v>
      </c>
      <c r="E188" t="e">
        <f ca="1">VLOOKUP($B188,基础表!$E:$G,3,FALSE)</f>
        <v>#N/A</v>
      </c>
      <c r="F188" t="e">
        <f ca="1">VLOOKUP($E188,模型表!$C:$G,5,FALSE)</f>
        <v>#N/A</v>
      </c>
      <c r="G188" t="e">
        <f ca="1">VLOOKUP($E188,模型表!$C:$F,4,FALSE)</f>
        <v>#N/A</v>
      </c>
      <c r="I188" t="str">
        <f t="shared" ca="1" si="0"/>
        <v/>
      </c>
      <c r="J188" t="str">
        <f t="shared" ca="1" si="1"/>
        <v/>
      </c>
      <c r="K188" t="str">
        <f t="shared" ca="1" si="2"/>
        <v/>
      </c>
      <c r="L188" t="str">
        <f t="shared" ca="1" si="3"/>
        <v/>
      </c>
      <c r="M188" t="str">
        <f t="shared" ca="1" si="31"/>
        <v/>
      </c>
      <c r="O188" t="e">
        <f ca="1">VLOOKUP($B188,基础表!$E:$R,14,FALSE)</f>
        <v>#N/A</v>
      </c>
      <c r="P188" t="e">
        <f ca="1">VLOOKUP($B188,基础表!$E:$S,13,FALSE)</f>
        <v>#N/A</v>
      </c>
      <c r="R188" t="e">
        <f ca="1">VLOOKUP($B188,基础表!$E:$H,4,FALSE)</f>
        <v>#N/A</v>
      </c>
      <c r="U188" t="str">
        <f t="shared" ca="1" si="32"/>
        <v/>
      </c>
      <c r="V188" t="str">
        <f t="shared" ca="1" si="33"/>
        <v/>
      </c>
      <c r="W188" t="str">
        <f t="shared" ca="1" si="34"/>
        <v/>
      </c>
      <c r="X188" t="e">
        <f ca="1">VLOOKUP($E188,模型表!$C:$K,9,FALSE)</f>
        <v>#N/A</v>
      </c>
      <c r="Z188" t="e">
        <f ca="1">VLOOKUP($E188,模型表!$C:$Q,11,FALSE)</f>
        <v>#N/A</v>
      </c>
      <c r="AF188" s="36" t="str">
        <f ca="1">IF($B188="","",IF(VLOOKUP($E188,模型表!$C:$O,12,FALSE)="PBuff","["&amp;VLOOKUP($E188,模型表!$C:$Q,13,FALSE)&amp;"]","[]"))</f>
        <v/>
      </c>
      <c r="AH188" s="23" t="str">
        <f t="shared" ca="1" si="9"/>
        <v/>
      </c>
      <c r="AI188" s="23" t="e">
        <f t="shared" ca="1" si="35"/>
        <v>#N/A</v>
      </c>
      <c r="AJ188" s="23" t="str">
        <f t="shared" ca="1" si="11"/>
        <v/>
      </c>
      <c r="AK188" s="23" t="str">
        <f t="shared" ca="1" si="12"/>
        <v/>
      </c>
      <c r="AM188" t="e">
        <f ca="1">VLOOKUP($B188,基础表!$E:$J,4,FALSE)</f>
        <v>#N/A</v>
      </c>
      <c r="AN188" t="e">
        <f ca="1">VLOOKUP($B188,基础表!$E:$J,5,FALSE)</f>
        <v>#N/A</v>
      </c>
      <c r="AO188" t="e">
        <f ca="1">VLOOKUP($B188,基础表!$E:$J,6,FALSE)</f>
        <v>#N/A</v>
      </c>
      <c r="AP188" t="e">
        <f ca="1">VLOOKUP($B188,基础扩展表!$E:$AG,MATCH(AP$2,基础扩展表!$E$1:$AG$1,0),FALSE)</f>
        <v>#N/A</v>
      </c>
      <c r="AQ188" t="e">
        <f ca="1">VLOOKUP($B188,基础扩展表!$E:$AG,MATCH(AQ$2,基础扩展表!$E$1:$AG$1,0),FALSE)</f>
        <v>#N/A</v>
      </c>
      <c r="AR188" t="e">
        <f ca="1">VLOOKUP($B188,基础扩展表!$E:$AG,MATCH(AR$2,基础扩展表!$E$1:$AG$1,0),FALSE)</f>
        <v>#N/A</v>
      </c>
      <c r="AS188" t="e">
        <f ca="1">VLOOKUP($B188,基础扩展表!$E:$AG,MATCH(AS$2,基础扩展表!$E$1:$AG$1,0),FALSE)</f>
        <v>#N/A</v>
      </c>
      <c r="AT188" t="e">
        <f ca="1">VLOOKUP($B188,基础扩展表!$E:$AG,MATCH(AT$2,基础扩展表!$E$1:$AG$1,0),FALSE)</f>
        <v>#N/A</v>
      </c>
      <c r="AU188" t="e">
        <f ca="1">VLOOKUP($B188,基础扩展表!$E:$AG,MATCH(AU$2,基础扩展表!$E$1:$AG$1,0),FALSE)</f>
        <v>#N/A</v>
      </c>
      <c r="AV188" t="e">
        <f ca="1">VLOOKUP($B188,基础扩展表!$E:$AG,MATCH(AV$2,基础扩展表!$E$1:$AG$1,0),FALSE)</f>
        <v>#N/A</v>
      </c>
      <c r="AW188" t="e">
        <f ca="1">VLOOKUP($B188,基础扩展表!$E:$AG,MATCH(AW$2,基础扩展表!$E$1:$AG$1,0),FALSE)</f>
        <v>#N/A</v>
      </c>
      <c r="AX188" t="e">
        <f ca="1">VLOOKUP($B188,基础扩展表!$E:$AG,MATCH(AX$2,基础扩展表!$E$1:$AG$1,0),FALSE)</f>
        <v>#N/A</v>
      </c>
      <c r="AY188" t="e">
        <f ca="1">VLOOKUP($B188,基础扩展表!$E:$AG,MATCH(AY$2,基础扩展表!$E$1:$AG$1,0),FALSE)</f>
        <v>#N/A</v>
      </c>
      <c r="AZ188" t="e">
        <f ca="1">VLOOKUP($B188,基础扩展表!$E:$AG,MATCH(AZ$2,基础扩展表!$E$1:$AG$1,0),FALSE)</f>
        <v>#N/A</v>
      </c>
      <c r="BA188" t="e">
        <f ca="1">VLOOKUP($B188,基础扩展表!$E:$AG,MATCH(BA$2,基础扩展表!$E$1:$AG$1,0),FALSE)</f>
        <v>#N/A</v>
      </c>
      <c r="BB188" t="e">
        <f ca="1">VLOOKUP($B188,基础扩展表!$E:$AG,MATCH(BB$2,基础扩展表!$E$1:$AG$1,0),FALSE)</f>
        <v>#N/A</v>
      </c>
      <c r="BC188" t="e">
        <f ca="1">VLOOKUP($B188,基础扩展表!$E:$AG,MATCH(BC$2,基础扩展表!$E$1:$AG$1,0),FALSE)</f>
        <v>#N/A</v>
      </c>
      <c r="BD188" t="e">
        <f ca="1">VLOOKUP($B188,基础扩展表!$E:$AG,MATCH(BD$2,基础扩展表!$E$1:$AG$1,0),FALSE)</f>
        <v>#N/A</v>
      </c>
      <c r="BE188" t="e">
        <f ca="1">VLOOKUP($B188,基础扩展表!$E:$AG,MATCH(BE$2,基础扩展表!$E$1:$AG$1,0),FALSE)</f>
        <v>#N/A</v>
      </c>
      <c r="BF188" t="e">
        <f ca="1">VLOOKUP($B188,基础扩展表!$E:$AG,MATCH(BF$2,基础扩展表!$E$1:$AG$1,0),FALSE)</f>
        <v>#N/A</v>
      </c>
      <c r="BG188" t="e">
        <f ca="1">VLOOKUP($B188,基础扩展表!$E:$AG,MATCH(BG$2,基础扩展表!$E$1:$AG$1,0),FALSE)</f>
        <v>#N/A</v>
      </c>
      <c r="BH188" t="e">
        <f ca="1">VLOOKUP($B188,基础扩展表!$E:$AG,MATCH(BH$2,基础扩展表!$E$1:$AG$1,0),FALSE)</f>
        <v>#N/A</v>
      </c>
      <c r="BI188" t="e">
        <f ca="1">VLOOKUP($B188,基础扩展表!$E:$AG,MATCH(BI$2,基础扩展表!$E$1:$AG$1,0),FALSE)</f>
        <v>#N/A</v>
      </c>
      <c r="BJ188" t="e">
        <f ca="1">VLOOKUP($B188,基础扩展表!$E:$AG,MATCH(BJ$2,基础扩展表!$E$1:$AG$1,0),FALSE)</f>
        <v>#N/A</v>
      </c>
      <c r="BK188" t="e">
        <f ca="1">VLOOKUP($B188,基础扩展表!$E:$AG,MATCH(BK$2,基础扩展表!$E$1:$AG$1,0),FALSE)</f>
        <v>#N/A</v>
      </c>
      <c r="BL188" t="e">
        <f ca="1">VLOOKUP($B188,基础扩展表!$E:$AG,MATCH(BL$2,基础扩展表!$E$1:$AG$1,0),FALSE)</f>
        <v>#N/A</v>
      </c>
      <c r="BM188" t="e">
        <f ca="1">VLOOKUP($E188,模型表!$C:$E,3,FALSE)</f>
        <v>#N/A</v>
      </c>
      <c r="BP188" t="str">
        <f t="shared" ca="1" si="36"/>
        <v>TRUE</v>
      </c>
    </row>
    <row r="189" spans="2:68" x14ac:dyDescent="0.2">
      <c r="B189" t="str">
        <f t="array" aca="1" ref="B189" ca="1">INDEX(基础表!$Y:$Y,SMALL(IF(基础表!$Z:$Z=1,ROW(基础表!$Z:$Z),999),ROW(H183)))&amp;""</f>
        <v/>
      </c>
      <c r="C189" t="e">
        <f ca="1">VLOOKUP(VLOOKUP($B189,基础表!$E:$G,3,FALSE),模型表!$C:$D,2,FALSE)</f>
        <v>#N/A</v>
      </c>
      <c r="E189" t="e">
        <f ca="1">VLOOKUP($B189,基础表!$E:$G,3,FALSE)</f>
        <v>#N/A</v>
      </c>
      <c r="F189" t="e">
        <f ca="1">VLOOKUP($E189,模型表!$C:$G,5,FALSE)</f>
        <v>#N/A</v>
      </c>
      <c r="G189" t="e">
        <f ca="1">VLOOKUP($E189,模型表!$C:$F,4,FALSE)</f>
        <v>#N/A</v>
      </c>
      <c r="I189" t="str">
        <f t="shared" ca="1" si="0"/>
        <v/>
      </c>
      <c r="J189" t="str">
        <f t="shared" ca="1" si="1"/>
        <v/>
      </c>
      <c r="K189" t="str">
        <f t="shared" ca="1" si="2"/>
        <v/>
      </c>
      <c r="L189" t="str">
        <f t="shared" ca="1" si="3"/>
        <v/>
      </c>
      <c r="M189" t="str">
        <f t="shared" ca="1" si="31"/>
        <v/>
      </c>
      <c r="O189" t="e">
        <f ca="1">VLOOKUP($B189,基础表!$E:$R,14,FALSE)</f>
        <v>#N/A</v>
      </c>
      <c r="P189" t="e">
        <f ca="1">VLOOKUP($B189,基础表!$E:$S,13,FALSE)</f>
        <v>#N/A</v>
      </c>
      <c r="R189" t="e">
        <f ca="1">VLOOKUP($B189,基础表!$E:$H,4,FALSE)</f>
        <v>#N/A</v>
      </c>
      <c r="U189" t="str">
        <f t="shared" ca="1" si="32"/>
        <v/>
      </c>
      <c r="V189" t="str">
        <f t="shared" ca="1" si="33"/>
        <v/>
      </c>
      <c r="W189" t="str">
        <f t="shared" ca="1" si="34"/>
        <v/>
      </c>
      <c r="X189" t="e">
        <f ca="1">VLOOKUP($E189,模型表!$C:$K,9,FALSE)</f>
        <v>#N/A</v>
      </c>
      <c r="Z189" t="e">
        <f ca="1">VLOOKUP($E189,模型表!$C:$Q,11,FALSE)</f>
        <v>#N/A</v>
      </c>
      <c r="AF189" s="36" t="str">
        <f ca="1">IF($B189="","",IF(VLOOKUP($E189,模型表!$C:$O,12,FALSE)="PBuff","["&amp;VLOOKUP($E189,模型表!$C:$Q,13,FALSE)&amp;"]","[]"))</f>
        <v/>
      </c>
      <c r="AH189" s="23" t="str">
        <f t="shared" ca="1" si="9"/>
        <v/>
      </c>
      <c r="AI189" s="23" t="e">
        <f t="shared" ca="1" si="35"/>
        <v>#N/A</v>
      </c>
      <c r="AJ189" s="23" t="str">
        <f t="shared" ca="1" si="11"/>
        <v/>
      </c>
      <c r="AK189" s="23" t="str">
        <f t="shared" ca="1" si="12"/>
        <v/>
      </c>
      <c r="AM189" t="e">
        <f ca="1">VLOOKUP($B189,基础表!$E:$J,4,FALSE)</f>
        <v>#N/A</v>
      </c>
      <c r="AN189" t="e">
        <f ca="1">VLOOKUP($B189,基础表!$E:$J,5,FALSE)</f>
        <v>#N/A</v>
      </c>
      <c r="AO189" t="e">
        <f ca="1">VLOOKUP($B189,基础表!$E:$J,6,FALSE)</f>
        <v>#N/A</v>
      </c>
      <c r="AP189" t="e">
        <f ca="1">VLOOKUP($B189,基础扩展表!$E:$AG,MATCH(AP$2,基础扩展表!$E$1:$AG$1,0),FALSE)</f>
        <v>#N/A</v>
      </c>
      <c r="AQ189" t="e">
        <f ca="1">VLOOKUP($B189,基础扩展表!$E:$AG,MATCH(AQ$2,基础扩展表!$E$1:$AG$1,0),FALSE)</f>
        <v>#N/A</v>
      </c>
      <c r="AR189" t="e">
        <f ca="1">VLOOKUP($B189,基础扩展表!$E:$AG,MATCH(AR$2,基础扩展表!$E$1:$AG$1,0),FALSE)</f>
        <v>#N/A</v>
      </c>
      <c r="AS189" t="e">
        <f ca="1">VLOOKUP($B189,基础扩展表!$E:$AG,MATCH(AS$2,基础扩展表!$E$1:$AG$1,0),FALSE)</f>
        <v>#N/A</v>
      </c>
      <c r="AT189" t="e">
        <f ca="1">VLOOKUP($B189,基础扩展表!$E:$AG,MATCH(AT$2,基础扩展表!$E$1:$AG$1,0),FALSE)</f>
        <v>#N/A</v>
      </c>
      <c r="AU189" t="e">
        <f ca="1">VLOOKUP($B189,基础扩展表!$E:$AG,MATCH(AU$2,基础扩展表!$E$1:$AG$1,0),FALSE)</f>
        <v>#N/A</v>
      </c>
      <c r="AV189" t="e">
        <f ca="1">VLOOKUP($B189,基础扩展表!$E:$AG,MATCH(AV$2,基础扩展表!$E$1:$AG$1,0),FALSE)</f>
        <v>#N/A</v>
      </c>
      <c r="AW189" t="e">
        <f ca="1">VLOOKUP($B189,基础扩展表!$E:$AG,MATCH(AW$2,基础扩展表!$E$1:$AG$1,0),FALSE)</f>
        <v>#N/A</v>
      </c>
      <c r="AX189" t="e">
        <f ca="1">VLOOKUP($B189,基础扩展表!$E:$AG,MATCH(AX$2,基础扩展表!$E$1:$AG$1,0),FALSE)</f>
        <v>#N/A</v>
      </c>
      <c r="AY189" t="e">
        <f ca="1">VLOOKUP($B189,基础扩展表!$E:$AG,MATCH(AY$2,基础扩展表!$E$1:$AG$1,0),FALSE)</f>
        <v>#N/A</v>
      </c>
      <c r="AZ189" t="e">
        <f ca="1">VLOOKUP($B189,基础扩展表!$E:$AG,MATCH(AZ$2,基础扩展表!$E$1:$AG$1,0),FALSE)</f>
        <v>#N/A</v>
      </c>
      <c r="BA189" t="e">
        <f ca="1">VLOOKUP($B189,基础扩展表!$E:$AG,MATCH(BA$2,基础扩展表!$E$1:$AG$1,0),FALSE)</f>
        <v>#N/A</v>
      </c>
      <c r="BB189" t="e">
        <f ca="1">VLOOKUP($B189,基础扩展表!$E:$AG,MATCH(BB$2,基础扩展表!$E$1:$AG$1,0),FALSE)</f>
        <v>#N/A</v>
      </c>
      <c r="BC189" t="e">
        <f ca="1">VLOOKUP($B189,基础扩展表!$E:$AG,MATCH(BC$2,基础扩展表!$E$1:$AG$1,0),FALSE)</f>
        <v>#N/A</v>
      </c>
      <c r="BD189" t="e">
        <f ca="1">VLOOKUP($B189,基础扩展表!$E:$AG,MATCH(BD$2,基础扩展表!$E$1:$AG$1,0),FALSE)</f>
        <v>#N/A</v>
      </c>
      <c r="BE189" t="e">
        <f ca="1">VLOOKUP($B189,基础扩展表!$E:$AG,MATCH(BE$2,基础扩展表!$E$1:$AG$1,0),FALSE)</f>
        <v>#N/A</v>
      </c>
      <c r="BF189" t="e">
        <f ca="1">VLOOKUP($B189,基础扩展表!$E:$AG,MATCH(BF$2,基础扩展表!$E$1:$AG$1,0),FALSE)</f>
        <v>#N/A</v>
      </c>
      <c r="BG189" t="e">
        <f ca="1">VLOOKUP($B189,基础扩展表!$E:$AG,MATCH(BG$2,基础扩展表!$E$1:$AG$1,0),FALSE)</f>
        <v>#N/A</v>
      </c>
      <c r="BH189" t="e">
        <f ca="1">VLOOKUP($B189,基础扩展表!$E:$AG,MATCH(BH$2,基础扩展表!$E$1:$AG$1,0),FALSE)</f>
        <v>#N/A</v>
      </c>
      <c r="BI189" t="e">
        <f ca="1">VLOOKUP($B189,基础扩展表!$E:$AG,MATCH(BI$2,基础扩展表!$E$1:$AG$1,0),FALSE)</f>
        <v>#N/A</v>
      </c>
      <c r="BJ189" t="e">
        <f ca="1">VLOOKUP($B189,基础扩展表!$E:$AG,MATCH(BJ$2,基础扩展表!$E$1:$AG$1,0),FALSE)</f>
        <v>#N/A</v>
      </c>
      <c r="BK189" t="e">
        <f ca="1">VLOOKUP($B189,基础扩展表!$E:$AG,MATCH(BK$2,基础扩展表!$E$1:$AG$1,0),FALSE)</f>
        <v>#N/A</v>
      </c>
      <c r="BL189" t="e">
        <f ca="1">VLOOKUP($B189,基础扩展表!$E:$AG,MATCH(BL$2,基础扩展表!$E$1:$AG$1,0),FALSE)</f>
        <v>#N/A</v>
      </c>
      <c r="BM189" t="e">
        <f ca="1">VLOOKUP($E189,模型表!$C:$E,3,FALSE)</f>
        <v>#N/A</v>
      </c>
      <c r="BP189" t="str">
        <f t="shared" ca="1" si="36"/>
        <v>TRUE</v>
      </c>
    </row>
    <row r="190" spans="2:68" x14ac:dyDescent="0.2">
      <c r="B190" t="str">
        <f t="array" aca="1" ref="B190" ca="1">INDEX(基础表!$Y:$Y,SMALL(IF(基础表!$Z:$Z=1,ROW(基础表!$Z:$Z),999),ROW(H184)))&amp;""</f>
        <v/>
      </c>
      <c r="C190" t="e">
        <f ca="1">VLOOKUP(VLOOKUP($B190,基础表!$E:$G,3,FALSE),模型表!$C:$D,2,FALSE)</f>
        <v>#N/A</v>
      </c>
      <c r="E190" t="e">
        <f ca="1">VLOOKUP($B190,基础表!$E:$G,3,FALSE)</f>
        <v>#N/A</v>
      </c>
      <c r="F190" t="e">
        <f ca="1">VLOOKUP($E190,模型表!$C:$G,5,FALSE)</f>
        <v>#N/A</v>
      </c>
      <c r="G190" t="e">
        <f ca="1">VLOOKUP($E190,模型表!$C:$F,4,FALSE)</f>
        <v>#N/A</v>
      </c>
      <c r="I190" t="str">
        <f t="shared" ca="1" si="0"/>
        <v/>
      </c>
      <c r="J190" t="str">
        <f t="shared" ca="1" si="1"/>
        <v/>
      </c>
      <c r="K190" t="str">
        <f t="shared" ca="1" si="2"/>
        <v/>
      </c>
      <c r="L190" t="str">
        <f t="shared" ca="1" si="3"/>
        <v/>
      </c>
      <c r="M190" t="str">
        <f t="shared" ca="1" si="31"/>
        <v/>
      </c>
      <c r="O190" t="e">
        <f ca="1">VLOOKUP($B190,基础表!$E:$R,14,FALSE)</f>
        <v>#N/A</v>
      </c>
      <c r="P190" t="e">
        <f ca="1">VLOOKUP($B190,基础表!$E:$S,13,FALSE)</f>
        <v>#N/A</v>
      </c>
      <c r="R190" t="e">
        <f ca="1">VLOOKUP($B190,基础表!$E:$H,4,FALSE)</f>
        <v>#N/A</v>
      </c>
      <c r="U190" t="str">
        <f t="shared" ca="1" si="32"/>
        <v/>
      </c>
      <c r="V190" t="str">
        <f t="shared" ca="1" si="33"/>
        <v/>
      </c>
      <c r="W190" t="str">
        <f t="shared" ca="1" si="34"/>
        <v/>
      </c>
      <c r="X190" t="e">
        <f ca="1">VLOOKUP($E190,模型表!$C:$K,9,FALSE)</f>
        <v>#N/A</v>
      </c>
      <c r="Z190" t="e">
        <f ca="1">VLOOKUP($E190,模型表!$C:$Q,11,FALSE)</f>
        <v>#N/A</v>
      </c>
      <c r="AF190" s="36" t="str">
        <f ca="1">IF($B190="","",IF(VLOOKUP($E190,模型表!$C:$O,12,FALSE)="PBuff","["&amp;VLOOKUP($E190,模型表!$C:$Q,13,FALSE)&amp;"]","[]"))</f>
        <v/>
      </c>
      <c r="AH190" s="23" t="str">
        <f t="shared" ca="1" si="9"/>
        <v/>
      </c>
      <c r="AI190" s="23" t="e">
        <f t="shared" ca="1" si="35"/>
        <v>#N/A</v>
      </c>
      <c r="AJ190" s="23" t="str">
        <f t="shared" ca="1" si="11"/>
        <v/>
      </c>
      <c r="AK190" s="23" t="str">
        <f t="shared" ca="1" si="12"/>
        <v/>
      </c>
      <c r="AM190" t="e">
        <f ca="1">VLOOKUP($B190,基础表!$E:$J,4,FALSE)</f>
        <v>#N/A</v>
      </c>
      <c r="AN190" t="e">
        <f ca="1">VLOOKUP($B190,基础表!$E:$J,5,FALSE)</f>
        <v>#N/A</v>
      </c>
      <c r="AO190" t="e">
        <f ca="1">VLOOKUP($B190,基础表!$E:$J,6,FALSE)</f>
        <v>#N/A</v>
      </c>
      <c r="AP190" t="e">
        <f ca="1">VLOOKUP($B190,基础扩展表!$E:$AG,MATCH(AP$2,基础扩展表!$E$1:$AG$1,0),FALSE)</f>
        <v>#N/A</v>
      </c>
      <c r="AQ190" t="e">
        <f ca="1">VLOOKUP($B190,基础扩展表!$E:$AG,MATCH(AQ$2,基础扩展表!$E$1:$AG$1,0),FALSE)</f>
        <v>#N/A</v>
      </c>
      <c r="AR190" t="e">
        <f ca="1">VLOOKUP($B190,基础扩展表!$E:$AG,MATCH(AR$2,基础扩展表!$E$1:$AG$1,0),FALSE)</f>
        <v>#N/A</v>
      </c>
      <c r="AS190" t="e">
        <f ca="1">VLOOKUP($B190,基础扩展表!$E:$AG,MATCH(AS$2,基础扩展表!$E$1:$AG$1,0),FALSE)</f>
        <v>#N/A</v>
      </c>
      <c r="AT190" t="e">
        <f ca="1">VLOOKUP($B190,基础扩展表!$E:$AG,MATCH(AT$2,基础扩展表!$E$1:$AG$1,0),FALSE)</f>
        <v>#N/A</v>
      </c>
      <c r="AU190" t="e">
        <f ca="1">VLOOKUP($B190,基础扩展表!$E:$AG,MATCH(AU$2,基础扩展表!$E$1:$AG$1,0),FALSE)</f>
        <v>#N/A</v>
      </c>
      <c r="AV190" t="e">
        <f ca="1">VLOOKUP($B190,基础扩展表!$E:$AG,MATCH(AV$2,基础扩展表!$E$1:$AG$1,0),FALSE)</f>
        <v>#N/A</v>
      </c>
      <c r="AW190" t="e">
        <f ca="1">VLOOKUP($B190,基础扩展表!$E:$AG,MATCH(AW$2,基础扩展表!$E$1:$AG$1,0),FALSE)</f>
        <v>#N/A</v>
      </c>
      <c r="AX190" t="e">
        <f ca="1">VLOOKUP($B190,基础扩展表!$E:$AG,MATCH(AX$2,基础扩展表!$E$1:$AG$1,0),FALSE)</f>
        <v>#N/A</v>
      </c>
      <c r="AY190" t="e">
        <f ca="1">VLOOKUP($B190,基础扩展表!$E:$AG,MATCH(AY$2,基础扩展表!$E$1:$AG$1,0),FALSE)</f>
        <v>#N/A</v>
      </c>
      <c r="AZ190" t="e">
        <f ca="1">VLOOKUP($B190,基础扩展表!$E:$AG,MATCH(AZ$2,基础扩展表!$E$1:$AG$1,0),FALSE)</f>
        <v>#N/A</v>
      </c>
      <c r="BA190" t="e">
        <f ca="1">VLOOKUP($B190,基础扩展表!$E:$AG,MATCH(BA$2,基础扩展表!$E$1:$AG$1,0),FALSE)</f>
        <v>#N/A</v>
      </c>
      <c r="BB190" t="e">
        <f ca="1">VLOOKUP($B190,基础扩展表!$E:$AG,MATCH(BB$2,基础扩展表!$E$1:$AG$1,0),FALSE)</f>
        <v>#N/A</v>
      </c>
      <c r="BC190" t="e">
        <f ca="1">VLOOKUP($B190,基础扩展表!$E:$AG,MATCH(BC$2,基础扩展表!$E$1:$AG$1,0),FALSE)</f>
        <v>#N/A</v>
      </c>
      <c r="BD190" t="e">
        <f ca="1">VLOOKUP($B190,基础扩展表!$E:$AG,MATCH(BD$2,基础扩展表!$E$1:$AG$1,0),FALSE)</f>
        <v>#N/A</v>
      </c>
      <c r="BE190" t="e">
        <f ca="1">VLOOKUP($B190,基础扩展表!$E:$AG,MATCH(BE$2,基础扩展表!$E$1:$AG$1,0),FALSE)</f>
        <v>#N/A</v>
      </c>
      <c r="BF190" t="e">
        <f ca="1">VLOOKUP($B190,基础扩展表!$E:$AG,MATCH(BF$2,基础扩展表!$E$1:$AG$1,0),FALSE)</f>
        <v>#N/A</v>
      </c>
      <c r="BG190" t="e">
        <f ca="1">VLOOKUP($B190,基础扩展表!$E:$AG,MATCH(BG$2,基础扩展表!$E$1:$AG$1,0),FALSE)</f>
        <v>#N/A</v>
      </c>
      <c r="BH190" t="e">
        <f ca="1">VLOOKUP($B190,基础扩展表!$E:$AG,MATCH(BH$2,基础扩展表!$E$1:$AG$1,0),FALSE)</f>
        <v>#N/A</v>
      </c>
      <c r="BI190" t="e">
        <f ca="1">VLOOKUP($B190,基础扩展表!$E:$AG,MATCH(BI$2,基础扩展表!$E$1:$AG$1,0),FALSE)</f>
        <v>#N/A</v>
      </c>
      <c r="BJ190" t="e">
        <f ca="1">VLOOKUP($B190,基础扩展表!$E:$AG,MATCH(BJ$2,基础扩展表!$E$1:$AG$1,0),FALSE)</f>
        <v>#N/A</v>
      </c>
      <c r="BK190" t="e">
        <f ca="1">VLOOKUP($B190,基础扩展表!$E:$AG,MATCH(BK$2,基础扩展表!$E$1:$AG$1,0),FALSE)</f>
        <v>#N/A</v>
      </c>
      <c r="BL190" t="e">
        <f ca="1">VLOOKUP($B190,基础扩展表!$E:$AG,MATCH(BL$2,基础扩展表!$E$1:$AG$1,0),FALSE)</f>
        <v>#N/A</v>
      </c>
      <c r="BM190" t="e">
        <f ca="1">VLOOKUP($E190,模型表!$C:$E,3,FALSE)</f>
        <v>#N/A</v>
      </c>
      <c r="BP190" t="str">
        <f t="shared" ca="1" si="36"/>
        <v>TRUE</v>
      </c>
    </row>
    <row r="191" spans="2:68" x14ac:dyDescent="0.2">
      <c r="B191" t="str">
        <f t="array" aca="1" ref="B191" ca="1">INDEX(基础表!$Y:$Y,SMALL(IF(基础表!$Z:$Z=1,ROW(基础表!$Z:$Z),999),ROW(H185)))&amp;""</f>
        <v/>
      </c>
      <c r="C191" t="e">
        <f ca="1">VLOOKUP(VLOOKUP($B191,基础表!$E:$G,3,FALSE),模型表!$C:$D,2,FALSE)</f>
        <v>#N/A</v>
      </c>
      <c r="E191" t="e">
        <f ca="1">VLOOKUP($B191,基础表!$E:$G,3,FALSE)</f>
        <v>#N/A</v>
      </c>
      <c r="F191" t="e">
        <f ca="1">VLOOKUP($E191,模型表!$C:$G,5,FALSE)</f>
        <v>#N/A</v>
      </c>
      <c r="G191" t="e">
        <f ca="1">VLOOKUP($E191,模型表!$C:$F,4,FALSE)</f>
        <v>#N/A</v>
      </c>
      <c r="I191" t="str">
        <f t="shared" ca="1" si="0"/>
        <v/>
      </c>
      <c r="J191" t="str">
        <f t="shared" ca="1" si="1"/>
        <v/>
      </c>
      <c r="K191" t="str">
        <f t="shared" ca="1" si="2"/>
        <v/>
      </c>
      <c r="L191" t="str">
        <f t="shared" ca="1" si="3"/>
        <v/>
      </c>
      <c r="M191" t="str">
        <f t="shared" ca="1" si="31"/>
        <v/>
      </c>
      <c r="O191" t="e">
        <f ca="1">VLOOKUP($B191,基础表!$E:$R,14,FALSE)</f>
        <v>#N/A</v>
      </c>
      <c r="P191" t="e">
        <f ca="1">VLOOKUP($B191,基础表!$E:$S,13,FALSE)</f>
        <v>#N/A</v>
      </c>
      <c r="R191" t="e">
        <f ca="1">VLOOKUP($B191,基础表!$E:$H,4,FALSE)</f>
        <v>#N/A</v>
      </c>
      <c r="U191" t="str">
        <f t="shared" ca="1" si="32"/>
        <v/>
      </c>
      <c r="V191" t="str">
        <f t="shared" ca="1" si="33"/>
        <v/>
      </c>
      <c r="W191" t="str">
        <f t="shared" ca="1" si="34"/>
        <v/>
      </c>
      <c r="X191" t="e">
        <f ca="1">VLOOKUP($E191,模型表!$C:$K,9,FALSE)</f>
        <v>#N/A</v>
      </c>
      <c r="Z191" t="e">
        <f ca="1">VLOOKUP($E191,模型表!$C:$Q,11,FALSE)</f>
        <v>#N/A</v>
      </c>
      <c r="AF191" s="36" t="str">
        <f ca="1">IF($B191="","",IF(VLOOKUP($E191,模型表!$C:$O,12,FALSE)="PBuff","["&amp;VLOOKUP($E191,模型表!$C:$Q,13,FALSE)&amp;"]","[]"))</f>
        <v/>
      </c>
      <c r="AH191" s="23" t="str">
        <f t="shared" ca="1" si="9"/>
        <v/>
      </c>
      <c r="AI191" s="23" t="e">
        <f t="shared" ca="1" si="35"/>
        <v>#N/A</v>
      </c>
      <c r="AJ191" s="23" t="str">
        <f t="shared" ca="1" si="11"/>
        <v/>
      </c>
      <c r="AK191" s="23" t="str">
        <f t="shared" ca="1" si="12"/>
        <v/>
      </c>
      <c r="AM191" t="e">
        <f ca="1">VLOOKUP($B191,基础表!$E:$J,4,FALSE)</f>
        <v>#N/A</v>
      </c>
      <c r="AN191" t="e">
        <f ca="1">VLOOKUP($B191,基础表!$E:$J,5,FALSE)</f>
        <v>#N/A</v>
      </c>
      <c r="AO191" t="e">
        <f ca="1">VLOOKUP($B191,基础表!$E:$J,6,FALSE)</f>
        <v>#N/A</v>
      </c>
      <c r="AP191" t="e">
        <f ca="1">VLOOKUP($B191,基础扩展表!$E:$AG,MATCH(AP$2,基础扩展表!$E$1:$AG$1,0),FALSE)</f>
        <v>#N/A</v>
      </c>
      <c r="AQ191" t="e">
        <f ca="1">VLOOKUP($B191,基础扩展表!$E:$AG,MATCH(AQ$2,基础扩展表!$E$1:$AG$1,0),FALSE)</f>
        <v>#N/A</v>
      </c>
      <c r="AR191" t="e">
        <f ca="1">VLOOKUP($B191,基础扩展表!$E:$AG,MATCH(AR$2,基础扩展表!$E$1:$AG$1,0),FALSE)</f>
        <v>#N/A</v>
      </c>
      <c r="AS191" t="e">
        <f ca="1">VLOOKUP($B191,基础扩展表!$E:$AG,MATCH(AS$2,基础扩展表!$E$1:$AG$1,0),FALSE)</f>
        <v>#N/A</v>
      </c>
      <c r="AT191" t="e">
        <f ca="1">VLOOKUP($B191,基础扩展表!$E:$AG,MATCH(AT$2,基础扩展表!$E$1:$AG$1,0),FALSE)</f>
        <v>#N/A</v>
      </c>
      <c r="AU191" t="e">
        <f ca="1">VLOOKUP($B191,基础扩展表!$E:$AG,MATCH(AU$2,基础扩展表!$E$1:$AG$1,0),FALSE)</f>
        <v>#N/A</v>
      </c>
      <c r="AV191" t="e">
        <f ca="1">VLOOKUP($B191,基础扩展表!$E:$AG,MATCH(AV$2,基础扩展表!$E$1:$AG$1,0),FALSE)</f>
        <v>#N/A</v>
      </c>
      <c r="AW191" t="e">
        <f ca="1">VLOOKUP($B191,基础扩展表!$E:$AG,MATCH(AW$2,基础扩展表!$E$1:$AG$1,0),FALSE)</f>
        <v>#N/A</v>
      </c>
      <c r="AX191" t="e">
        <f ca="1">VLOOKUP($B191,基础扩展表!$E:$AG,MATCH(AX$2,基础扩展表!$E$1:$AG$1,0),FALSE)</f>
        <v>#N/A</v>
      </c>
      <c r="AY191" t="e">
        <f ca="1">VLOOKUP($B191,基础扩展表!$E:$AG,MATCH(AY$2,基础扩展表!$E$1:$AG$1,0),FALSE)</f>
        <v>#N/A</v>
      </c>
      <c r="AZ191" t="e">
        <f ca="1">VLOOKUP($B191,基础扩展表!$E:$AG,MATCH(AZ$2,基础扩展表!$E$1:$AG$1,0),FALSE)</f>
        <v>#N/A</v>
      </c>
      <c r="BA191" t="e">
        <f ca="1">VLOOKUP($B191,基础扩展表!$E:$AG,MATCH(BA$2,基础扩展表!$E$1:$AG$1,0),FALSE)</f>
        <v>#N/A</v>
      </c>
      <c r="BB191" t="e">
        <f ca="1">VLOOKUP($B191,基础扩展表!$E:$AG,MATCH(BB$2,基础扩展表!$E$1:$AG$1,0),FALSE)</f>
        <v>#N/A</v>
      </c>
      <c r="BC191" t="e">
        <f ca="1">VLOOKUP($B191,基础扩展表!$E:$AG,MATCH(BC$2,基础扩展表!$E$1:$AG$1,0),FALSE)</f>
        <v>#N/A</v>
      </c>
      <c r="BD191" t="e">
        <f ca="1">VLOOKUP($B191,基础扩展表!$E:$AG,MATCH(BD$2,基础扩展表!$E$1:$AG$1,0),FALSE)</f>
        <v>#N/A</v>
      </c>
      <c r="BE191" t="e">
        <f ca="1">VLOOKUP($B191,基础扩展表!$E:$AG,MATCH(BE$2,基础扩展表!$E$1:$AG$1,0),FALSE)</f>
        <v>#N/A</v>
      </c>
      <c r="BF191" t="e">
        <f ca="1">VLOOKUP($B191,基础扩展表!$E:$AG,MATCH(BF$2,基础扩展表!$E$1:$AG$1,0),FALSE)</f>
        <v>#N/A</v>
      </c>
      <c r="BG191" t="e">
        <f ca="1">VLOOKUP($B191,基础扩展表!$E:$AG,MATCH(BG$2,基础扩展表!$E$1:$AG$1,0),FALSE)</f>
        <v>#N/A</v>
      </c>
      <c r="BH191" t="e">
        <f ca="1">VLOOKUP($B191,基础扩展表!$E:$AG,MATCH(BH$2,基础扩展表!$E$1:$AG$1,0),FALSE)</f>
        <v>#N/A</v>
      </c>
      <c r="BI191" t="e">
        <f ca="1">VLOOKUP($B191,基础扩展表!$E:$AG,MATCH(BI$2,基础扩展表!$E$1:$AG$1,0),FALSE)</f>
        <v>#N/A</v>
      </c>
      <c r="BJ191" t="e">
        <f ca="1">VLOOKUP($B191,基础扩展表!$E:$AG,MATCH(BJ$2,基础扩展表!$E$1:$AG$1,0),FALSE)</f>
        <v>#N/A</v>
      </c>
      <c r="BK191" t="e">
        <f ca="1">VLOOKUP($B191,基础扩展表!$E:$AG,MATCH(BK$2,基础扩展表!$E$1:$AG$1,0),FALSE)</f>
        <v>#N/A</v>
      </c>
      <c r="BL191" t="e">
        <f ca="1">VLOOKUP($B191,基础扩展表!$E:$AG,MATCH(BL$2,基础扩展表!$E$1:$AG$1,0),FALSE)</f>
        <v>#N/A</v>
      </c>
      <c r="BM191" t="e">
        <f ca="1">VLOOKUP($E191,模型表!$C:$E,3,FALSE)</f>
        <v>#N/A</v>
      </c>
      <c r="BP191" t="str">
        <f t="shared" ca="1" si="36"/>
        <v>TRUE</v>
      </c>
    </row>
    <row r="192" spans="2:68" x14ac:dyDescent="0.2">
      <c r="B192" t="str">
        <f t="array" aca="1" ref="B192" ca="1">INDEX(基础表!$Y:$Y,SMALL(IF(基础表!$Z:$Z=1,ROW(基础表!$Z:$Z),999),ROW(H186)))&amp;""</f>
        <v/>
      </c>
      <c r="C192" t="e">
        <f ca="1">VLOOKUP(VLOOKUP($B192,基础表!$E:$G,3,FALSE),模型表!$C:$D,2,FALSE)</f>
        <v>#N/A</v>
      </c>
      <c r="E192" t="e">
        <f ca="1">VLOOKUP($B192,基础表!$E:$G,3,FALSE)</f>
        <v>#N/A</v>
      </c>
      <c r="F192" t="e">
        <f ca="1">VLOOKUP($E192,模型表!$C:$G,5,FALSE)</f>
        <v>#N/A</v>
      </c>
      <c r="G192" t="e">
        <f ca="1">VLOOKUP($E192,模型表!$C:$F,4,FALSE)</f>
        <v>#N/A</v>
      </c>
      <c r="I192" t="str">
        <f t="shared" ca="1" si="0"/>
        <v/>
      </c>
      <c r="J192" t="str">
        <f t="shared" ca="1" si="1"/>
        <v/>
      </c>
      <c r="K192" t="str">
        <f t="shared" ca="1" si="2"/>
        <v/>
      </c>
      <c r="L192" t="str">
        <f t="shared" ca="1" si="3"/>
        <v/>
      </c>
      <c r="M192" t="str">
        <f t="shared" ca="1" si="31"/>
        <v/>
      </c>
      <c r="O192" t="e">
        <f ca="1">VLOOKUP($B192,基础表!$E:$R,14,FALSE)</f>
        <v>#N/A</v>
      </c>
      <c r="P192" t="e">
        <f ca="1">VLOOKUP($B192,基础表!$E:$S,13,FALSE)</f>
        <v>#N/A</v>
      </c>
      <c r="R192" t="e">
        <f ca="1">VLOOKUP($B192,基础表!$E:$H,4,FALSE)</f>
        <v>#N/A</v>
      </c>
      <c r="U192" t="str">
        <f t="shared" ca="1" si="32"/>
        <v/>
      </c>
      <c r="V192" t="str">
        <f t="shared" ca="1" si="33"/>
        <v/>
      </c>
      <c r="W192" t="str">
        <f t="shared" ca="1" si="34"/>
        <v/>
      </c>
      <c r="X192" t="e">
        <f ca="1">VLOOKUP($E192,模型表!$C:$K,9,FALSE)</f>
        <v>#N/A</v>
      </c>
      <c r="Z192" t="e">
        <f ca="1">VLOOKUP($E192,模型表!$C:$Q,11,FALSE)</f>
        <v>#N/A</v>
      </c>
      <c r="AF192" s="36" t="str">
        <f ca="1">IF($B192="","",IF(VLOOKUP($E192,模型表!$C:$O,12,FALSE)="PBuff","["&amp;VLOOKUP($E192,模型表!$C:$Q,13,FALSE)&amp;"]","[]"))</f>
        <v/>
      </c>
      <c r="AH192" s="23" t="str">
        <f t="shared" ca="1" si="9"/>
        <v/>
      </c>
      <c r="AI192" s="23" t="e">
        <f t="shared" ca="1" si="35"/>
        <v>#N/A</v>
      </c>
      <c r="AJ192" s="23" t="str">
        <f t="shared" ca="1" si="11"/>
        <v/>
      </c>
      <c r="AK192" s="23" t="str">
        <f t="shared" ca="1" si="12"/>
        <v/>
      </c>
      <c r="AM192" t="e">
        <f ca="1">VLOOKUP($B192,基础表!$E:$J,4,FALSE)</f>
        <v>#N/A</v>
      </c>
      <c r="AN192" t="e">
        <f ca="1">VLOOKUP($B192,基础表!$E:$J,5,FALSE)</f>
        <v>#N/A</v>
      </c>
      <c r="AO192" t="e">
        <f ca="1">VLOOKUP($B192,基础表!$E:$J,6,FALSE)</f>
        <v>#N/A</v>
      </c>
      <c r="AP192" t="e">
        <f ca="1">VLOOKUP($B192,基础扩展表!$E:$AG,MATCH(AP$2,基础扩展表!$E$1:$AG$1,0),FALSE)</f>
        <v>#N/A</v>
      </c>
      <c r="AQ192" t="e">
        <f ca="1">VLOOKUP($B192,基础扩展表!$E:$AG,MATCH(AQ$2,基础扩展表!$E$1:$AG$1,0),FALSE)</f>
        <v>#N/A</v>
      </c>
      <c r="AR192" t="e">
        <f ca="1">VLOOKUP($B192,基础扩展表!$E:$AG,MATCH(AR$2,基础扩展表!$E$1:$AG$1,0),FALSE)</f>
        <v>#N/A</v>
      </c>
      <c r="AS192" t="e">
        <f ca="1">VLOOKUP($B192,基础扩展表!$E:$AG,MATCH(AS$2,基础扩展表!$E$1:$AG$1,0),FALSE)</f>
        <v>#N/A</v>
      </c>
      <c r="AT192" t="e">
        <f ca="1">VLOOKUP($B192,基础扩展表!$E:$AG,MATCH(AT$2,基础扩展表!$E$1:$AG$1,0),FALSE)</f>
        <v>#N/A</v>
      </c>
      <c r="AU192" t="e">
        <f ca="1">VLOOKUP($B192,基础扩展表!$E:$AG,MATCH(AU$2,基础扩展表!$E$1:$AG$1,0),FALSE)</f>
        <v>#N/A</v>
      </c>
      <c r="AV192" t="e">
        <f ca="1">VLOOKUP($B192,基础扩展表!$E:$AG,MATCH(AV$2,基础扩展表!$E$1:$AG$1,0),FALSE)</f>
        <v>#N/A</v>
      </c>
      <c r="AW192" t="e">
        <f ca="1">VLOOKUP($B192,基础扩展表!$E:$AG,MATCH(AW$2,基础扩展表!$E$1:$AG$1,0),FALSE)</f>
        <v>#N/A</v>
      </c>
      <c r="AX192" t="e">
        <f ca="1">VLOOKUP($B192,基础扩展表!$E:$AG,MATCH(AX$2,基础扩展表!$E$1:$AG$1,0),FALSE)</f>
        <v>#N/A</v>
      </c>
      <c r="AY192" t="e">
        <f ca="1">VLOOKUP($B192,基础扩展表!$E:$AG,MATCH(AY$2,基础扩展表!$E$1:$AG$1,0),FALSE)</f>
        <v>#N/A</v>
      </c>
      <c r="AZ192" t="e">
        <f ca="1">VLOOKUP($B192,基础扩展表!$E:$AG,MATCH(AZ$2,基础扩展表!$E$1:$AG$1,0),FALSE)</f>
        <v>#N/A</v>
      </c>
      <c r="BA192" t="e">
        <f ca="1">VLOOKUP($B192,基础扩展表!$E:$AG,MATCH(BA$2,基础扩展表!$E$1:$AG$1,0),FALSE)</f>
        <v>#N/A</v>
      </c>
      <c r="BB192" t="e">
        <f ca="1">VLOOKUP($B192,基础扩展表!$E:$AG,MATCH(BB$2,基础扩展表!$E$1:$AG$1,0),FALSE)</f>
        <v>#N/A</v>
      </c>
      <c r="BC192" t="e">
        <f ca="1">VLOOKUP($B192,基础扩展表!$E:$AG,MATCH(BC$2,基础扩展表!$E$1:$AG$1,0),FALSE)</f>
        <v>#N/A</v>
      </c>
      <c r="BD192" t="e">
        <f ca="1">VLOOKUP($B192,基础扩展表!$E:$AG,MATCH(BD$2,基础扩展表!$E$1:$AG$1,0),FALSE)</f>
        <v>#N/A</v>
      </c>
      <c r="BE192" t="e">
        <f ca="1">VLOOKUP($B192,基础扩展表!$E:$AG,MATCH(BE$2,基础扩展表!$E$1:$AG$1,0),FALSE)</f>
        <v>#N/A</v>
      </c>
      <c r="BF192" t="e">
        <f ca="1">VLOOKUP($B192,基础扩展表!$E:$AG,MATCH(BF$2,基础扩展表!$E$1:$AG$1,0),FALSE)</f>
        <v>#N/A</v>
      </c>
      <c r="BG192" t="e">
        <f ca="1">VLOOKUP($B192,基础扩展表!$E:$AG,MATCH(BG$2,基础扩展表!$E$1:$AG$1,0),FALSE)</f>
        <v>#N/A</v>
      </c>
      <c r="BH192" t="e">
        <f ca="1">VLOOKUP($B192,基础扩展表!$E:$AG,MATCH(BH$2,基础扩展表!$E$1:$AG$1,0),FALSE)</f>
        <v>#N/A</v>
      </c>
      <c r="BI192" t="e">
        <f ca="1">VLOOKUP($B192,基础扩展表!$E:$AG,MATCH(BI$2,基础扩展表!$E$1:$AG$1,0),FALSE)</f>
        <v>#N/A</v>
      </c>
      <c r="BJ192" t="e">
        <f ca="1">VLOOKUP($B192,基础扩展表!$E:$AG,MATCH(BJ$2,基础扩展表!$E$1:$AG$1,0),FALSE)</f>
        <v>#N/A</v>
      </c>
      <c r="BK192" t="e">
        <f ca="1">VLOOKUP($B192,基础扩展表!$E:$AG,MATCH(BK$2,基础扩展表!$E$1:$AG$1,0),FALSE)</f>
        <v>#N/A</v>
      </c>
      <c r="BL192" t="e">
        <f ca="1">VLOOKUP($B192,基础扩展表!$E:$AG,MATCH(BL$2,基础扩展表!$E$1:$AG$1,0),FALSE)</f>
        <v>#N/A</v>
      </c>
      <c r="BM192" t="e">
        <f ca="1">VLOOKUP($E192,模型表!$C:$E,3,FALSE)</f>
        <v>#N/A</v>
      </c>
      <c r="BP192" t="str">
        <f t="shared" ca="1" si="36"/>
        <v>TRUE</v>
      </c>
    </row>
    <row r="193" spans="2:68" x14ac:dyDescent="0.2">
      <c r="B193" t="str">
        <f t="array" aca="1" ref="B193" ca="1">INDEX(基础表!$Y:$Y,SMALL(IF(基础表!$Z:$Z=1,ROW(基础表!$Z:$Z),999),ROW(H187)))&amp;""</f>
        <v/>
      </c>
      <c r="C193" t="e">
        <f ca="1">VLOOKUP(VLOOKUP($B193,基础表!$E:$G,3,FALSE),模型表!$C:$D,2,FALSE)</f>
        <v>#N/A</v>
      </c>
      <c r="E193" t="e">
        <f ca="1">VLOOKUP($B193,基础表!$E:$G,3,FALSE)</f>
        <v>#N/A</v>
      </c>
      <c r="F193" t="e">
        <f ca="1">VLOOKUP($E193,模型表!$C:$G,5,FALSE)</f>
        <v>#N/A</v>
      </c>
      <c r="G193" t="e">
        <f ca="1">VLOOKUP($E193,模型表!$C:$F,4,FALSE)</f>
        <v>#N/A</v>
      </c>
      <c r="I193" t="str">
        <f t="shared" ca="1" si="0"/>
        <v/>
      </c>
      <c r="J193" t="str">
        <f t="shared" ca="1" si="1"/>
        <v/>
      </c>
      <c r="K193" t="str">
        <f t="shared" ca="1" si="2"/>
        <v/>
      </c>
      <c r="L193" t="str">
        <f t="shared" ca="1" si="3"/>
        <v/>
      </c>
      <c r="M193" t="str">
        <f t="shared" ca="1" si="31"/>
        <v/>
      </c>
      <c r="O193" t="e">
        <f ca="1">VLOOKUP($B193,基础表!$E:$R,14,FALSE)</f>
        <v>#N/A</v>
      </c>
      <c r="P193" t="e">
        <f ca="1">VLOOKUP($B193,基础表!$E:$S,13,FALSE)</f>
        <v>#N/A</v>
      </c>
      <c r="R193" t="e">
        <f ca="1">VLOOKUP($B193,基础表!$E:$H,4,FALSE)</f>
        <v>#N/A</v>
      </c>
      <c r="U193" t="str">
        <f t="shared" ca="1" si="32"/>
        <v/>
      </c>
      <c r="V193" t="str">
        <f t="shared" ca="1" si="33"/>
        <v/>
      </c>
      <c r="W193" t="str">
        <f t="shared" ca="1" si="34"/>
        <v/>
      </c>
      <c r="X193" t="e">
        <f ca="1">VLOOKUP($E193,模型表!$C:$K,9,FALSE)</f>
        <v>#N/A</v>
      </c>
      <c r="Z193" t="e">
        <f ca="1">VLOOKUP($E193,模型表!$C:$Q,11,FALSE)</f>
        <v>#N/A</v>
      </c>
      <c r="AF193" s="36" t="str">
        <f ca="1">IF($B193="","",IF(VLOOKUP($E193,模型表!$C:$O,12,FALSE)="PBuff","["&amp;VLOOKUP($E193,模型表!$C:$Q,13,FALSE)&amp;"]","[]"))</f>
        <v/>
      </c>
      <c r="AH193" s="23" t="str">
        <f t="shared" ca="1" si="9"/>
        <v/>
      </c>
      <c r="AI193" s="23" t="e">
        <f t="shared" ca="1" si="35"/>
        <v>#N/A</v>
      </c>
      <c r="AJ193" s="23" t="str">
        <f t="shared" ca="1" si="11"/>
        <v/>
      </c>
      <c r="AK193" s="23" t="str">
        <f t="shared" ca="1" si="12"/>
        <v/>
      </c>
      <c r="AM193" t="e">
        <f ca="1">VLOOKUP($B193,基础表!$E:$J,4,FALSE)</f>
        <v>#N/A</v>
      </c>
      <c r="AN193" t="e">
        <f ca="1">VLOOKUP($B193,基础表!$E:$J,5,FALSE)</f>
        <v>#N/A</v>
      </c>
      <c r="AO193" t="e">
        <f ca="1">VLOOKUP($B193,基础表!$E:$J,6,FALSE)</f>
        <v>#N/A</v>
      </c>
      <c r="AP193" t="e">
        <f ca="1">VLOOKUP($B193,基础扩展表!$E:$AG,MATCH(AP$2,基础扩展表!$E$1:$AG$1,0),FALSE)</f>
        <v>#N/A</v>
      </c>
      <c r="AQ193" t="e">
        <f ca="1">VLOOKUP($B193,基础扩展表!$E:$AG,MATCH(AQ$2,基础扩展表!$E$1:$AG$1,0),FALSE)</f>
        <v>#N/A</v>
      </c>
      <c r="AR193" t="e">
        <f ca="1">VLOOKUP($B193,基础扩展表!$E:$AG,MATCH(AR$2,基础扩展表!$E$1:$AG$1,0),FALSE)</f>
        <v>#N/A</v>
      </c>
      <c r="AS193" t="e">
        <f ca="1">VLOOKUP($B193,基础扩展表!$E:$AG,MATCH(AS$2,基础扩展表!$E$1:$AG$1,0),FALSE)</f>
        <v>#N/A</v>
      </c>
      <c r="AT193" t="e">
        <f ca="1">VLOOKUP($B193,基础扩展表!$E:$AG,MATCH(AT$2,基础扩展表!$E$1:$AG$1,0),FALSE)</f>
        <v>#N/A</v>
      </c>
      <c r="AU193" t="e">
        <f ca="1">VLOOKUP($B193,基础扩展表!$E:$AG,MATCH(AU$2,基础扩展表!$E$1:$AG$1,0),FALSE)</f>
        <v>#N/A</v>
      </c>
      <c r="AV193" t="e">
        <f ca="1">VLOOKUP($B193,基础扩展表!$E:$AG,MATCH(AV$2,基础扩展表!$E$1:$AG$1,0),FALSE)</f>
        <v>#N/A</v>
      </c>
      <c r="AW193" t="e">
        <f ca="1">VLOOKUP($B193,基础扩展表!$E:$AG,MATCH(AW$2,基础扩展表!$E$1:$AG$1,0),FALSE)</f>
        <v>#N/A</v>
      </c>
      <c r="AX193" t="e">
        <f ca="1">VLOOKUP($B193,基础扩展表!$E:$AG,MATCH(AX$2,基础扩展表!$E$1:$AG$1,0),FALSE)</f>
        <v>#N/A</v>
      </c>
      <c r="AY193" t="e">
        <f ca="1">VLOOKUP($B193,基础扩展表!$E:$AG,MATCH(AY$2,基础扩展表!$E$1:$AG$1,0),FALSE)</f>
        <v>#N/A</v>
      </c>
      <c r="AZ193" t="e">
        <f ca="1">VLOOKUP($B193,基础扩展表!$E:$AG,MATCH(AZ$2,基础扩展表!$E$1:$AG$1,0),FALSE)</f>
        <v>#N/A</v>
      </c>
      <c r="BA193" t="e">
        <f ca="1">VLOOKUP($B193,基础扩展表!$E:$AG,MATCH(BA$2,基础扩展表!$E$1:$AG$1,0),FALSE)</f>
        <v>#N/A</v>
      </c>
      <c r="BB193" t="e">
        <f ca="1">VLOOKUP($B193,基础扩展表!$E:$AG,MATCH(BB$2,基础扩展表!$E$1:$AG$1,0),FALSE)</f>
        <v>#N/A</v>
      </c>
      <c r="BC193" t="e">
        <f ca="1">VLOOKUP($B193,基础扩展表!$E:$AG,MATCH(BC$2,基础扩展表!$E$1:$AG$1,0),FALSE)</f>
        <v>#N/A</v>
      </c>
      <c r="BD193" t="e">
        <f ca="1">VLOOKUP($B193,基础扩展表!$E:$AG,MATCH(BD$2,基础扩展表!$E$1:$AG$1,0),FALSE)</f>
        <v>#N/A</v>
      </c>
      <c r="BE193" t="e">
        <f ca="1">VLOOKUP($B193,基础扩展表!$E:$AG,MATCH(BE$2,基础扩展表!$E$1:$AG$1,0),FALSE)</f>
        <v>#N/A</v>
      </c>
      <c r="BF193" t="e">
        <f ca="1">VLOOKUP($B193,基础扩展表!$E:$AG,MATCH(BF$2,基础扩展表!$E$1:$AG$1,0),FALSE)</f>
        <v>#N/A</v>
      </c>
      <c r="BG193" t="e">
        <f ca="1">VLOOKUP($B193,基础扩展表!$E:$AG,MATCH(BG$2,基础扩展表!$E$1:$AG$1,0),FALSE)</f>
        <v>#N/A</v>
      </c>
      <c r="BH193" t="e">
        <f ca="1">VLOOKUP($B193,基础扩展表!$E:$AG,MATCH(BH$2,基础扩展表!$E$1:$AG$1,0),FALSE)</f>
        <v>#N/A</v>
      </c>
      <c r="BI193" t="e">
        <f ca="1">VLOOKUP($B193,基础扩展表!$E:$AG,MATCH(BI$2,基础扩展表!$E$1:$AG$1,0),FALSE)</f>
        <v>#N/A</v>
      </c>
      <c r="BJ193" t="e">
        <f ca="1">VLOOKUP($B193,基础扩展表!$E:$AG,MATCH(BJ$2,基础扩展表!$E$1:$AG$1,0),FALSE)</f>
        <v>#N/A</v>
      </c>
      <c r="BK193" t="e">
        <f ca="1">VLOOKUP($B193,基础扩展表!$E:$AG,MATCH(BK$2,基础扩展表!$E$1:$AG$1,0),FALSE)</f>
        <v>#N/A</v>
      </c>
      <c r="BL193" t="e">
        <f ca="1">VLOOKUP($B193,基础扩展表!$E:$AG,MATCH(BL$2,基础扩展表!$E$1:$AG$1,0),FALSE)</f>
        <v>#N/A</v>
      </c>
      <c r="BM193" t="e">
        <f ca="1">VLOOKUP($E193,模型表!$C:$E,3,FALSE)</f>
        <v>#N/A</v>
      </c>
      <c r="BP193" t="str">
        <f t="shared" ca="1" si="36"/>
        <v>TRUE</v>
      </c>
    </row>
    <row r="194" spans="2:68" x14ac:dyDescent="0.2">
      <c r="B194" t="str">
        <f t="array" aca="1" ref="B194" ca="1">INDEX(基础表!$Y:$Y,SMALL(IF(基础表!$Z:$Z=1,ROW(基础表!$Z:$Z),999),ROW(H188)))&amp;""</f>
        <v/>
      </c>
      <c r="C194" t="e">
        <f ca="1">VLOOKUP(VLOOKUP($B194,基础表!$E:$G,3,FALSE),模型表!$C:$D,2,FALSE)</f>
        <v>#N/A</v>
      </c>
      <c r="E194" t="e">
        <f ca="1">VLOOKUP($B194,基础表!$E:$G,3,FALSE)</f>
        <v>#N/A</v>
      </c>
      <c r="F194" t="e">
        <f ca="1">VLOOKUP($E194,模型表!$C:$G,5,FALSE)</f>
        <v>#N/A</v>
      </c>
      <c r="G194" t="e">
        <f ca="1">VLOOKUP($E194,模型表!$C:$F,4,FALSE)</f>
        <v>#N/A</v>
      </c>
      <c r="I194" t="str">
        <f t="shared" ca="1" si="0"/>
        <v/>
      </c>
      <c r="J194" t="str">
        <f t="shared" ca="1" si="1"/>
        <v/>
      </c>
      <c r="K194" t="str">
        <f t="shared" ca="1" si="2"/>
        <v/>
      </c>
      <c r="L194" t="str">
        <f t="shared" ca="1" si="3"/>
        <v/>
      </c>
      <c r="M194" t="str">
        <f t="shared" ca="1" si="31"/>
        <v/>
      </c>
      <c r="O194" t="e">
        <f ca="1">VLOOKUP($B194,基础表!$E:$R,14,FALSE)</f>
        <v>#N/A</v>
      </c>
      <c r="P194" t="e">
        <f ca="1">VLOOKUP($B194,基础表!$E:$S,13,FALSE)</f>
        <v>#N/A</v>
      </c>
      <c r="R194" t="e">
        <f ca="1">VLOOKUP($B194,基础表!$E:$H,4,FALSE)</f>
        <v>#N/A</v>
      </c>
      <c r="U194" t="str">
        <f t="shared" ca="1" si="32"/>
        <v/>
      </c>
      <c r="V194" t="str">
        <f t="shared" ca="1" si="33"/>
        <v/>
      </c>
      <c r="W194" t="str">
        <f t="shared" ca="1" si="34"/>
        <v/>
      </c>
      <c r="X194" t="e">
        <f ca="1">VLOOKUP($E194,模型表!$C:$K,9,FALSE)</f>
        <v>#N/A</v>
      </c>
      <c r="Z194" t="e">
        <f ca="1">VLOOKUP($E194,模型表!$C:$Q,11,FALSE)</f>
        <v>#N/A</v>
      </c>
      <c r="AF194" s="36" t="str">
        <f ca="1">IF($B194="","",IF(VLOOKUP($E194,模型表!$C:$O,12,FALSE)="PBuff","["&amp;VLOOKUP($E194,模型表!$C:$Q,13,FALSE)&amp;"]","[]"))</f>
        <v/>
      </c>
      <c r="AH194" s="23" t="str">
        <f t="shared" ca="1" si="9"/>
        <v/>
      </c>
      <c r="AI194" s="23" t="e">
        <f t="shared" ca="1" si="35"/>
        <v>#N/A</v>
      </c>
      <c r="AJ194" s="23" t="str">
        <f t="shared" ca="1" si="11"/>
        <v/>
      </c>
      <c r="AK194" s="23" t="str">
        <f t="shared" ca="1" si="12"/>
        <v/>
      </c>
      <c r="AM194" t="e">
        <f ca="1">VLOOKUP($B194,基础表!$E:$J,4,FALSE)</f>
        <v>#N/A</v>
      </c>
      <c r="AN194" t="e">
        <f ca="1">VLOOKUP($B194,基础表!$E:$J,5,FALSE)</f>
        <v>#N/A</v>
      </c>
      <c r="AO194" t="e">
        <f ca="1">VLOOKUP($B194,基础表!$E:$J,6,FALSE)</f>
        <v>#N/A</v>
      </c>
      <c r="AP194" t="e">
        <f ca="1">VLOOKUP($B194,基础扩展表!$E:$AG,MATCH(AP$2,基础扩展表!$E$1:$AG$1,0),FALSE)</f>
        <v>#N/A</v>
      </c>
      <c r="AQ194" t="e">
        <f ca="1">VLOOKUP($B194,基础扩展表!$E:$AG,MATCH(AQ$2,基础扩展表!$E$1:$AG$1,0),FALSE)</f>
        <v>#N/A</v>
      </c>
      <c r="AR194" t="e">
        <f ca="1">VLOOKUP($B194,基础扩展表!$E:$AG,MATCH(AR$2,基础扩展表!$E$1:$AG$1,0),FALSE)</f>
        <v>#N/A</v>
      </c>
      <c r="AS194" t="e">
        <f ca="1">VLOOKUP($B194,基础扩展表!$E:$AG,MATCH(AS$2,基础扩展表!$E$1:$AG$1,0),FALSE)</f>
        <v>#N/A</v>
      </c>
      <c r="AT194" t="e">
        <f ca="1">VLOOKUP($B194,基础扩展表!$E:$AG,MATCH(AT$2,基础扩展表!$E$1:$AG$1,0),FALSE)</f>
        <v>#N/A</v>
      </c>
      <c r="AU194" t="e">
        <f ca="1">VLOOKUP($B194,基础扩展表!$E:$AG,MATCH(AU$2,基础扩展表!$E$1:$AG$1,0),FALSE)</f>
        <v>#N/A</v>
      </c>
      <c r="AV194" t="e">
        <f ca="1">VLOOKUP($B194,基础扩展表!$E:$AG,MATCH(AV$2,基础扩展表!$E$1:$AG$1,0),FALSE)</f>
        <v>#N/A</v>
      </c>
      <c r="AW194" t="e">
        <f ca="1">VLOOKUP($B194,基础扩展表!$E:$AG,MATCH(AW$2,基础扩展表!$E$1:$AG$1,0),FALSE)</f>
        <v>#N/A</v>
      </c>
      <c r="AX194" t="e">
        <f ca="1">VLOOKUP($B194,基础扩展表!$E:$AG,MATCH(AX$2,基础扩展表!$E$1:$AG$1,0),FALSE)</f>
        <v>#N/A</v>
      </c>
      <c r="AY194" t="e">
        <f ca="1">VLOOKUP($B194,基础扩展表!$E:$AG,MATCH(AY$2,基础扩展表!$E$1:$AG$1,0),FALSE)</f>
        <v>#N/A</v>
      </c>
      <c r="AZ194" t="e">
        <f ca="1">VLOOKUP($B194,基础扩展表!$E:$AG,MATCH(AZ$2,基础扩展表!$E$1:$AG$1,0),FALSE)</f>
        <v>#N/A</v>
      </c>
      <c r="BA194" t="e">
        <f ca="1">VLOOKUP($B194,基础扩展表!$E:$AG,MATCH(BA$2,基础扩展表!$E$1:$AG$1,0),FALSE)</f>
        <v>#N/A</v>
      </c>
      <c r="BB194" t="e">
        <f ca="1">VLOOKUP($B194,基础扩展表!$E:$AG,MATCH(BB$2,基础扩展表!$E$1:$AG$1,0),FALSE)</f>
        <v>#N/A</v>
      </c>
      <c r="BC194" t="e">
        <f ca="1">VLOOKUP($B194,基础扩展表!$E:$AG,MATCH(BC$2,基础扩展表!$E$1:$AG$1,0),FALSE)</f>
        <v>#N/A</v>
      </c>
      <c r="BD194" t="e">
        <f ca="1">VLOOKUP($B194,基础扩展表!$E:$AG,MATCH(BD$2,基础扩展表!$E$1:$AG$1,0),FALSE)</f>
        <v>#N/A</v>
      </c>
      <c r="BE194" t="e">
        <f ca="1">VLOOKUP($B194,基础扩展表!$E:$AG,MATCH(BE$2,基础扩展表!$E$1:$AG$1,0),FALSE)</f>
        <v>#N/A</v>
      </c>
      <c r="BF194" t="e">
        <f ca="1">VLOOKUP($B194,基础扩展表!$E:$AG,MATCH(BF$2,基础扩展表!$E$1:$AG$1,0),FALSE)</f>
        <v>#N/A</v>
      </c>
      <c r="BG194" t="e">
        <f ca="1">VLOOKUP($B194,基础扩展表!$E:$AG,MATCH(BG$2,基础扩展表!$E$1:$AG$1,0),FALSE)</f>
        <v>#N/A</v>
      </c>
      <c r="BH194" t="e">
        <f ca="1">VLOOKUP($B194,基础扩展表!$E:$AG,MATCH(BH$2,基础扩展表!$E$1:$AG$1,0),FALSE)</f>
        <v>#N/A</v>
      </c>
      <c r="BI194" t="e">
        <f ca="1">VLOOKUP($B194,基础扩展表!$E:$AG,MATCH(BI$2,基础扩展表!$E$1:$AG$1,0),FALSE)</f>
        <v>#N/A</v>
      </c>
      <c r="BJ194" t="e">
        <f ca="1">VLOOKUP($B194,基础扩展表!$E:$AG,MATCH(BJ$2,基础扩展表!$E$1:$AG$1,0),FALSE)</f>
        <v>#N/A</v>
      </c>
      <c r="BK194" t="e">
        <f ca="1">VLOOKUP($B194,基础扩展表!$E:$AG,MATCH(BK$2,基础扩展表!$E$1:$AG$1,0),FALSE)</f>
        <v>#N/A</v>
      </c>
      <c r="BL194" t="e">
        <f ca="1">VLOOKUP($B194,基础扩展表!$E:$AG,MATCH(BL$2,基础扩展表!$E$1:$AG$1,0),FALSE)</f>
        <v>#N/A</v>
      </c>
      <c r="BM194" t="e">
        <f ca="1">VLOOKUP($E194,模型表!$C:$E,3,FALSE)</f>
        <v>#N/A</v>
      </c>
      <c r="BP194" t="str">
        <f t="shared" ca="1" si="36"/>
        <v>TRUE</v>
      </c>
    </row>
    <row r="195" spans="2:68" x14ac:dyDescent="0.2">
      <c r="B195" t="str">
        <f t="array" aca="1" ref="B195" ca="1">INDEX(基础表!$Y:$Y,SMALL(IF(基础表!$Z:$Z=1,ROW(基础表!$Z:$Z),999),ROW(H189)))&amp;""</f>
        <v/>
      </c>
      <c r="C195" t="e">
        <f ca="1">VLOOKUP(VLOOKUP($B195,基础表!$E:$G,3,FALSE),模型表!$C:$D,2,FALSE)</f>
        <v>#N/A</v>
      </c>
      <c r="E195" t="e">
        <f ca="1">VLOOKUP($B195,基础表!$E:$G,3,FALSE)</f>
        <v>#N/A</v>
      </c>
      <c r="F195" t="e">
        <f ca="1">VLOOKUP($E195,模型表!$C:$G,5,FALSE)</f>
        <v>#N/A</v>
      </c>
      <c r="G195" t="e">
        <f ca="1">VLOOKUP($E195,模型表!$C:$F,4,FALSE)</f>
        <v>#N/A</v>
      </c>
      <c r="I195" t="str">
        <f t="shared" ca="1" si="0"/>
        <v/>
      </c>
      <c r="J195" t="str">
        <f t="shared" ca="1" si="1"/>
        <v/>
      </c>
      <c r="K195" t="str">
        <f t="shared" ca="1" si="2"/>
        <v/>
      </c>
      <c r="L195" t="str">
        <f t="shared" ca="1" si="3"/>
        <v/>
      </c>
      <c r="M195" t="str">
        <f t="shared" ca="1" si="31"/>
        <v/>
      </c>
      <c r="O195" t="e">
        <f ca="1">VLOOKUP($B195,基础表!$E:$R,14,FALSE)</f>
        <v>#N/A</v>
      </c>
      <c r="P195" t="e">
        <f ca="1">VLOOKUP($B195,基础表!$E:$S,13,FALSE)</f>
        <v>#N/A</v>
      </c>
      <c r="R195" t="e">
        <f ca="1">VLOOKUP($B195,基础表!$E:$H,4,FALSE)</f>
        <v>#N/A</v>
      </c>
      <c r="U195" t="str">
        <f t="shared" ca="1" si="32"/>
        <v/>
      </c>
      <c r="V195" t="str">
        <f t="shared" ca="1" si="33"/>
        <v/>
      </c>
      <c r="W195" t="str">
        <f t="shared" ca="1" si="34"/>
        <v/>
      </c>
      <c r="X195" t="e">
        <f ca="1">VLOOKUP($E195,模型表!$C:$K,9,FALSE)</f>
        <v>#N/A</v>
      </c>
      <c r="Z195" t="e">
        <f ca="1">VLOOKUP($E195,模型表!$C:$Q,11,FALSE)</f>
        <v>#N/A</v>
      </c>
      <c r="AF195" s="36" t="str">
        <f ca="1">IF($B195="","",IF(VLOOKUP($E195,模型表!$C:$O,12,FALSE)="PBuff","["&amp;VLOOKUP($E195,模型表!$C:$Q,13,FALSE)&amp;"]","[]"))</f>
        <v/>
      </c>
      <c r="AH195" s="23" t="str">
        <f t="shared" ca="1" si="9"/>
        <v/>
      </c>
      <c r="AI195" s="23" t="e">
        <f t="shared" ca="1" si="35"/>
        <v>#N/A</v>
      </c>
      <c r="AJ195" s="23" t="str">
        <f t="shared" ca="1" si="11"/>
        <v/>
      </c>
      <c r="AK195" s="23" t="str">
        <f t="shared" ca="1" si="12"/>
        <v/>
      </c>
      <c r="AM195" t="e">
        <f ca="1">VLOOKUP($B195,基础表!$E:$J,4,FALSE)</f>
        <v>#N/A</v>
      </c>
      <c r="AN195" t="e">
        <f ca="1">VLOOKUP($B195,基础表!$E:$J,5,FALSE)</f>
        <v>#N/A</v>
      </c>
      <c r="AO195" t="e">
        <f ca="1">VLOOKUP($B195,基础表!$E:$J,6,FALSE)</f>
        <v>#N/A</v>
      </c>
      <c r="AP195" t="e">
        <f ca="1">VLOOKUP($B195,基础扩展表!$E:$AG,MATCH(AP$2,基础扩展表!$E$1:$AG$1,0),FALSE)</f>
        <v>#N/A</v>
      </c>
      <c r="AQ195" t="e">
        <f ca="1">VLOOKUP($B195,基础扩展表!$E:$AG,MATCH(AQ$2,基础扩展表!$E$1:$AG$1,0),FALSE)</f>
        <v>#N/A</v>
      </c>
      <c r="AR195" t="e">
        <f ca="1">VLOOKUP($B195,基础扩展表!$E:$AG,MATCH(AR$2,基础扩展表!$E$1:$AG$1,0),FALSE)</f>
        <v>#N/A</v>
      </c>
      <c r="AS195" t="e">
        <f ca="1">VLOOKUP($B195,基础扩展表!$E:$AG,MATCH(AS$2,基础扩展表!$E$1:$AG$1,0),FALSE)</f>
        <v>#N/A</v>
      </c>
      <c r="AT195" t="e">
        <f ca="1">VLOOKUP($B195,基础扩展表!$E:$AG,MATCH(AT$2,基础扩展表!$E$1:$AG$1,0),FALSE)</f>
        <v>#N/A</v>
      </c>
      <c r="AU195" t="e">
        <f ca="1">VLOOKUP($B195,基础扩展表!$E:$AG,MATCH(AU$2,基础扩展表!$E$1:$AG$1,0),FALSE)</f>
        <v>#N/A</v>
      </c>
      <c r="AV195" t="e">
        <f ca="1">VLOOKUP($B195,基础扩展表!$E:$AG,MATCH(AV$2,基础扩展表!$E$1:$AG$1,0),FALSE)</f>
        <v>#N/A</v>
      </c>
      <c r="AW195" t="e">
        <f ca="1">VLOOKUP($B195,基础扩展表!$E:$AG,MATCH(AW$2,基础扩展表!$E$1:$AG$1,0),FALSE)</f>
        <v>#N/A</v>
      </c>
      <c r="AX195" t="e">
        <f ca="1">VLOOKUP($B195,基础扩展表!$E:$AG,MATCH(AX$2,基础扩展表!$E$1:$AG$1,0),FALSE)</f>
        <v>#N/A</v>
      </c>
      <c r="AY195" t="e">
        <f ca="1">VLOOKUP($B195,基础扩展表!$E:$AG,MATCH(AY$2,基础扩展表!$E$1:$AG$1,0),FALSE)</f>
        <v>#N/A</v>
      </c>
      <c r="AZ195" t="e">
        <f ca="1">VLOOKUP($B195,基础扩展表!$E:$AG,MATCH(AZ$2,基础扩展表!$E$1:$AG$1,0),FALSE)</f>
        <v>#N/A</v>
      </c>
      <c r="BA195" t="e">
        <f ca="1">VLOOKUP($B195,基础扩展表!$E:$AG,MATCH(BA$2,基础扩展表!$E$1:$AG$1,0),FALSE)</f>
        <v>#N/A</v>
      </c>
      <c r="BB195" t="e">
        <f ca="1">VLOOKUP($B195,基础扩展表!$E:$AG,MATCH(BB$2,基础扩展表!$E$1:$AG$1,0),FALSE)</f>
        <v>#N/A</v>
      </c>
      <c r="BC195" t="e">
        <f ca="1">VLOOKUP($B195,基础扩展表!$E:$AG,MATCH(BC$2,基础扩展表!$E$1:$AG$1,0),FALSE)</f>
        <v>#N/A</v>
      </c>
      <c r="BD195" t="e">
        <f ca="1">VLOOKUP($B195,基础扩展表!$E:$AG,MATCH(BD$2,基础扩展表!$E$1:$AG$1,0),FALSE)</f>
        <v>#N/A</v>
      </c>
      <c r="BE195" t="e">
        <f ca="1">VLOOKUP($B195,基础扩展表!$E:$AG,MATCH(BE$2,基础扩展表!$E$1:$AG$1,0),FALSE)</f>
        <v>#N/A</v>
      </c>
      <c r="BF195" t="e">
        <f ca="1">VLOOKUP($B195,基础扩展表!$E:$AG,MATCH(BF$2,基础扩展表!$E$1:$AG$1,0),FALSE)</f>
        <v>#N/A</v>
      </c>
      <c r="BG195" t="e">
        <f ca="1">VLOOKUP($B195,基础扩展表!$E:$AG,MATCH(BG$2,基础扩展表!$E$1:$AG$1,0),FALSE)</f>
        <v>#N/A</v>
      </c>
      <c r="BH195" t="e">
        <f ca="1">VLOOKUP($B195,基础扩展表!$E:$AG,MATCH(BH$2,基础扩展表!$E$1:$AG$1,0),FALSE)</f>
        <v>#N/A</v>
      </c>
      <c r="BI195" t="e">
        <f ca="1">VLOOKUP($B195,基础扩展表!$E:$AG,MATCH(BI$2,基础扩展表!$E$1:$AG$1,0),FALSE)</f>
        <v>#N/A</v>
      </c>
      <c r="BJ195" t="e">
        <f ca="1">VLOOKUP($B195,基础扩展表!$E:$AG,MATCH(BJ$2,基础扩展表!$E$1:$AG$1,0),FALSE)</f>
        <v>#N/A</v>
      </c>
      <c r="BK195" t="e">
        <f ca="1">VLOOKUP($B195,基础扩展表!$E:$AG,MATCH(BK$2,基础扩展表!$E$1:$AG$1,0),FALSE)</f>
        <v>#N/A</v>
      </c>
      <c r="BL195" t="e">
        <f ca="1">VLOOKUP($B195,基础扩展表!$E:$AG,MATCH(BL$2,基础扩展表!$E$1:$AG$1,0),FALSE)</f>
        <v>#N/A</v>
      </c>
      <c r="BM195" t="e">
        <f ca="1">VLOOKUP($E195,模型表!$C:$E,3,FALSE)</f>
        <v>#N/A</v>
      </c>
      <c r="BP195" t="str">
        <f t="shared" ca="1" si="36"/>
        <v>TRUE</v>
      </c>
    </row>
    <row r="196" spans="2:68" x14ac:dyDescent="0.2">
      <c r="B196" t="str">
        <f t="array" aca="1" ref="B196" ca="1">INDEX(基础表!$Y:$Y,SMALL(IF(基础表!$Z:$Z=1,ROW(基础表!$Z:$Z),999),ROW(H190)))&amp;""</f>
        <v/>
      </c>
      <c r="C196" t="e">
        <f ca="1">VLOOKUP(VLOOKUP($B196,基础表!$E:$G,3,FALSE),模型表!$C:$D,2,FALSE)</f>
        <v>#N/A</v>
      </c>
      <c r="E196" t="e">
        <f ca="1">VLOOKUP($B196,基础表!$E:$G,3,FALSE)</f>
        <v>#N/A</v>
      </c>
      <c r="F196" t="e">
        <f ca="1">VLOOKUP($E196,模型表!$C:$G,5,FALSE)</f>
        <v>#N/A</v>
      </c>
      <c r="G196" t="e">
        <f ca="1">VLOOKUP($E196,模型表!$C:$F,4,FALSE)</f>
        <v>#N/A</v>
      </c>
      <c r="I196" t="str">
        <f t="shared" ca="1" si="0"/>
        <v/>
      </c>
      <c r="J196" t="str">
        <f t="shared" ca="1" si="1"/>
        <v/>
      </c>
      <c r="K196" t="str">
        <f t="shared" ca="1" si="2"/>
        <v/>
      </c>
      <c r="L196" t="str">
        <f t="shared" ca="1" si="3"/>
        <v/>
      </c>
      <c r="M196" t="str">
        <f t="shared" ca="1" si="31"/>
        <v/>
      </c>
      <c r="O196" t="e">
        <f ca="1">VLOOKUP($B196,基础表!$E:$R,14,FALSE)</f>
        <v>#N/A</v>
      </c>
      <c r="P196" t="e">
        <f ca="1">VLOOKUP($B196,基础表!$E:$S,13,FALSE)</f>
        <v>#N/A</v>
      </c>
      <c r="R196" t="e">
        <f ca="1">VLOOKUP($B196,基础表!$E:$H,4,FALSE)</f>
        <v>#N/A</v>
      </c>
      <c r="U196" t="str">
        <f t="shared" ca="1" si="32"/>
        <v/>
      </c>
      <c r="V196" t="str">
        <f t="shared" ca="1" si="33"/>
        <v/>
      </c>
      <c r="W196" t="str">
        <f t="shared" ca="1" si="34"/>
        <v/>
      </c>
      <c r="X196" t="e">
        <f ca="1">VLOOKUP($E196,模型表!$C:$K,9,FALSE)</f>
        <v>#N/A</v>
      </c>
      <c r="Z196" t="e">
        <f ca="1">VLOOKUP($E196,模型表!$C:$Q,11,FALSE)</f>
        <v>#N/A</v>
      </c>
      <c r="AF196" s="36" t="str">
        <f ca="1">IF($B196="","",IF(VLOOKUP($E196,模型表!$C:$O,12,FALSE)="PBuff","["&amp;VLOOKUP($E196,模型表!$C:$Q,13,FALSE)&amp;"]","[]"))</f>
        <v/>
      </c>
      <c r="AH196" s="23" t="str">
        <f t="shared" ca="1" si="9"/>
        <v/>
      </c>
      <c r="AI196" s="23" t="e">
        <f t="shared" ca="1" si="35"/>
        <v>#N/A</v>
      </c>
      <c r="AJ196" s="23" t="str">
        <f t="shared" ca="1" si="11"/>
        <v/>
      </c>
      <c r="AK196" s="23" t="str">
        <f t="shared" ca="1" si="12"/>
        <v/>
      </c>
      <c r="AM196" t="e">
        <f ca="1">VLOOKUP($B196,基础表!$E:$J,4,FALSE)</f>
        <v>#N/A</v>
      </c>
      <c r="AN196" t="e">
        <f ca="1">VLOOKUP($B196,基础表!$E:$J,5,FALSE)</f>
        <v>#N/A</v>
      </c>
      <c r="AO196" t="e">
        <f ca="1">VLOOKUP($B196,基础表!$E:$J,6,FALSE)</f>
        <v>#N/A</v>
      </c>
      <c r="AP196" t="e">
        <f ca="1">VLOOKUP($B196,基础扩展表!$E:$AG,MATCH(AP$2,基础扩展表!$E$1:$AG$1,0),FALSE)</f>
        <v>#N/A</v>
      </c>
      <c r="AQ196" t="e">
        <f ca="1">VLOOKUP($B196,基础扩展表!$E:$AG,MATCH(AQ$2,基础扩展表!$E$1:$AG$1,0),FALSE)</f>
        <v>#N/A</v>
      </c>
      <c r="AR196" t="e">
        <f ca="1">VLOOKUP($B196,基础扩展表!$E:$AG,MATCH(AR$2,基础扩展表!$E$1:$AG$1,0),FALSE)</f>
        <v>#N/A</v>
      </c>
      <c r="AS196" t="e">
        <f ca="1">VLOOKUP($B196,基础扩展表!$E:$AG,MATCH(AS$2,基础扩展表!$E$1:$AG$1,0),FALSE)</f>
        <v>#N/A</v>
      </c>
      <c r="AT196" t="e">
        <f ca="1">VLOOKUP($B196,基础扩展表!$E:$AG,MATCH(AT$2,基础扩展表!$E$1:$AG$1,0),FALSE)</f>
        <v>#N/A</v>
      </c>
      <c r="AU196" t="e">
        <f ca="1">VLOOKUP($B196,基础扩展表!$E:$AG,MATCH(AU$2,基础扩展表!$E$1:$AG$1,0),FALSE)</f>
        <v>#N/A</v>
      </c>
      <c r="AV196" t="e">
        <f ca="1">VLOOKUP($B196,基础扩展表!$E:$AG,MATCH(AV$2,基础扩展表!$E$1:$AG$1,0),FALSE)</f>
        <v>#N/A</v>
      </c>
      <c r="AW196" t="e">
        <f ca="1">VLOOKUP($B196,基础扩展表!$E:$AG,MATCH(AW$2,基础扩展表!$E$1:$AG$1,0),FALSE)</f>
        <v>#N/A</v>
      </c>
      <c r="AX196" t="e">
        <f ca="1">VLOOKUP($B196,基础扩展表!$E:$AG,MATCH(AX$2,基础扩展表!$E$1:$AG$1,0),FALSE)</f>
        <v>#N/A</v>
      </c>
      <c r="AY196" t="e">
        <f ca="1">VLOOKUP($B196,基础扩展表!$E:$AG,MATCH(AY$2,基础扩展表!$E$1:$AG$1,0),FALSE)</f>
        <v>#N/A</v>
      </c>
      <c r="AZ196" t="e">
        <f ca="1">VLOOKUP($B196,基础扩展表!$E:$AG,MATCH(AZ$2,基础扩展表!$E$1:$AG$1,0),FALSE)</f>
        <v>#N/A</v>
      </c>
      <c r="BA196" t="e">
        <f ca="1">VLOOKUP($B196,基础扩展表!$E:$AG,MATCH(BA$2,基础扩展表!$E$1:$AG$1,0),FALSE)</f>
        <v>#N/A</v>
      </c>
      <c r="BB196" t="e">
        <f ca="1">VLOOKUP($B196,基础扩展表!$E:$AG,MATCH(BB$2,基础扩展表!$E$1:$AG$1,0),FALSE)</f>
        <v>#N/A</v>
      </c>
      <c r="BC196" t="e">
        <f ca="1">VLOOKUP($B196,基础扩展表!$E:$AG,MATCH(BC$2,基础扩展表!$E$1:$AG$1,0),FALSE)</f>
        <v>#N/A</v>
      </c>
      <c r="BD196" t="e">
        <f ca="1">VLOOKUP($B196,基础扩展表!$E:$AG,MATCH(BD$2,基础扩展表!$E$1:$AG$1,0),FALSE)</f>
        <v>#N/A</v>
      </c>
      <c r="BE196" t="e">
        <f ca="1">VLOOKUP($B196,基础扩展表!$E:$AG,MATCH(BE$2,基础扩展表!$E$1:$AG$1,0),FALSE)</f>
        <v>#N/A</v>
      </c>
      <c r="BF196" t="e">
        <f ca="1">VLOOKUP($B196,基础扩展表!$E:$AG,MATCH(BF$2,基础扩展表!$E$1:$AG$1,0),FALSE)</f>
        <v>#N/A</v>
      </c>
      <c r="BG196" t="e">
        <f ca="1">VLOOKUP($B196,基础扩展表!$E:$AG,MATCH(BG$2,基础扩展表!$E$1:$AG$1,0),FALSE)</f>
        <v>#N/A</v>
      </c>
      <c r="BH196" t="e">
        <f ca="1">VLOOKUP($B196,基础扩展表!$E:$AG,MATCH(BH$2,基础扩展表!$E$1:$AG$1,0),FALSE)</f>
        <v>#N/A</v>
      </c>
      <c r="BI196" t="e">
        <f ca="1">VLOOKUP($B196,基础扩展表!$E:$AG,MATCH(BI$2,基础扩展表!$E$1:$AG$1,0),FALSE)</f>
        <v>#N/A</v>
      </c>
      <c r="BJ196" t="e">
        <f ca="1">VLOOKUP($B196,基础扩展表!$E:$AG,MATCH(BJ$2,基础扩展表!$E$1:$AG$1,0),FALSE)</f>
        <v>#N/A</v>
      </c>
      <c r="BK196" t="e">
        <f ca="1">VLOOKUP($B196,基础扩展表!$E:$AG,MATCH(BK$2,基础扩展表!$E$1:$AG$1,0),FALSE)</f>
        <v>#N/A</v>
      </c>
      <c r="BL196" t="e">
        <f ca="1">VLOOKUP($B196,基础扩展表!$E:$AG,MATCH(BL$2,基础扩展表!$E$1:$AG$1,0),FALSE)</f>
        <v>#N/A</v>
      </c>
      <c r="BM196" t="e">
        <f ca="1">VLOOKUP($E196,模型表!$C:$E,3,FALSE)</f>
        <v>#N/A</v>
      </c>
      <c r="BP196" t="str">
        <f t="shared" ca="1" si="36"/>
        <v>TRUE</v>
      </c>
    </row>
    <row r="197" spans="2:68" x14ac:dyDescent="0.2">
      <c r="B197" t="str">
        <f t="array" aca="1" ref="B197" ca="1">INDEX(基础表!$Y:$Y,SMALL(IF(基础表!$Z:$Z=1,ROW(基础表!$Z:$Z),999),ROW(H191)))&amp;""</f>
        <v/>
      </c>
      <c r="C197" t="e">
        <f ca="1">VLOOKUP(VLOOKUP($B197,基础表!$E:$G,3,FALSE),模型表!$C:$D,2,FALSE)</f>
        <v>#N/A</v>
      </c>
      <c r="E197" t="e">
        <f ca="1">VLOOKUP($B197,基础表!$E:$G,3,FALSE)</f>
        <v>#N/A</v>
      </c>
      <c r="F197" t="e">
        <f ca="1">VLOOKUP($E197,模型表!$C:$G,5,FALSE)</f>
        <v>#N/A</v>
      </c>
      <c r="G197" t="e">
        <f ca="1">VLOOKUP($E197,模型表!$C:$F,4,FALSE)</f>
        <v>#N/A</v>
      </c>
      <c r="I197" t="str">
        <f t="shared" ca="1" si="0"/>
        <v/>
      </c>
      <c r="J197" t="str">
        <f t="shared" ca="1" si="1"/>
        <v/>
      </c>
      <c r="K197" t="str">
        <f t="shared" ca="1" si="2"/>
        <v/>
      </c>
      <c r="L197" t="str">
        <f t="shared" ca="1" si="3"/>
        <v/>
      </c>
      <c r="M197" t="str">
        <f t="shared" ca="1" si="31"/>
        <v/>
      </c>
      <c r="O197" t="e">
        <f ca="1">VLOOKUP($B197,基础表!$E:$R,14,FALSE)</f>
        <v>#N/A</v>
      </c>
      <c r="P197" t="e">
        <f ca="1">VLOOKUP($B197,基础表!$E:$S,13,FALSE)</f>
        <v>#N/A</v>
      </c>
      <c r="R197" t="e">
        <f ca="1">VLOOKUP($B197,基础表!$E:$H,4,FALSE)</f>
        <v>#N/A</v>
      </c>
      <c r="U197" t="str">
        <f t="shared" ca="1" si="32"/>
        <v/>
      </c>
      <c r="V197" t="str">
        <f t="shared" ca="1" si="33"/>
        <v/>
      </c>
      <c r="W197" t="str">
        <f t="shared" ca="1" si="34"/>
        <v/>
      </c>
      <c r="X197" t="e">
        <f ca="1">VLOOKUP($E197,模型表!$C:$K,9,FALSE)</f>
        <v>#N/A</v>
      </c>
      <c r="Z197" t="e">
        <f ca="1">VLOOKUP($E197,模型表!$C:$Q,11,FALSE)</f>
        <v>#N/A</v>
      </c>
      <c r="AF197" s="36" t="str">
        <f ca="1">IF($B197="","",IF(VLOOKUP($E197,模型表!$C:$O,12,FALSE)="PBuff","["&amp;VLOOKUP($E197,模型表!$C:$Q,13,FALSE)&amp;"]","[]"))</f>
        <v/>
      </c>
      <c r="AH197" s="23" t="str">
        <f t="shared" ca="1" si="9"/>
        <v/>
      </c>
      <c r="AI197" s="23" t="e">
        <f t="shared" ca="1" si="35"/>
        <v>#N/A</v>
      </c>
      <c r="AJ197" s="23" t="str">
        <f t="shared" ca="1" si="11"/>
        <v/>
      </c>
      <c r="AK197" s="23" t="str">
        <f t="shared" ca="1" si="12"/>
        <v/>
      </c>
      <c r="AM197" t="e">
        <f ca="1">VLOOKUP($B197,基础表!$E:$J,4,FALSE)</f>
        <v>#N/A</v>
      </c>
      <c r="AN197" t="e">
        <f ca="1">VLOOKUP($B197,基础表!$E:$J,5,FALSE)</f>
        <v>#N/A</v>
      </c>
      <c r="AO197" t="e">
        <f ca="1">VLOOKUP($B197,基础表!$E:$J,6,FALSE)</f>
        <v>#N/A</v>
      </c>
      <c r="AP197" t="e">
        <f ca="1">VLOOKUP($B197,基础扩展表!$E:$AG,MATCH(AP$2,基础扩展表!$E$1:$AG$1,0),FALSE)</f>
        <v>#N/A</v>
      </c>
      <c r="AQ197" t="e">
        <f ca="1">VLOOKUP($B197,基础扩展表!$E:$AG,MATCH(AQ$2,基础扩展表!$E$1:$AG$1,0),FALSE)</f>
        <v>#N/A</v>
      </c>
      <c r="AR197" t="e">
        <f ca="1">VLOOKUP($B197,基础扩展表!$E:$AG,MATCH(AR$2,基础扩展表!$E$1:$AG$1,0),FALSE)</f>
        <v>#N/A</v>
      </c>
      <c r="AS197" t="e">
        <f ca="1">VLOOKUP($B197,基础扩展表!$E:$AG,MATCH(AS$2,基础扩展表!$E$1:$AG$1,0),FALSE)</f>
        <v>#N/A</v>
      </c>
      <c r="AT197" t="e">
        <f ca="1">VLOOKUP($B197,基础扩展表!$E:$AG,MATCH(AT$2,基础扩展表!$E$1:$AG$1,0),FALSE)</f>
        <v>#N/A</v>
      </c>
      <c r="AU197" t="e">
        <f ca="1">VLOOKUP($B197,基础扩展表!$E:$AG,MATCH(AU$2,基础扩展表!$E$1:$AG$1,0),FALSE)</f>
        <v>#N/A</v>
      </c>
      <c r="AV197" t="e">
        <f ca="1">VLOOKUP($B197,基础扩展表!$E:$AG,MATCH(AV$2,基础扩展表!$E$1:$AG$1,0),FALSE)</f>
        <v>#N/A</v>
      </c>
      <c r="AW197" t="e">
        <f ca="1">VLOOKUP($B197,基础扩展表!$E:$AG,MATCH(AW$2,基础扩展表!$E$1:$AG$1,0),FALSE)</f>
        <v>#N/A</v>
      </c>
      <c r="AX197" t="e">
        <f ca="1">VLOOKUP($B197,基础扩展表!$E:$AG,MATCH(AX$2,基础扩展表!$E$1:$AG$1,0),FALSE)</f>
        <v>#N/A</v>
      </c>
      <c r="AY197" t="e">
        <f ca="1">VLOOKUP($B197,基础扩展表!$E:$AG,MATCH(AY$2,基础扩展表!$E$1:$AG$1,0),FALSE)</f>
        <v>#N/A</v>
      </c>
      <c r="AZ197" t="e">
        <f ca="1">VLOOKUP($B197,基础扩展表!$E:$AG,MATCH(AZ$2,基础扩展表!$E$1:$AG$1,0),FALSE)</f>
        <v>#N/A</v>
      </c>
      <c r="BA197" t="e">
        <f ca="1">VLOOKUP($B197,基础扩展表!$E:$AG,MATCH(BA$2,基础扩展表!$E$1:$AG$1,0),FALSE)</f>
        <v>#N/A</v>
      </c>
      <c r="BB197" t="e">
        <f ca="1">VLOOKUP($B197,基础扩展表!$E:$AG,MATCH(BB$2,基础扩展表!$E$1:$AG$1,0),FALSE)</f>
        <v>#N/A</v>
      </c>
      <c r="BC197" t="e">
        <f ca="1">VLOOKUP($B197,基础扩展表!$E:$AG,MATCH(BC$2,基础扩展表!$E$1:$AG$1,0),FALSE)</f>
        <v>#N/A</v>
      </c>
      <c r="BD197" t="e">
        <f ca="1">VLOOKUP($B197,基础扩展表!$E:$AG,MATCH(BD$2,基础扩展表!$E$1:$AG$1,0),FALSE)</f>
        <v>#N/A</v>
      </c>
      <c r="BE197" t="e">
        <f ca="1">VLOOKUP($B197,基础扩展表!$E:$AG,MATCH(BE$2,基础扩展表!$E$1:$AG$1,0),FALSE)</f>
        <v>#N/A</v>
      </c>
      <c r="BF197" t="e">
        <f ca="1">VLOOKUP($B197,基础扩展表!$E:$AG,MATCH(BF$2,基础扩展表!$E$1:$AG$1,0),FALSE)</f>
        <v>#N/A</v>
      </c>
      <c r="BG197" t="e">
        <f ca="1">VLOOKUP($B197,基础扩展表!$E:$AG,MATCH(BG$2,基础扩展表!$E$1:$AG$1,0),FALSE)</f>
        <v>#N/A</v>
      </c>
      <c r="BH197" t="e">
        <f ca="1">VLOOKUP($B197,基础扩展表!$E:$AG,MATCH(BH$2,基础扩展表!$E$1:$AG$1,0),FALSE)</f>
        <v>#N/A</v>
      </c>
      <c r="BI197" t="e">
        <f ca="1">VLOOKUP($B197,基础扩展表!$E:$AG,MATCH(BI$2,基础扩展表!$E$1:$AG$1,0),FALSE)</f>
        <v>#N/A</v>
      </c>
      <c r="BJ197" t="e">
        <f ca="1">VLOOKUP($B197,基础扩展表!$E:$AG,MATCH(BJ$2,基础扩展表!$E$1:$AG$1,0),FALSE)</f>
        <v>#N/A</v>
      </c>
      <c r="BK197" t="e">
        <f ca="1">VLOOKUP($B197,基础扩展表!$E:$AG,MATCH(BK$2,基础扩展表!$E$1:$AG$1,0),FALSE)</f>
        <v>#N/A</v>
      </c>
      <c r="BL197" t="e">
        <f ca="1">VLOOKUP($B197,基础扩展表!$E:$AG,MATCH(BL$2,基础扩展表!$E$1:$AG$1,0),FALSE)</f>
        <v>#N/A</v>
      </c>
      <c r="BM197" t="e">
        <f ca="1">VLOOKUP($E197,模型表!$C:$E,3,FALSE)</f>
        <v>#N/A</v>
      </c>
      <c r="BP197" t="str">
        <f t="shared" ca="1" si="36"/>
        <v>TRUE</v>
      </c>
    </row>
    <row r="198" spans="2:68" x14ac:dyDescent="0.2">
      <c r="B198" t="str">
        <f t="array" aca="1" ref="B198" ca="1">INDEX(基础表!$Y:$Y,SMALL(IF(基础表!$Z:$Z=1,ROW(基础表!$Z:$Z),999),ROW(H192)))&amp;""</f>
        <v/>
      </c>
      <c r="C198" t="e">
        <f ca="1">VLOOKUP(VLOOKUP($B198,基础表!$E:$G,3,FALSE),模型表!$C:$D,2,FALSE)</f>
        <v>#N/A</v>
      </c>
      <c r="E198" t="e">
        <f ca="1">VLOOKUP($B198,基础表!$E:$G,3,FALSE)</f>
        <v>#N/A</v>
      </c>
      <c r="F198" t="e">
        <f ca="1">VLOOKUP($E198,模型表!$C:$G,5,FALSE)</f>
        <v>#N/A</v>
      </c>
      <c r="G198" t="e">
        <f ca="1">VLOOKUP($E198,模型表!$C:$F,4,FALSE)</f>
        <v>#N/A</v>
      </c>
      <c r="I198" t="str">
        <f t="shared" ca="1" si="0"/>
        <v/>
      </c>
      <c r="J198" t="str">
        <f t="shared" ca="1" si="1"/>
        <v/>
      </c>
      <c r="K198" t="str">
        <f t="shared" ca="1" si="2"/>
        <v/>
      </c>
      <c r="L198" t="str">
        <f t="shared" ca="1" si="3"/>
        <v/>
      </c>
      <c r="M198" t="str">
        <f t="shared" ca="1" si="31"/>
        <v/>
      </c>
      <c r="O198" t="e">
        <f ca="1">VLOOKUP($B198,基础表!$E:$R,14,FALSE)</f>
        <v>#N/A</v>
      </c>
      <c r="P198" t="e">
        <f ca="1">VLOOKUP($B198,基础表!$E:$S,13,FALSE)</f>
        <v>#N/A</v>
      </c>
      <c r="R198" t="e">
        <f ca="1">VLOOKUP($B198,基础表!$E:$H,4,FALSE)</f>
        <v>#N/A</v>
      </c>
      <c r="U198" t="str">
        <f t="shared" ca="1" si="32"/>
        <v/>
      </c>
      <c r="V198" t="str">
        <f t="shared" ca="1" si="33"/>
        <v/>
      </c>
      <c r="W198" t="str">
        <f t="shared" ca="1" si="34"/>
        <v/>
      </c>
      <c r="X198" t="e">
        <f ca="1">VLOOKUP($E198,模型表!$C:$K,9,FALSE)</f>
        <v>#N/A</v>
      </c>
      <c r="Z198" t="e">
        <f ca="1">VLOOKUP($E198,模型表!$C:$Q,11,FALSE)</f>
        <v>#N/A</v>
      </c>
      <c r="AF198" s="36" t="str">
        <f ca="1">IF($B198="","",IF(VLOOKUP($E198,模型表!$C:$O,12,FALSE)="PBuff","["&amp;VLOOKUP($E198,模型表!$C:$Q,13,FALSE)&amp;"]","[]"))</f>
        <v/>
      </c>
      <c r="AH198" s="23" t="str">
        <f t="shared" ca="1" si="9"/>
        <v/>
      </c>
      <c r="AI198" s="23" t="e">
        <f t="shared" ca="1" si="35"/>
        <v>#N/A</v>
      </c>
      <c r="AJ198" s="23" t="str">
        <f t="shared" ca="1" si="11"/>
        <v/>
      </c>
      <c r="AK198" s="23" t="str">
        <f t="shared" ca="1" si="12"/>
        <v/>
      </c>
      <c r="AM198" t="e">
        <f ca="1">VLOOKUP($B198,基础表!$E:$J,4,FALSE)</f>
        <v>#N/A</v>
      </c>
      <c r="AN198" t="e">
        <f ca="1">VLOOKUP($B198,基础表!$E:$J,5,FALSE)</f>
        <v>#N/A</v>
      </c>
      <c r="AO198" t="e">
        <f ca="1">VLOOKUP($B198,基础表!$E:$J,6,FALSE)</f>
        <v>#N/A</v>
      </c>
      <c r="AP198" t="e">
        <f ca="1">VLOOKUP($B198,基础扩展表!$E:$AG,MATCH(AP$2,基础扩展表!$E$1:$AG$1,0),FALSE)</f>
        <v>#N/A</v>
      </c>
      <c r="AQ198" t="e">
        <f ca="1">VLOOKUP($B198,基础扩展表!$E:$AG,MATCH(AQ$2,基础扩展表!$E$1:$AG$1,0),FALSE)</f>
        <v>#N/A</v>
      </c>
      <c r="AR198" t="e">
        <f ca="1">VLOOKUP($B198,基础扩展表!$E:$AG,MATCH(AR$2,基础扩展表!$E$1:$AG$1,0),FALSE)</f>
        <v>#N/A</v>
      </c>
      <c r="AS198" t="e">
        <f ca="1">VLOOKUP($B198,基础扩展表!$E:$AG,MATCH(AS$2,基础扩展表!$E$1:$AG$1,0),FALSE)</f>
        <v>#N/A</v>
      </c>
      <c r="AT198" t="e">
        <f ca="1">VLOOKUP($B198,基础扩展表!$E:$AG,MATCH(AT$2,基础扩展表!$E$1:$AG$1,0),FALSE)</f>
        <v>#N/A</v>
      </c>
      <c r="AU198" t="e">
        <f ca="1">VLOOKUP($B198,基础扩展表!$E:$AG,MATCH(AU$2,基础扩展表!$E$1:$AG$1,0),FALSE)</f>
        <v>#N/A</v>
      </c>
      <c r="AV198" t="e">
        <f ca="1">VLOOKUP($B198,基础扩展表!$E:$AG,MATCH(AV$2,基础扩展表!$E$1:$AG$1,0),FALSE)</f>
        <v>#N/A</v>
      </c>
      <c r="AW198" t="e">
        <f ca="1">VLOOKUP($B198,基础扩展表!$E:$AG,MATCH(AW$2,基础扩展表!$E$1:$AG$1,0),FALSE)</f>
        <v>#N/A</v>
      </c>
      <c r="AX198" t="e">
        <f ca="1">VLOOKUP($B198,基础扩展表!$E:$AG,MATCH(AX$2,基础扩展表!$E$1:$AG$1,0),FALSE)</f>
        <v>#N/A</v>
      </c>
      <c r="AY198" t="e">
        <f ca="1">VLOOKUP($B198,基础扩展表!$E:$AG,MATCH(AY$2,基础扩展表!$E$1:$AG$1,0),FALSE)</f>
        <v>#N/A</v>
      </c>
      <c r="AZ198" t="e">
        <f ca="1">VLOOKUP($B198,基础扩展表!$E:$AG,MATCH(AZ$2,基础扩展表!$E$1:$AG$1,0),FALSE)</f>
        <v>#N/A</v>
      </c>
      <c r="BA198" t="e">
        <f ca="1">VLOOKUP($B198,基础扩展表!$E:$AG,MATCH(BA$2,基础扩展表!$E$1:$AG$1,0),FALSE)</f>
        <v>#N/A</v>
      </c>
      <c r="BB198" t="e">
        <f ca="1">VLOOKUP($B198,基础扩展表!$E:$AG,MATCH(BB$2,基础扩展表!$E$1:$AG$1,0),FALSE)</f>
        <v>#N/A</v>
      </c>
      <c r="BC198" t="e">
        <f ca="1">VLOOKUP($B198,基础扩展表!$E:$AG,MATCH(BC$2,基础扩展表!$E$1:$AG$1,0),FALSE)</f>
        <v>#N/A</v>
      </c>
      <c r="BD198" t="e">
        <f ca="1">VLOOKUP($B198,基础扩展表!$E:$AG,MATCH(BD$2,基础扩展表!$E$1:$AG$1,0),FALSE)</f>
        <v>#N/A</v>
      </c>
      <c r="BE198" t="e">
        <f ca="1">VLOOKUP($B198,基础扩展表!$E:$AG,MATCH(BE$2,基础扩展表!$E$1:$AG$1,0),FALSE)</f>
        <v>#N/A</v>
      </c>
      <c r="BF198" t="e">
        <f ca="1">VLOOKUP($B198,基础扩展表!$E:$AG,MATCH(BF$2,基础扩展表!$E$1:$AG$1,0),FALSE)</f>
        <v>#N/A</v>
      </c>
      <c r="BG198" t="e">
        <f ca="1">VLOOKUP($B198,基础扩展表!$E:$AG,MATCH(BG$2,基础扩展表!$E$1:$AG$1,0),FALSE)</f>
        <v>#N/A</v>
      </c>
      <c r="BH198" t="e">
        <f ca="1">VLOOKUP($B198,基础扩展表!$E:$AG,MATCH(BH$2,基础扩展表!$E$1:$AG$1,0),FALSE)</f>
        <v>#N/A</v>
      </c>
      <c r="BI198" t="e">
        <f ca="1">VLOOKUP($B198,基础扩展表!$E:$AG,MATCH(BI$2,基础扩展表!$E$1:$AG$1,0),FALSE)</f>
        <v>#N/A</v>
      </c>
      <c r="BJ198" t="e">
        <f ca="1">VLOOKUP($B198,基础扩展表!$E:$AG,MATCH(BJ$2,基础扩展表!$E$1:$AG$1,0),FALSE)</f>
        <v>#N/A</v>
      </c>
      <c r="BK198" t="e">
        <f ca="1">VLOOKUP($B198,基础扩展表!$E:$AG,MATCH(BK$2,基础扩展表!$E$1:$AG$1,0),FALSE)</f>
        <v>#N/A</v>
      </c>
      <c r="BL198" t="e">
        <f ca="1">VLOOKUP($B198,基础扩展表!$E:$AG,MATCH(BL$2,基础扩展表!$E$1:$AG$1,0),FALSE)</f>
        <v>#N/A</v>
      </c>
      <c r="BM198" t="e">
        <f ca="1">VLOOKUP($E198,模型表!$C:$E,3,FALSE)</f>
        <v>#N/A</v>
      </c>
      <c r="BP198" t="str">
        <f t="shared" ca="1" si="36"/>
        <v>TRUE</v>
      </c>
    </row>
    <row r="199" spans="2:68" x14ac:dyDescent="0.2">
      <c r="B199" t="str">
        <f t="array" aca="1" ref="B199" ca="1">INDEX(基础表!$Y:$Y,SMALL(IF(基础表!$Z:$Z=1,ROW(基础表!$Z:$Z),999),ROW(H193)))&amp;""</f>
        <v/>
      </c>
      <c r="C199" t="e">
        <f ca="1">VLOOKUP(VLOOKUP($B199,基础表!$E:$G,3,FALSE),模型表!$C:$D,2,FALSE)</f>
        <v>#N/A</v>
      </c>
      <c r="E199" t="e">
        <f ca="1">VLOOKUP($B199,基础表!$E:$G,3,FALSE)</f>
        <v>#N/A</v>
      </c>
      <c r="F199" t="e">
        <f ca="1">VLOOKUP($E199,模型表!$C:$G,5,FALSE)</f>
        <v>#N/A</v>
      </c>
      <c r="G199" t="e">
        <f ca="1">VLOOKUP($E199,模型表!$C:$F,4,FALSE)</f>
        <v>#N/A</v>
      </c>
      <c r="I199" t="str">
        <f t="shared" ca="1" si="0"/>
        <v/>
      </c>
      <c r="J199" t="str">
        <f t="shared" ca="1" si="1"/>
        <v/>
      </c>
      <c r="K199" t="str">
        <f t="shared" ca="1" si="2"/>
        <v/>
      </c>
      <c r="L199" t="str">
        <f t="shared" ca="1" si="3"/>
        <v/>
      </c>
      <c r="M199" t="str">
        <f t="shared" ca="1" si="31"/>
        <v/>
      </c>
      <c r="O199" t="e">
        <f ca="1">VLOOKUP($B199,基础表!$E:$R,14,FALSE)</f>
        <v>#N/A</v>
      </c>
      <c r="P199" t="e">
        <f ca="1">VLOOKUP($B199,基础表!$E:$S,13,FALSE)</f>
        <v>#N/A</v>
      </c>
      <c r="R199" t="e">
        <f ca="1">VLOOKUP($B199,基础表!$E:$H,4,FALSE)</f>
        <v>#N/A</v>
      </c>
      <c r="U199" t="str">
        <f t="shared" ca="1" si="32"/>
        <v/>
      </c>
      <c r="V199" t="str">
        <f t="shared" ca="1" si="33"/>
        <v/>
      </c>
      <c r="W199" t="str">
        <f t="shared" ca="1" si="34"/>
        <v/>
      </c>
      <c r="X199" t="e">
        <f ca="1">VLOOKUP($E199,模型表!$C:$K,9,FALSE)</f>
        <v>#N/A</v>
      </c>
      <c r="Z199" t="e">
        <f ca="1">VLOOKUP($E199,模型表!$C:$Q,11,FALSE)</f>
        <v>#N/A</v>
      </c>
      <c r="AF199" s="36" t="str">
        <f ca="1">IF($B199="","",IF(VLOOKUP($E199,模型表!$C:$O,12,FALSE)="PBuff","["&amp;VLOOKUP($E199,模型表!$C:$Q,13,FALSE)&amp;"]","[]"))</f>
        <v/>
      </c>
      <c r="AH199" s="23" t="str">
        <f t="shared" ca="1" si="9"/>
        <v/>
      </c>
      <c r="AI199" s="23" t="e">
        <f t="shared" ca="1" si="35"/>
        <v>#N/A</v>
      </c>
      <c r="AJ199" s="23" t="str">
        <f t="shared" ca="1" si="11"/>
        <v/>
      </c>
      <c r="AK199" s="23" t="str">
        <f t="shared" ca="1" si="12"/>
        <v/>
      </c>
      <c r="AM199" t="e">
        <f ca="1">VLOOKUP($B199,基础表!$E:$J,4,FALSE)</f>
        <v>#N/A</v>
      </c>
      <c r="AN199" t="e">
        <f ca="1">VLOOKUP($B199,基础表!$E:$J,5,FALSE)</f>
        <v>#N/A</v>
      </c>
      <c r="AO199" t="e">
        <f ca="1">VLOOKUP($B199,基础表!$E:$J,6,FALSE)</f>
        <v>#N/A</v>
      </c>
      <c r="AP199" t="e">
        <f ca="1">VLOOKUP($B199,基础扩展表!$E:$AG,MATCH(AP$2,基础扩展表!$E$1:$AG$1,0),FALSE)</f>
        <v>#N/A</v>
      </c>
      <c r="AQ199" t="e">
        <f ca="1">VLOOKUP($B199,基础扩展表!$E:$AG,MATCH(AQ$2,基础扩展表!$E$1:$AG$1,0),FALSE)</f>
        <v>#N/A</v>
      </c>
      <c r="AR199" t="e">
        <f ca="1">VLOOKUP($B199,基础扩展表!$E:$AG,MATCH(AR$2,基础扩展表!$E$1:$AG$1,0),FALSE)</f>
        <v>#N/A</v>
      </c>
      <c r="AS199" t="e">
        <f ca="1">VLOOKUP($B199,基础扩展表!$E:$AG,MATCH(AS$2,基础扩展表!$E$1:$AG$1,0),FALSE)</f>
        <v>#N/A</v>
      </c>
      <c r="AT199" t="e">
        <f ca="1">VLOOKUP($B199,基础扩展表!$E:$AG,MATCH(AT$2,基础扩展表!$E$1:$AG$1,0),FALSE)</f>
        <v>#N/A</v>
      </c>
      <c r="AU199" t="e">
        <f ca="1">VLOOKUP($B199,基础扩展表!$E:$AG,MATCH(AU$2,基础扩展表!$E$1:$AG$1,0),FALSE)</f>
        <v>#N/A</v>
      </c>
      <c r="AV199" t="e">
        <f ca="1">VLOOKUP($B199,基础扩展表!$E:$AG,MATCH(AV$2,基础扩展表!$E$1:$AG$1,0),FALSE)</f>
        <v>#N/A</v>
      </c>
      <c r="AW199" t="e">
        <f ca="1">VLOOKUP($B199,基础扩展表!$E:$AG,MATCH(AW$2,基础扩展表!$E$1:$AG$1,0),FALSE)</f>
        <v>#N/A</v>
      </c>
      <c r="AX199" t="e">
        <f ca="1">VLOOKUP($B199,基础扩展表!$E:$AG,MATCH(AX$2,基础扩展表!$E$1:$AG$1,0),FALSE)</f>
        <v>#N/A</v>
      </c>
      <c r="AY199" t="e">
        <f ca="1">VLOOKUP($B199,基础扩展表!$E:$AG,MATCH(AY$2,基础扩展表!$E$1:$AG$1,0),FALSE)</f>
        <v>#N/A</v>
      </c>
      <c r="AZ199" t="e">
        <f ca="1">VLOOKUP($B199,基础扩展表!$E:$AG,MATCH(AZ$2,基础扩展表!$E$1:$AG$1,0),FALSE)</f>
        <v>#N/A</v>
      </c>
      <c r="BA199" t="e">
        <f ca="1">VLOOKUP($B199,基础扩展表!$E:$AG,MATCH(BA$2,基础扩展表!$E$1:$AG$1,0),FALSE)</f>
        <v>#N/A</v>
      </c>
      <c r="BB199" t="e">
        <f ca="1">VLOOKUP($B199,基础扩展表!$E:$AG,MATCH(BB$2,基础扩展表!$E$1:$AG$1,0),FALSE)</f>
        <v>#N/A</v>
      </c>
      <c r="BC199" t="e">
        <f ca="1">VLOOKUP($B199,基础扩展表!$E:$AG,MATCH(BC$2,基础扩展表!$E$1:$AG$1,0),FALSE)</f>
        <v>#N/A</v>
      </c>
      <c r="BD199" t="e">
        <f ca="1">VLOOKUP($B199,基础扩展表!$E:$AG,MATCH(BD$2,基础扩展表!$E$1:$AG$1,0),FALSE)</f>
        <v>#N/A</v>
      </c>
      <c r="BE199" t="e">
        <f ca="1">VLOOKUP($B199,基础扩展表!$E:$AG,MATCH(BE$2,基础扩展表!$E$1:$AG$1,0),FALSE)</f>
        <v>#N/A</v>
      </c>
      <c r="BF199" t="e">
        <f ca="1">VLOOKUP($B199,基础扩展表!$E:$AG,MATCH(BF$2,基础扩展表!$E$1:$AG$1,0),FALSE)</f>
        <v>#N/A</v>
      </c>
      <c r="BG199" t="e">
        <f ca="1">VLOOKUP($B199,基础扩展表!$E:$AG,MATCH(BG$2,基础扩展表!$E$1:$AG$1,0),FALSE)</f>
        <v>#N/A</v>
      </c>
      <c r="BH199" t="e">
        <f ca="1">VLOOKUP($B199,基础扩展表!$E:$AG,MATCH(BH$2,基础扩展表!$E$1:$AG$1,0),FALSE)</f>
        <v>#N/A</v>
      </c>
      <c r="BI199" t="e">
        <f ca="1">VLOOKUP($B199,基础扩展表!$E:$AG,MATCH(BI$2,基础扩展表!$E$1:$AG$1,0),FALSE)</f>
        <v>#N/A</v>
      </c>
      <c r="BJ199" t="e">
        <f ca="1">VLOOKUP($B199,基础扩展表!$E:$AG,MATCH(BJ$2,基础扩展表!$E$1:$AG$1,0),FALSE)</f>
        <v>#N/A</v>
      </c>
      <c r="BK199" t="e">
        <f ca="1">VLOOKUP($B199,基础扩展表!$E:$AG,MATCH(BK$2,基础扩展表!$E$1:$AG$1,0),FALSE)</f>
        <v>#N/A</v>
      </c>
      <c r="BL199" t="e">
        <f ca="1">VLOOKUP($B199,基础扩展表!$E:$AG,MATCH(BL$2,基础扩展表!$E$1:$AG$1,0),FALSE)</f>
        <v>#N/A</v>
      </c>
      <c r="BM199" t="e">
        <f ca="1">VLOOKUP($E199,模型表!$C:$E,3,FALSE)</f>
        <v>#N/A</v>
      </c>
      <c r="BP199" t="str">
        <f t="shared" ca="1" si="36"/>
        <v>TRUE</v>
      </c>
    </row>
    <row r="200" spans="2:68" x14ac:dyDescent="0.2">
      <c r="B200" t="str">
        <f t="array" aca="1" ref="B200" ca="1">INDEX(基础表!$Y:$Y,SMALL(IF(基础表!$Z:$Z=1,ROW(基础表!$Z:$Z),999),ROW(H194)))&amp;""</f>
        <v/>
      </c>
      <c r="C200" t="e">
        <f ca="1">VLOOKUP(VLOOKUP($B200,基础表!$E:$G,3,FALSE),模型表!$C:$D,2,FALSE)</f>
        <v>#N/A</v>
      </c>
      <c r="E200" t="e">
        <f ca="1">VLOOKUP($B200,基础表!$E:$G,3,FALSE)</f>
        <v>#N/A</v>
      </c>
      <c r="F200" t="e">
        <f ca="1">VLOOKUP($E200,模型表!$C:$G,5,FALSE)</f>
        <v>#N/A</v>
      </c>
      <c r="G200" t="e">
        <f ca="1">VLOOKUP($E200,模型表!$C:$F,4,FALSE)</f>
        <v>#N/A</v>
      </c>
      <c r="I200" t="str">
        <f t="shared" ca="1" si="0"/>
        <v/>
      </c>
      <c r="J200" t="str">
        <f t="shared" ca="1" si="1"/>
        <v/>
      </c>
      <c r="K200" t="str">
        <f t="shared" ca="1" si="2"/>
        <v/>
      </c>
      <c r="L200" t="str">
        <f t="shared" ca="1" si="3"/>
        <v/>
      </c>
      <c r="M200" t="str">
        <f t="shared" ca="1" si="31"/>
        <v/>
      </c>
      <c r="O200" t="e">
        <f ca="1">VLOOKUP($B200,基础表!$E:$R,14,FALSE)</f>
        <v>#N/A</v>
      </c>
      <c r="P200" t="e">
        <f ca="1">VLOOKUP($B200,基础表!$E:$S,13,FALSE)</f>
        <v>#N/A</v>
      </c>
      <c r="R200" t="e">
        <f ca="1">VLOOKUP($B200,基础表!$E:$H,4,FALSE)</f>
        <v>#N/A</v>
      </c>
      <c r="U200" t="str">
        <f t="shared" ca="1" si="32"/>
        <v/>
      </c>
      <c r="V200" t="str">
        <f t="shared" ca="1" si="33"/>
        <v/>
      </c>
      <c r="W200" t="str">
        <f t="shared" ca="1" si="34"/>
        <v/>
      </c>
      <c r="X200" t="e">
        <f ca="1">VLOOKUP($E200,模型表!$C:$K,9,FALSE)</f>
        <v>#N/A</v>
      </c>
      <c r="Z200" t="e">
        <f ca="1">VLOOKUP($E200,模型表!$C:$Q,11,FALSE)</f>
        <v>#N/A</v>
      </c>
      <c r="AF200" s="36" t="str">
        <f ca="1">IF($B200="","",IF(VLOOKUP($E200,模型表!$C:$O,12,FALSE)="PBuff","["&amp;VLOOKUP($E200,模型表!$C:$Q,13,FALSE)&amp;"]","[]"))</f>
        <v/>
      </c>
      <c r="AH200" s="23" t="str">
        <f t="shared" ca="1" si="9"/>
        <v/>
      </c>
      <c r="AI200" s="23" t="e">
        <f t="shared" ca="1" si="35"/>
        <v>#N/A</v>
      </c>
      <c r="AJ200" s="23" t="str">
        <f t="shared" ca="1" si="11"/>
        <v/>
      </c>
      <c r="AK200" s="23" t="str">
        <f t="shared" ca="1" si="12"/>
        <v/>
      </c>
      <c r="AM200" t="e">
        <f ca="1">VLOOKUP($B200,基础表!$E:$J,4,FALSE)</f>
        <v>#N/A</v>
      </c>
      <c r="AN200" t="e">
        <f ca="1">VLOOKUP($B200,基础表!$E:$J,5,FALSE)</f>
        <v>#N/A</v>
      </c>
      <c r="AO200" t="e">
        <f ca="1">VLOOKUP($B200,基础表!$E:$J,6,FALSE)</f>
        <v>#N/A</v>
      </c>
      <c r="AP200" t="e">
        <f ca="1">VLOOKUP($B200,基础扩展表!$E:$AG,MATCH(AP$2,基础扩展表!$E$1:$AG$1,0),FALSE)</f>
        <v>#N/A</v>
      </c>
      <c r="AQ200" t="e">
        <f ca="1">VLOOKUP($B200,基础扩展表!$E:$AG,MATCH(AQ$2,基础扩展表!$E$1:$AG$1,0),FALSE)</f>
        <v>#N/A</v>
      </c>
      <c r="AR200" t="e">
        <f ca="1">VLOOKUP($B200,基础扩展表!$E:$AG,MATCH(AR$2,基础扩展表!$E$1:$AG$1,0),FALSE)</f>
        <v>#N/A</v>
      </c>
      <c r="AS200" t="e">
        <f ca="1">VLOOKUP($B200,基础扩展表!$E:$AG,MATCH(AS$2,基础扩展表!$E$1:$AG$1,0),FALSE)</f>
        <v>#N/A</v>
      </c>
      <c r="AT200" t="e">
        <f ca="1">VLOOKUP($B200,基础扩展表!$E:$AG,MATCH(AT$2,基础扩展表!$E$1:$AG$1,0),FALSE)</f>
        <v>#N/A</v>
      </c>
      <c r="AU200" t="e">
        <f ca="1">VLOOKUP($B200,基础扩展表!$E:$AG,MATCH(AU$2,基础扩展表!$E$1:$AG$1,0),FALSE)</f>
        <v>#N/A</v>
      </c>
      <c r="AV200" t="e">
        <f ca="1">VLOOKUP($B200,基础扩展表!$E:$AG,MATCH(AV$2,基础扩展表!$E$1:$AG$1,0),FALSE)</f>
        <v>#N/A</v>
      </c>
      <c r="AW200" t="e">
        <f ca="1">VLOOKUP($B200,基础扩展表!$E:$AG,MATCH(AW$2,基础扩展表!$E$1:$AG$1,0),FALSE)</f>
        <v>#N/A</v>
      </c>
      <c r="AX200" t="e">
        <f ca="1">VLOOKUP($B200,基础扩展表!$E:$AG,MATCH(AX$2,基础扩展表!$E$1:$AG$1,0),FALSE)</f>
        <v>#N/A</v>
      </c>
      <c r="AY200" t="e">
        <f ca="1">VLOOKUP($B200,基础扩展表!$E:$AG,MATCH(AY$2,基础扩展表!$E$1:$AG$1,0),FALSE)</f>
        <v>#N/A</v>
      </c>
      <c r="AZ200" t="e">
        <f ca="1">VLOOKUP($B200,基础扩展表!$E:$AG,MATCH(AZ$2,基础扩展表!$E$1:$AG$1,0),FALSE)</f>
        <v>#N/A</v>
      </c>
      <c r="BA200" t="e">
        <f ca="1">VLOOKUP($B200,基础扩展表!$E:$AG,MATCH(BA$2,基础扩展表!$E$1:$AG$1,0),FALSE)</f>
        <v>#N/A</v>
      </c>
      <c r="BB200" t="e">
        <f ca="1">VLOOKUP($B200,基础扩展表!$E:$AG,MATCH(BB$2,基础扩展表!$E$1:$AG$1,0),FALSE)</f>
        <v>#N/A</v>
      </c>
      <c r="BC200" t="e">
        <f ca="1">VLOOKUP($B200,基础扩展表!$E:$AG,MATCH(BC$2,基础扩展表!$E$1:$AG$1,0),FALSE)</f>
        <v>#N/A</v>
      </c>
      <c r="BD200" t="e">
        <f ca="1">VLOOKUP($B200,基础扩展表!$E:$AG,MATCH(BD$2,基础扩展表!$E$1:$AG$1,0),FALSE)</f>
        <v>#N/A</v>
      </c>
      <c r="BE200" t="e">
        <f ca="1">VLOOKUP($B200,基础扩展表!$E:$AG,MATCH(BE$2,基础扩展表!$E$1:$AG$1,0),FALSE)</f>
        <v>#N/A</v>
      </c>
      <c r="BF200" t="e">
        <f ca="1">VLOOKUP($B200,基础扩展表!$E:$AG,MATCH(BF$2,基础扩展表!$E$1:$AG$1,0),FALSE)</f>
        <v>#N/A</v>
      </c>
      <c r="BG200" t="e">
        <f ca="1">VLOOKUP($B200,基础扩展表!$E:$AG,MATCH(BG$2,基础扩展表!$E$1:$AG$1,0),FALSE)</f>
        <v>#N/A</v>
      </c>
      <c r="BH200" t="e">
        <f ca="1">VLOOKUP($B200,基础扩展表!$E:$AG,MATCH(BH$2,基础扩展表!$E$1:$AG$1,0),FALSE)</f>
        <v>#N/A</v>
      </c>
      <c r="BI200" t="e">
        <f ca="1">VLOOKUP($B200,基础扩展表!$E:$AG,MATCH(BI$2,基础扩展表!$E$1:$AG$1,0),FALSE)</f>
        <v>#N/A</v>
      </c>
      <c r="BJ200" t="e">
        <f ca="1">VLOOKUP($B200,基础扩展表!$E:$AG,MATCH(BJ$2,基础扩展表!$E$1:$AG$1,0),FALSE)</f>
        <v>#N/A</v>
      </c>
      <c r="BK200" t="e">
        <f ca="1">VLOOKUP($B200,基础扩展表!$E:$AG,MATCH(BK$2,基础扩展表!$E$1:$AG$1,0),FALSE)</f>
        <v>#N/A</v>
      </c>
      <c r="BL200" t="e">
        <f ca="1">VLOOKUP($B200,基础扩展表!$E:$AG,MATCH(BL$2,基础扩展表!$E$1:$AG$1,0),FALSE)</f>
        <v>#N/A</v>
      </c>
      <c r="BM200" t="e">
        <f ca="1">VLOOKUP($E200,模型表!$C:$E,3,FALSE)</f>
        <v>#N/A</v>
      </c>
      <c r="BP200" t="str">
        <f t="shared" ca="1" si="36"/>
        <v>TRUE</v>
      </c>
    </row>
    <row r="201" spans="2:68" x14ac:dyDescent="0.2">
      <c r="B201" t="str">
        <f t="array" aca="1" ref="B201" ca="1">INDEX(基础表!$Y:$Y,SMALL(IF(基础表!$Z:$Z=1,ROW(基础表!$Z:$Z),999),ROW(H195)))&amp;""</f>
        <v/>
      </c>
      <c r="C201" t="e">
        <f ca="1">VLOOKUP(VLOOKUP($B201,基础表!$E:$G,3,FALSE),模型表!$C:$D,2,FALSE)</f>
        <v>#N/A</v>
      </c>
      <c r="E201" t="e">
        <f ca="1">VLOOKUP($B201,基础表!$E:$G,3,FALSE)</f>
        <v>#N/A</v>
      </c>
      <c r="F201" t="e">
        <f ca="1">VLOOKUP($E201,模型表!$C:$G,5,FALSE)</f>
        <v>#N/A</v>
      </c>
      <c r="G201" t="e">
        <f ca="1">VLOOKUP($E201,模型表!$C:$F,4,FALSE)</f>
        <v>#N/A</v>
      </c>
      <c r="I201" t="str">
        <f t="shared" ca="1" si="0"/>
        <v/>
      </c>
      <c r="J201" t="str">
        <f t="shared" ca="1" si="1"/>
        <v/>
      </c>
      <c r="K201" t="str">
        <f t="shared" ca="1" si="2"/>
        <v/>
      </c>
      <c r="L201" t="str">
        <f t="shared" ca="1" si="3"/>
        <v/>
      </c>
      <c r="M201" t="str">
        <f t="shared" ca="1" si="31"/>
        <v/>
      </c>
      <c r="O201" t="e">
        <f ca="1">VLOOKUP($B201,基础表!$E:$R,14,FALSE)</f>
        <v>#N/A</v>
      </c>
      <c r="P201" t="e">
        <f ca="1">VLOOKUP($B201,基础表!$E:$S,13,FALSE)</f>
        <v>#N/A</v>
      </c>
      <c r="R201" t="e">
        <f ca="1">VLOOKUP($B201,基础表!$E:$H,4,FALSE)</f>
        <v>#N/A</v>
      </c>
      <c r="U201" t="str">
        <f t="shared" ca="1" si="32"/>
        <v/>
      </c>
      <c r="V201" t="str">
        <f t="shared" ca="1" si="33"/>
        <v/>
      </c>
      <c r="W201" t="str">
        <f t="shared" ca="1" si="34"/>
        <v/>
      </c>
      <c r="X201" t="e">
        <f ca="1">VLOOKUP($E201,模型表!$C:$K,9,FALSE)</f>
        <v>#N/A</v>
      </c>
      <c r="Z201" t="e">
        <f ca="1">VLOOKUP($E201,模型表!$C:$Q,11,FALSE)</f>
        <v>#N/A</v>
      </c>
      <c r="AF201" s="36" t="str">
        <f ca="1">IF($B201="","",IF(VLOOKUP($E201,模型表!$C:$O,12,FALSE)="PBuff","["&amp;VLOOKUP($E201,模型表!$C:$Q,13,FALSE)&amp;"]","[]"))</f>
        <v/>
      </c>
      <c r="AH201" s="23" t="str">
        <f t="shared" ca="1" si="9"/>
        <v/>
      </c>
      <c r="AI201" s="23" t="e">
        <f t="shared" ca="1" si="35"/>
        <v>#N/A</v>
      </c>
      <c r="AJ201" s="23" t="str">
        <f t="shared" ca="1" si="11"/>
        <v/>
      </c>
      <c r="AK201" s="23" t="str">
        <f t="shared" ca="1" si="12"/>
        <v/>
      </c>
      <c r="AM201" t="e">
        <f ca="1">VLOOKUP($B201,基础表!$E:$J,4,FALSE)</f>
        <v>#N/A</v>
      </c>
      <c r="AN201" t="e">
        <f ca="1">VLOOKUP($B201,基础表!$E:$J,5,FALSE)</f>
        <v>#N/A</v>
      </c>
      <c r="AO201" t="e">
        <f ca="1">VLOOKUP($B201,基础表!$E:$J,6,FALSE)</f>
        <v>#N/A</v>
      </c>
      <c r="AP201" t="e">
        <f ca="1">VLOOKUP($B201,基础扩展表!$E:$AG,MATCH(AP$2,基础扩展表!$E$1:$AG$1,0),FALSE)</f>
        <v>#N/A</v>
      </c>
      <c r="AQ201" t="e">
        <f ca="1">VLOOKUP($B201,基础扩展表!$E:$AG,MATCH(AQ$2,基础扩展表!$E$1:$AG$1,0),FALSE)</f>
        <v>#N/A</v>
      </c>
      <c r="AR201" t="e">
        <f ca="1">VLOOKUP($B201,基础扩展表!$E:$AG,MATCH(AR$2,基础扩展表!$E$1:$AG$1,0),FALSE)</f>
        <v>#N/A</v>
      </c>
      <c r="AS201" t="e">
        <f ca="1">VLOOKUP($B201,基础扩展表!$E:$AG,MATCH(AS$2,基础扩展表!$E$1:$AG$1,0),FALSE)</f>
        <v>#N/A</v>
      </c>
      <c r="AT201" t="e">
        <f ca="1">VLOOKUP($B201,基础扩展表!$E:$AG,MATCH(AT$2,基础扩展表!$E$1:$AG$1,0),FALSE)</f>
        <v>#N/A</v>
      </c>
      <c r="AU201" t="e">
        <f ca="1">VLOOKUP($B201,基础扩展表!$E:$AG,MATCH(AU$2,基础扩展表!$E$1:$AG$1,0),FALSE)</f>
        <v>#N/A</v>
      </c>
      <c r="AV201" t="e">
        <f ca="1">VLOOKUP($B201,基础扩展表!$E:$AG,MATCH(AV$2,基础扩展表!$E$1:$AG$1,0),FALSE)</f>
        <v>#N/A</v>
      </c>
      <c r="AW201" t="e">
        <f ca="1">VLOOKUP($B201,基础扩展表!$E:$AG,MATCH(AW$2,基础扩展表!$E$1:$AG$1,0),FALSE)</f>
        <v>#N/A</v>
      </c>
      <c r="AX201" t="e">
        <f ca="1">VLOOKUP($B201,基础扩展表!$E:$AG,MATCH(AX$2,基础扩展表!$E$1:$AG$1,0),FALSE)</f>
        <v>#N/A</v>
      </c>
      <c r="AY201" t="e">
        <f ca="1">VLOOKUP($B201,基础扩展表!$E:$AG,MATCH(AY$2,基础扩展表!$E$1:$AG$1,0),FALSE)</f>
        <v>#N/A</v>
      </c>
      <c r="AZ201" t="e">
        <f ca="1">VLOOKUP($B201,基础扩展表!$E:$AG,MATCH(AZ$2,基础扩展表!$E$1:$AG$1,0),FALSE)</f>
        <v>#N/A</v>
      </c>
      <c r="BA201" t="e">
        <f ca="1">VLOOKUP($B201,基础扩展表!$E:$AG,MATCH(BA$2,基础扩展表!$E$1:$AG$1,0),FALSE)</f>
        <v>#N/A</v>
      </c>
      <c r="BB201" t="e">
        <f ca="1">VLOOKUP($B201,基础扩展表!$E:$AG,MATCH(BB$2,基础扩展表!$E$1:$AG$1,0),FALSE)</f>
        <v>#N/A</v>
      </c>
      <c r="BC201" t="e">
        <f ca="1">VLOOKUP($B201,基础扩展表!$E:$AG,MATCH(BC$2,基础扩展表!$E$1:$AG$1,0),FALSE)</f>
        <v>#N/A</v>
      </c>
      <c r="BD201" t="e">
        <f ca="1">VLOOKUP($B201,基础扩展表!$E:$AG,MATCH(BD$2,基础扩展表!$E$1:$AG$1,0),FALSE)</f>
        <v>#N/A</v>
      </c>
      <c r="BE201" t="e">
        <f ca="1">VLOOKUP($B201,基础扩展表!$E:$AG,MATCH(BE$2,基础扩展表!$E$1:$AG$1,0),FALSE)</f>
        <v>#N/A</v>
      </c>
      <c r="BF201" t="e">
        <f ca="1">VLOOKUP($B201,基础扩展表!$E:$AG,MATCH(BF$2,基础扩展表!$E$1:$AG$1,0),FALSE)</f>
        <v>#N/A</v>
      </c>
      <c r="BG201" t="e">
        <f ca="1">VLOOKUP($B201,基础扩展表!$E:$AG,MATCH(BG$2,基础扩展表!$E$1:$AG$1,0),FALSE)</f>
        <v>#N/A</v>
      </c>
      <c r="BH201" t="e">
        <f ca="1">VLOOKUP($B201,基础扩展表!$E:$AG,MATCH(BH$2,基础扩展表!$E$1:$AG$1,0),FALSE)</f>
        <v>#N/A</v>
      </c>
      <c r="BI201" t="e">
        <f ca="1">VLOOKUP($B201,基础扩展表!$E:$AG,MATCH(BI$2,基础扩展表!$E$1:$AG$1,0),FALSE)</f>
        <v>#N/A</v>
      </c>
      <c r="BJ201" t="e">
        <f ca="1">VLOOKUP($B201,基础扩展表!$E:$AG,MATCH(BJ$2,基础扩展表!$E$1:$AG$1,0),FALSE)</f>
        <v>#N/A</v>
      </c>
      <c r="BK201" t="e">
        <f ca="1">VLOOKUP($B201,基础扩展表!$E:$AG,MATCH(BK$2,基础扩展表!$E$1:$AG$1,0),FALSE)</f>
        <v>#N/A</v>
      </c>
      <c r="BL201" t="e">
        <f ca="1">VLOOKUP($B201,基础扩展表!$E:$AG,MATCH(BL$2,基础扩展表!$E$1:$AG$1,0),FALSE)</f>
        <v>#N/A</v>
      </c>
      <c r="BM201" t="e">
        <f ca="1">VLOOKUP($E201,模型表!$C:$E,3,FALSE)</f>
        <v>#N/A</v>
      </c>
      <c r="BP201" t="str">
        <f t="shared" ca="1" si="36"/>
        <v>TRUE</v>
      </c>
    </row>
    <row r="202" spans="2:68" x14ac:dyDescent="0.2">
      <c r="B202" t="str">
        <f t="array" aca="1" ref="B202" ca="1">INDEX(基础表!$Y:$Y,SMALL(IF(基础表!$Z:$Z=1,ROW(基础表!$Z:$Z),999),ROW(H196)))&amp;""</f>
        <v/>
      </c>
      <c r="C202" t="e">
        <f ca="1">VLOOKUP(VLOOKUP($B202,基础表!$E:$G,3,FALSE),模型表!$C:$D,2,FALSE)</f>
        <v>#N/A</v>
      </c>
      <c r="E202" t="e">
        <f ca="1">VLOOKUP($B202,基础表!$E:$G,3,FALSE)</f>
        <v>#N/A</v>
      </c>
      <c r="F202" t="e">
        <f ca="1">VLOOKUP($E202,模型表!$C:$G,5,FALSE)</f>
        <v>#N/A</v>
      </c>
      <c r="G202" t="e">
        <f ca="1">VLOOKUP($E202,模型表!$C:$F,4,FALSE)</f>
        <v>#N/A</v>
      </c>
      <c r="I202" t="str">
        <f t="shared" ca="1" si="0"/>
        <v/>
      </c>
      <c r="J202" t="str">
        <f t="shared" ca="1" si="1"/>
        <v/>
      </c>
      <c r="K202" t="str">
        <f t="shared" ca="1" si="2"/>
        <v/>
      </c>
      <c r="L202" t="str">
        <f t="shared" ca="1" si="3"/>
        <v/>
      </c>
      <c r="M202" t="str">
        <f t="shared" ca="1" si="31"/>
        <v/>
      </c>
      <c r="O202" t="e">
        <f ca="1">VLOOKUP($B202,基础表!$E:$R,14,FALSE)</f>
        <v>#N/A</v>
      </c>
      <c r="P202" t="e">
        <f ca="1">VLOOKUP($B202,基础表!$E:$S,13,FALSE)</f>
        <v>#N/A</v>
      </c>
      <c r="R202" t="e">
        <f ca="1">VLOOKUP($B202,基础表!$E:$H,4,FALSE)</f>
        <v>#N/A</v>
      </c>
      <c r="U202" t="str">
        <f t="shared" ca="1" si="32"/>
        <v/>
      </c>
      <c r="V202" t="str">
        <f t="shared" ca="1" si="33"/>
        <v/>
      </c>
      <c r="W202" t="str">
        <f t="shared" ca="1" si="34"/>
        <v/>
      </c>
      <c r="X202" t="e">
        <f ca="1">VLOOKUP($E202,模型表!$C:$K,9,FALSE)</f>
        <v>#N/A</v>
      </c>
      <c r="Z202" t="e">
        <f ca="1">VLOOKUP($E202,模型表!$C:$Q,11,FALSE)</f>
        <v>#N/A</v>
      </c>
      <c r="AF202" s="36" t="str">
        <f ca="1">IF($B202="","",IF(VLOOKUP($E202,模型表!$C:$O,12,FALSE)="PBuff","["&amp;VLOOKUP($E202,模型表!$C:$Q,13,FALSE)&amp;"]","[]"))</f>
        <v/>
      </c>
      <c r="AH202" s="23" t="str">
        <f t="shared" ca="1" si="9"/>
        <v/>
      </c>
      <c r="AI202" s="23" t="e">
        <f t="shared" ca="1" si="35"/>
        <v>#N/A</v>
      </c>
      <c r="AJ202" s="23" t="str">
        <f t="shared" ca="1" si="11"/>
        <v/>
      </c>
      <c r="AK202" s="23" t="str">
        <f t="shared" ca="1" si="12"/>
        <v/>
      </c>
      <c r="AM202" t="e">
        <f ca="1">VLOOKUP($B202,基础表!$E:$J,4,FALSE)</f>
        <v>#N/A</v>
      </c>
      <c r="AN202" t="e">
        <f ca="1">VLOOKUP($B202,基础表!$E:$J,5,FALSE)</f>
        <v>#N/A</v>
      </c>
      <c r="AO202" t="e">
        <f ca="1">VLOOKUP($B202,基础表!$E:$J,6,FALSE)</f>
        <v>#N/A</v>
      </c>
      <c r="AP202" t="e">
        <f ca="1">VLOOKUP($B202,基础扩展表!$E:$AG,MATCH(AP$2,基础扩展表!$E$1:$AG$1,0),FALSE)</f>
        <v>#N/A</v>
      </c>
      <c r="AQ202" t="e">
        <f ca="1">VLOOKUP($B202,基础扩展表!$E:$AG,MATCH(AQ$2,基础扩展表!$E$1:$AG$1,0),FALSE)</f>
        <v>#N/A</v>
      </c>
      <c r="AR202" t="e">
        <f ca="1">VLOOKUP($B202,基础扩展表!$E:$AG,MATCH(AR$2,基础扩展表!$E$1:$AG$1,0),FALSE)</f>
        <v>#N/A</v>
      </c>
      <c r="AS202" t="e">
        <f ca="1">VLOOKUP($B202,基础扩展表!$E:$AG,MATCH(AS$2,基础扩展表!$E$1:$AG$1,0),FALSE)</f>
        <v>#N/A</v>
      </c>
      <c r="AT202" t="e">
        <f ca="1">VLOOKUP($B202,基础扩展表!$E:$AG,MATCH(AT$2,基础扩展表!$E$1:$AG$1,0),FALSE)</f>
        <v>#N/A</v>
      </c>
      <c r="AU202" t="e">
        <f ca="1">VLOOKUP($B202,基础扩展表!$E:$AG,MATCH(AU$2,基础扩展表!$E$1:$AG$1,0),FALSE)</f>
        <v>#N/A</v>
      </c>
      <c r="AV202" t="e">
        <f ca="1">VLOOKUP($B202,基础扩展表!$E:$AG,MATCH(AV$2,基础扩展表!$E$1:$AG$1,0),FALSE)</f>
        <v>#N/A</v>
      </c>
      <c r="AW202" t="e">
        <f ca="1">VLOOKUP($B202,基础扩展表!$E:$AG,MATCH(AW$2,基础扩展表!$E$1:$AG$1,0),FALSE)</f>
        <v>#N/A</v>
      </c>
      <c r="AX202" t="e">
        <f ca="1">VLOOKUP($B202,基础扩展表!$E:$AG,MATCH(AX$2,基础扩展表!$E$1:$AG$1,0),FALSE)</f>
        <v>#N/A</v>
      </c>
      <c r="AY202" t="e">
        <f ca="1">VLOOKUP($B202,基础扩展表!$E:$AG,MATCH(AY$2,基础扩展表!$E$1:$AG$1,0),FALSE)</f>
        <v>#N/A</v>
      </c>
      <c r="AZ202" t="e">
        <f ca="1">VLOOKUP($B202,基础扩展表!$E:$AG,MATCH(AZ$2,基础扩展表!$E$1:$AG$1,0),FALSE)</f>
        <v>#N/A</v>
      </c>
      <c r="BA202" t="e">
        <f ca="1">VLOOKUP($B202,基础扩展表!$E:$AG,MATCH(BA$2,基础扩展表!$E$1:$AG$1,0),FALSE)</f>
        <v>#N/A</v>
      </c>
      <c r="BB202" t="e">
        <f ca="1">VLOOKUP($B202,基础扩展表!$E:$AG,MATCH(BB$2,基础扩展表!$E$1:$AG$1,0),FALSE)</f>
        <v>#N/A</v>
      </c>
      <c r="BC202" t="e">
        <f ca="1">VLOOKUP($B202,基础扩展表!$E:$AG,MATCH(BC$2,基础扩展表!$E$1:$AG$1,0),FALSE)</f>
        <v>#N/A</v>
      </c>
      <c r="BD202" t="e">
        <f ca="1">VLOOKUP($B202,基础扩展表!$E:$AG,MATCH(BD$2,基础扩展表!$E$1:$AG$1,0),FALSE)</f>
        <v>#N/A</v>
      </c>
      <c r="BE202" t="e">
        <f ca="1">VLOOKUP($B202,基础扩展表!$E:$AG,MATCH(BE$2,基础扩展表!$E$1:$AG$1,0),FALSE)</f>
        <v>#N/A</v>
      </c>
      <c r="BF202" t="e">
        <f ca="1">VLOOKUP($B202,基础扩展表!$E:$AG,MATCH(BF$2,基础扩展表!$E$1:$AG$1,0),FALSE)</f>
        <v>#N/A</v>
      </c>
      <c r="BG202" t="e">
        <f ca="1">VLOOKUP($B202,基础扩展表!$E:$AG,MATCH(BG$2,基础扩展表!$E$1:$AG$1,0),FALSE)</f>
        <v>#N/A</v>
      </c>
      <c r="BH202" t="e">
        <f ca="1">VLOOKUP($B202,基础扩展表!$E:$AG,MATCH(BH$2,基础扩展表!$E$1:$AG$1,0),FALSE)</f>
        <v>#N/A</v>
      </c>
      <c r="BI202" t="e">
        <f ca="1">VLOOKUP($B202,基础扩展表!$E:$AG,MATCH(BI$2,基础扩展表!$E$1:$AG$1,0),FALSE)</f>
        <v>#N/A</v>
      </c>
      <c r="BJ202" t="e">
        <f ca="1">VLOOKUP($B202,基础扩展表!$E:$AG,MATCH(BJ$2,基础扩展表!$E$1:$AG$1,0),FALSE)</f>
        <v>#N/A</v>
      </c>
      <c r="BK202" t="e">
        <f ca="1">VLOOKUP($B202,基础扩展表!$E:$AG,MATCH(BK$2,基础扩展表!$E$1:$AG$1,0),FALSE)</f>
        <v>#N/A</v>
      </c>
      <c r="BL202" t="e">
        <f ca="1">VLOOKUP($B202,基础扩展表!$E:$AG,MATCH(BL$2,基础扩展表!$E$1:$AG$1,0),FALSE)</f>
        <v>#N/A</v>
      </c>
      <c r="BM202" t="e">
        <f ca="1">VLOOKUP($E202,模型表!$C:$E,3,FALSE)</f>
        <v>#N/A</v>
      </c>
      <c r="BP202" t="str">
        <f t="shared" ca="1" si="36"/>
        <v>TRUE</v>
      </c>
    </row>
    <row r="203" spans="2:68" x14ac:dyDescent="0.2">
      <c r="B203" t="str">
        <f t="array" aca="1" ref="B203" ca="1">INDEX(基础表!$Y:$Y,SMALL(IF(基础表!$Z:$Z=1,ROW(基础表!$Z:$Z),999),ROW(H197)))&amp;""</f>
        <v/>
      </c>
      <c r="C203" t="e">
        <f ca="1">VLOOKUP(VLOOKUP($B203,基础表!$E:$G,3,FALSE),模型表!$C:$D,2,FALSE)</f>
        <v>#N/A</v>
      </c>
      <c r="E203" t="e">
        <f ca="1">VLOOKUP($B203,基础表!$E:$G,3,FALSE)</f>
        <v>#N/A</v>
      </c>
      <c r="F203" t="e">
        <f ca="1">VLOOKUP($E203,模型表!$C:$G,5,FALSE)</f>
        <v>#N/A</v>
      </c>
      <c r="G203" t="e">
        <f ca="1">VLOOKUP($E203,模型表!$C:$F,4,FALSE)</f>
        <v>#N/A</v>
      </c>
      <c r="I203" t="str">
        <f t="shared" ca="1" si="0"/>
        <v/>
      </c>
      <c r="J203" t="str">
        <f t="shared" ca="1" si="1"/>
        <v/>
      </c>
      <c r="K203" t="str">
        <f t="shared" ca="1" si="2"/>
        <v/>
      </c>
      <c r="L203" t="str">
        <f t="shared" ca="1" si="3"/>
        <v/>
      </c>
      <c r="M203" t="str">
        <f t="shared" ca="1" si="31"/>
        <v/>
      </c>
      <c r="O203" t="e">
        <f ca="1">VLOOKUP($B203,基础表!$E:$R,14,FALSE)</f>
        <v>#N/A</v>
      </c>
      <c r="P203" t="e">
        <f ca="1">VLOOKUP($B203,基础表!$E:$S,13,FALSE)</f>
        <v>#N/A</v>
      </c>
      <c r="R203" t="e">
        <f ca="1">VLOOKUP($B203,基础表!$E:$H,4,FALSE)</f>
        <v>#N/A</v>
      </c>
      <c r="U203" t="str">
        <f t="shared" ca="1" si="32"/>
        <v/>
      </c>
      <c r="V203" t="str">
        <f t="shared" ca="1" si="33"/>
        <v/>
      </c>
      <c r="W203" t="str">
        <f t="shared" ca="1" si="34"/>
        <v/>
      </c>
      <c r="X203" t="e">
        <f ca="1">VLOOKUP($E203,模型表!$C:$K,9,FALSE)</f>
        <v>#N/A</v>
      </c>
      <c r="Z203" t="e">
        <f ca="1">VLOOKUP($E203,模型表!$C:$Q,11,FALSE)</f>
        <v>#N/A</v>
      </c>
      <c r="AF203" s="36" t="str">
        <f ca="1">IF($B203="","",IF(VLOOKUP($E203,模型表!$C:$O,12,FALSE)="PBuff","["&amp;VLOOKUP($E203,模型表!$C:$Q,13,FALSE)&amp;"]","[]"))</f>
        <v/>
      </c>
      <c r="AH203" s="23" t="str">
        <f t="shared" ca="1" si="9"/>
        <v/>
      </c>
      <c r="AI203" s="23" t="e">
        <f t="shared" ca="1" si="35"/>
        <v>#N/A</v>
      </c>
      <c r="AJ203" s="23" t="str">
        <f t="shared" ca="1" si="11"/>
        <v/>
      </c>
      <c r="AK203" s="23" t="str">
        <f t="shared" ca="1" si="12"/>
        <v/>
      </c>
      <c r="AM203" t="e">
        <f ca="1">VLOOKUP($B203,基础表!$E:$J,4,FALSE)</f>
        <v>#N/A</v>
      </c>
      <c r="AN203" t="e">
        <f ca="1">VLOOKUP($B203,基础表!$E:$J,5,FALSE)</f>
        <v>#N/A</v>
      </c>
      <c r="AO203" t="e">
        <f ca="1">VLOOKUP($B203,基础表!$E:$J,6,FALSE)</f>
        <v>#N/A</v>
      </c>
      <c r="AP203" t="e">
        <f ca="1">VLOOKUP($B203,基础扩展表!$E:$AG,MATCH(AP$2,基础扩展表!$E$1:$AG$1,0),FALSE)</f>
        <v>#N/A</v>
      </c>
      <c r="AQ203" t="e">
        <f ca="1">VLOOKUP($B203,基础扩展表!$E:$AG,MATCH(AQ$2,基础扩展表!$E$1:$AG$1,0),FALSE)</f>
        <v>#N/A</v>
      </c>
      <c r="AR203" t="e">
        <f ca="1">VLOOKUP($B203,基础扩展表!$E:$AG,MATCH(AR$2,基础扩展表!$E$1:$AG$1,0),FALSE)</f>
        <v>#N/A</v>
      </c>
      <c r="AS203" t="e">
        <f ca="1">VLOOKUP($B203,基础扩展表!$E:$AG,MATCH(AS$2,基础扩展表!$E$1:$AG$1,0),FALSE)</f>
        <v>#N/A</v>
      </c>
      <c r="AT203" t="e">
        <f ca="1">VLOOKUP($B203,基础扩展表!$E:$AG,MATCH(AT$2,基础扩展表!$E$1:$AG$1,0),FALSE)</f>
        <v>#N/A</v>
      </c>
      <c r="AU203" t="e">
        <f ca="1">VLOOKUP($B203,基础扩展表!$E:$AG,MATCH(AU$2,基础扩展表!$E$1:$AG$1,0),FALSE)</f>
        <v>#N/A</v>
      </c>
      <c r="AV203" t="e">
        <f ca="1">VLOOKUP($B203,基础扩展表!$E:$AG,MATCH(AV$2,基础扩展表!$E$1:$AG$1,0),FALSE)</f>
        <v>#N/A</v>
      </c>
      <c r="AW203" t="e">
        <f ca="1">VLOOKUP($B203,基础扩展表!$E:$AG,MATCH(AW$2,基础扩展表!$E$1:$AG$1,0),FALSE)</f>
        <v>#N/A</v>
      </c>
      <c r="AX203" t="e">
        <f ca="1">VLOOKUP($B203,基础扩展表!$E:$AG,MATCH(AX$2,基础扩展表!$E$1:$AG$1,0),FALSE)</f>
        <v>#N/A</v>
      </c>
      <c r="AY203" t="e">
        <f ca="1">VLOOKUP($B203,基础扩展表!$E:$AG,MATCH(AY$2,基础扩展表!$E$1:$AG$1,0),FALSE)</f>
        <v>#N/A</v>
      </c>
      <c r="AZ203" t="e">
        <f ca="1">VLOOKUP($B203,基础扩展表!$E:$AG,MATCH(AZ$2,基础扩展表!$E$1:$AG$1,0),FALSE)</f>
        <v>#N/A</v>
      </c>
      <c r="BA203" t="e">
        <f ca="1">VLOOKUP($B203,基础扩展表!$E:$AG,MATCH(BA$2,基础扩展表!$E$1:$AG$1,0),FALSE)</f>
        <v>#N/A</v>
      </c>
      <c r="BB203" t="e">
        <f ca="1">VLOOKUP($B203,基础扩展表!$E:$AG,MATCH(BB$2,基础扩展表!$E$1:$AG$1,0),FALSE)</f>
        <v>#N/A</v>
      </c>
      <c r="BC203" t="e">
        <f ca="1">VLOOKUP($B203,基础扩展表!$E:$AG,MATCH(BC$2,基础扩展表!$E$1:$AG$1,0),FALSE)</f>
        <v>#N/A</v>
      </c>
      <c r="BD203" t="e">
        <f ca="1">VLOOKUP($B203,基础扩展表!$E:$AG,MATCH(BD$2,基础扩展表!$E$1:$AG$1,0),FALSE)</f>
        <v>#N/A</v>
      </c>
      <c r="BE203" t="e">
        <f ca="1">VLOOKUP($B203,基础扩展表!$E:$AG,MATCH(BE$2,基础扩展表!$E$1:$AG$1,0),FALSE)</f>
        <v>#N/A</v>
      </c>
      <c r="BF203" t="e">
        <f ca="1">VLOOKUP($B203,基础扩展表!$E:$AG,MATCH(BF$2,基础扩展表!$E$1:$AG$1,0),FALSE)</f>
        <v>#N/A</v>
      </c>
      <c r="BG203" t="e">
        <f ca="1">VLOOKUP($B203,基础扩展表!$E:$AG,MATCH(BG$2,基础扩展表!$E$1:$AG$1,0),FALSE)</f>
        <v>#N/A</v>
      </c>
      <c r="BH203" t="e">
        <f ca="1">VLOOKUP($B203,基础扩展表!$E:$AG,MATCH(BH$2,基础扩展表!$E$1:$AG$1,0),FALSE)</f>
        <v>#N/A</v>
      </c>
      <c r="BI203" t="e">
        <f ca="1">VLOOKUP($B203,基础扩展表!$E:$AG,MATCH(BI$2,基础扩展表!$E$1:$AG$1,0),FALSE)</f>
        <v>#N/A</v>
      </c>
      <c r="BJ203" t="e">
        <f ca="1">VLOOKUP($B203,基础扩展表!$E:$AG,MATCH(BJ$2,基础扩展表!$E$1:$AG$1,0),FALSE)</f>
        <v>#N/A</v>
      </c>
      <c r="BK203" t="e">
        <f ca="1">VLOOKUP($B203,基础扩展表!$E:$AG,MATCH(BK$2,基础扩展表!$E$1:$AG$1,0),FALSE)</f>
        <v>#N/A</v>
      </c>
      <c r="BL203" t="e">
        <f ca="1">VLOOKUP($B203,基础扩展表!$E:$AG,MATCH(BL$2,基础扩展表!$E$1:$AG$1,0),FALSE)</f>
        <v>#N/A</v>
      </c>
      <c r="BM203" t="e">
        <f ca="1">VLOOKUP($E203,模型表!$C:$E,3,FALSE)</f>
        <v>#N/A</v>
      </c>
      <c r="BP203" t="str">
        <f t="shared" ca="1" si="36"/>
        <v>TRUE</v>
      </c>
    </row>
    <row r="204" spans="2:68" x14ac:dyDescent="0.2">
      <c r="B204" t="str">
        <f t="array" aca="1" ref="B204" ca="1">INDEX(基础表!$Y:$Y,SMALL(IF(基础表!$Z:$Z=1,ROW(基础表!$Z:$Z),999),ROW(H198)))&amp;""</f>
        <v/>
      </c>
      <c r="C204" t="e">
        <f ca="1">VLOOKUP(VLOOKUP($B204,基础表!$E:$G,3,FALSE),模型表!$C:$D,2,FALSE)</f>
        <v>#N/A</v>
      </c>
      <c r="E204" t="e">
        <f ca="1">VLOOKUP($B204,基础表!$E:$G,3,FALSE)</f>
        <v>#N/A</v>
      </c>
      <c r="F204" t="e">
        <f ca="1">VLOOKUP($E204,模型表!$C:$G,5,FALSE)</f>
        <v>#N/A</v>
      </c>
      <c r="G204" t="e">
        <f ca="1">VLOOKUP($E204,模型表!$C:$F,4,FALSE)</f>
        <v>#N/A</v>
      </c>
      <c r="I204" t="str">
        <f t="shared" ca="1" si="0"/>
        <v/>
      </c>
      <c r="J204" t="str">
        <f t="shared" ca="1" si="1"/>
        <v/>
      </c>
      <c r="K204" t="str">
        <f t="shared" ca="1" si="2"/>
        <v/>
      </c>
      <c r="L204" t="str">
        <f t="shared" ca="1" si="3"/>
        <v/>
      </c>
      <c r="M204" t="str">
        <f t="shared" ca="1" si="31"/>
        <v/>
      </c>
      <c r="O204" t="e">
        <f ca="1">VLOOKUP($B204,基础表!$E:$R,14,FALSE)</f>
        <v>#N/A</v>
      </c>
      <c r="P204" t="e">
        <f ca="1">VLOOKUP($B204,基础表!$E:$S,13,FALSE)</f>
        <v>#N/A</v>
      </c>
      <c r="R204" t="e">
        <f ca="1">VLOOKUP($B204,基础表!$E:$H,4,FALSE)</f>
        <v>#N/A</v>
      </c>
      <c r="U204" t="str">
        <f t="shared" ca="1" si="32"/>
        <v/>
      </c>
      <c r="V204" t="str">
        <f t="shared" ca="1" si="33"/>
        <v/>
      </c>
      <c r="W204" t="str">
        <f t="shared" ca="1" si="34"/>
        <v/>
      </c>
      <c r="X204" t="e">
        <f ca="1">VLOOKUP($E204,模型表!$C:$K,9,FALSE)</f>
        <v>#N/A</v>
      </c>
      <c r="Z204" t="e">
        <f ca="1">VLOOKUP($E204,模型表!$C:$Q,11,FALSE)</f>
        <v>#N/A</v>
      </c>
      <c r="AF204" s="36" t="str">
        <f ca="1">IF($B204="","",IF(VLOOKUP($E204,模型表!$C:$O,12,FALSE)="PBuff","["&amp;VLOOKUP($E204,模型表!$C:$Q,13,FALSE)&amp;"]","[]"))</f>
        <v/>
      </c>
      <c r="AH204" s="23" t="str">
        <f t="shared" ca="1" si="9"/>
        <v/>
      </c>
      <c r="AI204" s="23" t="e">
        <f t="shared" ca="1" si="35"/>
        <v>#N/A</v>
      </c>
      <c r="AJ204" s="23" t="str">
        <f t="shared" ca="1" si="11"/>
        <v/>
      </c>
      <c r="AK204" s="23" t="str">
        <f t="shared" ca="1" si="12"/>
        <v/>
      </c>
      <c r="AM204" t="e">
        <f ca="1">VLOOKUP($B204,基础表!$E:$J,4,FALSE)</f>
        <v>#N/A</v>
      </c>
      <c r="AN204" t="e">
        <f ca="1">VLOOKUP($B204,基础表!$E:$J,5,FALSE)</f>
        <v>#N/A</v>
      </c>
      <c r="AO204" t="e">
        <f ca="1">VLOOKUP($B204,基础表!$E:$J,6,FALSE)</f>
        <v>#N/A</v>
      </c>
      <c r="AP204" t="e">
        <f ca="1">VLOOKUP($B204,基础扩展表!$E:$AG,MATCH(AP$2,基础扩展表!$E$1:$AG$1,0),FALSE)</f>
        <v>#N/A</v>
      </c>
      <c r="AQ204" t="e">
        <f ca="1">VLOOKUP($B204,基础扩展表!$E:$AG,MATCH(AQ$2,基础扩展表!$E$1:$AG$1,0),FALSE)</f>
        <v>#N/A</v>
      </c>
      <c r="AR204" t="e">
        <f ca="1">VLOOKUP($B204,基础扩展表!$E:$AG,MATCH(AR$2,基础扩展表!$E$1:$AG$1,0),FALSE)</f>
        <v>#N/A</v>
      </c>
      <c r="AS204" t="e">
        <f ca="1">VLOOKUP($B204,基础扩展表!$E:$AG,MATCH(AS$2,基础扩展表!$E$1:$AG$1,0),FALSE)</f>
        <v>#N/A</v>
      </c>
      <c r="AT204" t="e">
        <f ca="1">VLOOKUP($B204,基础扩展表!$E:$AG,MATCH(AT$2,基础扩展表!$E$1:$AG$1,0),FALSE)</f>
        <v>#N/A</v>
      </c>
      <c r="AU204" t="e">
        <f ca="1">VLOOKUP($B204,基础扩展表!$E:$AG,MATCH(AU$2,基础扩展表!$E$1:$AG$1,0),FALSE)</f>
        <v>#N/A</v>
      </c>
      <c r="AV204" t="e">
        <f ca="1">VLOOKUP($B204,基础扩展表!$E:$AG,MATCH(AV$2,基础扩展表!$E$1:$AG$1,0),FALSE)</f>
        <v>#N/A</v>
      </c>
      <c r="AW204" t="e">
        <f ca="1">VLOOKUP($B204,基础扩展表!$E:$AG,MATCH(AW$2,基础扩展表!$E$1:$AG$1,0),FALSE)</f>
        <v>#N/A</v>
      </c>
      <c r="AX204" t="e">
        <f ca="1">VLOOKUP($B204,基础扩展表!$E:$AG,MATCH(AX$2,基础扩展表!$E$1:$AG$1,0),FALSE)</f>
        <v>#N/A</v>
      </c>
      <c r="AY204" t="e">
        <f ca="1">VLOOKUP($B204,基础扩展表!$E:$AG,MATCH(AY$2,基础扩展表!$E$1:$AG$1,0),FALSE)</f>
        <v>#N/A</v>
      </c>
      <c r="AZ204" t="e">
        <f ca="1">VLOOKUP($B204,基础扩展表!$E:$AG,MATCH(AZ$2,基础扩展表!$E$1:$AG$1,0),FALSE)</f>
        <v>#N/A</v>
      </c>
      <c r="BA204" t="e">
        <f ca="1">VLOOKUP($B204,基础扩展表!$E:$AG,MATCH(BA$2,基础扩展表!$E$1:$AG$1,0),FALSE)</f>
        <v>#N/A</v>
      </c>
      <c r="BB204" t="e">
        <f ca="1">VLOOKUP($B204,基础扩展表!$E:$AG,MATCH(BB$2,基础扩展表!$E$1:$AG$1,0),FALSE)</f>
        <v>#N/A</v>
      </c>
      <c r="BC204" t="e">
        <f ca="1">VLOOKUP($B204,基础扩展表!$E:$AG,MATCH(BC$2,基础扩展表!$E$1:$AG$1,0),FALSE)</f>
        <v>#N/A</v>
      </c>
      <c r="BD204" t="e">
        <f ca="1">VLOOKUP($B204,基础扩展表!$E:$AG,MATCH(BD$2,基础扩展表!$E$1:$AG$1,0),FALSE)</f>
        <v>#N/A</v>
      </c>
      <c r="BE204" t="e">
        <f ca="1">VLOOKUP($B204,基础扩展表!$E:$AG,MATCH(BE$2,基础扩展表!$E$1:$AG$1,0),FALSE)</f>
        <v>#N/A</v>
      </c>
      <c r="BF204" t="e">
        <f ca="1">VLOOKUP($B204,基础扩展表!$E:$AG,MATCH(BF$2,基础扩展表!$E$1:$AG$1,0),FALSE)</f>
        <v>#N/A</v>
      </c>
      <c r="BG204" t="e">
        <f ca="1">VLOOKUP($B204,基础扩展表!$E:$AG,MATCH(BG$2,基础扩展表!$E$1:$AG$1,0),FALSE)</f>
        <v>#N/A</v>
      </c>
      <c r="BH204" t="e">
        <f ca="1">VLOOKUP($B204,基础扩展表!$E:$AG,MATCH(BH$2,基础扩展表!$E$1:$AG$1,0),FALSE)</f>
        <v>#N/A</v>
      </c>
      <c r="BI204" t="e">
        <f ca="1">VLOOKUP($B204,基础扩展表!$E:$AG,MATCH(BI$2,基础扩展表!$E$1:$AG$1,0),FALSE)</f>
        <v>#N/A</v>
      </c>
      <c r="BJ204" t="e">
        <f ca="1">VLOOKUP($B204,基础扩展表!$E:$AG,MATCH(BJ$2,基础扩展表!$E$1:$AG$1,0),FALSE)</f>
        <v>#N/A</v>
      </c>
      <c r="BK204" t="e">
        <f ca="1">VLOOKUP($B204,基础扩展表!$E:$AG,MATCH(BK$2,基础扩展表!$E$1:$AG$1,0),FALSE)</f>
        <v>#N/A</v>
      </c>
      <c r="BL204" t="e">
        <f ca="1">VLOOKUP($B204,基础扩展表!$E:$AG,MATCH(BL$2,基础扩展表!$E$1:$AG$1,0),FALSE)</f>
        <v>#N/A</v>
      </c>
      <c r="BM204" t="e">
        <f ca="1">VLOOKUP($E204,模型表!$C:$E,3,FALSE)</f>
        <v>#N/A</v>
      </c>
      <c r="BP204" t="str">
        <f t="shared" ca="1" si="36"/>
        <v>TRUE</v>
      </c>
    </row>
    <row r="205" spans="2:68" x14ac:dyDescent="0.2">
      <c r="B205" t="str">
        <f t="array" aca="1" ref="B205" ca="1">INDEX(基础表!$Y:$Y,SMALL(IF(基础表!$Z:$Z=1,ROW(基础表!$Z:$Z),999),ROW(H199)))&amp;""</f>
        <v/>
      </c>
      <c r="C205" t="e">
        <f ca="1">VLOOKUP(VLOOKUP($B205,基础表!$E:$G,3,FALSE),模型表!$C:$D,2,FALSE)</f>
        <v>#N/A</v>
      </c>
      <c r="E205" t="e">
        <f ca="1">VLOOKUP($B205,基础表!$E:$G,3,FALSE)</f>
        <v>#N/A</v>
      </c>
      <c r="F205" t="e">
        <f ca="1">VLOOKUP($E205,模型表!$C:$G,5,FALSE)</f>
        <v>#N/A</v>
      </c>
      <c r="G205" t="e">
        <f ca="1">VLOOKUP($E205,模型表!$C:$F,4,FALSE)</f>
        <v>#N/A</v>
      </c>
      <c r="I205" t="str">
        <f t="shared" ca="1" si="0"/>
        <v/>
      </c>
      <c r="J205" t="str">
        <f t="shared" ca="1" si="1"/>
        <v/>
      </c>
      <c r="K205" t="str">
        <f t="shared" ca="1" si="2"/>
        <v/>
      </c>
      <c r="L205" t="str">
        <f t="shared" ca="1" si="3"/>
        <v/>
      </c>
      <c r="M205" t="str">
        <f t="shared" ca="1" si="31"/>
        <v/>
      </c>
      <c r="O205" t="e">
        <f ca="1">VLOOKUP($B205,基础表!$E:$R,14,FALSE)</f>
        <v>#N/A</v>
      </c>
      <c r="P205" t="e">
        <f ca="1">VLOOKUP($B205,基础表!$E:$S,13,FALSE)</f>
        <v>#N/A</v>
      </c>
      <c r="R205" t="e">
        <f ca="1">VLOOKUP($B205,基础表!$E:$H,4,FALSE)</f>
        <v>#N/A</v>
      </c>
      <c r="U205" t="str">
        <f t="shared" ca="1" si="32"/>
        <v/>
      </c>
      <c r="V205" t="str">
        <f t="shared" ca="1" si="33"/>
        <v/>
      </c>
      <c r="W205" t="str">
        <f t="shared" ca="1" si="34"/>
        <v/>
      </c>
      <c r="X205" t="e">
        <f ca="1">VLOOKUP($E205,模型表!$C:$K,9,FALSE)</f>
        <v>#N/A</v>
      </c>
      <c r="Z205" t="e">
        <f ca="1">VLOOKUP($E205,模型表!$C:$Q,11,FALSE)</f>
        <v>#N/A</v>
      </c>
      <c r="AF205" s="36" t="str">
        <f ca="1">IF($B205="","",IF(VLOOKUP($E205,模型表!$C:$O,12,FALSE)="PBuff","["&amp;VLOOKUP($E205,模型表!$C:$Q,13,FALSE)&amp;"]","[]"))</f>
        <v/>
      </c>
      <c r="AH205" s="23" t="str">
        <f t="shared" ca="1" si="9"/>
        <v/>
      </c>
      <c r="AI205" s="23" t="e">
        <f t="shared" ca="1" si="35"/>
        <v>#N/A</v>
      </c>
      <c r="AJ205" s="23" t="str">
        <f t="shared" ca="1" si="11"/>
        <v/>
      </c>
      <c r="AK205" s="23" t="str">
        <f t="shared" ca="1" si="12"/>
        <v/>
      </c>
      <c r="AM205" t="e">
        <f ca="1">VLOOKUP($B205,基础表!$E:$J,4,FALSE)</f>
        <v>#N/A</v>
      </c>
      <c r="AN205" t="e">
        <f ca="1">VLOOKUP($B205,基础表!$E:$J,5,FALSE)</f>
        <v>#N/A</v>
      </c>
      <c r="AO205" t="e">
        <f ca="1">VLOOKUP($B205,基础表!$E:$J,6,FALSE)</f>
        <v>#N/A</v>
      </c>
      <c r="AP205" t="e">
        <f ca="1">VLOOKUP($B205,基础扩展表!$E:$AG,MATCH(AP$2,基础扩展表!$E$1:$AG$1,0),FALSE)</f>
        <v>#N/A</v>
      </c>
      <c r="AQ205" t="e">
        <f ca="1">VLOOKUP($B205,基础扩展表!$E:$AG,MATCH(AQ$2,基础扩展表!$E$1:$AG$1,0),FALSE)</f>
        <v>#N/A</v>
      </c>
      <c r="AR205" t="e">
        <f ca="1">VLOOKUP($B205,基础扩展表!$E:$AG,MATCH(AR$2,基础扩展表!$E$1:$AG$1,0),FALSE)</f>
        <v>#N/A</v>
      </c>
      <c r="AS205" t="e">
        <f ca="1">VLOOKUP($B205,基础扩展表!$E:$AG,MATCH(AS$2,基础扩展表!$E$1:$AG$1,0),FALSE)</f>
        <v>#N/A</v>
      </c>
      <c r="AT205" t="e">
        <f ca="1">VLOOKUP($B205,基础扩展表!$E:$AG,MATCH(AT$2,基础扩展表!$E$1:$AG$1,0),FALSE)</f>
        <v>#N/A</v>
      </c>
      <c r="AU205" t="e">
        <f ca="1">VLOOKUP($B205,基础扩展表!$E:$AG,MATCH(AU$2,基础扩展表!$E$1:$AG$1,0),FALSE)</f>
        <v>#N/A</v>
      </c>
      <c r="AV205" t="e">
        <f ca="1">VLOOKUP($B205,基础扩展表!$E:$AG,MATCH(AV$2,基础扩展表!$E$1:$AG$1,0),FALSE)</f>
        <v>#N/A</v>
      </c>
      <c r="AW205" t="e">
        <f ca="1">VLOOKUP($B205,基础扩展表!$E:$AG,MATCH(AW$2,基础扩展表!$E$1:$AG$1,0),FALSE)</f>
        <v>#N/A</v>
      </c>
      <c r="AX205" t="e">
        <f ca="1">VLOOKUP($B205,基础扩展表!$E:$AG,MATCH(AX$2,基础扩展表!$E$1:$AG$1,0),FALSE)</f>
        <v>#N/A</v>
      </c>
      <c r="AY205" t="e">
        <f ca="1">VLOOKUP($B205,基础扩展表!$E:$AG,MATCH(AY$2,基础扩展表!$E$1:$AG$1,0),FALSE)</f>
        <v>#N/A</v>
      </c>
      <c r="AZ205" t="e">
        <f ca="1">VLOOKUP($B205,基础扩展表!$E:$AG,MATCH(AZ$2,基础扩展表!$E$1:$AG$1,0),FALSE)</f>
        <v>#N/A</v>
      </c>
      <c r="BA205" t="e">
        <f ca="1">VLOOKUP($B205,基础扩展表!$E:$AG,MATCH(BA$2,基础扩展表!$E$1:$AG$1,0),FALSE)</f>
        <v>#N/A</v>
      </c>
      <c r="BB205" t="e">
        <f ca="1">VLOOKUP($B205,基础扩展表!$E:$AG,MATCH(BB$2,基础扩展表!$E$1:$AG$1,0),FALSE)</f>
        <v>#N/A</v>
      </c>
      <c r="BC205" t="e">
        <f ca="1">VLOOKUP($B205,基础扩展表!$E:$AG,MATCH(BC$2,基础扩展表!$E$1:$AG$1,0),FALSE)</f>
        <v>#N/A</v>
      </c>
      <c r="BD205" t="e">
        <f ca="1">VLOOKUP($B205,基础扩展表!$E:$AG,MATCH(BD$2,基础扩展表!$E$1:$AG$1,0),FALSE)</f>
        <v>#N/A</v>
      </c>
      <c r="BE205" t="e">
        <f ca="1">VLOOKUP($B205,基础扩展表!$E:$AG,MATCH(BE$2,基础扩展表!$E$1:$AG$1,0),FALSE)</f>
        <v>#N/A</v>
      </c>
      <c r="BF205" t="e">
        <f ca="1">VLOOKUP($B205,基础扩展表!$E:$AG,MATCH(BF$2,基础扩展表!$E$1:$AG$1,0),FALSE)</f>
        <v>#N/A</v>
      </c>
      <c r="BG205" t="e">
        <f ca="1">VLOOKUP($B205,基础扩展表!$E:$AG,MATCH(BG$2,基础扩展表!$E$1:$AG$1,0),FALSE)</f>
        <v>#N/A</v>
      </c>
      <c r="BH205" t="e">
        <f ca="1">VLOOKUP($B205,基础扩展表!$E:$AG,MATCH(BH$2,基础扩展表!$E$1:$AG$1,0),FALSE)</f>
        <v>#N/A</v>
      </c>
      <c r="BI205" t="e">
        <f ca="1">VLOOKUP($B205,基础扩展表!$E:$AG,MATCH(BI$2,基础扩展表!$E$1:$AG$1,0),FALSE)</f>
        <v>#N/A</v>
      </c>
      <c r="BJ205" t="e">
        <f ca="1">VLOOKUP($B205,基础扩展表!$E:$AG,MATCH(BJ$2,基础扩展表!$E$1:$AG$1,0),FALSE)</f>
        <v>#N/A</v>
      </c>
      <c r="BK205" t="e">
        <f ca="1">VLOOKUP($B205,基础扩展表!$E:$AG,MATCH(BK$2,基础扩展表!$E$1:$AG$1,0),FALSE)</f>
        <v>#N/A</v>
      </c>
      <c r="BL205" t="e">
        <f ca="1">VLOOKUP($B205,基础扩展表!$E:$AG,MATCH(BL$2,基础扩展表!$E$1:$AG$1,0),FALSE)</f>
        <v>#N/A</v>
      </c>
      <c r="BM205" t="e">
        <f ca="1">VLOOKUP($E205,模型表!$C:$E,3,FALSE)</f>
        <v>#N/A</v>
      </c>
      <c r="BP205" t="str">
        <f t="shared" ca="1" si="36"/>
        <v>TRUE</v>
      </c>
    </row>
    <row r="206" spans="2:68" x14ac:dyDescent="0.2">
      <c r="B206" t="str">
        <f t="array" aca="1" ref="B206" ca="1">INDEX(基础表!$Y:$Y,SMALL(IF(基础表!$Z:$Z=1,ROW(基础表!$Z:$Z),999),ROW(H200)))&amp;""</f>
        <v/>
      </c>
      <c r="C206" t="e">
        <f ca="1">VLOOKUP(VLOOKUP($B206,基础表!$E:$G,3,FALSE),模型表!$C:$D,2,FALSE)</f>
        <v>#N/A</v>
      </c>
      <c r="E206" t="e">
        <f ca="1">VLOOKUP($B206,基础表!$E:$G,3,FALSE)</f>
        <v>#N/A</v>
      </c>
      <c r="F206" t="e">
        <f ca="1">VLOOKUP($E206,模型表!$C:$G,5,FALSE)</f>
        <v>#N/A</v>
      </c>
      <c r="G206" t="e">
        <f ca="1">VLOOKUP($E206,模型表!$C:$F,4,FALSE)</f>
        <v>#N/A</v>
      </c>
      <c r="I206" t="str">
        <f t="shared" ca="1" si="0"/>
        <v/>
      </c>
      <c r="J206" t="str">
        <f t="shared" ca="1" si="1"/>
        <v/>
      </c>
      <c r="K206" t="str">
        <f t="shared" ca="1" si="2"/>
        <v/>
      </c>
      <c r="L206" t="str">
        <f t="shared" ca="1" si="3"/>
        <v/>
      </c>
      <c r="M206" t="str">
        <f t="shared" ca="1" si="31"/>
        <v/>
      </c>
      <c r="O206" t="e">
        <f ca="1">VLOOKUP($B206,基础表!$E:$R,14,FALSE)</f>
        <v>#N/A</v>
      </c>
      <c r="P206" t="e">
        <f ca="1">VLOOKUP($B206,基础表!$E:$S,13,FALSE)</f>
        <v>#N/A</v>
      </c>
      <c r="R206" t="e">
        <f ca="1">VLOOKUP($B206,基础表!$E:$H,4,FALSE)</f>
        <v>#N/A</v>
      </c>
      <c r="U206" t="str">
        <f t="shared" ca="1" si="32"/>
        <v/>
      </c>
      <c r="V206" t="str">
        <f t="shared" ca="1" si="33"/>
        <v/>
      </c>
      <c r="W206" t="str">
        <f t="shared" ca="1" si="34"/>
        <v/>
      </c>
      <c r="X206" t="e">
        <f ca="1">VLOOKUP($E206,模型表!$C:$K,9,FALSE)</f>
        <v>#N/A</v>
      </c>
      <c r="Z206" t="e">
        <f ca="1">VLOOKUP($E206,模型表!$C:$Q,11,FALSE)</f>
        <v>#N/A</v>
      </c>
      <c r="AF206" s="36" t="str">
        <f ca="1">IF($B206="","",IF(VLOOKUP($E206,模型表!$C:$O,12,FALSE)="PBuff","["&amp;VLOOKUP($E206,模型表!$C:$Q,13,FALSE)&amp;"]","[]"))</f>
        <v/>
      </c>
      <c r="AH206" s="23" t="str">
        <f t="shared" ca="1" si="9"/>
        <v/>
      </c>
      <c r="AI206" s="23" t="e">
        <f t="shared" ca="1" si="35"/>
        <v>#N/A</v>
      </c>
      <c r="AJ206" s="23" t="str">
        <f t="shared" ca="1" si="11"/>
        <v/>
      </c>
      <c r="AK206" s="23" t="str">
        <f t="shared" ca="1" si="12"/>
        <v/>
      </c>
      <c r="AM206" t="e">
        <f ca="1">VLOOKUP($B206,基础表!$E:$J,4,FALSE)</f>
        <v>#N/A</v>
      </c>
      <c r="AN206" t="e">
        <f ca="1">VLOOKUP($B206,基础表!$E:$J,5,FALSE)</f>
        <v>#N/A</v>
      </c>
      <c r="AO206" t="e">
        <f ca="1">VLOOKUP($B206,基础表!$E:$J,6,FALSE)</f>
        <v>#N/A</v>
      </c>
      <c r="AP206" t="e">
        <f ca="1">VLOOKUP($B206,基础扩展表!$E:$AG,MATCH(AP$2,基础扩展表!$E$1:$AG$1,0),FALSE)</f>
        <v>#N/A</v>
      </c>
      <c r="AQ206" t="e">
        <f ca="1">VLOOKUP($B206,基础扩展表!$E:$AG,MATCH(AQ$2,基础扩展表!$E$1:$AG$1,0),FALSE)</f>
        <v>#N/A</v>
      </c>
      <c r="AR206" t="e">
        <f ca="1">VLOOKUP($B206,基础扩展表!$E:$AG,MATCH(AR$2,基础扩展表!$E$1:$AG$1,0),FALSE)</f>
        <v>#N/A</v>
      </c>
      <c r="AS206" t="e">
        <f ca="1">VLOOKUP($B206,基础扩展表!$E:$AG,MATCH(AS$2,基础扩展表!$E$1:$AG$1,0),FALSE)</f>
        <v>#N/A</v>
      </c>
      <c r="AT206" t="e">
        <f ca="1">VLOOKUP($B206,基础扩展表!$E:$AG,MATCH(AT$2,基础扩展表!$E$1:$AG$1,0),FALSE)</f>
        <v>#N/A</v>
      </c>
      <c r="AU206" t="e">
        <f ca="1">VLOOKUP($B206,基础扩展表!$E:$AG,MATCH(AU$2,基础扩展表!$E$1:$AG$1,0),FALSE)</f>
        <v>#N/A</v>
      </c>
      <c r="AV206" t="e">
        <f ca="1">VLOOKUP($B206,基础扩展表!$E:$AG,MATCH(AV$2,基础扩展表!$E$1:$AG$1,0),FALSE)</f>
        <v>#N/A</v>
      </c>
      <c r="AW206" t="e">
        <f ca="1">VLOOKUP($B206,基础扩展表!$E:$AG,MATCH(AW$2,基础扩展表!$E$1:$AG$1,0),FALSE)</f>
        <v>#N/A</v>
      </c>
      <c r="AX206" t="e">
        <f ca="1">VLOOKUP($B206,基础扩展表!$E:$AG,MATCH(AX$2,基础扩展表!$E$1:$AG$1,0),FALSE)</f>
        <v>#N/A</v>
      </c>
      <c r="AY206" t="e">
        <f ca="1">VLOOKUP($B206,基础扩展表!$E:$AG,MATCH(AY$2,基础扩展表!$E$1:$AG$1,0),FALSE)</f>
        <v>#N/A</v>
      </c>
      <c r="AZ206" t="e">
        <f ca="1">VLOOKUP($B206,基础扩展表!$E:$AG,MATCH(AZ$2,基础扩展表!$E$1:$AG$1,0),FALSE)</f>
        <v>#N/A</v>
      </c>
      <c r="BA206" t="e">
        <f ca="1">VLOOKUP($B206,基础扩展表!$E:$AG,MATCH(BA$2,基础扩展表!$E$1:$AG$1,0),FALSE)</f>
        <v>#N/A</v>
      </c>
      <c r="BB206" t="e">
        <f ca="1">VLOOKUP($B206,基础扩展表!$E:$AG,MATCH(BB$2,基础扩展表!$E$1:$AG$1,0),FALSE)</f>
        <v>#N/A</v>
      </c>
      <c r="BC206" t="e">
        <f ca="1">VLOOKUP($B206,基础扩展表!$E:$AG,MATCH(BC$2,基础扩展表!$E$1:$AG$1,0),FALSE)</f>
        <v>#N/A</v>
      </c>
      <c r="BD206" t="e">
        <f ca="1">VLOOKUP($B206,基础扩展表!$E:$AG,MATCH(BD$2,基础扩展表!$E$1:$AG$1,0),FALSE)</f>
        <v>#N/A</v>
      </c>
      <c r="BE206" t="e">
        <f ca="1">VLOOKUP($B206,基础扩展表!$E:$AG,MATCH(BE$2,基础扩展表!$E$1:$AG$1,0),FALSE)</f>
        <v>#N/A</v>
      </c>
      <c r="BF206" t="e">
        <f ca="1">VLOOKUP($B206,基础扩展表!$E:$AG,MATCH(BF$2,基础扩展表!$E$1:$AG$1,0),FALSE)</f>
        <v>#N/A</v>
      </c>
      <c r="BG206" t="e">
        <f ca="1">VLOOKUP($B206,基础扩展表!$E:$AG,MATCH(BG$2,基础扩展表!$E$1:$AG$1,0),FALSE)</f>
        <v>#N/A</v>
      </c>
      <c r="BH206" t="e">
        <f ca="1">VLOOKUP($B206,基础扩展表!$E:$AG,MATCH(BH$2,基础扩展表!$E$1:$AG$1,0),FALSE)</f>
        <v>#N/A</v>
      </c>
      <c r="BI206" t="e">
        <f ca="1">VLOOKUP($B206,基础扩展表!$E:$AG,MATCH(BI$2,基础扩展表!$E$1:$AG$1,0),FALSE)</f>
        <v>#N/A</v>
      </c>
      <c r="BJ206" t="e">
        <f ca="1">VLOOKUP($B206,基础扩展表!$E:$AG,MATCH(BJ$2,基础扩展表!$E$1:$AG$1,0),FALSE)</f>
        <v>#N/A</v>
      </c>
      <c r="BK206" t="e">
        <f ca="1">VLOOKUP($B206,基础扩展表!$E:$AG,MATCH(BK$2,基础扩展表!$E$1:$AG$1,0),FALSE)</f>
        <v>#N/A</v>
      </c>
      <c r="BL206" t="e">
        <f ca="1">VLOOKUP($B206,基础扩展表!$E:$AG,MATCH(BL$2,基础扩展表!$E$1:$AG$1,0),FALSE)</f>
        <v>#N/A</v>
      </c>
      <c r="BM206" t="e">
        <f ca="1">VLOOKUP($E206,模型表!$C:$E,3,FALSE)</f>
        <v>#N/A</v>
      </c>
      <c r="BP206" t="str">
        <f t="shared" ca="1" si="36"/>
        <v>TRUE</v>
      </c>
    </row>
    <row r="207" spans="2:68" x14ac:dyDescent="0.2">
      <c r="B207" t="str">
        <f t="array" aca="1" ref="B207" ca="1">INDEX(基础表!$Y:$Y,SMALL(IF(基础表!$Z:$Z=1,ROW(基础表!$Z:$Z),999),ROW(H201)))&amp;""</f>
        <v/>
      </c>
      <c r="C207" t="e">
        <f ca="1">VLOOKUP(VLOOKUP($B207,基础表!$E:$G,3,FALSE),模型表!$C:$D,2,FALSE)</f>
        <v>#N/A</v>
      </c>
      <c r="E207" t="e">
        <f ca="1">VLOOKUP($B207,基础表!$E:$G,3,FALSE)</f>
        <v>#N/A</v>
      </c>
      <c r="F207" t="e">
        <f ca="1">VLOOKUP($E207,模型表!$C:$G,5,FALSE)</f>
        <v>#N/A</v>
      </c>
      <c r="G207" t="e">
        <f ca="1">VLOOKUP($E207,模型表!$C:$F,4,FALSE)</f>
        <v>#N/A</v>
      </c>
      <c r="I207" t="str">
        <f t="shared" ca="1" si="0"/>
        <v/>
      </c>
      <c r="J207" t="str">
        <f t="shared" ca="1" si="1"/>
        <v/>
      </c>
      <c r="K207" t="str">
        <f t="shared" ca="1" si="2"/>
        <v/>
      </c>
      <c r="L207" t="str">
        <f t="shared" ca="1" si="3"/>
        <v/>
      </c>
      <c r="M207" t="str">
        <f t="shared" ca="1" si="31"/>
        <v/>
      </c>
      <c r="O207" t="e">
        <f ca="1">VLOOKUP($B207,基础表!$E:$R,14,FALSE)</f>
        <v>#N/A</v>
      </c>
      <c r="P207" t="e">
        <f ca="1">VLOOKUP($B207,基础表!$E:$S,13,FALSE)</f>
        <v>#N/A</v>
      </c>
      <c r="R207" t="e">
        <f ca="1">VLOOKUP($B207,基础表!$E:$H,4,FALSE)</f>
        <v>#N/A</v>
      </c>
      <c r="U207" t="str">
        <f t="shared" ca="1" si="32"/>
        <v/>
      </c>
      <c r="V207" t="str">
        <f t="shared" ca="1" si="33"/>
        <v/>
      </c>
      <c r="W207" t="str">
        <f t="shared" ca="1" si="34"/>
        <v/>
      </c>
      <c r="X207" t="e">
        <f ca="1">VLOOKUP($E207,模型表!$C:$K,9,FALSE)</f>
        <v>#N/A</v>
      </c>
      <c r="Z207" t="e">
        <f ca="1">VLOOKUP($E207,模型表!$C:$Q,11,FALSE)</f>
        <v>#N/A</v>
      </c>
      <c r="AF207" s="36" t="str">
        <f ca="1">IF($B207="","",IF(VLOOKUP($E207,模型表!$C:$O,12,FALSE)="PBuff","["&amp;VLOOKUP($E207,模型表!$C:$Q,13,FALSE)&amp;"]","[]"))</f>
        <v/>
      </c>
      <c r="AH207" s="23" t="str">
        <f t="shared" ca="1" si="9"/>
        <v/>
      </c>
      <c r="AI207" s="23" t="e">
        <f t="shared" ca="1" si="35"/>
        <v>#N/A</v>
      </c>
      <c r="AJ207" s="23" t="str">
        <f t="shared" ca="1" si="11"/>
        <v/>
      </c>
      <c r="AK207" s="23" t="str">
        <f t="shared" ca="1" si="12"/>
        <v/>
      </c>
      <c r="AM207" t="e">
        <f ca="1">VLOOKUP($B207,基础表!$E:$J,4,FALSE)</f>
        <v>#N/A</v>
      </c>
      <c r="AN207" t="e">
        <f ca="1">VLOOKUP($B207,基础表!$E:$J,5,FALSE)</f>
        <v>#N/A</v>
      </c>
      <c r="AO207" t="e">
        <f ca="1">VLOOKUP($B207,基础表!$E:$J,6,FALSE)</f>
        <v>#N/A</v>
      </c>
      <c r="AP207" t="e">
        <f ca="1">VLOOKUP($B207,基础扩展表!$E:$AG,MATCH(AP$2,基础扩展表!$E$1:$AG$1,0),FALSE)</f>
        <v>#N/A</v>
      </c>
      <c r="AQ207" t="e">
        <f ca="1">VLOOKUP($B207,基础扩展表!$E:$AG,MATCH(AQ$2,基础扩展表!$E$1:$AG$1,0),FALSE)</f>
        <v>#N/A</v>
      </c>
      <c r="AR207" t="e">
        <f ca="1">VLOOKUP($B207,基础扩展表!$E:$AG,MATCH(AR$2,基础扩展表!$E$1:$AG$1,0),FALSE)</f>
        <v>#N/A</v>
      </c>
      <c r="AS207" t="e">
        <f ca="1">VLOOKUP($B207,基础扩展表!$E:$AG,MATCH(AS$2,基础扩展表!$E$1:$AG$1,0),FALSE)</f>
        <v>#N/A</v>
      </c>
      <c r="AT207" t="e">
        <f ca="1">VLOOKUP($B207,基础扩展表!$E:$AG,MATCH(AT$2,基础扩展表!$E$1:$AG$1,0),FALSE)</f>
        <v>#N/A</v>
      </c>
      <c r="AU207" t="e">
        <f ca="1">VLOOKUP($B207,基础扩展表!$E:$AG,MATCH(AU$2,基础扩展表!$E$1:$AG$1,0),FALSE)</f>
        <v>#N/A</v>
      </c>
      <c r="AV207" t="e">
        <f ca="1">VLOOKUP($B207,基础扩展表!$E:$AG,MATCH(AV$2,基础扩展表!$E$1:$AG$1,0),FALSE)</f>
        <v>#N/A</v>
      </c>
      <c r="AW207" t="e">
        <f ca="1">VLOOKUP($B207,基础扩展表!$E:$AG,MATCH(AW$2,基础扩展表!$E$1:$AG$1,0),FALSE)</f>
        <v>#N/A</v>
      </c>
      <c r="AX207" t="e">
        <f ca="1">VLOOKUP($B207,基础扩展表!$E:$AG,MATCH(AX$2,基础扩展表!$E$1:$AG$1,0),FALSE)</f>
        <v>#N/A</v>
      </c>
      <c r="AY207" t="e">
        <f ca="1">VLOOKUP($B207,基础扩展表!$E:$AG,MATCH(AY$2,基础扩展表!$E$1:$AG$1,0),FALSE)</f>
        <v>#N/A</v>
      </c>
      <c r="AZ207" t="e">
        <f ca="1">VLOOKUP($B207,基础扩展表!$E:$AG,MATCH(AZ$2,基础扩展表!$E$1:$AG$1,0),FALSE)</f>
        <v>#N/A</v>
      </c>
      <c r="BA207" t="e">
        <f ca="1">VLOOKUP($B207,基础扩展表!$E:$AG,MATCH(BA$2,基础扩展表!$E$1:$AG$1,0),FALSE)</f>
        <v>#N/A</v>
      </c>
      <c r="BB207" t="e">
        <f ca="1">VLOOKUP($B207,基础扩展表!$E:$AG,MATCH(BB$2,基础扩展表!$E$1:$AG$1,0),FALSE)</f>
        <v>#N/A</v>
      </c>
      <c r="BC207" t="e">
        <f ca="1">VLOOKUP($B207,基础扩展表!$E:$AG,MATCH(BC$2,基础扩展表!$E$1:$AG$1,0),FALSE)</f>
        <v>#N/A</v>
      </c>
      <c r="BD207" t="e">
        <f ca="1">VLOOKUP($B207,基础扩展表!$E:$AG,MATCH(BD$2,基础扩展表!$E$1:$AG$1,0),FALSE)</f>
        <v>#N/A</v>
      </c>
      <c r="BE207" t="e">
        <f ca="1">VLOOKUP($B207,基础扩展表!$E:$AG,MATCH(BE$2,基础扩展表!$E$1:$AG$1,0),FALSE)</f>
        <v>#N/A</v>
      </c>
      <c r="BF207" t="e">
        <f ca="1">VLOOKUP($B207,基础扩展表!$E:$AG,MATCH(BF$2,基础扩展表!$E$1:$AG$1,0),FALSE)</f>
        <v>#N/A</v>
      </c>
      <c r="BG207" t="e">
        <f ca="1">VLOOKUP($B207,基础扩展表!$E:$AG,MATCH(BG$2,基础扩展表!$E$1:$AG$1,0),FALSE)</f>
        <v>#N/A</v>
      </c>
      <c r="BH207" t="e">
        <f ca="1">VLOOKUP($B207,基础扩展表!$E:$AG,MATCH(BH$2,基础扩展表!$E$1:$AG$1,0),FALSE)</f>
        <v>#N/A</v>
      </c>
      <c r="BI207" t="e">
        <f ca="1">VLOOKUP($B207,基础扩展表!$E:$AG,MATCH(BI$2,基础扩展表!$E$1:$AG$1,0),FALSE)</f>
        <v>#N/A</v>
      </c>
      <c r="BJ207" t="e">
        <f ca="1">VLOOKUP($B207,基础扩展表!$E:$AG,MATCH(BJ$2,基础扩展表!$E$1:$AG$1,0),FALSE)</f>
        <v>#N/A</v>
      </c>
      <c r="BK207" t="e">
        <f ca="1">VLOOKUP($B207,基础扩展表!$E:$AG,MATCH(BK$2,基础扩展表!$E$1:$AG$1,0),FALSE)</f>
        <v>#N/A</v>
      </c>
      <c r="BL207" t="e">
        <f ca="1">VLOOKUP($B207,基础扩展表!$E:$AG,MATCH(BL$2,基础扩展表!$E$1:$AG$1,0),FALSE)</f>
        <v>#N/A</v>
      </c>
      <c r="BM207" t="e">
        <f ca="1">VLOOKUP($E207,模型表!$C:$E,3,FALSE)</f>
        <v>#N/A</v>
      </c>
      <c r="BP207" t="str">
        <f t="shared" ca="1" si="36"/>
        <v>TRUE</v>
      </c>
    </row>
    <row r="208" spans="2:68" x14ac:dyDescent="0.2">
      <c r="B208" t="str">
        <f t="array" aca="1" ref="B208" ca="1">INDEX(基础表!$Y:$Y,SMALL(IF(基础表!$Z:$Z=1,ROW(基础表!$Z:$Z),999),ROW(H202)))&amp;""</f>
        <v/>
      </c>
      <c r="C208" t="e">
        <f ca="1">VLOOKUP(VLOOKUP($B208,基础表!$E:$G,3,FALSE),模型表!$C:$D,2,FALSE)</f>
        <v>#N/A</v>
      </c>
      <c r="E208" t="e">
        <f ca="1">VLOOKUP($B208,基础表!$E:$G,3,FALSE)</f>
        <v>#N/A</v>
      </c>
      <c r="F208" t="e">
        <f ca="1">VLOOKUP($E208,模型表!$C:$G,5,FALSE)</f>
        <v>#N/A</v>
      </c>
      <c r="G208" t="e">
        <f ca="1">VLOOKUP($E208,模型表!$C:$F,4,FALSE)</f>
        <v>#N/A</v>
      </c>
      <c r="I208" t="str">
        <f t="shared" ca="1" si="0"/>
        <v/>
      </c>
      <c r="J208" t="str">
        <f t="shared" ca="1" si="1"/>
        <v/>
      </c>
      <c r="K208" t="str">
        <f t="shared" ca="1" si="2"/>
        <v/>
      </c>
      <c r="L208" t="str">
        <f t="shared" ca="1" si="3"/>
        <v/>
      </c>
      <c r="M208" t="str">
        <f t="shared" ca="1" si="31"/>
        <v/>
      </c>
      <c r="O208" t="e">
        <f ca="1">VLOOKUP($B208,基础表!$E:$R,14,FALSE)</f>
        <v>#N/A</v>
      </c>
      <c r="P208" t="e">
        <f ca="1">VLOOKUP($B208,基础表!$E:$S,13,FALSE)</f>
        <v>#N/A</v>
      </c>
      <c r="R208" t="e">
        <f ca="1">VLOOKUP($B208,基础表!$E:$H,4,FALSE)</f>
        <v>#N/A</v>
      </c>
      <c r="U208" t="str">
        <f t="shared" ca="1" si="32"/>
        <v/>
      </c>
      <c r="V208" t="str">
        <f t="shared" ca="1" si="33"/>
        <v/>
      </c>
      <c r="W208" t="str">
        <f t="shared" ca="1" si="34"/>
        <v/>
      </c>
      <c r="X208" t="e">
        <f ca="1">VLOOKUP($E208,模型表!$C:$K,9,FALSE)</f>
        <v>#N/A</v>
      </c>
      <c r="Z208" t="e">
        <f ca="1">VLOOKUP($E208,模型表!$C:$Q,11,FALSE)</f>
        <v>#N/A</v>
      </c>
      <c r="AF208" s="36" t="str">
        <f ca="1">IF($B208="","",IF(VLOOKUP($E208,模型表!$C:$O,12,FALSE)="PBuff","["&amp;VLOOKUP($E208,模型表!$C:$Q,13,FALSE)&amp;"]","[]"))</f>
        <v/>
      </c>
      <c r="AH208" s="23" t="str">
        <f t="shared" ca="1" si="9"/>
        <v/>
      </c>
      <c r="AI208" s="23" t="e">
        <f t="shared" ca="1" si="35"/>
        <v>#N/A</v>
      </c>
      <c r="AJ208" s="23" t="str">
        <f t="shared" ca="1" si="11"/>
        <v/>
      </c>
      <c r="AK208" s="23" t="str">
        <f t="shared" ca="1" si="12"/>
        <v/>
      </c>
      <c r="AM208" t="e">
        <f ca="1">VLOOKUP($B208,基础表!$E:$J,4,FALSE)</f>
        <v>#N/A</v>
      </c>
      <c r="AN208" t="e">
        <f ca="1">VLOOKUP($B208,基础表!$E:$J,5,FALSE)</f>
        <v>#N/A</v>
      </c>
      <c r="AO208" t="e">
        <f ca="1">VLOOKUP($B208,基础表!$E:$J,6,FALSE)</f>
        <v>#N/A</v>
      </c>
      <c r="AP208" t="e">
        <f ca="1">VLOOKUP($B208,基础扩展表!$E:$AG,MATCH(AP$2,基础扩展表!$E$1:$AG$1,0),FALSE)</f>
        <v>#N/A</v>
      </c>
      <c r="AQ208" t="e">
        <f ca="1">VLOOKUP($B208,基础扩展表!$E:$AG,MATCH(AQ$2,基础扩展表!$E$1:$AG$1,0),FALSE)</f>
        <v>#N/A</v>
      </c>
      <c r="AR208" t="e">
        <f ca="1">VLOOKUP($B208,基础扩展表!$E:$AG,MATCH(AR$2,基础扩展表!$E$1:$AG$1,0),FALSE)</f>
        <v>#N/A</v>
      </c>
      <c r="AS208" t="e">
        <f ca="1">VLOOKUP($B208,基础扩展表!$E:$AG,MATCH(AS$2,基础扩展表!$E$1:$AG$1,0),FALSE)</f>
        <v>#N/A</v>
      </c>
      <c r="AT208" t="e">
        <f ca="1">VLOOKUP($B208,基础扩展表!$E:$AG,MATCH(AT$2,基础扩展表!$E$1:$AG$1,0),FALSE)</f>
        <v>#N/A</v>
      </c>
      <c r="AU208" t="e">
        <f ca="1">VLOOKUP($B208,基础扩展表!$E:$AG,MATCH(AU$2,基础扩展表!$E$1:$AG$1,0),FALSE)</f>
        <v>#N/A</v>
      </c>
      <c r="AV208" t="e">
        <f ca="1">VLOOKUP($B208,基础扩展表!$E:$AG,MATCH(AV$2,基础扩展表!$E$1:$AG$1,0),FALSE)</f>
        <v>#N/A</v>
      </c>
      <c r="AW208" t="e">
        <f ca="1">VLOOKUP($B208,基础扩展表!$E:$AG,MATCH(AW$2,基础扩展表!$E$1:$AG$1,0),FALSE)</f>
        <v>#N/A</v>
      </c>
      <c r="AX208" t="e">
        <f ca="1">VLOOKUP($B208,基础扩展表!$E:$AG,MATCH(AX$2,基础扩展表!$E$1:$AG$1,0),FALSE)</f>
        <v>#N/A</v>
      </c>
      <c r="AY208" t="e">
        <f ca="1">VLOOKUP($B208,基础扩展表!$E:$AG,MATCH(AY$2,基础扩展表!$E$1:$AG$1,0),FALSE)</f>
        <v>#N/A</v>
      </c>
      <c r="AZ208" t="e">
        <f ca="1">VLOOKUP($B208,基础扩展表!$E:$AG,MATCH(AZ$2,基础扩展表!$E$1:$AG$1,0),FALSE)</f>
        <v>#N/A</v>
      </c>
      <c r="BA208" t="e">
        <f ca="1">VLOOKUP($B208,基础扩展表!$E:$AG,MATCH(BA$2,基础扩展表!$E$1:$AG$1,0),FALSE)</f>
        <v>#N/A</v>
      </c>
      <c r="BB208" t="e">
        <f ca="1">VLOOKUP($B208,基础扩展表!$E:$AG,MATCH(BB$2,基础扩展表!$E$1:$AG$1,0),FALSE)</f>
        <v>#N/A</v>
      </c>
      <c r="BC208" t="e">
        <f ca="1">VLOOKUP($B208,基础扩展表!$E:$AG,MATCH(BC$2,基础扩展表!$E$1:$AG$1,0),FALSE)</f>
        <v>#N/A</v>
      </c>
      <c r="BD208" t="e">
        <f ca="1">VLOOKUP($B208,基础扩展表!$E:$AG,MATCH(BD$2,基础扩展表!$E$1:$AG$1,0),FALSE)</f>
        <v>#N/A</v>
      </c>
      <c r="BE208" t="e">
        <f ca="1">VLOOKUP($B208,基础扩展表!$E:$AG,MATCH(BE$2,基础扩展表!$E$1:$AG$1,0),FALSE)</f>
        <v>#N/A</v>
      </c>
      <c r="BF208" t="e">
        <f ca="1">VLOOKUP($B208,基础扩展表!$E:$AG,MATCH(BF$2,基础扩展表!$E$1:$AG$1,0),FALSE)</f>
        <v>#N/A</v>
      </c>
      <c r="BG208" t="e">
        <f ca="1">VLOOKUP($B208,基础扩展表!$E:$AG,MATCH(BG$2,基础扩展表!$E$1:$AG$1,0),FALSE)</f>
        <v>#N/A</v>
      </c>
      <c r="BH208" t="e">
        <f ca="1">VLOOKUP($B208,基础扩展表!$E:$AG,MATCH(BH$2,基础扩展表!$E$1:$AG$1,0),FALSE)</f>
        <v>#N/A</v>
      </c>
      <c r="BI208" t="e">
        <f ca="1">VLOOKUP($B208,基础扩展表!$E:$AG,MATCH(BI$2,基础扩展表!$E$1:$AG$1,0),FALSE)</f>
        <v>#N/A</v>
      </c>
      <c r="BJ208" t="e">
        <f ca="1">VLOOKUP($B208,基础扩展表!$E:$AG,MATCH(BJ$2,基础扩展表!$E$1:$AG$1,0),FALSE)</f>
        <v>#N/A</v>
      </c>
      <c r="BK208" t="e">
        <f ca="1">VLOOKUP($B208,基础扩展表!$E:$AG,MATCH(BK$2,基础扩展表!$E$1:$AG$1,0),FALSE)</f>
        <v>#N/A</v>
      </c>
      <c r="BL208" t="e">
        <f ca="1">VLOOKUP($B208,基础扩展表!$E:$AG,MATCH(BL$2,基础扩展表!$E$1:$AG$1,0),FALSE)</f>
        <v>#N/A</v>
      </c>
      <c r="BM208" t="e">
        <f ca="1">VLOOKUP($E208,模型表!$C:$E,3,FALSE)</f>
        <v>#N/A</v>
      </c>
      <c r="BP208" t="str">
        <f t="shared" ca="1" si="36"/>
        <v>TRUE</v>
      </c>
    </row>
    <row r="209" spans="2:68" x14ac:dyDescent="0.2">
      <c r="B209" t="str">
        <f t="array" aca="1" ref="B209" ca="1">INDEX(基础表!$Y:$Y,SMALL(IF(基础表!$Z:$Z=1,ROW(基础表!$Z:$Z),999),ROW(H203)))&amp;""</f>
        <v/>
      </c>
      <c r="C209" t="e">
        <f ca="1">VLOOKUP(VLOOKUP($B209,基础表!$E:$G,3,FALSE),模型表!$C:$D,2,FALSE)</f>
        <v>#N/A</v>
      </c>
      <c r="E209" t="e">
        <f ca="1">VLOOKUP($B209,基础表!$E:$G,3,FALSE)</f>
        <v>#N/A</v>
      </c>
      <c r="F209" t="e">
        <f ca="1">VLOOKUP($E209,模型表!$C:$G,5,FALSE)</f>
        <v>#N/A</v>
      </c>
      <c r="G209" t="e">
        <f ca="1">VLOOKUP($E209,模型表!$C:$F,4,FALSE)</f>
        <v>#N/A</v>
      </c>
      <c r="I209" t="str">
        <f t="shared" ca="1" si="0"/>
        <v/>
      </c>
      <c r="J209" t="str">
        <f t="shared" ca="1" si="1"/>
        <v/>
      </c>
      <c r="K209" t="str">
        <f t="shared" ca="1" si="2"/>
        <v/>
      </c>
      <c r="L209" t="str">
        <f t="shared" ca="1" si="3"/>
        <v/>
      </c>
      <c r="M209" t="str">
        <f t="shared" ca="1" si="31"/>
        <v/>
      </c>
      <c r="O209" t="e">
        <f ca="1">VLOOKUP($B209,基础表!$E:$R,14,FALSE)</f>
        <v>#N/A</v>
      </c>
      <c r="P209" t="e">
        <f ca="1">VLOOKUP($B209,基础表!$E:$S,13,FALSE)</f>
        <v>#N/A</v>
      </c>
      <c r="R209" t="e">
        <f ca="1">VLOOKUP($B209,基础表!$E:$H,4,FALSE)</f>
        <v>#N/A</v>
      </c>
      <c r="U209" t="str">
        <f t="shared" ca="1" si="32"/>
        <v/>
      </c>
      <c r="V209" t="str">
        <f t="shared" ca="1" si="33"/>
        <v/>
      </c>
      <c r="W209" t="str">
        <f t="shared" ca="1" si="34"/>
        <v/>
      </c>
      <c r="X209" t="e">
        <f ca="1">VLOOKUP($E209,模型表!$C:$K,9,FALSE)</f>
        <v>#N/A</v>
      </c>
      <c r="Z209" t="e">
        <f ca="1">VLOOKUP($E209,模型表!$C:$Q,11,FALSE)</f>
        <v>#N/A</v>
      </c>
      <c r="AF209" s="36" t="str">
        <f ca="1">IF($B209="","",IF(VLOOKUP($E209,模型表!$C:$O,12,FALSE)="PBuff","["&amp;VLOOKUP($E209,模型表!$C:$Q,13,FALSE)&amp;"]","[]"))</f>
        <v/>
      </c>
      <c r="AH209" s="23" t="str">
        <f t="shared" ca="1" si="9"/>
        <v/>
      </c>
      <c r="AI209" s="23" t="e">
        <f t="shared" ca="1" si="35"/>
        <v>#N/A</v>
      </c>
      <c r="AJ209" s="23" t="str">
        <f t="shared" ca="1" si="11"/>
        <v/>
      </c>
      <c r="AK209" s="23" t="str">
        <f t="shared" ca="1" si="12"/>
        <v/>
      </c>
      <c r="AM209" t="e">
        <f ca="1">VLOOKUP($B209,基础表!$E:$J,4,FALSE)</f>
        <v>#N/A</v>
      </c>
      <c r="AN209" t="e">
        <f ca="1">VLOOKUP($B209,基础表!$E:$J,5,FALSE)</f>
        <v>#N/A</v>
      </c>
      <c r="AO209" t="e">
        <f ca="1">VLOOKUP($B209,基础表!$E:$J,6,FALSE)</f>
        <v>#N/A</v>
      </c>
      <c r="AP209" t="e">
        <f ca="1">VLOOKUP($B209,基础扩展表!$E:$AG,MATCH(AP$2,基础扩展表!$E$1:$AG$1,0),FALSE)</f>
        <v>#N/A</v>
      </c>
      <c r="AQ209" t="e">
        <f ca="1">VLOOKUP($B209,基础扩展表!$E:$AG,MATCH(AQ$2,基础扩展表!$E$1:$AG$1,0),FALSE)</f>
        <v>#N/A</v>
      </c>
      <c r="AR209" t="e">
        <f ca="1">VLOOKUP($B209,基础扩展表!$E:$AG,MATCH(AR$2,基础扩展表!$E$1:$AG$1,0),FALSE)</f>
        <v>#N/A</v>
      </c>
      <c r="AS209" t="e">
        <f ca="1">VLOOKUP($B209,基础扩展表!$E:$AG,MATCH(AS$2,基础扩展表!$E$1:$AG$1,0),FALSE)</f>
        <v>#N/A</v>
      </c>
      <c r="AT209" t="e">
        <f ca="1">VLOOKUP($B209,基础扩展表!$E:$AG,MATCH(AT$2,基础扩展表!$E$1:$AG$1,0),FALSE)</f>
        <v>#N/A</v>
      </c>
      <c r="AU209" t="e">
        <f ca="1">VLOOKUP($B209,基础扩展表!$E:$AG,MATCH(AU$2,基础扩展表!$E$1:$AG$1,0),FALSE)</f>
        <v>#N/A</v>
      </c>
      <c r="AV209" t="e">
        <f ca="1">VLOOKUP($B209,基础扩展表!$E:$AG,MATCH(AV$2,基础扩展表!$E$1:$AG$1,0),FALSE)</f>
        <v>#N/A</v>
      </c>
      <c r="AW209" t="e">
        <f ca="1">VLOOKUP($B209,基础扩展表!$E:$AG,MATCH(AW$2,基础扩展表!$E$1:$AG$1,0),FALSE)</f>
        <v>#N/A</v>
      </c>
      <c r="AX209" t="e">
        <f ca="1">VLOOKUP($B209,基础扩展表!$E:$AG,MATCH(AX$2,基础扩展表!$E$1:$AG$1,0),FALSE)</f>
        <v>#N/A</v>
      </c>
      <c r="AY209" t="e">
        <f ca="1">VLOOKUP($B209,基础扩展表!$E:$AG,MATCH(AY$2,基础扩展表!$E$1:$AG$1,0),FALSE)</f>
        <v>#N/A</v>
      </c>
      <c r="AZ209" t="e">
        <f ca="1">VLOOKUP($B209,基础扩展表!$E:$AG,MATCH(AZ$2,基础扩展表!$E$1:$AG$1,0),FALSE)</f>
        <v>#N/A</v>
      </c>
      <c r="BA209" t="e">
        <f ca="1">VLOOKUP($B209,基础扩展表!$E:$AG,MATCH(BA$2,基础扩展表!$E$1:$AG$1,0),FALSE)</f>
        <v>#N/A</v>
      </c>
      <c r="BB209" t="e">
        <f ca="1">VLOOKUP($B209,基础扩展表!$E:$AG,MATCH(BB$2,基础扩展表!$E$1:$AG$1,0),FALSE)</f>
        <v>#N/A</v>
      </c>
      <c r="BC209" t="e">
        <f ca="1">VLOOKUP($B209,基础扩展表!$E:$AG,MATCH(BC$2,基础扩展表!$E$1:$AG$1,0),FALSE)</f>
        <v>#N/A</v>
      </c>
      <c r="BD209" t="e">
        <f ca="1">VLOOKUP($B209,基础扩展表!$E:$AG,MATCH(BD$2,基础扩展表!$E$1:$AG$1,0),FALSE)</f>
        <v>#N/A</v>
      </c>
      <c r="BE209" t="e">
        <f ca="1">VLOOKUP($B209,基础扩展表!$E:$AG,MATCH(BE$2,基础扩展表!$E$1:$AG$1,0),FALSE)</f>
        <v>#N/A</v>
      </c>
      <c r="BF209" t="e">
        <f ca="1">VLOOKUP($B209,基础扩展表!$E:$AG,MATCH(BF$2,基础扩展表!$E$1:$AG$1,0),FALSE)</f>
        <v>#N/A</v>
      </c>
      <c r="BG209" t="e">
        <f ca="1">VLOOKUP($B209,基础扩展表!$E:$AG,MATCH(BG$2,基础扩展表!$E$1:$AG$1,0),FALSE)</f>
        <v>#N/A</v>
      </c>
      <c r="BH209" t="e">
        <f ca="1">VLOOKUP($B209,基础扩展表!$E:$AG,MATCH(BH$2,基础扩展表!$E$1:$AG$1,0),FALSE)</f>
        <v>#N/A</v>
      </c>
      <c r="BI209" t="e">
        <f ca="1">VLOOKUP($B209,基础扩展表!$E:$AG,MATCH(BI$2,基础扩展表!$E$1:$AG$1,0),FALSE)</f>
        <v>#N/A</v>
      </c>
      <c r="BJ209" t="e">
        <f ca="1">VLOOKUP($B209,基础扩展表!$E:$AG,MATCH(BJ$2,基础扩展表!$E$1:$AG$1,0),FALSE)</f>
        <v>#N/A</v>
      </c>
      <c r="BK209" t="e">
        <f ca="1">VLOOKUP($B209,基础扩展表!$E:$AG,MATCH(BK$2,基础扩展表!$E$1:$AG$1,0),FALSE)</f>
        <v>#N/A</v>
      </c>
      <c r="BL209" t="e">
        <f ca="1">VLOOKUP($B209,基础扩展表!$E:$AG,MATCH(BL$2,基础扩展表!$E$1:$AG$1,0),FALSE)</f>
        <v>#N/A</v>
      </c>
      <c r="BM209" t="e">
        <f ca="1">VLOOKUP($E209,模型表!$C:$E,3,FALSE)</f>
        <v>#N/A</v>
      </c>
      <c r="BP209" t="str">
        <f t="shared" ca="1" si="36"/>
        <v>TRUE</v>
      </c>
    </row>
    <row r="210" spans="2:68" x14ac:dyDescent="0.2">
      <c r="B210" t="str">
        <f t="array" aca="1" ref="B210" ca="1">INDEX(基础表!$Y:$Y,SMALL(IF(基础表!$Z:$Z=1,ROW(基础表!$Z:$Z),999),ROW(H204)))&amp;""</f>
        <v/>
      </c>
      <c r="C210" t="e">
        <f ca="1">VLOOKUP(VLOOKUP($B210,基础表!$E:$G,3,FALSE),模型表!$C:$D,2,FALSE)</f>
        <v>#N/A</v>
      </c>
      <c r="E210" t="e">
        <f ca="1">VLOOKUP($B210,基础表!$E:$G,3,FALSE)</f>
        <v>#N/A</v>
      </c>
      <c r="F210" t="e">
        <f ca="1">VLOOKUP($E210,模型表!$C:$G,5,FALSE)</f>
        <v>#N/A</v>
      </c>
      <c r="G210" t="e">
        <f ca="1">VLOOKUP($E210,模型表!$C:$F,4,FALSE)</f>
        <v>#N/A</v>
      </c>
      <c r="I210" t="str">
        <f t="shared" ca="1" si="0"/>
        <v/>
      </c>
      <c r="J210" t="str">
        <f t="shared" ca="1" si="1"/>
        <v/>
      </c>
      <c r="K210" t="str">
        <f t="shared" ca="1" si="2"/>
        <v/>
      </c>
      <c r="L210" t="str">
        <f t="shared" ca="1" si="3"/>
        <v/>
      </c>
      <c r="M210" t="str">
        <f t="shared" ca="1" si="31"/>
        <v/>
      </c>
      <c r="O210" t="e">
        <f ca="1">VLOOKUP($B210,基础表!$E:$R,14,FALSE)</f>
        <v>#N/A</v>
      </c>
      <c r="P210" t="e">
        <f ca="1">VLOOKUP($B210,基础表!$E:$S,13,FALSE)</f>
        <v>#N/A</v>
      </c>
      <c r="R210" t="e">
        <f ca="1">VLOOKUP($B210,基础表!$E:$H,4,FALSE)</f>
        <v>#N/A</v>
      </c>
      <c r="U210" t="str">
        <f t="shared" ca="1" si="32"/>
        <v/>
      </c>
      <c r="V210" t="str">
        <f t="shared" ca="1" si="33"/>
        <v/>
      </c>
      <c r="W210" t="str">
        <f t="shared" ca="1" si="34"/>
        <v/>
      </c>
      <c r="X210" t="e">
        <f ca="1">VLOOKUP($E210,模型表!$C:$K,9,FALSE)</f>
        <v>#N/A</v>
      </c>
      <c r="Z210" t="e">
        <f ca="1">VLOOKUP($E210,模型表!$C:$Q,11,FALSE)</f>
        <v>#N/A</v>
      </c>
      <c r="AF210" s="36" t="str">
        <f ca="1">IF($B210="","",IF(VLOOKUP($E210,模型表!$C:$O,12,FALSE)="PBuff","["&amp;VLOOKUP($E210,模型表!$C:$Q,13,FALSE)&amp;"]","[]"))</f>
        <v/>
      </c>
      <c r="AH210" s="23" t="str">
        <f t="shared" ca="1" si="9"/>
        <v/>
      </c>
      <c r="AI210" s="23" t="e">
        <f t="shared" ca="1" si="35"/>
        <v>#N/A</v>
      </c>
      <c r="AJ210" s="23" t="str">
        <f t="shared" ca="1" si="11"/>
        <v/>
      </c>
      <c r="AK210" s="23" t="str">
        <f t="shared" ca="1" si="12"/>
        <v/>
      </c>
      <c r="AM210" t="e">
        <f ca="1">VLOOKUP($B210,基础表!$E:$J,4,FALSE)</f>
        <v>#N/A</v>
      </c>
      <c r="AN210" t="e">
        <f ca="1">VLOOKUP($B210,基础表!$E:$J,5,FALSE)</f>
        <v>#N/A</v>
      </c>
      <c r="AO210" t="e">
        <f ca="1">VLOOKUP($B210,基础表!$E:$J,6,FALSE)</f>
        <v>#N/A</v>
      </c>
      <c r="AP210" t="e">
        <f ca="1">VLOOKUP($B210,基础扩展表!$E:$AG,MATCH(AP$2,基础扩展表!$E$1:$AG$1,0),FALSE)</f>
        <v>#N/A</v>
      </c>
      <c r="AQ210" t="e">
        <f ca="1">VLOOKUP($B210,基础扩展表!$E:$AG,MATCH(AQ$2,基础扩展表!$E$1:$AG$1,0),FALSE)</f>
        <v>#N/A</v>
      </c>
      <c r="AR210" t="e">
        <f ca="1">VLOOKUP($B210,基础扩展表!$E:$AG,MATCH(AR$2,基础扩展表!$E$1:$AG$1,0),FALSE)</f>
        <v>#N/A</v>
      </c>
      <c r="AS210" t="e">
        <f ca="1">VLOOKUP($B210,基础扩展表!$E:$AG,MATCH(AS$2,基础扩展表!$E$1:$AG$1,0),FALSE)</f>
        <v>#N/A</v>
      </c>
      <c r="AT210" t="e">
        <f ca="1">VLOOKUP($B210,基础扩展表!$E:$AG,MATCH(AT$2,基础扩展表!$E$1:$AG$1,0),FALSE)</f>
        <v>#N/A</v>
      </c>
      <c r="AU210" t="e">
        <f ca="1">VLOOKUP($B210,基础扩展表!$E:$AG,MATCH(AU$2,基础扩展表!$E$1:$AG$1,0),FALSE)</f>
        <v>#N/A</v>
      </c>
      <c r="AV210" t="e">
        <f ca="1">VLOOKUP($B210,基础扩展表!$E:$AG,MATCH(AV$2,基础扩展表!$E$1:$AG$1,0),FALSE)</f>
        <v>#N/A</v>
      </c>
      <c r="AW210" t="e">
        <f ca="1">VLOOKUP($B210,基础扩展表!$E:$AG,MATCH(AW$2,基础扩展表!$E$1:$AG$1,0),FALSE)</f>
        <v>#N/A</v>
      </c>
      <c r="AX210" t="e">
        <f ca="1">VLOOKUP($B210,基础扩展表!$E:$AG,MATCH(AX$2,基础扩展表!$E$1:$AG$1,0),FALSE)</f>
        <v>#N/A</v>
      </c>
      <c r="AY210" t="e">
        <f ca="1">VLOOKUP($B210,基础扩展表!$E:$AG,MATCH(AY$2,基础扩展表!$E$1:$AG$1,0),FALSE)</f>
        <v>#N/A</v>
      </c>
      <c r="AZ210" t="e">
        <f ca="1">VLOOKUP($B210,基础扩展表!$E:$AG,MATCH(AZ$2,基础扩展表!$E$1:$AG$1,0),FALSE)</f>
        <v>#N/A</v>
      </c>
      <c r="BA210" t="e">
        <f ca="1">VLOOKUP($B210,基础扩展表!$E:$AG,MATCH(BA$2,基础扩展表!$E$1:$AG$1,0),FALSE)</f>
        <v>#N/A</v>
      </c>
      <c r="BB210" t="e">
        <f ca="1">VLOOKUP($B210,基础扩展表!$E:$AG,MATCH(BB$2,基础扩展表!$E$1:$AG$1,0),FALSE)</f>
        <v>#N/A</v>
      </c>
      <c r="BC210" t="e">
        <f ca="1">VLOOKUP($B210,基础扩展表!$E:$AG,MATCH(BC$2,基础扩展表!$E$1:$AG$1,0),FALSE)</f>
        <v>#N/A</v>
      </c>
      <c r="BD210" t="e">
        <f ca="1">VLOOKUP($B210,基础扩展表!$E:$AG,MATCH(BD$2,基础扩展表!$E$1:$AG$1,0),FALSE)</f>
        <v>#N/A</v>
      </c>
      <c r="BE210" t="e">
        <f ca="1">VLOOKUP($B210,基础扩展表!$E:$AG,MATCH(BE$2,基础扩展表!$E$1:$AG$1,0),FALSE)</f>
        <v>#N/A</v>
      </c>
      <c r="BF210" t="e">
        <f ca="1">VLOOKUP($B210,基础扩展表!$E:$AG,MATCH(BF$2,基础扩展表!$E$1:$AG$1,0),FALSE)</f>
        <v>#N/A</v>
      </c>
      <c r="BG210" t="e">
        <f ca="1">VLOOKUP($B210,基础扩展表!$E:$AG,MATCH(BG$2,基础扩展表!$E$1:$AG$1,0),FALSE)</f>
        <v>#N/A</v>
      </c>
      <c r="BH210" t="e">
        <f ca="1">VLOOKUP($B210,基础扩展表!$E:$AG,MATCH(BH$2,基础扩展表!$E$1:$AG$1,0),FALSE)</f>
        <v>#N/A</v>
      </c>
      <c r="BI210" t="e">
        <f ca="1">VLOOKUP($B210,基础扩展表!$E:$AG,MATCH(BI$2,基础扩展表!$E$1:$AG$1,0),FALSE)</f>
        <v>#N/A</v>
      </c>
      <c r="BJ210" t="e">
        <f ca="1">VLOOKUP($B210,基础扩展表!$E:$AG,MATCH(BJ$2,基础扩展表!$E$1:$AG$1,0),FALSE)</f>
        <v>#N/A</v>
      </c>
      <c r="BK210" t="e">
        <f ca="1">VLOOKUP($B210,基础扩展表!$E:$AG,MATCH(BK$2,基础扩展表!$E$1:$AG$1,0),FALSE)</f>
        <v>#N/A</v>
      </c>
      <c r="BL210" t="e">
        <f ca="1">VLOOKUP($B210,基础扩展表!$E:$AG,MATCH(BL$2,基础扩展表!$E$1:$AG$1,0),FALSE)</f>
        <v>#N/A</v>
      </c>
      <c r="BM210" t="e">
        <f ca="1">VLOOKUP($E210,模型表!$C:$E,3,FALSE)</f>
        <v>#N/A</v>
      </c>
      <c r="BP210" t="str">
        <f t="shared" ca="1" si="36"/>
        <v>TRUE</v>
      </c>
    </row>
    <row r="211" spans="2:68" x14ac:dyDescent="0.2">
      <c r="B211" t="str">
        <f t="array" aca="1" ref="B211" ca="1">INDEX(基础表!$Y:$Y,SMALL(IF(基础表!$Z:$Z=1,ROW(基础表!$Z:$Z),999),ROW(H205)))&amp;""</f>
        <v/>
      </c>
      <c r="C211" t="e">
        <f ca="1">VLOOKUP(VLOOKUP($B211,基础表!$E:$G,3,FALSE),模型表!$C:$D,2,FALSE)</f>
        <v>#N/A</v>
      </c>
      <c r="E211" t="e">
        <f ca="1">VLOOKUP($B211,基础表!$E:$G,3,FALSE)</f>
        <v>#N/A</v>
      </c>
      <c r="F211" t="e">
        <f ca="1">VLOOKUP($E211,模型表!$C:$G,5,FALSE)</f>
        <v>#N/A</v>
      </c>
      <c r="G211" t="e">
        <f ca="1">VLOOKUP($E211,模型表!$C:$F,4,FALSE)</f>
        <v>#N/A</v>
      </c>
      <c r="I211" t="str">
        <f t="shared" ca="1" si="0"/>
        <v/>
      </c>
      <c r="J211" t="str">
        <f t="shared" ca="1" si="1"/>
        <v/>
      </c>
      <c r="K211" t="str">
        <f t="shared" ca="1" si="2"/>
        <v/>
      </c>
      <c r="L211" t="str">
        <f t="shared" ca="1" si="3"/>
        <v/>
      </c>
      <c r="M211" t="str">
        <f t="shared" ca="1" si="31"/>
        <v/>
      </c>
      <c r="O211" t="e">
        <f ca="1">VLOOKUP($B211,基础表!$E:$R,14,FALSE)</f>
        <v>#N/A</v>
      </c>
      <c r="P211" t="e">
        <f ca="1">VLOOKUP($B211,基础表!$E:$S,13,FALSE)</f>
        <v>#N/A</v>
      </c>
      <c r="R211" t="e">
        <f ca="1">VLOOKUP($B211,基础表!$E:$H,4,FALSE)</f>
        <v>#N/A</v>
      </c>
      <c r="U211" t="str">
        <f t="shared" ca="1" si="32"/>
        <v/>
      </c>
      <c r="V211" t="str">
        <f t="shared" ca="1" si="33"/>
        <v/>
      </c>
      <c r="W211" t="str">
        <f t="shared" ca="1" si="34"/>
        <v/>
      </c>
      <c r="X211" t="e">
        <f ca="1">VLOOKUP($E211,模型表!$C:$K,9,FALSE)</f>
        <v>#N/A</v>
      </c>
      <c r="Z211" t="e">
        <f ca="1">VLOOKUP($E211,模型表!$C:$Q,11,FALSE)</f>
        <v>#N/A</v>
      </c>
      <c r="AF211" s="36" t="str">
        <f ca="1">IF($B211="","",IF(VLOOKUP($E211,模型表!$C:$O,12,FALSE)="PBuff","["&amp;VLOOKUP($E211,模型表!$C:$Q,13,FALSE)&amp;"]","[]"))</f>
        <v/>
      </c>
      <c r="AH211" s="23" t="str">
        <f t="shared" ca="1" si="9"/>
        <v/>
      </c>
      <c r="AI211" s="23" t="e">
        <f t="shared" ca="1" si="35"/>
        <v>#N/A</v>
      </c>
      <c r="AJ211" s="23" t="str">
        <f t="shared" ca="1" si="11"/>
        <v/>
      </c>
      <c r="AK211" s="23" t="str">
        <f t="shared" ca="1" si="12"/>
        <v/>
      </c>
      <c r="AM211" t="e">
        <f ca="1">VLOOKUP($B211,基础表!$E:$J,4,FALSE)</f>
        <v>#N/A</v>
      </c>
      <c r="AN211" t="e">
        <f ca="1">VLOOKUP($B211,基础表!$E:$J,5,FALSE)</f>
        <v>#N/A</v>
      </c>
      <c r="AO211" t="e">
        <f ca="1">VLOOKUP($B211,基础表!$E:$J,6,FALSE)</f>
        <v>#N/A</v>
      </c>
      <c r="AP211" t="e">
        <f ca="1">VLOOKUP($B211,基础扩展表!$E:$AG,MATCH(AP$2,基础扩展表!$E$1:$AG$1,0),FALSE)</f>
        <v>#N/A</v>
      </c>
      <c r="AQ211" t="e">
        <f ca="1">VLOOKUP($B211,基础扩展表!$E:$AG,MATCH(AQ$2,基础扩展表!$E$1:$AG$1,0),FALSE)</f>
        <v>#N/A</v>
      </c>
      <c r="AR211" t="e">
        <f ca="1">VLOOKUP($B211,基础扩展表!$E:$AG,MATCH(AR$2,基础扩展表!$E$1:$AG$1,0),FALSE)</f>
        <v>#N/A</v>
      </c>
      <c r="AS211" t="e">
        <f ca="1">VLOOKUP($B211,基础扩展表!$E:$AG,MATCH(AS$2,基础扩展表!$E$1:$AG$1,0),FALSE)</f>
        <v>#N/A</v>
      </c>
      <c r="AT211" t="e">
        <f ca="1">VLOOKUP($B211,基础扩展表!$E:$AG,MATCH(AT$2,基础扩展表!$E$1:$AG$1,0),FALSE)</f>
        <v>#N/A</v>
      </c>
      <c r="AU211" t="e">
        <f ca="1">VLOOKUP($B211,基础扩展表!$E:$AG,MATCH(AU$2,基础扩展表!$E$1:$AG$1,0),FALSE)</f>
        <v>#N/A</v>
      </c>
      <c r="AV211" t="e">
        <f ca="1">VLOOKUP($B211,基础扩展表!$E:$AG,MATCH(AV$2,基础扩展表!$E$1:$AG$1,0),FALSE)</f>
        <v>#N/A</v>
      </c>
      <c r="AW211" t="e">
        <f ca="1">VLOOKUP($B211,基础扩展表!$E:$AG,MATCH(AW$2,基础扩展表!$E$1:$AG$1,0),FALSE)</f>
        <v>#N/A</v>
      </c>
      <c r="AX211" t="e">
        <f ca="1">VLOOKUP($B211,基础扩展表!$E:$AG,MATCH(AX$2,基础扩展表!$E$1:$AG$1,0),FALSE)</f>
        <v>#N/A</v>
      </c>
      <c r="AY211" t="e">
        <f ca="1">VLOOKUP($B211,基础扩展表!$E:$AG,MATCH(AY$2,基础扩展表!$E$1:$AG$1,0),FALSE)</f>
        <v>#N/A</v>
      </c>
      <c r="AZ211" t="e">
        <f ca="1">VLOOKUP($B211,基础扩展表!$E:$AG,MATCH(AZ$2,基础扩展表!$E$1:$AG$1,0),FALSE)</f>
        <v>#N/A</v>
      </c>
      <c r="BA211" t="e">
        <f ca="1">VLOOKUP($B211,基础扩展表!$E:$AG,MATCH(BA$2,基础扩展表!$E$1:$AG$1,0),FALSE)</f>
        <v>#N/A</v>
      </c>
      <c r="BB211" t="e">
        <f ca="1">VLOOKUP($B211,基础扩展表!$E:$AG,MATCH(BB$2,基础扩展表!$E$1:$AG$1,0),FALSE)</f>
        <v>#N/A</v>
      </c>
      <c r="BC211" t="e">
        <f ca="1">VLOOKUP($B211,基础扩展表!$E:$AG,MATCH(BC$2,基础扩展表!$E$1:$AG$1,0),FALSE)</f>
        <v>#N/A</v>
      </c>
      <c r="BD211" t="e">
        <f ca="1">VLOOKUP($B211,基础扩展表!$E:$AG,MATCH(BD$2,基础扩展表!$E$1:$AG$1,0),FALSE)</f>
        <v>#N/A</v>
      </c>
      <c r="BE211" t="e">
        <f ca="1">VLOOKUP($B211,基础扩展表!$E:$AG,MATCH(BE$2,基础扩展表!$E$1:$AG$1,0),FALSE)</f>
        <v>#N/A</v>
      </c>
      <c r="BF211" t="e">
        <f ca="1">VLOOKUP($B211,基础扩展表!$E:$AG,MATCH(BF$2,基础扩展表!$E$1:$AG$1,0),FALSE)</f>
        <v>#N/A</v>
      </c>
      <c r="BG211" t="e">
        <f ca="1">VLOOKUP($B211,基础扩展表!$E:$AG,MATCH(BG$2,基础扩展表!$E$1:$AG$1,0),FALSE)</f>
        <v>#N/A</v>
      </c>
      <c r="BH211" t="e">
        <f ca="1">VLOOKUP($B211,基础扩展表!$E:$AG,MATCH(BH$2,基础扩展表!$E$1:$AG$1,0),FALSE)</f>
        <v>#N/A</v>
      </c>
      <c r="BI211" t="e">
        <f ca="1">VLOOKUP($B211,基础扩展表!$E:$AG,MATCH(BI$2,基础扩展表!$E$1:$AG$1,0),FALSE)</f>
        <v>#N/A</v>
      </c>
      <c r="BJ211" t="e">
        <f ca="1">VLOOKUP($B211,基础扩展表!$E:$AG,MATCH(BJ$2,基础扩展表!$E$1:$AG$1,0),FALSE)</f>
        <v>#N/A</v>
      </c>
      <c r="BK211" t="e">
        <f ca="1">VLOOKUP($B211,基础扩展表!$E:$AG,MATCH(BK$2,基础扩展表!$E$1:$AG$1,0),FALSE)</f>
        <v>#N/A</v>
      </c>
      <c r="BL211" t="e">
        <f ca="1">VLOOKUP($B211,基础扩展表!$E:$AG,MATCH(BL$2,基础扩展表!$E$1:$AG$1,0),FALSE)</f>
        <v>#N/A</v>
      </c>
      <c r="BM211" t="e">
        <f ca="1">VLOOKUP($E211,模型表!$C:$E,3,FALSE)</f>
        <v>#N/A</v>
      </c>
      <c r="BP211" t="str">
        <f t="shared" ca="1" si="36"/>
        <v>TRUE</v>
      </c>
    </row>
    <row r="212" spans="2:68" x14ac:dyDescent="0.2">
      <c r="B212" t="str">
        <f t="array" aca="1" ref="B212" ca="1">INDEX(基础表!$Y:$Y,SMALL(IF(基础表!$Z:$Z=1,ROW(基础表!$Z:$Z),999),ROW(H206)))&amp;""</f>
        <v/>
      </c>
      <c r="C212" t="e">
        <f ca="1">VLOOKUP(VLOOKUP($B212,基础表!$E:$G,3,FALSE),模型表!$C:$D,2,FALSE)</f>
        <v>#N/A</v>
      </c>
      <c r="E212" t="e">
        <f ca="1">VLOOKUP($B212,基础表!$E:$G,3,FALSE)</f>
        <v>#N/A</v>
      </c>
      <c r="F212" t="e">
        <f ca="1">VLOOKUP($E212,模型表!$C:$G,5,FALSE)</f>
        <v>#N/A</v>
      </c>
      <c r="G212" t="e">
        <f ca="1">VLOOKUP($E212,模型表!$C:$F,4,FALSE)</f>
        <v>#N/A</v>
      </c>
      <c r="I212" t="str">
        <f t="shared" ca="1" si="0"/>
        <v/>
      </c>
      <c r="J212" t="str">
        <f t="shared" ca="1" si="1"/>
        <v/>
      </c>
      <c r="K212" t="str">
        <f t="shared" ca="1" si="2"/>
        <v/>
      </c>
      <c r="L212" t="str">
        <f t="shared" ca="1" si="3"/>
        <v/>
      </c>
      <c r="M212" t="str">
        <f t="shared" ca="1" si="31"/>
        <v/>
      </c>
      <c r="O212" t="e">
        <f ca="1">VLOOKUP($B212,基础表!$E:$R,14,FALSE)</f>
        <v>#N/A</v>
      </c>
      <c r="P212" t="e">
        <f ca="1">VLOOKUP($B212,基础表!$E:$S,13,FALSE)</f>
        <v>#N/A</v>
      </c>
      <c r="R212" t="e">
        <f ca="1">VLOOKUP($B212,基础表!$E:$H,4,FALSE)</f>
        <v>#N/A</v>
      </c>
      <c r="U212" t="str">
        <f t="shared" ca="1" si="32"/>
        <v/>
      </c>
      <c r="V212" t="str">
        <f t="shared" ca="1" si="33"/>
        <v/>
      </c>
      <c r="W212" t="str">
        <f t="shared" ca="1" si="34"/>
        <v/>
      </c>
      <c r="X212" t="e">
        <f ca="1">VLOOKUP($E212,模型表!$C:$K,9,FALSE)</f>
        <v>#N/A</v>
      </c>
      <c r="Z212" t="e">
        <f ca="1">VLOOKUP($E212,模型表!$C:$Q,11,FALSE)</f>
        <v>#N/A</v>
      </c>
      <c r="AF212" s="36" t="str">
        <f ca="1">IF($B212="","",IF(VLOOKUP($E212,模型表!$C:$O,12,FALSE)="PBuff","["&amp;VLOOKUP($E212,模型表!$C:$Q,13,FALSE)&amp;"]","[]"))</f>
        <v/>
      </c>
      <c r="AH212" s="23" t="str">
        <f t="shared" ca="1" si="9"/>
        <v/>
      </c>
      <c r="AI212" s="23" t="e">
        <f t="shared" ca="1" si="35"/>
        <v>#N/A</v>
      </c>
      <c r="AJ212" s="23" t="str">
        <f t="shared" ca="1" si="11"/>
        <v/>
      </c>
      <c r="AK212" s="23" t="str">
        <f t="shared" ca="1" si="12"/>
        <v/>
      </c>
      <c r="AM212" t="e">
        <f ca="1">VLOOKUP($B212,基础表!$E:$J,4,FALSE)</f>
        <v>#N/A</v>
      </c>
      <c r="AN212" t="e">
        <f ca="1">VLOOKUP($B212,基础表!$E:$J,5,FALSE)</f>
        <v>#N/A</v>
      </c>
      <c r="AO212" t="e">
        <f ca="1">VLOOKUP($B212,基础表!$E:$J,6,FALSE)</f>
        <v>#N/A</v>
      </c>
      <c r="AP212" t="e">
        <f ca="1">VLOOKUP($B212,基础扩展表!$E:$AG,MATCH(AP$2,基础扩展表!$E$1:$AG$1,0),FALSE)</f>
        <v>#N/A</v>
      </c>
      <c r="AQ212" t="e">
        <f ca="1">VLOOKUP($B212,基础扩展表!$E:$AG,MATCH(AQ$2,基础扩展表!$E$1:$AG$1,0),FALSE)</f>
        <v>#N/A</v>
      </c>
      <c r="AR212" t="e">
        <f ca="1">VLOOKUP($B212,基础扩展表!$E:$AG,MATCH(AR$2,基础扩展表!$E$1:$AG$1,0),FALSE)</f>
        <v>#N/A</v>
      </c>
      <c r="AS212" t="e">
        <f ca="1">VLOOKUP($B212,基础扩展表!$E:$AG,MATCH(AS$2,基础扩展表!$E$1:$AG$1,0),FALSE)</f>
        <v>#N/A</v>
      </c>
      <c r="AT212" t="e">
        <f ca="1">VLOOKUP($B212,基础扩展表!$E:$AG,MATCH(AT$2,基础扩展表!$E$1:$AG$1,0),FALSE)</f>
        <v>#N/A</v>
      </c>
      <c r="AU212" t="e">
        <f ca="1">VLOOKUP($B212,基础扩展表!$E:$AG,MATCH(AU$2,基础扩展表!$E$1:$AG$1,0),FALSE)</f>
        <v>#N/A</v>
      </c>
      <c r="AV212" t="e">
        <f ca="1">VLOOKUP($B212,基础扩展表!$E:$AG,MATCH(AV$2,基础扩展表!$E$1:$AG$1,0),FALSE)</f>
        <v>#N/A</v>
      </c>
      <c r="AW212" t="e">
        <f ca="1">VLOOKUP($B212,基础扩展表!$E:$AG,MATCH(AW$2,基础扩展表!$E$1:$AG$1,0),FALSE)</f>
        <v>#N/A</v>
      </c>
      <c r="AX212" t="e">
        <f ca="1">VLOOKUP($B212,基础扩展表!$E:$AG,MATCH(AX$2,基础扩展表!$E$1:$AG$1,0),FALSE)</f>
        <v>#N/A</v>
      </c>
      <c r="AY212" t="e">
        <f ca="1">VLOOKUP($B212,基础扩展表!$E:$AG,MATCH(AY$2,基础扩展表!$E$1:$AG$1,0),FALSE)</f>
        <v>#N/A</v>
      </c>
      <c r="AZ212" t="e">
        <f ca="1">VLOOKUP($B212,基础扩展表!$E:$AG,MATCH(AZ$2,基础扩展表!$E$1:$AG$1,0),FALSE)</f>
        <v>#N/A</v>
      </c>
      <c r="BA212" t="e">
        <f ca="1">VLOOKUP($B212,基础扩展表!$E:$AG,MATCH(BA$2,基础扩展表!$E$1:$AG$1,0),FALSE)</f>
        <v>#N/A</v>
      </c>
      <c r="BB212" t="e">
        <f ca="1">VLOOKUP($B212,基础扩展表!$E:$AG,MATCH(BB$2,基础扩展表!$E$1:$AG$1,0),FALSE)</f>
        <v>#N/A</v>
      </c>
      <c r="BC212" t="e">
        <f ca="1">VLOOKUP($B212,基础扩展表!$E:$AG,MATCH(BC$2,基础扩展表!$E$1:$AG$1,0),FALSE)</f>
        <v>#N/A</v>
      </c>
      <c r="BD212" t="e">
        <f ca="1">VLOOKUP($B212,基础扩展表!$E:$AG,MATCH(BD$2,基础扩展表!$E$1:$AG$1,0),FALSE)</f>
        <v>#N/A</v>
      </c>
      <c r="BE212" t="e">
        <f ca="1">VLOOKUP($B212,基础扩展表!$E:$AG,MATCH(BE$2,基础扩展表!$E$1:$AG$1,0),FALSE)</f>
        <v>#N/A</v>
      </c>
      <c r="BF212" t="e">
        <f ca="1">VLOOKUP($B212,基础扩展表!$E:$AG,MATCH(BF$2,基础扩展表!$E$1:$AG$1,0),FALSE)</f>
        <v>#N/A</v>
      </c>
      <c r="BG212" t="e">
        <f ca="1">VLOOKUP($B212,基础扩展表!$E:$AG,MATCH(BG$2,基础扩展表!$E$1:$AG$1,0),FALSE)</f>
        <v>#N/A</v>
      </c>
      <c r="BH212" t="e">
        <f ca="1">VLOOKUP($B212,基础扩展表!$E:$AG,MATCH(BH$2,基础扩展表!$E$1:$AG$1,0),FALSE)</f>
        <v>#N/A</v>
      </c>
      <c r="BI212" t="e">
        <f ca="1">VLOOKUP($B212,基础扩展表!$E:$AG,MATCH(BI$2,基础扩展表!$E$1:$AG$1,0),FALSE)</f>
        <v>#N/A</v>
      </c>
      <c r="BJ212" t="e">
        <f ca="1">VLOOKUP($B212,基础扩展表!$E:$AG,MATCH(BJ$2,基础扩展表!$E$1:$AG$1,0),FALSE)</f>
        <v>#N/A</v>
      </c>
      <c r="BK212" t="e">
        <f ca="1">VLOOKUP($B212,基础扩展表!$E:$AG,MATCH(BK$2,基础扩展表!$E$1:$AG$1,0),FALSE)</f>
        <v>#N/A</v>
      </c>
      <c r="BL212" t="e">
        <f ca="1">VLOOKUP($B212,基础扩展表!$E:$AG,MATCH(BL$2,基础扩展表!$E$1:$AG$1,0),FALSE)</f>
        <v>#N/A</v>
      </c>
      <c r="BM212" t="e">
        <f ca="1">VLOOKUP($E212,模型表!$C:$E,3,FALSE)</f>
        <v>#N/A</v>
      </c>
      <c r="BP212" t="str">
        <f t="shared" ca="1" si="36"/>
        <v>TRUE</v>
      </c>
    </row>
    <row r="213" spans="2:68" x14ac:dyDescent="0.2">
      <c r="B213" t="str">
        <f t="array" aca="1" ref="B213" ca="1">INDEX(基础表!$Y:$Y,SMALL(IF(基础表!$Z:$Z=1,ROW(基础表!$Z:$Z),999),ROW(H207)))&amp;""</f>
        <v/>
      </c>
      <c r="C213" t="e">
        <f ca="1">VLOOKUP(VLOOKUP($B213,基础表!$E:$G,3,FALSE),模型表!$C:$D,2,FALSE)</f>
        <v>#N/A</v>
      </c>
      <c r="E213" t="e">
        <f ca="1">VLOOKUP($B213,基础表!$E:$G,3,FALSE)</f>
        <v>#N/A</v>
      </c>
      <c r="F213" t="e">
        <f ca="1">VLOOKUP($E213,模型表!$C:$G,5,FALSE)</f>
        <v>#N/A</v>
      </c>
      <c r="G213" t="e">
        <f ca="1">VLOOKUP($E213,模型表!$C:$F,4,FALSE)</f>
        <v>#N/A</v>
      </c>
      <c r="I213" t="str">
        <f t="shared" ca="1" si="0"/>
        <v/>
      </c>
      <c r="J213" t="str">
        <f t="shared" ca="1" si="1"/>
        <v/>
      </c>
      <c r="K213" t="str">
        <f t="shared" ca="1" si="2"/>
        <v/>
      </c>
      <c r="L213" t="str">
        <f t="shared" ca="1" si="3"/>
        <v/>
      </c>
      <c r="M213" t="str">
        <f t="shared" ca="1" si="31"/>
        <v/>
      </c>
      <c r="O213" t="e">
        <f ca="1">VLOOKUP($B213,基础表!$E:$R,14,FALSE)</f>
        <v>#N/A</v>
      </c>
      <c r="P213" t="e">
        <f ca="1">VLOOKUP($B213,基础表!$E:$S,13,FALSE)</f>
        <v>#N/A</v>
      </c>
      <c r="R213" t="e">
        <f ca="1">VLOOKUP($B213,基础表!$E:$H,4,FALSE)</f>
        <v>#N/A</v>
      </c>
      <c r="U213" t="str">
        <f t="shared" ca="1" si="32"/>
        <v/>
      </c>
      <c r="V213" t="str">
        <f t="shared" ca="1" si="33"/>
        <v/>
      </c>
      <c r="W213" t="str">
        <f t="shared" ca="1" si="34"/>
        <v/>
      </c>
      <c r="X213" t="e">
        <f ca="1">VLOOKUP($E213,模型表!$C:$K,9,FALSE)</f>
        <v>#N/A</v>
      </c>
      <c r="Z213" t="e">
        <f ca="1">VLOOKUP($E213,模型表!$C:$Q,11,FALSE)</f>
        <v>#N/A</v>
      </c>
      <c r="AF213" s="36" t="str">
        <f ca="1">IF($B213="","",IF(VLOOKUP($E213,模型表!$C:$O,12,FALSE)="PBuff","["&amp;VLOOKUP($E213,模型表!$C:$Q,13,FALSE)&amp;"]","[]"))</f>
        <v/>
      </c>
      <c r="AH213" s="23" t="str">
        <f t="shared" ca="1" si="9"/>
        <v/>
      </c>
      <c r="AI213" s="23" t="e">
        <f t="shared" ca="1" si="35"/>
        <v>#N/A</v>
      </c>
      <c r="AJ213" s="23" t="str">
        <f t="shared" ca="1" si="11"/>
        <v/>
      </c>
      <c r="AK213" s="23" t="str">
        <f t="shared" ca="1" si="12"/>
        <v/>
      </c>
      <c r="AM213" t="e">
        <f ca="1">VLOOKUP($B213,基础表!$E:$J,4,FALSE)</f>
        <v>#N/A</v>
      </c>
      <c r="AN213" t="e">
        <f ca="1">VLOOKUP($B213,基础表!$E:$J,5,FALSE)</f>
        <v>#N/A</v>
      </c>
      <c r="AO213" t="e">
        <f ca="1">VLOOKUP($B213,基础表!$E:$J,6,FALSE)</f>
        <v>#N/A</v>
      </c>
      <c r="AP213" t="e">
        <f ca="1">VLOOKUP($B213,基础扩展表!$E:$AG,MATCH(AP$2,基础扩展表!$E$1:$AG$1,0),FALSE)</f>
        <v>#N/A</v>
      </c>
      <c r="AQ213" t="e">
        <f ca="1">VLOOKUP($B213,基础扩展表!$E:$AG,MATCH(AQ$2,基础扩展表!$E$1:$AG$1,0),FALSE)</f>
        <v>#N/A</v>
      </c>
      <c r="AR213" t="e">
        <f ca="1">VLOOKUP($B213,基础扩展表!$E:$AG,MATCH(AR$2,基础扩展表!$E$1:$AG$1,0),FALSE)</f>
        <v>#N/A</v>
      </c>
      <c r="AS213" t="e">
        <f ca="1">VLOOKUP($B213,基础扩展表!$E:$AG,MATCH(AS$2,基础扩展表!$E$1:$AG$1,0),FALSE)</f>
        <v>#N/A</v>
      </c>
      <c r="AT213" t="e">
        <f ca="1">VLOOKUP($B213,基础扩展表!$E:$AG,MATCH(AT$2,基础扩展表!$E$1:$AG$1,0),FALSE)</f>
        <v>#N/A</v>
      </c>
      <c r="AU213" t="e">
        <f ca="1">VLOOKUP($B213,基础扩展表!$E:$AG,MATCH(AU$2,基础扩展表!$E$1:$AG$1,0),FALSE)</f>
        <v>#N/A</v>
      </c>
      <c r="AV213" t="e">
        <f ca="1">VLOOKUP($B213,基础扩展表!$E:$AG,MATCH(AV$2,基础扩展表!$E$1:$AG$1,0),FALSE)</f>
        <v>#N/A</v>
      </c>
      <c r="AW213" t="e">
        <f ca="1">VLOOKUP($B213,基础扩展表!$E:$AG,MATCH(AW$2,基础扩展表!$E$1:$AG$1,0),FALSE)</f>
        <v>#N/A</v>
      </c>
      <c r="AX213" t="e">
        <f ca="1">VLOOKUP($B213,基础扩展表!$E:$AG,MATCH(AX$2,基础扩展表!$E$1:$AG$1,0),FALSE)</f>
        <v>#N/A</v>
      </c>
      <c r="AY213" t="e">
        <f ca="1">VLOOKUP($B213,基础扩展表!$E:$AG,MATCH(AY$2,基础扩展表!$E$1:$AG$1,0),FALSE)</f>
        <v>#N/A</v>
      </c>
      <c r="AZ213" t="e">
        <f ca="1">VLOOKUP($B213,基础扩展表!$E:$AG,MATCH(AZ$2,基础扩展表!$E$1:$AG$1,0),FALSE)</f>
        <v>#N/A</v>
      </c>
      <c r="BA213" t="e">
        <f ca="1">VLOOKUP($B213,基础扩展表!$E:$AG,MATCH(BA$2,基础扩展表!$E$1:$AG$1,0),FALSE)</f>
        <v>#N/A</v>
      </c>
      <c r="BB213" t="e">
        <f ca="1">VLOOKUP($B213,基础扩展表!$E:$AG,MATCH(BB$2,基础扩展表!$E$1:$AG$1,0),FALSE)</f>
        <v>#N/A</v>
      </c>
      <c r="BC213" t="e">
        <f ca="1">VLOOKUP($B213,基础扩展表!$E:$AG,MATCH(BC$2,基础扩展表!$E$1:$AG$1,0),FALSE)</f>
        <v>#N/A</v>
      </c>
      <c r="BD213" t="e">
        <f ca="1">VLOOKUP($B213,基础扩展表!$E:$AG,MATCH(BD$2,基础扩展表!$E$1:$AG$1,0),FALSE)</f>
        <v>#N/A</v>
      </c>
      <c r="BE213" t="e">
        <f ca="1">VLOOKUP($B213,基础扩展表!$E:$AG,MATCH(BE$2,基础扩展表!$E$1:$AG$1,0),FALSE)</f>
        <v>#N/A</v>
      </c>
      <c r="BF213" t="e">
        <f ca="1">VLOOKUP($B213,基础扩展表!$E:$AG,MATCH(BF$2,基础扩展表!$E$1:$AG$1,0),FALSE)</f>
        <v>#N/A</v>
      </c>
      <c r="BG213" t="e">
        <f ca="1">VLOOKUP($B213,基础扩展表!$E:$AG,MATCH(BG$2,基础扩展表!$E$1:$AG$1,0),FALSE)</f>
        <v>#N/A</v>
      </c>
      <c r="BH213" t="e">
        <f ca="1">VLOOKUP($B213,基础扩展表!$E:$AG,MATCH(BH$2,基础扩展表!$E$1:$AG$1,0),FALSE)</f>
        <v>#N/A</v>
      </c>
      <c r="BI213" t="e">
        <f ca="1">VLOOKUP($B213,基础扩展表!$E:$AG,MATCH(BI$2,基础扩展表!$E$1:$AG$1,0),FALSE)</f>
        <v>#N/A</v>
      </c>
      <c r="BJ213" t="e">
        <f ca="1">VLOOKUP($B213,基础扩展表!$E:$AG,MATCH(BJ$2,基础扩展表!$E$1:$AG$1,0),FALSE)</f>
        <v>#N/A</v>
      </c>
      <c r="BK213" t="e">
        <f ca="1">VLOOKUP($B213,基础扩展表!$E:$AG,MATCH(BK$2,基础扩展表!$E$1:$AG$1,0),FALSE)</f>
        <v>#N/A</v>
      </c>
      <c r="BL213" t="e">
        <f ca="1">VLOOKUP($B213,基础扩展表!$E:$AG,MATCH(BL$2,基础扩展表!$E$1:$AG$1,0),FALSE)</f>
        <v>#N/A</v>
      </c>
      <c r="BM213" t="e">
        <f ca="1">VLOOKUP($E213,模型表!$C:$E,3,FALSE)</f>
        <v>#N/A</v>
      </c>
      <c r="BP213" t="str">
        <f t="shared" ca="1" si="36"/>
        <v>TRUE</v>
      </c>
    </row>
    <row r="214" spans="2:68" x14ac:dyDescent="0.2">
      <c r="B214" t="str">
        <f t="array" aca="1" ref="B214" ca="1">INDEX(基础表!$Y:$Y,SMALL(IF(基础表!$Z:$Z=1,ROW(基础表!$Z:$Z),999),ROW(H208)))&amp;""</f>
        <v/>
      </c>
      <c r="C214" t="e">
        <f ca="1">VLOOKUP(VLOOKUP($B214,基础表!$E:$G,3,FALSE),模型表!$C:$D,2,FALSE)</f>
        <v>#N/A</v>
      </c>
      <c r="E214" t="e">
        <f ca="1">VLOOKUP($B214,基础表!$E:$G,3,FALSE)</f>
        <v>#N/A</v>
      </c>
      <c r="F214" t="e">
        <f ca="1">VLOOKUP($E214,模型表!$C:$G,5,FALSE)</f>
        <v>#N/A</v>
      </c>
      <c r="G214" t="e">
        <f ca="1">VLOOKUP($E214,模型表!$C:$F,4,FALSE)</f>
        <v>#N/A</v>
      </c>
      <c r="I214" t="str">
        <f t="shared" ca="1" si="0"/>
        <v/>
      </c>
      <c r="J214" t="str">
        <f t="shared" ca="1" si="1"/>
        <v/>
      </c>
      <c r="K214" t="str">
        <f t="shared" ca="1" si="2"/>
        <v/>
      </c>
      <c r="L214" t="str">
        <f t="shared" ca="1" si="3"/>
        <v/>
      </c>
      <c r="M214" t="str">
        <f t="shared" ca="1" si="31"/>
        <v/>
      </c>
      <c r="O214" t="e">
        <f ca="1">VLOOKUP($B214,基础表!$E:$R,14,FALSE)</f>
        <v>#N/A</v>
      </c>
      <c r="P214" t="e">
        <f ca="1">VLOOKUP($B214,基础表!$E:$S,13,FALSE)</f>
        <v>#N/A</v>
      </c>
      <c r="R214" t="e">
        <f ca="1">VLOOKUP($B214,基础表!$E:$H,4,FALSE)</f>
        <v>#N/A</v>
      </c>
      <c r="U214" t="str">
        <f t="shared" ca="1" si="32"/>
        <v/>
      </c>
      <c r="V214" t="str">
        <f t="shared" ca="1" si="33"/>
        <v/>
      </c>
      <c r="W214" t="str">
        <f t="shared" ca="1" si="34"/>
        <v/>
      </c>
      <c r="X214" t="e">
        <f ca="1">VLOOKUP($E214,模型表!$C:$K,9,FALSE)</f>
        <v>#N/A</v>
      </c>
      <c r="Z214" t="e">
        <f ca="1">VLOOKUP($E214,模型表!$C:$Q,11,FALSE)</f>
        <v>#N/A</v>
      </c>
      <c r="AF214" s="36" t="str">
        <f ca="1">IF($B214="","",IF(VLOOKUP($E214,模型表!$C:$O,12,FALSE)="PBuff","["&amp;VLOOKUP($E214,模型表!$C:$Q,13,FALSE)&amp;"]","[]"))</f>
        <v/>
      </c>
      <c r="AH214" s="23" t="str">
        <f t="shared" ca="1" si="9"/>
        <v/>
      </c>
      <c r="AI214" s="23" t="e">
        <f t="shared" ca="1" si="35"/>
        <v>#N/A</v>
      </c>
      <c r="AJ214" s="23" t="str">
        <f t="shared" ca="1" si="11"/>
        <v/>
      </c>
      <c r="AK214" s="23" t="str">
        <f t="shared" ca="1" si="12"/>
        <v/>
      </c>
      <c r="AM214" t="e">
        <f ca="1">VLOOKUP($B214,基础表!$E:$J,4,FALSE)</f>
        <v>#N/A</v>
      </c>
      <c r="AN214" t="e">
        <f ca="1">VLOOKUP($B214,基础表!$E:$J,5,FALSE)</f>
        <v>#N/A</v>
      </c>
      <c r="AO214" t="e">
        <f ca="1">VLOOKUP($B214,基础表!$E:$J,6,FALSE)</f>
        <v>#N/A</v>
      </c>
      <c r="AP214" t="e">
        <f ca="1">VLOOKUP($B214,基础扩展表!$E:$AG,MATCH(AP$2,基础扩展表!$E$1:$AG$1,0),FALSE)</f>
        <v>#N/A</v>
      </c>
      <c r="AQ214" t="e">
        <f ca="1">VLOOKUP($B214,基础扩展表!$E:$AG,MATCH(AQ$2,基础扩展表!$E$1:$AG$1,0),FALSE)</f>
        <v>#N/A</v>
      </c>
      <c r="AR214" t="e">
        <f ca="1">VLOOKUP($B214,基础扩展表!$E:$AG,MATCH(AR$2,基础扩展表!$E$1:$AG$1,0),FALSE)</f>
        <v>#N/A</v>
      </c>
      <c r="AS214" t="e">
        <f ca="1">VLOOKUP($B214,基础扩展表!$E:$AG,MATCH(AS$2,基础扩展表!$E$1:$AG$1,0),FALSE)</f>
        <v>#N/A</v>
      </c>
      <c r="AT214" t="e">
        <f ca="1">VLOOKUP($B214,基础扩展表!$E:$AG,MATCH(AT$2,基础扩展表!$E$1:$AG$1,0),FALSE)</f>
        <v>#N/A</v>
      </c>
      <c r="AU214" t="e">
        <f ca="1">VLOOKUP($B214,基础扩展表!$E:$AG,MATCH(AU$2,基础扩展表!$E$1:$AG$1,0),FALSE)</f>
        <v>#N/A</v>
      </c>
      <c r="AV214" t="e">
        <f ca="1">VLOOKUP($B214,基础扩展表!$E:$AG,MATCH(AV$2,基础扩展表!$E$1:$AG$1,0),FALSE)</f>
        <v>#N/A</v>
      </c>
      <c r="AW214" t="e">
        <f ca="1">VLOOKUP($B214,基础扩展表!$E:$AG,MATCH(AW$2,基础扩展表!$E$1:$AG$1,0),FALSE)</f>
        <v>#N/A</v>
      </c>
      <c r="AX214" t="e">
        <f ca="1">VLOOKUP($B214,基础扩展表!$E:$AG,MATCH(AX$2,基础扩展表!$E$1:$AG$1,0),FALSE)</f>
        <v>#N/A</v>
      </c>
      <c r="AY214" t="e">
        <f ca="1">VLOOKUP($B214,基础扩展表!$E:$AG,MATCH(AY$2,基础扩展表!$E$1:$AG$1,0),FALSE)</f>
        <v>#N/A</v>
      </c>
      <c r="AZ214" t="e">
        <f ca="1">VLOOKUP($B214,基础扩展表!$E:$AG,MATCH(AZ$2,基础扩展表!$E$1:$AG$1,0),FALSE)</f>
        <v>#N/A</v>
      </c>
      <c r="BA214" t="e">
        <f ca="1">VLOOKUP($B214,基础扩展表!$E:$AG,MATCH(BA$2,基础扩展表!$E$1:$AG$1,0),FALSE)</f>
        <v>#N/A</v>
      </c>
      <c r="BB214" t="e">
        <f ca="1">VLOOKUP($B214,基础扩展表!$E:$AG,MATCH(BB$2,基础扩展表!$E$1:$AG$1,0),FALSE)</f>
        <v>#N/A</v>
      </c>
      <c r="BC214" t="e">
        <f ca="1">VLOOKUP($B214,基础扩展表!$E:$AG,MATCH(BC$2,基础扩展表!$E$1:$AG$1,0),FALSE)</f>
        <v>#N/A</v>
      </c>
      <c r="BD214" t="e">
        <f ca="1">VLOOKUP($B214,基础扩展表!$E:$AG,MATCH(BD$2,基础扩展表!$E$1:$AG$1,0),FALSE)</f>
        <v>#N/A</v>
      </c>
      <c r="BE214" t="e">
        <f ca="1">VLOOKUP($B214,基础扩展表!$E:$AG,MATCH(BE$2,基础扩展表!$E$1:$AG$1,0),FALSE)</f>
        <v>#N/A</v>
      </c>
      <c r="BF214" t="e">
        <f ca="1">VLOOKUP($B214,基础扩展表!$E:$AG,MATCH(BF$2,基础扩展表!$E$1:$AG$1,0),FALSE)</f>
        <v>#N/A</v>
      </c>
      <c r="BG214" t="e">
        <f ca="1">VLOOKUP($B214,基础扩展表!$E:$AG,MATCH(BG$2,基础扩展表!$E$1:$AG$1,0),FALSE)</f>
        <v>#N/A</v>
      </c>
      <c r="BH214" t="e">
        <f ca="1">VLOOKUP($B214,基础扩展表!$E:$AG,MATCH(BH$2,基础扩展表!$E$1:$AG$1,0),FALSE)</f>
        <v>#N/A</v>
      </c>
      <c r="BI214" t="e">
        <f ca="1">VLOOKUP($B214,基础扩展表!$E:$AG,MATCH(BI$2,基础扩展表!$E$1:$AG$1,0),FALSE)</f>
        <v>#N/A</v>
      </c>
      <c r="BJ214" t="e">
        <f ca="1">VLOOKUP($B214,基础扩展表!$E:$AG,MATCH(BJ$2,基础扩展表!$E$1:$AG$1,0),FALSE)</f>
        <v>#N/A</v>
      </c>
      <c r="BK214" t="e">
        <f ca="1">VLOOKUP($B214,基础扩展表!$E:$AG,MATCH(BK$2,基础扩展表!$E$1:$AG$1,0),FALSE)</f>
        <v>#N/A</v>
      </c>
      <c r="BL214" t="e">
        <f ca="1">VLOOKUP($B214,基础扩展表!$E:$AG,MATCH(BL$2,基础扩展表!$E$1:$AG$1,0),FALSE)</f>
        <v>#N/A</v>
      </c>
      <c r="BM214" t="e">
        <f ca="1">VLOOKUP($E214,模型表!$C:$E,3,FALSE)</f>
        <v>#N/A</v>
      </c>
      <c r="BP214" t="str">
        <f t="shared" ca="1" si="36"/>
        <v>TRUE</v>
      </c>
    </row>
    <row r="215" spans="2:68" x14ac:dyDescent="0.2">
      <c r="B215" t="str">
        <f t="array" aca="1" ref="B215" ca="1">INDEX(基础表!$Y:$Y,SMALL(IF(基础表!$Z:$Z=1,ROW(基础表!$Z:$Z),999),ROW(H209)))&amp;""</f>
        <v/>
      </c>
      <c r="C215" t="e">
        <f ca="1">VLOOKUP(VLOOKUP($B215,基础表!$E:$G,3,FALSE),模型表!$C:$D,2,FALSE)</f>
        <v>#N/A</v>
      </c>
      <c r="E215" t="e">
        <f ca="1">VLOOKUP($B215,基础表!$E:$G,3,FALSE)</f>
        <v>#N/A</v>
      </c>
      <c r="F215" t="e">
        <f ca="1">VLOOKUP($E215,模型表!$C:$G,5,FALSE)</f>
        <v>#N/A</v>
      </c>
      <c r="G215" t="e">
        <f ca="1">VLOOKUP($E215,模型表!$C:$F,4,FALSE)</f>
        <v>#N/A</v>
      </c>
      <c r="I215" t="str">
        <f t="shared" ca="1" si="0"/>
        <v/>
      </c>
      <c r="J215" t="str">
        <f t="shared" ca="1" si="1"/>
        <v/>
      </c>
      <c r="K215" t="str">
        <f t="shared" ca="1" si="2"/>
        <v/>
      </c>
      <c r="L215" t="str">
        <f t="shared" ca="1" si="3"/>
        <v/>
      </c>
      <c r="M215" t="str">
        <f t="shared" ca="1" si="31"/>
        <v/>
      </c>
      <c r="O215" t="e">
        <f ca="1">VLOOKUP($B215,基础表!$E:$R,14,FALSE)</f>
        <v>#N/A</v>
      </c>
      <c r="P215" t="e">
        <f ca="1">VLOOKUP($B215,基础表!$E:$S,13,FALSE)</f>
        <v>#N/A</v>
      </c>
      <c r="R215" t="e">
        <f ca="1">VLOOKUP($B215,基础表!$E:$H,4,FALSE)</f>
        <v>#N/A</v>
      </c>
      <c r="U215" t="str">
        <f t="shared" ca="1" si="32"/>
        <v/>
      </c>
      <c r="V215" t="str">
        <f t="shared" ca="1" si="33"/>
        <v/>
      </c>
      <c r="W215" t="str">
        <f t="shared" ca="1" si="34"/>
        <v/>
      </c>
      <c r="X215" t="e">
        <f ca="1">VLOOKUP($E215,模型表!$C:$K,9,FALSE)</f>
        <v>#N/A</v>
      </c>
      <c r="Z215" t="e">
        <f ca="1">VLOOKUP($E215,模型表!$C:$Q,11,FALSE)</f>
        <v>#N/A</v>
      </c>
      <c r="AF215" s="36" t="str">
        <f ca="1">IF($B215="","",IF(VLOOKUP($E215,模型表!$C:$O,12,FALSE)="PBuff","["&amp;VLOOKUP($E215,模型表!$C:$Q,13,FALSE)&amp;"]","[]"))</f>
        <v/>
      </c>
      <c r="AH215" s="23" t="str">
        <f t="shared" ca="1" si="9"/>
        <v/>
      </c>
      <c r="AI215" s="23" t="e">
        <f t="shared" ca="1" si="35"/>
        <v>#N/A</v>
      </c>
      <c r="AJ215" s="23" t="str">
        <f t="shared" ca="1" si="11"/>
        <v/>
      </c>
      <c r="AK215" s="23" t="str">
        <f t="shared" ca="1" si="12"/>
        <v/>
      </c>
      <c r="AM215" t="e">
        <f ca="1">VLOOKUP($B215,基础表!$E:$J,4,FALSE)</f>
        <v>#N/A</v>
      </c>
      <c r="AN215" t="e">
        <f ca="1">VLOOKUP($B215,基础表!$E:$J,5,FALSE)</f>
        <v>#N/A</v>
      </c>
      <c r="AO215" t="e">
        <f ca="1">VLOOKUP($B215,基础表!$E:$J,6,FALSE)</f>
        <v>#N/A</v>
      </c>
      <c r="AP215" t="e">
        <f ca="1">VLOOKUP($B215,基础扩展表!$E:$AG,MATCH(AP$2,基础扩展表!$E$1:$AG$1,0),FALSE)</f>
        <v>#N/A</v>
      </c>
      <c r="AQ215" t="e">
        <f ca="1">VLOOKUP($B215,基础扩展表!$E:$AG,MATCH(AQ$2,基础扩展表!$E$1:$AG$1,0),FALSE)</f>
        <v>#N/A</v>
      </c>
      <c r="AR215" t="e">
        <f ca="1">VLOOKUP($B215,基础扩展表!$E:$AG,MATCH(AR$2,基础扩展表!$E$1:$AG$1,0),FALSE)</f>
        <v>#N/A</v>
      </c>
      <c r="AS215" t="e">
        <f ca="1">VLOOKUP($B215,基础扩展表!$E:$AG,MATCH(AS$2,基础扩展表!$E$1:$AG$1,0),FALSE)</f>
        <v>#N/A</v>
      </c>
      <c r="AT215" t="e">
        <f ca="1">VLOOKUP($B215,基础扩展表!$E:$AG,MATCH(AT$2,基础扩展表!$E$1:$AG$1,0),FALSE)</f>
        <v>#N/A</v>
      </c>
      <c r="AU215" t="e">
        <f ca="1">VLOOKUP($B215,基础扩展表!$E:$AG,MATCH(AU$2,基础扩展表!$E$1:$AG$1,0),FALSE)</f>
        <v>#N/A</v>
      </c>
      <c r="AV215" t="e">
        <f ca="1">VLOOKUP($B215,基础扩展表!$E:$AG,MATCH(AV$2,基础扩展表!$E$1:$AG$1,0),FALSE)</f>
        <v>#N/A</v>
      </c>
      <c r="AW215" t="e">
        <f ca="1">VLOOKUP($B215,基础扩展表!$E:$AG,MATCH(AW$2,基础扩展表!$E$1:$AG$1,0),FALSE)</f>
        <v>#N/A</v>
      </c>
      <c r="AX215" t="e">
        <f ca="1">VLOOKUP($B215,基础扩展表!$E:$AG,MATCH(AX$2,基础扩展表!$E$1:$AG$1,0),FALSE)</f>
        <v>#N/A</v>
      </c>
      <c r="AY215" t="e">
        <f ca="1">VLOOKUP($B215,基础扩展表!$E:$AG,MATCH(AY$2,基础扩展表!$E$1:$AG$1,0),FALSE)</f>
        <v>#N/A</v>
      </c>
      <c r="AZ215" t="e">
        <f ca="1">VLOOKUP($B215,基础扩展表!$E:$AG,MATCH(AZ$2,基础扩展表!$E$1:$AG$1,0),FALSE)</f>
        <v>#N/A</v>
      </c>
      <c r="BA215" t="e">
        <f ca="1">VLOOKUP($B215,基础扩展表!$E:$AG,MATCH(BA$2,基础扩展表!$E$1:$AG$1,0),FALSE)</f>
        <v>#N/A</v>
      </c>
      <c r="BB215" t="e">
        <f ca="1">VLOOKUP($B215,基础扩展表!$E:$AG,MATCH(BB$2,基础扩展表!$E$1:$AG$1,0),FALSE)</f>
        <v>#N/A</v>
      </c>
      <c r="BC215" t="e">
        <f ca="1">VLOOKUP($B215,基础扩展表!$E:$AG,MATCH(BC$2,基础扩展表!$E$1:$AG$1,0),FALSE)</f>
        <v>#N/A</v>
      </c>
      <c r="BD215" t="e">
        <f ca="1">VLOOKUP($B215,基础扩展表!$E:$AG,MATCH(BD$2,基础扩展表!$E$1:$AG$1,0),FALSE)</f>
        <v>#N/A</v>
      </c>
      <c r="BE215" t="e">
        <f ca="1">VLOOKUP($B215,基础扩展表!$E:$AG,MATCH(BE$2,基础扩展表!$E$1:$AG$1,0),FALSE)</f>
        <v>#N/A</v>
      </c>
      <c r="BF215" t="e">
        <f ca="1">VLOOKUP($B215,基础扩展表!$E:$AG,MATCH(BF$2,基础扩展表!$E$1:$AG$1,0),FALSE)</f>
        <v>#N/A</v>
      </c>
      <c r="BG215" t="e">
        <f ca="1">VLOOKUP($B215,基础扩展表!$E:$AG,MATCH(BG$2,基础扩展表!$E$1:$AG$1,0),FALSE)</f>
        <v>#N/A</v>
      </c>
      <c r="BH215" t="e">
        <f ca="1">VLOOKUP($B215,基础扩展表!$E:$AG,MATCH(BH$2,基础扩展表!$E$1:$AG$1,0),FALSE)</f>
        <v>#N/A</v>
      </c>
      <c r="BI215" t="e">
        <f ca="1">VLOOKUP($B215,基础扩展表!$E:$AG,MATCH(BI$2,基础扩展表!$E$1:$AG$1,0),FALSE)</f>
        <v>#N/A</v>
      </c>
      <c r="BJ215" t="e">
        <f ca="1">VLOOKUP($B215,基础扩展表!$E:$AG,MATCH(BJ$2,基础扩展表!$E$1:$AG$1,0),FALSE)</f>
        <v>#N/A</v>
      </c>
      <c r="BK215" t="e">
        <f ca="1">VLOOKUP($B215,基础扩展表!$E:$AG,MATCH(BK$2,基础扩展表!$E$1:$AG$1,0),FALSE)</f>
        <v>#N/A</v>
      </c>
      <c r="BL215" t="e">
        <f ca="1">VLOOKUP($B215,基础扩展表!$E:$AG,MATCH(BL$2,基础扩展表!$E$1:$AG$1,0),FALSE)</f>
        <v>#N/A</v>
      </c>
      <c r="BM215" t="e">
        <f ca="1">VLOOKUP($E215,模型表!$C:$E,3,FALSE)</f>
        <v>#N/A</v>
      </c>
      <c r="BP215" t="str">
        <f t="shared" ca="1" si="36"/>
        <v>TRUE</v>
      </c>
    </row>
    <row r="216" spans="2:68" x14ac:dyDescent="0.2">
      <c r="B216" t="str">
        <f t="array" aca="1" ref="B216" ca="1">INDEX(基础表!$Y:$Y,SMALL(IF(基础表!$Z:$Z=1,ROW(基础表!$Z:$Z),999),ROW(H210)))&amp;""</f>
        <v/>
      </c>
      <c r="C216" t="e">
        <f ca="1">VLOOKUP(VLOOKUP($B216,基础表!$E:$G,3,FALSE),模型表!$C:$D,2,FALSE)</f>
        <v>#N/A</v>
      </c>
      <c r="E216" t="e">
        <f ca="1">VLOOKUP($B216,基础表!$E:$G,3,FALSE)</f>
        <v>#N/A</v>
      </c>
      <c r="F216" t="e">
        <f ca="1">VLOOKUP($E216,模型表!$C:$G,5,FALSE)</f>
        <v>#N/A</v>
      </c>
      <c r="G216" t="e">
        <f ca="1">VLOOKUP($E216,模型表!$C:$F,4,FALSE)</f>
        <v>#N/A</v>
      </c>
      <c r="I216" t="str">
        <f t="shared" ca="1" si="0"/>
        <v/>
      </c>
      <c r="J216" t="str">
        <f t="shared" ca="1" si="1"/>
        <v/>
      </c>
      <c r="K216" t="str">
        <f t="shared" ca="1" si="2"/>
        <v/>
      </c>
      <c r="L216" t="str">
        <f t="shared" ca="1" si="3"/>
        <v/>
      </c>
      <c r="M216" t="str">
        <f t="shared" ca="1" si="31"/>
        <v/>
      </c>
      <c r="O216" t="e">
        <f ca="1">VLOOKUP($B216,基础表!$E:$R,14,FALSE)</f>
        <v>#N/A</v>
      </c>
      <c r="P216" t="e">
        <f ca="1">VLOOKUP($B216,基础表!$E:$S,13,FALSE)</f>
        <v>#N/A</v>
      </c>
      <c r="R216" t="e">
        <f ca="1">VLOOKUP($B216,基础表!$E:$H,4,FALSE)</f>
        <v>#N/A</v>
      </c>
      <c r="U216" t="str">
        <f t="shared" ca="1" si="32"/>
        <v/>
      </c>
      <c r="V216" t="str">
        <f t="shared" ca="1" si="33"/>
        <v/>
      </c>
      <c r="W216" t="str">
        <f t="shared" ca="1" si="34"/>
        <v/>
      </c>
      <c r="X216" t="e">
        <f ca="1">VLOOKUP($E216,模型表!$C:$K,9,FALSE)</f>
        <v>#N/A</v>
      </c>
      <c r="Z216" t="e">
        <f ca="1">VLOOKUP($E216,模型表!$C:$Q,11,FALSE)</f>
        <v>#N/A</v>
      </c>
      <c r="AF216" s="36" t="str">
        <f ca="1">IF($B216="","",IF(VLOOKUP($E216,模型表!$C:$O,12,FALSE)="PBuff","["&amp;VLOOKUP($E216,模型表!$C:$Q,13,FALSE)&amp;"]","[]"))</f>
        <v/>
      </c>
      <c r="AH216" s="23" t="str">
        <f t="shared" ca="1" si="9"/>
        <v/>
      </c>
      <c r="AI216" s="23" t="e">
        <f t="shared" ca="1" si="35"/>
        <v>#N/A</v>
      </c>
      <c r="AJ216" s="23" t="str">
        <f t="shared" ca="1" si="11"/>
        <v/>
      </c>
      <c r="AK216" s="23" t="str">
        <f t="shared" ca="1" si="12"/>
        <v/>
      </c>
      <c r="AM216" t="e">
        <f ca="1">VLOOKUP($B216,基础表!$E:$J,4,FALSE)</f>
        <v>#N/A</v>
      </c>
      <c r="AN216" t="e">
        <f ca="1">VLOOKUP($B216,基础表!$E:$J,5,FALSE)</f>
        <v>#N/A</v>
      </c>
      <c r="AO216" t="e">
        <f ca="1">VLOOKUP($B216,基础表!$E:$J,6,FALSE)</f>
        <v>#N/A</v>
      </c>
      <c r="AP216" t="e">
        <f ca="1">VLOOKUP($B216,基础扩展表!$E:$AG,MATCH(AP$2,基础扩展表!$E$1:$AG$1,0),FALSE)</f>
        <v>#N/A</v>
      </c>
      <c r="AQ216" t="e">
        <f ca="1">VLOOKUP($B216,基础扩展表!$E:$AG,MATCH(AQ$2,基础扩展表!$E$1:$AG$1,0),FALSE)</f>
        <v>#N/A</v>
      </c>
      <c r="AR216" t="e">
        <f ca="1">VLOOKUP($B216,基础扩展表!$E:$AG,MATCH(AR$2,基础扩展表!$E$1:$AG$1,0),FALSE)</f>
        <v>#N/A</v>
      </c>
      <c r="AS216" t="e">
        <f ca="1">VLOOKUP($B216,基础扩展表!$E:$AG,MATCH(AS$2,基础扩展表!$E$1:$AG$1,0),FALSE)</f>
        <v>#N/A</v>
      </c>
      <c r="AT216" t="e">
        <f ca="1">VLOOKUP($B216,基础扩展表!$E:$AG,MATCH(AT$2,基础扩展表!$E$1:$AG$1,0),FALSE)</f>
        <v>#N/A</v>
      </c>
      <c r="AU216" t="e">
        <f ca="1">VLOOKUP($B216,基础扩展表!$E:$AG,MATCH(AU$2,基础扩展表!$E$1:$AG$1,0),FALSE)</f>
        <v>#N/A</v>
      </c>
      <c r="AV216" t="e">
        <f ca="1">VLOOKUP($B216,基础扩展表!$E:$AG,MATCH(AV$2,基础扩展表!$E$1:$AG$1,0),FALSE)</f>
        <v>#N/A</v>
      </c>
      <c r="AW216" t="e">
        <f ca="1">VLOOKUP($B216,基础扩展表!$E:$AG,MATCH(AW$2,基础扩展表!$E$1:$AG$1,0),FALSE)</f>
        <v>#N/A</v>
      </c>
      <c r="AX216" t="e">
        <f ca="1">VLOOKUP($B216,基础扩展表!$E:$AG,MATCH(AX$2,基础扩展表!$E$1:$AG$1,0),FALSE)</f>
        <v>#N/A</v>
      </c>
      <c r="AY216" t="e">
        <f ca="1">VLOOKUP($B216,基础扩展表!$E:$AG,MATCH(AY$2,基础扩展表!$E$1:$AG$1,0),FALSE)</f>
        <v>#N/A</v>
      </c>
      <c r="AZ216" t="e">
        <f ca="1">VLOOKUP($B216,基础扩展表!$E:$AG,MATCH(AZ$2,基础扩展表!$E$1:$AG$1,0),FALSE)</f>
        <v>#N/A</v>
      </c>
      <c r="BA216" t="e">
        <f ca="1">VLOOKUP($B216,基础扩展表!$E:$AG,MATCH(BA$2,基础扩展表!$E$1:$AG$1,0),FALSE)</f>
        <v>#N/A</v>
      </c>
      <c r="BB216" t="e">
        <f ca="1">VLOOKUP($B216,基础扩展表!$E:$AG,MATCH(BB$2,基础扩展表!$E$1:$AG$1,0),FALSE)</f>
        <v>#N/A</v>
      </c>
      <c r="BC216" t="e">
        <f ca="1">VLOOKUP($B216,基础扩展表!$E:$AG,MATCH(BC$2,基础扩展表!$E$1:$AG$1,0),FALSE)</f>
        <v>#N/A</v>
      </c>
      <c r="BD216" t="e">
        <f ca="1">VLOOKUP($B216,基础扩展表!$E:$AG,MATCH(BD$2,基础扩展表!$E$1:$AG$1,0),FALSE)</f>
        <v>#N/A</v>
      </c>
      <c r="BE216" t="e">
        <f ca="1">VLOOKUP($B216,基础扩展表!$E:$AG,MATCH(BE$2,基础扩展表!$E$1:$AG$1,0),FALSE)</f>
        <v>#N/A</v>
      </c>
      <c r="BF216" t="e">
        <f ca="1">VLOOKUP($B216,基础扩展表!$E:$AG,MATCH(BF$2,基础扩展表!$E$1:$AG$1,0),FALSE)</f>
        <v>#N/A</v>
      </c>
      <c r="BG216" t="e">
        <f ca="1">VLOOKUP($B216,基础扩展表!$E:$AG,MATCH(BG$2,基础扩展表!$E$1:$AG$1,0),FALSE)</f>
        <v>#N/A</v>
      </c>
      <c r="BH216" t="e">
        <f ca="1">VLOOKUP($B216,基础扩展表!$E:$AG,MATCH(BH$2,基础扩展表!$E$1:$AG$1,0),FALSE)</f>
        <v>#N/A</v>
      </c>
      <c r="BI216" t="e">
        <f ca="1">VLOOKUP($B216,基础扩展表!$E:$AG,MATCH(BI$2,基础扩展表!$E$1:$AG$1,0),FALSE)</f>
        <v>#N/A</v>
      </c>
      <c r="BJ216" t="e">
        <f ca="1">VLOOKUP($B216,基础扩展表!$E:$AG,MATCH(BJ$2,基础扩展表!$E$1:$AG$1,0),FALSE)</f>
        <v>#N/A</v>
      </c>
      <c r="BK216" t="e">
        <f ca="1">VLOOKUP($B216,基础扩展表!$E:$AG,MATCH(BK$2,基础扩展表!$E$1:$AG$1,0),FALSE)</f>
        <v>#N/A</v>
      </c>
      <c r="BL216" t="e">
        <f ca="1">VLOOKUP($B216,基础扩展表!$E:$AG,MATCH(BL$2,基础扩展表!$E$1:$AG$1,0),FALSE)</f>
        <v>#N/A</v>
      </c>
      <c r="BM216" t="e">
        <f ca="1">VLOOKUP($E216,模型表!$C:$E,3,FALSE)</f>
        <v>#N/A</v>
      </c>
      <c r="BP216" t="str">
        <f t="shared" ca="1" si="36"/>
        <v>TRUE</v>
      </c>
    </row>
    <row r="217" spans="2:68" x14ac:dyDescent="0.2">
      <c r="B217" t="str">
        <f t="array" aca="1" ref="B217" ca="1">INDEX(基础表!$Y:$Y,SMALL(IF(基础表!$Z:$Z=1,ROW(基础表!$Z:$Z),999),ROW(H211)))&amp;""</f>
        <v/>
      </c>
      <c r="C217" t="e">
        <f ca="1">VLOOKUP(VLOOKUP($B217,基础表!$E:$G,3,FALSE),模型表!$C:$D,2,FALSE)</f>
        <v>#N/A</v>
      </c>
      <c r="E217" t="e">
        <f ca="1">VLOOKUP($B217,基础表!$E:$G,3,FALSE)</f>
        <v>#N/A</v>
      </c>
      <c r="F217" t="e">
        <f ca="1">VLOOKUP($E217,模型表!$C:$G,5,FALSE)</f>
        <v>#N/A</v>
      </c>
      <c r="G217" t="e">
        <f ca="1">VLOOKUP($E217,模型表!$C:$F,4,FALSE)</f>
        <v>#N/A</v>
      </c>
      <c r="I217" t="str">
        <f t="shared" ca="1" si="0"/>
        <v/>
      </c>
      <c r="J217" t="str">
        <f t="shared" ca="1" si="1"/>
        <v/>
      </c>
      <c r="K217" t="str">
        <f t="shared" ca="1" si="2"/>
        <v/>
      </c>
      <c r="L217" t="str">
        <f t="shared" ca="1" si="3"/>
        <v/>
      </c>
      <c r="M217" t="str">
        <f t="shared" ca="1" si="31"/>
        <v/>
      </c>
      <c r="O217" t="e">
        <f ca="1">VLOOKUP($B217,基础表!$E:$R,14,FALSE)</f>
        <v>#N/A</v>
      </c>
      <c r="P217" t="e">
        <f ca="1">VLOOKUP($B217,基础表!$E:$S,13,FALSE)</f>
        <v>#N/A</v>
      </c>
      <c r="R217" t="e">
        <f ca="1">VLOOKUP($B217,基础表!$E:$H,4,FALSE)</f>
        <v>#N/A</v>
      </c>
      <c r="U217" t="str">
        <f t="shared" ca="1" si="32"/>
        <v/>
      </c>
      <c r="V217" t="str">
        <f t="shared" ca="1" si="33"/>
        <v/>
      </c>
      <c r="W217" t="str">
        <f t="shared" ca="1" si="34"/>
        <v/>
      </c>
      <c r="X217" t="e">
        <f ca="1">VLOOKUP($E217,模型表!$C:$K,9,FALSE)</f>
        <v>#N/A</v>
      </c>
      <c r="Z217" t="e">
        <f ca="1">VLOOKUP($E217,模型表!$C:$Q,11,FALSE)</f>
        <v>#N/A</v>
      </c>
      <c r="AF217" s="36" t="str">
        <f ca="1">IF($B217="","",IF(VLOOKUP($E217,模型表!$C:$O,12,FALSE)="PBuff","["&amp;VLOOKUP($E217,模型表!$C:$Q,13,FALSE)&amp;"]","[]"))</f>
        <v/>
      </c>
      <c r="AH217" s="23" t="str">
        <f t="shared" ca="1" si="9"/>
        <v/>
      </c>
      <c r="AI217" s="23" t="e">
        <f t="shared" ca="1" si="35"/>
        <v>#N/A</v>
      </c>
      <c r="AJ217" s="23" t="str">
        <f t="shared" ca="1" si="11"/>
        <v/>
      </c>
      <c r="AK217" s="23" t="str">
        <f t="shared" ca="1" si="12"/>
        <v/>
      </c>
      <c r="AM217" t="e">
        <f ca="1">VLOOKUP($B217,基础表!$E:$J,4,FALSE)</f>
        <v>#N/A</v>
      </c>
      <c r="AN217" t="e">
        <f ca="1">VLOOKUP($B217,基础表!$E:$J,5,FALSE)</f>
        <v>#N/A</v>
      </c>
      <c r="AO217" t="e">
        <f ca="1">VLOOKUP($B217,基础表!$E:$J,6,FALSE)</f>
        <v>#N/A</v>
      </c>
      <c r="AP217" t="e">
        <f ca="1">VLOOKUP($B217,基础扩展表!$E:$AG,MATCH(AP$2,基础扩展表!$E$1:$AG$1,0),FALSE)</f>
        <v>#N/A</v>
      </c>
      <c r="AQ217" t="e">
        <f ca="1">VLOOKUP($B217,基础扩展表!$E:$AG,MATCH(AQ$2,基础扩展表!$E$1:$AG$1,0),FALSE)</f>
        <v>#N/A</v>
      </c>
      <c r="AR217" t="e">
        <f ca="1">VLOOKUP($B217,基础扩展表!$E:$AG,MATCH(AR$2,基础扩展表!$E$1:$AG$1,0),FALSE)</f>
        <v>#N/A</v>
      </c>
      <c r="AS217" t="e">
        <f ca="1">VLOOKUP($B217,基础扩展表!$E:$AG,MATCH(AS$2,基础扩展表!$E$1:$AG$1,0),FALSE)</f>
        <v>#N/A</v>
      </c>
      <c r="AT217" t="e">
        <f ca="1">VLOOKUP($B217,基础扩展表!$E:$AG,MATCH(AT$2,基础扩展表!$E$1:$AG$1,0),FALSE)</f>
        <v>#N/A</v>
      </c>
      <c r="AU217" t="e">
        <f ca="1">VLOOKUP($B217,基础扩展表!$E:$AG,MATCH(AU$2,基础扩展表!$E$1:$AG$1,0),FALSE)</f>
        <v>#N/A</v>
      </c>
      <c r="AV217" t="e">
        <f ca="1">VLOOKUP($B217,基础扩展表!$E:$AG,MATCH(AV$2,基础扩展表!$E$1:$AG$1,0),FALSE)</f>
        <v>#N/A</v>
      </c>
      <c r="AW217" t="e">
        <f ca="1">VLOOKUP($B217,基础扩展表!$E:$AG,MATCH(AW$2,基础扩展表!$E$1:$AG$1,0),FALSE)</f>
        <v>#N/A</v>
      </c>
      <c r="AX217" t="e">
        <f ca="1">VLOOKUP($B217,基础扩展表!$E:$AG,MATCH(AX$2,基础扩展表!$E$1:$AG$1,0),FALSE)</f>
        <v>#N/A</v>
      </c>
      <c r="AY217" t="e">
        <f ca="1">VLOOKUP($B217,基础扩展表!$E:$AG,MATCH(AY$2,基础扩展表!$E$1:$AG$1,0),FALSE)</f>
        <v>#N/A</v>
      </c>
      <c r="AZ217" t="e">
        <f ca="1">VLOOKUP($B217,基础扩展表!$E:$AG,MATCH(AZ$2,基础扩展表!$E$1:$AG$1,0),FALSE)</f>
        <v>#N/A</v>
      </c>
      <c r="BA217" t="e">
        <f ca="1">VLOOKUP($B217,基础扩展表!$E:$AG,MATCH(BA$2,基础扩展表!$E$1:$AG$1,0),FALSE)</f>
        <v>#N/A</v>
      </c>
      <c r="BB217" t="e">
        <f ca="1">VLOOKUP($B217,基础扩展表!$E:$AG,MATCH(BB$2,基础扩展表!$E$1:$AG$1,0),FALSE)</f>
        <v>#N/A</v>
      </c>
      <c r="BC217" t="e">
        <f ca="1">VLOOKUP($B217,基础扩展表!$E:$AG,MATCH(BC$2,基础扩展表!$E$1:$AG$1,0),FALSE)</f>
        <v>#N/A</v>
      </c>
      <c r="BD217" t="e">
        <f ca="1">VLOOKUP($B217,基础扩展表!$E:$AG,MATCH(BD$2,基础扩展表!$E$1:$AG$1,0),FALSE)</f>
        <v>#N/A</v>
      </c>
      <c r="BE217" t="e">
        <f ca="1">VLOOKUP($B217,基础扩展表!$E:$AG,MATCH(BE$2,基础扩展表!$E$1:$AG$1,0),FALSE)</f>
        <v>#N/A</v>
      </c>
      <c r="BF217" t="e">
        <f ca="1">VLOOKUP($B217,基础扩展表!$E:$AG,MATCH(BF$2,基础扩展表!$E$1:$AG$1,0),FALSE)</f>
        <v>#N/A</v>
      </c>
      <c r="BG217" t="e">
        <f ca="1">VLOOKUP($B217,基础扩展表!$E:$AG,MATCH(BG$2,基础扩展表!$E$1:$AG$1,0),FALSE)</f>
        <v>#N/A</v>
      </c>
      <c r="BH217" t="e">
        <f ca="1">VLOOKUP($B217,基础扩展表!$E:$AG,MATCH(BH$2,基础扩展表!$E$1:$AG$1,0),FALSE)</f>
        <v>#N/A</v>
      </c>
      <c r="BI217" t="e">
        <f ca="1">VLOOKUP($B217,基础扩展表!$E:$AG,MATCH(BI$2,基础扩展表!$E$1:$AG$1,0),FALSE)</f>
        <v>#N/A</v>
      </c>
      <c r="BJ217" t="e">
        <f ca="1">VLOOKUP($B217,基础扩展表!$E:$AG,MATCH(BJ$2,基础扩展表!$E$1:$AG$1,0),FALSE)</f>
        <v>#N/A</v>
      </c>
      <c r="BK217" t="e">
        <f ca="1">VLOOKUP($B217,基础扩展表!$E:$AG,MATCH(BK$2,基础扩展表!$E$1:$AG$1,0),FALSE)</f>
        <v>#N/A</v>
      </c>
      <c r="BL217" t="e">
        <f ca="1">VLOOKUP($B217,基础扩展表!$E:$AG,MATCH(BL$2,基础扩展表!$E$1:$AG$1,0),FALSE)</f>
        <v>#N/A</v>
      </c>
      <c r="BM217" t="e">
        <f ca="1">VLOOKUP($E217,模型表!$C:$E,3,FALSE)</f>
        <v>#N/A</v>
      </c>
      <c r="BP217" t="str">
        <f t="shared" ca="1" si="36"/>
        <v>TRUE</v>
      </c>
    </row>
    <row r="218" spans="2:68" x14ac:dyDescent="0.2">
      <c r="B218" t="str">
        <f t="array" aca="1" ref="B218" ca="1">INDEX(基础表!$Y:$Y,SMALL(IF(基础表!$Z:$Z=1,ROW(基础表!$Z:$Z),999),ROW(H212)))&amp;""</f>
        <v/>
      </c>
      <c r="C218" t="e">
        <f ca="1">VLOOKUP(VLOOKUP($B218,基础表!$E:$G,3,FALSE),模型表!$C:$D,2,FALSE)</f>
        <v>#N/A</v>
      </c>
      <c r="E218" t="e">
        <f ca="1">VLOOKUP($B218,基础表!$E:$G,3,FALSE)</f>
        <v>#N/A</v>
      </c>
      <c r="F218" t="e">
        <f ca="1">VLOOKUP($E218,模型表!$C:$G,5,FALSE)</f>
        <v>#N/A</v>
      </c>
      <c r="G218" t="e">
        <f ca="1">VLOOKUP($E218,模型表!$C:$F,4,FALSE)</f>
        <v>#N/A</v>
      </c>
      <c r="I218" t="str">
        <f t="shared" ca="1" si="0"/>
        <v/>
      </c>
      <c r="J218" t="str">
        <f t="shared" ca="1" si="1"/>
        <v/>
      </c>
      <c r="K218" t="str">
        <f t="shared" ca="1" si="2"/>
        <v/>
      </c>
      <c r="L218" t="str">
        <f t="shared" ca="1" si="3"/>
        <v/>
      </c>
      <c r="M218" t="str">
        <f t="shared" ca="1" si="31"/>
        <v/>
      </c>
      <c r="O218" t="e">
        <f ca="1">VLOOKUP($B218,基础表!$E:$R,14,FALSE)</f>
        <v>#N/A</v>
      </c>
      <c r="P218" t="e">
        <f ca="1">VLOOKUP($B218,基础表!$E:$S,13,FALSE)</f>
        <v>#N/A</v>
      </c>
      <c r="R218" t="e">
        <f ca="1">VLOOKUP($B218,基础表!$E:$H,4,FALSE)</f>
        <v>#N/A</v>
      </c>
      <c r="U218" t="str">
        <f t="shared" ca="1" si="32"/>
        <v/>
      </c>
      <c r="V218" t="str">
        <f t="shared" ca="1" si="33"/>
        <v/>
      </c>
      <c r="W218" t="str">
        <f t="shared" ca="1" si="34"/>
        <v/>
      </c>
      <c r="X218" t="e">
        <f ca="1">VLOOKUP($E218,模型表!$C:$K,9,FALSE)</f>
        <v>#N/A</v>
      </c>
      <c r="Z218" t="e">
        <f ca="1">VLOOKUP($E218,模型表!$C:$Q,11,FALSE)</f>
        <v>#N/A</v>
      </c>
      <c r="AF218" s="36" t="str">
        <f ca="1">IF($B218="","",IF(VLOOKUP($E218,模型表!$C:$O,12,FALSE)="PBuff","["&amp;VLOOKUP($E218,模型表!$C:$Q,13,FALSE)&amp;"]","[]"))</f>
        <v/>
      </c>
      <c r="AH218" s="23" t="str">
        <f t="shared" ca="1" si="9"/>
        <v/>
      </c>
      <c r="AI218" s="23" t="e">
        <f t="shared" ca="1" si="35"/>
        <v>#N/A</v>
      </c>
      <c r="AJ218" s="23" t="str">
        <f t="shared" ca="1" si="11"/>
        <v/>
      </c>
      <c r="AK218" s="23" t="str">
        <f t="shared" ca="1" si="12"/>
        <v/>
      </c>
      <c r="AM218" t="e">
        <f ca="1">VLOOKUP($B218,基础表!$E:$J,4,FALSE)</f>
        <v>#N/A</v>
      </c>
      <c r="AN218" t="e">
        <f ca="1">VLOOKUP($B218,基础表!$E:$J,5,FALSE)</f>
        <v>#N/A</v>
      </c>
      <c r="AO218" t="e">
        <f ca="1">VLOOKUP($B218,基础表!$E:$J,6,FALSE)</f>
        <v>#N/A</v>
      </c>
      <c r="AP218" t="e">
        <f ca="1">VLOOKUP($B218,基础扩展表!$E:$AG,MATCH(AP$2,基础扩展表!$E$1:$AG$1,0),FALSE)</f>
        <v>#N/A</v>
      </c>
      <c r="AQ218" t="e">
        <f ca="1">VLOOKUP($B218,基础扩展表!$E:$AG,MATCH(AQ$2,基础扩展表!$E$1:$AG$1,0),FALSE)</f>
        <v>#N/A</v>
      </c>
      <c r="AR218" t="e">
        <f ca="1">VLOOKUP($B218,基础扩展表!$E:$AG,MATCH(AR$2,基础扩展表!$E$1:$AG$1,0),FALSE)</f>
        <v>#N/A</v>
      </c>
      <c r="AS218" t="e">
        <f ca="1">VLOOKUP($B218,基础扩展表!$E:$AG,MATCH(AS$2,基础扩展表!$E$1:$AG$1,0),FALSE)</f>
        <v>#N/A</v>
      </c>
      <c r="AT218" t="e">
        <f ca="1">VLOOKUP($B218,基础扩展表!$E:$AG,MATCH(AT$2,基础扩展表!$E$1:$AG$1,0),FALSE)</f>
        <v>#N/A</v>
      </c>
      <c r="AU218" t="e">
        <f ca="1">VLOOKUP($B218,基础扩展表!$E:$AG,MATCH(AU$2,基础扩展表!$E$1:$AG$1,0),FALSE)</f>
        <v>#N/A</v>
      </c>
      <c r="AV218" t="e">
        <f ca="1">VLOOKUP($B218,基础扩展表!$E:$AG,MATCH(AV$2,基础扩展表!$E$1:$AG$1,0),FALSE)</f>
        <v>#N/A</v>
      </c>
      <c r="AW218" t="e">
        <f ca="1">VLOOKUP($B218,基础扩展表!$E:$AG,MATCH(AW$2,基础扩展表!$E$1:$AG$1,0),FALSE)</f>
        <v>#N/A</v>
      </c>
      <c r="AX218" t="e">
        <f ca="1">VLOOKUP($B218,基础扩展表!$E:$AG,MATCH(AX$2,基础扩展表!$E$1:$AG$1,0),FALSE)</f>
        <v>#N/A</v>
      </c>
      <c r="AY218" t="e">
        <f ca="1">VLOOKUP($B218,基础扩展表!$E:$AG,MATCH(AY$2,基础扩展表!$E$1:$AG$1,0),FALSE)</f>
        <v>#N/A</v>
      </c>
      <c r="AZ218" t="e">
        <f ca="1">VLOOKUP($B218,基础扩展表!$E:$AG,MATCH(AZ$2,基础扩展表!$E$1:$AG$1,0),FALSE)</f>
        <v>#N/A</v>
      </c>
      <c r="BA218" t="e">
        <f ca="1">VLOOKUP($B218,基础扩展表!$E:$AG,MATCH(BA$2,基础扩展表!$E$1:$AG$1,0),FALSE)</f>
        <v>#N/A</v>
      </c>
      <c r="BB218" t="e">
        <f ca="1">VLOOKUP($B218,基础扩展表!$E:$AG,MATCH(BB$2,基础扩展表!$E$1:$AG$1,0),FALSE)</f>
        <v>#N/A</v>
      </c>
      <c r="BC218" t="e">
        <f ca="1">VLOOKUP($B218,基础扩展表!$E:$AG,MATCH(BC$2,基础扩展表!$E$1:$AG$1,0),FALSE)</f>
        <v>#N/A</v>
      </c>
      <c r="BD218" t="e">
        <f ca="1">VLOOKUP($B218,基础扩展表!$E:$AG,MATCH(BD$2,基础扩展表!$E$1:$AG$1,0),FALSE)</f>
        <v>#N/A</v>
      </c>
      <c r="BE218" t="e">
        <f ca="1">VLOOKUP($B218,基础扩展表!$E:$AG,MATCH(BE$2,基础扩展表!$E$1:$AG$1,0),FALSE)</f>
        <v>#N/A</v>
      </c>
      <c r="BF218" t="e">
        <f ca="1">VLOOKUP($B218,基础扩展表!$E:$AG,MATCH(BF$2,基础扩展表!$E$1:$AG$1,0),FALSE)</f>
        <v>#N/A</v>
      </c>
      <c r="BG218" t="e">
        <f ca="1">VLOOKUP($B218,基础扩展表!$E:$AG,MATCH(BG$2,基础扩展表!$E$1:$AG$1,0),FALSE)</f>
        <v>#N/A</v>
      </c>
      <c r="BH218" t="e">
        <f ca="1">VLOOKUP($B218,基础扩展表!$E:$AG,MATCH(BH$2,基础扩展表!$E$1:$AG$1,0),FALSE)</f>
        <v>#N/A</v>
      </c>
      <c r="BI218" t="e">
        <f ca="1">VLOOKUP($B218,基础扩展表!$E:$AG,MATCH(BI$2,基础扩展表!$E$1:$AG$1,0),FALSE)</f>
        <v>#N/A</v>
      </c>
      <c r="BJ218" t="e">
        <f ca="1">VLOOKUP($B218,基础扩展表!$E:$AG,MATCH(BJ$2,基础扩展表!$E$1:$AG$1,0),FALSE)</f>
        <v>#N/A</v>
      </c>
      <c r="BK218" t="e">
        <f ca="1">VLOOKUP($B218,基础扩展表!$E:$AG,MATCH(BK$2,基础扩展表!$E$1:$AG$1,0),FALSE)</f>
        <v>#N/A</v>
      </c>
      <c r="BL218" t="e">
        <f ca="1">VLOOKUP($B218,基础扩展表!$E:$AG,MATCH(BL$2,基础扩展表!$E$1:$AG$1,0),FALSE)</f>
        <v>#N/A</v>
      </c>
      <c r="BM218" t="e">
        <f ca="1">VLOOKUP($E218,模型表!$C:$E,3,FALSE)</f>
        <v>#N/A</v>
      </c>
      <c r="BP218" t="str">
        <f t="shared" ca="1" si="36"/>
        <v>TRUE</v>
      </c>
    </row>
    <row r="219" spans="2:68" x14ac:dyDescent="0.2">
      <c r="B219" t="str">
        <f t="array" aca="1" ref="B219" ca="1">INDEX(基础表!$Y:$Y,SMALL(IF(基础表!$Z:$Z=1,ROW(基础表!$Z:$Z),999),ROW(H213)))&amp;""</f>
        <v/>
      </c>
      <c r="C219" t="e">
        <f ca="1">VLOOKUP(VLOOKUP($B219,基础表!$E:$G,3,FALSE),模型表!$C:$D,2,FALSE)</f>
        <v>#N/A</v>
      </c>
      <c r="E219" t="e">
        <f ca="1">VLOOKUP($B219,基础表!$E:$G,3,FALSE)</f>
        <v>#N/A</v>
      </c>
      <c r="F219" t="e">
        <f ca="1">VLOOKUP($E219,模型表!$C:$G,5,FALSE)</f>
        <v>#N/A</v>
      </c>
      <c r="G219" t="e">
        <f ca="1">VLOOKUP($E219,模型表!$C:$F,4,FALSE)</f>
        <v>#N/A</v>
      </c>
      <c r="I219" t="str">
        <f t="shared" ca="1" si="0"/>
        <v/>
      </c>
      <c r="J219" t="str">
        <f t="shared" ca="1" si="1"/>
        <v/>
      </c>
      <c r="K219" t="str">
        <f t="shared" ca="1" si="2"/>
        <v/>
      </c>
      <c r="L219" t="str">
        <f t="shared" ca="1" si="3"/>
        <v/>
      </c>
      <c r="M219" t="str">
        <f t="shared" ca="1" si="31"/>
        <v/>
      </c>
      <c r="O219" t="e">
        <f ca="1">VLOOKUP($B219,基础表!$E:$R,14,FALSE)</f>
        <v>#N/A</v>
      </c>
      <c r="P219" t="e">
        <f ca="1">VLOOKUP($B219,基础表!$E:$S,13,FALSE)</f>
        <v>#N/A</v>
      </c>
      <c r="R219" t="e">
        <f ca="1">VLOOKUP($B219,基础表!$E:$H,4,FALSE)</f>
        <v>#N/A</v>
      </c>
      <c r="U219" t="str">
        <f t="shared" ca="1" si="32"/>
        <v/>
      </c>
      <c r="V219" t="str">
        <f t="shared" ca="1" si="33"/>
        <v/>
      </c>
      <c r="W219" t="str">
        <f t="shared" ca="1" si="34"/>
        <v/>
      </c>
      <c r="X219" t="e">
        <f ca="1">VLOOKUP($E219,模型表!$C:$K,9,FALSE)</f>
        <v>#N/A</v>
      </c>
      <c r="Z219" t="e">
        <f ca="1">VLOOKUP($E219,模型表!$C:$Q,11,FALSE)</f>
        <v>#N/A</v>
      </c>
      <c r="AF219" s="36" t="str">
        <f ca="1">IF($B219="","",IF(VLOOKUP($E219,模型表!$C:$O,12,FALSE)="PBuff","["&amp;VLOOKUP($E219,模型表!$C:$Q,13,FALSE)&amp;"]","[]"))</f>
        <v/>
      </c>
      <c r="AH219" s="23" t="str">
        <f t="shared" ca="1" si="9"/>
        <v/>
      </c>
      <c r="AI219" s="23" t="e">
        <f t="shared" ca="1" si="35"/>
        <v>#N/A</v>
      </c>
      <c r="AJ219" s="23" t="str">
        <f t="shared" ca="1" si="11"/>
        <v/>
      </c>
      <c r="AK219" s="23" t="str">
        <f t="shared" ca="1" si="12"/>
        <v/>
      </c>
      <c r="AM219" t="e">
        <f ca="1">VLOOKUP($B219,基础表!$E:$J,4,FALSE)</f>
        <v>#N/A</v>
      </c>
      <c r="AN219" t="e">
        <f ca="1">VLOOKUP($B219,基础表!$E:$J,5,FALSE)</f>
        <v>#N/A</v>
      </c>
      <c r="AO219" t="e">
        <f ca="1">VLOOKUP($B219,基础表!$E:$J,6,FALSE)</f>
        <v>#N/A</v>
      </c>
      <c r="AP219" t="e">
        <f ca="1">VLOOKUP($B219,基础扩展表!$E:$AG,MATCH(AP$2,基础扩展表!$E$1:$AG$1,0),FALSE)</f>
        <v>#N/A</v>
      </c>
      <c r="AQ219" t="e">
        <f ca="1">VLOOKUP($B219,基础扩展表!$E:$AG,MATCH(AQ$2,基础扩展表!$E$1:$AG$1,0),FALSE)</f>
        <v>#N/A</v>
      </c>
      <c r="AR219" t="e">
        <f ca="1">VLOOKUP($B219,基础扩展表!$E:$AG,MATCH(AR$2,基础扩展表!$E$1:$AG$1,0),FALSE)</f>
        <v>#N/A</v>
      </c>
      <c r="AS219" t="e">
        <f ca="1">VLOOKUP($B219,基础扩展表!$E:$AG,MATCH(AS$2,基础扩展表!$E$1:$AG$1,0),FALSE)</f>
        <v>#N/A</v>
      </c>
      <c r="AT219" t="e">
        <f ca="1">VLOOKUP($B219,基础扩展表!$E:$AG,MATCH(AT$2,基础扩展表!$E$1:$AG$1,0),FALSE)</f>
        <v>#N/A</v>
      </c>
      <c r="AU219" t="e">
        <f ca="1">VLOOKUP($B219,基础扩展表!$E:$AG,MATCH(AU$2,基础扩展表!$E$1:$AG$1,0),FALSE)</f>
        <v>#N/A</v>
      </c>
      <c r="AV219" t="e">
        <f ca="1">VLOOKUP($B219,基础扩展表!$E:$AG,MATCH(AV$2,基础扩展表!$E$1:$AG$1,0),FALSE)</f>
        <v>#N/A</v>
      </c>
      <c r="AW219" t="e">
        <f ca="1">VLOOKUP($B219,基础扩展表!$E:$AG,MATCH(AW$2,基础扩展表!$E$1:$AG$1,0),FALSE)</f>
        <v>#N/A</v>
      </c>
      <c r="AX219" t="e">
        <f ca="1">VLOOKUP($B219,基础扩展表!$E:$AG,MATCH(AX$2,基础扩展表!$E$1:$AG$1,0),FALSE)</f>
        <v>#N/A</v>
      </c>
      <c r="AY219" t="e">
        <f ca="1">VLOOKUP($B219,基础扩展表!$E:$AG,MATCH(AY$2,基础扩展表!$E$1:$AG$1,0),FALSE)</f>
        <v>#N/A</v>
      </c>
      <c r="AZ219" t="e">
        <f ca="1">VLOOKUP($B219,基础扩展表!$E:$AG,MATCH(AZ$2,基础扩展表!$E$1:$AG$1,0),FALSE)</f>
        <v>#N/A</v>
      </c>
      <c r="BA219" t="e">
        <f ca="1">VLOOKUP($B219,基础扩展表!$E:$AG,MATCH(BA$2,基础扩展表!$E$1:$AG$1,0),FALSE)</f>
        <v>#N/A</v>
      </c>
      <c r="BB219" t="e">
        <f ca="1">VLOOKUP($B219,基础扩展表!$E:$AG,MATCH(BB$2,基础扩展表!$E$1:$AG$1,0),FALSE)</f>
        <v>#N/A</v>
      </c>
      <c r="BC219" t="e">
        <f ca="1">VLOOKUP($B219,基础扩展表!$E:$AG,MATCH(BC$2,基础扩展表!$E$1:$AG$1,0),FALSE)</f>
        <v>#N/A</v>
      </c>
      <c r="BD219" t="e">
        <f ca="1">VLOOKUP($B219,基础扩展表!$E:$AG,MATCH(BD$2,基础扩展表!$E$1:$AG$1,0),FALSE)</f>
        <v>#N/A</v>
      </c>
      <c r="BE219" t="e">
        <f ca="1">VLOOKUP($B219,基础扩展表!$E:$AG,MATCH(BE$2,基础扩展表!$E$1:$AG$1,0),FALSE)</f>
        <v>#N/A</v>
      </c>
      <c r="BF219" t="e">
        <f ca="1">VLOOKUP($B219,基础扩展表!$E:$AG,MATCH(BF$2,基础扩展表!$E$1:$AG$1,0),FALSE)</f>
        <v>#N/A</v>
      </c>
      <c r="BG219" t="e">
        <f ca="1">VLOOKUP($B219,基础扩展表!$E:$AG,MATCH(BG$2,基础扩展表!$E$1:$AG$1,0),FALSE)</f>
        <v>#N/A</v>
      </c>
      <c r="BH219" t="e">
        <f ca="1">VLOOKUP($B219,基础扩展表!$E:$AG,MATCH(BH$2,基础扩展表!$E$1:$AG$1,0),FALSE)</f>
        <v>#N/A</v>
      </c>
      <c r="BI219" t="e">
        <f ca="1">VLOOKUP($B219,基础扩展表!$E:$AG,MATCH(BI$2,基础扩展表!$E$1:$AG$1,0),FALSE)</f>
        <v>#N/A</v>
      </c>
      <c r="BJ219" t="e">
        <f ca="1">VLOOKUP($B219,基础扩展表!$E:$AG,MATCH(BJ$2,基础扩展表!$E$1:$AG$1,0),FALSE)</f>
        <v>#N/A</v>
      </c>
      <c r="BK219" t="e">
        <f ca="1">VLOOKUP($B219,基础扩展表!$E:$AG,MATCH(BK$2,基础扩展表!$E$1:$AG$1,0),FALSE)</f>
        <v>#N/A</v>
      </c>
      <c r="BL219" t="e">
        <f ca="1">VLOOKUP($B219,基础扩展表!$E:$AG,MATCH(BL$2,基础扩展表!$E$1:$AG$1,0),FALSE)</f>
        <v>#N/A</v>
      </c>
      <c r="BM219" t="e">
        <f ca="1">VLOOKUP($E219,模型表!$C:$E,3,FALSE)</f>
        <v>#N/A</v>
      </c>
      <c r="BP219" t="str">
        <f t="shared" ca="1" si="36"/>
        <v>TRUE</v>
      </c>
    </row>
    <row r="220" spans="2:68" x14ac:dyDescent="0.2">
      <c r="B220" t="str">
        <f t="array" aca="1" ref="B220" ca="1">INDEX(基础表!$Y:$Y,SMALL(IF(基础表!$Z:$Z=1,ROW(基础表!$Z:$Z),999),ROW(H214)))&amp;""</f>
        <v/>
      </c>
      <c r="C220" t="e">
        <f ca="1">VLOOKUP(VLOOKUP($B220,基础表!$E:$G,3,FALSE),模型表!$C:$D,2,FALSE)</f>
        <v>#N/A</v>
      </c>
      <c r="E220" t="e">
        <f ca="1">VLOOKUP($B220,基础表!$E:$G,3,FALSE)</f>
        <v>#N/A</v>
      </c>
      <c r="F220" t="e">
        <f ca="1">VLOOKUP($E220,模型表!$C:$G,5,FALSE)</f>
        <v>#N/A</v>
      </c>
      <c r="G220" t="e">
        <f ca="1">VLOOKUP($E220,模型表!$C:$F,4,FALSE)</f>
        <v>#N/A</v>
      </c>
      <c r="I220" t="str">
        <f t="shared" ca="1" si="0"/>
        <v/>
      </c>
      <c r="J220" t="str">
        <f t="shared" ca="1" si="1"/>
        <v/>
      </c>
      <c r="K220" t="str">
        <f t="shared" ca="1" si="2"/>
        <v/>
      </c>
      <c r="L220" t="str">
        <f t="shared" ca="1" si="3"/>
        <v/>
      </c>
      <c r="M220" t="str">
        <f t="shared" ca="1" si="31"/>
        <v/>
      </c>
      <c r="O220" t="e">
        <f ca="1">VLOOKUP($B220,基础表!$E:$R,14,FALSE)</f>
        <v>#N/A</v>
      </c>
      <c r="P220" t="e">
        <f ca="1">VLOOKUP($B220,基础表!$E:$S,13,FALSE)</f>
        <v>#N/A</v>
      </c>
      <c r="R220" t="e">
        <f ca="1">VLOOKUP($B220,基础表!$E:$H,4,FALSE)</f>
        <v>#N/A</v>
      </c>
      <c r="U220" t="str">
        <f t="shared" ca="1" si="32"/>
        <v/>
      </c>
      <c r="V220" t="str">
        <f t="shared" ca="1" si="33"/>
        <v/>
      </c>
      <c r="W220" t="str">
        <f t="shared" ca="1" si="34"/>
        <v/>
      </c>
      <c r="X220" t="e">
        <f ca="1">VLOOKUP($E220,模型表!$C:$K,9,FALSE)</f>
        <v>#N/A</v>
      </c>
      <c r="Z220" t="e">
        <f ca="1">VLOOKUP($E220,模型表!$C:$Q,11,FALSE)</f>
        <v>#N/A</v>
      </c>
      <c r="AF220" s="36" t="str">
        <f ca="1">IF($B220="","",IF(VLOOKUP($E220,模型表!$C:$O,12,FALSE)="PBuff","["&amp;VLOOKUP($E220,模型表!$C:$Q,13,FALSE)&amp;"]","[]"))</f>
        <v/>
      </c>
      <c r="AH220" s="23" t="str">
        <f t="shared" ca="1" si="9"/>
        <v/>
      </c>
      <c r="AI220" s="23" t="e">
        <f t="shared" ca="1" si="35"/>
        <v>#N/A</v>
      </c>
      <c r="AJ220" s="23" t="str">
        <f t="shared" ca="1" si="11"/>
        <v/>
      </c>
      <c r="AK220" s="23" t="str">
        <f t="shared" ca="1" si="12"/>
        <v/>
      </c>
      <c r="AM220" t="e">
        <f ca="1">VLOOKUP($B220,基础表!$E:$J,4,FALSE)</f>
        <v>#N/A</v>
      </c>
      <c r="AN220" t="e">
        <f ca="1">VLOOKUP($B220,基础表!$E:$J,5,FALSE)</f>
        <v>#N/A</v>
      </c>
      <c r="AO220" t="e">
        <f ca="1">VLOOKUP($B220,基础表!$E:$J,6,FALSE)</f>
        <v>#N/A</v>
      </c>
      <c r="AP220" t="e">
        <f ca="1">VLOOKUP($B220,基础扩展表!$E:$AG,MATCH(AP$2,基础扩展表!$E$1:$AG$1,0),FALSE)</f>
        <v>#N/A</v>
      </c>
      <c r="AQ220" t="e">
        <f ca="1">VLOOKUP($B220,基础扩展表!$E:$AG,MATCH(AQ$2,基础扩展表!$E$1:$AG$1,0),FALSE)</f>
        <v>#N/A</v>
      </c>
      <c r="AR220" t="e">
        <f ca="1">VLOOKUP($B220,基础扩展表!$E:$AG,MATCH(AR$2,基础扩展表!$E$1:$AG$1,0),FALSE)</f>
        <v>#N/A</v>
      </c>
      <c r="AS220" t="e">
        <f ca="1">VLOOKUP($B220,基础扩展表!$E:$AG,MATCH(AS$2,基础扩展表!$E$1:$AG$1,0),FALSE)</f>
        <v>#N/A</v>
      </c>
      <c r="AT220" t="e">
        <f ca="1">VLOOKUP($B220,基础扩展表!$E:$AG,MATCH(AT$2,基础扩展表!$E$1:$AG$1,0),FALSE)</f>
        <v>#N/A</v>
      </c>
      <c r="AU220" t="e">
        <f ca="1">VLOOKUP($B220,基础扩展表!$E:$AG,MATCH(AU$2,基础扩展表!$E$1:$AG$1,0),FALSE)</f>
        <v>#N/A</v>
      </c>
      <c r="AV220" t="e">
        <f ca="1">VLOOKUP($B220,基础扩展表!$E:$AG,MATCH(AV$2,基础扩展表!$E$1:$AG$1,0),FALSE)</f>
        <v>#N/A</v>
      </c>
      <c r="AW220" t="e">
        <f ca="1">VLOOKUP($B220,基础扩展表!$E:$AG,MATCH(AW$2,基础扩展表!$E$1:$AG$1,0),FALSE)</f>
        <v>#N/A</v>
      </c>
      <c r="AX220" t="e">
        <f ca="1">VLOOKUP($B220,基础扩展表!$E:$AG,MATCH(AX$2,基础扩展表!$E$1:$AG$1,0),FALSE)</f>
        <v>#N/A</v>
      </c>
      <c r="AY220" t="e">
        <f ca="1">VLOOKUP($B220,基础扩展表!$E:$AG,MATCH(AY$2,基础扩展表!$E$1:$AG$1,0),FALSE)</f>
        <v>#N/A</v>
      </c>
      <c r="AZ220" t="e">
        <f ca="1">VLOOKUP($B220,基础扩展表!$E:$AG,MATCH(AZ$2,基础扩展表!$E$1:$AG$1,0),FALSE)</f>
        <v>#N/A</v>
      </c>
      <c r="BA220" t="e">
        <f ca="1">VLOOKUP($B220,基础扩展表!$E:$AG,MATCH(BA$2,基础扩展表!$E$1:$AG$1,0),FALSE)</f>
        <v>#N/A</v>
      </c>
      <c r="BB220" t="e">
        <f ca="1">VLOOKUP($B220,基础扩展表!$E:$AG,MATCH(BB$2,基础扩展表!$E$1:$AG$1,0),FALSE)</f>
        <v>#N/A</v>
      </c>
      <c r="BC220" t="e">
        <f ca="1">VLOOKUP($B220,基础扩展表!$E:$AG,MATCH(BC$2,基础扩展表!$E$1:$AG$1,0),FALSE)</f>
        <v>#N/A</v>
      </c>
      <c r="BD220" t="e">
        <f ca="1">VLOOKUP($B220,基础扩展表!$E:$AG,MATCH(BD$2,基础扩展表!$E$1:$AG$1,0),FALSE)</f>
        <v>#N/A</v>
      </c>
      <c r="BE220" t="e">
        <f ca="1">VLOOKUP($B220,基础扩展表!$E:$AG,MATCH(BE$2,基础扩展表!$E$1:$AG$1,0),FALSE)</f>
        <v>#N/A</v>
      </c>
      <c r="BF220" t="e">
        <f ca="1">VLOOKUP($B220,基础扩展表!$E:$AG,MATCH(BF$2,基础扩展表!$E$1:$AG$1,0),FALSE)</f>
        <v>#N/A</v>
      </c>
      <c r="BG220" t="e">
        <f ca="1">VLOOKUP($B220,基础扩展表!$E:$AG,MATCH(BG$2,基础扩展表!$E$1:$AG$1,0),FALSE)</f>
        <v>#N/A</v>
      </c>
      <c r="BH220" t="e">
        <f ca="1">VLOOKUP($B220,基础扩展表!$E:$AG,MATCH(BH$2,基础扩展表!$E$1:$AG$1,0),FALSE)</f>
        <v>#N/A</v>
      </c>
      <c r="BI220" t="e">
        <f ca="1">VLOOKUP($B220,基础扩展表!$E:$AG,MATCH(BI$2,基础扩展表!$E$1:$AG$1,0),FALSE)</f>
        <v>#N/A</v>
      </c>
      <c r="BJ220" t="e">
        <f ca="1">VLOOKUP($B220,基础扩展表!$E:$AG,MATCH(BJ$2,基础扩展表!$E$1:$AG$1,0),FALSE)</f>
        <v>#N/A</v>
      </c>
      <c r="BK220" t="e">
        <f ca="1">VLOOKUP($B220,基础扩展表!$E:$AG,MATCH(BK$2,基础扩展表!$E$1:$AG$1,0),FALSE)</f>
        <v>#N/A</v>
      </c>
      <c r="BL220" t="e">
        <f ca="1">VLOOKUP($B220,基础扩展表!$E:$AG,MATCH(BL$2,基础扩展表!$E$1:$AG$1,0),FALSE)</f>
        <v>#N/A</v>
      </c>
      <c r="BM220" t="e">
        <f ca="1">VLOOKUP($E220,模型表!$C:$E,3,FALSE)</f>
        <v>#N/A</v>
      </c>
      <c r="BP220" t="str">
        <f t="shared" ca="1" si="36"/>
        <v>TRUE</v>
      </c>
    </row>
    <row r="221" spans="2:68" x14ac:dyDescent="0.2">
      <c r="B221" t="str">
        <f t="array" aca="1" ref="B221" ca="1">INDEX(基础表!$Y:$Y,SMALL(IF(基础表!$Z:$Z=1,ROW(基础表!$Z:$Z),999),ROW(H215)))&amp;""</f>
        <v/>
      </c>
      <c r="C221" t="e">
        <f ca="1">VLOOKUP(VLOOKUP($B221,基础表!$E:$G,3,FALSE),模型表!$C:$D,2,FALSE)</f>
        <v>#N/A</v>
      </c>
      <c r="E221" t="e">
        <f ca="1">VLOOKUP($B221,基础表!$E:$G,3,FALSE)</f>
        <v>#N/A</v>
      </c>
      <c r="F221" t="e">
        <f ca="1">VLOOKUP($E221,模型表!$C:$G,5,FALSE)</f>
        <v>#N/A</v>
      </c>
      <c r="G221" t="e">
        <f ca="1">VLOOKUP($E221,模型表!$C:$F,4,FALSE)</f>
        <v>#N/A</v>
      </c>
      <c r="I221" t="str">
        <f t="shared" ca="1" si="0"/>
        <v/>
      </c>
      <c r="J221" t="str">
        <f t="shared" ca="1" si="1"/>
        <v/>
      </c>
      <c r="K221" t="str">
        <f t="shared" ca="1" si="2"/>
        <v/>
      </c>
      <c r="L221" t="str">
        <f t="shared" ca="1" si="3"/>
        <v/>
      </c>
      <c r="M221" t="str">
        <f t="shared" ca="1" si="31"/>
        <v/>
      </c>
      <c r="O221" t="e">
        <f ca="1">VLOOKUP($B221,基础表!$E:$R,14,FALSE)</f>
        <v>#N/A</v>
      </c>
      <c r="P221" t="e">
        <f ca="1">VLOOKUP($B221,基础表!$E:$S,13,FALSE)</f>
        <v>#N/A</v>
      </c>
      <c r="R221" t="e">
        <f ca="1">VLOOKUP($B221,基础表!$E:$H,4,FALSE)</f>
        <v>#N/A</v>
      </c>
      <c r="U221" t="str">
        <f t="shared" ca="1" si="32"/>
        <v/>
      </c>
      <c r="V221" t="str">
        <f t="shared" ca="1" si="33"/>
        <v/>
      </c>
      <c r="W221" t="str">
        <f t="shared" ca="1" si="34"/>
        <v/>
      </c>
      <c r="X221" t="e">
        <f ca="1">VLOOKUP($E221,模型表!$C:$K,9,FALSE)</f>
        <v>#N/A</v>
      </c>
      <c r="Z221" t="e">
        <f ca="1">VLOOKUP($E221,模型表!$C:$Q,11,FALSE)</f>
        <v>#N/A</v>
      </c>
      <c r="AF221" s="36" t="str">
        <f ca="1">IF($B221="","",IF(VLOOKUP($E221,模型表!$C:$O,12,FALSE)="PBuff","["&amp;VLOOKUP($E221,模型表!$C:$Q,13,FALSE)&amp;"]","[]"))</f>
        <v/>
      </c>
      <c r="AH221" s="23" t="str">
        <f t="shared" ca="1" si="9"/>
        <v/>
      </c>
      <c r="AI221" s="23" t="e">
        <f t="shared" ca="1" si="35"/>
        <v>#N/A</v>
      </c>
      <c r="AJ221" s="23" t="str">
        <f t="shared" ca="1" si="11"/>
        <v/>
      </c>
      <c r="AK221" s="23" t="str">
        <f t="shared" ca="1" si="12"/>
        <v/>
      </c>
      <c r="AM221" t="e">
        <f ca="1">VLOOKUP($B221,基础表!$E:$J,4,FALSE)</f>
        <v>#N/A</v>
      </c>
      <c r="AN221" t="e">
        <f ca="1">VLOOKUP($B221,基础表!$E:$J,5,FALSE)</f>
        <v>#N/A</v>
      </c>
      <c r="AO221" t="e">
        <f ca="1">VLOOKUP($B221,基础表!$E:$J,6,FALSE)</f>
        <v>#N/A</v>
      </c>
      <c r="AP221" t="e">
        <f ca="1">VLOOKUP($B221,基础扩展表!$E:$AG,MATCH(AP$2,基础扩展表!$E$1:$AG$1,0),FALSE)</f>
        <v>#N/A</v>
      </c>
      <c r="AQ221" t="e">
        <f ca="1">VLOOKUP($B221,基础扩展表!$E:$AG,MATCH(AQ$2,基础扩展表!$E$1:$AG$1,0),FALSE)</f>
        <v>#N/A</v>
      </c>
      <c r="AR221" t="e">
        <f ca="1">VLOOKUP($B221,基础扩展表!$E:$AG,MATCH(AR$2,基础扩展表!$E$1:$AG$1,0),FALSE)</f>
        <v>#N/A</v>
      </c>
      <c r="AS221" t="e">
        <f ca="1">VLOOKUP($B221,基础扩展表!$E:$AG,MATCH(AS$2,基础扩展表!$E$1:$AG$1,0),FALSE)</f>
        <v>#N/A</v>
      </c>
      <c r="AT221" t="e">
        <f ca="1">VLOOKUP($B221,基础扩展表!$E:$AG,MATCH(AT$2,基础扩展表!$E$1:$AG$1,0),FALSE)</f>
        <v>#N/A</v>
      </c>
      <c r="AU221" t="e">
        <f ca="1">VLOOKUP($B221,基础扩展表!$E:$AG,MATCH(AU$2,基础扩展表!$E$1:$AG$1,0),FALSE)</f>
        <v>#N/A</v>
      </c>
      <c r="AV221" t="e">
        <f ca="1">VLOOKUP($B221,基础扩展表!$E:$AG,MATCH(AV$2,基础扩展表!$E$1:$AG$1,0),FALSE)</f>
        <v>#N/A</v>
      </c>
      <c r="AW221" t="e">
        <f ca="1">VLOOKUP($B221,基础扩展表!$E:$AG,MATCH(AW$2,基础扩展表!$E$1:$AG$1,0),FALSE)</f>
        <v>#N/A</v>
      </c>
      <c r="AX221" t="e">
        <f ca="1">VLOOKUP($B221,基础扩展表!$E:$AG,MATCH(AX$2,基础扩展表!$E$1:$AG$1,0),FALSE)</f>
        <v>#N/A</v>
      </c>
      <c r="AY221" t="e">
        <f ca="1">VLOOKUP($B221,基础扩展表!$E:$AG,MATCH(AY$2,基础扩展表!$E$1:$AG$1,0),FALSE)</f>
        <v>#N/A</v>
      </c>
      <c r="AZ221" t="e">
        <f ca="1">VLOOKUP($B221,基础扩展表!$E:$AG,MATCH(AZ$2,基础扩展表!$E$1:$AG$1,0),FALSE)</f>
        <v>#N/A</v>
      </c>
      <c r="BA221" t="e">
        <f ca="1">VLOOKUP($B221,基础扩展表!$E:$AG,MATCH(BA$2,基础扩展表!$E$1:$AG$1,0),FALSE)</f>
        <v>#N/A</v>
      </c>
      <c r="BB221" t="e">
        <f ca="1">VLOOKUP($B221,基础扩展表!$E:$AG,MATCH(BB$2,基础扩展表!$E$1:$AG$1,0),FALSE)</f>
        <v>#N/A</v>
      </c>
      <c r="BC221" t="e">
        <f ca="1">VLOOKUP($B221,基础扩展表!$E:$AG,MATCH(BC$2,基础扩展表!$E$1:$AG$1,0),FALSE)</f>
        <v>#N/A</v>
      </c>
      <c r="BD221" t="e">
        <f ca="1">VLOOKUP($B221,基础扩展表!$E:$AG,MATCH(BD$2,基础扩展表!$E$1:$AG$1,0),FALSE)</f>
        <v>#N/A</v>
      </c>
      <c r="BE221" t="e">
        <f ca="1">VLOOKUP($B221,基础扩展表!$E:$AG,MATCH(BE$2,基础扩展表!$E$1:$AG$1,0),FALSE)</f>
        <v>#N/A</v>
      </c>
      <c r="BF221" t="e">
        <f ca="1">VLOOKUP($B221,基础扩展表!$E:$AG,MATCH(BF$2,基础扩展表!$E$1:$AG$1,0),FALSE)</f>
        <v>#N/A</v>
      </c>
      <c r="BG221" t="e">
        <f ca="1">VLOOKUP($B221,基础扩展表!$E:$AG,MATCH(BG$2,基础扩展表!$E$1:$AG$1,0),FALSE)</f>
        <v>#N/A</v>
      </c>
      <c r="BH221" t="e">
        <f ca="1">VLOOKUP($B221,基础扩展表!$E:$AG,MATCH(BH$2,基础扩展表!$E$1:$AG$1,0),FALSE)</f>
        <v>#N/A</v>
      </c>
      <c r="BI221" t="e">
        <f ca="1">VLOOKUP($B221,基础扩展表!$E:$AG,MATCH(BI$2,基础扩展表!$E$1:$AG$1,0),FALSE)</f>
        <v>#N/A</v>
      </c>
      <c r="BJ221" t="e">
        <f ca="1">VLOOKUP($B221,基础扩展表!$E:$AG,MATCH(BJ$2,基础扩展表!$E$1:$AG$1,0),FALSE)</f>
        <v>#N/A</v>
      </c>
      <c r="BK221" t="e">
        <f ca="1">VLOOKUP($B221,基础扩展表!$E:$AG,MATCH(BK$2,基础扩展表!$E$1:$AG$1,0),FALSE)</f>
        <v>#N/A</v>
      </c>
      <c r="BL221" t="e">
        <f ca="1">VLOOKUP($B221,基础扩展表!$E:$AG,MATCH(BL$2,基础扩展表!$E$1:$AG$1,0),FALSE)</f>
        <v>#N/A</v>
      </c>
      <c r="BM221" t="e">
        <f ca="1">VLOOKUP($E221,模型表!$C:$E,3,FALSE)</f>
        <v>#N/A</v>
      </c>
      <c r="BP221" t="str">
        <f t="shared" ca="1" si="36"/>
        <v>TRUE</v>
      </c>
    </row>
    <row r="222" spans="2:68" x14ac:dyDescent="0.2">
      <c r="B222" t="str">
        <f t="array" aca="1" ref="B222" ca="1">INDEX(基础表!$Y:$Y,SMALL(IF(基础表!$Z:$Z=1,ROW(基础表!$Z:$Z),999),ROW(H216)))&amp;""</f>
        <v/>
      </c>
      <c r="C222" t="e">
        <f ca="1">VLOOKUP(VLOOKUP($B222,基础表!$E:$G,3,FALSE),模型表!$C:$D,2,FALSE)</f>
        <v>#N/A</v>
      </c>
      <c r="E222" t="e">
        <f ca="1">VLOOKUP($B222,基础表!$E:$G,3,FALSE)</f>
        <v>#N/A</v>
      </c>
      <c r="F222" t="e">
        <f ca="1">VLOOKUP($E222,模型表!$C:$G,5,FALSE)</f>
        <v>#N/A</v>
      </c>
      <c r="G222" t="e">
        <f ca="1">VLOOKUP($E222,模型表!$C:$F,4,FALSE)</f>
        <v>#N/A</v>
      </c>
      <c r="I222" t="str">
        <f t="shared" ca="1" si="0"/>
        <v/>
      </c>
      <c r="J222" t="str">
        <f t="shared" ca="1" si="1"/>
        <v/>
      </c>
      <c r="K222" t="str">
        <f t="shared" ca="1" si="2"/>
        <v/>
      </c>
      <c r="L222" t="str">
        <f t="shared" ca="1" si="3"/>
        <v/>
      </c>
      <c r="M222" t="str">
        <f t="shared" ca="1" si="31"/>
        <v/>
      </c>
      <c r="O222" t="e">
        <f ca="1">VLOOKUP($B222,基础表!$E:$R,14,FALSE)</f>
        <v>#N/A</v>
      </c>
      <c r="P222" t="e">
        <f ca="1">VLOOKUP($B222,基础表!$E:$S,13,FALSE)</f>
        <v>#N/A</v>
      </c>
      <c r="R222" t="e">
        <f ca="1">VLOOKUP($B222,基础表!$E:$H,4,FALSE)</f>
        <v>#N/A</v>
      </c>
      <c r="U222" t="str">
        <f t="shared" ca="1" si="32"/>
        <v/>
      </c>
      <c r="V222" t="str">
        <f t="shared" ca="1" si="33"/>
        <v/>
      </c>
      <c r="W222" t="str">
        <f t="shared" ca="1" si="34"/>
        <v/>
      </c>
      <c r="X222" t="e">
        <f ca="1">VLOOKUP($E222,模型表!$C:$K,9,FALSE)</f>
        <v>#N/A</v>
      </c>
      <c r="Z222" t="e">
        <f ca="1">VLOOKUP($E222,模型表!$C:$Q,11,FALSE)</f>
        <v>#N/A</v>
      </c>
      <c r="AF222" s="36" t="str">
        <f ca="1">IF($B222="","",IF(VLOOKUP($E222,模型表!$C:$O,12,FALSE)="PBuff","["&amp;VLOOKUP($E222,模型表!$C:$Q,13,FALSE)&amp;"]","[]"))</f>
        <v/>
      </c>
      <c r="AH222" s="23" t="str">
        <f t="shared" ca="1" si="9"/>
        <v/>
      </c>
      <c r="AI222" s="23" t="e">
        <f t="shared" ca="1" si="35"/>
        <v>#N/A</v>
      </c>
      <c r="AJ222" s="23" t="str">
        <f t="shared" ca="1" si="11"/>
        <v/>
      </c>
      <c r="AK222" s="23" t="str">
        <f t="shared" ca="1" si="12"/>
        <v/>
      </c>
      <c r="AM222" t="e">
        <f ca="1">VLOOKUP($B222,基础表!$E:$J,4,FALSE)</f>
        <v>#N/A</v>
      </c>
      <c r="AN222" t="e">
        <f ca="1">VLOOKUP($B222,基础表!$E:$J,5,FALSE)</f>
        <v>#N/A</v>
      </c>
      <c r="AO222" t="e">
        <f ca="1">VLOOKUP($B222,基础表!$E:$J,6,FALSE)</f>
        <v>#N/A</v>
      </c>
      <c r="AP222" t="e">
        <f ca="1">VLOOKUP($B222,基础扩展表!$E:$AG,MATCH(AP$2,基础扩展表!$E$1:$AG$1,0),FALSE)</f>
        <v>#N/A</v>
      </c>
      <c r="AQ222" t="e">
        <f ca="1">VLOOKUP($B222,基础扩展表!$E:$AG,MATCH(AQ$2,基础扩展表!$E$1:$AG$1,0),FALSE)</f>
        <v>#N/A</v>
      </c>
      <c r="AR222" t="e">
        <f ca="1">VLOOKUP($B222,基础扩展表!$E:$AG,MATCH(AR$2,基础扩展表!$E$1:$AG$1,0),FALSE)</f>
        <v>#N/A</v>
      </c>
      <c r="AS222" t="e">
        <f ca="1">VLOOKUP($B222,基础扩展表!$E:$AG,MATCH(AS$2,基础扩展表!$E$1:$AG$1,0),FALSE)</f>
        <v>#N/A</v>
      </c>
      <c r="AT222" t="e">
        <f ca="1">VLOOKUP($B222,基础扩展表!$E:$AG,MATCH(AT$2,基础扩展表!$E$1:$AG$1,0),FALSE)</f>
        <v>#N/A</v>
      </c>
      <c r="AU222" t="e">
        <f ca="1">VLOOKUP($B222,基础扩展表!$E:$AG,MATCH(AU$2,基础扩展表!$E$1:$AG$1,0),FALSE)</f>
        <v>#N/A</v>
      </c>
      <c r="AV222" t="e">
        <f ca="1">VLOOKUP($B222,基础扩展表!$E:$AG,MATCH(AV$2,基础扩展表!$E$1:$AG$1,0),FALSE)</f>
        <v>#N/A</v>
      </c>
      <c r="AW222" t="e">
        <f ca="1">VLOOKUP($B222,基础扩展表!$E:$AG,MATCH(AW$2,基础扩展表!$E$1:$AG$1,0),FALSE)</f>
        <v>#N/A</v>
      </c>
      <c r="AX222" t="e">
        <f ca="1">VLOOKUP($B222,基础扩展表!$E:$AG,MATCH(AX$2,基础扩展表!$E$1:$AG$1,0),FALSE)</f>
        <v>#N/A</v>
      </c>
      <c r="AY222" t="e">
        <f ca="1">VLOOKUP($B222,基础扩展表!$E:$AG,MATCH(AY$2,基础扩展表!$E$1:$AG$1,0),FALSE)</f>
        <v>#N/A</v>
      </c>
      <c r="AZ222" t="e">
        <f ca="1">VLOOKUP($B222,基础扩展表!$E:$AG,MATCH(AZ$2,基础扩展表!$E$1:$AG$1,0),FALSE)</f>
        <v>#N/A</v>
      </c>
      <c r="BA222" t="e">
        <f ca="1">VLOOKUP($B222,基础扩展表!$E:$AG,MATCH(BA$2,基础扩展表!$E$1:$AG$1,0),FALSE)</f>
        <v>#N/A</v>
      </c>
      <c r="BB222" t="e">
        <f ca="1">VLOOKUP($B222,基础扩展表!$E:$AG,MATCH(BB$2,基础扩展表!$E$1:$AG$1,0),FALSE)</f>
        <v>#N/A</v>
      </c>
      <c r="BC222" t="e">
        <f ca="1">VLOOKUP($B222,基础扩展表!$E:$AG,MATCH(BC$2,基础扩展表!$E$1:$AG$1,0),FALSE)</f>
        <v>#N/A</v>
      </c>
      <c r="BD222" t="e">
        <f ca="1">VLOOKUP($B222,基础扩展表!$E:$AG,MATCH(BD$2,基础扩展表!$E$1:$AG$1,0),FALSE)</f>
        <v>#N/A</v>
      </c>
      <c r="BE222" t="e">
        <f ca="1">VLOOKUP($B222,基础扩展表!$E:$AG,MATCH(BE$2,基础扩展表!$E$1:$AG$1,0),FALSE)</f>
        <v>#N/A</v>
      </c>
      <c r="BF222" t="e">
        <f ca="1">VLOOKUP($B222,基础扩展表!$E:$AG,MATCH(BF$2,基础扩展表!$E$1:$AG$1,0),FALSE)</f>
        <v>#N/A</v>
      </c>
      <c r="BG222" t="e">
        <f ca="1">VLOOKUP($B222,基础扩展表!$E:$AG,MATCH(BG$2,基础扩展表!$E$1:$AG$1,0),FALSE)</f>
        <v>#N/A</v>
      </c>
      <c r="BH222" t="e">
        <f ca="1">VLOOKUP($B222,基础扩展表!$E:$AG,MATCH(BH$2,基础扩展表!$E$1:$AG$1,0),FALSE)</f>
        <v>#N/A</v>
      </c>
      <c r="BI222" t="e">
        <f ca="1">VLOOKUP($B222,基础扩展表!$E:$AG,MATCH(BI$2,基础扩展表!$E$1:$AG$1,0),FALSE)</f>
        <v>#N/A</v>
      </c>
      <c r="BJ222" t="e">
        <f ca="1">VLOOKUP($B222,基础扩展表!$E:$AG,MATCH(BJ$2,基础扩展表!$E$1:$AG$1,0),FALSE)</f>
        <v>#N/A</v>
      </c>
      <c r="BK222" t="e">
        <f ca="1">VLOOKUP($B222,基础扩展表!$E:$AG,MATCH(BK$2,基础扩展表!$E$1:$AG$1,0),FALSE)</f>
        <v>#N/A</v>
      </c>
      <c r="BL222" t="e">
        <f ca="1">VLOOKUP($B222,基础扩展表!$E:$AG,MATCH(BL$2,基础扩展表!$E$1:$AG$1,0),FALSE)</f>
        <v>#N/A</v>
      </c>
      <c r="BM222" t="e">
        <f ca="1">VLOOKUP($E222,模型表!$C:$E,3,FALSE)</f>
        <v>#N/A</v>
      </c>
      <c r="BP222" t="str">
        <f t="shared" ca="1" si="36"/>
        <v>TRUE</v>
      </c>
    </row>
    <row r="223" spans="2:68" x14ac:dyDescent="0.2">
      <c r="B223" t="str">
        <f t="array" aca="1" ref="B223" ca="1">INDEX(基础表!$Y:$Y,SMALL(IF(基础表!$Z:$Z=1,ROW(基础表!$Z:$Z),999),ROW(H217)))&amp;""</f>
        <v/>
      </c>
      <c r="C223" t="e">
        <f ca="1">VLOOKUP(VLOOKUP($B223,基础表!$E:$G,3,FALSE),模型表!$C:$D,2,FALSE)</f>
        <v>#N/A</v>
      </c>
      <c r="E223" t="e">
        <f ca="1">VLOOKUP($B223,基础表!$E:$G,3,FALSE)</f>
        <v>#N/A</v>
      </c>
      <c r="F223" t="e">
        <f ca="1">VLOOKUP($E223,模型表!$C:$G,5,FALSE)</f>
        <v>#N/A</v>
      </c>
      <c r="G223" t="e">
        <f ca="1">VLOOKUP($E223,模型表!$C:$F,4,FALSE)</f>
        <v>#N/A</v>
      </c>
      <c r="I223" t="str">
        <f t="shared" ca="1" si="0"/>
        <v/>
      </c>
      <c r="J223" t="str">
        <f t="shared" ca="1" si="1"/>
        <v/>
      </c>
      <c r="K223" t="str">
        <f t="shared" ca="1" si="2"/>
        <v/>
      </c>
      <c r="L223" t="str">
        <f t="shared" ca="1" si="3"/>
        <v/>
      </c>
      <c r="M223" t="str">
        <f t="shared" ca="1" si="31"/>
        <v/>
      </c>
      <c r="O223" t="e">
        <f ca="1">VLOOKUP($B223,基础表!$E:$R,14,FALSE)</f>
        <v>#N/A</v>
      </c>
      <c r="P223" t="e">
        <f ca="1">VLOOKUP($B223,基础表!$E:$S,13,FALSE)</f>
        <v>#N/A</v>
      </c>
      <c r="R223" t="e">
        <f ca="1">VLOOKUP($B223,基础表!$E:$H,4,FALSE)</f>
        <v>#N/A</v>
      </c>
      <c r="U223" t="str">
        <f t="shared" ca="1" si="32"/>
        <v/>
      </c>
      <c r="V223" t="str">
        <f t="shared" ca="1" si="33"/>
        <v/>
      </c>
      <c r="W223" t="str">
        <f t="shared" ca="1" si="34"/>
        <v/>
      </c>
      <c r="X223" t="e">
        <f ca="1">VLOOKUP($E223,模型表!$C:$K,9,FALSE)</f>
        <v>#N/A</v>
      </c>
      <c r="Z223" t="e">
        <f ca="1">VLOOKUP($E223,模型表!$C:$Q,11,FALSE)</f>
        <v>#N/A</v>
      </c>
      <c r="AF223" s="36" t="str">
        <f ca="1">IF($B223="","",IF(VLOOKUP($E223,模型表!$C:$O,12,FALSE)="PBuff","["&amp;VLOOKUP($E223,模型表!$C:$Q,13,FALSE)&amp;"]","[]"))</f>
        <v/>
      </c>
      <c r="AH223" s="23" t="str">
        <f t="shared" ca="1" si="9"/>
        <v/>
      </c>
      <c r="AI223" s="23" t="e">
        <f t="shared" ca="1" si="35"/>
        <v>#N/A</v>
      </c>
      <c r="AJ223" s="23" t="str">
        <f t="shared" ca="1" si="11"/>
        <v/>
      </c>
      <c r="AK223" s="23" t="str">
        <f t="shared" ca="1" si="12"/>
        <v/>
      </c>
      <c r="AM223" t="e">
        <f ca="1">VLOOKUP($B223,基础表!$E:$J,4,FALSE)</f>
        <v>#N/A</v>
      </c>
      <c r="AN223" t="e">
        <f ca="1">VLOOKUP($B223,基础表!$E:$J,5,FALSE)</f>
        <v>#N/A</v>
      </c>
      <c r="AO223" t="e">
        <f ca="1">VLOOKUP($B223,基础表!$E:$J,6,FALSE)</f>
        <v>#N/A</v>
      </c>
      <c r="AP223" t="e">
        <f ca="1">VLOOKUP($B223,基础扩展表!$E:$AG,MATCH(AP$2,基础扩展表!$E$1:$AG$1,0),FALSE)</f>
        <v>#N/A</v>
      </c>
      <c r="AQ223" t="e">
        <f ca="1">VLOOKUP($B223,基础扩展表!$E:$AG,MATCH(AQ$2,基础扩展表!$E$1:$AG$1,0),FALSE)</f>
        <v>#N/A</v>
      </c>
      <c r="AR223" t="e">
        <f ca="1">VLOOKUP($B223,基础扩展表!$E:$AG,MATCH(AR$2,基础扩展表!$E$1:$AG$1,0),FALSE)</f>
        <v>#N/A</v>
      </c>
      <c r="AS223" t="e">
        <f ca="1">VLOOKUP($B223,基础扩展表!$E:$AG,MATCH(AS$2,基础扩展表!$E$1:$AG$1,0),FALSE)</f>
        <v>#N/A</v>
      </c>
      <c r="AT223" t="e">
        <f ca="1">VLOOKUP($B223,基础扩展表!$E:$AG,MATCH(AT$2,基础扩展表!$E$1:$AG$1,0),FALSE)</f>
        <v>#N/A</v>
      </c>
      <c r="AU223" t="e">
        <f ca="1">VLOOKUP($B223,基础扩展表!$E:$AG,MATCH(AU$2,基础扩展表!$E$1:$AG$1,0),FALSE)</f>
        <v>#N/A</v>
      </c>
      <c r="AV223" t="e">
        <f ca="1">VLOOKUP($B223,基础扩展表!$E:$AG,MATCH(AV$2,基础扩展表!$E$1:$AG$1,0),FALSE)</f>
        <v>#N/A</v>
      </c>
      <c r="AW223" t="e">
        <f ca="1">VLOOKUP($B223,基础扩展表!$E:$AG,MATCH(AW$2,基础扩展表!$E$1:$AG$1,0),FALSE)</f>
        <v>#N/A</v>
      </c>
      <c r="AX223" t="e">
        <f ca="1">VLOOKUP($B223,基础扩展表!$E:$AG,MATCH(AX$2,基础扩展表!$E$1:$AG$1,0),FALSE)</f>
        <v>#N/A</v>
      </c>
      <c r="AY223" t="e">
        <f ca="1">VLOOKUP($B223,基础扩展表!$E:$AG,MATCH(AY$2,基础扩展表!$E$1:$AG$1,0),FALSE)</f>
        <v>#N/A</v>
      </c>
      <c r="AZ223" t="e">
        <f ca="1">VLOOKUP($B223,基础扩展表!$E:$AG,MATCH(AZ$2,基础扩展表!$E$1:$AG$1,0),FALSE)</f>
        <v>#N/A</v>
      </c>
      <c r="BA223" t="e">
        <f ca="1">VLOOKUP($B223,基础扩展表!$E:$AG,MATCH(BA$2,基础扩展表!$E$1:$AG$1,0),FALSE)</f>
        <v>#N/A</v>
      </c>
      <c r="BB223" t="e">
        <f ca="1">VLOOKUP($B223,基础扩展表!$E:$AG,MATCH(BB$2,基础扩展表!$E$1:$AG$1,0),FALSE)</f>
        <v>#N/A</v>
      </c>
      <c r="BC223" t="e">
        <f ca="1">VLOOKUP($B223,基础扩展表!$E:$AG,MATCH(BC$2,基础扩展表!$E$1:$AG$1,0),FALSE)</f>
        <v>#N/A</v>
      </c>
      <c r="BD223" t="e">
        <f ca="1">VLOOKUP($B223,基础扩展表!$E:$AG,MATCH(BD$2,基础扩展表!$E$1:$AG$1,0),FALSE)</f>
        <v>#N/A</v>
      </c>
      <c r="BE223" t="e">
        <f ca="1">VLOOKUP($B223,基础扩展表!$E:$AG,MATCH(BE$2,基础扩展表!$E$1:$AG$1,0),FALSE)</f>
        <v>#N/A</v>
      </c>
      <c r="BF223" t="e">
        <f ca="1">VLOOKUP($B223,基础扩展表!$E:$AG,MATCH(BF$2,基础扩展表!$E$1:$AG$1,0),FALSE)</f>
        <v>#N/A</v>
      </c>
      <c r="BG223" t="e">
        <f ca="1">VLOOKUP($B223,基础扩展表!$E:$AG,MATCH(BG$2,基础扩展表!$E$1:$AG$1,0),FALSE)</f>
        <v>#N/A</v>
      </c>
      <c r="BH223" t="e">
        <f ca="1">VLOOKUP($B223,基础扩展表!$E:$AG,MATCH(BH$2,基础扩展表!$E$1:$AG$1,0),FALSE)</f>
        <v>#N/A</v>
      </c>
      <c r="BI223" t="e">
        <f ca="1">VLOOKUP($B223,基础扩展表!$E:$AG,MATCH(BI$2,基础扩展表!$E$1:$AG$1,0),FALSE)</f>
        <v>#N/A</v>
      </c>
      <c r="BJ223" t="e">
        <f ca="1">VLOOKUP($B223,基础扩展表!$E:$AG,MATCH(BJ$2,基础扩展表!$E$1:$AG$1,0),FALSE)</f>
        <v>#N/A</v>
      </c>
      <c r="BK223" t="e">
        <f ca="1">VLOOKUP($B223,基础扩展表!$E:$AG,MATCH(BK$2,基础扩展表!$E$1:$AG$1,0),FALSE)</f>
        <v>#N/A</v>
      </c>
      <c r="BL223" t="e">
        <f ca="1">VLOOKUP($B223,基础扩展表!$E:$AG,MATCH(BL$2,基础扩展表!$E$1:$AG$1,0),FALSE)</f>
        <v>#N/A</v>
      </c>
      <c r="BM223" t="e">
        <f ca="1">VLOOKUP($E223,模型表!$C:$E,3,FALSE)</f>
        <v>#N/A</v>
      </c>
      <c r="BP223" t="str">
        <f t="shared" ca="1" si="36"/>
        <v>TRUE</v>
      </c>
    </row>
    <row r="224" spans="2:68" x14ac:dyDescent="0.2">
      <c r="B224" t="str">
        <f t="array" aca="1" ref="B224" ca="1">INDEX(基础表!$Y:$Y,SMALL(IF(基础表!$Z:$Z=1,ROW(基础表!$Z:$Z),999),ROW(H218)))&amp;""</f>
        <v/>
      </c>
      <c r="C224" t="e">
        <f ca="1">VLOOKUP(VLOOKUP($B224,基础表!$E:$G,3,FALSE),模型表!$C:$D,2,FALSE)</f>
        <v>#N/A</v>
      </c>
      <c r="E224" t="e">
        <f ca="1">VLOOKUP($B224,基础表!$E:$G,3,FALSE)</f>
        <v>#N/A</v>
      </c>
      <c r="F224" t="e">
        <f ca="1">VLOOKUP($E224,模型表!$C:$G,5,FALSE)</f>
        <v>#N/A</v>
      </c>
      <c r="G224" t="e">
        <f ca="1">VLOOKUP($E224,模型表!$C:$F,4,FALSE)</f>
        <v>#N/A</v>
      </c>
      <c r="I224" t="str">
        <f t="shared" ca="1" si="0"/>
        <v/>
      </c>
      <c r="J224" t="str">
        <f t="shared" ca="1" si="1"/>
        <v/>
      </c>
      <c r="K224" t="str">
        <f t="shared" ca="1" si="2"/>
        <v/>
      </c>
      <c r="L224" t="str">
        <f t="shared" ca="1" si="3"/>
        <v/>
      </c>
      <c r="M224" t="str">
        <f t="shared" ca="1" si="31"/>
        <v/>
      </c>
      <c r="O224" t="e">
        <f ca="1">VLOOKUP($B224,基础表!$E:$R,14,FALSE)</f>
        <v>#N/A</v>
      </c>
      <c r="P224" t="e">
        <f ca="1">VLOOKUP($B224,基础表!$E:$S,13,FALSE)</f>
        <v>#N/A</v>
      </c>
      <c r="R224" t="e">
        <f ca="1">VLOOKUP($B224,基础表!$E:$H,4,FALSE)</f>
        <v>#N/A</v>
      </c>
      <c r="U224" t="str">
        <f t="shared" ca="1" si="32"/>
        <v/>
      </c>
      <c r="V224" t="str">
        <f t="shared" ca="1" si="33"/>
        <v/>
      </c>
      <c r="W224" t="str">
        <f t="shared" ca="1" si="34"/>
        <v/>
      </c>
      <c r="X224" t="e">
        <f ca="1">VLOOKUP($E224,模型表!$C:$K,9,FALSE)</f>
        <v>#N/A</v>
      </c>
      <c r="Z224" t="e">
        <f ca="1">VLOOKUP($E224,模型表!$C:$Q,11,FALSE)</f>
        <v>#N/A</v>
      </c>
      <c r="AF224" s="36" t="str">
        <f ca="1">IF($B224="","",IF(VLOOKUP($E224,模型表!$C:$O,12,FALSE)="PBuff","["&amp;VLOOKUP($E224,模型表!$C:$Q,13,FALSE)&amp;"]","[]"))</f>
        <v/>
      </c>
      <c r="AH224" s="23" t="str">
        <f t="shared" ca="1" si="9"/>
        <v/>
      </c>
      <c r="AI224" s="23" t="e">
        <f t="shared" ca="1" si="35"/>
        <v>#N/A</v>
      </c>
      <c r="AJ224" s="23" t="str">
        <f t="shared" ca="1" si="11"/>
        <v/>
      </c>
      <c r="AK224" s="23" t="str">
        <f t="shared" ca="1" si="12"/>
        <v/>
      </c>
      <c r="AM224" t="e">
        <f ca="1">VLOOKUP($B224,基础表!$E:$J,4,FALSE)</f>
        <v>#N/A</v>
      </c>
      <c r="AN224" t="e">
        <f ca="1">VLOOKUP($B224,基础表!$E:$J,5,FALSE)</f>
        <v>#N/A</v>
      </c>
      <c r="AO224" t="e">
        <f ca="1">VLOOKUP($B224,基础表!$E:$J,6,FALSE)</f>
        <v>#N/A</v>
      </c>
      <c r="AP224" t="e">
        <f ca="1">VLOOKUP($B224,基础扩展表!$E:$AG,MATCH(AP$2,基础扩展表!$E$1:$AG$1,0),FALSE)</f>
        <v>#N/A</v>
      </c>
      <c r="AQ224" t="e">
        <f ca="1">VLOOKUP($B224,基础扩展表!$E:$AG,MATCH(AQ$2,基础扩展表!$E$1:$AG$1,0),FALSE)</f>
        <v>#N/A</v>
      </c>
      <c r="AR224" t="e">
        <f ca="1">VLOOKUP($B224,基础扩展表!$E:$AG,MATCH(AR$2,基础扩展表!$E$1:$AG$1,0),FALSE)</f>
        <v>#N/A</v>
      </c>
      <c r="AS224" t="e">
        <f ca="1">VLOOKUP($B224,基础扩展表!$E:$AG,MATCH(AS$2,基础扩展表!$E$1:$AG$1,0),FALSE)</f>
        <v>#N/A</v>
      </c>
      <c r="AT224" t="e">
        <f ca="1">VLOOKUP($B224,基础扩展表!$E:$AG,MATCH(AT$2,基础扩展表!$E$1:$AG$1,0),FALSE)</f>
        <v>#N/A</v>
      </c>
      <c r="AU224" t="e">
        <f ca="1">VLOOKUP($B224,基础扩展表!$E:$AG,MATCH(AU$2,基础扩展表!$E$1:$AG$1,0),FALSE)</f>
        <v>#N/A</v>
      </c>
      <c r="AV224" t="e">
        <f ca="1">VLOOKUP($B224,基础扩展表!$E:$AG,MATCH(AV$2,基础扩展表!$E$1:$AG$1,0),FALSE)</f>
        <v>#N/A</v>
      </c>
      <c r="AW224" t="e">
        <f ca="1">VLOOKUP($B224,基础扩展表!$E:$AG,MATCH(AW$2,基础扩展表!$E$1:$AG$1,0),FALSE)</f>
        <v>#N/A</v>
      </c>
      <c r="AX224" t="e">
        <f ca="1">VLOOKUP($B224,基础扩展表!$E:$AG,MATCH(AX$2,基础扩展表!$E$1:$AG$1,0),FALSE)</f>
        <v>#N/A</v>
      </c>
      <c r="AY224" t="e">
        <f ca="1">VLOOKUP($B224,基础扩展表!$E:$AG,MATCH(AY$2,基础扩展表!$E$1:$AG$1,0),FALSE)</f>
        <v>#N/A</v>
      </c>
      <c r="AZ224" t="e">
        <f ca="1">VLOOKUP($B224,基础扩展表!$E:$AG,MATCH(AZ$2,基础扩展表!$E$1:$AG$1,0),FALSE)</f>
        <v>#N/A</v>
      </c>
      <c r="BA224" t="e">
        <f ca="1">VLOOKUP($B224,基础扩展表!$E:$AG,MATCH(BA$2,基础扩展表!$E$1:$AG$1,0),FALSE)</f>
        <v>#N/A</v>
      </c>
      <c r="BB224" t="e">
        <f ca="1">VLOOKUP($B224,基础扩展表!$E:$AG,MATCH(BB$2,基础扩展表!$E$1:$AG$1,0),FALSE)</f>
        <v>#N/A</v>
      </c>
      <c r="BC224" t="e">
        <f ca="1">VLOOKUP($B224,基础扩展表!$E:$AG,MATCH(BC$2,基础扩展表!$E$1:$AG$1,0),FALSE)</f>
        <v>#N/A</v>
      </c>
      <c r="BD224" t="e">
        <f ca="1">VLOOKUP($B224,基础扩展表!$E:$AG,MATCH(BD$2,基础扩展表!$E$1:$AG$1,0),FALSE)</f>
        <v>#N/A</v>
      </c>
      <c r="BE224" t="e">
        <f ca="1">VLOOKUP($B224,基础扩展表!$E:$AG,MATCH(BE$2,基础扩展表!$E$1:$AG$1,0),FALSE)</f>
        <v>#N/A</v>
      </c>
      <c r="BF224" t="e">
        <f ca="1">VLOOKUP($B224,基础扩展表!$E:$AG,MATCH(BF$2,基础扩展表!$E$1:$AG$1,0),FALSE)</f>
        <v>#N/A</v>
      </c>
      <c r="BG224" t="e">
        <f ca="1">VLOOKUP($B224,基础扩展表!$E:$AG,MATCH(BG$2,基础扩展表!$E$1:$AG$1,0),FALSE)</f>
        <v>#N/A</v>
      </c>
      <c r="BH224" t="e">
        <f ca="1">VLOOKUP($B224,基础扩展表!$E:$AG,MATCH(BH$2,基础扩展表!$E$1:$AG$1,0),FALSE)</f>
        <v>#N/A</v>
      </c>
      <c r="BI224" t="e">
        <f ca="1">VLOOKUP($B224,基础扩展表!$E:$AG,MATCH(BI$2,基础扩展表!$E$1:$AG$1,0),FALSE)</f>
        <v>#N/A</v>
      </c>
      <c r="BJ224" t="e">
        <f ca="1">VLOOKUP($B224,基础扩展表!$E:$AG,MATCH(BJ$2,基础扩展表!$E$1:$AG$1,0),FALSE)</f>
        <v>#N/A</v>
      </c>
      <c r="BK224" t="e">
        <f ca="1">VLOOKUP($B224,基础扩展表!$E:$AG,MATCH(BK$2,基础扩展表!$E$1:$AG$1,0),FALSE)</f>
        <v>#N/A</v>
      </c>
      <c r="BL224" t="e">
        <f ca="1">VLOOKUP($B224,基础扩展表!$E:$AG,MATCH(BL$2,基础扩展表!$E$1:$AG$1,0),FALSE)</f>
        <v>#N/A</v>
      </c>
      <c r="BM224" t="e">
        <f ca="1">VLOOKUP($E224,模型表!$C:$E,3,FALSE)</f>
        <v>#N/A</v>
      </c>
      <c r="BP224" t="str">
        <f t="shared" ca="1" si="36"/>
        <v>TRUE</v>
      </c>
    </row>
    <row r="225" spans="2:68" x14ac:dyDescent="0.2">
      <c r="B225" t="str">
        <f t="array" aca="1" ref="B225" ca="1">INDEX(基础表!$Y:$Y,SMALL(IF(基础表!$Z:$Z=1,ROW(基础表!$Z:$Z),999),ROW(H219)))&amp;""</f>
        <v/>
      </c>
      <c r="C225" t="e">
        <f ca="1">VLOOKUP(VLOOKUP($B225,基础表!$E:$G,3,FALSE),模型表!$C:$D,2,FALSE)</f>
        <v>#N/A</v>
      </c>
      <c r="E225" t="e">
        <f ca="1">VLOOKUP($B225,基础表!$E:$G,3,FALSE)</f>
        <v>#N/A</v>
      </c>
      <c r="F225" t="e">
        <f ca="1">VLOOKUP($E225,模型表!$C:$G,5,FALSE)</f>
        <v>#N/A</v>
      </c>
      <c r="G225" t="e">
        <f ca="1">VLOOKUP($E225,模型表!$C:$F,4,FALSE)</f>
        <v>#N/A</v>
      </c>
      <c r="I225" t="str">
        <f t="shared" ca="1" si="0"/>
        <v/>
      </c>
      <c r="J225" t="str">
        <f t="shared" ca="1" si="1"/>
        <v/>
      </c>
      <c r="K225" t="str">
        <f t="shared" ca="1" si="2"/>
        <v/>
      </c>
      <c r="L225" t="str">
        <f t="shared" ca="1" si="3"/>
        <v/>
      </c>
      <c r="M225" t="str">
        <f t="shared" ca="1" si="31"/>
        <v/>
      </c>
      <c r="O225" t="e">
        <f ca="1">VLOOKUP($B225,基础表!$E:$R,14,FALSE)</f>
        <v>#N/A</v>
      </c>
      <c r="P225" t="e">
        <f ca="1">VLOOKUP($B225,基础表!$E:$S,13,FALSE)</f>
        <v>#N/A</v>
      </c>
      <c r="R225" t="e">
        <f ca="1">VLOOKUP($B225,基础表!$E:$H,4,FALSE)</f>
        <v>#N/A</v>
      </c>
      <c r="U225" t="str">
        <f t="shared" ca="1" si="32"/>
        <v/>
      </c>
      <c r="V225" t="str">
        <f t="shared" ca="1" si="33"/>
        <v/>
      </c>
      <c r="W225" t="str">
        <f t="shared" ca="1" si="34"/>
        <v/>
      </c>
      <c r="X225" t="e">
        <f ca="1">VLOOKUP($E225,模型表!$C:$K,9,FALSE)</f>
        <v>#N/A</v>
      </c>
      <c r="Z225" t="e">
        <f ca="1">VLOOKUP($E225,模型表!$C:$Q,11,FALSE)</f>
        <v>#N/A</v>
      </c>
      <c r="AF225" s="36" t="str">
        <f ca="1">IF($B225="","",IF(VLOOKUP($E225,模型表!$C:$O,12,FALSE)="PBuff","["&amp;VLOOKUP($E225,模型表!$C:$Q,13,FALSE)&amp;"]","[]"))</f>
        <v/>
      </c>
      <c r="AH225" s="23" t="str">
        <f t="shared" ca="1" si="9"/>
        <v/>
      </c>
      <c r="AI225" s="23" t="e">
        <f t="shared" ca="1" si="35"/>
        <v>#N/A</v>
      </c>
      <c r="AJ225" s="23" t="str">
        <f t="shared" ca="1" si="11"/>
        <v/>
      </c>
      <c r="AK225" s="23" t="str">
        <f t="shared" ca="1" si="12"/>
        <v/>
      </c>
      <c r="AM225" t="e">
        <f ca="1">VLOOKUP($B225,基础表!$E:$J,4,FALSE)</f>
        <v>#N/A</v>
      </c>
      <c r="AN225" t="e">
        <f ca="1">VLOOKUP($B225,基础表!$E:$J,5,FALSE)</f>
        <v>#N/A</v>
      </c>
      <c r="AO225" t="e">
        <f ca="1">VLOOKUP($B225,基础表!$E:$J,6,FALSE)</f>
        <v>#N/A</v>
      </c>
      <c r="AP225" t="e">
        <f ca="1">VLOOKUP($B225,基础扩展表!$E:$AG,MATCH(AP$2,基础扩展表!$E$1:$AG$1,0),FALSE)</f>
        <v>#N/A</v>
      </c>
      <c r="AQ225" t="e">
        <f ca="1">VLOOKUP($B225,基础扩展表!$E:$AG,MATCH(AQ$2,基础扩展表!$E$1:$AG$1,0),FALSE)</f>
        <v>#N/A</v>
      </c>
      <c r="AR225" t="e">
        <f ca="1">VLOOKUP($B225,基础扩展表!$E:$AG,MATCH(AR$2,基础扩展表!$E$1:$AG$1,0),FALSE)</f>
        <v>#N/A</v>
      </c>
      <c r="AS225" t="e">
        <f ca="1">VLOOKUP($B225,基础扩展表!$E:$AG,MATCH(AS$2,基础扩展表!$E$1:$AG$1,0),FALSE)</f>
        <v>#N/A</v>
      </c>
      <c r="AT225" t="e">
        <f ca="1">VLOOKUP($B225,基础扩展表!$E:$AG,MATCH(AT$2,基础扩展表!$E$1:$AG$1,0),FALSE)</f>
        <v>#N/A</v>
      </c>
      <c r="AU225" t="e">
        <f ca="1">VLOOKUP($B225,基础扩展表!$E:$AG,MATCH(AU$2,基础扩展表!$E$1:$AG$1,0),FALSE)</f>
        <v>#N/A</v>
      </c>
      <c r="AV225" t="e">
        <f ca="1">VLOOKUP($B225,基础扩展表!$E:$AG,MATCH(AV$2,基础扩展表!$E$1:$AG$1,0),FALSE)</f>
        <v>#N/A</v>
      </c>
      <c r="AW225" t="e">
        <f ca="1">VLOOKUP($B225,基础扩展表!$E:$AG,MATCH(AW$2,基础扩展表!$E$1:$AG$1,0),FALSE)</f>
        <v>#N/A</v>
      </c>
      <c r="AX225" t="e">
        <f ca="1">VLOOKUP($B225,基础扩展表!$E:$AG,MATCH(AX$2,基础扩展表!$E$1:$AG$1,0),FALSE)</f>
        <v>#N/A</v>
      </c>
      <c r="AY225" t="e">
        <f ca="1">VLOOKUP($B225,基础扩展表!$E:$AG,MATCH(AY$2,基础扩展表!$E$1:$AG$1,0),FALSE)</f>
        <v>#N/A</v>
      </c>
      <c r="AZ225" t="e">
        <f ca="1">VLOOKUP($B225,基础扩展表!$E:$AG,MATCH(AZ$2,基础扩展表!$E$1:$AG$1,0),FALSE)</f>
        <v>#N/A</v>
      </c>
      <c r="BA225" t="e">
        <f ca="1">VLOOKUP($B225,基础扩展表!$E:$AG,MATCH(BA$2,基础扩展表!$E$1:$AG$1,0),FALSE)</f>
        <v>#N/A</v>
      </c>
      <c r="BB225" t="e">
        <f ca="1">VLOOKUP($B225,基础扩展表!$E:$AG,MATCH(BB$2,基础扩展表!$E$1:$AG$1,0),FALSE)</f>
        <v>#N/A</v>
      </c>
      <c r="BC225" t="e">
        <f ca="1">VLOOKUP($B225,基础扩展表!$E:$AG,MATCH(BC$2,基础扩展表!$E$1:$AG$1,0),FALSE)</f>
        <v>#N/A</v>
      </c>
      <c r="BD225" t="e">
        <f ca="1">VLOOKUP($B225,基础扩展表!$E:$AG,MATCH(BD$2,基础扩展表!$E$1:$AG$1,0),FALSE)</f>
        <v>#N/A</v>
      </c>
      <c r="BE225" t="e">
        <f ca="1">VLOOKUP($B225,基础扩展表!$E:$AG,MATCH(BE$2,基础扩展表!$E$1:$AG$1,0),FALSE)</f>
        <v>#N/A</v>
      </c>
      <c r="BF225" t="e">
        <f ca="1">VLOOKUP($B225,基础扩展表!$E:$AG,MATCH(BF$2,基础扩展表!$E$1:$AG$1,0),FALSE)</f>
        <v>#N/A</v>
      </c>
      <c r="BG225" t="e">
        <f ca="1">VLOOKUP($B225,基础扩展表!$E:$AG,MATCH(BG$2,基础扩展表!$E$1:$AG$1,0),FALSE)</f>
        <v>#N/A</v>
      </c>
      <c r="BH225" t="e">
        <f ca="1">VLOOKUP($B225,基础扩展表!$E:$AG,MATCH(BH$2,基础扩展表!$E$1:$AG$1,0),FALSE)</f>
        <v>#N/A</v>
      </c>
      <c r="BI225" t="e">
        <f ca="1">VLOOKUP($B225,基础扩展表!$E:$AG,MATCH(BI$2,基础扩展表!$E$1:$AG$1,0),FALSE)</f>
        <v>#N/A</v>
      </c>
      <c r="BJ225" t="e">
        <f ca="1">VLOOKUP($B225,基础扩展表!$E:$AG,MATCH(BJ$2,基础扩展表!$E$1:$AG$1,0),FALSE)</f>
        <v>#N/A</v>
      </c>
      <c r="BK225" t="e">
        <f ca="1">VLOOKUP($B225,基础扩展表!$E:$AG,MATCH(BK$2,基础扩展表!$E$1:$AG$1,0),FALSE)</f>
        <v>#N/A</v>
      </c>
      <c r="BL225" t="e">
        <f ca="1">VLOOKUP($B225,基础扩展表!$E:$AG,MATCH(BL$2,基础扩展表!$E$1:$AG$1,0),FALSE)</f>
        <v>#N/A</v>
      </c>
      <c r="BM225" t="e">
        <f ca="1">VLOOKUP($E225,模型表!$C:$E,3,FALSE)</f>
        <v>#N/A</v>
      </c>
      <c r="BP225" t="str">
        <f t="shared" ca="1" si="36"/>
        <v>TRUE</v>
      </c>
    </row>
    <row r="226" spans="2:68" x14ac:dyDescent="0.2">
      <c r="B226" t="str">
        <f t="array" aca="1" ref="B226" ca="1">INDEX(基础表!$Y:$Y,SMALL(IF(基础表!$Z:$Z=1,ROW(基础表!$Z:$Z),999),ROW(H220)))&amp;""</f>
        <v/>
      </c>
      <c r="C226" t="e">
        <f ca="1">VLOOKUP(VLOOKUP($B226,基础表!$E:$G,3,FALSE),模型表!$C:$D,2,FALSE)</f>
        <v>#N/A</v>
      </c>
      <c r="E226" t="e">
        <f ca="1">VLOOKUP($B226,基础表!$E:$G,3,FALSE)</f>
        <v>#N/A</v>
      </c>
      <c r="F226" t="e">
        <f ca="1">VLOOKUP($E226,模型表!$C:$G,5,FALSE)</f>
        <v>#N/A</v>
      </c>
      <c r="G226" t="e">
        <f ca="1">VLOOKUP($E226,模型表!$C:$F,4,FALSE)</f>
        <v>#N/A</v>
      </c>
      <c r="I226" t="str">
        <f t="shared" ca="1" si="0"/>
        <v/>
      </c>
      <c r="J226" t="str">
        <f t="shared" ca="1" si="1"/>
        <v/>
      </c>
      <c r="K226" t="str">
        <f t="shared" ca="1" si="2"/>
        <v/>
      </c>
      <c r="L226" t="str">
        <f t="shared" ca="1" si="3"/>
        <v/>
      </c>
      <c r="M226" t="str">
        <f t="shared" ca="1" si="31"/>
        <v/>
      </c>
      <c r="O226" t="e">
        <f ca="1">VLOOKUP($B226,基础表!$E:$R,14,FALSE)</f>
        <v>#N/A</v>
      </c>
      <c r="P226" t="e">
        <f ca="1">VLOOKUP($B226,基础表!$E:$S,13,FALSE)</f>
        <v>#N/A</v>
      </c>
      <c r="R226" t="e">
        <f ca="1">VLOOKUP($B226,基础表!$E:$H,4,FALSE)</f>
        <v>#N/A</v>
      </c>
      <c r="U226" t="str">
        <f t="shared" ca="1" si="32"/>
        <v/>
      </c>
      <c r="V226" t="str">
        <f t="shared" ca="1" si="33"/>
        <v/>
      </c>
      <c r="W226" t="str">
        <f t="shared" ca="1" si="34"/>
        <v/>
      </c>
      <c r="X226" t="e">
        <f ca="1">VLOOKUP($E226,模型表!$C:$K,9,FALSE)</f>
        <v>#N/A</v>
      </c>
      <c r="Z226" t="e">
        <f ca="1">VLOOKUP($E226,模型表!$C:$Q,11,FALSE)</f>
        <v>#N/A</v>
      </c>
      <c r="AF226" s="36" t="str">
        <f ca="1">IF($B226="","",IF(VLOOKUP($E226,模型表!$C:$O,12,FALSE)="PBuff","["&amp;VLOOKUP($E226,模型表!$C:$Q,13,FALSE)&amp;"]","[]"))</f>
        <v/>
      </c>
      <c r="AH226" s="23" t="str">
        <f t="shared" ca="1" si="9"/>
        <v/>
      </c>
      <c r="AI226" s="23" t="e">
        <f t="shared" ca="1" si="35"/>
        <v>#N/A</v>
      </c>
      <c r="AJ226" s="23" t="str">
        <f t="shared" ca="1" si="11"/>
        <v/>
      </c>
      <c r="AK226" s="23" t="str">
        <f t="shared" ca="1" si="12"/>
        <v/>
      </c>
      <c r="AM226" t="e">
        <f ca="1">VLOOKUP($B226,基础表!$E:$J,4,FALSE)</f>
        <v>#N/A</v>
      </c>
      <c r="AN226" t="e">
        <f ca="1">VLOOKUP($B226,基础表!$E:$J,5,FALSE)</f>
        <v>#N/A</v>
      </c>
      <c r="AO226" t="e">
        <f ca="1">VLOOKUP($B226,基础表!$E:$J,6,FALSE)</f>
        <v>#N/A</v>
      </c>
      <c r="AP226" t="e">
        <f ca="1">VLOOKUP($B226,基础扩展表!$E:$AG,MATCH(AP$2,基础扩展表!$E$1:$AG$1,0),FALSE)</f>
        <v>#N/A</v>
      </c>
      <c r="AQ226" t="e">
        <f ca="1">VLOOKUP($B226,基础扩展表!$E:$AG,MATCH(AQ$2,基础扩展表!$E$1:$AG$1,0),FALSE)</f>
        <v>#N/A</v>
      </c>
      <c r="AR226" t="e">
        <f ca="1">VLOOKUP($B226,基础扩展表!$E:$AG,MATCH(AR$2,基础扩展表!$E$1:$AG$1,0),FALSE)</f>
        <v>#N/A</v>
      </c>
      <c r="AS226" t="e">
        <f ca="1">VLOOKUP($B226,基础扩展表!$E:$AG,MATCH(AS$2,基础扩展表!$E$1:$AG$1,0),FALSE)</f>
        <v>#N/A</v>
      </c>
      <c r="AT226" t="e">
        <f ca="1">VLOOKUP($B226,基础扩展表!$E:$AG,MATCH(AT$2,基础扩展表!$E$1:$AG$1,0),FALSE)</f>
        <v>#N/A</v>
      </c>
      <c r="AU226" t="e">
        <f ca="1">VLOOKUP($B226,基础扩展表!$E:$AG,MATCH(AU$2,基础扩展表!$E$1:$AG$1,0),FALSE)</f>
        <v>#N/A</v>
      </c>
      <c r="AV226" t="e">
        <f ca="1">VLOOKUP($B226,基础扩展表!$E:$AG,MATCH(AV$2,基础扩展表!$E$1:$AG$1,0),FALSE)</f>
        <v>#N/A</v>
      </c>
      <c r="AW226" t="e">
        <f ca="1">VLOOKUP($B226,基础扩展表!$E:$AG,MATCH(AW$2,基础扩展表!$E$1:$AG$1,0),FALSE)</f>
        <v>#N/A</v>
      </c>
      <c r="AX226" t="e">
        <f ca="1">VLOOKUP($B226,基础扩展表!$E:$AG,MATCH(AX$2,基础扩展表!$E$1:$AG$1,0),FALSE)</f>
        <v>#N/A</v>
      </c>
      <c r="AY226" t="e">
        <f ca="1">VLOOKUP($B226,基础扩展表!$E:$AG,MATCH(AY$2,基础扩展表!$E$1:$AG$1,0),FALSE)</f>
        <v>#N/A</v>
      </c>
      <c r="AZ226" t="e">
        <f ca="1">VLOOKUP($B226,基础扩展表!$E:$AG,MATCH(AZ$2,基础扩展表!$E$1:$AG$1,0),FALSE)</f>
        <v>#N/A</v>
      </c>
      <c r="BA226" t="e">
        <f ca="1">VLOOKUP($B226,基础扩展表!$E:$AG,MATCH(BA$2,基础扩展表!$E$1:$AG$1,0),FALSE)</f>
        <v>#N/A</v>
      </c>
      <c r="BB226" t="e">
        <f ca="1">VLOOKUP($B226,基础扩展表!$E:$AG,MATCH(BB$2,基础扩展表!$E$1:$AG$1,0),FALSE)</f>
        <v>#N/A</v>
      </c>
      <c r="BC226" t="e">
        <f ca="1">VLOOKUP($B226,基础扩展表!$E:$AG,MATCH(BC$2,基础扩展表!$E$1:$AG$1,0),FALSE)</f>
        <v>#N/A</v>
      </c>
      <c r="BD226" t="e">
        <f ca="1">VLOOKUP($B226,基础扩展表!$E:$AG,MATCH(BD$2,基础扩展表!$E$1:$AG$1,0),FALSE)</f>
        <v>#N/A</v>
      </c>
      <c r="BE226" t="e">
        <f ca="1">VLOOKUP($B226,基础扩展表!$E:$AG,MATCH(BE$2,基础扩展表!$E$1:$AG$1,0),FALSE)</f>
        <v>#N/A</v>
      </c>
      <c r="BF226" t="e">
        <f ca="1">VLOOKUP($B226,基础扩展表!$E:$AG,MATCH(BF$2,基础扩展表!$E$1:$AG$1,0),FALSE)</f>
        <v>#N/A</v>
      </c>
      <c r="BG226" t="e">
        <f ca="1">VLOOKUP($B226,基础扩展表!$E:$AG,MATCH(BG$2,基础扩展表!$E$1:$AG$1,0),FALSE)</f>
        <v>#N/A</v>
      </c>
      <c r="BH226" t="e">
        <f ca="1">VLOOKUP($B226,基础扩展表!$E:$AG,MATCH(BH$2,基础扩展表!$E$1:$AG$1,0),FALSE)</f>
        <v>#N/A</v>
      </c>
      <c r="BI226" t="e">
        <f ca="1">VLOOKUP($B226,基础扩展表!$E:$AG,MATCH(BI$2,基础扩展表!$E$1:$AG$1,0),FALSE)</f>
        <v>#N/A</v>
      </c>
      <c r="BJ226" t="e">
        <f ca="1">VLOOKUP($B226,基础扩展表!$E:$AG,MATCH(BJ$2,基础扩展表!$E$1:$AG$1,0),FALSE)</f>
        <v>#N/A</v>
      </c>
      <c r="BK226" t="e">
        <f ca="1">VLOOKUP($B226,基础扩展表!$E:$AG,MATCH(BK$2,基础扩展表!$E$1:$AG$1,0),FALSE)</f>
        <v>#N/A</v>
      </c>
      <c r="BL226" t="e">
        <f ca="1">VLOOKUP($B226,基础扩展表!$E:$AG,MATCH(BL$2,基础扩展表!$E$1:$AG$1,0),FALSE)</f>
        <v>#N/A</v>
      </c>
      <c r="BM226" t="e">
        <f ca="1">VLOOKUP($E226,模型表!$C:$E,3,FALSE)</f>
        <v>#N/A</v>
      </c>
      <c r="BP226" t="str">
        <f t="shared" ca="1" si="36"/>
        <v>TRUE</v>
      </c>
    </row>
    <row r="227" spans="2:68" x14ac:dyDescent="0.2">
      <c r="B227" t="str">
        <f t="array" aca="1" ref="B227" ca="1">INDEX(基础表!$Y:$Y,SMALL(IF(基础表!$Z:$Z=1,ROW(基础表!$Z:$Z),999),ROW(H221)))&amp;""</f>
        <v/>
      </c>
      <c r="C227" t="e">
        <f ca="1">VLOOKUP(VLOOKUP($B227,基础表!$E:$G,3,FALSE),模型表!$C:$D,2,FALSE)</f>
        <v>#N/A</v>
      </c>
      <c r="E227" t="e">
        <f ca="1">VLOOKUP($B227,基础表!$E:$G,3,FALSE)</f>
        <v>#N/A</v>
      </c>
      <c r="F227" t="e">
        <f ca="1">VLOOKUP($E227,模型表!$C:$G,5,FALSE)</f>
        <v>#N/A</v>
      </c>
      <c r="G227" t="e">
        <f ca="1">VLOOKUP($E227,模型表!$C:$F,4,FALSE)</f>
        <v>#N/A</v>
      </c>
      <c r="I227" t="str">
        <f t="shared" ca="1" si="0"/>
        <v/>
      </c>
      <c r="J227" t="str">
        <f t="shared" ca="1" si="1"/>
        <v/>
      </c>
      <c r="K227" t="str">
        <f t="shared" ca="1" si="2"/>
        <v/>
      </c>
      <c r="L227" t="str">
        <f t="shared" ca="1" si="3"/>
        <v/>
      </c>
      <c r="M227" t="str">
        <f t="shared" ca="1" si="31"/>
        <v/>
      </c>
      <c r="O227" t="e">
        <f ca="1">VLOOKUP($B227,基础表!$E:$R,14,FALSE)</f>
        <v>#N/A</v>
      </c>
      <c r="P227" t="e">
        <f ca="1">VLOOKUP($B227,基础表!$E:$S,13,FALSE)</f>
        <v>#N/A</v>
      </c>
      <c r="R227" t="e">
        <f ca="1">VLOOKUP($B227,基础表!$E:$H,4,FALSE)</f>
        <v>#N/A</v>
      </c>
      <c r="U227" t="str">
        <f t="shared" ca="1" si="32"/>
        <v/>
      </c>
      <c r="V227" t="str">
        <f t="shared" ca="1" si="33"/>
        <v/>
      </c>
      <c r="W227" t="str">
        <f t="shared" ca="1" si="34"/>
        <v/>
      </c>
      <c r="X227" t="e">
        <f ca="1">VLOOKUP($E227,模型表!$C:$K,9,FALSE)</f>
        <v>#N/A</v>
      </c>
      <c r="Z227" t="e">
        <f ca="1">VLOOKUP($E227,模型表!$C:$Q,11,FALSE)</f>
        <v>#N/A</v>
      </c>
      <c r="AF227" s="36" t="str">
        <f ca="1">IF($B227="","",IF(VLOOKUP($E227,模型表!$C:$O,12,FALSE)="PBuff","["&amp;VLOOKUP($E227,模型表!$C:$Q,13,FALSE)&amp;"]","[]"))</f>
        <v/>
      </c>
      <c r="AH227" s="23" t="str">
        <f t="shared" ca="1" si="9"/>
        <v/>
      </c>
      <c r="AI227" s="23" t="e">
        <f t="shared" ca="1" si="35"/>
        <v>#N/A</v>
      </c>
      <c r="AJ227" s="23" t="str">
        <f t="shared" ca="1" si="11"/>
        <v/>
      </c>
      <c r="AK227" s="23" t="str">
        <f t="shared" ca="1" si="12"/>
        <v/>
      </c>
      <c r="AM227" t="e">
        <f ca="1">VLOOKUP($B227,基础表!$E:$J,4,FALSE)</f>
        <v>#N/A</v>
      </c>
      <c r="AN227" t="e">
        <f ca="1">VLOOKUP($B227,基础表!$E:$J,5,FALSE)</f>
        <v>#N/A</v>
      </c>
      <c r="AO227" t="e">
        <f ca="1">VLOOKUP($B227,基础表!$E:$J,6,FALSE)</f>
        <v>#N/A</v>
      </c>
      <c r="AP227" t="e">
        <f ca="1">VLOOKUP($B227,基础扩展表!$E:$AG,MATCH(AP$2,基础扩展表!$E$1:$AG$1,0),FALSE)</f>
        <v>#N/A</v>
      </c>
      <c r="AQ227" t="e">
        <f ca="1">VLOOKUP($B227,基础扩展表!$E:$AG,MATCH(AQ$2,基础扩展表!$E$1:$AG$1,0),FALSE)</f>
        <v>#N/A</v>
      </c>
      <c r="AR227" t="e">
        <f ca="1">VLOOKUP($B227,基础扩展表!$E:$AG,MATCH(AR$2,基础扩展表!$E$1:$AG$1,0),FALSE)</f>
        <v>#N/A</v>
      </c>
      <c r="AS227" t="e">
        <f ca="1">VLOOKUP($B227,基础扩展表!$E:$AG,MATCH(AS$2,基础扩展表!$E$1:$AG$1,0),FALSE)</f>
        <v>#N/A</v>
      </c>
      <c r="AT227" t="e">
        <f ca="1">VLOOKUP($B227,基础扩展表!$E:$AG,MATCH(AT$2,基础扩展表!$E$1:$AG$1,0),FALSE)</f>
        <v>#N/A</v>
      </c>
      <c r="AU227" t="e">
        <f ca="1">VLOOKUP($B227,基础扩展表!$E:$AG,MATCH(AU$2,基础扩展表!$E$1:$AG$1,0),FALSE)</f>
        <v>#N/A</v>
      </c>
      <c r="AV227" t="e">
        <f ca="1">VLOOKUP($B227,基础扩展表!$E:$AG,MATCH(AV$2,基础扩展表!$E$1:$AG$1,0),FALSE)</f>
        <v>#N/A</v>
      </c>
      <c r="AW227" t="e">
        <f ca="1">VLOOKUP($B227,基础扩展表!$E:$AG,MATCH(AW$2,基础扩展表!$E$1:$AG$1,0),FALSE)</f>
        <v>#N/A</v>
      </c>
      <c r="AX227" t="e">
        <f ca="1">VLOOKUP($B227,基础扩展表!$E:$AG,MATCH(AX$2,基础扩展表!$E$1:$AG$1,0),FALSE)</f>
        <v>#N/A</v>
      </c>
      <c r="AY227" t="e">
        <f ca="1">VLOOKUP($B227,基础扩展表!$E:$AG,MATCH(AY$2,基础扩展表!$E$1:$AG$1,0),FALSE)</f>
        <v>#N/A</v>
      </c>
      <c r="AZ227" t="e">
        <f ca="1">VLOOKUP($B227,基础扩展表!$E:$AG,MATCH(AZ$2,基础扩展表!$E$1:$AG$1,0),FALSE)</f>
        <v>#N/A</v>
      </c>
      <c r="BA227" t="e">
        <f ca="1">VLOOKUP($B227,基础扩展表!$E:$AG,MATCH(BA$2,基础扩展表!$E$1:$AG$1,0),FALSE)</f>
        <v>#N/A</v>
      </c>
      <c r="BB227" t="e">
        <f ca="1">VLOOKUP($B227,基础扩展表!$E:$AG,MATCH(BB$2,基础扩展表!$E$1:$AG$1,0),FALSE)</f>
        <v>#N/A</v>
      </c>
      <c r="BC227" t="e">
        <f ca="1">VLOOKUP($B227,基础扩展表!$E:$AG,MATCH(BC$2,基础扩展表!$E$1:$AG$1,0),FALSE)</f>
        <v>#N/A</v>
      </c>
      <c r="BD227" t="e">
        <f ca="1">VLOOKUP($B227,基础扩展表!$E:$AG,MATCH(BD$2,基础扩展表!$E$1:$AG$1,0),FALSE)</f>
        <v>#N/A</v>
      </c>
      <c r="BE227" t="e">
        <f ca="1">VLOOKUP($B227,基础扩展表!$E:$AG,MATCH(BE$2,基础扩展表!$E$1:$AG$1,0),FALSE)</f>
        <v>#N/A</v>
      </c>
      <c r="BF227" t="e">
        <f ca="1">VLOOKUP($B227,基础扩展表!$E:$AG,MATCH(BF$2,基础扩展表!$E$1:$AG$1,0),FALSE)</f>
        <v>#N/A</v>
      </c>
      <c r="BG227" t="e">
        <f ca="1">VLOOKUP($B227,基础扩展表!$E:$AG,MATCH(BG$2,基础扩展表!$E$1:$AG$1,0),FALSE)</f>
        <v>#N/A</v>
      </c>
      <c r="BH227" t="e">
        <f ca="1">VLOOKUP($B227,基础扩展表!$E:$AG,MATCH(BH$2,基础扩展表!$E$1:$AG$1,0),FALSE)</f>
        <v>#N/A</v>
      </c>
      <c r="BI227" t="e">
        <f ca="1">VLOOKUP($B227,基础扩展表!$E:$AG,MATCH(BI$2,基础扩展表!$E$1:$AG$1,0),FALSE)</f>
        <v>#N/A</v>
      </c>
      <c r="BJ227" t="e">
        <f ca="1">VLOOKUP($B227,基础扩展表!$E:$AG,MATCH(BJ$2,基础扩展表!$E$1:$AG$1,0),FALSE)</f>
        <v>#N/A</v>
      </c>
      <c r="BK227" t="e">
        <f ca="1">VLOOKUP($B227,基础扩展表!$E:$AG,MATCH(BK$2,基础扩展表!$E$1:$AG$1,0),FALSE)</f>
        <v>#N/A</v>
      </c>
      <c r="BL227" t="e">
        <f ca="1">VLOOKUP($B227,基础扩展表!$E:$AG,MATCH(BL$2,基础扩展表!$E$1:$AG$1,0),FALSE)</f>
        <v>#N/A</v>
      </c>
      <c r="BM227" t="e">
        <f ca="1">VLOOKUP($E227,模型表!$C:$E,3,FALSE)</f>
        <v>#N/A</v>
      </c>
      <c r="BP227" t="str">
        <f t="shared" ca="1" si="36"/>
        <v>TRUE</v>
      </c>
    </row>
    <row r="228" spans="2:68" x14ac:dyDescent="0.2">
      <c r="B228" t="str">
        <f t="array" aca="1" ref="B228" ca="1">INDEX(基础表!$Y:$Y,SMALL(IF(基础表!$Z:$Z=1,ROW(基础表!$Z:$Z),999),ROW(H222)))&amp;""</f>
        <v/>
      </c>
      <c r="C228" t="e">
        <f ca="1">VLOOKUP(VLOOKUP($B228,基础表!$E:$G,3,FALSE),模型表!$C:$D,2,FALSE)</f>
        <v>#N/A</v>
      </c>
      <c r="E228" t="e">
        <f ca="1">VLOOKUP($B228,基础表!$E:$G,3,FALSE)</f>
        <v>#N/A</v>
      </c>
      <c r="F228" t="e">
        <f ca="1">VLOOKUP($E228,模型表!$C:$G,5,FALSE)</f>
        <v>#N/A</v>
      </c>
      <c r="G228" t="e">
        <f ca="1">VLOOKUP($E228,模型表!$C:$F,4,FALSE)</f>
        <v>#N/A</v>
      </c>
      <c r="I228" t="str">
        <f t="shared" ca="1" si="0"/>
        <v/>
      </c>
      <c r="J228" t="str">
        <f t="shared" ca="1" si="1"/>
        <v/>
      </c>
      <c r="K228" t="str">
        <f t="shared" ca="1" si="2"/>
        <v/>
      </c>
      <c r="L228" t="str">
        <f t="shared" ca="1" si="3"/>
        <v/>
      </c>
      <c r="M228" t="str">
        <f t="shared" ca="1" si="31"/>
        <v/>
      </c>
      <c r="O228" t="e">
        <f ca="1">VLOOKUP($B228,基础表!$E:$R,14,FALSE)</f>
        <v>#N/A</v>
      </c>
      <c r="P228" t="e">
        <f ca="1">VLOOKUP($B228,基础表!$E:$S,13,FALSE)</f>
        <v>#N/A</v>
      </c>
      <c r="R228" t="e">
        <f ca="1">VLOOKUP($B228,基础表!$E:$H,4,FALSE)</f>
        <v>#N/A</v>
      </c>
      <c r="U228" t="str">
        <f t="shared" ca="1" si="32"/>
        <v/>
      </c>
      <c r="V228" t="str">
        <f t="shared" ca="1" si="33"/>
        <v/>
      </c>
      <c r="W228" t="str">
        <f t="shared" ca="1" si="34"/>
        <v/>
      </c>
      <c r="X228" t="e">
        <f ca="1">VLOOKUP($E228,模型表!$C:$K,9,FALSE)</f>
        <v>#N/A</v>
      </c>
      <c r="Z228" t="e">
        <f ca="1">VLOOKUP($E228,模型表!$C:$Q,11,FALSE)</f>
        <v>#N/A</v>
      </c>
      <c r="AF228" s="36" t="str">
        <f ca="1">IF($B228="","",IF(VLOOKUP($E228,模型表!$C:$O,12,FALSE)="PBuff","["&amp;VLOOKUP($E228,模型表!$C:$Q,13,FALSE)&amp;"]","[]"))</f>
        <v/>
      </c>
      <c r="AH228" s="23" t="str">
        <f t="shared" ca="1" si="9"/>
        <v/>
      </c>
      <c r="AI228" s="23" t="e">
        <f t="shared" ca="1" si="35"/>
        <v>#N/A</v>
      </c>
      <c r="AJ228" s="23" t="str">
        <f t="shared" ca="1" si="11"/>
        <v/>
      </c>
      <c r="AK228" s="23" t="str">
        <f t="shared" ca="1" si="12"/>
        <v/>
      </c>
      <c r="AM228" t="e">
        <f ca="1">VLOOKUP($B228,基础表!$E:$J,4,FALSE)</f>
        <v>#N/A</v>
      </c>
      <c r="AN228" t="e">
        <f ca="1">VLOOKUP($B228,基础表!$E:$J,5,FALSE)</f>
        <v>#N/A</v>
      </c>
      <c r="AO228" t="e">
        <f ca="1">VLOOKUP($B228,基础表!$E:$J,6,FALSE)</f>
        <v>#N/A</v>
      </c>
      <c r="AP228" t="e">
        <f ca="1">VLOOKUP($B228,基础扩展表!$E:$AG,MATCH(AP$2,基础扩展表!$E$1:$AG$1,0),FALSE)</f>
        <v>#N/A</v>
      </c>
      <c r="AQ228" t="e">
        <f ca="1">VLOOKUP($B228,基础扩展表!$E:$AG,MATCH(AQ$2,基础扩展表!$E$1:$AG$1,0),FALSE)</f>
        <v>#N/A</v>
      </c>
      <c r="AR228" t="e">
        <f ca="1">VLOOKUP($B228,基础扩展表!$E:$AG,MATCH(AR$2,基础扩展表!$E$1:$AG$1,0),FALSE)</f>
        <v>#N/A</v>
      </c>
      <c r="AS228" t="e">
        <f ca="1">VLOOKUP($B228,基础扩展表!$E:$AG,MATCH(AS$2,基础扩展表!$E$1:$AG$1,0),FALSE)</f>
        <v>#N/A</v>
      </c>
      <c r="AT228" t="e">
        <f ca="1">VLOOKUP($B228,基础扩展表!$E:$AG,MATCH(AT$2,基础扩展表!$E$1:$AG$1,0),FALSE)</f>
        <v>#N/A</v>
      </c>
      <c r="AU228" t="e">
        <f ca="1">VLOOKUP($B228,基础扩展表!$E:$AG,MATCH(AU$2,基础扩展表!$E$1:$AG$1,0),FALSE)</f>
        <v>#N/A</v>
      </c>
      <c r="AV228" t="e">
        <f ca="1">VLOOKUP($B228,基础扩展表!$E:$AG,MATCH(AV$2,基础扩展表!$E$1:$AG$1,0),FALSE)</f>
        <v>#N/A</v>
      </c>
      <c r="AW228" t="e">
        <f ca="1">VLOOKUP($B228,基础扩展表!$E:$AG,MATCH(AW$2,基础扩展表!$E$1:$AG$1,0),FALSE)</f>
        <v>#N/A</v>
      </c>
      <c r="AX228" t="e">
        <f ca="1">VLOOKUP($B228,基础扩展表!$E:$AG,MATCH(AX$2,基础扩展表!$E$1:$AG$1,0),FALSE)</f>
        <v>#N/A</v>
      </c>
      <c r="AY228" t="e">
        <f ca="1">VLOOKUP($B228,基础扩展表!$E:$AG,MATCH(AY$2,基础扩展表!$E$1:$AG$1,0),FALSE)</f>
        <v>#N/A</v>
      </c>
      <c r="AZ228" t="e">
        <f ca="1">VLOOKUP($B228,基础扩展表!$E:$AG,MATCH(AZ$2,基础扩展表!$E$1:$AG$1,0),FALSE)</f>
        <v>#N/A</v>
      </c>
      <c r="BA228" t="e">
        <f ca="1">VLOOKUP($B228,基础扩展表!$E:$AG,MATCH(BA$2,基础扩展表!$E$1:$AG$1,0),FALSE)</f>
        <v>#N/A</v>
      </c>
      <c r="BB228" t="e">
        <f ca="1">VLOOKUP($B228,基础扩展表!$E:$AG,MATCH(BB$2,基础扩展表!$E$1:$AG$1,0),FALSE)</f>
        <v>#N/A</v>
      </c>
      <c r="BC228" t="e">
        <f ca="1">VLOOKUP($B228,基础扩展表!$E:$AG,MATCH(BC$2,基础扩展表!$E$1:$AG$1,0),FALSE)</f>
        <v>#N/A</v>
      </c>
      <c r="BD228" t="e">
        <f ca="1">VLOOKUP($B228,基础扩展表!$E:$AG,MATCH(BD$2,基础扩展表!$E$1:$AG$1,0),FALSE)</f>
        <v>#N/A</v>
      </c>
      <c r="BE228" t="e">
        <f ca="1">VLOOKUP($B228,基础扩展表!$E:$AG,MATCH(BE$2,基础扩展表!$E$1:$AG$1,0),FALSE)</f>
        <v>#N/A</v>
      </c>
      <c r="BF228" t="e">
        <f ca="1">VLOOKUP($B228,基础扩展表!$E:$AG,MATCH(BF$2,基础扩展表!$E$1:$AG$1,0),FALSE)</f>
        <v>#N/A</v>
      </c>
      <c r="BG228" t="e">
        <f ca="1">VLOOKUP($B228,基础扩展表!$E:$AG,MATCH(BG$2,基础扩展表!$E$1:$AG$1,0),FALSE)</f>
        <v>#N/A</v>
      </c>
      <c r="BH228" t="e">
        <f ca="1">VLOOKUP($B228,基础扩展表!$E:$AG,MATCH(BH$2,基础扩展表!$E$1:$AG$1,0),FALSE)</f>
        <v>#N/A</v>
      </c>
      <c r="BI228" t="e">
        <f ca="1">VLOOKUP($B228,基础扩展表!$E:$AG,MATCH(BI$2,基础扩展表!$E$1:$AG$1,0),FALSE)</f>
        <v>#N/A</v>
      </c>
      <c r="BJ228" t="e">
        <f ca="1">VLOOKUP($B228,基础扩展表!$E:$AG,MATCH(BJ$2,基础扩展表!$E$1:$AG$1,0),FALSE)</f>
        <v>#N/A</v>
      </c>
      <c r="BK228" t="e">
        <f ca="1">VLOOKUP($B228,基础扩展表!$E:$AG,MATCH(BK$2,基础扩展表!$E$1:$AG$1,0),FALSE)</f>
        <v>#N/A</v>
      </c>
      <c r="BL228" t="e">
        <f ca="1">VLOOKUP($B228,基础扩展表!$E:$AG,MATCH(BL$2,基础扩展表!$E$1:$AG$1,0),FALSE)</f>
        <v>#N/A</v>
      </c>
      <c r="BM228" t="e">
        <f ca="1">VLOOKUP($E228,模型表!$C:$E,3,FALSE)</f>
        <v>#N/A</v>
      </c>
      <c r="BP228" t="str">
        <f t="shared" ca="1" si="36"/>
        <v>TRUE</v>
      </c>
    </row>
    <row r="229" spans="2:68" x14ac:dyDescent="0.2">
      <c r="B229" t="str">
        <f t="array" aca="1" ref="B229" ca="1">INDEX(基础表!$Y:$Y,SMALL(IF(基础表!$Z:$Z=1,ROW(基础表!$Z:$Z),999),ROW(H223)))&amp;""</f>
        <v/>
      </c>
      <c r="C229" t="e">
        <f ca="1">VLOOKUP(VLOOKUP($B229,基础表!$E:$G,3,FALSE),模型表!$C:$D,2,FALSE)</f>
        <v>#N/A</v>
      </c>
      <c r="E229" t="e">
        <f ca="1">VLOOKUP($B229,基础表!$E:$G,3,FALSE)</f>
        <v>#N/A</v>
      </c>
      <c r="F229" t="e">
        <f ca="1">VLOOKUP($E229,模型表!$C:$G,5,FALSE)</f>
        <v>#N/A</v>
      </c>
      <c r="G229" t="e">
        <f ca="1">VLOOKUP($E229,模型表!$C:$F,4,FALSE)</f>
        <v>#N/A</v>
      </c>
      <c r="I229" t="str">
        <f t="shared" ca="1" si="0"/>
        <v/>
      </c>
      <c r="J229" t="str">
        <f t="shared" ca="1" si="1"/>
        <v/>
      </c>
      <c r="K229" t="str">
        <f t="shared" ca="1" si="2"/>
        <v/>
      </c>
      <c r="L229" t="str">
        <f t="shared" ca="1" si="3"/>
        <v/>
      </c>
      <c r="M229" t="str">
        <f t="shared" ca="1" si="31"/>
        <v/>
      </c>
      <c r="O229" t="e">
        <f ca="1">VLOOKUP($B229,基础表!$E:$R,14,FALSE)</f>
        <v>#N/A</v>
      </c>
      <c r="P229" t="e">
        <f ca="1">VLOOKUP($B229,基础表!$E:$S,13,FALSE)</f>
        <v>#N/A</v>
      </c>
      <c r="R229" t="e">
        <f ca="1">VLOOKUP($B229,基础表!$E:$H,4,FALSE)</f>
        <v>#N/A</v>
      </c>
      <c r="U229" t="str">
        <f t="shared" ca="1" si="32"/>
        <v/>
      </c>
      <c r="V229" t="str">
        <f t="shared" ca="1" si="33"/>
        <v/>
      </c>
      <c r="W229" t="str">
        <f t="shared" ca="1" si="34"/>
        <v/>
      </c>
      <c r="X229" t="e">
        <f ca="1">VLOOKUP($E229,模型表!$C:$K,9,FALSE)</f>
        <v>#N/A</v>
      </c>
      <c r="Z229" t="e">
        <f ca="1">VLOOKUP($E229,模型表!$C:$Q,11,FALSE)</f>
        <v>#N/A</v>
      </c>
      <c r="AF229" s="36" t="str">
        <f ca="1">IF($B229="","",IF(VLOOKUP($E229,模型表!$C:$O,12,FALSE)="PBuff","["&amp;VLOOKUP($E229,模型表!$C:$Q,13,FALSE)&amp;"]","[]"))</f>
        <v/>
      </c>
      <c r="AH229" s="23" t="str">
        <f t="shared" ca="1" si="9"/>
        <v/>
      </c>
      <c r="AI229" s="23" t="e">
        <f t="shared" ca="1" si="35"/>
        <v>#N/A</v>
      </c>
      <c r="AJ229" s="23" t="str">
        <f t="shared" ca="1" si="11"/>
        <v/>
      </c>
      <c r="AK229" s="23" t="str">
        <f t="shared" ca="1" si="12"/>
        <v/>
      </c>
      <c r="AM229" t="e">
        <f ca="1">VLOOKUP($B229,基础表!$E:$J,4,FALSE)</f>
        <v>#N/A</v>
      </c>
      <c r="AN229" t="e">
        <f ca="1">VLOOKUP($B229,基础表!$E:$J,5,FALSE)</f>
        <v>#N/A</v>
      </c>
      <c r="AO229" t="e">
        <f ca="1">VLOOKUP($B229,基础表!$E:$J,6,FALSE)</f>
        <v>#N/A</v>
      </c>
      <c r="AP229" t="e">
        <f ca="1">VLOOKUP($B229,基础扩展表!$E:$AG,MATCH(AP$2,基础扩展表!$E$1:$AG$1,0),FALSE)</f>
        <v>#N/A</v>
      </c>
      <c r="AQ229" t="e">
        <f ca="1">VLOOKUP($B229,基础扩展表!$E:$AG,MATCH(AQ$2,基础扩展表!$E$1:$AG$1,0),FALSE)</f>
        <v>#N/A</v>
      </c>
      <c r="AR229" t="e">
        <f ca="1">VLOOKUP($B229,基础扩展表!$E:$AG,MATCH(AR$2,基础扩展表!$E$1:$AG$1,0),FALSE)</f>
        <v>#N/A</v>
      </c>
      <c r="AS229" t="e">
        <f ca="1">VLOOKUP($B229,基础扩展表!$E:$AG,MATCH(AS$2,基础扩展表!$E$1:$AG$1,0),FALSE)</f>
        <v>#N/A</v>
      </c>
      <c r="AT229" t="e">
        <f ca="1">VLOOKUP($B229,基础扩展表!$E:$AG,MATCH(AT$2,基础扩展表!$E$1:$AG$1,0),FALSE)</f>
        <v>#N/A</v>
      </c>
      <c r="AU229" t="e">
        <f ca="1">VLOOKUP($B229,基础扩展表!$E:$AG,MATCH(AU$2,基础扩展表!$E$1:$AG$1,0),FALSE)</f>
        <v>#N/A</v>
      </c>
      <c r="AV229" t="e">
        <f ca="1">VLOOKUP($B229,基础扩展表!$E:$AG,MATCH(AV$2,基础扩展表!$E$1:$AG$1,0),FALSE)</f>
        <v>#N/A</v>
      </c>
      <c r="AW229" t="e">
        <f ca="1">VLOOKUP($B229,基础扩展表!$E:$AG,MATCH(AW$2,基础扩展表!$E$1:$AG$1,0),FALSE)</f>
        <v>#N/A</v>
      </c>
      <c r="AX229" t="e">
        <f ca="1">VLOOKUP($B229,基础扩展表!$E:$AG,MATCH(AX$2,基础扩展表!$E$1:$AG$1,0),FALSE)</f>
        <v>#N/A</v>
      </c>
      <c r="AY229" t="e">
        <f ca="1">VLOOKUP($B229,基础扩展表!$E:$AG,MATCH(AY$2,基础扩展表!$E$1:$AG$1,0),FALSE)</f>
        <v>#N/A</v>
      </c>
      <c r="AZ229" t="e">
        <f ca="1">VLOOKUP($B229,基础扩展表!$E:$AG,MATCH(AZ$2,基础扩展表!$E$1:$AG$1,0),FALSE)</f>
        <v>#N/A</v>
      </c>
      <c r="BA229" t="e">
        <f ca="1">VLOOKUP($B229,基础扩展表!$E:$AG,MATCH(BA$2,基础扩展表!$E$1:$AG$1,0),FALSE)</f>
        <v>#N/A</v>
      </c>
      <c r="BB229" t="e">
        <f ca="1">VLOOKUP($B229,基础扩展表!$E:$AG,MATCH(BB$2,基础扩展表!$E$1:$AG$1,0),FALSE)</f>
        <v>#N/A</v>
      </c>
      <c r="BC229" t="e">
        <f ca="1">VLOOKUP($B229,基础扩展表!$E:$AG,MATCH(BC$2,基础扩展表!$E$1:$AG$1,0),FALSE)</f>
        <v>#N/A</v>
      </c>
      <c r="BD229" t="e">
        <f ca="1">VLOOKUP($B229,基础扩展表!$E:$AG,MATCH(BD$2,基础扩展表!$E$1:$AG$1,0),FALSE)</f>
        <v>#N/A</v>
      </c>
      <c r="BE229" t="e">
        <f ca="1">VLOOKUP($B229,基础扩展表!$E:$AG,MATCH(BE$2,基础扩展表!$E$1:$AG$1,0),FALSE)</f>
        <v>#N/A</v>
      </c>
      <c r="BF229" t="e">
        <f ca="1">VLOOKUP($B229,基础扩展表!$E:$AG,MATCH(BF$2,基础扩展表!$E$1:$AG$1,0),FALSE)</f>
        <v>#N/A</v>
      </c>
      <c r="BG229" t="e">
        <f ca="1">VLOOKUP($B229,基础扩展表!$E:$AG,MATCH(BG$2,基础扩展表!$E$1:$AG$1,0),FALSE)</f>
        <v>#N/A</v>
      </c>
      <c r="BH229" t="e">
        <f ca="1">VLOOKUP($B229,基础扩展表!$E:$AG,MATCH(BH$2,基础扩展表!$E$1:$AG$1,0),FALSE)</f>
        <v>#N/A</v>
      </c>
      <c r="BI229" t="e">
        <f ca="1">VLOOKUP($B229,基础扩展表!$E:$AG,MATCH(BI$2,基础扩展表!$E$1:$AG$1,0),FALSE)</f>
        <v>#N/A</v>
      </c>
      <c r="BJ229" t="e">
        <f ca="1">VLOOKUP($B229,基础扩展表!$E:$AG,MATCH(BJ$2,基础扩展表!$E$1:$AG$1,0),FALSE)</f>
        <v>#N/A</v>
      </c>
      <c r="BK229" t="e">
        <f ca="1">VLOOKUP($B229,基础扩展表!$E:$AG,MATCH(BK$2,基础扩展表!$E$1:$AG$1,0),FALSE)</f>
        <v>#N/A</v>
      </c>
      <c r="BL229" t="e">
        <f ca="1">VLOOKUP($B229,基础扩展表!$E:$AG,MATCH(BL$2,基础扩展表!$E$1:$AG$1,0),FALSE)</f>
        <v>#N/A</v>
      </c>
      <c r="BM229" t="e">
        <f ca="1">VLOOKUP($E229,模型表!$C:$E,3,FALSE)</f>
        <v>#N/A</v>
      </c>
      <c r="BP229" t="str">
        <f t="shared" ca="1" si="36"/>
        <v>TRUE</v>
      </c>
    </row>
    <row r="230" spans="2:68" x14ac:dyDescent="0.2">
      <c r="B230" t="str">
        <f t="array" aca="1" ref="B230" ca="1">INDEX(基础表!$Y:$Y,SMALL(IF(基础表!$Z:$Z=1,ROW(基础表!$Z:$Z),999),ROW(H224)))&amp;""</f>
        <v/>
      </c>
      <c r="C230" t="e">
        <f ca="1">VLOOKUP(VLOOKUP($B230,基础表!$E:$G,3,FALSE),模型表!$C:$D,2,FALSE)</f>
        <v>#N/A</v>
      </c>
      <c r="E230" t="e">
        <f ca="1">VLOOKUP($B230,基础表!$E:$G,3,FALSE)</f>
        <v>#N/A</v>
      </c>
      <c r="F230" t="e">
        <f ca="1">VLOOKUP($E230,模型表!$C:$G,5,FALSE)</f>
        <v>#N/A</v>
      </c>
      <c r="G230" t="e">
        <f ca="1">VLOOKUP($E230,模型表!$C:$F,4,FALSE)</f>
        <v>#N/A</v>
      </c>
      <c r="I230" t="str">
        <f t="shared" ca="1" si="0"/>
        <v/>
      </c>
      <c r="J230" t="str">
        <f t="shared" ca="1" si="1"/>
        <v/>
      </c>
      <c r="K230" t="str">
        <f t="shared" ca="1" si="2"/>
        <v/>
      </c>
      <c r="L230" t="str">
        <f t="shared" ca="1" si="3"/>
        <v/>
      </c>
      <c r="M230" t="str">
        <f t="shared" ca="1" si="31"/>
        <v/>
      </c>
      <c r="O230" t="e">
        <f ca="1">VLOOKUP($B230,基础表!$E:$R,14,FALSE)</f>
        <v>#N/A</v>
      </c>
      <c r="P230" t="e">
        <f ca="1">VLOOKUP($B230,基础表!$E:$S,13,FALSE)</f>
        <v>#N/A</v>
      </c>
      <c r="R230" t="e">
        <f ca="1">VLOOKUP($B230,基础表!$E:$H,4,FALSE)</f>
        <v>#N/A</v>
      </c>
      <c r="U230" t="str">
        <f t="shared" ca="1" si="32"/>
        <v/>
      </c>
      <c r="V230" t="str">
        <f t="shared" ca="1" si="33"/>
        <v/>
      </c>
      <c r="W230" t="str">
        <f t="shared" ca="1" si="34"/>
        <v/>
      </c>
      <c r="X230" t="e">
        <f ca="1">VLOOKUP($E230,模型表!$C:$K,9,FALSE)</f>
        <v>#N/A</v>
      </c>
      <c r="Z230" t="e">
        <f ca="1">VLOOKUP($E230,模型表!$C:$Q,11,FALSE)</f>
        <v>#N/A</v>
      </c>
      <c r="AF230" s="36" t="str">
        <f ca="1">IF($B230="","",IF(VLOOKUP($E230,模型表!$C:$O,12,FALSE)="PBuff","["&amp;VLOOKUP($E230,模型表!$C:$Q,13,FALSE)&amp;"]","[]"))</f>
        <v/>
      </c>
      <c r="AH230" s="23" t="str">
        <f t="shared" ca="1" si="9"/>
        <v/>
      </c>
      <c r="AI230" s="23" t="e">
        <f t="shared" ca="1" si="35"/>
        <v>#N/A</v>
      </c>
      <c r="AJ230" s="23" t="str">
        <f t="shared" ca="1" si="11"/>
        <v/>
      </c>
      <c r="AK230" s="23" t="str">
        <f t="shared" ca="1" si="12"/>
        <v/>
      </c>
      <c r="AM230" t="e">
        <f ca="1">VLOOKUP($B230,基础表!$E:$J,4,FALSE)</f>
        <v>#N/A</v>
      </c>
      <c r="AN230" t="e">
        <f ca="1">VLOOKUP($B230,基础表!$E:$J,5,FALSE)</f>
        <v>#N/A</v>
      </c>
      <c r="AO230" t="e">
        <f ca="1">VLOOKUP($B230,基础表!$E:$J,6,FALSE)</f>
        <v>#N/A</v>
      </c>
      <c r="AP230" t="e">
        <f ca="1">VLOOKUP($B230,基础扩展表!$E:$AG,MATCH(AP$2,基础扩展表!$E$1:$AG$1,0),FALSE)</f>
        <v>#N/A</v>
      </c>
      <c r="AQ230" t="e">
        <f ca="1">VLOOKUP($B230,基础扩展表!$E:$AG,MATCH(AQ$2,基础扩展表!$E$1:$AG$1,0),FALSE)</f>
        <v>#N/A</v>
      </c>
      <c r="AR230" t="e">
        <f ca="1">VLOOKUP($B230,基础扩展表!$E:$AG,MATCH(AR$2,基础扩展表!$E$1:$AG$1,0),FALSE)</f>
        <v>#N/A</v>
      </c>
      <c r="AS230" t="e">
        <f ca="1">VLOOKUP($B230,基础扩展表!$E:$AG,MATCH(AS$2,基础扩展表!$E$1:$AG$1,0),FALSE)</f>
        <v>#N/A</v>
      </c>
      <c r="AT230" t="e">
        <f ca="1">VLOOKUP($B230,基础扩展表!$E:$AG,MATCH(AT$2,基础扩展表!$E$1:$AG$1,0),FALSE)</f>
        <v>#N/A</v>
      </c>
      <c r="AU230" t="e">
        <f ca="1">VLOOKUP($B230,基础扩展表!$E:$AG,MATCH(AU$2,基础扩展表!$E$1:$AG$1,0),FALSE)</f>
        <v>#N/A</v>
      </c>
      <c r="AV230" t="e">
        <f ca="1">VLOOKUP($B230,基础扩展表!$E:$AG,MATCH(AV$2,基础扩展表!$E$1:$AG$1,0),FALSE)</f>
        <v>#N/A</v>
      </c>
      <c r="AW230" t="e">
        <f ca="1">VLOOKUP($B230,基础扩展表!$E:$AG,MATCH(AW$2,基础扩展表!$E$1:$AG$1,0),FALSE)</f>
        <v>#N/A</v>
      </c>
      <c r="AX230" t="e">
        <f ca="1">VLOOKUP($B230,基础扩展表!$E:$AG,MATCH(AX$2,基础扩展表!$E$1:$AG$1,0),FALSE)</f>
        <v>#N/A</v>
      </c>
      <c r="AY230" t="e">
        <f ca="1">VLOOKUP($B230,基础扩展表!$E:$AG,MATCH(AY$2,基础扩展表!$E$1:$AG$1,0),FALSE)</f>
        <v>#N/A</v>
      </c>
      <c r="AZ230" t="e">
        <f ca="1">VLOOKUP($B230,基础扩展表!$E:$AG,MATCH(AZ$2,基础扩展表!$E$1:$AG$1,0),FALSE)</f>
        <v>#N/A</v>
      </c>
      <c r="BA230" t="e">
        <f ca="1">VLOOKUP($B230,基础扩展表!$E:$AG,MATCH(BA$2,基础扩展表!$E$1:$AG$1,0),FALSE)</f>
        <v>#N/A</v>
      </c>
      <c r="BB230" t="e">
        <f ca="1">VLOOKUP($B230,基础扩展表!$E:$AG,MATCH(BB$2,基础扩展表!$E$1:$AG$1,0),FALSE)</f>
        <v>#N/A</v>
      </c>
      <c r="BC230" t="e">
        <f ca="1">VLOOKUP($B230,基础扩展表!$E:$AG,MATCH(BC$2,基础扩展表!$E$1:$AG$1,0),FALSE)</f>
        <v>#N/A</v>
      </c>
      <c r="BD230" t="e">
        <f ca="1">VLOOKUP($B230,基础扩展表!$E:$AG,MATCH(BD$2,基础扩展表!$E$1:$AG$1,0),FALSE)</f>
        <v>#N/A</v>
      </c>
      <c r="BE230" t="e">
        <f ca="1">VLOOKUP($B230,基础扩展表!$E:$AG,MATCH(BE$2,基础扩展表!$E$1:$AG$1,0),FALSE)</f>
        <v>#N/A</v>
      </c>
      <c r="BF230" t="e">
        <f ca="1">VLOOKUP($B230,基础扩展表!$E:$AG,MATCH(BF$2,基础扩展表!$E$1:$AG$1,0),FALSE)</f>
        <v>#N/A</v>
      </c>
      <c r="BG230" t="e">
        <f ca="1">VLOOKUP($B230,基础扩展表!$E:$AG,MATCH(BG$2,基础扩展表!$E$1:$AG$1,0),FALSE)</f>
        <v>#N/A</v>
      </c>
      <c r="BH230" t="e">
        <f ca="1">VLOOKUP($B230,基础扩展表!$E:$AG,MATCH(BH$2,基础扩展表!$E$1:$AG$1,0),FALSE)</f>
        <v>#N/A</v>
      </c>
      <c r="BI230" t="e">
        <f ca="1">VLOOKUP($B230,基础扩展表!$E:$AG,MATCH(BI$2,基础扩展表!$E$1:$AG$1,0),FALSE)</f>
        <v>#N/A</v>
      </c>
      <c r="BJ230" t="e">
        <f ca="1">VLOOKUP($B230,基础扩展表!$E:$AG,MATCH(BJ$2,基础扩展表!$E$1:$AG$1,0),FALSE)</f>
        <v>#N/A</v>
      </c>
      <c r="BK230" t="e">
        <f ca="1">VLOOKUP($B230,基础扩展表!$E:$AG,MATCH(BK$2,基础扩展表!$E$1:$AG$1,0),FALSE)</f>
        <v>#N/A</v>
      </c>
      <c r="BL230" t="e">
        <f ca="1">VLOOKUP($B230,基础扩展表!$E:$AG,MATCH(BL$2,基础扩展表!$E$1:$AG$1,0),FALSE)</f>
        <v>#N/A</v>
      </c>
      <c r="BM230" t="e">
        <f ca="1">VLOOKUP($E230,模型表!$C:$E,3,FALSE)</f>
        <v>#N/A</v>
      </c>
      <c r="BP230" t="str">
        <f t="shared" ca="1" si="36"/>
        <v>TRUE</v>
      </c>
    </row>
    <row r="231" spans="2:68" x14ac:dyDescent="0.2">
      <c r="B231" t="str">
        <f t="array" aca="1" ref="B231" ca="1">INDEX(基础表!$Y:$Y,SMALL(IF(基础表!$Z:$Z=1,ROW(基础表!$Z:$Z),999),ROW(H225)))&amp;""</f>
        <v/>
      </c>
      <c r="C231" t="e">
        <f ca="1">VLOOKUP(VLOOKUP($B231,基础表!$E:$G,3,FALSE),模型表!$C:$D,2,FALSE)</f>
        <v>#N/A</v>
      </c>
      <c r="E231" t="e">
        <f ca="1">VLOOKUP($B231,基础表!$E:$G,3,FALSE)</f>
        <v>#N/A</v>
      </c>
      <c r="F231" t="e">
        <f ca="1">VLOOKUP($E231,模型表!$C:$G,5,FALSE)</f>
        <v>#N/A</v>
      </c>
      <c r="G231" t="e">
        <f ca="1">VLOOKUP($E231,模型表!$C:$F,4,FALSE)</f>
        <v>#N/A</v>
      </c>
      <c r="I231" t="str">
        <f t="shared" ca="1" si="0"/>
        <v/>
      </c>
      <c r="J231" t="str">
        <f t="shared" ca="1" si="1"/>
        <v/>
      </c>
      <c r="K231" t="str">
        <f t="shared" ca="1" si="2"/>
        <v/>
      </c>
      <c r="L231" t="str">
        <f t="shared" ca="1" si="3"/>
        <v/>
      </c>
      <c r="M231" t="str">
        <f t="shared" ca="1" si="31"/>
        <v/>
      </c>
      <c r="O231" t="e">
        <f ca="1">VLOOKUP($B231,基础表!$E:$R,14,FALSE)</f>
        <v>#N/A</v>
      </c>
      <c r="P231" t="e">
        <f ca="1">VLOOKUP($B231,基础表!$E:$S,13,FALSE)</f>
        <v>#N/A</v>
      </c>
      <c r="R231" t="e">
        <f ca="1">VLOOKUP($B231,基础表!$E:$H,4,FALSE)</f>
        <v>#N/A</v>
      </c>
      <c r="U231" t="str">
        <f t="shared" ca="1" si="32"/>
        <v/>
      </c>
      <c r="V231" t="str">
        <f t="shared" ca="1" si="33"/>
        <v/>
      </c>
      <c r="W231" t="str">
        <f t="shared" ca="1" si="34"/>
        <v/>
      </c>
      <c r="X231" t="e">
        <f ca="1">VLOOKUP($E231,模型表!$C:$K,9,FALSE)</f>
        <v>#N/A</v>
      </c>
      <c r="Z231" t="e">
        <f ca="1">VLOOKUP($E231,模型表!$C:$Q,11,FALSE)</f>
        <v>#N/A</v>
      </c>
      <c r="AF231" s="36" t="str">
        <f ca="1">IF($B231="","",IF(VLOOKUP($E231,模型表!$C:$O,12,FALSE)="PBuff","["&amp;VLOOKUP($E231,模型表!$C:$Q,13,FALSE)&amp;"]","[]"))</f>
        <v/>
      </c>
      <c r="AH231" s="23" t="str">
        <f t="shared" ca="1" si="9"/>
        <v/>
      </c>
      <c r="AI231" s="23" t="e">
        <f t="shared" ca="1" si="35"/>
        <v>#N/A</v>
      </c>
      <c r="AJ231" s="23" t="str">
        <f t="shared" ca="1" si="11"/>
        <v/>
      </c>
      <c r="AK231" s="23" t="str">
        <f t="shared" ca="1" si="12"/>
        <v/>
      </c>
      <c r="AM231" t="e">
        <f ca="1">VLOOKUP($B231,基础表!$E:$J,4,FALSE)</f>
        <v>#N/A</v>
      </c>
      <c r="AN231" t="e">
        <f ca="1">VLOOKUP($B231,基础表!$E:$J,5,FALSE)</f>
        <v>#N/A</v>
      </c>
      <c r="AO231" t="e">
        <f ca="1">VLOOKUP($B231,基础表!$E:$J,6,FALSE)</f>
        <v>#N/A</v>
      </c>
      <c r="AP231" t="e">
        <f ca="1">VLOOKUP($B231,基础扩展表!$E:$AG,MATCH(AP$2,基础扩展表!$E$1:$AG$1,0),FALSE)</f>
        <v>#N/A</v>
      </c>
      <c r="AQ231" t="e">
        <f ca="1">VLOOKUP($B231,基础扩展表!$E:$AG,MATCH(AQ$2,基础扩展表!$E$1:$AG$1,0),FALSE)</f>
        <v>#N/A</v>
      </c>
      <c r="AR231" t="e">
        <f ca="1">VLOOKUP($B231,基础扩展表!$E:$AG,MATCH(AR$2,基础扩展表!$E$1:$AG$1,0),FALSE)</f>
        <v>#N/A</v>
      </c>
      <c r="AS231" t="e">
        <f ca="1">VLOOKUP($B231,基础扩展表!$E:$AG,MATCH(AS$2,基础扩展表!$E$1:$AG$1,0),FALSE)</f>
        <v>#N/A</v>
      </c>
      <c r="AT231" t="e">
        <f ca="1">VLOOKUP($B231,基础扩展表!$E:$AG,MATCH(AT$2,基础扩展表!$E$1:$AG$1,0),FALSE)</f>
        <v>#N/A</v>
      </c>
      <c r="AU231" t="e">
        <f ca="1">VLOOKUP($B231,基础扩展表!$E:$AG,MATCH(AU$2,基础扩展表!$E$1:$AG$1,0),FALSE)</f>
        <v>#N/A</v>
      </c>
      <c r="AV231" t="e">
        <f ca="1">VLOOKUP($B231,基础扩展表!$E:$AG,MATCH(AV$2,基础扩展表!$E$1:$AG$1,0),FALSE)</f>
        <v>#N/A</v>
      </c>
      <c r="AW231" t="e">
        <f ca="1">VLOOKUP($B231,基础扩展表!$E:$AG,MATCH(AW$2,基础扩展表!$E$1:$AG$1,0),FALSE)</f>
        <v>#N/A</v>
      </c>
      <c r="AX231" t="e">
        <f ca="1">VLOOKUP($B231,基础扩展表!$E:$AG,MATCH(AX$2,基础扩展表!$E$1:$AG$1,0),FALSE)</f>
        <v>#N/A</v>
      </c>
      <c r="AY231" t="e">
        <f ca="1">VLOOKUP($B231,基础扩展表!$E:$AG,MATCH(AY$2,基础扩展表!$E$1:$AG$1,0),FALSE)</f>
        <v>#N/A</v>
      </c>
      <c r="AZ231" t="e">
        <f ca="1">VLOOKUP($B231,基础扩展表!$E:$AG,MATCH(AZ$2,基础扩展表!$E$1:$AG$1,0),FALSE)</f>
        <v>#N/A</v>
      </c>
      <c r="BA231" t="e">
        <f ca="1">VLOOKUP($B231,基础扩展表!$E:$AG,MATCH(BA$2,基础扩展表!$E$1:$AG$1,0),FALSE)</f>
        <v>#N/A</v>
      </c>
      <c r="BB231" t="e">
        <f ca="1">VLOOKUP($B231,基础扩展表!$E:$AG,MATCH(BB$2,基础扩展表!$E$1:$AG$1,0),FALSE)</f>
        <v>#N/A</v>
      </c>
      <c r="BC231" t="e">
        <f ca="1">VLOOKUP($B231,基础扩展表!$E:$AG,MATCH(BC$2,基础扩展表!$E$1:$AG$1,0),FALSE)</f>
        <v>#N/A</v>
      </c>
      <c r="BD231" t="e">
        <f ca="1">VLOOKUP($B231,基础扩展表!$E:$AG,MATCH(BD$2,基础扩展表!$E$1:$AG$1,0),FALSE)</f>
        <v>#N/A</v>
      </c>
      <c r="BE231" t="e">
        <f ca="1">VLOOKUP($B231,基础扩展表!$E:$AG,MATCH(BE$2,基础扩展表!$E$1:$AG$1,0),FALSE)</f>
        <v>#N/A</v>
      </c>
      <c r="BF231" t="e">
        <f ca="1">VLOOKUP($B231,基础扩展表!$E:$AG,MATCH(BF$2,基础扩展表!$E$1:$AG$1,0),FALSE)</f>
        <v>#N/A</v>
      </c>
      <c r="BG231" t="e">
        <f ca="1">VLOOKUP($B231,基础扩展表!$E:$AG,MATCH(BG$2,基础扩展表!$E$1:$AG$1,0),FALSE)</f>
        <v>#N/A</v>
      </c>
      <c r="BH231" t="e">
        <f ca="1">VLOOKUP($B231,基础扩展表!$E:$AG,MATCH(BH$2,基础扩展表!$E$1:$AG$1,0),FALSE)</f>
        <v>#N/A</v>
      </c>
      <c r="BI231" t="e">
        <f ca="1">VLOOKUP($B231,基础扩展表!$E:$AG,MATCH(BI$2,基础扩展表!$E$1:$AG$1,0),FALSE)</f>
        <v>#N/A</v>
      </c>
      <c r="BJ231" t="e">
        <f ca="1">VLOOKUP($B231,基础扩展表!$E:$AG,MATCH(BJ$2,基础扩展表!$E$1:$AG$1,0),FALSE)</f>
        <v>#N/A</v>
      </c>
      <c r="BK231" t="e">
        <f ca="1">VLOOKUP($B231,基础扩展表!$E:$AG,MATCH(BK$2,基础扩展表!$E$1:$AG$1,0),FALSE)</f>
        <v>#N/A</v>
      </c>
      <c r="BL231" t="e">
        <f ca="1">VLOOKUP($B231,基础扩展表!$E:$AG,MATCH(BL$2,基础扩展表!$E$1:$AG$1,0),FALSE)</f>
        <v>#N/A</v>
      </c>
      <c r="BM231" t="e">
        <f ca="1">VLOOKUP($E231,模型表!$C:$E,3,FALSE)</f>
        <v>#N/A</v>
      </c>
      <c r="BP231" t="str">
        <f t="shared" ca="1" si="36"/>
        <v>TRUE</v>
      </c>
    </row>
    <row r="232" spans="2:68" x14ac:dyDescent="0.2">
      <c r="B232" t="str">
        <f t="array" aca="1" ref="B232" ca="1">INDEX(基础表!$Y:$Y,SMALL(IF(基础表!$Z:$Z=1,ROW(基础表!$Z:$Z),999),ROW(H226)))&amp;""</f>
        <v/>
      </c>
      <c r="C232" t="e">
        <f ca="1">VLOOKUP(VLOOKUP($B232,基础表!$E:$G,3,FALSE),模型表!$C:$D,2,FALSE)</f>
        <v>#N/A</v>
      </c>
      <c r="E232" t="e">
        <f ca="1">VLOOKUP($B232,基础表!$E:$G,3,FALSE)</f>
        <v>#N/A</v>
      </c>
      <c r="F232" t="e">
        <f ca="1">VLOOKUP($E232,模型表!$C:$G,5,FALSE)</f>
        <v>#N/A</v>
      </c>
      <c r="G232" t="e">
        <f ca="1">VLOOKUP($E232,模型表!$C:$F,4,FALSE)</f>
        <v>#N/A</v>
      </c>
      <c r="I232" t="str">
        <f t="shared" ca="1" si="0"/>
        <v/>
      </c>
      <c r="J232" t="str">
        <f t="shared" ca="1" si="1"/>
        <v/>
      </c>
      <c r="K232" t="str">
        <f t="shared" ca="1" si="2"/>
        <v/>
      </c>
      <c r="L232" t="str">
        <f t="shared" ca="1" si="3"/>
        <v/>
      </c>
      <c r="M232" t="str">
        <f t="shared" ca="1" si="31"/>
        <v/>
      </c>
      <c r="O232" t="e">
        <f ca="1">VLOOKUP($B232,基础表!$E:$R,14,FALSE)</f>
        <v>#N/A</v>
      </c>
      <c r="P232" t="e">
        <f ca="1">VLOOKUP($B232,基础表!$E:$S,13,FALSE)</f>
        <v>#N/A</v>
      </c>
      <c r="R232" t="e">
        <f ca="1">VLOOKUP($B232,基础表!$E:$H,4,FALSE)</f>
        <v>#N/A</v>
      </c>
      <c r="U232" t="str">
        <f t="shared" ca="1" si="32"/>
        <v/>
      </c>
      <c r="V232" t="str">
        <f t="shared" ca="1" si="33"/>
        <v/>
      </c>
      <c r="W232" t="str">
        <f t="shared" ca="1" si="34"/>
        <v/>
      </c>
      <c r="X232" t="e">
        <f ca="1">VLOOKUP($E232,模型表!$C:$K,9,FALSE)</f>
        <v>#N/A</v>
      </c>
      <c r="Z232" t="e">
        <f ca="1">VLOOKUP($E232,模型表!$C:$Q,11,FALSE)</f>
        <v>#N/A</v>
      </c>
      <c r="AF232" s="36" t="str">
        <f ca="1">IF($B232="","",IF(VLOOKUP($E232,模型表!$C:$O,12,FALSE)="PBuff","["&amp;VLOOKUP($E232,模型表!$C:$Q,13,FALSE)&amp;"]","[]"))</f>
        <v/>
      </c>
      <c r="AH232" s="23" t="str">
        <f t="shared" ca="1" si="9"/>
        <v/>
      </c>
      <c r="AI232" s="23" t="e">
        <f t="shared" ca="1" si="35"/>
        <v>#N/A</v>
      </c>
      <c r="AJ232" s="23" t="str">
        <f t="shared" ca="1" si="11"/>
        <v/>
      </c>
      <c r="AK232" s="23" t="str">
        <f t="shared" ca="1" si="12"/>
        <v/>
      </c>
      <c r="AM232" t="e">
        <f ca="1">VLOOKUP($B232,基础表!$E:$J,4,FALSE)</f>
        <v>#N/A</v>
      </c>
      <c r="AN232" t="e">
        <f ca="1">VLOOKUP($B232,基础表!$E:$J,5,FALSE)</f>
        <v>#N/A</v>
      </c>
      <c r="AO232" t="e">
        <f ca="1">VLOOKUP($B232,基础表!$E:$J,6,FALSE)</f>
        <v>#N/A</v>
      </c>
      <c r="AP232" t="e">
        <f ca="1">VLOOKUP($B232,基础扩展表!$E:$AG,MATCH(AP$2,基础扩展表!$E$1:$AG$1,0),FALSE)</f>
        <v>#N/A</v>
      </c>
      <c r="AQ232" t="e">
        <f ca="1">VLOOKUP($B232,基础扩展表!$E:$AG,MATCH(AQ$2,基础扩展表!$E$1:$AG$1,0),FALSE)</f>
        <v>#N/A</v>
      </c>
      <c r="AR232" t="e">
        <f ca="1">VLOOKUP($B232,基础扩展表!$E:$AG,MATCH(AR$2,基础扩展表!$E$1:$AG$1,0),FALSE)</f>
        <v>#N/A</v>
      </c>
      <c r="AS232" t="e">
        <f ca="1">VLOOKUP($B232,基础扩展表!$E:$AG,MATCH(AS$2,基础扩展表!$E$1:$AG$1,0),FALSE)</f>
        <v>#N/A</v>
      </c>
      <c r="AT232" t="e">
        <f ca="1">VLOOKUP($B232,基础扩展表!$E:$AG,MATCH(AT$2,基础扩展表!$E$1:$AG$1,0),FALSE)</f>
        <v>#N/A</v>
      </c>
      <c r="AU232" t="e">
        <f ca="1">VLOOKUP($B232,基础扩展表!$E:$AG,MATCH(AU$2,基础扩展表!$E$1:$AG$1,0),FALSE)</f>
        <v>#N/A</v>
      </c>
      <c r="AV232" t="e">
        <f ca="1">VLOOKUP($B232,基础扩展表!$E:$AG,MATCH(AV$2,基础扩展表!$E$1:$AG$1,0),FALSE)</f>
        <v>#N/A</v>
      </c>
      <c r="AW232" t="e">
        <f ca="1">VLOOKUP($B232,基础扩展表!$E:$AG,MATCH(AW$2,基础扩展表!$E$1:$AG$1,0),FALSE)</f>
        <v>#N/A</v>
      </c>
      <c r="AX232" t="e">
        <f ca="1">VLOOKUP($B232,基础扩展表!$E:$AG,MATCH(AX$2,基础扩展表!$E$1:$AG$1,0),FALSE)</f>
        <v>#N/A</v>
      </c>
      <c r="AY232" t="e">
        <f ca="1">VLOOKUP($B232,基础扩展表!$E:$AG,MATCH(AY$2,基础扩展表!$E$1:$AG$1,0),FALSE)</f>
        <v>#N/A</v>
      </c>
      <c r="AZ232" t="e">
        <f ca="1">VLOOKUP($B232,基础扩展表!$E:$AG,MATCH(AZ$2,基础扩展表!$E$1:$AG$1,0),FALSE)</f>
        <v>#N/A</v>
      </c>
      <c r="BA232" t="e">
        <f ca="1">VLOOKUP($B232,基础扩展表!$E:$AG,MATCH(BA$2,基础扩展表!$E$1:$AG$1,0),FALSE)</f>
        <v>#N/A</v>
      </c>
      <c r="BB232" t="e">
        <f ca="1">VLOOKUP($B232,基础扩展表!$E:$AG,MATCH(BB$2,基础扩展表!$E$1:$AG$1,0),FALSE)</f>
        <v>#N/A</v>
      </c>
      <c r="BC232" t="e">
        <f ca="1">VLOOKUP($B232,基础扩展表!$E:$AG,MATCH(BC$2,基础扩展表!$E$1:$AG$1,0),FALSE)</f>
        <v>#N/A</v>
      </c>
      <c r="BD232" t="e">
        <f ca="1">VLOOKUP($B232,基础扩展表!$E:$AG,MATCH(BD$2,基础扩展表!$E$1:$AG$1,0),FALSE)</f>
        <v>#N/A</v>
      </c>
      <c r="BE232" t="e">
        <f ca="1">VLOOKUP($B232,基础扩展表!$E:$AG,MATCH(BE$2,基础扩展表!$E$1:$AG$1,0),FALSE)</f>
        <v>#N/A</v>
      </c>
      <c r="BF232" t="e">
        <f ca="1">VLOOKUP($B232,基础扩展表!$E:$AG,MATCH(BF$2,基础扩展表!$E$1:$AG$1,0),FALSE)</f>
        <v>#N/A</v>
      </c>
      <c r="BG232" t="e">
        <f ca="1">VLOOKUP($B232,基础扩展表!$E:$AG,MATCH(BG$2,基础扩展表!$E$1:$AG$1,0),FALSE)</f>
        <v>#N/A</v>
      </c>
      <c r="BH232" t="e">
        <f ca="1">VLOOKUP($B232,基础扩展表!$E:$AG,MATCH(BH$2,基础扩展表!$E$1:$AG$1,0),FALSE)</f>
        <v>#N/A</v>
      </c>
      <c r="BI232" t="e">
        <f ca="1">VLOOKUP($B232,基础扩展表!$E:$AG,MATCH(BI$2,基础扩展表!$E$1:$AG$1,0),FALSE)</f>
        <v>#N/A</v>
      </c>
      <c r="BJ232" t="e">
        <f ca="1">VLOOKUP($B232,基础扩展表!$E:$AG,MATCH(BJ$2,基础扩展表!$E$1:$AG$1,0),FALSE)</f>
        <v>#N/A</v>
      </c>
      <c r="BK232" t="e">
        <f ca="1">VLOOKUP($B232,基础扩展表!$E:$AG,MATCH(BK$2,基础扩展表!$E$1:$AG$1,0),FALSE)</f>
        <v>#N/A</v>
      </c>
      <c r="BL232" t="e">
        <f ca="1">VLOOKUP($B232,基础扩展表!$E:$AG,MATCH(BL$2,基础扩展表!$E$1:$AG$1,0),FALSE)</f>
        <v>#N/A</v>
      </c>
      <c r="BM232" t="e">
        <f ca="1">VLOOKUP($E232,模型表!$C:$E,3,FALSE)</f>
        <v>#N/A</v>
      </c>
      <c r="BP232" t="str">
        <f t="shared" ca="1" si="36"/>
        <v>TRUE</v>
      </c>
    </row>
    <row r="233" spans="2:68" x14ac:dyDescent="0.2">
      <c r="B233" t="str">
        <f t="array" aca="1" ref="B233" ca="1">INDEX(基础表!$Y:$Y,SMALL(IF(基础表!$Z:$Z=1,ROW(基础表!$Z:$Z),999),ROW(H227)))&amp;""</f>
        <v/>
      </c>
      <c r="C233" t="e">
        <f ca="1">VLOOKUP(VLOOKUP($B233,基础表!$E:$G,3,FALSE),模型表!$C:$D,2,FALSE)</f>
        <v>#N/A</v>
      </c>
      <c r="E233" t="e">
        <f ca="1">VLOOKUP($B233,基础表!$E:$G,3,FALSE)</f>
        <v>#N/A</v>
      </c>
      <c r="F233" t="e">
        <f ca="1">VLOOKUP($E233,模型表!$C:$G,5,FALSE)</f>
        <v>#N/A</v>
      </c>
      <c r="G233" t="e">
        <f ca="1">VLOOKUP($E233,模型表!$C:$F,4,FALSE)</f>
        <v>#N/A</v>
      </c>
      <c r="I233" t="str">
        <f t="shared" ca="1" si="0"/>
        <v/>
      </c>
      <c r="J233" t="str">
        <f t="shared" ca="1" si="1"/>
        <v/>
      </c>
      <c r="K233" t="str">
        <f t="shared" ca="1" si="2"/>
        <v/>
      </c>
      <c r="L233" t="str">
        <f t="shared" ca="1" si="3"/>
        <v/>
      </c>
      <c r="M233" t="str">
        <f t="shared" ca="1" si="31"/>
        <v/>
      </c>
      <c r="O233" t="e">
        <f ca="1">VLOOKUP($B233,基础表!$E:$R,14,FALSE)</f>
        <v>#N/A</v>
      </c>
      <c r="P233" t="e">
        <f ca="1">VLOOKUP($B233,基础表!$E:$S,13,FALSE)</f>
        <v>#N/A</v>
      </c>
      <c r="R233" t="e">
        <f ca="1">VLOOKUP($B233,基础表!$E:$H,4,FALSE)</f>
        <v>#N/A</v>
      </c>
      <c r="U233" t="str">
        <f t="shared" ca="1" si="32"/>
        <v/>
      </c>
      <c r="V233" t="str">
        <f t="shared" ca="1" si="33"/>
        <v/>
      </c>
      <c r="W233" t="str">
        <f t="shared" ca="1" si="34"/>
        <v/>
      </c>
      <c r="X233" t="e">
        <f ca="1">VLOOKUP($E233,模型表!$C:$K,9,FALSE)</f>
        <v>#N/A</v>
      </c>
      <c r="Z233" t="e">
        <f ca="1">VLOOKUP($E233,模型表!$C:$Q,11,FALSE)</f>
        <v>#N/A</v>
      </c>
      <c r="AF233" s="36" t="str">
        <f ca="1">IF($B233="","",IF(VLOOKUP($E233,模型表!$C:$O,12,FALSE)="PBuff","["&amp;VLOOKUP($E233,模型表!$C:$Q,13,FALSE)&amp;"]","[]"))</f>
        <v/>
      </c>
      <c r="AH233" s="23" t="str">
        <f t="shared" ca="1" si="9"/>
        <v/>
      </c>
      <c r="AI233" s="23" t="e">
        <f t="shared" ca="1" si="35"/>
        <v>#N/A</v>
      </c>
      <c r="AJ233" s="23" t="str">
        <f t="shared" ca="1" si="11"/>
        <v/>
      </c>
      <c r="AK233" s="23" t="str">
        <f t="shared" ca="1" si="12"/>
        <v/>
      </c>
      <c r="AM233" t="e">
        <f ca="1">VLOOKUP($B233,基础表!$E:$J,4,FALSE)</f>
        <v>#N/A</v>
      </c>
      <c r="AN233" t="e">
        <f ca="1">VLOOKUP($B233,基础表!$E:$J,5,FALSE)</f>
        <v>#N/A</v>
      </c>
      <c r="AO233" t="e">
        <f ca="1">VLOOKUP($B233,基础表!$E:$J,6,FALSE)</f>
        <v>#N/A</v>
      </c>
      <c r="AP233" t="e">
        <f ca="1">VLOOKUP($B233,基础扩展表!$E:$AG,MATCH(AP$2,基础扩展表!$E$1:$AG$1,0),FALSE)</f>
        <v>#N/A</v>
      </c>
      <c r="AQ233" t="e">
        <f ca="1">VLOOKUP($B233,基础扩展表!$E:$AG,MATCH(AQ$2,基础扩展表!$E$1:$AG$1,0),FALSE)</f>
        <v>#N/A</v>
      </c>
      <c r="AR233" t="e">
        <f ca="1">VLOOKUP($B233,基础扩展表!$E:$AG,MATCH(AR$2,基础扩展表!$E$1:$AG$1,0),FALSE)</f>
        <v>#N/A</v>
      </c>
      <c r="AS233" t="e">
        <f ca="1">VLOOKUP($B233,基础扩展表!$E:$AG,MATCH(AS$2,基础扩展表!$E$1:$AG$1,0),FALSE)</f>
        <v>#N/A</v>
      </c>
      <c r="AT233" t="e">
        <f ca="1">VLOOKUP($B233,基础扩展表!$E:$AG,MATCH(AT$2,基础扩展表!$E$1:$AG$1,0),FALSE)</f>
        <v>#N/A</v>
      </c>
      <c r="AU233" t="e">
        <f ca="1">VLOOKUP($B233,基础扩展表!$E:$AG,MATCH(AU$2,基础扩展表!$E$1:$AG$1,0),FALSE)</f>
        <v>#N/A</v>
      </c>
      <c r="AV233" t="e">
        <f ca="1">VLOOKUP($B233,基础扩展表!$E:$AG,MATCH(AV$2,基础扩展表!$E$1:$AG$1,0),FALSE)</f>
        <v>#N/A</v>
      </c>
      <c r="AW233" t="e">
        <f ca="1">VLOOKUP($B233,基础扩展表!$E:$AG,MATCH(AW$2,基础扩展表!$E$1:$AG$1,0),FALSE)</f>
        <v>#N/A</v>
      </c>
      <c r="AX233" t="e">
        <f ca="1">VLOOKUP($B233,基础扩展表!$E:$AG,MATCH(AX$2,基础扩展表!$E$1:$AG$1,0),FALSE)</f>
        <v>#N/A</v>
      </c>
      <c r="AY233" t="e">
        <f ca="1">VLOOKUP($B233,基础扩展表!$E:$AG,MATCH(AY$2,基础扩展表!$E$1:$AG$1,0),FALSE)</f>
        <v>#N/A</v>
      </c>
      <c r="AZ233" t="e">
        <f ca="1">VLOOKUP($B233,基础扩展表!$E:$AG,MATCH(AZ$2,基础扩展表!$E$1:$AG$1,0),FALSE)</f>
        <v>#N/A</v>
      </c>
      <c r="BA233" t="e">
        <f ca="1">VLOOKUP($B233,基础扩展表!$E:$AG,MATCH(BA$2,基础扩展表!$E$1:$AG$1,0),FALSE)</f>
        <v>#N/A</v>
      </c>
      <c r="BB233" t="e">
        <f ca="1">VLOOKUP($B233,基础扩展表!$E:$AG,MATCH(BB$2,基础扩展表!$E$1:$AG$1,0),FALSE)</f>
        <v>#N/A</v>
      </c>
      <c r="BC233" t="e">
        <f ca="1">VLOOKUP($B233,基础扩展表!$E:$AG,MATCH(BC$2,基础扩展表!$E$1:$AG$1,0),FALSE)</f>
        <v>#N/A</v>
      </c>
      <c r="BD233" t="e">
        <f ca="1">VLOOKUP($B233,基础扩展表!$E:$AG,MATCH(BD$2,基础扩展表!$E$1:$AG$1,0),FALSE)</f>
        <v>#N/A</v>
      </c>
      <c r="BE233" t="e">
        <f ca="1">VLOOKUP($B233,基础扩展表!$E:$AG,MATCH(BE$2,基础扩展表!$E$1:$AG$1,0),FALSE)</f>
        <v>#N/A</v>
      </c>
      <c r="BF233" t="e">
        <f ca="1">VLOOKUP($B233,基础扩展表!$E:$AG,MATCH(BF$2,基础扩展表!$E$1:$AG$1,0),FALSE)</f>
        <v>#N/A</v>
      </c>
      <c r="BG233" t="e">
        <f ca="1">VLOOKUP($B233,基础扩展表!$E:$AG,MATCH(BG$2,基础扩展表!$E$1:$AG$1,0),FALSE)</f>
        <v>#N/A</v>
      </c>
      <c r="BH233" t="e">
        <f ca="1">VLOOKUP($B233,基础扩展表!$E:$AG,MATCH(BH$2,基础扩展表!$E$1:$AG$1,0),FALSE)</f>
        <v>#N/A</v>
      </c>
      <c r="BI233" t="e">
        <f ca="1">VLOOKUP($B233,基础扩展表!$E:$AG,MATCH(BI$2,基础扩展表!$E$1:$AG$1,0),FALSE)</f>
        <v>#N/A</v>
      </c>
      <c r="BJ233" t="e">
        <f ca="1">VLOOKUP($B233,基础扩展表!$E:$AG,MATCH(BJ$2,基础扩展表!$E$1:$AG$1,0),FALSE)</f>
        <v>#N/A</v>
      </c>
      <c r="BK233" t="e">
        <f ca="1">VLOOKUP($B233,基础扩展表!$E:$AG,MATCH(BK$2,基础扩展表!$E$1:$AG$1,0),FALSE)</f>
        <v>#N/A</v>
      </c>
      <c r="BL233" t="e">
        <f ca="1">VLOOKUP($B233,基础扩展表!$E:$AG,MATCH(BL$2,基础扩展表!$E$1:$AG$1,0),FALSE)</f>
        <v>#N/A</v>
      </c>
      <c r="BM233" t="e">
        <f ca="1">VLOOKUP($E233,模型表!$C:$E,3,FALSE)</f>
        <v>#N/A</v>
      </c>
      <c r="BP233" t="str">
        <f t="shared" ca="1" si="36"/>
        <v>TRUE</v>
      </c>
    </row>
    <row r="234" spans="2:68" x14ac:dyDescent="0.2">
      <c r="B234" t="str">
        <f t="array" aca="1" ref="B234" ca="1">INDEX(基础表!$Y:$Y,SMALL(IF(基础表!$Z:$Z=1,ROW(基础表!$Z:$Z),999),ROW(H228)))&amp;""</f>
        <v/>
      </c>
      <c r="C234" t="e">
        <f ca="1">VLOOKUP(VLOOKUP($B234,基础表!$E:$G,3,FALSE),模型表!$C:$D,2,FALSE)</f>
        <v>#N/A</v>
      </c>
      <c r="E234" t="e">
        <f ca="1">VLOOKUP($B234,基础表!$E:$G,3,FALSE)</f>
        <v>#N/A</v>
      </c>
      <c r="F234" t="e">
        <f ca="1">VLOOKUP($E234,模型表!$C:$G,5,FALSE)</f>
        <v>#N/A</v>
      </c>
      <c r="G234" t="e">
        <f ca="1">VLOOKUP($E234,模型表!$C:$F,4,FALSE)</f>
        <v>#N/A</v>
      </c>
      <c r="I234" t="str">
        <f t="shared" ca="1" si="0"/>
        <v/>
      </c>
      <c r="J234" t="str">
        <f t="shared" ca="1" si="1"/>
        <v/>
      </c>
      <c r="K234" t="str">
        <f t="shared" ca="1" si="2"/>
        <v/>
      </c>
      <c r="L234" t="str">
        <f t="shared" ca="1" si="3"/>
        <v/>
      </c>
      <c r="M234" t="str">
        <f t="shared" ca="1" si="31"/>
        <v/>
      </c>
      <c r="O234" t="e">
        <f ca="1">VLOOKUP($B234,基础表!$E:$R,14,FALSE)</f>
        <v>#N/A</v>
      </c>
      <c r="P234" t="e">
        <f ca="1">VLOOKUP($B234,基础表!$E:$S,13,FALSE)</f>
        <v>#N/A</v>
      </c>
      <c r="R234" t="e">
        <f ca="1">VLOOKUP($B234,基础表!$E:$H,4,FALSE)</f>
        <v>#N/A</v>
      </c>
      <c r="U234" t="str">
        <f t="shared" ca="1" si="32"/>
        <v/>
      </c>
      <c r="V234" t="str">
        <f t="shared" ca="1" si="33"/>
        <v/>
      </c>
      <c r="W234" t="str">
        <f t="shared" ca="1" si="34"/>
        <v/>
      </c>
      <c r="X234" t="e">
        <f ca="1">VLOOKUP($E234,模型表!$C:$K,9,FALSE)</f>
        <v>#N/A</v>
      </c>
      <c r="Z234" t="e">
        <f ca="1">VLOOKUP($E234,模型表!$C:$Q,11,FALSE)</f>
        <v>#N/A</v>
      </c>
      <c r="AF234" s="36" t="str">
        <f ca="1">IF($B234="","",IF(VLOOKUP($E234,模型表!$C:$O,12,FALSE)="PBuff","["&amp;VLOOKUP($E234,模型表!$C:$Q,13,FALSE)&amp;"]","[]"))</f>
        <v/>
      </c>
      <c r="AH234" s="23" t="str">
        <f t="shared" ca="1" si="9"/>
        <v/>
      </c>
      <c r="AI234" s="23" t="e">
        <f t="shared" ca="1" si="35"/>
        <v>#N/A</v>
      </c>
      <c r="AJ234" s="23" t="str">
        <f t="shared" ca="1" si="11"/>
        <v/>
      </c>
      <c r="AK234" s="23" t="str">
        <f t="shared" ca="1" si="12"/>
        <v/>
      </c>
      <c r="AM234" t="e">
        <f ca="1">VLOOKUP($B234,基础表!$E:$J,4,FALSE)</f>
        <v>#N/A</v>
      </c>
      <c r="AN234" t="e">
        <f ca="1">VLOOKUP($B234,基础表!$E:$J,5,FALSE)</f>
        <v>#N/A</v>
      </c>
      <c r="AO234" t="e">
        <f ca="1">VLOOKUP($B234,基础表!$E:$J,6,FALSE)</f>
        <v>#N/A</v>
      </c>
      <c r="AP234" t="e">
        <f ca="1">VLOOKUP($B234,基础扩展表!$E:$AG,MATCH(AP$2,基础扩展表!$E$1:$AG$1,0),FALSE)</f>
        <v>#N/A</v>
      </c>
      <c r="AQ234" t="e">
        <f ca="1">VLOOKUP($B234,基础扩展表!$E:$AG,MATCH(AQ$2,基础扩展表!$E$1:$AG$1,0),FALSE)</f>
        <v>#N/A</v>
      </c>
      <c r="AR234" t="e">
        <f ca="1">VLOOKUP($B234,基础扩展表!$E:$AG,MATCH(AR$2,基础扩展表!$E$1:$AG$1,0),FALSE)</f>
        <v>#N/A</v>
      </c>
      <c r="AS234" t="e">
        <f ca="1">VLOOKUP($B234,基础扩展表!$E:$AG,MATCH(AS$2,基础扩展表!$E$1:$AG$1,0),FALSE)</f>
        <v>#N/A</v>
      </c>
      <c r="AT234" t="e">
        <f ca="1">VLOOKUP($B234,基础扩展表!$E:$AG,MATCH(AT$2,基础扩展表!$E$1:$AG$1,0),FALSE)</f>
        <v>#N/A</v>
      </c>
      <c r="AU234" t="e">
        <f ca="1">VLOOKUP($B234,基础扩展表!$E:$AG,MATCH(AU$2,基础扩展表!$E$1:$AG$1,0),FALSE)</f>
        <v>#N/A</v>
      </c>
      <c r="AV234" t="e">
        <f ca="1">VLOOKUP($B234,基础扩展表!$E:$AG,MATCH(AV$2,基础扩展表!$E$1:$AG$1,0),FALSE)</f>
        <v>#N/A</v>
      </c>
      <c r="AW234" t="e">
        <f ca="1">VLOOKUP($B234,基础扩展表!$E:$AG,MATCH(AW$2,基础扩展表!$E$1:$AG$1,0),FALSE)</f>
        <v>#N/A</v>
      </c>
      <c r="AX234" t="e">
        <f ca="1">VLOOKUP($B234,基础扩展表!$E:$AG,MATCH(AX$2,基础扩展表!$E$1:$AG$1,0),FALSE)</f>
        <v>#N/A</v>
      </c>
      <c r="AY234" t="e">
        <f ca="1">VLOOKUP($B234,基础扩展表!$E:$AG,MATCH(AY$2,基础扩展表!$E$1:$AG$1,0),FALSE)</f>
        <v>#N/A</v>
      </c>
      <c r="AZ234" t="e">
        <f ca="1">VLOOKUP($B234,基础扩展表!$E:$AG,MATCH(AZ$2,基础扩展表!$E$1:$AG$1,0),FALSE)</f>
        <v>#N/A</v>
      </c>
      <c r="BA234" t="e">
        <f ca="1">VLOOKUP($B234,基础扩展表!$E:$AG,MATCH(BA$2,基础扩展表!$E$1:$AG$1,0),FALSE)</f>
        <v>#N/A</v>
      </c>
      <c r="BB234" t="e">
        <f ca="1">VLOOKUP($B234,基础扩展表!$E:$AG,MATCH(BB$2,基础扩展表!$E$1:$AG$1,0),FALSE)</f>
        <v>#N/A</v>
      </c>
      <c r="BC234" t="e">
        <f ca="1">VLOOKUP($B234,基础扩展表!$E:$AG,MATCH(BC$2,基础扩展表!$E$1:$AG$1,0),FALSE)</f>
        <v>#N/A</v>
      </c>
      <c r="BD234" t="e">
        <f ca="1">VLOOKUP($B234,基础扩展表!$E:$AG,MATCH(BD$2,基础扩展表!$E$1:$AG$1,0),FALSE)</f>
        <v>#N/A</v>
      </c>
      <c r="BE234" t="e">
        <f ca="1">VLOOKUP($B234,基础扩展表!$E:$AG,MATCH(BE$2,基础扩展表!$E$1:$AG$1,0),FALSE)</f>
        <v>#N/A</v>
      </c>
      <c r="BF234" t="e">
        <f ca="1">VLOOKUP($B234,基础扩展表!$E:$AG,MATCH(BF$2,基础扩展表!$E$1:$AG$1,0),FALSE)</f>
        <v>#N/A</v>
      </c>
      <c r="BG234" t="e">
        <f ca="1">VLOOKUP($B234,基础扩展表!$E:$AG,MATCH(BG$2,基础扩展表!$E$1:$AG$1,0),FALSE)</f>
        <v>#N/A</v>
      </c>
      <c r="BH234" t="e">
        <f ca="1">VLOOKUP($B234,基础扩展表!$E:$AG,MATCH(BH$2,基础扩展表!$E$1:$AG$1,0),FALSE)</f>
        <v>#N/A</v>
      </c>
      <c r="BI234" t="e">
        <f ca="1">VLOOKUP($B234,基础扩展表!$E:$AG,MATCH(BI$2,基础扩展表!$E$1:$AG$1,0),FALSE)</f>
        <v>#N/A</v>
      </c>
      <c r="BJ234" t="e">
        <f ca="1">VLOOKUP($B234,基础扩展表!$E:$AG,MATCH(BJ$2,基础扩展表!$E$1:$AG$1,0),FALSE)</f>
        <v>#N/A</v>
      </c>
      <c r="BK234" t="e">
        <f ca="1">VLOOKUP($B234,基础扩展表!$E:$AG,MATCH(BK$2,基础扩展表!$E$1:$AG$1,0),FALSE)</f>
        <v>#N/A</v>
      </c>
      <c r="BL234" t="e">
        <f ca="1">VLOOKUP($B234,基础扩展表!$E:$AG,MATCH(BL$2,基础扩展表!$E$1:$AG$1,0),FALSE)</f>
        <v>#N/A</v>
      </c>
      <c r="BM234" t="e">
        <f ca="1">VLOOKUP($E234,模型表!$C:$E,3,FALSE)</f>
        <v>#N/A</v>
      </c>
      <c r="BP234" t="str">
        <f t="shared" ca="1" si="36"/>
        <v>TRUE</v>
      </c>
    </row>
    <row r="235" spans="2:68" x14ac:dyDescent="0.2">
      <c r="B235" t="str">
        <f t="array" aca="1" ref="B235" ca="1">INDEX(基础表!$Y:$Y,SMALL(IF(基础表!$Z:$Z=1,ROW(基础表!$Z:$Z),999),ROW(H229)))&amp;""</f>
        <v/>
      </c>
      <c r="C235" t="e">
        <f ca="1">VLOOKUP(VLOOKUP($B235,基础表!$E:$G,3,FALSE),模型表!$C:$D,2,FALSE)</f>
        <v>#N/A</v>
      </c>
      <c r="E235" t="e">
        <f ca="1">VLOOKUP($B235,基础表!$E:$G,3,FALSE)</f>
        <v>#N/A</v>
      </c>
      <c r="F235" t="e">
        <f ca="1">VLOOKUP($E235,模型表!$C:$G,5,FALSE)</f>
        <v>#N/A</v>
      </c>
      <c r="G235" t="e">
        <f ca="1">VLOOKUP($E235,模型表!$C:$F,4,FALSE)</f>
        <v>#N/A</v>
      </c>
      <c r="I235" t="str">
        <f t="shared" ca="1" si="0"/>
        <v/>
      </c>
      <c r="J235" t="str">
        <f t="shared" ca="1" si="1"/>
        <v/>
      </c>
      <c r="K235" t="str">
        <f t="shared" ca="1" si="2"/>
        <v/>
      </c>
      <c r="L235" t="str">
        <f t="shared" ca="1" si="3"/>
        <v/>
      </c>
      <c r="M235" t="str">
        <f t="shared" ref="M235:M296" ca="1" si="37">IF(B235="","","[Master]")</f>
        <v/>
      </c>
      <c r="O235" t="e">
        <f ca="1">VLOOKUP($B235,基础表!$E:$R,14,FALSE)</f>
        <v>#N/A</v>
      </c>
      <c r="P235" t="e">
        <f ca="1">VLOOKUP($B235,基础表!$E:$S,13,FALSE)</f>
        <v>#N/A</v>
      </c>
      <c r="R235" t="e">
        <f ca="1">VLOOKUP($B235,基础表!$E:$H,4,FALSE)</f>
        <v>#N/A</v>
      </c>
      <c r="U235" t="str">
        <f t="shared" ref="U235:U296" ca="1" si="38">IF(B235="","","[EARTH]")</f>
        <v/>
      </c>
      <c r="V235" t="str">
        <f t="shared" ref="V235:V296" ca="1" si="39">IF(B235="","","BOSS")</f>
        <v/>
      </c>
      <c r="W235" t="str">
        <f t="shared" ref="W235:W296" ca="1" si="40">IF(B235="","",5)</f>
        <v/>
      </c>
      <c r="X235" t="e">
        <f ca="1">VLOOKUP($E235,模型表!$C:$K,9,FALSE)</f>
        <v>#N/A</v>
      </c>
      <c r="Z235" t="e">
        <f ca="1">VLOOKUP($E235,模型表!$C:$Q,11,FALSE)</f>
        <v>#N/A</v>
      </c>
      <c r="AF235" s="36" t="str">
        <f ca="1">IF($B235="","",IF(VLOOKUP($E235,模型表!$C:$O,12,FALSE)="PBuff","["&amp;VLOOKUP($E235,模型表!$C:$Q,13,FALSE)&amp;"]","[]"))</f>
        <v/>
      </c>
      <c r="AH235" s="23" t="str">
        <f t="shared" ca="1" si="9"/>
        <v/>
      </c>
      <c r="AI235" s="23" t="e">
        <f t="shared" ref="AI235:AI296" ca="1" si="41">IF(C235="","","[]")</f>
        <v>#N/A</v>
      </c>
      <c r="AJ235" s="23" t="str">
        <f t="shared" ca="1" si="11"/>
        <v/>
      </c>
      <c r="AK235" s="23" t="str">
        <f t="shared" ca="1" si="12"/>
        <v/>
      </c>
      <c r="AM235" t="e">
        <f ca="1">VLOOKUP($B235,基础表!$E:$J,4,FALSE)</f>
        <v>#N/A</v>
      </c>
      <c r="AN235" t="e">
        <f ca="1">VLOOKUP($B235,基础表!$E:$J,5,FALSE)</f>
        <v>#N/A</v>
      </c>
      <c r="AO235" t="e">
        <f ca="1">VLOOKUP($B235,基础表!$E:$J,6,FALSE)</f>
        <v>#N/A</v>
      </c>
      <c r="AP235" t="e">
        <f ca="1">VLOOKUP($B235,基础扩展表!$E:$AG,MATCH(AP$2,基础扩展表!$E$1:$AG$1,0),FALSE)</f>
        <v>#N/A</v>
      </c>
      <c r="AQ235" t="e">
        <f ca="1">VLOOKUP($B235,基础扩展表!$E:$AG,MATCH(AQ$2,基础扩展表!$E$1:$AG$1,0),FALSE)</f>
        <v>#N/A</v>
      </c>
      <c r="AR235" t="e">
        <f ca="1">VLOOKUP($B235,基础扩展表!$E:$AG,MATCH(AR$2,基础扩展表!$E$1:$AG$1,0),FALSE)</f>
        <v>#N/A</v>
      </c>
      <c r="AS235" t="e">
        <f ca="1">VLOOKUP($B235,基础扩展表!$E:$AG,MATCH(AS$2,基础扩展表!$E$1:$AG$1,0),FALSE)</f>
        <v>#N/A</v>
      </c>
      <c r="AT235" t="e">
        <f ca="1">VLOOKUP($B235,基础扩展表!$E:$AG,MATCH(AT$2,基础扩展表!$E$1:$AG$1,0),FALSE)</f>
        <v>#N/A</v>
      </c>
      <c r="AU235" t="e">
        <f ca="1">VLOOKUP($B235,基础扩展表!$E:$AG,MATCH(AU$2,基础扩展表!$E$1:$AG$1,0),FALSE)</f>
        <v>#N/A</v>
      </c>
      <c r="AV235" t="e">
        <f ca="1">VLOOKUP($B235,基础扩展表!$E:$AG,MATCH(AV$2,基础扩展表!$E$1:$AG$1,0),FALSE)</f>
        <v>#N/A</v>
      </c>
      <c r="AW235" t="e">
        <f ca="1">VLOOKUP($B235,基础扩展表!$E:$AG,MATCH(AW$2,基础扩展表!$E$1:$AG$1,0),FALSE)</f>
        <v>#N/A</v>
      </c>
      <c r="AX235" t="e">
        <f ca="1">VLOOKUP($B235,基础扩展表!$E:$AG,MATCH(AX$2,基础扩展表!$E$1:$AG$1,0),FALSE)</f>
        <v>#N/A</v>
      </c>
      <c r="AY235" t="e">
        <f ca="1">VLOOKUP($B235,基础扩展表!$E:$AG,MATCH(AY$2,基础扩展表!$E$1:$AG$1,0),FALSE)</f>
        <v>#N/A</v>
      </c>
      <c r="AZ235" t="e">
        <f ca="1">VLOOKUP($B235,基础扩展表!$E:$AG,MATCH(AZ$2,基础扩展表!$E$1:$AG$1,0),FALSE)</f>
        <v>#N/A</v>
      </c>
      <c r="BA235" t="e">
        <f ca="1">VLOOKUP($B235,基础扩展表!$E:$AG,MATCH(BA$2,基础扩展表!$E$1:$AG$1,0),FALSE)</f>
        <v>#N/A</v>
      </c>
      <c r="BB235" t="e">
        <f ca="1">VLOOKUP($B235,基础扩展表!$E:$AG,MATCH(BB$2,基础扩展表!$E$1:$AG$1,0),FALSE)</f>
        <v>#N/A</v>
      </c>
      <c r="BC235" t="e">
        <f ca="1">VLOOKUP($B235,基础扩展表!$E:$AG,MATCH(BC$2,基础扩展表!$E$1:$AG$1,0),FALSE)</f>
        <v>#N/A</v>
      </c>
      <c r="BD235" t="e">
        <f ca="1">VLOOKUP($B235,基础扩展表!$E:$AG,MATCH(BD$2,基础扩展表!$E$1:$AG$1,0),FALSE)</f>
        <v>#N/A</v>
      </c>
      <c r="BE235" t="e">
        <f ca="1">VLOOKUP($B235,基础扩展表!$E:$AG,MATCH(BE$2,基础扩展表!$E$1:$AG$1,0),FALSE)</f>
        <v>#N/A</v>
      </c>
      <c r="BF235" t="e">
        <f ca="1">VLOOKUP($B235,基础扩展表!$E:$AG,MATCH(BF$2,基础扩展表!$E$1:$AG$1,0),FALSE)</f>
        <v>#N/A</v>
      </c>
      <c r="BG235" t="e">
        <f ca="1">VLOOKUP($B235,基础扩展表!$E:$AG,MATCH(BG$2,基础扩展表!$E$1:$AG$1,0),FALSE)</f>
        <v>#N/A</v>
      </c>
      <c r="BH235" t="e">
        <f ca="1">VLOOKUP($B235,基础扩展表!$E:$AG,MATCH(BH$2,基础扩展表!$E$1:$AG$1,0),FALSE)</f>
        <v>#N/A</v>
      </c>
      <c r="BI235" t="e">
        <f ca="1">VLOOKUP($B235,基础扩展表!$E:$AG,MATCH(BI$2,基础扩展表!$E$1:$AG$1,0),FALSE)</f>
        <v>#N/A</v>
      </c>
      <c r="BJ235" t="e">
        <f ca="1">VLOOKUP($B235,基础扩展表!$E:$AG,MATCH(BJ$2,基础扩展表!$E$1:$AG$1,0),FALSE)</f>
        <v>#N/A</v>
      </c>
      <c r="BK235" t="e">
        <f ca="1">VLOOKUP($B235,基础扩展表!$E:$AG,MATCH(BK$2,基础扩展表!$E$1:$AG$1,0),FALSE)</f>
        <v>#N/A</v>
      </c>
      <c r="BL235" t="e">
        <f ca="1">VLOOKUP($B235,基础扩展表!$E:$AG,MATCH(BL$2,基础扩展表!$E$1:$AG$1,0),FALSE)</f>
        <v>#N/A</v>
      </c>
      <c r="BM235" t="e">
        <f ca="1">VLOOKUP($E235,模型表!$C:$E,3,FALSE)</f>
        <v>#N/A</v>
      </c>
      <c r="BP235" t="str">
        <f t="shared" ref="BP235:BP296" ca="1" si="42">IF(LEFT(B235,7)=LEFT(B236,7),"TRUE","FALSE")</f>
        <v>TRUE</v>
      </c>
    </row>
    <row r="236" spans="2:68" x14ac:dyDescent="0.2">
      <c r="B236" t="str">
        <f t="array" aca="1" ref="B236" ca="1">INDEX(基础表!$Y:$Y,SMALL(IF(基础表!$Z:$Z=1,ROW(基础表!$Z:$Z),999),ROW(H230)))&amp;""</f>
        <v/>
      </c>
      <c r="C236" t="e">
        <f ca="1">VLOOKUP(VLOOKUP($B236,基础表!$E:$G,3,FALSE),模型表!$C:$D,2,FALSE)</f>
        <v>#N/A</v>
      </c>
      <c r="E236" t="e">
        <f ca="1">VLOOKUP($B236,基础表!$E:$G,3,FALSE)</f>
        <v>#N/A</v>
      </c>
      <c r="F236" t="e">
        <f ca="1">VLOOKUP($E236,模型表!$C:$G,5,FALSE)</f>
        <v>#N/A</v>
      </c>
      <c r="G236" t="e">
        <f ca="1">VLOOKUP($E236,模型表!$C:$F,4,FALSE)</f>
        <v>#N/A</v>
      </c>
      <c r="I236" t="str">
        <f t="shared" ca="1" si="0"/>
        <v/>
      </c>
      <c r="J236" t="str">
        <f t="shared" ca="1" si="1"/>
        <v/>
      </c>
      <c r="K236" t="str">
        <f t="shared" ca="1" si="2"/>
        <v/>
      </c>
      <c r="L236" t="str">
        <f t="shared" ca="1" si="3"/>
        <v/>
      </c>
      <c r="M236" t="str">
        <f t="shared" ca="1" si="37"/>
        <v/>
      </c>
      <c r="O236" t="e">
        <f ca="1">VLOOKUP($B236,基础表!$E:$R,14,FALSE)</f>
        <v>#N/A</v>
      </c>
      <c r="P236" t="e">
        <f ca="1">VLOOKUP($B236,基础表!$E:$S,13,FALSE)</f>
        <v>#N/A</v>
      </c>
      <c r="R236" t="e">
        <f ca="1">VLOOKUP($B236,基础表!$E:$H,4,FALSE)</f>
        <v>#N/A</v>
      </c>
      <c r="U236" t="str">
        <f t="shared" ca="1" si="38"/>
        <v/>
      </c>
      <c r="V236" t="str">
        <f t="shared" ca="1" si="39"/>
        <v/>
      </c>
      <c r="W236" t="str">
        <f t="shared" ca="1" si="40"/>
        <v/>
      </c>
      <c r="X236" t="e">
        <f ca="1">VLOOKUP($E236,模型表!$C:$K,9,FALSE)</f>
        <v>#N/A</v>
      </c>
      <c r="Z236" t="e">
        <f ca="1">VLOOKUP($E236,模型表!$C:$Q,11,FALSE)</f>
        <v>#N/A</v>
      </c>
      <c r="AF236" s="36" t="str">
        <f ca="1">IF($B236="","",IF(VLOOKUP($E236,模型表!$C:$O,12,FALSE)="PBuff","["&amp;VLOOKUP($E236,模型表!$C:$Q,13,FALSE)&amp;"]","[]"))</f>
        <v/>
      </c>
      <c r="AH236" s="23" t="str">
        <f t="shared" ca="1" si="9"/>
        <v/>
      </c>
      <c r="AI236" s="23" t="e">
        <f t="shared" ca="1" si="41"/>
        <v>#N/A</v>
      </c>
      <c r="AJ236" s="23" t="str">
        <f t="shared" ca="1" si="11"/>
        <v/>
      </c>
      <c r="AK236" s="23" t="str">
        <f t="shared" ca="1" si="12"/>
        <v/>
      </c>
      <c r="AM236" t="e">
        <f ca="1">VLOOKUP($B236,基础表!$E:$J,4,FALSE)</f>
        <v>#N/A</v>
      </c>
      <c r="AN236" t="e">
        <f ca="1">VLOOKUP($B236,基础表!$E:$J,5,FALSE)</f>
        <v>#N/A</v>
      </c>
      <c r="AO236" t="e">
        <f ca="1">VLOOKUP($B236,基础表!$E:$J,6,FALSE)</f>
        <v>#N/A</v>
      </c>
      <c r="AP236" t="e">
        <f ca="1">VLOOKUP($B236,基础扩展表!$E:$AG,MATCH(AP$2,基础扩展表!$E$1:$AG$1,0),FALSE)</f>
        <v>#N/A</v>
      </c>
      <c r="AQ236" t="e">
        <f ca="1">VLOOKUP($B236,基础扩展表!$E:$AG,MATCH(AQ$2,基础扩展表!$E$1:$AG$1,0),FALSE)</f>
        <v>#N/A</v>
      </c>
      <c r="AR236" t="e">
        <f ca="1">VLOOKUP($B236,基础扩展表!$E:$AG,MATCH(AR$2,基础扩展表!$E$1:$AG$1,0),FALSE)</f>
        <v>#N/A</v>
      </c>
      <c r="AS236" t="e">
        <f ca="1">VLOOKUP($B236,基础扩展表!$E:$AG,MATCH(AS$2,基础扩展表!$E$1:$AG$1,0),FALSE)</f>
        <v>#N/A</v>
      </c>
      <c r="AT236" t="e">
        <f ca="1">VLOOKUP($B236,基础扩展表!$E:$AG,MATCH(AT$2,基础扩展表!$E$1:$AG$1,0),FALSE)</f>
        <v>#N/A</v>
      </c>
      <c r="AU236" t="e">
        <f ca="1">VLOOKUP($B236,基础扩展表!$E:$AG,MATCH(AU$2,基础扩展表!$E$1:$AG$1,0),FALSE)</f>
        <v>#N/A</v>
      </c>
      <c r="AV236" t="e">
        <f ca="1">VLOOKUP($B236,基础扩展表!$E:$AG,MATCH(AV$2,基础扩展表!$E$1:$AG$1,0),FALSE)</f>
        <v>#N/A</v>
      </c>
      <c r="AW236" t="e">
        <f ca="1">VLOOKUP($B236,基础扩展表!$E:$AG,MATCH(AW$2,基础扩展表!$E$1:$AG$1,0),FALSE)</f>
        <v>#N/A</v>
      </c>
      <c r="AX236" t="e">
        <f ca="1">VLOOKUP($B236,基础扩展表!$E:$AG,MATCH(AX$2,基础扩展表!$E$1:$AG$1,0),FALSE)</f>
        <v>#N/A</v>
      </c>
      <c r="AY236" t="e">
        <f ca="1">VLOOKUP($B236,基础扩展表!$E:$AG,MATCH(AY$2,基础扩展表!$E$1:$AG$1,0),FALSE)</f>
        <v>#N/A</v>
      </c>
      <c r="AZ236" t="e">
        <f ca="1">VLOOKUP($B236,基础扩展表!$E:$AG,MATCH(AZ$2,基础扩展表!$E$1:$AG$1,0),FALSE)</f>
        <v>#N/A</v>
      </c>
      <c r="BA236" t="e">
        <f ca="1">VLOOKUP($B236,基础扩展表!$E:$AG,MATCH(BA$2,基础扩展表!$E$1:$AG$1,0),FALSE)</f>
        <v>#N/A</v>
      </c>
      <c r="BB236" t="e">
        <f ca="1">VLOOKUP($B236,基础扩展表!$E:$AG,MATCH(BB$2,基础扩展表!$E$1:$AG$1,0),FALSE)</f>
        <v>#N/A</v>
      </c>
      <c r="BC236" t="e">
        <f ca="1">VLOOKUP($B236,基础扩展表!$E:$AG,MATCH(BC$2,基础扩展表!$E$1:$AG$1,0),FALSE)</f>
        <v>#N/A</v>
      </c>
      <c r="BD236" t="e">
        <f ca="1">VLOOKUP($B236,基础扩展表!$E:$AG,MATCH(BD$2,基础扩展表!$E$1:$AG$1,0),FALSE)</f>
        <v>#N/A</v>
      </c>
      <c r="BE236" t="e">
        <f ca="1">VLOOKUP($B236,基础扩展表!$E:$AG,MATCH(BE$2,基础扩展表!$E$1:$AG$1,0),FALSE)</f>
        <v>#N/A</v>
      </c>
      <c r="BF236" t="e">
        <f ca="1">VLOOKUP($B236,基础扩展表!$E:$AG,MATCH(BF$2,基础扩展表!$E$1:$AG$1,0),FALSE)</f>
        <v>#N/A</v>
      </c>
      <c r="BG236" t="e">
        <f ca="1">VLOOKUP($B236,基础扩展表!$E:$AG,MATCH(BG$2,基础扩展表!$E$1:$AG$1,0),FALSE)</f>
        <v>#N/A</v>
      </c>
      <c r="BH236" t="e">
        <f ca="1">VLOOKUP($B236,基础扩展表!$E:$AG,MATCH(BH$2,基础扩展表!$E$1:$AG$1,0),FALSE)</f>
        <v>#N/A</v>
      </c>
      <c r="BI236" t="e">
        <f ca="1">VLOOKUP($B236,基础扩展表!$E:$AG,MATCH(BI$2,基础扩展表!$E$1:$AG$1,0),FALSE)</f>
        <v>#N/A</v>
      </c>
      <c r="BJ236" t="e">
        <f ca="1">VLOOKUP($B236,基础扩展表!$E:$AG,MATCH(BJ$2,基础扩展表!$E$1:$AG$1,0),FALSE)</f>
        <v>#N/A</v>
      </c>
      <c r="BK236" t="e">
        <f ca="1">VLOOKUP($B236,基础扩展表!$E:$AG,MATCH(BK$2,基础扩展表!$E$1:$AG$1,0),FALSE)</f>
        <v>#N/A</v>
      </c>
      <c r="BL236" t="e">
        <f ca="1">VLOOKUP($B236,基础扩展表!$E:$AG,MATCH(BL$2,基础扩展表!$E$1:$AG$1,0),FALSE)</f>
        <v>#N/A</v>
      </c>
      <c r="BM236" t="e">
        <f ca="1">VLOOKUP($E236,模型表!$C:$E,3,FALSE)</f>
        <v>#N/A</v>
      </c>
      <c r="BP236" t="str">
        <f t="shared" ca="1" si="42"/>
        <v>TRUE</v>
      </c>
    </row>
    <row r="237" spans="2:68" x14ac:dyDescent="0.2">
      <c r="B237" t="str">
        <f t="array" aca="1" ref="B237" ca="1">INDEX(基础表!$Y:$Y,SMALL(IF(基础表!$Z:$Z=1,ROW(基础表!$Z:$Z),999),ROW(H231)))&amp;""</f>
        <v/>
      </c>
      <c r="C237" t="e">
        <f ca="1">VLOOKUP(VLOOKUP($B237,基础表!$E:$G,3,FALSE),模型表!$C:$D,2,FALSE)</f>
        <v>#N/A</v>
      </c>
      <c r="E237" t="e">
        <f ca="1">VLOOKUP($B237,基础表!$E:$G,3,FALSE)</f>
        <v>#N/A</v>
      </c>
      <c r="F237" t="e">
        <f ca="1">VLOOKUP($E237,模型表!$C:$G,5,FALSE)</f>
        <v>#N/A</v>
      </c>
      <c r="G237" t="e">
        <f ca="1">VLOOKUP($E237,模型表!$C:$F,4,FALSE)</f>
        <v>#N/A</v>
      </c>
      <c r="I237" t="str">
        <f t="shared" ca="1" si="0"/>
        <v/>
      </c>
      <c r="J237" t="str">
        <f t="shared" ca="1" si="1"/>
        <v/>
      </c>
      <c r="K237" t="str">
        <f t="shared" ca="1" si="2"/>
        <v/>
      </c>
      <c r="L237" t="str">
        <f t="shared" ca="1" si="3"/>
        <v/>
      </c>
      <c r="M237" t="str">
        <f t="shared" ca="1" si="37"/>
        <v/>
      </c>
      <c r="O237" t="e">
        <f ca="1">VLOOKUP($B237,基础表!$E:$R,14,FALSE)</f>
        <v>#N/A</v>
      </c>
      <c r="P237" t="e">
        <f ca="1">VLOOKUP($B237,基础表!$E:$S,13,FALSE)</f>
        <v>#N/A</v>
      </c>
      <c r="R237" t="e">
        <f ca="1">VLOOKUP($B237,基础表!$E:$H,4,FALSE)</f>
        <v>#N/A</v>
      </c>
      <c r="U237" t="str">
        <f t="shared" ca="1" si="38"/>
        <v/>
      </c>
      <c r="V237" t="str">
        <f t="shared" ca="1" si="39"/>
        <v/>
      </c>
      <c r="W237" t="str">
        <f t="shared" ca="1" si="40"/>
        <v/>
      </c>
      <c r="X237" t="e">
        <f ca="1">VLOOKUP($E237,模型表!$C:$K,9,FALSE)</f>
        <v>#N/A</v>
      </c>
      <c r="Z237" t="e">
        <f ca="1">VLOOKUP($E237,模型表!$C:$Q,11,FALSE)</f>
        <v>#N/A</v>
      </c>
      <c r="AF237" s="36" t="str">
        <f ca="1">IF($B237="","",IF(VLOOKUP($E237,模型表!$C:$O,12,FALSE)="PBuff","["&amp;VLOOKUP($E237,模型表!$C:$Q,13,FALSE)&amp;"]","[]"))</f>
        <v/>
      </c>
      <c r="AH237" s="23" t="str">
        <f t="shared" ca="1" si="9"/>
        <v/>
      </c>
      <c r="AI237" s="23" t="e">
        <f t="shared" ca="1" si="41"/>
        <v>#N/A</v>
      </c>
      <c r="AJ237" s="23" t="str">
        <f t="shared" ca="1" si="11"/>
        <v/>
      </c>
      <c r="AK237" s="23" t="str">
        <f t="shared" ca="1" si="12"/>
        <v/>
      </c>
      <c r="AM237" t="e">
        <f ca="1">VLOOKUP($B237,基础表!$E:$J,4,FALSE)</f>
        <v>#N/A</v>
      </c>
      <c r="AN237" t="e">
        <f ca="1">VLOOKUP($B237,基础表!$E:$J,5,FALSE)</f>
        <v>#N/A</v>
      </c>
      <c r="AO237" t="e">
        <f ca="1">VLOOKUP($B237,基础表!$E:$J,6,FALSE)</f>
        <v>#N/A</v>
      </c>
      <c r="AP237" t="e">
        <f ca="1">VLOOKUP($B237,基础扩展表!$E:$AG,MATCH(AP$2,基础扩展表!$E$1:$AG$1,0),FALSE)</f>
        <v>#N/A</v>
      </c>
      <c r="AQ237" t="e">
        <f ca="1">VLOOKUP($B237,基础扩展表!$E:$AG,MATCH(AQ$2,基础扩展表!$E$1:$AG$1,0),FALSE)</f>
        <v>#N/A</v>
      </c>
      <c r="AR237" t="e">
        <f ca="1">VLOOKUP($B237,基础扩展表!$E:$AG,MATCH(AR$2,基础扩展表!$E$1:$AG$1,0),FALSE)</f>
        <v>#N/A</v>
      </c>
      <c r="AS237" t="e">
        <f ca="1">VLOOKUP($B237,基础扩展表!$E:$AG,MATCH(AS$2,基础扩展表!$E$1:$AG$1,0),FALSE)</f>
        <v>#N/A</v>
      </c>
      <c r="AT237" t="e">
        <f ca="1">VLOOKUP($B237,基础扩展表!$E:$AG,MATCH(AT$2,基础扩展表!$E$1:$AG$1,0),FALSE)</f>
        <v>#N/A</v>
      </c>
      <c r="AU237" t="e">
        <f ca="1">VLOOKUP($B237,基础扩展表!$E:$AG,MATCH(AU$2,基础扩展表!$E$1:$AG$1,0),FALSE)</f>
        <v>#N/A</v>
      </c>
      <c r="AV237" t="e">
        <f ca="1">VLOOKUP($B237,基础扩展表!$E:$AG,MATCH(AV$2,基础扩展表!$E$1:$AG$1,0),FALSE)</f>
        <v>#N/A</v>
      </c>
      <c r="AW237" t="e">
        <f ca="1">VLOOKUP($B237,基础扩展表!$E:$AG,MATCH(AW$2,基础扩展表!$E$1:$AG$1,0),FALSE)</f>
        <v>#N/A</v>
      </c>
      <c r="AX237" t="e">
        <f ca="1">VLOOKUP($B237,基础扩展表!$E:$AG,MATCH(AX$2,基础扩展表!$E$1:$AG$1,0),FALSE)</f>
        <v>#N/A</v>
      </c>
      <c r="AY237" t="e">
        <f ca="1">VLOOKUP($B237,基础扩展表!$E:$AG,MATCH(AY$2,基础扩展表!$E$1:$AG$1,0),FALSE)</f>
        <v>#N/A</v>
      </c>
      <c r="AZ237" t="e">
        <f ca="1">VLOOKUP($B237,基础扩展表!$E:$AG,MATCH(AZ$2,基础扩展表!$E$1:$AG$1,0),FALSE)</f>
        <v>#N/A</v>
      </c>
      <c r="BA237" t="e">
        <f ca="1">VLOOKUP($B237,基础扩展表!$E:$AG,MATCH(BA$2,基础扩展表!$E$1:$AG$1,0),FALSE)</f>
        <v>#N/A</v>
      </c>
      <c r="BB237" t="e">
        <f ca="1">VLOOKUP($B237,基础扩展表!$E:$AG,MATCH(BB$2,基础扩展表!$E$1:$AG$1,0),FALSE)</f>
        <v>#N/A</v>
      </c>
      <c r="BC237" t="e">
        <f ca="1">VLOOKUP($B237,基础扩展表!$E:$AG,MATCH(BC$2,基础扩展表!$E$1:$AG$1,0),FALSE)</f>
        <v>#N/A</v>
      </c>
      <c r="BD237" t="e">
        <f ca="1">VLOOKUP($B237,基础扩展表!$E:$AG,MATCH(BD$2,基础扩展表!$E$1:$AG$1,0),FALSE)</f>
        <v>#N/A</v>
      </c>
      <c r="BE237" t="e">
        <f ca="1">VLOOKUP($B237,基础扩展表!$E:$AG,MATCH(BE$2,基础扩展表!$E$1:$AG$1,0),FALSE)</f>
        <v>#N/A</v>
      </c>
      <c r="BF237" t="e">
        <f ca="1">VLOOKUP($B237,基础扩展表!$E:$AG,MATCH(BF$2,基础扩展表!$E$1:$AG$1,0),FALSE)</f>
        <v>#N/A</v>
      </c>
      <c r="BG237" t="e">
        <f ca="1">VLOOKUP($B237,基础扩展表!$E:$AG,MATCH(BG$2,基础扩展表!$E$1:$AG$1,0),FALSE)</f>
        <v>#N/A</v>
      </c>
      <c r="BH237" t="e">
        <f ca="1">VLOOKUP($B237,基础扩展表!$E:$AG,MATCH(BH$2,基础扩展表!$E$1:$AG$1,0),FALSE)</f>
        <v>#N/A</v>
      </c>
      <c r="BI237" t="e">
        <f ca="1">VLOOKUP($B237,基础扩展表!$E:$AG,MATCH(BI$2,基础扩展表!$E$1:$AG$1,0),FALSE)</f>
        <v>#N/A</v>
      </c>
      <c r="BJ237" t="e">
        <f ca="1">VLOOKUP($B237,基础扩展表!$E:$AG,MATCH(BJ$2,基础扩展表!$E$1:$AG$1,0),FALSE)</f>
        <v>#N/A</v>
      </c>
      <c r="BK237" t="e">
        <f ca="1">VLOOKUP($B237,基础扩展表!$E:$AG,MATCH(BK$2,基础扩展表!$E$1:$AG$1,0),FALSE)</f>
        <v>#N/A</v>
      </c>
      <c r="BL237" t="e">
        <f ca="1">VLOOKUP($B237,基础扩展表!$E:$AG,MATCH(BL$2,基础扩展表!$E$1:$AG$1,0),FALSE)</f>
        <v>#N/A</v>
      </c>
      <c r="BM237" t="e">
        <f ca="1">VLOOKUP($E237,模型表!$C:$E,3,FALSE)</f>
        <v>#N/A</v>
      </c>
      <c r="BP237" t="str">
        <f t="shared" ca="1" si="42"/>
        <v>TRUE</v>
      </c>
    </row>
    <row r="238" spans="2:68" x14ac:dyDescent="0.2">
      <c r="B238" t="str">
        <f t="array" aca="1" ref="B238" ca="1">INDEX(基础表!$Y:$Y,SMALL(IF(基础表!$Z:$Z=1,ROW(基础表!$Z:$Z),999),ROW(H232)))&amp;""</f>
        <v/>
      </c>
      <c r="C238" t="e">
        <f ca="1">VLOOKUP(VLOOKUP($B238,基础表!$E:$G,3,FALSE),模型表!$C:$D,2,FALSE)</f>
        <v>#N/A</v>
      </c>
      <c r="E238" t="e">
        <f ca="1">VLOOKUP($B238,基础表!$E:$G,3,FALSE)</f>
        <v>#N/A</v>
      </c>
      <c r="F238" t="e">
        <f ca="1">VLOOKUP($E238,模型表!$C:$G,5,FALSE)</f>
        <v>#N/A</v>
      </c>
      <c r="G238" t="e">
        <f ca="1">VLOOKUP($E238,模型表!$C:$F,4,FALSE)</f>
        <v>#N/A</v>
      </c>
      <c r="I238" t="str">
        <f t="shared" ca="1" si="0"/>
        <v/>
      </c>
      <c r="J238" t="str">
        <f t="shared" ca="1" si="1"/>
        <v/>
      </c>
      <c r="K238" t="str">
        <f t="shared" ca="1" si="2"/>
        <v/>
      </c>
      <c r="L238" t="str">
        <f t="shared" ca="1" si="3"/>
        <v/>
      </c>
      <c r="M238" t="str">
        <f t="shared" ca="1" si="37"/>
        <v/>
      </c>
      <c r="O238" t="e">
        <f ca="1">VLOOKUP($B238,基础表!$E:$R,14,FALSE)</f>
        <v>#N/A</v>
      </c>
      <c r="P238" t="e">
        <f ca="1">VLOOKUP($B238,基础表!$E:$S,13,FALSE)</f>
        <v>#N/A</v>
      </c>
      <c r="R238" t="e">
        <f ca="1">VLOOKUP($B238,基础表!$E:$H,4,FALSE)</f>
        <v>#N/A</v>
      </c>
      <c r="U238" t="str">
        <f t="shared" ca="1" si="38"/>
        <v/>
      </c>
      <c r="V238" t="str">
        <f t="shared" ca="1" si="39"/>
        <v/>
      </c>
      <c r="W238" t="str">
        <f t="shared" ca="1" si="40"/>
        <v/>
      </c>
      <c r="X238" t="e">
        <f ca="1">VLOOKUP($E238,模型表!$C:$K,9,FALSE)</f>
        <v>#N/A</v>
      </c>
      <c r="Z238" t="e">
        <f ca="1">VLOOKUP($E238,模型表!$C:$Q,11,FALSE)</f>
        <v>#N/A</v>
      </c>
      <c r="AF238" s="36" t="str">
        <f ca="1">IF($B238="","",IF(VLOOKUP($E238,模型表!$C:$O,12,FALSE)="PBuff","["&amp;VLOOKUP($E238,模型表!$C:$Q,13,FALSE)&amp;"]","[]"))</f>
        <v/>
      </c>
      <c r="AH238" s="23" t="str">
        <f t="shared" ca="1" si="9"/>
        <v/>
      </c>
      <c r="AI238" s="23" t="e">
        <f t="shared" ca="1" si="41"/>
        <v>#N/A</v>
      </c>
      <c r="AJ238" s="23" t="str">
        <f t="shared" ca="1" si="11"/>
        <v/>
      </c>
      <c r="AK238" s="23" t="str">
        <f t="shared" ca="1" si="12"/>
        <v/>
      </c>
      <c r="AM238" t="e">
        <f ca="1">VLOOKUP($B238,基础表!$E:$J,4,FALSE)</f>
        <v>#N/A</v>
      </c>
      <c r="AN238" t="e">
        <f ca="1">VLOOKUP($B238,基础表!$E:$J,5,FALSE)</f>
        <v>#N/A</v>
      </c>
      <c r="AO238" t="e">
        <f ca="1">VLOOKUP($B238,基础表!$E:$J,6,FALSE)</f>
        <v>#N/A</v>
      </c>
      <c r="AP238" t="e">
        <f ca="1">VLOOKUP($B238,基础扩展表!$E:$AG,MATCH(AP$2,基础扩展表!$E$1:$AG$1,0),FALSE)</f>
        <v>#N/A</v>
      </c>
      <c r="AQ238" t="e">
        <f ca="1">VLOOKUP($B238,基础扩展表!$E:$AG,MATCH(AQ$2,基础扩展表!$E$1:$AG$1,0),FALSE)</f>
        <v>#N/A</v>
      </c>
      <c r="AR238" t="e">
        <f ca="1">VLOOKUP($B238,基础扩展表!$E:$AG,MATCH(AR$2,基础扩展表!$E$1:$AG$1,0),FALSE)</f>
        <v>#N/A</v>
      </c>
      <c r="AS238" t="e">
        <f ca="1">VLOOKUP($B238,基础扩展表!$E:$AG,MATCH(AS$2,基础扩展表!$E$1:$AG$1,0),FALSE)</f>
        <v>#N/A</v>
      </c>
      <c r="AT238" t="e">
        <f ca="1">VLOOKUP($B238,基础扩展表!$E:$AG,MATCH(AT$2,基础扩展表!$E$1:$AG$1,0),FALSE)</f>
        <v>#N/A</v>
      </c>
      <c r="AU238" t="e">
        <f ca="1">VLOOKUP($B238,基础扩展表!$E:$AG,MATCH(AU$2,基础扩展表!$E$1:$AG$1,0),FALSE)</f>
        <v>#N/A</v>
      </c>
      <c r="AV238" t="e">
        <f ca="1">VLOOKUP($B238,基础扩展表!$E:$AG,MATCH(AV$2,基础扩展表!$E$1:$AG$1,0),FALSE)</f>
        <v>#N/A</v>
      </c>
      <c r="AW238" t="e">
        <f ca="1">VLOOKUP($B238,基础扩展表!$E:$AG,MATCH(AW$2,基础扩展表!$E$1:$AG$1,0),FALSE)</f>
        <v>#N/A</v>
      </c>
      <c r="AX238" t="e">
        <f ca="1">VLOOKUP($B238,基础扩展表!$E:$AG,MATCH(AX$2,基础扩展表!$E$1:$AG$1,0),FALSE)</f>
        <v>#N/A</v>
      </c>
      <c r="AY238" t="e">
        <f ca="1">VLOOKUP($B238,基础扩展表!$E:$AG,MATCH(AY$2,基础扩展表!$E$1:$AG$1,0),FALSE)</f>
        <v>#N/A</v>
      </c>
      <c r="AZ238" t="e">
        <f ca="1">VLOOKUP($B238,基础扩展表!$E:$AG,MATCH(AZ$2,基础扩展表!$E$1:$AG$1,0),FALSE)</f>
        <v>#N/A</v>
      </c>
      <c r="BA238" t="e">
        <f ca="1">VLOOKUP($B238,基础扩展表!$E:$AG,MATCH(BA$2,基础扩展表!$E$1:$AG$1,0),FALSE)</f>
        <v>#N/A</v>
      </c>
      <c r="BB238" t="e">
        <f ca="1">VLOOKUP($B238,基础扩展表!$E:$AG,MATCH(BB$2,基础扩展表!$E$1:$AG$1,0),FALSE)</f>
        <v>#N/A</v>
      </c>
      <c r="BC238" t="e">
        <f ca="1">VLOOKUP($B238,基础扩展表!$E:$AG,MATCH(BC$2,基础扩展表!$E$1:$AG$1,0),FALSE)</f>
        <v>#N/A</v>
      </c>
      <c r="BD238" t="e">
        <f ca="1">VLOOKUP($B238,基础扩展表!$E:$AG,MATCH(BD$2,基础扩展表!$E$1:$AG$1,0),FALSE)</f>
        <v>#N/A</v>
      </c>
      <c r="BE238" t="e">
        <f ca="1">VLOOKUP($B238,基础扩展表!$E:$AG,MATCH(BE$2,基础扩展表!$E$1:$AG$1,0),FALSE)</f>
        <v>#N/A</v>
      </c>
      <c r="BF238" t="e">
        <f ca="1">VLOOKUP($B238,基础扩展表!$E:$AG,MATCH(BF$2,基础扩展表!$E$1:$AG$1,0),FALSE)</f>
        <v>#N/A</v>
      </c>
      <c r="BG238" t="e">
        <f ca="1">VLOOKUP($B238,基础扩展表!$E:$AG,MATCH(BG$2,基础扩展表!$E$1:$AG$1,0),FALSE)</f>
        <v>#N/A</v>
      </c>
      <c r="BH238" t="e">
        <f ca="1">VLOOKUP($B238,基础扩展表!$E:$AG,MATCH(BH$2,基础扩展表!$E$1:$AG$1,0),FALSE)</f>
        <v>#N/A</v>
      </c>
      <c r="BI238" t="e">
        <f ca="1">VLOOKUP($B238,基础扩展表!$E:$AG,MATCH(BI$2,基础扩展表!$E$1:$AG$1,0),FALSE)</f>
        <v>#N/A</v>
      </c>
      <c r="BJ238" t="e">
        <f ca="1">VLOOKUP($B238,基础扩展表!$E:$AG,MATCH(BJ$2,基础扩展表!$E$1:$AG$1,0),FALSE)</f>
        <v>#N/A</v>
      </c>
      <c r="BK238" t="e">
        <f ca="1">VLOOKUP($B238,基础扩展表!$E:$AG,MATCH(BK$2,基础扩展表!$E$1:$AG$1,0),FALSE)</f>
        <v>#N/A</v>
      </c>
      <c r="BL238" t="e">
        <f ca="1">VLOOKUP($B238,基础扩展表!$E:$AG,MATCH(BL$2,基础扩展表!$E$1:$AG$1,0),FALSE)</f>
        <v>#N/A</v>
      </c>
      <c r="BM238" t="e">
        <f ca="1">VLOOKUP($E238,模型表!$C:$E,3,FALSE)</f>
        <v>#N/A</v>
      </c>
      <c r="BP238" t="str">
        <f t="shared" ca="1" si="42"/>
        <v>TRUE</v>
      </c>
    </row>
    <row r="239" spans="2:68" x14ac:dyDescent="0.2">
      <c r="B239" t="str">
        <f t="array" aca="1" ref="B239" ca="1">INDEX(基础表!$Y:$Y,SMALL(IF(基础表!$Z:$Z=1,ROW(基础表!$Z:$Z),999),ROW(H233)))&amp;""</f>
        <v/>
      </c>
      <c r="C239" t="e">
        <f ca="1">VLOOKUP(VLOOKUP($B239,基础表!$E:$G,3,FALSE),模型表!$C:$D,2,FALSE)</f>
        <v>#N/A</v>
      </c>
      <c r="E239" t="e">
        <f ca="1">VLOOKUP($B239,基础表!$E:$G,3,FALSE)</f>
        <v>#N/A</v>
      </c>
      <c r="F239" t="e">
        <f ca="1">VLOOKUP($E239,模型表!$C:$G,5,FALSE)</f>
        <v>#N/A</v>
      </c>
      <c r="G239" t="e">
        <f ca="1">VLOOKUP($E239,模型表!$C:$F,4,FALSE)</f>
        <v>#N/A</v>
      </c>
      <c r="I239" t="str">
        <f t="shared" ca="1" si="0"/>
        <v/>
      </c>
      <c r="J239" t="str">
        <f t="shared" ca="1" si="1"/>
        <v/>
      </c>
      <c r="K239" t="str">
        <f t="shared" ca="1" si="2"/>
        <v/>
      </c>
      <c r="L239" t="str">
        <f t="shared" ca="1" si="3"/>
        <v/>
      </c>
      <c r="M239" t="str">
        <f t="shared" ca="1" si="37"/>
        <v/>
      </c>
      <c r="O239" t="e">
        <f ca="1">VLOOKUP($B239,基础表!$E:$R,14,FALSE)</f>
        <v>#N/A</v>
      </c>
      <c r="P239" t="e">
        <f ca="1">VLOOKUP($B239,基础表!$E:$S,13,FALSE)</f>
        <v>#N/A</v>
      </c>
      <c r="R239" t="e">
        <f ca="1">VLOOKUP($B239,基础表!$E:$H,4,FALSE)</f>
        <v>#N/A</v>
      </c>
      <c r="U239" t="str">
        <f t="shared" ca="1" si="38"/>
        <v/>
      </c>
      <c r="V239" t="str">
        <f t="shared" ca="1" si="39"/>
        <v/>
      </c>
      <c r="W239" t="str">
        <f t="shared" ca="1" si="40"/>
        <v/>
      </c>
      <c r="X239" t="e">
        <f ca="1">VLOOKUP($E239,模型表!$C:$K,9,FALSE)</f>
        <v>#N/A</v>
      </c>
      <c r="Z239" t="e">
        <f ca="1">VLOOKUP($E239,模型表!$C:$Q,11,FALSE)</f>
        <v>#N/A</v>
      </c>
      <c r="AF239" s="36" t="str">
        <f ca="1">IF($B239="","",IF(VLOOKUP($E239,模型表!$C:$O,12,FALSE)="PBuff","["&amp;VLOOKUP($E239,模型表!$C:$Q,13,FALSE)&amp;"]","[]"))</f>
        <v/>
      </c>
      <c r="AH239" s="23" t="str">
        <f t="shared" ca="1" si="9"/>
        <v/>
      </c>
      <c r="AI239" s="23" t="e">
        <f t="shared" ca="1" si="41"/>
        <v>#N/A</v>
      </c>
      <c r="AJ239" s="23" t="str">
        <f t="shared" ca="1" si="11"/>
        <v/>
      </c>
      <c r="AK239" s="23" t="str">
        <f t="shared" ca="1" si="12"/>
        <v/>
      </c>
      <c r="AM239" t="e">
        <f ca="1">VLOOKUP($B239,基础表!$E:$J,4,FALSE)</f>
        <v>#N/A</v>
      </c>
      <c r="AN239" t="e">
        <f ca="1">VLOOKUP($B239,基础表!$E:$J,5,FALSE)</f>
        <v>#N/A</v>
      </c>
      <c r="AO239" t="e">
        <f ca="1">VLOOKUP($B239,基础表!$E:$J,6,FALSE)</f>
        <v>#N/A</v>
      </c>
      <c r="AP239" t="e">
        <f ca="1">VLOOKUP($B239,基础扩展表!$E:$AG,MATCH(AP$2,基础扩展表!$E$1:$AG$1,0),FALSE)</f>
        <v>#N/A</v>
      </c>
      <c r="AQ239" t="e">
        <f ca="1">VLOOKUP($B239,基础扩展表!$E:$AG,MATCH(AQ$2,基础扩展表!$E$1:$AG$1,0),FALSE)</f>
        <v>#N/A</v>
      </c>
      <c r="AR239" t="e">
        <f ca="1">VLOOKUP($B239,基础扩展表!$E:$AG,MATCH(AR$2,基础扩展表!$E$1:$AG$1,0),FALSE)</f>
        <v>#N/A</v>
      </c>
      <c r="AS239" t="e">
        <f ca="1">VLOOKUP($B239,基础扩展表!$E:$AG,MATCH(AS$2,基础扩展表!$E$1:$AG$1,0),FALSE)</f>
        <v>#N/A</v>
      </c>
      <c r="AT239" t="e">
        <f ca="1">VLOOKUP($B239,基础扩展表!$E:$AG,MATCH(AT$2,基础扩展表!$E$1:$AG$1,0),FALSE)</f>
        <v>#N/A</v>
      </c>
      <c r="AU239" t="e">
        <f ca="1">VLOOKUP($B239,基础扩展表!$E:$AG,MATCH(AU$2,基础扩展表!$E$1:$AG$1,0),FALSE)</f>
        <v>#N/A</v>
      </c>
      <c r="AV239" t="e">
        <f ca="1">VLOOKUP($B239,基础扩展表!$E:$AG,MATCH(AV$2,基础扩展表!$E$1:$AG$1,0),FALSE)</f>
        <v>#N/A</v>
      </c>
      <c r="AW239" t="e">
        <f ca="1">VLOOKUP($B239,基础扩展表!$E:$AG,MATCH(AW$2,基础扩展表!$E$1:$AG$1,0),FALSE)</f>
        <v>#N/A</v>
      </c>
      <c r="AX239" t="e">
        <f ca="1">VLOOKUP($B239,基础扩展表!$E:$AG,MATCH(AX$2,基础扩展表!$E$1:$AG$1,0),FALSE)</f>
        <v>#N/A</v>
      </c>
      <c r="AY239" t="e">
        <f ca="1">VLOOKUP($B239,基础扩展表!$E:$AG,MATCH(AY$2,基础扩展表!$E$1:$AG$1,0),FALSE)</f>
        <v>#N/A</v>
      </c>
      <c r="AZ239" t="e">
        <f ca="1">VLOOKUP($B239,基础扩展表!$E:$AG,MATCH(AZ$2,基础扩展表!$E$1:$AG$1,0),FALSE)</f>
        <v>#N/A</v>
      </c>
      <c r="BA239" t="e">
        <f ca="1">VLOOKUP($B239,基础扩展表!$E:$AG,MATCH(BA$2,基础扩展表!$E$1:$AG$1,0),FALSE)</f>
        <v>#N/A</v>
      </c>
      <c r="BB239" t="e">
        <f ca="1">VLOOKUP($B239,基础扩展表!$E:$AG,MATCH(BB$2,基础扩展表!$E$1:$AG$1,0),FALSE)</f>
        <v>#N/A</v>
      </c>
      <c r="BC239" t="e">
        <f ca="1">VLOOKUP($B239,基础扩展表!$E:$AG,MATCH(BC$2,基础扩展表!$E$1:$AG$1,0),FALSE)</f>
        <v>#N/A</v>
      </c>
      <c r="BD239" t="e">
        <f ca="1">VLOOKUP($B239,基础扩展表!$E:$AG,MATCH(BD$2,基础扩展表!$E$1:$AG$1,0),FALSE)</f>
        <v>#N/A</v>
      </c>
      <c r="BE239" t="e">
        <f ca="1">VLOOKUP($B239,基础扩展表!$E:$AG,MATCH(BE$2,基础扩展表!$E$1:$AG$1,0),FALSE)</f>
        <v>#N/A</v>
      </c>
      <c r="BF239" t="e">
        <f ca="1">VLOOKUP($B239,基础扩展表!$E:$AG,MATCH(BF$2,基础扩展表!$E$1:$AG$1,0),FALSE)</f>
        <v>#N/A</v>
      </c>
      <c r="BG239" t="e">
        <f ca="1">VLOOKUP($B239,基础扩展表!$E:$AG,MATCH(BG$2,基础扩展表!$E$1:$AG$1,0),FALSE)</f>
        <v>#N/A</v>
      </c>
      <c r="BH239" t="e">
        <f ca="1">VLOOKUP($B239,基础扩展表!$E:$AG,MATCH(BH$2,基础扩展表!$E$1:$AG$1,0),FALSE)</f>
        <v>#N/A</v>
      </c>
      <c r="BI239" t="e">
        <f ca="1">VLOOKUP($B239,基础扩展表!$E:$AG,MATCH(BI$2,基础扩展表!$E$1:$AG$1,0),FALSE)</f>
        <v>#N/A</v>
      </c>
      <c r="BJ239" t="e">
        <f ca="1">VLOOKUP($B239,基础扩展表!$E:$AG,MATCH(BJ$2,基础扩展表!$E$1:$AG$1,0),FALSE)</f>
        <v>#N/A</v>
      </c>
      <c r="BK239" t="e">
        <f ca="1">VLOOKUP($B239,基础扩展表!$E:$AG,MATCH(BK$2,基础扩展表!$E$1:$AG$1,0),FALSE)</f>
        <v>#N/A</v>
      </c>
      <c r="BL239" t="e">
        <f ca="1">VLOOKUP($B239,基础扩展表!$E:$AG,MATCH(BL$2,基础扩展表!$E$1:$AG$1,0),FALSE)</f>
        <v>#N/A</v>
      </c>
      <c r="BM239" t="e">
        <f ca="1">VLOOKUP($E239,模型表!$C:$E,3,FALSE)</f>
        <v>#N/A</v>
      </c>
      <c r="BP239" t="str">
        <f t="shared" ca="1" si="42"/>
        <v>TRUE</v>
      </c>
    </row>
    <row r="240" spans="2:68" x14ac:dyDescent="0.2">
      <c r="B240" t="str">
        <f t="array" aca="1" ref="B240" ca="1">INDEX(基础表!$Y:$Y,SMALL(IF(基础表!$Z:$Z=1,ROW(基础表!$Z:$Z),999),ROW(H234)))&amp;""</f>
        <v/>
      </c>
      <c r="C240" t="e">
        <f ca="1">VLOOKUP(VLOOKUP($B240,基础表!$E:$G,3,FALSE),模型表!$C:$D,2,FALSE)</f>
        <v>#N/A</v>
      </c>
      <c r="E240" t="e">
        <f ca="1">VLOOKUP($B240,基础表!$E:$G,3,FALSE)</f>
        <v>#N/A</v>
      </c>
      <c r="F240" t="e">
        <f ca="1">VLOOKUP($E240,模型表!$C:$G,5,FALSE)</f>
        <v>#N/A</v>
      </c>
      <c r="G240" t="e">
        <f ca="1">VLOOKUP($E240,模型表!$C:$F,4,FALSE)</f>
        <v>#N/A</v>
      </c>
      <c r="I240" t="str">
        <f t="shared" ca="1" si="0"/>
        <v/>
      </c>
      <c r="J240" t="str">
        <f t="shared" ca="1" si="1"/>
        <v/>
      </c>
      <c r="K240" t="str">
        <f t="shared" ca="1" si="2"/>
        <v/>
      </c>
      <c r="L240" t="str">
        <f t="shared" ca="1" si="3"/>
        <v/>
      </c>
      <c r="M240" t="str">
        <f t="shared" ca="1" si="37"/>
        <v/>
      </c>
      <c r="O240" t="e">
        <f ca="1">VLOOKUP($B240,基础表!$E:$R,14,FALSE)</f>
        <v>#N/A</v>
      </c>
      <c r="P240" t="e">
        <f ca="1">VLOOKUP($B240,基础表!$E:$S,13,FALSE)</f>
        <v>#N/A</v>
      </c>
      <c r="R240" t="e">
        <f ca="1">VLOOKUP($B240,基础表!$E:$H,4,FALSE)</f>
        <v>#N/A</v>
      </c>
      <c r="U240" t="str">
        <f t="shared" ca="1" si="38"/>
        <v/>
      </c>
      <c r="V240" t="str">
        <f t="shared" ca="1" si="39"/>
        <v/>
      </c>
      <c r="W240" t="str">
        <f t="shared" ca="1" si="40"/>
        <v/>
      </c>
      <c r="X240" t="e">
        <f ca="1">VLOOKUP($E240,模型表!$C:$K,9,FALSE)</f>
        <v>#N/A</v>
      </c>
      <c r="Z240" t="e">
        <f ca="1">VLOOKUP($E240,模型表!$C:$Q,11,FALSE)</f>
        <v>#N/A</v>
      </c>
      <c r="AF240" s="36" t="str">
        <f ca="1">IF($B240="","",IF(VLOOKUP($E240,模型表!$C:$O,12,FALSE)="PBuff","["&amp;VLOOKUP($E240,模型表!$C:$Q,13,FALSE)&amp;"]","[]"))</f>
        <v/>
      </c>
      <c r="AH240" s="23" t="str">
        <f t="shared" ca="1" si="9"/>
        <v/>
      </c>
      <c r="AI240" s="23" t="e">
        <f t="shared" ca="1" si="41"/>
        <v>#N/A</v>
      </c>
      <c r="AJ240" s="23" t="str">
        <f t="shared" ca="1" si="11"/>
        <v/>
      </c>
      <c r="AK240" s="23" t="str">
        <f t="shared" ca="1" si="12"/>
        <v/>
      </c>
      <c r="AM240" t="e">
        <f ca="1">VLOOKUP($B240,基础表!$E:$J,4,FALSE)</f>
        <v>#N/A</v>
      </c>
      <c r="AN240" t="e">
        <f ca="1">VLOOKUP($B240,基础表!$E:$J,5,FALSE)</f>
        <v>#N/A</v>
      </c>
      <c r="AO240" t="e">
        <f ca="1">VLOOKUP($B240,基础表!$E:$J,6,FALSE)</f>
        <v>#N/A</v>
      </c>
      <c r="AP240" t="e">
        <f ca="1">VLOOKUP($B240,基础扩展表!$E:$AG,MATCH(AP$2,基础扩展表!$E$1:$AG$1,0),FALSE)</f>
        <v>#N/A</v>
      </c>
      <c r="AQ240" t="e">
        <f ca="1">VLOOKUP($B240,基础扩展表!$E:$AG,MATCH(AQ$2,基础扩展表!$E$1:$AG$1,0),FALSE)</f>
        <v>#N/A</v>
      </c>
      <c r="AR240" t="e">
        <f ca="1">VLOOKUP($B240,基础扩展表!$E:$AG,MATCH(AR$2,基础扩展表!$E$1:$AG$1,0),FALSE)</f>
        <v>#N/A</v>
      </c>
      <c r="AS240" t="e">
        <f ca="1">VLOOKUP($B240,基础扩展表!$E:$AG,MATCH(AS$2,基础扩展表!$E$1:$AG$1,0),FALSE)</f>
        <v>#N/A</v>
      </c>
      <c r="AT240" t="e">
        <f ca="1">VLOOKUP($B240,基础扩展表!$E:$AG,MATCH(AT$2,基础扩展表!$E$1:$AG$1,0),FALSE)</f>
        <v>#N/A</v>
      </c>
      <c r="AU240" t="e">
        <f ca="1">VLOOKUP($B240,基础扩展表!$E:$AG,MATCH(AU$2,基础扩展表!$E$1:$AG$1,0),FALSE)</f>
        <v>#N/A</v>
      </c>
      <c r="AV240" t="e">
        <f ca="1">VLOOKUP($B240,基础扩展表!$E:$AG,MATCH(AV$2,基础扩展表!$E$1:$AG$1,0),FALSE)</f>
        <v>#N/A</v>
      </c>
      <c r="AW240" t="e">
        <f ca="1">VLOOKUP($B240,基础扩展表!$E:$AG,MATCH(AW$2,基础扩展表!$E$1:$AG$1,0),FALSE)</f>
        <v>#N/A</v>
      </c>
      <c r="AX240" t="e">
        <f ca="1">VLOOKUP($B240,基础扩展表!$E:$AG,MATCH(AX$2,基础扩展表!$E$1:$AG$1,0),FALSE)</f>
        <v>#N/A</v>
      </c>
      <c r="AY240" t="e">
        <f ca="1">VLOOKUP($B240,基础扩展表!$E:$AG,MATCH(AY$2,基础扩展表!$E$1:$AG$1,0),FALSE)</f>
        <v>#N/A</v>
      </c>
      <c r="AZ240" t="e">
        <f ca="1">VLOOKUP($B240,基础扩展表!$E:$AG,MATCH(AZ$2,基础扩展表!$E$1:$AG$1,0),FALSE)</f>
        <v>#N/A</v>
      </c>
      <c r="BA240" t="e">
        <f ca="1">VLOOKUP($B240,基础扩展表!$E:$AG,MATCH(BA$2,基础扩展表!$E$1:$AG$1,0),FALSE)</f>
        <v>#N/A</v>
      </c>
      <c r="BB240" t="e">
        <f ca="1">VLOOKUP($B240,基础扩展表!$E:$AG,MATCH(BB$2,基础扩展表!$E$1:$AG$1,0),FALSE)</f>
        <v>#N/A</v>
      </c>
      <c r="BC240" t="e">
        <f ca="1">VLOOKUP($B240,基础扩展表!$E:$AG,MATCH(BC$2,基础扩展表!$E$1:$AG$1,0),FALSE)</f>
        <v>#N/A</v>
      </c>
      <c r="BD240" t="e">
        <f ca="1">VLOOKUP($B240,基础扩展表!$E:$AG,MATCH(BD$2,基础扩展表!$E$1:$AG$1,0),FALSE)</f>
        <v>#N/A</v>
      </c>
      <c r="BE240" t="e">
        <f ca="1">VLOOKUP($B240,基础扩展表!$E:$AG,MATCH(BE$2,基础扩展表!$E$1:$AG$1,0),FALSE)</f>
        <v>#N/A</v>
      </c>
      <c r="BF240" t="e">
        <f ca="1">VLOOKUP($B240,基础扩展表!$E:$AG,MATCH(BF$2,基础扩展表!$E$1:$AG$1,0),FALSE)</f>
        <v>#N/A</v>
      </c>
      <c r="BG240" t="e">
        <f ca="1">VLOOKUP($B240,基础扩展表!$E:$AG,MATCH(BG$2,基础扩展表!$E$1:$AG$1,0),FALSE)</f>
        <v>#N/A</v>
      </c>
      <c r="BH240" t="e">
        <f ca="1">VLOOKUP($B240,基础扩展表!$E:$AG,MATCH(BH$2,基础扩展表!$E$1:$AG$1,0),FALSE)</f>
        <v>#N/A</v>
      </c>
      <c r="BI240" t="e">
        <f ca="1">VLOOKUP($B240,基础扩展表!$E:$AG,MATCH(BI$2,基础扩展表!$E$1:$AG$1,0),FALSE)</f>
        <v>#N/A</v>
      </c>
      <c r="BJ240" t="e">
        <f ca="1">VLOOKUP($B240,基础扩展表!$E:$AG,MATCH(BJ$2,基础扩展表!$E$1:$AG$1,0),FALSE)</f>
        <v>#N/A</v>
      </c>
      <c r="BK240" t="e">
        <f ca="1">VLOOKUP($B240,基础扩展表!$E:$AG,MATCH(BK$2,基础扩展表!$E$1:$AG$1,0),FALSE)</f>
        <v>#N/A</v>
      </c>
      <c r="BL240" t="e">
        <f ca="1">VLOOKUP($B240,基础扩展表!$E:$AG,MATCH(BL$2,基础扩展表!$E$1:$AG$1,0),FALSE)</f>
        <v>#N/A</v>
      </c>
      <c r="BM240" t="e">
        <f ca="1">VLOOKUP($E240,模型表!$C:$E,3,FALSE)</f>
        <v>#N/A</v>
      </c>
      <c r="BP240" t="str">
        <f t="shared" ca="1" si="42"/>
        <v>TRUE</v>
      </c>
    </row>
    <row r="241" spans="2:68" x14ac:dyDescent="0.2">
      <c r="B241" t="str">
        <f t="array" aca="1" ref="B241" ca="1">INDEX(基础表!$Y:$Y,SMALL(IF(基础表!$Z:$Z=1,ROW(基础表!$Z:$Z),999),ROW(H235)))&amp;""</f>
        <v/>
      </c>
      <c r="C241" t="e">
        <f ca="1">VLOOKUP(VLOOKUP($B241,基础表!$E:$G,3,FALSE),模型表!$C:$D,2,FALSE)</f>
        <v>#N/A</v>
      </c>
      <c r="E241" t="e">
        <f ca="1">VLOOKUP($B241,基础表!$E:$G,3,FALSE)</f>
        <v>#N/A</v>
      </c>
      <c r="F241" t="e">
        <f ca="1">VLOOKUP($E241,模型表!$C:$G,5,FALSE)</f>
        <v>#N/A</v>
      </c>
      <c r="G241" t="e">
        <f ca="1">VLOOKUP($E241,模型表!$C:$F,4,FALSE)</f>
        <v>#N/A</v>
      </c>
      <c r="I241" t="str">
        <f t="shared" ca="1" si="0"/>
        <v/>
      </c>
      <c r="J241" t="str">
        <f t="shared" ca="1" si="1"/>
        <v/>
      </c>
      <c r="K241" t="str">
        <f t="shared" ca="1" si="2"/>
        <v/>
      </c>
      <c r="L241" t="str">
        <f t="shared" ca="1" si="3"/>
        <v/>
      </c>
      <c r="M241" t="str">
        <f t="shared" ca="1" si="37"/>
        <v/>
      </c>
      <c r="O241" t="e">
        <f ca="1">VLOOKUP($B241,基础表!$E:$R,14,FALSE)</f>
        <v>#N/A</v>
      </c>
      <c r="P241" t="e">
        <f ca="1">VLOOKUP($B241,基础表!$E:$S,13,FALSE)</f>
        <v>#N/A</v>
      </c>
      <c r="R241" t="e">
        <f ca="1">VLOOKUP($B241,基础表!$E:$H,4,FALSE)</f>
        <v>#N/A</v>
      </c>
      <c r="U241" t="str">
        <f t="shared" ca="1" si="38"/>
        <v/>
      </c>
      <c r="V241" t="str">
        <f t="shared" ca="1" si="39"/>
        <v/>
      </c>
      <c r="W241" t="str">
        <f t="shared" ca="1" si="40"/>
        <v/>
      </c>
      <c r="X241" t="e">
        <f ca="1">VLOOKUP($E241,模型表!$C:$K,9,FALSE)</f>
        <v>#N/A</v>
      </c>
      <c r="Z241" t="e">
        <f ca="1">VLOOKUP($E241,模型表!$C:$Q,11,FALSE)</f>
        <v>#N/A</v>
      </c>
      <c r="AF241" s="36" t="str">
        <f ca="1">IF($B241="","",IF(VLOOKUP($E241,模型表!$C:$O,12,FALSE)="PBuff","["&amp;VLOOKUP($E241,模型表!$C:$Q,13,FALSE)&amp;"]","[]"))</f>
        <v/>
      </c>
      <c r="AH241" s="23" t="str">
        <f t="shared" ca="1" si="9"/>
        <v/>
      </c>
      <c r="AI241" s="23" t="e">
        <f t="shared" ca="1" si="41"/>
        <v>#N/A</v>
      </c>
      <c r="AJ241" s="23" t="str">
        <f t="shared" ca="1" si="11"/>
        <v/>
      </c>
      <c r="AK241" s="23" t="str">
        <f t="shared" ca="1" si="12"/>
        <v/>
      </c>
      <c r="AM241" t="e">
        <f ca="1">VLOOKUP($B241,基础表!$E:$J,4,FALSE)</f>
        <v>#N/A</v>
      </c>
      <c r="AN241" t="e">
        <f ca="1">VLOOKUP($B241,基础表!$E:$J,5,FALSE)</f>
        <v>#N/A</v>
      </c>
      <c r="AO241" t="e">
        <f ca="1">VLOOKUP($B241,基础表!$E:$J,6,FALSE)</f>
        <v>#N/A</v>
      </c>
      <c r="AP241" t="e">
        <f ca="1">VLOOKUP($B241,基础扩展表!$E:$AG,MATCH(AP$2,基础扩展表!$E$1:$AG$1,0),FALSE)</f>
        <v>#N/A</v>
      </c>
      <c r="AQ241" t="e">
        <f ca="1">VLOOKUP($B241,基础扩展表!$E:$AG,MATCH(AQ$2,基础扩展表!$E$1:$AG$1,0),FALSE)</f>
        <v>#N/A</v>
      </c>
      <c r="AR241" t="e">
        <f ca="1">VLOOKUP($B241,基础扩展表!$E:$AG,MATCH(AR$2,基础扩展表!$E$1:$AG$1,0),FALSE)</f>
        <v>#N/A</v>
      </c>
      <c r="AS241" t="e">
        <f ca="1">VLOOKUP($B241,基础扩展表!$E:$AG,MATCH(AS$2,基础扩展表!$E$1:$AG$1,0),FALSE)</f>
        <v>#N/A</v>
      </c>
      <c r="AT241" t="e">
        <f ca="1">VLOOKUP($B241,基础扩展表!$E:$AG,MATCH(AT$2,基础扩展表!$E$1:$AG$1,0),FALSE)</f>
        <v>#N/A</v>
      </c>
      <c r="AU241" t="e">
        <f ca="1">VLOOKUP($B241,基础扩展表!$E:$AG,MATCH(AU$2,基础扩展表!$E$1:$AG$1,0),FALSE)</f>
        <v>#N/A</v>
      </c>
      <c r="AV241" t="e">
        <f ca="1">VLOOKUP($B241,基础扩展表!$E:$AG,MATCH(AV$2,基础扩展表!$E$1:$AG$1,0),FALSE)</f>
        <v>#N/A</v>
      </c>
      <c r="AW241" t="e">
        <f ca="1">VLOOKUP($B241,基础扩展表!$E:$AG,MATCH(AW$2,基础扩展表!$E$1:$AG$1,0),FALSE)</f>
        <v>#N/A</v>
      </c>
      <c r="AX241" t="e">
        <f ca="1">VLOOKUP($B241,基础扩展表!$E:$AG,MATCH(AX$2,基础扩展表!$E$1:$AG$1,0),FALSE)</f>
        <v>#N/A</v>
      </c>
      <c r="AY241" t="e">
        <f ca="1">VLOOKUP($B241,基础扩展表!$E:$AG,MATCH(AY$2,基础扩展表!$E$1:$AG$1,0),FALSE)</f>
        <v>#N/A</v>
      </c>
      <c r="AZ241" t="e">
        <f ca="1">VLOOKUP($B241,基础扩展表!$E:$AG,MATCH(AZ$2,基础扩展表!$E$1:$AG$1,0),FALSE)</f>
        <v>#N/A</v>
      </c>
      <c r="BA241" t="e">
        <f ca="1">VLOOKUP($B241,基础扩展表!$E:$AG,MATCH(BA$2,基础扩展表!$E$1:$AG$1,0),FALSE)</f>
        <v>#N/A</v>
      </c>
      <c r="BB241" t="e">
        <f ca="1">VLOOKUP($B241,基础扩展表!$E:$AG,MATCH(BB$2,基础扩展表!$E$1:$AG$1,0),FALSE)</f>
        <v>#N/A</v>
      </c>
      <c r="BC241" t="e">
        <f ca="1">VLOOKUP($B241,基础扩展表!$E:$AG,MATCH(BC$2,基础扩展表!$E$1:$AG$1,0),FALSE)</f>
        <v>#N/A</v>
      </c>
      <c r="BD241" t="e">
        <f ca="1">VLOOKUP($B241,基础扩展表!$E:$AG,MATCH(BD$2,基础扩展表!$E$1:$AG$1,0),FALSE)</f>
        <v>#N/A</v>
      </c>
      <c r="BE241" t="e">
        <f ca="1">VLOOKUP($B241,基础扩展表!$E:$AG,MATCH(BE$2,基础扩展表!$E$1:$AG$1,0),FALSE)</f>
        <v>#N/A</v>
      </c>
      <c r="BF241" t="e">
        <f ca="1">VLOOKUP($B241,基础扩展表!$E:$AG,MATCH(BF$2,基础扩展表!$E$1:$AG$1,0),FALSE)</f>
        <v>#N/A</v>
      </c>
      <c r="BG241" t="e">
        <f ca="1">VLOOKUP($B241,基础扩展表!$E:$AG,MATCH(BG$2,基础扩展表!$E$1:$AG$1,0),FALSE)</f>
        <v>#N/A</v>
      </c>
      <c r="BH241" t="e">
        <f ca="1">VLOOKUP($B241,基础扩展表!$E:$AG,MATCH(BH$2,基础扩展表!$E$1:$AG$1,0),FALSE)</f>
        <v>#N/A</v>
      </c>
      <c r="BI241" t="e">
        <f ca="1">VLOOKUP($B241,基础扩展表!$E:$AG,MATCH(BI$2,基础扩展表!$E$1:$AG$1,0),FALSE)</f>
        <v>#N/A</v>
      </c>
      <c r="BJ241" t="e">
        <f ca="1">VLOOKUP($B241,基础扩展表!$E:$AG,MATCH(BJ$2,基础扩展表!$E$1:$AG$1,0),FALSE)</f>
        <v>#N/A</v>
      </c>
      <c r="BK241" t="e">
        <f ca="1">VLOOKUP($B241,基础扩展表!$E:$AG,MATCH(BK$2,基础扩展表!$E$1:$AG$1,0),FALSE)</f>
        <v>#N/A</v>
      </c>
      <c r="BL241" t="e">
        <f ca="1">VLOOKUP($B241,基础扩展表!$E:$AG,MATCH(BL$2,基础扩展表!$E$1:$AG$1,0),FALSE)</f>
        <v>#N/A</v>
      </c>
      <c r="BM241" t="e">
        <f ca="1">VLOOKUP($E241,模型表!$C:$E,3,FALSE)</f>
        <v>#N/A</v>
      </c>
      <c r="BP241" t="str">
        <f t="shared" ca="1" si="42"/>
        <v>TRUE</v>
      </c>
    </row>
    <row r="242" spans="2:68" x14ac:dyDescent="0.2">
      <c r="B242" t="str">
        <f t="array" aca="1" ref="B242" ca="1">INDEX(基础表!$Y:$Y,SMALL(IF(基础表!$Z:$Z=1,ROW(基础表!$Z:$Z),999),ROW(H236)))&amp;""</f>
        <v/>
      </c>
      <c r="C242" t="e">
        <f ca="1">VLOOKUP(VLOOKUP($B242,基础表!$E:$G,3,FALSE),模型表!$C:$D,2,FALSE)</f>
        <v>#N/A</v>
      </c>
      <c r="E242" t="e">
        <f ca="1">VLOOKUP($B242,基础表!$E:$G,3,FALSE)</f>
        <v>#N/A</v>
      </c>
      <c r="F242" t="e">
        <f ca="1">VLOOKUP($E242,模型表!$C:$G,5,FALSE)</f>
        <v>#N/A</v>
      </c>
      <c r="G242" t="e">
        <f ca="1">VLOOKUP($E242,模型表!$C:$F,4,FALSE)</f>
        <v>#N/A</v>
      </c>
      <c r="I242" t="str">
        <f t="shared" ca="1" si="0"/>
        <v/>
      </c>
      <c r="J242" t="str">
        <f t="shared" ca="1" si="1"/>
        <v/>
      </c>
      <c r="K242" t="str">
        <f t="shared" ca="1" si="2"/>
        <v/>
      </c>
      <c r="L242" t="str">
        <f t="shared" ca="1" si="3"/>
        <v/>
      </c>
      <c r="M242" t="str">
        <f t="shared" ca="1" si="37"/>
        <v/>
      </c>
      <c r="O242" t="e">
        <f ca="1">VLOOKUP($B242,基础表!$E:$R,14,FALSE)</f>
        <v>#N/A</v>
      </c>
      <c r="P242" t="e">
        <f ca="1">VLOOKUP($B242,基础表!$E:$S,13,FALSE)</f>
        <v>#N/A</v>
      </c>
      <c r="R242" t="e">
        <f ca="1">VLOOKUP($B242,基础表!$E:$H,4,FALSE)</f>
        <v>#N/A</v>
      </c>
      <c r="U242" t="str">
        <f t="shared" ca="1" si="38"/>
        <v/>
      </c>
      <c r="V242" t="str">
        <f t="shared" ca="1" si="39"/>
        <v/>
      </c>
      <c r="W242" t="str">
        <f t="shared" ca="1" si="40"/>
        <v/>
      </c>
      <c r="X242" t="e">
        <f ca="1">VLOOKUP($E242,模型表!$C:$K,9,FALSE)</f>
        <v>#N/A</v>
      </c>
      <c r="Z242" t="e">
        <f ca="1">VLOOKUP($E242,模型表!$C:$Q,11,FALSE)</f>
        <v>#N/A</v>
      </c>
      <c r="AF242" s="36" t="str">
        <f ca="1">IF($B242="","",IF(VLOOKUP($E242,模型表!$C:$O,12,FALSE)="PBuff","["&amp;VLOOKUP($E242,模型表!$C:$Q,13,FALSE)&amp;"]","[]"))</f>
        <v/>
      </c>
      <c r="AH242" s="23" t="str">
        <f t="shared" ca="1" si="9"/>
        <v/>
      </c>
      <c r="AI242" s="23" t="e">
        <f t="shared" ca="1" si="41"/>
        <v>#N/A</v>
      </c>
      <c r="AJ242" s="23" t="str">
        <f t="shared" ca="1" si="11"/>
        <v/>
      </c>
      <c r="AK242" s="23" t="str">
        <f t="shared" ca="1" si="12"/>
        <v/>
      </c>
      <c r="AM242" t="e">
        <f ca="1">VLOOKUP($B242,基础表!$E:$J,4,FALSE)</f>
        <v>#N/A</v>
      </c>
      <c r="AN242" t="e">
        <f ca="1">VLOOKUP($B242,基础表!$E:$J,5,FALSE)</f>
        <v>#N/A</v>
      </c>
      <c r="AO242" t="e">
        <f ca="1">VLOOKUP($B242,基础表!$E:$J,6,FALSE)</f>
        <v>#N/A</v>
      </c>
      <c r="AP242" t="e">
        <f ca="1">VLOOKUP($B242,基础扩展表!$E:$AG,MATCH(AP$2,基础扩展表!$E$1:$AG$1,0),FALSE)</f>
        <v>#N/A</v>
      </c>
      <c r="AQ242" t="e">
        <f ca="1">VLOOKUP($B242,基础扩展表!$E:$AG,MATCH(AQ$2,基础扩展表!$E$1:$AG$1,0),FALSE)</f>
        <v>#N/A</v>
      </c>
      <c r="AR242" t="e">
        <f ca="1">VLOOKUP($B242,基础扩展表!$E:$AG,MATCH(AR$2,基础扩展表!$E$1:$AG$1,0),FALSE)</f>
        <v>#N/A</v>
      </c>
      <c r="AS242" t="e">
        <f ca="1">VLOOKUP($B242,基础扩展表!$E:$AG,MATCH(AS$2,基础扩展表!$E$1:$AG$1,0),FALSE)</f>
        <v>#N/A</v>
      </c>
      <c r="AT242" t="e">
        <f ca="1">VLOOKUP($B242,基础扩展表!$E:$AG,MATCH(AT$2,基础扩展表!$E$1:$AG$1,0),FALSE)</f>
        <v>#N/A</v>
      </c>
      <c r="AU242" t="e">
        <f ca="1">VLOOKUP($B242,基础扩展表!$E:$AG,MATCH(AU$2,基础扩展表!$E$1:$AG$1,0),FALSE)</f>
        <v>#N/A</v>
      </c>
      <c r="AV242" t="e">
        <f ca="1">VLOOKUP($B242,基础扩展表!$E:$AG,MATCH(AV$2,基础扩展表!$E$1:$AG$1,0),FALSE)</f>
        <v>#N/A</v>
      </c>
      <c r="AW242" t="e">
        <f ca="1">VLOOKUP($B242,基础扩展表!$E:$AG,MATCH(AW$2,基础扩展表!$E$1:$AG$1,0),FALSE)</f>
        <v>#N/A</v>
      </c>
      <c r="AX242" t="e">
        <f ca="1">VLOOKUP($B242,基础扩展表!$E:$AG,MATCH(AX$2,基础扩展表!$E$1:$AG$1,0),FALSE)</f>
        <v>#N/A</v>
      </c>
      <c r="AY242" t="e">
        <f ca="1">VLOOKUP($B242,基础扩展表!$E:$AG,MATCH(AY$2,基础扩展表!$E$1:$AG$1,0),FALSE)</f>
        <v>#N/A</v>
      </c>
      <c r="AZ242" t="e">
        <f ca="1">VLOOKUP($B242,基础扩展表!$E:$AG,MATCH(AZ$2,基础扩展表!$E$1:$AG$1,0),FALSE)</f>
        <v>#N/A</v>
      </c>
      <c r="BA242" t="e">
        <f ca="1">VLOOKUP($B242,基础扩展表!$E:$AG,MATCH(BA$2,基础扩展表!$E$1:$AG$1,0),FALSE)</f>
        <v>#N/A</v>
      </c>
      <c r="BB242" t="e">
        <f ca="1">VLOOKUP($B242,基础扩展表!$E:$AG,MATCH(BB$2,基础扩展表!$E$1:$AG$1,0),FALSE)</f>
        <v>#N/A</v>
      </c>
      <c r="BC242" t="e">
        <f ca="1">VLOOKUP($B242,基础扩展表!$E:$AG,MATCH(BC$2,基础扩展表!$E$1:$AG$1,0),FALSE)</f>
        <v>#N/A</v>
      </c>
      <c r="BD242" t="e">
        <f ca="1">VLOOKUP($B242,基础扩展表!$E:$AG,MATCH(BD$2,基础扩展表!$E$1:$AG$1,0),FALSE)</f>
        <v>#N/A</v>
      </c>
      <c r="BE242" t="e">
        <f ca="1">VLOOKUP($B242,基础扩展表!$E:$AG,MATCH(BE$2,基础扩展表!$E$1:$AG$1,0),FALSE)</f>
        <v>#N/A</v>
      </c>
      <c r="BF242" t="e">
        <f ca="1">VLOOKUP($B242,基础扩展表!$E:$AG,MATCH(BF$2,基础扩展表!$E$1:$AG$1,0),FALSE)</f>
        <v>#N/A</v>
      </c>
      <c r="BG242" t="e">
        <f ca="1">VLOOKUP($B242,基础扩展表!$E:$AG,MATCH(BG$2,基础扩展表!$E$1:$AG$1,0),FALSE)</f>
        <v>#N/A</v>
      </c>
      <c r="BH242" t="e">
        <f ca="1">VLOOKUP($B242,基础扩展表!$E:$AG,MATCH(BH$2,基础扩展表!$E$1:$AG$1,0),FALSE)</f>
        <v>#N/A</v>
      </c>
      <c r="BI242" t="e">
        <f ca="1">VLOOKUP($B242,基础扩展表!$E:$AG,MATCH(BI$2,基础扩展表!$E$1:$AG$1,0),FALSE)</f>
        <v>#N/A</v>
      </c>
      <c r="BJ242" t="e">
        <f ca="1">VLOOKUP($B242,基础扩展表!$E:$AG,MATCH(BJ$2,基础扩展表!$E$1:$AG$1,0),FALSE)</f>
        <v>#N/A</v>
      </c>
      <c r="BK242" t="e">
        <f ca="1">VLOOKUP($B242,基础扩展表!$E:$AG,MATCH(BK$2,基础扩展表!$E$1:$AG$1,0),FALSE)</f>
        <v>#N/A</v>
      </c>
      <c r="BL242" t="e">
        <f ca="1">VLOOKUP($B242,基础扩展表!$E:$AG,MATCH(BL$2,基础扩展表!$E$1:$AG$1,0),FALSE)</f>
        <v>#N/A</v>
      </c>
      <c r="BM242" t="e">
        <f ca="1">VLOOKUP($E242,模型表!$C:$E,3,FALSE)</f>
        <v>#N/A</v>
      </c>
      <c r="BP242" t="str">
        <f t="shared" ca="1" si="42"/>
        <v>TRUE</v>
      </c>
    </row>
    <row r="243" spans="2:68" x14ac:dyDescent="0.2">
      <c r="B243" t="str">
        <f t="array" aca="1" ref="B243" ca="1">INDEX(基础表!$Y:$Y,SMALL(IF(基础表!$Z:$Z=1,ROW(基础表!$Z:$Z),999),ROW(H237)))&amp;""</f>
        <v/>
      </c>
      <c r="C243" t="e">
        <f ca="1">VLOOKUP(VLOOKUP($B243,基础表!$E:$G,3,FALSE),模型表!$C:$D,2,FALSE)</f>
        <v>#N/A</v>
      </c>
      <c r="E243" t="e">
        <f ca="1">VLOOKUP($B243,基础表!$E:$G,3,FALSE)</f>
        <v>#N/A</v>
      </c>
      <c r="F243" t="e">
        <f ca="1">VLOOKUP($E243,模型表!$C:$G,5,FALSE)</f>
        <v>#N/A</v>
      </c>
      <c r="G243" t="e">
        <f ca="1">VLOOKUP($E243,模型表!$C:$F,4,FALSE)</f>
        <v>#N/A</v>
      </c>
      <c r="I243" t="str">
        <f t="shared" ca="1" si="0"/>
        <v/>
      </c>
      <c r="J243" t="str">
        <f t="shared" ca="1" si="1"/>
        <v/>
      </c>
      <c r="K243" t="str">
        <f t="shared" ca="1" si="2"/>
        <v/>
      </c>
      <c r="L243" t="str">
        <f t="shared" ca="1" si="3"/>
        <v/>
      </c>
      <c r="M243" t="str">
        <f t="shared" ca="1" si="37"/>
        <v/>
      </c>
      <c r="O243" t="e">
        <f ca="1">VLOOKUP($B243,基础表!$E:$R,14,FALSE)</f>
        <v>#N/A</v>
      </c>
      <c r="P243" t="e">
        <f ca="1">VLOOKUP($B243,基础表!$E:$S,13,FALSE)</f>
        <v>#N/A</v>
      </c>
      <c r="R243" t="e">
        <f ca="1">VLOOKUP($B243,基础表!$E:$H,4,FALSE)</f>
        <v>#N/A</v>
      </c>
      <c r="U243" t="str">
        <f t="shared" ca="1" si="38"/>
        <v/>
      </c>
      <c r="V243" t="str">
        <f t="shared" ca="1" si="39"/>
        <v/>
      </c>
      <c r="W243" t="str">
        <f t="shared" ca="1" si="40"/>
        <v/>
      </c>
      <c r="X243" t="e">
        <f ca="1">VLOOKUP($E243,模型表!$C:$K,9,FALSE)</f>
        <v>#N/A</v>
      </c>
      <c r="Z243" t="e">
        <f ca="1">VLOOKUP($E243,模型表!$C:$Q,11,FALSE)</f>
        <v>#N/A</v>
      </c>
      <c r="AF243" s="36" t="str">
        <f ca="1">IF($B243="","",IF(VLOOKUP($E243,模型表!$C:$O,12,FALSE)="PBuff","["&amp;VLOOKUP($E243,模型表!$C:$Q,13,FALSE)&amp;"]","[]"))</f>
        <v/>
      </c>
      <c r="AH243" s="23" t="str">
        <f t="shared" ca="1" si="9"/>
        <v/>
      </c>
      <c r="AI243" s="23" t="e">
        <f t="shared" ca="1" si="41"/>
        <v>#N/A</v>
      </c>
      <c r="AJ243" s="23" t="str">
        <f t="shared" ca="1" si="11"/>
        <v/>
      </c>
      <c r="AK243" s="23" t="str">
        <f t="shared" ca="1" si="12"/>
        <v/>
      </c>
      <c r="AM243" t="e">
        <f ca="1">VLOOKUP($B243,基础表!$E:$J,4,FALSE)</f>
        <v>#N/A</v>
      </c>
      <c r="AN243" t="e">
        <f ca="1">VLOOKUP($B243,基础表!$E:$J,5,FALSE)</f>
        <v>#N/A</v>
      </c>
      <c r="AO243" t="e">
        <f ca="1">VLOOKUP($B243,基础表!$E:$J,6,FALSE)</f>
        <v>#N/A</v>
      </c>
      <c r="AP243" t="e">
        <f ca="1">VLOOKUP($B243,基础扩展表!$E:$AG,MATCH(AP$2,基础扩展表!$E$1:$AG$1,0),FALSE)</f>
        <v>#N/A</v>
      </c>
      <c r="AQ243" t="e">
        <f ca="1">VLOOKUP($B243,基础扩展表!$E:$AG,MATCH(AQ$2,基础扩展表!$E$1:$AG$1,0),FALSE)</f>
        <v>#N/A</v>
      </c>
      <c r="AR243" t="e">
        <f ca="1">VLOOKUP($B243,基础扩展表!$E:$AG,MATCH(AR$2,基础扩展表!$E$1:$AG$1,0),FALSE)</f>
        <v>#N/A</v>
      </c>
      <c r="AS243" t="e">
        <f ca="1">VLOOKUP($B243,基础扩展表!$E:$AG,MATCH(AS$2,基础扩展表!$E$1:$AG$1,0),FALSE)</f>
        <v>#N/A</v>
      </c>
      <c r="AT243" t="e">
        <f ca="1">VLOOKUP($B243,基础扩展表!$E:$AG,MATCH(AT$2,基础扩展表!$E$1:$AG$1,0),FALSE)</f>
        <v>#N/A</v>
      </c>
      <c r="AU243" t="e">
        <f ca="1">VLOOKUP($B243,基础扩展表!$E:$AG,MATCH(AU$2,基础扩展表!$E$1:$AG$1,0),FALSE)</f>
        <v>#N/A</v>
      </c>
      <c r="AV243" t="e">
        <f ca="1">VLOOKUP($B243,基础扩展表!$E:$AG,MATCH(AV$2,基础扩展表!$E$1:$AG$1,0),FALSE)</f>
        <v>#N/A</v>
      </c>
      <c r="AW243" t="e">
        <f ca="1">VLOOKUP($B243,基础扩展表!$E:$AG,MATCH(AW$2,基础扩展表!$E$1:$AG$1,0),FALSE)</f>
        <v>#N/A</v>
      </c>
      <c r="AX243" t="e">
        <f ca="1">VLOOKUP($B243,基础扩展表!$E:$AG,MATCH(AX$2,基础扩展表!$E$1:$AG$1,0),FALSE)</f>
        <v>#N/A</v>
      </c>
      <c r="AY243" t="e">
        <f ca="1">VLOOKUP($B243,基础扩展表!$E:$AG,MATCH(AY$2,基础扩展表!$E$1:$AG$1,0),FALSE)</f>
        <v>#N/A</v>
      </c>
      <c r="AZ243" t="e">
        <f ca="1">VLOOKUP($B243,基础扩展表!$E:$AG,MATCH(AZ$2,基础扩展表!$E$1:$AG$1,0),FALSE)</f>
        <v>#N/A</v>
      </c>
      <c r="BA243" t="e">
        <f ca="1">VLOOKUP($B243,基础扩展表!$E:$AG,MATCH(BA$2,基础扩展表!$E$1:$AG$1,0),FALSE)</f>
        <v>#N/A</v>
      </c>
      <c r="BB243" t="e">
        <f ca="1">VLOOKUP($B243,基础扩展表!$E:$AG,MATCH(BB$2,基础扩展表!$E$1:$AG$1,0),FALSE)</f>
        <v>#N/A</v>
      </c>
      <c r="BC243" t="e">
        <f ca="1">VLOOKUP($B243,基础扩展表!$E:$AG,MATCH(BC$2,基础扩展表!$E$1:$AG$1,0),FALSE)</f>
        <v>#N/A</v>
      </c>
      <c r="BD243" t="e">
        <f ca="1">VLOOKUP($B243,基础扩展表!$E:$AG,MATCH(BD$2,基础扩展表!$E$1:$AG$1,0),FALSE)</f>
        <v>#N/A</v>
      </c>
      <c r="BE243" t="e">
        <f ca="1">VLOOKUP($B243,基础扩展表!$E:$AG,MATCH(BE$2,基础扩展表!$E$1:$AG$1,0),FALSE)</f>
        <v>#N/A</v>
      </c>
      <c r="BF243" t="e">
        <f ca="1">VLOOKUP($B243,基础扩展表!$E:$AG,MATCH(BF$2,基础扩展表!$E$1:$AG$1,0),FALSE)</f>
        <v>#N/A</v>
      </c>
      <c r="BG243" t="e">
        <f ca="1">VLOOKUP($B243,基础扩展表!$E:$AG,MATCH(BG$2,基础扩展表!$E$1:$AG$1,0),FALSE)</f>
        <v>#N/A</v>
      </c>
      <c r="BH243" t="e">
        <f ca="1">VLOOKUP($B243,基础扩展表!$E:$AG,MATCH(BH$2,基础扩展表!$E$1:$AG$1,0),FALSE)</f>
        <v>#N/A</v>
      </c>
      <c r="BI243" t="e">
        <f ca="1">VLOOKUP($B243,基础扩展表!$E:$AG,MATCH(BI$2,基础扩展表!$E$1:$AG$1,0),FALSE)</f>
        <v>#N/A</v>
      </c>
      <c r="BJ243" t="e">
        <f ca="1">VLOOKUP($B243,基础扩展表!$E:$AG,MATCH(BJ$2,基础扩展表!$E$1:$AG$1,0),FALSE)</f>
        <v>#N/A</v>
      </c>
      <c r="BK243" t="e">
        <f ca="1">VLOOKUP($B243,基础扩展表!$E:$AG,MATCH(BK$2,基础扩展表!$E$1:$AG$1,0),FALSE)</f>
        <v>#N/A</v>
      </c>
      <c r="BL243" t="e">
        <f ca="1">VLOOKUP($B243,基础扩展表!$E:$AG,MATCH(BL$2,基础扩展表!$E$1:$AG$1,0),FALSE)</f>
        <v>#N/A</v>
      </c>
      <c r="BM243" t="e">
        <f ca="1">VLOOKUP($E243,模型表!$C:$E,3,FALSE)</f>
        <v>#N/A</v>
      </c>
      <c r="BP243" t="str">
        <f t="shared" ca="1" si="42"/>
        <v>TRUE</v>
      </c>
    </row>
    <row r="244" spans="2:68" x14ac:dyDescent="0.2">
      <c r="B244" t="str">
        <f t="array" aca="1" ref="B244" ca="1">INDEX(基础表!$Y:$Y,SMALL(IF(基础表!$Z:$Z=1,ROW(基础表!$Z:$Z),999),ROW(H238)))&amp;""</f>
        <v/>
      </c>
      <c r="C244" t="e">
        <f ca="1">VLOOKUP(VLOOKUP($B244,基础表!$E:$G,3,FALSE),模型表!$C:$D,2,FALSE)</f>
        <v>#N/A</v>
      </c>
      <c r="E244" t="e">
        <f ca="1">VLOOKUP($B244,基础表!$E:$G,3,FALSE)</f>
        <v>#N/A</v>
      </c>
      <c r="F244" t="e">
        <f ca="1">VLOOKUP($E244,模型表!$C:$G,5,FALSE)</f>
        <v>#N/A</v>
      </c>
      <c r="G244" t="e">
        <f ca="1">VLOOKUP($E244,模型表!$C:$F,4,FALSE)</f>
        <v>#N/A</v>
      </c>
      <c r="I244" t="str">
        <f t="shared" ca="1" si="0"/>
        <v/>
      </c>
      <c r="J244" t="str">
        <f t="shared" ca="1" si="1"/>
        <v/>
      </c>
      <c r="K244" t="str">
        <f t="shared" ca="1" si="2"/>
        <v/>
      </c>
      <c r="L244" t="str">
        <f t="shared" ca="1" si="3"/>
        <v/>
      </c>
      <c r="M244" t="str">
        <f t="shared" ca="1" si="37"/>
        <v/>
      </c>
      <c r="O244" t="e">
        <f ca="1">VLOOKUP($B244,基础表!$E:$R,14,FALSE)</f>
        <v>#N/A</v>
      </c>
      <c r="P244" t="e">
        <f ca="1">VLOOKUP($B244,基础表!$E:$S,13,FALSE)</f>
        <v>#N/A</v>
      </c>
      <c r="R244" t="e">
        <f ca="1">VLOOKUP($B244,基础表!$E:$H,4,FALSE)</f>
        <v>#N/A</v>
      </c>
      <c r="U244" t="str">
        <f t="shared" ca="1" si="38"/>
        <v/>
      </c>
      <c r="V244" t="str">
        <f t="shared" ca="1" si="39"/>
        <v/>
      </c>
      <c r="W244" t="str">
        <f t="shared" ca="1" si="40"/>
        <v/>
      </c>
      <c r="X244" t="e">
        <f ca="1">VLOOKUP($E244,模型表!$C:$K,9,FALSE)</f>
        <v>#N/A</v>
      </c>
      <c r="Z244" t="e">
        <f ca="1">VLOOKUP($E244,模型表!$C:$Q,11,FALSE)</f>
        <v>#N/A</v>
      </c>
      <c r="AF244" s="36" t="str">
        <f ca="1">IF($B244="","",IF(VLOOKUP($E244,模型表!$C:$O,12,FALSE)="PBuff","["&amp;VLOOKUP($E244,模型表!$C:$Q,13,FALSE)&amp;"]","[]"))</f>
        <v/>
      </c>
      <c r="AH244" s="23" t="str">
        <f t="shared" ca="1" si="9"/>
        <v/>
      </c>
      <c r="AI244" s="23" t="e">
        <f t="shared" ca="1" si="41"/>
        <v>#N/A</v>
      </c>
      <c r="AJ244" s="23" t="str">
        <f t="shared" ca="1" si="11"/>
        <v/>
      </c>
      <c r="AK244" s="23" t="str">
        <f t="shared" ca="1" si="12"/>
        <v/>
      </c>
      <c r="AM244" t="e">
        <f ca="1">VLOOKUP($B244,基础表!$E:$J,4,FALSE)</f>
        <v>#N/A</v>
      </c>
      <c r="AN244" t="e">
        <f ca="1">VLOOKUP($B244,基础表!$E:$J,5,FALSE)</f>
        <v>#N/A</v>
      </c>
      <c r="AO244" t="e">
        <f ca="1">VLOOKUP($B244,基础表!$E:$J,6,FALSE)</f>
        <v>#N/A</v>
      </c>
      <c r="AP244" t="e">
        <f ca="1">VLOOKUP($B244,基础扩展表!$E:$AG,MATCH(AP$2,基础扩展表!$E$1:$AG$1,0),FALSE)</f>
        <v>#N/A</v>
      </c>
      <c r="AQ244" t="e">
        <f ca="1">VLOOKUP($B244,基础扩展表!$E:$AG,MATCH(AQ$2,基础扩展表!$E$1:$AG$1,0),FALSE)</f>
        <v>#N/A</v>
      </c>
      <c r="AR244" t="e">
        <f ca="1">VLOOKUP($B244,基础扩展表!$E:$AG,MATCH(AR$2,基础扩展表!$E$1:$AG$1,0),FALSE)</f>
        <v>#N/A</v>
      </c>
      <c r="AS244" t="e">
        <f ca="1">VLOOKUP($B244,基础扩展表!$E:$AG,MATCH(AS$2,基础扩展表!$E$1:$AG$1,0),FALSE)</f>
        <v>#N/A</v>
      </c>
      <c r="AT244" t="e">
        <f ca="1">VLOOKUP($B244,基础扩展表!$E:$AG,MATCH(AT$2,基础扩展表!$E$1:$AG$1,0),FALSE)</f>
        <v>#N/A</v>
      </c>
      <c r="AU244" t="e">
        <f ca="1">VLOOKUP($B244,基础扩展表!$E:$AG,MATCH(AU$2,基础扩展表!$E$1:$AG$1,0),FALSE)</f>
        <v>#N/A</v>
      </c>
      <c r="AV244" t="e">
        <f ca="1">VLOOKUP($B244,基础扩展表!$E:$AG,MATCH(AV$2,基础扩展表!$E$1:$AG$1,0),FALSE)</f>
        <v>#N/A</v>
      </c>
      <c r="AW244" t="e">
        <f ca="1">VLOOKUP($B244,基础扩展表!$E:$AG,MATCH(AW$2,基础扩展表!$E$1:$AG$1,0),FALSE)</f>
        <v>#N/A</v>
      </c>
      <c r="AX244" t="e">
        <f ca="1">VLOOKUP($B244,基础扩展表!$E:$AG,MATCH(AX$2,基础扩展表!$E$1:$AG$1,0),FALSE)</f>
        <v>#N/A</v>
      </c>
      <c r="AY244" t="e">
        <f ca="1">VLOOKUP($B244,基础扩展表!$E:$AG,MATCH(AY$2,基础扩展表!$E$1:$AG$1,0),FALSE)</f>
        <v>#N/A</v>
      </c>
      <c r="AZ244" t="e">
        <f ca="1">VLOOKUP($B244,基础扩展表!$E:$AG,MATCH(AZ$2,基础扩展表!$E$1:$AG$1,0),FALSE)</f>
        <v>#N/A</v>
      </c>
      <c r="BA244" t="e">
        <f ca="1">VLOOKUP($B244,基础扩展表!$E:$AG,MATCH(BA$2,基础扩展表!$E$1:$AG$1,0),FALSE)</f>
        <v>#N/A</v>
      </c>
      <c r="BB244" t="e">
        <f ca="1">VLOOKUP($B244,基础扩展表!$E:$AG,MATCH(BB$2,基础扩展表!$E$1:$AG$1,0),FALSE)</f>
        <v>#N/A</v>
      </c>
      <c r="BC244" t="e">
        <f ca="1">VLOOKUP($B244,基础扩展表!$E:$AG,MATCH(BC$2,基础扩展表!$E$1:$AG$1,0),FALSE)</f>
        <v>#N/A</v>
      </c>
      <c r="BD244" t="e">
        <f ca="1">VLOOKUP($B244,基础扩展表!$E:$AG,MATCH(BD$2,基础扩展表!$E$1:$AG$1,0),FALSE)</f>
        <v>#N/A</v>
      </c>
      <c r="BE244" t="e">
        <f ca="1">VLOOKUP($B244,基础扩展表!$E:$AG,MATCH(BE$2,基础扩展表!$E$1:$AG$1,0),FALSE)</f>
        <v>#N/A</v>
      </c>
      <c r="BF244" t="e">
        <f ca="1">VLOOKUP($B244,基础扩展表!$E:$AG,MATCH(BF$2,基础扩展表!$E$1:$AG$1,0),FALSE)</f>
        <v>#N/A</v>
      </c>
      <c r="BG244" t="e">
        <f ca="1">VLOOKUP($B244,基础扩展表!$E:$AG,MATCH(BG$2,基础扩展表!$E$1:$AG$1,0),FALSE)</f>
        <v>#N/A</v>
      </c>
      <c r="BH244" t="e">
        <f ca="1">VLOOKUP($B244,基础扩展表!$E:$AG,MATCH(BH$2,基础扩展表!$E$1:$AG$1,0),FALSE)</f>
        <v>#N/A</v>
      </c>
      <c r="BI244" t="e">
        <f ca="1">VLOOKUP($B244,基础扩展表!$E:$AG,MATCH(BI$2,基础扩展表!$E$1:$AG$1,0),FALSE)</f>
        <v>#N/A</v>
      </c>
      <c r="BJ244" t="e">
        <f ca="1">VLOOKUP($B244,基础扩展表!$E:$AG,MATCH(BJ$2,基础扩展表!$E$1:$AG$1,0),FALSE)</f>
        <v>#N/A</v>
      </c>
      <c r="BK244" t="e">
        <f ca="1">VLOOKUP($B244,基础扩展表!$E:$AG,MATCH(BK$2,基础扩展表!$E$1:$AG$1,0),FALSE)</f>
        <v>#N/A</v>
      </c>
      <c r="BL244" t="e">
        <f ca="1">VLOOKUP($B244,基础扩展表!$E:$AG,MATCH(BL$2,基础扩展表!$E$1:$AG$1,0),FALSE)</f>
        <v>#N/A</v>
      </c>
      <c r="BM244" t="e">
        <f ca="1">VLOOKUP($E244,模型表!$C:$E,3,FALSE)</f>
        <v>#N/A</v>
      </c>
      <c r="BP244" t="str">
        <f t="shared" ca="1" si="42"/>
        <v>TRUE</v>
      </c>
    </row>
    <row r="245" spans="2:68" x14ac:dyDescent="0.2">
      <c r="B245" t="str">
        <f t="array" aca="1" ref="B245" ca="1">INDEX(基础表!$Y:$Y,SMALL(IF(基础表!$Z:$Z=1,ROW(基础表!$Z:$Z),999),ROW(H239)))&amp;""</f>
        <v/>
      </c>
      <c r="C245" t="e">
        <f ca="1">VLOOKUP(VLOOKUP($B245,基础表!$E:$G,3,FALSE),模型表!$C:$D,2,FALSE)</f>
        <v>#N/A</v>
      </c>
      <c r="E245" t="e">
        <f ca="1">VLOOKUP($B245,基础表!$E:$G,3,FALSE)</f>
        <v>#N/A</v>
      </c>
      <c r="F245" t="e">
        <f ca="1">VLOOKUP($E245,模型表!$C:$G,5,FALSE)</f>
        <v>#N/A</v>
      </c>
      <c r="G245" t="e">
        <f ca="1">VLOOKUP($E245,模型表!$C:$F,4,FALSE)</f>
        <v>#N/A</v>
      </c>
      <c r="I245" t="str">
        <f t="shared" ca="1" si="0"/>
        <v/>
      </c>
      <c r="J245" t="str">
        <f t="shared" ca="1" si="1"/>
        <v/>
      </c>
      <c r="K245" t="str">
        <f t="shared" ca="1" si="2"/>
        <v/>
      </c>
      <c r="L245" t="str">
        <f t="shared" ca="1" si="3"/>
        <v/>
      </c>
      <c r="M245" t="str">
        <f t="shared" ca="1" si="37"/>
        <v/>
      </c>
      <c r="O245" t="e">
        <f ca="1">VLOOKUP($B245,基础表!$E:$R,14,FALSE)</f>
        <v>#N/A</v>
      </c>
      <c r="P245" t="e">
        <f ca="1">VLOOKUP($B245,基础表!$E:$S,13,FALSE)</f>
        <v>#N/A</v>
      </c>
      <c r="R245" t="e">
        <f ca="1">VLOOKUP($B245,基础表!$E:$H,4,FALSE)</f>
        <v>#N/A</v>
      </c>
      <c r="U245" t="str">
        <f t="shared" ca="1" si="38"/>
        <v/>
      </c>
      <c r="V245" t="str">
        <f t="shared" ca="1" si="39"/>
        <v/>
      </c>
      <c r="W245" t="str">
        <f t="shared" ca="1" si="40"/>
        <v/>
      </c>
      <c r="X245" t="e">
        <f ca="1">VLOOKUP($E245,模型表!$C:$K,9,FALSE)</f>
        <v>#N/A</v>
      </c>
      <c r="Z245" t="e">
        <f ca="1">VLOOKUP($E245,模型表!$C:$Q,11,FALSE)</f>
        <v>#N/A</v>
      </c>
      <c r="AF245" s="36" t="str">
        <f ca="1">IF($B245="","",IF(VLOOKUP($E245,模型表!$C:$O,12,FALSE)="PBuff","["&amp;VLOOKUP($E245,模型表!$C:$Q,13,FALSE)&amp;"]","[]"))</f>
        <v/>
      </c>
      <c r="AH245" s="23" t="str">
        <f t="shared" ca="1" si="9"/>
        <v/>
      </c>
      <c r="AI245" s="23" t="e">
        <f t="shared" ca="1" si="41"/>
        <v>#N/A</v>
      </c>
      <c r="AJ245" s="23" t="str">
        <f t="shared" ca="1" si="11"/>
        <v/>
      </c>
      <c r="AK245" s="23" t="str">
        <f t="shared" ca="1" si="12"/>
        <v/>
      </c>
      <c r="AM245" t="e">
        <f ca="1">VLOOKUP($B245,基础表!$E:$J,4,FALSE)</f>
        <v>#N/A</v>
      </c>
      <c r="AN245" t="e">
        <f ca="1">VLOOKUP($B245,基础表!$E:$J,5,FALSE)</f>
        <v>#N/A</v>
      </c>
      <c r="AO245" t="e">
        <f ca="1">VLOOKUP($B245,基础表!$E:$J,6,FALSE)</f>
        <v>#N/A</v>
      </c>
      <c r="AP245" t="e">
        <f ca="1">VLOOKUP($B245,基础扩展表!$E:$AG,MATCH(AP$2,基础扩展表!$E$1:$AG$1,0),FALSE)</f>
        <v>#N/A</v>
      </c>
      <c r="AQ245" t="e">
        <f ca="1">VLOOKUP($B245,基础扩展表!$E:$AG,MATCH(AQ$2,基础扩展表!$E$1:$AG$1,0),FALSE)</f>
        <v>#N/A</v>
      </c>
      <c r="AR245" t="e">
        <f ca="1">VLOOKUP($B245,基础扩展表!$E:$AG,MATCH(AR$2,基础扩展表!$E$1:$AG$1,0),FALSE)</f>
        <v>#N/A</v>
      </c>
      <c r="AS245" t="e">
        <f ca="1">VLOOKUP($B245,基础扩展表!$E:$AG,MATCH(AS$2,基础扩展表!$E$1:$AG$1,0),FALSE)</f>
        <v>#N/A</v>
      </c>
      <c r="AT245" t="e">
        <f ca="1">VLOOKUP($B245,基础扩展表!$E:$AG,MATCH(AT$2,基础扩展表!$E$1:$AG$1,0),FALSE)</f>
        <v>#N/A</v>
      </c>
      <c r="AU245" t="e">
        <f ca="1">VLOOKUP($B245,基础扩展表!$E:$AG,MATCH(AU$2,基础扩展表!$E$1:$AG$1,0),FALSE)</f>
        <v>#N/A</v>
      </c>
      <c r="AV245" t="e">
        <f ca="1">VLOOKUP($B245,基础扩展表!$E:$AG,MATCH(AV$2,基础扩展表!$E$1:$AG$1,0),FALSE)</f>
        <v>#N/A</v>
      </c>
      <c r="AW245" t="e">
        <f ca="1">VLOOKUP($B245,基础扩展表!$E:$AG,MATCH(AW$2,基础扩展表!$E$1:$AG$1,0),FALSE)</f>
        <v>#N/A</v>
      </c>
      <c r="AX245" t="e">
        <f ca="1">VLOOKUP($B245,基础扩展表!$E:$AG,MATCH(AX$2,基础扩展表!$E$1:$AG$1,0),FALSE)</f>
        <v>#N/A</v>
      </c>
      <c r="AY245" t="e">
        <f ca="1">VLOOKUP($B245,基础扩展表!$E:$AG,MATCH(AY$2,基础扩展表!$E$1:$AG$1,0),FALSE)</f>
        <v>#N/A</v>
      </c>
      <c r="AZ245" t="e">
        <f ca="1">VLOOKUP($B245,基础扩展表!$E:$AG,MATCH(AZ$2,基础扩展表!$E$1:$AG$1,0),FALSE)</f>
        <v>#N/A</v>
      </c>
      <c r="BA245" t="e">
        <f ca="1">VLOOKUP($B245,基础扩展表!$E:$AG,MATCH(BA$2,基础扩展表!$E$1:$AG$1,0),FALSE)</f>
        <v>#N/A</v>
      </c>
      <c r="BB245" t="e">
        <f ca="1">VLOOKUP($B245,基础扩展表!$E:$AG,MATCH(BB$2,基础扩展表!$E$1:$AG$1,0),FALSE)</f>
        <v>#N/A</v>
      </c>
      <c r="BC245" t="e">
        <f ca="1">VLOOKUP($B245,基础扩展表!$E:$AG,MATCH(BC$2,基础扩展表!$E$1:$AG$1,0),FALSE)</f>
        <v>#N/A</v>
      </c>
      <c r="BD245" t="e">
        <f ca="1">VLOOKUP($B245,基础扩展表!$E:$AG,MATCH(BD$2,基础扩展表!$E$1:$AG$1,0),FALSE)</f>
        <v>#N/A</v>
      </c>
      <c r="BE245" t="e">
        <f ca="1">VLOOKUP($B245,基础扩展表!$E:$AG,MATCH(BE$2,基础扩展表!$E$1:$AG$1,0),FALSE)</f>
        <v>#N/A</v>
      </c>
      <c r="BF245" t="e">
        <f ca="1">VLOOKUP($B245,基础扩展表!$E:$AG,MATCH(BF$2,基础扩展表!$E$1:$AG$1,0),FALSE)</f>
        <v>#N/A</v>
      </c>
      <c r="BG245" t="e">
        <f ca="1">VLOOKUP($B245,基础扩展表!$E:$AG,MATCH(BG$2,基础扩展表!$E$1:$AG$1,0),FALSE)</f>
        <v>#N/A</v>
      </c>
      <c r="BH245" t="e">
        <f ca="1">VLOOKUP($B245,基础扩展表!$E:$AG,MATCH(BH$2,基础扩展表!$E$1:$AG$1,0),FALSE)</f>
        <v>#N/A</v>
      </c>
      <c r="BI245" t="e">
        <f ca="1">VLOOKUP($B245,基础扩展表!$E:$AG,MATCH(BI$2,基础扩展表!$E$1:$AG$1,0),FALSE)</f>
        <v>#N/A</v>
      </c>
      <c r="BJ245" t="e">
        <f ca="1">VLOOKUP($B245,基础扩展表!$E:$AG,MATCH(BJ$2,基础扩展表!$E$1:$AG$1,0),FALSE)</f>
        <v>#N/A</v>
      </c>
      <c r="BK245" t="e">
        <f ca="1">VLOOKUP($B245,基础扩展表!$E:$AG,MATCH(BK$2,基础扩展表!$E$1:$AG$1,0),FALSE)</f>
        <v>#N/A</v>
      </c>
      <c r="BL245" t="e">
        <f ca="1">VLOOKUP($B245,基础扩展表!$E:$AG,MATCH(BL$2,基础扩展表!$E$1:$AG$1,0),FALSE)</f>
        <v>#N/A</v>
      </c>
      <c r="BM245" t="e">
        <f ca="1">VLOOKUP($E245,模型表!$C:$E,3,FALSE)</f>
        <v>#N/A</v>
      </c>
      <c r="BP245" t="str">
        <f t="shared" ca="1" si="42"/>
        <v>TRUE</v>
      </c>
    </row>
    <row r="246" spans="2:68" x14ac:dyDescent="0.2">
      <c r="B246" t="str">
        <f t="array" aca="1" ref="B246" ca="1">INDEX(基础表!$Y:$Y,SMALL(IF(基础表!$Z:$Z=1,ROW(基础表!$Z:$Z),999),ROW(H240)))&amp;""</f>
        <v/>
      </c>
      <c r="C246" t="e">
        <f ca="1">VLOOKUP(VLOOKUP($B246,基础表!$E:$G,3,FALSE),模型表!$C:$D,2,FALSE)</f>
        <v>#N/A</v>
      </c>
      <c r="E246" t="e">
        <f ca="1">VLOOKUP($B246,基础表!$E:$G,3,FALSE)</f>
        <v>#N/A</v>
      </c>
      <c r="F246" t="e">
        <f ca="1">VLOOKUP($E246,模型表!$C:$G,5,FALSE)</f>
        <v>#N/A</v>
      </c>
      <c r="G246" t="e">
        <f ca="1">VLOOKUP($E246,模型表!$C:$F,4,FALSE)</f>
        <v>#N/A</v>
      </c>
      <c r="I246" t="str">
        <f t="shared" ca="1" si="0"/>
        <v/>
      </c>
      <c r="J246" t="str">
        <f t="shared" ca="1" si="1"/>
        <v/>
      </c>
      <c r="K246" t="str">
        <f t="shared" ca="1" si="2"/>
        <v/>
      </c>
      <c r="L246" t="str">
        <f t="shared" ca="1" si="3"/>
        <v/>
      </c>
      <c r="M246" t="str">
        <f t="shared" ca="1" si="37"/>
        <v/>
      </c>
      <c r="O246" t="e">
        <f ca="1">VLOOKUP($B246,基础表!$E:$R,14,FALSE)</f>
        <v>#N/A</v>
      </c>
      <c r="P246" t="e">
        <f ca="1">VLOOKUP($B246,基础表!$E:$S,13,FALSE)</f>
        <v>#N/A</v>
      </c>
      <c r="R246" t="e">
        <f ca="1">VLOOKUP($B246,基础表!$E:$H,4,FALSE)</f>
        <v>#N/A</v>
      </c>
      <c r="U246" t="str">
        <f t="shared" ca="1" si="38"/>
        <v/>
      </c>
      <c r="V246" t="str">
        <f t="shared" ca="1" si="39"/>
        <v/>
      </c>
      <c r="W246" t="str">
        <f t="shared" ca="1" si="40"/>
        <v/>
      </c>
      <c r="X246" t="e">
        <f ca="1">VLOOKUP($E246,模型表!$C:$K,9,FALSE)</f>
        <v>#N/A</v>
      </c>
      <c r="Z246" t="e">
        <f ca="1">VLOOKUP($E246,模型表!$C:$Q,11,FALSE)</f>
        <v>#N/A</v>
      </c>
      <c r="AF246" s="36" t="str">
        <f ca="1">IF($B246="","",IF(VLOOKUP($E246,模型表!$C:$O,12,FALSE)="PBuff","["&amp;VLOOKUP($E246,模型表!$C:$Q,13,FALSE)&amp;"]","[]"))</f>
        <v/>
      </c>
      <c r="AH246" s="23" t="str">
        <f t="shared" ca="1" si="9"/>
        <v/>
      </c>
      <c r="AI246" s="23" t="e">
        <f t="shared" ca="1" si="41"/>
        <v>#N/A</v>
      </c>
      <c r="AJ246" s="23" t="str">
        <f t="shared" ca="1" si="11"/>
        <v/>
      </c>
      <c r="AK246" s="23" t="str">
        <f t="shared" ca="1" si="12"/>
        <v/>
      </c>
      <c r="AM246" t="e">
        <f ca="1">VLOOKUP($B246,基础表!$E:$J,4,FALSE)</f>
        <v>#N/A</v>
      </c>
      <c r="AN246" t="e">
        <f ca="1">VLOOKUP($B246,基础表!$E:$J,5,FALSE)</f>
        <v>#N/A</v>
      </c>
      <c r="AO246" t="e">
        <f ca="1">VLOOKUP($B246,基础表!$E:$J,6,FALSE)</f>
        <v>#N/A</v>
      </c>
      <c r="AP246" t="e">
        <f ca="1">VLOOKUP($B246,基础扩展表!$E:$AG,MATCH(AP$2,基础扩展表!$E$1:$AG$1,0),FALSE)</f>
        <v>#N/A</v>
      </c>
      <c r="AQ246" t="e">
        <f ca="1">VLOOKUP($B246,基础扩展表!$E:$AG,MATCH(AQ$2,基础扩展表!$E$1:$AG$1,0),FALSE)</f>
        <v>#N/A</v>
      </c>
      <c r="AR246" t="e">
        <f ca="1">VLOOKUP($B246,基础扩展表!$E:$AG,MATCH(AR$2,基础扩展表!$E$1:$AG$1,0),FALSE)</f>
        <v>#N/A</v>
      </c>
      <c r="AS246" t="e">
        <f ca="1">VLOOKUP($B246,基础扩展表!$E:$AG,MATCH(AS$2,基础扩展表!$E$1:$AG$1,0),FALSE)</f>
        <v>#N/A</v>
      </c>
      <c r="AT246" t="e">
        <f ca="1">VLOOKUP($B246,基础扩展表!$E:$AG,MATCH(AT$2,基础扩展表!$E$1:$AG$1,0),FALSE)</f>
        <v>#N/A</v>
      </c>
      <c r="AU246" t="e">
        <f ca="1">VLOOKUP($B246,基础扩展表!$E:$AG,MATCH(AU$2,基础扩展表!$E$1:$AG$1,0),FALSE)</f>
        <v>#N/A</v>
      </c>
      <c r="AV246" t="e">
        <f ca="1">VLOOKUP($B246,基础扩展表!$E:$AG,MATCH(AV$2,基础扩展表!$E$1:$AG$1,0),FALSE)</f>
        <v>#N/A</v>
      </c>
      <c r="AW246" t="e">
        <f ca="1">VLOOKUP($B246,基础扩展表!$E:$AG,MATCH(AW$2,基础扩展表!$E$1:$AG$1,0),FALSE)</f>
        <v>#N/A</v>
      </c>
      <c r="AX246" t="e">
        <f ca="1">VLOOKUP($B246,基础扩展表!$E:$AG,MATCH(AX$2,基础扩展表!$E$1:$AG$1,0),FALSE)</f>
        <v>#N/A</v>
      </c>
      <c r="AY246" t="e">
        <f ca="1">VLOOKUP($B246,基础扩展表!$E:$AG,MATCH(AY$2,基础扩展表!$E$1:$AG$1,0),FALSE)</f>
        <v>#N/A</v>
      </c>
      <c r="AZ246" t="e">
        <f ca="1">VLOOKUP($B246,基础扩展表!$E:$AG,MATCH(AZ$2,基础扩展表!$E$1:$AG$1,0),FALSE)</f>
        <v>#N/A</v>
      </c>
      <c r="BA246" t="e">
        <f ca="1">VLOOKUP($B246,基础扩展表!$E:$AG,MATCH(BA$2,基础扩展表!$E$1:$AG$1,0),FALSE)</f>
        <v>#N/A</v>
      </c>
      <c r="BB246" t="e">
        <f ca="1">VLOOKUP($B246,基础扩展表!$E:$AG,MATCH(BB$2,基础扩展表!$E$1:$AG$1,0),FALSE)</f>
        <v>#N/A</v>
      </c>
      <c r="BC246" t="e">
        <f ca="1">VLOOKUP($B246,基础扩展表!$E:$AG,MATCH(BC$2,基础扩展表!$E$1:$AG$1,0),FALSE)</f>
        <v>#N/A</v>
      </c>
      <c r="BD246" t="e">
        <f ca="1">VLOOKUP($B246,基础扩展表!$E:$AG,MATCH(BD$2,基础扩展表!$E$1:$AG$1,0),FALSE)</f>
        <v>#N/A</v>
      </c>
      <c r="BE246" t="e">
        <f ca="1">VLOOKUP($B246,基础扩展表!$E:$AG,MATCH(BE$2,基础扩展表!$E$1:$AG$1,0),FALSE)</f>
        <v>#N/A</v>
      </c>
      <c r="BF246" t="e">
        <f ca="1">VLOOKUP($B246,基础扩展表!$E:$AG,MATCH(BF$2,基础扩展表!$E$1:$AG$1,0),FALSE)</f>
        <v>#N/A</v>
      </c>
      <c r="BG246" t="e">
        <f ca="1">VLOOKUP($B246,基础扩展表!$E:$AG,MATCH(BG$2,基础扩展表!$E$1:$AG$1,0),FALSE)</f>
        <v>#N/A</v>
      </c>
      <c r="BH246" t="e">
        <f ca="1">VLOOKUP($B246,基础扩展表!$E:$AG,MATCH(BH$2,基础扩展表!$E$1:$AG$1,0),FALSE)</f>
        <v>#N/A</v>
      </c>
      <c r="BI246" t="e">
        <f ca="1">VLOOKUP($B246,基础扩展表!$E:$AG,MATCH(BI$2,基础扩展表!$E$1:$AG$1,0),FALSE)</f>
        <v>#N/A</v>
      </c>
      <c r="BJ246" t="e">
        <f ca="1">VLOOKUP($B246,基础扩展表!$E:$AG,MATCH(BJ$2,基础扩展表!$E$1:$AG$1,0),FALSE)</f>
        <v>#N/A</v>
      </c>
      <c r="BK246" t="e">
        <f ca="1">VLOOKUP($B246,基础扩展表!$E:$AG,MATCH(BK$2,基础扩展表!$E$1:$AG$1,0),FALSE)</f>
        <v>#N/A</v>
      </c>
      <c r="BL246" t="e">
        <f ca="1">VLOOKUP($B246,基础扩展表!$E:$AG,MATCH(BL$2,基础扩展表!$E$1:$AG$1,0),FALSE)</f>
        <v>#N/A</v>
      </c>
      <c r="BM246" t="e">
        <f ca="1">VLOOKUP($E246,模型表!$C:$E,3,FALSE)</f>
        <v>#N/A</v>
      </c>
      <c r="BP246" t="str">
        <f t="shared" ca="1" si="42"/>
        <v>TRUE</v>
      </c>
    </row>
    <row r="247" spans="2:68" x14ac:dyDescent="0.2">
      <c r="B247" t="str">
        <f t="array" aca="1" ref="B247" ca="1">INDEX(基础表!$Y:$Y,SMALL(IF(基础表!$Z:$Z=1,ROW(基础表!$Z:$Z),999),ROW(H241)))&amp;""</f>
        <v/>
      </c>
      <c r="C247" t="e">
        <f ca="1">VLOOKUP(VLOOKUP($B247,基础表!$E:$G,3,FALSE),模型表!$C:$D,2,FALSE)</f>
        <v>#N/A</v>
      </c>
      <c r="E247" t="e">
        <f ca="1">VLOOKUP($B247,基础表!$E:$G,3,FALSE)</f>
        <v>#N/A</v>
      </c>
      <c r="F247" t="e">
        <f ca="1">VLOOKUP($E247,模型表!$C:$G,5,FALSE)</f>
        <v>#N/A</v>
      </c>
      <c r="G247" t="e">
        <f ca="1">VLOOKUP($E247,模型表!$C:$F,4,FALSE)</f>
        <v>#N/A</v>
      </c>
      <c r="I247" t="str">
        <f t="shared" ca="1" si="0"/>
        <v/>
      </c>
      <c r="J247" t="str">
        <f t="shared" ca="1" si="1"/>
        <v/>
      </c>
      <c r="K247" t="str">
        <f t="shared" ca="1" si="2"/>
        <v/>
      </c>
      <c r="L247" t="str">
        <f t="shared" ca="1" si="3"/>
        <v/>
      </c>
      <c r="M247" t="str">
        <f t="shared" ca="1" si="37"/>
        <v/>
      </c>
      <c r="O247" t="e">
        <f ca="1">VLOOKUP($B247,基础表!$E:$R,14,FALSE)</f>
        <v>#N/A</v>
      </c>
      <c r="P247" t="e">
        <f ca="1">VLOOKUP($B247,基础表!$E:$S,13,FALSE)</f>
        <v>#N/A</v>
      </c>
      <c r="R247" t="e">
        <f ca="1">VLOOKUP($B247,基础表!$E:$H,4,FALSE)</f>
        <v>#N/A</v>
      </c>
      <c r="U247" t="str">
        <f t="shared" ca="1" si="38"/>
        <v/>
      </c>
      <c r="V247" t="str">
        <f t="shared" ca="1" si="39"/>
        <v/>
      </c>
      <c r="W247" t="str">
        <f t="shared" ca="1" si="40"/>
        <v/>
      </c>
      <c r="X247" t="e">
        <f ca="1">VLOOKUP($E247,模型表!$C:$K,9,FALSE)</f>
        <v>#N/A</v>
      </c>
      <c r="Z247" t="e">
        <f ca="1">VLOOKUP($E247,模型表!$C:$Q,11,FALSE)</f>
        <v>#N/A</v>
      </c>
      <c r="AF247" s="36" t="str">
        <f ca="1">IF($B247="","",IF(VLOOKUP($E247,模型表!$C:$O,12,FALSE)="PBuff","["&amp;VLOOKUP($E247,模型表!$C:$Q,13,FALSE)&amp;"]","[]"))</f>
        <v/>
      </c>
      <c r="AH247" s="23" t="str">
        <f t="shared" ca="1" si="9"/>
        <v/>
      </c>
      <c r="AI247" s="23" t="e">
        <f t="shared" ca="1" si="41"/>
        <v>#N/A</v>
      </c>
      <c r="AJ247" s="23" t="str">
        <f t="shared" ca="1" si="11"/>
        <v/>
      </c>
      <c r="AK247" s="23" t="str">
        <f t="shared" ca="1" si="12"/>
        <v/>
      </c>
      <c r="AM247" t="e">
        <f ca="1">VLOOKUP($B247,基础表!$E:$J,4,FALSE)</f>
        <v>#N/A</v>
      </c>
      <c r="AN247" t="e">
        <f ca="1">VLOOKUP($B247,基础表!$E:$J,5,FALSE)</f>
        <v>#N/A</v>
      </c>
      <c r="AO247" t="e">
        <f ca="1">VLOOKUP($B247,基础表!$E:$J,6,FALSE)</f>
        <v>#N/A</v>
      </c>
      <c r="AP247" t="e">
        <f ca="1">VLOOKUP($B247,基础扩展表!$E:$AG,MATCH(AP$2,基础扩展表!$E$1:$AG$1,0),FALSE)</f>
        <v>#N/A</v>
      </c>
      <c r="AQ247" t="e">
        <f ca="1">VLOOKUP($B247,基础扩展表!$E:$AG,MATCH(AQ$2,基础扩展表!$E$1:$AG$1,0),FALSE)</f>
        <v>#N/A</v>
      </c>
      <c r="AR247" t="e">
        <f ca="1">VLOOKUP($B247,基础扩展表!$E:$AG,MATCH(AR$2,基础扩展表!$E$1:$AG$1,0),FALSE)</f>
        <v>#N/A</v>
      </c>
      <c r="AS247" t="e">
        <f ca="1">VLOOKUP($B247,基础扩展表!$E:$AG,MATCH(AS$2,基础扩展表!$E$1:$AG$1,0),FALSE)</f>
        <v>#N/A</v>
      </c>
      <c r="AT247" t="e">
        <f ca="1">VLOOKUP($B247,基础扩展表!$E:$AG,MATCH(AT$2,基础扩展表!$E$1:$AG$1,0),FALSE)</f>
        <v>#N/A</v>
      </c>
      <c r="AU247" t="e">
        <f ca="1">VLOOKUP($B247,基础扩展表!$E:$AG,MATCH(AU$2,基础扩展表!$E$1:$AG$1,0),FALSE)</f>
        <v>#N/A</v>
      </c>
      <c r="AV247" t="e">
        <f ca="1">VLOOKUP($B247,基础扩展表!$E:$AG,MATCH(AV$2,基础扩展表!$E$1:$AG$1,0),FALSE)</f>
        <v>#N/A</v>
      </c>
      <c r="AW247" t="e">
        <f ca="1">VLOOKUP($B247,基础扩展表!$E:$AG,MATCH(AW$2,基础扩展表!$E$1:$AG$1,0),FALSE)</f>
        <v>#N/A</v>
      </c>
      <c r="AX247" t="e">
        <f ca="1">VLOOKUP($B247,基础扩展表!$E:$AG,MATCH(AX$2,基础扩展表!$E$1:$AG$1,0),FALSE)</f>
        <v>#N/A</v>
      </c>
      <c r="AY247" t="e">
        <f ca="1">VLOOKUP($B247,基础扩展表!$E:$AG,MATCH(AY$2,基础扩展表!$E$1:$AG$1,0),FALSE)</f>
        <v>#N/A</v>
      </c>
      <c r="AZ247" t="e">
        <f ca="1">VLOOKUP($B247,基础扩展表!$E:$AG,MATCH(AZ$2,基础扩展表!$E$1:$AG$1,0),FALSE)</f>
        <v>#N/A</v>
      </c>
      <c r="BA247" t="e">
        <f ca="1">VLOOKUP($B247,基础扩展表!$E:$AG,MATCH(BA$2,基础扩展表!$E$1:$AG$1,0),FALSE)</f>
        <v>#N/A</v>
      </c>
      <c r="BB247" t="e">
        <f ca="1">VLOOKUP($B247,基础扩展表!$E:$AG,MATCH(BB$2,基础扩展表!$E$1:$AG$1,0),FALSE)</f>
        <v>#N/A</v>
      </c>
      <c r="BC247" t="e">
        <f ca="1">VLOOKUP($B247,基础扩展表!$E:$AG,MATCH(BC$2,基础扩展表!$E$1:$AG$1,0),FALSE)</f>
        <v>#N/A</v>
      </c>
      <c r="BD247" t="e">
        <f ca="1">VLOOKUP($B247,基础扩展表!$E:$AG,MATCH(BD$2,基础扩展表!$E$1:$AG$1,0),FALSE)</f>
        <v>#N/A</v>
      </c>
      <c r="BE247" t="e">
        <f ca="1">VLOOKUP($B247,基础扩展表!$E:$AG,MATCH(BE$2,基础扩展表!$E$1:$AG$1,0),FALSE)</f>
        <v>#N/A</v>
      </c>
      <c r="BF247" t="e">
        <f ca="1">VLOOKUP($B247,基础扩展表!$E:$AG,MATCH(BF$2,基础扩展表!$E$1:$AG$1,0),FALSE)</f>
        <v>#N/A</v>
      </c>
      <c r="BG247" t="e">
        <f ca="1">VLOOKUP($B247,基础扩展表!$E:$AG,MATCH(BG$2,基础扩展表!$E$1:$AG$1,0),FALSE)</f>
        <v>#N/A</v>
      </c>
      <c r="BH247" t="e">
        <f ca="1">VLOOKUP($B247,基础扩展表!$E:$AG,MATCH(BH$2,基础扩展表!$E$1:$AG$1,0),FALSE)</f>
        <v>#N/A</v>
      </c>
      <c r="BI247" t="e">
        <f ca="1">VLOOKUP($B247,基础扩展表!$E:$AG,MATCH(BI$2,基础扩展表!$E$1:$AG$1,0),FALSE)</f>
        <v>#N/A</v>
      </c>
      <c r="BJ247" t="e">
        <f ca="1">VLOOKUP($B247,基础扩展表!$E:$AG,MATCH(BJ$2,基础扩展表!$E$1:$AG$1,0),FALSE)</f>
        <v>#N/A</v>
      </c>
      <c r="BK247" t="e">
        <f ca="1">VLOOKUP($B247,基础扩展表!$E:$AG,MATCH(BK$2,基础扩展表!$E$1:$AG$1,0),FALSE)</f>
        <v>#N/A</v>
      </c>
      <c r="BL247" t="e">
        <f ca="1">VLOOKUP($B247,基础扩展表!$E:$AG,MATCH(BL$2,基础扩展表!$E$1:$AG$1,0),FALSE)</f>
        <v>#N/A</v>
      </c>
      <c r="BM247" t="e">
        <f ca="1">VLOOKUP($E247,模型表!$C:$E,3,FALSE)</f>
        <v>#N/A</v>
      </c>
      <c r="BP247" t="str">
        <f t="shared" ca="1" si="42"/>
        <v>TRUE</v>
      </c>
    </row>
    <row r="248" spans="2:68" x14ac:dyDescent="0.2">
      <c r="B248" t="str">
        <f t="array" aca="1" ref="B248" ca="1">INDEX(基础表!$Y:$Y,SMALL(IF(基础表!$Z:$Z=1,ROW(基础表!$Z:$Z),999),ROW(H242)))&amp;""</f>
        <v/>
      </c>
      <c r="C248" t="e">
        <f ca="1">VLOOKUP(VLOOKUP($B248,基础表!$E:$G,3,FALSE),模型表!$C:$D,2,FALSE)</f>
        <v>#N/A</v>
      </c>
      <c r="E248" t="e">
        <f ca="1">VLOOKUP($B248,基础表!$E:$G,3,FALSE)</f>
        <v>#N/A</v>
      </c>
      <c r="F248" t="e">
        <f ca="1">VLOOKUP($E248,模型表!$C:$G,5,FALSE)</f>
        <v>#N/A</v>
      </c>
      <c r="G248" t="e">
        <f ca="1">VLOOKUP($E248,模型表!$C:$F,4,FALSE)</f>
        <v>#N/A</v>
      </c>
      <c r="I248" t="str">
        <f t="shared" ca="1" si="0"/>
        <v/>
      </c>
      <c r="J248" t="str">
        <f t="shared" ca="1" si="1"/>
        <v/>
      </c>
      <c r="K248" t="str">
        <f t="shared" ca="1" si="2"/>
        <v/>
      </c>
      <c r="L248" t="str">
        <f t="shared" ca="1" si="3"/>
        <v/>
      </c>
      <c r="M248" t="str">
        <f t="shared" ca="1" si="37"/>
        <v/>
      </c>
      <c r="O248" t="e">
        <f ca="1">VLOOKUP($B248,基础表!$E:$R,14,FALSE)</f>
        <v>#N/A</v>
      </c>
      <c r="P248" t="e">
        <f ca="1">VLOOKUP($B248,基础表!$E:$S,13,FALSE)</f>
        <v>#N/A</v>
      </c>
      <c r="R248" t="e">
        <f ca="1">VLOOKUP($B248,基础表!$E:$H,4,FALSE)</f>
        <v>#N/A</v>
      </c>
      <c r="U248" t="str">
        <f t="shared" ca="1" si="38"/>
        <v/>
      </c>
      <c r="V248" t="str">
        <f t="shared" ca="1" si="39"/>
        <v/>
      </c>
      <c r="W248" t="str">
        <f t="shared" ca="1" si="40"/>
        <v/>
      </c>
      <c r="X248" t="e">
        <f ca="1">VLOOKUP($E248,模型表!$C:$K,9,FALSE)</f>
        <v>#N/A</v>
      </c>
      <c r="Z248" t="e">
        <f ca="1">VLOOKUP($E248,模型表!$C:$Q,11,FALSE)</f>
        <v>#N/A</v>
      </c>
      <c r="AF248" s="36" t="str">
        <f ca="1">IF($B248="","",IF(VLOOKUP($E248,模型表!$C:$O,12,FALSE)="PBuff","["&amp;VLOOKUP($E248,模型表!$C:$Q,13,FALSE)&amp;"]","[]"))</f>
        <v/>
      </c>
      <c r="AH248" s="23" t="str">
        <f t="shared" ca="1" si="9"/>
        <v/>
      </c>
      <c r="AI248" s="23" t="e">
        <f t="shared" ca="1" si="41"/>
        <v>#N/A</v>
      </c>
      <c r="AJ248" s="23" t="str">
        <f t="shared" ca="1" si="11"/>
        <v/>
      </c>
      <c r="AK248" s="23" t="str">
        <f t="shared" ca="1" si="12"/>
        <v/>
      </c>
      <c r="AM248" t="e">
        <f ca="1">VLOOKUP($B248,基础表!$E:$J,4,FALSE)</f>
        <v>#N/A</v>
      </c>
      <c r="AN248" t="e">
        <f ca="1">VLOOKUP($B248,基础表!$E:$J,5,FALSE)</f>
        <v>#N/A</v>
      </c>
      <c r="AO248" t="e">
        <f ca="1">VLOOKUP($B248,基础表!$E:$J,6,FALSE)</f>
        <v>#N/A</v>
      </c>
      <c r="AP248" t="e">
        <f ca="1">VLOOKUP($B248,基础扩展表!$E:$AG,MATCH(AP$2,基础扩展表!$E$1:$AG$1,0),FALSE)</f>
        <v>#N/A</v>
      </c>
      <c r="AQ248" t="e">
        <f ca="1">VLOOKUP($B248,基础扩展表!$E:$AG,MATCH(AQ$2,基础扩展表!$E$1:$AG$1,0),FALSE)</f>
        <v>#N/A</v>
      </c>
      <c r="AR248" t="e">
        <f ca="1">VLOOKUP($B248,基础扩展表!$E:$AG,MATCH(AR$2,基础扩展表!$E$1:$AG$1,0),FALSE)</f>
        <v>#N/A</v>
      </c>
      <c r="AS248" t="e">
        <f ca="1">VLOOKUP($B248,基础扩展表!$E:$AG,MATCH(AS$2,基础扩展表!$E$1:$AG$1,0),FALSE)</f>
        <v>#N/A</v>
      </c>
      <c r="AT248" t="e">
        <f ca="1">VLOOKUP($B248,基础扩展表!$E:$AG,MATCH(AT$2,基础扩展表!$E$1:$AG$1,0),FALSE)</f>
        <v>#N/A</v>
      </c>
      <c r="AU248" t="e">
        <f ca="1">VLOOKUP($B248,基础扩展表!$E:$AG,MATCH(AU$2,基础扩展表!$E$1:$AG$1,0),FALSE)</f>
        <v>#N/A</v>
      </c>
      <c r="AV248" t="e">
        <f ca="1">VLOOKUP($B248,基础扩展表!$E:$AG,MATCH(AV$2,基础扩展表!$E$1:$AG$1,0),FALSE)</f>
        <v>#N/A</v>
      </c>
      <c r="AW248" t="e">
        <f ca="1">VLOOKUP($B248,基础扩展表!$E:$AG,MATCH(AW$2,基础扩展表!$E$1:$AG$1,0),FALSE)</f>
        <v>#N/A</v>
      </c>
      <c r="AX248" t="e">
        <f ca="1">VLOOKUP($B248,基础扩展表!$E:$AG,MATCH(AX$2,基础扩展表!$E$1:$AG$1,0),FALSE)</f>
        <v>#N/A</v>
      </c>
      <c r="AY248" t="e">
        <f ca="1">VLOOKUP($B248,基础扩展表!$E:$AG,MATCH(AY$2,基础扩展表!$E$1:$AG$1,0),FALSE)</f>
        <v>#N/A</v>
      </c>
      <c r="AZ248" t="e">
        <f ca="1">VLOOKUP($B248,基础扩展表!$E:$AG,MATCH(AZ$2,基础扩展表!$E$1:$AG$1,0),FALSE)</f>
        <v>#N/A</v>
      </c>
      <c r="BA248" t="e">
        <f ca="1">VLOOKUP($B248,基础扩展表!$E:$AG,MATCH(BA$2,基础扩展表!$E$1:$AG$1,0),FALSE)</f>
        <v>#N/A</v>
      </c>
      <c r="BB248" t="e">
        <f ca="1">VLOOKUP($B248,基础扩展表!$E:$AG,MATCH(BB$2,基础扩展表!$E$1:$AG$1,0),FALSE)</f>
        <v>#N/A</v>
      </c>
      <c r="BC248" t="e">
        <f ca="1">VLOOKUP($B248,基础扩展表!$E:$AG,MATCH(BC$2,基础扩展表!$E$1:$AG$1,0),FALSE)</f>
        <v>#N/A</v>
      </c>
      <c r="BD248" t="e">
        <f ca="1">VLOOKUP($B248,基础扩展表!$E:$AG,MATCH(BD$2,基础扩展表!$E$1:$AG$1,0),FALSE)</f>
        <v>#N/A</v>
      </c>
      <c r="BE248" t="e">
        <f ca="1">VLOOKUP($B248,基础扩展表!$E:$AG,MATCH(BE$2,基础扩展表!$E$1:$AG$1,0),FALSE)</f>
        <v>#N/A</v>
      </c>
      <c r="BF248" t="e">
        <f ca="1">VLOOKUP($B248,基础扩展表!$E:$AG,MATCH(BF$2,基础扩展表!$E$1:$AG$1,0),FALSE)</f>
        <v>#N/A</v>
      </c>
      <c r="BG248" t="e">
        <f ca="1">VLOOKUP($B248,基础扩展表!$E:$AG,MATCH(BG$2,基础扩展表!$E$1:$AG$1,0),FALSE)</f>
        <v>#N/A</v>
      </c>
      <c r="BH248" t="e">
        <f ca="1">VLOOKUP($B248,基础扩展表!$E:$AG,MATCH(BH$2,基础扩展表!$E$1:$AG$1,0),FALSE)</f>
        <v>#N/A</v>
      </c>
      <c r="BI248" t="e">
        <f ca="1">VLOOKUP($B248,基础扩展表!$E:$AG,MATCH(BI$2,基础扩展表!$E$1:$AG$1,0),FALSE)</f>
        <v>#N/A</v>
      </c>
      <c r="BJ248" t="e">
        <f ca="1">VLOOKUP($B248,基础扩展表!$E:$AG,MATCH(BJ$2,基础扩展表!$E$1:$AG$1,0),FALSE)</f>
        <v>#N/A</v>
      </c>
      <c r="BK248" t="e">
        <f ca="1">VLOOKUP($B248,基础扩展表!$E:$AG,MATCH(BK$2,基础扩展表!$E$1:$AG$1,0),FALSE)</f>
        <v>#N/A</v>
      </c>
      <c r="BL248" t="e">
        <f ca="1">VLOOKUP($B248,基础扩展表!$E:$AG,MATCH(BL$2,基础扩展表!$E$1:$AG$1,0),FALSE)</f>
        <v>#N/A</v>
      </c>
      <c r="BM248" t="e">
        <f ca="1">VLOOKUP($E248,模型表!$C:$E,3,FALSE)</f>
        <v>#N/A</v>
      </c>
      <c r="BP248" t="str">
        <f t="shared" ca="1" si="42"/>
        <v>TRUE</v>
      </c>
    </row>
    <row r="249" spans="2:68" x14ac:dyDescent="0.2">
      <c r="B249" t="str">
        <f t="array" aca="1" ref="B249" ca="1">INDEX(基础表!$Y:$Y,SMALL(IF(基础表!$Z:$Z=1,ROW(基础表!$Z:$Z),999),ROW(H243)))&amp;""</f>
        <v/>
      </c>
      <c r="C249" t="e">
        <f ca="1">VLOOKUP(VLOOKUP($B249,基础表!$E:$G,3,FALSE),模型表!$C:$D,2,FALSE)</f>
        <v>#N/A</v>
      </c>
      <c r="E249" t="e">
        <f ca="1">VLOOKUP($B249,基础表!$E:$G,3,FALSE)</f>
        <v>#N/A</v>
      </c>
      <c r="F249" t="e">
        <f ca="1">VLOOKUP($E249,模型表!$C:$G,5,FALSE)</f>
        <v>#N/A</v>
      </c>
      <c r="G249" t="e">
        <f ca="1">VLOOKUP($E249,模型表!$C:$F,4,FALSE)</f>
        <v>#N/A</v>
      </c>
      <c r="I249" t="str">
        <f t="shared" ca="1" si="0"/>
        <v/>
      </c>
      <c r="J249" t="str">
        <f t="shared" ca="1" si="1"/>
        <v/>
      </c>
      <c r="K249" t="str">
        <f t="shared" ca="1" si="2"/>
        <v/>
      </c>
      <c r="L249" t="str">
        <f t="shared" ca="1" si="3"/>
        <v/>
      </c>
      <c r="M249" t="str">
        <f t="shared" ca="1" si="37"/>
        <v/>
      </c>
      <c r="O249" t="e">
        <f ca="1">VLOOKUP($B249,基础表!$E:$R,14,FALSE)</f>
        <v>#N/A</v>
      </c>
      <c r="P249" t="e">
        <f ca="1">VLOOKUP($B249,基础表!$E:$S,13,FALSE)</f>
        <v>#N/A</v>
      </c>
      <c r="R249" t="e">
        <f ca="1">VLOOKUP($B249,基础表!$E:$H,4,FALSE)</f>
        <v>#N/A</v>
      </c>
      <c r="U249" t="str">
        <f t="shared" ca="1" si="38"/>
        <v/>
      </c>
      <c r="V249" t="str">
        <f t="shared" ca="1" si="39"/>
        <v/>
      </c>
      <c r="W249" t="str">
        <f t="shared" ca="1" si="40"/>
        <v/>
      </c>
      <c r="X249" t="e">
        <f ca="1">VLOOKUP($E249,模型表!$C:$K,9,FALSE)</f>
        <v>#N/A</v>
      </c>
      <c r="Z249" t="e">
        <f ca="1">VLOOKUP($E249,模型表!$C:$Q,11,FALSE)</f>
        <v>#N/A</v>
      </c>
      <c r="AF249" s="36" t="str">
        <f ca="1">IF($B249="","",IF(VLOOKUP($E249,模型表!$C:$O,12,FALSE)="PBuff","["&amp;VLOOKUP($E249,模型表!$C:$Q,13,FALSE)&amp;"]","[]"))</f>
        <v/>
      </c>
      <c r="AH249" s="23" t="str">
        <f t="shared" ca="1" si="9"/>
        <v/>
      </c>
      <c r="AI249" s="23" t="e">
        <f t="shared" ca="1" si="41"/>
        <v>#N/A</v>
      </c>
      <c r="AJ249" s="23" t="str">
        <f t="shared" ca="1" si="11"/>
        <v/>
      </c>
      <c r="AK249" s="23" t="str">
        <f t="shared" ca="1" si="12"/>
        <v/>
      </c>
      <c r="AM249" t="e">
        <f ca="1">VLOOKUP($B249,基础表!$E:$J,4,FALSE)</f>
        <v>#N/A</v>
      </c>
      <c r="AN249" t="e">
        <f ca="1">VLOOKUP($B249,基础表!$E:$J,5,FALSE)</f>
        <v>#N/A</v>
      </c>
      <c r="AO249" t="e">
        <f ca="1">VLOOKUP($B249,基础表!$E:$J,6,FALSE)</f>
        <v>#N/A</v>
      </c>
      <c r="AP249" t="e">
        <f ca="1">VLOOKUP($B249,基础扩展表!$E:$AG,MATCH(AP$2,基础扩展表!$E$1:$AG$1,0),FALSE)</f>
        <v>#N/A</v>
      </c>
      <c r="AQ249" t="e">
        <f ca="1">VLOOKUP($B249,基础扩展表!$E:$AG,MATCH(AQ$2,基础扩展表!$E$1:$AG$1,0),FALSE)</f>
        <v>#N/A</v>
      </c>
      <c r="AR249" t="e">
        <f ca="1">VLOOKUP($B249,基础扩展表!$E:$AG,MATCH(AR$2,基础扩展表!$E$1:$AG$1,0),FALSE)</f>
        <v>#N/A</v>
      </c>
      <c r="AS249" t="e">
        <f ca="1">VLOOKUP($B249,基础扩展表!$E:$AG,MATCH(AS$2,基础扩展表!$E$1:$AG$1,0),FALSE)</f>
        <v>#N/A</v>
      </c>
      <c r="AT249" t="e">
        <f ca="1">VLOOKUP($B249,基础扩展表!$E:$AG,MATCH(AT$2,基础扩展表!$E$1:$AG$1,0),FALSE)</f>
        <v>#N/A</v>
      </c>
      <c r="AU249" t="e">
        <f ca="1">VLOOKUP($B249,基础扩展表!$E:$AG,MATCH(AU$2,基础扩展表!$E$1:$AG$1,0),FALSE)</f>
        <v>#N/A</v>
      </c>
      <c r="AV249" t="e">
        <f ca="1">VLOOKUP($B249,基础扩展表!$E:$AG,MATCH(AV$2,基础扩展表!$E$1:$AG$1,0),FALSE)</f>
        <v>#N/A</v>
      </c>
      <c r="AW249" t="e">
        <f ca="1">VLOOKUP($B249,基础扩展表!$E:$AG,MATCH(AW$2,基础扩展表!$E$1:$AG$1,0),FALSE)</f>
        <v>#N/A</v>
      </c>
      <c r="AX249" t="e">
        <f ca="1">VLOOKUP($B249,基础扩展表!$E:$AG,MATCH(AX$2,基础扩展表!$E$1:$AG$1,0),FALSE)</f>
        <v>#N/A</v>
      </c>
      <c r="AY249" t="e">
        <f ca="1">VLOOKUP($B249,基础扩展表!$E:$AG,MATCH(AY$2,基础扩展表!$E$1:$AG$1,0),FALSE)</f>
        <v>#N/A</v>
      </c>
      <c r="AZ249" t="e">
        <f ca="1">VLOOKUP($B249,基础扩展表!$E:$AG,MATCH(AZ$2,基础扩展表!$E$1:$AG$1,0),FALSE)</f>
        <v>#N/A</v>
      </c>
      <c r="BA249" t="e">
        <f ca="1">VLOOKUP($B249,基础扩展表!$E:$AG,MATCH(BA$2,基础扩展表!$E$1:$AG$1,0),FALSE)</f>
        <v>#N/A</v>
      </c>
      <c r="BB249" t="e">
        <f ca="1">VLOOKUP($B249,基础扩展表!$E:$AG,MATCH(BB$2,基础扩展表!$E$1:$AG$1,0),FALSE)</f>
        <v>#N/A</v>
      </c>
      <c r="BC249" t="e">
        <f ca="1">VLOOKUP($B249,基础扩展表!$E:$AG,MATCH(BC$2,基础扩展表!$E$1:$AG$1,0),FALSE)</f>
        <v>#N/A</v>
      </c>
      <c r="BD249" t="e">
        <f ca="1">VLOOKUP($B249,基础扩展表!$E:$AG,MATCH(BD$2,基础扩展表!$E$1:$AG$1,0),FALSE)</f>
        <v>#N/A</v>
      </c>
      <c r="BE249" t="e">
        <f ca="1">VLOOKUP($B249,基础扩展表!$E:$AG,MATCH(BE$2,基础扩展表!$E$1:$AG$1,0),FALSE)</f>
        <v>#N/A</v>
      </c>
      <c r="BF249" t="e">
        <f ca="1">VLOOKUP($B249,基础扩展表!$E:$AG,MATCH(BF$2,基础扩展表!$E$1:$AG$1,0),FALSE)</f>
        <v>#N/A</v>
      </c>
      <c r="BG249" t="e">
        <f ca="1">VLOOKUP($B249,基础扩展表!$E:$AG,MATCH(BG$2,基础扩展表!$E$1:$AG$1,0),FALSE)</f>
        <v>#N/A</v>
      </c>
      <c r="BH249" t="e">
        <f ca="1">VLOOKUP($B249,基础扩展表!$E:$AG,MATCH(BH$2,基础扩展表!$E$1:$AG$1,0),FALSE)</f>
        <v>#N/A</v>
      </c>
      <c r="BI249" t="e">
        <f ca="1">VLOOKUP($B249,基础扩展表!$E:$AG,MATCH(BI$2,基础扩展表!$E$1:$AG$1,0),FALSE)</f>
        <v>#N/A</v>
      </c>
      <c r="BJ249" t="e">
        <f ca="1">VLOOKUP($B249,基础扩展表!$E:$AG,MATCH(BJ$2,基础扩展表!$E$1:$AG$1,0),FALSE)</f>
        <v>#N/A</v>
      </c>
      <c r="BK249" t="e">
        <f ca="1">VLOOKUP($B249,基础扩展表!$E:$AG,MATCH(BK$2,基础扩展表!$E$1:$AG$1,0),FALSE)</f>
        <v>#N/A</v>
      </c>
      <c r="BL249" t="e">
        <f ca="1">VLOOKUP($B249,基础扩展表!$E:$AG,MATCH(BL$2,基础扩展表!$E$1:$AG$1,0),FALSE)</f>
        <v>#N/A</v>
      </c>
      <c r="BM249" t="e">
        <f ca="1">VLOOKUP($E249,模型表!$C:$E,3,FALSE)</f>
        <v>#N/A</v>
      </c>
      <c r="BP249" t="str">
        <f t="shared" ca="1" si="42"/>
        <v>TRUE</v>
      </c>
    </row>
    <row r="250" spans="2:68" x14ac:dyDescent="0.2">
      <c r="B250" t="str">
        <f t="array" aca="1" ref="B250" ca="1">INDEX(基础表!$Y:$Y,SMALL(IF(基础表!$Z:$Z=1,ROW(基础表!$Z:$Z),999),ROW(H244)))&amp;""</f>
        <v/>
      </c>
      <c r="C250" t="e">
        <f ca="1">VLOOKUP(VLOOKUP($B250,基础表!$E:$G,3,FALSE),模型表!$C:$D,2,FALSE)</f>
        <v>#N/A</v>
      </c>
      <c r="E250" t="e">
        <f ca="1">VLOOKUP($B250,基础表!$E:$G,3,FALSE)</f>
        <v>#N/A</v>
      </c>
      <c r="F250" t="e">
        <f ca="1">VLOOKUP($E250,模型表!$C:$G,5,FALSE)</f>
        <v>#N/A</v>
      </c>
      <c r="G250" t="e">
        <f ca="1">VLOOKUP($E250,模型表!$C:$F,4,FALSE)</f>
        <v>#N/A</v>
      </c>
      <c r="I250" t="str">
        <f t="shared" ca="1" si="0"/>
        <v/>
      </c>
      <c r="J250" t="str">
        <f t="shared" ca="1" si="1"/>
        <v/>
      </c>
      <c r="K250" t="str">
        <f t="shared" ca="1" si="2"/>
        <v/>
      </c>
      <c r="L250" t="str">
        <f t="shared" ca="1" si="3"/>
        <v/>
      </c>
      <c r="M250" t="str">
        <f t="shared" ca="1" si="37"/>
        <v/>
      </c>
      <c r="O250" t="e">
        <f ca="1">VLOOKUP($B250,基础表!$E:$R,14,FALSE)</f>
        <v>#N/A</v>
      </c>
      <c r="P250" t="e">
        <f ca="1">VLOOKUP($B250,基础表!$E:$S,13,FALSE)</f>
        <v>#N/A</v>
      </c>
      <c r="R250" t="e">
        <f ca="1">VLOOKUP($B250,基础表!$E:$H,4,FALSE)</f>
        <v>#N/A</v>
      </c>
      <c r="U250" t="str">
        <f t="shared" ca="1" si="38"/>
        <v/>
      </c>
      <c r="V250" t="str">
        <f t="shared" ca="1" si="39"/>
        <v/>
      </c>
      <c r="W250" t="str">
        <f t="shared" ca="1" si="40"/>
        <v/>
      </c>
      <c r="X250" t="e">
        <f ca="1">VLOOKUP($E250,模型表!$C:$K,9,FALSE)</f>
        <v>#N/A</v>
      </c>
      <c r="Z250" t="e">
        <f ca="1">VLOOKUP($E250,模型表!$C:$Q,11,FALSE)</f>
        <v>#N/A</v>
      </c>
      <c r="AF250" s="36" t="str">
        <f ca="1">IF($B250="","",IF(VLOOKUP($E250,模型表!$C:$O,12,FALSE)="PBuff","["&amp;VLOOKUP($E250,模型表!$C:$Q,13,FALSE)&amp;"]","[]"))</f>
        <v/>
      </c>
      <c r="AH250" s="23" t="str">
        <f t="shared" ca="1" si="9"/>
        <v/>
      </c>
      <c r="AI250" s="23" t="e">
        <f t="shared" ca="1" si="41"/>
        <v>#N/A</v>
      </c>
      <c r="AJ250" s="23" t="str">
        <f t="shared" ca="1" si="11"/>
        <v/>
      </c>
      <c r="AK250" s="23" t="str">
        <f t="shared" ca="1" si="12"/>
        <v/>
      </c>
      <c r="AM250" t="e">
        <f ca="1">VLOOKUP($B250,基础表!$E:$J,4,FALSE)</f>
        <v>#N/A</v>
      </c>
      <c r="AN250" t="e">
        <f ca="1">VLOOKUP($B250,基础表!$E:$J,5,FALSE)</f>
        <v>#N/A</v>
      </c>
      <c r="AO250" t="e">
        <f ca="1">VLOOKUP($B250,基础表!$E:$J,6,FALSE)</f>
        <v>#N/A</v>
      </c>
      <c r="AP250" t="e">
        <f ca="1">VLOOKUP($B250,基础扩展表!$E:$AG,MATCH(AP$2,基础扩展表!$E$1:$AG$1,0),FALSE)</f>
        <v>#N/A</v>
      </c>
      <c r="AQ250" t="e">
        <f ca="1">VLOOKUP($B250,基础扩展表!$E:$AG,MATCH(AQ$2,基础扩展表!$E$1:$AG$1,0),FALSE)</f>
        <v>#N/A</v>
      </c>
      <c r="AR250" t="e">
        <f ca="1">VLOOKUP($B250,基础扩展表!$E:$AG,MATCH(AR$2,基础扩展表!$E$1:$AG$1,0),FALSE)</f>
        <v>#N/A</v>
      </c>
      <c r="AS250" t="e">
        <f ca="1">VLOOKUP($B250,基础扩展表!$E:$AG,MATCH(AS$2,基础扩展表!$E$1:$AG$1,0),FALSE)</f>
        <v>#N/A</v>
      </c>
      <c r="AT250" t="e">
        <f ca="1">VLOOKUP($B250,基础扩展表!$E:$AG,MATCH(AT$2,基础扩展表!$E$1:$AG$1,0),FALSE)</f>
        <v>#N/A</v>
      </c>
      <c r="AU250" t="e">
        <f ca="1">VLOOKUP($B250,基础扩展表!$E:$AG,MATCH(AU$2,基础扩展表!$E$1:$AG$1,0),FALSE)</f>
        <v>#N/A</v>
      </c>
      <c r="AV250" t="e">
        <f ca="1">VLOOKUP($B250,基础扩展表!$E:$AG,MATCH(AV$2,基础扩展表!$E$1:$AG$1,0),FALSE)</f>
        <v>#N/A</v>
      </c>
      <c r="AW250" t="e">
        <f ca="1">VLOOKUP($B250,基础扩展表!$E:$AG,MATCH(AW$2,基础扩展表!$E$1:$AG$1,0),FALSE)</f>
        <v>#N/A</v>
      </c>
      <c r="AX250" t="e">
        <f ca="1">VLOOKUP($B250,基础扩展表!$E:$AG,MATCH(AX$2,基础扩展表!$E$1:$AG$1,0),FALSE)</f>
        <v>#N/A</v>
      </c>
      <c r="AY250" t="e">
        <f ca="1">VLOOKUP($B250,基础扩展表!$E:$AG,MATCH(AY$2,基础扩展表!$E$1:$AG$1,0),FALSE)</f>
        <v>#N/A</v>
      </c>
      <c r="AZ250" t="e">
        <f ca="1">VLOOKUP($B250,基础扩展表!$E:$AG,MATCH(AZ$2,基础扩展表!$E$1:$AG$1,0),FALSE)</f>
        <v>#N/A</v>
      </c>
      <c r="BA250" t="e">
        <f ca="1">VLOOKUP($B250,基础扩展表!$E:$AG,MATCH(BA$2,基础扩展表!$E$1:$AG$1,0),FALSE)</f>
        <v>#N/A</v>
      </c>
      <c r="BB250" t="e">
        <f ca="1">VLOOKUP($B250,基础扩展表!$E:$AG,MATCH(BB$2,基础扩展表!$E$1:$AG$1,0),FALSE)</f>
        <v>#N/A</v>
      </c>
      <c r="BC250" t="e">
        <f ca="1">VLOOKUP($B250,基础扩展表!$E:$AG,MATCH(BC$2,基础扩展表!$E$1:$AG$1,0),FALSE)</f>
        <v>#N/A</v>
      </c>
      <c r="BD250" t="e">
        <f ca="1">VLOOKUP($B250,基础扩展表!$E:$AG,MATCH(BD$2,基础扩展表!$E$1:$AG$1,0),FALSE)</f>
        <v>#N/A</v>
      </c>
      <c r="BE250" t="e">
        <f ca="1">VLOOKUP($B250,基础扩展表!$E:$AG,MATCH(BE$2,基础扩展表!$E$1:$AG$1,0),FALSE)</f>
        <v>#N/A</v>
      </c>
      <c r="BF250" t="e">
        <f ca="1">VLOOKUP($B250,基础扩展表!$E:$AG,MATCH(BF$2,基础扩展表!$E$1:$AG$1,0),FALSE)</f>
        <v>#N/A</v>
      </c>
      <c r="BG250" t="e">
        <f ca="1">VLOOKUP($B250,基础扩展表!$E:$AG,MATCH(BG$2,基础扩展表!$E$1:$AG$1,0),FALSE)</f>
        <v>#N/A</v>
      </c>
      <c r="BH250" t="e">
        <f ca="1">VLOOKUP($B250,基础扩展表!$E:$AG,MATCH(BH$2,基础扩展表!$E$1:$AG$1,0),FALSE)</f>
        <v>#N/A</v>
      </c>
      <c r="BI250" t="e">
        <f ca="1">VLOOKUP($B250,基础扩展表!$E:$AG,MATCH(BI$2,基础扩展表!$E$1:$AG$1,0),FALSE)</f>
        <v>#N/A</v>
      </c>
      <c r="BJ250" t="e">
        <f ca="1">VLOOKUP($B250,基础扩展表!$E:$AG,MATCH(BJ$2,基础扩展表!$E$1:$AG$1,0),FALSE)</f>
        <v>#N/A</v>
      </c>
      <c r="BK250" t="e">
        <f ca="1">VLOOKUP($B250,基础扩展表!$E:$AG,MATCH(BK$2,基础扩展表!$E$1:$AG$1,0),FALSE)</f>
        <v>#N/A</v>
      </c>
      <c r="BL250" t="e">
        <f ca="1">VLOOKUP($B250,基础扩展表!$E:$AG,MATCH(BL$2,基础扩展表!$E$1:$AG$1,0),FALSE)</f>
        <v>#N/A</v>
      </c>
      <c r="BM250" t="e">
        <f ca="1">VLOOKUP($E250,模型表!$C:$E,3,FALSE)</f>
        <v>#N/A</v>
      </c>
      <c r="BP250" t="str">
        <f t="shared" ca="1" si="42"/>
        <v>TRUE</v>
      </c>
    </row>
    <row r="251" spans="2:68" x14ac:dyDescent="0.2">
      <c r="B251" t="str">
        <f t="array" aca="1" ref="B251" ca="1">INDEX(基础表!$Y:$Y,SMALL(IF(基础表!$Z:$Z=1,ROW(基础表!$Z:$Z),999),ROW(H245)))&amp;""</f>
        <v/>
      </c>
      <c r="C251" t="e">
        <f ca="1">VLOOKUP(VLOOKUP($B251,基础表!$E:$G,3,FALSE),模型表!$C:$D,2,FALSE)</f>
        <v>#N/A</v>
      </c>
      <c r="E251" t="e">
        <f ca="1">VLOOKUP($B251,基础表!$E:$G,3,FALSE)</f>
        <v>#N/A</v>
      </c>
      <c r="F251" t="e">
        <f ca="1">VLOOKUP($E251,模型表!$C:$G,5,FALSE)</f>
        <v>#N/A</v>
      </c>
      <c r="G251" t="e">
        <f ca="1">VLOOKUP($E251,模型表!$C:$F,4,FALSE)</f>
        <v>#N/A</v>
      </c>
      <c r="I251" t="str">
        <f t="shared" ca="1" si="0"/>
        <v/>
      </c>
      <c r="J251" t="str">
        <f t="shared" ca="1" si="1"/>
        <v/>
      </c>
      <c r="K251" t="str">
        <f t="shared" ca="1" si="2"/>
        <v/>
      </c>
      <c r="L251" t="str">
        <f t="shared" ca="1" si="3"/>
        <v/>
      </c>
      <c r="M251" t="str">
        <f t="shared" ca="1" si="37"/>
        <v/>
      </c>
      <c r="O251" t="e">
        <f ca="1">VLOOKUP($B251,基础表!$E:$R,14,FALSE)</f>
        <v>#N/A</v>
      </c>
      <c r="P251" t="e">
        <f ca="1">VLOOKUP($B251,基础表!$E:$S,13,FALSE)</f>
        <v>#N/A</v>
      </c>
      <c r="R251" t="e">
        <f ca="1">VLOOKUP($B251,基础表!$E:$H,4,FALSE)</f>
        <v>#N/A</v>
      </c>
      <c r="U251" t="str">
        <f t="shared" ca="1" si="38"/>
        <v/>
      </c>
      <c r="V251" t="str">
        <f t="shared" ca="1" si="39"/>
        <v/>
      </c>
      <c r="W251" t="str">
        <f t="shared" ca="1" si="40"/>
        <v/>
      </c>
      <c r="X251" t="e">
        <f ca="1">VLOOKUP($E251,模型表!$C:$K,9,FALSE)</f>
        <v>#N/A</v>
      </c>
      <c r="Z251" t="e">
        <f ca="1">VLOOKUP($E251,模型表!$C:$Q,11,FALSE)</f>
        <v>#N/A</v>
      </c>
      <c r="AF251" s="36" t="str">
        <f ca="1">IF($B251="","",IF(VLOOKUP($E251,模型表!$C:$O,12,FALSE)="PBuff","["&amp;VLOOKUP($E251,模型表!$C:$Q,13,FALSE)&amp;"]","[]"))</f>
        <v/>
      </c>
      <c r="AH251" s="23" t="str">
        <f t="shared" ca="1" si="9"/>
        <v/>
      </c>
      <c r="AI251" s="23" t="e">
        <f t="shared" ca="1" si="41"/>
        <v>#N/A</v>
      </c>
      <c r="AJ251" s="23" t="str">
        <f t="shared" ca="1" si="11"/>
        <v/>
      </c>
      <c r="AK251" s="23" t="str">
        <f t="shared" ca="1" si="12"/>
        <v/>
      </c>
      <c r="AM251" t="e">
        <f ca="1">VLOOKUP($B251,基础表!$E:$J,4,FALSE)</f>
        <v>#N/A</v>
      </c>
      <c r="AN251" t="e">
        <f ca="1">VLOOKUP($B251,基础表!$E:$J,5,FALSE)</f>
        <v>#N/A</v>
      </c>
      <c r="AO251" t="e">
        <f ca="1">VLOOKUP($B251,基础表!$E:$J,6,FALSE)</f>
        <v>#N/A</v>
      </c>
      <c r="AP251" t="e">
        <f ca="1">VLOOKUP($B251,基础扩展表!$E:$AG,MATCH(AP$2,基础扩展表!$E$1:$AG$1,0),FALSE)</f>
        <v>#N/A</v>
      </c>
      <c r="AQ251" t="e">
        <f ca="1">VLOOKUP($B251,基础扩展表!$E:$AG,MATCH(AQ$2,基础扩展表!$E$1:$AG$1,0),FALSE)</f>
        <v>#N/A</v>
      </c>
      <c r="AR251" t="e">
        <f ca="1">VLOOKUP($B251,基础扩展表!$E:$AG,MATCH(AR$2,基础扩展表!$E$1:$AG$1,0),FALSE)</f>
        <v>#N/A</v>
      </c>
      <c r="AS251" t="e">
        <f ca="1">VLOOKUP($B251,基础扩展表!$E:$AG,MATCH(AS$2,基础扩展表!$E$1:$AG$1,0),FALSE)</f>
        <v>#N/A</v>
      </c>
      <c r="AT251" t="e">
        <f ca="1">VLOOKUP($B251,基础扩展表!$E:$AG,MATCH(AT$2,基础扩展表!$E$1:$AG$1,0),FALSE)</f>
        <v>#N/A</v>
      </c>
      <c r="AU251" t="e">
        <f ca="1">VLOOKUP($B251,基础扩展表!$E:$AG,MATCH(AU$2,基础扩展表!$E$1:$AG$1,0),FALSE)</f>
        <v>#N/A</v>
      </c>
      <c r="AV251" t="e">
        <f ca="1">VLOOKUP($B251,基础扩展表!$E:$AG,MATCH(AV$2,基础扩展表!$E$1:$AG$1,0),FALSE)</f>
        <v>#N/A</v>
      </c>
      <c r="AW251" t="e">
        <f ca="1">VLOOKUP($B251,基础扩展表!$E:$AG,MATCH(AW$2,基础扩展表!$E$1:$AG$1,0),FALSE)</f>
        <v>#N/A</v>
      </c>
      <c r="AX251" t="e">
        <f ca="1">VLOOKUP($B251,基础扩展表!$E:$AG,MATCH(AX$2,基础扩展表!$E$1:$AG$1,0),FALSE)</f>
        <v>#N/A</v>
      </c>
      <c r="AY251" t="e">
        <f ca="1">VLOOKUP($B251,基础扩展表!$E:$AG,MATCH(AY$2,基础扩展表!$E$1:$AG$1,0),FALSE)</f>
        <v>#N/A</v>
      </c>
      <c r="AZ251" t="e">
        <f ca="1">VLOOKUP($B251,基础扩展表!$E:$AG,MATCH(AZ$2,基础扩展表!$E$1:$AG$1,0),FALSE)</f>
        <v>#N/A</v>
      </c>
      <c r="BA251" t="e">
        <f ca="1">VLOOKUP($B251,基础扩展表!$E:$AG,MATCH(BA$2,基础扩展表!$E$1:$AG$1,0),FALSE)</f>
        <v>#N/A</v>
      </c>
      <c r="BB251" t="e">
        <f ca="1">VLOOKUP($B251,基础扩展表!$E:$AG,MATCH(BB$2,基础扩展表!$E$1:$AG$1,0),FALSE)</f>
        <v>#N/A</v>
      </c>
      <c r="BC251" t="e">
        <f ca="1">VLOOKUP($B251,基础扩展表!$E:$AG,MATCH(BC$2,基础扩展表!$E$1:$AG$1,0),FALSE)</f>
        <v>#N/A</v>
      </c>
      <c r="BD251" t="e">
        <f ca="1">VLOOKUP($B251,基础扩展表!$E:$AG,MATCH(BD$2,基础扩展表!$E$1:$AG$1,0),FALSE)</f>
        <v>#N/A</v>
      </c>
      <c r="BE251" t="e">
        <f ca="1">VLOOKUP($B251,基础扩展表!$E:$AG,MATCH(BE$2,基础扩展表!$E$1:$AG$1,0),FALSE)</f>
        <v>#N/A</v>
      </c>
      <c r="BF251" t="e">
        <f ca="1">VLOOKUP($B251,基础扩展表!$E:$AG,MATCH(BF$2,基础扩展表!$E$1:$AG$1,0),FALSE)</f>
        <v>#N/A</v>
      </c>
      <c r="BG251" t="e">
        <f ca="1">VLOOKUP($B251,基础扩展表!$E:$AG,MATCH(BG$2,基础扩展表!$E$1:$AG$1,0),FALSE)</f>
        <v>#N/A</v>
      </c>
      <c r="BH251" t="e">
        <f ca="1">VLOOKUP($B251,基础扩展表!$E:$AG,MATCH(BH$2,基础扩展表!$E$1:$AG$1,0),FALSE)</f>
        <v>#N/A</v>
      </c>
      <c r="BI251" t="e">
        <f ca="1">VLOOKUP($B251,基础扩展表!$E:$AG,MATCH(BI$2,基础扩展表!$E$1:$AG$1,0),FALSE)</f>
        <v>#N/A</v>
      </c>
      <c r="BJ251" t="e">
        <f ca="1">VLOOKUP($B251,基础扩展表!$E:$AG,MATCH(BJ$2,基础扩展表!$E$1:$AG$1,0),FALSE)</f>
        <v>#N/A</v>
      </c>
      <c r="BK251" t="e">
        <f ca="1">VLOOKUP($B251,基础扩展表!$E:$AG,MATCH(BK$2,基础扩展表!$E$1:$AG$1,0),FALSE)</f>
        <v>#N/A</v>
      </c>
      <c r="BL251" t="e">
        <f ca="1">VLOOKUP($B251,基础扩展表!$E:$AG,MATCH(BL$2,基础扩展表!$E$1:$AG$1,0),FALSE)</f>
        <v>#N/A</v>
      </c>
      <c r="BM251" t="e">
        <f ca="1">VLOOKUP($E251,模型表!$C:$E,3,FALSE)</f>
        <v>#N/A</v>
      </c>
      <c r="BP251" t="str">
        <f t="shared" ca="1" si="42"/>
        <v>TRUE</v>
      </c>
    </row>
    <row r="252" spans="2:68" x14ac:dyDescent="0.2">
      <c r="B252" t="str">
        <f t="array" aca="1" ref="B252" ca="1">INDEX(基础表!$Y:$Y,SMALL(IF(基础表!$Z:$Z=1,ROW(基础表!$Z:$Z),999),ROW(H246)))&amp;""</f>
        <v/>
      </c>
      <c r="C252" t="e">
        <f ca="1">VLOOKUP(VLOOKUP($B252,基础表!$E:$G,3,FALSE),模型表!$C:$D,2,FALSE)</f>
        <v>#N/A</v>
      </c>
      <c r="E252" t="e">
        <f ca="1">VLOOKUP($B252,基础表!$E:$G,3,FALSE)</f>
        <v>#N/A</v>
      </c>
      <c r="F252" t="e">
        <f ca="1">VLOOKUP($E252,模型表!$C:$G,5,FALSE)</f>
        <v>#N/A</v>
      </c>
      <c r="G252" t="e">
        <f ca="1">VLOOKUP($E252,模型表!$C:$F,4,FALSE)</f>
        <v>#N/A</v>
      </c>
      <c r="I252" t="str">
        <f t="shared" ca="1" si="0"/>
        <v/>
      </c>
      <c r="J252" t="str">
        <f t="shared" ca="1" si="1"/>
        <v/>
      </c>
      <c r="K252" t="str">
        <f t="shared" ca="1" si="2"/>
        <v/>
      </c>
      <c r="L252" t="str">
        <f t="shared" ca="1" si="3"/>
        <v/>
      </c>
      <c r="M252" t="str">
        <f t="shared" ca="1" si="37"/>
        <v/>
      </c>
      <c r="O252" t="e">
        <f ca="1">VLOOKUP($B252,基础表!$E:$R,14,FALSE)</f>
        <v>#N/A</v>
      </c>
      <c r="P252" t="e">
        <f ca="1">VLOOKUP($B252,基础表!$E:$S,13,FALSE)</f>
        <v>#N/A</v>
      </c>
      <c r="R252" t="e">
        <f ca="1">VLOOKUP($B252,基础表!$E:$H,4,FALSE)</f>
        <v>#N/A</v>
      </c>
      <c r="U252" t="str">
        <f t="shared" ca="1" si="38"/>
        <v/>
      </c>
      <c r="V252" t="str">
        <f t="shared" ca="1" si="39"/>
        <v/>
      </c>
      <c r="W252" t="str">
        <f t="shared" ca="1" si="40"/>
        <v/>
      </c>
      <c r="X252" t="e">
        <f ca="1">VLOOKUP($E252,模型表!$C:$K,9,FALSE)</f>
        <v>#N/A</v>
      </c>
      <c r="Z252" t="e">
        <f ca="1">VLOOKUP($E252,模型表!$C:$Q,11,FALSE)</f>
        <v>#N/A</v>
      </c>
      <c r="AF252" s="36" t="str">
        <f ca="1">IF($B252="","",IF(VLOOKUP($E252,模型表!$C:$O,12,FALSE)="PBuff","["&amp;VLOOKUP($E252,模型表!$C:$Q,13,FALSE)&amp;"]","[]"))</f>
        <v/>
      </c>
      <c r="AH252" s="23" t="str">
        <f t="shared" ca="1" si="9"/>
        <v/>
      </c>
      <c r="AI252" s="23" t="e">
        <f t="shared" ca="1" si="41"/>
        <v>#N/A</v>
      </c>
      <c r="AJ252" s="23" t="str">
        <f t="shared" ca="1" si="11"/>
        <v/>
      </c>
      <c r="AK252" s="23" t="str">
        <f t="shared" ca="1" si="12"/>
        <v/>
      </c>
      <c r="AM252" t="e">
        <f ca="1">VLOOKUP($B252,基础表!$E:$J,4,FALSE)</f>
        <v>#N/A</v>
      </c>
      <c r="AN252" t="e">
        <f ca="1">VLOOKUP($B252,基础表!$E:$J,5,FALSE)</f>
        <v>#N/A</v>
      </c>
      <c r="AO252" t="e">
        <f ca="1">VLOOKUP($B252,基础表!$E:$J,6,FALSE)</f>
        <v>#N/A</v>
      </c>
      <c r="AP252" t="e">
        <f ca="1">VLOOKUP($B252,基础扩展表!$E:$AG,MATCH(AP$2,基础扩展表!$E$1:$AG$1,0),FALSE)</f>
        <v>#N/A</v>
      </c>
      <c r="AQ252" t="e">
        <f ca="1">VLOOKUP($B252,基础扩展表!$E:$AG,MATCH(AQ$2,基础扩展表!$E$1:$AG$1,0),FALSE)</f>
        <v>#N/A</v>
      </c>
      <c r="AR252" t="e">
        <f ca="1">VLOOKUP($B252,基础扩展表!$E:$AG,MATCH(AR$2,基础扩展表!$E$1:$AG$1,0),FALSE)</f>
        <v>#N/A</v>
      </c>
      <c r="AS252" t="e">
        <f ca="1">VLOOKUP($B252,基础扩展表!$E:$AG,MATCH(AS$2,基础扩展表!$E$1:$AG$1,0),FALSE)</f>
        <v>#N/A</v>
      </c>
      <c r="AT252" t="e">
        <f ca="1">VLOOKUP($B252,基础扩展表!$E:$AG,MATCH(AT$2,基础扩展表!$E$1:$AG$1,0),FALSE)</f>
        <v>#N/A</v>
      </c>
      <c r="AU252" t="e">
        <f ca="1">VLOOKUP($B252,基础扩展表!$E:$AG,MATCH(AU$2,基础扩展表!$E$1:$AG$1,0),FALSE)</f>
        <v>#N/A</v>
      </c>
      <c r="AV252" t="e">
        <f ca="1">VLOOKUP($B252,基础扩展表!$E:$AG,MATCH(AV$2,基础扩展表!$E$1:$AG$1,0),FALSE)</f>
        <v>#N/A</v>
      </c>
      <c r="AW252" t="e">
        <f ca="1">VLOOKUP($B252,基础扩展表!$E:$AG,MATCH(AW$2,基础扩展表!$E$1:$AG$1,0),FALSE)</f>
        <v>#N/A</v>
      </c>
      <c r="AX252" t="e">
        <f ca="1">VLOOKUP($B252,基础扩展表!$E:$AG,MATCH(AX$2,基础扩展表!$E$1:$AG$1,0),FALSE)</f>
        <v>#N/A</v>
      </c>
      <c r="AY252" t="e">
        <f ca="1">VLOOKUP($B252,基础扩展表!$E:$AG,MATCH(AY$2,基础扩展表!$E$1:$AG$1,0),FALSE)</f>
        <v>#N/A</v>
      </c>
      <c r="AZ252" t="e">
        <f ca="1">VLOOKUP($B252,基础扩展表!$E:$AG,MATCH(AZ$2,基础扩展表!$E$1:$AG$1,0),FALSE)</f>
        <v>#N/A</v>
      </c>
      <c r="BA252" t="e">
        <f ca="1">VLOOKUP($B252,基础扩展表!$E:$AG,MATCH(BA$2,基础扩展表!$E$1:$AG$1,0),FALSE)</f>
        <v>#N/A</v>
      </c>
      <c r="BB252" t="e">
        <f ca="1">VLOOKUP($B252,基础扩展表!$E:$AG,MATCH(BB$2,基础扩展表!$E$1:$AG$1,0),FALSE)</f>
        <v>#N/A</v>
      </c>
      <c r="BC252" t="e">
        <f ca="1">VLOOKUP($B252,基础扩展表!$E:$AG,MATCH(BC$2,基础扩展表!$E$1:$AG$1,0),FALSE)</f>
        <v>#N/A</v>
      </c>
      <c r="BD252" t="e">
        <f ca="1">VLOOKUP($B252,基础扩展表!$E:$AG,MATCH(BD$2,基础扩展表!$E$1:$AG$1,0),FALSE)</f>
        <v>#N/A</v>
      </c>
      <c r="BE252" t="e">
        <f ca="1">VLOOKUP($B252,基础扩展表!$E:$AG,MATCH(BE$2,基础扩展表!$E$1:$AG$1,0),FALSE)</f>
        <v>#N/A</v>
      </c>
      <c r="BF252" t="e">
        <f ca="1">VLOOKUP($B252,基础扩展表!$E:$AG,MATCH(BF$2,基础扩展表!$E$1:$AG$1,0),FALSE)</f>
        <v>#N/A</v>
      </c>
      <c r="BG252" t="e">
        <f ca="1">VLOOKUP($B252,基础扩展表!$E:$AG,MATCH(BG$2,基础扩展表!$E$1:$AG$1,0),FALSE)</f>
        <v>#N/A</v>
      </c>
      <c r="BH252" t="e">
        <f ca="1">VLOOKUP($B252,基础扩展表!$E:$AG,MATCH(BH$2,基础扩展表!$E$1:$AG$1,0),FALSE)</f>
        <v>#N/A</v>
      </c>
      <c r="BI252" t="e">
        <f ca="1">VLOOKUP($B252,基础扩展表!$E:$AG,MATCH(BI$2,基础扩展表!$E$1:$AG$1,0),FALSE)</f>
        <v>#N/A</v>
      </c>
      <c r="BJ252" t="e">
        <f ca="1">VLOOKUP($B252,基础扩展表!$E:$AG,MATCH(BJ$2,基础扩展表!$E$1:$AG$1,0),FALSE)</f>
        <v>#N/A</v>
      </c>
      <c r="BK252" t="e">
        <f ca="1">VLOOKUP($B252,基础扩展表!$E:$AG,MATCH(BK$2,基础扩展表!$E$1:$AG$1,0),FALSE)</f>
        <v>#N/A</v>
      </c>
      <c r="BL252" t="e">
        <f ca="1">VLOOKUP($B252,基础扩展表!$E:$AG,MATCH(BL$2,基础扩展表!$E$1:$AG$1,0),FALSE)</f>
        <v>#N/A</v>
      </c>
      <c r="BM252" t="e">
        <f ca="1">VLOOKUP($E252,模型表!$C:$E,3,FALSE)</f>
        <v>#N/A</v>
      </c>
      <c r="BP252" t="str">
        <f t="shared" ca="1" si="42"/>
        <v>TRUE</v>
      </c>
    </row>
    <row r="253" spans="2:68" x14ac:dyDescent="0.2">
      <c r="B253" t="str">
        <f t="array" aca="1" ref="B253" ca="1">INDEX(基础表!$Y:$Y,SMALL(IF(基础表!$Z:$Z=1,ROW(基础表!$Z:$Z),999),ROW(H247)))&amp;""</f>
        <v/>
      </c>
      <c r="C253" t="e">
        <f ca="1">VLOOKUP(VLOOKUP($B253,基础表!$E:$G,3,FALSE),模型表!$C:$D,2,FALSE)</f>
        <v>#N/A</v>
      </c>
      <c r="E253" t="e">
        <f ca="1">VLOOKUP($B253,基础表!$E:$G,3,FALSE)</f>
        <v>#N/A</v>
      </c>
      <c r="F253" t="e">
        <f ca="1">VLOOKUP($E253,模型表!$C:$G,5,FALSE)</f>
        <v>#N/A</v>
      </c>
      <c r="G253" t="e">
        <f ca="1">VLOOKUP($E253,模型表!$C:$F,4,FALSE)</f>
        <v>#N/A</v>
      </c>
      <c r="I253" t="str">
        <f t="shared" ca="1" si="0"/>
        <v/>
      </c>
      <c r="J253" t="str">
        <f t="shared" ca="1" si="1"/>
        <v/>
      </c>
      <c r="K253" t="str">
        <f t="shared" ca="1" si="2"/>
        <v/>
      </c>
      <c r="L253" t="str">
        <f t="shared" ca="1" si="3"/>
        <v/>
      </c>
      <c r="M253" t="str">
        <f t="shared" ca="1" si="37"/>
        <v/>
      </c>
      <c r="O253" t="e">
        <f ca="1">VLOOKUP($B253,基础表!$E:$R,14,FALSE)</f>
        <v>#N/A</v>
      </c>
      <c r="P253" t="e">
        <f ca="1">VLOOKUP($B253,基础表!$E:$S,13,FALSE)</f>
        <v>#N/A</v>
      </c>
      <c r="R253" t="e">
        <f ca="1">VLOOKUP($B253,基础表!$E:$H,4,FALSE)</f>
        <v>#N/A</v>
      </c>
      <c r="U253" t="str">
        <f t="shared" ca="1" si="38"/>
        <v/>
      </c>
      <c r="V253" t="str">
        <f t="shared" ca="1" si="39"/>
        <v/>
      </c>
      <c r="W253" t="str">
        <f t="shared" ca="1" si="40"/>
        <v/>
      </c>
      <c r="X253" t="e">
        <f ca="1">VLOOKUP($E253,模型表!$C:$K,9,FALSE)</f>
        <v>#N/A</v>
      </c>
      <c r="Z253" t="e">
        <f ca="1">VLOOKUP($E253,模型表!$C:$Q,11,FALSE)</f>
        <v>#N/A</v>
      </c>
      <c r="AF253" s="36" t="str">
        <f ca="1">IF($B253="","",IF(VLOOKUP($E253,模型表!$C:$O,12,FALSE)="PBuff","["&amp;VLOOKUP($E253,模型表!$C:$Q,13,FALSE)&amp;"]","[]"))</f>
        <v/>
      </c>
      <c r="AH253" s="23" t="str">
        <f t="shared" ca="1" si="9"/>
        <v/>
      </c>
      <c r="AI253" s="23" t="e">
        <f t="shared" ca="1" si="41"/>
        <v>#N/A</v>
      </c>
      <c r="AJ253" s="23" t="str">
        <f t="shared" ca="1" si="11"/>
        <v/>
      </c>
      <c r="AK253" s="23" t="str">
        <f t="shared" ca="1" si="12"/>
        <v/>
      </c>
      <c r="AM253" t="e">
        <f ca="1">VLOOKUP($B253,基础表!$E:$J,4,FALSE)</f>
        <v>#N/A</v>
      </c>
      <c r="AN253" t="e">
        <f ca="1">VLOOKUP($B253,基础表!$E:$J,5,FALSE)</f>
        <v>#N/A</v>
      </c>
      <c r="AO253" t="e">
        <f ca="1">VLOOKUP($B253,基础表!$E:$J,6,FALSE)</f>
        <v>#N/A</v>
      </c>
      <c r="AP253" t="e">
        <f ca="1">VLOOKUP($B253,基础扩展表!$E:$AG,MATCH(AP$2,基础扩展表!$E$1:$AG$1,0),FALSE)</f>
        <v>#N/A</v>
      </c>
      <c r="AQ253" t="e">
        <f ca="1">VLOOKUP($B253,基础扩展表!$E:$AG,MATCH(AQ$2,基础扩展表!$E$1:$AG$1,0),FALSE)</f>
        <v>#N/A</v>
      </c>
      <c r="AR253" t="e">
        <f ca="1">VLOOKUP($B253,基础扩展表!$E:$AG,MATCH(AR$2,基础扩展表!$E$1:$AG$1,0),FALSE)</f>
        <v>#N/A</v>
      </c>
      <c r="AS253" t="e">
        <f ca="1">VLOOKUP($B253,基础扩展表!$E:$AG,MATCH(AS$2,基础扩展表!$E$1:$AG$1,0),FALSE)</f>
        <v>#N/A</v>
      </c>
      <c r="AT253" t="e">
        <f ca="1">VLOOKUP($B253,基础扩展表!$E:$AG,MATCH(AT$2,基础扩展表!$E$1:$AG$1,0),FALSE)</f>
        <v>#N/A</v>
      </c>
      <c r="AU253" t="e">
        <f ca="1">VLOOKUP($B253,基础扩展表!$E:$AG,MATCH(AU$2,基础扩展表!$E$1:$AG$1,0),FALSE)</f>
        <v>#N/A</v>
      </c>
      <c r="AV253" t="e">
        <f ca="1">VLOOKUP($B253,基础扩展表!$E:$AG,MATCH(AV$2,基础扩展表!$E$1:$AG$1,0),FALSE)</f>
        <v>#N/A</v>
      </c>
      <c r="AW253" t="e">
        <f ca="1">VLOOKUP($B253,基础扩展表!$E:$AG,MATCH(AW$2,基础扩展表!$E$1:$AG$1,0),FALSE)</f>
        <v>#N/A</v>
      </c>
      <c r="AX253" t="e">
        <f ca="1">VLOOKUP($B253,基础扩展表!$E:$AG,MATCH(AX$2,基础扩展表!$E$1:$AG$1,0),FALSE)</f>
        <v>#N/A</v>
      </c>
      <c r="AY253" t="e">
        <f ca="1">VLOOKUP($B253,基础扩展表!$E:$AG,MATCH(AY$2,基础扩展表!$E$1:$AG$1,0),FALSE)</f>
        <v>#N/A</v>
      </c>
      <c r="AZ253" t="e">
        <f ca="1">VLOOKUP($B253,基础扩展表!$E:$AG,MATCH(AZ$2,基础扩展表!$E$1:$AG$1,0),FALSE)</f>
        <v>#N/A</v>
      </c>
      <c r="BA253" t="e">
        <f ca="1">VLOOKUP($B253,基础扩展表!$E:$AG,MATCH(BA$2,基础扩展表!$E$1:$AG$1,0),FALSE)</f>
        <v>#N/A</v>
      </c>
      <c r="BB253" t="e">
        <f ca="1">VLOOKUP($B253,基础扩展表!$E:$AG,MATCH(BB$2,基础扩展表!$E$1:$AG$1,0),FALSE)</f>
        <v>#N/A</v>
      </c>
      <c r="BC253" t="e">
        <f ca="1">VLOOKUP($B253,基础扩展表!$E:$AG,MATCH(BC$2,基础扩展表!$E$1:$AG$1,0),FALSE)</f>
        <v>#N/A</v>
      </c>
      <c r="BD253" t="e">
        <f ca="1">VLOOKUP($B253,基础扩展表!$E:$AG,MATCH(BD$2,基础扩展表!$E$1:$AG$1,0),FALSE)</f>
        <v>#N/A</v>
      </c>
      <c r="BE253" t="e">
        <f ca="1">VLOOKUP($B253,基础扩展表!$E:$AG,MATCH(BE$2,基础扩展表!$E$1:$AG$1,0),FALSE)</f>
        <v>#N/A</v>
      </c>
      <c r="BF253" t="e">
        <f ca="1">VLOOKUP($B253,基础扩展表!$E:$AG,MATCH(BF$2,基础扩展表!$E$1:$AG$1,0),FALSE)</f>
        <v>#N/A</v>
      </c>
      <c r="BG253" t="e">
        <f ca="1">VLOOKUP($B253,基础扩展表!$E:$AG,MATCH(BG$2,基础扩展表!$E$1:$AG$1,0),FALSE)</f>
        <v>#N/A</v>
      </c>
      <c r="BH253" t="e">
        <f ca="1">VLOOKUP($B253,基础扩展表!$E:$AG,MATCH(BH$2,基础扩展表!$E$1:$AG$1,0),FALSE)</f>
        <v>#N/A</v>
      </c>
      <c r="BI253" t="e">
        <f ca="1">VLOOKUP($B253,基础扩展表!$E:$AG,MATCH(BI$2,基础扩展表!$E$1:$AG$1,0),FALSE)</f>
        <v>#N/A</v>
      </c>
      <c r="BJ253" t="e">
        <f ca="1">VLOOKUP($B253,基础扩展表!$E:$AG,MATCH(BJ$2,基础扩展表!$E$1:$AG$1,0),FALSE)</f>
        <v>#N/A</v>
      </c>
      <c r="BK253" t="e">
        <f ca="1">VLOOKUP($B253,基础扩展表!$E:$AG,MATCH(BK$2,基础扩展表!$E$1:$AG$1,0),FALSE)</f>
        <v>#N/A</v>
      </c>
      <c r="BL253" t="e">
        <f ca="1">VLOOKUP($B253,基础扩展表!$E:$AG,MATCH(BL$2,基础扩展表!$E$1:$AG$1,0),FALSE)</f>
        <v>#N/A</v>
      </c>
      <c r="BM253" t="e">
        <f ca="1">VLOOKUP($E253,模型表!$C:$E,3,FALSE)</f>
        <v>#N/A</v>
      </c>
      <c r="BP253" t="str">
        <f t="shared" ca="1" si="42"/>
        <v>TRUE</v>
      </c>
    </row>
    <row r="254" spans="2:68" x14ac:dyDescent="0.2">
      <c r="B254" t="str">
        <f t="array" aca="1" ref="B254" ca="1">INDEX(基础表!$Y:$Y,SMALL(IF(基础表!$Z:$Z=1,ROW(基础表!$Z:$Z),999),ROW(H248)))&amp;""</f>
        <v/>
      </c>
      <c r="C254" t="e">
        <f ca="1">VLOOKUP(VLOOKUP($B254,基础表!$E:$G,3,FALSE),模型表!$C:$D,2,FALSE)</f>
        <v>#N/A</v>
      </c>
      <c r="E254" t="e">
        <f ca="1">VLOOKUP($B254,基础表!$E:$G,3,FALSE)</f>
        <v>#N/A</v>
      </c>
      <c r="F254" t="e">
        <f ca="1">VLOOKUP($E254,模型表!$C:$G,5,FALSE)</f>
        <v>#N/A</v>
      </c>
      <c r="G254" t="e">
        <f ca="1">VLOOKUP($E254,模型表!$C:$F,4,FALSE)</f>
        <v>#N/A</v>
      </c>
      <c r="I254" t="str">
        <f t="shared" ca="1" si="0"/>
        <v/>
      </c>
      <c r="J254" t="str">
        <f t="shared" ca="1" si="1"/>
        <v/>
      </c>
      <c r="K254" t="str">
        <f t="shared" ca="1" si="2"/>
        <v/>
      </c>
      <c r="L254" t="str">
        <f t="shared" ca="1" si="3"/>
        <v/>
      </c>
      <c r="M254" t="str">
        <f t="shared" ca="1" si="37"/>
        <v/>
      </c>
      <c r="O254" t="e">
        <f ca="1">VLOOKUP($B254,基础表!$E:$R,14,FALSE)</f>
        <v>#N/A</v>
      </c>
      <c r="P254" t="e">
        <f ca="1">VLOOKUP($B254,基础表!$E:$S,13,FALSE)</f>
        <v>#N/A</v>
      </c>
      <c r="R254" t="e">
        <f ca="1">VLOOKUP($B254,基础表!$E:$H,4,FALSE)</f>
        <v>#N/A</v>
      </c>
      <c r="U254" t="str">
        <f t="shared" ca="1" si="38"/>
        <v/>
      </c>
      <c r="V254" t="str">
        <f t="shared" ca="1" si="39"/>
        <v/>
      </c>
      <c r="W254" t="str">
        <f t="shared" ca="1" si="40"/>
        <v/>
      </c>
      <c r="X254" t="e">
        <f ca="1">VLOOKUP($E254,模型表!$C:$K,9,FALSE)</f>
        <v>#N/A</v>
      </c>
      <c r="Z254" t="e">
        <f ca="1">VLOOKUP($E254,模型表!$C:$Q,11,FALSE)</f>
        <v>#N/A</v>
      </c>
      <c r="AF254" s="36" t="str">
        <f ca="1">IF($B254="","",IF(VLOOKUP($E254,模型表!$C:$O,12,FALSE)="PBuff","["&amp;VLOOKUP($E254,模型表!$C:$Q,13,FALSE)&amp;"]","[]"))</f>
        <v/>
      </c>
      <c r="AH254" s="23" t="str">
        <f t="shared" ca="1" si="9"/>
        <v/>
      </c>
      <c r="AI254" s="23" t="e">
        <f t="shared" ca="1" si="41"/>
        <v>#N/A</v>
      </c>
      <c r="AJ254" s="23" t="str">
        <f t="shared" ca="1" si="11"/>
        <v/>
      </c>
      <c r="AK254" s="23" t="str">
        <f t="shared" ca="1" si="12"/>
        <v/>
      </c>
      <c r="AM254" t="e">
        <f ca="1">VLOOKUP($B254,基础表!$E:$J,4,FALSE)</f>
        <v>#N/A</v>
      </c>
      <c r="AN254" t="e">
        <f ca="1">VLOOKUP($B254,基础表!$E:$J,5,FALSE)</f>
        <v>#N/A</v>
      </c>
      <c r="AO254" t="e">
        <f ca="1">VLOOKUP($B254,基础表!$E:$J,6,FALSE)</f>
        <v>#N/A</v>
      </c>
      <c r="AP254" t="e">
        <f ca="1">VLOOKUP($B254,基础扩展表!$E:$AG,MATCH(AP$2,基础扩展表!$E$1:$AG$1,0),FALSE)</f>
        <v>#N/A</v>
      </c>
      <c r="AQ254" t="e">
        <f ca="1">VLOOKUP($B254,基础扩展表!$E:$AG,MATCH(AQ$2,基础扩展表!$E$1:$AG$1,0),FALSE)</f>
        <v>#N/A</v>
      </c>
      <c r="AR254" t="e">
        <f ca="1">VLOOKUP($B254,基础扩展表!$E:$AG,MATCH(AR$2,基础扩展表!$E$1:$AG$1,0),FALSE)</f>
        <v>#N/A</v>
      </c>
      <c r="AS254" t="e">
        <f ca="1">VLOOKUP($B254,基础扩展表!$E:$AG,MATCH(AS$2,基础扩展表!$E$1:$AG$1,0),FALSE)</f>
        <v>#N/A</v>
      </c>
      <c r="AT254" t="e">
        <f ca="1">VLOOKUP($B254,基础扩展表!$E:$AG,MATCH(AT$2,基础扩展表!$E$1:$AG$1,0),FALSE)</f>
        <v>#N/A</v>
      </c>
      <c r="AU254" t="e">
        <f ca="1">VLOOKUP($B254,基础扩展表!$E:$AG,MATCH(AU$2,基础扩展表!$E$1:$AG$1,0),FALSE)</f>
        <v>#N/A</v>
      </c>
      <c r="AV254" t="e">
        <f ca="1">VLOOKUP($B254,基础扩展表!$E:$AG,MATCH(AV$2,基础扩展表!$E$1:$AG$1,0),FALSE)</f>
        <v>#N/A</v>
      </c>
      <c r="AW254" t="e">
        <f ca="1">VLOOKUP($B254,基础扩展表!$E:$AG,MATCH(AW$2,基础扩展表!$E$1:$AG$1,0),FALSE)</f>
        <v>#N/A</v>
      </c>
      <c r="AX254" t="e">
        <f ca="1">VLOOKUP($B254,基础扩展表!$E:$AG,MATCH(AX$2,基础扩展表!$E$1:$AG$1,0),FALSE)</f>
        <v>#N/A</v>
      </c>
      <c r="AY254" t="e">
        <f ca="1">VLOOKUP($B254,基础扩展表!$E:$AG,MATCH(AY$2,基础扩展表!$E$1:$AG$1,0),FALSE)</f>
        <v>#N/A</v>
      </c>
      <c r="AZ254" t="e">
        <f ca="1">VLOOKUP($B254,基础扩展表!$E:$AG,MATCH(AZ$2,基础扩展表!$E$1:$AG$1,0),FALSE)</f>
        <v>#N/A</v>
      </c>
      <c r="BA254" t="e">
        <f ca="1">VLOOKUP($B254,基础扩展表!$E:$AG,MATCH(BA$2,基础扩展表!$E$1:$AG$1,0),FALSE)</f>
        <v>#N/A</v>
      </c>
      <c r="BB254" t="e">
        <f ca="1">VLOOKUP($B254,基础扩展表!$E:$AG,MATCH(BB$2,基础扩展表!$E$1:$AG$1,0),FALSE)</f>
        <v>#N/A</v>
      </c>
      <c r="BC254" t="e">
        <f ca="1">VLOOKUP($B254,基础扩展表!$E:$AG,MATCH(BC$2,基础扩展表!$E$1:$AG$1,0),FALSE)</f>
        <v>#N/A</v>
      </c>
      <c r="BD254" t="e">
        <f ca="1">VLOOKUP($B254,基础扩展表!$E:$AG,MATCH(BD$2,基础扩展表!$E$1:$AG$1,0),FALSE)</f>
        <v>#N/A</v>
      </c>
      <c r="BE254" t="e">
        <f ca="1">VLOOKUP($B254,基础扩展表!$E:$AG,MATCH(BE$2,基础扩展表!$E$1:$AG$1,0),FALSE)</f>
        <v>#N/A</v>
      </c>
      <c r="BF254" t="e">
        <f ca="1">VLOOKUP($B254,基础扩展表!$E:$AG,MATCH(BF$2,基础扩展表!$E$1:$AG$1,0),FALSE)</f>
        <v>#N/A</v>
      </c>
      <c r="BG254" t="e">
        <f ca="1">VLOOKUP($B254,基础扩展表!$E:$AG,MATCH(BG$2,基础扩展表!$E$1:$AG$1,0),FALSE)</f>
        <v>#N/A</v>
      </c>
      <c r="BH254" t="e">
        <f ca="1">VLOOKUP($B254,基础扩展表!$E:$AG,MATCH(BH$2,基础扩展表!$E$1:$AG$1,0),FALSE)</f>
        <v>#N/A</v>
      </c>
      <c r="BI254" t="e">
        <f ca="1">VLOOKUP($B254,基础扩展表!$E:$AG,MATCH(BI$2,基础扩展表!$E$1:$AG$1,0),FALSE)</f>
        <v>#N/A</v>
      </c>
      <c r="BJ254" t="e">
        <f ca="1">VLOOKUP($B254,基础扩展表!$E:$AG,MATCH(BJ$2,基础扩展表!$E$1:$AG$1,0),FALSE)</f>
        <v>#N/A</v>
      </c>
      <c r="BK254" t="e">
        <f ca="1">VLOOKUP($B254,基础扩展表!$E:$AG,MATCH(BK$2,基础扩展表!$E$1:$AG$1,0),FALSE)</f>
        <v>#N/A</v>
      </c>
      <c r="BL254" t="e">
        <f ca="1">VLOOKUP($B254,基础扩展表!$E:$AG,MATCH(BL$2,基础扩展表!$E$1:$AG$1,0),FALSE)</f>
        <v>#N/A</v>
      </c>
      <c r="BM254" t="e">
        <f ca="1">VLOOKUP($E254,模型表!$C:$E,3,FALSE)</f>
        <v>#N/A</v>
      </c>
      <c r="BP254" t="str">
        <f t="shared" ca="1" si="42"/>
        <v>TRUE</v>
      </c>
    </row>
    <row r="255" spans="2:68" x14ac:dyDescent="0.2">
      <c r="B255" t="str">
        <f t="array" aca="1" ref="B255" ca="1">INDEX(基础表!$Y:$Y,SMALL(IF(基础表!$Z:$Z=1,ROW(基础表!$Z:$Z),999),ROW(H249)))&amp;""</f>
        <v/>
      </c>
      <c r="C255" t="e">
        <f ca="1">VLOOKUP(VLOOKUP($B255,基础表!$E:$G,3,FALSE),模型表!$C:$D,2,FALSE)</f>
        <v>#N/A</v>
      </c>
      <c r="E255" t="e">
        <f ca="1">VLOOKUP($B255,基础表!$E:$G,3,FALSE)</f>
        <v>#N/A</v>
      </c>
      <c r="F255" t="e">
        <f ca="1">VLOOKUP($E255,模型表!$C:$G,5,FALSE)</f>
        <v>#N/A</v>
      </c>
      <c r="G255" t="e">
        <f ca="1">VLOOKUP($E255,模型表!$C:$F,4,FALSE)</f>
        <v>#N/A</v>
      </c>
      <c r="I255" t="str">
        <f t="shared" ca="1" si="0"/>
        <v/>
      </c>
      <c r="J255" t="str">
        <f t="shared" ca="1" si="1"/>
        <v/>
      </c>
      <c r="K255" t="str">
        <f t="shared" ca="1" si="2"/>
        <v/>
      </c>
      <c r="L255" t="str">
        <f t="shared" ca="1" si="3"/>
        <v/>
      </c>
      <c r="M255" t="str">
        <f t="shared" ca="1" si="37"/>
        <v/>
      </c>
      <c r="O255" t="e">
        <f ca="1">VLOOKUP($B255,基础表!$E:$R,14,FALSE)</f>
        <v>#N/A</v>
      </c>
      <c r="P255" t="e">
        <f ca="1">VLOOKUP($B255,基础表!$E:$S,13,FALSE)</f>
        <v>#N/A</v>
      </c>
      <c r="R255" t="e">
        <f ca="1">VLOOKUP($B255,基础表!$E:$H,4,FALSE)</f>
        <v>#N/A</v>
      </c>
      <c r="U255" t="str">
        <f t="shared" ca="1" si="38"/>
        <v/>
      </c>
      <c r="V255" t="str">
        <f t="shared" ca="1" si="39"/>
        <v/>
      </c>
      <c r="W255" t="str">
        <f t="shared" ca="1" si="40"/>
        <v/>
      </c>
      <c r="X255" t="e">
        <f ca="1">VLOOKUP($E255,模型表!$C:$K,9,FALSE)</f>
        <v>#N/A</v>
      </c>
      <c r="Z255" t="e">
        <f ca="1">VLOOKUP($E255,模型表!$C:$Q,11,FALSE)</f>
        <v>#N/A</v>
      </c>
      <c r="AF255" s="36" t="str">
        <f ca="1">IF($B255="","",IF(VLOOKUP($E255,模型表!$C:$O,12,FALSE)="PBuff","["&amp;VLOOKUP($E255,模型表!$C:$Q,13,FALSE)&amp;"]","[]"))</f>
        <v/>
      </c>
      <c r="AH255" s="23" t="str">
        <f t="shared" ca="1" si="9"/>
        <v/>
      </c>
      <c r="AI255" s="23" t="e">
        <f t="shared" ca="1" si="41"/>
        <v>#N/A</v>
      </c>
      <c r="AJ255" s="23" t="str">
        <f t="shared" ca="1" si="11"/>
        <v/>
      </c>
      <c r="AK255" s="23" t="str">
        <f t="shared" ca="1" si="12"/>
        <v/>
      </c>
      <c r="AM255" t="e">
        <f ca="1">VLOOKUP($B255,基础表!$E:$J,4,FALSE)</f>
        <v>#N/A</v>
      </c>
      <c r="AN255" t="e">
        <f ca="1">VLOOKUP($B255,基础表!$E:$J,5,FALSE)</f>
        <v>#N/A</v>
      </c>
      <c r="AO255" t="e">
        <f ca="1">VLOOKUP($B255,基础表!$E:$J,6,FALSE)</f>
        <v>#N/A</v>
      </c>
      <c r="AP255" t="e">
        <f ca="1">VLOOKUP($B255,基础扩展表!$E:$AG,MATCH(AP$2,基础扩展表!$E$1:$AG$1,0),FALSE)</f>
        <v>#N/A</v>
      </c>
      <c r="AQ255" t="e">
        <f ca="1">VLOOKUP($B255,基础扩展表!$E:$AG,MATCH(AQ$2,基础扩展表!$E$1:$AG$1,0),FALSE)</f>
        <v>#N/A</v>
      </c>
      <c r="AR255" t="e">
        <f ca="1">VLOOKUP($B255,基础扩展表!$E:$AG,MATCH(AR$2,基础扩展表!$E$1:$AG$1,0),FALSE)</f>
        <v>#N/A</v>
      </c>
      <c r="AS255" t="e">
        <f ca="1">VLOOKUP($B255,基础扩展表!$E:$AG,MATCH(AS$2,基础扩展表!$E$1:$AG$1,0),FALSE)</f>
        <v>#N/A</v>
      </c>
      <c r="AT255" t="e">
        <f ca="1">VLOOKUP($B255,基础扩展表!$E:$AG,MATCH(AT$2,基础扩展表!$E$1:$AG$1,0),FALSE)</f>
        <v>#N/A</v>
      </c>
      <c r="AU255" t="e">
        <f ca="1">VLOOKUP($B255,基础扩展表!$E:$AG,MATCH(AU$2,基础扩展表!$E$1:$AG$1,0),FALSE)</f>
        <v>#N/A</v>
      </c>
      <c r="AV255" t="e">
        <f ca="1">VLOOKUP($B255,基础扩展表!$E:$AG,MATCH(AV$2,基础扩展表!$E$1:$AG$1,0),FALSE)</f>
        <v>#N/A</v>
      </c>
      <c r="AW255" t="e">
        <f ca="1">VLOOKUP($B255,基础扩展表!$E:$AG,MATCH(AW$2,基础扩展表!$E$1:$AG$1,0),FALSE)</f>
        <v>#N/A</v>
      </c>
      <c r="AX255" t="e">
        <f ca="1">VLOOKUP($B255,基础扩展表!$E:$AG,MATCH(AX$2,基础扩展表!$E$1:$AG$1,0),FALSE)</f>
        <v>#N/A</v>
      </c>
      <c r="AY255" t="e">
        <f ca="1">VLOOKUP($B255,基础扩展表!$E:$AG,MATCH(AY$2,基础扩展表!$E$1:$AG$1,0),FALSE)</f>
        <v>#N/A</v>
      </c>
      <c r="AZ255" t="e">
        <f ca="1">VLOOKUP($B255,基础扩展表!$E:$AG,MATCH(AZ$2,基础扩展表!$E$1:$AG$1,0),FALSE)</f>
        <v>#N/A</v>
      </c>
      <c r="BA255" t="e">
        <f ca="1">VLOOKUP($B255,基础扩展表!$E:$AG,MATCH(BA$2,基础扩展表!$E$1:$AG$1,0),FALSE)</f>
        <v>#N/A</v>
      </c>
      <c r="BB255" t="e">
        <f ca="1">VLOOKUP($B255,基础扩展表!$E:$AG,MATCH(BB$2,基础扩展表!$E$1:$AG$1,0),FALSE)</f>
        <v>#N/A</v>
      </c>
      <c r="BC255" t="e">
        <f ca="1">VLOOKUP($B255,基础扩展表!$E:$AG,MATCH(BC$2,基础扩展表!$E$1:$AG$1,0),FALSE)</f>
        <v>#N/A</v>
      </c>
      <c r="BD255" t="e">
        <f ca="1">VLOOKUP($B255,基础扩展表!$E:$AG,MATCH(BD$2,基础扩展表!$E$1:$AG$1,0),FALSE)</f>
        <v>#N/A</v>
      </c>
      <c r="BE255" t="e">
        <f ca="1">VLOOKUP($B255,基础扩展表!$E:$AG,MATCH(BE$2,基础扩展表!$E$1:$AG$1,0),FALSE)</f>
        <v>#N/A</v>
      </c>
      <c r="BF255" t="e">
        <f ca="1">VLOOKUP($B255,基础扩展表!$E:$AG,MATCH(BF$2,基础扩展表!$E$1:$AG$1,0),FALSE)</f>
        <v>#N/A</v>
      </c>
      <c r="BG255" t="e">
        <f ca="1">VLOOKUP($B255,基础扩展表!$E:$AG,MATCH(BG$2,基础扩展表!$E$1:$AG$1,0),FALSE)</f>
        <v>#N/A</v>
      </c>
      <c r="BH255" t="e">
        <f ca="1">VLOOKUP($B255,基础扩展表!$E:$AG,MATCH(BH$2,基础扩展表!$E$1:$AG$1,0),FALSE)</f>
        <v>#N/A</v>
      </c>
      <c r="BI255" t="e">
        <f ca="1">VLOOKUP($B255,基础扩展表!$E:$AG,MATCH(BI$2,基础扩展表!$E$1:$AG$1,0),FALSE)</f>
        <v>#N/A</v>
      </c>
      <c r="BJ255" t="e">
        <f ca="1">VLOOKUP($B255,基础扩展表!$E:$AG,MATCH(BJ$2,基础扩展表!$E$1:$AG$1,0),FALSE)</f>
        <v>#N/A</v>
      </c>
      <c r="BK255" t="e">
        <f ca="1">VLOOKUP($B255,基础扩展表!$E:$AG,MATCH(BK$2,基础扩展表!$E$1:$AG$1,0),FALSE)</f>
        <v>#N/A</v>
      </c>
      <c r="BL255" t="e">
        <f ca="1">VLOOKUP($B255,基础扩展表!$E:$AG,MATCH(BL$2,基础扩展表!$E$1:$AG$1,0),FALSE)</f>
        <v>#N/A</v>
      </c>
      <c r="BM255" t="e">
        <f ca="1">VLOOKUP($E255,模型表!$C:$E,3,FALSE)</f>
        <v>#N/A</v>
      </c>
      <c r="BP255" t="str">
        <f t="shared" ca="1" si="42"/>
        <v>TRUE</v>
      </c>
    </row>
    <row r="256" spans="2:68" x14ac:dyDescent="0.2">
      <c r="B256" t="str">
        <f t="array" aca="1" ref="B256" ca="1">INDEX(基础表!$Y:$Y,SMALL(IF(基础表!$Z:$Z=1,ROW(基础表!$Z:$Z),999),ROW(H250)))&amp;""</f>
        <v/>
      </c>
      <c r="C256" t="e">
        <f ca="1">VLOOKUP(VLOOKUP($B256,基础表!$E:$G,3,FALSE),模型表!$C:$D,2,FALSE)</f>
        <v>#N/A</v>
      </c>
      <c r="E256" t="e">
        <f ca="1">VLOOKUP($B256,基础表!$E:$G,3,FALSE)</f>
        <v>#N/A</v>
      </c>
      <c r="F256" t="e">
        <f ca="1">VLOOKUP($E256,模型表!$C:$G,5,FALSE)</f>
        <v>#N/A</v>
      </c>
      <c r="G256" t="e">
        <f ca="1">VLOOKUP($E256,模型表!$C:$F,4,FALSE)</f>
        <v>#N/A</v>
      </c>
      <c r="I256" t="str">
        <f t="shared" ca="1" si="0"/>
        <v/>
      </c>
      <c r="J256" t="str">
        <f t="shared" ca="1" si="1"/>
        <v/>
      </c>
      <c r="K256" t="str">
        <f t="shared" ca="1" si="2"/>
        <v/>
      </c>
      <c r="L256" t="str">
        <f t="shared" ca="1" si="3"/>
        <v/>
      </c>
      <c r="M256" t="str">
        <f t="shared" ca="1" si="37"/>
        <v/>
      </c>
      <c r="O256" t="e">
        <f ca="1">VLOOKUP($B256,基础表!$E:$R,14,FALSE)</f>
        <v>#N/A</v>
      </c>
      <c r="P256" t="e">
        <f ca="1">VLOOKUP($B256,基础表!$E:$S,13,FALSE)</f>
        <v>#N/A</v>
      </c>
      <c r="R256" t="e">
        <f ca="1">VLOOKUP($B256,基础表!$E:$H,4,FALSE)</f>
        <v>#N/A</v>
      </c>
      <c r="U256" t="str">
        <f t="shared" ca="1" si="38"/>
        <v/>
      </c>
      <c r="V256" t="str">
        <f t="shared" ca="1" si="39"/>
        <v/>
      </c>
      <c r="W256" t="str">
        <f t="shared" ca="1" si="40"/>
        <v/>
      </c>
      <c r="X256" t="e">
        <f ca="1">VLOOKUP($E256,模型表!$C:$K,9,FALSE)</f>
        <v>#N/A</v>
      </c>
      <c r="Z256" t="e">
        <f ca="1">VLOOKUP($E256,模型表!$C:$Q,11,FALSE)</f>
        <v>#N/A</v>
      </c>
      <c r="AF256" s="36" t="str">
        <f ca="1">IF($B256="","",IF(VLOOKUP($E256,模型表!$C:$O,12,FALSE)="PBuff","["&amp;VLOOKUP($E256,模型表!$C:$Q,13,FALSE)&amp;"]","[]"))</f>
        <v/>
      </c>
      <c r="AH256" s="23" t="str">
        <f t="shared" ca="1" si="9"/>
        <v/>
      </c>
      <c r="AI256" s="23" t="e">
        <f t="shared" ca="1" si="41"/>
        <v>#N/A</v>
      </c>
      <c r="AJ256" s="23" t="str">
        <f t="shared" ca="1" si="11"/>
        <v/>
      </c>
      <c r="AK256" s="23" t="str">
        <f t="shared" ca="1" si="12"/>
        <v/>
      </c>
      <c r="AM256" t="e">
        <f ca="1">VLOOKUP($B256,基础表!$E:$J,4,FALSE)</f>
        <v>#N/A</v>
      </c>
      <c r="AN256" t="e">
        <f ca="1">VLOOKUP($B256,基础表!$E:$J,5,FALSE)</f>
        <v>#N/A</v>
      </c>
      <c r="AO256" t="e">
        <f ca="1">VLOOKUP($B256,基础表!$E:$J,6,FALSE)</f>
        <v>#N/A</v>
      </c>
      <c r="AP256" t="e">
        <f ca="1">VLOOKUP($B256,基础扩展表!$E:$AG,MATCH(AP$2,基础扩展表!$E$1:$AG$1,0),FALSE)</f>
        <v>#N/A</v>
      </c>
      <c r="AQ256" t="e">
        <f ca="1">VLOOKUP($B256,基础扩展表!$E:$AG,MATCH(AQ$2,基础扩展表!$E$1:$AG$1,0),FALSE)</f>
        <v>#N/A</v>
      </c>
      <c r="AR256" t="e">
        <f ca="1">VLOOKUP($B256,基础扩展表!$E:$AG,MATCH(AR$2,基础扩展表!$E$1:$AG$1,0),FALSE)</f>
        <v>#N/A</v>
      </c>
      <c r="AS256" t="e">
        <f ca="1">VLOOKUP($B256,基础扩展表!$E:$AG,MATCH(AS$2,基础扩展表!$E$1:$AG$1,0),FALSE)</f>
        <v>#N/A</v>
      </c>
      <c r="AT256" t="e">
        <f ca="1">VLOOKUP($B256,基础扩展表!$E:$AG,MATCH(AT$2,基础扩展表!$E$1:$AG$1,0),FALSE)</f>
        <v>#N/A</v>
      </c>
      <c r="AU256" t="e">
        <f ca="1">VLOOKUP($B256,基础扩展表!$E:$AG,MATCH(AU$2,基础扩展表!$E$1:$AG$1,0),FALSE)</f>
        <v>#N/A</v>
      </c>
      <c r="AV256" t="e">
        <f ca="1">VLOOKUP($B256,基础扩展表!$E:$AG,MATCH(AV$2,基础扩展表!$E$1:$AG$1,0),FALSE)</f>
        <v>#N/A</v>
      </c>
      <c r="AW256" t="e">
        <f ca="1">VLOOKUP($B256,基础扩展表!$E:$AG,MATCH(AW$2,基础扩展表!$E$1:$AG$1,0),FALSE)</f>
        <v>#N/A</v>
      </c>
      <c r="AX256" t="e">
        <f ca="1">VLOOKUP($B256,基础扩展表!$E:$AG,MATCH(AX$2,基础扩展表!$E$1:$AG$1,0),FALSE)</f>
        <v>#N/A</v>
      </c>
      <c r="AY256" t="e">
        <f ca="1">VLOOKUP($B256,基础扩展表!$E:$AG,MATCH(AY$2,基础扩展表!$E$1:$AG$1,0),FALSE)</f>
        <v>#N/A</v>
      </c>
      <c r="AZ256" t="e">
        <f ca="1">VLOOKUP($B256,基础扩展表!$E:$AG,MATCH(AZ$2,基础扩展表!$E$1:$AG$1,0),FALSE)</f>
        <v>#N/A</v>
      </c>
      <c r="BA256" t="e">
        <f ca="1">VLOOKUP($B256,基础扩展表!$E:$AG,MATCH(BA$2,基础扩展表!$E$1:$AG$1,0),FALSE)</f>
        <v>#N/A</v>
      </c>
      <c r="BB256" t="e">
        <f ca="1">VLOOKUP($B256,基础扩展表!$E:$AG,MATCH(BB$2,基础扩展表!$E$1:$AG$1,0),FALSE)</f>
        <v>#N/A</v>
      </c>
      <c r="BC256" t="e">
        <f ca="1">VLOOKUP($B256,基础扩展表!$E:$AG,MATCH(BC$2,基础扩展表!$E$1:$AG$1,0),FALSE)</f>
        <v>#N/A</v>
      </c>
      <c r="BD256" t="e">
        <f ca="1">VLOOKUP($B256,基础扩展表!$E:$AG,MATCH(BD$2,基础扩展表!$E$1:$AG$1,0),FALSE)</f>
        <v>#N/A</v>
      </c>
      <c r="BE256" t="e">
        <f ca="1">VLOOKUP($B256,基础扩展表!$E:$AG,MATCH(BE$2,基础扩展表!$E$1:$AG$1,0),FALSE)</f>
        <v>#N/A</v>
      </c>
      <c r="BF256" t="e">
        <f ca="1">VLOOKUP($B256,基础扩展表!$E:$AG,MATCH(BF$2,基础扩展表!$E$1:$AG$1,0),FALSE)</f>
        <v>#N/A</v>
      </c>
      <c r="BG256" t="e">
        <f ca="1">VLOOKUP($B256,基础扩展表!$E:$AG,MATCH(BG$2,基础扩展表!$E$1:$AG$1,0),FALSE)</f>
        <v>#N/A</v>
      </c>
      <c r="BH256" t="e">
        <f ca="1">VLOOKUP($B256,基础扩展表!$E:$AG,MATCH(BH$2,基础扩展表!$E$1:$AG$1,0),FALSE)</f>
        <v>#N/A</v>
      </c>
      <c r="BI256" t="e">
        <f ca="1">VLOOKUP($B256,基础扩展表!$E:$AG,MATCH(BI$2,基础扩展表!$E$1:$AG$1,0),FALSE)</f>
        <v>#N/A</v>
      </c>
      <c r="BJ256" t="e">
        <f ca="1">VLOOKUP($B256,基础扩展表!$E:$AG,MATCH(BJ$2,基础扩展表!$E$1:$AG$1,0),FALSE)</f>
        <v>#N/A</v>
      </c>
      <c r="BK256" t="e">
        <f ca="1">VLOOKUP($B256,基础扩展表!$E:$AG,MATCH(BK$2,基础扩展表!$E$1:$AG$1,0),FALSE)</f>
        <v>#N/A</v>
      </c>
      <c r="BL256" t="e">
        <f ca="1">VLOOKUP($B256,基础扩展表!$E:$AG,MATCH(BL$2,基础扩展表!$E$1:$AG$1,0),FALSE)</f>
        <v>#N/A</v>
      </c>
      <c r="BM256" t="e">
        <f ca="1">VLOOKUP($E256,模型表!$C:$E,3,FALSE)</f>
        <v>#N/A</v>
      </c>
      <c r="BP256" t="str">
        <f t="shared" ca="1" si="42"/>
        <v>TRUE</v>
      </c>
    </row>
    <row r="257" spans="2:68" x14ac:dyDescent="0.2">
      <c r="B257" t="str">
        <f t="array" aca="1" ref="B257" ca="1">INDEX(基础表!$Y:$Y,SMALL(IF(基础表!$Z:$Z=1,ROW(基础表!$Z:$Z),999),ROW(H251)))&amp;""</f>
        <v/>
      </c>
      <c r="C257" t="e">
        <f ca="1">VLOOKUP(VLOOKUP($B257,基础表!$E:$G,3,FALSE),模型表!$C:$D,2,FALSE)</f>
        <v>#N/A</v>
      </c>
      <c r="E257" t="e">
        <f ca="1">VLOOKUP($B257,基础表!$E:$G,3,FALSE)</f>
        <v>#N/A</v>
      </c>
      <c r="F257" t="e">
        <f ca="1">VLOOKUP($E257,模型表!$C:$G,5,FALSE)</f>
        <v>#N/A</v>
      </c>
      <c r="G257" t="e">
        <f ca="1">VLOOKUP($E257,模型表!$C:$F,4,FALSE)</f>
        <v>#N/A</v>
      </c>
      <c r="I257" t="str">
        <f t="shared" ca="1" si="0"/>
        <v/>
      </c>
      <c r="J257" t="str">
        <f t="shared" ca="1" si="1"/>
        <v/>
      </c>
      <c r="K257" t="str">
        <f t="shared" ca="1" si="2"/>
        <v/>
      </c>
      <c r="L257" t="str">
        <f t="shared" ca="1" si="3"/>
        <v/>
      </c>
      <c r="M257" t="str">
        <f t="shared" ca="1" si="37"/>
        <v/>
      </c>
      <c r="O257" t="e">
        <f ca="1">VLOOKUP($B257,基础表!$E:$R,14,FALSE)</f>
        <v>#N/A</v>
      </c>
      <c r="P257" t="e">
        <f ca="1">VLOOKUP($B257,基础表!$E:$S,13,FALSE)</f>
        <v>#N/A</v>
      </c>
      <c r="R257" t="e">
        <f ca="1">VLOOKUP($B257,基础表!$E:$H,4,FALSE)</f>
        <v>#N/A</v>
      </c>
      <c r="U257" t="str">
        <f t="shared" ca="1" si="38"/>
        <v/>
      </c>
      <c r="V257" t="str">
        <f t="shared" ca="1" si="39"/>
        <v/>
      </c>
      <c r="W257" t="str">
        <f t="shared" ca="1" si="40"/>
        <v/>
      </c>
      <c r="X257" t="e">
        <f ca="1">VLOOKUP($E257,模型表!$C:$K,9,FALSE)</f>
        <v>#N/A</v>
      </c>
      <c r="Z257" t="e">
        <f ca="1">VLOOKUP($E257,模型表!$C:$Q,11,FALSE)</f>
        <v>#N/A</v>
      </c>
      <c r="AF257" s="36" t="str">
        <f ca="1">IF($B257="","",IF(VLOOKUP($E257,模型表!$C:$O,12,FALSE)="PBuff","["&amp;VLOOKUP($E257,模型表!$C:$Q,13,FALSE)&amp;"]","[]"))</f>
        <v/>
      </c>
      <c r="AH257" s="23" t="str">
        <f t="shared" ca="1" si="9"/>
        <v/>
      </c>
      <c r="AI257" s="23" t="e">
        <f t="shared" ca="1" si="41"/>
        <v>#N/A</v>
      </c>
      <c r="AJ257" s="23" t="str">
        <f t="shared" ca="1" si="11"/>
        <v/>
      </c>
      <c r="AK257" s="23" t="str">
        <f t="shared" ca="1" si="12"/>
        <v/>
      </c>
      <c r="AM257" t="e">
        <f ca="1">VLOOKUP($B257,基础表!$E:$J,4,FALSE)</f>
        <v>#N/A</v>
      </c>
      <c r="AN257" t="e">
        <f ca="1">VLOOKUP($B257,基础表!$E:$J,5,FALSE)</f>
        <v>#N/A</v>
      </c>
      <c r="AO257" t="e">
        <f ca="1">VLOOKUP($B257,基础表!$E:$J,6,FALSE)</f>
        <v>#N/A</v>
      </c>
      <c r="AP257" t="e">
        <f ca="1">VLOOKUP($B257,基础扩展表!$E:$AG,MATCH(AP$2,基础扩展表!$E$1:$AG$1,0),FALSE)</f>
        <v>#N/A</v>
      </c>
      <c r="AQ257" t="e">
        <f ca="1">VLOOKUP($B257,基础扩展表!$E:$AG,MATCH(AQ$2,基础扩展表!$E$1:$AG$1,0),FALSE)</f>
        <v>#N/A</v>
      </c>
      <c r="AR257" t="e">
        <f ca="1">VLOOKUP($B257,基础扩展表!$E:$AG,MATCH(AR$2,基础扩展表!$E$1:$AG$1,0),FALSE)</f>
        <v>#N/A</v>
      </c>
      <c r="AS257" t="e">
        <f ca="1">VLOOKUP($B257,基础扩展表!$E:$AG,MATCH(AS$2,基础扩展表!$E$1:$AG$1,0),FALSE)</f>
        <v>#N/A</v>
      </c>
      <c r="AT257" t="e">
        <f ca="1">VLOOKUP($B257,基础扩展表!$E:$AG,MATCH(AT$2,基础扩展表!$E$1:$AG$1,0),FALSE)</f>
        <v>#N/A</v>
      </c>
      <c r="AU257" t="e">
        <f ca="1">VLOOKUP($B257,基础扩展表!$E:$AG,MATCH(AU$2,基础扩展表!$E$1:$AG$1,0),FALSE)</f>
        <v>#N/A</v>
      </c>
      <c r="AV257" t="e">
        <f ca="1">VLOOKUP($B257,基础扩展表!$E:$AG,MATCH(AV$2,基础扩展表!$E$1:$AG$1,0),FALSE)</f>
        <v>#N/A</v>
      </c>
      <c r="AW257" t="e">
        <f ca="1">VLOOKUP($B257,基础扩展表!$E:$AG,MATCH(AW$2,基础扩展表!$E$1:$AG$1,0),FALSE)</f>
        <v>#N/A</v>
      </c>
      <c r="AX257" t="e">
        <f ca="1">VLOOKUP($B257,基础扩展表!$E:$AG,MATCH(AX$2,基础扩展表!$E$1:$AG$1,0),FALSE)</f>
        <v>#N/A</v>
      </c>
      <c r="AY257" t="e">
        <f ca="1">VLOOKUP($B257,基础扩展表!$E:$AG,MATCH(AY$2,基础扩展表!$E$1:$AG$1,0),FALSE)</f>
        <v>#N/A</v>
      </c>
      <c r="AZ257" t="e">
        <f ca="1">VLOOKUP($B257,基础扩展表!$E:$AG,MATCH(AZ$2,基础扩展表!$E$1:$AG$1,0),FALSE)</f>
        <v>#N/A</v>
      </c>
      <c r="BA257" t="e">
        <f ca="1">VLOOKUP($B257,基础扩展表!$E:$AG,MATCH(BA$2,基础扩展表!$E$1:$AG$1,0),FALSE)</f>
        <v>#N/A</v>
      </c>
      <c r="BB257" t="e">
        <f ca="1">VLOOKUP($B257,基础扩展表!$E:$AG,MATCH(BB$2,基础扩展表!$E$1:$AG$1,0),FALSE)</f>
        <v>#N/A</v>
      </c>
      <c r="BC257" t="e">
        <f ca="1">VLOOKUP($B257,基础扩展表!$E:$AG,MATCH(BC$2,基础扩展表!$E$1:$AG$1,0),FALSE)</f>
        <v>#N/A</v>
      </c>
      <c r="BD257" t="e">
        <f ca="1">VLOOKUP($B257,基础扩展表!$E:$AG,MATCH(BD$2,基础扩展表!$E$1:$AG$1,0),FALSE)</f>
        <v>#N/A</v>
      </c>
      <c r="BE257" t="e">
        <f ca="1">VLOOKUP($B257,基础扩展表!$E:$AG,MATCH(BE$2,基础扩展表!$E$1:$AG$1,0),FALSE)</f>
        <v>#N/A</v>
      </c>
      <c r="BF257" t="e">
        <f ca="1">VLOOKUP($B257,基础扩展表!$E:$AG,MATCH(BF$2,基础扩展表!$E$1:$AG$1,0),FALSE)</f>
        <v>#N/A</v>
      </c>
      <c r="BG257" t="e">
        <f ca="1">VLOOKUP($B257,基础扩展表!$E:$AG,MATCH(BG$2,基础扩展表!$E$1:$AG$1,0),FALSE)</f>
        <v>#N/A</v>
      </c>
      <c r="BH257" t="e">
        <f ca="1">VLOOKUP($B257,基础扩展表!$E:$AG,MATCH(BH$2,基础扩展表!$E$1:$AG$1,0),FALSE)</f>
        <v>#N/A</v>
      </c>
      <c r="BI257" t="e">
        <f ca="1">VLOOKUP($B257,基础扩展表!$E:$AG,MATCH(BI$2,基础扩展表!$E$1:$AG$1,0),FALSE)</f>
        <v>#N/A</v>
      </c>
      <c r="BJ257" t="e">
        <f ca="1">VLOOKUP($B257,基础扩展表!$E:$AG,MATCH(BJ$2,基础扩展表!$E$1:$AG$1,0),FALSE)</f>
        <v>#N/A</v>
      </c>
      <c r="BK257" t="e">
        <f ca="1">VLOOKUP($B257,基础扩展表!$E:$AG,MATCH(BK$2,基础扩展表!$E$1:$AG$1,0),FALSE)</f>
        <v>#N/A</v>
      </c>
      <c r="BL257" t="e">
        <f ca="1">VLOOKUP($B257,基础扩展表!$E:$AG,MATCH(BL$2,基础扩展表!$E$1:$AG$1,0),FALSE)</f>
        <v>#N/A</v>
      </c>
      <c r="BM257" t="e">
        <f ca="1">VLOOKUP($E257,模型表!$C:$E,3,FALSE)</f>
        <v>#N/A</v>
      </c>
      <c r="BP257" t="str">
        <f t="shared" ca="1" si="42"/>
        <v>TRUE</v>
      </c>
    </row>
    <row r="258" spans="2:68" x14ac:dyDescent="0.2">
      <c r="B258" t="str">
        <f t="array" aca="1" ref="B258" ca="1">INDEX(基础表!$Y:$Y,SMALL(IF(基础表!$Z:$Z=1,ROW(基础表!$Z:$Z),999),ROW(H252)))&amp;""</f>
        <v/>
      </c>
      <c r="C258" t="e">
        <f ca="1">VLOOKUP(VLOOKUP($B258,基础表!$E:$G,3,FALSE),模型表!$C:$D,2,FALSE)</f>
        <v>#N/A</v>
      </c>
      <c r="E258" t="e">
        <f ca="1">VLOOKUP($B258,基础表!$E:$G,3,FALSE)</f>
        <v>#N/A</v>
      </c>
      <c r="F258" t="e">
        <f ca="1">VLOOKUP($E258,模型表!$C:$G,5,FALSE)</f>
        <v>#N/A</v>
      </c>
      <c r="G258" t="e">
        <f ca="1">VLOOKUP($E258,模型表!$C:$F,4,FALSE)</f>
        <v>#N/A</v>
      </c>
      <c r="I258" t="str">
        <f t="shared" ca="1" si="0"/>
        <v/>
      </c>
      <c r="J258" t="str">
        <f t="shared" ca="1" si="1"/>
        <v/>
      </c>
      <c r="K258" t="str">
        <f t="shared" ca="1" si="2"/>
        <v/>
      </c>
      <c r="L258" t="str">
        <f t="shared" ca="1" si="3"/>
        <v/>
      </c>
      <c r="M258" t="str">
        <f t="shared" ca="1" si="37"/>
        <v/>
      </c>
      <c r="O258" t="e">
        <f ca="1">VLOOKUP($B258,基础表!$E:$R,14,FALSE)</f>
        <v>#N/A</v>
      </c>
      <c r="P258" t="e">
        <f ca="1">VLOOKUP($B258,基础表!$E:$S,13,FALSE)</f>
        <v>#N/A</v>
      </c>
      <c r="R258" t="e">
        <f ca="1">VLOOKUP($B258,基础表!$E:$H,4,FALSE)</f>
        <v>#N/A</v>
      </c>
      <c r="U258" t="str">
        <f t="shared" ca="1" si="38"/>
        <v/>
      </c>
      <c r="V258" t="str">
        <f t="shared" ca="1" si="39"/>
        <v/>
      </c>
      <c r="W258" t="str">
        <f t="shared" ca="1" si="40"/>
        <v/>
      </c>
      <c r="X258" t="e">
        <f ca="1">VLOOKUP($E258,模型表!$C:$K,9,FALSE)</f>
        <v>#N/A</v>
      </c>
      <c r="Z258" t="e">
        <f ca="1">VLOOKUP($E258,模型表!$C:$Q,11,FALSE)</f>
        <v>#N/A</v>
      </c>
      <c r="AF258" s="36" t="str">
        <f ca="1">IF($B258="","",IF(VLOOKUP($E258,模型表!$C:$O,12,FALSE)="PBuff","["&amp;VLOOKUP($E258,模型表!$C:$Q,13,FALSE)&amp;"]","[]"))</f>
        <v/>
      </c>
      <c r="AH258" s="23" t="str">
        <f t="shared" ca="1" si="9"/>
        <v/>
      </c>
      <c r="AI258" s="23" t="e">
        <f t="shared" ca="1" si="41"/>
        <v>#N/A</v>
      </c>
      <c r="AJ258" s="23" t="str">
        <f t="shared" ca="1" si="11"/>
        <v/>
      </c>
      <c r="AK258" s="23" t="str">
        <f t="shared" ca="1" si="12"/>
        <v/>
      </c>
      <c r="AM258" t="e">
        <f ca="1">VLOOKUP($B258,基础表!$E:$J,4,FALSE)</f>
        <v>#N/A</v>
      </c>
      <c r="AN258" t="e">
        <f ca="1">VLOOKUP($B258,基础表!$E:$J,5,FALSE)</f>
        <v>#N/A</v>
      </c>
      <c r="AO258" t="e">
        <f ca="1">VLOOKUP($B258,基础表!$E:$J,6,FALSE)</f>
        <v>#N/A</v>
      </c>
      <c r="AP258" t="e">
        <f ca="1">VLOOKUP($B258,基础扩展表!$E:$AG,MATCH(AP$2,基础扩展表!$E$1:$AG$1,0),FALSE)</f>
        <v>#N/A</v>
      </c>
      <c r="AQ258" t="e">
        <f ca="1">VLOOKUP($B258,基础扩展表!$E:$AG,MATCH(AQ$2,基础扩展表!$E$1:$AG$1,0),FALSE)</f>
        <v>#N/A</v>
      </c>
      <c r="AR258" t="e">
        <f ca="1">VLOOKUP($B258,基础扩展表!$E:$AG,MATCH(AR$2,基础扩展表!$E$1:$AG$1,0),FALSE)</f>
        <v>#N/A</v>
      </c>
      <c r="AS258" t="e">
        <f ca="1">VLOOKUP($B258,基础扩展表!$E:$AG,MATCH(AS$2,基础扩展表!$E$1:$AG$1,0),FALSE)</f>
        <v>#N/A</v>
      </c>
      <c r="AT258" t="e">
        <f ca="1">VLOOKUP($B258,基础扩展表!$E:$AG,MATCH(AT$2,基础扩展表!$E$1:$AG$1,0),FALSE)</f>
        <v>#N/A</v>
      </c>
      <c r="AU258" t="e">
        <f ca="1">VLOOKUP($B258,基础扩展表!$E:$AG,MATCH(AU$2,基础扩展表!$E$1:$AG$1,0),FALSE)</f>
        <v>#N/A</v>
      </c>
      <c r="AV258" t="e">
        <f ca="1">VLOOKUP($B258,基础扩展表!$E:$AG,MATCH(AV$2,基础扩展表!$E$1:$AG$1,0),FALSE)</f>
        <v>#N/A</v>
      </c>
      <c r="AW258" t="e">
        <f ca="1">VLOOKUP($B258,基础扩展表!$E:$AG,MATCH(AW$2,基础扩展表!$E$1:$AG$1,0),FALSE)</f>
        <v>#N/A</v>
      </c>
      <c r="AX258" t="e">
        <f ca="1">VLOOKUP($B258,基础扩展表!$E:$AG,MATCH(AX$2,基础扩展表!$E$1:$AG$1,0),FALSE)</f>
        <v>#N/A</v>
      </c>
      <c r="AY258" t="e">
        <f ca="1">VLOOKUP($B258,基础扩展表!$E:$AG,MATCH(AY$2,基础扩展表!$E$1:$AG$1,0),FALSE)</f>
        <v>#N/A</v>
      </c>
      <c r="AZ258" t="e">
        <f ca="1">VLOOKUP($B258,基础扩展表!$E:$AG,MATCH(AZ$2,基础扩展表!$E$1:$AG$1,0),FALSE)</f>
        <v>#N/A</v>
      </c>
      <c r="BA258" t="e">
        <f ca="1">VLOOKUP($B258,基础扩展表!$E:$AG,MATCH(BA$2,基础扩展表!$E$1:$AG$1,0),FALSE)</f>
        <v>#N/A</v>
      </c>
      <c r="BB258" t="e">
        <f ca="1">VLOOKUP($B258,基础扩展表!$E:$AG,MATCH(BB$2,基础扩展表!$E$1:$AG$1,0),FALSE)</f>
        <v>#N/A</v>
      </c>
      <c r="BC258" t="e">
        <f ca="1">VLOOKUP($B258,基础扩展表!$E:$AG,MATCH(BC$2,基础扩展表!$E$1:$AG$1,0),FALSE)</f>
        <v>#N/A</v>
      </c>
      <c r="BD258" t="e">
        <f ca="1">VLOOKUP($B258,基础扩展表!$E:$AG,MATCH(BD$2,基础扩展表!$E$1:$AG$1,0),FALSE)</f>
        <v>#N/A</v>
      </c>
      <c r="BE258" t="e">
        <f ca="1">VLOOKUP($B258,基础扩展表!$E:$AG,MATCH(BE$2,基础扩展表!$E$1:$AG$1,0),FALSE)</f>
        <v>#N/A</v>
      </c>
      <c r="BF258" t="e">
        <f ca="1">VLOOKUP($B258,基础扩展表!$E:$AG,MATCH(BF$2,基础扩展表!$E$1:$AG$1,0),FALSE)</f>
        <v>#N/A</v>
      </c>
      <c r="BG258" t="e">
        <f ca="1">VLOOKUP($B258,基础扩展表!$E:$AG,MATCH(BG$2,基础扩展表!$E$1:$AG$1,0),FALSE)</f>
        <v>#N/A</v>
      </c>
      <c r="BH258" t="e">
        <f ca="1">VLOOKUP($B258,基础扩展表!$E:$AG,MATCH(BH$2,基础扩展表!$E$1:$AG$1,0),FALSE)</f>
        <v>#N/A</v>
      </c>
      <c r="BI258" t="e">
        <f ca="1">VLOOKUP($B258,基础扩展表!$E:$AG,MATCH(BI$2,基础扩展表!$E$1:$AG$1,0),FALSE)</f>
        <v>#N/A</v>
      </c>
      <c r="BJ258" t="e">
        <f ca="1">VLOOKUP($B258,基础扩展表!$E:$AG,MATCH(BJ$2,基础扩展表!$E$1:$AG$1,0),FALSE)</f>
        <v>#N/A</v>
      </c>
      <c r="BK258" t="e">
        <f ca="1">VLOOKUP($B258,基础扩展表!$E:$AG,MATCH(BK$2,基础扩展表!$E$1:$AG$1,0),FALSE)</f>
        <v>#N/A</v>
      </c>
      <c r="BL258" t="e">
        <f ca="1">VLOOKUP($B258,基础扩展表!$E:$AG,MATCH(BL$2,基础扩展表!$E$1:$AG$1,0),FALSE)</f>
        <v>#N/A</v>
      </c>
      <c r="BM258" t="e">
        <f ca="1">VLOOKUP($E258,模型表!$C:$E,3,FALSE)</f>
        <v>#N/A</v>
      </c>
      <c r="BP258" t="str">
        <f t="shared" ca="1" si="42"/>
        <v>TRUE</v>
      </c>
    </row>
    <row r="259" spans="2:68" x14ac:dyDescent="0.2">
      <c r="B259" t="str">
        <f t="array" aca="1" ref="B259" ca="1">INDEX(基础表!$Y:$Y,SMALL(IF(基础表!$Z:$Z=1,ROW(基础表!$Z:$Z),999),ROW(H253)))&amp;""</f>
        <v/>
      </c>
      <c r="C259" t="e">
        <f ca="1">VLOOKUP(VLOOKUP($B259,基础表!$E:$G,3,FALSE),模型表!$C:$D,2,FALSE)</f>
        <v>#N/A</v>
      </c>
      <c r="E259" t="e">
        <f ca="1">VLOOKUP($B259,基础表!$E:$G,3,FALSE)</f>
        <v>#N/A</v>
      </c>
      <c r="F259" t="e">
        <f ca="1">VLOOKUP($E259,模型表!$C:$G,5,FALSE)</f>
        <v>#N/A</v>
      </c>
      <c r="G259" t="e">
        <f ca="1">VLOOKUP($E259,模型表!$C:$F,4,FALSE)</f>
        <v>#N/A</v>
      </c>
      <c r="I259" t="str">
        <f t="shared" ca="1" si="0"/>
        <v/>
      </c>
      <c r="J259" t="str">
        <f t="shared" ca="1" si="1"/>
        <v/>
      </c>
      <c r="K259" t="str">
        <f t="shared" ca="1" si="2"/>
        <v/>
      </c>
      <c r="L259" t="str">
        <f t="shared" ca="1" si="3"/>
        <v/>
      </c>
      <c r="M259" t="str">
        <f t="shared" ca="1" si="37"/>
        <v/>
      </c>
      <c r="O259" t="e">
        <f ca="1">VLOOKUP($B259,基础表!$E:$R,14,FALSE)</f>
        <v>#N/A</v>
      </c>
      <c r="P259" t="e">
        <f ca="1">VLOOKUP($B259,基础表!$E:$S,13,FALSE)</f>
        <v>#N/A</v>
      </c>
      <c r="R259" t="e">
        <f ca="1">VLOOKUP($B259,基础表!$E:$H,4,FALSE)</f>
        <v>#N/A</v>
      </c>
      <c r="U259" t="str">
        <f t="shared" ca="1" si="38"/>
        <v/>
      </c>
      <c r="V259" t="str">
        <f t="shared" ca="1" si="39"/>
        <v/>
      </c>
      <c r="W259" t="str">
        <f t="shared" ca="1" si="40"/>
        <v/>
      </c>
      <c r="X259" t="e">
        <f ca="1">VLOOKUP($E259,模型表!$C:$K,9,FALSE)</f>
        <v>#N/A</v>
      </c>
      <c r="Z259" t="e">
        <f ca="1">VLOOKUP($E259,模型表!$C:$Q,11,FALSE)</f>
        <v>#N/A</v>
      </c>
      <c r="AF259" s="36" t="str">
        <f ca="1">IF($B259="","",IF(VLOOKUP($E259,模型表!$C:$O,12,FALSE)="PBuff","["&amp;VLOOKUP($E259,模型表!$C:$Q,13,FALSE)&amp;"]","[]"))</f>
        <v/>
      </c>
      <c r="AH259" s="23" t="str">
        <f t="shared" ca="1" si="9"/>
        <v/>
      </c>
      <c r="AI259" s="23" t="e">
        <f t="shared" ca="1" si="41"/>
        <v>#N/A</v>
      </c>
      <c r="AJ259" s="23" t="str">
        <f t="shared" ca="1" si="11"/>
        <v/>
      </c>
      <c r="AK259" s="23" t="str">
        <f t="shared" ca="1" si="12"/>
        <v/>
      </c>
      <c r="AM259" t="e">
        <f ca="1">VLOOKUP($B259,基础表!$E:$J,4,FALSE)</f>
        <v>#N/A</v>
      </c>
      <c r="AN259" t="e">
        <f ca="1">VLOOKUP($B259,基础表!$E:$J,5,FALSE)</f>
        <v>#N/A</v>
      </c>
      <c r="AO259" t="e">
        <f ca="1">VLOOKUP($B259,基础表!$E:$J,6,FALSE)</f>
        <v>#N/A</v>
      </c>
      <c r="AP259" t="e">
        <f ca="1">VLOOKUP($B259,基础扩展表!$E:$AG,MATCH(AP$2,基础扩展表!$E$1:$AG$1,0),FALSE)</f>
        <v>#N/A</v>
      </c>
      <c r="AQ259" t="e">
        <f ca="1">VLOOKUP($B259,基础扩展表!$E:$AG,MATCH(AQ$2,基础扩展表!$E$1:$AG$1,0),FALSE)</f>
        <v>#N/A</v>
      </c>
      <c r="AR259" t="e">
        <f ca="1">VLOOKUP($B259,基础扩展表!$E:$AG,MATCH(AR$2,基础扩展表!$E$1:$AG$1,0),FALSE)</f>
        <v>#N/A</v>
      </c>
      <c r="AS259" t="e">
        <f ca="1">VLOOKUP($B259,基础扩展表!$E:$AG,MATCH(AS$2,基础扩展表!$E$1:$AG$1,0),FALSE)</f>
        <v>#N/A</v>
      </c>
      <c r="AT259" t="e">
        <f ca="1">VLOOKUP($B259,基础扩展表!$E:$AG,MATCH(AT$2,基础扩展表!$E$1:$AG$1,0),FALSE)</f>
        <v>#N/A</v>
      </c>
      <c r="AU259" t="e">
        <f ca="1">VLOOKUP($B259,基础扩展表!$E:$AG,MATCH(AU$2,基础扩展表!$E$1:$AG$1,0),FALSE)</f>
        <v>#N/A</v>
      </c>
      <c r="AV259" t="e">
        <f ca="1">VLOOKUP($B259,基础扩展表!$E:$AG,MATCH(AV$2,基础扩展表!$E$1:$AG$1,0),FALSE)</f>
        <v>#N/A</v>
      </c>
      <c r="AW259" t="e">
        <f ca="1">VLOOKUP($B259,基础扩展表!$E:$AG,MATCH(AW$2,基础扩展表!$E$1:$AG$1,0),FALSE)</f>
        <v>#N/A</v>
      </c>
      <c r="AX259" t="e">
        <f ca="1">VLOOKUP($B259,基础扩展表!$E:$AG,MATCH(AX$2,基础扩展表!$E$1:$AG$1,0),FALSE)</f>
        <v>#N/A</v>
      </c>
      <c r="AY259" t="e">
        <f ca="1">VLOOKUP($B259,基础扩展表!$E:$AG,MATCH(AY$2,基础扩展表!$E$1:$AG$1,0),FALSE)</f>
        <v>#N/A</v>
      </c>
      <c r="AZ259" t="e">
        <f ca="1">VLOOKUP($B259,基础扩展表!$E:$AG,MATCH(AZ$2,基础扩展表!$E$1:$AG$1,0),FALSE)</f>
        <v>#N/A</v>
      </c>
      <c r="BA259" t="e">
        <f ca="1">VLOOKUP($B259,基础扩展表!$E:$AG,MATCH(BA$2,基础扩展表!$E$1:$AG$1,0),FALSE)</f>
        <v>#N/A</v>
      </c>
      <c r="BB259" t="e">
        <f ca="1">VLOOKUP($B259,基础扩展表!$E:$AG,MATCH(BB$2,基础扩展表!$E$1:$AG$1,0),FALSE)</f>
        <v>#N/A</v>
      </c>
      <c r="BC259" t="e">
        <f ca="1">VLOOKUP($B259,基础扩展表!$E:$AG,MATCH(BC$2,基础扩展表!$E$1:$AG$1,0),FALSE)</f>
        <v>#N/A</v>
      </c>
      <c r="BD259" t="e">
        <f ca="1">VLOOKUP($B259,基础扩展表!$E:$AG,MATCH(BD$2,基础扩展表!$E$1:$AG$1,0),FALSE)</f>
        <v>#N/A</v>
      </c>
      <c r="BE259" t="e">
        <f ca="1">VLOOKUP($B259,基础扩展表!$E:$AG,MATCH(BE$2,基础扩展表!$E$1:$AG$1,0),FALSE)</f>
        <v>#N/A</v>
      </c>
      <c r="BF259" t="e">
        <f ca="1">VLOOKUP($B259,基础扩展表!$E:$AG,MATCH(BF$2,基础扩展表!$E$1:$AG$1,0),FALSE)</f>
        <v>#N/A</v>
      </c>
      <c r="BG259" t="e">
        <f ca="1">VLOOKUP($B259,基础扩展表!$E:$AG,MATCH(BG$2,基础扩展表!$E$1:$AG$1,0),FALSE)</f>
        <v>#N/A</v>
      </c>
      <c r="BH259" t="e">
        <f ca="1">VLOOKUP($B259,基础扩展表!$E:$AG,MATCH(BH$2,基础扩展表!$E$1:$AG$1,0),FALSE)</f>
        <v>#N/A</v>
      </c>
      <c r="BI259" t="e">
        <f ca="1">VLOOKUP($B259,基础扩展表!$E:$AG,MATCH(BI$2,基础扩展表!$E$1:$AG$1,0),FALSE)</f>
        <v>#N/A</v>
      </c>
      <c r="BJ259" t="e">
        <f ca="1">VLOOKUP($B259,基础扩展表!$E:$AG,MATCH(BJ$2,基础扩展表!$E$1:$AG$1,0),FALSE)</f>
        <v>#N/A</v>
      </c>
      <c r="BK259" t="e">
        <f ca="1">VLOOKUP($B259,基础扩展表!$E:$AG,MATCH(BK$2,基础扩展表!$E$1:$AG$1,0),FALSE)</f>
        <v>#N/A</v>
      </c>
      <c r="BL259" t="e">
        <f ca="1">VLOOKUP($B259,基础扩展表!$E:$AG,MATCH(BL$2,基础扩展表!$E$1:$AG$1,0),FALSE)</f>
        <v>#N/A</v>
      </c>
      <c r="BM259" t="e">
        <f ca="1">VLOOKUP($E259,模型表!$C:$E,3,FALSE)</f>
        <v>#N/A</v>
      </c>
      <c r="BP259" t="str">
        <f t="shared" ca="1" si="42"/>
        <v>TRUE</v>
      </c>
    </row>
    <row r="260" spans="2:68" x14ac:dyDescent="0.2">
      <c r="B260" t="str">
        <f t="array" aca="1" ref="B260" ca="1">INDEX(基础表!$Y:$Y,SMALL(IF(基础表!$Z:$Z=1,ROW(基础表!$Z:$Z),999),ROW(H254)))&amp;""</f>
        <v/>
      </c>
      <c r="C260" t="e">
        <f ca="1">VLOOKUP(VLOOKUP($B260,基础表!$E:$G,3,FALSE),模型表!$C:$D,2,FALSE)</f>
        <v>#N/A</v>
      </c>
      <c r="E260" t="e">
        <f ca="1">VLOOKUP($B260,基础表!$E:$G,3,FALSE)</f>
        <v>#N/A</v>
      </c>
      <c r="F260" t="e">
        <f ca="1">VLOOKUP($E260,模型表!$C:$G,5,FALSE)</f>
        <v>#N/A</v>
      </c>
      <c r="G260" t="e">
        <f ca="1">VLOOKUP($E260,模型表!$C:$F,4,FALSE)</f>
        <v>#N/A</v>
      </c>
      <c r="I260" t="str">
        <f t="shared" ca="1" si="0"/>
        <v/>
      </c>
      <c r="J260" t="str">
        <f t="shared" ca="1" si="1"/>
        <v/>
      </c>
      <c r="K260" t="str">
        <f t="shared" ca="1" si="2"/>
        <v/>
      </c>
      <c r="L260" t="str">
        <f t="shared" ca="1" si="3"/>
        <v/>
      </c>
      <c r="M260" t="str">
        <f t="shared" ca="1" si="37"/>
        <v/>
      </c>
      <c r="O260" t="e">
        <f ca="1">VLOOKUP($B260,基础表!$E:$R,14,FALSE)</f>
        <v>#N/A</v>
      </c>
      <c r="P260" t="e">
        <f ca="1">VLOOKUP($B260,基础表!$E:$S,13,FALSE)</f>
        <v>#N/A</v>
      </c>
      <c r="R260" t="e">
        <f ca="1">VLOOKUP($B260,基础表!$E:$H,4,FALSE)</f>
        <v>#N/A</v>
      </c>
      <c r="U260" t="str">
        <f t="shared" ca="1" si="38"/>
        <v/>
      </c>
      <c r="V260" t="str">
        <f t="shared" ca="1" si="39"/>
        <v/>
      </c>
      <c r="W260" t="str">
        <f t="shared" ca="1" si="40"/>
        <v/>
      </c>
      <c r="X260" t="e">
        <f ca="1">VLOOKUP($E260,模型表!$C:$K,9,FALSE)</f>
        <v>#N/A</v>
      </c>
      <c r="Z260" t="e">
        <f ca="1">VLOOKUP($E260,模型表!$C:$Q,11,FALSE)</f>
        <v>#N/A</v>
      </c>
      <c r="AF260" s="36" t="str">
        <f ca="1">IF($B260="","",IF(VLOOKUP($E260,模型表!$C:$O,12,FALSE)="PBuff","["&amp;VLOOKUP($E260,模型表!$C:$Q,13,FALSE)&amp;"]","[]"))</f>
        <v/>
      </c>
      <c r="AH260" s="23" t="str">
        <f t="shared" ca="1" si="9"/>
        <v/>
      </c>
      <c r="AI260" s="23" t="e">
        <f t="shared" ca="1" si="41"/>
        <v>#N/A</v>
      </c>
      <c r="AJ260" s="23" t="str">
        <f t="shared" ca="1" si="11"/>
        <v/>
      </c>
      <c r="AK260" s="23" t="str">
        <f t="shared" ca="1" si="12"/>
        <v/>
      </c>
      <c r="AM260" t="e">
        <f ca="1">VLOOKUP($B260,基础表!$E:$J,4,FALSE)</f>
        <v>#N/A</v>
      </c>
      <c r="AN260" t="e">
        <f ca="1">VLOOKUP($B260,基础表!$E:$J,5,FALSE)</f>
        <v>#N/A</v>
      </c>
      <c r="AO260" t="e">
        <f ca="1">VLOOKUP($B260,基础表!$E:$J,6,FALSE)</f>
        <v>#N/A</v>
      </c>
      <c r="AP260" t="e">
        <f ca="1">VLOOKUP($B260,基础扩展表!$E:$AG,MATCH(AP$2,基础扩展表!$E$1:$AG$1,0),FALSE)</f>
        <v>#N/A</v>
      </c>
      <c r="AQ260" t="e">
        <f ca="1">VLOOKUP($B260,基础扩展表!$E:$AG,MATCH(AQ$2,基础扩展表!$E$1:$AG$1,0),FALSE)</f>
        <v>#N/A</v>
      </c>
      <c r="AR260" t="e">
        <f ca="1">VLOOKUP($B260,基础扩展表!$E:$AG,MATCH(AR$2,基础扩展表!$E$1:$AG$1,0),FALSE)</f>
        <v>#N/A</v>
      </c>
      <c r="AS260" t="e">
        <f ca="1">VLOOKUP($B260,基础扩展表!$E:$AG,MATCH(AS$2,基础扩展表!$E$1:$AG$1,0),FALSE)</f>
        <v>#N/A</v>
      </c>
      <c r="AT260" t="e">
        <f ca="1">VLOOKUP($B260,基础扩展表!$E:$AG,MATCH(AT$2,基础扩展表!$E$1:$AG$1,0),FALSE)</f>
        <v>#N/A</v>
      </c>
      <c r="AU260" t="e">
        <f ca="1">VLOOKUP($B260,基础扩展表!$E:$AG,MATCH(AU$2,基础扩展表!$E$1:$AG$1,0),FALSE)</f>
        <v>#N/A</v>
      </c>
      <c r="AV260" t="e">
        <f ca="1">VLOOKUP($B260,基础扩展表!$E:$AG,MATCH(AV$2,基础扩展表!$E$1:$AG$1,0),FALSE)</f>
        <v>#N/A</v>
      </c>
      <c r="AW260" t="e">
        <f ca="1">VLOOKUP($B260,基础扩展表!$E:$AG,MATCH(AW$2,基础扩展表!$E$1:$AG$1,0),FALSE)</f>
        <v>#N/A</v>
      </c>
      <c r="AX260" t="e">
        <f ca="1">VLOOKUP($B260,基础扩展表!$E:$AG,MATCH(AX$2,基础扩展表!$E$1:$AG$1,0),FALSE)</f>
        <v>#N/A</v>
      </c>
      <c r="AY260" t="e">
        <f ca="1">VLOOKUP($B260,基础扩展表!$E:$AG,MATCH(AY$2,基础扩展表!$E$1:$AG$1,0),FALSE)</f>
        <v>#N/A</v>
      </c>
      <c r="AZ260" t="e">
        <f ca="1">VLOOKUP($B260,基础扩展表!$E:$AG,MATCH(AZ$2,基础扩展表!$E$1:$AG$1,0),FALSE)</f>
        <v>#N/A</v>
      </c>
      <c r="BA260" t="e">
        <f ca="1">VLOOKUP($B260,基础扩展表!$E:$AG,MATCH(BA$2,基础扩展表!$E$1:$AG$1,0),FALSE)</f>
        <v>#N/A</v>
      </c>
      <c r="BB260" t="e">
        <f ca="1">VLOOKUP($B260,基础扩展表!$E:$AG,MATCH(BB$2,基础扩展表!$E$1:$AG$1,0),FALSE)</f>
        <v>#N/A</v>
      </c>
      <c r="BC260" t="e">
        <f ca="1">VLOOKUP($B260,基础扩展表!$E:$AG,MATCH(BC$2,基础扩展表!$E$1:$AG$1,0),FALSE)</f>
        <v>#N/A</v>
      </c>
      <c r="BD260" t="e">
        <f ca="1">VLOOKUP($B260,基础扩展表!$E:$AG,MATCH(BD$2,基础扩展表!$E$1:$AG$1,0),FALSE)</f>
        <v>#N/A</v>
      </c>
      <c r="BE260" t="e">
        <f ca="1">VLOOKUP($B260,基础扩展表!$E:$AG,MATCH(BE$2,基础扩展表!$E$1:$AG$1,0),FALSE)</f>
        <v>#N/A</v>
      </c>
      <c r="BF260" t="e">
        <f ca="1">VLOOKUP($B260,基础扩展表!$E:$AG,MATCH(BF$2,基础扩展表!$E$1:$AG$1,0),FALSE)</f>
        <v>#N/A</v>
      </c>
      <c r="BG260" t="e">
        <f ca="1">VLOOKUP($B260,基础扩展表!$E:$AG,MATCH(BG$2,基础扩展表!$E$1:$AG$1,0),FALSE)</f>
        <v>#N/A</v>
      </c>
      <c r="BH260" t="e">
        <f ca="1">VLOOKUP($B260,基础扩展表!$E:$AG,MATCH(BH$2,基础扩展表!$E$1:$AG$1,0),FALSE)</f>
        <v>#N/A</v>
      </c>
      <c r="BI260" t="e">
        <f ca="1">VLOOKUP($B260,基础扩展表!$E:$AG,MATCH(BI$2,基础扩展表!$E$1:$AG$1,0),FALSE)</f>
        <v>#N/A</v>
      </c>
      <c r="BJ260" t="e">
        <f ca="1">VLOOKUP($B260,基础扩展表!$E:$AG,MATCH(BJ$2,基础扩展表!$E$1:$AG$1,0),FALSE)</f>
        <v>#N/A</v>
      </c>
      <c r="BK260" t="e">
        <f ca="1">VLOOKUP($B260,基础扩展表!$E:$AG,MATCH(BK$2,基础扩展表!$E$1:$AG$1,0),FALSE)</f>
        <v>#N/A</v>
      </c>
      <c r="BL260" t="e">
        <f ca="1">VLOOKUP($B260,基础扩展表!$E:$AG,MATCH(BL$2,基础扩展表!$E$1:$AG$1,0),FALSE)</f>
        <v>#N/A</v>
      </c>
      <c r="BM260" t="e">
        <f ca="1">VLOOKUP($E260,模型表!$C:$E,3,FALSE)</f>
        <v>#N/A</v>
      </c>
      <c r="BP260" t="str">
        <f t="shared" ca="1" si="42"/>
        <v>TRUE</v>
      </c>
    </row>
    <row r="261" spans="2:68" x14ac:dyDescent="0.2">
      <c r="B261" t="str">
        <f t="array" aca="1" ref="B261" ca="1">INDEX(基础表!$Y:$Y,SMALL(IF(基础表!$Z:$Z=1,ROW(基础表!$Z:$Z),999),ROW(H255)))&amp;""</f>
        <v/>
      </c>
      <c r="C261" t="e">
        <f ca="1">VLOOKUP(VLOOKUP($B261,基础表!$E:$G,3,FALSE),模型表!$C:$D,2,FALSE)</f>
        <v>#N/A</v>
      </c>
      <c r="E261" t="e">
        <f ca="1">VLOOKUP($B261,基础表!$E:$G,3,FALSE)</f>
        <v>#N/A</v>
      </c>
      <c r="F261" t="e">
        <f ca="1">VLOOKUP($E261,模型表!$C:$G,5,FALSE)</f>
        <v>#N/A</v>
      </c>
      <c r="G261" t="e">
        <f ca="1">VLOOKUP($E261,模型表!$C:$F,4,FALSE)</f>
        <v>#N/A</v>
      </c>
      <c r="I261" t="str">
        <f t="shared" ca="1" si="0"/>
        <v/>
      </c>
      <c r="J261" t="str">
        <f t="shared" ca="1" si="1"/>
        <v/>
      </c>
      <c r="K261" t="str">
        <f t="shared" ca="1" si="2"/>
        <v/>
      </c>
      <c r="L261" t="str">
        <f t="shared" ca="1" si="3"/>
        <v/>
      </c>
      <c r="M261" t="str">
        <f t="shared" ca="1" si="37"/>
        <v/>
      </c>
      <c r="O261" t="e">
        <f ca="1">VLOOKUP($B261,基础表!$E:$R,14,FALSE)</f>
        <v>#N/A</v>
      </c>
      <c r="P261" t="e">
        <f ca="1">VLOOKUP($B261,基础表!$E:$S,13,FALSE)</f>
        <v>#N/A</v>
      </c>
      <c r="R261" t="e">
        <f ca="1">VLOOKUP($B261,基础表!$E:$H,4,FALSE)</f>
        <v>#N/A</v>
      </c>
      <c r="U261" t="str">
        <f t="shared" ca="1" si="38"/>
        <v/>
      </c>
      <c r="V261" t="str">
        <f t="shared" ca="1" si="39"/>
        <v/>
      </c>
      <c r="W261" t="str">
        <f t="shared" ca="1" si="40"/>
        <v/>
      </c>
      <c r="X261" t="e">
        <f ca="1">VLOOKUP($E261,模型表!$C:$K,9,FALSE)</f>
        <v>#N/A</v>
      </c>
      <c r="Z261" t="e">
        <f ca="1">VLOOKUP($E261,模型表!$C:$Q,11,FALSE)</f>
        <v>#N/A</v>
      </c>
      <c r="AF261" s="36" t="str">
        <f ca="1">IF($B261="","",IF(VLOOKUP($E261,模型表!$C:$O,12,FALSE)="PBuff","["&amp;VLOOKUP($E261,模型表!$C:$Q,13,FALSE)&amp;"]","[]"))</f>
        <v/>
      </c>
      <c r="AH261" s="23" t="str">
        <f t="shared" ca="1" si="9"/>
        <v/>
      </c>
      <c r="AI261" s="23" t="e">
        <f t="shared" ca="1" si="41"/>
        <v>#N/A</v>
      </c>
      <c r="AJ261" s="23" t="str">
        <f t="shared" ca="1" si="11"/>
        <v/>
      </c>
      <c r="AK261" s="23" t="str">
        <f t="shared" ca="1" si="12"/>
        <v/>
      </c>
      <c r="AM261" t="e">
        <f ca="1">VLOOKUP($B261,基础表!$E:$J,4,FALSE)</f>
        <v>#N/A</v>
      </c>
      <c r="AN261" t="e">
        <f ca="1">VLOOKUP($B261,基础表!$E:$J,5,FALSE)</f>
        <v>#N/A</v>
      </c>
      <c r="AO261" t="e">
        <f ca="1">VLOOKUP($B261,基础表!$E:$J,6,FALSE)</f>
        <v>#N/A</v>
      </c>
      <c r="AP261" t="e">
        <f ca="1">VLOOKUP($B261,基础扩展表!$E:$AG,MATCH(AP$2,基础扩展表!$E$1:$AG$1,0),FALSE)</f>
        <v>#N/A</v>
      </c>
      <c r="AQ261" t="e">
        <f ca="1">VLOOKUP($B261,基础扩展表!$E:$AG,MATCH(AQ$2,基础扩展表!$E$1:$AG$1,0),FALSE)</f>
        <v>#N/A</v>
      </c>
      <c r="AR261" t="e">
        <f ca="1">VLOOKUP($B261,基础扩展表!$E:$AG,MATCH(AR$2,基础扩展表!$E$1:$AG$1,0),FALSE)</f>
        <v>#N/A</v>
      </c>
      <c r="AS261" t="e">
        <f ca="1">VLOOKUP($B261,基础扩展表!$E:$AG,MATCH(AS$2,基础扩展表!$E$1:$AG$1,0),FALSE)</f>
        <v>#N/A</v>
      </c>
      <c r="AT261" t="e">
        <f ca="1">VLOOKUP($B261,基础扩展表!$E:$AG,MATCH(AT$2,基础扩展表!$E$1:$AG$1,0),FALSE)</f>
        <v>#N/A</v>
      </c>
      <c r="AU261" t="e">
        <f ca="1">VLOOKUP($B261,基础扩展表!$E:$AG,MATCH(AU$2,基础扩展表!$E$1:$AG$1,0),FALSE)</f>
        <v>#N/A</v>
      </c>
      <c r="AV261" t="e">
        <f ca="1">VLOOKUP($B261,基础扩展表!$E:$AG,MATCH(AV$2,基础扩展表!$E$1:$AG$1,0),FALSE)</f>
        <v>#N/A</v>
      </c>
      <c r="AW261" t="e">
        <f ca="1">VLOOKUP($B261,基础扩展表!$E:$AG,MATCH(AW$2,基础扩展表!$E$1:$AG$1,0),FALSE)</f>
        <v>#N/A</v>
      </c>
      <c r="AX261" t="e">
        <f ca="1">VLOOKUP($B261,基础扩展表!$E:$AG,MATCH(AX$2,基础扩展表!$E$1:$AG$1,0),FALSE)</f>
        <v>#N/A</v>
      </c>
      <c r="AY261" t="e">
        <f ca="1">VLOOKUP($B261,基础扩展表!$E:$AG,MATCH(AY$2,基础扩展表!$E$1:$AG$1,0),FALSE)</f>
        <v>#N/A</v>
      </c>
      <c r="AZ261" t="e">
        <f ca="1">VLOOKUP($B261,基础扩展表!$E:$AG,MATCH(AZ$2,基础扩展表!$E$1:$AG$1,0),FALSE)</f>
        <v>#N/A</v>
      </c>
      <c r="BA261" t="e">
        <f ca="1">VLOOKUP($B261,基础扩展表!$E:$AG,MATCH(BA$2,基础扩展表!$E$1:$AG$1,0),FALSE)</f>
        <v>#N/A</v>
      </c>
      <c r="BB261" t="e">
        <f ca="1">VLOOKUP($B261,基础扩展表!$E:$AG,MATCH(BB$2,基础扩展表!$E$1:$AG$1,0),FALSE)</f>
        <v>#N/A</v>
      </c>
      <c r="BC261" t="e">
        <f ca="1">VLOOKUP($B261,基础扩展表!$E:$AG,MATCH(BC$2,基础扩展表!$E$1:$AG$1,0),FALSE)</f>
        <v>#N/A</v>
      </c>
      <c r="BD261" t="e">
        <f ca="1">VLOOKUP($B261,基础扩展表!$E:$AG,MATCH(BD$2,基础扩展表!$E$1:$AG$1,0),FALSE)</f>
        <v>#N/A</v>
      </c>
      <c r="BE261" t="e">
        <f ca="1">VLOOKUP($B261,基础扩展表!$E:$AG,MATCH(BE$2,基础扩展表!$E$1:$AG$1,0),FALSE)</f>
        <v>#N/A</v>
      </c>
      <c r="BF261" t="e">
        <f ca="1">VLOOKUP($B261,基础扩展表!$E:$AG,MATCH(BF$2,基础扩展表!$E$1:$AG$1,0),FALSE)</f>
        <v>#N/A</v>
      </c>
      <c r="BG261" t="e">
        <f ca="1">VLOOKUP($B261,基础扩展表!$E:$AG,MATCH(BG$2,基础扩展表!$E$1:$AG$1,0),FALSE)</f>
        <v>#N/A</v>
      </c>
      <c r="BH261" t="e">
        <f ca="1">VLOOKUP($B261,基础扩展表!$E:$AG,MATCH(BH$2,基础扩展表!$E$1:$AG$1,0),FALSE)</f>
        <v>#N/A</v>
      </c>
      <c r="BI261" t="e">
        <f ca="1">VLOOKUP($B261,基础扩展表!$E:$AG,MATCH(BI$2,基础扩展表!$E$1:$AG$1,0),FALSE)</f>
        <v>#N/A</v>
      </c>
      <c r="BJ261" t="e">
        <f ca="1">VLOOKUP($B261,基础扩展表!$E:$AG,MATCH(BJ$2,基础扩展表!$E$1:$AG$1,0),FALSE)</f>
        <v>#N/A</v>
      </c>
      <c r="BK261" t="e">
        <f ca="1">VLOOKUP($B261,基础扩展表!$E:$AG,MATCH(BK$2,基础扩展表!$E$1:$AG$1,0),FALSE)</f>
        <v>#N/A</v>
      </c>
      <c r="BL261" t="e">
        <f ca="1">VLOOKUP($B261,基础扩展表!$E:$AG,MATCH(BL$2,基础扩展表!$E$1:$AG$1,0),FALSE)</f>
        <v>#N/A</v>
      </c>
      <c r="BM261" t="e">
        <f ca="1">VLOOKUP($E261,模型表!$C:$E,3,FALSE)</f>
        <v>#N/A</v>
      </c>
      <c r="BP261" t="str">
        <f t="shared" ca="1" si="42"/>
        <v>TRUE</v>
      </c>
    </row>
    <row r="262" spans="2:68" x14ac:dyDescent="0.2">
      <c r="B262" t="str">
        <f t="array" aca="1" ref="B262" ca="1">INDEX(基础表!$Y:$Y,SMALL(IF(基础表!$Z:$Z=1,ROW(基础表!$Z:$Z),999),ROW(H256)))&amp;""</f>
        <v/>
      </c>
      <c r="C262" t="e">
        <f ca="1">VLOOKUP(VLOOKUP($B262,基础表!$E:$G,3,FALSE),模型表!$C:$D,2,FALSE)</f>
        <v>#N/A</v>
      </c>
      <c r="E262" t="e">
        <f ca="1">VLOOKUP($B262,基础表!$E:$G,3,FALSE)</f>
        <v>#N/A</v>
      </c>
      <c r="F262" t="e">
        <f ca="1">VLOOKUP($E262,模型表!$C:$G,5,FALSE)</f>
        <v>#N/A</v>
      </c>
      <c r="G262" t="e">
        <f ca="1">VLOOKUP($E262,模型表!$C:$F,4,FALSE)</f>
        <v>#N/A</v>
      </c>
      <c r="I262" t="str">
        <f t="shared" ref="I262:I296" ca="1" si="43">IF($B262="","",10)</f>
        <v/>
      </c>
      <c r="J262" t="str">
        <f t="shared" ref="J262:J296" ca="1" si="44">IF($B262="","",2)</f>
        <v/>
      </c>
      <c r="K262" t="str">
        <f t="shared" ref="K262:K296" ca="1" si="45">IF($B262="","",1)</f>
        <v/>
      </c>
      <c r="L262" t="str">
        <f t="shared" ref="L262:L296" ca="1" si="46">IF($B262="","","[]")</f>
        <v/>
      </c>
      <c r="M262" t="str">
        <f t="shared" ca="1" si="37"/>
        <v/>
      </c>
      <c r="O262" t="e">
        <f ca="1">VLOOKUP($B262,基础表!$E:$R,14,FALSE)</f>
        <v>#N/A</v>
      </c>
      <c r="P262" t="e">
        <f ca="1">VLOOKUP($B262,基础表!$E:$S,13,FALSE)</f>
        <v>#N/A</v>
      </c>
      <c r="R262" t="e">
        <f ca="1">VLOOKUP($B262,基础表!$E:$H,4,FALSE)</f>
        <v>#N/A</v>
      </c>
      <c r="U262" t="str">
        <f t="shared" ca="1" si="38"/>
        <v/>
      </c>
      <c r="V262" t="str">
        <f t="shared" ca="1" si="39"/>
        <v/>
      </c>
      <c r="W262" t="str">
        <f t="shared" ca="1" si="40"/>
        <v/>
      </c>
      <c r="X262" t="e">
        <f ca="1">VLOOKUP($E262,模型表!$C:$K,9,FALSE)</f>
        <v>#N/A</v>
      </c>
      <c r="Z262" t="e">
        <f ca="1">VLOOKUP($E262,模型表!$C:$Q,11,FALSE)</f>
        <v>#N/A</v>
      </c>
      <c r="AF262" s="36" t="str">
        <f ca="1">IF($B262="","",IF(VLOOKUP($E262,模型表!$C:$O,12,FALSE)="PBuff","["&amp;VLOOKUP($E262,模型表!$C:$Q,13,FALSE)&amp;"]","[]"))</f>
        <v/>
      </c>
      <c r="AH262" s="23" t="str">
        <f t="shared" ca="1" si="9"/>
        <v/>
      </c>
      <c r="AI262" s="23" t="e">
        <f t="shared" ca="1" si="41"/>
        <v>#N/A</v>
      </c>
      <c r="AJ262" s="23" t="str">
        <f t="shared" ca="1" si="11"/>
        <v/>
      </c>
      <c r="AK262" s="23" t="str">
        <f t="shared" ca="1" si="12"/>
        <v/>
      </c>
      <c r="AM262" t="e">
        <f ca="1">VLOOKUP($B262,基础表!$E:$J,4,FALSE)</f>
        <v>#N/A</v>
      </c>
      <c r="AN262" t="e">
        <f ca="1">VLOOKUP($B262,基础表!$E:$J,5,FALSE)</f>
        <v>#N/A</v>
      </c>
      <c r="AO262" t="e">
        <f ca="1">VLOOKUP($B262,基础表!$E:$J,6,FALSE)</f>
        <v>#N/A</v>
      </c>
      <c r="AP262" t="e">
        <f ca="1">VLOOKUP($B262,基础扩展表!$E:$AG,MATCH(AP$2,基础扩展表!$E$1:$AG$1,0),FALSE)</f>
        <v>#N/A</v>
      </c>
      <c r="AQ262" t="e">
        <f ca="1">VLOOKUP($B262,基础扩展表!$E:$AG,MATCH(AQ$2,基础扩展表!$E$1:$AG$1,0),FALSE)</f>
        <v>#N/A</v>
      </c>
      <c r="AR262" t="e">
        <f ca="1">VLOOKUP($B262,基础扩展表!$E:$AG,MATCH(AR$2,基础扩展表!$E$1:$AG$1,0),FALSE)</f>
        <v>#N/A</v>
      </c>
      <c r="AS262" t="e">
        <f ca="1">VLOOKUP($B262,基础扩展表!$E:$AG,MATCH(AS$2,基础扩展表!$E$1:$AG$1,0),FALSE)</f>
        <v>#N/A</v>
      </c>
      <c r="AT262" t="e">
        <f ca="1">VLOOKUP($B262,基础扩展表!$E:$AG,MATCH(AT$2,基础扩展表!$E$1:$AG$1,0),FALSE)</f>
        <v>#N/A</v>
      </c>
      <c r="AU262" t="e">
        <f ca="1">VLOOKUP($B262,基础扩展表!$E:$AG,MATCH(AU$2,基础扩展表!$E$1:$AG$1,0),FALSE)</f>
        <v>#N/A</v>
      </c>
      <c r="AV262" t="e">
        <f ca="1">VLOOKUP($B262,基础扩展表!$E:$AG,MATCH(AV$2,基础扩展表!$E$1:$AG$1,0),FALSE)</f>
        <v>#N/A</v>
      </c>
      <c r="AW262" t="e">
        <f ca="1">VLOOKUP($B262,基础扩展表!$E:$AG,MATCH(AW$2,基础扩展表!$E$1:$AG$1,0),FALSE)</f>
        <v>#N/A</v>
      </c>
      <c r="AX262" t="e">
        <f ca="1">VLOOKUP($B262,基础扩展表!$E:$AG,MATCH(AX$2,基础扩展表!$E$1:$AG$1,0),FALSE)</f>
        <v>#N/A</v>
      </c>
      <c r="AY262" t="e">
        <f ca="1">VLOOKUP($B262,基础扩展表!$E:$AG,MATCH(AY$2,基础扩展表!$E$1:$AG$1,0),FALSE)</f>
        <v>#N/A</v>
      </c>
      <c r="AZ262" t="e">
        <f ca="1">VLOOKUP($B262,基础扩展表!$E:$AG,MATCH(AZ$2,基础扩展表!$E$1:$AG$1,0),FALSE)</f>
        <v>#N/A</v>
      </c>
      <c r="BA262" t="e">
        <f ca="1">VLOOKUP($B262,基础扩展表!$E:$AG,MATCH(BA$2,基础扩展表!$E$1:$AG$1,0),FALSE)</f>
        <v>#N/A</v>
      </c>
      <c r="BB262" t="e">
        <f ca="1">VLOOKUP($B262,基础扩展表!$E:$AG,MATCH(BB$2,基础扩展表!$E$1:$AG$1,0),FALSE)</f>
        <v>#N/A</v>
      </c>
      <c r="BC262" t="e">
        <f ca="1">VLOOKUP($B262,基础扩展表!$E:$AG,MATCH(BC$2,基础扩展表!$E$1:$AG$1,0),FALSE)</f>
        <v>#N/A</v>
      </c>
      <c r="BD262" t="e">
        <f ca="1">VLOOKUP($B262,基础扩展表!$E:$AG,MATCH(BD$2,基础扩展表!$E$1:$AG$1,0),FALSE)</f>
        <v>#N/A</v>
      </c>
      <c r="BE262" t="e">
        <f ca="1">VLOOKUP($B262,基础扩展表!$E:$AG,MATCH(BE$2,基础扩展表!$E$1:$AG$1,0),FALSE)</f>
        <v>#N/A</v>
      </c>
      <c r="BF262" t="e">
        <f ca="1">VLOOKUP($B262,基础扩展表!$E:$AG,MATCH(BF$2,基础扩展表!$E$1:$AG$1,0),FALSE)</f>
        <v>#N/A</v>
      </c>
      <c r="BG262" t="e">
        <f ca="1">VLOOKUP($B262,基础扩展表!$E:$AG,MATCH(BG$2,基础扩展表!$E$1:$AG$1,0),FALSE)</f>
        <v>#N/A</v>
      </c>
      <c r="BH262" t="e">
        <f ca="1">VLOOKUP($B262,基础扩展表!$E:$AG,MATCH(BH$2,基础扩展表!$E$1:$AG$1,0),FALSE)</f>
        <v>#N/A</v>
      </c>
      <c r="BI262" t="e">
        <f ca="1">VLOOKUP($B262,基础扩展表!$E:$AG,MATCH(BI$2,基础扩展表!$E$1:$AG$1,0),FALSE)</f>
        <v>#N/A</v>
      </c>
      <c r="BJ262" t="e">
        <f ca="1">VLOOKUP($B262,基础扩展表!$E:$AG,MATCH(BJ$2,基础扩展表!$E$1:$AG$1,0),FALSE)</f>
        <v>#N/A</v>
      </c>
      <c r="BK262" t="e">
        <f ca="1">VLOOKUP($B262,基础扩展表!$E:$AG,MATCH(BK$2,基础扩展表!$E$1:$AG$1,0),FALSE)</f>
        <v>#N/A</v>
      </c>
      <c r="BL262" t="e">
        <f ca="1">VLOOKUP($B262,基础扩展表!$E:$AG,MATCH(BL$2,基础扩展表!$E$1:$AG$1,0),FALSE)</f>
        <v>#N/A</v>
      </c>
      <c r="BM262" t="e">
        <f ca="1">VLOOKUP($E262,模型表!$C:$E,3,FALSE)</f>
        <v>#N/A</v>
      </c>
      <c r="BP262" t="str">
        <f t="shared" ca="1" si="42"/>
        <v>TRUE</v>
      </c>
    </row>
    <row r="263" spans="2:68" x14ac:dyDescent="0.2">
      <c r="B263" t="str">
        <f t="array" aca="1" ref="B263" ca="1">INDEX(基础表!$Y:$Y,SMALL(IF(基础表!$Z:$Z=1,ROW(基础表!$Z:$Z),999),ROW(H257)))&amp;""</f>
        <v/>
      </c>
      <c r="C263" t="e">
        <f ca="1">VLOOKUP(VLOOKUP($B263,基础表!$E:$G,3,FALSE),模型表!$C:$D,2,FALSE)</f>
        <v>#N/A</v>
      </c>
      <c r="E263" t="e">
        <f ca="1">VLOOKUP($B263,基础表!$E:$G,3,FALSE)</f>
        <v>#N/A</v>
      </c>
      <c r="F263" t="e">
        <f ca="1">VLOOKUP($E263,模型表!$C:$G,5,FALSE)</f>
        <v>#N/A</v>
      </c>
      <c r="G263" t="e">
        <f ca="1">VLOOKUP($E263,模型表!$C:$F,4,FALSE)</f>
        <v>#N/A</v>
      </c>
      <c r="I263" t="str">
        <f t="shared" ca="1" si="43"/>
        <v/>
      </c>
      <c r="J263" t="str">
        <f t="shared" ca="1" si="44"/>
        <v/>
      </c>
      <c r="K263" t="str">
        <f t="shared" ca="1" si="45"/>
        <v/>
      </c>
      <c r="L263" t="str">
        <f t="shared" ca="1" si="46"/>
        <v/>
      </c>
      <c r="M263" t="str">
        <f t="shared" ca="1" si="37"/>
        <v/>
      </c>
      <c r="O263" t="e">
        <f ca="1">VLOOKUP($B263,基础表!$E:$R,14,FALSE)</f>
        <v>#N/A</v>
      </c>
      <c r="P263" t="e">
        <f ca="1">VLOOKUP($B263,基础表!$E:$S,13,FALSE)</f>
        <v>#N/A</v>
      </c>
      <c r="R263" t="e">
        <f ca="1">VLOOKUP($B263,基础表!$E:$H,4,FALSE)</f>
        <v>#N/A</v>
      </c>
      <c r="U263" t="str">
        <f t="shared" ca="1" si="38"/>
        <v/>
      </c>
      <c r="V263" t="str">
        <f t="shared" ca="1" si="39"/>
        <v/>
      </c>
      <c r="W263" t="str">
        <f t="shared" ca="1" si="40"/>
        <v/>
      </c>
      <c r="X263" t="e">
        <f ca="1">VLOOKUP($E263,模型表!$C:$K,9,FALSE)</f>
        <v>#N/A</v>
      </c>
      <c r="Z263" t="e">
        <f ca="1">VLOOKUP($E263,模型表!$C:$Q,11,FALSE)</f>
        <v>#N/A</v>
      </c>
      <c r="AF263" s="36" t="str">
        <f ca="1">IF($B263="","",IF(VLOOKUP($E263,模型表!$C:$O,12,FALSE)="PBuff","["&amp;VLOOKUP($E263,模型表!$C:$Q,13,FALSE)&amp;"]","[]"))</f>
        <v/>
      </c>
      <c r="AH263" s="23" t="str">
        <f t="shared" ref="AH263:AH296" ca="1" si="47">IF($B263="","",0)</f>
        <v/>
      </c>
      <c r="AI263" s="23" t="e">
        <f t="shared" ca="1" si="41"/>
        <v>#N/A</v>
      </c>
      <c r="AJ263" s="23" t="str">
        <f t="shared" ref="AJ263:AJ296" ca="1" si="48">IF($B263="","",0)</f>
        <v/>
      </c>
      <c r="AK263" s="23" t="str">
        <f t="shared" ref="AK263:AK296" ca="1" si="49">IF($B263="","","[1]")</f>
        <v/>
      </c>
      <c r="AM263" t="e">
        <f ca="1">VLOOKUP($B263,基础表!$E:$J,4,FALSE)</f>
        <v>#N/A</v>
      </c>
      <c r="AN263" t="e">
        <f ca="1">VLOOKUP($B263,基础表!$E:$J,5,FALSE)</f>
        <v>#N/A</v>
      </c>
      <c r="AO263" t="e">
        <f ca="1">VLOOKUP($B263,基础表!$E:$J,6,FALSE)</f>
        <v>#N/A</v>
      </c>
      <c r="AP263" t="e">
        <f ca="1">VLOOKUP($B263,基础扩展表!$E:$AG,MATCH(AP$2,基础扩展表!$E$1:$AG$1,0),FALSE)</f>
        <v>#N/A</v>
      </c>
      <c r="AQ263" t="e">
        <f ca="1">VLOOKUP($B263,基础扩展表!$E:$AG,MATCH(AQ$2,基础扩展表!$E$1:$AG$1,0),FALSE)</f>
        <v>#N/A</v>
      </c>
      <c r="AR263" t="e">
        <f ca="1">VLOOKUP($B263,基础扩展表!$E:$AG,MATCH(AR$2,基础扩展表!$E$1:$AG$1,0),FALSE)</f>
        <v>#N/A</v>
      </c>
      <c r="AS263" t="e">
        <f ca="1">VLOOKUP($B263,基础扩展表!$E:$AG,MATCH(AS$2,基础扩展表!$E$1:$AG$1,0),FALSE)</f>
        <v>#N/A</v>
      </c>
      <c r="AT263" t="e">
        <f ca="1">VLOOKUP($B263,基础扩展表!$E:$AG,MATCH(AT$2,基础扩展表!$E$1:$AG$1,0),FALSE)</f>
        <v>#N/A</v>
      </c>
      <c r="AU263" t="e">
        <f ca="1">VLOOKUP($B263,基础扩展表!$E:$AG,MATCH(AU$2,基础扩展表!$E$1:$AG$1,0),FALSE)</f>
        <v>#N/A</v>
      </c>
      <c r="AV263" t="e">
        <f ca="1">VLOOKUP($B263,基础扩展表!$E:$AG,MATCH(AV$2,基础扩展表!$E$1:$AG$1,0),FALSE)</f>
        <v>#N/A</v>
      </c>
      <c r="AW263" t="e">
        <f ca="1">VLOOKUP($B263,基础扩展表!$E:$AG,MATCH(AW$2,基础扩展表!$E$1:$AG$1,0),FALSE)</f>
        <v>#N/A</v>
      </c>
      <c r="AX263" t="e">
        <f ca="1">VLOOKUP($B263,基础扩展表!$E:$AG,MATCH(AX$2,基础扩展表!$E$1:$AG$1,0),FALSE)</f>
        <v>#N/A</v>
      </c>
      <c r="AY263" t="e">
        <f ca="1">VLOOKUP($B263,基础扩展表!$E:$AG,MATCH(AY$2,基础扩展表!$E$1:$AG$1,0),FALSE)</f>
        <v>#N/A</v>
      </c>
      <c r="AZ263" t="e">
        <f ca="1">VLOOKUP($B263,基础扩展表!$E:$AG,MATCH(AZ$2,基础扩展表!$E$1:$AG$1,0),FALSE)</f>
        <v>#N/A</v>
      </c>
      <c r="BA263" t="e">
        <f ca="1">VLOOKUP($B263,基础扩展表!$E:$AG,MATCH(BA$2,基础扩展表!$E$1:$AG$1,0),FALSE)</f>
        <v>#N/A</v>
      </c>
      <c r="BB263" t="e">
        <f ca="1">VLOOKUP($B263,基础扩展表!$E:$AG,MATCH(BB$2,基础扩展表!$E$1:$AG$1,0),FALSE)</f>
        <v>#N/A</v>
      </c>
      <c r="BC263" t="e">
        <f ca="1">VLOOKUP($B263,基础扩展表!$E:$AG,MATCH(BC$2,基础扩展表!$E$1:$AG$1,0),FALSE)</f>
        <v>#N/A</v>
      </c>
      <c r="BD263" t="e">
        <f ca="1">VLOOKUP($B263,基础扩展表!$E:$AG,MATCH(BD$2,基础扩展表!$E$1:$AG$1,0),FALSE)</f>
        <v>#N/A</v>
      </c>
      <c r="BE263" t="e">
        <f ca="1">VLOOKUP($B263,基础扩展表!$E:$AG,MATCH(BE$2,基础扩展表!$E$1:$AG$1,0),FALSE)</f>
        <v>#N/A</v>
      </c>
      <c r="BF263" t="e">
        <f ca="1">VLOOKUP($B263,基础扩展表!$E:$AG,MATCH(BF$2,基础扩展表!$E$1:$AG$1,0),FALSE)</f>
        <v>#N/A</v>
      </c>
      <c r="BG263" t="e">
        <f ca="1">VLOOKUP($B263,基础扩展表!$E:$AG,MATCH(BG$2,基础扩展表!$E$1:$AG$1,0),FALSE)</f>
        <v>#N/A</v>
      </c>
      <c r="BH263" t="e">
        <f ca="1">VLOOKUP($B263,基础扩展表!$E:$AG,MATCH(BH$2,基础扩展表!$E$1:$AG$1,0),FALSE)</f>
        <v>#N/A</v>
      </c>
      <c r="BI263" t="e">
        <f ca="1">VLOOKUP($B263,基础扩展表!$E:$AG,MATCH(BI$2,基础扩展表!$E$1:$AG$1,0),FALSE)</f>
        <v>#N/A</v>
      </c>
      <c r="BJ263" t="e">
        <f ca="1">VLOOKUP($B263,基础扩展表!$E:$AG,MATCH(BJ$2,基础扩展表!$E$1:$AG$1,0),FALSE)</f>
        <v>#N/A</v>
      </c>
      <c r="BK263" t="e">
        <f ca="1">VLOOKUP($B263,基础扩展表!$E:$AG,MATCH(BK$2,基础扩展表!$E$1:$AG$1,0),FALSE)</f>
        <v>#N/A</v>
      </c>
      <c r="BL263" t="e">
        <f ca="1">VLOOKUP($B263,基础扩展表!$E:$AG,MATCH(BL$2,基础扩展表!$E$1:$AG$1,0),FALSE)</f>
        <v>#N/A</v>
      </c>
      <c r="BM263" t="e">
        <f ca="1">VLOOKUP($E263,模型表!$C:$E,3,FALSE)</f>
        <v>#N/A</v>
      </c>
      <c r="BP263" t="str">
        <f t="shared" ca="1" si="42"/>
        <v>TRUE</v>
      </c>
    </row>
    <row r="264" spans="2:68" x14ac:dyDescent="0.2">
      <c r="B264" t="str">
        <f t="array" aca="1" ref="B264" ca="1">INDEX(基础表!$Y:$Y,SMALL(IF(基础表!$Z:$Z=1,ROW(基础表!$Z:$Z),999),ROW(H258)))&amp;""</f>
        <v/>
      </c>
      <c r="C264" t="e">
        <f ca="1">VLOOKUP(VLOOKUP($B264,基础表!$E:$G,3,FALSE),模型表!$C:$D,2,FALSE)</f>
        <v>#N/A</v>
      </c>
      <c r="E264" t="e">
        <f ca="1">VLOOKUP($B264,基础表!$E:$G,3,FALSE)</f>
        <v>#N/A</v>
      </c>
      <c r="F264" t="e">
        <f ca="1">VLOOKUP($E264,模型表!$C:$G,5,FALSE)</f>
        <v>#N/A</v>
      </c>
      <c r="G264" t="e">
        <f ca="1">VLOOKUP($E264,模型表!$C:$F,4,FALSE)</f>
        <v>#N/A</v>
      </c>
      <c r="I264" t="str">
        <f t="shared" ca="1" si="43"/>
        <v/>
      </c>
      <c r="J264" t="str">
        <f t="shared" ca="1" si="44"/>
        <v/>
      </c>
      <c r="K264" t="str">
        <f t="shared" ca="1" si="45"/>
        <v/>
      </c>
      <c r="L264" t="str">
        <f t="shared" ca="1" si="46"/>
        <v/>
      </c>
      <c r="M264" t="str">
        <f t="shared" ca="1" si="37"/>
        <v/>
      </c>
      <c r="O264" t="e">
        <f ca="1">VLOOKUP($B264,基础表!$E:$R,14,FALSE)</f>
        <v>#N/A</v>
      </c>
      <c r="P264" t="e">
        <f ca="1">VLOOKUP($B264,基础表!$E:$S,13,FALSE)</f>
        <v>#N/A</v>
      </c>
      <c r="R264" t="e">
        <f ca="1">VLOOKUP($B264,基础表!$E:$H,4,FALSE)</f>
        <v>#N/A</v>
      </c>
      <c r="U264" t="str">
        <f t="shared" ca="1" si="38"/>
        <v/>
      </c>
      <c r="V264" t="str">
        <f t="shared" ca="1" si="39"/>
        <v/>
      </c>
      <c r="W264" t="str">
        <f t="shared" ca="1" si="40"/>
        <v/>
      </c>
      <c r="X264" t="e">
        <f ca="1">VLOOKUP($E264,模型表!$C:$K,9,FALSE)</f>
        <v>#N/A</v>
      </c>
      <c r="Z264" t="e">
        <f ca="1">VLOOKUP($E264,模型表!$C:$Q,11,FALSE)</f>
        <v>#N/A</v>
      </c>
      <c r="AF264" s="36" t="str">
        <f ca="1">IF($B264="","",IF(VLOOKUP($E264,模型表!$C:$O,12,FALSE)="PBuff","["&amp;VLOOKUP($E264,模型表!$C:$Q,13,FALSE)&amp;"]","[]"))</f>
        <v/>
      </c>
      <c r="AH264" s="23" t="str">
        <f t="shared" ca="1" si="47"/>
        <v/>
      </c>
      <c r="AI264" s="23" t="e">
        <f t="shared" ca="1" si="41"/>
        <v>#N/A</v>
      </c>
      <c r="AJ264" s="23" t="str">
        <f t="shared" ca="1" si="48"/>
        <v/>
      </c>
      <c r="AK264" s="23" t="str">
        <f t="shared" ca="1" si="49"/>
        <v/>
      </c>
      <c r="AM264" t="e">
        <f ca="1">VLOOKUP($B264,基础表!$E:$J,4,FALSE)</f>
        <v>#N/A</v>
      </c>
      <c r="AN264" t="e">
        <f ca="1">VLOOKUP($B264,基础表!$E:$J,5,FALSE)</f>
        <v>#N/A</v>
      </c>
      <c r="AO264" t="e">
        <f ca="1">VLOOKUP($B264,基础表!$E:$J,6,FALSE)</f>
        <v>#N/A</v>
      </c>
      <c r="AP264" t="e">
        <f ca="1">VLOOKUP($B264,基础扩展表!$E:$AG,MATCH(AP$2,基础扩展表!$E$1:$AG$1,0),FALSE)</f>
        <v>#N/A</v>
      </c>
      <c r="AQ264" t="e">
        <f ca="1">VLOOKUP($B264,基础扩展表!$E:$AG,MATCH(AQ$2,基础扩展表!$E$1:$AG$1,0),FALSE)</f>
        <v>#N/A</v>
      </c>
      <c r="AR264" t="e">
        <f ca="1">VLOOKUP($B264,基础扩展表!$E:$AG,MATCH(AR$2,基础扩展表!$E$1:$AG$1,0),FALSE)</f>
        <v>#N/A</v>
      </c>
      <c r="AS264" t="e">
        <f ca="1">VLOOKUP($B264,基础扩展表!$E:$AG,MATCH(AS$2,基础扩展表!$E$1:$AG$1,0),FALSE)</f>
        <v>#N/A</v>
      </c>
      <c r="AT264" t="e">
        <f ca="1">VLOOKUP($B264,基础扩展表!$E:$AG,MATCH(AT$2,基础扩展表!$E$1:$AG$1,0),FALSE)</f>
        <v>#N/A</v>
      </c>
      <c r="AU264" t="e">
        <f ca="1">VLOOKUP($B264,基础扩展表!$E:$AG,MATCH(AU$2,基础扩展表!$E$1:$AG$1,0),FALSE)</f>
        <v>#N/A</v>
      </c>
      <c r="AV264" t="e">
        <f ca="1">VLOOKUP($B264,基础扩展表!$E:$AG,MATCH(AV$2,基础扩展表!$E$1:$AG$1,0),FALSE)</f>
        <v>#N/A</v>
      </c>
      <c r="AW264" t="e">
        <f ca="1">VLOOKUP($B264,基础扩展表!$E:$AG,MATCH(AW$2,基础扩展表!$E$1:$AG$1,0),FALSE)</f>
        <v>#N/A</v>
      </c>
      <c r="AX264" t="e">
        <f ca="1">VLOOKUP($B264,基础扩展表!$E:$AG,MATCH(AX$2,基础扩展表!$E$1:$AG$1,0),FALSE)</f>
        <v>#N/A</v>
      </c>
      <c r="AY264" t="e">
        <f ca="1">VLOOKUP($B264,基础扩展表!$E:$AG,MATCH(AY$2,基础扩展表!$E$1:$AG$1,0),FALSE)</f>
        <v>#N/A</v>
      </c>
      <c r="AZ264" t="e">
        <f ca="1">VLOOKUP($B264,基础扩展表!$E:$AG,MATCH(AZ$2,基础扩展表!$E$1:$AG$1,0),FALSE)</f>
        <v>#N/A</v>
      </c>
      <c r="BA264" t="e">
        <f ca="1">VLOOKUP($B264,基础扩展表!$E:$AG,MATCH(BA$2,基础扩展表!$E$1:$AG$1,0),FALSE)</f>
        <v>#N/A</v>
      </c>
      <c r="BB264" t="e">
        <f ca="1">VLOOKUP($B264,基础扩展表!$E:$AG,MATCH(BB$2,基础扩展表!$E$1:$AG$1,0),FALSE)</f>
        <v>#N/A</v>
      </c>
      <c r="BC264" t="e">
        <f ca="1">VLOOKUP($B264,基础扩展表!$E:$AG,MATCH(BC$2,基础扩展表!$E$1:$AG$1,0),FALSE)</f>
        <v>#N/A</v>
      </c>
      <c r="BD264" t="e">
        <f ca="1">VLOOKUP($B264,基础扩展表!$E:$AG,MATCH(BD$2,基础扩展表!$E$1:$AG$1,0),FALSE)</f>
        <v>#N/A</v>
      </c>
      <c r="BE264" t="e">
        <f ca="1">VLOOKUP($B264,基础扩展表!$E:$AG,MATCH(BE$2,基础扩展表!$E$1:$AG$1,0),FALSE)</f>
        <v>#N/A</v>
      </c>
      <c r="BF264" t="e">
        <f ca="1">VLOOKUP($B264,基础扩展表!$E:$AG,MATCH(BF$2,基础扩展表!$E$1:$AG$1,0),FALSE)</f>
        <v>#N/A</v>
      </c>
      <c r="BG264" t="e">
        <f ca="1">VLOOKUP($B264,基础扩展表!$E:$AG,MATCH(BG$2,基础扩展表!$E$1:$AG$1,0),FALSE)</f>
        <v>#N/A</v>
      </c>
      <c r="BH264" t="e">
        <f ca="1">VLOOKUP($B264,基础扩展表!$E:$AG,MATCH(BH$2,基础扩展表!$E$1:$AG$1,0),FALSE)</f>
        <v>#N/A</v>
      </c>
      <c r="BI264" t="e">
        <f ca="1">VLOOKUP($B264,基础扩展表!$E:$AG,MATCH(BI$2,基础扩展表!$E$1:$AG$1,0),FALSE)</f>
        <v>#N/A</v>
      </c>
      <c r="BJ264" t="e">
        <f ca="1">VLOOKUP($B264,基础扩展表!$E:$AG,MATCH(BJ$2,基础扩展表!$E$1:$AG$1,0),FALSE)</f>
        <v>#N/A</v>
      </c>
      <c r="BK264" t="e">
        <f ca="1">VLOOKUP($B264,基础扩展表!$E:$AG,MATCH(BK$2,基础扩展表!$E$1:$AG$1,0),FALSE)</f>
        <v>#N/A</v>
      </c>
      <c r="BL264" t="e">
        <f ca="1">VLOOKUP($B264,基础扩展表!$E:$AG,MATCH(BL$2,基础扩展表!$E$1:$AG$1,0),FALSE)</f>
        <v>#N/A</v>
      </c>
      <c r="BM264" t="e">
        <f ca="1">VLOOKUP($E264,模型表!$C:$E,3,FALSE)</f>
        <v>#N/A</v>
      </c>
      <c r="BP264" t="str">
        <f t="shared" ca="1" si="42"/>
        <v>TRUE</v>
      </c>
    </row>
    <row r="265" spans="2:68" x14ac:dyDescent="0.2">
      <c r="B265" t="str">
        <f t="array" aca="1" ref="B265" ca="1">INDEX(基础表!$Y:$Y,SMALL(IF(基础表!$Z:$Z=1,ROW(基础表!$Z:$Z),999),ROW(H259)))&amp;""</f>
        <v/>
      </c>
      <c r="C265" t="e">
        <f ca="1">VLOOKUP(VLOOKUP($B265,基础表!$E:$G,3,FALSE),模型表!$C:$D,2,FALSE)</f>
        <v>#N/A</v>
      </c>
      <c r="E265" t="e">
        <f ca="1">VLOOKUP($B265,基础表!$E:$G,3,FALSE)</f>
        <v>#N/A</v>
      </c>
      <c r="F265" t="e">
        <f ca="1">VLOOKUP($E265,模型表!$C:$G,5,FALSE)</f>
        <v>#N/A</v>
      </c>
      <c r="G265" t="e">
        <f ca="1">VLOOKUP($E265,模型表!$C:$F,4,FALSE)</f>
        <v>#N/A</v>
      </c>
      <c r="I265" t="str">
        <f t="shared" ca="1" si="43"/>
        <v/>
      </c>
      <c r="J265" t="str">
        <f t="shared" ca="1" si="44"/>
        <v/>
      </c>
      <c r="K265" t="str">
        <f t="shared" ca="1" si="45"/>
        <v/>
      </c>
      <c r="L265" t="str">
        <f t="shared" ca="1" si="46"/>
        <v/>
      </c>
      <c r="M265" t="str">
        <f t="shared" ca="1" si="37"/>
        <v/>
      </c>
      <c r="O265" t="e">
        <f ca="1">VLOOKUP($B265,基础表!$E:$R,14,FALSE)</f>
        <v>#N/A</v>
      </c>
      <c r="P265" t="e">
        <f ca="1">VLOOKUP($B265,基础表!$E:$S,13,FALSE)</f>
        <v>#N/A</v>
      </c>
      <c r="R265" t="e">
        <f ca="1">VLOOKUP($B265,基础表!$E:$H,4,FALSE)</f>
        <v>#N/A</v>
      </c>
      <c r="U265" t="str">
        <f t="shared" ca="1" si="38"/>
        <v/>
      </c>
      <c r="V265" t="str">
        <f t="shared" ca="1" si="39"/>
        <v/>
      </c>
      <c r="W265" t="str">
        <f t="shared" ca="1" si="40"/>
        <v/>
      </c>
      <c r="X265" t="e">
        <f ca="1">VLOOKUP($E265,模型表!$C:$K,9,FALSE)</f>
        <v>#N/A</v>
      </c>
      <c r="Z265" t="e">
        <f ca="1">VLOOKUP($E265,模型表!$C:$Q,11,FALSE)</f>
        <v>#N/A</v>
      </c>
      <c r="AF265" s="36" t="str">
        <f ca="1">IF($B265="","",IF(VLOOKUP($E265,模型表!$C:$O,12,FALSE)="PBuff","["&amp;VLOOKUP($E265,模型表!$C:$Q,13,FALSE)&amp;"]","[]"))</f>
        <v/>
      </c>
      <c r="AH265" s="23" t="str">
        <f t="shared" ca="1" si="47"/>
        <v/>
      </c>
      <c r="AI265" s="23" t="e">
        <f t="shared" ca="1" si="41"/>
        <v>#N/A</v>
      </c>
      <c r="AJ265" s="23" t="str">
        <f t="shared" ca="1" si="48"/>
        <v/>
      </c>
      <c r="AK265" s="23" t="str">
        <f t="shared" ca="1" si="49"/>
        <v/>
      </c>
      <c r="AM265" t="e">
        <f ca="1">VLOOKUP($B265,基础表!$E:$J,4,FALSE)</f>
        <v>#N/A</v>
      </c>
      <c r="AN265" t="e">
        <f ca="1">VLOOKUP($B265,基础表!$E:$J,5,FALSE)</f>
        <v>#N/A</v>
      </c>
      <c r="AO265" t="e">
        <f ca="1">VLOOKUP($B265,基础表!$E:$J,6,FALSE)</f>
        <v>#N/A</v>
      </c>
      <c r="AP265" t="e">
        <f ca="1">VLOOKUP($B265,基础扩展表!$E:$AG,MATCH(AP$2,基础扩展表!$E$1:$AG$1,0),FALSE)</f>
        <v>#N/A</v>
      </c>
      <c r="AQ265" t="e">
        <f ca="1">VLOOKUP($B265,基础扩展表!$E:$AG,MATCH(AQ$2,基础扩展表!$E$1:$AG$1,0),FALSE)</f>
        <v>#N/A</v>
      </c>
      <c r="AR265" t="e">
        <f ca="1">VLOOKUP($B265,基础扩展表!$E:$AG,MATCH(AR$2,基础扩展表!$E$1:$AG$1,0),FALSE)</f>
        <v>#N/A</v>
      </c>
      <c r="AS265" t="e">
        <f ca="1">VLOOKUP($B265,基础扩展表!$E:$AG,MATCH(AS$2,基础扩展表!$E$1:$AG$1,0),FALSE)</f>
        <v>#N/A</v>
      </c>
      <c r="AT265" t="e">
        <f ca="1">VLOOKUP($B265,基础扩展表!$E:$AG,MATCH(AT$2,基础扩展表!$E$1:$AG$1,0),FALSE)</f>
        <v>#N/A</v>
      </c>
      <c r="AU265" t="e">
        <f ca="1">VLOOKUP($B265,基础扩展表!$E:$AG,MATCH(AU$2,基础扩展表!$E$1:$AG$1,0),FALSE)</f>
        <v>#N/A</v>
      </c>
      <c r="AV265" t="e">
        <f ca="1">VLOOKUP($B265,基础扩展表!$E:$AG,MATCH(AV$2,基础扩展表!$E$1:$AG$1,0),FALSE)</f>
        <v>#N/A</v>
      </c>
      <c r="AW265" t="e">
        <f ca="1">VLOOKUP($B265,基础扩展表!$E:$AG,MATCH(AW$2,基础扩展表!$E$1:$AG$1,0),FALSE)</f>
        <v>#N/A</v>
      </c>
      <c r="AX265" t="e">
        <f ca="1">VLOOKUP($B265,基础扩展表!$E:$AG,MATCH(AX$2,基础扩展表!$E$1:$AG$1,0),FALSE)</f>
        <v>#N/A</v>
      </c>
      <c r="AY265" t="e">
        <f ca="1">VLOOKUP($B265,基础扩展表!$E:$AG,MATCH(AY$2,基础扩展表!$E$1:$AG$1,0),FALSE)</f>
        <v>#N/A</v>
      </c>
      <c r="AZ265" t="e">
        <f ca="1">VLOOKUP($B265,基础扩展表!$E:$AG,MATCH(AZ$2,基础扩展表!$E$1:$AG$1,0),FALSE)</f>
        <v>#N/A</v>
      </c>
      <c r="BA265" t="e">
        <f ca="1">VLOOKUP($B265,基础扩展表!$E:$AG,MATCH(BA$2,基础扩展表!$E$1:$AG$1,0),FALSE)</f>
        <v>#N/A</v>
      </c>
      <c r="BB265" t="e">
        <f ca="1">VLOOKUP($B265,基础扩展表!$E:$AG,MATCH(BB$2,基础扩展表!$E$1:$AG$1,0),FALSE)</f>
        <v>#N/A</v>
      </c>
      <c r="BC265" t="e">
        <f ca="1">VLOOKUP($B265,基础扩展表!$E:$AG,MATCH(BC$2,基础扩展表!$E$1:$AG$1,0),FALSE)</f>
        <v>#N/A</v>
      </c>
      <c r="BD265" t="e">
        <f ca="1">VLOOKUP($B265,基础扩展表!$E:$AG,MATCH(BD$2,基础扩展表!$E$1:$AG$1,0),FALSE)</f>
        <v>#N/A</v>
      </c>
      <c r="BE265" t="e">
        <f ca="1">VLOOKUP($B265,基础扩展表!$E:$AG,MATCH(BE$2,基础扩展表!$E$1:$AG$1,0),FALSE)</f>
        <v>#N/A</v>
      </c>
      <c r="BF265" t="e">
        <f ca="1">VLOOKUP($B265,基础扩展表!$E:$AG,MATCH(BF$2,基础扩展表!$E$1:$AG$1,0),FALSE)</f>
        <v>#N/A</v>
      </c>
      <c r="BG265" t="e">
        <f ca="1">VLOOKUP($B265,基础扩展表!$E:$AG,MATCH(BG$2,基础扩展表!$E$1:$AG$1,0),FALSE)</f>
        <v>#N/A</v>
      </c>
      <c r="BH265" t="e">
        <f ca="1">VLOOKUP($B265,基础扩展表!$E:$AG,MATCH(BH$2,基础扩展表!$E$1:$AG$1,0),FALSE)</f>
        <v>#N/A</v>
      </c>
      <c r="BI265" t="e">
        <f ca="1">VLOOKUP($B265,基础扩展表!$E:$AG,MATCH(BI$2,基础扩展表!$E$1:$AG$1,0),FALSE)</f>
        <v>#N/A</v>
      </c>
      <c r="BJ265" t="e">
        <f ca="1">VLOOKUP($B265,基础扩展表!$E:$AG,MATCH(BJ$2,基础扩展表!$E$1:$AG$1,0),FALSE)</f>
        <v>#N/A</v>
      </c>
      <c r="BK265" t="e">
        <f ca="1">VLOOKUP($B265,基础扩展表!$E:$AG,MATCH(BK$2,基础扩展表!$E$1:$AG$1,0),FALSE)</f>
        <v>#N/A</v>
      </c>
      <c r="BL265" t="e">
        <f ca="1">VLOOKUP($B265,基础扩展表!$E:$AG,MATCH(BL$2,基础扩展表!$E$1:$AG$1,0),FALSE)</f>
        <v>#N/A</v>
      </c>
      <c r="BM265" t="e">
        <f ca="1">VLOOKUP($E265,模型表!$C:$E,3,FALSE)</f>
        <v>#N/A</v>
      </c>
      <c r="BP265" t="str">
        <f t="shared" ca="1" si="42"/>
        <v>TRUE</v>
      </c>
    </row>
    <row r="266" spans="2:68" x14ac:dyDescent="0.2">
      <c r="B266" t="str">
        <f t="array" aca="1" ref="B266" ca="1">INDEX(基础表!$Y:$Y,SMALL(IF(基础表!$Z:$Z=1,ROW(基础表!$Z:$Z),999),ROW(H260)))&amp;""</f>
        <v/>
      </c>
      <c r="C266" t="e">
        <f ca="1">VLOOKUP(VLOOKUP($B266,基础表!$E:$G,3,FALSE),模型表!$C:$D,2,FALSE)</f>
        <v>#N/A</v>
      </c>
      <c r="E266" t="e">
        <f ca="1">VLOOKUP($B266,基础表!$E:$G,3,FALSE)</f>
        <v>#N/A</v>
      </c>
      <c r="F266" t="e">
        <f ca="1">VLOOKUP($E266,模型表!$C:$G,5,FALSE)</f>
        <v>#N/A</v>
      </c>
      <c r="G266" t="e">
        <f ca="1">VLOOKUP($E266,模型表!$C:$F,4,FALSE)</f>
        <v>#N/A</v>
      </c>
      <c r="I266" t="str">
        <f t="shared" ca="1" si="43"/>
        <v/>
      </c>
      <c r="J266" t="str">
        <f t="shared" ca="1" si="44"/>
        <v/>
      </c>
      <c r="K266" t="str">
        <f t="shared" ca="1" si="45"/>
        <v/>
      </c>
      <c r="L266" t="str">
        <f t="shared" ca="1" si="46"/>
        <v/>
      </c>
      <c r="M266" t="str">
        <f t="shared" ca="1" si="37"/>
        <v/>
      </c>
      <c r="O266" t="e">
        <f ca="1">VLOOKUP($B266,基础表!$E:$R,14,FALSE)</f>
        <v>#N/A</v>
      </c>
      <c r="P266" t="e">
        <f ca="1">VLOOKUP($B266,基础表!$E:$S,13,FALSE)</f>
        <v>#N/A</v>
      </c>
      <c r="R266" t="e">
        <f ca="1">VLOOKUP($B266,基础表!$E:$H,4,FALSE)</f>
        <v>#N/A</v>
      </c>
      <c r="U266" t="str">
        <f t="shared" ca="1" si="38"/>
        <v/>
      </c>
      <c r="V266" t="str">
        <f t="shared" ca="1" si="39"/>
        <v/>
      </c>
      <c r="W266" t="str">
        <f t="shared" ca="1" si="40"/>
        <v/>
      </c>
      <c r="X266" t="e">
        <f ca="1">VLOOKUP($E266,模型表!$C:$K,9,FALSE)</f>
        <v>#N/A</v>
      </c>
      <c r="Z266" t="e">
        <f ca="1">VLOOKUP($E266,模型表!$C:$Q,11,FALSE)</f>
        <v>#N/A</v>
      </c>
      <c r="AF266" s="36" t="str">
        <f ca="1">IF($B266="","",IF(VLOOKUP($E266,模型表!$C:$O,12,FALSE)="PBuff","["&amp;VLOOKUP($E266,模型表!$C:$Q,13,FALSE)&amp;"]","[]"))</f>
        <v/>
      </c>
      <c r="AH266" s="23" t="str">
        <f t="shared" ca="1" si="47"/>
        <v/>
      </c>
      <c r="AI266" s="23" t="e">
        <f t="shared" ca="1" si="41"/>
        <v>#N/A</v>
      </c>
      <c r="AJ266" s="23" t="str">
        <f t="shared" ca="1" si="48"/>
        <v/>
      </c>
      <c r="AK266" s="23" t="str">
        <f t="shared" ca="1" si="49"/>
        <v/>
      </c>
      <c r="AM266" t="e">
        <f ca="1">VLOOKUP($B266,基础表!$E:$J,4,FALSE)</f>
        <v>#N/A</v>
      </c>
      <c r="AN266" t="e">
        <f ca="1">VLOOKUP($B266,基础表!$E:$J,5,FALSE)</f>
        <v>#N/A</v>
      </c>
      <c r="AO266" t="e">
        <f ca="1">VLOOKUP($B266,基础表!$E:$J,6,FALSE)</f>
        <v>#N/A</v>
      </c>
      <c r="AP266" t="e">
        <f ca="1">VLOOKUP($B266,基础扩展表!$E:$AG,MATCH(AP$2,基础扩展表!$E$1:$AG$1,0),FALSE)</f>
        <v>#N/A</v>
      </c>
      <c r="AQ266" t="e">
        <f ca="1">VLOOKUP($B266,基础扩展表!$E:$AG,MATCH(AQ$2,基础扩展表!$E$1:$AG$1,0),FALSE)</f>
        <v>#N/A</v>
      </c>
      <c r="AR266" t="e">
        <f ca="1">VLOOKUP($B266,基础扩展表!$E:$AG,MATCH(AR$2,基础扩展表!$E$1:$AG$1,0),FALSE)</f>
        <v>#N/A</v>
      </c>
      <c r="AS266" t="e">
        <f ca="1">VLOOKUP($B266,基础扩展表!$E:$AG,MATCH(AS$2,基础扩展表!$E$1:$AG$1,0),FALSE)</f>
        <v>#N/A</v>
      </c>
      <c r="AT266" t="e">
        <f ca="1">VLOOKUP($B266,基础扩展表!$E:$AG,MATCH(AT$2,基础扩展表!$E$1:$AG$1,0),FALSE)</f>
        <v>#N/A</v>
      </c>
      <c r="AU266" t="e">
        <f ca="1">VLOOKUP($B266,基础扩展表!$E:$AG,MATCH(AU$2,基础扩展表!$E$1:$AG$1,0),FALSE)</f>
        <v>#N/A</v>
      </c>
      <c r="AV266" t="e">
        <f ca="1">VLOOKUP($B266,基础扩展表!$E:$AG,MATCH(AV$2,基础扩展表!$E$1:$AG$1,0),FALSE)</f>
        <v>#N/A</v>
      </c>
      <c r="AW266" t="e">
        <f ca="1">VLOOKUP($B266,基础扩展表!$E:$AG,MATCH(AW$2,基础扩展表!$E$1:$AG$1,0),FALSE)</f>
        <v>#N/A</v>
      </c>
      <c r="AX266" t="e">
        <f ca="1">VLOOKUP($B266,基础扩展表!$E:$AG,MATCH(AX$2,基础扩展表!$E$1:$AG$1,0),FALSE)</f>
        <v>#N/A</v>
      </c>
      <c r="AY266" t="e">
        <f ca="1">VLOOKUP($B266,基础扩展表!$E:$AG,MATCH(AY$2,基础扩展表!$E$1:$AG$1,0),FALSE)</f>
        <v>#N/A</v>
      </c>
      <c r="AZ266" t="e">
        <f ca="1">VLOOKUP($B266,基础扩展表!$E:$AG,MATCH(AZ$2,基础扩展表!$E$1:$AG$1,0),FALSE)</f>
        <v>#N/A</v>
      </c>
      <c r="BA266" t="e">
        <f ca="1">VLOOKUP($B266,基础扩展表!$E:$AG,MATCH(BA$2,基础扩展表!$E$1:$AG$1,0),FALSE)</f>
        <v>#N/A</v>
      </c>
      <c r="BB266" t="e">
        <f ca="1">VLOOKUP($B266,基础扩展表!$E:$AG,MATCH(BB$2,基础扩展表!$E$1:$AG$1,0),FALSE)</f>
        <v>#N/A</v>
      </c>
      <c r="BC266" t="e">
        <f ca="1">VLOOKUP($B266,基础扩展表!$E:$AG,MATCH(BC$2,基础扩展表!$E$1:$AG$1,0),FALSE)</f>
        <v>#N/A</v>
      </c>
      <c r="BD266" t="e">
        <f ca="1">VLOOKUP($B266,基础扩展表!$E:$AG,MATCH(BD$2,基础扩展表!$E$1:$AG$1,0),FALSE)</f>
        <v>#N/A</v>
      </c>
      <c r="BE266" t="e">
        <f ca="1">VLOOKUP($B266,基础扩展表!$E:$AG,MATCH(BE$2,基础扩展表!$E$1:$AG$1,0),FALSE)</f>
        <v>#N/A</v>
      </c>
      <c r="BF266" t="e">
        <f ca="1">VLOOKUP($B266,基础扩展表!$E:$AG,MATCH(BF$2,基础扩展表!$E$1:$AG$1,0),FALSE)</f>
        <v>#N/A</v>
      </c>
      <c r="BG266" t="e">
        <f ca="1">VLOOKUP($B266,基础扩展表!$E:$AG,MATCH(BG$2,基础扩展表!$E$1:$AG$1,0),FALSE)</f>
        <v>#N/A</v>
      </c>
      <c r="BH266" t="e">
        <f ca="1">VLOOKUP($B266,基础扩展表!$E:$AG,MATCH(BH$2,基础扩展表!$E$1:$AG$1,0),FALSE)</f>
        <v>#N/A</v>
      </c>
      <c r="BI266" t="e">
        <f ca="1">VLOOKUP($B266,基础扩展表!$E:$AG,MATCH(BI$2,基础扩展表!$E$1:$AG$1,0),FALSE)</f>
        <v>#N/A</v>
      </c>
      <c r="BJ266" t="e">
        <f ca="1">VLOOKUP($B266,基础扩展表!$E:$AG,MATCH(BJ$2,基础扩展表!$E$1:$AG$1,0),FALSE)</f>
        <v>#N/A</v>
      </c>
      <c r="BK266" t="e">
        <f ca="1">VLOOKUP($B266,基础扩展表!$E:$AG,MATCH(BK$2,基础扩展表!$E$1:$AG$1,0),FALSE)</f>
        <v>#N/A</v>
      </c>
      <c r="BL266" t="e">
        <f ca="1">VLOOKUP($B266,基础扩展表!$E:$AG,MATCH(BL$2,基础扩展表!$E$1:$AG$1,0),FALSE)</f>
        <v>#N/A</v>
      </c>
      <c r="BM266" t="e">
        <f ca="1">VLOOKUP($E266,模型表!$C:$E,3,FALSE)</f>
        <v>#N/A</v>
      </c>
      <c r="BP266" t="str">
        <f t="shared" ca="1" si="42"/>
        <v>TRUE</v>
      </c>
    </row>
    <row r="267" spans="2:68" x14ac:dyDescent="0.2">
      <c r="B267" t="str">
        <f t="array" aca="1" ref="B267" ca="1">INDEX(基础表!$Y:$Y,SMALL(IF(基础表!$Z:$Z=1,ROW(基础表!$Z:$Z),999),ROW(H261)))&amp;""</f>
        <v/>
      </c>
      <c r="C267" t="e">
        <f ca="1">VLOOKUP(VLOOKUP($B267,基础表!$E:$G,3,FALSE),模型表!$C:$D,2,FALSE)</f>
        <v>#N/A</v>
      </c>
      <c r="E267" t="e">
        <f ca="1">VLOOKUP($B267,基础表!$E:$G,3,FALSE)</f>
        <v>#N/A</v>
      </c>
      <c r="F267" t="e">
        <f ca="1">VLOOKUP($E267,模型表!$C:$G,5,FALSE)</f>
        <v>#N/A</v>
      </c>
      <c r="G267" t="e">
        <f ca="1">VLOOKUP($E267,模型表!$C:$F,4,FALSE)</f>
        <v>#N/A</v>
      </c>
      <c r="I267" t="str">
        <f t="shared" ca="1" si="43"/>
        <v/>
      </c>
      <c r="J267" t="str">
        <f t="shared" ca="1" si="44"/>
        <v/>
      </c>
      <c r="K267" t="str">
        <f t="shared" ca="1" si="45"/>
        <v/>
      </c>
      <c r="L267" t="str">
        <f t="shared" ca="1" si="46"/>
        <v/>
      </c>
      <c r="M267" t="str">
        <f t="shared" ca="1" si="37"/>
        <v/>
      </c>
      <c r="O267" t="e">
        <f ca="1">VLOOKUP($B267,基础表!$E:$R,14,FALSE)</f>
        <v>#N/A</v>
      </c>
      <c r="P267" t="e">
        <f ca="1">VLOOKUP($B267,基础表!$E:$S,13,FALSE)</f>
        <v>#N/A</v>
      </c>
      <c r="R267" t="e">
        <f ca="1">VLOOKUP($B267,基础表!$E:$H,4,FALSE)</f>
        <v>#N/A</v>
      </c>
      <c r="U267" t="str">
        <f t="shared" ca="1" si="38"/>
        <v/>
      </c>
      <c r="V267" t="str">
        <f t="shared" ca="1" si="39"/>
        <v/>
      </c>
      <c r="W267" t="str">
        <f t="shared" ca="1" si="40"/>
        <v/>
      </c>
      <c r="X267" t="e">
        <f ca="1">VLOOKUP($E267,模型表!$C:$K,9,FALSE)</f>
        <v>#N/A</v>
      </c>
      <c r="Z267" t="e">
        <f ca="1">VLOOKUP($E267,模型表!$C:$Q,11,FALSE)</f>
        <v>#N/A</v>
      </c>
      <c r="AF267" s="36" t="str">
        <f ca="1">IF($B267="","",IF(VLOOKUP($E267,模型表!$C:$O,12,FALSE)="PBuff","["&amp;VLOOKUP($E267,模型表!$C:$Q,13,FALSE)&amp;"]","[]"))</f>
        <v/>
      </c>
      <c r="AH267" s="23" t="str">
        <f t="shared" ca="1" si="47"/>
        <v/>
      </c>
      <c r="AI267" s="23" t="e">
        <f t="shared" ca="1" si="41"/>
        <v>#N/A</v>
      </c>
      <c r="AJ267" s="23" t="str">
        <f t="shared" ca="1" si="48"/>
        <v/>
      </c>
      <c r="AK267" s="23" t="str">
        <f t="shared" ca="1" si="49"/>
        <v/>
      </c>
      <c r="AM267" t="e">
        <f ca="1">VLOOKUP($B267,基础表!$E:$J,4,FALSE)</f>
        <v>#N/A</v>
      </c>
      <c r="AN267" t="e">
        <f ca="1">VLOOKUP($B267,基础表!$E:$J,5,FALSE)</f>
        <v>#N/A</v>
      </c>
      <c r="AO267" t="e">
        <f ca="1">VLOOKUP($B267,基础表!$E:$J,6,FALSE)</f>
        <v>#N/A</v>
      </c>
      <c r="AP267" t="e">
        <f ca="1">VLOOKUP($B267,基础扩展表!$E:$AG,MATCH(AP$2,基础扩展表!$E$1:$AG$1,0),FALSE)</f>
        <v>#N/A</v>
      </c>
      <c r="AQ267" t="e">
        <f ca="1">VLOOKUP($B267,基础扩展表!$E:$AG,MATCH(AQ$2,基础扩展表!$E$1:$AG$1,0),FALSE)</f>
        <v>#N/A</v>
      </c>
      <c r="AR267" t="e">
        <f ca="1">VLOOKUP($B267,基础扩展表!$E:$AG,MATCH(AR$2,基础扩展表!$E$1:$AG$1,0),FALSE)</f>
        <v>#N/A</v>
      </c>
      <c r="AS267" t="e">
        <f ca="1">VLOOKUP($B267,基础扩展表!$E:$AG,MATCH(AS$2,基础扩展表!$E$1:$AG$1,0),FALSE)</f>
        <v>#N/A</v>
      </c>
      <c r="AT267" t="e">
        <f ca="1">VLOOKUP($B267,基础扩展表!$E:$AG,MATCH(AT$2,基础扩展表!$E$1:$AG$1,0),FALSE)</f>
        <v>#N/A</v>
      </c>
      <c r="AU267" t="e">
        <f ca="1">VLOOKUP($B267,基础扩展表!$E:$AG,MATCH(AU$2,基础扩展表!$E$1:$AG$1,0),FALSE)</f>
        <v>#N/A</v>
      </c>
      <c r="AV267" t="e">
        <f ca="1">VLOOKUP($B267,基础扩展表!$E:$AG,MATCH(AV$2,基础扩展表!$E$1:$AG$1,0),FALSE)</f>
        <v>#N/A</v>
      </c>
      <c r="AW267" t="e">
        <f ca="1">VLOOKUP($B267,基础扩展表!$E:$AG,MATCH(AW$2,基础扩展表!$E$1:$AG$1,0),FALSE)</f>
        <v>#N/A</v>
      </c>
      <c r="AX267" t="e">
        <f ca="1">VLOOKUP($B267,基础扩展表!$E:$AG,MATCH(AX$2,基础扩展表!$E$1:$AG$1,0),FALSE)</f>
        <v>#N/A</v>
      </c>
      <c r="AY267" t="e">
        <f ca="1">VLOOKUP($B267,基础扩展表!$E:$AG,MATCH(AY$2,基础扩展表!$E$1:$AG$1,0),FALSE)</f>
        <v>#N/A</v>
      </c>
      <c r="AZ267" t="e">
        <f ca="1">VLOOKUP($B267,基础扩展表!$E:$AG,MATCH(AZ$2,基础扩展表!$E$1:$AG$1,0),FALSE)</f>
        <v>#N/A</v>
      </c>
      <c r="BA267" t="e">
        <f ca="1">VLOOKUP($B267,基础扩展表!$E:$AG,MATCH(BA$2,基础扩展表!$E$1:$AG$1,0),FALSE)</f>
        <v>#N/A</v>
      </c>
      <c r="BB267" t="e">
        <f ca="1">VLOOKUP($B267,基础扩展表!$E:$AG,MATCH(BB$2,基础扩展表!$E$1:$AG$1,0),FALSE)</f>
        <v>#N/A</v>
      </c>
      <c r="BC267" t="e">
        <f ca="1">VLOOKUP($B267,基础扩展表!$E:$AG,MATCH(BC$2,基础扩展表!$E$1:$AG$1,0),FALSE)</f>
        <v>#N/A</v>
      </c>
      <c r="BD267" t="e">
        <f ca="1">VLOOKUP($B267,基础扩展表!$E:$AG,MATCH(BD$2,基础扩展表!$E$1:$AG$1,0),FALSE)</f>
        <v>#N/A</v>
      </c>
      <c r="BE267" t="e">
        <f ca="1">VLOOKUP($B267,基础扩展表!$E:$AG,MATCH(BE$2,基础扩展表!$E$1:$AG$1,0),FALSE)</f>
        <v>#N/A</v>
      </c>
      <c r="BF267" t="e">
        <f ca="1">VLOOKUP($B267,基础扩展表!$E:$AG,MATCH(BF$2,基础扩展表!$E$1:$AG$1,0),FALSE)</f>
        <v>#N/A</v>
      </c>
      <c r="BG267" t="e">
        <f ca="1">VLOOKUP($B267,基础扩展表!$E:$AG,MATCH(BG$2,基础扩展表!$E$1:$AG$1,0),FALSE)</f>
        <v>#N/A</v>
      </c>
      <c r="BH267" t="e">
        <f ca="1">VLOOKUP($B267,基础扩展表!$E:$AG,MATCH(BH$2,基础扩展表!$E$1:$AG$1,0),FALSE)</f>
        <v>#N/A</v>
      </c>
      <c r="BI267" t="e">
        <f ca="1">VLOOKUP($B267,基础扩展表!$E:$AG,MATCH(BI$2,基础扩展表!$E$1:$AG$1,0),FALSE)</f>
        <v>#N/A</v>
      </c>
      <c r="BJ267" t="e">
        <f ca="1">VLOOKUP($B267,基础扩展表!$E:$AG,MATCH(BJ$2,基础扩展表!$E$1:$AG$1,0),FALSE)</f>
        <v>#N/A</v>
      </c>
      <c r="BK267" t="e">
        <f ca="1">VLOOKUP($B267,基础扩展表!$E:$AG,MATCH(BK$2,基础扩展表!$E$1:$AG$1,0),FALSE)</f>
        <v>#N/A</v>
      </c>
      <c r="BL267" t="e">
        <f ca="1">VLOOKUP($B267,基础扩展表!$E:$AG,MATCH(BL$2,基础扩展表!$E$1:$AG$1,0),FALSE)</f>
        <v>#N/A</v>
      </c>
      <c r="BM267" t="e">
        <f ca="1">VLOOKUP($E267,模型表!$C:$E,3,FALSE)</f>
        <v>#N/A</v>
      </c>
      <c r="BP267" t="str">
        <f t="shared" ca="1" si="42"/>
        <v>TRUE</v>
      </c>
    </row>
    <row r="268" spans="2:68" x14ac:dyDescent="0.2">
      <c r="B268" t="str">
        <f t="array" aca="1" ref="B268" ca="1">INDEX(基础表!$Y:$Y,SMALL(IF(基础表!$Z:$Z=1,ROW(基础表!$Z:$Z),999),ROW(H262)))&amp;""</f>
        <v/>
      </c>
      <c r="C268" t="e">
        <f ca="1">VLOOKUP(VLOOKUP($B268,基础表!$E:$G,3,FALSE),模型表!$C:$D,2,FALSE)</f>
        <v>#N/A</v>
      </c>
      <c r="E268" t="e">
        <f ca="1">VLOOKUP($B268,基础表!$E:$G,3,FALSE)</f>
        <v>#N/A</v>
      </c>
      <c r="F268" t="e">
        <f ca="1">VLOOKUP($E268,模型表!$C:$G,5,FALSE)</f>
        <v>#N/A</v>
      </c>
      <c r="G268" t="e">
        <f ca="1">VLOOKUP($E268,模型表!$C:$F,4,FALSE)</f>
        <v>#N/A</v>
      </c>
      <c r="I268" t="str">
        <f t="shared" ca="1" si="43"/>
        <v/>
      </c>
      <c r="J268" t="str">
        <f t="shared" ca="1" si="44"/>
        <v/>
      </c>
      <c r="K268" t="str">
        <f t="shared" ca="1" si="45"/>
        <v/>
      </c>
      <c r="L268" t="str">
        <f t="shared" ca="1" si="46"/>
        <v/>
      </c>
      <c r="M268" t="str">
        <f t="shared" ca="1" si="37"/>
        <v/>
      </c>
      <c r="O268" t="e">
        <f ca="1">VLOOKUP($B268,基础表!$E:$R,14,FALSE)</f>
        <v>#N/A</v>
      </c>
      <c r="P268" t="e">
        <f ca="1">VLOOKUP($B268,基础表!$E:$S,13,FALSE)</f>
        <v>#N/A</v>
      </c>
      <c r="R268" t="e">
        <f ca="1">VLOOKUP($B268,基础表!$E:$H,4,FALSE)</f>
        <v>#N/A</v>
      </c>
      <c r="U268" t="str">
        <f t="shared" ca="1" si="38"/>
        <v/>
      </c>
      <c r="V268" t="str">
        <f t="shared" ca="1" si="39"/>
        <v/>
      </c>
      <c r="W268" t="str">
        <f t="shared" ca="1" si="40"/>
        <v/>
      </c>
      <c r="X268" t="e">
        <f ca="1">VLOOKUP($E268,模型表!$C:$K,9,FALSE)</f>
        <v>#N/A</v>
      </c>
      <c r="Z268" t="e">
        <f ca="1">VLOOKUP($E268,模型表!$C:$Q,11,FALSE)</f>
        <v>#N/A</v>
      </c>
      <c r="AF268" s="36" t="str">
        <f ca="1">IF($B268="","",IF(VLOOKUP($E268,模型表!$C:$O,12,FALSE)="PBuff","["&amp;VLOOKUP($E268,模型表!$C:$Q,13,FALSE)&amp;"]","[]"))</f>
        <v/>
      </c>
      <c r="AH268" s="23" t="str">
        <f t="shared" ca="1" si="47"/>
        <v/>
      </c>
      <c r="AI268" s="23" t="e">
        <f t="shared" ca="1" si="41"/>
        <v>#N/A</v>
      </c>
      <c r="AJ268" s="23" t="str">
        <f t="shared" ca="1" si="48"/>
        <v/>
      </c>
      <c r="AK268" s="23" t="str">
        <f t="shared" ca="1" si="49"/>
        <v/>
      </c>
      <c r="AM268" t="e">
        <f ca="1">VLOOKUP($B268,基础表!$E:$J,4,FALSE)</f>
        <v>#N/A</v>
      </c>
      <c r="AN268" t="e">
        <f ca="1">VLOOKUP($B268,基础表!$E:$J,5,FALSE)</f>
        <v>#N/A</v>
      </c>
      <c r="AO268" t="e">
        <f ca="1">VLOOKUP($B268,基础表!$E:$J,6,FALSE)</f>
        <v>#N/A</v>
      </c>
      <c r="AP268" t="e">
        <f ca="1">VLOOKUP($B268,基础扩展表!$E:$AG,MATCH(AP$2,基础扩展表!$E$1:$AG$1,0),FALSE)</f>
        <v>#N/A</v>
      </c>
      <c r="AQ268" t="e">
        <f ca="1">VLOOKUP($B268,基础扩展表!$E:$AG,MATCH(AQ$2,基础扩展表!$E$1:$AG$1,0),FALSE)</f>
        <v>#N/A</v>
      </c>
      <c r="AR268" t="e">
        <f ca="1">VLOOKUP($B268,基础扩展表!$E:$AG,MATCH(AR$2,基础扩展表!$E$1:$AG$1,0),FALSE)</f>
        <v>#N/A</v>
      </c>
      <c r="AS268" t="e">
        <f ca="1">VLOOKUP($B268,基础扩展表!$E:$AG,MATCH(AS$2,基础扩展表!$E$1:$AG$1,0),FALSE)</f>
        <v>#N/A</v>
      </c>
      <c r="AT268" t="e">
        <f ca="1">VLOOKUP($B268,基础扩展表!$E:$AG,MATCH(AT$2,基础扩展表!$E$1:$AG$1,0),FALSE)</f>
        <v>#N/A</v>
      </c>
      <c r="AU268" t="e">
        <f ca="1">VLOOKUP($B268,基础扩展表!$E:$AG,MATCH(AU$2,基础扩展表!$E$1:$AG$1,0),FALSE)</f>
        <v>#N/A</v>
      </c>
      <c r="AV268" t="e">
        <f ca="1">VLOOKUP($B268,基础扩展表!$E:$AG,MATCH(AV$2,基础扩展表!$E$1:$AG$1,0),FALSE)</f>
        <v>#N/A</v>
      </c>
      <c r="AW268" t="e">
        <f ca="1">VLOOKUP($B268,基础扩展表!$E:$AG,MATCH(AW$2,基础扩展表!$E$1:$AG$1,0),FALSE)</f>
        <v>#N/A</v>
      </c>
      <c r="AX268" t="e">
        <f ca="1">VLOOKUP($B268,基础扩展表!$E:$AG,MATCH(AX$2,基础扩展表!$E$1:$AG$1,0),FALSE)</f>
        <v>#N/A</v>
      </c>
      <c r="AY268" t="e">
        <f ca="1">VLOOKUP($B268,基础扩展表!$E:$AG,MATCH(AY$2,基础扩展表!$E$1:$AG$1,0),FALSE)</f>
        <v>#N/A</v>
      </c>
      <c r="AZ268" t="e">
        <f ca="1">VLOOKUP($B268,基础扩展表!$E:$AG,MATCH(AZ$2,基础扩展表!$E$1:$AG$1,0),FALSE)</f>
        <v>#N/A</v>
      </c>
      <c r="BA268" t="e">
        <f ca="1">VLOOKUP($B268,基础扩展表!$E:$AG,MATCH(BA$2,基础扩展表!$E$1:$AG$1,0),FALSE)</f>
        <v>#N/A</v>
      </c>
      <c r="BB268" t="e">
        <f ca="1">VLOOKUP($B268,基础扩展表!$E:$AG,MATCH(BB$2,基础扩展表!$E$1:$AG$1,0),FALSE)</f>
        <v>#N/A</v>
      </c>
      <c r="BC268" t="e">
        <f ca="1">VLOOKUP($B268,基础扩展表!$E:$AG,MATCH(BC$2,基础扩展表!$E$1:$AG$1,0),FALSE)</f>
        <v>#N/A</v>
      </c>
      <c r="BD268" t="e">
        <f ca="1">VLOOKUP($B268,基础扩展表!$E:$AG,MATCH(BD$2,基础扩展表!$E$1:$AG$1,0),FALSE)</f>
        <v>#N/A</v>
      </c>
      <c r="BE268" t="e">
        <f ca="1">VLOOKUP($B268,基础扩展表!$E:$AG,MATCH(BE$2,基础扩展表!$E$1:$AG$1,0),FALSE)</f>
        <v>#N/A</v>
      </c>
      <c r="BF268" t="e">
        <f ca="1">VLOOKUP($B268,基础扩展表!$E:$AG,MATCH(BF$2,基础扩展表!$E$1:$AG$1,0),FALSE)</f>
        <v>#N/A</v>
      </c>
      <c r="BG268" t="e">
        <f ca="1">VLOOKUP($B268,基础扩展表!$E:$AG,MATCH(BG$2,基础扩展表!$E$1:$AG$1,0),FALSE)</f>
        <v>#N/A</v>
      </c>
      <c r="BH268" t="e">
        <f ca="1">VLOOKUP($B268,基础扩展表!$E:$AG,MATCH(BH$2,基础扩展表!$E$1:$AG$1,0),FALSE)</f>
        <v>#N/A</v>
      </c>
      <c r="BI268" t="e">
        <f ca="1">VLOOKUP($B268,基础扩展表!$E:$AG,MATCH(BI$2,基础扩展表!$E$1:$AG$1,0),FALSE)</f>
        <v>#N/A</v>
      </c>
      <c r="BJ268" t="e">
        <f ca="1">VLOOKUP($B268,基础扩展表!$E:$AG,MATCH(BJ$2,基础扩展表!$E$1:$AG$1,0),FALSE)</f>
        <v>#N/A</v>
      </c>
      <c r="BK268" t="e">
        <f ca="1">VLOOKUP($B268,基础扩展表!$E:$AG,MATCH(BK$2,基础扩展表!$E$1:$AG$1,0),FALSE)</f>
        <v>#N/A</v>
      </c>
      <c r="BL268" t="e">
        <f ca="1">VLOOKUP($B268,基础扩展表!$E:$AG,MATCH(BL$2,基础扩展表!$E$1:$AG$1,0),FALSE)</f>
        <v>#N/A</v>
      </c>
      <c r="BM268" t="e">
        <f ca="1">VLOOKUP($E268,模型表!$C:$E,3,FALSE)</f>
        <v>#N/A</v>
      </c>
      <c r="BP268" t="str">
        <f t="shared" ca="1" si="42"/>
        <v>TRUE</v>
      </c>
    </row>
    <row r="269" spans="2:68" x14ac:dyDescent="0.2">
      <c r="B269" t="str">
        <f t="array" aca="1" ref="B269" ca="1">INDEX(基础表!$Y:$Y,SMALL(IF(基础表!$Z:$Z=1,ROW(基础表!$Z:$Z),999),ROW(H263)))&amp;""</f>
        <v/>
      </c>
      <c r="C269" t="e">
        <f ca="1">VLOOKUP(VLOOKUP($B269,基础表!$E:$G,3,FALSE),模型表!$C:$D,2,FALSE)</f>
        <v>#N/A</v>
      </c>
      <c r="E269" t="e">
        <f ca="1">VLOOKUP($B269,基础表!$E:$G,3,FALSE)</f>
        <v>#N/A</v>
      </c>
      <c r="F269" t="e">
        <f ca="1">VLOOKUP($E269,模型表!$C:$G,5,FALSE)</f>
        <v>#N/A</v>
      </c>
      <c r="G269" t="e">
        <f ca="1">VLOOKUP($E269,模型表!$C:$F,4,FALSE)</f>
        <v>#N/A</v>
      </c>
      <c r="I269" t="str">
        <f t="shared" ca="1" si="43"/>
        <v/>
      </c>
      <c r="J269" t="str">
        <f t="shared" ca="1" si="44"/>
        <v/>
      </c>
      <c r="K269" t="str">
        <f t="shared" ca="1" si="45"/>
        <v/>
      </c>
      <c r="L269" t="str">
        <f t="shared" ca="1" si="46"/>
        <v/>
      </c>
      <c r="M269" t="str">
        <f t="shared" ca="1" si="37"/>
        <v/>
      </c>
      <c r="O269" t="e">
        <f ca="1">VLOOKUP($B269,基础表!$E:$R,14,FALSE)</f>
        <v>#N/A</v>
      </c>
      <c r="P269" t="e">
        <f ca="1">VLOOKUP($B269,基础表!$E:$S,13,FALSE)</f>
        <v>#N/A</v>
      </c>
      <c r="R269" t="e">
        <f ca="1">VLOOKUP($B269,基础表!$E:$H,4,FALSE)</f>
        <v>#N/A</v>
      </c>
      <c r="U269" t="str">
        <f t="shared" ca="1" si="38"/>
        <v/>
      </c>
      <c r="V269" t="str">
        <f t="shared" ca="1" si="39"/>
        <v/>
      </c>
      <c r="W269" t="str">
        <f t="shared" ca="1" si="40"/>
        <v/>
      </c>
      <c r="X269" t="e">
        <f ca="1">VLOOKUP($E269,模型表!$C:$K,9,FALSE)</f>
        <v>#N/A</v>
      </c>
      <c r="Z269" t="e">
        <f ca="1">VLOOKUP($E269,模型表!$C:$Q,11,FALSE)</f>
        <v>#N/A</v>
      </c>
      <c r="AF269" s="36" t="str">
        <f ca="1">IF($B269="","",IF(VLOOKUP($E269,模型表!$C:$O,12,FALSE)="PBuff","["&amp;VLOOKUP($E269,模型表!$C:$Q,13,FALSE)&amp;"]","[]"))</f>
        <v/>
      </c>
      <c r="AH269" s="23" t="str">
        <f t="shared" ca="1" si="47"/>
        <v/>
      </c>
      <c r="AI269" s="23" t="e">
        <f t="shared" ca="1" si="41"/>
        <v>#N/A</v>
      </c>
      <c r="AJ269" s="23" t="str">
        <f t="shared" ca="1" si="48"/>
        <v/>
      </c>
      <c r="AK269" s="23" t="str">
        <f t="shared" ca="1" si="49"/>
        <v/>
      </c>
      <c r="AM269" t="e">
        <f ca="1">VLOOKUP($B269,基础表!$E:$J,4,FALSE)</f>
        <v>#N/A</v>
      </c>
      <c r="AN269" t="e">
        <f ca="1">VLOOKUP($B269,基础表!$E:$J,5,FALSE)</f>
        <v>#N/A</v>
      </c>
      <c r="AO269" t="e">
        <f ca="1">VLOOKUP($B269,基础表!$E:$J,6,FALSE)</f>
        <v>#N/A</v>
      </c>
      <c r="AP269" t="e">
        <f ca="1">VLOOKUP($B269,基础扩展表!$E:$AG,MATCH(AP$2,基础扩展表!$E$1:$AG$1,0),FALSE)</f>
        <v>#N/A</v>
      </c>
      <c r="AQ269" t="e">
        <f ca="1">VLOOKUP($B269,基础扩展表!$E:$AG,MATCH(AQ$2,基础扩展表!$E$1:$AG$1,0),FALSE)</f>
        <v>#N/A</v>
      </c>
      <c r="AR269" t="e">
        <f ca="1">VLOOKUP($B269,基础扩展表!$E:$AG,MATCH(AR$2,基础扩展表!$E$1:$AG$1,0),FALSE)</f>
        <v>#N/A</v>
      </c>
      <c r="AS269" t="e">
        <f ca="1">VLOOKUP($B269,基础扩展表!$E:$AG,MATCH(AS$2,基础扩展表!$E$1:$AG$1,0),FALSE)</f>
        <v>#N/A</v>
      </c>
      <c r="AT269" t="e">
        <f ca="1">VLOOKUP($B269,基础扩展表!$E:$AG,MATCH(AT$2,基础扩展表!$E$1:$AG$1,0),FALSE)</f>
        <v>#N/A</v>
      </c>
      <c r="AU269" t="e">
        <f ca="1">VLOOKUP($B269,基础扩展表!$E:$AG,MATCH(AU$2,基础扩展表!$E$1:$AG$1,0),FALSE)</f>
        <v>#N/A</v>
      </c>
      <c r="AV269" t="e">
        <f ca="1">VLOOKUP($B269,基础扩展表!$E:$AG,MATCH(AV$2,基础扩展表!$E$1:$AG$1,0),FALSE)</f>
        <v>#N/A</v>
      </c>
      <c r="AW269" t="e">
        <f ca="1">VLOOKUP($B269,基础扩展表!$E:$AG,MATCH(AW$2,基础扩展表!$E$1:$AG$1,0),FALSE)</f>
        <v>#N/A</v>
      </c>
      <c r="AX269" t="e">
        <f ca="1">VLOOKUP($B269,基础扩展表!$E:$AG,MATCH(AX$2,基础扩展表!$E$1:$AG$1,0),FALSE)</f>
        <v>#N/A</v>
      </c>
      <c r="AY269" t="e">
        <f ca="1">VLOOKUP($B269,基础扩展表!$E:$AG,MATCH(AY$2,基础扩展表!$E$1:$AG$1,0),FALSE)</f>
        <v>#N/A</v>
      </c>
      <c r="AZ269" t="e">
        <f ca="1">VLOOKUP($B269,基础扩展表!$E:$AG,MATCH(AZ$2,基础扩展表!$E$1:$AG$1,0),FALSE)</f>
        <v>#N/A</v>
      </c>
      <c r="BA269" t="e">
        <f ca="1">VLOOKUP($B269,基础扩展表!$E:$AG,MATCH(BA$2,基础扩展表!$E$1:$AG$1,0),FALSE)</f>
        <v>#N/A</v>
      </c>
      <c r="BB269" t="e">
        <f ca="1">VLOOKUP($B269,基础扩展表!$E:$AG,MATCH(BB$2,基础扩展表!$E$1:$AG$1,0),FALSE)</f>
        <v>#N/A</v>
      </c>
      <c r="BC269" t="e">
        <f ca="1">VLOOKUP($B269,基础扩展表!$E:$AG,MATCH(BC$2,基础扩展表!$E$1:$AG$1,0),FALSE)</f>
        <v>#N/A</v>
      </c>
      <c r="BD269" t="e">
        <f ca="1">VLOOKUP($B269,基础扩展表!$E:$AG,MATCH(BD$2,基础扩展表!$E$1:$AG$1,0),FALSE)</f>
        <v>#N/A</v>
      </c>
      <c r="BE269" t="e">
        <f ca="1">VLOOKUP($B269,基础扩展表!$E:$AG,MATCH(BE$2,基础扩展表!$E$1:$AG$1,0),FALSE)</f>
        <v>#N/A</v>
      </c>
      <c r="BF269" t="e">
        <f ca="1">VLOOKUP($B269,基础扩展表!$E:$AG,MATCH(BF$2,基础扩展表!$E$1:$AG$1,0),FALSE)</f>
        <v>#N/A</v>
      </c>
      <c r="BG269" t="e">
        <f ca="1">VLOOKUP($B269,基础扩展表!$E:$AG,MATCH(BG$2,基础扩展表!$E$1:$AG$1,0),FALSE)</f>
        <v>#N/A</v>
      </c>
      <c r="BH269" t="e">
        <f ca="1">VLOOKUP($B269,基础扩展表!$E:$AG,MATCH(BH$2,基础扩展表!$E$1:$AG$1,0),FALSE)</f>
        <v>#N/A</v>
      </c>
      <c r="BI269" t="e">
        <f ca="1">VLOOKUP($B269,基础扩展表!$E:$AG,MATCH(BI$2,基础扩展表!$E$1:$AG$1,0),FALSE)</f>
        <v>#N/A</v>
      </c>
      <c r="BJ269" t="e">
        <f ca="1">VLOOKUP($B269,基础扩展表!$E:$AG,MATCH(BJ$2,基础扩展表!$E$1:$AG$1,0),FALSE)</f>
        <v>#N/A</v>
      </c>
      <c r="BK269" t="e">
        <f ca="1">VLOOKUP($B269,基础扩展表!$E:$AG,MATCH(BK$2,基础扩展表!$E$1:$AG$1,0),FALSE)</f>
        <v>#N/A</v>
      </c>
      <c r="BL269" t="e">
        <f ca="1">VLOOKUP($B269,基础扩展表!$E:$AG,MATCH(BL$2,基础扩展表!$E$1:$AG$1,0),FALSE)</f>
        <v>#N/A</v>
      </c>
      <c r="BM269" t="e">
        <f ca="1">VLOOKUP($E269,模型表!$C:$E,3,FALSE)</f>
        <v>#N/A</v>
      </c>
      <c r="BP269" t="str">
        <f t="shared" ca="1" si="42"/>
        <v>TRUE</v>
      </c>
    </row>
    <row r="270" spans="2:68" x14ac:dyDescent="0.2">
      <c r="B270" t="str">
        <f t="array" aca="1" ref="B270" ca="1">INDEX(基础表!$Y:$Y,SMALL(IF(基础表!$Z:$Z=1,ROW(基础表!$Z:$Z),999),ROW(H264)))&amp;""</f>
        <v/>
      </c>
      <c r="C270" t="e">
        <f ca="1">VLOOKUP(VLOOKUP($B270,基础表!$E:$G,3,FALSE),模型表!$C:$D,2,FALSE)</f>
        <v>#N/A</v>
      </c>
      <c r="E270" t="e">
        <f ca="1">VLOOKUP($B270,基础表!$E:$G,3,FALSE)</f>
        <v>#N/A</v>
      </c>
      <c r="F270" t="e">
        <f ca="1">VLOOKUP($E270,模型表!$C:$G,5,FALSE)</f>
        <v>#N/A</v>
      </c>
      <c r="G270" t="e">
        <f ca="1">VLOOKUP($E270,模型表!$C:$F,4,FALSE)</f>
        <v>#N/A</v>
      </c>
      <c r="I270" t="str">
        <f t="shared" ca="1" si="43"/>
        <v/>
      </c>
      <c r="J270" t="str">
        <f t="shared" ca="1" si="44"/>
        <v/>
      </c>
      <c r="K270" t="str">
        <f t="shared" ca="1" si="45"/>
        <v/>
      </c>
      <c r="L270" t="str">
        <f t="shared" ca="1" si="46"/>
        <v/>
      </c>
      <c r="M270" t="str">
        <f t="shared" ca="1" si="37"/>
        <v/>
      </c>
      <c r="O270" t="e">
        <f ca="1">VLOOKUP($B270,基础表!$E:$R,14,FALSE)</f>
        <v>#N/A</v>
      </c>
      <c r="P270" t="e">
        <f ca="1">VLOOKUP($B270,基础表!$E:$S,13,FALSE)</f>
        <v>#N/A</v>
      </c>
      <c r="R270" t="e">
        <f ca="1">VLOOKUP($B270,基础表!$E:$H,4,FALSE)</f>
        <v>#N/A</v>
      </c>
      <c r="U270" t="str">
        <f t="shared" ca="1" si="38"/>
        <v/>
      </c>
      <c r="V270" t="str">
        <f t="shared" ca="1" si="39"/>
        <v/>
      </c>
      <c r="W270" t="str">
        <f t="shared" ca="1" si="40"/>
        <v/>
      </c>
      <c r="X270" t="e">
        <f ca="1">VLOOKUP($E270,模型表!$C:$K,9,FALSE)</f>
        <v>#N/A</v>
      </c>
      <c r="Z270" t="e">
        <f ca="1">VLOOKUP($E270,模型表!$C:$Q,11,FALSE)</f>
        <v>#N/A</v>
      </c>
      <c r="AF270" s="36" t="str">
        <f ca="1">IF($B270="","",IF(VLOOKUP($E270,模型表!$C:$O,12,FALSE)="PBuff","["&amp;VLOOKUP($E270,模型表!$C:$Q,13,FALSE)&amp;"]","[]"))</f>
        <v/>
      </c>
      <c r="AH270" s="23" t="str">
        <f t="shared" ca="1" si="47"/>
        <v/>
      </c>
      <c r="AI270" s="23" t="e">
        <f t="shared" ca="1" si="41"/>
        <v>#N/A</v>
      </c>
      <c r="AJ270" s="23" t="str">
        <f t="shared" ca="1" si="48"/>
        <v/>
      </c>
      <c r="AK270" s="23" t="str">
        <f t="shared" ca="1" si="49"/>
        <v/>
      </c>
      <c r="AM270" t="e">
        <f ca="1">VLOOKUP($B270,基础表!$E:$J,4,FALSE)</f>
        <v>#N/A</v>
      </c>
      <c r="AN270" t="e">
        <f ca="1">VLOOKUP($B270,基础表!$E:$J,5,FALSE)</f>
        <v>#N/A</v>
      </c>
      <c r="AO270" t="e">
        <f ca="1">VLOOKUP($B270,基础表!$E:$J,6,FALSE)</f>
        <v>#N/A</v>
      </c>
      <c r="AP270" t="e">
        <f ca="1">VLOOKUP($B270,基础扩展表!$E:$AG,MATCH(AP$2,基础扩展表!$E$1:$AG$1,0),FALSE)</f>
        <v>#N/A</v>
      </c>
      <c r="AQ270" t="e">
        <f ca="1">VLOOKUP($B270,基础扩展表!$E:$AG,MATCH(AQ$2,基础扩展表!$E$1:$AG$1,0),FALSE)</f>
        <v>#N/A</v>
      </c>
      <c r="AR270" t="e">
        <f ca="1">VLOOKUP($B270,基础扩展表!$E:$AG,MATCH(AR$2,基础扩展表!$E$1:$AG$1,0),FALSE)</f>
        <v>#N/A</v>
      </c>
      <c r="AS270" t="e">
        <f ca="1">VLOOKUP($B270,基础扩展表!$E:$AG,MATCH(AS$2,基础扩展表!$E$1:$AG$1,0),FALSE)</f>
        <v>#N/A</v>
      </c>
      <c r="AT270" t="e">
        <f ca="1">VLOOKUP($B270,基础扩展表!$E:$AG,MATCH(AT$2,基础扩展表!$E$1:$AG$1,0),FALSE)</f>
        <v>#N/A</v>
      </c>
      <c r="AU270" t="e">
        <f ca="1">VLOOKUP($B270,基础扩展表!$E:$AG,MATCH(AU$2,基础扩展表!$E$1:$AG$1,0),FALSE)</f>
        <v>#N/A</v>
      </c>
      <c r="AV270" t="e">
        <f ca="1">VLOOKUP($B270,基础扩展表!$E:$AG,MATCH(AV$2,基础扩展表!$E$1:$AG$1,0),FALSE)</f>
        <v>#N/A</v>
      </c>
      <c r="AW270" t="e">
        <f ca="1">VLOOKUP($B270,基础扩展表!$E:$AG,MATCH(AW$2,基础扩展表!$E$1:$AG$1,0),FALSE)</f>
        <v>#N/A</v>
      </c>
      <c r="AX270" t="e">
        <f ca="1">VLOOKUP($B270,基础扩展表!$E:$AG,MATCH(AX$2,基础扩展表!$E$1:$AG$1,0),FALSE)</f>
        <v>#N/A</v>
      </c>
      <c r="AY270" t="e">
        <f ca="1">VLOOKUP($B270,基础扩展表!$E:$AG,MATCH(AY$2,基础扩展表!$E$1:$AG$1,0),FALSE)</f>
        <v>#N/A</v>
      </c>
      <c r="AZ270" t="e">
        <f ca="1">VLOOKUP($B270,基础扩展表!$E:$AG,MATCH(AZ$2,基础扩展表!$E$1:$AG$1,0),FALSE)</f>
        <v>#N/A</v>
      </c>
      <c r="BA270" t="e">
        <f ca="1">VLOOKUP($B270,基础扩展表!$E:$AG,MATCH(BA$2,基础扩展表!$E$1:$AG$1,0),FALSE)</f>
        <v>#N/A</v>
      </c>
      <c r="BB270" t="e">
        <f ca="1">VLOOKUP($B270,基础扩展表!$E:$AG,MATCH(BB$2,基础扩展表!$E$1:$AG$1,0),FALSE)</f>
        <v>#N/A</v>
      </c>
      <c r="BC270" t="e">
        <f ca="1">VLOOKUP($B270,基础扩展表!$E:$AG,MATCH(BC$2,基础扩展表!$E$1:$AG$1,0),FALSE)</f>
        <v>#N/A</v>
      </c>
      <c r="BD270" t="e">
        <f ca="1">VLOOKUP($B270,基础扩展表!$E:$AG,MATCH(BD$2,基础扩展表!$E$1:$AG$1,0),FALSE)</f>
        <v>#N/A</v>
      </c>
      <c r="BE270" t="e">
        <f ca="1">VLOOKUP($B270,基础扩展表!$E:$AG,MATCH(BE$2,基础扩展表!$E$1:$AG$1,0),FALSE)</f>
        <v>#N/A</v>
      </c>
      <c r="BF270" t="e">
        <f ca="1">VLOOKUP($B270,基础扩展表!$E:$AG,MATCH(BF$2,基础扩展表!$E$1:$AG$1,0),FALSE)</f>
        <v>#N/A</v>
      </c>
      <c r="BG270" t="e">
        <f ca="1">VLOOKUP($B270,基础扩展表!$E:$AG,MATCH(BG$2,基础扩展表!$E$1:$AG$1,0),FALSE)</f>
        <v>#N/A</v>
      </c>
      <c r="BH270" t="e">
        <f ca="1">VLOOKUP($B270,基础扩展表!$E:$AG,MATCH(BH$2,基础扩展表!$E$1:$AG$1,0),FALSE)</f>
        <v>#N/A</v>
      </c>
      <c r="BI270" t="e">
        <f ca="1">VLOOKUP($B270,基础扩展表!$E:$AG,MATCH(BI$2,基础扩展表!$E$1:$AG$1,0),FALSE)</f>
        <v>#N/A</v>
      </c>
      <c r="BJ270" t="e">
        <f ca="1">VLOOKUP($B270,基础扩展表!$E:$AG,MATCH(BJ$2,基础扩展表!$E$1:$AG$1,0),FALSE)</f>
        <v>#N/A</v>
      </c>
      <c r="BK270" t="e">
        <f ca="1">VLOOKUP($B270,基础扩展表!$E:$AG,MATCH(BK$2,基础扩展表!$E$1:$AG$1,0),FALSE)</f>
        <v>#N/A</v>
      </c>
      <c r="BL270" t="e">
        <f ca="1">VLOOKUP($B270,基础扩展表!$E:$AG,MATCH(BL$2,基础扩展表!$E$1:$AG$1,0),FALSE)</f>
        <v>#N/A</v>
      </c>
      <c r="BM270" t="e">
        <f ca="1">VLOOKUP($E270,模型表!$C:$E,3,FALSE)</f>
        <v>#N/A</v>
      </c>
      <c r="BP270" t="str">
        <f t="shared" ca="1" si="42"/>
        <v>TRUE</v>
      </c>
    </row>
    <row r="271" spans="2:68" x14ac:dyDescent="0.2">
      <c r="B271" t="str">
        <f t="array" aca="1" ref="B271" ca="1">INDEX(基础表!$Y:$Y,SMALL(IF(基础表!$Z:$Z=1,ROW(基础表!$Z:$Z),999),ROW(H265)))&amp;""</f>
        <v/>
      </c>
      <c r="C271" t="e">
        <f ca="1">VLOOKUP(VLOOKUP($B271,基础表!$E:$G,3,FALSE),模型表!$C:$D,2,FALSE)</f>
        <v>#N/A</v>
      </c>
      <c r="E271" t="e">
        <f ca="1">VLOOKUP($B271,基础表!$E:$G,3,FALSE)</f>
        <v>#N/A</v>
      </c>
      <c r="F271" t="e">
        <f ca="1">VLOOKUP($E271,模型表!$C:$G,5,FALSE)</f>
        <v>#N/A</v>
      </c>
      <c r="G271" t="e">
        <f ca="1">VLOOKUP($E271,模型表!$C:$F,4,FALSE)</f>
        <v>#N/A</v>
      </c>
      <c r="I271" t="str">
        <f t="shared" ca="1" si="43"/>
        <v/>
      </c>
      <c r="J271" t="str">
        <f t="shared" ca="1" si="44"/>
        <v/>
      </c>
      <c r="K271" t="str">
        <f t="shared" ca="1" si="45"/>
        <v/>
      </c>
      <c r="L271" t="str">
        <f t="shared" ca="1" si="46"/>
        <v/>
      </c>
      <c r="M271" t="str">
        <f t="shared" ca="1" si="37"/>
        <v/>
      </c>
      <c r="O271" t="e">
        <f ca="1">VLOOKUP($B271,基础表!$E:$R,14,FALSE)</f>
        <v>#N/A</v>
      </c>
      <c r="P271" t="e">
        <f ca="1">VLOOKUP($B271,基础表!$E:$S,13,FALSE)</f>
        <v>#N/A</v>
      </c>
      <c r="R271" t="e">
        <f ca="1">VLOOKUP($B271,基础表!$E:$H,4,FALSE)</f>
        <v>#N/A</v>
      </c>
      <c r="U271" t="str">
        <f t="shared" ca="1" si="38"/>
        <v/>
      </c>
      <c r="V271" t="str">
        <f t="shared" ca="1" si="39"/>
        <v/>
      </c>
      <c r="W271" t="str">
        <f t="shared" ca="1" si="40"/>
        <v/>
      </c>
      <c r="X271" t="e">
        <f ca="1">VLOOKUP($E271,模型表!$C:$K,9,FALSE)</f>
        <v>#N/A</v>
      </c>
      <c r="Z271" t="e">
        <f ca="1">VLOOKUP($E271,模型表!$C:$Q,11,FALSE)</f>
        <v>#N/A</v>
      </c>
      <c r="AF271" s="36" t="str">
        <f ca="1">IF($B271="","",IF(VLOOKUP($E271,模型表!$C:$O,12,FALSE)="PBuff","["&amp;VLOOKUP($E271,模型表!$C:$Q,13,FALSE)&amp;"]","[]"))</f>
        <v/>
      </c>
      <c r="AH271" s="23" t="str">
        <f t="shared" ca="1" si="47"/>
        <v/>
      </c>
      <c r="AI271" s="23" t="e">
        <f t="shared" ca="1" si="41"/>
        <v>#N/A</v>
      </c>
      <c r="AJ271" s="23" t="str">
        <f t="shared" ca="1" si="48"/>
        <v/>
      </c>
      <c r="AK271" s="23" t="str">
        <f t="shared" ca="1" si="49"/>
        <v/>
      </c>
      <c r="AM271" t="e">
        <f ca="1">VLOOKUP($B271,基础表!$E:$J,4,FALSE)</f>
        <v>#N/A</v>
      </c>
      <c r="AN271" t="e">
        <f ca="1">VLOOKUP($B271,基础表!$E:$J,5,FALSE)</f>
        <v>#N/A</v>
      </c>
      <c r="AO271" t="e">
        <f ca="1">VLOOKUP($B271,基础表!$E:$J,6,FALSE)</f>
        <v>#N/A</v>
      </c>
      <c r="AP271" t="e">
        <f ca="1">VLOOKUP($B271,基础扩展表!$E:$AG,MATCH(AP$2,基础扩展表!$E$1:$AG$1,0),FALSE)</f>
        <v>#N/A</v>
      </c>
      <c r="AQ271" t="e">
        <f ca="1">VLOOKUP($B271,基础扩展表!$E:$AG,MATCH(AQ$2,基础扩展表!$E$1:$AG$1,0),FALSE)</f>
        <v>#N/A</v>
      </c>
      <c r="AR271" t="e">
        <f ca="1">VLOOKUP($B271,基础扩展表!$E:$AG,MATCH(AR$2,基础扩展表!$E$1:$AG$1,0),FALSE)</f>
        <v>#N/A</v>
      </c>
      <c r="AS271" t="e">
        <f ca="1">VLOOKUP($B271,基础扩展表!$E:$AG,MATCH(AS$2,基础扩展表!$E$1:$AG$1,0),FALSE)</f>
        <v>#N/A</v>
      </c>
      <c r="AT271" t="e">
        <f ca="1">VLOOKUP($B271,基础扩展表!$E:$AG,MATCH(AT$2,基础扩展表!$E$1:$AG$1,0),FALSE)</f>
        <v>#N/A</v>
      </c>
      <c r="AU271" t="e">
        <f ca="1">VLOOKUP($B271,基础扩展表!$E:$AG,MATCH(AU$2,基础扩展表!$E$1:$AG$1,0),FALSE)</f>
        <v>#N/A</v>
      </c>
      <c r="AV271" t="e">
        <f ca="1">VLOOKUP($B271,基础扩展表!$E:$AG,MATCH(AV$2,基础扩展表!$E$1:$AG$1,0),FALSE)</f>
        <v>#N/A</v>
      </c>
      <c r="AW271" t="e">
        <f ca="1">VLOOKUP($B271,基础扩展表!$E:$AG,MATCH(AW$2,基础扩展表!$E$1:$AG$1,0),FALSE)</f>
        <v>#N/A</v>
      </c>
      <c r="AX271" t="e">
        <f ca="1">VLOOKUP($B271,基础扩展表!$E:$AG,MATCH(AX$2,基础扩展表!$E$1:$AG$1,0),FALSE)</f>
        <v>#N/A</v>
      </c>
      <c r="AY271" t="e">
        <f ca="1">VLOOKUP($B271,基础扩展表!$E:$AG,MATCH(AY$2,基础扩展表!$E$1:$AG$1,0),FALSE)</f>
        <v>#N/A</v>
      </c>
      <c r="AZ271" t="e">
        <f ca="1">VLOOKUP($B271,基础扩展表!$E:$AG,MATCH(AZ$2,基础扩展表!$E$1:$AG$1,0),FALSE)</f>
        <v>#N/A</v>
      </c>
      <c r="BA271" t="e">
        <f ca="1">VLOOKUP($B271,基础扩展表!$E:$AG,MATCH(BA$2,基础扩展表!$E$1:$AG$1,0),FALSE)</f>
        <v>#N/A</v>
      </c>
      <c r="BB271" t="e">
        <f ca="1">VLOOKUP($B271,基础扩展表!$E:$AG,MATCH(BB$2,基础扩展表!$E$1:$AG$1,0),FALSE)</f>
        <v>#N/A</v>
      </c>
      <c r="BC271" t="e">
        <f ca="1">VLOOKUP($B271,基础扩展表!$E:$AG,MATCH(BC$2,基础扩展表!$E$1:$AG$1,0),FALSE)</f>
        <v>#N/A</v>
      </c>
      <c r="BD271" t="e">
        <f ca="1">VLOOKUP($B271,基础扩展表!$E:$AG,MATCH(BD$2,基础扩展表!$E$1:$AG$1,0),FALSE)</f>
        <v>#N/A</v>
      </c>
      <c r="BE271" t="e">
        <f ca="1">VLOOKUP($B271,基础扩展表!$E:$AG,MATCH(BE$2,基础扩展表!$E$1:$AG$1,0),FALSE)</f>
        <v>#N/A</v>
      </c>
      <c r="BF271" t="e">
        <f ca="1">VLOOKUP($B271,基础扩展表!$E:$AG,MATCH(BF$2,基础扩展表!$E$1:$AG$1,0),FALSE)</f>
        <v>#N/A</v>
      </c>
      <c r="BG271" t="e">
        <f ca="1">VLOOKUP($B271,基础扩展表!$E:$AG,MATCH(BG$2,基础扩展表!$E$1:$AG$1,0),FALSE)</f>
        <v>#N/A</v>
      </c>
      <c r="BH271" t="e">
        <f ca="1">VLOOKUP($B271,基础扩展表!$E:$AG,MATCH(BH$2,基础扩展表!$E$1:$AG$1,0),FALSE)</f>
        <v>#N/A</v>
      </c>
      <c r="BI271" t="e">
        <f ca="1">VLOOKUP($B271,基础扩展表!$E:$AG,MATCH(BI$2,基础扩展表!$E$1:$AG$1,0),FALSE)</f>
        <v>#N/A</v>
      </c>
      <c r="BJ271" t="e">
        <f ca="1">VLOOKUP($B271,基础扩展表!$E:$AG,MATCH(BJ$2,基础扩展表!$E$1:$AG$1,0),FALSE)</f>
        <v>#N/A</v>
      </c>
      <c r="BK271" t="e">
        <f ca="1">VLOOKUP($B271,基础扩展表!$E:$AG,MATCH(BK$2,基础扩展表!$E$1:$AG$1,0),FALSE)</f>
        <v>#N/A</v>
      </c>
      <c r="BL271" t="e">
        <f ca="1">VLOOKUP($B271,基础扩展表!$E:$AG,MATCH(BL$2,基础扩展表!$E$1:$AG$1,0),FALSE)</f>
        <v>#N/A</v>
      </c>
      <c r="BM271" t="e">
        <f ca="1">VLOOKUP($E271,模型表!$C:$E,3,FALSE)</f>
        <v>#N/A</v>
      </c>
      <c r="BP271" t="str">
        <f t="shared" ca="1" si="42"/>
        <v>TRUE</v>
      </c>
    </row>
    <row r="272" spans="2:68" x14ac:dyDescent="0.2">
      <c r="B272" t="str">
        <f t="array" aca="1" ref="B272" ca="1">INDEX(基础表!$Y:$Y,SMALL(IF(基础表!$Z:$Z=1,ROW(基础表!$Z:$Z),999),ROW(H266)))&amp;""</f>
        <v/>
      </c>
      <c r="C272" t="e">
        <f ca="1">VLOOKUP(VLOOKUP($B272,基础表!$E:$G,3,FALSE),模型表!$C:$D,2,FALSE)</f>
        <v>#N/A</v>
      </c>
      <c r="E272" t="e">
        <f ca="1">VLOOKUP($B272,基础表!$E:$G,3,FALSE)</f>
        <v>#N/A</v>
      </c>
      <c r="F272" t="e">
        <f ca="1">VLOOKUP($E272,模型表!$C:$G,5,FALSE)</f>
        <v>#N/A</v>
      </c>
      <c r="G272" t="e">
        <f ca="1">VLOOKUP($E272,模型表!$C:$F,4,FALSE)</f>
        <v>#N/A</v>
      </c>
      <c r="I272" t="str">
        <f t="shared" ca="1" si="43"/>
        <v/>
      </c>
      <c r="J272" t="str">
        <f t="shared" ca="1" si="44"/>
        <v/>
      </c>
      <c r="K272" t="str">
        <f t="shared" ca="1" si="45"/>
        <v/>
      </c>
      <c r="L272" t="str">
        <f t="shared" ca="1" si="46"/>
        <v/>
      </c>
      <c r="M272" t="str">
        <f t="shared" ca="1" si="37"/>
        <v/>
      </c>
      <c r="O272" t="e">
        <f ca="1">VLOOKUP($B272,基础表!$E:$R,14,FALSE)</f>
        <v>#N/A</v>
      </c>
      <c r="P272" t="e">
        <f ca="1">VLOOKUP($B272,基础表!$E:$S,13,FALSE)</f>
        <v>#N/A</v>
      </c>
      <c r="R272" t="e">
        <f ca="1">VLOOKUP($B272,基础表!$E:$H,4,FALSE)</f>
        <v>#N/A</v>
      </c>
      <c r="U272" t="str">
        <f t="shared" ca="1" si="38"/>
        <v/>
      </c>
      <c r="V272" t="str">
        <f t="shared" ca="1" si="39"/>
        <v/>
      </c>
      <c r="W272" t="str">
        <f t="shared" ca="1" si="40"/>
        <v/>
      </c>
      <c r="X272" t="e">
        <f ca="1">VLOOKUP($E272,模型表!$C:$K,9,FALSE)</f>
        <v>#N/A</v>
      </c>
      <c r="Z272" t="e">
        <f ca="1">VLOOKUP($E272,模型表!$C:$Q,11,FALSE)</f>
        <v>#N/A</v>
      </c>
      <c r="AF272" s="36" t="str">
        <f ca="1">IF($B272="","",IF(VLOOKUP($E272,模型表!$C:$O,12,FALSE)="PBuff","["&amp;VLOOKUP($E272,模型表!$C:$Q,13,FALSE)&amp;"]","[]"))</f>
        <v/>
      </c>
      <c r="AH272" s="23" t="str">
        <f t="shared" ca="1" si="47"/>
        <v/>
      </c>
      <c r="AI272" s="23" t="e">
        <f t="shared" ca="1" si="41"/>
        <v>#N/A</v>
      </c>
      <c r="AJ272" s="23" t="str">
        <f t="shared" ca="1" si="48"/>
        <v/>
      </c>
      <c r="AK272" s="23" t="str">
        <f t="shared" ca="1" si="49"/>
        <v/>
      </c>
      <c r="AM272" t="e">
        <f ca="1">VLOOKUP($B272,基础表!$E:$J,4,FALSE)</f>
        <v>#N/A</v>
      </c>
      <c r="AN272" t="e">
        <f ca="1">VLOOKUP($B272,基础表!$E:$J,5,FALSE)</f>
        <v>#N/A</v>
      </c>
      <c r="AO272" t="e">
        <f ca="1">VLOOKUP($B272,基础表!$E:$J,6,FALSE)</f>
        <v>#N/A</v>
      </c>
      <c r="AP272" t="e">
        <f ca="1">VLOOKUP($B272,基础扩展表!$E:$AG,MATCH(AP$2,基础扩展表!$E$1:$AG$1,0),FALSE)</f>
        <v>#N/A</v>
      </c>
      <c r="AQ272" t="e">
        <f ca="1">VLOOKUP($B272,基础扩展表!$E:$AG,MATCH(AQ$2,基础扩展表!$E$1:$AG$1,0),FALSE)</f>
        <v>#N/A</v>
      </c>
      <c r="AR272" t="e">
        <f ca="1">VLOOKUP($B272,基础扩展表!$E:$AG,MATCH(AR$2,基础扩展表!$E$1:$AG$1,0),FALSE)</f>
        <v>#N/A</v>
      </c>
      <c r="AS272" t="e">
        <f ca="1">VLOOKUP($B272,基础扩展表!$E:$AG,MATCH(AS$2,基础扩展表!$E$1:$AG$1,0),FALSE)</f>
        <v>#N/A</v>
      </c>
      <c r="AT272" t="e">
        <f ca="1">VLOOKUP($B272,基础扩展表!$E:$AG,MATCH(AT$2,基础扩展表!$E$1:$AG$1,0),FALSE)</f>
        <v>#N/A</v>
      </c>
      <c r="AU272" t="e">
        <f ca="1">VLOOKUP($B272,基础扩展表!$E:$AG,MATCH(AU$2,基础扩展表!$E$1:$AG$1,0),FALSE)</f>
        <v>#N/A</v>
      </c>
      <c r="AV272" t="e">
        <f ca="1">VLOOKUP($B272,基础扩展表!$E:$AG,MATCH(AV$2,基础扩展表!$E$1:$AG$1,0),FALSE)</f>
        <v>#N/A</v>
      </c>
      <c r="AW272" t="e">
        <f ca="1">VLOOKUP($B272,基础扩展表!$E:$AG,MATCH(AW$2,基础扩展表!$E$1:$AG$1,0),FALSE)</f>
        <v>#N/A</v>
      </c>
      <c r="AX272" t="e">
        <f ca="1">VLOOKUP($B272,基础扩展表!$E:$AG,MATCH(AX$2,基础扩展表!$E$1:$AG$1,0),FALSE)</f>
        <v>#N/A</v>
      </c>
      <c r="AY272" t="e">
        <f ca="1">VLOOKUP($B272,基础扩展表!$E:$AG,MATCH(AY$2,基础扩展表!$E$1:$AG$1,0),FALSE)</f>
        <v>#N/A</v>
      </c>
      <c r="AZ272" t="e">
        <f ca="1">VLOOKUP($B272,基础扩展表!$E:$AG,MATCH(AZ$2,基础扩展表!$E$1:$AG$1,0),FALSE)</f>
        <v>#N/A</v>
      </c>
      <c r="BA272" t="e">
        <f ca="1">VLOOKUP($B272,基础扩展表!$E:$AG,MATCH(BA$2,基础扩展表!$E$1:$AG$1,0),FALSE)</f>
        <v>#N/A</v>
      </c>
      <c r="BB272" t="e">
        <f ca="1">VLOOKUP($B272,基础扩展表!$E:$AG,MATCH(BB$2,基础扩展表!$E$1:$AG$1,0),FALSE)</f>
        <v>#N/A</v>
      </c>
      <c r="BC272" t="e">
        <f ca="1">VLOOKUP($B272,基础扩展表!$E:$AG,MATCH(BC$2,基础扩展表!$E$1:$AG$1,0),FALSE)</f>
        <v>#N/A</v>
      </c>
      <c r="BD272" t="e">
        <f ca="1">VLOOKUP($B272,基础扩展表!$E:$AG,MATCH(BD$2,基础扩展表!$E$1:$AG$1,0),FALSE)</f>
        <v>#N/A</v>
      </c>
      <c r="BE272" t="e">
        <f ca="1">VLOOKUP($B272,基础扩展表!$E:$AG,MATCH(BE$2,基础扩展表!$E$1:$AG$1,0),FALSE)</f>
        <v>#N/A</v>
      </c>
      <c r="BF272" t="e">
        <f ca="1">VLOOKUP($B272,基础扩展表!$E:$AG,MATCH(BF$2,基础扩展表!$E$1:$AG$1,0),FALSE)</f>
        <v>#N/A</v>
      </c>
      <c r="BG272" t="e">
        <f ca="1">VLOOKUP($B272,基础扩展表!$E:$AG,MATCH(BG$2,基础扩展表!$E$1:$AG$1,0),FALSE)</f>
        <v>#N/A</v>
      </c>
      <c r="BH272" t="e">
        <f ca="1">VLOOKUP($B272,基础扩展表!$E:$AG,MATCH(BH$2,基础扩展表!$E$1:$AG$1,0),FALSE)</f>
        <v>#N/A</v>
      </c>
      <c r="BI272" t="e">
        <f ca="1">VLOOKUP($B272,基础扩展表!$E:$AG,MATCH(BI$2,基础扩展表!$E$1:$AG$1,0),FALSE)</f>
        <v>#N/A</v>
      </c>
      <c r="BJ272" t="e">
        <f ca="1">VLOOKUP($B272,基础扩展表!$E:$AG,MATCH(BJ$2,基础扩展表!$E$1:$AG$1,0),FALSE)</f>
        <v>#N/A</v>
      </c>
      <c r="BK272" t="e">
        <f ca="1">VLOOKUP($B272,基础扩展表!$E:$AG,MATCH(BK$2,基础扩展表!$E$1:$AG$1,0),FALSE)</f>
        <v>#N/A</v>
      </c>
      <c r="BL272" t="e">
        <f ca="1">VLOOKUP($B272,基础扩展表!$E:$AG,MATCH(BL$2,基础扩展表!$E$1:$AG$1,0),FALSE)</f>
        <v>#N/A</v>
      </c>
      <c r="BM272" t="e">
        <f ca="1">VLOOKUP($E272,模型表!$C:$E,3,FALSE)</f>
        <v>#N/A</v>
      </c>
      <c r="BP272" t="str">
        <f t="shared" ca="1" si="42"/>
        <v>TRUE</v>
      </c>
    </row>
    <row r="273" spans="2:68" x14ac:dyDescent="0.2">
      <c r="B273" t="str">
        <f t="array" aca="1" ref="B273" ca="1">INDEX(基础表!$Y:$Y,SMALL(IF(基础表!$Z:$Z=1,ROW(基础表!$Z:$Z),999),ROW(H267)))&amp;""</f>
        <v/>
      </c>
      <c r="C273" t="e">
        <f ca="1">VLOOKUP(VLOOKUP($B273,基础表!$E:$G,3,FALSE),模型表!$C:$D,2,FALSE)</f>
        <v>#N/A</v>
      </c>
      <c r="E273" t="e">
        <f ca="1">VLOOKUP($B273,基础表!$E:$G,3,FALSE)</f>
        <v>#N/A</v>
      </c>
      <c r="F273" t="e">
        <f ca="1">VLOOKUP($E273,模型表!$C:$G,5,FALSE)</f>
        <v>#N/A</v>
      </c>
      <c r="G273" t="e">
        <f ca="1">VLOOKUP($E273,模型表!$C:$F,4,FALSE)</f>
        <v>#N/A</v>
      </c>
      <c r="I273" t="str">
        <f t="shared" ca="1" si="43"/>
        <v/>
      </c>
      <c r="J273" t="str">
        <f t="shared" ca="1" si="44"/>
        <v/>
      </c>
      <c r="K273" t="str">
        <f t="shared" ca="1" si="45"/>
        <v/>
      </c>
      <c r="L273" t="str">
        <f t="shared" ca="1" si="46"/>
        <v/>
      </c>
      <c r="M273" t="str">
        <f t="shared" ca="1" si="37"/>
        <v/>
      </c>
      <c r="O273" t="e">
        <f ca="1">VLOOKUP($B273,基础表!$E:$R,14,FALSE)</f>
        <v>#N/A</v>
      </c>
      <c r="P273" t="e">
        <f ca="1">VLOOKUP($B273,基础表!$E:$S,13,FALSE)</f>
        <v>#N/A</v>
      </c>
      <c r="R273" t="e">
        <f ca="1">VLOOKUP($B273,基础表!$E:$H,4,FALSE)</f>
        <v>#N/A</v>
      </c>
      <c r="U273" t="str">
        <f t="shared" ca="1" si="38"/>
        <v/>
      </c>
      <c r="V273" t="str">
        <f t="shared" ca="1" si="39"/>
        <v/>
      </c>
      <c r="W273" t="str">
        <f t="shared" ca="1" si="40"/>
        <v/>
      </c>
      <c r="X273" t="e">
        <f ca="1">VLOOKUP($E273,模型表!$C:$K,9,FALSE)</f>
        <v>#N/A</v>
      </c>
      <c r="Z273" t="e">
        <f ca="1">VLOOKUP($E273,模型表!$C:$Q,11,FALSE)</f>
        <v>#N/A</v>
      </c>
      <c r="AF273" s="36" t="str">
        <f ca="1">IF($B273="","",IF(VLOOKUP($E273,模型表!$C:$O,12,FALSE)="PBuff","["&amp;VLOOKUP($E273,模型表!$C:$Q,13,FALSE)&amp;"]","[]"))</f>
        <v/>
      </c>
      <c r="AH273" s="23" t="str">
        <f t="shared" ca="1" si="47"/>
        <v/>
      </c>
      <c r="AI273" s="23" t="e">
        <f t="shared" ca="1" si="41"/>
        <v>#N/A</v>
      </c>
      <c r="AJ273" s="23" t="str">
        <f t="shared" ca="1" si="48"/>
        <v/>
      </c>
      <c r="AK273" s="23" t="str">
        <f t="shared" ca="1" si="49"/>
        <v/>
      </c>
      <c r="AM273" t="e">
        <f ca="1">VLOOKUP($B273,基础表!$E:$J,4,FALSE)</f>
        <v>#N/A</v>
      </c>
      <c r="AN273" t="e">
        <f ca="1">VLOOKUP($B273,基础表!$E:$J,5,FALSE)</f>
        <v>#N/A</v>
      </c>
      <c r="AO273" t="e">
        <f ca="1">VLOOKUP($B273,基础表!$E:$J,6,FALSE)</f>
        <v>#N/A</v>
      </c>
      <c r="AP273" t="e">
        <f ca="1">VLOOKUP($B273,基础扩展表!$E:$AG,MATCH(AP$2,基础扩展表!$E$1:$AG$1,0),FALSE)</f>
        <v>#N/A</v>
      </c>
      <c r="AQ273" t="e">
        <f ca="1">VLOOKUP($B273,基础扩展表!$E:$AG,MATCH(AQ$2,基础扩展表!$E$1:$AG$1,0),FALSE)</f>
        <v>#N/A</v>
      </c>
      <c r="AR273" t="e">
        <f ca="1">VLOOKUP($B273,基础扩展表!$E:$AG,MATCH(AR$2,基础扩展表!$E$1:$AG$1,0),FALSE)</f>
        <v>#N/A</v>
      </c>
      <c r="AS273" t="e">
        <f ca="1">VLOOKUP($B273,基础扩展表!$E:$AG,MATCH(AS$2,基础扩展表!$E$1:$AG$1,0),FALSE)</f>
        <v>#N/A</v>
      </c>
      <c r="AT273" t="e">
        <f ca="1">VLOOKUP($B273,基础扩展表!$E:$AG,MATCH(AT$2,基础扩展表!$E$1:$AG$1,0),FALSE)</f>
        <v>#N/A</v>
      </c>
      <c r="AU273" t="e">
        <f ca="1">VLOOKUP($B273,基础扩展表!$E:$AG,MATCH(AU$2,基础扩展表!$E$1:$AG$1,0),FALSE)</f>
        <v>#N/A</v>
      </c>
      <c r="AV273" t="e">
        <f ca="1">VLOOKUP($B273,基础扩展表!$E:$AG,MATCH(AV$2,基础扩展表!$E$1:$AG$1,0),FALSE)</f>
        <v>#N/A</v>
      </c>
      <c r="AW273" t="e">
        <f ca="1">VLOOKUP($B273,基础扩展表!$E:$AG,MATCH(AW$2,基础扩展表!$E$1:$AG$1,0),FALSE)</f>
        <v>#N/A</v>
      </c>
      <c r="AX273" t="e">
        <f ca="1">VLOOKUP($B273,基础扩展表!$E:$AG,MATCH(AX$2,基础扩展表!$E$1:$AG$1,0),FALSE)</f>
        <v>#N/A</v>
      </c>
      <c r="AY273" t="e">
        <f ca="1">VLOOKUP($B273,基础扩展表!$E:$AG,MATCH(AY$2,基础扩展表!$E$1:$AG$1,0),FALSE)</f>
        <v>#N/A</v>
      </c>
      <c r="AZ273" t="e">
        <f ca="1">VLOOKUP($B273,基础扩展表!$E:$AG,MATCH(AZ$2,基础扩展表!$E$1:$AG$1,0),FALSE)</f>
        <v>#N/A</v>
      </c>
      <c r="BA273" t="e">
        <f ca="1">VLOOKUP($B273,基础扩展表!$E:$AG,MATCH(BA$2,基础扩展表!$E$1:$AG$1,0),FALSE)</f>
        <v>#N/A</v>
      </c>
      <c r="BB273" t="e">
        <f ca="1">VLOOKUP($B273,基础扩展表!$E:$AG,MATCH(BB$2,基础扩展表!$E$1:$AG$1,0),FALSE)</f>
        <v>#N/A</v>
      </c>
      <c r="BC273" t="e">
        <f ca="1">VLOOKUP($B273,基础扩展表!$E:$AG,MATCH(BC$2,基础扩展表!$E$1:$AG$1,0),FALSE)</f>
        <v>#N/A</v>
      </c>
      <c r="BD273" t="e">
        <f ca="1">VLOOKUP($B273,基础扩展表!$E:$AG,MATCH(BD$2,基础扩展表!$E$1:$AG$1,0),FALSE)</f>
        <v>#N/A</v>
      </c>
      <c r="BE273" t="e">
        <f ca="1">VLOOKUP($B273,基础扩展表!$E:$AG,MATCH(BE$2,基础扩展表!$E$1:$AG$1,0),FALSE)</f>
        <v>#N/A</v>
      </c>
      <c r="BF273" t="e">
        <f ca="1">VLOOKUP($B273,基础扩展表!$E:$AG,MATCH(BF$2,基础扩展表!$E$1:$AG$1,0),FALSE)</f>
        <v>#N/A</v>
      </c>
      <c r="BG273" t="e">
        <f ca="1">VLOOKUP($B273,基础扩展表!$E:$AG,MATCH(BG$2,基础扩展表!$E$1:$AG$1,0),FALSE)</f>
        <v>#N/A</v>
      </c>
      <c r="BH273" t="e">
        <f ca="1">VLOOKUP($B273,基础扩展表!$E:$AG,MATCH(BH$2,基础扩展表!$E$1:$AG$1,0),FALSE)</f>
        <v>#N/A</v>
      </c>
      <c r="BI273" t="e">
        <f ca="1">VLOOKUP($B273,基础扩展表!$E:$AG,MATCH(BI$2,基础扩展表!$E$1:$AG$1,0),FALSE)</f>
        <v>#N/A</v>
      </c>
      <c r="BJ273" t="e">
        <f ca="1">VLOOKUP($B273,基础扩展表!$E:$AG,MATCH(BJ$2,基础扩展表!$E$1:$AG$1,0),FALSE)</f>
        <v>#N/A</v>
      </c>
      <c r="BK273" t="e">
        <f ca="1">VLOOKUP($B273,基础扩展表!$E:$AG,MATCH(BK$2,基础扩展表!$E$1:$AG$1,0),FALSE)</f>
        <v>#N/A</v>
      </c>
      <c r="BL273" t="e">
        <f ca="1">VLOOKUP($B273,基础扩展表!$E:$AG,MATCH(BL$2,基础扩展表!$E$1:$AG$1,0),FALSE)</f>
        <v>#N/A</v>
      </c>
      <c r="BM273" t="e">
        <f ca="1">VLOOKUP($E273,模型表!$C:$E,3,FALSE)</f>
        <v>#N/A</v>
      </c>
      <c r="BP273" t="str">
        <f t="shared" ca="1" si="42"/>
        <v>TRUE</v>
      </c>
    </row>
    <row r="274" spans="2:68" x14ac:dyDescent="0.2">
      <c r="B274" t="str">
        <f t="array" aca="1" ref="B274" ca="1">INDEX(基础表!$Y:$Y,SMALL(IF(基础表!$Z:$Z=1,ROW(基础表!$Z:$Z),999),ROW(H268)))&amp;""</f>
        <v/>
      </c>
      <c r="C274" t="e">
        <f ca="1">VLOOKUP(VLOOKUP($B274,基础表!$E:$G,3,FALSE),模型表!$C:$D,2,FALSE)</f>
        <v>#N/A</v>
      </c>
      <c r="E274" t="e">
        <f ca="1">VLOOKUP($B274,基础表!$E:$G,3,FALSE)</f>
        <v>#N/A</v>
      </c>
      <c r="F274" t="e">
        <f ca="1">VLOOKUP($E274,模型表!$C:$G,5,FALSE)</f>
        <v>#N/A</v>
      </c>
      <c r="G274" t="e">
        <f ca="1">VLOOKUP($E274,模型表!$C:$F,4,FALSE)</f>
        <v>#N/A</v>
      </c>
      <c r="I274" t="str">
        <f t="shared" ca="1" si="43"/>
        <v/>
      </c>
      <c r="J274" t="str">
        <f t="shared" ca="1" si="44"/>
        <v/>
      </c>
      <c r="K274" t="str">
        <f t="shared" ca="1" si="45"/>
        <v/>
      </c>
      <c r="L274" t="str">
        <f t="shared" ca="1" si="46"/>
        <v/>
      </c>
      <c r="M274" t="str">
        <f t="shared" ca="1" si="37"/>
        <v/>
      </c>
      <c r="O274" t="e">
        <f ca="1">VLOOKUP($B274,基础表!$E:$R,14,FALSE)</f>
        <v>#N/A</v>
      </c>
      <c r="P274" t="e">
        <f ca="1">VLOOKUP($B274,基础表!$E:$S,13,FALSE)</f>
        <v>#N/A</v>
      </c>
      <c r="R274" t="e">
        <f ca="1">VLOOKUP($B274,基础表!$E:$H,4,FALSE)</f>
        <v>#N/A</v>
      </c>
      <c r="U274" t="str">
        <f t="shared" ca="1" si="38"/>
        <v/>
      </c>
      <c r="V274" t="str">
        <f t="shared" ca="1" si="39"/>
        <v/>
      </c>
      <c r="W274" t="str">
        <f t="shared" ca="1" si="40"/>
        <v/>
      </c>
      <c r="X274" t="e">
        <f ca="1">VLOOKUP($E274,模型表!$C:$K,9,FALSE)</f>
        <v>#N/A</v>
      </c>
      <c r="Z274" t="e">
        <f ca="1">VLOOKUP($E274,模型表!$C:$Q,11,FALSE)</f>
        <v>#N/A</v>
      </c>
      <c r="AF274" s="36" t="str">
        <f ca="1">IF($B274="","",IF(VLOOKUP($E274,模型表!$C:$O,12,FALSE)="PBuff","["&amp;VLOOKUP($E274,模型表!$C:$Q,13,FALSE)&amp;"]","[]"))</f>
        <v/>
      </c>
      <c r="AH274" s="23" t="str">
        <f t="shared" ca="1" si="47"/>
        <v/>
      </c>
      <c r="AI274" s="23" t="e">
        <f t="shared" ca="1" si="41"/>
        <v>#N/A</v>
      </c>
      <c r="AJ274" s="23" t="str">
        <f t="shared" ca="1" si="48"/>
        <v/>
      </c>
      <c r="AK274" s="23" t="str">
        <f t="shared" ca="1" si="49"/>
        <v/>
      </c>
      <c r="AM274" t="e">
        <f ca="1">VLOOKUP($B274,基础表!$E:$J,4,FALSE)</f>
        <v>#N/A</v>
      </c>
      <c r="AN274" t="e">
        <f ca="1">VLOOKUP($B274,基础表!$E:$J,5,FALSE)</f>
        <v>#N/A</v>
      </c>
      <c r="AO274" t="e">
        <f ca="1">VLOOKUP($B274,基础表!$E:$J,6,FALSE)</f>
        <v>#N/A</v>
      </c>
      <c r="AP274" t="e">
        <f ca="1">VLOOKUP($B274,基础扩展表!$E:$AG,MATCH(AP$2,基础扩展表!$E$1:$AG$1,0),FALSE)</f>
        <v>#N/A</v>
      </c>
      <c r="AQ274" t="e">
        <f ca="1">VLOOKUP($B274,基础扩展表!$E:$AG,MATCH(AQ$2,基础扩展表!$E$1:$AG$1,0),FALSE)</f>
        <v>#N/A</v>
      </c>
      <c r="AR274" t="e">
        <f ca="1">VLOOKUP($B274,基础扩展表!$E:$AG,MATCH(AR$2,基础扩展表!$E$1:$AG$1,0),FALSE)</f>
        <v>#N/A</v>
      </c>
      <c r="AS274" t="e">
        <f ca="1">VLOOKUP($B274,基础扩展表!$E:$AG,MATCH(AS$2,基础扩展表!$E$1:$AG$1,0),FALSE)</f>
        <v>#N/A</v>
      </c>
      <c r="AT274" t="e">
        <f ca="1">VLOOKUP($B274,基础扩展表!$E:$AG,MATCH(AT$2,基础扩展表!$E$1:$AG$1,0),FALSE)</f>
        <v>#N/A</v>
      </c>
      <c r="AU274" t="e">
        <f ca="1">VLOOKUP($B274,基础扩展表!$E:$AG,MATCH(AU$2,基础扩展表!$E$1:$AG$1,0),FALSE)</f>
        <v>#N/A</v>
      </c>
      <c r="AV274" t="e">
        <f ca="1">VLOOKUP($B274,基础扩展表!$E:$AG,MATCH(AV$2,基础扩展表!$E$1:$AG$1,0),FALSE)</f>
        <v>#N/A</v>
      </c>
      <c r="AW274" t="e">
        <f ca="1">VLOOKUP($B274,基础扩展表!$E:$AG,MATCH(AW$2,基础扩展表!$E$1:$AG$1,0),FALSE)</f>
        <v>#N/A</v>
      </c>
      <c r="AX274" t="e">
        <f ca="1">VLOOKUP($B274,基础扩展表!$E:$AG,MATCH(AX$2,基础扩展表!$E$1:$AG$1,0),FALSE)</f>
        <v>#N/A</v>
      </c>
      <c r="AY274" t="e">
        <f ca="1">VLOOKUP($B274,基础扩展表!$E:$AG,MATCH(AY$2,基础扩展表!$E$1:$AG$1,0),FALSE)</f>
        <v>#N/A</v>
      </c>
      <c r="AZ274" t="e">
        <f ca="1">VLOOKUP($B274,基础扩展表!$E:$AG,MATCH(AZ$2,基础扩展表!$E$1:$AG$1,0),FALSE)</f>
        <v>#N/A</v>
      </c>
      <c r="BA274" t="e">
        <f ca="1">VLOOKUP($B274,基础扩展表!$E:$AG,MATCH(BA$2,基础扩展表!$E$1:$AG$1,0),FALSE)</f>
        <v>#N/A</v>
      </c>
      <c r="BB274" t="e">
        <f ca="1">VLOOKUP($B274,基础扩展表!$E:$AG,MATCH(BB$2,基础扩展表!$E$1:$AG$1,0),FALSE)</f>
        <v>#N/A</v>
      </c>
      <c r="BC274" t="e">
        <f ca="1">VLOOKUP($B274,基础扩展表!$E:$AG,MATCH(BC$2,基础扩展表!$E$1:$AG$1,0),FALSE)</f>
        <v>#N/A</v>
      </c>
      <c r="BD274" t="e">
        <f ca="1">VLOOKUP($B274,基础扩展表!$E:$AG,MATCH(BD$2,基础扩展表!$E$1:$AG$1,0),FALSE)</f>
        <v>#N/A</v>
      </c>
      <c r="BE274" t="e">
        <f ca="1">VLOOKUP($B274,基础扩展表!$E:$AG,MATCH(BE$2,基础扩展表!$E$1:$AG$1,0),FALSE)</f>
        <v>#N/A</v>
      </c>
      <c r="BF274" t="e">
        <f ca="1">VLOOKUP($B274,基础扩展表!$E:$AG,MATCH(BF$2,基础扩展表!$E$1:$AG$1,0),FALSE)</f>
        <v>#N/A</v>
      </c>
      <c r="BG274" t="e">
        <f ca="1">VLOOKUP($B274,基础扩展表!$E:$AG,MATCH(BG$2,基础扩展表!$E$1:$AG$1,0),FALSE)</f>
        <v>#N/A</v>
      </c>
      <c r="BH274" t="e">
        <f ca="1">VLOOKUP($B274,基础扩展表!$E:$AG,MATCH(BH$2,基础扩展表!$E$1:$AG$1,0),FALSE)</f>
        <v>#N/A</v>
      </c>
      <c r="BI274" t="e">
        <f ca="1">VLOOKUP($B274,基础扩展表!$E:$AG,MATCH(BI$2,基础扩展表!$E$1:$AG$1,0),FALSE)</f>
        <v>#N/A</v>
      </c>
      <c r="BJ274" t="e">
        <f ca="1">VLOOKUP($B274,基础扩展表!$E:$AG,MATCH(BJ$2,基础扩展表!$E$1:$AG$1,0),FALSE)</f>
        <v>#N/A</v>
      </c>
      <c r="BK274" t="e">
        <f ca="1">VLOOKUP($B274,基础扩展表!$E:$AG,MATCH(BK$2,基础扩展表!$E$1:$AG$1,0),FALSE)</f>
        <v>#N/A</v>
      </c>
      <c r="BL274" t="e">
        <f ca="1">VLOOKUP($B274,基础扩展表!$E:$AG,MATCH(BL$2,基础扩展表!$E$1:$AG$1,0),FALSE)</f>
        <v>#N/A</v>
      </c>
      <c r="BM274" t="e">
        <f ca="1">VLOOKUP($E274,模型表!$C:$E,3,FALSE)</f>
        <v>#N/A</v>
      </c>
      <c r="BP274" t="str">
        <f t="shared" ca="1" si="42"/>
        <v>TRUE</v>
      </c>
    </row>
    <row r="275" spans="2:68" x14ac:dyDescent="0.2">
      <c r="B275" t="str">
        <f t="array" aca="1" ref="B275" ca="1">INDEX(基础表!$Y:$Y,SMALL(IF(基础表!$Z:$Z=1,ROW(基础表!$Z:$Z),999),ROW(H269)))&amp;""</f>
        <v/>
      </c>
      <c r="C275" t="e">
        <f ca="1">VLOOKUP(VLOOKUP($B275,基础表!$E:$G,3,FALSE),模型表!$C:$D,2,FALSE)</f>
        <v>#N/A</v>
      </c>
      <c r="E275" t="e">
        <f ca="1">VLOOKUP($B275,基础表!$E:$G,3,FALSE)</f>
        <v>#N/A</v>
      </c>
      <c r="F275" t="e">
        <f ca="1">VLOOKUP($E275,模型表!$C:$G,5,FALSE)</f>
        <v>#N/A</v>
      </c>
      <c r="G275" t="e">
        <f ca="1">VLOOKUP($E275,模型表!$C:$F,4,FALSE)</f>
        <v>#N/A</v>
      </c>
      <c r="I275" t="str">
        <f t="shared" ca="1" si="43"/>
        <v/>
      </c>
      <c r="J275" t="str">
        <f t="shared" ca="1" si="44"/>
        <v/>
      </c>
      <c r="K275" t="str">
        <f t="shared" ca="1" si="45"/>
        <v/>
      </c>
      <c r="L275" t="str">
        <f t="shared" ca="1" si="46"/>
        <v/>
      </c>
      <c r="M275" t="str">
        <f t="shared" ca="1" si="37"/>
        <v/>
      </c>
      <c r="O275" t="e">
        <f ca="1">VLOOKUP($B275,基础表!$E:$R,14,FALSE)</f>
        <v>#N/A</v>
      </c>
      <c r="P275" t="e">
        <f ca="1">VLOOKUP($B275,基础表!$E:$S,13,FALSE)</f>
        <v>#N/A</v>
      </c>
      <c r="R275" t="e">
        <f ca="1">VLOOKUP($B275,基础表!$E:$H,4,FALSE)</f>
        <v>#N/A</v>
      </c>
      <c r="U275" t="str">
        <f t="shared" ca="1" si="38"/>
        <v/>
      </c>
      <c r="V275" t="str">
        <f t="shared" ca="1" si="39"/>
        <v/>
      </c>
      <c r="W275" t="str">
        <f t="shared" ca="1" si="40"/>
        <v/>
      </c>
      <c r="X275" t="e">
        <f ca="1">VLOOKUP($E275,模型表!$C:$K,9,FALSE)</f>
        <v>#N/A</v>
      </c>
      <c r="Z275" t="e">
        <f ca="1">VLOOKUP($E275,模型表!$C:$Q,11,FALSE)</f>
        <v>#N/A</v>
      </c>
      <c r="AF275" s="36" t="str">
        <f ca="1">IF($B275="","",IF(VLOOKUP($E275,模型表!$C:$O,12,FALSE)="PBuff","["&amp;VLOOKUP($E275,模型表!$C:$Q,13,FALSE)&amp;"]","[]"))</f>
        <v/>
      </c>
      <c r="AH275" s="23" t="str">
        <f t="shared" ca="1" si="47"/>
        <v/>
      </c>
      <c r="AI275" s="23" t="e">
        <f t="shared" ca="1" si="41"/>
        <v>#N/A</v>
      </c>
      <c r="AJ275" s="23" t="str">
        <f t="shared" ca="1" si="48"/>
        <v/>
      </c>
      <c r="AK275" s="23" t="str">
        <f t="shared" ca="1" si="49"/>
        <v/>
      </c>
      <c r="AM275" t="e">
        <f ca="1">VLOOKUP($B275,基础表!$E:$J,4,FALSE)</f>
        <v>#N/A</v>
      </c>
      <c r="AN275" t="e">
        <f ca="1">VLOOKUP($B275,基础表!$E:$J,5,FALSE)</f>
        <v>#N/A</v>
      </c>
      <c r="AO275" t="e">
        <f ca="1">VLOOKUP($B275,基础表!$E:$J,6,FALSE)</f>
        <v>#N/A</v>
      </c>
      <c r="AP275" t="e">
        <f ca="1">VLOOKUP($B275,基础扩展表!$E:$AG,MATCH(AP$2,基础扩展表!$E$1:$AG$1,0),FALSE)</f>
        <v>#N/A</v>
      </c>
      <c r="AQ275" t="e">
        <f ca="1">VLOOKUP($B275,基础扩展表!$E:$AG,MATCH(AQ$2,基础扩展表!$E$1:$AG$1,0),FALSE)</f>
        <v>#N/A</v>
      </c>
      <c r="AR275" t="e">
        <f ca="1">VLOOKUP($B275,基础扩展表!$E:$AG,MATCH(AR$2,基础扩展表!$E$1:$AG$1,0),FALSE)</f>
        <v>#N/A</v>
      </c>
      <c r="AS275" t="e">
        <f ca="1">VLOOKUP($B275,基础扩展表!$E:$AG,MATCH(AS$2,基础扩展表!$E$1:$AG$1,0),FALSE)</f>
        <v>#N/A</v>
      </c>
      <c r="AT275" t="e">
        <f ca="1">VLOOKUP($B275,基础扩展表!$E:$AG,MATCH(AT$2,基础扩展表!$E$1:$AG$1,0),FALSE)</f>
        <v>#N/A</v>
      </c>
      <c r="AU275" t="e">
        <f ca="1">VLOOKUP($B275,基础扩展表!$E:$AG,MATCH(AU$2,基础扩展表!$E$1:$AG$1,0),FALSE)</f>
        <v>#N/A</v>
      </c>
      <c r="AV275" t="e">
        <f ca="1">VLOOKUP($B275,基础扩展表!$E:$AG,MATCH(AV$2,基础扩展表!$E$1:$AG$1,0),FALSE)</f>
        <v>#N/A</v>
      </c>
      <c r="AW275" t="e">
        <f ca="1">VLOOKUP($B275,基础扩展表!$E:$AG,MATCH(AW$2,基础扩展表!$E$1:$AG$1,0),FALSE)</f>
        <v>#N/A</v>
      </c>
      <c r="AX275" t="e">
        <f ca="1">VLOOKUP($B275,基础扩展表!$E:$AG,MATCH(AX$2,基础扩展表!$E$1:$AG$1,0),FALSE)</f>
        <v>#N/A</v>
      </c>
      <c r="AY275" t="e">
        <f ca="1">VLOOKUP($B275,基础扩展表!$E:$AG,MATCH(AY$2,基础扩展表!$E$1:$AG$1,0),FALSE)</f>
        <v>#N/A</v>
      </c>
      <c r="AZ275" t="e">
        <f ca="1">VLOOKUP($B275,基础扩展表!$E:$AG,MATCH(AZ$2,基础扩展表!$E$1:$AG$1,0),FALSE)</f>
        <v>#N/A</v>
      </c>
      <c r="BA275" t="e">
        <f ca="1">VLOOKUP($B275,基础扩展表!$E:$AG,MATCH(BA$2,基础扩展表!$E$1:$AG$1,0),FALSE)</f>
        <v>#N/A</v>
      </c>
      <c r="BB275" t="e">
        <f ca="1">VLOOKUP($B275,基础扩展表!$E:$AG,MATCH(BB$2,基础扩展表!$E$1:$AG$1,0),FALSE)</f>
        <v>#N/A</v>
      </c>
      <c r="BC275" t="e">
        <f ca="1">VLOOKUP($B275,基础扩展表!$E:$AG,MATCH(BC$2,基础扩展表!$E$1:$AG$1,0),FALSE)</f>
        <v>#N/A</v>
      </c>
      <c r="BD275" t="e">
        <f ca="1">VLOOKUP($B275,基础扩展表!$E:$AG,MATCH(BD$2,基础扩展表!$E$1:$AG$1,0),FALSE)</f>
        <v>#N/A</v>
      </c>
      <c r="BE275" t="e">
        <f ca="1">VLOOKUP($B275,基础扩展表!$E:$AG,MATCH(BE$2,基础扩展表!$E$1:$AG$1,0),FALSE)</f>
        <v>#N/A</v>
      </c>
      <c r="BF275" t="e">
        <f ca="1">VLOOKUP($B275,基础扩展表!$E:$AG,MATCH(BF$2,基础扩展表!$E$1:$AG$1,0),FALSE)</f>
        <v>#N/A</v>
      </c>
      <c r="BG275" t="e">
        <f ca="1">VLOOKUP($B275,基础扩展表!$E:$AG,MATCH(BG$2,基础扩展表!$E$1:$AG$1,0),FALSE)</f>
        <v>#N/A</v>
      </c>
      <c r="BH275" t="e">
        <f ca="1">VLOOKUP($B275,基础扩展表!$E:$AG,MATCH(BH$2,基础扩展表!$E$1:$AG$1,0),FALSE)</f>
        <v>#N/A</v>
      </c>
      <c r="BI275" t="e">
        <f ca="1">VLOOKUP($B275,基础扩展表!$E:$AG,MATCH(BI$2,基础扩展表!$E$1:$AG$1,0),FALSE)</f>
        <v>#N/A</v>
      </c>
      <c r="BJ275" t="e">
        <f ca="1">VLOOKUP($B275,基础扩展表!$E:$AG,MATCH(BJ$2,基础扩展表!$E$1:$AG$1,0),FALSE)</f>
        <v>#N/A</v>
      </c>
      <c r="BK275" t="e">
        <f ca="1">VLOOKUP($B275,基础扩展表!$E:$AG,MATCH(BK$2,基础扩展表!$E$1:$AG$1,0),FALSE)</f>
        <v>#N/A</v>
      </c>
      <c r="BL275" t="e">
        <f ca="1">VLOOKUP($B275,基础扩展表!$E:$AG,MATCH(BL$2,基础扩展表!$E$1:$AG$1,0),FALSE)</f>
        <v>#N/A</v>
      </c>
      <c r="BM275" t="e">
        <f ca="1">VLOOKUP($E275,模型表!$C:$E,3,FALSE)</f>
        <v>#N/A</v>
      </c>
      <c r="BP275" t="str">
        <f t="shared" ca="1" si="42"/>
        <v>TRUE</v>
      </c>
    </row>
    <row r="276" spans="2:68" x14ac:dyDescent="0.2">
      <c r="B276" t="str">
        <f t="array" aca="1" ref="B276" ca="1">INDEX(基础表!$Y:$Y,SMALL(IF(基础表!$Z:$Z=1,ROW(基础表!$Z:$Z),999),ROW(H270)))&amp;""</f>
        <v/>
      </c>
      <c r="C276" t="e">
        <f ca="1">VLOOKUP(VLOOKUP($B276,基础表!$E:$G,3,FALSE),模型表!$C:$D,2,FALSE)</f>
        <v>#N/A</v>
      </c>
      <c r="E276" t="e">
        <f ca="1">VLOOKUP($B276,基础表!$E:$G,3,FALSE)</f>
        <v>#N/A</v>
      </c>
      <c r="F276" t="e">
        <f ca="1">VLOOKUP($E276,模型表!$C:$G,5,FALSE)</f>
        <v>#N/A</v>
      </c>
      <c r="G276" t="e">
        <f ca="1">VLOOKUP($E276,模型表!$C:$F,4,FALSE)</f>
        <v>#N/A</v>
      </c>
      <c r="I276" t="str">
        <f t="shared" ca="1" si="43"/>
        <v/>
      </c>
      <c r="J276" t="str">
        <f t="shared" ca="1" si="44"/>
        <v/>
      </c>
      <c r="K276" t="str">
        <f t="shared" ca="1" si="45"/>
        <v/>
      </c>
      <c r="L276" t="str">
        <f t="shared" ca="1" si="46"/>
        <v/>
      </c>
      <c r="M276" t="str">
        <f t="shared" ca="1" si="37"/>
        <v/>
      </c>
      <c r="O276" t="e">
        <f ca="1">VLOOKUP($B276,基础表!$E:$R,14,FALSE)</f>
        <v>#N/A</v>
      </c>
      <c r="P276" t="e">
        <f ca="1">VLOOKUP($B276,基础表!$E:$S,13,FALSE)</f>
        <v>#N/A</v>
      </c>
      <c r="R276" t="e">
        <f ca="1">VLOOKUP($B276,基础表!$E:$H,4,FALSE)</f>
        <v>#N/A</v>
      </c>
      <c r="U276" t="str">
        <f t="shared" ca="1" si="38"/>
        <v/>
      </c>
      <c r="V276" t="str">
        <f t="shared" ca="1" si="39"/>
        <v/>
      </c>
      <c r="W276" t="str">
        <f t="shared" ca="1" si="40"/>
        <v/>
      </c>
      <c r="X276" t="e">
        <f ca="1">VLOOKUP($E276,模型表!$C:$K,9,FALSE)</f>
        <v>#N/A</v>
      </c>
      <c r="Z276" t="e">
        <f ca="1">VLOOKUP($E276,模型表!$C:$Q,11,FALSE)</f>
        <v>#N/A</v>
      </c>
      <c r="AF276" s="36" t="str">
        <f ca="1">IF($B276="","",IF(VLOOKUP($E276,模型表!$C:$O,12,FALSE)="PBuff","["&amp;VLOOKUP($E276,模型表!$C:$Q,13,FALSE)&amp;"]","[]"))</f>
        <v/>
      </c>
      <c r="AH276" s="23" t="str">
        <f t="shared" ca="1" si="47"/>
        <v/>
      </c>
      <c r="AI276" s="23" t="e">
        <f t="shared" ca="1" si="41"/>
        <v>#N/A</v>
      </c>
      <c r="AJ276" s="23" t="str">
        <f t="shared" ca="1" si="48"/>
        <v/>
      </c>
      <c r="AK276" s="23" t="str">
        <f t="shared" ca="1" si="49"/>
        <v/>
      </c>
      <c r="AM276" t="e">
        <f ca="1">VLOOKUP($B276,基础表!$E:$J,4,FALSE)</f>
        <v>#N/A</v>
      </c>
      <c r="AN276" t="e">
        <f ca="1">VLOOKUP($B276,基础表!$E:$J,5,FALSE)</f>
        <v>#N/A</v>
      </c>
      <c r="AO276" t="e">
        <f ca="1">VLOOKUP($B276,基础表!$E:$J,6,FALSE)</f>
        <v>#N/A</v>
      </c>
      <c r="AP276" t="e">
        <f ca="1">VLOOKUP($B276,基础扩展表!$E:$AG,MATCH(AP$2,基础扩展表!$E$1:$AG$1,0),FALSE)</f>
        <v>#N/A</v>
      </c>
      <c r="AQ276" t="e">
        <f ca="1">VLOOKUP($B276,基础扩展表!$E:$AG,MATCH(AQ$2,基础扩展表!$E$1:$AG$1,0),FALSE)</f>
        <v>#N/A</v>
      </c>
      <c r="AR276" t="e">
        <f ca="1">VLOOKUP($B276,基础扩展表!$E:$AG,MATCH(AR$2,基础扩展表!$E$1:$AG$1,0),FALSE)</f>
        <v>#N/A</v>
      </c>
      <c r="AS276" t="e">
        <f ca="1">VLOOKUP($B276,基础扩展表!$E:$AG,MATCH(AS$2,基础扩展表!$E$1:$AG$1,0),FALSE)</f>
        <v>#N/A</v>
      </c>
      <c r="AT276" t="e">
        <f ca="1">VLOOKUP($B276,基础扩展表!$E:$AG,MATCH(AT$2,基础扩展表!$E$1:$AG$1,0),FALSE)</f>
        <v>#N/A</v>
      </c>
      <c r="AU276" t="e">
        <f ca="1">VLOOKUP($B276,基础扩展表!$E:$AG,MATCH(AU$2,基础扩展表!$E$1:$AG$1,0),FALSE)</f>
        <v>#N/A</v>
      </c>
      <c r="AV276" t="e">
        <f ca="1">VLOOKUP($B276,基础扩展表!$E:$AG,MATCH(AV$2,基础扩展表!$E$1:$AG$1,0),FALSE)</f>
        <v>#N/A</v>
      </c>
      <c r="AW276" t="e">
        <f ca="1">VLOOKUP($B276,基础扩展表!$E:$AG,MATCH(AW$2,基础扩展表!$E$1:$AG$1,0),FALSE)</f>
        <v>#N/A</v>
      </c>
      <c r="AX276" t="e">
        <f ca="1">VLOOKUP($B276,基础扩展表!$E:$AG,MATCH(AX$2,基础扩展表!$E$1:$AG$1,0),FALSE)</f>
        <v>#N/A</v>
      </c>
      <c r="AY276" t="e">
        <f ca="1">VLOOKUP($B276,基础扩展表!$E:$AG,MATCH(AY$2,基础扩展表!$E$1:$AG$1,0),FALSE)</f>
        <v>#N/A</v>
      </c>
      <c r="AZ276" t="e">
        <f ca="1">VLOOKUP($B276,基础扩展表!$E:$AG,MATCH(AZ$2,基础扩展表!$E$1:$AG$1,0),FALSE)</f>
        <v>#N/A</v>
      </c>
      <c r="BA276" t="e">
        <f ca="1">VLOOKUP($B276,基础扩展表!$E:$AG,MATCH(BA$2,基础扩展表!$E$1:$AG$1,0),FALSE)</f>
        <v>#N/A</v>
      </c>
      <c r="BB276" t="e">
        <f ca="1">VLOOKUP($B276,基础扩展表!$E:$AG,MATCH(BB$2,基础扩展表!$E$1:$AG$1,0),FALSE)</f>
        <v>#N/A</v>
      </c>
      <c r="BC276" t="e">
        <f ca="1">VLOOKUP($B276,基础扩展表!$E:$AG,MATCH(BC$2,基础扩展表!$E$1:$AG$1,0),FALSE)</f>
        <v>#N/A</v>
      </c>
      <c r="BD276" t="e">
        <f ca="1">VLOOKUP($B276,基础扩展表!$E:$AG,MATCH(BD$2,基础扩展表!$E$1:$AG$1,0),FALSE)</f>
        <v>#N/A</v>
      </c>
      <c r="BE276" t="e">
        <f ca="1">VLOOKUP($B276,基础扩展表!$E:$AG,MATCH(BE$2,基础扩展表!$E$1:$AG$1,0),FALSE)</f>
        <v>#N/A</v>
      </c>
      <c r="BF276" t="e">
        <f ca="1">VLOOKUP($B276,基础扩展表!$E:$AG,MATCH(BF$2,基础扩展表!$E$1:$AG$1,0),FALSE)</f>
        <v>#N/A</v>
      </c>
      <c r="BG276" t="e">
        <f ca="1">VLOOKUP($B276,基础扩展表!$E:$AG,MATCH(BG$2,基础扩展表!$E$1:$AG$1,0),FALSE)</f>
        <v>#N/A</v>
      </c>
      <c r="BH276" t="e">
        <f ca="1">VLOOKUP($B276,基础扩展表!$E:$AG,MATCH(BH$2,基础扩展表!$E$1:$AG$1,0),FALSE)</f>
        <v>#N/A</v>
      </c>
      <c r="BI276" t="e">
        <f ca="1">VLOOKUP($B276,基础扩展表!$E:$AG,MATCH(BI$2,基础扩展表!$E$1:$AG$1,0),FALSE)</f>
        <v>#N/A</v>
      </c>
      <c r="BJ276" t="e">
        <f ca="1">VLOOKUP($B276,基础扩展表!$E:$AG,MATCH(BJ$2,基础扩展表!$E$1:$AG$1,0),FALSE)</f>
        <v>#N/A</v>
      </c>
      <c r="BK276" t="e">
        <f ca="1">VLOOKUP($B276,基础扩展表!$E:$AG,MATCH(BK$2,基础扩展表!$E$1:$AG$1,0),FALSE)</f>
        <v>#N/A</v>
      </c>
      <c r="BL276" t="e">
        <f ca="1">VLOOKUP($B276,基础扩展表!$E:$AG,MATCH(BL$2,基础扩展表!$E$1:$AG$1,0),FALSE)</f>
        <v>#N/A</v>
      </c>
      <c r="BM276" t="e">
        <f ca="1">VLOOKUP($E276,模型表!$C:$E,3,FALSE)</f>
        <v>#N/A</v>
      </c>
      <c r="BP276" t="str">
        <f t="shared" ca="1" si="42"/>
        <v>TRUE</v>
      </c>
    </row>
    <row r="277" spans="2:68" x14ac:dyDescent="0.2">
      <c r="B277" t="str">
        <f t="array" aca="1" ref="B277" ca="1">INDEX(基础表!$Y:$Y,SMALL(IF(基础表!$Z:$Z=1,ROW(基础表!$Z:$Z),999),ROW(H271)))&amp;""</f>
        <v/>
      </c>
      <c r="C277" t="e">
        <f ca="1">VLOOKUP(VLOOKUP($B277,基础表!$E:$G,3,FALSE),模型表!$C:$D,2,FALSE)</f>
        <v>#N/A</v>
      </c>
      <c r="E277" t="e">
        <f ca="1">VLOOKUP($B277,基础表!$E:$G,3,FALSE)</f>
        <v>#N/A</v>
      </c>
      <c r="F277" t="e">
        <f ca="1">VLOOKUP($E277,模型表!$C:$G,5,FALSE)</f>
        <v>#N/A</v>
      </c>
      <c r="G277" t="e">
        <f ca="1">VLOOKUP($E277,模型表!$C:$F,4,FALSE)</f>
        <v>#N/A</v>
      </c>
      <c r="I277" t="str">
        <f t="shared" ca="1" si="43"/>
        <v/>
      </c>
      <c r="J277" t="str">
        <f t="shared" ca="1" si="44"/>
        <v/>
      </c>
      <c r="K277" t="str">
        <f t="shared" ca="1" si="45"/>
        <v/>
      </c>
      <c r="L277" t="str">
        <f t="shared" ca="1" si="46"/>
        <v/>
      </c>
      <c r="M277" t="str">
        <f t="shared" ca="1" si="37"/>
        <v/>
      </c>
      <c r="O277" t="e">
        <f ca="1">VLOOKUP($B277,基础表!$E:$R,14,FALSE)</f>
        <v>#N/A</v>
      </c>
      <c r="P277" t="e">
        <f ca="1">VLOOKUP($B277,基础表!$E:$S,13,FALSE)</f>
        <v>#N/A</v>
      </c>
      <c r="R277" t="e">
        <f ca="1">VLOOKUP($B277,基础表!$E:$H,4,FALSE)</f>
        <v>#N/A</v>
      </c>
      <c r="U277" t="str">
        <f t="shared" ca="1" si="38"/>
        <v/>
      </c>
      <c r="V277" t="str">
        <f t="shared" ca="1" si="39"/>
        <v/>
      </c>
      <c r="W277" t="str">
        <f t="shared" ca="1" si="40"/>
        <v/>
      </c>
      <c r="X277" t="e">
        <f ca="1">VLOOKUP($E277,模型表!$C:$K,9,FALSE)</f>
        <v>#N/A</v>
      </c>
      <c r="Z277" t="e">
        <f ca="1">VLOOKUP($E277,模型表!$C:$Q,11,FALSE)</f>
        <v>#N/A</v>
      </c>
      <c r="AF277" s="36" t="str">
        <f ca="1">IF($B277="","",IF(VLOOKUP($E277,模型表!$C:$O,12,FALSE)="PBuff","["&amp;VLOOKUP($E277,模型表!$C:$Q,13,FALSE)&amp;"]","[]"))</f>
        <v/>
      </c>
      <c r="AH277" s="23" t="str">
        <f t="shared" ca="1" si="47"/>
        <v/>
      </c>
      <c r="AI277" s="23" t="e">
        <f t="shared" ca="1" si="41"/>
        <v>#N/A</v>
      </c>
      <c r="AJ277" s="23" t="str">
        <f t="shared" ca="1" si="48"/>
        <v/>
      </c>
      <c r="AK277" s="23" t="str">
        <f t="shared" ca="1" si="49"/>
        <v/>
      </c>
      <c r="AM277" t="e">
        <f ca="1">VLOOKUP($B277,基础表!$E:$J,4,FALSE)</f>
        <v>#N/A</v>
      </c>
      <c r="AN277" t="e">
        <f ca="1">VLOOKUP($B277,基础表!$E:$J,5,FALSE)</f>
        <v>#N/A</v>
      </c>
      <c r="AO277" t="e">
        <f ca="1">VLOOKUP($B277,基础表!$E:$J,6,FALSE)</f>
        <v>#N/A</v>
      </c>
      <c r="AP277" t="e">
        <f ca="1">VLOOKUP($B277,基础扩展表!$E:$AG,MATCH(AP$2,基础扩展表!$E$1:$AG$1,0),FALSE)</f>
        <v>#N/A</v>
      </c>
      <c r="AQ277" t="e">
        <f ca="1">VLOOKUP($B277,基础扩展表!$E:$AG,MATCH(AQ$2,基础扩展表!$E$1:$AG$1,0),FALSE)</f>
        <v>#N/A</v>
      </c>
      <c r="AR277" t="e">
        <f ca="1">VLOOKUP($B277,基础扩展表!$E:$AG,MATCH(AR$2,基础扩展表!$E$1:$AG$1,0),FALSE)</f>
        <v>#N/A</v>
      </c>
      <c r="AS277" t="e">
        <f ca="1">VLOOKUP($B277,基础扩展表!$E:$AG,MATCH(AS$2,基础扩展表!$E$1:$AG$1,0),FALSE)</f>
        <v>#N/A</v>
      </c>
      <c r="AT277" t="e">
        <f ca="1">VLOOKUP($B277,基础扩展表!$E:$AG,MATCH(AT$2,基础扩展表!$E$1:$AG$1,0),FALSE)</f>
        <v>#N/A</v>
      </c>
      <c r="AU277" t="e">
        <f ca="1">VLOOKUP($B277,基础扩展表!$E:$AG,MATCH(AU$2,基础扩展表!$E$1:$AG$1,0),FALSE)</f>
        <v>#N/A</v>
      </c>
      <c r="AV277" t="e">
        <f ca="1">VLOOKUP($B277,基础扩展表!$E:$AG,MATCH(AV$2,基础扩展表!$E$1:$AG$1,0),FALSE)</f>
        <v>#N/A</v>
      </c>
      <c r="AW277" t="e">
        <f ca="1">VLOOKUP($B277,基础扩展表!$E:$AG,MATCH(AW$2,基础扩展表!$E$1:$AG$1,0),FALSE)</f>
        <v>#N/A</v>
      </c>
      <c r="AX277" t="e">
        <f ca="1">VLOOKUP($B277,基础扩展表!$E:$AG,MATCH(AX$2,基础扩展表!$E$1:$AG$1,0),FALSE)</f>
        <v>#N/A</v>
      </c>
      <c r="AY277" t="e">
        <f ca="1">VLOOKUP($B277,基础扩展表!$E:$AG,MATCH(AY$2,基础扩展表!$E$1:$AG$1,0),FALSE)</f>
        <v>#N/A</v>
      </c>
      <c r="AZ277" t="e">
        <f ca="1">VLOOKUP($B277,基础扩展表!$E:$AG,MATCH(AZ$2,基础扩展表!$E$1:$AG$1,0),FALSE)</f>
        <v>#N/A</v>
      </c>
      <c r="BA277" t="e">
        <f ca="1">VLOOKUP($B277,基础扩展表!$E:$AG,MATCH(BA$2,基础扩展表!$E$1:$AG$1,0),FALSE)</f>
        <v>#N/A</v>
      </c>
      <c r="BB277" t="e">
        <f ca="1">VLOOKUP($B277,基础扩展表!$E:$AG,MATCH(BB$2,基础扩展表!$E$1:$AG$1,0),FALSE)</f>
        <v>#N/A</v>
      </c>
      <c r="BC277" t="e">
        <f ca="1">VLOOKUP($B277,基础扩展表!$E:$AG,MATCH(BC$2,基础扩展表!$E$1:$AG$1,0),FALSE)</f>
        <v>#N/A</v>
      </c>
      <c r="BD277" t="e">
        <f ca="1">VLOOKUP($B277,基础扩展表!$E:$AG,MATCH(BD$2,基础扩展表!$E$1:$AG$1,0),FALSE)</f>
        <v>#N/A</v>
      </c>
      <c r="BE277" t="e">
        <f ca="1">VLOOKUP($B277,基础扩展表!$E:$AG,MATCH(BE$2,基础扩展表!$E$1:$AG$1,0),FALSE)</f>
        <v>#N/A</v>
      </c>
      <c r="BF277" t="e">
        <f ca="1">VLOOKUP($B277,基础扩展表!$E:$AG,MATCH(BF$2,基础扩展表!$E$1:$AG$1,0),FALSE)</f>
        <v>#N/A</v>
      </c>
      <c r="BG277" t="e">
        <f ca="1">VLOOKUP($B277,基础扩展表!$E:$AG,MATCH(BG$2,基础扩展表!$E$1:$AG$1,0),FALSE)</f>
        <v>#N/A</v>
      </c>
      <c r="BH277" t="e">
        <f ca="1">VLOOKUP($B277,基础扩展表!$E:$AG,MATCH(BH$2,基础扩展表!$E$1:$AG$1,0),FALSE)</f>
        <v>#N/A</v>
      </c>
      <c r="BI277" t="e">
        <f ca="1">VLOOKUP($B277,基础扩展表!$E:$AG,MATCH(BI$2,基础扩展表!$E$1:$AG$1,0),FALSE)</f>
        <v>#N/A</v>
      </c>
      <c r="BJ277" t="e">
        <f ca="1">VLOOKUP($B277,基础扩展表!$E:$AG,MATCH(BJ$2,基础扩展表!$E$1:$AG$1,0),FALSE)</f>
        <v>#N/A</v>
      </c>
      <c r="BK277" t="e">
        <f ca="1">VLOOKUP($B277,基础扩展表!$E:$AG,MATCH(BK$2,基础扩展表!$E$1:$AG$1,0),FALSE)</f>
        <v>#N/A</v>
      </c>
      <c r="BL277" t="e">
        <f ca="1">VLOOKUP($B277,基础扩展表!$E:$AG,MATCH(BL$2,基础扩展表!$E$1:$AG$1,0),FALSE)</f>
        <v>#N/A</v>
      </c>
      <c r="BM277" t="e">
        <f ca="1">VLOOKUP($E277,模型表!$C:$E,3,FALSE)</f>
        <v>#N/A</v>
      </c>
      <c r="BP277" t="str">
        <f t="shared" ca="1" si="42"/>
        <v>TRUE</v>
      </c>
    </row>
    <row r="278" spans="2:68" x14ac:dyDescent="0.2">
      <c r="B278" t="str">
        <f t="array" aca="1" ref="B278" ca="1">INDEX(基础表!$Y:$Y,SMALL(IF(基础表!$Z:$Z=1,ROW(基础表!$Z:$Z),999),ROW(H272)))&amp;""</f>
        <v/>
      </c>
      <c r="C278" t="e">
        <f ca="1">VLOOKUP(VLOOKUP($B278,基础表!$E:$G,3,FALSE),模型表!$C:$D,2,FALSE)</f>
        <v>#N/A</v>
      </c>
      <c r="E278" t="e">
        <f ca="1">VLOOKUP($B278,基础表!$E:$G,3,FALSE)</f>
        <v>#N/A</v>
      </c>
      <c r="F278" t="e">
        <f ca="1">VLOOKUP($E278,模型表!$C:$G,5,FALSE)</f>
        <v>#N/A</v>
      </c>
      <c r="G278" t="e">
        <f ca="1">VLOOKUP($E278,模型表!$C:$F,4,FALSE)</f>
        <v>#N/A</v>
      </c>
      <c r="I278" t="str">
        <f t="shared" ca="1" si="43"/>
        <v/>
      </c>
      <c r="J278" t="str">
        <f t="shared" ca="1" si="44"/>
        <v/>
      </c>
      <c r="K278" t="str">
        <f t="shared" ca="1" si="45"/>
        <v/>
      </c>
      <c r="L278" t="str">
        <f t="shared" ca="1" si="46"/>
        <v/>
      </c>
      <c r="M278" t="str">
        <f t="shared" ca="1" si="37"/>
        <v/>
      </c>
      <c r="O278" t="e">
        <f ca="1">VLOOKUP($B278,基础表!$E:$R,14,FALSE)</f>
        <v>#N/A</v>
      </c>
      <c r="P278" t="e">
        <f ca="1">VLOOKUP($B278,基础表!$E:$S,13,FALSE)</f>
        <v>#N/A</v>
      </c>
      <c r="R278" t="e">
        <f ca="1">VLOOKUP($B278,基础表!$E:$H,4,FALSE)</f>
        <v>#N/A</v>
      </c>
      <c r="U278" t="str">
        <f t="shared" ca="1" si="38"/>
        <v/>
      </c>
      <c r="V278" t="str">
        <f t="shared" ca="1" si="39"/>
        <v/>
      </c>
      <c r="W278" t="str">
        <f t="shared" ca="1" si="40"/>
        <v/>
      </c>
      <c r="X278" t="e">
        <f ca="1">VLOOKUP($E278,模型表!$C:$K,9,FALSE)</f>
        <v>#N/A</v>
      </c>
      <c r="Z278" t="e">
        <f ca="1">VLOOKUP($E278,模型表!$C:$Q,11,FALSE)</f>
        <v>#N/A</v>
      </c>
      <c r="AF278" s="36" t="str">
        <f ca="1">IF($B278="","",IF(VLOOKUP($E278,模型表!$C:$O,12,FALSE)="PBuff","["&amp;VLOOKUP($E278,模型表!$C:$Q,13,FALSE)&amp;"]","[]"))</f>
        <v/>
      </c>
      <c r="AH278" s="23" t="str">
        <f t="shared" ca="1" si="47"/>
        <v/>
      </c>
      <c r="AI278" s="23" t="e">
        <f t="shared" ca="1" si="41"/>
        <v>#N/A</v>
      </c>
      <c r="AJ278" s="23" t="str">
        <f t="shared" ca="1" si="48"/>
        <v/>
      </c>
      <c r="AK278" s="23" t="str">
        <f t="shared" ca="1" si="49"/>
        <v/>
      </c>
      <c r="AM278" t="e">
        <f ca="1">VLOOKUP($B278,基础表!$E:$J,4,FALSE)</f>
        <v>#N/A</v>
      </c>
      <c r="AN278" t="e">
        <f ca="1">VLOOKUP($B278,基础表!$E:$J,5,FALSE)</f>
        <v>#N/A</v>
      </c>
      <c r="AO278" t="e">
        <f ca="1">VLOOKUP($B278,基础表!$E:$J,6,FALSE)</f>
        <v>#N/A</v>
      </c>
      <c r="AP278" t="e">
        <f ca="1">VLOOKUP($B278,基础扩展表!$E:$AG,MATCH(AP$2,基础扩展表!$E$1:$AG$1,0),FALSE)</f>
        <v>#N/A</v>
      </c>
      <c r="AQ278" t="e">
        <f ca="1">VLOOKUP($B278,基础扩展表!$E:$AG,MATCH(AQ$2,基础扩展表!$E$1:$AG$1,0),FALSE)</f>
        <v>#N/A</v>
      </c>
      <c r="AR278" t="e">
        <f ca="1">VLOOKUP($B278,基础扩展表!$E:$AG,MATCH(AR$2,基础扩展表!$E$1:$AG$1,0),FALSE)</f>
        <v>#N/A</v>
      </c>
      <c r="AS278" t="e">
        <f ca="1">VLOOKUP($B278,基础扩展表!$E:$AG,MATCH(AS$2,基础扩展表!$E$1:$AG$1,0),FALSE)</f>
        <v>#N/A</v>
      </c>
      <c r="AT278" t="e">
        <f ca="1">VLOOKUP($B278,基础扩展表!$E:$AG,MATCH(AT$2,基础扩展表!$E$1:$AG$1,0),FALSE)</f>
        <v>#N/A</v>
      </c>
      <c r="AU278" t="e">
        <f ca="1">VLOOKUP($B278,基础扩展表!$E:$AG,MATCH(AU$2,基础扩展表!$E$1:$AG$1,0),FALSE)</f>
        <v>#N/A</v>
      </c>
      <c r="AV278" t="e">
        <f ca="1">VLOOKUP($B278,基础扩展表!$E:$AG,MATCH(AV$2,基础扩展表!$E$1:$AG$1,0),FALSE)</f>
        <v>#N/A</v>
      </c>
      <c r="AW278" t="e">
        <f ca="1">VLOOKUP($B278,基础扩展表!$E:$AG,MATCH(AW$2,基础扩展表!$E$1:$AG$1,0),FALSE)</f>
        <v>#N/A</v>
      </c>
      <c r="AX278" t="e">
        <f ca="1">VLOOKUP($B278,基础扩展表!$E:$AG,MATCH(AX$2,基础扩展表!$E$1:$AG$1,0),FALSE)</f>
        <v>#N/A</v>
      </c>
      <c r="AY278" t="e">
        <f ca="1">VLOOKUP($B278,基础扩展表!$E:$AG,MATCH(AY$2,基础扩展表!$E$1:$AG$1,0),FALSE)</f>
        <v>#N/A</v>
      </c>
      <c r="AZ278" t="e">
        <f ca="1">VLOOKUP($B278,基础扩展表!$E:$AG,MATCH(AZ$2,基础扩展表!$E$1:$AG$1,0),FALSE)</f>
        <v>#N/A</v>
      </c>
      <c r="BA278" t="e">
        <f ca="1">VLOOKUP($B278,基础扩展表!$E:$AG,MATCH(BA$2,基础扩展表!$E$1:$AG$1,0),FALSE)</f>
        <v>#N/A</v>
      </c>
      <c r="BB278" t="e">
        <f ca="1">VLOOKUP($B278,基础扩展表!$E:$AG,MATCH(BB$2,基础扩展表!$E$1:$AG$1,0),FALSE)</f>
        <v>#N/A</v>
      </c>
      <c r="BC278" t="e">
        <f ca="1">VLOOKUP($B278,基础扩展表!$E:$AG,MATCH(BC$2,基础扩展表!$E$1:$AG$1,0),FALSE)</f>
        <v>#N/A</v>
      </c>
      <c r="BD278" t="e">
        <f ca="1">VLOOKUP($B278,基础扩展表!$E:$AG,MATCH(BD$2,基础扩展表!$E$1:$AG$1,0),FALSE)</f>
        <v>#N/A</v>
      </c>
      <c r="BE278" t="e">
        <f ca="1">VLOOKUP($B278,基础扩展表!$E:$AG,MATCH(BE$2,基础扩展表!$E$1:$AG$1,0),FALSE)</f>
        <v>#N/A</v>
      </c>
      <c r="BF278" t="e">
        <f ca="1">VLOOKUP($B278,基础扩展表!$E:$AG,MATCH(BF$2,基础扩展表!$E$1:$AG$1,0),FALSE)</f>
        <v>#N/A</v>
      </c>
      <c r="BG278" t="e">
        <f ca="1">VLOOKUP($B278,基础扩展表!$E:$AG,MATCH(BG$2,基础扩展表!$E$1:$AG$1,0),FALSE)</f>
        <v>#N/A</v>
      </c>
      <c r="BH278" t="e">
        <f ca="1">VLOOKUP($B278,基础扩展表!$E:$AG,MATCH(BH$2,基础扩展表!$E$1:$AG$1,0),FALSE)</f>
        <v>#N/A</v>
      </c>
      <c r="BI278" t="e">
        <f ca="1">VLOOKUP($B278,基础扩展表!$E:$AG,MATCH(BI$2,基础扩展表!$E$1:$AG$1,0),FALSE)</f>
        <v>#N/A</v>
      </c>
      <c r="BJ278" t="e">
        <f ca="1">VLOOKUP($B278,基础扩展表!$E:$AG,MATCH(BJ$2,基础扩展表!$E$1:$AG$1,0),FALSE)</f>
        <v>#N/A</v>
      </c>
      <c r="BK278" t="e">
        <f ca="1">VLOOKUP($B278,基础扩展表!$E:$AG,MATCH(BK$2,基础扩展表!$E$1:$AG$1,0),FALSE)</f>
        <v>#N/A</v>
      </c>
      <c r="BL278" t="e">
        <f ca="1">VLOOKUP($B278,基础扩展表!$E:$AG,MATCH(BL$2,基础扩展表!$E$1:$AG$1,0),FALSE)</f>
        <v>#N/A</v>
      </c>
      <c r="BM278" t="e">
        <f ca="1">VLOOKUP($E278,模型表!$C:$E,3,FALSE)</f>
        <v>#N/A</v>
      </c>
      <c r="BP278" t="str">
        <f t="shared" ca="1" si="42"/>
        <v>TRUE</v>
      </c>
    </row>
    <row r="279" spans="2:68" x14ac:dyDescent="0.2">
      <c r="B279" t="str">
        <f t="array" aca="1" ref="B279" ca="1">INDEX(基础表!$Y:$Y,SMALL(IF(基础表!$Z:$Z=1,ROW(基础表!$Z:$Z),999),ROW(H273)))&amp;""</f>
        <v/>
      </c>
      <c r="C279" t="e">
        <f ca="1">VLOOKUP(VLOOKUP($B279,基础表!$E:$G,3,FALSE),模型表!$C:$D,2,FALSE)</f>
        <v>#N/A</v>
      </c>
      <c r="E279" t="e">
        <f ca="1">VLOOKUP($B279,基础表!$E:$G,3,FALSE)</f>
        <v>#N/A</v>
      </c>
      <c r="F279" t="e">
        <f ca="1">VLOOKUP($E279,模型表!$C:$G,5,FALSE)</f>
        <v>#N/A</v>
      </c>
      <c r="G279" t="e">
        <f ca="1">VLOOKUP($E279,模型表!$C:$F,4,FALSE)</f>
        <v>#N/A</v>
      </c>
      <c r="I279" t="str">
        <f t="shared" ca="1" si="43"/>
        <v/>
      </c>
      <c r="J279" t="str">
        <f t="shared" ca="1" si="44"/>
        <v/>
      </c>
      <c r="K279" t="str">
        <f t="shared" ca="1" si="45"/>
        <v/>
      </c>
      <c r="L279" t="str">
        <f t="shared" ca="1" si="46"/>
        <v/>
      </c>
      <c r="M279" t="str">
        <f t="shared" ca="1" si="37"/>
        <v/>
      </c>
      <c r="O279" t="e">
        <f ca="1">VLOOKUP($B279,基础表!$E:$R,14,FALSE)</f>
        <v>#N/A</v>
      </c>
      <c r="P279" t="e">
        <f ca="1">VLOOKUP($B279,基础表!$E:$S,13,FALSE)</f>
        <v>#N/A</v>
      </c>
      <c r="R279" t="e">
        <f ca="1">VLOOKUP($B279,基础表!$E:$H,4,FALSE)</f>
        <v>#N/A</v>
      </c>
      <c r="U279" t="str">
        <f t="shared" ca="1" si="38"/>
        <v/>
      </c>
      <c r="V279" t="str">
        <f t="shared" ca="1" si="39"/>
        <v/>
      </c>
      <c r="W279" t="str">
        <f t="shared" ca="1" si="40"/>
        <v/>
      </c>
      <c r="X279" t="e">
        <f ca="1">VLOOKUP($E279,模型表!$C:$K,9,FALSE)</f>
        <v>#N/A</v>
      </c>
      <c r="Z279" t="e">
        <f ca="1">VLOOKUP($E279,模型表!$C:$Q,11,FALSE)</f>
        <v>#N/A</v>
      </c>
      <c r="AF279" s="36" t="str">
        <f ca="1">IF($B279="","",IF(VLOOKUP($E279,模型表!$C:$O,12,FALSE)="PBuff","["&amp;VLOOKUP($E279,模型表!$C:$Q,13,FALSE)&amp;"]","[]"))</f>
        <v/>
      </c>
      <c r="AH279" s="23" t="str">
        <f t="shared" ca="1" si="47"/>
        <v/>
      </c>
      <c r="AI279" s="23" t="e">
        <f t="shared" ca="1" si="41"/>
        <v>#N/A</v>
      </c>
      <c r="AJ279" s="23" t="str">
        <f t="shared" ca="1" si="48"/>
        <v/>
      </c>
      <c r="AK279" s="23" t="str">
        <f t="shared" ca="1" si="49"/>
        <v/>
      </c>
      <c r="AM279" t="e">
        <f ca="1">VLOOKUP($B279,基础表!$E:$J,4,FALSE)</f>
        <v>#N/A</v>
      </c>
      <c r="AN279" t="e">
        <f ca="1">VLOOKUP($B279,基础表!$E:$J,5,FALSE)</f>
        <v>#N/A</v>
      </c>
      <c r="AO279" t="e">
        <f ca="1">VLOOKUP($B279,基础表!$E:$J,6,FALSE)</f>
        <v>#N/A</v>
      </c>
      <c r="AP279" t="e">
        <f ca="1">VLOOKUP($B279,基础扩展表!$E:$AG,MATCH(AP$2,基础扩展表!$E$1:$AG$1,0),FALSE)</f>
        <v>#N/A</v>
      </c>
      <c r="AQ279" t="e">
        <f ca="1">VLOOKUP($B279,基础扩展表!$E:$AG,MATCH(AQ$2,基础扩展表!$E$1:$AG$1,0),FALSE)</f>
        <v>#N/A</v>
      </c>
      <c r="AR279" t="e">
        <f ca="1">VLOOKUP($B279,基础扩展表!$E:$AG,MATCH(AR$2,基础扩展表!$E$1:$AG$1,0),FALSE)</f>
        <v>#N/A</v>
      </c>
      <c r="AS279" t="e">
        <f ca="1">VLOOKUP($B279,基础扩展表!$E:$AG,MATCH(AS$2,基础扩展表!$E$1:$AG$1,0),FALSE)</f>
        <v>#N/A</v>
      </c>
      <c r="AT279" t="e">
        <f ca="1">VLOOKUP($B279,基础扩展表!$E:$AG,MATCH(AT$2,基础扩展表!$E$1:$AG$1,0),FALSE)</f>
        <v>#N/A</v>
      </c>
      <c r="AU279" t="e">
        <f ca="1">VLOOKUP($B279,基础扩展表!$E:$AG,MATCH(AU$2,基础扩展表!$E$1:$AG$1,0),FALSE)</f>
        <v>#N/A</v>
      </c>
      <c r="AV279" t="e">
        <f ca="1">VLOOKUP($B279,基础扩展表!$E:$AG,MATCH(AV$2,基础扩展表!$E$1:$AG$1,0),FALSE)</f>
        <v>#N/A</v>
      </c>
      <c r="AW279" t="e">
        <f ca="1">VLOOKUP($B279,基础扩展表!$E:$AG,MATCH(AW$2,基础扩展表!$E$1:$AG$1,0),FALSE)</f>
        <v>#N/A</v>
      </c>
      <c r="AX279" t="e">
        <f ca="1">VLOOKUP($B279,基础扩展表!$E:$AG,MATCH(AX$2,基础扩展表!$E$1:$AG$1,0),FALSE)</f>
        <v>#N/A</v>
      </c>
      <c r="AY279" t="e">
        <f ca="1">VLOOKUP($B279,基础扩展表!$E:$AG,MATCH(AY$2,基础扩展表!$E$1:$AG$1,0),FALSE)</f>
        <v>#N/A</v>
      </c>
      <c r="AZ279" t="e">
        <f ca="1">VLOOKUP($B279,基础扩展表!$E:$AG,MATCH(AZ$2,基础扩展表!$E$1:$AG$1,0),FALSE)</f>
        <v>#N/A</v>
      </c>
      <c r="BA279" t="e">
        <f ca="1">VLOOKUP($B279,基础扩展表!$E:$AG,MATCH(BA$2,基础扩展表!$E$1:$AG$1,0),FALSE)</f>
        <v>#N/A</v>
      </c>
      <c r="BB279" t="e">
        <f ca="1">VLOOKUP($B279,基础扩展表!$E:$AG,MATCH(BB$2,基础扩展表!$E$1:$AG$1,0),FALSE)</f>
        <v>#N/A</v>
      </c>
      <c r="BC279" t="e">
        <f ca="1">VLOOKUP($B279,基础扩展表!$E:$AG,MATCH(BC$2,基础扩展表!$E$1:$AG$1,0),FALSE)</f>
        <v>#N/A</v>
      </c>
      <c r="BD279" t="e">
        <f ca="1">VLOOKUP($B279,基础扩展表!$E:$AG,MATCH(BD$2,基础扩展表!$E$1:$AG$1,0),FALSE)</f>
        <v>#N/A</v>
      </c>
      <c r="BE279" t="e">
        <f ca="1">VLOOKUP($B279,基础扩展表!$E:$AG,MATCH(BE$2,基础扩展表!$E$1:$AG$1,0),FALSE)</f>
        <v>#N/A</v>
      </c>
      <c r="BF279" t="e">
        <f ca="1">VLOOKUP($B279,基础扩展表!$E:$AG,MATCH(BF$2,基础扩展表!$E$1:$AG$1,0),FALSE)</f>
        <v>#N/A</v>
      </c>
      <c r="BG279" t="e">
        <f ca="1">VLOOKUP($B279,基础扩展表!$E:$AG,MATCH(BG$2,基础扩展表!$E$1:$AG$1,0),FALSE)</f>
        <v>#N/A</v>
      </c>
      <c r="BH279" t="e">
        <f ca="1">VLOOKUP($B279,基础扩展表!$E:$AG,MATCH(BH$2,基础扩展表!$E$1:$AG$1,0),FALSE)</f>
        <v>#N/A</v>
      </c>
      <c r="BI279" t="e">
        <f ca="1">VLOOKUP($B279,基础扩展表!$E:$AG,MATCH(BI$2,基础扩展表!$E$1:$AG$1,0),FALSE)</f>
        <v>#N/A</v>
      </c>
      <c r="BJ279" t="e">
        <f ca="1">VLOOKUP($B279,基础扩展表!$E:$AG,MATCH(BJ$2,基础扩展表!$E$1:$AG$1,0),FALSE)</f>
        <v>#N/A</v>
      </c>
      <c r="BK279" t="e">
        <f ca="1">VLOOKUP($B279,基础扩展表!$E:$AG,MATCH(BK$2,基础扩展表!$E$1:$AG$1,0),FALSE)</f>
        <v>#N/A</v>
      </c>
      <c r="BL279" t="e">
        <f ca="1">VLOOKUP($B279,基础扩展表!$E:$AG,MATCH(BL$2,基础扩展表!$E$1:$AG$1,0),FALSE)</f>
        <v>#N/A</v>
      </c>
      <c r="BM279" t="e">
        <f ca="1">VLOOKUP($E279,模型表!$C:$E,3,FALSE)</f>
        <v>#N/A</v>
      </c>
      <c r="BP279" t="str">
        <f t="shared" ca="1" si="42"/>
        <v>TRUE</v>
      </c>
    </row>
    <row r="280" spans="2:68" x14ac:dyDescent="0.2">
      <c r="B280" t="str">
        <f t="array" aca="1" ref="B280" ca="1">INDEX(基础表!$Y:$Y,SMALL(IF(基础表!$Z:$Z=1,ROW(基础表!$Z:$Z),999),ROW(H274)))&amp;""</f>
        <v/>
      </c>
      <c r="C280" t="e">
        <f ca="1">VLOOKUP(VLOOKUP($B280,基础表!$E:$G,3,FALSE),模型表!$C:$D,2,FALSE)</f>
        <v>#N/A</v>
      </c>
      <c r="E280" t="e">
        <f ca="1">VLOOKUP($B280,基础表!$E:$G,3,FALSE)</f>
        <v>#N/A</v>
      </c>
      <c r="F280" t="e">
        <f ca="1">VLOOKUP($E280,模型表!$C:$G,5,FALSE)</f>
        <v>#N/A</v>
      </c>
      <c r="G280" t="e">
        <f ca="1">VLOOKUP($E280,模型表!$C:$F,4,FALSE)</f>
        <v>#N/A</v>
      </c>
      <c r="I280" t="str">
        <f t="shared" ca="1" si="43"/>
        <v/>
      </c>
      <c r="J280" t="str">
        <f t="shared" ca="1" si="44"/>
        <v/>
      </c>
      <c r="K280" t="str">
        <f t="shared" ca="1" si="45"/>
        <v/>
      </c>
      <c r="L280" t="str">
        <f t="shared" ca="1" si="46"/>
        <v/>
      </c>
      <c r="M280" t="str">
        <f t="shared" ca="1" si="37"/>
        <v/>
      </c>
      <c r="O280" t="e">
        <f ca="1">VLOOKUP($B280,基础表!$E:$R,14,FALSE)</f>
        <v>#N/A</v>
      </c>
      <c r="P280" t="e">
        <f ca="1">VLOOKUP($B280,基础表!$E:$S,13,FALSE)</f>
        <v>#N/A</v>
      </c>
      <c r="R280" t="e">
        <f ca="1">VLOOKUP($B280,基础表!$E:$H,4,FALSE)</f>
        <v>#N/A</v>
      </c>
      <c r="U280" t="str">
        <f t="shared" ca="1" si="38"/>
        <v/>
      </c>
      <c r="V280" t="str">
        <f t="shared" ca="1" si="39"/>
        <v/>
      </c>
      <c r="W280" t="str">
        <f t="shared" ca="1" si="40"/>
        <v/>
      </c>
      <c r="X280" t="e">
        <f ca="1">VLOOKUP($E280,模型表!$C:$K,9,FALSE)</f>
        <v>#N/A</v>
      </c>
      <c r="Z280" t="e">
        <f ca="1">VLOOKUP($E280,模型表!$C:$Q,11,FALSE)</f>
        <v>#N/A</v>
      </c>
      <c r="AF280" s="36" t="str">
        <f ca="1">IF($B280="","",IF(VLOOKUP($E280,模型表!$C:$O,12,FALSE)="PBuff","["&amp;VLOOKUP($E280,模型表!$C:$Q,13,FALSE)&amp;"]","[]"))</f>
        <v/>
      </c>
      <c r="AH280" s="23" t="str">
        <f t="shared" ca="1" si="47"/>
        <v/>
      </c>
      <c r="AI280" s="23" t="e">
        <f t="shared" ca="1" si="41"/>
        <v>#N/A</v>
      </c>
      <c r="AJ280" s="23" t="str">
        <f t="shared" ca="1" si="48"/>
        <v/>
      </c>
      <c r="AK280" s="23" t="str">
        <f t="shared" ca="1" si="49"/>
        <v/>
      </c>
      <c r="AM280" t="e">
        <f ca="1">VLOOKUP($B280,基础表!$E:$J,4,FALSE)</f>
        <v>#N/A</v>
      </c>
      <c r="AN280" t="e">
        <f ca="1">VLOOKUP($B280,基础表!$E:$J,5,FALSE)</f>
        <v>#N/A</v>
      </c>
      <c r="AO280" t="e">
        <f ca="1">VLOOKUP($B280,基础表!$E:$J,6,FALSE)</f>
        <v>#N/A</v>
      </c>
      <c r="AP280" t="e">
        <f ca="1">VLOOKUP($B280,基础扩展表!$E:$AG,MATCH(AP$2,基础扩展表!$E$1:$AG$1,0),FALSE)</f>
        <v>#N/A</v>
      </c>
      <c r="AQ280" t="e">
        <f ca="1">VLOOKUP($B280,基础扩展表!$E:$AG,MATCH(AQ$2,基础扩展表!$E$1:$AG$1,0),FALSE)</f>
        <v>#N/A</v>
      </c>
      <c r="AR280" t="e">
        <f ca="1">VLOOKUP($B280,基础扩展表!$E:$AG,MATCH(AR$2,基础扩展表!$E$1:$AG$1,0),FALSE)</f>
        <v>#N/A</v>
      </c>
      <c r="AS280" t="e">
        <f ca="1">VLOOKUP($B280,基础扩展表!$E:$AG,MATCH(AS$2,基础扩展表!$E$1:$AG$1,0),FALSE)</f>
        <v>#N/A</v>
      </c>
      <c r="AT280" t="e">
        <f ca="1">VLOOKUP($B280,基础扩展表!$E:$AG,MATCH(AT$2,基础扩展表!$E$1:$AG$1,0),FALSE)</f>
        <v>#N/A</v>
      </c>
      <c r="AU280" t="e">
        <f ca="1">VLOOKUP($B280,基础扩展表!$E:$AG,MATCH(AU$2,基础扩展表!$E$1:$AG$1,0),FALSE)</f>
        <v>#N/A</v>
      </c>
      <c r="AV280" t="e">
        <f ca="1">VLOOKUP($B280,基础扩展表!$E:$AG,MATCH(AV$2,基础扩展表!$E$1:$AG$1,0),FALSE)</f>
        <v>#N/A</v>
      </c>
      <c r="AW280" t="e">
        <f ca="1">VLOOKUP($B280,基础扩展表!$E:$AG,MATCH(AW$2,基础扩展表!$E$1:$AG$1,0),FALSE)</f>
        <v>#N/A</v>
      </c>
      <c r="AX280" t="e">
        <f ca="1">VLOOKUP($B280,基础扩展表!$E:$AG,MATCH(AX$2,基础扩展表!$E$1:$AG$1,0),FALSE)</f>
        <v>#N/A</v>
      </c>
      <c r="AY280" t="e">
        <f ca="1">VLOOKUP($B280,基础扩展表!$E:$AG,MATCH(AY$2,基础扩展表!$E$1:$AG$1,0),FALSE)</f>
        <v>#N/A</v>
      </c>
      <c r="AZ280" t="e">
        <f ca="1">VLOOKUP($B280,基础扩展表!$E:$AG,MATCH(AZ$2,基础扩展表!$E$1:$AG$1,0),FALSE)</f>
        <v>#N/A</v>
      </c>
      <c r="BA280" t="e">
        <f ca="1">VLOOKUP($B280,基础扩展表!$E:$AG,MATCH(BA$2,基础扩展表!$E$1:$AG$1,0),FALSE)</f>
        <v>#N/A</v>
      </c>
      <c r="BB280" t="e">
        <f ca="1">VLOOKUP($B280,基础扩展表!$E:$AG,MATCH(BB$2,基础扩展表!$E$1:$AG$1,0),FALSE)</f>
        <v>#N/A</v>
      </c>
      <c r="BC280" t="e">
        <f ca="1">VLOOKUP($B280,基础扩展表!$E:$AG,MATCH(BC$2,基础扩展表!$E$1:$AG$1,0),FALSE)</f>
        <v>#N/A</v>
      </c>
      <c r="BD280" t="e">
        <f ca="1">VLOOKUP($B280,基础扩展表!$E:$AG,MATCH(BD$2,基础扩展表!$E$1:$AG$1,0),FALSE)</f>
        <v>#N/A</v>
      </c>
      <c r="BE280" t="e">
        <f ca="1">VLOOKUP($B280,基础扩展表!$E:$AG,MATCH(BE$2,基础扩展表!$E$1:$AG$1,0),FALSE)</f>
        <v>#N/A</v>
      </c>
      <c r="BF280" t="e">
        <f ca="1">VLOOKUP($B280,基础扩展表!$E:$AG,MATCH(BF$2,基础扩展表!$E$1:$AG$1,0),FALSE)</f>
        <v>#N/A</v>
      </c>
      <c r="BG280" t="e">
        <f ca="1">VLOOKUP($B280,基础扩展表!$E:$AG,MATCH(BG$2,基础扩展表!$E$1:$AG$1,0),FALSE)</f>
        <v>#N/A</v>
      </c>
      <c r="BH280" t="e">
        <f ca="1">VLOOKUP($B280,基础扩展表!$E:$AG,MATCH(BH$2,基础扩展表!$E$1:$AG$1,0),FALSE)</f>
        <v>#N/A</v>
      </c>
      <c r="BI280" t="e">
        <f ca="1">VLOOKUP($B280,基础扩展表!$E:$AG,MATCH(BI$2,基础扩展表!$E$1:$AG$1,0),FALSE)</f>
        <v>#N/A</v>
      </c>
      <c r="BJ280" t="e">
        <f ca="1">VLOOKUP($B280,基础扩展表!$E:$AG,MATCH(BJ$2,基础扩展表!$E$1:$AG$1,0),FALSE)</f>
        <v>#N/A</v>
      </c>
      <c r="BK280" t="e">
        <f ca="1">VLOOKUP($B280,基础扩展表!$E:$AG,MATCH(BK$2,基础扩展表!$E$1:$AG$1,0),FALSE)</f>
        <v>#N/A</v>
      </c>
      <c r="BL280" t="e">
        <f ca="1">VLOOKUP($B280,基础扩展表!$E:$AG,MATCH(BL$2,基础扩展表!$E$1:$AG$1,0),FALSE)</f>
        <v>#N/A</v>
      </c>
      <c r="BM280" t="e">
        <f ca="1">VLOOKUP($E280,模型表!$C:$E,3,FALSE)</f>
        <v>#N/A</v>
      </c>
      <c r="BP280" t="str">
        <f t="shared" ca="1" si="42"/>
        <v>TRUE</v>
      </c>
    </row>
    <row r="281" spans="2:68" x14ac:dyDescent="0.2">
      <c r="B281" t="str">
        <f t="array" aca="1" ref="B281" ca="1">INDEX(基础表!$Y:$Y,SMALL(IF(基础表!$Z:$Z=1,ROW(基础表!$Z:$Z),999),ROW(H275)))&amp;""</f>
        <v/>
      </c>
      <c r="C281" t="e">
        <f ca="1">VLOOKUP(VLOOKUP($B281,基础表!$E:$G,3,FALSE),模型表!$C:$D,2,FALSE)</f>
        <v>#N/A</v>
      </c>
      <c r="E281" t="e">
        <f ca="1">VLOOKUP($B281,基础表!$E:$G,3,FALSE)</f>
        <v>#N/A</v>
      </c>
      <c r="F281" t="e">
        <f ca="1">VLOOKUP($E281,模型表!$C:$G,5,FALSE)</f>
        <v>#N/A</v>
      </c>
      <c r="G281" t="e">
        <f ca="1">VLOOKUP($E281,模型表!$C:$F,4,FALSE)</f>
        <v>#N/A</v>
      </c>
      <c r="I281" t="str">
        <f t="shared" ca="1" si="43"/>
        <v/>
      </c>
      <c r="J281" t="str">
        <f t="shared" ca="1" si="44"/>
        <v/>
      </c>
      <c r="K281" t="str">
        <f t="shared" ca="1" si="45"/>
        <v/>
      </c>
      <c r="L281" t="str">
        <f t="shared" ca="1" si="46"/>
        <v/>
      </c>
      <c r="M281" t="str">
        <f t="shared" ca="1" si="37"/>
        <v/>
      </c>
      <c r="O281" t="e">
        <f ca="1">VLOOKUP($B281,基础表!$E:$R,14,FALSE)</f>
        <v>#N/A</v>
      </c>
      <c r="P281" t="e">
        <f ca="1">VLOOKUP($B281,基础表!$E:$S,13,FALSE)</f>
        <v>#N/A</v>
      </c>
      <c r="R281" t="e">
        <f ca="1">VLOOKUP($B281,基础表!$E:$H,4,FALSE)</f>
        <v>#N/A</v>
      </c>
      <c r="U281" t="str">
        <f t="shared" ca="1" si="38"/>
        <v/>
      </c>
      <c r="V281" t="str">
        <f t="shared" ca="1" si="39"/>
        <v/>
      </c>
      <c r="W281" t="str">
        <f t="shared" ca="1" si="40"/>
        <v/>
      </c>
      <c r="X281" t="e">
        <f ca="1">VLOOKUP($E281,模型表!$C:$K,9,FALSE)</f>
        <v>#N/A</v>
      </c>
      <c r="Z281" t="e">
        <f ca="1">VLOOKUP($E281,模型表!$C:$Q,11,FALSE)</f>
        <v>#N/A</v>
      </c>
      <c r="AF281" s="36" t="str">
        <f ca="1">IF($B281="","",IF(VLOOKUP($E281,模型表!$C:$O,12,FALSE)="PBuff","["&amp;VLOOKUP($E281,模型表!$C:$Q,13,FALSE)&amp;"]","[]"))</f>
        <v/>
      </c>
      <c r="AH281" s="23" t="str">
        <f t="shared" ca="1" si="47"/>
        <v/>
      </c>
      <c r="AI281" s="23" t="e">
        <f t="shared" ca="1" si="41"/>
        <v>#N/A</v>
      </c>
      <c r="AJ281" s="23" t="str">
        <f t="shared" ca="1" si="48"/>
        <v/>
      </c>
      <c r="AK281" s="23" t="str">
        <f t="shared" ca="1" si="49"/>
        <v/>
      </c>
      <c r="AM281" t="e">
        <f ca="1">VLOOKUP($B281,基础表!$E:$J,4,FALSE)</f>
        <v>#N/A</v>
      </c>
      <c r="AN281" t="e">
        <f ca="1">VLOOKUP($B281,基础表!$E:$J,5,FALSE)</f>
        <v>#N/A</v>
      </c>
      <c r="AO281" t="e">
        <f ca="1">VLOOKUP($B281,基础表!$E:$J,6,FALSE)</f>
        <v>#N/A</v>
      </c>
      <c r="AP281" t="e">
        <f ca="1">VLOOKUP($B281,基础扩展表!$E:$AG,MATCH(AP$2,基础扩展表!$E$1:$AG$1,0),FALSE)</f>
        <v>#N/A</v>
      </c>
      <c r="AQ281" t="e">
        <f ca="1">VLOOKUP($B281,基础扩展表!$E:$AG,MATCH(AQ$2,基础扩展表!$E$1:$AG$1,0),FALSE)</f>
        <v>#N/A</v>
      </c>
      <c r="AR281" t="e">
        <f ca="1">VLOOKUP($B281,基础扩展表!$E:$AG,MATCH(AR$2,基础扩展表!$E$1:$AG$1,0),FALSE)</f>
        <v>#N/A</v>
      </c>
      <c r="AS281" t="e">
        <f ca="1">VLOOKUP($B281,基础扩展表!$E:$AG,MATCH(AS$2,基础扩展表!$E$1:$AG$1,0),FALSE)</f>
        <v>#N/A</v>
      </c>
      <c r="AT281" t="e">
        <f ca="1">VLOOKUP($B281,基础扩展表!$E:$AG,MATCH(AT$2,基础扩展表!$E$1:$AG$1,0),FALSE)</f>
        <v>#N/A</v>
      </c>
      <c r="AU281" t="e">
        <f ca="1">VLOOKUP($B281,基础扩展表!$E:$AG,MATCH(AU$2,基础扩展表!$E$1:$AG$1,0),FALSE)</f>
        <v>#N/A</v>
      </c>
      <c r="AV281" t="e">
        <f ca="1">VLOOKUP($B281,基础扩展表!$E:$AG,MATCH(AV$2,基础扩展表!$E$1:$AG$1,0),FALSE)</f>
        <v>#N/A</v>
      </c>
      <c r="AW281" t="e">
        <f ca="1">VLOOKUP($B281,基础扩展表!$E:$AG,MATCH(AW$2,基础扩展表!$E$1:$AG$1,0),FALSE)</f>
        <v>#N/A</v>
      </c>
      <c r="AX281" t="e">
        <f ca="1">VLOOKUP($B281,基础扩展表!$E:$AG,MATCH(AX$2,基础扩展表!$E$1:$AG$1,0),FALSE)</f>
        <v>#N/A</v>
      </c>
      <c r="AY281" t="e">
        <f ca="1">VLOOKUP($B281,基础扩展表!$E:$AG,MATCH(AY$2,基础扩展表!$E$1:$AG$1,0),FALSE)</f>
        <v>#N/A</v>
      </c>
      <c r="AZ281" t="e">
        <f ca="1">VLOOKUP($B281,基础扩展表!$E:$AG,MATCH(AZ$2,基础扩展表!$E$1:$AG$1,0),FALSE)</f>
        <v>#N/A</v>
      </c>
      <c r="BA281" t="e">
        <f ca="1">VLOOKUP($B281,基础扩展表!$E:$AG,MATCH(BA$2,基础扩展表!$E$1:$AG$1,0),FALSE)</f>
        <v>#N/A</v>
      </c>
      <c r="BB281" t="e">
        <f ca="1">VLOOKUP($B281,基础扩展表!$E:$AG,MATCH(BB$2,基础扩展表!$E$1:$AG$1,0),FALSE)</f>
        <v>#N/A</v>
      </c>
      <c r="BC281" t="e">
        <f ca="1">VLOOKUP($B281,基础扩展表!$E:$AG,MATCH(BC$2,基础扩展表!$E$1:$AG$1,0),FALSE)</f>
        <v>#N/A</v>
      </c>
      <c r="BD281" t="e">
        <f ca="1">VLOOKUP($B281,基础扩展表!$E:$AG,MATCH(BD$2,基础扩展表!$E$1:$AG$1,0),FALSE)</f>
        <v>#N/A</v>
      </c>
      <c r="BE281" t="e">
        <f ca="1">VLOOKUP($B281,基础扩展表!$E:$AG,MATCH(BE$2,基础扩展表!$E$1:$AG$1,0),FALSE)</f>
        <v>#N/A</v>
      </c>
      <c r="BF281" t="e">
        <f ca="1">VLOOKUP($B281,基础扩展表!$E:$AG,MATCH(BF$2,基础扩展表!$E$1:$AG$1,0),FALSE)</f>
        <v>#N/A</v>
      </c>
      <c r="BG281" t="e">
        <f ca="1">VLOOKUP($B281,基础扩展表!$E:$AG,MATCH(BG$2,基础扩展表!$E$1:$AG$1,0),FALSE)</f>
        <v>#N/A</v>
      </c>
      <c r="BH281" t="e">
        <f ca="1">VLOOKUP($B281,基础扩展表!$E:$AG,MATCH(BH$2,基础扩展表!$E$1:$AG$1,0),FALSE)</f>
        <v>#N/A</v>
      </c>
      <c r="BI281" t="e">
        <f ca="1">VLOOKUP($B281,基础扩展表!$E:$AG,MATCH(BI$2,基础扩展表!$E$1:$AG$1,0),FALSE)</f>
        <v>#N/A</v>
      </c>
      <c r="BJ281" t="e">
        <f ca="1">VLOOKUP($B281,基础扩展表!$E:$AG,MATCH(BJ$2,基础扩展表!$E$1:$AG$1,0),FALSE)</f>
        <v>#N/A</v>
      </c>
      <c r="BK281" t="e">
        <f ca="1">VLOOKUP($B281,基础扩展表!$E:$AG,MATCH(BK$2,基础扩展表!$E$1:$AG$1,0),FALSE)</f>
        <v>#N/A</v>
      </c>
      <c r="BL281" t="e">
        <f ca="1">VLOOKUP($B281,基础扩展表!$E:$AG,MATCH(BL$2,基础扩展表!$E$1:$AG$1,0),FALSE)</f>
        <v>#N/A</v>
      </c>
      <c r="BM281" t="e">
        <f ca="1">VLOOKUP($E281,模型表!$C:$E,3,FALSE)</f>
        <v>#N/A</v>
      </c>
      <c r="BP281" t="str">
        <f t="shared" ca="1" si="42"/>
        <v>TRUE</v>
      </c>
    </row>
    <row r="282" spans="2:68" x14ac:dyDescent="0.2">
      <c r="B282" t="str">
        <f t="array" aca="1" ref="B282" ca="1">INDEX(基础表!$Y:$Y,SMALL(IF(基础表!$Z:$Z=1,ROW(基础表!$Z:$Z),999),ROW(H276)))&amp;""</f>
        <v/>
      </c>
      <c r="C282" t="e">
        <f ca="1">VLOOKUP(VLOOKUP($B282,基础表!$E:$G,3,FALSE),模型表!$C:$D,2,FALSE)</f>
        <v>#N/A</v>
      </c>
      <c r="E282" t="e">
        <f ca="1">VLOOKUP($B282,基础表!$E:$G,3,FALSE)</f>
        <v>#N/A</v>
      </c>
      <c r="F282" t="e">
        <f ca="1">VLOOKUP($E282,模型表!$C:$G,5,FALSE)</f>
        <v>#N/A</v>
      </c>
      <c r="G282" t="e">
        <f ca="1">VLOOKUP($E282,模型表!$C:$F,4,FALSE)</f>
        <v>#N/A</v>
      </c>
      <c r="I282" t="str">
        <f t="shared" ca="1" si="43"/>
        <v/>
      </c>
      <c r="J282" t="str">
        <f t="shared" ca="1" si="44"/>
        <v/>
      </c>
      <c r="K282" t="str">
        <f t="shared" ca="1" si="45"/>
        <v/>
      </c>
      <c r="L282" t="str">
        <f t="shared" ca="1" si="46"/>
        <v/>
      </c>
      <c r="M282" t="str">
        <f t="shared" ca="1" si="37"/>
        <v/>
      </c>
      <c r="O282" t="e">
        <f ca="1">VLOOKUP($B282,基础表!$E:$R,14,FALSE)</f>
        <v>#N/A</v>
      </c>
      <c r="P282" t="e">
        <f ca="1">VLOOKUP($B282,基础表!$E:$S,13,FALSE)</f>
        <v>#N/A</v>
      </c>
      <c r="R282" t="e">
        <f ca="1">VLOOKUP($B282,基础表!$E:$H,4,FALSE)</f>
        <v>#N/A</v>
      </c>
      <c r="U282" t="str">
        <f t="shared" ca="1" si="38"/>
        <v/>
      </c>
      <c r="V282" t="str">
        <f t="shared" ca="1" si="39"/>
        <v/>
      </c>
      <c r="W282" t="str">
        <f t="shared" ca="1" si="40"/>
        <v/>
      </c>
      <c r="X282" t="e">
        <f ca="1">VLOOKUP($E282,模型表!$C:$K,9,FALSE)</f>
        <v>#N/A</v>
      </c>
      <c r="Z282" t="e">
        <f ca="1">VLOOKUP($E282,模型表!$C:$Q,11,FALSE)</f>
        <v>#N/A</v>
      </c>
      <c r="AF282" s="36" t="str">
        <f ca="1">IF($B282="","",IF(VLOOKUP($E282,模型表!$C:$O,12,FALSE)="PBuff","["&amp;VLOOKUP($E282,模型表!$C:$Q,13,FALSE)&amp;"]","[]"))</f>
        <v/>
      </c>
      <c r="AH282" s="23" t="str">
        <f t="shared" ca="1" si="47"/>
        <v/>
      </c>
      <c r="AI282" s="23" t="e">
        <f t="shared" ca="1" si="41"/>
        <v>#N/A</v>
      </c>
      <c r="AJ282" s="23" t="str">
        <f t="shared" ca="1" si="48"/>
        <v/>
      </c>
      <c r="AK282" s="23" t="str">
        <f t="shared" ca="1" si="49"/>
        <v/>
      </c>
      <c r="AM282" t="e">
        <f ca="1">VLOOKUP($B282,基础表!$E:$J,4,FALSE)</f>
        <v>#N/A</v>
      </c>
      <c r="AN282" t="e">
        <f ca="1">VLOOKUP($B282,基础表!$E:$J,5,FALSE)</f>
        <v>#N/A</v>
      </c>
      <c r="AO282" t="e">
        <f ca="1">VLOOKUP($B282,基础表!$E:$J,6,FALSE)</f>
        <v>#N/A</v>
      </c>
      <c r="AP282" t="e">
        <f ca="1">VLOOKUP($B282,基础扩展表!$E:$AG,MATCH(AP$2,基础扩展表!$E$1:$AG$1,0),FALSE)</f>
        <v>#N/A</v>
      </c>
      <c r="AQ282" t="e">
        <f ca="1">VLOOKUP($B282,基础扩展表!$E:$AG,MATCH(AQ$2,基础扩展表!$E$1:$AG$1,0),FALSE)</f>
        <v>#N/A</v>
      </c>
      <c r="AR282" t="e">
        <f ca="1">VLOOKUP($B282,基础扩展表!$E:$AG,MATCH(AR$2,基础扩展表!$E$1:$AG$1,0),FALSE)</f>
        <v>#N/A</v>
      </c>
      <c r="AS282" t="e">
        <f ca="1">VLOOKUP($B282,基础扩展表!$E:$AG,MATCH(AS$2,基础扩展表!$E$1:$AG$1,0),FALSE)</f>
        <v>#N/A</v>
      </c>
      <c r="AT282" t="e">
        <f ca="1">VLOOKUP($B282,基础扩展表!$E:$AG,MATCH(AT$2,基础扩展表!$E$1:$AG$1,0),FALSE)</f>
        <v>#N/A</v>
      </c>
      <c r="AU282" t="e">
        <f ca="1">VLOOKUP($B282,基础扩展表!$E:$AG,MATCH(AU$2,基础扩展表!$E$1:$AG$1,0),FALSE)</f>
        <v>#N/A</v>
      </c>
      <c r="AV282" t="e">
        <f ca="1">VLOOKUP($B282,基础扩展表!$E:$AG,MATCH(AV$2,基础扩展表!$E$1:$AG$1,0),FALSE)</f>
        <v>#N/A</v>
      </c>
      <c r="AW282" t="e">
        <f ca="1">VLOOKUP($B282,基础扩展表!$E:$AG,MATCH(AW$2,基础扩展表!$E$1:$AG$1,0),FALSE)</f>
        <v>#N/A</v>
      </c>
      <c r="AX282" t="e">
        <f ca="1">VLOOKUP($B282,基础扩展表!$E:$AG,MATCH(AX$2,基础扩展表!$E$1:$AG$1,0),FALSE)</f>
        <v>#N/A</v>
      </c>
      <c r="AY282" t="e">
        <f ca="1">VLOOKUP($B282,基础扩展表!$E:$AG,MATCH(AY$2,基础扩展表!$E$1:$AG$1,0),FALSE)</f>
        <v>#N/A</v>
      </c>
      <c r="AZ282" t="e">
        <f ca="1">VLOOKUP($B282,基础扩展表!$E:$AG,MATCH(AZ$2,基础扩展表!$E$1:$AG$1,0),FALSE)</f>
        <v>#N/A</v>
      </c>
      <c r="BA282" t="e">
        <f ca="1">VLOOKUP($B282,基础扩展表!$E:$AG,MATCH(BA$2,基础扩展表!$E$1:$AG$1,0),FALSE)</f>
        <v>#N/A</v>
      </c>
      <c r="BB282" t="e">
        <f ca="1">VLOOKUP($B282,基础扩展表!$E:$AG,MATCH(BB$2,基础扩展表!$E$1:$AG$1,0),FALSE)</f>
        <v>#N/A</v>
      </c>
      <c r="BC282" t="e">
        <f ca="1">VLOOKUP($B282,基础扩展表!$E:$AG,MATCH(BC$2,基础扩展表!$E$1:$AG$1,0),FALSE)</f>
        <v>#N/A</v>
      </c>
      <c r="BD282" t="e">
        <f ca="1">VLOOKUP($B282,基础扩展表!$E:$AG,MATCH(BD$2,基础扩展表!$E$1:$AG$1,0),FALSE)</f>
        <v>#N/A</v>
      </c>
      <c r="BE282" t="e">
        <f ca="1">VLOOKUP($B282,基础扩展表!$E:$AG,MATCH(BE$2,基础扩展表!$E$1:$AG$1,0),FALSE)</f>
        <v>#N/A</v>
      </c>
      <c r="BF282" t="e">
        <f ca="1">VLOOKUP($B282,基础扩展表!$E:$AG,MATCH(BF$2,基础扩展表!$E$1:$AG$1,0),FALSE)</f>
        <v>#N/A</v>
      </c>
      <c r="BG282" t="e">
        <f ca="1">VLOOKUP($B282,基础扩展表!$E:$AG,MATCH(BG$2,基础扩展表!$E$1:$AG$1,0),FALSE)</f>
        <v>#N/A</v>
      </c>
      <c r="BH282" t="e">
        <f ca="1">VLOOKUP($B282,基础扩展表!$E:$AG,MATCH(BH$2,基础扩展表!$E$1:$AG$1,0),FALSE)</f>
        <v>#N/A</v>
      </c>
      <c r="BI282" t="e">
        <f ca="1">VLOOKUP($B282,基础扩展表!$E:$AG,MATCH(BI$2,基础扩展表!$E$1:$AG$1,0),FALSE)</f>
        <v>#N/A</v>
      </c>
      <c r="BJ282" t="e">
        <f ca="1">VLOOKUP($B282,基础扩展表!$E:$AG,MATCH(BJ$2,基础扩展表!$E$1:$AG$1,0),FALSE)</f>
        <v>#N/A</v>
      </c>
      <c r="BK282" t="e">
        <f ca="1">VLOOKUP($B282,基础扩展表!$E:$AG,MATCH(BK$2,基础扩展表!$E$1:$AG$1,0),FALSE)</f>
        <v>#N/A</v>
      </c>
      <c r="BL282" t="e">
        <f ca="1">VLOOKUP($B282,基础扩展表!$E:$AG,MATCH(BL$2,基础扩展表!$E$1:$AG$1,0),FALSE)</f>
        <v>#N/A</v>
      </c>
      <c r="BM282" t="e">
        <f ca="1">VLOOKUP($E282,模型表!$C:$E,3,FALSE)</f>
        <v>#N/A</v>
      </c>
      <c r="BP282" t="str">
        <f t="shared" ca="1" si="42"/>
        <v>TRUE</v>
      </c>
    </row>
    <row r="283" spans="2:68" x14ac:dyDescent="0.2">
      <c r="B283" t="str">
        <f t="array" aca="1" ref="B283" ca="1">INDEX(基础表!$Y:$Y,SMALL(IF(基础表!$Z:$Z=1,ROW(基础表!$Z:$Z),999),ROW(H277)))&amp;""</f>
        <v/>
      </c>
      <c r="C283" t="e">
        <f ca="1">VLOOKUP(VLOOKUP($B283,基础表!$E:$G,3,FALSE),模型表!$C:$D,2,FALSE)</f>
        <v>#N/A</v>
      </c>
      <c r="E283" t="e">
        <f ca="1">VLOOKUP($B283,基础表!$E:$G,3,FALSE)</f>
        <v>#N/A</v>
      </c>
      <c r="F283" t="e">
        <f ca="1">VLOOKUP($E283,模型表!$C:$G,5,FALSE)</f>
        <v>#N/A</v>
      </c>
      <c r="G283" t="e">
        <f ca="1">VLOOKUP($E283,模型表!$C:$F,4,FALSE)</f>
        <v>#N/A</v>
      </c>
      <c r="I283" t="str">
        <f t="shared" ca="1" si="43"/>
        <v/>
      </c>
      <c r="J283" t="str">
        <f t="shared" ca="1" si="44"/>
        <v/>
      </c>
      <c r="K283" t="str">
        <f t="shared" ca="1" si="45"/>
        <v/>
      </c>
      <c r="L283" t="str">
        <f t="shared" ca="1" si="46"/>
        <v/>
      </c>
      <c r="M283" t="str">
        <f t="shared" ca="1" si="37"/>
        <v/>
      </c>
      <c r="O283" t="e">
        <f ca="1">VLOOKUP($B283,基础表!$E:$R,14,FALSE)</f>
        <v>#N/A</v>
      </c>
      <c r="P283" t="e">
        <f ca="1">VLOOKUP($B283,基础表!$E:$S,13,FALSE)</f>
        <v>#N/A</v>
      </c>
      <c r="R283" t="e">
        <f ca="1">VLOOKUP($B283,基础表!$E:$H,4,FALSE)</f>
        <v>#N/A</v>
      </c>
      <c r="U283" t="str">
        <f t="shared" ca="1" si="38"/>
        <v/>
      </c>
      <c r="V283" t="str">
        <f t="shared" ca="1" si="39"/>
        <v/>
      </c>
      <c r="W283" t="str">
        <f t="shared" ca="1" si="40"/>
        <v/>
      </c>
      <c r="X283" t="e">
        <f ca="1">VLOOKUP($E283,模型表!$C:$K,9,FALSE)</f>
        <v>#N/A</v>
      </c>
      <c r="Z283" t="e">
        <f ca="1">VLOOKUP($E283,模型表!$C:$Q,11,FALSE)</f>
        <v>#N/A</v>
      </c>
      <c r="AF283" s="36" t="str">
        <f ca="1">IF($B283="","",IF(VLOOKUP($E283,模型表!$C:$O,12,FALSE)="PBuff","["&amp;VLOOKUP($E283,模型表!$C:$Q,13,FALSE)&amp;"]","[]"))</f>
        <v/>
      </c>
      <c r="AH283" s="23" t="str">
        <f t="shared" ca="1" si="47"/>
        <v/>
      </c>
      <c r="AI283" s="23" t="e">
        <f t="shared" ca="1" si="41"/>
        <v>#N/A</v>
      </c>
      <c r="AJ283" s="23" t="str">
        <f t="shared" ca="1" si="48"/>
        <v/>
      </c>
      <c r="AK283" s="23" t="str">
        <f t="shared" ca="1" si="49"/>
        <v/>
      </c>
      <c r="AM283" t="e">
        <f ca="1">VLOOKUP($B283,基础表!$E:$J,4,FALSE)</f>
        <v>#N/A</v>
      </c>
      <c r="AN283" t="e">
        <f ca="1">VLOOKUP($B283,基础表!$E:$J,5,FALSE)</f>
        <v>#N/A</v>
      </c>
      <c r="AO283" t="e">
        <f ca="1">VLOOKUP($B283,基础表!$E:$J,6,FALSE)</f>
        <v>#N/A</v>
      </c>
      <c r="AP283" t="e">
        <f ca="1">VLOOKUP($B283,基础扩展表!$E:$AG,MATCH(AP$2,基础扩展表!$E$1:$AG$1,0),FALSE)</f>
        <v>#N/A</v>
      </c>
      <c r="AQ283" t="e">
        <f ca="1">VLOOKUP($B283,基础扩展表!$E:$AG,MATCH(AQ$2,基础扩展表!$E$1:$AG$1,0),FALSE)</f>
        <v>#N/A</v>
      </c>
      <c r="AR283" t="e">
        <f ca="1">VLOOKUP($B283,基础扩展表!$E:$AG,MATCH(AR$2,基础扩展表!$E$1:$AG$1,0),FALSE)</f>
        <v>#N/A</v>
      </c>
      <c r="AS283" t="e">
        <f ca="1">VLOOKUP($B283,基础扩展表!$E:$AG,MATCH(AS$2,基础扩展表!$E$1:$AG$1,0),FALSE)</f>
        <v>#N/A</v>
      </c>
      <c r="AT283" t="e">
        <f ca="1">VLOOKUP($B283,基础扩展表!$E:$AG,MATCH(AT$2,基础扩展表!$E$1:$AG$1,0),FALSE)</f>
        <v>#N/A</v>
      </c>
      <c r="AU283" t="e">
        <f ca="1">VLOOKUP($B283,基础扩展表!$E:$AG,MATCH(AU$2,基础扩展表!$E$1:$AG$1,0),FALSE)</f>
        <v>#N/A</v>
      </c>
      <c r="AV283" t="e">
        <f ca="1">VLOOKUP($B283,基础扩展表!$E:$AG,MATCH(AV$2,基础扩展表!$E$1:$AG$1,0),FALSE)</f>
        <v>#N/A</v>
      </c>
      <c r="AW283" t="e">
        <f ca="1">VLOOKUP($B283,基础扩展表!$E:$AG,MATCH(AW$2,基础扩展表!$E$1:$AG$1,0),FALSE)</f>
        <v>#N/A</v>
      </c>
      <c r="AX283" t="e">
        <f ca="1">VLOOKUP($B283,基础扩展表!$E:$AG,MATCH(AX$2,基础扩展表!$E$1:$AG$1,0),FALSE)</f>
        <v>#N/A</v>
      </c>
      <c r="AY283" t="e">
        <f ca="1">VLOOKUP($B283,基础扩展表!$E:$AG,MATCH(AY$2,基础扩展表!$E$1:$AG$1,0),FALSE)</f>
        <v>#N/A</v>
      </c>
      <c r="AZ283" t="e">
        <f ca="1">VLOOKUP($B283,基础扩展表!$E:$AG,MATCH(AZ$2,基础扩展表!$E$1:$AG$1,0),FALSE)</f>
        <v>#N/A</v>
      </c>
      <c r="BA283" t="e">
        <f ca="1">VLOOKUP($B283,基础扩展表!$E:$AG,MATCH(BA$2,基础扩展表!$E$1:$AG$1,0),FALSE)</f>
        <v>#N/A</v>
      </c>
      <c r="BB283" t="e">
        <f ca="1">VLOOKUP($B283,基础扩展表!$E:$AG,MATCH(BB$2,基础扩展表!$E$1:$AG$1,0),FALSE)</f>
        <v>#N/A</v>
      </c>
      <c r="BC283" t="e">
        <f ca="1">VLOOKUP($B283,基础扩展表!$E:$AG,MATCH(BC$2,基础扩展表!$E$1:$AG$1,0),FALSE)</f>
        <v>#N/A</v>
      </c>
      <c r="BD283" t="e">
        <f ca="1">VLOOKUP($B283,基础扩展表!$E:$AG,MATCH(BD$2,基础扩展表!$E$1:$AG$1,0),FALSE)</f>
        <v>#N/A</v>
      </c>
      <c r="BE283" t="e">
        <f ca="1">VLOOKUP($B283,基础扩展表!$E:$AG,MATCH(BE$2,基础扩展表!$E$1:$AG$1,0),FALSE)</f>
        <v>#N/A</v>
      </c>
      <c r="BF283" t="e">
        <f ca="1">VLOOKUP($B283,基础扩展表!$E:$AG,MATCH(BF$2,基础扩展表!$E$1:$AG$1,0),FALSE)</f>
        <v>#N/A</v>
      </c>
      <c r="BG283" t="e">
        <f ca="1">VLOOKUP($B283,基础扩展表!$E:$AG,MATCH(BG$2,基础扩展表!$E$1:$AG$1,0),FALSE)</f>
        <v>#N/A</v>
      </c>
      <c r="BH283" t="e">
        <f ca="1">VLOOKUP($B283,基础扩展表!$E:$AG,MATCH(BH$2,基础扩展表!$E$1:$AG$1,0),FALSE)</f>
        <v>#N/A</v>
      </c>
      <c r="BI283" t="e">
        <f ca="1">VLOOKUP($B283,基础扩展表!$E:$AG,MATCH(BI$2,基础扩展表!$E$1:$AG$1,0),FALSE)</f>
        <v>#N/A</v>
      </c>
      <c r="BJ283" t="e">
        <f ca="1">VLOOKUP($B283,基础扩展表!$E:$AG,MATCH(BJ$2,基础扩展表!$E$1:$AG$1,0),FALSE)</f>
        <v>#N/A</v>
      </c>
      <c r="BK283" t="e">
        <f ca="1">VLOOKUP($B283,基础扩展表!$E:$AG,MATCH(BK$2,基础扩展表!$E$1:$AG$1,0),FALSE)</f>
        <v>#N/A</v>
      </c>
      <c r="BL283" t="e">
        <f ca="1">VLOOKUP($B283,基础扩展表!$E:$AG,MATCH(BL$2,基础扩展表!$E$1:$AG$1,0),FALSE)</f>
        <v>#N/A</v>
      </c>
      <c r="BM283" t="e">
        <f ca="1">VLOOKUP($E283,模型表!$C:$E,3,FALSE)</f>
        <v>#N/A</v>
      </c>
      <c r="BP283" t="str">
        <f t="shared" ca="1" si="42"/>
        <v>TRUE</v>
      </c>
    </row>
    <row r="284" spans="2:68" x14ac:dyDescent="0.2">
      <c r="B284" t="str">
        <f t="array" aca="1" ref="B284" ca="1">INDEX(基础表!$Y:$Y,SMALL(IF(基础表!$Z:$Z=1,ROW(基础表!$Z:$Z),999),ROW(H278)))&amp;""</f>
        <v/>
      </c>
      <c r="C284" t="e">
        <f ca="1">VLOOKUP(VLOOKUP($B284,基础表!$E:$G,3,FALSE),模型表!$C:$D,2,FALSE)</f>
        <v>#N/A</v>
      </c>
      <c r="E284" t="e">
        <f ca="1">VLOOKUP($B284,基础表!$E:$G,3,FALSE)</f>
        <v>#N/A</v>
      </c>
      <c r="F284" t="e">
        <f ca="1">VLOOKUP($E284,模型表!$C:$G,5,FALSE)</f>
        <v>#N/A</v>
      </c>
      <c r="G284" t="e">
        <f ca="1">VLOOKUP($E284,模型表!$C:$F,4,FALSE)</f>
        <v>#N/A</v>
      </c>
      <c r="I284" t="str">
        <f t="shared" ca="1" si="43"/>
        <v/>
      </c>
      <c r="J284" t="str">
        <f t="shared" ca="1" si="44"/>
        <v/>
      </c>
      <c r="K284" t="str">
        <f t="shared" ca="1" si="45"/>
        <v/>
      </c>
      <c r="L284" t="str">
        <f t="shared" ca="1" si="46"/>
        <v/>
      </c>
      <c r="M284" t="str">
        <f t="shared" ca="1" si="37"/>
        <v/>
      </c>
      <c r="O284" t="e">
        <f ca="1">VLOOKUP($B284,基础表!$E:$R,14,FALSE)</f>
        <v>#N/A</v>
      </c>
      <c r="P284" t="e">
        <f ca="1">VLOOKUP($B284,基础表!$E:$S,13,FALSE)</f>
        <v>#N/A</v>
      </c>
      <c r="R284" t="e">
        <f ca="1">VLOOKUP($B284,基础表!$E:$H,4,FALSE)</f>
        <v>#N/A</v>
      </c>
      <c r="U284" t="str">
        <f t="shared" ca="1" si="38"/>
        <v/>
      </c>
      <c r="V284" t="str">
        <f t="shared" ca="1" si="39"/>
        <v/>
      </c>
      <c r="W284" t="str">
        <f t="shared" ca="1" si="40"/>
        <v/>
      </c>
      <c r="X284" t="e">
        <f ca="1">VLOOKUP($E284,模型表!$C:$K,9,FALSE)</f>
        <v>#N/A</v>
      </c>
      <c r="Z284" t="e">
        <f ca="1">VLOOKUP($E284,模型表!$C:$Q,11,FALSE)</f>
        <v>#N/A</v>
      </c>
      <c r="AF284" s="36" t="str">
        <f ca="1">IF($B284="","",IF(VLOOKUP($E284,模型表!$C:$O,12,FALSE)="PBuff","["&amp;VLOOKUP($E284,模型表!$C:$Q,13,FALSE)&amp;"]","[]"))</f>
        <v/>
      </c>
      <c r="AH284" s="23" t="str">
        <f t="shared" ca="1" si="47"/>
        <v/>
      </c>
      <c r="AI284" s="23" t="e">
        <f t="shared" ca="1" si="41"/>
        <v>#N/A</v>
      </c>
      <c r="AJ284" s="23" t="str">
        <f t="shared" ca="1" si="48"/>
        <v/>
      </c>
      <c r="AK284" s="23" t="str">
        <f t="shared" ca="1" si="49"/>
        <v/>
      </c>
      <c r="AM284" t="e">
        <f ca="1">VLOOKUP($B284,基础表!$E:$J,4,FALSE)</f>
        <v>#N/A</v>
      </c>
      <c r="AN284" t="e">
        <f ca="1">VLOOKUP($B284,基础表!$E:$J,5,FALSE)</f>
        <v>#N/A</v>
      </c>
      <c r="AO284" t="e">
        <f ca="1">VLOOKUP($B284,基础表!$E:$J,6,FALSE)</f>
        <v>#N/A</v>
      </c>
      <c r="AP284" t="e">
        <f ca="1">VLOOKUP($B284,基础扩展表!$E:$AG,MATCH(AP$2,基础扩展表!$E$1:$AG$1,0),FALSE)</f>
        <v>#N/A</v>
      </c>
      <c r="AQ284" t="e">
        <f ca="1">VLOOKUP($B284,基础扩展表!$E:$AG,MATCH(AQ$2,基础扩展表!$E$1:$AG$1,0),FALSE)</f>
        <v>#N/A</v>
      </c>
      <c r="AR284" t="e">
        <f ca="1">VLOOKUP($B284,基础扩展表!$E:$AG,MATCH(AR$2,基础扩展表!$E$1:$AG$1,0),FALSE)</f>
        <v>#N/A</v>
      </c>
      <c r="AS284" t="e">
        <f ca="1">VLOOKUP($B284,基础扩展表!$E:$AG,MATCH(AS$2,基础扩展表!$E$1:$AG$1,0),FALSE)</f>
        <v>#N/A</v>
      </c>
      <c r="AT284" t="e">
        <f ca="1">VLOOKUP($B284,基础扩展表!$E:$AG,MATCH(AT$2,基础扩展表!$E$1:$AG$1,0),FALSE)</f>
        <v>#N/A</v>
      </c>
      <c r="AU284" t="e">
        <f ca="1">VLOOKUP($B284,基础扩展表!$E:$AG,MATCH(AU$2,基础扩展表!$E$1:$AG$1,0),FALSE)</f>
        <v>#N/A</v>
      </c>
      <c r="AV284" t="e">
        <f ca="1">VLOOKUP($B284,基础扩展表!$E:$AG,MATCH(AV$2,基础扩展表!$E$1:$AG$1,0),FALSE)</f>
        <v>#N/A</v>
      </c>
      <c r="AW284" t="e">
        <f ca="1">VLOOKUP($B284,基础扩展表!$E:$AG,MATCH(AW$2,基础扩展表!$E$1:$AG$1,0),FALSE)</f>
        <v>#N/A</v>
      </c>
      <c r="AX284" t="e">
        <f ca="1">VLOOKUP($B284,基础扩展表!$E:$AG,MATCH(AX$2,基础扩展表!$E$1:$AG$1,0),FALSE)</f>
        <v>#N/A</v>
      </c>
      <c r="AY284" t="e">
        <f ca="1">VLOOKUP($B284,基础扩展表!$E:$AG,MATCH(AY$2,基础扩展表!$E$1:$AG$1,0),FALSE)</f>
        <v>#N/A</v>
      </c>
      <c r="AZ284" t="e">
        <f ca="1">VLOOKUP($B284,基础扩展表!$E:$AG,MATCH(AZ$2,基础扩展表!$E$1:$AG$1,0),FALSE)</f>
        <v>#N/A</v>
      </c>
      <c r="BA284" t="e">
        <f ca="1">VLOOKUP($B284,基础扩展表!$E:$AG,MATCH(BA$2,基础扩展表!$E$1:$AG$1,0),FALSE)</f>
        <v>#N/A</v>
      </c>
      <c r="BB284" t="e">
        <f ca="1">VLOOKUP($B284,基础扩展表!$E:$AG,MATCH(BB$2,基础扩展表!$E$1:$AG$1,0),FALSE)</f>
        <v>#N/A</v>
      </c>
      <c r="BC284" t="e">
        <f ca="1">VLOOKUP($B284,基础扩展表!$E:$AG,MATCH(BC$2,基础扩展表!$E$1:$AG$1,0),FALSE)</f>
        <v>#N/A</v>
      </c>
      <c r="BD284" t="e">
        <f ca="1">VLOOKUP($B284,基础扩展表!$E:$AG,MATCH(BD$2,基础扩展表!$E$1:$AG$1,0),FALSE)</f>
        <v>#N/A</v>
      </c>
      <c r="BE284" t="e">
        <f ca="1">VLOOKUP($B284,基础扩展表!$E:$AG,MATCH(BE$2,基础扩展表!$E$1:$AG$1,0),FALSE)</f>
        <v>#N/A</v>
      </c>
      <c r="BF284" t="e">
        <f ca="1">VLOOKUP($B284,基础扩展表!$E:$AG,MATCH(BF$2,基础扩展表!$E$1:$AG$1,0),FALSE)</f>
        <v>#N/A</v>
      </c>
      <c r="BG284" t="e">
        <f ca="1">VLOOKUP($B284,基础扩展表!$E:$AG,MATCH(BG$2,基础扩展表!$E$1:$AG$1,0),FALSE)</f>
        <v>#N/A</v>
      </c>
      <c r="BH284" t="e">
        <f ca="1">VLOOKUP($B284,基础扩展表!$E:$AG,MATCH(BH$2,基础扩展表!$E$1:$AG$1,0),FALSE)</f>
        <v>#N/A</v>
      </c>
      <c r="BI284" t="e">
        <f ca="1">VLOOKUP($B284,基础扩展表!$E:$AG,MATCH(BI$2,基础扩展表!$E$1:$AG$1,0),FALSE)</f>
        <v>#N/A</v>
      </c>
      <c r="BJ284" t="e">
        <f ca="1">VLOOKUP($B284,基础扩展表!$E:$AG,MATCH(BJ$2,基础扩展表!$E$1:$AG$1,0),FALSE)</f>
        <v>#N/A</v>
      </c>
      <c r="BK284" t="e">
        <f ca="1">VLOOKUP($B284,基础扩展表!$E:$AG,MATCH(BK$2,基础扩展表!$E$1:$AG$1,0),FALSE)</f>
        <v>#N/A</v>
      </c>
      <c r="BL284" t="e">
        <f ca="1">VLOOKUP($B284,基础扩展表!$E:$AG,MATCH(BL$2,基础扩展表!$E$1:$AG$1,0),FALSE)</f>
        <v>#N/A</v>
      </c>
      <c r="BM284" t="e">
        <f ca="1">VLOOKUP($E284,模型表!$C:$E,3,FALSE)</f>
        <v>#N/A</v>
      </c>
      <c r="BP284" t="str">
        <f t="shared" ca="1" si="42"/>
        <v>TRUE</v>
      </c>
    </row>
    <row r="285" spans="2:68" x14ac:dyDescent="0.2">
      <c r="B285" t="str">
        <f t="array" aca="1" ref="B285" ca="1">INDEX(基础表!$Y:$Y,SMALL(IF(基础表!$Z:$Z=1,ROW(基础表!$Z:$Z),999),ROW(H279)))&amp;""</f>
        <v/>
      </c>
      <c r="C285" t="e">
        <f ca="1">VLOOKUP(VLOOKUP($B285,基础表!$E:$G,3,FALSE),模型表!$C:$D,2,FALSE)</f>
        <v>#N/A</v>
      </c>
      <c r="E285" t="e">
        <f ca="1">VLOOKUP($B285,基础表!$E:$G,3,FALSE)</f>
        <v>#N/A</v>
      </c>
      <c r="F285" t="e">
        <f ca="1">VLOOKUP($E285,模型表!$C:$G,5,FALSE)</f>
        <v>#N/A</v>
      </c>
      <c r="G285" t="e">
        <f ca="1">VLOOKUP($E285,模型表!$C:$F,4,FALSE)</f>
        <v>#N/A</v>
      </c>
      <c r="I285" t="str">
        <f t="shared" ca="1" si="43"/>
        <v/>
      </c>
      <c r="J285" t="str">
        <f t="shared" ca="1" si="44"/>
        <v/>
      </c>
      <c r="K285" t="str">
        <f t="shared" ca="1" si="45"/>
        <v/>
      </c>
      <c r="L285" t="str">
        <f t="shared" ca="1" si="46"/>
        <v/>
      </c>
      <c r="M285" t="str">
        <f t="shared" ca="1" si="37"/>
        <v/>
      </c>
      <c r="O285" t="e">
        <f ca="1">VLOOKUP($B285,基础表!$E:$R,14,FALSE)</f>
        <v>#N/A</v>
      </c>
      <c r="P285" t="e">
        <f ca="1">VLOOKUP($B285,基础表!$E:$S,13,FALSE)</f>
        <v>#N/A</v>
      </c>
      <c r="R285" t="e">
        <f ca="1">VLOOKUP($B285,基础表!$E:$H,4,FALSE)</f>
        <v>#N/A</v>
      </c>
      <c r="U285" t="str">
        <f t="shared" ca="1" si="38"/>
        <v/>
      </c>
      <c r="V285" t="str">
        <f t="shared" ca="1" si="39"/>
        <v/>
      </c>
      <c r="W285" t="str">
        <f t="shared" ca="1" si="40"/>
        <v/>
      </c>
      <c r="X285" t="e">
        <f ca="1">VLOOKUP($E285,模型表!$C:$K,9,FALSE)</f>
        <v>#N/A</v>
      </c>
      <c r="Z285" t="e">
        <f ca="1">VLOOKUP($E285,模型表!$C:$Q,11,FALSE)</f>
        <v>#N/A</v>
      </c>
      <c r="AF285" s="36" t="str">
        <f ca="1">IF($B285="","",IF(VLOOKUP($E285,模型表!$C:$O,12,FALSE)="PBuff","["&amp;VLOOKUP($E285,模型表!$C:$Q,13,FALSE)&amp;"]","[]"))</f>
        <v/>
      </c>
      <c r="AH285" s="23" t="str">
        <f t="shared" ca="1" si="47"/>
        <v/>
      </c>
      <c r="AI285" s="23" t="e">
        <f t="shared" ca="1" si="41"/>
        <v>#N/A</v>
      </c>
      <c r="AJ285" s="23" t="str">
        <f t="shared" ca="1" si="48"/>
        <v/>
      </c>
      <c r="AK285" s="23" t="str">
        <f t="shared" ca="1" si="49"/>
        <v/>
      </c>
      <c r="AM285" t="e">
        <f ca="1">VLOOKUP($B285,基础表!$E:$J,4,FALSE)</f>
        <v>#N/A</v>
      </c>
      <c r="AN285" t="e">
        <f ca="1">VLOOKUP($B285,基础表!$E:$J,5,FALSE)</f>
        <v>#N/A</v>
      </c>
      <c r="AO285" t="e">
        <f ca="1">VLOOKUP($B285,基础表!$E:$J,6,FALSE)</f>
        <v>#N/A</v>
      </c>
      <c r="AP285" t="e">
        <f ca="1">VLOOKUP($B285,基础扩展表!$E:$AG,MATCH(AP$2,基础扩展表!$E$1:$AG$1,0),FALSE)</f>
        <v>#N/A</v>
      </c>
      <c r="AQ285" t="e">
        <f ca="1">VLOOKUP($B285,基础扩展表!$E:$AG,MATCH(AQ$2,基础扩展表!$E$1:$AG$1,0),FALSE)</f>
        <v>#N/A</v>
      </c>
      <c r="AR285" t="e">
        <f ca="1">VLOOKUP($B285,基础扩展表!$E:$AG,MATCH(AR$2,基础扩展表!$E$1:$AG$1,0),FALSE)</f>
        <v>#N/A</v>
      </c>
      <c r="AS285" t="e">
        <f ca="1">VLOOKUP($B285,基础扩展表!$E:$AG,MATCH(AS$2,基础扩展表!$E$1:$AG$1,0),FALSE)</f>
        <v>#N/A</v>
      </c>
      <c r="AT285" t="e">
        <f ca="1">VLOOKUP($B285,基础扩展表!$E:$AG,MATCH(AT$2,基础扩展表!$E$1:$AG$1,0),FALSE)</f>
        <v>#N/A</v>
      </c>
      <c r="AU285" t="e">
        <f ca="1">VLOOKUP($B285,基础扩展表!$E:$AG,MATCH(AU$2,基础扩展表!$E$1:$AG$1,0),FALSE)</f>
        <v>#N/A</v>
      </c>
      <c r="AV285" t="e">
        <f ca="1">VLOOKUP($B285,基础扩展表!$E:$AG,MATCH(AV$2,基础扩展表!$E$1:$AG$1,0),FALSE)</f>
        <v>#N/A</v>
      </c>
      <c r="AW285" t="e">
        <f ca="1">VLOOKUP($B285,基础扩展表!$E:$AG,MATCH(AW$2,基础扩展表!$E$1:$AG$1,0),FALSE)</f>
        <v>#N/A</v>
      </c>
      <c r="AX285" t="e">
        <f ca="1">VLOOKUP($B285,基础扩展表!$E:$AG,MATCH(AX$2,基础扩展表!$E$1:$AG$1,0),FALSE)</f>
        <v>#N/A</v>
      </c>
      <c r="AY285" t="e">
        <f ca="1">VLOOKUP($B285,基础扩展表!$E:$AG,MATCH(AY$2,基础扩展表!$E$1:$AG$1,0),FALSE)</f>
        <v>#N/A</v>
      </c>
      <c r="AZ285" t="e">
        <f ca="1">VLOOKUP($B285,基础扩展表!$E:$AG,MATCH(AZ$2,基础扩展表!$E$1:$AG$1,0),FALSE)</f>
        <v>#N/A</v>
      </c>
      <c r="BA285" t="e">
        <f ca="1">VLOOKUP($B285,基础扩展表!$E:$AG,MATCH(BA$2,基础扩展表!$E$1:$AG$1,0),FALSE)</f>
        <v>#N/A</v>
      </c>
      <c r="BB285" t="e">
        <f ca="1">VLOOKUP($B285,基础扩展表!$E:$AG,MATCH(BB$2,基础扩展表!$E$1:$AG$1,0),FALSE)</f>
        <v>#N/A</v>
      </c>
      <c r="BC285" t="e">
        <f ca="1">VLOOKUP($B285,基础扩展表!$E:$AG,MATCH(BC$2,基础扩展表!$E$1:$AG$1,0),FALSE)</f>
        <v>#N/A</v>
      </c>
      <c r="BD285" t="e">
        <f ca="1">VLOOKUP($B285,基础扩展表!$E:$AG,MATCH(BD$2,基础扩展表!$E$1:$AG$1,0),FALSE)</f>
        <v>#N/A</v>
      </c>
      <c r="BE285" t="e">
        <f ca="1">VLOOKUP($B285,基础扩展表!$E:$AG,MATCH(BE$2,基础扩展表!$E$1:$AG$1,0),FALSE)</f>
        <v>#N/A</v>
      </c>
      <c r="BF285" t="e">
        <f ca="1">VLOOKUP($B285,基础扩展表!$E:$AG,MATCH(BF$2,基础扩展表!$E$1:$AG$1,0),FALSE)</f>
        <v>#N/A</v>
      </c>
      <c r="BG285" t="e">
        <f ca="1">VLOOKUP($B285,基础扩展表!$E:$AG,MATCH(BG$2,基础扩展表!$E$1:$AG$1,0),FALSE)</f>
        <v>#N/A</v>
      </c>
      <c r="BH285" t="e">
        <f ca="1">VLOOKUP($B285,基础扩展表!$E:$AG,MATCH(BH$2,基础扩展表!$E$1:$AG$1,0),FALSE)</f>
        <v>#N/A</v>
      </c>
      <c r="BI285" t="e">
        <f ca="1">VLOOKUP($B285,基础扩展表!$E:$AG,MATCH(BI$2,基础扩展表!$E$1:$AG$1,0),FALSE)</f>
        <v>#N/A</v>
      </c>
      <c r="BJ285" t="e">
        <f ca="1">VLOOKUP($B285,基础扩展表!$E:$AG,MATCH(BJ$2,基础扩展表!$E$1:$AG$1,0),FALSE)</f>
        <v>#N/A</v>
      </c>
      <c r="BK285" t="e">
        <f ca="1">VLOOKUP($B285,基础扩展表!$E:$AG,MATCH(BK$2,基础扩展表!$E$1:$AG$1,0),FALSE)</f>
        <v>#N/A</v>
      </c>
      <c r="BL285" t="e">
        <f ca="1">VLOOKUP($B285,基础扩展表!$E:$AG,MATCH(BL$2,基础扩展表!$E$1:$AG$1,0),FALSE)</f>
        <v>#N/A</v>
      </c>
      <c r="BM285" t="e">
        <f ca="1">VLOOKUP($E285,模型表!$C:$E,3,FALSE)</f>
        <v>#N/A</v>
      </c>
      <c r="BP285" t="str">
        <f t="shared" ca="1" si="42"/>
        <v>TRUE</v>
      </c>
    </row>
    <row r="286" spans="2:68" x14ac:dyDescent="0.2">
      <c r="B286" t="str">
        <f t="array" aca="1" ref="B286" ca="1">INDEX(基础表!$Y:$Y,SMALL(IF(基础表!$Z:$Z=1,ROW(基础表!$Z:$Z),999),ROW(H280)))&amp;""</f>
        <v/>
      </c>
      <c r="C286" t="e">
        <f ca="1">VLOOKUP(VLOOKUP($B286,基础表!$E:$G,3,FALSE),模型表!$C:$D,2,FALSE)</f>
        <v>#N/A</v>
      </c>
      <c r="E286" t="e">
        <f ca="1">VLOOKUP($B286,基础表!$E:$G,3,FALSE)</f>
        <v>#N/A</v>
      </c>
      <c r="F286" t="e">
        <f ca="1">VLOOKUP($E286,模型表!$C:$G,5,FALSE)</f>
        <v>#N/A</v>
      </c>
      <c r="G286" t="e">
        <f ca="1">VLOOKUP($E286,模型表!$C:$F,4,FALSE)</f>
        <v>#N/A</v>
      </c>
      <c r="I286" t="str">
        <f t="shared" ca="1" si="43"/>
        <v/>
      </c>
      <c r="J286" t="str">
        <f t="shared" ca="1" si="44"/>
        <v/>
      </c>
      <c r="K286" t="str">
        <f t="shared" ca="1" si="45"/>
        <v/>
      </c>
      <c r="L286" t="str">
        <f t="shared" ca="1" si="46"/>
        <v/>
      </c>
      <c r="M286" t="str">
        <f t="shared" ca="1" si="37"/>
        <v/>
      </c>
      <c r="O286" t="e">
        <f ca="1">VLOOKUP($B286,基础表!$E:$R,14,FALSE)</f>
        <v>#N/A</v>
      </c>
      <c r="P286" t="e">
        <f ca="1">VLOOKUP($B286,基础表!$E:$S,13,FALSE)</f>
        <v>#N/A</v>
      </c>
      <c r="R286" t="e">
        <f ca="1">VLOOKUP($B286,基础表!$E:$H,4,FALSE)</f>
        <v>#N/A</v>
      </c>
      <c r="U286" t="str">
        <f t="shared" ca="1" si="38"/>
        <v/>
      </c>
      <c r="V286" t="str">
        <f t="shared" ca="1" si="39"/>
        <v/>
      </c>
      <c r="W286" t="str">
        <f t="shared" ca="1" si="40"/>
        <v/>
      </c>
      <c r="X286" t="e">
        <f ca="1">VLOOKUP($E286,模型表!$C:$K,9,FALSE)</f>
        <v>#N/A</v>
      </c>
      <c r="Z286" t="e">
        <f ca="1">VLOOKUP($E286,模型表!$C:$Q,11,FALSE)</f>
        <v>#N/A</v>
      </c>
      <c r="AF286" s="36" t="str">
        <f ca="1">IF($B286="","",IF(VLOOKUP($E286,模型表!$C:$O,12,FALSE)="PBuff","["&amp;VLOOKUP($E286,模型表!$C:$Q,13,FALSE)&amp;"]","[]"))</f>
        <v/>
      </c>
      <c r="AH286" s="23" t="str">
        <f t="shared" ca="1" si="47"/>
        <v/>
      </c>
      <c r="AI286" s="23" t="e">
        <f t="shared" ca="1" si="41"/>
        <v>#N/A</v>
      </c>
      <c r="AJ286" s="23" t="str">
        <f t="shared" ca="1" si="48"/>
        <v/>
      </c>
      <c r="AK286" s="23" t="str">
        <f t="shared" ca="1" si="49"/>
        <v/>
      </c>
      <c r="AM286" t="e">
        <f ca="1">VLOOKUP($B286,基础表!$E:$J,4,FALSE)</f>
        <v>#N/A</v>
      </c>
      <c r="AN286" t="e">
        <f ca="1">VLOOKUP($B286,基础表!$E:$J,5,FALSE)</f>
        <v>#N/A</v>
      </c>
      <c r="AO286" t="e">
        <f ca="1">VLOOKUP($B286,基础表!$E:$J,6,FALSE)</f>
        <v>#N/A</v>
      </c>
      <c r="AP286" t="e">
        <f ca="1">VLOOKUP($B286,基础扩展表!$E:$AG,MATCH(AP$2,基础扩展表!$E$1:$AG$1,0),FALSE)</f>
        <v>#N/A</v>
      </c>
      <c r="AQ286" t="e">
        <f ca="1">VLOOKUP($B286,基础扩展表!$E:$AG,MATCH(AQ$2,基础扩展表!$E$1:$AG$1,0),FALSE)</f>
        <v>#N/A</v>
      </c>
      <c r="AR286" t="e">
        <f ca="1">VLOOKUP($B286,基础扩展表!$E:$AG,MATCH(AR$2,基础扩展表!$E$1:$AG$1,0),FALSE)</f>
        <v>#N/A</v>
      </c>
      <c r="AS286" t="e">
        <f ca="1">VLOOKUP($B286,基础扩展表!$E:$AG,MATCH(AS$2,基础扩展表!$E$1:$AG$1,0),FALSE)</f>
        <v>#N/A</v>
      </c>
      <c r="AT286" t="e">
        <f ca="1">VLOOKUP($B286,基础扩展表!$E:$AG,MATCH(AT$2,基础扩展表!$E$1:$AG$1,0),FALSE)</f>
        <v>#N/A</v>
      </c>
      <c r="AU286" t="e">
        <f ca="1">VLOOKUP($B286,基础扩展表!$E:$AG,MATCH(AU$2,基础扩展表!$E$1:$AG$1,0),FALSE)</f>
        <v>#N/A</v>
      </c>
      <c r="AV286" t="e">
        <f ca="1">VLOOKUP($B286,基础扩展表!$E:$AG,MATCH(AV$2,基础扩展表!$E$1:$AG$1,0),FALSE)</f>
        <v>#N/A</v>
      </c>
      <c r="AW286" t="e">
        <f ca="1">VLOOKUP($B286,基础扩展表!$E:$AG,MATCH(AW$2,基础扩展表!$E$1:$AG$1,0),FALSE)</f>
        <v>#N/A</v>
      </c>
      <c r="AX286" t="e">
        <f ca="1">VLOOKUP($B286,基础扩展表!$E:$AG,MATCH(AX$2,基础扩展表!$E$1:$AG$1,0),FALSE)</f>
        <v>#N/A</v>
      </c>
      <c r="AY286" t="e">
        <f ca="1">VLOOKUP($B286,基础扩展表!$E:$AG,MATCH(AY$2,基础扩展表!$E$1:$AG$1,0),FALSE)</f>
        <v>#N/A</v>
      </c>
      <c r="AZ286" t="e">
        <f ca="1">VLOOKUP($B286,基础扩展表!$E:$AG,MATCH(AZ$2,基础扩展表!$E$1:$AG$1,0),FALSE)</f>
        <v>#N/A</v>
      </c>
      <c r="BA286" t="e">
        <f ca="1">VLOOKUP($B286,基础扩展表!$E:$AG,MATCH(BA$2,基础扩展表!$E$1:$AG$1,0),FALSE)</f>
        <v>#N/A</v>
      </c>
      <c r="BB286" t="e">
        <f ca="1">VLOOKUP($B286,基础扩展表!$E:$AG,MATCH(BB$2,基础扩展表!$E$1:$AG$1,0),FALSE)</f>
        <v>#N/A</v>
      </c>
      <c r="BC286" t="e">
        <f ca="1">VLOOKUP($B286,基础扩展表!$E:$AG,MATCH(BC$2,基础扩展表!$E$1:$AG$1,0),FALSE)</f>
        <v>#N/A</v>
      </c>
      <c r="BD286" t="e">
        <f ca="1">VLOOKUP($B286,基础扩展表!$E:$AG,MATCH(BD$2,基础扩展表!$E$1:$AG$1,0),FALSE)</f>
        <v>#N/A</v>
      </c>
      <c r="BE286" t="e">
        <f ca="1">VLOOKUP($B286,基础扩展表!$E:$AG,MATCH(BE$2,基础扩展表!$E$1:$AG$1,0),FALSE)</f>
        <v>#N/A</v>
      </c>
      <c r="BF286" t="e">
        <f ca="1">VLOOKUP($B286,基础扩展表!$E:$AG,MATCH(BF$2,基础扩展表!$E$1:$AG$1,0),FALSE)</f>
        <v>#N/A</v>
      </c>
      <c r="BG286" t="e">
        <f ca="1">VLOOKUP($B286,基础扩展表!$E:$AG,MATCH(BG$2,基础扩展表!$E$1:$AG$1,0),FALSE)</f>
        <v>#N/A</v>
      </c>
      <c r="BH286" t="e">
        <f ca="1">VLOOKUP($B286,基础扩展表!$E:$AG,MATCH(BH$2,基础扩展表!$E$1:$AG$1,0),FALSE)</f>
        <v>#N/A</v>
      </c>
      <c r="BI286" t="e">
        <f ca="1">VLOOKUP($B286,基础扩展表!$E:$AG,MATCH(BI$2,基础扩展表!$E$1:$AG$1,0),FALSE)</f>
        <v>#N/A</v>
      </c>
      <c r="BJ286" t="e">
        <f ca="1">VLOOKUP($B286,基础扩展表!$E:$AG,MATCH(BJ$2,基础扩展表!$E$1:$AG$1,0),FALSE)</f>
        <v>#N/A</v>
      </c>
      <c r="BK286" t="e">
        <f ca="1">VLOOKUP($B286,基础扩展表!$E:$AG,MATCH(BK$2,基础扩展表!$E$1:$AG$1,0),FALSE)</f>
        <v>#N/A</v>
      </c>
      <c r="BL286" t="e">
        <f ca="1">VLOOKUP($B286,基础扩展表!$E:$AG,MATCH(BL$2,基础扩展表!$E$1:$AG$1,0),FALSE)</f>
        <v>#N/A</v>
      </c>
      <c r="BM286" t="e">
        <f ca="1">VLOOKUP($E286,模型表!$C:$E,3,FALSE)</f>
        <v>#N/A</v>
      </c>
      <c r="BP286" t="str">
        <f t="shared" ca="1" si="42"/>
        <v>TRUE</v>
      </c>
    </row>
    <row r="287" spans="2:68" x14ac:dyDescent="0.2">
      <c r="B287" t="str">
        <f t="array" aca="1" ref="B287" ca="1">INDEX(基础表!$Y:$Y,SMALL(IF(基础表!$Z:$Z=1,ROW(基础表!$Z:$Z),999),ROW(H281)))&amp;""</f>
        <v/>
      </c>
      <c r="C287" t="e">
        <f ca="1">VLOOKUP(VLOOKUP($B287,基础表!$E:$G,3,FALSE),模型表!$C:$D,2,FALSE)</f>
        <v>#N/A</v>
      </c>
      <c r="E287" t="e">
        <f ca="1">VLOOKUP($B287,基础表!$E:$G,3,FALSE)</f>
        <v>#N/A</v>
      </c>
      <c r="F287" t="e">
        <f ca="1">VLOOKUP($E287,模型表!$C:$G,5,FALSE)</f>
        <v>#N/A</v>
      </c>
      <c r="G287" t="e">
        <f ca="1">VLOOKUP($E287,模型表!$C:$F,4,FALSE)</f>
        <v>#N/A</v>
      </c>
      <c r="I287" t="str">
        <f t="shared" ca="1" si="43"/>
        <v/>
      </c>
      <c r="J287" t="str">
        <f t="shared" ca="1" si="44"/>
        <v/>
      </c>
      <c r="K287" t="str">
        <f t="shared" ca="1" si="45"/>
        <v/>
      </c>
      <c r="L287" t="str">
        <f t="shared" ca="1" si="46"/>
        <v/>
      </c>
      <c r="M287" t="str">
        <f t="shared" ca="1" si="37"/>
        <v/>
      </c>
      <c r="O287" t="e">
        <f ca="1">VLOOKUP($B287,基础表!$E:$R,14,FALSE)</f>
        <v>#N/A</v>
      </c>
      <c r="P287" t="e">
        <f ca="1">VLOOKUP($B287,基础表!$E:$S,13,FALSE)</f>
        <v>#N/A</v>
      </c>
      <c r="R287" t="e">
        <f ca="1">VLOOKUP($B287,基础表!$E:$H,4,FALSE)</f>
        <v>#N/A</v>
      </c>
      <c r="U287" t="str">
        <f t="shared" ca="1" si="38"/>
        <v/>
      </c>
      <c r="V287" t="str">
        <f t="shared" ca="1" si="39"/>
        <v/>
      </c>
      <c r="W287" t="str">
        <f t="shared" ca="1" si="40"/>
        <v/>
      </c>
      <c r="X287" t="e">
        <f ca="1">VLOOKUP($E287,模型表!$C:$K,9,FALSE)</f>
        <v>#N/A</v>
      </c>
      <c r="Z287" t="e">
        <f ca="1">VLOOKUP($E287,模型表!$C:$Q,11,FALSE)</f>
        <v>#N/A</v>
      </c>
      <c r="AF287" s="36" t="str">
        <f ca="1">IF($B287="","",IF(VLOOKUP($E287,模型表!$C:$O,12,FALSE)="PBuff","["&amp;VLOOKUP($E287,模型表!$C:$Q,13,FALSE)&amp;"]","[]"))</f>
        <v/>
      </c>
      <c r="AH287" s="23" t="str">
        <f t="shared" ca="1" si="47"/>
        <v/>
      </c>
      <c r="AI287" s="23" t="e">
        <f t="shared" ca="1" si="41"/>
        <v>#N/A</v>
      </c>
      <c r="AJ287" s="23" t="str">
        <f t="shared" ca="1" si="48"/>
        <v/>
      </c>
      <c r="AK287" s="23" t="str">
        <f t="shared" ca="1" si="49"/>
        <v/>
      </c>
      <c r="AM287" t="e">
        <f ca="1">VLOOKUP($B287,基础表!$E:$J,4,FALSE)</f>
        <v>#N/A</v>
      </c>
      <c r="AN287" t="e">
        <f ca="1">VLOOKUP($B287,基础表!$E:$J,5,FALSE)</f>
        <v>#N/A</v>
      </c>
      <c r="AO287" t="e">
        <f ca="1">VLOOKUP($B287,基础表!$E:$J,6,FALSE)</f>
        <v>#N/A</v>
      </c>
      <c r="AP287" t="e">
        <f ca="1">VLOOKUP($B287,基础扩展表!$E:$AG,MATCH(AP$2,基础扩展表!$E$1:$AG$1,0),FALSE)</f>
        <v>#N/A</v>
      </c>
      <c r="AQ287" t="e">
        <f ca="1">VLOOKUP($B287,基础扩展表!$E:$AG,MATCH(AQ$2,基础扩展表!$E$1:$AG$1,0),FALSE)</f>
        <v>#N/A</v>
      </c>
      <c r="AR287" t="e">
        <f ca="1">VLOOKUP($B287,基础扩展表!$E:$AG,MATCH(AR$2,基础扩展表!$E$1:$AG$1,0),FALSE)</f>
        <v>#N/A</v>
      </c>
      <c r="AS287" t="e">
        <f ca="1">VLOOKUP($B287,基础扩展表!$E:$AG,MATCH(AS$2,基础扩展表!$E$1:$AG$1,0),FALSE)</f>
        <v>#N/A</v>
      </c>
      <c r="AT287" t="e">
        <f ca="1">VLOOKUP($B287,基础扩展表!$E:$AG,MATCH(AT$2,基础扩展表!$E$1:$AG$1,0),FALSE)</f>
        <v>#N/A</v>
      </c>
      <c r="AU287" t="e">
        <f ca="1">VLOOKUP($B287,基础扩展表!$E:$AG,MATCH(AU$2,基础扩展表!$E$1:$AG$1,0),FALSE)</f>
        <v>#N/A</v>
      </c>
      <c r="AV287" t="e">
        <f ca="1">VLOOKUP($B287,基础扩展表!$E:$AG,MATCH(AV$2,基础扩展表!$E$1:$AG$1,0),FALSE)</f>
        <v>#N/A</v>
      </c>
      <c r="AW287" t="e">
        <f ca="1">VLOOKUP($B287,基础扩展表!$E:$AG,MATCH(AW$2,基础扩展表!$E$1:$AG$1,0),FALSE)</f>
        <v>#N/A</v>
      </c>
      <c r="AX287" t="e">
        <f ca="1">VLOOKUP($B287,基础扩展表!$E:$AG,MATCH(AX$2,基础扩展表!$E$1:$AG$1,0),FALSE)</f>
        <v>#N/A</v>
      </c>
      <c r="AY287" t="e">
        <f ca="1">VLOOKUP($B287,基础扩展表!$E:$AG,MATCH(AY$2,基础扩展表!$E$1:$AG$1,0),FALSE)</f>
        <v>#N/A</v>
      </c>
      <c r="AZ287" t="e">
        <f ca="1">VLOOKUP($B287,基础扩展表!$E:$AG,MATCH(AZ$2,基础扩展表!$E$1:$AG$1,0),FALSE)</f>
        <v>#N/A</v>
      </c>
      <c r="BA287" t="e">
        <f ca="1">VLOOKUP($B287,基础扩展表!$E:$AG,MATCH(BA$2,基础扩展表!$E$1:$AG$1,0),FALSE)</f>
        <v>#N/A</v>
      </c>
      <c r="BB287" t="e">
        <f ca="1">VLOOKUP($B287,基础扩展表!$E:$AG,MATCH(BB$2,基础扩展表!$E$1:$AG$1,0),FALSE)</f>
        <v>#N/A</v>
      </c>
      <c r="BC287" t="e">
        <f ca="1">VLOOKUP($B287,基础扩展表!$E:$AG,MATCH(BC$2,基础扩展表!$E$1:$AG$1,0),FALSE)</f>
        <v>#N/A</v>
      </c>
      <c r="BD287" t="e">
        <f ca="1">VLOOKUP($B287,基础扩展表!$E:$AG,MATCH(BD$2,基础扩展表!$E$1:$AG$1,0),FALSE)</f>
        <v>#N/A</v>
      </c>
      <c r="BE287" t="e">
        <f ca="1">VLOOKUP($B287,基础扩展表!$E:$AG,MATCH(BE$2,基础扩展表!$E$1:$AG$1,0),FALSE)</f>
        <v>#N/A</v>
      </c>
      <c r="BF287" t="e">
        <f ca="1">VLOOKUP($B287,基础扩展表!$E:$AG,MATCH(BF$2,基础扩展表!$E$1:$AG$1,0),FALSE)</f>
        <v>#N/A</v>
      </c>
      <c r="BG287" t="e">
        <f ca="1">VLOOKUP($B287,基础扩展表!$E:$AG,MATCH(BG$2,基础扩展表!$E$1:$AG$1,0),FALSE)</f>
        <v>#N/A</v>
      </c>
      <c r="BH287" t="e">
        <f ca="1">VLOOKUP($B287,基础扩展表!$E:$AG,MATCH(BH$2,基础扩展表!$E$1:$AG$1,0),FALSE)</f>
        <v>#N/A</v>
      </c>
      <c r="BI287" t="e">
        <f ca="1">VLOOKUP($B287,基础扩展表!$E:$AG,MATCH(BI$2,基础扩展表!$E$1:$AG$1,0),FALSE)</f>
        <v>#N/A</v>
      </c>
      <c r="BJ287" t="e">
        <f ca="1">VLOOKUP($B287,基础扩展表!$E:$AG,MATCH(BJ$2,基础扩展表!$E$1:$AG$1,0),FALSE)</f>
        <v>#N/A</v>
      </c>
      <c r="BK287" t="e">
        <f ca="1">VLOOKUP($B287,基础扩展表!$E:$AG,MATCH(BK$2,基础扩展表!$E$1:$AG$1,0),FALSE)</f>
        <v>#N/A</v>
      </c>
      <c r="BL287" t="e">
        <f ca="1">VLOOKUP($B287,基础扩展表!$E:$AG,MATCH(BL$2,基础扩展表!$E$1:$AG$1,0),FALSE)</f>
        <v>#N/A</v>
      </c>
      <c r="BM287" t="e">
        <f ca="1">VLOOKUP($E287,模型表!$C:$E,3,FALSE)</f>
        <v>#N/A</v>
      </c>
      <c r="BP287" t="str">
        <f t="shared" ca="1" si="42"/>
        <v>TRUE</v>
      </c>
    </row>
    <row r="288" spans="2:68" x14ac:dyDescent="0.2">
      <c r="B288" t="str">
        <f t="array" aca="1" ref="B288" ca="1">INDEX(基础表!$Y:$Y,SMALL(IF(基础表!$Z:$Z=1,ROW(基础表!$Z:$Z),999),ROW(H282)))&amp;""</f>
        <v/>
      </c>
      <c r="C288" t="e">
        <f ca="1">VLOOKUP(VLOOKUP($B288,基础表!$E:$G,3,FALSE),模型表!$C:$D,2,FALSE)</f>
        <v>#N/A</v>
      </c>
      <c r="E288" t="e">
        <f ca="1">VLOOKUP($B288,基础表!$E:$G,3,FALSE)</f>
        <v>#N/A</v>
      </c>
      <c r="F288" t="e">
        <f ca="1">VLOOKUP($E288,模型表!$C:$G,5,FALSE)</f>
        <v>#N/A</v>
      </c>
      <c r="G288" t="e">
        <f ca="1">VLOOKUP($E288,模型表!$C:$F,4,FALSE)</f>
        <v>#N/A</v>
      </c>
      <c r="I288" t="str">
        <f t="shared" ca="1" si="43"/>
        <v/>
      </c>
      <c r="J288" t="str">
        <f t="shared" ca="1" si="44"/>
        <v/>
      </c>
      <c r="K288" t="str">
        <f t="shared" ca="1" si="45"/>
        <v/>
      </c>
      <c r="L288" t="str">
        <f t="shared" ca="1" si="46"/>
        <v/>
      </c>
      <c r="M288" t="str">
        <f t="shared" ca="1" si="37"/>
        <v/>
      </c>
      <c r="O288" t="e">
        <f ca="1">VLOOKUP($B288,基础表!$E:$R,14,FALSE)</f>
        <v>#N/A</v>
      </c>
      <c r="P288" t="e">
        <f ca="1">VLOOKUP($B288,基础表!$E:$S,13,FALSE)</f>
        <v>#N/A</v>
      </c>
      <c r="R288" t="e">
        <f ca="1">VLOOKUP($B288,基础表!$E:$H,4,FALSE)</f>
        <v>#N/A</v>
      </c>
      <c r="U288" t="str">
        <f t="shared" ca="1" si="38"/>
        <v/>
      </c>
      <c r="V288" t="str">
        <f t="shared" ca="1" si="39"/>
        <v/>
      </c>
      <c r="W288" t="str">
        <f t="shared" ca="1" si="40"/>
        <v/>
      </c>
      <c r="X288" t="e">
        <f ca="1">VLOOKUP($E288,模型表!$C:$K,9,FALSE)</f>
        <v>#N/A</v>
      </c>
      <c r="Z288" t="e">
        <f ca="1">VLOOKUP($E288,模型表!$C:$Q,11,FALSE)</f>
        <v>#N/A</v>
      </c>
      <c r="AF288" s="36" t="str">
        <f ca="1">IF($B288="","",IF(VLOOKUP($E288,模型表!$C:$O,12,FALSE)="PBuff","["&amp;VLOOKUP($E288,模型表!$C:$Q,13,FALSE)&amp;"]","[]"))</f>
        <v/>
      </c>
      <c r="AH288" s="23" t="str">
        <f t="shared" ca="1" si="47"/>
        <v/>
      </c>
      <c r="AI288" s="23" t="e">
        <f t="shared" ca="1" si="41"/>
        <v>#N/A</v>
      </c>
      <c r="AJ288" s="23" t="str">
        <f t="shared" ca="1" si="48"/>
        <v/>
      </c>
      <c r="AK288" s="23" t="str">
        <f t="shared" ca="1" si="49"/>
        <v/>
      </c>
      <c r="AM288" t="e">
        <f ca="1">VLOOKUP($B288,基础表!$E:$J,4,FALSE)</f>
        <v>#N/A</v>
      </c>
      <c r="AN288" t="e">
        <f ca="1">VLOOKUP($B288,基础表!$E:$J,5,FALSE)</f>
        <v>#N/A</v>
      </c>
      <c r="AO288" t="e">
        <f ca="1">VLOOKUP($B288,基础表!$E:$J,6,FALSE)</f>
        <v>#N/A</v>
      </c>
      <c r="AP288" t="e">
        <f ca="1">VLOOKUP($B288,基础扩展表!$E:$AG,MATCH(AP$2,基础扩展表!$E$1:$AG$1,0),FALSE)</f>
        <v>#N/A</v>
      </c>
      <c r="AQ288" t="e">
        <f ca="1">VLOOKUP($B288,基础扩展表!$E:$AG,MATCH(AQ$2,基础扩展表!$E$1:$AG$1,0),FALSE)</f>
        <v>#N/A</v>
      </c>
      <c r="AR288" t="e">
        <f ca="1">VLOOKUP($B288,基础扩展表!$E:$AG,MATCH(AR$2,基础扩展表!$E$1:$AG$1,0),FALSE)</f>
        <v>#N/A</v>
      </c>
      <c r="AS288" t="e">
        <f ca="1">VLOOKUP($B288,基础扩展表!$E:$AG,MATCH(AS$2,基础扩展表!$E$1:$AG$1,0),FALSE)</f>
        <v>#N/A</v>
      </c>
      <c r="AT288" t="e">
        <f ca="1">VLOOKUP($B288,基础扩展表!$E:$AG,MATCH(AT$2,基础扩展表!$E$1:$AG$1,0),FALSE)</f>
        <v>#N/A</v>
      </c>
      <c r="AU288" t="e">
        <f ca="1">VLOOKUP($B288,基础扩展表!$E:$AG,MATCH(AU$2,基础扩展表!$E$1:$AG$1,0),FALSE)</f>
        <v>#N/A</v>
      </c>
      <c r="AV288" t="e">
        <f ca="1">VLOOKUP($B288,基础扩展表!$E:$AG,MATCH(AV$2,基础扩展表!$E$1:$AG$1,0),FALSE)</f>
        <v>#N/A</v>
      </c>
      <c r="AW288" t="e">
        <f ca="1">VLOOKUP($B288,基础扩展表!$E:$AG,MATCH(AW$2,基础扩展表!$E$1:$AG$1,0),FALSE)</f>
        <v>#N/A</v>
      </c>
      <c r="AX288" t="e">
        <f ca="1">VLOOKUP($B288,基础扩展表!$E:$AG,MATCH(AX$2,基础扩展表!$E$1:$AG$1,0),FALSE)</f>
        <v>#N/A</v>
      </c>
      <c r="AY288" t="e">
        <f ca="1">VLOOKUP($B288,基础扩展表!$E:$AG,MATCH(AY$2,基础扩展表!$E$1:$AG$1,0),FALSE)</f>
        <v>#N/A</v>
      </c>
      <c r="AZ288" t="e">
        <f ca="1">VLOOKUP($B288,基础扩展表!$E:$AG,MATCH(AZ$2,基础扩展表!$E$1:$AG$1,0),FALSE)</f>
        <v>#N/A</v>
      </c>
      <c r="BA288" t="e">
        <f ca="1">VLOOKUP($B288,基础扩展表!$E:$AG,MATCH(BA$2,基础扩展表!$E$1:$AG$1,0),FALSE)</f>
        <v>#N/A</v>
      </c>
      <c r="BB288" t="e">
        <f ca="1">VLOOKUP($B288,基础扩展表!$E:$AG,MATCH(BB$2,基础扩展表!$E$1:$AG$1,0),FALSE)</f>
        <v>#N/A</v>
      </c>
      <c r="BC288" t="e">
        <f ca="1">VLOOKUP($B288,基础扩展表!$E:$AG,MATCH(BC$2,基础扩展表!$E$1:$AG$1,0),FALSE)</f>
        <v>#N/A</v>
      </c>
      <c r="BD288" t="e">
        <f ca="1">VLOOKUP($B288,基础扩展表!$E:$AG,MATCH(BD$2,基础扩展表!$E$1:$AG$1,0),FALSE)</f>
        <v>#N/A</v>
      </c>
      <c r="BE288" t="e">
        <f ca="1">VLOOKUP($B288,基础扩展表!$E:$AG,MATCH(BE$2,基础扩展表!$E$1:$AG$1,0),FALSE)</f>
        <v>#N/A</v>
      </c>
      <c r="BF288" t="e">
        <f ca="1">VLOOKUP($B288,基础扩展表!$E:$AG,MATCH(BF$2,基础扩展表!$E$1:$AG$1,0),FALSE)</f>
        <v>#N/A</v>
      </c>
      <c r="BG288" t="e">
        <f ca="1">VLOOKUP($B288,基础扩展表!$E:$AG,MATCH(BG$2,基础扩展表!$E$1:$AG$1,0),FALSE)</f>
        <v>#N/A</v>
      </c>
      <c r="BH288" t="e">
        <f ca="1">VLOOKUP($B288,基础扩展表!$E:$AG,MATCH(BH$2,基础扩展表!$E$1:$AG$1,0),FALSE)</f>
        <v>#N/A</v>
      </c>
      <c r="BI288" t="e">
        <f ca="1">VLOOKUP($B288,基础扩展表!$E:$AG,MATCH(BI$2,基础扩展表!$E$1:$AG$1,0),FALSE)</f>
        <v>#N/A</v>
      </c>
      <c r="BJ288" t="e">
        <f ca="1">VLOOKUP($B288,基础扩展表!$E:$AG,MATCH(BJ$2,基础扩展表!$E$1:$AG$1,0),FALSE)</f>
        <v>#N/A</v>
      </c>
      <c r="BK288" t="e">
        <f ca="1">VLOOKUP($B288,基础扩展表!$E:$AG,MATCH(BK$2,基础扩展表!$E$1:$AG$1,0),FALSE)</f>
        <v>#N/A</v>
      </c>
      <c r="BL288" t="e">
        <f ca="1">VLOOKUP($B288,基础扩展表!$E:$AG,MATCH(BL$2,基础扩展表!$E$1:$AG$1,0),FALSE)</f>
        <v>#N/A</v>
      </c>
      <c r="BM288" t="e">
        <f ca="1">VLOOKUP($E288,模型表!$C:$E,3,FALSE)</f>
        <v>#N/A</v>
      </c>
      <c r="BP288" t="str">
        <f t="shared" ca="1" si="42"/>
        <v>TRUE</v>
      </c>
    </row>
    <row r="289" spans="2:68" x14ac:dyDescent="0.2">
      <c r="B289" t="str">
        <f t="array" aca="1" ref="B289" ca="1">INDEX(基础表!$Y:$Y,SMALL(IF(基础表!$Z:$Z=1,ROW(基础表!$Z:$Z),999),ROW(H283)))&amp;""</f>
        <v/>
      </c>
      <c r="C289" t="e">
        <f ca="1">VLOOKUP(VLOOKUP($B289,基础表!$E:$G,3,FALSE),模型表!$C:$D,2,FALSE)</f>
        <v>#N/A</v>
      </c>
      <c r="E289" t="e">
        <f ca="1">VLOOKUP($B289,基础表!$E:$G,3,FALSE)</f>
        <v>#N/A</v>
      </c>
      <c r="F289" t="e">
        <f ca="1">VLOOKUP($E289,模型表!$C:$G,5,FALSE)</f>
        <v>#N/A</v>
      </c>
      <c r="G289" t="e">
        <f ca="1">VLOOKUP($E289,模型表!$C:$F,4,FALSE)</f>
        <v>#N/A</v>
      </c>
      <c r="I289" t="str">
        <f t="shared" ca="1" si="43"/>
        <v/>
      </c>
      <c r="J289" t="str">
        <f t="shared" ca="1" si="44"/>
        <v/>
      </c>
      <c r="K289" t="str">
        <f t="shared" ca="1" si="45"/>
        <v/>
      </c>
      <c r="L289" t="str">
        <f t="shared" ca="1" si="46"/>
        <v/>
      </c>
      <c r="M289" t="str">
        <f t="shared" ca="1" si="37"/>
        <v/>
      </c>
      <c r="O289" t="e">
        <f ca="1">VLOOKUP($B289,基础表!$E:$R,14,FALSE)</f>
        <v>#N/A</v>
      </c>
      <c r="P289" t="e">
        <f ca="1">VLOOKUP($B289,基础表!$E:$S,13,FALSE)</f>
        <v>#N/A</v>
      </c>
      <c r="R289" t="e">
        <f ca="1">VLOOKUP($B289,基础表!$E:$H,4,FALSE)</f>
        <v>#N/A</v>
      </c>
      <c r="U289" t="str">
        <f t="shared" ca="1" si="38"/>
        <v/>
      </c>
      <c r="V289" t="str">
        <f t="shared" ca="1" si="39"/>
        <v/>
      </c>
      <c r="W289" t="str">
        <f t="shared" ca="1" si="40"/>
        <v/>
      </c>
      <c r="X289" t="e">
        <f ca="1">VLOOKUP($E289,模型表!$C:$K,9,FALSE)</f>
        <v>#N/A</v>
      </c>
      <c r="Z289" t="e">
        <f ca="1">VLOOKUP($E289,模型表!$C:$Q,11,FALSE)</f>
        <v>#N/A</v>
      </c>
      <c r="AF289" s="36" t="str">
        <f ca="1">IF($B289="","",IF(VLOOKUP($E289,模型表!$C:$O,12,FALSE)="PBuff","["&amp;VLOOKUP($E289,模型表!$C:$Q,13,FALSE)&amp;"]","[]"))</f>
        <v/>
      </c>
      <c r="AH289" s="23" t="str">
        <f t="shared" ca="1" si="47"/>
        <v/>
      </c>
      <c r="AI289" s="23" t="e">
        <f t="shared" ca="1" si="41"/>
        <v>#N/A</v>
      </c>
      <c r="AJ289" s="23" t="str">
        <f t="shared" ca="1" si="48"/>
        <v/>
      </c>
      <c r="AK289" s="23" t="str">
        <f t="shared" ca="1" si="49"/>
        <v/>
      </c>
      <c r="AM289" t="e">
        <f ca="1">VLOOKUP($B289,基础表!$E:$J,4,FALSE)</f>
        <v>#N/A</v>
      </c>
      <c r="AN289" t="e">
        <f ca="1">VLOOKUP($B289,基础表!$E:$J,5,FALSE)</f>
        <v>#N/A</v>
      </c>
      <c r="AO289" t="e">
        <f ca="1">VLOOKUP($B289,基础表!$E:$J,6,FALSE)</f>
        <v>#N/A</v>
      </c>
      <c r="AP289" t="e">
        <f ca="1">VLOOKUP($B289,基础扩展表!$E:$AG,MATCH(AP$2,基础扩展表!$E$1:$AG$1,0),FALSE)</f>
        <v>#N/A</v>
      </c>
      <c r="AQ289" t="e">
        <f ca="1">VLOOKUP($B289,基础扩展表!$E:$AG,MATCH(AQ$2,基础扩展表!$E$1:$AG$1,0),FALSE)</f>
        <v>#N/A</v>
      </c>
      <c r="AR289" t="e">
        <f ca="1">VLOOKUP($B289,基础扩展表!$E:$AG,MATCH(AR$2,基础扩展表!$E$1:$AG$1,0),FALSE)</f>
        <v>#N/A</v>
      </c>
      <c r="AS289" t="e">
        <f ca="1">VLOOKUP($B289,基础扩展表!$E:$AG,MATCH(AS$2,基础扩展表!$E$1:$AG$1,0),FALSE)</f>
        <v>#N/A</v>
      </c>
      <c r="AT289" t="e">
        <f ca="1">VLOOKUP($B289,基础扩展表!$E:$AG,MATCH(AT$2,基础扩展表!$E$1:$AG$1,0),FALSE)</f>
        <v>#N/A</v>
      </c>
      <c r="AU289" t="e">
        <f ca="1">VLOOKUP($B289,基础扩展表!$E:$AG,MATCH(AU$2,基础扩展表!$E$1:$AG$1,0),FALSE)</f>
        <v>#N/A</v>
      </c>
      <c r="AV289" t="e">
        <f ca="1">VLOOKUP($B289,基础扩展表!$E:$AG,MATCH(AV$2,基础扩展表!$E$1:$AG$1,0),FALSE)</f>
        <v>#N/A</v>
      </c>
      <c r="AW289" t="e">
        <f ca="1">VLOOKUP($B289,基础扩展表!$E:$AG,MATCH(AW$2,基础扩展表!$E$1:$AG$1,0),FALSE)</f>
        <v>#N/A</v>
      </c>
      <c r="AX289" t="e">
        <f ca="1">VLOOKUP($B289,基础扩展表!$E:$AG,MATCH(AX$2,基础扩展表!$E$1:$AG$1,0),FALSE)</f>
        <v>#N/A</v>
      </c>
      <c r="AY289" t="e">
        <f ca="1">VLOOKUP($B289,基础扩展表!$E:$AG,MATCH(AY$2,基础扩展表!$E$1:$AG$1,0),FALSE)</f>
        <v>#N/A</v>
      </c>
      <c r="AZ289" t="e">
        <f ca="1">VLOOKUP($B289,基础扩展表!$E:$AG,MATCH(AZ$2,基础扩展表!$E$1:$AG$1,0),FALSE)</f>
        <v>#N/A</v>
      </c>
      <c r="BA289" t="e">
        <f ca="1">VLOOKUP($B289,基础扩展表!$E:$AG,MATCH(BA$2,基础扩展表!$E$1:$AG$1,0),FALSE)</f>
        <v>#N/A</v>
      </c>
      <c r="BB289" t="e">
        <f ca="1">VLOOKUP($B289,基础扩展表!$E:$AG,MATCH(BB$2,基础扩展表!$E$1:$AG$1,0),FALSE)</f>
        <v>#N/A</v>
      </c>
      <c r="BC289" t="e">
        <f ca="1">VLOOKUP($B289,基础扩展表!$E:$AG,MATCH(BC$2,基础扩展表!$E$1:$AG$1,0),FALSE)</f>
        <v>#N/A</v>
      </c>
      <c r="BD289" t="e">
        <f ca="1">VLOOKUP($B289,基础扩展表!$E:$AG,MATCH(BD$2,基础扩展表!$E$1:$AG$1,0),FALSE)</f>
        <v>#N/A</v>
      </c>
      <c r="BE289" t="e">
        <f ca="1">VLOOKUP($B289,基础扩展表!$E:$AG,MATCH(BE$2,基础扩展表!$E$1:$AG$1,0),FALSE)</f>
        <v>#N/A</v>
      </c>
      <c r="BF289" t="e">
        <f ca="1">VLOOKUP($B289,基础扩展表!$E:$AG,MATCH(BF$2,基础扩展表!$E$1:$AG$1,0),FALSE)</f>
        <v>#N/A</v>
      </c>
      <c r="BG289" t="e">
        <f ca="1">VLOOKUP($B289,基础扩展表!$E:$AG,MATCH(BG$2,基础扩展表!$E$1:$AG$1,0),FALSE)</f>
        <v>#N/A</v>
      </c>
      <c r="BH289" t="e">
        <f ca="1">VLOOKUP($B289,基础扩展表!$E:$AG,MATCH(BH$2,基础扩展表!$E$1:$AG$1,0),FALSE)</f>
        <v>#N/A</v>
      </c>
      <c r="BI289" t="e">
        <f ca="1">VLOOKUP($B289,基础扩展表!$E:$AG,MATCH(BI$2,基础扩展表!$E$1:$AG$1,0),FALSE)</f>
        <v>#N/A</v>
      </c>
      <c r="BJ289" t="e">
        <f ca="1">VLOOKUP($B289,基础扩展表!$E:$AG,MATCH(BJ$2,基础扩展表!$E$1:$AG$1,0),FALSE)</f>
        <v>#N/A</v>
      </c>
      <c r="BK289" t="e">
        <f ca="1">VLOOKUP($B289,基础扩展表!$E:$AG,MATCH(BK$2,基础扩展表!$E$1:$AG$1,0),FALSE)</f>
        <v>#N/A</v>
      </c>
      <c r="BL289" t="e">
        <f ca="1">VLOOKUP($B289,基础扩展表!$E:$AG,MATCH(BL$2,基础扩展表!$E$1:$AG$1,0),FALSE)</f>
        <v>#N/A</v>
      </c>
      <c r="BM289" t="e">
        <f ca="1">VLOOKUP($E289,模型表!$C:$E,3,FALSE)</f>
        <v>#N/A</v>
      </c>
      <c r="BP289" t="str">
        <f t="shared" ca="1" si="42"/>
        <v>TRUE</v>
      </c>
    </row>
    <row r="290" spans="2:68" x14ac:dyDescent="0.2">
      <c r="B290" t="str">
        <f t="array" aca="1" ref="B290" ca="1">INDEX(基础表!$Y:$Y,SMALL(IF(基础表!$Z:$Z=1,ROW(基础表!$Z:$Z),999),ROW(H284)))&amp;""</f>
        <v/>
      </c>
      <c r="C290" t="e">
        <f ca="1">VLOOKUP(VLOOKUP($B290,基础表!$E:$G,3,FALSE),模型表!$C:$D,2,FALSE)</f>
        <v>#N/A</v>
      </c>
      <c r="E290" t="e">
        <f ca="1">VLOOKUP($B290,基础表!$E:$G,3,FALSE)</f>
        <v>#N/A</v>
      </c>
      <c r="F290" t="e">
        <f ca="1">VLOOKUP($E290,模型表!$C:$G,5,FALSE)</f>
        <v>#N/A</v>
      </c>
      <c r="G290" t="e">
        <f ca="1">VLOOKUP($E290,模型表!$C:$F,4,FALSE)</f>
        <v>#N/A</v>
      </c>
      <c r="I290" t="str">
        <f t="shared" ca="1" si="43"/>
        <v/>
      </c>
      <c r="J290" t="str">
        <f t="shared" ca="1" si="44"/>
        <v/>
      </c>
      <c r="K290" t="str">
        <f t="shared" ca="1" si="45"/>
        <v/>
      </c>
      <c r="L290" t="str">
        <f t="shared" ca="1" si="46"/>
        <v/>
      </c>
      <c r="M290" t="str">
        <f t="shared" ca="1" si="37"/>
        <v/>
      </c>
      <c r="O290" t="e">
        <f ca="1">VLOOKUP($B290,基础表!$E:$R,14,FALSE)</f>
        <v>#N/A</v>
      </c>
      <c r="P290" t="e">
        <f ca="1">VLOOKUP($B290,基础表!$E:$S,13,FALSE)</f>
        <v>#N/A</v>
      </c>
      <c r="R290" t="e">
        <f ca="1">VLOOKUP($B290,基础表!$E:$H,4,FALSE)</f>
        <v>#N/A</v>
      </c>
      <c r="U290" t="str">
        <f t="shared" ca="1" si="38"/>
        <v/>
      </c>
      <c r="V290" t="str">
        <f t="shared" ca="1" si="39"/>
        <v/>
      </c>
      <c r="W290" t="str">
        <f t="shared" ca="1" si="40"/>
        <v/>
      </c>
      <c r="X290" t="e">
        <f ca="1">VLOOKUP($E290,模型表!$C:$K,9,FALSE)</f>
        <v>#N/A</v>
      </c>
      <c r="Z290" t="e">
        <f ca="1">VLOOKUP($E290,模型表!$C:$Q,11,FALSE)</f>
        <v>#N/A</v>
      </c>
      <c r="AF290" s="36" t="str">
        <f ca="1">IF($B290="","",IF(VLOOKUP($E290,模型表!$C:$O,12,FALSE)="PBuff","["&amp;VLOOKUP($E290,模型表!$C:$Q,13,FALSE)&amp;"]","[]"))</f>
        <v/>
      </c>
      <c r="AH290" s="23" t="str">
        <f t="shared" ca="1" si="47"/>
        <v/>
      </c>
      <c r="AI290" s="23" t="e">
        <f t="shared" ca="1" si="41"/>
        <v>#N/A</v>
      </c>
      <c r="AJ290" s="23" t="str">
        <f t="shared" ca="1" si="48"/>
        <v/>
      </c>
      <c r="AK290" s="23" t="str">
        <f t="shared" ca="1" si="49"/>
        <v/>
      </c>
      <c r="AM290" t="e">
        <f ca="1">VLOOKUP($B290,基础表!$E:$J,4,FALSE)</f>
        <v>#N/A</v>
      </c>
      <c r="AN290" t="e">
        <f ca="1">VLOOKUP($B290,基础表!$E:$J,5,FALSE)</f>
        <v>#N/A</v>
      </c>
      <c r="AO290" t="e">
        <f ca="1">VLOOKUP($B290,基础表!$E:$J,6,FALSE)</f>
        <v>#N/A</v>
      </c>
      <c r="AP290" t="e">
        <f ca="1">VLOOKUP($B290,基础扩展表!$E:$AG,MATCH(AP$2,基础扩展表!$E$1:$AG$1,0),FALSE)</f>
        <v>#N/A</v>
      </c>
      <c r="AQ290" t="e">
        <f ca="1">VLOOKUP($B290,基础扩展表!$E:$AG,MATCH(AQ$2,基础扩展表!$E$1:$AG$1,0),FALSE)</f>
        <v>#N/A</v>
      </c>
      <c r="AR290" t="e">
        <f ca="1">VLOOKUP($B290,基础扩展表!$E:$AG,MATCH(AR$2,基础扩展表!$E$1:$AG$1,0),FALSE)</f>
        <v>#N/A</v>
      </c>
      <c r="AS290" t="e">
        <f ca="1">VLOOKUP($B290,基础扩展表!$E:$AG,MATCH(AS$2,基础扩展表!$E$1:$AG$1,0),FALSE)</f>
        <v>#N/A</v>
      </c>
      <c r="AT290" t="e">
        <f ca="1">VLOOKUP($B290,基础扩展表!$E:$AG,MATCH(AT$2,基础扩展表!$E$1:$AG$1,0),FALSE)</f>
        <v>#N/A</v>
      </c>
      <c r="AU290" t="e">
        <f ca="1">VLOOKUP($B290,基础扩展表!$E:$AG,MATCH(AU$2,基础扩展表!$E$1:$AG$1,0),FALSE)</f>
        <v>#N/A</v>
      </c>
      <c r="AV290" t="e">
        <f ca="1">VLOOKUP($B290,基础扩展表!$E:$AG,MATCH(AV$2,基础扩展表!$E$1:$AG$1,0),FALSE)</f>
        <v>#N/A</v>
      </c>
      <c r="AW290" t="e">
        <f ca="1">VLOOKUP($B290,基础扩展表!$E:$AG,MATCH(AW$2,基础扩展表!$E$1:$AG$1,0),FALSE)</f>
        <v>#N/A</v>
      </c>
      <c r="AX290" t="e">
        <f ca="1">VLOOKUP($B290,基础扩展表!$E:$AG,MATCH(AX$2,基础扩展表!$E$1:$AG$1,0),FALSE)</f>
        <v>#N/A</v>
      </c>
      <c r="AY290" t="e">
        <f ca="1">VLOOKUP($B290,基础扩展表!$E:$AG,MATCH(AY$2,基础扩展表!$E$1:$AG$1,0),FALSE)</f>
        <v>#N/A</v>
      </c>
      <c r="AZ290" t="e">
        <f ca="1">VLOOKUP($B290,基础扩展表!$E:$AG,MATCH(AZ$2,基础扩展表!$E$1:$AG$1,0),FALSE)</f>
        <v>#N/A</v>
      </c>
      <c r="BA290" t="e">
        <f ca="1">VLOOKUP($B290,基础扩展表!$E:$AG,MATCH(BA$2,基础扩展表!$E$1:$AG$1,0),FALSE)</f>
        <v>#N/A</v>
      </c>
      <c r="BB290" t="e">
        <f ca="1">VLOOKUP($B290,基础扩展表!$E:$AG,MATCH(BB$2,基础扩展表!$E$1:$AG$1,0),FALSE)</f>
        <v>#N/A</v>
      </c>
      <c r="BC290" t="e">
        <f ca="1">VLOOKUP($B290,基础扩展表!$E:$AG,MATCH(BC$2,基础扩展表!$E$1:$AG$1,0),FALSE)</f>
        <v>#N/A</v>
      </c>
      <c r="BD290" t="e">
        <f ca="1">VLOOKUP($B290,基础扩展表!$E:$AG,MATCH(BD$2,基础扩展表!$E$1:$AG$1,0),FALSE)</f>
        <v>#N/A</v>
      </c>
      <c r="BE290" t="e">
        <f ca="1">VLOOKUP($B290,基础扩展表!$E:$AG,MATCH(BE$2,基础扩展表!$E$1:$AG$1,0),FALSE)</f>
        <v>#N/A</v>
      </c>
      <c r="BF290" t="e">
        <f ca="1">VLOOKUP($B290,基础扩展表!$E:$AG,MATCH(BF$2,基础扩展表!$E$1:$AG$1,0),FALSE)</f>
        <v>#N/A</v>
      </c>
      <c r="BG290" t="e">
        <f ca="1">VLOOKUP($B290,基础扩展表!$E:$AG,MATCH(BG$2,基础扩展表!$E$1:$AG$1,0),FALSE)</f>
        <v>#N/A</v>
      </c>
      <c r="BH290" t="e">
        <f ca="1">VLOOKUP($B290,基础扩展表!$E:$AG,MATCH(BH$2,基础扩展表!$E$1:$AG$1,0),FALSE)</f>
        <v>#N/A</v>
      </c>
      <c r="BI290" t="e">
        <f ca="1">VLOOKUP($B290,基础扩展表!$E:$AG,MATCH(BI$2,基础扩展表!$E$1:$AG$1,0),FALSE)</f>
        <v>#N/A</v>
      </c>
      <c r="BJ290" t="e">
        <f ca="1">VLOOKUP($B290,基础扩展表!$E:$AG,MATCH(BJ$2,基础扩展表!$E$1:$AG$1,0),FALSE)</f>
        <v>#N/A</v>
      </c>
      <c r="BK290" t="e">
        <f ca="1">VLOOKUP($B290,基础扩展表!$E:$AG,MATCH(BK$2,基础扩展表!$E$1:$AG$1,0),FALSE)</f>
        <v>#N/A</v>
      </c>
      <c r="BL290" t="e">
        <f ca="1">VLOOKUP($B290,基础扩展表!$E:$AG,MATCH(BL$2,基础扩展表!$E$1:$AG$1,0),FALSE)</f>
        <v>#N/A</v>
      </c>
      <c r="BM290" t="e">
        <f ca="1">VLOOKUP($E290,模型表!$C:$E,3,FALSE)</f>
        <v>#N/A</v>
      </c>
      <c r="BP290" t="str">
        <f t="shared" ca="1" si="42"/>
        <v>TRUE</v>
      </c>
    </row>
    <row r="291" spans="2:68" x14ac:dyDescent="0.2">
      <c r="B291" t="str">
        <f t="array" aca="1" ref="B291" ca="1">INDEX(基础表!$Y:$Y,SMALL(IF(基础表!$Z:$Z=1,ROW(基础表!$Z:$Z),999),ROW(H285)))&amp;""</f>
        <v/>
      </c>
      <c r="C291" t="e">
        <f ca="1">VLOOKUP(VLOOKUP($B291,基础表!$E:$G,3,FALSE),模型表!$C:$D,2,FALSE)</f>
        <v>#N/A</v>
      </c>
      <c r="E291" t="e">
        <f ca="1">VLOOKUP($B291,基础表!$E:$G,3,FALSE)</f>
        <v>#N/A</v>
      </c>
      <c r="F291" t="e">
        <f ca="1">VLOOKUP($E291,模型表!$C:$G,5,FALSE)</f>
        <v>#N/A</v>
      </c>
      <c r="G291" t="e">
        <f ca="1">VLOOKUP($E291,模型表!$C:$F,4,FALSE)</f>
        <v>#N/A</v>
      </c>
      <c r="I291" t="str">
        <f t="shared" ca="1" si="43"/>
        <v/>
      </c>
      <c r="J291" t="str">
        <f t="shared" ca="1" si="44"/>
        <v/>
      </c>
      <c r="K291" t="str">
        <f t="shared" ca="1" si="45"/>
        <v/>
      </c>
      <c r="L291" t="str">
        <f t="shared" ca="1" si="46"/>
        <v/>
      </c>
      <c r="M291" t="str">
        <f t="shared" ca="1" si="37"/>
        <v/>
      </c>
      <c r="O291" t="e">
        <f ca="1">VLOOKUP($B291,基础表!$E:$R,14,FALSE)</f>
        <v>#N/A</v>
      </c>
      <c r="P291" t="e">
        <f ca="1">VLOOKUP($B291,基础表!$E:$S,13,FALSE)</f>
        <v>#N/A</v>
      </c>
      <c r="R291" t="e">
        <f ca="1">VLOOKUP($B291,基础表!$E:$H,4,FALSE)</f>
        <v>#N/A</v>
      </c>
      <c r="U291" t="str">
        <f t="shared" ca="1" si="38"/>
        <v/>
      </c>
      <c r="V291" t="str">
        <f t="shared" ca="1" si="39"/>
        <v/>
      </c>
      <c r="W291" t="str">
        <f t="shared" ca="1" si="40"/>
        <v/>
      </c>
      <c r="X291" t="e">
        <f ca="1">VLOOKUP($E291,模型表!$C:$K,9,FALSE)</f>
        <v>#N/A</v>
      </c>
      <c r="Z291" t="e">
        <f ca="1">VLOOKUP($E291,模型表!$C:$Q,11,FALSE)</f>
        <v>#N/A</v>
      </c>
      <c r="AF291" s="36" t="str">
        <f ca="1">IF($B291="","",IF(VLOOKUP($E291,模型表!$C:$O,12,FALSE)="PBuff","["&amp;VLOOKUP($E291,模型表!$C:$Q,13,FALSE)&amp;"]","[]"))</f>
        <v/>
      </c>
      <c r="AH291" s="23" t="str">
        <f t="shared" ca="1" si="47"/>
        <v/>
      </c>
      <c r="AI291" s="23" t="e">
        <f t="shared" ca="1" si="41"/>
        <v>#N/A</v>
      </c>
      <c r="AJ291" s="23" t="str">
        <f t="shared" ca="1" si="48"/>
        <v/>
      </c>
      <c r="AK291" s="23" t="str">
        <f t="shared" ca="1" si="49"/>
        <v/>
      </c>
      <c r="AM291" t="e">
        <f ca="1">VLOOKUP($B291,基础表!$E:$J,4,FALSE)</f>
        <v>#N/A</v>
      </c>
      <c r="AN291" t="e">
        <f ca="1">VLOOKUP($B291,基础表!$E:$J,5,FALSE)</f>
        <v>#N/A</v>
      </c>
      <c r="AO291" t="e">
        <f ca="1">VLOOKUP($B291,基础表!$E:$J,6,FALSE)</f>
        <v>#N/A</v>
      </c>
      <c r="AP291" t="e">
        <f ca="1">VLOOKUP($B291,基础扩展表!$E:$AG,MATCH(AP$2,基础扩展表!$E$1:$AG$1,0),FALSE)</f>
        <v>#N/A</v>
      </c>
      <c r="AQ291" t="e">
        <f ca="1">VLOOKUP($B291,基础扩展表!$E:$AG,MATCH(AQ$2,基础扩展表!$E$1:$AG$1,0),FALSE)</f>
        <v>#N/A</v>
      </c>
      <c r="AR291" t="e">
        <f ca="1">VLOOKUP($B291,基础扩展表!$E:$AG,MATCH(AR$2,基础扩展表!$E$1:$AG$1,0),FALSE)</f>
        <v>#N/A</v>
      </c>
      <c r="AS291" t="e">
        <f ca="1">VLOOKUP($B291,基础扩展表!$E:$AG,MATCH(AS$2,基础扩展表!$E$1:$AG$1,0),FALSE)</f>
        <v>#N/A</v>
      </c>
      <c r="AT291" t="e">
        <f ca="1">VLOOKUP($B291,基础扩展表!$E:$AG,MATCH(AT$2,基础扩展表!$E$1:$AG$1,0),FALSE)</f>
        <v>#N/A</v>
      </c>
      <c r="AU291" t="e">
        <f ca="1">VLOOKUP($B291,基础扩展表!$E:$AG,MATCH(AU$2,基础扩展表!$E$1:$AG$1,0),FALSE)</f>
        <v>#N/A</v>
      </c>
      <c r="AV291" t="e">
        <f ca="1">VLOOKUP($B291,基础扩展表!$E:$AG,MATCH(AV$2,基础扩展表!$E$1:$AG$1,0),FALSE)</f>
        <v>#N/A</v>
      </c>
      <c r="AW291" t="e">
        <f ca="1">VLOOKUP($B291,基础扩展表!$E:$AG,MATCH(AW$2,基础扩展表!$E$1:$AG$1,0),FALSE)</f>
        <v>#N/A</v>
      </c>
      <c r="AX291" t="e">
        <f ca="1">VLOOKUP($B291,基础扩展表!$E:$AG,MATCH(AX$2,基础扩展表!$E$1:$AG$1,0),FALSE)</f>
        <v>#N/A</v>
      </c>
      <c r="AY291" t="e">
        <f ca="1">VLOOKUP($B291,基础扩展表!$E:$AG,MATCH(AY$2,基础扩展表!$E$1:$AG$1,0),FALSE)</f>
        <v>#N/A</v>
      </c>
      <c r="AZ291" t="e">
        <f ca="1">VLOOKUP($B291,基础扩展表!$E:$AG,MATCH(AZ$2,基础扩展表!$E$1:$AG$1,0),FALSE)</f>
        <v>#N/A</v>
      </c>
      <c r="BA291" t="e">
        <f ca="1">VLOOKUP($B291,基础扩展表!$E:$AG,MATCH(BA$2,基础扩展表!$E$1:$AG$1,0),FALSE)</f>
        <v>#N/A</v>
      </c>
      <c r="BB291" t="e">
        <f ca="1">VLOOKUP($B291,基础扩展表!$E:$AG,MATCH(BB$2,基础扩展表!$E$1:$AG$1,0),FALSE)</f>
        <v>#N/A</v>
      </c>
      <c r="BC291" t="e">
        <f ca="1">VLOOKUP($B291,基础扩展表!$E:$AG,MATCH(BC$2,基础扩展表!$E$1:$AG$1,0),FALSE)</f>
        <v>#N/A</v>
      </c>
      <c r="BD291" t="e">
        <f ca="1">VLOOKUP($B291,基础扩展表!$E:$AG,MATCH(BD$2,基础扩展表!$E$1:$AG$1,0),FALSE)</f>
        <v>#N/A</v>
      </c>
      <c r="BE291" t="e">
        <f ca="1">VLOOKUP($B291,基础扩展表!$E:$AG,MATCH(BE$2,基础扩展表!$E$1:$AG$1,0),FALSE)</f>
        <v>#N/A</v>
      </c>
      <c r="BF291" t="e">
        <f ca="1">VLOOKUP($B291,基础扩展表!$E:$AG,MATCH(BF$2,基础扩展表!$E$1:$AG$1,0),FALSE)</f>
        <v>#N/A</v>
      </c>
      <c r="BG291" t="e">
        <f ca="1">VLOOKUP($B291,基础扩展表!$E:$AG,MATCH(BG$2,基础扩展表!$E$1:$AG$1,0),FALSE)</f>
        <v>#N/A</v>
      </c>
      <c r="BH291" t="e">
        <f ca="1">VLOOKUP($B291,基础扩展表!$E:$AG,MATCH(BH$2,基础扩展表!$E$1:$AG$1,0),FALSE)</f>
        <v>#N/A</v>
      </c>
      <c r="BI291" t="e">
        <f ca="1">VLOOKUP($B291,基础扩展表!$E:$AG,MATCH(BI$2,基础扩展表!$E$1:$AG$1,0),FALSE)</f>
        <v>#N/A</v>
      </c>
      <c r="BJ291" t="e">
        <f ca="1">VLOOKUP($B291,基础扩展表!$E:$AG,MATCH(BJ$2,基础扩展表!$E$1:$AG$1,0),FALSE)</f>
        <v>#N/A</v>
      </c>
      <c r="BK291" t="e">
        <f ca="1">VLOOKUP($B291,基础扩展表!$E:$AG,MATCH(BK$2,基础扩展表!$E$1:$AG$1,0),FALSE)</f>
        <v>#N/A</v>
      </c>
      <c r="BL291" t="e">
        <f ca="1">VLOOKUP($B291,基础扩展表!$E:$AG,MATCH(BL$2,基础扩展表!$E$1:$AG$1,0),FALSE)</f>
        <v>#N/A</v>
      </c>
      <c r="BM291" t="e">
        <f ca="1">VLOOKUP($E291,模型表!$C:$E,3,FALSE)</f>
        <v>#N/A</v>
      </c>
      <c r="BP291" t="str">
        <f t="shared" ca="1" si="42"/>
        <v>TRUE</v>
      </c>
    </row>
    <row r="292" spans="2:68" x14ac:dyDescent="0.2">
      <c r="B292" t="str">
        <f t="array" aca="1" ref="B292" ca="1">INDEX(基础表!$Y:$Y,SMALL(IF(基础表!$Z:$Z=1,ROW(基础表!$Z:$Z),999),ROW(H286)))&amp;""</f>
        <v/>
      </c>
      <c r="C292" t="e">
        <f ca="1">VLOOKUP(VLOOKUP($B292,基础表!$E:$G,3,FALSE),模型表!$C:$D,2,FALSE)</f>
        <v>#N/A</v>
      </c>
      <c r="E292" t="e">
        <f ca="1">VLOOKUP($B292,基础表!$E:$G,3,FALSE)</f>
        <v>#N/A</v>
      </c>
      <c r="F292" t="e">
        <f ca="1">VLOOKUP($E292,模型表!$C:$G,5,FALSE)</f>
        <v>#N/A</v>
      </c>
      <c r="G292" t="e">
        <f ca="1">VLOOKUP($E292,模型表!$C:$F,4,FALSE)</f>
        <v>#N/A</v>
      </c>
      <c r="I292" t="str">
        <f t="shared" ca="1" si="43"/>
        <v/>
      </c>
      <c r="J292" t="str">
        <f t="shared" ca="1" si="44"/>
        <v/>
      </c>
      <c r="K292" t="str">
        <f t="shared" ca="1" si="45"/>
        <v/>
      </c>
      <c r="L292" t="str">
        <f t="shared" ca="1" si="46"/>
        <v/>
      </c>
      <c r="M292" t="str">
        <f t="shared" ca="1" si="37"/>
        <v/>
      </c>
      <c r="O292" t="e">
        <f ca="1">VLOOKUP($B292,基础表!$E:$R,14,FALSE)</f>
        <v>#N/A</v>
      </c>
      <c r="P292" t="e">
        <f ca="1">VLOOKUP($B292,基础表!$E:$S,13,FALSE)</f>
        <v>#N/A</v>
      </c>
      <c r="R292" t="e">
        <f ca="1">VLOOKUP($B292,基础表!$E:$H,4,FALSE)</f>
        <v>#N/A</v>
      </c>
      <c r="U292" t="str">
        <f t="shared" ca="1" si="38"/>
        <v/>
      </c>
      <c r="V292" t="str">
        <f t="shared" ca="1" si="39"/>
        <v/>
      </c>
      <c r="W292" t="str">
        <f t="shared" ca="1" si="40"/>
        <v/>
      </c>
      <c r="X292" t="e">
        <f ca="1">VLOOKUP($E292,模型表!$C:$K,9,FALSE)</f>
        <v>#N/A</v>
      </c>
      <c r="Z292" t="e">
        <f ca="1">VLOOKUP($E292,模型表!$C:$Q,11,FALSE)</f>
        <v>#N/A</v>
      </c>
      <c r="AF292" s="36" t="str">
        <f ca="1">IF($B292="","",IF(VLOOKUP($E292,模型表!$C:$O,12,FALSE)="PBuff","["&amp;VLOOKUP($E292,模型表!$C:$Q,13,FALSE)&amp;"]","[]"))</f>
        <v/>
      </c>
      <c r="AH292" s="23" t="str">
        <f t="shared" ca="1" si="47"/>
        <v/>
      </c>
      <c r="AI292" s="23" t="e">
        <f t="shared" ca="1" si="41"/>
        <v>#N/A</v>
      </c>
      <c r="AJ292" s="23" t="str">
        <f t="shared" ca="1" si="48"/>
        <v/>
      </c>
      <c r="AK292" s="23" t="str">
        <f t="shared" ca="1" si="49"/>
        <v/>
      </c>
      <c r="AM292" t="e">
        <f ca="1">VLOOKUP($B292,基础表!$E:$J,4,FALSE)</f>
        <v>#N/A</v>
      </c>
      <c r="AN292" t="e">
        <f ca="1">VLOOKUP($B292,基础表!$E:$J,5,FALSE)</f>
        <v>#N/A</v>
      </c>
      <c r="AO292" t="e">
        <f ca="1">VLOOKUP($B292,基础表!$E:$J,6,FALSE)</f>
        <v>#N/A</v>
      </c>
      <c r="AP292" t="e">
        <f ca="1">VLOOKUP($B292,基础扩展表!$E:$AG,MATCH(AP$2,基础扩展表!$E$1:$AG$1,0),FALSE)</f>
        <v>#N/A</v>
      </c>
      <c r="AQ292" t="e">
        <f ca="1">VLOOKUP($B292,基础扩展表!$E:$AG,MATCH(AQ$2,基础扩展表!$E$1:$AG$1,0),FALSE)</f>
        <v>#N/A</v>
      </c>
      <c r="AR292" t="e">
        <f ca="1">VLOOKUP($B292,基础扩展表!$E:$AG,MATCH(AR$2,基础扩展表!$E$1:$AG$1,0),FALSE)</f>
        <v>#N/A</v>
      </c>
      <c r="AS292" t="e">
        <f ca="1">VLOOKUP($B292,基础扩展表!$E:$AG,MATCH(AS$2,基础扩展表!$E$1:$AG$1,0),FALSE)</f>
        <v>#N/A</v>
      </c>
      <c r="AT292" t="e">
        <f ca="1">VLOOKUP($B292,基础扩展表!$E:$AG,MATCH(AT$2,基础扩展表!$E$1:$AG$1,0),FALSE)</f>
        <v>#N/A</v>
      </c>
      <c r="AU292" t="e">
        <f ca="1">VLOOKUP($B292,基础扩展表!$E:$AG,MATCH(AU$2,基础扩展表!$E$1:$AG$1,0),FALSE)</f>
        <v>#N/A</v>
      </c>
      <c r="AV292" t="e">
        <f ca="1">VLOOKUP($B292,基础扩展表!$E:$AG,MATCH(AV$2,基础扩展表!$E$1:$AG$1,0),FALSE)</f>
        <v>#N/A</v>
      </c>
      <c r="AW292" t="e">
        <f ca="1">VLOOKUP($B292,基础扩展表!$E:$AG,MATCH(AW$2,基础扩展表!$E$1:$AG$1,0),FALSE)</f>
        <v>#N/A</v>
      </c>
      <c r="AX292" t="e">
        <f ca="1">VLOOKUP($B292,基础扩展表!$E:$AG,MATCH(AX$2,基础扩展表!$E$1:$AG$1,0),FALSE)</f>
        <v>#N/A</v>
      </c>
      <c r="AY292" t="e">
        <f ca="1">VLOOKUP($B292,基础扩展表!$E:$AG,MATCH(AY$2,基础扩展表!$E$1:$AG$1,0),FALSE)</f>
        <v>#N/A</v>
      </c>
      <c r="AZ292" t="e">
        <f ca="1">VLOOKUP($B292,基础扩展表!$E:$AG,MATCH(AZ$2,基础扩展表!$E$1:$AG$1,0),FALSE)</f>
        <v>#N/A</v>
      </c>
      <c r="BA292" t="e">
        <f ca="1">VLOOKUP($B292,基础扩展表!$E:$AG,MATCH(BA$2,基础扩展表!$E$1:$AG$1,0),FALSE)</f>
        <v>#N/A</v>
      </c>
      <c r="BB292" t="e">
        <f ca="1">VLOOKUP($B292,基础扩展表!$E:$AG,MATCH(BB$2,基础扩展表!$E$1:$AG$1,0),FALSE)</f>
        <v>#N/A</v>
      </c>
      <c r="BC292" t="e">
        <f ca="1">VLOOKUP($B292,基础扩展表!$E:$AG,MATCH(BC$2,基础扩展表!$E$1:$AG$1,0),FALSE)</f>
        <v>#N/A</v>
      </c>
      <c r="BD292" t="e">
        <f ca="1">VLOOKUP($B292,基础扩展表!$E:$AG,MATCH(BD$2,基础扩展表!$E$1:$AG$1,0),FALSE)</f>
        <v>#N/A</v>
      </c>
      <c r="BE292" t="e">
        <f ca="1">VLOOKUP($B292,基础扩展表!$E:$AG,MATCH(BE$2,基础扩展表!$E$1:$AG$1,0),FALSE)</f>
        <v>#N/A</v>
      </c>
      <c r="BF292" t="e">
        <f ca="1">VLOOKUP($B292,基础扩展表!$E:$AG,MATCH(BF$2,基础扩展表!$E$1:$AG$1,0),FALSE)</f>
        <v>#N/A</v>
      </c>
      <c r="BG292" t="e">
        <f ca="1">VLOOKUP($B292,基础扩展表!$E:$AG,MATCH(BG$2,基础扩展表!$E$1:$AG$1,0),FALSE)</f>
        <v>#N/A</v>
      </c>
      <c r="BH292" t="e">
        <f ca="1">VLOOKUP($B292,基础扩展表!$E:$AG,MATCH(BH$2,基础扩展表!$E$1:$AG$1,0),FALSE)</f>
        <v>#N/A</v>
      </c>
      <c r="BI292" t="e">
        <f ca="1">VLOOKUP($B292,基础扩展表!$E:$AG,MATCH(BI$2,基础扩展表!$E$1:$AG$1,0),FALSE)</f>
        <v>#N/A</v>
      </c>
      <c r="BJ292" t="e">
        <f ca="1">VLOOKUP($B292,基础扩展表!$E:$AG,MATCH(BJ$2,基础扩展表!$E$1:$AG$1,0),FALSE)</f>
        <v>#N/A</v>
      </c>
      <c r="BK292" t="e">
        <f ca="1">VLOOKUP($B292,基础扩展表!$E:$AG,MATCH(BK$2,基础扩展表!$E$1:$AG$1,0),FALSE)</f>
        <v>#N/A</v>
      </c>
      <c r="BL292" t="e">
        <f ca="1">VLOOKUP($B292,基础扩展表!$E:$AG,MATCH(BL$2,基础扩展表!$E$1:$AG$1,0),FALSE)</f>
        <v>#N/A</v>
      </c>
      <c r="BM292" t="e">
        <f ca="1">VLOOKUP($E292,模型表!$C:$E,3,FALSE)</f>
        <v>#N/A</v>
      </c>
      <c r="BP292" t="str">
        <f t="shared" ca="1" si="42"/>
        <v>TRUE</v>
      </c>
    </row>
    <row r="293" spans="2:68" x14ac:dyDescent="0.2">
      <c r="B293" t="str">
        <f t="array" aca="1" ref="B293" ca="1">INDEX(基础表!$Y:$Y,SMALL(IF(基础表!$Z:$Z=1,ROW(基础表!$Z:$Z),999),ROW(H287)))&amp;""</f>
        <v/>
      </c>
      <c r="C293" t="e">
        <f ca="1">VLOOKUP(VLOOKUP($B293,基础表!$E:$G,3,FALSE),模型表!$C:$D,2,FALSE)</f>
        <v>#N/A</v>
      </c>
      <c r="E293" t="e">
        <f ca="1">VLOOKUP($B293,基础表!$E:$G,3,FALSE)</f>
        <v>#N/A</v>
      </c>
      <c r="F293" t="e">
        <f ca="1">VLOOKUP($E293,模型表!$C:$G,5,FALSE)</f>
        <v>#N/A</v>
      </c>
      <c r="G293" t="e">
        <f ca="1">VLOOKUP($E293,模型表!$C:$F,4,FALSE)</f>
        <v>#N/A</v>
      </c>
      <c r="I293" t="str">
        <f t="shared" ca="1" si="43"/>
        <v/>
      </c>
      <c r="J293" t="str">
        <f t="shared" ca="1" si="44"/>
        <v/>
      </c>
      <c r="K293" t="str">
        <f t="shared" ca="1" si="45"/>
        <v/>
      </c>
      <c r="L293" t="str">
        <f t="shared" ca="1" si="46"/>
        <v/>
      </c>
      <c r="M293" t="str">
        <f t="shared" ca="1" si="37"/>
        <v/>
      </c>
      <c r="O293" t="e">
        <f ca="1">VLOOKUP($B293,基础表!$E:$R,14,FALSE)</f>
        <v>#N/A</v>
      </c>
      <c r="P293" t="e">
        <f ca="1">VLOOKUP($B293,基础表!$E:$S,13,FALSE)</f>
        <v>#N/A</v>
      </c>
      <c r="R293" t="e">
        <f ca="1">VLOOKUP($B293,基础表!$E:$H,4,FALSE)</f>
        <v>#N/A</v>
      </c>
      <c r="U293" t="str">
        <f t="shared" ca="1" si="38"/>
        <v/>
      </c>
      <c r="V293" t="str">
        <f t="shared" ca="1" si="39"/>
        <v/>
      </c>
      <c r="W293" t="str">
        <f t="shared" ca="1" si="40"/>
        <v/>
      </c>
      <c r="X293" t="e">
        <f ca="1">VLOOKUP($E293,模型表!$C:$K,9,FALSE)</f>
        <v>#N/A</v>
      </c>
      <c r="Z293" t="e">
        <f ca="1">VLOOKUP($E293,模型表!$C:$Q,11,FALSE)</f>
        <v>#N/A</v>
      </c>
      <c r="AF293" s="36" t="str">
        <f ca="1">IF($B293="","",IF(VLOOKUP($E293,模型表!$C:$O,12,FALSE)="PBuff","["&amp;VLOOKUP($E293,模型表!$C:$Q,13,FALSE)&amp;"]","[]"))</f>
        <v/>
      </c>
      <c r="AH293" s="23" t="str">
        <f t="shared" ca="1" si="47"/>
        <v/>
      </c>
      <c r="AI293" s="23" t="e">
        <f t="shared" ca="1" si="41"/>
        <v>#N/A</v>
      </c>
      <c r="AJ293" s="23" t="str">
        <f t="shared" ca="1" si="48"/>
        <v/>
      </c>
      <c r="AK293" s="23" t="str">
        <f t="shared" ca="1" si="49"/>
        <v/>
      </c>
      <c r="AM293" t="e">
        <f ca="1">VLOOKUP($B293,基础表!$E:$J,4,FALSE)</f>
        <v>#N/A</v>
      </c>
      <c r="AN293" t="e">
        <f ca="1">VLOOKUP($B293,基础表!$E:$J,5,FALSE)</f>
        <v>#N/A</v>
      </c>
      <c r="AO293" t="e">
        <f ca="1">VLOOKUP($B293,基础表!$E:$J,6,FALSE)</f>
        <v>#N/A</v>
      </c>
      <c r="AP293" t="e">
        <f ca="1">VLOOKUP($B293,基础扩展表!$E:$AG,MATCH(AP$2,基础扩展表!$E$1:$AG$1,0),FALSE)</f>
        <v>#N/A</v>
      </c>
      <c r="AQ293" t="e">
        <f ca="1">VLOOKUP($B293,基础扩展表!$E:$AG,MATCH(AQ$2,基础扩展表!$E$1:$AG$1,0),FALSE)</f>
        <v>#N/A</v>
      </c>
      <c r="AR293" t="e">
        <f ca="1">VLOOKUP($B293,基础扩展表!$E:$AG,MATCH(AR$2,基础扩展表!$E$1:$AG$1,0),FALSE)</f>
        <v>#N/A</v>
      </c>
      <c r="AS293" t="e">
        <f ca="1">VLOOKUP($B293,基础扩展表!$E:$AG,MATCH(AS$2,基础扩展表!$E$1:$AG$1,0),FALSE)</f>
        <v>#N/A</v>
      </c>
      <c r="AT293" t="e">
        <f ca="1">VLOOKUP($B293,基础扩展表!$E:$AG,MATCH(AT$2,基础扩展表!$E$1:$AG$1,0),FALSE)</f>
        <v>#N/A</v>
      </c>
      <c r="AU293" t="e">
        <f ca="1">VLOOKUP($B293,基础扩展表!$E:$AG,MATCH(AU$2,基础扩展表!$E$1:$AG$1,0),FALSE)</f>
        <v>#N/A</v>
      </c>
      <c r="AV293" t="e">
        <f ca="1">VLOOKUP($B293,基础扩展表!$E:$AG,MATCH(AV$2,基础扩展表!$E$1:$AG$1,0),FALSE)</f>
        <v>#N/A</v>
      </c>
      <c r="AW293" t="e">
        <f ca="1">VLOOKUP($B293,基础扩展表!$E:$AG,MATCH(AW$2,基础扩展表!$E$1:$AG$1,0),FALSE)</f>
        <v>#N/A</v>
      </c>
      <c r="AX293" t="e">
        <f ca="1">VLOOKUP($B293,基础扩展表!$E:$AG,MATCH(AX$2,基础扩展表!$E$1:$AG$1,0),FALSE)</f>
        <v>#N/A</v>
      </c>
      <c r="AY293" t="e">
        <f ca="1">VLOOKUP($B293,基础扩展表!$E:$AG,MATCH(AY$2,基础扩展表!$E$1:$AG$1,0),FALSE)</f>
        <v>#N/A</v>
      </c>
      <c r="AZ293" t="e">
        <f ca="1">VLOOKUP($B293,基础扩展表!$E:$AG,MATCH(AZ$2,基础扩展表!$E$1:$AG$1,0),FALSE)</f>
        <v>#N/A</v>
      </c>
      <c r="BA293" t="e">
        <f ca="1">VLOOKUP($B293,基础扩展表!$E:$AG,MATCH(BA$2,基础扩展表!$E$1:$AG$1,0),FALSE)</f>
        <v>#N/A</v>
      </c>
      <c r="BB293" t="e">
        <f ca="1">VLOOKUP($B293,基础扩展表!$E:$AG,MATCH(BB$2,基础扩展表!$E$1:$AG$1,0),FALSE)</f>
        <v>#N/A</v>
      </c>
      <c r="BC293" t="e">
        <f ca="1">VLOOKUP($B293,基础扩展表!$E:$AG,MATCH(BC$2,基础扩展表!$E$1:$AG$1,0),FALSE)</f>
        <v>#N/A</v>
      </c>
      <c r="BD293" t="e">
        <f ca="1">VLOOKUP($B293,基础扩展表!$E:$AG,MATCH(BD$2,基础扩展表!$E$1:$AG$1,0),FALSE)</f>
        <v>#N/A</v>
      </c>
      <c r="BE293" t="e">
        <f ca="1">VLOOKUP($B293,基础扩展表!$E:$AG,MATCH(BE$2,基础扩展表!$E$1:$AG$1,0),FALSE)</f>
        <v>#N/A</v>
      </c>
      <c r="BF293" t="e">
        <f ca="1">VLOOKUP($B293,基础扩展表!$E:$AG,MATCH(BF$2,基础扩展表!$E$1:$AG$1,0),FALSE)</f>
        <v>#N/A</v>
      </c>
      <c r="BG293" t="e">
        <f ca="1">VLOOKUP($B293,基础扩展表!$E:$AG,MATCH(BG$2,基础扩展表!$E$1:$AG$1,0),FALSE)</f>
        <v>#N/A</v>
      </c>
      <c r="BH293" t="e">
        <f ca="1">VLOOKUP($B293,基础扩展表!$E:$AG,MATCH(BH$2,基础扩展表!$E$1:$AG$1,0),FALSE)</f>
        <v>#N/A</v>
      </c>
      <c r="BI293" t="e">
        <f ca="1">VLOOKUP($B293,基础扩展表!$E:$AG,MATCH(BI$2,基础扩展表!$E$1:$AG$1,0),FALSE)</f>
        <v>#N/A</v>
      </c>
      <c r="BJ293" t="e">
        <f ca="1">VLOOKUP($B293,基础扩展表!$E:$AG,MATCH(BJ$2,基础扩展表!$E$1:$AG$1,0),FALSE)</f>
        <v>#N/A</v>
      </c>
      <c r="BK293" t="e">
        <f ca="1">VLOOKUP($B293,基础扩展表!$E:$AG,MATCH(BK$2,基础扩展表!$E$1:$AG$1,0),FALSE)</f>
        <v>#N/A</v>
      </c>
      <c r="BL293" t="e">
        <f ca="1">VLOOKUP($B293,基础扩展表!$E:$AG,MATCH(BL$2,基础扩展表!$E$1:$AG$1,0),FALSE)</f>
        <v>#N/A</v>
      </c>
      <c r="BM293" t="e">
        <f ca="1">VLOOKUP($E293,模型表!$C:$E,3,FALSE)</f>
        <v>#N/A</v>
      </c>
      <c r="BP293" t="str">
        <f t="shared" ca="1" si="42"/>
        <v>TRUE</v>
      </c>
    </row>
    <row r="294" spans="2:68" x14ac:dyDescent="0.2">
      <c r="B294" t="str">
        <f t="array" aca="1" ref="B294" ca="1">INDEX(基础表!$Y:$Y,SMALL(IF(基础表!$Z:$Z=1,ROW(基础表!$Z:$Z),999),ROW(H288)))&amp;""</f>
        <v/>
      </c>
      <c r="C294" t="e">
        <f ca="1">VLOOKUP(VLOOKUP($B294,基础表!$E:$G,3,FALSE),模型表!$C:$D,2,FALSE)</f>
        <v>#N/A</v>
      </c>
      <c r="E294" t="e">
        <f ca="1">VLOOKUP($B294,基础表!$E:$G,3,FALSE)</f>
        <v>#N/A</v>
      </c>
      <c r="F294" t="e">
        <f ca="1">VLOOKUP($E294,模型表!$C:$G,5,FALSE)</f>
        <v>#N/A</v>
      </c>
      <c r="G294" t="e">
        <f ca="1">VLOOKUP($E294,模型表!$C:$F,4,FALSE)</f>
        <v>#N/A</v>
      </c>
      <c r="I294" t="str">
        <f t="shared" ca="1" si="43"/>
        <v/>
      </c>
      <c r="J294" t="str">
        <f t="shared" ca="1" si="44"/>
        <v/>
      </c>
      <c r="K294" t="str">
        <f t="shared" ca="1" si="45"/>
        <v/>
      </c>
      <c r="L294" t="str">
        <f t="shared" ca="1" si="46"/>
        <v/>
      </c>
      <c r="M294" t="str">
        <f t="shared" ca="1" si="37"/>
        <v/>
      </c>
      <c r="O294" t="e">
        <f ca="1">VLOOKUP($B294,基础表!$E:$R,14,FALSE)</f>
        <v>#N/A</v>
      </c>
      <c r="P294" t="e">
        <f ca="1">VLOOKUP($B294,基础表!$E:$S,13,FALSE)</f>
        <v>#N/A</v>
      </c>
      <c r="R294" t="e">
        <f ca="1">VLOOKUP($B294,基础表!$E:$H,4,FALSE)</f>
        <v>#N/A</v>
      </c>
      <c r="U294" t="str">
        <f t="shared" ca="1" si="38"/>
        <v/>
      </c>
      <c r="V294" t="str">
        <f t="shared" ca="1" si="39"/>
        <v/>
      </c>
      <c r="W294" t="str">
        <f t="shared" ca="1" si="40"/>
        <v/>
      </c>
      <c r="X294" t="e">
        <f ca="1">VLOOKUP($E294,模型表!$C:$K,9,FALSE)</f>
        <v>#N/A</v>
      </c>
      <c r="Z294" t="e">
        <f ca="1">VLOOKUP($E294,模型表!$C:$Q,11,FALSE)</f>
        <v>#N/A</v>
      </c>
      <c r="AF294" s="36" t="str">
        <f ca="1">IF($B294="","",IF(VLOOKUP($E294,模型表!$C:$O,12,FALSE)="PBuff","["&amp;VLOOKUP($E294,模型表!$C:$Q,13,FALSE)&amp;"]","[]"))</f>
        <v/>
      </c>
      <c r="AH294" s="23" t="str">
        <f t="shared" ca="1" si="47"/>
        <v/>
      </c>
      <c r="AI294" s="23" t="e">
        <f t="shared" ca="1" si="41"/>
        <v>#N/A</v>
      </c>
      <c r="AJ294" s="23" t="str">
        <f t="shared" ca="1" si="48"/>
        <v/>
      </c>
      <c r="AK294" s="23" t="str">
        <f t="shared" ca="1" si="49"/>
        <v/>
      </c>
      <c r="AM294" t="e">
        <f ca="1">VLOOKUP($B294,基础表!$E:$J,4,FALSE)</f>
        <v>#N/A</v>
      </c>
      <c r="AN294" t="e">
        <f ca="1">VLOOKUP($B294,基础表!$E:$J,5,FALSE)</f>
        <v>#N/A</v>
      </c>
      <c r="AO294" t="e">
        <f ca="1">VLOOKUP($B294,基础表!$E:$J,6,FALSE)</f>
        <v>#N/A</v>
      </c>
      <c r="AP294" t="e">
        <f ca="1">VLOOKUP($B294,基础扩展表!$E:$AG,MATCH(AP$2,基础扩展表!$E$1:$AG$1,0),FALSE)</f>
        <v>#N/A</v>
      </c>
      <c r="AQ294" t="e">
        <f ca="1">VLOOKUP($B294,基础扩展表!$E:$AG,MATCH(AQ$2,基础扩展表!$E$1:$AG$1,0),FALSE)</f>
        <v>#N/A</v>
      </c>
      <c r="AR294" t="e">
        <f ca="1">VLOOKUP($B294,基础扩展表!$E:$AG,MATCH(AR$2,基础扩展表!$E$1:$AG$1,0),FALSE)</f>
        <v>#N/A</v>
      </c>
      <c r="AS294" t="e">
        <f ca="1">VLOOKUP($B294,基础扩展表!$E:$AG,MATCH(AS$2,基础扩展表!$E$1:$AG$1,0),FALSE)</f>
        <v>#N/A</v>
      </c>
      <c r="AT294" t="e">
        <f ca="1">VLOOKUP($B294,基础扩展表!$E:$AG,MATCH(AT$2,基础扩展表!$E$1:$AG$1,0),FALSE)</f>
        <v>#N/A</v>
      </c>
      <c r="AU294" t="e">
        <f ca="1">VLOOKUP($B294,基础扩展表!$E:$AG,MATCH(AU$2,基础扩展表!$E$1:$AG$1,0),FALSE)</f>
        <v>#N/A</v>
      </c>
      <c r="AV294" t="e">
        <f ca="1">VLOOKUP($B294,基础扩展表!$E:$AG,MATCH(AV$2,基础扩展表!$E$1:$AG$1,0),FALSE)</f>
        <v>#N/A</v>
      </c>
      <c r="AW294" t="e">
        <f ca="1">VLOOKUP($B294,基础扩展表!$E:$AG,MATCH(AW$2,基础扩展表!$E$1:$AG$1,0),FALSE)</f>
        <v>#N/A</v>
      </c>
      <c r="AX294" t="e">
        <f ca="1">VLOOKUP($B294,基础扩展表!$E:$AG,MATCH(AX$2,基础扩展表!$E$1:$AG$1,0),FALSE)</f>
        <v>#N/A</v>
      </c>
      <c r="AY294" t="e">
        <f ca="1">VLOOKUP($B294,基础扩展表!$E:$AG,MATCH(AY$2,基础扩展表!$E$1:$AG$1,0),FALSE)</f>
        <v>#N/A</v>
      </c>
      <c r="AZ294" t="e">
        <f ca="1">VLOOKUP($B294,基础扩展表!$E:$AG,MATCH(AZ$2,基础扩展表!$E$1:$AG$1,0),FALSE)</f>
        <v>#N/A</v>
      </c>
      <c r="BA294" t="e">
        <f ca="1">VLOOKUP($B294,基础扩展表!$E:$AG,MATCH(BA$2,基础扩展表!$E$1:$AG$1,0),FALSE)</f>
        <v>#N/A</v>
      </c>
      <c r="BB294" t="e">
        <f ca="1">VLOOKUP($B294,基础扩展表!$E:$AG,MATCH(BB$2,基础扩展表!$E$1:$AG$1,0),FALSE)</f>
        <v>#N/A</v>
      </c>
      <c r="BC294" t="e">
        <f ca="1">VLOOKUP($B294,基础扩展表!$E:$AG,MATCH(BC$2,基础扩展表!$E$1:$AG$1,0),FALSE)</f>
        <v>#N/A</v>
      </c>
      <c r="BD294" t="e">
        <f ca="1">VLOOKUP($B294,基础扩展表!$E:$AG,MATCH(BD$2,基础扩展表!$E$1:$AG$1,0),FALSE)</f>
        <v>#N/A</v>
      </c>
      <c r="BE294" t="e">
        <f ca="1">VLOOKUP($B294,基础扩展表!$E:$AG,MATCH(BE$2,基础扩展表!$E$1:$AG$1,0),FALSE)</f>
        <v>#N/A</v>
      </c>
      <c r="BF294" t="e">
        <f ca="1">VLOOKUP($B294,基础扩展表!$E:$AG,MATCH(BF$2,基础扩展表!$E$1:$AG$1,0),FALSE)</f>
        <v>#N/A</v>
      </c>
      <c r="BG294" t="e">
        <f ca="1">VLOOKUP($B294,基础扩展表!$E:$AG,MATCH(BG$2,基础扩展表!$E$1:$AG$1,0),FALSE)</f>
        <v>#N/A</v>
      </c>
      <c r="BH294" t="e">
        <f ca="1">VLOOKUP($B294,基础扩展表!$E:$AG,MATCH(BH$2,基础扩展表!$E$1:$AG$1,0),FALSE)</f>
        <v>#N/A</v>
      </c>
      <c r="BI294" t="e">
        <f ca="1">VLOOKUP($B294,基础扩展表!$E:$AG,MATCH(BI$2,基础扩展表!$E$1:$AG$1,0),FALSE)</f>
        <v>#N/A</v>
      </c>
      <c r="BJ294" t="e">
        <f ca="1">VLOOKUP($B294,基础扩展表!$E:$AG,MATCH(BJ$2,基础扩展表!$E$1:$AG$1,0),FALSE)</f>
        <v>#N/A</v>
      </c>
      <c r="BK294" t="e">
        <f ca="1">VLOOKUP($B294,基础扩展表!$E:$AG,MATCH(BK$2,基础扩展表!$E$1:$AG$1,0),FALSE)</f>
        <v>#N/A</v>
      </c>
      <c r="BL294" t="e">
        <f ca="1">VLOOKUP($B294,基础扩展表!$E:$AG,MATCH(BL$2,基础扩展表!$E$1:$AG$1,0),FALSE)</f>
        <v>#N/A</v>
      </c>
      <c r="BM294" t="e">
        <f ca="1">VLOOKUP($E294,模型表!$C:$E,3,FALSE)</f>
        <v>#N/A</v>
      </c>
      <c r="BP294" t="str">
        <f t="shared" ca="1" si="42"/>
        <v>TRUE</v>
      </c>
    </row>
    <row r="295" spans="2:68" x14ac:dyDescent="0.2">
      <c r="B295" t="str">
        <f t="array" aca="1" ref="B295" ca="1">INDEX(基础表!$Y:$Y,SMALL(IF(基础表!$Z:$Z=1,ROW(基础表!$Z:$Z),999),ROW(H289)))&amp;""</f>
        <v/>
      </c>
      <c r="C295" t="e">
        <f ca="1">VLOOKUP(VLOOKUP($B295,基础表!$E:$G,3,FALSE),模型表!$C:$D,2,FALSE)</f>
        <v>#N/A</v>
      </c>
      <c r="E295" t="e">
        <f ca="1">VLOOKUP($B295,基础表!$E:$G,3,FALSE)</f>
        <v>#N/A</v>
      </c>
      <c r="F295" t="e">
        <f ca="1">VLOOKUP($E295,模型表!$C:$G,5,FALSE)</f>
        <v>#N/A</v>
      </c>
      <c r="G295" t="e">
        <f ca="1">VLOOKUP($E295,模型表!$C:$F,4,FALSE)</f>
        <v>#N/A</v>
      </c>
      <c r="I295" t="str">
        <f t="shared" ca="1" si="43"/>
        <v/>
      </c>
      <c r="J295" t="str">
        <f t="shared" ca="1" si="44"/>
        <v/>
      </c>
      <c r="K295" t="str">
        <f t="shared" ca="1" si="45"/>
        <v/>
      </c>
      <c r="L295" t="str">
        <f t="shared" ca="1" si="46"/>
        <v/>
      </c>
      <c r="M295" t="str">
        <f t="shared" ca="1" si="37"/>
        <v/>
      </c>
      <c r="O295" t="e">
        <f ca="1">VLOOKUP($B295,基础表!$E:$R,14,FALSE)</f>
        <v>#N/A</v>
      </c>
      <c r="P295" t="e">
        <f ca="1">VLOOKUP($B295,基础表!$E:$S,13,FALSE)</f>
        <v>#N/A</v>
      </c>
      <c r="R295" t="e">
        <f ca="1">VLOOKUP($B295,基础表!$E:$H,4,FALSE)</f>
        <v>#N/A</v>
      </c>
      <c r="U295" t="str">
        <f t="shared" ca="1" si="38"/>
        <v/>
      </c>
      <c r="V295" t="str">
        <f t="shared" ca="1" si="39"/>
        <v/>
      </c>
      <c r="W295" t="str">
        <f t="shared" ca="1" si="40"/>
        <v/>
      </c>
      <c r="X295" t="e">
        <f ca="1">VLOOKUP($E295,模型表!$C:$K,9,FALSE)</f>
        <v>#N/A</v>
      </c>
      <c r="Z295" t="e">
        <f ca="1">VLOOKUP($E295,模型表!$C:$Q,11,FALSE)</f>
        <v>#N/A</v>
      </c>
      <c r="AF295" s="36" t="str">
        <f ca="1">IF($B295="","",IF(VLOOKUP($E295,模型表!$C:$O,12,FALSE)="PBuff","["&amp;VLOOKUP($E295,模型表!$C:$Q,13,FALSE)&amp;"]","[]"))</f>
        <v/>
      </c>
      <c r="AH295" s="23" t="str">
        <f t="shared" ca="1" si="47"/>
        <v/>
      </c>
      <c r="AI295" s="23" t="e">
        <f t="shared" ca="1" si="41"/>
        <v>#N/A</v>
      </c>
      <c r="AJ295" s="23" t="str">
        <f t="shared" ca="1" si="48"/>
        <v/>
      </c>
      <c r="AK295" s="23" t="str">
        <f t="shared" ca="1" si="49"/>
        <v/>
      </c>
      <c r="AM295" t="e">
        <f ca="1">VLOOKUP($B295,基础表!$E:$J,4,FALSE)</f>
        <v>#N/A</v>
      </c>
      <c r="AN295" t="e">
        <f ca="1">VLOOKUP($B295,基础表!$E:$J,5,FALSE)</f>
        <v>#N/A</v>
      </c>
      <c r="AO295" t="e">
        <f ca="1">VLOOKUP($B295,基础表!$E:$J,6,FALSE)</f>
        <v>#N/A</v>
      </c>
      <c r="AP295" t="e">
        <f ca="1">VLOOKUP($B295,基础扩展表!$E:$AG,MATCH(AP$2,基础扩展表!$E$1:$AG$1,0),FALSE)</f>
        <v>#N/A</v>
      </c>
      <c r="AQ295" t="e">
        <f ca="1">VLOOKUP($B295,基础扩展表!$E:$AG,MATCH(AQ$2,基础扩展表!$E$1:$AG$1,0),FALSE)</f>
        <v>#N/A</v>
      </c>
      <c r="AR295" t="e">
        <f ca="1">VLOOKUP($B295,基础扩展表!$E:$AG,MATCH(AR$2,基础扩展表!$E$1:$AG$1,0),FALSE)</f>
        <v>#N/A</v>
      </c>
      <c r="AS295" t="e">
        <f ca="1">VLOOKUP($B295,基础扩展表!$E:$AG,MATCH(AS$2,基础扩展表!$E$1:$AG$1,0),FALSE)</f>
        <v>#N/A</v>
      </c>
      <c r="AT295" t="e">
        <f ca="1">VLOOKUP($B295,基础扩展表!$E:$AG,MATCH(AT$2,基础扩展表!$E$1:$AG$1,0),FALSE)</f>
        <v>#N/A</v>
      </c>
      <c r="AU295" t="e">
        <f ca="1">VLOOKUP($B295,基础扩展表!$E:$AG,MATCH(AU$2,基础扩展表!$E$1:$AG$1,0),FALSE)</f>
        <v>#N/A</v>
      </c>
      <c r="AV295" t="e">
        <f ca="1">VLOOKUP($B295,基础扩展表!$E:$AG,MATCH(AV$2,基础扩展表!$E$1:$AG$1,0),FALSE)</f>
        <v>#N/A</v>
      </c>
      <c r="AW295" t="e">
        <f ca="1">VLOOKUP($B295,基础扩展表!$E:$AG,MATCH(AW$2,基础扩展表!$E$1:$AG$1,0),FALSE)</f>
        <v>#N/A</v>
      </c>
      <c r="AX295" t="e">
        <f ca="1">VLOOKUP($B295,基础扩展表!$E:$AG,MATCH(AX$2,基础扩展表!$E$1:$AG$1,0),FALSE)</f>
        <v>#N/A</v>
      </c>
      <c r="AY295" t="e">
        <f ca="1">VLOOKUP($B295,基础扩展表!$E:$AG,MATCH(AY$2,基础扩展表!$E$1:$AG$1,0),FALSE)</f>
        <v>#N/A</v>
      </c>
      <c r="AZ295" t="e">
        <f ca="1">VLOOKUP($B295,基础扩展表!$E:$AG,MATCH(AZ$2,基础扩展表!$E$1:$AG$1,0),FALSE)</f>
        <v>#N/A</v>
      </c>
      <c r="BA295" t="e">
        <f ca="1">VLOOKUP($B295,基础扩展表!$E:$AG,MATCH(BA$2,基础扩展表!$E$1:$AG$1,0),FALSE)</f>
        <v>#N/A</v>
      </c>
      <c r="BB295" t="e">
        <f ca="1">VLOOKUP($B295,基础扩展表!$E:$AG,MATCH(BB$2,基础扩展表!$E$1:$AG$1,0),FALSE)</f>
        <v>#N/A</v>
      </c>
      <c r="BC295" t="e">
        <f ca="1">VLOOKUP($B295,基础扩展表!$E:$AG,MATCH(BC$2,基础扩展表!$E$1:$AG$1,0),FALSE)</f>
        <v>#N/A</v>
      </c>
      <c r="BD295" t="e">
        <f ca="1">VLOOKUP($B295,基础扩展表!$E:$AG,MATCH(BD$2,基础扩展表!$E$1:$AG$1,0),FALSE)</f>
        <v>#N/A</v>
      </c>
      <c r="BE295" t="e">
        <f ca="1">VLOOKUP($B295,基础扩展表!$E:$AG,MATCH(BE$2,基础扩展表!$E$1:$AG$1,0),FALSE)</f>
        <v>#N/A</v>
      </c>
      <c r="BF295" t="e">
        <f ca="1">VLOOKUP($B295,基础扩展表!$E:$AG,MATCH(BF$2,基础扩展表!$E$1:$AG$1,0),FALSE)</f>
        <v>#N/A</v>
      </c>
      <c r="BG295" t="e">
        <f ca="1">VLOOKUP($B295,基础扩展表!$E:$AG,MATCH(BG$2,基础扩展表!$E$1:$AG$1,0),FALSE)</f>
        <v>#N/A</v>
      </c>
      <c r="BH295" t="e">
        <f ca="1">VLOOKUP($B295,基础扩展表!$E:$AG,MATCH(BH$2,基础扩展表!$E$1:$AG$1,0),FALSE)</f>
        <v>#N/A</v>
      </c>
      <c r="BI295" t="e">
        <f ca="1">VLOOKUP($B295,基础扩展表!$E:$AG,MATCH(BI$2,基础扩展表!$E$1:$AG$1,0),FALSE)</f>
        <v>#N/A</v>
      </c>
      <c r="BJ295" t="e">
        <f ca="1">VLOOKUP($B295,基础扩展表!$E:$AG,MATCH(BJ$2,基础扩展表!$E$1:$AG$1,0),FALSE)</f>
        <v>#N/A</v>
      </c>
      <c r="BK295" t="e">
        <f ca="1">VLOOKUP($B295,基础扩展表!$E:$AG,MATCH(BK$2,基础扩展表!$E$1:$AG$1,0),FALSE)</f>
        <v>#N/A</v>
      </c>
      <c r="BL295" t="e">
        <f ca="1">VLOOKUP($B295,基础扩展表!$E:$AG,MATCH(BL$2,基础扩展表!$E$1:$AG$1,0),FALSE)</f>
        <v>#N/A</v>
      </c>
      <c r="BM295" t="e">
        <f ca="1">VLOOKUP($E295,模型表!$C:$E,3,FALSE)</f>
        <v>#N/A</v>
      </c>
      <c r="BP295" t="str">
        <f t="shared" ca="1" si="42"/>
        <v>TRUE</v>
      </c>
    </row>
    <row r="296" spans="2:68" x14ac:dyDescent="0.2">
      <c r="B296" t="str">
        <f t="array" aca="1" ref="B296" ca="1">INDEX(基础表!$Y:$Y,SMALL(IF(基础表!$Z:$Z=1,ROW(基础表!$Z:$Z),999),ROW(H290)))&amp;""</f>
        <v/>
      </c>
      <c r="C296" t="e">
        <f ca="1">VLOOKUP(VLOOKUP($B296,基础表!$E:$G,3,FALSE),模型表!$C:$D,2,FALSE)</f>
        <v>#N/A</v>
      </c>
      <c r="E296" t="e">
        <f ca="1">VLOOKUP($B296,基础表!$E:$G,3,FALSE)</f>
        <v>#N/A</v>
      </c>
      <c r="F296" t="e">
        <f ca="1">VLOOKUP($E296,模型表!$C:$G,5,FALSE)</f>
        <v>#N/A</v>
      </c>
      <c r="G296" t="e">
        <f ca="1">VLOOKUP($E296,模型表!$C:$F,4,FALSE)</f>
        <v>#N/A</v>
      </c>
      <c r="I296" t="str">
        <f t="shared" ca="1" si="43"/>
        <v/>
      </c>
      <c r="J296" t="str">
        <f t="shared" ca="1" si="44"/>
        <v/>
      </c>
      <c r="K296" t="str">
        <f t="shared" ca="1" si="45"/>
        <v/>
      </c>
      <c r="L296" t="str">
        <f t="shared" ca="1" si="46"/>
        <v/>
      </c>
      <c r="M296" t="str">
        <f t="shared" ca="1" si="37"/>
        <v/>
      </c>
      <c r="O296" t="e">
        <f ca="1">VLOOKUP($B296,基础表!$E:$R,14,FALSE)</f>
        <v>#N/A</v>
      </c>
      <c r="P296" t="e">
        <f ca="1">VLOOKUP($B296,基础表!$E:$S,13,FALSE)</f>
        <v>#N/A</v>
      </c>
      <c r="R296" t="e">
        <f ca="1">VLOOKUP($B296,基础表!$E:$H,4,FALSE)</f>
        <v>#N/A</v>
      </c>
      <c r="U296" t="str">
        <f t="shared" ca="1" si="38"/>
        <v/>
      </c>
      <c r="V296" t="str">
        <f t="shared" ca="1" si="39"/>
        <v/>
      </c>
      <c r="W296" t="str">
        <f t="shared" ca="1" si="40"/>
        <v/>
      </c>
      <c r="X296" t="e">
        <f ca="1">VLOOKUP($E296,模型表!$C:$K,9,FALSE)</f>
        <v>#N/A</v>
      </c>
      <c r="Z296" t="e">
        <f ca="1">VLOOKUP($E296,模型表!$C:$Q,11,FALSE)</f>
        <v>#N/A</v>
      </c>
      <c r="AF296" s="36" t="str">
        <f ca="1">IF($B296="","",IF(VLOOKUP($E296,模型表!$C:$O,12,FALSE)="PBuff","["&amp;VLOOKUP($E296,模型表!$C:$Q,13,FALSE)&amp;"]","[]"))</f>
        <v/>
      </c>
      <c r="AH296" s="23" t="str">
        <f t="shared" ca="1" si="47"/>
        <v/>
      </c>
      <c r="AI296" s="23" t="e">
        <f t="shared" ca="1" si="41"/>
        <v>#N/A</v>
      </c>
      <c r="AJ296" s="23" t="str">
        <f t="shared" ca="1" si="48"/>
        <v/>
      </c>
      <c r="AK296" s="23" t="str">
        <f t="shared" ca="1" si="49"/>
        <v/>
      </c>
      <c r="AM296" t="e">
        <f ca="1">VLOOKUP($B296,基础表!$E:$J,4,FALSE)</f>
        <v>#N/A</v>
      </c>
      <c r="AN296" t="e">
        <f ca="1">VLOOKUP($B296,基础表!$E:$J,5,FALSE)</f>
        <v>#N/A</v>
      </c>
      <c r="AO296" t="e">
        <f ca="1">VLOOKUP($B296,基础表!$E:$J,6,FALSE)</f>
        <v>#N/A</v>
      </c>
      <c r="AP296" t="e">
        <f ca="1">VLOOKUP($B296,基础扩展表!$E:$AG,MATCH(AP$2,基础扩展表!$E$1:$AG$1,0),FALSE)</f>
        <v>#N/A</v>
      </c>
      <c r="AQ296" t="e">
        <f ca="1">VLOOKUP($B296,基础扩展表!$E:$AG,MATCH(AQ$2,基础扩展表!$E$1:$AG$1,0),FALSE)</f>
        <v>#N/A</v>
      </c>
      <c r="AR296" t="e">
        <f ca="1">VLOOKUP($B296,基础扩展表!$E:$AG,MATCH(AR$2,基础扩展表!$E$1:$AG$1,0),FALSE)</f>
        <v>#N/A</v>
      </c>
      <c r="AS296" t="e">
        <f ca="1">VLOOKUP($B296,基础扩展表!$E:$AG,MATCH(AS$2,基础扩展表!$E$1:$AG$1,0),FALSE)</f>
        <v>#N/A</v>
      </c>
      <c r="AT296" t="e">
        <f ca="1">VLOOKUP($B296,基础扩展表!$E:$AG,MATCH(AT$2,基础扩展表!$E$1:$AG$1,0),FALSE)</f>
        <v>#N/A</v>
      </c>
      <c r="AU296" t="e">
        <f ca="1">VLOOKUP($B296,基础扩展表!$E:$AG,MATCH(AU$2,基础扩展表!$E$1:$AG$1,0),FALSE)</f>
        <v>#N/A</v>
      </c>
      <c r="AV296" t="e">
        <f ca="1">VLOOKUP($B296,基础扩展表!$E:$AG,MATCH(AV$2,基础扩展表!$E$1:$AG$1,0),FALSE)</f>
        <v>#N/A</v>
      </c>
      <c r="AW296" t="e">
        <f ca="1">VLOOKUP($B296,基础扩展表!$E:$AG,MATCH(AW$2,基础扩展表!$E$1:$AG$1,0),FALSE)</f>
        <v>#N/A</v>
      </c>
      <c r="AX296" t="e">
        <f ca="1">VLOOKUP($B296,基础扩展表!$E:$AG,MATCH(AX$2,基础扩展表!$E$1:$AG$1,0),FALSE)</f>
        <v>#N/A</v>
      </c>
      <c r="AY296" t="e">
        <f ca="1">VLOOKUP($B296,基础扩展表!$E:$AG,MATCH(AY$2,基础扩展表!$E$1:$AG$1,0),FALSE)</f>
        <v>#N/A</v>
      </c>
      <c r="AZ296" t="e">
        <f ca="1">VLOOKUP($B296,基础扩展表!$E:$AG,MATCH(AZ$2,基础扩展表!$E$1:$AG$1,0),FALSE)</f>
        <v>#N/A</v>
      </c>
      <c r="BA296" t="e">
        <f ca="1">VLOOKUP($B296,基础扩展表!$E:$AG,MATCH(BA$2,基础扩展表!$E$1:$AG$1,0),FALSE)</f>
        <v>#N/A</v>
      </c>
      <c r="BB296" t="e">
        <f ca="1">VLOOKUP($B296,基础扩展表!$E:$AG,MATCH(BB$2,基础扩展表!$E$1:$AG$1,0),FALSE)</f>
        <v>#N/A</v>
      </c>
      <c r="BC296" t="e">
        <f ca="1">VLOOKUP($B296,基础扩展表!$E:$AG,MATCH(BC$2,基础扩展表!$E$1:$AG$1,0),FALSE)</f>
        <v>#N/A</v>
      </c>
      <c r="BD296" t="e">
        <f ca="1">VLOOKUP($B296,基础扩展表!$E:$AG,MATCH(BD$2,基础扩展表!$E$1:$AG$1,0),FALSE)</f>
        <v>#N/A</v>
      </c>
      <c r="BE296" t="e">
        <f ca="1">VLOOKUP($B296,基础扩展表!$E:$AG,MATCH(BE$2,基础扩展表!$E$1:$AG$1,0),FALSE)</f>
        <v>#N/A</v>
      </c>
      <c r="BF296" t="e">
        <f ca="1">VLOOKUP($B296,基础扩展表!$E:$AG,MATCH(BF$2,基础扩展表!$E$1:$AG$1,0),FALSE)</f>
        <v>#N/A</v>
      </c>
      <c r="BG296" t="e">
        <f ca="1">VLOOKUP($B296,基础扩展表!$E:$AG,MATCH(BG$2,基础扩展表!$E$1:$AG$1,0),FALSE)</f>
        <v>#N/A</v>
      </c>
      <c r="BH296" t="e">
        <f ca="1">VLOOKUP($B296,基础扩展表!$E:$AG,MATCH(BH$2,基础扩展表!$E$1:$AG$1,0),FALSE)</f>
        <v>#N/A</v>
      </c>
      <c r="BI296" t="e">
        <f ca="1">VLOOKUP($B296,基础扩展表!$E:$AG,MATCH(BI$2,基础扩展表!$E$1:$AG$1,0),FALSE)</f>
        <v>#N/A</v>
      </c>
      <c r="BJ296" t="e">
        <f ca="1">VLOOKUP($B296,基础扩展表!$E:$AG,MATCH(BJ$2,基础扩展表!$E$1:$AG$1,0),FALSE)</f>
        <v>#N/A</v>
      </c>
      <c r="BK296" t="e">
        <f ca="1">VLOOKUP($B296,基础扩展表!$E:$AG,MATCH(BK$2,基础扩展表!$E$1:$AG$1,0),FALSE)</f>
        <v>#N/A</v>
      </c>
      <c r="BL296" t="e">
        <f ca="1">VLOOKUP($B296,基础扩展表!$E:$AG,MATCH(BL$2,基础扩展表!$E$1:$AG$1,0),FALSE)</f>
        <v>#N/A</v>
      </c>
      <c r="BM296" t="e">
        <f ca="1">VLOOKUP($E296,模型表!$C:$E,3,FALSE)</f>
        <v>#N/A</v>
      </c>
      <c r="BP296" t="str">
        <f t="shared" ca="1" si="42"/>
        <v>TRUE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BS737"/>
  <sheetViews>
    <sheetView tabSelected="1" zoomScale="85" zoomScaleNormal="85" workbookViewId="0">
      <pane xSplit="5" topLeftCell="F1" activePane="topRight" state="frozen"/>
      <selection activeCell="A95" sqref="A95"/>
      <selection pane="topRight" activeCell="V15" sqref="V15"/>
    </sheetView>
  </sheetViews>
  <sheetFormatPr defaultRowHeight="14.25" x14ac:dyDescent="0.2"/>
  <cols>
    <col min="2" max="2" width="25.625" customWidth="1"/>
    <col min="16" max="16" width="20.5" bestFit="1" customWidth="1"/>
    <col min="25" max="25" width="23.25" bestFit="1" customWidth="1"/>
    <col min="26" max="26" width="26.875" bestFit="1" customWidth="1"/>
    <col min="34" max="34" width="33.125" bestFit="1" customWidth="1"/>
  </cols>
  <sheetData>
    <row r="1" spans="2:71" s="8" customFormat="1" ht="17.25" x14ac:dyDescent="0.2">
      <c r="B1" s="9"/>
      <c r="AR1" s="8">
        <v>8.8000000000000007</v>
      </c>
      <c r="AS1" s="8">
        <v>8.8000000000000007</v>
      </c>
      <c r="AT1" s="8">
        <v>8.8000000000000007</v>
      </c>
    </row>
    <row r="2" spans="2:71" s="8" customFormat="1" ht="13.5" x14ac:dyDescent="0.2">
      <c r="B2" s="10" t="s">
        <v>569</v>
      </c>
      <c r="C2" s="10" t="s">
        <v>570</v>
      </c>
      <c r="D2" s="11" t="s">
        <v>571</v>
      </c>
      <c r="E2" s="10" t="s">
        <v>572</v>
      </c>
      <c r="F2" s="10" t="s">
        <v>573</v>
      </c>
      <c r="G2" s="10" t="s">
        <v>574</v>
      </c>
      <c r="H2" s="10" t="s">
        <v>575</v>
      </c>
      <c r="I2" s="7" t="s">
        <v>576</v>
      </c>
      <c r="J2" s="10" t="s">
        <v>577</v>
      </c>
      <c r="K2" s="10" t="s">
        <v>578</v>
      </c>
      <c r="L2" s="10" t="s">
        <v>579</v>
      </c>
      <c r="M2" s="10" t="s">
        <v>580</v>
      </c>
      <c r="N2" s="10" t="s">
        <v>581</v>
      </c>
      <c r="O2" s="10" t="s">
        <v>582</v>
      </c>
      <c r="P2" s="10" t="s">
        <v>583</v>
      </c>
      <c r="Q2" s="10" t="s">
        <v>584</v>
      </c>
      <c r="R2" s="10" t="s">
        <v>585</v>
      </c>
      <c r="S2" s="10" t="s">
        <v>586</v>
      </c>
      <c r="T2" s="10" t="s">
        <v>587</v>
      </c>
      <c r="U2" s="10" t="s">
        <v>588</v>
      </c>
      <c r="V2" s="10" t="s">
        <v>589</v>
      </c>
      <c r="W2" s="10" t="s">
        <v>590</v>
      </c>
      <c r="X2" s="10" t="s">
        <v>591</v>
      </c>
      <c r="Y2" s="10" t="s">
        <v>592</v>
      </c>
      <c r="Z2" s="10" t="s">
        <v>593</v>
      </c>
      <c r="AA2" s="10" t="s">
        <v>594</v>
      </c>
      <c r="AB2" s="12" t="s">
        <v>595</v>
      </c>
      <c r="AC2" s="10" t="s">
        <v>596</v>
      </c>
      <c r="AD2" s="10" t="s">
        <v>597</v>
      </c>
      <c r="AE2" s="10" t="s">
        <v>598</v>
      </c>
      <c r="AF2" s="12" t="s">
        <v>599</v>
      </c>
      <c r="AG2" s="10" t="s">
        <v>600</v>
      </c>
      <c r="AH2" s="10" t="s">
        <v>601</v>
      </c>
      <c r="AI2" s="12" t="s">
        <v>602</v>
      </c>
      <c r="AJ2" s="10" t="s">
        <v>603</v>
      </c>
      <c r="AK2" s="10" t="s">
        <v>604</v>
      </c>
      <c r="AL2" s="12" t="s">
        <v>605</v>
      </c>
      <c r="AM2" s="12" t="s">
        <v>606</v>
      </c>
      <c r="AN2" s="10" t="s">
        <v>607</v>
      </c>
      <c r="AO2" s="10" t="s">
        <v>608</v>
      </c>
      <c r="AP2" s="10" t="s">
        <v>609</v>
      </c>
      <c r="AQ2" s="10" t="s">
        <v>610</v>
      </c>
      <c r="AR2" s="10" t="s">
        <v>611</v>
      </c>
      <c r="AS2" s="10" t="s">
        <v>612</v>
      </c>
      <c r="AT2" s="10" t="s">
        <v>613</v>
      </c>
      <c r="AU2" s="10" t="s">
        <v>546</v>
      </c>
      <c r="AV2" s="10" t="s">
        <v>547</v>
      </c>
      <c r="AW2" s="10" t="s">
        <v>548</v>
      </c>
      <c r="AX2" s="10" t="s">
        <v>549</v>
      </c>
      <c r="AY2" s="10" t="s">
        <v>550</v>
      </c>
      <c r="AZ2" s="10" t="s">
        <v>551</v>
      </c>
      <c r="BA2" s="10" t="s">
        <v>552</v>
      </c>
      <c r="BB2" s="10" t="s">
        <v>553</v>
      </c>
      <c r="BC2" s="10" t="s">
        <v>554</v>
      </c>
      <c r="BD2" s="10" t="s">
        <v>555</v>
      </c>
      <c r="BE2" s="10" t="s">
        <v>556</v>
      </c>
      <c r="BF2" s="10" t="s">
        <v>557</v>
      </c>
      <c r="BG2" s="10" t="s">
        <v>558</v>
      </c>
      <c r="BH2" s="10" t="s">
        <v>559</v>
      </c>
      <c r="BI2" s="10" t="s">
        <v>560</v>
      </c>
      <c r="BJ2" s="10" t="s">
        <v>561</v>
      </c>
      <c r="BK2" s="10" t="s">
        <v>562</v>
      </c>
      <c r="BL2" s="10" t="s">
        <v>563</v>
      </c>
      <c r="BM2" s="10" t="s">
        <v>564</v>
      </c>
      <c r="BN2" s="10" t="s">
        <v>565</v>
      </c>
      <c r="BO2" s="10" t="s">
        <v>566</v>
      </c>
      <c r="BP2" s="10" t="s">
        <v>567</v>
      </c>
      <c r="BQ2" s="10" t="s">
        <v>614</v>
      </c>
      <c r="BR2" s="7" t="s">
        <v>1191</v>
      </c>
      <c r="BS2" s="7" t="s">
        <v>1195</v>
      </c>
    </row>
    <row r="3" spans="2:71" s="8" customFormat="1" ht="13.5" x14ac:dyDescent="0.2">
      <c r="B3" s="13" t="s">
        <v>615</v>
      </c>
      <c r="C3" s="13" t="s">
        <v>615</v>
      </c>
      <c r="D3" s="13" t="s">
        <v>616</v>
      </c>
      <c r="E3" s="13" t="s">
        <v>617</v>
      </c>
      <c r="F3" s="13" t="s">
        <v>617</v>
      </c>
      <c r="G3" s="13" t="s">
        <v>615</v>
      </c>
      <c r="H3" s="13" t="s">
        <v>615</v>
      </c>
      <c r="I3" s="14" t="s">
        <v>615</v>
      </c>
      <c r="J3" s="13" t="s">
        <v>615</v>
      </c>
      <c r="K3" s="13" t="s">
        <v>615</v>
      </c>
      <c r="L3" s="13" t="s">
        <v>615</v>
      </c>
      <c r="M3" s="13" t="s">
        <v>615</v>
      </c>
      <c r="N3" s="13" t="s">
        <v>615</v>
      </c>
      <c r="O3" s="13" t="s">
        <v>615</v>
      </c>
      <c r="P3" s="13" t="s">
        <v>615</v>
      </c>
      <c r="Q3" s="13" t="s">
        <v>615</v>
      </c>
      <c r="R3" s="13" t="s">
        <v>617</v>
      </c>
      <c r="S3" s="13" t="s">
        <v>615</v>
      </c>
      <c r="T3" s="13" t="s">
        <v>617</v>
      </c>
      <c r="U3" s="13" t="s">
        <v>615</v>
      </c>
      <c r="V3" s="13" t="s">
        <v>617</v>
      </c>
      <c r="W3" s="13" t="s">
        <v>615</v>
      </c>
      <c r="X3" s="13" t="s">
        <v>615</v>
      </c>
      <c r="Y3" s="13" t="s">
        <v>615</v>
      </c>
      <c r="Z3" s="13" t="s">
        <v>615</v>
      </c>
      <c r="AA3" s="13" t="s">
        <v>615</v>
      </c>
      <c r="AB3" s="15" t="s">
        <v>615</v>
      </c>
      <c r="AC3" s="13" t="s">
        <v>618</v>
      </c>
      <c r="AD3" s="13" t="s">
        <v>701</v>
      </c>
      <c r="AE3" s="13" t="s">
        <v>615</v>
      </c>
      <c r="AF3" s="15" t="s">
        <v>615</v>
      </c>
      <c r="AG3" s="13" t="s">
        <v>615</v>
      </c>
      <c r="AH3" s="15" t="s">
        <v>615</v>
      </c>
      <c r="AI3" s="15" t="s">
        <v>615</v>
      </c>
      <c r="AJ3" s="13" t="s">
        <v>616</v>
      </c>
      <c r="AK3" s="13" t="s">
        <v>615</v>
      </c>
      <c r="AL3" s="15" t="s">
        <v>616</v>
      </c>
      <c r="AM3" s="15" t="s">
        <v>616</v>
      </c>
      <c r="AN3" s="13" t="s">
        <v>616</v>
      </c>
      <c r="AO3" s="13" t="s">
        <v>616</v>
      </c>
      <c r="AP3" s="13" t="s">
        <v>616</v>
      </c>
      <c r="AQ3" s="13" t="s">
        <v>615</v>
      </c>
      <c r="AR3" s="13" t="s">
        <v>615</v>
      </c>
      <c r="AS3" s="13" t="s">
        <v>615</v>
      </c>
      <c r="AT3" s="13" t="s">
        <v>615</v>
      </c>
      <c r="AU3" s="13" t="s">
        <v>615</v>
      </c>
      <c r="AV3" s="13" t="s">
        <v>615</v>
      </c>
      <c r="AW3" s="13" t="s">
        <v>615</v>
      </c>
      <c r="AX3" s="13" t="s">
        <v>615</v>
      </c>
      <c r="AY3" s="13" t="s">
        <v>615</v>
      </c>
      <c r="AZ3" s="13" t="s">
        <v>615</v>
      </c>
      <c r="BA3" s="13" t="s">
        <v>615</v>
      </c>
      <c r="BB3" s="13" t="s">
        <v>615</v>
      </c>
      <c r="BC3" s="13" t="s">
        <v>615</v>
      </c>
      <c r="BD3" s="13" t="s">
        <v>615</v>
      </c>
      <c r="BE3" s="13" t="s">
        <v>615</v>
      </c>
      <c r="BF3" s="13" t="s">
        <v>615</v>
      </c>
      <c r="BG3" s="13" t="s">
        <v>615</v>
      </c>
      <c r="BH3" s="13" t="s">
        <v>615</v>
      </c>
      <c r="BI3" s="13" t="s">
        <v>615</v>
      </c>
      <c r="BJ3" s="13" t="s">
        <v>615</v>
      </c>
      <c r="BK3" s="13" t="s">
        <v>615</v>
      </c>
      <c r="BL3" s="13" t="s">
        <v>615</v>
      </c>
      <c r="BM3" s="13" t="s">
        <v>615</v>
      </c>
      <c r="BN3" s="13" t="s">
        <v>615</v>
      </c>
      <c r="BO3" s="13" t="s">
        <v>615</v>
      </c>
      <c r="BP3" s="13" t="s">
        <v>615</v>
      </c>
      <c r="BQ3" s="13" t="s">
        <v>615</v>
      </c>
      <c r="BR3" s="14" t="s">
        <v>1192</v>
      </c>
      <c r="BS3" s="14" t="s">
        <v>616</v>
      </c>
    </row>
    <row r="4" spans="2:71" s="8" customFormat="1" ht="13.5" x14ac:dyDescent="0.2">
      <c r="B4" s="16" t="s">
        <v>619</v>
      </c>
      <c r="C4" s="16" t="s">
        <v>619</v>
      </c>
      <c r="D4" s="16" t="s">
        <v>619</v>
      </c>
      <c r="E4" s="16" t="s">
        <v>617</v>
      </c>
      <c r="F4" s="16" t="s">
        <v>617</v>
      </c>
      <c r="G4" s="16" t="s">
        <v>620</v>
      </c>
      <c r="H4" s="16" t="s">
        <v>620</v>
      </c>
      <c r="I4" s="17" t="s">
        <v>619</v>
      </c>
      <c r="J4" s="16" t="s">
        <v>620</v>
      </c>
      <c r="K4" s="16" t="s">
        <v>620</v>
      </c>
      <c r="L4" s="16" t="s">
        <v>620</v>
      </c>
      <c r="M4" s="16" t="s">
        <v>621</v>
      </c>
      <c r="N4" s="16" t="s">
        <v>619</v>
      </c>
      <c r="O4" s="16" t="s">
        <v>620</v>
      </c>
      <c r="P4" s="16" t="s">
        <v>619</v>
      </c>
      <c r="Q4" s="16" t="s">
        <v>619</v>
      </c>
      <c r="R4" s="16" t="s">
        <v>617</v>
      </c>
      <c r="S4" s="16" t="s">
        <v>619</v>
      </c>
      <c r="T4" s="16" t="s">
        <v>617</v>
      </c>
      <c r="U4" s="16" t="s">
        <v>619</v>
      </c>
      <c r="V4" s="16" t="s">
        <v>617</v>
      </c>
      <c r="W4" s="16" t="s">
        <v>619</v>
      </c>
      <c r="X4" s="16" t="s">
        <v>619</v>
      </c>
      <c r="Y4" s="16" t="s">
        <v>619</v>
      </c>
      <c r="Z4" s="16" t="s">
        <v>621</v>
      </c>
      <c r="AA4" s="16" t="s">
        <v>622</v>
      </c>
      <c r="AB4" s="18" t="s">
        <v>623</v>
      </c>
      <c r="AC4" s="16" t="s">
        <v>620</v>
      </c>
      <c r="AD4" s="16" t="s">
        <v>702</v>
      </c>
      <c r="AE4" s="16" t="s">
        <v>623</v>
      </c>
      <c r="AF4" s="18" t="s">
        <v>621</v>
      </c>
      <c r="AG4" s="16" t="s">
        <v>619</v>
      </c>
      <c r="AH4" s="18" t="s">
        <v>624</v>
      </c>
      <c r="AI4" s="18" t="s">
        <v>620</v>
      </c>
      <c r="AJ4" s="16" t="s">
        <v>619</v>
      </c>
      <c r="AK4" s="16" t="s">
        <v>620</v>
      </c>
      <c r="AL4" s="18" t="s">
        <v>619</v>
      </c>
      <c r="AM4" s="18" t="s">
        <v>624</v>
      </c>
      <c r="AN4" s="16" t="s">
        <v>621</v>
      </c>
      <c r="AO4" s="16" t="s">
        <v>623</v>
      </c>
      <c r="AP4" s="16" t="s">
        <v>625</v>
      </c>
      <c r="AQ4" s="16" t="s">
        <v>626</v>
      </c>
      <c r="AR4" s="16" t="s">
        <v>623</v>
      </c>
      <c r="AS4" s="16" t="s">
        <v>623</v>
      </c>
      <c r="AT4" s="16" t="s">
        <v>623</v>
      </c>
      <c r="AU4" s="16" t="s">
        <v>623</v>
      </c>
      <c r="AV4" s="16" t="s">
        <v>623</v>
      </c>
      <c r="AW4" s="16" t="s">
        <v>623</v>
      </c>
      <c r="AX4" s="16" t="s">
        <v>623</v>
      </c>
      <c r="AY4" s="16" t="s">
        <v>623</v>
      </c>
      <c r="AZ4" s="16" t="s">
        <v>623</v>
      </c>
      <c r="BA4" s="16" t="s">
        <v>623</v>
      </c>
      <c r="BB4" s="16" t="s">
        <v>623</v>
      </c>
      <c r="BC4" s="16" t="s">
        <v>623</v>
      </c>
      <c r="BD4" s="16" t="s">
        <v>623</v>
      </c>
      <c r="BE4" s="16" t="s">
        <v>623</v>
      </c>
      <c r="BF4" s="16" t="s">
        <v>623</v>
      </c>
      <c r="BG4" s="16" t="s">
        <v>623</v>
      </c>
      <c r="BH4" s="16" t="s">
        <v>623</v>
      </c>
      <c r="BI4" s="16" t="s">
        <v>623</v>
      </c>
      <c r="BJ4" s="16" t="s">
        <v>623</v>
      </c>
      <c r="BK4" s="16" t="s">
        <v>623</v>
      </c>
      <c r="BL4" s="16" t="s">
        <v>623</v>
      </c>
      <c r="BM4" s="16" t="s">
        <v>623</v>
      </c>
      <c r="BN4" s="16" t="s">
        <v>623</v>
      </c>
      <c r="BO4" s="16" t="s">
        <v>623</v>
      </c>
      <c r="BP4" s="16" t="s">
        <v>623</v>
      </c>
      <c r="BQ4" s="16" t="s">
        <v>619</v>
      </c>
      <c r="BR4" s="17" t="s">
        <v>1193</v>
      </c>
      <c r="BS4" s="17" t="s">
        <v>1193</v>
      </c>
    </row>
    <row r="5" spans="2:71" s="8" customFormat="1" ht="13.5" x14ac:dyDescent="0.2">
      <c r="B5" s="13" t="s">
        <v>627</v>
      </c>
      <c r="C5" s="13" t="s">
        <v>628</v>
      </c>
      <c r="D5" s="13" t="s">
        <v>629</v>
      </c>
      <c r="E5" s="13" t="s">
        <v>617</v>
      </c>
      <c r="F5" s="13" t="s">
        <v>617</v>
      </c>
      <c r="G5" s="13" t="s">
        <v>630</v>
      </c>
      <c r="H5" s="13" t="s">
        <v>631</v>
      </c>
      <c r="I5" s="14" t="s">
        <v>632</v>
      </c>
      <c r="J5" s="13" t="s">
        <v>633</v>
      </c>
      <c r="K5" s="13" t="s">
        <v>634</v>
      </c>
      <c r="L5" s="13" t="s">
        <v>635</v>
      </c>
      <c r="M5" s="13" t="s">
        <v>636</v>
      </c>
      <c r="N5" s="13" t="s">
        <v>637</v>
      </c>
      <c r="O5" s="13" t="s">
        <v>638</v>
      </c>
      <c r="P5" s="13" t="s">
        <v>639</v>
      </c>
      <c r="Q5" s="13" t="s">
        <v>640</v>
      </c>
      <c r="R5" s="13" t="s">
        <v>617</v>
      </c>
      <c r="S5" s="13" t="s">
        <v>641</v>
      </c>
      <c r="T5" s="13" t="s">
        <v>617</v>
      </c>
      <c r="U5" s="13" t="s">
        <v>642</v>
      </c>
      <c r="V5" s="13" t="s">
        <v>617</v>
      </c>
      <c r="W5" s="13" t="s">
        <v>643</v>
      </c>
      <c r="X5" s="13" t="s">
        <v>644</v>
      </c>
      <c r="Y5" s="13" t="s">
        <v>645</v>
      </c>
      <c r="Z5" s="13" t="s">
        <v>646</v>
      </c>
      <c r="AA5" s="13" t="s">
        <v>647</v>
      </c>
      <c r="AB5" s="15" t="s">
        <v>648</v>
      </c>
      <c r="AC5" s="13" t="s">
        <v>649</v>
      </c>
      <c r="AD5" s="13" t="s">
        <v>703</v>
      </c>
      <c r="AE5" s="13" t="s">
        <v>650</v>
      </c>
      <c r="AF5" s="15" t="s">
        <v>651</v>
      </c>
      <c r="AG5" s="13" t="s">
        <v>652</v>
      </c>
      <c r="AH5" s="15" t="s">
        <v>653</v>
      </c>
      <c r="AI5" s="15" t="s">
        <v>654</v>
      </c>
      <c r="AJ5" s="13" t="s">
        <v>655</v>
      </c>
      <c r="AK5" s="13" t="s">
        <v>656</v>
      </c>
      <c r="AL5" s="15" t="s">
        <v>657</v>
      </c>
      <c r="AM5" s="15" t="s">
        <v>658</v>
      </c>
      <c r="AN5" s="13" t="s">
        <v>659</v>
      </c>
      <c r="AO5" s="13" t="s">
        <v>660</v>
      </c>
      <c r="AP5" s="13" t="s">
        <v>661</v>
      </c>
      <c r="AQ5" s="13" t="s">
        <v>662</v>
      </c>
      <c r="AR5" s="13" t="s">
        <v>6</v>
      </c>
      <c r="AS5" s="13" t="s">
        <v>663</v>
      </c>
      <c r="AT5" s="13" t="s">
        <v>664</v>
      </c>
      <c r="AU5" s="13" t="s">
        <v>665</v>
      </c>
      <c r="AV5" s="13" t="s">
        <v>666</v>
      </c>
      <c r="AW5" s="13" t="s">
        <v>667</v>
      </c>
      <c r="AX5" s="13" t="s">
        <v>668</v>
      </c>
      <c r="AY5" s="13" t="s">
        <v>669</v>
      </c>
      <c r="AZ5" s="13" t="s">
        <v>670</v>
      </c>
      <c r="BA5" s="13" t="s">
        <v>671</v>
      </c>
      <c r="BB5" s="13" t="s">
        <v>672</v>
      </c>
      <c r="BC5" s="13" t="s">
        <v>673</v>
      </c>
      <c r="BD5" s="13" t="s">
        <v>674</v>
      </c>
      <c r="BE5" s="13" t="s">
        <v>675</v>
      </c>
      <c r="BF5" s="13" t="s">
        <v>676</v>
      </c>
      <c r="BG5" s="13" t="s">
        <v>677</v>
      </c>
      <c r="BH5" s="13" t="s">
        <v>678</v>
      </c>
      <c r="BI5" s="13" t="s">
        <v>679</v>
      </c>
      <c r="BJ5" s="13" t="s">
        <v>680</v>
      </c>
      <c r="BK5" s="13" t="s">
        <v>681</v>
      </c>
      <c r="BL5" s="13" t="s">
        <v>682</v>
      </c>
      <c r="BM5" s="13" t="s">
        <v>683</v>
      </c>
      <c r="BN5" s="13" t="s">
        <v>684</v>
      </c>
      <c r="BO5" s="13" t="s">
        <v>685</v>
      </c>
      <c r="BP5" s="13" t="s">
        <v>686</v>
      </c>
      <c r="BQ5" s="13" t="s">
        <v>687</v>
      </c>
      <c r="BR5" s="14" t="s">
        <v>1194</v>
      </c>
      <c r="BS5" s="14" t="s">
        <v>1196</v>
      </c>
    </row>
    <row r="6" spans="2:71" s="8" customFormat="1" ht="13.5" x14ac:dyDescent="0.2">
      <c r="B6" s="16" t="s">
        <v>688</v>
      </c>
      <c r="C6" s="16" t="s">
        <v>689</v>
      </c>
      <c r="D6" s="16" t="s">
        <v>690</v>
      </c>
      <c r="E6" s="16"/>
      <c r="F6" s="16"/>
      <c r="G6" s="16" t="s">
        <v>691</v>
      </c>
      <c r="H6" s="16" t="s">
        <v>692</v>
      </c>
      <c r="I6" s="17" t="s">
        <v>693</v>
      </c>
      <c r="J6" s="16" t="s">
        <v>694</v>
      </c>
      <c r="K6" s="16" t="s">
        <v>695</v>
      </c>
      <c r="L6" s="16"/>
      <c r="M6" s="16" t="s">
        <v>696</v>
      </c>
      <c r="N6" s="16" t="s">
        <v>697</v>
      </c>
      <c r="O6" s="16"/>
      <c r="P6" s="16" t="s">
        <v>698</v>
      </c>
      <c r="Q6" s="16" t="s">
        <v>699</v>
      </c>
      <c r="R6" s="16"/>
      <c r="S6" s="16" t="s">
        <v>699</v>
      </c>
      <c r="T6" s="16"/>
      <c r="U6" s="16" t="s">
        <v>699</v>
      </c>
      <c r="V6" s="16"/>
      <c r="W6" s="16" t="s">
        <v>699</v>
      </c>
      <c r="X6" s="16" t="s">
        <v>699</v>
      </c>
      <c r="Y6" s="16" t="s">
        <v>699</v>
      </c>
      <c r="Z6" s="16" t="s">
        <v>699</v>
      </c>
      <c r="AA6" s="16"/>
      <c r="AB6" s="18"/>
      <c r="AC6" s="16"/>
      <c r="AD6" s="16"/>
      <c r="AE6" s="16"/>
      <c r="AF6" s="18"/>
      <c r="AG6" s="16" t="s">
        <v>700</v>
      </c>
      <c r="AH6" s="18"/>
      <c r="AI6" s="18"/>
      <c r="AJ6" s="18" t="s">
        <v>700</v>
      </c>
      <c r="AK6" s="16"/>
      <c r="AL6" s="16" t="s">
        <v>690</v>
      </c>
      <c r="AM6" s="16" t="s">
        <v>690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7"/>
      <c r="BS6" s="17"/>
    </row>
    <row r="7" spans="2:71" x14ac:dyDescent="0.2">
      <c r="B7" t="str">
        <f t="array" aca="1" ref="B7" ca="1">INDEX(基础表!$Y:$Y,SMALL(IF(基础表!$Z:$Z=0,ROW(基础表!$Z:$Z),999),ROW(H1)))&amp;""</f>
        <v>M22P01U01N02</v>
      </c>
      <c r="C7" t="str">
        <f ca="1">VLOOKUP(VLOOKUP($B7,基础表!$E:$G,3,FALSE),模型表!$C:$D,2,FALSE)</f>
        <v>Model_BBLMa</v>
      </c>
      <c r="E7" t="str">
        <f ca="1">VLOOKUP($B7,基础表!$E:$G,3,FALSE)</f>
        <v>东文真希</v>
      </c>
      <c r="G7">
        <f ca="1">VLOOKUP($E7,模型表!$C:$G,5,FALSE)</f>
        <v>0</v>
      </c>
      <c r="H7">
        <f ca="1">VLOOKUP($E7,模型表!$C:$F,4,FALSE)</f>
        <v>14</v>
      </c>
      <c r="I7" t="str">
        <f ca="1">VLOOKUP($E7,模型表!$C:$J,8,FALSE)</f>
        <v>Attack</v>
      </c>
      <c r="K7">
        <f t="shared" ref="K7:K70" ca="1" si="0">IF($B7="","",3)</f>
        <v>3</v>
      </c>
      <c r="L7">
        <f t="shared" ref="L7:L70" ca="1" si="1">IF($B7="","",1)</f>
        <v>1</v>
      </c>
      <c r="M7" t="str">
        <f t="shared" ref="M7:M70" ca="1" si="2">IF($B7="","","[EARTH]")</f>
        <v>[EARTH]</v>
      </c>
      <c r="N7" t="str">
        <f t="shared" ref="N7:N70" ca="1" si="3">IF($B7="","","NORMAL")</f>
        <v>NORMAL</v>
      </c>
      <c r="O7">
        <f ca="1">IF($B7="","",0)</f>
        <v>0</v>
      </c>
      <c r="P7" t="str">
        <f t="shared" ref="P7:P70" ca="1" si="4">IF($B7="","","AI_"&amp;$B7)</f>
        <v>AI_M22P01U01N02</v>
      </c>
      <c r="Q7" t="str">
        <f ca="1">VLOOKUP($E7,模型表!$C:$K,9,FALSE)</f>
        <v>Hero_Normal_BBLMa</v>
      </c>
      <c r="S7" t="str">
        <f ca="1">IF(VLOOKUP($E7,模型表!$C:$L,6,FALSE)=0,"",VLOOKUP($E7,模型表!$C:$L,10,FALSE))</f>
        <v>Hero_Proud_BBLMa</v>
      </c>
      <c r="U7" t="str">
        <f ca="1">VLOOKUP($E7,模型表!$C:$Q,11,FALSE)</f>
        <v>Hero_Unique_BBLMa</v>
      </c>
      <c r="Y7" t="str">
        <f ca="1">IF(VLOOKUP($E7,模型表!$C:$N,12,FALSE)="Death",VLOOKUP($E7,模型表!$C:$Q,13,FALSE),"")</f>
        <v/>
      </c>
      <c r="Z7" t="str">
        <f ca="1">IF($B7="","",IF(VLOOKUP($E7,模型表!$C:$O,12,FALSE)="PBuff","["&amp;VLOOKUP($E7,模型表!$C:Q,13,FALSE)&amp;"]","[]"))</f>
        <v>[Hero_PBattle_BBLMa]</v>
      </c>
      <c r="AA7" t="str">
        <f ca="1">VLOOKUP($B7,基础扩展表!$E:$I,5,FALSE)</f>
        <v>FALSE</v>
      </c>
      <c r="AB7">
        <f ca="1">VLOOKUP($B7,基础扩展表!$E:$I,4,FALSE)</f>
        <v>0.15</v>
      </c>
      <c r="AC7">
        <f ca="1">VLOOKUP($B7,基础表!$E:$T,16,FALSE)</f>
        <v>0</v>
      </c>
      <c r="AD7">
        <f ca="1">IF(B7="","",20)</f>
        <v>20</v>
      </c>
      <c r="AE7">
        <f t="shared" ref="AE7:AE70" ca="1" si="5">IF($B7="","",1)</f>
        <v>1</v>
      </c>
      <c r="AF7" t="str">
        <f ca="1">IF($B7="","","[]")</f>
        <v>[]</v>
      </c>
      <c r="AH7" t="str">
        <f ca="1">VLOOKUP($B7,基础表!$E:$R,14,FALSE)</f>
        <v>{"a1":[10,750],"a2":320,"a3":150,"a4":0}</v>
      </c>
      <c r="AI7">
        <f ca="1">VLOOKUP($B7,基础表!$E:$S,13,FALSE)</f>
        <v>880</v>
      </c>
      <c r="AK7">
        <f ca="1">VLOOKUP($B7,基础表!$E:$H,4,FALSE)</f>
        <v>30878.215199999999</v>
      </c>
      <c r="AN7" s="23" t="str">
        <f ca="1">IF(H7="","","[]")</f>
        <v>[]</v>
      </c>
      <c r="AO7" s="23">
        <f t="shared" ref="AO7:AO70" ca="1" si="6">IF($B7="","",0)</f>
        <v>0</v>
      </c>
      <c r="AP7" s="23" t="str">
        <f t="shared" ref="AP7:AP70" ca="1" si="7">IF($B7="","","[1]")</f>
        <v>[1]</v>
      </c>
      <c r="AR7">
        <f ca="1">VLOOKUP($B7,基础表!$E:$J,4,FALSE)</f>
        <v>30878.215199999999</v>
      </c>
      <c r="AS7">
        <f ca="1">VLOOKUP($B7,基础表!$E:$J,5,FALSE)</f>
        <v>11756.989439999999</v>
      </c>
      <c r="AT7">
        <f ca="1">VLOOKUP($B7,基础表!$E:$J,6,FALSE)</f>
        <v>140481.68601600002</v>
      </c>
      <c r="AU7">
        <f ca="1">VLOOKUP($B7,基础扩展表!$E:$AG,MATCH(AU$2,基础扩展表!$E$1:$AG$1,0),FALSE)</f>
        <v>1</v>
      </c>
      <c r="AV7">
        <f ca="1">VLOOKUP($B7,基础扩展表!$E:$AG,MATCH(AV$2,基础扩展表!$E$1:$AG$1,0),FALSE)</f>
        <v>1</v>
      </c>
      <c r="AW7">
        <f ca="1">VLOOKUP($B7,基础扩展表!$E:$AG,MATCH(AW$2,基础扩展表!$E$1:$AG$1,0),FALSE)</f>
        <v>0</v>
      </c>
      <c r="AX7">
        <f ca="1">VLOOKUP($B7,基础扩展表!$E:$AG,MATCH(AX$2,基础扩展表!$E$1:$AG$1,0),FALSE)</f>
        <v>0</v>
      </c>
      <c r="AY7">
        <f ca="1">VLOOKUP($B7,基础扩展表!$E:$AG,MATCH(AY$2,基础扩展表!$E$1:$AG$1,0),FALSE)</f>
        <v>0</v>
      </c>
      <c r="AZ7">
        <f ca="1">VLOOKUP($B7,基础扩展表!$E:$AG,MATCH(AZ$2,基础扩展表!$E$1:$AG$1,0),FALSE)</f>
        <v>0</v>
      </c>
      <c r="BA7">
        <f ca="1">VLOOKUP($B7,基础扩展表!$E:$AG,MATCH(BA$2,基础扩展表!$E$1:$AG$1,0),FALSE)</f>
        <v>0</v>
      </c>
      <c r="BB7">
        <f ca="1">VLOOKUP($B7,基础扩展表!$E:$AG,MATCH(BB$2,基础扩展表!$E$1:$AG$1,0),FALSE)</f>
        <v>0</v>
      </c>
      <c r="BC7">
        <f ca="1">VLOOKUP($B7,基础扩展表!$E:$AG,MATCH(BC$2,基础扩展表!$E$1:$AG$1,0),FALSE)</f>
        <v>0</v>
      </c>
      <c r="BD7">
        <f ca="1">VLOOKUP($B7,基础扩展表!$E:$AG,MATCH(BD$2,基础扩展表!$E$1:$AG$1,0),FALSE)</f>
        <v>0</v>
      </c>
      <c r="BE7">
        <f ca="1">VLOOKUP($B7,基础扩展表!$E:$AG,MATCH(BE$2,基础扩展表!$E$1:$AG$1,0),FALSE)</f>
        <v>0</v>
      </c>
      <c r="BF7">
        <f ca="1">VLOOKUP($B7,基础扩展表!$E:$AG,MATCH(BF$2,基础扩展表!$E$1:$AG$1,0),FALSE)</f>
        <v>0</v>
      </c>
      <c r="BG7">
        <f ca="1">VLOOKUP($B7,基础扩展表!$E:$AG,MATCH(BG$2,基础扩展表!$E$1:$AG$1,0),FALSE)</f>
        <v>0</v>
      </c>
      <c r="BH7">
        <f ca="1">VLOOKUP($B7,基础扩展表!$E:$AG,MATCH(BH$2,基础扩展表!$E$1:$AG$1,0),FALSE)</f>
        <v>0</v>
      </c>
      <c r="BI7">
        <f ca="1">VLOOKUP($B7,基础扩展表!$E:$AG,MATCH(BI$2,基础扩展表!$E$1:$AG$1,0),FALSE)</f>
        <v>0</v>
      </c>
      <c r="BJ7">
        <f ca="1">VLOOKUP($B7,基础扩展表!$E:$AG,MATCH(BJ$2,基础扩展表!$E$1:$AG$1,0),FALSE)</f>
        <v>0</v>
      </c>
      <c r="BK7">
        <f ca="1">VLOOKUP($B7,基础扩展表!$E:$AG,MATCH(BK$2,基础扩展表!$E$1:$AG$1,0),FALSE)</f>
        <v>0</v>
      </c>
      <c r="BL7">
        <f ca="1">VLOOKUP($B7,基础扩展表!$E:$AG,MATCH(BL$2,基础扩展表!$E$1:$AG$1,0),FALSE)</f>
        <v>0</v>
      </c>
      <c r="BM7">
        <f ca="1">VLOOKUP($B7,基础扩展表!$E:$AG,MATCH(BM$2,基础扩展表!$E$1:$AG$1,0),FALSE)</f>
        <v>0</v>
      </c>
      <c r="BN7">
        <f ca="1">VLOOKUP($B7,基础扩展表!$E:$AG,MATCH(BN$2,基础扩展表!$E$1:$AG$1,0),FALSE)</f>
        <v>0</v>
      </c>
      <c r="BO7">
        <f ca="1">VLOOKUP($B7,基础扩展表!$E:$AG,MATCH(BO$2,基础扩展表!$E$1:$AG$1,0),FALSE)</f>
        <v>0</v>
      </c>
      <c r="BP7">
        <f ca="1">VLOOKUP($B7,基础扩展表!$E:$AG,MATCH(BP$2,基础扩展表!$E$1:$AG$1,0),FALSE)</f>
        <v>1</v>
      </c>
      <c r="BQ7" t="str">
        <f ca="1">IF($B7="","",IF(VLOOKUP($E7,模型表!$C:$R,16,FALSE)=1,VLOOKUP($E7,模型表!$C:$S,17,FALSE),""))</f>
        <v/>
      </c>
      <c r="BR7">
        <f ca="1">VLOOKUP(C7,模型表!D:H,5,FALSE)</f>
        <v>12</v>
      </c>
    </row>
    <row r="8" spans="2:71" x14ac:dyDescent="0.2">
      <c r="B8" t="str">
        <f t="array" aca="1" ref="B8" ca="1">INDEX(基础表!$Y:$Y,SMALL(IF(基础表!$Z:$Z=0,ROW(基础表!$Z:$Z),999),ROW(H2)))&amp;""</f>
        <v>M22P01U01N05</v>
      </c>
      <c r="C8" t="str">
        <f ca="1">VLOOKUP(VLOOKUP($B8,基础表!$E:$G,3,FALSE),模型表!$C:$D,2,FALSE)</f>
        <v>Model_MKLJLuo</v>
      </c>
      <c r="E8" t="str">
        <f ca="1">VLOOKUP($B8,基础表!$E:$G,3,FALSE)</f>
        <v>琪琪</v>
      </c>
      <c r="G8">
        <f ca="1">VLOOKUP($E8,模型表!$C:$G,5,FALSE)</f>
        <v>0</v>
      </c>
      <c r="H8">
        <f ca="1">VLOOKUP($E8,模型表!$C:$F,4,FALSE)</f>
        <v>13</v>
      </c>
      <c r="I8" t="str">
        <f ca="1">VLOOKUP($E8,模型表!$C:$J,8,FALSE)</f>
        <v>Attack</v>
      </c>
      <c r="K8">
        <f t="shared" ca="1" si="0"/>
        <v>3</v>
      </c>
      <c r="L8">
        <f t="shared" ca="1" si="1"/>
        <v>1</v>
      </c>
      <c r="M8" t="str">
        <f t="shared" ca="1" si="2"/>
        <v>[EARTH]</v>
      </c>
      <c r="N8" t="str">
        <f t="shared" ca="1" si="3"/>
        <v>NORMAL</v>
      </c>
      <c r="O8">
        <f t="shared" ref="O8:O71" ca="1" si="8">IF($B8="","",0)</f>
        <v>0</v>
      </c>
      <c r="P8" t="str">
        <f t="shared" ca="1" si="4"/>
        <v>AI_M22P01U01N05</v>
      </c>
      <c r="Q8" t="str">
        <f ca="1">VLOOKUP($E8,模型表!$C:$K,9,FALSE)</f>
        <v>Hero_Normal_MKLJLuo</v>
      </c>
      <c r="S8" t="str">
        <f ca="1">IF(VLOOKUP($E8,模型表!$C:$L,6,FALSE)=0,"",VLOOKUP($E8,模型表!$C:$L,10,FALSE))</f>
        <v>Hero_Proud_MKLJLuo</v>
      </c>
      <c r="U8" t="str">
        <f ca="1">VLOOKUP($E8,模型表!$C:$Q,11,FALSE)</f>
        <v>Hero_Unique_MKLJLuo</v>
      </c>
      <c r="Y8" t="str">
        <f ca="1">IF(VLOOKUP($E8,模型表!$C:$N,12,FALSE)="Death",VLOOKUP($E8,模型表!$C:$Q,13,FALSE),"")</f>
        <v/>
      </c>
      <c r="Z8" t="str">
        <f ca="1">IF($B8="","",IF(VLOOKUP($E8,模型表!$C:$O,12,FALSE)="PBuff","["&amp;VLOOKUP($E8,模型表!$C:Q,13,FALSE)&amp;"]","[]"))</f>
        <v>[Hero_PBattle_MKLJLuo]</v>
      </c>
      <c r="AA8" t="str">
        <f ca="1">VLOOKUP($B8,基础扩展表!$E:$I,5,FALSE)</f>
        <v>FALSE</v>
      </c>
      <c r="AB8">
        <f ca="1">VLOOKUP($B8,基础扩展表!$E:$I,4,FALSE)</f>
        <v>0.15</v>
      </c>
      <c r="AC8">
        <f ca="1">VLOOKUP($B8,基础表!$E:$T,16,FALSE)</f>
        <v>0</v>
      </c>
      <c r="AD8">
        <f t="shared" ref="AD8:AD71" ca="1" si="9">IF(B8="","",20)</f>
        <v>20</v>
      </c>
      <c r="AE8">
        <f t="shared" ca="1" si="5"/>
        <v>1</v>
      </c>
      <c r="AF8" t="str">
        <f t="shared" ref="AF8:AF70" ca="1" si="10">IF($B8="","","[]")</f>
        <v>[]</v>
      </c>
      <c r="AH8" t="str">
        <f ca="1">VLOOKUP($B8,基础表!$E:$R,14,FALSE)</f>
        <v>{"a1":[10,750],"a2":320,"a3":150,"a4":0}</v>
      </c>
      <c r="AI8">
        <f ca="1">VLOOKUP($B8,基础表!$E:$S,13,FALSE)</f>
        <v>880</v>
      </c>
      <c r="AK8">
        <f ca="1">VLOOKUP($B8,基础表!$E:$H,4,FALSE)</f>
        <v>25805.365559999995</v>
      </c>
      <c r="AN8" s="23" t="str">
        <f t="shared" ref="AN8:AN71" ca="1" si="11">IF(H8="","","[]")</f>
        <v>[]</v>
      </c>
      <c r="AO8" s="23">
        <f t="shared" ca="1" si="6"/>
        <v>0</v>
      </c>
      <c r="AP8" s="23" t="str">
        <f t="shared" ca="1" si="7"/>
        <v>[1]</v>
      </c>
      <c r="AR8">
        <f ca="1">VLOOKUP($B8,基础表!$E:$J,4,FALSE)</f>
        <v>25805.365559999995</v>
      </c>
      <c r="AS8">
        <f ca="1">VLOOKUP($B8,基础表!$E:$J,5,FALSE)</f>
        <v>11756.989439999999</v>
      </c>
      <c r="AT8">
        <f ca="1">VLOOKUP($B8,基础表!$E:$J,6,FALSE)</f>
        <v>119836.98607104001</v>
      </c>
      <c r="AU8">
        <f ca="1">VLOOKUP($B8,基础扩展表!$E:$AG,MATCH(AU$2,基础扩展表!$E$1:$AG$1,0),FALSE)</f>
        <v>1</v>
      </c>
      <c r="AV8">
        <f ca="1">VLOOKUP($B8,基础扩展表!$E:$AG,MATCH(AV$2,基础扩展表!$E$1:$AG$1,0),FALSE)</f>
        <v>1</v>
      </c>
      <c r="AW8">
        <f ca="1">VLOOKUP($B8,基础扩展表!$E:$AG,MATCH(AW$2,基础扩展表!$E$1:$AG$1,0),FALSE)</f>
        <v>0</v>
      </c>
      <c r="AX8">
        <f ca="1">VLOOKUP($B8,基础扩展表!$E:$AG,MATCH(AX$2,基础扩展表!$E$1:$AG$1,0),FALSE)</f>
        <v>0</v>
      </c>
      <c r="AY8">
        <f ca="1">VLOOKUP($B8,基础扩展表!$E:$AG,MATCH(AY$2,基础扩展表!$E$1:$AG$1,0),FALSE)</f>
        <v>0</v>
      </c>
      <c r="AZ8">
        <f ca="1">VLOOKUP($B8,基础扩展表!$E:$AG,MATCH(AZ$2,基础扩展表!$E$1:$AG$1,0),FALSE)</f>
        <v>0</v>
      </c>
      <c r="BA8">
        <f ca="1">VLOOKUP($B8,基础扩展表!$E:$AG,MATCH(BA$2,基础扩展表!$E$1:$AG$1,0),FALSE)</f>
        <v>0</v>
      </c>
      <c r="BB8">
        <f ca="1">VLOOKUP($B8,基础扩展表!$E:$AG,MATCH(BB$2,基础扩展表!$E$1:$AG$1,0),FALSE)</f>
        <v>0</v>
      </c>
      <c r="BC8">
        <f ca="1">VLOOKUP($B8,基础扩展表!$E:$AG,MATCH(BC$2,基础扩展表!$E$1:$AG$1,0),FALSE)</f>
        <v>0</v>
      </c>
      <c r="BD8">
        <f ca="1">VLOOKUP($B8,基础扩展表!$E:$AG,MATCH(BD$2,基础扩展表!$E$1:$AG$1,0),FALSE)</f>
        <v>0</v>
      </c>
      <c r="BE8">
        <f ca="1">VLOOKUP($B8,基础扩展表!$E:$AG,MATCH(BE$2,基础扩展表!$E$1:$AG$1,0),FALSE)</f>
        <v>0</v>
      </c>
      <c r="BF8">
        <f ca="1">VLOOKUP($B8,基础扩展表!$E:$AG,MATCH(BF$2,基础扩展表!$E$1:$AG$1,0),FALSE)</f>
        <v>0</v>
      </c>
      <c r="BG8">
        <f ca="1">VLOOKUP($B8,基础扩展表!$E:$AG,MATCH(BG$2,基础扩展表!$E$1:$AG$1,0),FALSE)</f>
        <v>0</v>
      </c>
      <c r="BH8">
        <f ca="1">VLOOKUP($B8,基础扩展表!$E:$AG,MATCH(BH$2,基础扩展表!$E$1:$AG$1,0),FALSE)</f>
        <v>0</v>
      </c>
      <c r="BI8">
        <f ca="1">VLOOKUP($B8,基础扩展表!$E:$AG,MATCH(BI$2,基础扩展表!$E$1:$AG$1,0),FALSE)</f>
        <v>0</v>
      </c>
      <c r="BJ8">
        <f ca="1">VLOOKUP($B8,基础扩展表!$E:$AG,MATCH(BJ$2,基础扩展表!$E$1:$AG$1,0),FALSE)</f>
        <v>0</v>
      </c>
      <c r="BK8">
        <f ca="1">VLOOKUP($B8,基础扩展表!$E:$AG,MATCH(BK$2,基础扩展表!$E$1:$AG$1,0),FALSE)</f>
        <v>0</v>
      </c>
      <c r="BL8">
        <f ca="1">VLOOKUP($B8,基础扩展表!$E:$AG,MATCH(BL$2,基础扩展表!$E$1:$AG$1,0),FALSE)</f>
        <v>0</v>
      </c>
      <c r="BM8">
        <f ca="1">VLOOKUP($B8,基础扩展表!$E:$AG,MATCH(BM$2,基础扩展表!$E$1:$AG$1,0),FALSE)</f>
        <v>0</v>
      </c>
      <c r="BN8">
        <f ca="1">VLOOKUP($B8,基础扩展表!$E:$AG,MATCH(BN$2,基础扩展表!$E$1:$AG$1,0),FALSE)</f>
        <v>0</v>
      </c>
      <c r="BO8">
        <f ca="1">VLOOKUP($B8,基础扩展表!$E:$AG,MATCH(BO$2,基础扩展表!$E$1:$AG$1,0),FALSE)</f>
        <v>0</v>
      </c>
      <c r="BP8">
        <f ca="1">VLOOKUP($B8,基础扩展表!$E:$AG,MATCH(BP$2,基础扩展表!$E$1:$AG$1,0),FALSE)</f>
        <v>1</v>
      </c>
      <c r="BQ8" t="str">
        <f ca="1">IF($B8="","",IF(VLOOKUP($E8,模型表!$C:$R,16,FALSE)=1,VLOOKUP($E8,模型表!$C:$S,17,FALSE),""))</f>
        <v/>
      </c>
      <c r="BR8">
        <f ca="1">VLOOKUP(C8,模型表!D:H,5,FALSE)</f>
        <v>11</v>
      </c>
    </row>
    <row r="9" spans="2:71" x14ac:dyDescent="0.2">
      <c r="B9" t="str">
        <f t="array" aca="1" ref="B9" ca="1">INDEX(基础表!$Y:$Y,SMALL(IF(基础表!$Z:$Z=0,ROW(基础表!$Z:$Z),999),ROW(H3)))&amp;""</f>
        <v>M22P01U01N09</v>
      </c>
      <c r="C9" t="str">
        <f ca="1">VLOOKUP(VLOOKUP($B9,基础表!$E:$G,3,FALSE),模型表!$C:$D,2,FALSE)</f>
        <v>Model_YMHTPu</v>
      </c>
      <c r="E9" t="str">
        <f ca="1">VLOOKUP($B9,基础表!$E:$G,3,FALSE)</f>
        <v>米娅</v>
      </c>
      <c r="G9">
        <f ca="1">VLOOKUP($E9,模型表!$C:$G,5,FALSE)</f>
        <v>0</v>
      </c>
      <c r="H9">
        <f ca="1">VLOOKUP($E9,模型表!$C:$F,4,FALSE)</f>
        <v>12</v>
      </c>
      <c r="I9" t="str">
        <f ca="1">VLOOKUP($E9,模型表!$C:$J,8,FALSE)</f>
        <v>Attack</v>
      </c>
      <c r="K9">
        <f t="shared" ca="1" si="0"/>
        <v>3</v>
      </c>
      <c r="L9">
        <f t="shared" ca="1" si="1"/>
        <v>1</v>
      </c>
      <c r="M9" t="str">
        <f t="shared" ca="1" si="2"/>
        <v>[EARTH]</v>
      </c>
      <c r="N9" t="str">
        <f t="shared" ca="1" si="3"/>
        <v>NORMAL</v>
      </c>
      <c r="O9">
        <f t="shared" ca="1" si="8"/>
        <v>0</v>
      </c>
      <c r="P9" t="str">
        <f t="shared" ca="1" si="4"/>
        <v>AI_M22P01U01N09</v>
      </c>
      <c r="Q9" t="str">
        <f ca="1">VLOOKUP($E9,模型表!$C:$K,9,FALSE)</f>
        <v>Hero_Normal_YMHTPu</v>
      </c>
      <c r="S9" t="str">
        <f ca="1">IF(VLOOKUP($E9,模型表!$C:$L,6,FALSE)=0,"",VLOOKUP($E9,模型表!$C:$L,10,FALSE))</f>
        <v>Hero_Proud_YMHTPu</v>
      </c>
      <c r="U9" t="str">
        <f ca="1">VLOOKUP($E9,模型表!$C:$Q,11,FALSE)</f>
        <v>Hero_Unique_YMHTPu</v>
      </c>
      <c r="Y9" t="str">
        <f ca="1">IF(VLOOKUP($E9,模型表!$C:$N,12,FALSE)="Death",VLOOKUP($E9,模型表!$C:$Q,13,FALSE),"")</f>
        <v/>
      </c>
      <c r="Z9" t="str">
        <f ca="1">IF($B9="","",IF(VLOOKUP($E9,模型表!$C:$O,12,FALSE)="PBuff","["&amp;VLOOKUP($E9,模型表!$C:Q,13,FALSE)&amp;"]","[]"))</f>
        <v>[Hero_PBattle_YMHTPu]</v>
      </c>
      <c r="AA9" t="str">
        <f ca="1">VLOOKUP($B9,基础扩展表!$E:$I,5,FALSE)</f>
        <v>FALSE</v>
      </c>
      <c r="AB9">
        <f ca="1">VLOOKUP($B9,基础扩展表!$E:$I,4,FALSE)</f>
        <v>0.15</v>
      </c>
      <c r="AC9">
        <f ca="1">VLOOKUP($B9,基础表!$E:$T,16,FALSE)</f>
        <v>0</v>
      </c>
      <c r="AD9">
        <f t="shared" ca="1" si="9"/>
        <v>20</v>
      </c>
      <c r="AE9">
        <f t="shared" ca="1" si="5"/>
        <v>1</v>
      </c>
      <c r="AF9" t="str">
        <f t="shared" ca="1" si="10"/>
        <v>[]</v>
      </c>
      <c r="AH9" t="str">
        <f ca="1">VLOOKUP($B9,基础表!$E:$R,14,FALSE)</f>
        <v>{"a1":[10,750],"a2":320,"a3":150,"a4":0}</v>
      </c>
      <c r="AI9">
        <f ca="1">VLOOKUP($B9,基础表!$E:$S,13,FALSE)</f>
        <v>880</v>
      </c>
      <c r="AK9">
        <f ca="1">VLOOKUP($B9,基础表!$E:$H,4,FALSE)</f>
        <v>24702.57216</v>
      </c>
      <c r="AN9" s="23" t="str">
        <f t="shared" ca="1" si="11"/>
        <v>[]</v>
      </c>
      <c r="AO9" s="23">
        <f t="shared" ca="1" si="6"/>
        <v>0</v>
      </c>
      <c r="AP9" s="23" t="str">
        <f t="shared" ca="1" si="7"/>
        <v>[1]</v>
      </c>
      <c r="AR9">
        <f ca="1">VLOOKUP($B9,基础表!$E:$J,4,FALSE)</f>
        <v>24702.57216</v>
      </c>
      <c r="AS9">
        <f ca="1">VLOOKUP($B9,基础表!$E:$J,5,FALSE)</f>
        <v>11756.989439999999</v>
      </c>
      <c r="AT9">
        <f ca="1">VLOOKUP($B9,基础表!$E:$J,6,FALSE)</f>
        <v>93654.457344000009</v>
      </c>
      <c r="AU9">
        <f ca="1">VLOOKUP($B9,基础扩展表!$E:$AG,MATCH(AU$2,基础扩展表!$E$1:$AG$1,0),FALSE)</f>
        <v>1</v>
      </c>
      <c r="AV9">
        <f ca="1">VLOOKUP($B9,基础扩展表!$E:$AG,MATCH(AV$2,基础扩展表!$E$1:$AG$1,0),FALSE)</f>
        <v>1</v>
      </c>
      <c r="AW9">
        <f ca="1">VLOOKUP($B9,基础扩展表!$E:$AG,MATCH(AW$2,基础扩展表!$E$1:$AG$1,0),FALSE)</f>
        <v>0</v>
      </c>
      <c r="AX9">
        <f ca="1">VLOOKUP($B9,基础扩展表!$E:$AG,MATCH(AX$2,基础扩展表!$E$1:$AG$1,0),FALSE)</f>
        <v>0</v>
      </c>
      <c r="AY9">
        <f ca="1">VLOOKUP($B9,基础扩展表!$E:$AG,MATCH(AY$2,基础扩展表!$E$1:$AG$1,0),FALSE)</f>
        <v>0</v>
      </c>
      <c r="AZ9">
        <f ca="1">VLOOKUP($B9,基础扩展表!$E:$AG,MATCH(AZ$2,基础扩展表!$E$1:$AG$1,0),FALSE)</f>
        <v>0</v>
      </c>
      <c r="BA9">
        <f ca="1">VLOOKUP($B9,基础扩展表!$E:$AG,MATCH(BA$2,基础扩展表!$E$1:$AG$1,0),FALSE)</f>
        <v>0</v>
      </c>
      <c r="BB9">
        <f ca="1">VLOOKUP($B9,基础扩展表!$E:$AG,MATCH(BB$2,基础扩展表!$E$1:$AG$1,0),FALSE)</f>
        <v>0</v>
      </c>
      <c r="BC9">
        <f ca="1">VLOOKUP($B9,基础扩展表!$E:$AG,MATCH(BC$2,基础扩展表!$E$1:$AG$1,0),FALSE)</f>
        <v>0</v>
      </c>
      <c r="BD9">
        <f ca="1">VLOOKUP($B9,基础扩展表!$E:$AG,MATCH(BD$2,基础扩展表!$E$1:$AG$1,0),FALSE)</f>
        <v>0</v>
      </c>
      <c r="BE9">
        <f ca="1">VLOOKUP($B9,基础扩展表!$E:$AG,MATCH(BE$2,基础扩展表!$E$1:$AG$1,0),FALSE)</f>
        <v>0</v>
      </c>
      <c r="BF9">
        <f ca="1">VLOOKUP($B9,基础扩展表!$E:$AG,MATCH(BF$2,基础扩展表!$E$1:$AG$1,0),FALSE)</f>
        <v>0</v>
      </c>
      <c r="BG9">
        <f ca="1">VLOOKUP($B9,基础扩展表!$E:$AG,MATCH(BG$2,基础扩展表!$E$1:$AG$1,0),FALSE)</f>
        <v>0</v>
      </c>
      <c r="BH9">
        <f ca="1">VLOOKUP($B9,基础扩展表!$E:$AG,MATCH(BH$2,基础扩展表!$E$1:$AG$1,0),FALSE)</f>
        <v>0</v>
      </c>
      <c r="BI9">
        <f ca="1">VLOOKUP($B9,基础扩展表!$E:$AG,MATCH(BI$2,基础扩展表!$E$1:$AG$1,0),FALSE)</f>
        <v>0</v>
      </c>
      <c r="BJ9">
        <f ca="1">VLOOKUP($B9,基础扩展表!$E:$AG,MATCH(BJ$2,基础扩展表!$E$1:$AG$1,0),FALSE)</f>
        <v>0</v>
      </c>
      <c r="BK9">
        <f ca="1">VLOOKUP($B9,基础扩展表!$E:$AG,MATCH(BK$2,基础扩展表!$E$1:$AG$1,0),FALSE)</f>
        <v>0</v>
      </c>
      <c r="BL9">
        <f ca="1">VLOOKUP($B9,基础扩展表!$E:$AG,MATCH(BL$2,基础扩展表!$E$1:$AG$1,0),FALSE)</f>
        <v>0</v>
      </c>
      <c r="BM9">
        <f ca="1">VLOOKUP($B9,基础扩展表!$E:$AG,MATCH(BM$2,基础扩展表!$E$1:$AG$1,0),FALSE)</f>
        <v>0</v>
      </c>
      <c r="BN9">
        <f ca="1">VLOOKUP($B9,基础扩展表!$E:$AG,MATCH(BN$2,基础扩展表!$E$1:$AG$1,0),FALSE)</f>
        <v>0</v>
      </c>
      <c r="BO9">
        <f ca="1">VLOOKUP($B9,基础扩展表!$E:$AG,MATCH(BO$2,基础扩展表!$E$1:$AG$1,0),FALSE)</f>
        <v>0</v>
      </c>
      <c r="BP9">
        <f ca="1">VLOOKUP($B9,基础扩展表!$E:$AG,MATCH(BP$2,基础扩展表!$E$1:$AG$1,0),FALSE)</f>
        <v>1</v>
      </c>
      <c r="BQ9" t="str">
        <f ca="1">IF($B9="","",IF(VLOOKUP($E9,模型表!$C:$R,16,FALSE)=1,VLOOKUP($E9,模型表!$C:$S,17,FALSE),""))</f>
        <v/>
      </c>
      <c r="BR9">
        <f ca="1">VLOOKUP(C9,模型表!D:H,5,FALSE)</f>
        <v>12</v>
      </c>
    </row>
    <row r="10" spans="2:71" x14ac:dyDescent="0.2">
      <c r="B10" t="str">
        <f t="array" aca="1" ref="B10" ca="1">INDEX(基础表!$Y:$Y,SMALL(IF(基础表!$Z:$Z=0,ROW(基础表!$Z:$Z),999),ROW(H4)))&amp;""</f>
        <v>M22P01U02N02</v>
      </c>
      <c r="C10" t="str">
        <f ca="1">VLOOKUP(VLOOKUP($B10,基础表!$E:$G,3,FALSE),模型表!$C:$D,2,FALSE)</f>
        <v>Model_FTLEShi</v>
      </c>
      <c r="E10" t="str">
        <f ca="1">VLOOKUP($B10,基础表!$E:$G,3,FALSE)</f>
        <v>维克托莉雅</v>
      </c>
      <c r="G10">
        <f ca="1">VLOOKUP($E10,模型表!$C:$G,5,FALSE)</f>
        <v>0</v>
      </c>
      <c r="H10">
        <f ca="1">VLOOKUP($E10,模型表!$C:$F,4,FALSE)</f>
        <v>12</v>
      </c>
      <c r="I10" t="str">
        <f ca="1">VLOOKUP($E10,模型表!$C:$J,8,FALSE)</f>
        <v>Defense</v>
      </c>
      <c r="K10">
        <f t="shared" ca="1" si="0"/>
        <v>3</v>
      </c>
      <c r="L10">
        <f t="shared" ca="1" si="1"/>
        <v>1</v>
      </c>
      <c r="M10" t="str">
        <f t="shared" ca="1" si="2"/>
        <v>[EARTH]</v>
      </c>
      <c r="N10" t="str">
        <f t="shared" ca="1" si="3"/>
        <v>NORMAL</v>
      </c>
      <c r="O10">
        <f t="shared" ca="1" si="8"/>
        <v>0</v>
      </c>
      <c r="P10" t="str">
        <f t="shared" ca="1" si="4"/>
        <v>AI_M22P01U02N02</v>
      </c>
      <c r="Q10" t="str">
        <f ca="1">VLOOKUP($E10,模型表!$C:$K,9,FALSE)</f>
        <v>Hero_Normal_FTLEShi</v>
      </c>
      <c r="S10" t="str">
        <f ca="1">IF(VLOOKUP($E10,模型表!$C:$L,6,FALSE)=0,"",VLOOKUP($E10,模型表!$C:$L,10,FALSE))</f>
        <v>Hero_Proud_FTLEShi</v>
      </c>
      <c r="U10" t="str">
        <f ca="1">VLOOKUP($E10,模型表!$C:$Q,11,FALSE)</f>
        <v>Hero_Unique_FTLEShi</v>
      </c>
      <c r="Y10" t="str">
        <f ca="1">IF(VLOOKUP($E10,模型表!$C:$N,12,FALSE)="Death",VLOOKUP($E10,模型表!$C:$Q,13,FALSE),"")</f>
        <v/>
      </c>
      <c r="Z10" t="str">
        <f ca="1">IF($B10="","",IF(VLOOKUP($E10,模型表!$C:$O,12,FALSE)="PBuff","["&amp;VLOOKUP($E10,模型表!$C:Q,13,FALSE)&amp;"]","[]"))</f>
        <v>[Hero_PBattle_FTLEShi]</v>
      </c>
      <c r="AA10" t="str">
        <f ca="1">VLOOKUP($B10,基础扩展表!$E:$I,5,FALSE)</f>
        <v>FALSE</v>
      </c>
      <c r="AB10">
        <f ca="1">VLOOKUP($B10,基础扩展表!$E:$I,4,FALSE)</f>
        <v>0.15</v>
      </c>
      <c r="AC10">
        <f ca="1">VLOOKUP($B10,基础表!$E:$T,16,FALSE)</f>
        <v>25</v>
      </c>
      <c r="AD10">
        <f t="shared" ca="1" si="9"/>
        <v>20</v>
      </c>
      <c r="AE10">
        <f t="shared" ca="1" si="5"/>
        <v>1</v>
      </c>
      <c r="AF10" t="str">
        <f t="shared" ca="1" si="10"/>
        <v>[]</v>
      </c>
      <c r="AH10" t="str">
        <f ca="1">VLOOKUP($B10,基础表!$E:$R,14,FALSE)</f>
        <v>{"a1":[10,750],"a2":320,"a3":150,"a4":0}</v>
      </c>
      <c r="AI10">
        <f ca="1">VLOOKUP($B10,基础表!$E:$S,13,FALSE)</f>
        <v>680</v>
      </c>
      <c r="AK10">
        <f ca="1">VLOOKUP($B10,基础表!$E:$H,4,FALSE)</f>
        <v>21826.119374999995</v>
      </c>
      <c r="AN10" s="23" t="str">
        <f t="shared" ca="1" si="11"/>
        <v>[]</v>
      </c>
      <c r="AO10" s="23">
        <f t="shared" ca="1" si="6"/>
        <v>0</v>
      </c>
      <c r="AP10" s="23" t="str">
        <f t="shared" ca="1" si="7"/>
        <v>[1]</v>
      </c>
      <c r="AR10">
        <f ca="1">VLOOKUP($B10,基础表!$E:$J,4,FALSE)</f>
        <v>21826.119374999995</v>
      </c>
      <c r="AS10">
        <f ca="1">VLOOKUP($B10,基础表!$E:$J,5,FALSE)</f>
        <v>16918.594560000001</v>
      </c>
      <c r="AT10">
        <f ca="1">VLOOKUP($B10,基础表!$E:$J,6,FALSE)</f>
        <v>257420.71756800002</v>
      </c>
      <c r="AU10">
        <f ca="1">VLOOKUP($B10,基础扩展表!$E:$AG,MATCH(AU$2,基础扩展表!$E$1:$AG$1,0),FALSE)</f>
        <v>1</v>
      </c>
      <c r="AV10">
        <f ca="1">VLOOKUP($B10,基础扩展表!$E:$AG,MATCH(AV$2,基础扩展表!$E$1:$AG$1,0),FALSE)</f>
        <v>1</v>
      </c>
      <c r="AW10">
        <f ca="1">VLOOKUP($B10,基础扩展表!$E:$AG,MATCH(AW$2,基础扩展表!$E$1:$AG$1,0),FALSE)</f>
        <v>0</v>
      </c>
      <c r="AX10">
        <f ca="1">VLOOKUP($B10,基础扩展表!$E:$AG,MATCH(AX$2,基础扩展表!$E$1:$AG$1,0),FALSE)</f>
        <v>0</v>
      </c>
      <c r="AY10">
        <f ca="1">VLOOKUP($B10,基础扩展表!$E:$AG,MATCH(AY$2,基础扩展表!$E$1:$AG$1,0),FALSE)</f>
        <v>0</v>
      </c>
      <c r="AZ10">
        <f ca="1">VLOOKUP($B10,基础扩展表!$E:$AG,MATCH(AZ$2,基础扩展表!$E$1:$AG$1,0),FALSE)</f>
        <v>0</v>
      </c>
      <c r="BA10">
        <f ca="1">VLOOKUP($B10,基础扩展表!$E:$AG,MATCH(BA$2,基础扩展表!$E$1:$AG$1,0),FALSE)</f>
        <v>0</v>
      </c>
      <c r="BB10">
        <f ca="1">VLOOKUP($B10,基础扩展表!$E:$AG,MATCH(BB$2,基础扩展表!$E$1:$AG$1,0),FALSE)</f>
        <v>0</v>
      </c>
      <c r="BC10">
        <f ca="1">VLOOKUP($B10,基础扩展表!$E:$AG,MATCH(BC$2,基础扩展表!$E$1:$AG$1,0),FALSE)</f>
        <v>0</v>
      </c>
      <c r="BD10">
        <f ca="1">VLOOKUP($B10,基础扩展表!$E:$AG,MATCH(BD$2,基础扩展表!$E$1:$AG$1,0),FALSE)</f>
        <v>0</v>
      </c>
      <c r="BE10">
        <f ca="1">VLOOKUP($B10,基础扩展表!$E:$AG,MATCH(BE$2,基础扩展表!$E$1:$AG$1,0),FALSE)</f>
        <v>0</v>
      </c>
      <c r="BF10">
        <f ca="1">VLOOKUP($B10,基础扩展表!$E:$AG,MATCH(BF$2,基础扩展表!$E$1:$AG$1,0),FALSE)</f>
        <v>0</v>
      </c>
      <c r="BG10">
        <f ca="1">VLOOKUP($B10,基础扩展表!$E:$AG,MATCH(BG$2,基础扩展表!$E$1:$AG$1,0),FALSE)</f>
        <v>0</v>
      </c>
      <c r="BH10">
        <f ca="1">VLOOKUP($B10,基础扩展表!$E:$AG,MATCH(BH$2,基础扩展表!$E$1:$AG$1,0),FALSE)</f>
        <v>0</v>
      </c>
      <c r="BI10">
        <f ca="1">VLOOKUP($B10,基础扩展表!$E:$AG,MATCH(BI$2,基础扩展表!$E$1:$AG$1,0),FALSE)</f>
        <v>0</v>
      </c>
      <c r="BJ10">
        <f ca="1">VLOOKUP($B10,基础扩展表!$E:$AG,MATCH(BJ$2,基础扩展表!$E$1:$AG$1,0),FALSE)</f>
        <v>0</v>
      </c>
      <c r="BK10">
        <f ca="1">VLOOKUP($B10,基础扩展表!$E:$AG,MATCH(BK$2,基础扩展表!$E$1:$AG$1,0),FALSE)</f>
        <v>0</v>
      </c>
      <c r="BL10">
        <f ca="1">VLOOKUP($B10,基础扩展表!$E:$AG,MATCH(BL$2,基础扩展表!$E$1:$AG$1,0),FALSE)</f>
        <v>0</v>
      </c>
      <c r="BM10">
        <f ca="1">VLOOKUP($B10,基础扩展表!$E:$AG,MATCH(BM$2,基础扩展表!$E$1:$AG$1,0),FALSE)</f>
        <v>0</v>
      </c>
      <c r="BN10">
        <f ca="1">VLOOKUP($B10,基础扩展表!$E:$AG,MATCH(BN$2,基础扩展表!$E$1:$AG$1,0),FALSE)</f>
        <v>0</v>
      </c>
      <c r="BO10">
        <f ca="1">VLOOKUP($B10,基础扩展表!$E:$AG,MATCH(BO$2,基础扩展表!$E$1:$AG$1,0),FALSE)</f>
        <v>0</v>
      </c>
      <c r="BP10">
        <f ca="1">VLOOKUP($B10,基础扩展表!$E:$AG,MATCH(BP$2,基础扩展表!$E$1:$AG$1,0),FALSE)</f>
        <v>1</v>
      </c>
      <c r="BQ10" t="str">
        <f ca="1">IF($B10="","",IF(VLOOKUP($E10,模型表!$C:$R,16,FALSE)=1,VLOOKUP($E10,模型表!$C:$S,17,FALSE),""))</f>
        <v/>
      </c>
      <c r="BR10">
        <f ca="1">VLOOKUP(C10,模型表!D:H,5,FALSE)</f>
        <v>14</v>
      </c>
    </row>
    <row r="11" spans="2:71" x14ac:dyDescent="0.2">
      <c r="B11" t="str">
        <f t="array" aca="1" ref="B11" ca="1">INDEX(基础表!$Y:$Y,SMALL(IF(基础表!$Z:$Z=0,ROW(基础表!$Z:$Z),999),ROW(H5)))&amp;""</f>
        <v>M22P01U02N05</v>
      </c>
      <c r="C11" t="str">
        <f ca="1">VLOOKUP(VLOOKUP($B11,基础表!$E:$G,3,FALSE),模型表!$C:$D,2,FALSE)</f>
        <v>Model_XLai</v>
      </c>
      <c r="E11" t="str">
        <f ca="1">VLOOKUP($B11,基础表!$E:$G,3,FALSE)</f>
        <v>茉莉</v>
      </c>
      <c r="G11">
        <f ca="1">VLOOKUP($E11,模型表!$C:$G,5,FALSE)</f>
        <v>0</v>
      </c>
      <c r="H11">
        <f ca="1">VLOOKUP($E11,模型表!$C:$F,4,FALSE)</f>
        <v>13</v>
      </c>
      <c r="I11" t="str">
        <f ca="1">VLOOKUP($E11,模型表!$C:$J,8,FALSE)</f>
        <v>Cure</v>
      </c>
      <c r="K11">
        <f t="shared" ca="1" si="0"/>
        <v>3</v>
      </c>
      <c r="L11">
        <f t="shared" ca="1" si="1"/>
        <v>1</v>
      </c>
      <c r="M11" t="str">
        <f t="shared" ca="1" si="2"/>
        <v>[EARTH]</v>
      </c>
      <c r="N11" t="str">
        <f t="shared" ca="1" si="3"/>
        <v>NORMAL</v>
      </c>
      <c r="O11">
        <f t="shared" ca="1" si="8"/>
        <v>0</v>
      </c>
      <c r="P11" t="str">
        <f t="shared" ca="1" si="4"/>
        <v>AI_M22P01U02N05</v>
      </c>
      <c r="Q11" t="str">
        <f ca="1">VLOOKUP($E11,模型表!$C:$K,9,FALSE)</f>
        <v>Hero_Normal_XLai</v>
      </c>
      <c r="S11" t="str">
        <f ca="1">IF(VLOOKUP($E11,模型表!$C:$L,6,FALSE)=0,"",VLOOKUP($E11,模型表!$C:$L,10,FALSE))</f>
        <v>Hero_Proud_XLai</v>
      </c>
      <c r="U11" t="str">
        <f ca="1">VLOOKUP($E11,模型表!$C:$Q,11,FALSE)</f>
        <v>Hero_Unique_XLai</v>
      </c>
      <c r="Y11" t="str">
        <f ca="1">IF(VLOOKUP($E11,模型表!$C:$N,12,FALSE)="Death",VLOOKUP($E11,模型表!$C:$Q,13,FALSE),"")</f>
        <v/>
      </c>
      <c r="Z11" t="str">
        <f ca="1">IF($B11="","",IF(VLOOKUP($E11,模型表!$C:$O,12,FALSE)="PBuff","["&amp;VLOOKUP($E11,模型表!$C:Q,13,FALSE)&amp;"]","[]"))</f>
        <v>[Hero_PBattle_XLai]</v>
      </c>
      <c r="AA11" t="str">
        <f ca="1">VLOOKUP($B11,基础扩展表!$E:$I,5,FALSE)</f>
        <v>FALSE</v>
      </c>
      <c r="AB11">
        <f ca="1">VLOOKUP($B11,基础扩展表!$E:$I,4,FALSE)</f>
        <v>0.15</v>
      </c>
      <c r="AC11">
        <f ca="1">VLOOKUP($B11,基础表!$E:$T,16,FALSE)</f>
        <v>0</v>
      </c>
      <c r="AD11">
        <f t="shared" ca="1" si="9"/>
        <v>20</v>
      </c>
      <c r="AE11">
        <f t="shared" ca="1" si="5"/>
        <v>1</v>
      </c>
      <c r="AF11" t="str">
        <f t="shared" ca="1" si="10"/>
        <v>[]</v>
      </c>
      <c r="AH11" t="str">
        <f ca="1">VLOOKUP($B11,基础表!$E:$R,14,FALSE)</f>
        <v>{"a1":[10,750],"a2":320,"a3":150,"a4":0}</v>
      </c>
      <c r="AI11">
        <f ca="1">VLOOKUP($B11,基础表!$E:$S,13,FALSE)</f>
        <v>1000</v>
      </c>
      <c r="AK11">
        <f ca="1">VLOOKUP($B11,基础表!$E:$H,4,FALSE)</f>
        <v>26009.382339</v>
      </c>
      <c r="AN11" s="23" t="str">
        <f t="shared" ca="1" si="11"/>
        <v>[]</v>
      </c>
      <c r="AO11" s="23">
        <f t="shared" ca="1" si="6"/>
        <v>0</v>
      </c>
      <c r="AP11" s="23" t="str">
        <f t="shared" ca="1" si="7"/>
        <v>[1]</v>
      </c>
      <c r="AR11">
        <f ca="1">VLOOKUP($B11,基础表!$E:$J,4,FALSE)</f>
        <v>26009.382339</v>
      </c>
      <c r="AS11">
        <f ca="1">VLOOKUP($B11,基础表!$E:$J,5,FALSE)</f>
        <v>14337.792000000001</v>
      </c>
      <c r="AT11">
        <f ca="1">VLOOKUP($B11,基础表!$E:$J,6,FALSE)</f>
        <v>202667.84423424004</v>
      </c>
      <c r="AU11">
        <f ca="1">VLOOKUP($B11,基础扩展表!$E:$AG,MATCH(AU$2,基础扩展表!$E$1:$AG$1,0),FALSE)</f>
        <v>1</v>
      </c>
      <c r="AV11">
        <f ca="1">VLOOKUP($B11,基础扩展表!$E:$AG,MATCH(AV$2,基础扩展表!$E$1:$AG$1,0),FALSE)</f>
        <v>1</v>
      </c>
      <c r="AW11">
        <f ca="1">VLOOKUP($B11,基础扩展表!$E:$AG,MATCH(AW$2,基础扩展表!$E$1:$AG$1,0),FALSE)</f>
        <v>0</v>
      </c>
      <c r="AX11">
        <f ca="1">VLOOKUP($B11,基础扩展表!$E:$AG,MATCH(AX$2,基础扩展表!$E$1:$AG$1,0),FALSE)</f>
        <v>0</v>
      </c>
      <c r="AY11">
        <f ca="1">VLOOKUP($B11,基础扩展表!$E:$AG,MATCH(AY$2,基础扩展表!$E$1:$AG$1,0),FALSE)</f>
        <v>0</v>
      </c>
      <c r="AZ11">
        <f ca="1">VLOOKUP($B11,基础扩展表!$E:$AG,MATCH(AZ$2,基础扩展表!$E$1:$AG$1,0),FALSE)</f>
        <v>0</v>
      </c>
      <c r="BA11">
        <f ca="1">VLOOKUP($B11,基础扩展表!$E:$AG,MATCH(BA$2,基础扩展表!$E$1:$AG$1,0),FALSE)</f>
        <v>0</v>
      </c>
      <c r="BB11">
        <f ca="1">VLOOKUP($B11,基础扩展表!$E:$AG,MATCH(BB$2,基础扩展表!$E$1:$AG$1,0),FALSE)</f>
        <v>0</v>
      </c>
      <c r="BC11">
        <f ca="1">VLOOKUP($B11,基础扩展表!$E:$AG,MATCH(BC$2,基础扩展表!$E$1:$AG$1,0),FALSE)</f>
        <v>0</v>
      </c>
      <c r="BD11">
        <f ca="1">VLOOKUP($B11,基础扩展表!$E:$AG,MATCH(BD$2,基础扩展表!$E$1:$AG$1,0),FALSE)</f>
        <v>0</v>
      </c>
      <c r="BE11">
        <f ca="1">VLOOKUP($B11,基础扩展表!$E:$AG,MATCH(BE$2,基础扩展表!$E$1:$AG$1,0),FALSE)</f>
        <v>0</v>
      </c>
      <c r="BF11">
        <f ca="1">VLOOKUP($B11,基础扩展表!$E:$AG,MATCH(BF$2,基础扩展表!$E$1:$AG$1,0),FALSE)</f>
        <v>0</v>
      </c>
      <c r="BG11">
        <f ca="1">VLOOKUP($B11,基础扩展表!$E:$AG,MATCH(BG$2,基础扩展表!$E$1:$AG$1,0),FALSE)</f>
        <v>0</v>
      </c>
      <c r="BH11">
        <f ca="1">VLOOKUP($B11,基础扩展表!$E:$AG,MATCH(BH$2,基础扩展表!$E$1:$AG$1,0),FALSE)</f>
        <v>0</v>
      </c>
      <c r="BI11">
        <f ca="1">VLOOKUP($B11,基础扩展表!$E:$AG,MATCH(BI$2,基础扩展表!$E$1:$AG$1,0),FALSE)</f>
        <v>0</v>
      </c>
      <c r="BJ11">
        <f ca="1">VLOOKUP($B11,基础扩展表!$E:$AG,MATCH(BJ$2,基础扩展表!$E$1:$AG$1,0),FALSE)</f>
        <v>0</v>
      </c>
      <c r="BK11">
        <f ca="1">VLOOKUP($B11,基础扩展表!$E:$AG,MATCH(BK$2,基础扩展表!$E$1:$AG$1,0),FALSE)</f>
        <v>0</v>
      </c>
      <c r="BL11">
        <f ca="1">VLOOKUP($B11,基础扩展表!$E:$AG,MATCH(BL$2,基础扩展表!$E$1:$AG$1,0),FALSE)</f>
        <v>0</v>
      </c>
      <c r="BM11">
        <f ca="1">VLOOKUP($B11,基础扩展表!$E:$AG,MATCH(BM$2,基础扩展表!$E$1:$AG$1,0),FALSE)</f>
        <v>0</v>
      </c>
      <c r="BN11">
        <f ca="1">VLOOKUP($B11,基础扩展表!$E:$AG,MATCH(BN$2,基础扩展表!$E$1:$AG$1,0),FALSE)</f>
        <v>0</v>
      </c>
      <c r="BO11">
        <f ca="1">VLOOKUP($B11,基础扩展表!$E:$AG,MATCH(BO$2,基础扩展表!$E$1:$AG$1,0),FALSE)</f>
        <v>0</v>
      </c>
      <c r="BP11">
        <f ca="1">VLOOKUP($B11,基础扩展表!$E:$AG,MATCH(BP$2,基础扩展表!$E$1:$AG$1,0),FALSE)</f>
        <v>1</v>
      </c>
      <c r="BQ11" t="str">
        <f ca="1">IF($B11="","",IF(VLOOKUP($E11,模型表!$C:$R,16,FALSE)=1,VLOOKUP($E11,模型表!$C:$S,17,FALSE),""))</f>
        <v/>
      </c>
      <c r="BR11">
        <f ca="1">VLOOKUP(C11,模型表!D:H,5,FALSE)</f>
        <v>13</v>
      </c>
    </row>
    <row r="12" spans="2:71" x14ac:dyDescent="0.2">
      <c r="B12" t="str">
        <f t="array" aca="1" ref="B12" ca="1">INDEX(基础表!$Y:$Y,SMALL(IF(基础表!$Z:$Z=0,ROW(基础表!$Z:$Z),999),ROW(H6)))&amp;""</f>
        <v>M22P01U02N07</v>
      </c>
      <c r="C12" t="str">
        <f ca="1">VLOOKUP(VLOOKUP($B12,基础表!$E:$G,3,FALSE),模型表!$C:$D,2,FALSE)</f>
        <v>Model_MGNa</v>
      </c>
      <c r="E12" t="str">
        <f ca="1">VLOOKUP($B12,基础表!$E:$G,3,FALSE)</f>
        <v>叶菲</v>
      </c>
      <c r="G12">
        <f ca="1">VLOOKUP($E12,模型表!$C:$G,5,FALSE)</f>
        <v>0</v>
      </c>
      <c r="H12">
        <f ca="1">VLOOKUP($E12,模型表!$C:$F,4,FALSE)</f>
        <v>14</v>
      </c>
      <c r="I12" t="str">
        <f ca="1">VLOOKUP($E12,模型表!$C:$J,8,FALSE)</f>
        <v>Aoe</v>
      </c>
      <c r="K12">
        <f t="shared" ca="1" si="0"/>
        <v>3</v>
      </c>
      <c r="L12">
        <f t="shared" ca="1" si="1"/>
        <v>1</v>
      </c>
      <c r="M12" t="str">
        <f t="shared" ca="1" si="2"/>
        <v>[EARTH]</v>
      </c>
      <c r="N12" t="str">
        <f t="shared" ca="1" si="3"/>
        <v>NORMAL</v>
      </c>
      <c r="O12">
        <f t="shared" ca="1" si="8"/>
        <v>0</v>
      </c>
      <c r="P12" t="str">
        <f t="shared" ca="1" si="4"/>
        <v>AI_M22P01U02N07</v>
      </c>
      <c r="Q12" t="str">
        <f ca="1">VLOOKUP($E12,模型表!$C:$K,9,FALSE)</f>
        <v>Hero_Normal_MGNa</v>
      </c>
      <c r="S12" t="str">
        <f ca="1">IF(VLOOKUP($E12,模型表!$C:$L,6,FALSE)=0,"",VLOOKUP($E12,模型表!$C:$L,10,FALSE))</f>
        <v>Hero_Proud_MGNa</v>
      </c>
      <c r="U12" t="str">
        <f ca="1">VLOOKUP($E12,模型表!$C:$Q,11,FALSE)</f>
        <v>Hero_Unique_MGNa</v>
      </c>
      <c r="Y12" t="str">
        <f ca="1">IF(VLOOKUP($E12,模型表!$C:$N,12,FALSE)="Death",VLOOKUP($E12,模型表!$C:$Q,13,FALSE),"")</f>
        <v/>
      </c>
      <c r="Z12" t="str">
        <f ca="1">IF($B12="","",IF(VLOOKUP($E12,模型表!$C:$O,12,FALSE)="PBuff","["&amp;VLOOKUP($E12,模型表!$C:Q,13,FALSE)&amp;"]","[]"))</f>
        <v>[Hero_PBattle_MGNa]</v>
      </c>
      <c r="AA12" t="str">
        <f ca="1">VLOOKUP($B12,基础扩展表!$E:$I,5,FALSE)</f>
        <v>FALSE</v>
      </c>
      <c r="AB12">
        <f ca="1">VLOOKUP($B12,基础扩展表!$E:$I,4,FALSE)</f>
        <v>0.15</v>
      </c>
      <c r="AC12">
        <f ca="1">VLOOKUP($B12,基础表!$E:$T,16,FALSE)</f>
        <v>0</v>
      </c>
      <c r="AD12">
        <f t="shared" ca="1" si="9"/>
        <v>20</v>
      </c>
      <c r="AE12">
        <f t="shared" ca="1" si="5"/>
        <v>1</v>
      </c>
      <c r="AF12" t="str">
        <f t="shared" ca="1" si="10"/>
        <v>[]</v>
      </c>
      <c r="AH12" t="str">
        <f ca="1">VLOOKUP($B12,基础表!$E:$R,14,FALSE)</f>
        <v>{"a1":[10,750],"a2":320,"a3":150,"a4":0}</v>
      </c>
      <c r="AI12">
        <f ca="1">VLOOKUP($B12,基础表!$E:$S,13,FALSE)</f>
        <v>1000</v>
      </c>
      <c r="AK12">
        <f ca="1">VLOOKUP($B12,基础表!$E:$H,4,FALSE)</f>
        <v>51218.626799999991</v>
      </c>
      <c r="AN12" s="23" t="str">
        <f t="shared" ca="1" si="11"/>
        <v>[]</v>
      </c>
      <c r="AO12" s="23">
        <f t="shared" ca="1" si="6"/>
        <v>0</v>
      </c>
      <c r="AP12" s="23" t="str">
        <f t="shared" ca="1" si="7"/>
        <v>[1]</v>
      </c>
      <c r="AR12">
        <f ca="1">VLOOKUP($B12,基础表!$E:$J,4,FALSE)</f>
        <v>51218.626799999991</v>
      </c>
      <c r="AS12">
        <f ca="1">VLOOKUP($B12,基础表!$E:$J,5,FALSE)</f>
        <v>14337.792000000001</v>
      </c>
      <c r="AT12">
        <f ca="1">VLOOKUP($B12,基础表!$E:$J,6,FALSE)</f>
        <v>147879.98668800003</v>
      </c>
      <c r="AU12">
        <f ca="1">VLOOKUP($B12,基础扩展表!$E:$AG,MATCH(AU$2,基础扩展表!$E$1:$AG$1,0),FALSE)</f>
        <v>1</v>
      </c>
      <c r="AV12">
        <f ca="1">VLOOKUP($B12,基础扩展表!$E:$AG,MATCH(AV$2,基础扩展表!$E$1:$AG$1,0),FALSE)</f>
        <v>1</v>
      </c>
      <c r="AW12">
        <f ca="1">VLOOKUP($B12,基础扩展表!$E:$AG,MATCH(AW$2,基础扩展表!$E$1:$AG$1,0),FALSE)</f>
        <v>0</v>
      </c>
      <c r="AX12">
        <f ca="1">VLOOKUP($B12,基础扩展表!$E:$AG,MATCH(AX$2,基础扩展表!$E$1:$AG$1,0),FALSE)</f>
        <v>0</v>
      </c>
      <c r="AY12">
        <f ca="1">VLOOKUP($B12,基础扩展表!$E:$AG,MATCH(AY$2,基础扩展表!$E$1:$AG$1,0),FALSE)</f>
        <v>0</v>
      </c>
      <c r="AZ12">
        <f ca="1">VLOOKUP($B12,基础扩展表!$E:$AG,MATCH(AZ$2,基础扩展表!$E$1:$AG$1,0),FALSE)</f>
        <v>0</v>
      </c>
      <c r="BA12">
        <f ca="1">VLOOKUP($B12,基础扩展表!$E:$AG,MATCH(BA$2,基础扩展表!$E$1:$AG$1,0),FALSE)</f>
        <v>0</v>
      </c>
      <c r="BB12">
        <f ca="1">VLOOKUP($B12,基础扩展表!$E:$AG,MATCH(BB$2,基础扩展表!$E$1:$AG$1,0),FALSE)</f>
        <v>0</v>
      </c>
      <c r="BC12">
        <f ca="1">VLOOKUP($B12,基础扩展表!$E:$AG,MATCH(BC$2,基础扩展表!$E$1:$AG$1,0),FALSE)</f>
        <v>0</v>
      </c>
      <c r="BD12">
        <f ca="1">VLOOKUP($B12,基础扩展表!$E:$AG,MATCH(BD$2,基础扩展表!$E$1:$AG$1,0),FALSE)</f>
        <v>0</v>
      </c>
      <c r="BE12">
        <f ca="1">VLOOKUP($B12,基础扩展表!$E:$AG,MATCH(BE$2,基础扩展表!$E$1:$AG$1,0),FALSE)</f>
        <v>0</v>
      </c>
      <c r="BF12">
        <f ca="1">VLOOKUP($B12,基础扩展表!$E:$AG,MATCH(BF$2,基础扩展表!$E$1:$AG$1,0),FALSE)</f>
        <v>0</v>
      </c>
      <c r="BG12">
        <f ca="1">VLOOKUP($B12,基础扩展表!$E:$AG,MATCH(BG$2,基础扩展表!$E$1:$AG$1,0),FALSE)</f>
        <v>0</v>
      </c>
      <c r="BH12">
        <f ca="1">VLOOKUP($B12,基础扩展表!$E:$AG,MATCH(BH$2,基础扩展表!$E$1:$AG$1,0),FALSE)</f>
        <v>0</v>
      </c>
      <c r="BI12">
        <f ca="1">VLOOKUP($B12,基础扩展表!$E:$AG,MATCH(BI$2,基础扩展表!$E$1:$AG$1,0),FALSE)</f>
        <v>0</v>
      </c>
      <c r="BJ12">
        <f ca="1">VLOOKUP($B12,基础扩展表!$E:$AG,MATCH(BJ$2,基础扩展表!$E$1:$AG$1,0),FALSE)</f>
        <v>0</v>
      </c>
      <c r="BK12">
        <f ca="1">VLOOKUP($B12,基础扩展表!$E:$AG,MATCH(BK$2,基础扩展表!$E$1:$AG$1,0),FALSE)</f>
        <v>0</v>
      </c>
      <c r="BL12">
        <f ca="1">VLOOKUP($B12,基础扩展表!$E:$AG,MATCH(BL$2,基础扩展表!$E$1:$AG$1,0),FALSE)</f>
        <v>0</v>
      </c>
      <c r="BM12">
        <f ca="1">VLOOKUP($B12,基础扩展表!$E:$AG,MATCH(BM$2,基础扩展表!$E$1:$AG$1,0),FALSE)</f>
        <v>0</v>
      </c>
      <c r="BN12">
        <f ca="1">VLOOKUP($B12,基础扩展表!$E:$AG,MATCH(BN$2,基础扩展表!$E$1:$AG$1,0),FALSE)</f>
        <v>0</v>
      </c>
      <c r="BO12">
        <f ca="1">VLOOKUP($B12,基础扩展表!$E:$AG,MATCH(BO$2,基础扩展表!$E$1:$AG$1,0),FALSE)</f>
        <v>0</v>
      </c>
      <c r="BP12">
        <f ca="1">VLOOKUP($B12,基础扩展表!$E:$AG,MATCH(BP$2,基础扩展表!$E$1:$AG$1,0),FALSE)</f>
        <v>1</v>
      </c>
      <c r="BQ12" t="str">
        <f ca="1">IF($B12="","",IF(VLOOKUP($E12,模型表!$C:$R,16,FALSE)=1,VLOOKUP($E12,模型表!$C:$S,17,FALSE),""))</f>
        <v/>
      </c>
      <c r="BR12">
        <f ca="1">VLOOKUP(C12,模型表!D:H,5,FALSE)</f>
        <v>14</v>
      </c>
    </row>
    <row r="13" spans="2:71" x14ac:dyDescent="0.2">
      <c r="B13" t="str">
        <f t="array" aca="1" ref="B13" ca="1">INDEX(基础表!$Y:$Y,SMALL(IF(基础表!$Z:$Z=0,ROW(基础表!$Z:$Z),999),ROW(H7)))&amp;""</f>
        <v>M22P01U03N02</v>
      </c>
      <c r="C13" t="str">
        <f ca="1">VLOOKUP(VLOOKUP($B13,基础表!$E:$G,3,FALSE),模型表!$C:$D,2,FALSE)</f>
        <v>Model_WEDe</v>
      </c>
      <c r="E13" t="str">
        <f ca="1">VLOOKUP($B13,基础表!$E:$G,3,FALSE)</f>
        <v>卡米尔</v>
      </c>
      <c r="G13">
        <f ca="1">VLOOKUP($E13,模型表!$C:$G,5,FALSE)</f>
        <v>1</v>
      </c>
      <c r="H13">
        <f ca="1">VLOOKUP($E13,模型表!$C:$F,4,FALSE)</f>
        <v>14</v>
      </c>
      <c r="I13" t="str">
        <f ca="1">VLOOKUP($E13,模型表!$C:$J,8,FALSE)</f>
        <v>Defense</v>
      </c>
      <c r="K13">
        <f t="shared" ca="1" si="0"/>
        <v>3</v>
      </c>
      <c r="L13">
        <f t="shared" ca="1" si="1"/>
        <v>1</v>
      </c>
      <c r="M13" t="str">
        <f t="shared" ca="1" si="2"/>
        <v>[EARTH]</v>
      </c>
      <c r="N13" t="str">
        <f t="shared" ca="1" si="3"/>
        <v>NORMAL</v>
      </c>
      <c r="O13">
        <f t="shared" ca="1" si="8"/>
        <v>0</v>
      </c>
      <c r="P13" t="str">
        <f t="shared" ca="1" si="4"/>
        <v>AI_M22P01U03N02</v>
      </c>
      <c r="Q13" t="str">
        <f ca="1">VLOOKUP($E13,模型表!$C:$K,9,FALSE)</f>
        <v>Hero_Normal_WEDe</v>
      </c>
      <c r="S13" t="str">
        <f ca="1">IF(VLOOKUP($E13,模型表!$C:$L,6,FALSE)=0,"",VLOOKUP($E13,模型表!$C:$L,10,FALSE))</f>
        <v>Hero_Proud_WEDe</v>
      </c>
      <c r="U13" t="str">
        <f ca="1">VLOOKUP($E13,模型表!$C:$Q,11,FALSE)</f>
        <v>Hero_Unique_WEDe</v>
      </c>
      <c r="Y13" t="str">
        <f ca="1">IF(VLOOKUP($E13,模型表!$C:$N,12,FALSE)="Death",VLOOKUP($E13,模型表!$C:$Q,13,FALSE),"")</f>
        <v/>
      </c>
      <c r="Z13" t="str">
        <f ca="1">IF($B13="","",IF(VLOOKUP($E13,模型表!$C:$O,12,FALSE)="PBuff","["&amp;VLOOKUP($E13,模型表!$C:Q,13,FALSE)&amp;"]","[]"))</f>
        <v>[Hero_PBattle_WEDe]</v>
      </c>
      <c r="AA13" t="str">
        <f ca="1">VLOOKUP($B13,基础扩展表!$E:$I,5,FALSE)</f>
        <v>FALSE</v>
      </c>
      <c r="AB13">
        <f ca="1">VLOOKUP($B13,基础扩展表!$E:$I,4,FALSE)</f>
        <v>0.15</v>
      </c>
      <c r="AC13">
        <f ca="1">VLOOKUP($B13,基础表!$E:$T,16,FALSE)</f>
        <v>30</v>
      </c>
      <c r="AD13">
        <f t="shared" ca="1" si="9"/>
        <v>20</v>
      </c>
      <c r="AE13">
        <f t="shared" ca="1" si="5"/>
        <v>1</v>
      </c>
      <c r="AF13" t="str">
        <f t="shared" ca="1" si="10"/>
        <v>[]</v>
      </c>
      <c r="AH13" t="str">
        <f ca="1">VLOOKUP($B13,基础表!$E:$R,14,FALSE)</f>
        <v>{"a1":[10,750],"a2":320,"a3":150,"a4":0}</v>
      </c>
      <c r="AI13">
        <f ca="1">VLOOKUP($B13,基础表!$E:$S,13,FALSE)</f>
        <v>680</v>
      </c>
      <c r="AK13">
        <f ca="1">VLOOKUP($B13,基础表!$E:$H,4,FALSE)</f>
        <v>29407.823999999997</v>
      </c>
      <c r="AN13" s="23" t="str">
        <f t="shared" ca="1" si="11"/>
        <v>[]</v>
      </c>
      <c r="AO13" s="23">
        <f t="shared" ca="1" si="6"/>
        <v>0</v>
      </c>
      <c r="AP13" s="23" t="str">
        <f t="shared" ca="1" si="7"/>
        <v>[1]</v>
      </c>
      <c r="AR13">
        <f ca="1">VLOOKUP($B13,基础表!$E:$J,4,FALSE)</f>
        <v>29407.823999999997</v>
      </c>
      <c r="AS13">
        <f ca="1">VLOOKUP($B13,基础表!$E:$J,5,FALSE)</f>
        <v>16918.594560000001</v>
      </c>
      <c r="AT13">
        <f ca="1">VLOOKUP($B13,基础表!$E:$J,6,FALSE)</f>
        <v>331547.10220800003</v>
      </c>
      <c r="AU13">
        <f ca="1">VLOOKUP($B13,基础扩展表!$E:$AG,MATCH(AU$2,基础扩展表!$E$1:$AG$1,0),FALSE)</f>
        <v>1</v>
      </c>
      <c r="AV13">
        <f ca="1">VLOOKUP($B13,基础扩展表!$E:$AG,MATCH(AV$2,基础扩展表!$E$1:$AG$1,0),FALSE)</f>
        <v>1</v>
      </c>
      <c r="AW13">
        <f ca="1">VLOOKUP($B13,基础扩展表!$E:$AG,MATCH(AW$2,基础扩展表!$E$1:$AG$1,0),FALSE)</f>
        <v>0</v>
      </c>
      <c r="AX13">
        <f ca="1">VLOOKUP($B13,基础扩展表!$E:$AG,MATCH(AX$2,基础扩展表!$E$1:$AG$1,0),FALSE)</f>
        <v>0</v>
      </c>
      <c r="AY13">
        <f ca="1">VLOOKUP($B13,基础扩展表!$E:$AG,MATCH(AY$2,基础扩展表!$E$1:$AG$1,0),FALSE)</f>
        <v>0</v>
      </c>
      <c r="AZ13">
        <f ca="1">VLOOKUP($B13,基础扩展表!$E:$AG,MATCH(AZ$2,基础扩展表!$E$1:$AG$1,0),FALSE)</f>
        <v>0</v>
      </c>
      <c r="BA13">
        <f ca="1">VLOOKUP($B13,基础扩展表!$E:$AG,MATCH(BA$2,基础扩展表!$E$1:$AG$1,0),FALSE)</f>
        <v>0</v>
      </c>
      <c r="BB13">
        <f ca="1">VLOOKUP($B13,基础扩展表!$E:$AG,MATCH(BB$2,基础扩展表!$E$1:$AG$1,0),FALSE)</f>
        <v>0</v>
      </c>
      <c r="BC13">
        <f ca="1">VLOOKUP($B13,基础扩展表!$E:$AG,MATCH(BC$2,基础扩展表!$E$1:$AG$1,0),FALSE)</f>
        <v>0</v>
      </c>
      <c r="BD13">
        <f ca="1">VLOOKUP($B13,基础扩展表!$E:$AG,MATCH(BD$2,基础扩展表!$E$1:$AG$1,0),FALSE)</f>
        <v>0</v>
      </c>
      <c r="BE13">
        <f ca="1">VLOOKUP($B13,基础扩展表!$E:$AG,MATCH(BE$2,基础扩展表!$E$1:$AG$1,0),FALSE)</f>
        <v>0</v>
      </c>
      <c r="BF13">
        <f ca="1">VLOOKUP($B13,基础扩展表!$E:$AG,MATCH(BF$2,基础扩展表!$E$1:$AG$1,0),FALSE)</f>
        <v>0</v>
      </c>
      <c r="BG13">
        <f ca="1">VLOOKUP($B13,基础扩展表!$E:$AG,MATCH(BG$2,基础扩展表!$E$1:$AG$1,0),FALSE)</f>
        <v>0</v>
      </c>
      <c r="BH13">
        <f ca="1">VLOOKUP($B13,基础扩展表!$E:$AG,MATCH(BH$2,基础扩展表!$E$1:$AG$1,0),FALSE)</f>
        <v>0</v>
      </c>
      <c r="BI13">
        <f ca="1">VLOOKUP($B13,基础扩展表!$E:$AG,MATCH(BI$2,基础扩展表!$E$1:$AG$1,0),FALSE)</f>
        <v>0</v>
      </c>
      <c r="BJ13">
        <f ca="1">VLOOKUP($B13,基础扩展表!$E:$AG,MATCH(BJ$2,基础扩展表!$E$1:$AG$1,0),FALSE)</f>
        <v>0</v>
      </c>
      <c r="BK13">
        <f ca="1">VLOOKUP($B13,基础扩展表!$E:$AG,MATCH(BK$2,基础扩展表!$E$1:$AG$1,0),FALSE)</f>
        <v>0</v>
      </c>
      <c r="BL13">
        <f ca="1">VLOOKUP($B13,基础扩展表!$E:$AG,MATCH(BL$2,基础扩展表!$E$1:$AG$1,0),FALSE)</f>
        <v>0</v>
      </c>
      <c r="BM13">
        <f ca="1">VLOOKUP($B13,基础扩展表!$E:$AG,MATCH(BM$2,基础扩展表!$E$1:$AG$1,0),FALSE)</f>
        <v>0</v>
      </c>
      <c r="BN13">
        <f ca="1">VLOOKUP($B13,基础扩展表!$E:$AG,MATCH(BN$2,基础扩展表!$E$1:$AG$1,0),FALSE)</f>
        <v>0</v>
      </c>
      <c r="BO13">
        <f ca="1">VLOOKUP($B13,基础扩展表!$E:$AG,MATCH(BO$2,基础扩展表!$E$1:$AG$1,0),FALSE)</f>
        <v>0</v>
      </c>
      <c r="BP13">
        <f ca="1">VLOOKUP($B13,基础扩展表!$E:$AG,MATCH(BP$2,基础扩展表!$E$1:$AG$1,0),FALSE)</f>
        <v>1</v>
      </c>
      <c r="BQ13" t="str">
        <f ca="1">IF($B13="","",IF(VLOOKUP($E13,模型表!$C:$R,16,FALSE)=1,VLOOKUP($E13,模型表!$C:$S,17,FALSE),""))</f>
        <v/>
      </c>
      <c r="BR13">
        <f ca="1">VLOOKUP(C13,模型表!D:H,5,FALSE)</f>
        <v>20</v>
      </c>
    </row>
    <row r="14" spans="2:71" x14ac:dyDescent="0.2">
      <c r="B14" t="str">
        <f t="array" aca="1" ref="B14" ca="1">INDEX(基础表!$Y:$Y,SMALL(IF(基础表!$Z:$Z=0,ROW(基础表!$Z:$Z),999),ROW(H8)))&amp;""</f>
        <v>M22P01U03N05</v>
      </c>
      <c r="C14" t="str">
        <f ca="1">VLOOKUP(VLOOKUP($B14,基础表!$E:$G,3,FALSE),模型表!$C:$D,2,FALSE)</f>
        <v>Model_NDGEr</v>
      </c>
      <c r="E14" t="str">
        <f ca="1">VLOOKUP($B14,基础表!$E:$G,3,FALSE)</f>
        <v>珀蕾</v>
      </c>
      <c r="G14">
        <f ca="1">VLOOKUP($E14,模型表!$C:$G,5,FALSE)</f>
        <v>0</v>
      </c>
      <c r="H14">
        <f ca="1">VLOOKUP($E14,模型表!$C:$F,4,FALSE)</f>
        <v>12</v>
      </c>
      <c r="I14" t="str">
        <f ca="1">VLOOKUP($E14,模型表!$C:$J,8,FALSE)</f>
        <v>Cure</v>
      </c>
      <c r="K14">
        <f t="shared" ca="1" si="0"/>
        <v>3</v>
      </c>
      <c r="L14">
        <f t="shared" ca="1" si="1"/>
        <v>1</v>
      </c>
      <c r="M14" t="str">
        <f t="shared" ca="1" si="2"/>
        <v>[EARTH]</v>
      </c>
      <c r="N14" t="str">
        <f t="shared" ca="1" si="3"/>
        <v>NORMAL</v>
      </c>
      <c r="O14">
        <f t="shared" ca="1" si="8"/>
        <v>0</v>
      </c>
      <c r="P14" t="str">
        <f t="shared" ca="1" si="4"/>
        <v>AI_M22P01U03N05</v>
      </c>
      <c r="Q14" t="str">
        <f ca="1">VLOOKUP($E14,模型表!$C:$K,9,FALSE)</f>
        <v>Hero_Normal_NDGEr</v>
      </c>
      <c r="S14" t="str">
        <f ca="1">IF(VLOOKUP($E14,模型表!$C:$L,6,FALSE)=0,"",VLOOKUP($E14,模型表!$C:$L,10,FALSE))</f>
        <v>Hero_Proud_NDGEr</v>
      </c>
      <c r="U14" t="str">
        <f ca="1">VLOOKUP($E14,模型表!$C:$Q,11,FALSE)</f>
        <v>Hero_Unique_NDGEr</v>
      </c>
      <c r="Y14" t="str">
        <f ca="1">IF(VLOOKUP($E14,模型表!$C:$N,12,FALSE)="Death",VLOOKUP($E14,模型表!$C:$Q,13,FALSE),"")</f>
        <v/>
      </c>
      <c r="Z14" t="str">
        <f ca="1">IF($B14="","",IF(VLOOKUP($E14,模型表!$C:$O,12,FALSE)="PBuff","["&amp;VLOOKUP($E14,模型表!$C:Q,13,FALSE)&amp;"]","[]"))</f>
        <v>[Hero_PBattle_NDGEr]</v>
      </c>
      <c r="AA14" t="str">
        <f ca="1">VLOOKUP($B14,基础扩展表!$E:$I,5,FALSE)</f>
        <v>FALSE</v>
      </c>
      <c r="AB14">
        <f ca="1">VLOOKUP($B14,基础扩展表!$E:$I,4,FALSE)</f>
        <v>0.15</v>
      </c>
      <c r="AC14">
        <f ca="1">VLOOKUP($B14,基础表!$E:$T,16,FALSE)</f>
        <v>0</v>
      </c>
      <c r="AD14">
        <f t="shared" ca="1" si="9"/>
        <v>20</v>
      </c>
      <c r="AE14">
        <f t="shared" ca="1" si="5"/>
        <v>1</v>
      </c>
      <c r="AF14" t="str">
        <f t="shared" ca="1" si="10"/>
        <v>[]</v>
      </c>
      <c r="AH14" t="str">
        <f ca="1">VLOOKUP($B14,基础表!$E:$R,14,FALSE)</f>
        <v>{"a1":[10,750],"a2":320,"a3":150,"a4":0}</v>
      </c>
      <c r="AI14">
        <f ca="1">VLOOKUP($B14,基础表!$E:$S,13,FALSE)</f>
        <v>1000</v>
      </c>
      <c r="AK14">
        <f ca="1">VLOOKUP($B14,基础表!$E:$H,4,FALSE)</f>
        <v>24678.065639999997</v>
      </c>
      <c r="AN14" s="23" t="str">
        <f t="shared" ca="1" si="11"/>
        <v>[]</v>
      </c>
      <c r="AO14" s="23">
        <f t="shared" ca="1" si="6"/>
        <v>0</v>
      </c>
      <c r="AP14" s="23" t="str">
        <f t="shared" ca="1" si="7"/>
        <v>[1]</v>
      </c>
      <c r="AR14">
        <f ca="1">VLOOKUP($B14,基础表!$E:$J,4,FALSE)</f>
        <v>24678.065639999997</v>
      </c>
      <c r="AS14">
        <f ca="1">VLOOKUP($B14,基础表!$E:$J,5,FALSE)</f>
        <v>14337.792000000001</v>
      </c>
      <c r="AT14">
        <f ca="1">VLOOKUP($B14,基础表!$E:$J,6,FALSE)</f>
        <v>189578.49157632006</v>
      </c>
      <c r="AU14">
        <f ca="1">VLOOKUP($B14,基础扩展表!$E:$AG,MATCH(AU$2,基础扩展表!$E$1:$AG$1,0),FALSE)</f>
        <v>1</v>
      </c>
      <c r="AV14">
        <f ca="1">VLOOKUP($B14,基础扩展表!$E:$AG,MATCH(AV$2,基础扩展表!$E$1:$AG$1,0),FALSE)</f>
        <v>1</v>
      </c>
      <c r="AW14">
        <f ca="1">VLOOKUP($B14,基础扩展表!$E:$AG,MATCH(AW$2,基础扩展表!$E$1:$AG$1,0),FALSE)</f>
        <v>0</v>
      </c>
      <c r="AX14">
        <f ca="1">VLOOKUP($B14,基础扩展表!$E:$AG,MATCH(AX$2,基础扩展表!$E$1:$AG$1,0),FALSE)</f>
        <v>0</v>
      </c>
      <c r="AY14">
        <f ca="1">VLOOKUP($B14,基础扩展表!$E:$AG,MATCH(AY$2,基础扩展表!$E$1:$AG$1,0),FALSE)</f>
        <v>0</v>
      </c>
      <c r="AZ14">
        <f ca="1">VLOOKUP($B14,基础扩展表!$E:$AG,MATCH(AZ$2,基础扩展表!$E$1:$AG$1,0),FALSE)</f>
        <v>0</v>
      </c>
      <c r="BA14">
        <f ca="1">VLOOKUP($B14,基础扩展表!$E:$AG,MATCH(BA$2,基础扩展表!$E$1:$AG$1,0),FALSE)</f>
        <v>0</v>
      </c>
      <c r="BB14">
        <f ca="1">VLOOKUP($B14,基础扩展表!$E:$AG,MATCH(BB$2,基础扩展表!$E$1:$AG$1,0),FALSE)</f>
        <v>0</v>
      </c>
      <c r="BC14">
        <f ca="1">VLOOKUP($B14,基础扩展表!$E:$AG,MATCH(BC$2,基础扩展表!$E$1:$AG$1,0),FALSE)</f>
        <v>0</v>
      </c>
      <c r="BD14">
        <f ca="1">VLOOKUP($B14,基础扩展表!$E:$AG,MATCH(BD$2,基础扩展表!$E$1:$AG$1,0),FALSE)</f>
        <v>0</v>
      </c>
      <c r="BE14">
        <f ca="1">VLOOKUP($B14,基础扩展表!$E:$AG,MATCH(BE$2,基础扩展表!$E$1:$AG$1,0),FALSE)</f>
        <v>0</v>
      </c>
      <c r="BF14">
        <f ca="1">VLOOKUP($B14,基础扩展表!$E:$AG,MATCH(BF$2,基础扩展表!$E$1:$AG$1,0),FALSE)</f>
        <v>0</v>
      </c>
      <c r="BG14">
        <f ca="1">VLOOKUP($B14,基础扩展表!$E:$AG,MATCH(BG$2,基础扩展表!$E$1:$AG$1,0),FALSE)</f>
        <v>0</v>
      </c>
      <c r="BH14">
        <f ca="1">VLOOKUP($B14,基础扩展表!$E:$AG,MATCH(BH$2,基础扩展表!$E$1:$AG$1,0),FALSE)</f>
        <v>0</v>
      </c>
      <c r="BI14">
        <f ca="1">VLOOKUP($B14,基础扩展表!$E:$AG,MATCH(BI$2,基础扩展表!$E$1:$AG$1,0),FALSE)</f>
        <v>0</v>
      </c>
      <c r="BJ14">
        <f ca="1">VLOOKUP($B14,基础扩展表!$E:$AG,MATCH(BJ$2,基础扩展表!$E$1:$AG$1,0),FALSE)</f>
        <v>0</v>
      </c>
      <c r="BK14">
        <f ca="1">VLOOKUP($B14,基础扩展表!$E:$AG,MATCH(BK$2,基础扩展表!$E$1:$AG$1,0),FALSE)</f>
        <v>0</v>
      </c>
      <c r="BL14">
        <f ca="1">VLOOKUP($B14,基础扩展表!$E:$AG,MATCH(BL$2,基础扩展表!$E$1:$AG$1,0),FALSE)</f>
        <v>0</v>
      </c>
      <c r="BM14">
        <f ca="1">VLOOKUP($B14,基础扩展表!$E:$AG,MATCH(BM$2,基础扩展表!$E$1:$AG$1,0),FALSE)</f>
        <v>0</v>
      </c>
      <c r="BN14">
        <f ca="1">VLOOKUP($B14,基础扩展表!$E:$AG,MATCH(BN$2,基础扩展表!$E$1:$AG$1,0),FALSE)</f>
        <v>0</v>
      </c>
      <c r="BO14">
        <f ca="1">VLOOKUP($B14,基础扩展表!$E:$AG,MATCH(BO$2,基础扩展表!$E$1:$AG$1,0),FALSE)</f>
        <v>0</v>
      </c>
      <c r="BP14">
        <f ca="1">VLOOKUP($B14,基础扩展表!$E:$AG,MATCH(BP$2,基础扩展表!$E$1:$AG$1,0),FALSE)</f>
        <v>1</v>
      </c>
      <c r="BQ14" t="str">
        <f ca="1">IF($B14="","",IF(VLOOKUP($E14,模型表!$C:$R,16,FALSE)=1,VLOOKUP($E14,模型表!$C:$S,17,FALSE),""))</f>
        <v/>
      </c>
      <c r="BR14">
        <f ca="1">VLOOKUP(C14,模型表!D:H,5,FALSE)</f>
        <v>14</v>
      </c>
    </row>
    <row r="15" spans="2:71" x14ac:dyDescent="0.2">
      <c r="B15" t="str">
        <f t="array" aca="1" ref="B15" ca="1">INDEX(基础表!$Y:$Y,SMALL(IF(基础表!$Z:$Z=0,ROW(基础表!$Z:$Z),999),ROW(H9)))&amp;""</f>
        <v>M22P01U03N09</v>
      </c>
      <c r="C15" t="str">
        <f ca="1">VLOOKUP(VLOOKUP($B15,基础表!$E:$G,3,FALSE),模型表!$C:$D,2,FALSE)</f>
        <v>Model_SLMen</v>
      </c>
      <c r="E15" t="str">
        <f ca="1">VLOOKUP($B15,基础表!$E:$G,3,FALSE)</f>
        <v>罗塔妮安</v>
      </c>
      <c r="G15">
        <f ca="1">VLOOKUP($E15,模型表!$C:$G,5,FALSE)</f>
        <v>0</v>
      </c>
      <c r="H15">
        <f ca="1">VLOOKUP($E15,模型表!$C:$F,4,FALSE)</f>
        <v>14</v>
      </c>
      <c r="I15" t="str">
        <f ca="1">VLOOKUP($E15,模型表!$C:$J,8,FALSE)</f>
        <v>Aoe</v>
      </c>
      <c r="K15">
        <f t="shared" ca="1" si="0"/>
        <v>3</v>
      </c>
      <c r="L15">
        <f t="shared" ca="1" si="1"/>
        <v>1</v>
      </c>
      <c r="M15" t="str">
        <f t="shared" ca="1" si="2"/>
        <v>[EARTH]</v>
      </c>
      <c r="N15" t="str">
        <f t="shared" ca="1" si="3"/>
        <v>NORMAL</v>
      </c>
      <c r="O15">
        <f t="shared" ca="1" si="8"/>
        <v>0</v>
      </c>
      <c r="P15" t="str">
        <f t="shared" ca="1" si="4"/>
        <v>AI_M22P01U03N09</v>
      </c>
      <c r="Q15" t="str">
        <f ca="1">VLOOKUP($E15,模型表!$C:$K,9,FALSE)</f>
        <v>Hero_Normal_SLMen</v>
      </c>
      <c r="S15" t="str">
        <f ca="1">IF(VLOOKUP($E15,模型表!$C:$L,6,FALSE)=0,"",VLOOKUP($E15,模型表!$C:$L,10,FALSE))</f>
        <v>Hero_Proud_SLMen</v>
      </c>
      <c r="U15" t="str">
        <f ca="1">VLOOKUP($E15,模型表!$C:$Q,11,FALSE)</f>
        <v>Hero_Unique_SLMen</v>
      </c>
      <c r="Y15" t="str">
        <f ca="1">IF(VLOOKUP($E15,模型表!$C:$N,12,FALSE)="Death",VLOOKUP($E15,模型表!$C:$Q,13,FALSE),"")</f>
        <v/>
      </c>
      <c r="Z15" t="str">
        <f ca="1">IF($B15="","",IF(VLOOKUP($E15,模型表!$C:$O,12,FALSE)="PBuff","["&amp;VLOOKUP($E15,模型表!$C:Q,13,FALSE)&amp;"]","[]"))</f>
        <v>[Hero_PBattle_SLMen]</v>
      </c>
      <c r="AA15" t="str">
        <f ca="1">VLOOKUP($B15,基础扩展表!$E:$I,5,FALSE)</f>
        <v>FALSE</v>
      </c>
      <c r="AB15">
        <f ca="1">VLOOKUP($B15,基础扩展表!$E:$I,4,FALSE)</f>
        <v>0.15</v>
      </c>
      <c r="AC15">
        <f ca="1">VLOOKUP($B15,基础表!$E:$T,16,FALSE)</f>
        <v>0</v>
      </c>
      <c r="AD15">
        <f t="shared" ca="1" si="9"/>
        <v>20</v>
      </c>
      <c r="AE15">
        <f t="shared" ca="1" si="5"/>
        <v>1</v>
      </c>
      <c r="AF15" t="str">
        <f t="shared" ca="1" si="10"/>
        <v>[]</v>
      </c>
      <c r="AH15" t="str">
        <f ca="1">VLOOKUP($B15,基础表!$E:$R,14,FALSE)</f>
        <v>{"a1":[10,750],"a2":320,"a3":150,"a4":0}</v>
      </c>
      <c r="AI15">
        <f ca="1">VLOOKUP($B15,基础表!$E:$S,13,FALSE)</f>
        <v>1000</v>
      </c>
      <c r="AK15">
        <f ca="1">VLOOKUP($B15,基础表!$E:$H,4,FALSE)</f>
        <v>64697.212800000001</v>
      </c>
      <c r="AN15" s="23" t="str">
        <f t="shared" ca="1" si="11"/>
        <v>[]</v>
      </c>
      <c r="AO15" s="23">
        <f t="shared" ca="1" si="6"/>
        <v>0</v>
      </c>
      <c r="AP15" s="23" t="str">
        <f t="shared" ca="1" si="7"/>
        <v>[1]</v>
      </c>
      <c r="AR15">
        <f ca="1">VLOOKUP($B15,基础表!$E:$J,4,FALSE)</f>
        <v>64697.212800000001</v>
      </c>
      <c r="AS15">
        <f ca="1">VLOOKUP($B15,基础表!$E:$J,5,FALSE)</f>
        <v>14337.792000000001</v>
      </c>
      <c r="AT15">
        <f ca="1">VLOOKUP($B15,基础表!$E:$J,6,FALSE)</f>
        <v>190463.22892800006</v>
      </c>
      <c r="AU15">
        <f ca="1">VLOOKUP($B15,基础扩展表!$E:$AG,MATCH(AU$2,基础扩展表!$E$1:$AG$1,0),FALSE)</f>
        <v>1</v>
      </c>
      <c r="AV15">
        <f ca="1">VLOOKUP($B15,基础扩展表!$E:$AG,MATCH(AV$2,基础扩展表!$E$1:$AG$1,0),FALSE)</f>
        <v>1</v>
      </c>
      <c r="AW15">
        <f ca="1">VLOOKUP($B15,基础扩展表!$E:$AG,MATCH(AW$2,基础扩展表!$E$1:$AG$1,0),FALSE)</f>
        <v>0</v>
      </c>
      <c r="AX15">
        <f ca="1">VLOOKUP($B15,基础扩展表!$E:$AG,MATCH(AX$2,基础扩展表!$E$1:$AG$1,0),FALSE)</f>
        <v>0</v>
      </c>
      <c r="AY15">
        <f ca="1">VLOOKUP($B15,基础扩展表!$E:$AG,MATCH(AY$2,基础扩展表!$E$1:$AG$1,0),FALSE)</f>
        <v>0</v>
      </c>
      <c r="AZ15">
        <f ca="1">VLOOKUP($B15,基础扩展表!$E:$AG,MATCH(AZ$2,基础扩展表!$E$1:$AG$1,0),FALSE)</f>
        <v>0</v>
      </c>
      <c r="BA15">
        <f ca="1">VLOOKUP($B15,基础扩展表!$E:$AG,MATCH(BA$2,基础扩展表!$E$1:$AG$1,0),FALSE)</f>
        <v>0</v>
      </c>
      <c r="BB15">
        <f ca="1">VLOOKUP($B15,基础扩展表!$E:$AG,MATCH(BB$2,基础扩展表!$E$1:$AG$1,0),FALSE)</f>
        <v>0</v>
      </c>
      <c r="BC15">
        <f ca="1">VLOOKUP($B15,基础扩展表!$E:$AG,MATCH(BC$2,基础扩展表!$E$1:$AG$1,0),FALSE)</f>
        <v>0</v>
      </c>
      <c r="BD15">
        <f ca="1">VLOOKUP($B15,基础扩展表!$E:$AG,MATCH(BD$2,基础扩展表!$E$1:$AG$1,0),FALSE)</f>
        <v>0</v>
      </c>
      <c r="BE15">
        <f ca="1">VLOOKUP($B15,基础扩展表!$E:$AG,MATCH(BE$2,基础扩展表!$E$1:$AG$1,0),FALSE)</f>
        <v>0</v>
      </c>
      <c r="BF15">
        <f ca="1">VLOOKUP($B15,基础扩展表!$E:$AG,MATCH(BF$2,基础扩展表!$E$1:$AG$1,0),FALSE)</f>
        <v>0</v>
      </c>
      <c r="BG15">
        <f ca="1">VLOOKUP($B15,基础扩展表!$E:$AG,MATCH(BG$2,基础扩展表!$E$1:$AG$1,0),FALSE)</f>
        <v>0</v>
      </c>
      <c r="BH15">
        <f ca="1">VLOOKUP($B15,基础扩展表!$E:$AG,MATCH(BH$2,基础扩展表!$E$1:$AG$1,0),FALSE)</f>
        <v>0</v>
      </c>
      <c r="BI15">
        <f ca="1">VLOOKUP($B15,基础扩展表!$E:$AG,MATCH(BI$2,基础扩展表!$E$1:$AG$1,0),FALSE)</f>
        <v>0</v>
      </c>
      <c r="BJ15">
        <f ca="1">VLOOKUP($B15,基础扩展表!$E:$AG,MATCH(BJ$2,基础扩展表!$E$1:$AG$1,0),FALSE)</f>
        <v>0</v>
      </c>
      <c r="BK15">
        <f ca="1">VLOOKUP($B15,基础扩展表!$E:$AG,MATCH(BK$2,基础扩展表!$E$1:$AG$1,0),FALSE)</f>
        <v>0</v>
      </c>
      <c r="BL15">
        <f ca="1">VLOOKUP($B15,基础扩展表!$E:$AG,MATCH(BL$2,基础扩展表!$E$1:$AG$1,0),FALSE)</f>
        <v>0</v>
      </c>
      <c r="BM15">
        <f ca="1">VLOOKUP($B15,基础扩展表!$E:$AG,MATCH(BM$2,基础扩展表!$E$1:$AG$1,0),FALSE)</f>
        <v>0</v>
      </c>
      <c r="BN15">
        <f ca="1">VLOOKUP($B15,基础扩展表!$E:$AG,MATCH(BN$2,基础扩展表!$E$1:$AG$1,0),FALSE)</f>
        <v>0</v>
      </c>
      <c r="BO15">
        <f ca="1">VLOOKUP($B15,基础扩展表!$E:$AG,MATCH(BO$2,基础扩展表!$E$1:$AG$1,0),FALSE)</f>
        <v>0</v>
      </c>
      <c r="BP15">
        <f ca="1">VLOOKUP($B15,基础扩展表!$E:$AG,MATCH(BP$2,基础扩展表!$E$1:$AG$1,0),FALSE)</f>
        <v>1</v>
      </c>
      <c r="BQ15" t="str">
        <f ca="1">IF($B15="","",IF(VLOOKUP($E15,模型表!$C:$R,16,FALSE)=1,VLOOKUP($E15,模型表!$C:$S,17,FALSE),""))</f>
        <v/>
      </c>
      <c r="BR15">
        <f ca="1">VLOOKUP(C15,模型表!D:H,5,FALSE)</f>
        <v>20</v>
      </c>
    </row>
    <row r="16" spans="2:71" x14ac:dyDescent="0.2">
      <c r="B16" t="str">
        <f t="array" aca="1" ref="B16" ca="1">INDEX(基础表!$Y:$Y,SMALL(IF(基础表!$Z:$Z=0,ROW(基础表!$Z:$Z),999),ROW(H10)))&amp;""</f>
        <v>M22P02U01N01</v>
      </c>
      <c r="C16" t="str">
        <f ca="1">VLOOKUP(VLOOKUP($B16,基础表!$E:$G,3,FALSE),模型表!$C:$D,2,FALSE)</f>
        <v>Model_JDCZhang</v>
      </c>
      <c r="E16" t="str">
        <f ca="1">VLOOKUP($B16,基础表!$E:$G,3,FALSE)</f>
        <v>安妮</v>
      </c>
      <c r="G16">
        <f ca="1">VLOOKUP($E16,模型表!$C:$G,5,FALSE)</f>
        <v>0</v>
      </c>
      <c r="H16">
        <f ca="1">VLOOKUP($E16,模型表!$C:$F,4,FALSE)</f>
        <v>13</v>
      </c>
      <c r="I16" t="str">
        <f ca="1">VLOOKUP($E16,模型表!$C:$J,8,FALSE)</f>
        <v>Defense</v>
      </c>
      <c r="K16">
        <f t="shared" ca="1" si="0"/>
        <v>3</v>
      </c>
      <c r="L16">
        <f t="shared" ca="1" si="1"/>
        <v>1</v>
      </c>
      <c r="M16" t="str">
        <f t="shared" ca="1" si="2"/>
        <v>[EARTH]</v>
      </c>
      <c r="N16" t="str">
        <f t="shared" ca="1" si="3"/>
        <v>NORMAL</v>
      </c>
      <c r="O16">
        <f t="shared" ca="1" si="8"/>
        <v>0</v>
      </c>
      <c r="P16" t="str">
        <f t="shared" ca="1" si="4"/>
        <v>AI_M22P02U01N01</v>
      </c>
      <c r="Q16" t="str">
        <f ca="1">VLOOKUP($E16,模型表!$C:$K,9,FALSE)</f>
        <v>Hero_Normal_JDCZhang</v>
      </c>
      <c r="S16" t="str">
        <f ca="1">IF(VLOOKUP($E16,模型表!$C:$L,6,FALSE)=0,"",VLOOKUP($E16,模型表!$C:$L,10,FALSE))</f>
        <v>Hero_Proud_JDCZhang</v>
      </c>
      <c r="U16" t="str">
        <f ca="1">VLOOKUP($E16,模型表!$C:$Q,11,FALSE)</f>
        <v>Hero_Unique_JDCZhang</v>
      </c>
      <c r="Y16" t="str">
        <f ca="1">IF(VLOOKUP($E16,模型表!$C:$N,12,FALSE)="Death",VLOOKUP($E16,模型表!$C:$Q,13,FALSE),"")</f>
        <v/>
      </c>
      <c r="Z16" t="str">
        <f ca="1">IF($B16="","",IF(VLOOKUP($E16,模型表!$C:$O,12,FALSE)="PBuff","["&amp;VLOOKUP($E16,模型表!$C:Q,13,FALSE)&amp;"]","[]"))</f>
        <v>[Hero_PBattle_JDCZhang]</v>
      </c>
      <c r="AA16" t="str">
        <f ca="1">VLOOKUP($B16,基础扩展表!$E:$I,5,FALSE)</f>
        <v>FALSE</v>
      </c>
      <c r="AB16">
        <f ca="1">VLOOKUP($B16,基础扩展表!$E:$I,4,FALSE)</f>
        <v>0.15</v>
      </c>
      <c r="AC16">
        <f ca="1">VLOOKUP($B16,基础表!$E:$T,16,FALSE)</f>
        <v>0</v>
      </c>
      <c r="AD16">
        <f t="shared" ca="1" si="9"/>
        <v>20</v>
      </c>
      <c r="AE16">
        <f t="shared" ca="1" si="5"/>
        <v>1</v>
      </c>
      <c r="AF16" t="str">
        <f t="shared" ca="1" si="10"/>
        <v>[]</v>
      </c>
      <c r="AH16" t="str">
        <f ca="1">VLOOKUP($B16,基础表!$E:$R,14,FALSE)</f>
        <v>{"a1":[10,750],"a2":0,"a3":0,"a4":50}</v>
      </c>
      <c r="AI16">
        <f ca="1">VLOOKUP($B16,基础表!$E:$S,13,FALSE)</f>
        <v>680</v>
      </c>
      <c r="AK16">
        <f ca="1">VLOOKUP($B16,基础表!$E:$H,4,FALSE)</f>
        <v>17368.996050000002</v>
      </c>
      <c r="AN16" s="23" t="str">
        <f t="shared" ca="1" si="11"/>
        <v>[]</v>
      </c>
      <c r="AO16" s="23">
        <f t="shared" ca="1" si="6"/>
        <v>0</v>
      </c>
      <c r="AP16" s="23" t="str">
        <f t="shared" ca="1" si="7"/>
        <v>[1]</v>
      </c>
      <c r="AR16">
        <f ca="1">VLOOKUP($B16,基础表!$E:$J,4,FALSE)</f>
        <v>17368.996050000002</v>
      </c>
      <c r="AS16">
        <f ca="1">VLOOKUP($B16,基础表!$E:$J,5,FALSE)</f>
        <v>16928.87472</v>
      </c>
      <c r="AT16">
        <f ca="1">VLOOKUP($B16,基础表!$E:$J,6,FALSE)</f>
        <v>188429.1355116</v>
      </c>
      <c r="AU16">
        <f ca="1">VLOOKUP($B16,基础扩展表!$E:$AG,MATCH(AU$2,基础扩展表!$E$1:$AG$1,0),FALSE)</f>
        <v>1</v>
      </c>
      <c r="AV16">
        <f ca="1">VLOOKUP($B16,基础扩展表!$E:$AG,MATCH(AV$2,基础扩展表!$E$1:$AG$1,0),FALSE)</f>
        <v>1</v>
      </c>
      <c r="AW16">
        <f ca="1">VLOOKUP($B16,基础扩展表!$E:$AG,MATCH(AW$2,基础扩展表!$E$1:$AG$1,0),FALSE)</f>
        <v>0</v>
      </c>
      <c r="AX16">
        <f ca="1">VLOOKUP($B16,基础扩展表!$E:$AG,MATCH(AX$2,基础扩展表!$E$1:$AG$1,0),FALSE)</f>
        <v>0</v>
      </c>
      <c r="AY16">
        <f ca="1">VLOOKUP($B16,基础扩展表!$E:$AG,MATCH(AY$2,基础扩展表!$E$1:$AG$1,0),FALSE)</f>
        <v>0</v>
      </c>
      <c r="AZ16">
        <f ca="1">VLOOKUP($B16,基础扩展表!$E:$AG,MATCH(AZ$2,基础扩展表!$E$1:$AG$1,0),FALSE)</f>
        <v>0</v>
      </c>
      <c r="BA16">
        <f ca="1">VLOOKUP($B16,基础扩展表!$E:$AG,MATCH(BA$2,基础扩展表!$E$1:$AG$1,0),FALSE)</f>
        <v>0</v>
      </c>
      <c r="BB16">
        <f ca="1">VLOOKUP($B16,基础扩展表!$E:$AG,MATCH(BB$2,基础扩展表!$E$1:$AG$1,0),FALSE)</f>
        <v>0</v>
      </c>
      <c r="BC16">
        <f ca="1">VLOOKUP($B16,基础扩展表!$E:$AG,MATCH(BC$2,基础扩展表!$E$1:$AG$1,0),FALSE)</f>
        <v>0</v>
      </c>
      <c r="BD16">
        <f ca="1">VLOOKUP($B16,基础扩展表!$E:$AG,MATCH(BD$2,基础扩展表!$E$1:$AG$1,0),FALSE)</f>
        <v>0</v>
      </c>
      <c r="BE16">
        <f ca="1">VLOOKUP($B16,基础扩展表!$E:$AG,MATCH(BE$2,基础扩展表!$E$1:$AG$1,0),FALSE)</f>
        <v>0</v>
      </c>
      <c r="BF16">
        <f ca="1">VLOOKUP($B16,基础扩展表!$E:$AG,MATCH(BF$2,基础扩展表!$E$1:$AG$1,0),FALSE)</f>
        <v>0</v>
      </c>
      <c r="BG16">
        <f ca="1">VLOOKUP($B16,基础扩展表!$E:$AG,MATCH(BG$2,基础扩展表!$E$1:$AG$1,0),FALSE)</f>
        <v>0</v>
      </c>
      <c r="BH16">
        <f ca="1">VLOOKUP($B16,基础扩展表!$E:$AG,MATCH(BH$2,基础扩展表!$E$1:$AG$1,0),FALSE)</f>
        <v>0</v>
      </c>
      <c r="BI16">
        <f ca="1">VLOOKUP($B16,基础扩展表!$E:$AG,MATCH(BI$2,基础扩展表!$E$1:$AG$1,0),FALSE)</f>
        <v>0</v>
      </c>
      <c r="BJ16">
        <f ca="1">VLOOKUP($B16,基础扩展表!$E:$AG,MATCH(BJ$2,基础扩展表!$E$1:$AG$1,0),FALSE)</f>
        <v>0</v>
      </c>
      <c r="BK16">
        <f ca="1">VLOOKUP($B16,基础扩展表!$E:$AG,MATCH(BK$2,基础扩展表!$E$1:$AG$1,0),FALSE)</f>
        <v>0</v>
      </c>
      <c r="BL16">
        <f ca="1">VLOOKUP($B16,基础扩展表!$E:$AG,MATCH(BL$2,基础扩展表!$E$1:$AG$1,0),FALSE)</f>
        <v>0</v>
      </c>
      <c r="BM16">
        <f ca="1">VLOOKUP($B16,基础扩展表!$E:$AG,MATCH(BM$2,基础扩展表!$E$1:$AG$1,0),FALSE)</f>
        <v>0</v>
      </c>
      <c r="BN16">
        <f ca="1">VLOOKUP($B16,基础扩展表!$E:$AG,MATCH(BN$2,基础扩展表!$E$1:$AG$1,0),FALSE)</f>
        <v>0</v>
      </c>
      <c r="BO16">
        <f ca="1">VLOOKUP($B16,基础扩展表!$E:$AG,MATCH(BO$2,基础扩展表!$E$1:$AG$1,0),FALSE)</f>
        <v>0</v>
      </c>
      <c r="BP16">
        <f ca="1">VLOOKUP($B16,基础扩展表!$E:$AG,MATCH(BP$2,基础扩展表!$E$1:$AG$1,0),FALSE)</f>
        <v>1</v>
      </c>
      <c r="BQ16" t="str">
        <f ca="1">IF($B16="","",IF(VLOOKUP($E16,模型表!$C:$R,16,FALSE)=1,VLOOKUP($E16,模型表!$C:$S,17,FALSE),""))</f>
        <v/>
      </c>
      <c r="BR16">
        <f ca="1">VLOOKUP(C16,模型表!D:H,5,FALSE)</f>
        <v>12</v>
      </c>
    </row>
    <row r="17" spans="2:70" x14ac:dyDescent="0.2">
      <c r="B17" t="str">
        <f t="array" aca="1" ref="B17" ca="1">INDEX(基础表!$Y:$Y,SMALL(IF(基础表!$Z:$Z=0,ROW(基础表!$Z:$Z),999),ROW(H11)))&amp;""</f>
        <v>M22P02U01N02</v>
      </c>
      <c r="C17" t="str">
        <f ca="1">VLOOKUP(VLOOKUP($B17,基础表!$E:$G,3,FALSE),模型表!$C:$D,2,FALSE)</f>
        <v>Model_YDZZong</v>
      </c>
      <c r="E17" t="str">
        <f ca="1">VLOOKUP($B17,基础表!$E:$G,3,FALSE)</f>
        <v>梵天丸</v>
      </c>
      <c r="G17">
        <f ca="1">VLOOKUP($E17,模型表!$C:$G,5,FALSE)</f>
        <v>1</v>
      </c>
      <c r="H17">
        <f ca="1">VLOOKUP($E17,模型表!$C:$F,4,FALSE)</f>
        <v>12</v>
      </c>
      <c r="I17" t="str">
        <f ca="1">VLOOKUP($E17,模型表!$C:$J,8,FALSE)</f>
        <v>Defense</v>
      </c>
      <c r="K17">
        <f t="shared" ca="1" si="0"/>
        <v>3</v>
      </c>
      <c r="L17">
        <f t="shared" ca="1" si="1"/>
        <v>1</v>
      </c>
      <c r="M17" t="str">
        <f t="shared" ca="1" si="2"/>
        <v>[EARTH]</v>
      </c>
      <c r="N17" t="str">
        <f t="shared" ca="1" si="3"/>
        <v>NORMAL</v>
      </c>
      <c r="O17">
        <f t="shared" ca="1" si="8"/>
        <v>0</v>
      </c>
      <c r="P17" t="str">
        <f t="shared" ca="1" si="4"/>
        <v>AI_M22P02U01N02</v>
      </c>
      <c r="Q17" t="str">
        <f ca="1">VLOOKUP($E17,模型表!$C:$K,9,FALSE)</f>
        <v>Hero_Normal_YDZZong</v>
      </c>
      <c r="S17" t="str">
        <f ca="1">IF(VLOOKUP($E17,模型表!$C:$L,6,FALSE)=0,"",VLOOKUP($E17,模型表!$C:$L,10,FALSE))</f>
        <v>Hero_Proud_YDZZong</v>
      </c>
      <c r="U17" t="str">
        <f ca="1">VLOOKUP($E17,模型表!$C:$Q,11,FALSE)</f>
        <v>Hero_Unique_YDZZong</v>
      </c>
      <c r="Y17" t="str">
        <f ca="1">IF(VLOOKUP($E17,模型表!$C:$N,12,FALSE)="Death",VLOOKUP($E17,模型表!$C:$Q,13,FALSE),"")</f>
        <v/>
      </c>
      <c r="Z17" t="str">
        <f ca="1">IF($B17="","",IF(VLOOKUP($E17,模型表!$C:$O,12,FALSE)="PBuff","["&amp;VLOOKUP($E17,模型表!$C:Q,13,FALSE)&amp;"]","[]"))</f>
        <v>[Hero_PBattle_YDZZong]</v>
      </c>
      <c r="AA17" t="str">
        <f ca="1">VLOOKUP($B17,基础扩展表!$E:$I,5,FALSE)</f>
        <v>FALSE</v>
      </c>
      <c r="AB17">
        <f ca="1">VLOOKUP($B17,基础扩展表!$E:$I,4,FALSE)</f>
        <v>0.15</v>
      </c>
      <c r="AC17">
        <f ca="1">VLOOKUP($B17,基础表!$E:$T,16,FALSE)</f>
        <v>0</v>
      </c>
      <c r="AD17">
        <f t="shared" ca="1" si="9"/>
        <v>20</v>
      </c>
      <c r="AE17">
        <f t="shared" ca="1" si="5"/>
        <v>1</v>
      </c>
      <c r="AF17" t="str">
        <f t="shared" ca="1" si="10"/>
        <v>[]</v>
      </c>
      <c r="AH17" t="str">
        <f ca="1">VLOOKUP($B17,基础表!$E:$R,14,FALSE)</f>
        <v>{"a1":[10,750],"a2":320,"a3":150,"a4":0}</v>
      </c>
      <c r="AI17">
        <f ca="1">VLOOKUP($B17,基础表!$E:$S,13,FALSE)</f>
        <v>880</v>
      </c>
      <c r="AK17">
        <f ca="1">VLOOKUP($B17,基础表!$E:$H,4,FALSE)</f>
        <v>18379.890000000003</v>
      </c>
      <c r="AN17" s="23" t="str">
        <f t="shared" ca="1" si="11"/>
        <v>[]</v>
      </c>
      <c r="AO17" s="23">
        <f t="shared" ca="1" si="6"/>
        <v>0</v>
      </c>
      <c r="AP17" s="23" t="str">
        <f t="shared" ca="1" si="7"/>
        <v>[1]</v>
      </c>
      <c r="AR17">
        <f ca="1">VLOOKUP($B17,基础表!$E:$J,4,FALSE)</f>
        <v>18379.890000000003</v>
      </c>
      <c r="AS17">
        <f ca="1">VLOOKUP($B17,基础表!$E:$J,5,FALSE)</f>
        <v>16928.87472</v>
      </c>
      <c r="AT17">
        <f ca="1">VLOOKUP($B17,基础表!$E:$J,6,FALSE)</f>
        <v>194194.27814399998</v>
      </c>
      <c r="AU17">
        <f ca="1">VLOOKUP($B17,基础扩展表!$E:$AG,MATCH(AU$2,基础扩展表!$E$1:$AG$1,0),FALSE)</f>
        <v>1</v>
      </c>
      <c r="AV17">
        <f ca="1">VLOOKUP($B17,基础扩展表!$E:$AG,MATCH(AV$2,基础扩展表!$E$1:$AG$1,0),FALSE)</f>
        <v>1</v>
      </c>
      <c r="AW17">
        <f ca="1">VLOOKUP($B17,基础扩展表!$E:$AG,MATCH(AW$2,基础扩展表!$E$1:$AG$1,0),FALSE)</f>
        <v>0</v>
      </c>
      <c r="AX17">
        <f ca="1">VLOOKUP($B17,基础扩展表!$E:$AG,MATCH(AX$2,基础扩展表!$E$1:$AG$1,0),FALSE)</f>
        <v>0</v>
      </c>
      <c r="AY17">
        <f ca="1">VLOOKUP($B17,基础扩展表!$E:$AG,MATCH(AY$2,基础扩展表!$E$1:$AG$1,0),FALSE)</f>
        <v>0</v>
      </c>
      <c r="AZ17">
        <f ca="1">VLOOKUP($B17,基础扩展表!$E:$AG,MATCH(AZ$2,基础扩展表!$E$1:$AG$1,0),FALSE)</f>
        <v>0</v>
      </c>
      <c r="BA17">
        <f ca="1">VLOOKUP($B17,基础扩展表!$E:$AG,MATCH(BA$2,基础扩展表!$E$1:$AG$1,0),FALSE)</f>
        <v>0</v>
      </c>
      <c r="BB17">
        <f ca="1">VLOOKUP($B17,基础扩展表!$E:$AG,MATCH(BB$2,基础扩展表!$E$1:$AG$1,0),FALSE)</f>
        <v>0</v>
      </c>
      <c r="BC17">
        <f ca="1">VLOOKUP($B17,基础扩展表!$E:$AG,MATCH(BC$2,基础扩展表!$E$1:$AG$1,0),FALSE)</f>
        <v>0</v>
      </c>
      <c r="BD17">
        <f ca="1">VLOOKUP($B17,基础扩展表!$E:$AG,MATCH(BD$2,基础扩展表!$E$1:$AG$1,0),FALSE)</f>
        <v>0</v>
      </c>
      <c r="BE17">
        <f ca="1">VLOOKUP($B17,基础扩展表!$E:$AG,MATCH(BE$2,基础扩展表!$E$1:$AG$1,0),FALSE)</f>
        <v>0</v>
      </c>
      <c r="BF17">
        <f ca="1">VLOOKUP($B17,基础扩展表!$E:$AG,MATCH(BF$2,基础扩展表!$E$1:$AG$1,0),FALSE)</f>
        <v>0</v>
      </c>
      <c r="BG17">
        <f ca="1">VLOOKUP($B17,基础扩展表!$E:$AG,MATCH(BG$2,基础扩展表!$E$1:$AG$1,0),FALSE)</f>
        <v>0</v>
      </c>
      <c r="BH17">
        <f ca="1">VLOOKUP($B17,基础扩展表!$E:$AG,MATCH(BH$2,基础扩展表!$E$1:$AG$1,0),FALSE)</f>
        <v>0</v>
      </c>
      <c r="BI17">
        <f ca="1">VLOOKUP($B17,基础扩展表!$E:$AG,MATCH(BI$2,基础扩展表!$E$1:$AG$1,0),FALSE)</f>
        <v>0</v>
      </c>
      <c r="BJ17">
        <f ca="1">VLOOKUP($B17,基础扩展表!$E:$AG,MATCH(BJ$2,基础扩展表!$E$1:$AG$1,0),FALSE)</f>
        <v>0</v>
      </c>
      <c r="BK17">
        <f ca="1">VLOOKUP($B17,基础扩展表!$E:$AG,MATCH(BK$2,基础扩展表!$E$1:$AG$1,0),FALSE)</f>
        <v>0</v>
      </c>
      <c r="BL17">
        <f ca="1">VLOOKUP($B17,基础扩展表!$E:$AG,MATCH(BL$2,基础扩展表!$E$1:$AG$1,0),FALSE)</f>
        <v>0</v>
      </c>
      <c r="BM17">
        <f ca="1">VLOOKUP($B17,基础扩展表!$E:$AG,MATCH(BM$2,基础扩展表!$E$1:$AG$1,0),FALSE)</f>
        <v>0</v>
      </c>
      <c r="BN17">
        <f ca="1">VLOOKUP($B17,基础扩展表!$E:$AG,MATCH(BN$2,基础扩展表!$E$1:$AG$1,0),FALSE)</f>
        <v>0</v>
      </c>
      <c r="BO17">
        <f ca="1">VLOOKUP($B17,基础扩展表!$E:$AG,MATCH(BO$2,基础扩展表!$E$1:$AG$1,0),FALSE)</f>
        <v>0</v>
      </c>
      <c r="BP17">
        <f ca="1">VLOOKUP($B17,基础扩展表!$E:$AG,MATCH(BP$2,基础扩展表!$E$1:$AG$1,0),FALSE)</f>
        <v>1</v>
      </c>
      <c r="BQ17" t="str">
        <f ca="1">IF($B17="","",IF(VLOOKUP($E17,模型表!$C:$R,16,FALSE)=1,VLOOKUP($E17,模型表!$C:$S,17,FALSE),""))</f>
        <v/>
      </c>
      <c r="BR17">
        <f ca="1">VLOOKUP(C17,模型表!D:H,5,FALSE)</f>
        <v>15</v>
      </c>
    </row>
    <row r="18" spans="2:70" x14ac:dyDescent="0.2">
      <c r="B18" t="str">
        <f t="array" aca="1" ref="B18" ca="1">INDEX(基础表!$Y:$Y,SMALL(IF(基础表!$Z:$Z=0,ROW(基础表!$Z:$Z),999),ROW(H12)))&amp;""</f>
        <v>M22P02U01N03</v>
      </c>
      <c r="C18" t="str">
        <f ca="1">VLOOKUP(VLOOKUP($B18,基础表!$E:$G,3,FALSE),模型表!$C:$D,2,FALSE)</f>
        <v>Model_NCai</v>
      </c>
      <c r="E18" t="str">
        <f ca="1">VLOOKUP($B18,基础表!$E:$G,3,FALSE)</f>
        <v>路德维希</v>
      </c>
      <c r="G18">
        <f ca="1">VLOOKUP($E18,模型表!$C:$G,5,FALSE)</f>
        <v>1</v>
      </c>
      <c r="H18">
        <f ca="1">VLOOKUP($E18,模型表!$C:$F,4,FALSE)</f>
        <v>14</v>
      </c>
      <c r="I18" t="str">
        <f ca="1">VLOOKUP($E18,模型表!$C:$J,8,FALSE)</f>
        <v>Defense</v>
      </c>
      <c r="K18">
        <f t="shared" ca="1" si="0"/>
        <v>3</v>
      </c>
      <c r="L18">
        <f t="shared" ca="1" si="1"/>
        <v>1</v>
      </c>
      <c r="M18" t="str">
        <f t="shared" ca="1" si="2"/>
        <v>[EARTH]</v>
      </c>
      <c r="N18" t="str">
        <f t="shared" ca="1" si="3"/>
        <v>NORMAL</v>
      </c>
      <c r="O18">
        <f t="shared" ca="1" si="8"/>
        <v>0</v>
      </c>
      <c r="P18" t="str">
        <f t="shared" ca="1" si="4"/>
        <v>AI_M22P02U01N03</v>
      </c>
      <c r="Q18" t="str">
        <f ca="1">VLOOKUP($E18,模型表!$C:$K,9,FALSE)</f>
        <v>Hero_Normal_NCai</v>
      </c>
      <c r="S18" t="str">
        <f ca="1">IF(VLOOKUP($E18,模型表!$C:$L,6,FALSE)=0,"",VLOOKUP($E18,模型表!$C:$L,10,FALSE))</f>
        <v>Hero_Proud_NCai</v>
      </c>
      <c r="U18" t="str">
        <f ca="1">VLOOKUP($E18,模型表!$C:$Q,11,FALSE)</f>
        <v>Hero_Unique_NCai</v>
      </c>
      <c r="Y18" t="str">
        <f ca="1">IF(VLOOKUP($E18,模型表!$C:$N,12,FALSE)="Death",VLOOKUP($E18,模型表!$C:$Q,13,FALSE),"")</f>
        <v/>
      </c>
      <c r="Z18" t="str">
        <f ca="1">IF($B18="","",IF(VLOOKUP($E18,模型表!$C:$O,12,FALSE)="PBuff","["&amp;VLOOKUP($E18,模型表!$C:Q,13,FALSE)&amp;"]","[]"))</f>
        <v>[Hero_PBattle_NCai]</v>
      </c>
      <c r="AA18" t="str">
        <f ca="1">VLOOKUP($B18,基础扩展表!$E:$I,5,FALSE)</f>
        <v>FALSE</v>
      </c>
      <c r="AB18">
        <f ca="1">VLOOKUP($B18,基础扩展表!$E:$I,4,FALSE)</f>
        <v>0.15</v>
      </c>
      <c r="AC18">
        <f ca="1">VLOOKUP($B18,基础表!$E:$T,16,FALSE)</f>
        <v>0</v>
      </c>
      <c r="AD18">
        <f t="shared" ca="1" si="9"/>
        <v>20</v>
      </c>
      <c r="AE18">
        <f t="shared" ca="1" si="5"/>
        <v>1</v>
      </c>
      <c r="AF18" t="str">
        <f t="shared" ca="1" si="10"/>
        <v>[]</v>
      </c>
      <c r="AH18" t="str">
        <f ca="1">VLOOKUP($B18,基础表!$E:$R,14,FALSE)</f>
        <v>{"a1":[10,750],"a2":320,"a3":150,"a4":0}</v>
      </c>
      <c r="AI18">
        <f ca="1">VLOOKUP($B18,基础表!$E:$S,13,FALSE)</f>
        <v>680</v>
      </c>
      <c r="AK18">
        <f ca="1">VLOOKUP($B18,基础表!$E:$H,4,FALSE)</f>
        <v>17001.398249999998</v>
      </c>
      <c r="AN18" s="23" t="str">
        <f t="shared" ca="1" si="11"/>
        <v>[]</v>
      </c>
      <c r="AO18" s="23">
        <f t="shared" ca="1" si="6"/>
        <v>0</v>
      </c>
      <c r="AP18" s="23" t="str">
        <f t="shared" ca="1" si="7"/>
        <v>[1]</v>
      </c>
      <c r="AR18">
        <f ca="1">VLOOKUP($B18,基础表!$E:$J,4,FALSE)</f>
        <v>17001.398249999998</v>
      </c>
      <c r="AS18">
        <f ca="1">VLOOKUP($B18,基础表!$E:$J,5,FALSE)</f>
        <v>16928.87472</v>
      </c>
      <c r="AT18">
        <f ca="1">VLOOKUP($B18,基础表!$E:$J,6,FALSE)</f>
        <v>192980.56390559996</v>
      </c>
      <c r="AU18">
        <f ca="1">VLOOKUP($B18,基础扩展表!$E:$AG,MATCH(AU$2,基础扩展表!$E$1:$AG$1,0),FALSE)</f>
        <v>1</v>
      </c>
      <c r="AV18">
        <f ca="1">VLOOKUP($B18,基础扩展表!$E:$AG,MATCH(AV$2,基础扩展表!$E$1:$AG$1,0),FALSE)</f>
        <v>1</v>
      </c>
      <c r="AW18">
        <f ca="1">VLOOKUP($B18,基础扩展表!$E:$AG,MATCH(AW$2,基础扩展表!$E$1:$AG$1,0),FALSE)</f>
        <v>0</v>
      </c>
      <c r="AX18">
        <f ca="1">VLOOKUP($B18,基础扩展表!$E:$AG,MATCH(AX$2,基础扩展表!$E$1:$AG$1,0),FALSE)</f>
        <v>0</v>
      </c>
      <c r="AY18">
        <f ca="1">VLOOKUP($B18,基础扩展表!$E:$AG,MATCH(AY$2,基础扩展表!$E$1:$AG$1,0),FALSE)</f>
        <v>0</v>
      </c>
      <c r="AZ18">
        <f ca="1">VLOOKUP($B18,基础扩展表!$E:$AG,MATCH(AZ$2,基础扩展表!$E$1:$AG$1,0),FALSE)</f>
        <v>0</v>
      </c>
      <c r="BA18">
        <f ca="1">VLOOKUP($B18,基础扩展表!$E:$AG,MATCH(BA$2,基础扩展表!$E$1:$AG$1,0),FALSE)</f>
        <v>0</v>
      </c>
      <c r="BB18">
        <f ca="1">VLOOKUP($B18,基础扩展表!$E:$AG,MATCH(BB$2,基础扩展表!$E$1:$AG$1,0),FALSE)</f>
        <v>0</v>
      </c>
      <c r="BC18">
        <f ca="1">VLOOKUP($B18,基础扩展表!$E:$AG,MATCH(BC$2,基础扩展表!$E$1:$AG$1,0),FALSE)</f>
        <v>0</v>
      </c>
      <c r="BD18">
        <f ca="1">VLOOKUP($B18,基础扩展表!$E:$AG,MATCH(BD$2,基础扩展表!$E$1:$AG$1,0),FALSE)</f>
        <v>0</v>
      </c>
      <c r="BE18">
        <f ca="1">VLOOKUP($B18,基础扩展表!$E:$AG,MATCH(BE$2,基础扩展表!$E$1:$AG$1,0),FALSE)</f>
        <v>0</v>
      </c>
      <c r="BF18">
        <f ca="1">VLOOKUP($B18,基础扩展表!$E:$AG,MATCH(BF$2,基础扩展表!$E$1:$AG$1,0),FALSE)</f>
        <v>0</v>
      </c>
      <c r="BG18">
        <f ca="1">VLOOKUP($B18,基础扩展表!$E:$AG,MATCH(BG$2,基础扩展表!$E$1:$AG$1,0),FALSE)</f>
        <v>0</v>
      </c>
      <c r="BH18">
        <f ca="1">VLOOKUP($B18,基础扩展表!$E:$AG,MATCH(BH$2,基础扩展表!$E$1:$AG$1,0),FALSE)</f>
        <v>0</v>
      </c>
      <c r="BI18">
        <f ca="1">VLOOKUP($B18,基础扩展表!$E:$AG,MATCH(BI$2,基础扩展表!$E$1:$AG$1,0),FALSE)</f>
        <v>0</v>
      </c>
      <c r="BJ18">
        <f ca="1">VLOOKUP($B18,基础扩展表!$E:$AG,MATCH(BJ$2,基础扩展表!$E$1:$AG$1,0),FALSE)</f>
        <v>0</v>
      </c>
      <c r="BK18">
        <f ca="1">VLOOKUP($B18,基础扩展表!$E:$AG,MATCH(BK$2,基础扩展表!$E$1:$AG$1,0),FALSE)</f>
        <v>0</v>
      </c>
      <c r="BL18">
        <f ca="1">VLOOKUP($B18,基础扩展表!$E:$AG,MATCH(BL$2,基础扩展表!$E$1:$AG$1,0),FALSE)</f>
        <v>0</v>
      </c>
      <c r="BM18">
        <f ca="1">VLOOKUP($B18,基础扩展表!$E:$AG,MATCH(BM$2,基础扩展表!$E$1:$AG$1,0),FALSE)</f>
        <v>0</v>
      </c>
      <c r="BN18">
        <f ca="1">VLOOKUP($B18,基础扩展表!$E:$AG,MATCH(BN$2,基础扩展表!$E$1:$AG$1,0),FALSE)</f>
        <v>0</v>
      </c>
      <c r="BO18">
        <f ca="1">VLOOKUP($B18,基础扩展表!$E:$AG,MATCH(BO$2,基础扩展表!$E$1:$AG$1,0),FALSE)</f>
        <v>0</v>
      </c>
      <c r="BP18">
        <f ca="1">VLOOKUP($B18,基础扩展表!$E:$AG,MATCH(BP$2,基础扩展表!$E$1:$AG$1,0),FALSE)</f>
        <v>1</v>
      </c>
      <c r="BQ18" t="str">
        <f ca="1">IF($B18="","",IF(VLOOKUP($E18,模型表!$C:$R,16,FALSE)=1,VLOOKUP($E18,模型表!$C:$S,17,FALSE),""))</f>
        <v/>
      </c>
      <c r="BR18">
        <f ca="1">VLOOKUP(C18,模型表!D:H,5,FALSE)</f>
        <v>10</v>
      </c>
    </row>
    <row r="19" spans="2:70" x14ac:dyDescent="0.2">
      <c r="B19" t="str">
        <f t="array" aca="1" ref="B19" ca="1">INDEX(基础表!$Y:$Y,SMALL(IF(基础表!$Z:$Z=0,ROW(基础表!$Z:$Z),999),ROW(H13)))&amp;""</f>
        <v>M22P02U02N05</v>
      </c>
      <c r="C19" t="str">
        <f ca="1">VLOOKUP(VLOOKUP($B19,基础表!$E:$G,3,FALSE),模型表!$C:$D,2,FALSE)</f>
        <v>Model_BHTZi</v>
      </c>
      <c r="E19" t="str">
        <f ca="1">VLOOKUP($B19,基础表!$E:$G,3,FALSE)</f>
        <v>不溯</v>
      </c>
      <c r="G19">
        <f ca="1">VLOOKUP($E19,模型表!$C:$G,5,FALSE)</f>
        <v>0</v>
      </c>
      <c r="H19">
        <f ca="1">VLOOKUP($E19,模型表!$C:$F,4,FALSE)</f>
        <v>14</v>
      </c>
      <c r="I19" t="str">
        <f ca="1">VLOOKUP($E19,模型表!$C:$J,8,FALSE)</f>
        <v>Support</v>
      </c>
      <c r="K19">
        <f t="shared" ca="1" si="0"/>
        <v>3</v>
      </c>
      <c r="L19">
        <f t="shared" ca="1" si="1"/>
        <v>1</v>
      </c>
      <c r="M19" t="str">
        <f t="shared" ca="1" si="2"/>
        <v>[EARTH]</v>
      </c>
      <c r="N19" t="str">
        <f t="shared" ca="1" si="3"/>
        <v>NORMAL</v>
      </c>
      <c r="O19">
        <f t="shared" ca="1" si="8"/>
        <v>0</v>
      </c>
      <c r="P19" t="str">
        <f t="shared" ca="1" si="4"/>
        <v>AI_M22P02U02N05</v>
      </c>
      <c r="Q19" t="str">
        <f ca="1">VLOOKUP($E19,模型表!$C:$K,9,FALSE)</f>
        <v>Hero_Normal_BHTZi</v>
      </c>
      <c r="S19" t="str">
        <f ca="1">IF(VLOOKUP($E19,模型表!$C:$L,6,FALSE)=0,"",VLOOKUP($E19,模型表!$C:$L,10,FALSE))</f>
        <v>Hero_Proud_BHTZi</v>
      </c>
      <c r="U19" t="str">
        <f ca="1">VLOOKUP($E19,模型表!$C:$Q,11,FALSE)</f>
        <v>Hero_Unique_BHTZi</v>
      </c>
      <c r="Y19" t="str">
        <f ca="1">IF(VLOOKUP($E19,模型表!$C:$N,12,FALSE)="Death",VLOOKUP($E19,模型表!$C:$Q,13,FALSE),"")</f>
        <v/>
      </c>
      <c r="Z19" t="str">
        <f ca="1">IF($B19="","",IF(VLOOKUP($E19,模型表!$C:$O,12,FALSE)="PBuff","["&amp;VLOOKUP($E19,模型表!$C:Q,13,FALSE)&amp;"]","[]"))</f>
        <v>[Hero_PBattle_BHTZi]</v>
      </c>
      <c r="AA19" t="str">
        <f ca="1">VLOOKUP($B19,基础扩展表!$E:$I,5,FALSE)</f>
        <v>FALSE</v>
      </c>
      <c r="AB19">
        <f ca="1">VLOOKUP($B19,基础扩展表!$E:$I,4,FALSE)</f>
        <v>0.15</v>
      </c>
      <c r="AC19">
        <f ca="1">VLOOKUP($B19,基础表!$E:$T,16,FALSE)</f>
        <v>30</v>
      </c>
      <c r="AD19">
        <f t="shared" ca="1" si="9"/>
        <v>20</v>
      </c>
      <c r="AE19">
        <f t="shared" ca="1" si="5"/>
        <v>1</v>
      </c>
      <c r="AF19" t="str">
        <f t="shared" ca="1" si="10"/>
        <v>[]</v>
      </c>
      <c r="AH19" t="str">
        <f ca="1">VLOOKUP($B19,基础表!$E:$R,14,FALSE)</f>
        <v>{"a1":[10,750],"a2":320,"a3":250,"a4":50}</v>
      </c>
      <c r="AI19">
        <f ca="1">VLOOKUP($B19,基础表!$E:$S,13,FALSE)</f>
        <v>1000</v>
      </c>
      <c r="AK19">
        <f ca="1">VLOOKUP($B19,基础表!$E:$H,4,FALSE)</f>
        <v>33769.984559999997</v>
      </c>
      <c r="AN19" s="23" t="str">
        <f t="shared" ca="1" si="11"/>
        <v>[]</v>
      </c>
      <c r="AO19" s="23">
        <f t="shared" ca="1" si="6"/>
        <v>0</v>
      </c>
      <c r="AP19" s="23" t="str">
        <f t="shared" ca="1" si="7"/>
        <v>[1]</v>
      </c>
      <c r="AR19">
        <f ca="1">VLOOKUP($B19,基础表!$E:$J,4,FALSE)</f>
        <v>33769.984559999997</v>
      </c>
      <c r="AS19">
        <f ca="1">VLOOKUP($B19,基础表!$E:$J,5,FALSE)</f>
        <v>14346.503999999999</v>
      </c>
      <c r="AT19">
        <f ca="1">VLOOKUP($B19,基础表!$E:$J,6,FALSE)</f>
        <v>321830.34206400003</v>
      </c>
      <c r="AU19">
        <f ca="1">VLOOKUP($B19,基础扩展表!$E:$AG,MATCH(AU$2,基础扩展表!$E$1:$AG$1,0),FALSE)</f>
        <v>1</v>
      </c>
      <c r="AV19">
        <f ca="1">VLOOKUP($B19,基础扩展表!$E:$AG,MATCH(AV$2,基础扩展表!$E$1:$AG$1,0),FALSE)</f>
        <v>1</v>
      </c>
      <c r="AW19">
        <f ca="1">VLOOKUP($B19,基础扩展表!$E:$AG,MATCH(AW$2,基础扩展表!$E$1:$AG$1,0),FALSE)</f>
        <v>0</v>
      </c>
      <c r="AX19">
        <f ca="1">VLOOKUP($B19,基础扩展表!$E:$AG,MATCH(AX$2,基础扩展表!$E$1:$AG$1,0),FALSE)</f>
        <v>0</v>
      </c>
      <c r="AY19">
        <f ca="1">VLOOKUP($B19,基础扩展表!$E:$AG,MATCH(AY$2,基础扩展表!$E$1:$AG$1,0),FALSE)</f>
        <v>0</v>
      </c>
      <c r="AZ19">
        <f ca="1">VLOOKUP($B19,基础扩展表!$E:$AG,MATCH(AZ$2,基础扩展表!$E$1:$AG$1,0),FALSE)</f>
        <v>0</v>
      </c>
      <c r="BA19">
        <f ca="1">VLOOKUP($B19,基础扩展表!$E:$AG,MATCH(BA$2,基础扩展表!$E$1:$AG$1,0),FALSE)</f>
        <v>0</v>
      </c>
      <c r="BB19">
        <f ca="1">VLOOKUP($B19,基础扩展表!$E:$AG,MATCH(BB$2,基础扩展表!$E$1:$AG$1,0),FALSE)</f>
        <v>0</v>
      </c>
      <c r="BC19">
        <f ca="1">VLOOKUP($B19,基础扩展表!$E:$AG,MATCH(BC$2,基础扩展表!$E$1:$AG$1,0),FALSE)</f>
        <v>0</v>
      </c>
      <c r="BD19">
        <f ca="1">VLOOKUP($B19,基础扩展表!$E:$AG,MATCH(BD$2,基础扩展表!$E$1:$AG$1,0),FALSE)</f>
        <v>0</v>
      </c>
      <c r="BE19">
        <f ca="1">VLOOKUP($B19,基础扩展表!$E:$AG,MATCH(BE$2,基础扩展表!$E$1:$AG$1,0),FALSE)</f>
        <v>0</v>
      </c>
      <c r="BF19">
        <f ca="1">VLOOKUP($B19,基础扩展表!$E:$AG,MATCH(BF$2,基础扩展表!$E$1:$AG$1,0),FALSE)</f>
        <v>0</v>
      </c>
      <c r="BG19">
        <f ca="1">VLOOKUP($B19,基础扩展表!$E:$AG,MATCH(BG$2,基础扩展表!$E$1:$AG$1,0),FALSE)</f>
        <v>0</v>
      </c>
      <c r="BH19">
        <f ca="1">VLOOKUP($B19,基础扩展表!$E:$AG,MATCH(BH$2,基础扩展表!$E$1:$AG$1,0),FALSE)</f>
        <v>0</v>
      </c>
      <c r="BI19">
        <f ca="1">VLOOKUP($B19,基础扩展表!$E:$AG,MATCH(BI$2,基础扩展表!$E$1:$AG$1,0),FALSE)</f>
        <v>0</v>
      </c>
      <c r="BJ19">
        <f ca="1">VLOOKUP($B19,基础扩展表!$E:$AG,MATCH(BJ$2,基础扩展表!$E$1:$AG$1,0),FALSE)</f>
        <v>0</v>
      </c>
      <c r="BK19">
        <f ca="1">VLOOKUP($B19,基础扩展表!$E:$AG,MATCH(BK$2,基础扩展表!$E$1:$AG$1,0),FALSE)</f>
        <v>0</v>
      </c>
      <c r="BL19">
        <f ca="1">VLOOKUP($B19,基础扩展表!$E:$AG,MATCH(BL$2,基础扩展表!$E$1:$AG$1,0),FALSE)</f>
        <v>0</v>
      </c>
      <c r="BM19">
        <f ca="1">VLOOKUP($B19,基础扩展表!$E:$AG,MATCH(BM$2,基础扩展表!$E$1:$AG$1,0),FALSE)</f>
        <v>0</v>
      </c>
      <c r="BN19">
        <f ca="1">VLOOKUP($B19,基础扩展表!$E:$AG,MATCH(BN$2,基础扩展表!$E$1:$AG$1,0),FALSE)</f>
        <v>0</v>
      </c>
      <c r="BO19">
        <f ca="1">VLOOKUP($B19,基础扩展表!$E:$AG,MATCH(BO$2,基础扩展表!$E$1:$AG$1,0),FALSE)</f>
        <v>0</v>
      </c>
      <c r="BP19">
        <f ca="1">VLOOKUP($B19,基础扩展表!$E:$AG,MATCH(BP$2,基础扩展表!$E$1:$AG$1,0),FALSE)</f>
        <v>1</v>
      </c>
      <c r="BQ19" t="str">
        <f ca="1">IF($B19="","",IF(VLOOKUP($E19,模型表!$C:$R,16,FALSE)=1,VLOOKUP($E19,模型表!$C:$S,17,FALSE),""))</f>
        <v/>
      </c>
      <c r="BR19">
        <f ca="1">VLOOKUP(C19,模型表!D:H,5,FALSE)</f>
        <v>16</v>
      </c>
    </row>
    <row r="20" spans="2:70" x14ac:dyDescent="0.2">
      <c r="B20" t="str">
        <f t="array" aca="1" ref="B20" ca="1">INDEX(基础表!$Y:$Y,SMALL(IF(基础表!$Z:$Z=0,ROW(基础表!$Z:$Z),999),ROW(H14)))&amp;""</f>
        <v>M22P02U02N07</v>
      </c>
      <c r="C20" t="str">
        <f ca="1">VLOOKUP(VLOOKUP($B20,基础表!$E:$G,3,FALSE),模型表!$C:$D,2,FALSE)</f>
        <v>Model_MLYTLSha</v>
      </c>
      <c r="E20" t="str">
        <f ca="1">VLOOKUP($B20,基础表!$E:$G,3,FALSE)</f>
        <v>安娜</v>
      </c>
      <c r="G20">
        <f ca="1">VLOOKUP($E20,模型表!$C:$G,5,FALSE)</f>
        <v>0</v>
      </c>
      <c r="H20">
        <f ca="1">VLOOKUP($E20,模型表!$C:$F,4,FALSE)</f>
        <v>14</v>
      </c>
      <c r="I20" t="str">
        <f ca="1">VLOOKUP($E20,模型表!$C:$J,8,FALSE)</f>
        <v>Cure</v>
      </c>
      <c r="K20">
        <f t="shared" ca="1" si="0"/>
        <v>3</v>
      </c>
      <c r="L20">
        <f t="shared" ca="1" si="1"/>
        <v>1</v>
      </c>
      <c r="M20" t="str">
        <f t="shared" ca="1" si="2"/>
        <v>[EARTH]</v>
      </c>
      <c r="N20" t="str">
        <f t="shared" ca="1" si="3"/>
        <v>NORMAL</v>
      </c>
      <c r="O20">
        <f t="shared" ca="1" si="8"/>
        <v>0</v>
      </c>
      <c r="P20" t="str">
        <f t="shared" ca="1" si="4"/>
        <v>AI_M22P02U02N07</v>
      </c>
      <c r="Q20" t="str">
        <f ca="1">VLOOKUP($E20,模型表!$C:$K,9,FALSE)</f>
        <v>Hero_Normal_MLYTLSha</v>
      </c>
      <c r="S20" t="str">
        <f ca="1">IF(VLOOKUP($E20,模型表!$C:$L,6,FALSE)=0,"",VLOOKUP($E20,模型表!$C:$L,10,FALSE))</f>
        <v>Hero_Proud_MLYTLSha</v>
      </c>
      <c r="U20" t="str">
        <f ca="1">VLOOKUP($E20,模型表!$C:$Q,11,FALSE)</f>
        <v>Hero_Unique_MLYTLSha</v>
      </c>
      <c r="Y20" t="str">
        <f ca="1">IF(VLOOKUP($E20,模型表!$C:$N,12,FALSE)="Death",VLOOKUP($E20,模型表!$C:$Q,13,FALSE),"")</f>
        <v/>
      </c>
      <c r="Z20" t="str">
        <f ca="1">IF($B20="","",IF(VLOOKUP($E20,模型表!$C:$O,12,FALSE)="PBuff","["&amp;VLOOKUP($E20,模型表!$C:Q,13,FALSE)&amp;"]","[]"))</f>
        <v>[Hero_PBattle_MLYTLSha]</v>
      </c>
      <c r="AA20" t="str">
        <f ca="1">VLOOKUP($B20,基础扩展表!$E:$I,5,FALSE)</f>
        <v>FALSE</v>
      </c>
      <c r="AB20">
        <f ca="1">VLOOKUP($B20,基础扩展表!$E:$I,4,FALSE)</f>
        <v>0.15</v>
      </c>
      <c r="AC20">
        <f ca="1">VLOOKUP($B20,基础表!$E:$T,16,FALSE)</f>
        <v>0</v>
      </c>
      <c r="AD20">
        <f t="shared" ca="1" si="9"/>
        <v>20</v>
      </c>
      <c r="AE20">
        <f t="shared" ca="1" si="5"/>
        <v>1</v>
      </c>
      <c r="AF20" t="str">
        <f t="shared" ca="1" si="10"/>
        <v>[]</v>
      </c>
      <c r="AH20" t="str">
        <f ca="1">VLOOKUP($B20,基础表!$E:$R,14,FALSE)</f>
        <v>{"a1":[10,750],"a2":320,"a3":150,"a4":0}</v>
      </c>
      <c r="AI20">
        <f ca="1">VLOOKUP($B20,基础表!$E:$S,13,FALSE)</f>
        <v>380</v>
      </c>
      <c r="AK20">
        <f ca="1">VLOOKUP($B20,基础表!$E:$H,4,FALSE)</f>
        <v>37991.232629999999</v>
      </c>
      <c r="AN20" s="23" t="str">
        <f t="shared" ca="1" si="11"/>
        <v>[]</v>
      </c>
      <c r="AO20" s="23">
        <f t="shared" ca="1" si="6"/>
        <v>0</v>
      </c>
      <c r="AP20" s="23" t="str">
        <f t="shared" ca="1" si="7"/>
        <v>[1]</v>
      </c>
      <c r="AR20">
        <f ca="1">VLOOKUP($B20,基础表!$E:$J,4,FALSE)</f>
        <v>37991.232629999999</v>
      </c>
      <c r="AS20">
        <f ca="1">VLOOKUP($B20,基础表!$E:$J,5,FALSE)</f>
        <v>14346.503999999999</v>
      </c>
      <c r="AT20">
        <f ca="1">VLOOKUP($B20,基础表!$E:$J,6,FALSE)</f>
        <v>282430.05991200003</v>
      </c>
      <c r="AU20">
        <f ca="1">VLOOKUP($B20,基础扩展表!$E:$AG,MATCH(AU$2,基础扩展表!$E$1:$AG$1,0),FALSE)</f>
        <v>1</v>
      </c>
      <c r="AV20">
        <f ca="1">VLOOKUP($B20,基础扩展表!$E:$AG,MATCH(AV$2,基础扩展表!$E$1:$AG$1,0),FALSE)</f>
        <v>1</v>
      </c>
      <c r="AW20">
        <f ca="1">VLOOKUP($B20,基础扩展表!$E:$AG,MATCH(AW$2,基础扩展表!$E$1:$AG$1,0),FALSE)</f>
        <v>0</v>
      </c>
      <c r="AX20">
        <f ca="1">VLOOKUP($B20,基础扩展表!$E:$AG,MATCH(AX$2,基础扩展表!$E$1:$AG$1,0),FALSE)</f>
        <v>0</v>
      </c>
      <c r="AY20">
        <f ca="1">VLOOKUP($B20,基础扩展表!$E:$AG,MATCH(AY$2,基础扩展表!$E$1:$AG$1,0),FALSE)</f>
        <v>0</v>
      </c>
      <c r="AZ20">
        <f ca="1">VLOOKUP($B20,基础扩展表!$E:$AG,MATCH(AZ$2,基础扩展表!$E$1:$AG$1,0),FALSE)</f>
        <v>0</v>
      </c>
      <c r="BA20">
        <f ca="1">VLOOKUP($B20,基础扩展表!$E:$AG,MATCH(BA$2,基础扩展表!$E$1:$AG$1,0),FALSE)</f>
        <v>0</v>
      </c>
      <c r="BB20">
        <f ca="1">VLOOKUP($B20,基础扩展表!$E:$AG,MATCH(BB$2,基础扩展表!$E$1:$AG$1,0),FALSE)</f>
        <v>0</v>
      </c>
      <c r="BC20">
        <f ca="1">VLOOKUP($B20,基础扩展表!$E:$AG,MATCH(BC$2,基础扩展表!$E$1:$AG$1,0),FALSE)</f>
        <v>0</v>
      </c>
      <c r="BD20">
        <f ca="1">VLOOKUP($B20,基础扩展表!$E:$AG,MATCH(BD$2,基础扩展表!$E$1:$AG$1,0),FALSE)</f>
        <v>0</v>
      </c>
      <c r="BE20">
        <f ca="1">VLOOKUP($B20,基础扩展表!$E:$AG,MATCH(BE$2,基础扩展表!$E$1:$AG$1,0),FALSE)</f>
        <v>0</v>
      </c>
      <c r="BF20">
        <f ca="1">VLOOKUP($B20,基础扩展表!$E:$AG,MATCH(BF$2,基础扩展表!$E$1:$AG$1,0),FALSE)</f>
        <v>0</v>
      </c>
      <c r="BG20">
        <f ca="1">VLOOKUP($B20,基础扩展表!$E:$AG,MATCH(BG$2,基础扩展表!$E$1:$AG$1,0),FALSE)</f>
        <v>0</v>
      </c>
      <c r="BH20">
        <f ca="1">VLOOKUP($B20,基础扩展表!$E:$AG,MATCH(BH$2,基础扩展表!$E$1:$AG$1,0),FALSE)</f>
        <v>0</v>
      </c>
      <c r="BI20">
        <f ca="1">VLOOKUP($B20,基础扩展表!$E:$AG,MATCH(BI$2,基础扩展表!$E$1:$AG$1,0),FALSE)</f>
        <v>0</v>
      </c>
      <c r="BJ20">
        <f ca="1">VLOOKUP($B20,基础扩展表!$E:$AG,MATCH(BJ$2,基础扩展表!$E$1:$AG$1,0),FALSE)</f>
        <v>0</v>
      </c>
      <c r="BK20">
        <f ca="1">VLOOKUP($B20,基础扩展表!$E:$AG,MATCH(BK$2,基础扩展表!$E$1:$AG$1,0),FALSE)</f>
        <v>0</v>
      </c>
      <c r="BL20">
        <f ca="1">VLOOKUP($B20,基础扩展表!$E:$AG,MATCH(BL$2,基础扩展表!$E$1:$AG$1,0),FALSE)</f>
        <v>0</v>
      </c>
      <c r="BM20">
        <f ca="1">VLOOKUP($B20,基础扩展表!$E:$AG,MATCH(BM$2,基础扩展表!$E$1:$AG$1,0),FALSE)</f>
        <v>0</v>
      </c>
      <c r="BN20">
        <f ca="1">VLOOKUP($B20,基础扩展表!$E:$AG,MATCH(BN$2,基础扩展表!$E$1:$AG$1,0),FALSE)</f>
        <v>0</v>
      </c>
      <c r="BO20">
        <f ca="1">VLOOKUP($B20,基础扩展表!$E:$AG,MATCH(BO$2,基础扩展表!$E$1:$AG$1,0),FALSE)</f>
        <v>0</v>
      </c>
      <c r="BP20">
        <f ca="1">VLOOKUP($B20,基础扩展表!$E:$AG,MATCH(BP$2,基础扩展表!$E$1:$AG$1,0),FALSE)</f>
        <v>1</v>
      </c>
      <c r="BQ20" t="str">
        <f ca="1">IF($B20="","",IF(VLOOKUP($E20,模型表!$C:$R,16,FALSE)=1,VLOOKUP($E20,模型表!$C:$S,17,FALSE),""))</f>
        <v/>
      </c>
      <c r="BR20">
        <f ca="1">VLOOKUP(C20,模型表!D:H,5,FALSE)</f>
        <v>18</v>
      </c>
    </row>
    <row r="21" spans="2:70" x14ac:dyDescent="0.2">
      <c r="B21" t="str">
        <f t="array" aca="1" ref="B21" ca="1">INDEX(基础表!$Y:$Y,SMALL(IF(基础表!$Z:$Z=0,ROW(基础表!$Z:$Z),999),ROW(H15)))&amp;""</f>
        <v>M22P02U02N09</v>
      </c>
      <c r="C21" t="str">
        <f ca="1">VLOOKUP(VLOOKUP($B21,基础表!$E:$G,3,FALSE),模型表!$C:$D,2,FALSE)</f>
        <v>Model_MLYTLSha</v>
      </c>
      <c r="E21" t="str">
        <f ca="1">VLOOKUP($B21,基础表!$E:$G,3,FALSE)</f>
        <v>安娜</v>
      </c>
      <c r="G21">
        <f ca="1">VLOOKUP($E21,模型表!$C:$G,5,FALSE)</f>
        <v>0</v>
      </c>
      <c r="H21">
        <f ca="1">VLOOKUP($E21,模型表!$C:$F,4,FALSE)</f>
        <v>14</v>
      </c>
      <c r="I21" t="str">
        <f ca="1">VLOOKUP($E21,模型表!$C:$J,8,FALSE)</f>
        <v>Cure</v>
      </c>
      <c r="K21">
        <f t="shared" ca="1" si="0"/>
        <v>3</v>
      </c>
      <c r="L21">
        <f t="shared" ca="1" si="1"/>
        <v>1</v>
      </c>
      <c r="M21" t="str">
        <f t="shared" ca="1" si="2"/>
        <v>[EARTH]</v>
      </c>
      <c r="N21" t="str">
        <f t="shared" ca="1" si="3"/>
        <v>NORMAL</v>
      </c>
      <c r="O21">
        <f t="shared" ca="1" si="8"/>
        <v>0</v>
      </c>
      <c r="P21" t="str">
        <f t="shared" ca="1" si="4"/>
        <v>AI_M22P02U02N09</v>
      </c>
      <c r="Q21" t="str">
        <f ca="1">VLOOKUP($E21,模型表!$C:$K,9,FALSE)</f>
        <v>Hero_Normal_MLYTLSha</v>
      </c>
      <c r="S21" t="str">
        <f ca="1">IF(VLOOKUP($E21,模型表!$C:$L,6,FALSE)=0,"",VLOOKUP($E21,模型表!$C:$L,10,FALSE))</f>
        <v>Hero_Proud_MLYTLSha</v>
      </c>
      <c r="U21" t="str">
        <f ca="1">VLOOKUP($E21,模型表!$C:$Q,11,FALSE)</f>
        <v>Hero_Unique_MLYTLSha</v>
      </c>
      <c r="Y21" t="str">
        <f ca="1">IF(VLOOKUP($E21,模型表!$C:$N,12,FALSE)="Death",VLOOKUP($E21,模型表!$C:$Q,13,FALSE),"")</f>
        <v/>
      </c>
      <c r="Z21" t="str">
        <f ca="1">IF($B21="","",IF(VLOOKUP($E21,模型表!$C:$O,12,FALSE)="PBuff","["&amp;VLOOKUP($E21,模型表!$C:Q,13,FALSE)&amp;"]","[]"))</f>
        <v>[Hero_PBattle_MLYTLSha]</v>
      </c>
      <c r="AA21" t="str">
        <f ca="1">VLOOKUP($B21,基础扩展表!$E:$I,5,FALSE)</f>
        <v>FALSE</v>
      </c>
      <c r="AB21">
        <f ca="1">VLOOKUP($B21,基础扩展表!$E:$I,4,FALSE)</f>
        <v>0.15</v>
      </c>
      <c r="AC21">
        <f ca="1">VLOOKUP($B21,基础表!$E:$T,16,FALSE)</f>
        <v>0</v>
      </c>
      <c r="AD21">
        <f t="shared" ca="1" si="9"/>
        <v>20</v>
      </c>
      <c r="AE21">
        <f t="shared" ca="1" si="5"/>
        <v>1</v>
      </c>
      <c r="AF21" t="str">
        <f t="shared" ca="1" si="10"/>
        <v>[]</v>
      </c>
      <c r="AH21" t="str">
        <f ca="1">VLOOKUP($B21,基础表!$E:$R,14,FALSE)</f>
        <v>{"a1":[10,750],"a2":320,"a3":150,"a4":0}</v>
      </c>
      <c r="AI21">
        <f ca="1">VLOOKUP($B21,基础表!$E:$S,13,FALSE)</f>
        <v>380</v>
      </c>
      <c r="AK21">
        <f ca="1">VLOOKUP($B21,基础表!$E:$H,4,FALSE)</f>
        <v>37991.232629999999</v>
      </c>
      <c r="AN21" s="23" t="str">
        <f t="shared" ca="1" si="11"/>
        <v>[]</v>
      </c>
      <c r="AO21" s="23">
        <f t="shared" ca="1" si="6"/>
        <v>0</v>
      </c>
      <c r="AP21" s="23" t="str">
        <f t="shared" ca="1" si="7"/>
        <v>[1]</v>
      </c>
      <c r="AR21">
        <f ca="1">VLOOKUP($B21,基础表!$E:$J,4,FALSE)</f>
        <v>37991.232629999999</v>
      </c>
      <c r="AS21">
        <f ca="1">VLOOKUP($B21,基础表!$E:$J,5,FALSE)</f>
        <v>14346.503999999999</v>
      </c>
      <c r="AT21">
        <f ca="1">VLOOKUP($B21,基础表!$E:$J,6,FALSE)</f>
        <v>282430.05991200003</v>
      </c>
      <c r="AU21">
        <f ca="1">VLOOKUP($B21,基础扩展表!$E:$AG,MATCH(AU$2,基础扩展表!$E$1:$AG$1,0),FALSE)</f>
        <v>1</v>
      </c>
      <c r="AV21">
        <f ca="1">VLOOKUP($B21,基础扩展表!$E:$AG,MATCH(AV$2,基础扩展表!$E$1:$AG$1,0),FALSE)</f>
        <v>1</v>
      </c>
      <c r="AW21">
        <f ca="1">VLOOKUP($B21,基础扩展表!$E:$AG,MATCH(AW$2,基础扩展表!$E$1:$AG$1,0),FALSE)</f>
        <v>0</v>
      </c>
      <c r="AX21">
        <f ca="1">VLOOKUP($B21,基础扩展表!$E:$AG,MATCH(AX$2,基础扩展表!$E$1:$AG$1,0),FALSE)</f>
        <v>0</v>
      </c>
      <c r="AY21">
        <f ca="1">VLOOKUP($B21,基础扩展表!$E:$AG,MATCH(AY$2,基础扩展表!$E$1:$AG$1,0),FALSE)</f>
        <v>0</v>
      </c>
      <c r="AZ21">
        <f ca="1">VLOOKUP($B21,基础扩展表!$E:$AG,MATCH(AZ$2,基础扩展表!$E$1:$AG$1,0),FALSE)</f>
        <v>0</v>
      </c>
      <c r="BA21">
        <f ca="1">VLOOKUP($B21,基础扩展表!$E:$AG,MATCH(BA$2,基础扩展表!$E$1:$AG$1,0),FALSE)</f>
        <v>0</v>
      </c>
      <c r="BB21">
        <f ca="1">VLOOKUP($B21,基础扩展表!$E:$AG,MATCH(BB$2,基础扩展表!$E$1:$AG$1,0),FALSE)</f>
        <v>0</v>
      </c>
      <c r="BC21">
        <f ca="1">VLOOKUP($B21,基础扩展表!$E:$AG,MATCH(BC$2,基础扩展表!$E$1:$AG$1,0),FALSE)</f>
        <v>0</v>
      </c>
      <c r="BD21">
        <f ca="1">VLOOKUP($B21,基础扩展表!$E:$AG,MATCH(BD$2,基础扩展表!$E$1:$AG$1,0),FALSE)</f>
        <v>0</v>
      </c>
      <c r="BE21">
        <f ca="1">VLOOKUP($B21,基础扩展表!$E:$AG,MATCH(BE$2,基础扩展表!$E$1:$AG$1,0),FALSE)</f>
        <v>0</v>
      </c>
      <c r="BF21">
        <f ca="1">VLOOKUP($B21,基础扩展表!$E:$AG,MATCH(BF$2,基础扩展表!$E$1:$AG$1,0),FALSE)</f>
        <v>0</v>
      </c>
      <c r="BG21">
        <f ca="1">VLOOKUP($B21,基础扩展表!$E:$AG,MATCH(BG$2,基础扩展表!$E$1:$AG$1,0),FALSE)</f>
        <v>0</v>
      </c>
      <c r="BH21">
        <f ca="1">VLOOKUP($B21,基础扩展表!$E:$AG,MATCH(BH$2,基础扩展表!$E$1:$AG$1,0),FALSE)</f>
        <v>0</v>
      </c>
      <c r="BI21">
        <f ca="1">VLOOKUP($B21,基础扩展表!$E:$AG,MATCH(BI$2,基础扩展表!$E$1:$AG$1,0),FALSE)</f>
        <v>0</v>
      </c>
      <c r="BJ21">
        <f ca="1">VLOOKUP($B21,基础扩展表!$E:$AG,MATCH(BJ$2,基础扩展表!$E$1:$AG$1,0),FALSE)</f>
        <v>0</v>
      </c>
      <c r="BK21">
        <f ca="1">VLOOKUP($B21,基础扩展表!$E:$AG,MATCH(BK$2,基础扩展表!$E$1:$AG$1,0),FALSE)</f>
        <v>0</v>
      </c>
      <c r="BL21">
        <f ca="1">VLOOKUP($B21,基础扩展表!$E:$AG,MATCH(BL$2,基础扩展表!$E$1:$AG$1,0),FALSE)</f>
        <v>0</v>
      </c>
      <c r="BM21">
        <f ca="1">VLOOKUP($B21,基础扩展表!$E:$AG,MATCH(BM$2,基础扩展表!$E$1:$AG$1,0),FALSE)</f>
        <v>0</v>
      </c>
      <c r="BN21">
        <f ca="1">VLOOKUP($B21,基础扩展表!$E:$AG,MATCH(BN$2,基础扩展表!$E$1:$AG$1,0),FALSE)</f>
        <v>0</v>
      </c>
      <c r="BO21">
        <f ca="1">VLOOKUP($B21,基础扩展表!$E:$AG,MATCH(BO$2,基础扩展表!$E$1:$AG$1,0),FALSE)</f>
        <v>0</v>
      </c>
      <c r="BP21">
        <f ca="1">VLOOKUP($B21,基础扩展表!$E:$AG,MATCH(BP$2,基础扩展表!$E$1:$AG$1,0),FALSE)</f>
        <v>1</v>
      </c>
      <c r="BQ21" t="str">
        <f ca="1">IF($B21="","",IF(VLOOKUP($E21,模型表!$C:$R,16,FALSE)=1,VLOOKUP($E21,模型表!$C:$S,17,FALSE),""))</f>
        <v/>
      </c>
      <c r="BR21">
        <f ca="1">VLOOKUP(C21,模型表!D:H,5,FALSE)</f>
        <v>18</v>
      </c>
    </row>
    <row r="22" spans="2:70" x14ac:dyDescent="0.2">
      <c r="B22" t="str">
        <f t="array" aca="1" ref="B22" ca="1">INDEX(基础表!$Y:$Y,SMALL(IF(基础表!$Z:$Z=0,ROW(基础表!$Z:$Z),999),ROW(H16)))&amp;""</f>
        <v>M22P02U03N04</v>
      </c>
      <c r="C22" t="str">
        <f ca="1">VLOOKUP(VLOOKUP($B22,基础表!$E:$G,3,FALSE),模型表!$C:$D,2,FALSE)</f>
        <v>Model_BHTZi</v>
      </c>
      <c r="E22" t="str">
        <f ca="1">VLOOKUP($B22,基础表!$E:$G,3,FALSE)</f>
        <v>不溯</v>
      </c>
      <c r="G22">
        <f ca="1">VLOOKUP($E22,模型表!$C:$G,5,FALSE)</f>
        <v>0</v>
      </c>
      <c r="H22">
        <f ca="1">VLOOKUP($E22,模型表!$C:$F,4,FALSE)</f>
        <v>14</v>
      </c>
      <c r="I22" t="str">
        <f ca="1">VLOOKUP($E22,模型表!$C:$J,8,FALSE)</f>
        <v>Support</v>
      </c>
      <c r="K22">
        <f t="shared" ca="1" si="0"/>
        <v>3</v>
      </c>
      <c r="L22">
        <f t="shared" ca="1" si="1"/>
        <v>1</v>
      </c>
      <c r="M22" t="str">
        <f t="shared" ca="1" si="2"/>
        <v>[EARTH]</v>
      </c>
      <c r="N22" t="str">
        <f t="shared" ca="1" si="3"/>
        <v>NORMAL</v>
      </c>
      <c r="O22">
        <f t="shared" ca="1" si="8"/>
        <v>0</v>
      </c>
      <c r="P22" t="str">
        <f t="shared" ca="1" si="4"/>
        <v>AI_M22P02U03N04</v>
      </c>
      <c r="Q22" t="str">
        <f ca="1">VLOOKUP($E22,模型表!$C:$K,9,FALSE)</f>
        <v>Hero_Normal_BHTZi</v>
      </c>
      <c r="S22" t="str">
        <f ca="1">IF(VLOOKUP($E22,模型表!$C:$L,6,FALSE)=0,"",VLOOKUP($E22,模型表!$C:$L,10,FALSE))</f>
        <v>Hero_Proud_BHTZi</v>
      </c>
      <c r="U22" t="str">
        <f ca="1">VLOOKUP($E22,模型表!$C:$Q,11,FALSE)</f>
        <v>Hero_Unique_BHTZi</v>
      </c>
      <c r="Y22" t="str">
        <f ca="1">IF(VLOOKUP($E22,模型表!$C:$N,12,FALSE)="Death",VLOOKUP($E22,模型表!$C:$Q,13,FALSE),"")</f>
        <v/>
      </c>
      <c r="Z22" t="str">
        <f ca="1">IF($B22="","",IF(VLOOKUP($E22,模型表!$C:$O,12,FALSE)="PBuff","["&amp;VLOOKUP($E22,模型表!$C:Q,13,FALSE)&amp;"]","[]"))</f>
        <v>[Hero_PBattle_BHTZi]</v>
      </c>
      <c r="AA22" t="str">
        <f ca="1">VLOOKUP($B22,基础扩展表!$E:$I,5,FALSE)</f>
        <v>FALSE</v>
      </c>
      <c r="AB22">
        <f ca="1">VLOOKUP($B22,基础扩展表!$E:$I,4,FALSE)</f>
        <v>0.15</v>
      </c>
      <c r="AC22">
        <f ca="1">VLOOKUP($B22,基础表!$E:$T,16,FALSE)</f>
        <v>25</v>
      </c>
      <c r="AD22">
        <f t="shared" ca="1" si="9"/>
        <v>20</v>
      </c>
      <c r="AE22">
        <f t="shared" ca="1" si="5"/>
        <v>1</v>
      </c>
      <c r="AF22" t="str">
        <f t="shared" ca="1" si="10"/>
        <v>[]</v>
      </c>
      <c r="AH22" t="str">
        <f ca="1">VLOOKUP($B22,基础表!$E:$R,14,FALSE)</f>
        <v>{"a1":[10,750],"a2":320,"a3":150,"a4":0}</v>
      </c>
      <c r="AI22">
        <f ca="1">VLOOKUP($B22,基础表!$E:$S,13,FALSE)</f>
        <v>1000</v>
      </c>
      <c r="AK22">
        <f ca="1">VLOOKUP($B22,基础表!$E:$H,4,FALSE)</f>
        <v>33769.984559999997</v>
      </c>
      <c r="AN22" s="23" t="str">
        <f t="shared" ca="1" si="11"/>
        <v>[]</v>
      </c>
      <c r="AO22" s="23">
        <f t="shared" ca="1" si="6"/>
        <v>0</v>
      </c>
      <c r="AP22" s="23" t="str">
        <f t="shared" ca="1" si="7"/>
        <v>[1]</v>
      </c>
      <c r="AR22">
        <f ca="1">VLOOKUP($B22,基础表!$E:$J,4,FALSE)</f>
        <v>33769.984559999997</v>
      </c>
      <c r="AS22">
        <f ca="1">VLOOKUP($B22,基础表!$E:$J,5,FALSE)</f>
        <v>14346.503999999999</v>
      </c>
      <c r="AT22">
        <f ca="1">VLOOKUP($B22,基础表!$E:$J,6,FALSE)</f>
        <v>321830.34206400003</v>
      </c>
      <c r="AU22">
        <f ca="1">VLOOKUP($B22,基础扩展表!$E:$AG,MATCH(AU$2,基础扩展表!$E$1:$AG$1,0),FALSE)</f>
        <v>1</v>
      </c>
      <c r="AV22">
        <f ca="1">VLOOKUP($B22,基础扩展表!$E:$AG,MATCH(AV$2,基础扩展表!$E$1:$AG$1,0),FALSE)</f>
        <v>1</v>
      </c>
      <c r="AW22">
        <f ca="1">VLOOKUP($B22,基础扩展表!$E:$AG,MATCH(AW$2,基础扩展表!$E$1:$AG$1,0),FALSE)</f>
        <v>0</v>
      </c>
      <c r="AX22">
        <f ca="1">VLOOKUP($B22,基础扩展表!$E:$AG,MATCH(AX$2,基础扩展表!$E$1:$AG$1,0),FALSE)</f>
        <v>0</v>
      </c>
      <c r="AY22">
        <f ca="1">VLOOKUP($B22,基础扩展表!$E:$AG,MATCH(AY$2,基础扩展表!$E$1:$AG$1,0),FALSE)</f>
        <v>0</v>
      </c>
      <c r="AZ22">
        <f ca="1">VLOOKUP($B22,基础扩展表!$E:$AG,MATCH(AZ$2,基础扩展表!$E$1:$AG$1,0),FALSE)</f>
        <v>0</v>
      </c>
      <c r="BA22">
        <f ca="1">VLOOKUP($B22,基础扩展表!$E:$AG,MATCH(BA$2,基础扩展表!$E$1:$AG$1,0),FALSE)</f>
        <v>0</v>
      </c>
      <c r="BB22">
        <f ca="1">VLOOKUP($B22,基础扩展表!$E:$AG,MATCH(BB$2,基础扩展表!$E$1:$AG$1,0),FALSE)</f>
        <v>0</v>
      </c>
      <c r="BC22">
        <f ca="1">VLOOKUP($B22,基础扩展表!$E:$AG,MATCH(BC$2,基础扩展表!$E$1:$AG$1,0),FALSE)</f>
        <v>0</v>
      </c>
      <c r="BD22">
        <f ca="1">VLOOKUP($B22,基础扩展表!$E:$AG,MATCH(BD$2,基础扩展表!$E$1:$AG$1,0),FALSE)</f>
        <v>0</v>
      </c>
      <c r="BE22">
        <f ca="1">VLOOKUP($B22,基础扩展表!$E:$AG,MATCH(BE$2,基础扩展表!$E$1:$AG$1,0),FALSE)</f>
        <v>0</v>
      </c>
      <c r="BF22">
        <f ca="1">VLOOKUP($B22,基础扩展表!$E:$AG,MATCH(BF$2,基础扩展表!$E$1:$AG$1,0),FALSE)</f>
        <v>0</v>
      </c>
      <c r="BG22">
        <f ca="1">VLOOKUP($B22,基础扩展表!$E:$AG,MATCH(BG$2,基础扩展表!$E$1:$AG$1,0),FALSE)</f>
        <v>0</v>
      </c>
      <c r="BH22">
        <f ca="1">VLOOKUP($B22,基础扩展表!$E:$AG,MATCH(BH$2,基础扩展表!$E$1:$AG$1,0),FALSE)</f>
        <v>0</v>
      </c>
      <c r="BI22">
        <f ca="1">VLOOKUP($B22,基础扩展表!$E:$AG,MATCH(BI$2,基础扩展表!$E$1:$AG$1,0),FALSE)</f>
        <v>0</v>
      </c>
      <c r="BJ22">
        <f ca="1">VLOOKUP($B22,基础扩展表!$E:$AG,MATCH(BJ$2,基础扩展表!$E$1:$AG$1,0),FALSE)</f>
        <v>0</v>
      </c>
      <c r="BK22">
        <f ca="1">VLOOKUP($B22,基础扩展表!$E:$AG,MATCH(BK$2,基础扩展表!$E$1:$AG$1,0),FALSE)</f>
        <v>0</v>
      </c>
      <c r="BL22">
        <f ca="1">VLOOKUP($B22,基础扩展表!$E:$AG,MATCH(BL$2,基础扩展表!$E$1:$AG$1,0),FALSE)</f>
        <v>0</v>
      </c>
      <c r="BM22">
        <f ca="1">VLOOKUP($B22,基础扩展表!$E:$AG,MATCH(BM$2,基础扩展表!$E$1:$AG$1,0),FALSE)</f>
        <v>0</v>
      </c>
      <c r="BN22">
        <f ca="1">VLOOKUP($B22,基础扩展表!$E:$AG,MATCH(BN$2,基础扩展表!$E$1:$AG$1,0),FALSE)</f>
        <v>0</v>
      </c>
      <c r="BO22">
        <f ca="1">VLOOKUP($B22,基础扩展表!$E:$AG,MATCH(BO$2,基础扩展表!$E$1:$AG$1,0),FALSE)</f>
        <v>0</v>
      </c>
      <c r="BP22">
        <f ca="1">VLOOKUP($B22,基础扩展表!$E:$AG,MATCH(BP$2,基础扩展表!$E$1:$AG$1,0),FALSE)</f>
        <v>1</v>
      </c>
      <c r="BQ22" t="str">
        <f ca="1">IF($B22="","",IF(VLOOKUP($E22,模型表!$C:$R,16,FALSE)=1,VLOOKUP($E22,模型表!$C:$S,17,FALSE),""))</f>
        <v/>
      </c>
      <c r="BR22">
        <f ca="1">VLOOKUP(C22,模型表!D:H,5,FALSE)</f>
        <v>16</v>
      </c>
    </row>
    <row r="23" spans="2:70" x14ac:dyDescent="0.2">
      <c r="B23" t="str">
        <f t="array" aca="1" ref="B23" ca="1">INDEX(基础表!$Y:$Y,SMALL(IF(基础表!$Z:$Z=0,ROW(基础表!$Z:$Z),999),ROW(H17)))&amp;""</f>
        <v>M22P02U03N06</v>
      </c>
      <c r="C23" t="str">
        <f ca="1">VLOOKUP(VLOOKUP($B23,基础表!$E:$G,3,FALSE),模型表!$C:$D,2,FALSE)</f>
        <v>Model_BHTZi</v>
      </c>
      <c r="E23" t="str">
        <f ca="1">VLOOKUP($B23,基础表!$E:$G,3,FALSE)</f>
        <v>不溯</v>
      </c>
      <c r="G23">
        <f ca="1">VLOOKUP($E23,模型表!$C:$G,5,FALSE)</f>
        <v>0</v>
      </c>
      <c r="H23">
        <f ca="1">VLOOKUP($E23,模型表!$C:$F,4,FALSE)</f>
        <v>14</v>
      </c>
      <c r="I23" t="str">
        <f ca="1">VLOOKUP($E23,模型表!$C:$J,8,FALSE)</f>
        <v>Support</v>
      </c>
      <c r="K23">
        <f t="shared" ca="1" si="0"/>
        <v>3</v>
      </c>
      <c r="L23">
        <f t="shared" ca="1" si="1"/>
        <v>1</v>
      </c>
      <c r="M23" t="str">
        <f t="shared" ca="1" si="2"/>
        <v>[EARTH]</v>
      </c>
      <c r="N23" t="str">
        <f t="shared" ca="1" si="3"/>
        <v>NORMAL</v>
      </c>
      <c r="O23">
        <f t="shared" ca="1" si="8"/>
        <v>0</v>
      </c>
      <c r="P23" t="str">
        <f t="shared" ca="1" si="4"/>
        <v>AI_M22P02U03N06</v>
      </c>
      <c r="Q23" t="str">
        <f ca="1">VLOOKUP($E23,模型表!$C:$K,9,FALSE)</f>
        <v>Hero_Normal_BHTZi</v>
      </c>
      <c r="S23" t="str">
        <f ca="1">IF(VLOOKUP($E23,模型表!$C:$L,6,FALSE)=0,"",VLOOKUP($E23,模型表!$C:$L,10,FALSE))</f>
        <v>Hero_Proud_BHTZi</v>
      </c>
      <c r="U23" t="str">
        <f ca="1">VLOOKUP($E23,模型表!$C:$Q,11,FALSE)</f>
        <v>Hero_Unique_BHTZi</v>
      </c>
      <c r="Y23" t="str">
        <f ca="1">IF(VLOOKUP($E23,模型表!$C:$N,12,FALSE)="Death",VLOOKUP($E23,模型表!$C:$Q,13,FALSE),"")</f>
        <v/>
      </c>
      <c r="Z23" t="str">
        <f ca="1">IF($B23="","",IF(VLOOKUP($E23,模型表!$C:$O,12,FALSE)="PBuff","["&amp;VLOOKUP($E23,模型表!$C:Q,13,FALSE)&amp;"]","[]"))</f>
        <v>[Hero_PBattle_BHTZi]</v>
      </c>
      <c r="AA23" t="str">
        <f ca="1">VLOOKUP($B23,基础扩展表!$E:$I,5,FALSE)</f>
        <v>FALSE</v>
      </c>
      <c r="AB23">
        <f ca="1">VLOOKUP($B23,基础扩展表!$E:$I,4,FALSE)</f>
        <v>0.15</v>
      </c>
      <c r="AC23">
        <f ca="1">VLOOKUP($B23,基础表!$E:$T,16,FALSE)</f>
        <v>0</v>
      </c>
      <c r="AD23">
        <f t="shared" ca="1" si="9"/>
        <v>20</v>
      </c>
      <c r="AE23">
        <f t="shared" ca="1" si="5"/>
        <v>1</v>
      </c>
      <c r="AF23" t="str">
        <f t="shared" ca="1" si="10"/>
        <v>[]</v>
      </c>
      <c r="AH23" t="str">
        <f ca="1">VLOOKUP($B23,基础表!$E:$R,14,FALSE)</f>
        <v>{"a1":[10,750],"a2":320,"a3":150,"a4":0}</v>
      </c>
      <c r="AI23">
        <f ca="1">VLOOKUP($B23,基础表!$E:$S,13,FALSE)</f>
        <v>1000</v>
      </c>
      <c r="AK23">
        <f ca="1">VLOOKUP($B23,基础表!$E:$H,4,FALSE)</f>
        <v>33769.984559999997</v>
      </c>
      <c r="AN23" s="23" t="str">
        <f t="shared" ca="1" si="11"/>
        <v>[]</v>
      </c>
      <c r="AO23" s="23">
        <f t="shared" ca="1" si="6"/>
        <v>0</v>
      </c>
      <c r="AP23" s="23" t="str">
        <f t="shared" ca="1" si="7"/>
        <v>[1]</v>
      </c>
      <c r="AR23">
        <f ca="1">VLOOKUP($B23,基础表!$E:$J,4,FALSE)</f>
        <v>33769.984559999997</v>
      </c>
      <c r="AS23">
        <f ca="1">VLOOKUP($B23,基础表!$E:$J,5,FALSE)</f>
        <v>14346.503999999999</v>
      </c>
      <c r="AT23">
        <f ca="1">VLOOKUP($B23,基础表!$E:$J,6,FALSE)</f>
        <v>321830.34206400003</v>
      </c>
      <c r="AU23">
        <f ca="1">VLOOKUP($B23,基础扩展表!$E:$AG,MATCH(AU$2,基础扩展表!$E$1:$AG$1,0),FALSE)</f>
        <v>1</v>
      </c>
      <c r="AV23">
        <f ca="1">VLOOKUP($B23,基础扩展表!$E:$AG,MATCH(AV$2,基础扩展表!$E$1:$AG$1,0),FALSE)</f>
        <v>1</v>
      </c>
      <c r="AW23">
        <f ca="1">VLOOKUP($B23,基础扩展表!$E:$AG,MATCH(AW$2,基础扩展表!$E$1:$AG$1,0),FALSE)</f>
        <v>0</v>
      </c>
      <c r="AX23">
        <f ca="1">VLOOKUP($B23,基础扩展表!$E:$AG,MATCH(AX$2,基础扩展表!$E$1:$AG$1,0),FALSE)</f>
        <v>0</v>
      </c>
      <c r="AY23">
        <f ca="1">VLOOKUP($B23,基础扩展表!$E:$AG,MATCH(AY$2,基础扩展表!$E$1:$AG$1,0),FALSE)</f>
        <v>0</v>
      </c>
      <c r="AZ23">
        <f ca="1">VLOOKUP($B23,基础扩展表!$E:$AG,MATCH(AZ$2,基础扩展表!$E$1:$AG$1,0),FALSE)</f>
        <v>0</v>
      </c>
      <c r="BA23">
        <f ca="1">VLOOKUP($B23,基础扩展表!$E:$AG,MATCH(BA$2,基础扩展表!$E$1:$AG$1,0),FALSE)</f>
        <v>0</v>
      </c>
      <c r="BB23">
        <f ca="1">VLOOKUP($B23,基础扩展表!$E:$AG,MATCH(BB$2,基础扩展表!$E$1:$AG$1,0),FALSE)</f>
        <v>0</v>
      </c>
      <c r="BC23">
        <f ca="1">VLOOKUP($B23,基础扩展表!$E:$AG,MATCH(BC$2,基础扩展表!$E$1:$AG$1,0),FALSE)</f>
        <v>0</v>
      </c>
      <c r="BD23">
        <f ca="1">VLOOKUP($B23,基础扩展表!$E:$AG,MATCH(BD$2,基础扩展表!$E$1:$AG$1,0),FALSE)</f>
        <v>0</v>
      </c>
      <c r="BE23">
        <f ca="1">VLOOKUP($B23,基础扩展表!$E:$AG,MATCH(BE$2,基础扩展表!$E$1:$AG$1,0),FALSE)</f>
        <v>0</v>
      </c>
      <c r="BF23">
        <f ca="1">VLOOKUP($B23,基础扩展表!$E:$AG,MATCH(BF$2,基础扩展表!$E$1:$AG$1,0),FALSE)</f>
        <v>0</v>
      </c>
      <c r="BG23">
        <f ca="1">VLOOKUP($B23,基础扩展表!$E:$AG,MATCH(BG$2,基础扩展表!$E$1:$AG$1,0),FALSE)</f>
        <v>0</v>
      </c>
      <c r="BH23">
        <f ca="1">VLOOKUP($B23,基础扩展表!$E:$AG,MATCH(BH$2,基础扩展表!$E$1:$AG$1,0),FALSE)</f>
        <v>0</v>
      </c>
      <c r="BI23">
        <f ca="1">VLOOKUP($B23,基础扩展表!$E:$AG,MATCH(BI$2,基础扩展表!$E$1:$AG$1,0),FALSE)</f>
        <v>0</v>
      </c>
      <c r="BJ23">
        <f ca="1">VLOOKUP($B23,基础扩展表!$E:$AG,MATCH(BJ$2,基础扩展表!$E$1:$AG$1,0),FALSE)</f>
        <v>0</v>
      </c>
      <c r="BK23">
        <f ca="1">VLOOKUP($B23,基础扩展表!$E:$AG,MATCH(BK$2,基础扩展表!$E$1:$AG$1,0),FALSE)</f>
        <v>0</v>
      </c>
      <c r="BL23">
        <f ca="1">VLOOKUP($B23,基础扩展表!$E:$AG,MATCH(BL$2,基础扩展表!$E$1:$AG$1,0),FALSE)</f>
        <v>0</v>
      </c>
      <c r="BM23">
        <f ca="1">VLOOKUP($B23,基础扩展表!$E:$AG,MATCH(BM$2,基础扩展表!$E$1:$AG$1,0),FALSE)</f>
        <v>0</v>
      </c>
      <c r="BN23">
        <f ca="1">VLOOKUP($B23,基础扩展表!$E:$AG,MATCH(BN$2,基础扩展表!$E$1:$AG$1,0),FALSE)</f>
        <v>0</v>
      </c>
      <c r="BO23">
        <f ca="1">VLOOKUP($B23,基础扩展表!$E:$AG,MATCH(BO$2,基础扩展表!$E$1:$AG$1,0),FALSE)</f>
        <v>0</v>
      </c>
      <c r="BP23">
        <f ca="1">VLOOKUP($B23,基础扩展表!$E:$AG,MATCH(BP$2,基础扩展表!$E$1:$AG$1,0),FALSE)</f>
        <v>1</v>
      </c>
      <c r="BQ23" t="str">
        <f ca="1">IF($B23="","",IF(VLOOKUP($E23,模型表!$C:$R,16,FALSE)=1,VLOOKUP($E23,模型表!$C:$S,17,FALSE),""))</f>
        <v/>
      </c>
      <c r="BR23">
        <f ca="1">VLOOKUP(C23,模型表!D:H,5,FALSE)</f>
        <v>16</v>
      </c>
    </row>
    <row r="24" spans="2:70" x14ac:dyDescent="0.2">
      <c r="B24" t="str">
        <f t="array" aca="1" ref="B24" ca="1">INDEX(基础表!$Y:$Y,SMALL(IF(基础表!$Z:$Z=0,ROW(基础表!$Z:$Z),999),ROW(H18)))&amp;""</f>
        <v>M22P03U01N02</v>
      </c>
      <c r="C24" t="str">
        <f ca="1">VLOOKUP(VLOOKUP($B24,基础表!$E:$G,3,FALSE),模型表!$C:$D,2,FALSE)</f>
        <v>Model_BEr</v>
      </c>
      <c r="E24" t="str">
        <f ca="1">VLOOKUP($B24,基础表!$E:$G,3,FALSE)</f>
        <v>巴莱纳斯</v>
      </c>
      <c r="G24">
        <f ca="1">VLOOKUP($E24,模型表!$C:$G,5,FALSE)</f>
        <v>1</v>
      </c>
      <c r="H24">
        <f ca="1">VLOOKUP($E24,模型表!$C:$F,4,FALSE)</f>
        <v>14</v>
      </c>
      <c r="I24" t="str">
        <f ca="1">VLOOKUP($E24,模型表!$C:$J,8,FALSE)</f>
        <v>Defense</v>
      </c>
      <c r="K24">
        <f t="shared" ca="1" si="0"/>
        <v>3</v>
      </c>
      <c r="L24">
        <f t="shared" ca="1" si="1"/>
        <v>1</v>
      </c>
      <c r="M24" t="str">
        <f t="shared" ca="1" si="2"/>
        <v>[EARTH]</v>
      </c>
      <c r="N24" t="str">
        <f t="shared" ca="1" si="3"/>
        <v>NORMAL</v>
      </c>
      <c r="O24">
        <f t="shared" ca="1" si="8"/>
        <v>0</v>
      </c>
      <c r="P24" t="str">
        <f t="shared" ca="1" si="4"/>
        <v>AI_M22P03U01N02</v>
      </c>
      <c r="Q24" t="str">
        <f ca="1">VLOOKUP($E24,模型表!$C:$K,9,FALSE)</f>
        <v>Hero_Normal_BEr</v>
      </c>
      <c r="S24" t="str">
        <f ca="1">IF(VLOOKUP($E24,模型表!$C:$L,6,FALSE)=0,"",VLOOKUP($E24,模型表!$C:$L,10,FALSE))</f>
        <v>Hero_Proud_BEr</v>
      </c>
      <c r="U24" t="str">
        <f ca="1">VLOOKUP($E24,模型表!$C:$Q,11,FALSE)</f>
        <v>Hero_Unique_BEr</v>
      </c>
      <c r="Y24" t="str">
        <f ca="1">IF(VLOOKUP($E24,模型表!$C:$N,12,FALSE)="Death",VLOOKUP($E24,模型表!$C:$Q,13,FALSE),"")</f>
        <v>Hero_PBattle_BEr</v>
      </c>
      <c r="Z24" t="str">
        <f ca="1">IF($B24="","",IF(VLOOKUP($E24,模型表!$C:$O,12,FALSE)="PBuff","["&amp;VLOOKUP($E24,模型表!$C:Q,13,FALSE)&amp;"]","[]"))</f>
        <v>[]</v>
      </c>
      <c r="AA24" t="str">
        <f ca="1">VLOOKUP($B24,基础扩展表!$E:$I,5,FALSE)</f>
        <v>FALSE</v>
      </c>
      <c r="AB24">
        <f ca="1">VLOOKUP($B24,基础扩展表!$E:$I,4,FALSE)</f>
        <v>0.15</v>
      </c>
      <c r="AC24">
        <f ca="1">VLOOKUP($B24,基础表!$E:$T,16,FALSE)</f>
        <v>0</v>
      </c>
      <c r="AD24">
        <f t="shared" ca="1" si="9"/>
        <v>20</v>
      </c>
      <c r="AE24">
        <f t="shared" ca="1" si="5"/>
        <v>1</v>
      </c>
      <c r="AF24" t="str">
        <f t="shared" ca="1" si="10"/>
        <v>[]</v>
      </c>
      <c r="AH24" t="str">
        <f ca="1">VLOOKUP($B24,基础表!$E:$R,14,FALSE)</f>
        <v>{"a1":[10,750],"a2":320,"a3":150,"a4":0}</v>
      </c>
      <c r="AI24">
        <f ca="1">VLOOKUP($B24,基础表!$E:$S,13,FALSE)</f>
        <v>680</v>
      </c>
      <c r="AK24">
        <f ca="1">VLOOKUP($B24,基础表!$E:$H,4,FALSE)</f>
        <v>25502.097374999998</v>
      </c>
      <c r="AN24" s="23" t="str">
        <f t="shared" ca="1" si="11"/>
        <v>[]</v>
      </c>
      <c r="AO24" s="23">
        <f t="shared" ca="1" si="6"/>
        <v>0</v>
      </c>
      <c r="AP24" s="23" t="str">
        <f t="shared" ca="1" si="7"/>
        <v>[1]</v>
      </c>
      <c r="AR24">
        <f ca="1">VLOOKUP($B24,基础表!$E:$J,4,FALSE)</f>
        <v>25502.097374999998</v>
      </c>
      <c r="AS24">
        <f ca="1">VLOOKUP($B24,基础表!$E:$J,5,FALSE)</f>
        <v>16939.154880000002</v>
      </c>
      <c r="AT24">
        <f ca="1">VLOOKUP($B24,基础表!$E:$J,6,FALSE)</f>
        <v>265357.60328160005</v>
      </c>
      <c r="AU24">
        <f ca="1">VLOOKUP($B24,基础扩展表!$E:$AG,MATCH(AU$2,基础扩展表!$E$1:$AG$1,0),FALSE)</f>
        <v>1</v>
      </c>
      <c r="AV24">
        <f ca="1">VLOOKUP($B24,基础扩展表!$E:$AG,MATCH(AV$2,基础扩展表!$E$1:$AG$1,0),FALSE)</f>
        <v>1</v>
      </c>
      <c r="AW24">
        <f ca="1">VLOOKUP($B24,基础扩展表!$E:$AG,MATCH(AW$2,基础扩展表!$E$1:$AG$1,0),FALSE)</f>
        <v>0</v>
      </c>
      <c r="AX24">
        <f ca="1">VLOOKUP($B24,基础扩展表!$E:$AG,MATCH(AX$2,基础扩展表!$E$1:$AG$1,0),FALSE)</f>
        <v>0</v>
      </c>
      <c r="AY24">
        <f ca="1">VLOOKUP($B24,基础扩展表!$E:$AG,MATCH(AY$2,基础扩展表!$E$1:$AG$1,0),FALSE)</f>
        <v>0</v>
      </c>
      <c r="AZ24">
        <f ca="1">VLOOKUP($B24,基础扩展表!$E:$AG,MATCH(AZ$2,基础扩展表!$E$1:$AG$1,0),FALSE)</f>
        <v>0</v>
      </c>
      <c r="BA24">
        <f ca="1">VLOOKUP($B24,基础扩展表!$E:$AG,MATCH(BA$2,基础扩展表!$E$1:$AG$1,0),FALSE)</f>
        <v>0</v>
      </c>
      <c r="BB24">
        <f ca="1">VLOOKUP($B24,基础扩展表!$E:$AG,MATCH(BB$2,基础扩展表!$E$1:$AG$1,0),FALSE)</f>
        <v>0</v>
      </c>
      <c r="BC24">
        <f ca="1">VLOOKUP($B24,基础扩展表!$E:$AG,MATCH(BC$2,基础扩展表!$E$1:$AG$1,0),FALSE)</f>
        <v>0</v>
      </c>
      <c r="BD24">
        <f ca="1">VLOOKUP($B24,基础扩展表!$E:$AG,MATCH(BD$2,基础扩展表!$E$1:$AG$1,0),FALSE)</f>
        <v>0</v>
      </c>
      <c r="BE24">
        <f ca="1">VLOOKUP($B24,基础扩展表!$E:$AG,MATCH(BE$2,基础扩展表!$E$1:$AG$1,0),FALSE)</f>
        <v>0</v>
      </c>
      <c r="BF24">
        <f ca="1">VLOOKUP($B24,基础扩展表!$E:$AG,MATCH(BF$2,基础扩展表!$E$1:$AG$1,0),FALSE)</f>
        <v>0</v>
      </c>
      <c r="BG24">
        <f ca="1">VLOOKUP($B24,基础扩展表!$E:$AG,MATCH(BG$2,基础扩展表!$E$1:$AG$1,0),FALSE)</f>
        <v>0</v>
      </c>
      <c r="BH24">
        <f ca="1">VLOOKUP($B24,基础扩展表!$E:$AG,MATCH(BH$2,基础扩展表!$E$1:$AG$1,0),FALSE)</f>
        <v>0</v>
      </c>
      <c r="BI24">
        <f ca="1">VLOOKUP($B24,基础扩展表!$E:$AG,MATCH(BI$2,基础扩展表!$E$1:$AG$1,0),FALSE)</f>
        <v>0</v>
      </c>
      <c r="BJ24">
        <f ca="1">VLOOKUP($B24,基础扩展表!$E:$AG,MATCH(BJ$2,基础扩展表!$E$1:$AG$1,0),FALSE)</f>
        <v>0</v>
      </c>
      <c r="BK24">
        <f ca="1">VLOOKUP($B24,基础扩展表!$E:$AG,MATCH(BK$2,基础扩展表!$E$1:$AG$1,0),FALSE)</f>
        <v>0</v>
      </c>
      <c r="BL24">
        <f ca="1">VLOOKUP($B24,基础扩展表!$E:$AG,MATCH(BL$2,基础扩展表!$E$1:$AG$1,0),FALSE)</f>
        <v>0</v>
      </c>
      <c r="BM24">
        <f ca="1">VLOOKUP($B24,基础扩展表!$E:$AG,MATCH(BM$2,基础扩展表!$E$1:$AG$1,0),FALSE)</f>
        <v>0</v>
      </c>
      <c r="BN24">
        <f ca="1">VLOOKUP($B24,基础扩展表!$E:$AG,MATCH(BN$2,基础扩展表!$E$1:$AG$1,0),FALSE)</f>
        <v>0</v>
      </c>
      <c r="BO24">
        <f ca="1">VLOOKUP($B24,基础扩展表!$E:$AG,MATCH(BO$2,基础扩展表!$E$1:$AG$1,0),FALSE)</f>
        <v>0</v>
      </c>
      <c r="BP24">
        <f ca="1">VLOOKUP($B24,基础扩展表!$E:$AG,MATCH(BP$2,基础扩展表!$E$1:$AG$1,0),FALSE)</f>
        <v>1</v>
      </c>
      <c r="BQ24" t="str">
        <f ca="1">IF($B24="","",IF(VLOOKUP($E24,模型表!$C:$R,16,FALSE)=1,VLOOKUP($E24,模型表!$C:$S,17,FALSE),""))</f>
        <v>BEr_Transform</v>
      </c>
      <c r="BR24">
        <f ca="1">VLOOKUP(C24,模型表!D:H,5,FALSE)</f>
        <v>17</v>
      </c>
    </row>
    <row r="25" spans="2:70" x14ac:dyDescent="0.2">
      <c r="B25" t="str">
        <f t="array" aca="1" ref="B25" ca="1">INDEX(基础表!$Y:$Y,SMALL(IF(基础表!$Z:$Z=0,ROW(基础表!$Z:$Z),999),ROW(H19)))&amp;""</f>
        <v>M22P03U02N04</v>
      </c>
      <c r="C25" t="str">
        <f ca="1">VLOOKUP(VLOOKUP($B25,基础表!$E:$G,3,FALSE),模型表!$C:$D,2,FALSE)</f>
        <v>Model_KMLa</v>
      </c>
      <c r="E25" t="str">
        <f ca="1">VLOOKUP($B25,基础表!$E:$G,3,FALSE)</f>
        <v>嘉米</v>
      </c>
      <c r="G25">
        <f ca="1">VLOOKUP($E25,模型表!$C:$G,5,FALSE)</f>
        <v>0</v>
      </c>
      <c r="H25">
        <f ca="1">VLOOKUP($E25,模型表!$C:$F,4,FALSE)</f>
        <v>13</v>
      </c>
      <c r="I25" t="str">
        <f ca="1">VLOOKUP($E25,模型表!$C:$J,8,FALSE)</f>
        <v>Attack</v>
      </c>
      <c r="K25">
        <f t="shared" ca="1" si="0"/>
        <v>3</v>
      </c>
      <c r="L25">
        <f t="shared" ca="1" si="1"/>
        <v>1</v>
      </c>
      <c r="M25" t="str">
        <f t="shared" ca="1" si="2"/>
        <v>[EARTH]</v>
      </c>
      <c r="N25" t="str">
        <f t="shared" ca="1" si="3"/>
        <v>NORMAL</v>
      </c>
      <c r="O25">
        <f t="shared" ca="1" si="8"/>
        <v>0</v>
      </c>
      <c r="P25" t="str">
        <f t="shared" ca="1" si="4"/>
        <v>AI_M22P03U02N04</v>
      </c>
      <c r="Q25" t="str">
        <f ca="1">VLOOKUP($E25,模型表!$C:$K,9,FALSE)</f>
        <v>Hero_Normal_KMLa</v>
      </c>
      <c r="S25" t="str">
        <f ca="1">IF(VLOOKUP($E25,模型表!$C:$L,6,FALSE)=0,"",VLOOKUP($E25,模型表!$C:$L,10,FALSE))</f>
        <v>Hero_Proud_KMLa</v>
      </c>
      <c r="U25" t="str">
        <f ca="1">VLOOKUP($E25,模型表!$C:$Q,11,FALSE)</f>
        <v>Hero_Unique_KMLa</v>
      </c>
      <c r="Y25" t="str">
        <f ca="1">IF(VLOOKUP($E25,模型表!$C:$N,12,FALSE)="Death",VLOOKUP($E25,模型表!$C:$Q,13,FALSE),"")</f>
        <v/>
      </c>
      <c r="Z25" t="str">
        <f ca="1">IF($B25="","",IF(VLOOKUP($E25,模型表!$C:$O,12,FALSE)="PBuff","["&amp;VLOOKUP($E25,模型表!$C:Q,13,FALSE)&amp;"]","[]"))</f>
        <v>[Hero_PBattle_KMLa]</v>
      </c>
      <c r="AA25" t="str">
        <f ca="1">VLOOKUP($B25,基础扩展表!$E:$I,5,FALSE)</f>
        <v>FALSE</v>
      </c>
      <c r="AB25">
        <f ca="1">VLOOKUP($B25,基础扩展表!$E:$I,4,FALSE)</f>
        <v>0.15</v>
      </c>
      <c r="AC25">
        <f ca="1">VLOOKUP($B25,基础表!$E:$T,16,FALSE)</f>
        <v>30</v>
      </c>
      <c r="AD25">
        <f t="shared" ca="1" si="9"/>
        <v>20</v>
      </c>
      <c r="AE25">
        <f t="shared" ca="1" si="5"/>
        <v>1</v>
      </c>
      <c r="AF25" t="str">
        <f t="shared" ca="1" si="10"/>
        <v>[]</v>
      </c>
      <c r="AH25" t="str">
        <f ca="1">VLOOKUP($B25,基础表!$E:$R,14,FALSE)</f>
        <v>{"a1":[10,750],"a2":320,"a3":150,"a4":0}</v>
      </c>
      <c r="AI25">
        <f ca="1">VLOOKUP($B25,基础表!$E:$S,13,FALSE)</f>
        <v>1000</v>
      </c>
      <c r="AK25">
        <f ca="1">VLOOKUP($B25,基础表!$E:$H,4,FALSE)</f>
        <v>36723.020219999999</v>
      </c>
      <c r="AN25" s="23" t="str">
        <f t="shared" ca="1" si="11"/>
        <v>[]</v>
      </c>
      <c r="AO25" s="23">
        <f t="shared" ca="1" si="6"/>
        <v>0</v>
      </c>
      <c r="AP25" s="23" t="str">
        <f t="shared" ca="1" si="7"/>
        <v>[1]</v>
      </c>
      <c r="AR25">
        <f ca="1">VLOOKUP($B25,基础表!$E:$J,4,FALSE)</f>
        <v>36723.020219999999</v>
      </c>
      <c r="AS25">
        <f ca="1">VLOOKUP($B25,基础表!$E:$J,5,FALSE)</f>
        <v>11771.277120000001</v>
      </c>
      <c r="AT25">
        <f ca="1">VLOOKUP($B25,基础表!$E:$J,6,FALSE)</f>
        <v>160343.74325952001</v>
      </c>
      <c r="AU25">
        <f ca="1">VLOOKUP($B25,基础扩展表!$E:$AG,MATCH(AU$2,基础扩展表!$E$1:$AG$1,0),FALSE)</f>
        <v>1</v>
      </c>
      <c r="AV25">
        <f ca="1">VLOOKUP($B25,基础扩展表!$E:$AG,MATCH(AV$2,基础扩展表!$E$1:$AG$1,0),FALSE)</f>
        <v>1</v>
      </c>
      <c r="AW25">
        <f ca="1">VLOOKUP($B25,基础扩展表!$E:$AG,MATCH(AW$2,基础扩展表!$E$1:$AG$1,0),FALSE)</f>
        <v>0</v>
      </c>
      <c r="AX25">
        <f ca="1">VLOOKUP($B25,基础扩展表!$E:$AG,MATCH(AX$2,基础扩展表!$E$1:$AG$1,0),FALSE)</f>
        <v>0</v>
      </c>
      <c r="AY25">
        <f ca="1">VLOOKUP($B25,基础扩展表!$E:$AG,MATCH(AY$2,基础扩展表!$E$1:$AG$1,0),FALSE)</f>
        <v>0</v>
      </c>
      <c r="AZ25">
        <f ca="1">VLOOKUP($B25,基础扩展表!$E:$AG,MATCH(AZ$2,基础扩展表!$E$1:$AG$1,0),FALSE)</f>
        <v>0</v>
      </c>
      <c r="BA25">
        <f ca="1">VLOOKUP($B25,基础扩展表!$E:$AG,MATCH(BA$2,基础扩展表!$E$1:$AG$1,0),FALSE)</f>
        <v>0</v>
      </c>
      <c r="BB25">
        <f ca="1">VLOOKUP($B25,基础扩展表!$E:$AG,MATCH(BB$2,基础扩展表!$E$1:$AG$1,0),FALSE)</f>
        <v>0</v>
      </c>
      <c r="BC25">
        <f ca="1">VLOOKUP($B25,基础扩展表!$E:$AG,MATCH(BC$2,基础扩展表!$E$1:$AG$1,0),FALSE)</f>
        <v>0</v>
      </c>
      <c r="BD25">
        <f ca="1">VLOOKUP($B25,基础扩展表!$E:$AG,MATCH(BD$2,基础扩展表!$E$1:$AG$1,0),FALSE)</f>
        <v>0</v>
      </c>
      <c r="BE25">
        <f ca="1">VLOOKUP($B25,基础扩展表!$E:$AG,MATCH(BE$2,基础扩展表!$E$1:$AG$1,0),FALSE)</f>
        <v>0</v>
      </c>
      <c r="BF25">
        <f ca="1">VLOOKUP($B25,基础扩展表!$E:$AG,MATCH(BF$2,基础扩展表!$E$1:$AG$1,0),FALSE)</f>
        <v>0</v>
      </c>
      <c r="BG25">
        <f ca="1">VLOOKUP($B25,基础扩展表!$E:$AG,MATCH(BG$2,基础扩展表!$E$1:$AG$1,0),FALSE)</f>
        <v>0</v>
      </c>
      <c r="BH25">
        <f ca="1">VLOOKUP($B25,基础扩展表!$E:$AG,MATCH(BH$2,基础扩展表!$E$1:$AG$1,0),FALSE)</f>
        <v>0</v>
      </c>
      <c r="BI25">
        <f ca="1">VLOOKUP($B25,基础扩展表!$E:$AG,MATCH(BI$2,基础扩展表!$E$1:$AG$1,0),FALSE)</f>
        <v>0</v>
      </c>
      <c r="BJ25">
        <f ca="1">VLOOKUP($B25,基础扩展表!$E:$AG,MATCH(BJ$2,基础扩展表!$E$1:$AG$1,0),FALSE)</f>
        <v>0</v>
      </c>
      <c r="BK25">
        <f ca="1">VLOOKUP($B25,基础扩展表!$E:$AG,MATCH(BK$2,基础扩展表!$E$1:$AG$1,0),FALSE)</f>
        <v>0</v>
      </c>
      <c r="BL25">
        <f ca="1">VLOOKUP($B25,基础扩展表!$E:$AG,MATCH(BL$2,基础扩展表!$E$1:$AG$1,0),FALSE)</f>
        <v>0</v>
      </c>
      <c r="BM25">
        <f ca="1">VLOOKUP($B25,基础扩展表!$E:$AG,MATCH(BM$2,基础扩展表!$E$1:$AG$1,0),FALSE)</f>
        <v>0</v>
      </c>
      <c r="BN25">
        <f ca="1">VLOOKUP($B25,基础扩展表!$E:$AG,MATCH(BN$2,基础扩展表!$E$1:$AG$1,0),FALSE)</f>
        <v>0</v>
      </c>
      <c r="BO25">
        <f ca="1">VLOOKUP($B25,基础扩展表!$E:$AG,MATCH(BO$2,基础扩展表!$E$1:$AG$1,0),FALSE)</f>
        <v>0</v>
      </c>
      <c r="BP25">
        <f ca="1">VLOOKUP($B25,基础扩展表!$E:$AG,MATCH(BP$2,基础扩展表!$E$1:$AG$1,0),FALSE)</f>
        <v>1</v>
      </c>
      <c r="BQ25" t="str">
        <f ca="1">IF($B25="","",IF(VLOOKUP($E25,模型表!$C:$R,16,FALSE)=1,VLOOKUP($E25,模型表!$C:$S,17,FALSE),""))</f>
        <v>KMLa_Transform</v>
      </c>
      <c r="BR25">
        <f ca="1">VLOOKUP(C25,模型表!D:H,5,FALSE)</f>
        <v>17</v>
      </c>
    </row>
    <row r="26" spans="2:70" x14ac:dyDescent="0.2">
      <c r="B26" t="str">
        <f t="array" aca="1" ref="B26" ca="1">INDEX(基础表!$Y:$Y,SMALL(IF(基础表!$Z:$Z=0,ROW(基础表!$Z:$Z),999),ROW(H20)))&amp;""</f>
        <v>M22P03U02N05</v>
      </c>
      <c r="C26" t="str">
        <f ca="1">VLOOKUP(VLOOKUP($B26,基础表!$E:$G,3,FALSE),模型表!$C:$D,2,FALSE)</f>
        <v>Model_PNCao</v>
      </c>
      <c r="E26" t="str">
        <f ca="1">VLOOKUP($B26,基础表!$E:$G,3,FALSE)</f>
        <v>花海季</v>
      </c>
      <c r="G26">
        <f ca="1">VLOOKUP($E26,模型表!$C:$G,5,FALSE)</f>
        <v>0</v>
      </c>
      <c r="H26">
        <f ca="1">VLOOKUP($E26,模型表!$C:$F,4,FALSE)</f>
        <v>13</v>
      </c>
      <c r="I26" t="str">
        <f ca="1">VLOOKUP($E26,模型表!$C:$J,8,FALSE)</f>
        <v>Summon</v>
      </c>
      <c r="K26">
        <f t="shared" ca="1" si="0"/>
        <v>3</v>
      </c>
      <c r="L26">
        <f t="shared" ca="1" si="1"/>
        <v>1</v>
      </c>
      <c r="M26" t="str">
        <f t="shared" ca="1" si="2"/>
        <v>[EARTH]</v>
      </c>
      <c r="N26" t="str">
        <f t="shared" ca="1" si="3"/>
        <v>NORMAL</v>
      </c>
      <c r="O26">
        <f t="shared" ca="1" si="8"/>
        <v>0</v>
      </c>
      <c r="P26" t="str">
        <f t="shared" ca="1" si="4"/>
        <v>AI_M22P03U02N05</v>
      </c>
      <c r="Q26" t="str">
        <f ca="1">VLOOKUP($E26,模型表!$C:$K,9,FALSE)</f>
        <v>Hero_Normal_PNCao</v>
      </c>
      <c r="S26" t="str">
        <f ca="1">IF(VLOOKUP($E26,模型表!$C:$L,6,FALSE)=0,"",VLOOKUP($E26,模型表!$C:$L,10,FALSE))</f>
        <v>Hero_Proud_PNCao</v>
      </c>
      <c r="U26" t="str">
        <f ca="1">VLOOKUP($E26,模型表!$C:$Q,11,FALSE)</f>
        <v>Hero_Unique_PNCao</v>
      </c>
      <c r="Y26" t="str">
        <f ca="1">IF(VLOOKUP($E26,模型表!$C:$N,12,FALSE)="Death",VLOOKUP($E26,模型表!$C:$Q,13,FALSE),"")</f>
        <v>Hero_PBattle_PNCao</v>
      </c>
      <c r="Z26" t="str">
        <f ca="1">IF($B26="","",IF(VLOOKUP($E26,模型表!$C:$O,12,FALSE)="PBuff","["&amp;VLOOKUP($E26,模型表!$C:Q,13,FALSE)&amp;"]","[]"))</f>
        <v>[]</v>
      </c>
      <c r="AA26" t="str">
        <f ca="1">VLOOKUP($B26,基础扩展表!$E:$I,5,FALSE)</f>
        <v>FALSE</v>
      </c>
      <c r="AB26">
        <f ca="1">VLOOKUP($B26,基础扩展表!$E:$I,4,FALSE)</f>
        <v>0.15</v>
      </c>
      <c r="AC26">
        <f ca="1">VLOOKUP($B26,基础表!$E:$T,16,FALSE)</f>
        <v>0</v>
      </c>
      <c r="AD26">
        <f t="shared" ca="1" si="9"/>
        <v>20</v>
      </c>
      <c r="AE26">
        <f t="shared" ca="1" si="5"/>
        <v>1</v>
      </c>
      <c r="AF26" t="str">
        <f t="shared" ca="1" si="10"/>
        <v>[]</v>
      </c>
      <c r="AH26" t="str">
        <f ca="1">VLOOKUP($B26,基础表!$E:$R,14,FALSE)</f>
        <v>{"a1":[10,750],"a2":320,"a3":150,"a4":0}</v>
      </c>
      <c r="AI26">
        <f ca="1">VLOOKUP($B26,基础表!$E:$S,13,FALSE)</f>
        <v>880</v>
      </c>
      <c r="AK26">
        <f ca="1">VLOOKUP($B26,基础表!$E:$H,4,FALSE)</f>
        <v>23158.661399999997</v>
      </c>
      <c r="AN26" s="23" t="str">
        <f t="shared" ca="1" si="11"/>
        <v>[]</v>
      </c>
      <c r="AO26" s="23">
        <f t="shared" ca="1" si="6"/>
        <v>0</v>
      </c>
      <c r="AP26" s="23" t="str">
        <f t="shared" ca="1" si="7"/>
        <v>[1]</v>
      </c>
      <c r="AR26">
        <f ca="1">VLOOKUP($B26,基础表!$E:$J,4,FALSE)</f>
        <v>23158.661399999997</v>
      </c>
      <c r="AS26">
        <f ca="1">VLOOKUP($B26,基础表!$E:$J,5,FALSE)</f>
        <v>14355.216000000002</v>
      </c>
      <c r="AT26">
        <f ca="1">VLOOKUP($B26,基础表!$E:$J,6,FALSE)</f>
        <v>193149.43128000005</v>
      </c>
      <c r="AU26">
        <f ca="1">VLOOKUP($B26,基础扩展表!$E:$AG,MATCH(AU$2,基础扩展表!$E$1:$AG$1,0),FALSE)</f>
        <v>1</v>
      </c>
      <c r="AV26">
        <f ca="1">VLOOKUP($B26,基础扩展表!$E:$AG,MATCH(AV$2,基础扩展表!$E$1:$AG$1,0),FALSE)</f>
        <v>1</v>
      </c>
      <c r="AW26">
        <f ca="1">VLOOKUP($B26,基础扩展表!$E:$AG,MATCH(AW$2,基础扩展表!$E$1:$AG$1,0),FALSE)</f>
        <v>0</v>
      </c>
      <c r="AX26">
        <f ca="1">VLOOKUP($B26,基础扩展表!$E:$AG,MATCH(AX$2,基础扩展表!$E$1:$AG$1,0),FALSE)</f>
        <v>0</v>
      </c>
      <c r="AY26">
        <f ca="1">VLOOKUP($B26,基础扩展表!$E:$AG,MATCH(AY$2,基础扩展表!$E$1:$AG$1,0),FALSE)</f>
        <v>0</v>
      </c>
      <c r="AZ26">
        <f ca="1">VLOOKUP($B26,基础扩展表!$E:$AG,MATCH(AZ$2,基础扩展表!$E$1:$AG$1,0),FALSE)</f>
        <v>0</v>
      </c>
      <c r="BA26">
        <f ca="1">VLOOKUP($B26,基础扩展表!$E:$AG,MATCH(BA$2,基础扩展表!$E$1:$AG$1,0),FALSE)</f>
        <v>0</v>
      </c>
      <c r="BB26">
        <f ca="1">VLOOKUP($B26,基础扩展表!$E:$AG,MATCH(BB$2,基础扩展表!$E$1:$AG$1,0),FALSE)</f>
        <v>0</v>
      </c>
      <c r="BC26">
        <f ca="1">VLOOKUP($B26,基础扩展表!$E:$AG,MATCH(BC$2,基础扩展表!$E$1:$AG$1,0),FALSE)</f>
        <v>0</v>
      </c>
      <c r="BD26">
        <f ca="1">VLOOKUP($B26,基础扩展表!$E:$AG,MATCH(BD$2,基础扩展表!$E$1:$AG$1,0),FALSE)</f>
        <v>0</v>
      </c>
      <c r="BE26">
        <f ca="1">VLOOKUP($B26,基础扩展表!$E:$AG,MATCH(BE$2,基础扩展表!$E$1:$AG$1,0),FALSE)</f>
        <v>0</v>
      </c>
      <c r="BF26">
        <f ca="1">VLOOKUP($B26,基础扩展表!$E:$AG,MATCH(BF$2,基础扩展表!$E$1:$AG$1,0),FALSE)</f>
        <v>0</v>
      </c>
      <c r="BG26">
        <f ca="1">VLOOKUP($B26,基础扩展表!$E:$AG,MATCH(BG$2,基础扩展表!$E$1:$AG$1,0),FALSE)</f>
        <v>0</v>
      </c>
      <c r="BH26">
        <f ca="1">VLOOKUP($B26,基础扩展表!$E:$AG,MATCH(BH$2,基础扩展表!$E$1:$AG$1,0),FALSE)</f>
        <v>0</v>
      </c>
      <c r="BI26">
        <f ca="1">VLOOKUP($B26,基础扩展表!$E:$AG,MATCH(BI$2,基础扩展表!$E$1:$AG$1,0),FALSE)</f>
        <v>0</v>
      </c>
      <c r="BJ26">
        <f ca="1">VLOOKUP($B26,基础扩展表!$E:$AG,MATCH(BJ$2,基础扩展表!$E$1:$AG$1,0),FALSE)</f>
        <v>0</v>
      </c>
      <c r="BK26">
        <f ca="1">VLOOKUP($B26,基础扩展表!$E:$AG,MATCH(BK$2,基础扩展表!$E$1:$AG$1,0),FALSE)</f>
        <v>0</v>
      </c>
      <c r="BL26">
        <f ca="1">VLOOKUP($B26,基础扩展表!$E:$AG,MATCH(BL$2,基础扩展表!$E$1:$AG$1,0),FALSE)</f>
        <v>0</v>
      </c>
      <c r="BM26">
        <f ca="1">VLOOKUP($B26,基础扩展表!$E:$AG,MATCH(BM$2,基础扩展表!$E$1:$AG$1,0),FALSE)</f>
        <v>0</v>
      </c>
      <c r="BN26">
        <f ca="1">VLOOKUP($B26,基础扩展表!$E:$AG,MATCH(BN$2,基础扩展表!$E$1:$AG$1,0),FALSE)</f>
        <v>0</v>
      </c>
      <c r="BO26">
        <f ca="1">VLOOKUP($B26,基础扩展表!$E:$AG,MATCH(BO$2,基础扩展表!$E$1:$AG$1,0),FALSE)</f>
        <v>0</v>
      </c>
      <c r="BP26">
        <f ca="1">VLOOKUP($B26,基础扩展表!$E:$AG,MATCH(BP$2,基础扩展表!$E$1:$AG$1,0),FALSE)</f>
        <v>1</v>
      </c>
      <c r="BQ26" t="str">
        <f ca="1">IF($B26="","",IF(VLOOKUP($E26,模型表!$C:$R,16,FALSE)=1,VLOOKUP($E26,模型表!$C:$S,17,FALSE),""))</f>
        <v/>
      </c>
      <c r="BR26">
        <f ca="1">VLOOKUP(C26,模型表!D:H,5,FALSE)</f>
        <v>12</v>
      </c>
    </row>
    <row r="27" spans="2:70" x14ac:dyDescent="0.2">
      <c r="B27" t="str">
        <f t="array" aca="1" ref="B27" ca="1">INDEX(基础表!$Y:$Y,SMALL(IF(基础表!$Z:$Z=0,ROW(基础表!$Z:$Z),999),ROW(H21)))&amp;""</f>
        <v>M22P03U02N06</v>
      </c>
      <c r="C27" t="str">
        <f ca="1">VLOOKUP(VLOOKUP($B27,基础表!$E:$G,3,FALSE),模型表!$C:$D,2,FALSE)</f>
        <v>Model_KMLa</v>
      </c>
      <c r="E27" t="str">
        <f ca="1">VLOOKUP($B27,基础表!$E:$G,3,FALSE)</f>
        <v>嘉米</v>
      </c>
      <c r="G27">
        <f ca="1">VLOOKUP($E27,模型表!$C:$G,5,FALSE)</f>
        <v>0</v>
      </c>
      <c r="H27">
        <f ca="1">VLOOKUP($E27,模型表!$C:$F,4,FALSE)</f>
        <v>13</v>
      </c>
      <c r="I27" t="str">
        <f ca="1">VLOOKUP($E27,模型表!$C:$J,8,FALSE)</f>
        <v>Attack</v>
      </c>
      <c r="K27">
        <f t="shared" ca="1" si="0"/>
        <v>3</v>
      </c>
      <c r="L27">
        <f t="shared" ca="1" si="1"/>
        <v>1</v>
      </c>
      <c r="M27" t="str">
        <f t="shared" ca="1" si="2"/>
        <v>[EARTH]</v>
      </c>
      <c r="N27" t="str">
        <f t="shared" ca="1" si="3"/>
        <v>NORMAL</v>
      </c>
      <c r="O27">
        <f t="shared" ca="1" si="8"/>
        <v>0</v>
      </c>
      <c r="P27" t="str">
        <f t="shared" ca="1" si="4"/>
        <v>AI_M22P03U02N06</v>
      </c>
      <c r="Q27" t="str">
        <f ca="1">VLOOKUP($E27,模型表!$C:$K,9,FALSE)</f>
        <v>Hero_Normal_KMLa</v>
      </c>
      <c r="S27" t="str">
        <f ca="1">IF(VLOOKUP($E27,模型表!$C:$L,6,FALSE)=0,"",VLOOKUP($E27,模型表!$C:$L,10,FALSE))</f>
        <v>Hero_Proud_KMLa</v>
      </c>
      <c r="U27" t="str">
        <f ca="1">VLOOKUP($E27,模型表!$C:$Q,11,FALSE)</f>
        <v>Hero_Unique_KMLa</v>
      </c>
      <c r="Y27" t="str">
        <f ca="1">IF(VLOOKUP($E27,模型表!$C:$N,12,FALSE)="Death",VLOOKUP($E27,模型表!$C:$Q,13,FALSE),"")</f>
        <v/>
      </c>
      <c r="Z27" t="str">
        <f ca="1">IF($B27="","",IF(VLOOKUP($E27,模型表!$C:$O,12,FALSE)="PBuff","["&amp;VLOOKUP($E27,模型表!$C:Q,13,FALSE)&amp;"]","[]"))</f>
        <v>[Hero_PBattle_KMLa]</v>
      </c>
      <c r="AA27" t="str">
        <f ca="1">VLOOKUP($B27,基础扩展表!$E:$I,5,FALSE)</f>
        <v>FALSE</v>
      </c>
      <c r="AB27">
        <f ca="1">VLOOKUP($B27,基础扩展表!$E:$I,4,FALSE)</f>
        <v>0.15</v>
      </c>
      <c r="AC27">
        <f ca="1">VLOOKUP($B27,基础表!$E:$T,16,FALSE)</f>
        <v>0</v>
      </c>
      <c r="AD27">
        <f t="shared" ca="1" si="9"/>
        <v>20</v>
      </c>
      <c r="AE27">
        <f t="shared" ca="1" si="5"/>
        <v>1</v>
      </c>
      <c r="AF27" t="str">
        <f t="shared" ca="1" si="10"/>
        <v>[]</v>
      </c>
      <c r="AH27" t="str">
        <f ca="1">VLOOKUP($B27,基础表!$E:$R,14,FALSE)</f>
        <v>{"a1":[10,750],"a2":320,"a3":150,"a4":0}</v>
      </c>
      <c r="AI27">
        <f ca="1">VLOOKUP($B27,基础表!$E:$S,13,FALSE)</f>
        <v>1000</v>
      </c>
      <c r="AK27">
        <f ca="1">VLOOKUP($B27,基础表!$E:$H,4,FALSE)</f>
        <v>36723.020219999999</v>
      </c>
      <c r="AN27" s="23" t="str">
        <f t="shared" ca="1" si="11"/>
        <v>[]</v>
      </c>
      <c r="AO27" s="23">
        <f t="shared" ca="1" si="6"/>
        <v>0</v>
      </c>
      <c r="AP27" s="23" t="str">
        <f t="shared" ca="1" si="7"/>
        <v>[1]</v>
      </c>
      <c r="AR27">
        <f ca="1">VLOOKUP($B27,基础表!$E:$J,4,FALSE)</f>
        <v>36723.020219999999</v>
      </c>
      <c r="AS27">
        <f ca="1">VLOOKUP($B27,基础表!$E:$J,5,FALSE)</f>
        <v>11771.277120000001</v>
      </c>
      <c r="AT27">
        <f ca="1">VLOOKUP($B27,基础表!$E:$J,6,FALSE)</f>
        <v>160343.74325952001</v>
      </c>
      <c r="AU27">
        <f ca="1">VLOOKUP($B27,基础扩展表!$E:$AG,MATCH(AU$2,基础扩展表!$E$1:$AG$1,0),FALSE)</f>
        <v>1</v>
      </c>
      <c r="AV27">
        <f ca="1">VLOOKUP($B27,基础扩展表!$E:$AG,MATCH(AV$2,基础扩展表!$E$1:$AG$1,0),FALSE)</f>
        <v>1</v>
      </c>
      <c r="AW27">
        <f ca="1">VLOOKUP($B27,基础扩展表!$E:$AG,MATCH(AW$2,基础扩展表!$E$1:$AG$1,0),FALSE)</f>
        <v>0</v>
      </c>
      <c r="AX27">
        <f ca="1">VLOOKUP($B27,基础扩展表!$E:$AG,MATCH(AX$2,基础扩展表!$E$1:$AG$1,0),FALSE)</f>
        <v>0</v>
      </c>
      <c r="AY27">
        <f ca="1">VLOOKUP($B27,基础扩展表!$E:$AG,MATCH(AY$2,基础扩展表!$E$1:$AG$1,0),FALSE)</f>
        <v>0</v>
      </c>
      <c r="AZ27">
        <f ca="1">VLOOKUP($B27,基础扩展表!$E:$AG,MATCH(AZ$2,基础扩展表!$E$1:$AG$1,0),FALSE)</f>
        <v>0</v>
      </c>
      <c r="BA27">
        <f ca="1">VLOOKUP($B27,基础扩展表!$E:$AG,MATCH(BA$2,基础扩展表!$E$1:$AG$1,0),FALSE)</f>
        <v>0</v>
      </c>
      <c r="BB27">
        <f ca="1">VLOOKUP($B27,基础扩展表!$E:$AG,MATCH(BB$2,基础扩展表!$E$1:$AG$1,0),FALSE)</f>
        <v>0</v>
      </c>
      <c r="BC27">
        <f ca="1">VLOOKUP($B27,基础扩展表!$E:$AG,MATCH(BC$2,基础扩展表!$E$1:$AG$1,0),FALSE)</f>
        <v>0</v>
      </c>
      <c r="BD27">
        <f ca="1">VLOOKUP($B27,基础扩展表!$E:$AG,MATCH(BD$2,基础扩展表!$E$1:$AG$1,0),FALSE)</f>
        <v>0</v>
      </c>
      <c r="BE27">
        <f ca="1">VLOOKUP($B27,基础扩展表!$E:$AG,MATCH(BE$2,基础扩展表!$E$1:$AG$1,0),FALSE)</f>
        <v>0</v>
      </c>
      <c r="BF27">
        <f ca="1">VLOOKUP($B27,基础扩展表!$E:$AG,MATCH(BF$2,基础扩展表!$E$1:$AG$1,0),FALSE)</f>
        <v>0</v>
      </c>
      <c r="BG27">
        <f ca="1">VLOOKUP($B27,基础扩展表!$E:$AG,MATCH(BG$2,基础扩展表!$E$1:$AG$1,0),FALSE)</f>
        <v>0</v>
      </c>
      <c r="BH27">
        <f ca="1">VLOOKUP($B27,基础扩展表!$E:$AG,MATCH(BH$2,基础扩展表!$E$1:$AG$1,0),FALSE)</f>
        <v>0</v>
      </c>
      <c r="BI27">
        <f ca="1">VLOOKUP($B27,基础扩展表!$E:$AG,MATCH(BI$2,基础扩展表!$E$1:$AG$1,0),FALSE)</f>
        <v>0</v>
      </c>
      <c r="BJ27">
        <f ca="1">VLOOKUP($B27,基础扩展表!$E:$AG,MATCH(BJ$2,基础扩展表!$E$1:$AG$1,0),FALSE)</f>
        <v>0</v>
      </c>
      <c r="BK27">
        <f ca="1">VLOOKUP($B27,基础扩展表!$E:$AG,MATCH(BK$2,基础扩展表!$E$1:$AG$1,0),FALSE)</f>
        <v>0</v>
      </c>
      <c r="BL27">
        <f ca="1">VLOOKUP($B27,基础扩展表!$E:$AG,MATCH(BL$2,基础扩展表!$E$1:$AG$1,0),FALSE)</f>
        <v>0</v>
      </c>
      <c r="BM27">
        <f ca="1">VLOOKUP($B27,基础扩展表!$E:$AG,MATCH(BM$2,基础扩展表!$E$1:$AG$1,0),FALSE)</f>
        <v>0</v>
      </c>
      <c r="BN27">
        <f ca="1">VLOOKUP($B27,基础扩展表!$E:$AG,MATCH(BN$2,基础扩展表!$E$1:$AG$1,0),FALSE)</f>
        <v>0</v>
      </c>
      <c r="BO27">
        <f ca="1">VLOOKUP($B27,基础扩展表!$E:$AG,MATCH(BO$2,基础扩展表!$E$1:$AG$1,0),FALSE)</f>
        <v>0</v>
      </c>
      <c r="BP27">
        <f ca="1">VLOOKUP($B27,基础扩展表!$E:$AG,MATCH(BP$2,基础扩展表!$E$1:$AG$1,0),FALSE)</f>
        <v>1</v>
      </c>
      <c r="BQ27" t="str">
        <f ca="1">IF($B27="","",IF(VLOOKUP($E27,模型表!$C:$R,16,FALSE)=1,VLOOKUP($E27,模型表!$C:$S,17,FALSE),""))</f>
        <v>KMLa_Transform</v>
      </c>
      <c r="BR27">
        <f ca="1">VLOOKUP(C27,模型表!D:H,5,FALSE)</f>
        <v>17</v>
      </c>
    </row>
    <row r="28" spans="2:70" x14ac:dyDescent="0.2">
      <c r="B28" t="str">
        <f t="array" aca="1" ref="B28" ca="1">INDEX(基础表!$Y:$Y,SMALL(IF(基础表!$Z:$Z=0,ROW(基础表!$Z:$Z),999),ROW(H22)))&amp;""</f>
        <v>M22P03U03N02</v>
      </c>
      <c r="C28" t="str">
        <f ca="1">VLOOKUP(VLOOKUP($B28,基础表!$E:$G,3,FALSE),模型表!$C:$D,2,FALSE)</f>
        <v>Model_JNLong</v>
      </c>
      <c r="E28" t="str">
        <f ca="1">VLOOKUP($B28,基础表!$E:$G,3,FALSE)</f>
        <v>芙伦蒂法</v>
      </c>
      <c r="G28">
        <f ca="1">VLOOKUP($E28,模型表!$C:$G,5,FALSE)</f>
        <v>0</v>
      </c>
      <c r="H28">
        <f ca="1">VLOOKUP($E28,模型表!$C:$F,4,FALSE)</f>
        <v>14</v>
      </c>
      <c r="I28" t="str">
        <f ca="1">VLOOKUP($E28,模型表!$C:$J,8,FALSE)</f>
        <v>Summon</v>
      </c>
      <c r="K28">
        <f t="shared" ca="1" si="0"/>
        <v>3</v>
      </c>
      <c r="L28">
        <f t="shared" ca="1" si="1"/>
        <v>1</v>
      </c>
      <c r="M28" t="str">
        <f t="shared" ca="1" si="2"/>
        <v>[EARTH]</v>
      </c>
      <c r="N28" t="str">
        <f t="shared" ca="1" si="3"/>
        <v>NORMAL</v>
      </c>
      <c r="O28">
        <f t="shared" ca="1" si="8"/>
        <v>0</v>
      </c>
      <c r="P28" t="str">
        <f t="shared" ca="1" si="4"/>
        <v>AI_M22P03U03N02</v>
      </c>
      <c r="Q28" t="str">
        <f ca="1">VLOOKUP($E28,模型表!$C:$K,9,FALSE)</f>
        <v>Hero_Normal_JNLong</v>
      </c>
      <c r="S28" t="str">
        <f ca="1">IF(VLOOKUP($E28,模型表!$C:$L,6,FALSE)=0,"",VLOOKUP($E28,模型表!$C:$L,10,FALSE))</f>
        <v>Hero_Proud_JNLong</v>
      </c>
      <c r="U28" t="str">
        <f ca="1">VLOOKUP($E28,模型表!$C:$Q,11,FALSE)</f>
        <v>Hero_Unique_JNLong</v>
      </c>
      <c r="Y28" t="str">
        <f ca="1">IF(VLOOKUP($E28,模型表!$C:$N,12,FALSE)="Death",VLOOKUP($E28,模型表!$C:$Q,13,FALSE),"")</f>
        <v>Hero_PBattle_JNLong</v>
      </c>
      <c r="Z28" t="str">
        <f ca="1">IF($B28="","",IF(VLOOKUP($E28,模型表!$C:$O,12,FALSE)="PBuff","["&amp;VLOOKUP($E28,模型表!$C:Q,13,FALSE)&amp;"]","[]"))</f>
        <v>[]</v>
      </c>
      <c r="AA28" t="str">
        <f ca="1">VLOOKUP($B28,基础扩展表!$E:$I,5,FALSE)</f>
        <v>FALSE</v>
      </c>
      <c r="AB28">
        <f ca="1">VLOOKUP($B28,基础扩展表!$E:$I,4,FALSE)</f>
        <v>0.15</v>
      </c>
      <c r="AC28">
        <f ca="1">VLOOKUP($B28,基础表!$E:$T,16,FALSE)</f>
        <v>30</v>
      </c>
      <c r="AD28">
        <f t="shared" ca="1" si="9"/>
        <v>20</v>
      </c>
      <c r="AE28">
        <f t="shared" ca="1" si="5"/>
        <v>1</v>
      </c>
      <c r="AF28" t="str">
        <f t="shared" ca="1" si="10"/>
        <v>[]</v>
      </c>
      <c r="AH28" t="str">
        <f ca="1">VLOOKUP($B28,基础表!$E:$R,14,FALSE)</f>
        <v>{"a1":[10,750],"a2":320,"a3":150,"a4":0}</v>
      </c>
      <c r="AI28">
        <f ca="1">VLOOKUP($B28,基础表!$E:$S,13,FALSE)</f>
        <v>880</v>
      </c>
      <c r="AK28">
        <f ca="1">VLOOKUP($B28,基础表!$E:$H,4,FALSE)</f>
        <v>27263.503499999999</v>
      </c>
      <c r="AN28" s="23" t="str">
        <f t="shared" ca="1" si="11"/>
        <v>[]</v>
      </c>
      <c r="AO28" s="23">
        <f t="shared" ca="1" si="6"/>
        <v>0</v>
      </c>
      <c r="AP28" s="23" t="str">
        <f t="shared" ca="1" si="7"/>
        <v>[1]</v>
      </c>
      <c r="AR28">
        <f ca="1">VLOOKUP($B28,基础表!$E:$J,4,FALSE)</f>
        <v>27263.503499999999</v>
      </c>
      <c r="AS28">
        <f ca="1">VLOOKUP($B28,基础表!$E:$J,5,FALSE)</f>
        <v>14355.216000000002</v>
      </c>
      <c r="AT28">
        <f ca="1">VLOOKUP($B28,基础表!$E:$J,6,FALSE)</f>
        <v>225807.54768000005</v>
      </c>
      <c r="AU28">
        <f ca="1">VLOOKUP($B28,基础扩展表!$E:$AG,MATCH(AU$2,基础扩展表!$E$1:$AG$1,0),FALSE)</f>
        <v>1</v>
      </c>
      <c r="AV28">
        <f ca="1">VLOOKUP($B28,基础扩展表!$E:$AG,MATCH(AV$2,基础扩展表!$E$1:$AG$1,0),FALSE)</f>
        <v>1</v>
      </c>
      <c r="AW28">
        <f ca="1">VLOOKUP($B28,基础扩展表!$E:$AG,MATCH(AW$2,基础扩展表!$E$1:$AG$1,0),FALSE)</f>
        <v>0</v>
      </c>
      <c r="AX28">
        <f ca="1">VLOOKUP($B28,基础扩展表!$E:$AG,MATCH(AX$2,基础扩展表!$E$1:$AG$1,0),FALSE)</f>
        <v>0</v>
      </c>
      <c r="AY28">
        <f ca="1">VLOOKUP($B28,基础扩展表!$E:$AG,MATCH(AY$2,基础扩展表!$E$1:$AG$1,0),FALSE)</f>
        <v>0</v>
      </c>
      <c r="AZ28">
        <f ca="1">VLOOKUP($B28,基础扩展表!$E:$AG,MATCH(AZ$2,基础扩展表!$E$1:$AG$1,0),FALSE)</f>
        <v>0</v>
      </c>
      <c r="BA28">
        <f ca="1">VLOOKUP($B28,基础扩展表!$E:$AG,MATCH(BA$2,基础扩展表!$E$1:$AG$1,0),FALSE)</f>
        <v>0</v>
      </c>
      <c r="BB28">
        <f ca="1">VLOOKUP($B28,基础扩展表!$E:$AG,MATCH(BB$2,基础扩展表!$E$1:$AG$1,0),FALSE)</f>
        <v>0</v>
      </c>
      <c r="BC28">
        <f ca="1">VLOOKUP($B28,基础扩展表!$E:$AG,MATCH(BC$2,基础扩展表!$E$1:$AG$1,0),FALSE)</f>
        <v>0</v>
      </c>
      <c r="BD28">
        <f ca="1">VLOOKUP($B28,基础扩展表!$E:$AG,MATCH(BD$2,基础扩展表!$E$1:$AG$1,0),FALSE)</f>
        <v>0</v>
      </c>
      <c r="BE28">
        <f ca="1">VLOOKUP($B28,基础扩展表!$E:$AG,MATCH(BE$2,基础扩展表!$E$1:$AG$1,0),FALSE)</f>
        <v>0</v>
      </c>
      <c r="BF28">
        <f ca="1">VLOOKUP($B28,基础扩展表!$E:$AG,MATCH(BF$2,基础扩展表!$E$1:$AG$1,0),FALSE)</f>
        <v>0</v>
      </c>
      <c r="BG28">
        <f ca="1">VLOOKUP($B28,基础扩展表!$E:$AG,MATCH(BG$2,基础扩展表!$E$1:$AG$1,0),FALSE)</f>
        <v>0</v>
      </c>
      <c r="BH28">
        <f ca="1">VLOOKUP($B28,基础扩展表!$E:$AG,MATCH(BH$2,基础扩展表!$E$1:$AG$1,0),FALSE)</f>
        <v>0</v>
      </c>
      <c r="BI28">
        <f ca="1">VLOOKUP($B28,基础扩展表!$E:$AG,MATCH(BI$2,基础扩展表!$E$1:$AG$1,0),FALSE)</f>
        <v>0</v>
      </c>
      <c r="BJ28">
        <f ca="1">VLOOKUP($B28,基础扩展表!$E:$AG,MATCH(BJ$2,基础扩展表!$E$1:$AG$1,0),FALSE)</f>
        <v>0</v>
      </c>
      <c r="BK28">
        <f ca="1">VLOOKUP($B28,基础扩展表!$E:$AG,MATCH(BK$2,基础扩展表!$E$1:$AG$1,0),FALSE)</f>
        <v>0</v>
      </c>
      <c r="BL28">
        <f ca="1">VLOOKUP($B28,基础扩展表!$E:$AG,MATCH(BL$2,基础扩展表!$E$1:$AG$1,0),FALSE)</f>
        <v>0</v>
      </c>
      <c r="BM28">
        <f ca="1">VLOOKUP($B28,基础扩展表!$E:$AG,MATCH(BM$2,基础扩展表!$E$1:$AG$1,0),FALSE)</f>
        <v>0</v>
      </c>
      <c r="BN28">
        <f ca="1">VLOOKUP($B28,基础扩展表!$E:$AG,MATCH(BN$2,基础扩展表!$E$1:$AG$1,0),FALSE)</f>
        <v>0</v>
      </c>
      <c r="BO28">
        <f ca="1">VLOOKUP($B28,基础扩展表!$E:$AG,MATCH(BO$2,基础扩展表!$E$1:$AG$1,0),FALSE)</f>
        <v>0</v>
      </c>
      <c r="BP28">
        <f ca="1">VLOOKUP($B28,基础扩展表!$E:$AG,MATCH(BP$2,基础扩展表!$E$1:$AG$1,0),FALSE)</f>
        <v>1</v>
      </c>
      <c r="BQ28" t="str">
        <f ca="1">IF($B28="","",IF(VLOOKUP($E28,模型表!$C:$R,16,FALSE)=1,VLOOKUP($E28,模型表!$C:$S,17,FALSE),""))</f>
        <v/>
      </c>
      <c r="BR28">
        <f ca="1">VLOOKUP(C28,模型表!D:H,5,FALSE)</f>
        <v>13</v>
      </c>
    </row>
    <row r="29" spans="2:70" x14ac:dyDescent="0.2">
      <c r="B29" t="str">
        <f t="array" aca="1" ref="B29" ca="1">INDEX(基础表!$Y:$Y,SMALL(IF(基础表!$Z:$Z=0,ROW(基础表!$Z:$Z),999),ROW(H23)))&amp;""</f>
        <v>M22P03U03N07</v>
      </c>
      <c r="C29" t="str">
        <f ca="1">VLOOKUP(VLOOKUP($B29,基础表!$E:$G,3,FALSE),模型表!$C:$D,2,FALSE)</f>
        <v>Model_TPGZhu</v>
      </c>
      <c r="E29" t="str">
        <f ca="1">VLOOKUP($B29,基础表!$E:$G,3,FALSE)</f>
        <v>凤凰月华</v>
      </c>
      <c r="G29">
        <f ca="1">VLOOKUP($E29,模型表!$C:$G,5,FALSE)</f>
        <v>0</v>
      </c>
      <c r="H29">
        <f ca="1">VLOOKUP($E29,模型表!$C:$F,4,FALSE)</f>
        <v>14</v>
      </c>
      <c r="I29" t="str">
        <f ca="1">VLOOKUP($E29,模型表!$C:$J,8,FALSE)</f>
        <v>Support</v>
      </c>
      <c r="K29">
        <f t="shared" ca="1" si="0"/>
        <v>3</v>
      </c>
      <c r="L29">
        <f t="shared" ca="1" si="1"/>
        <v>1</v>
      </c>
      <c r="M29" t="str">
        <f t="shared" ca="1" si="2"/>
        <v>[EARTH]</v>
      </c>
      <c r="N29" t="str">
        <f t="shared" ca="1" si="3"/>
        <v>NORMAL</v>
      </c>
      <c r="O29">
        <f t="shared" ca="1" si="8"/>
        <v>0</v>
      </c>
      <c r="P29" t="str">
        <f t="shared" ca="1" si="4"/>
        <v>AI_M22P03U03N07</v>
      </c>
      <c r="Q29" t="str">
        <f ca="1">VLOOKUP($E29,模型表!$C:$K,9,FALSE)</f>
        <v>Hero_Normal_TPGZhu</v>
      </c>
      <c r="S29" t="str">
        <f ca="1">IF(VLOOKUP($E29,模型表!$C:$L,6,FALSE)=0,"",VLOOKUP($E29,模型表!$C:$L,10,FALSE))</f>
        <v>Hero_Proud_TPGZhu</v>
      </c>
      <c r="U29" t="str">
        <f ca="1">VLOOKUP($E29,模型表!$C:$Q,11,FALSE)</f>
        <v>Hero_Unique_TPGZhu</v>
      </c>
      <c r="Y29" t="str">
        <f ca="1">IF(VLOOKUP($E29,模型表!$C:$N,12,FALSE)="Death",VLOOKUP($E29,模型表!$C:$Q,13,FALSE),"")</f>
        <v>Hero_PBattle_TPGZhu</v>
      </c>
      <c r="Z29" t="str">
        <f ca="1">IF($B29="","",IF(VLOOKUP($E29,模型表!$C:$O,12,FALSE)="PBuff","["&amp;VLOOKUP($E29,模型表!$C:Q,13,FALSE)&amp;"]","[]"))</f>
        <v>[]</v>
      </c>
      <c r="AA29" t="str">
        <f ca="1">VLOOKUP($B29,基础扩展表!$E:$I,5,FALSE)</f>
        <v>FALSE</v>
      </c>
      <c r="AB29">
        <f ca="1">VLOOKUP($B29,基础扩展表!$E:$I,4,FALSE)</f>
        <v>0.15</v>
      </c>
      <c r="AC29">
        <f ca="1">VLOOKUP($B29,基础表!$E:$T,16,FALSE)</f>
        <v>0</v>
      </c>
      <c r="AD29">
        <f t="shared" ca="1" si="9"/>
        <v>20</v>
      </c>
      <c r="AE29">
        <f t="shared" ca="1" si="5"/>
        <v>1</v>
      </c>
      <c r="AF29" t="str">
        <f t="shared" ca="1" si="10"/>
        <v>[]</v>
      </c>
      <c r="AH29" t="str">
        <f ca="1">VLOOKUP($B29,基础表!$E:$R,14,FALSE)</f>
        <v>{"a1":[10,750],"a2":320,"a3":150,"a4":0}</v>
      </c>
      <c r="AI29">
        <f ca="1">VLOOKUP($B29,基础表!$E:$S,13,FALSE)</f>
        <v>1000</v>
      </c>
      <c r="AK29">
        <f ca="1">VLOOKUP($B29,基础表!$E:$H,4,FALSE)</f>
        <v>38230.171199999997</v>
      </c>
      <c r="AN29" s="23" t="str">
        <f t="shared" ca="1" si="11"/>
        <v>[]</v>
      </c>
      <c r="AO29" s="23">
        <f t="shared" ca="1" si="6"/>
        <v>0</v>
      </c>
      <c r="AP29" s="23" t="str">
        <f t="shared" ca="1" si="7"/>
        <v>[1]</v>
      </c>
      <c r="AR29">
        <f ca="1">VLOOKUP($B29,基础表!$E:$J,4,FALSE)</f>
        <v>38230.171199999997</v>
      </c>
      <c r="AS29">
        <f ca="1">VLOOKUP($B29,基础表!$E:$J,5,FALSE)</f>
        <v>14355.216000000002</v>
      </c>
      <c r="AT29">
        <f ca="1">VLOOKUP($B29,基础表!$E:$J,6,FALSE)</f>
        <v>264135.97440000001</v>
      </c>
      <c r="AU29">
        <f ca="1">VLOOKUP($B29,基础扩展表!$E:$AG,MATCH(AU$2,基础扩展表!$E$1:$AG$1,0),FALSE)</f>
        <v>1</v>
      </c>
      <c r="AV29">
        <f ca="1">VLOOKUP($B29,基础扩展表!$E:$AG,MATCH(AV$2,基础扩展表!$E$1:$AG$1,0),FALSE)</f>
        <v>1</v>
      </c>
      <c r="AW29">
        <f ca="1">VLOOKUP($B29,基础扩展表!$E:$AG,MATCH(AW$2,基础扩展表!$E$1:$AG$1,0),FALSE)</f>
        <v>0</v>
      </c>
      <c r="AX29">
        <f ca="1">VLOOKUP($B29,基础扩展表!$E:$AG,MATCH(AX$2,基础扩展表!$E$1:$AG$1,0),FALSE)</f>
        <v>0</v>
      </c>
      <c r="AY29">
        <f ca="1">VLOOKUP($B29,基础扩展表!$E:$AG,MATCH(AY$2,基础扩展表!$E$1:$AG$1,0),FALSE)</f>
        <v>0</v>
      </c>
      <c r="AZ29">
        <f ca="1">VLOOKUP($B29,基础扩展表!$E:$AG,MATCH(AZ$2,基础扩展表!$E$1:$AG$1,0),FALSE)</f>
        <v>0</v>
      </c>
      <c r="BA29">
        <f ca="1">VLOOKUP($B29,基础扩展表!$E:$AG,MATCH(BA$2,基础扩展表!$E$1:$AG$1,0),FALSE)</f>
        <v>0</v>
      </c>
      <c r="BB29">
        <f ca="1">VLOOKUP($B29,基础扩展表!$E:$AG,MATCH(BB$2,基础扩展表!$E$1:$AG$1,0),FALSE)</f>
        <v>0</v>
      </c>
      <c r="BC29">
        <f ca="1">VLOOKUP($B29,基础扩展表!$E:$AG,MATCH(BC$2,基础扩展表!$E$1:$AG$1,0),FALSE)</f>
        <v>0</v>
      </c>
      <c r="BD29">
        <f ca="1">VLOOKUP($B29,基础扩展表!$E:$AG,MATCH(BD$2,基础扩展表!$E$1:$AG$1,0),FALSE)</f>
        <v>0</v>
      </c>
      <c r="BE29">
        <f ca="1">VLOOKUP($B29,基础扩展表!$E:$AG,MATCH(BE$2,基础扩展表!$E$1:$AG$1,0),FALSE)</f>
        <v>0</v>
      </c>
      <c r="BF29">
        <f ca="1">VLOOKUP($B29,基础扩展表!$E:$AG,MATCH(BF$2,基础扩展表!$E$1:$AG$1,0),FALSE)</f>
        <v>0</v>
      </c>
      <c r="BG29">
        <f ca="1">VLOOKUP($B29,基础扩展表!$E:$AG,MATCH(BG$2,基础扩展表!$E$1:$AG$1,0),FALSE)</f>
        <v>0</v>
      </c>
      <c r="BH29">
        <f ca="1">VLOOKUP($B29,基础扩展表!$E:$AG,MATCH(BH$2,基础扩展表!$E$1:$AG$1,0),FALSE)</f>
        <v>0</v>
      </c>
      <c r="BI29">
        <f ca="1">VLOOKUP($B29,基础扩展表!$E:$AG,MATCH(BI$2,基础扩展表!$E$1:$AG$1,0),FALSE)</f>
        <v>0</v>
      </c>
      <c r="BJ29">
        <f ca="1">VLOOKUP($B29,基础扩展表!$E:$AG,MATCH(BJ$2,基础扩展表!$E$1:$AG$1,0),FALSE)</f>
        <v>0</v>
      </c>
      <c r="BK29">
        <f ca="1">VLOOKUP($B29,基础扩展表!$E:$AG,MATCH(BK$2,基础扩展表!$E$1:$AG$1,0),FALSE)</f>
        <v>0</v>
      </c>
      <c r="BL29">
        <f ca="1">VLOOKUP($B29,基础扩展表!$E:$AG,MATCH(BL$2,基础扩展表!$E$1:$AG$1,0),FALSE)</f>
        <v>0</v>
      </c>
      <c r="BM29">
        <f ca="1">VLOOKUP($B29,基础扩展表!$E:$AG,MATCH(BM$2,基础扩展表!$E$1:$AG$1,0),FALSE)</f>
        <v>0</v>
      </c>
      <c r="BN29">
        <f ca="1">VLOOKUP($B29,基础扩展表!$E:$AG,MATCH(BN$2,基础扩展表!$E$1:$AG$1,0),FALSE)</f>
        <v>0</v>
      </c>
      <c r="BO29">
        <f ca="1">VLOOKUP($B29,基础扩展表!$E:$AG,MATCH(BO$2,基础扩展表!$E$1:$AG$1,0),FALSE)</f>
        <v>0</v>
      </c>
      <c r="BP29">
        <f ca="1">VLOOKUP($B29,基础扩展表!$E:$AG,MATCH(BP$2,基础扩展表!$E$1:$AG$1,0),FALSE)</f>
        <v>1</v>
      </c>
      <c r="BQ29" t="str">
        <f ca="1">IF($B29="","",IF(VLOOKUP($E29,模型表!$C:$R,16,FALSE)=1,VLOOKUP($E29,模型表!$C:$S,17,FALSE),""))</f>
        <v>TPGZhu_Transform</v>
      </c>
      <c r="BR29">
        <f ca="1">VLOOKUP(C29,模型表!D:H,5,FALSE)</f>
        <v>15</v>
      </c>
    </row>
    <row r="30" spans="2:70" x14ac:dyDescent="0.2">
      <c r="B30" t="str">
        <f t="array" aca="1" ref="B30" ca="1">INDEX(基础表!$Y:$Y,SMALL(IF(基础表!$Z:$Z=0,ROW(基础表!$Z:$Z),999),ROW(H24)))&amp;""</f>
        <v>M22P03U03N09</v>
      </c>
      <c r="C30" t="str">
        <f ca="1">VLOOKUP(VLOOKUP($B30,基础表!$E:$G,3,FALSE),模型表!$C:$D,2,FALSE)</f>
        <v>Model_TPGZhu</v>
      </c>
      <c r="E30" t="str">
        <f ca="1">VLOOKUP($B30,基础表!$E:$G,3,FALSE)</f>
        <v>凤凰月华</v>
      </c>
      <c r="G30">
        <f ca="1">VLOOKUP($E30,模型表!$C:$G,5,FALSE)</f>
        <v>0</v>
      </c>
      <c r="H30">
        <f ca="1">VLOOKUP($E30,模型表!$C:$F,4,FALSE)</f>
        <v>14</v>
      </c>
      <c r="I30" t="str">
        <f ca="1">VLOOKUP($E30,模型表!$C:$J,8,FALSE)</f>
        <v>Support</v>
      </c>
      <c r="K30">
        <f t="shared" ca="1" si="0"/>
        <v>3</v>
      </c>
      <c r="L30">
        <f t="shared" ca="1" si="1"/>
        <v>1</v>
      </c>
      <c r="M30" t="str">
        <f t="shared" ca="1" si="2"/>
        <v>[EARTH]</v>
      </c>
      <c r="N30" t="str">
        <f t="shared" ca="1" si="3"/>
        <v>NORMAL</v>
      </c>
      <c r="O30">
        <f t="shared" ca="1" si="8"/>
        <v>0</v>
      </c>
      <c r="P30" t="str">
        <f t="shared" ca="1" si="4"/>
        <v>AI_M22P03U03N09</v>
      </c>
      <c r="Q30" t="str">
        <f ca="1">VLOOKUP($E30,模型表!$C:$K,9,FALSE)</f>
        <v>Hero_Normal_TPGZhu</v>
      </c>
      <c r="S30" t="str">
        <f ca="1">IF(VLOOKUP($E30,模型表!$C:$L,6,FALSE)=0,"",VLOOKUP($E30,模型表!$C:$L,10,FALSE))</f>
        <v>Hero_Proud_TPGZhu</v>
      </c>
      <c r="U30" t="str">
        <f ca="1">VLOOKUP($E30,模型表!$C:$Q,11,FALSE)</f>
        <v>Hero_Unique_TPGZhu</v>
      </c>
      <c r="Y30" t="str">
        <f ca="1">IF(VLOOKUP($E30,模型表!$C:$N,12,FALSE)="Death",VLOOKUP($E30,模型表!$C:$Q,13,FALSE),"")</f>
        <v>Hero_PBattle_TPGZhu</v>
      </c>
      <c r="Z30" t="str">
        <f ca="1">IF($B30="","",IF(VLOOKUP($E30,模型表!$C:$O,12,FALSE)="PBuff","["&amp;VLOOKUP($E30,模型表!$C:Q,13,FALSE)&amp;"]","[]"))</f>
        <v>[]</v>
      </c>
      <c r="AA30" t="str">
        <f ca="1">VLOOKUP($B30,基础扩展表!$E:$I,5,FALSE)</f>
        <v>FALSE</v>
      </c>
      <c r="AB30">
        <f ca="1">VLOOKUP($B30,基础扩展表!$E:$I,4,FALSE)</f>
        <v>0.15</v>
      </c>
      <c r="AC30">
        <f ca="1">VLOOKUP($B30,基础表!$E:$T,16,FALSE)</f>
        <v>0</v>
      </c>
      <c r="AD30">
        <f t="shared" ca="1" si="9"/>
        <v>20</v>
      </c>
      <c r="AE30">
        <f t="shared" ca="1" si="5"/>
        <v>1</v>
      </c>
      <c r="AF30" t="str">
        <f t="shared" ca="1" si="10"/>
        <v>[]</v>
      </c>
      <c r="AH30" t="str">
        <f ca="1">VLOOKUP($B30,基础表!$E:$R,14,FALSE)</f>
        <v>{"a1":[10,750],"a2":320,"a3":150,"a4":0}</v>
      </c>
      <c r="AI30">
        <f ca="1">VLOOKUP($B30,基础表!$E:$S,13,FALSE)</f>
        <v>1000</v>
      </c>
      <c r="AK30">
        <f ca="1">VLOOKUP($B30,基础表!$E:$H,4,FALSE)</f>
        <v>38230.171199999997</v>
      </c>
      <c r="AN30" s="23" t="str">
        <f t="shared" ca="1" si="11"/>
        <v>[]</v>
      </c>
      <c r="AO30" s="23">
        <f t="shared" ca="1" si="6"/>
        <v>0</v>
      </c>
      <c r="AP30" s="23" t="str">
        <f t="shared" ca="1" si="7"/>
        <v>[1]</v>
      </c>
      <c r="AR30">
        <f ca="1">VLOOKUP($B30,基础表!$E:$J,4,FALSE)</f>
        <v>38230.171199999997</v>
      </c>
      <c r="AS30">
        <f ca="1">VLOOKUP($B30,基础表!$E:$J,5,FALSE)</f>
        <v>14355.216000000002</v>
      </c>
      <c r="AT30">
        <f ca="1">VLOOKUP($B30,基础表!$E:$J,6,FALSE)</f>
        <v>264135.97440000001</v>
      </c>
      <c r="AU30">
        <f ca="1">VLOOKUP($B30,基础扩展表!$E:$AG,MATCH(AU$2,基础扩展表!$E$1:$AG$1,0),FALSE)</f>
        <v>1</v>
      </c>
      <c r="AV30">
        <f ca="1">VLOOKUP($B30,基础扩展表!$E:$AG,MATCH(AV$2,基础扩展表!$E$1:$AG$1,0),FALSE)</f>
        <v>1</v>
      </c>
      <c r="AW30">
        <f ca="1">VLOOKUP($B30,基础扩展表!$E:$AG,MATCH(AW$2,基础扩展表!$E$1:$AG$1,0),FALSE)</f>
        <v>0</v>
      </c>
      <c r="AX30">
        <f ca="1">VLOOKUP($B30,基础扩展表!$E:$AG,MATCH(AX$2,基础扩展表!$E$1:$AG$1,0),FALSE)</f>
        <v>0</v>
      </c>
      <c r="AY30">
        <f ca="1">VLOOKUP($B30,基础扩展表!$E:$AG,MATCH(AY$2,基础扩展表!$E$1:$AG$1,0),FALSE)</f>
        <v>0</v>
      </c>
      <c r="AZ30">
        <f ca="1">VLOOKUP($B30,基础扩展表!$E:$AG,MATCH(AZ$2,基础扩展表!$E$1:$AG$1,0),FALSE)</f>
        <v>0</v>
      </c>
      <c r="BA30">
        <f ca="1">VLOOKUP($B30,基础扩展表!$E:$AG,MATCH(BA$2,基础扩展表!$E$1:$AG$1,0),FALSE)</f>
        <v>0</v>
      </c>
      <c r="BB30">
        <f ca="1">VLOOKUP($B30,基础扩展表!$E:$AG,MATCH(BB$2,基础扩展表!$E$1:$AG$1,0),FALSE)</f>
        <v>0</v>
      </c>
      <c r="BC30">
        <f ca="1">VLOOKUP($B30,基础扩展表!$E:$AG,MATCH(BC$2,基础扩展表!$E$1:$AG$1,0),FALSE)</f>
        <v>0</v>
      </c>
      <c r="BD30">
        <f ca="1">VLOOKUP($B30,基础扩展表!$E:$AG,MATCH(BD$2,基础扩展表!$E$1:$AG$1,0),FALSE)</f>
        <v>0</v>
      </c>
      <c r="BE30">
        <f ca="1">VLOOKUP($B30,基础扩展表!$E:$AG,MATCH(BE$2,基础扩展表!$E$1:$AG$1,0),FALSE)</f>
        <v>0</v>
      </c>
      <c r="BF30">
        <f ca="1">VLOOKUP($B30,基础扩展表!$E:$AG,MATCH(BF$2,基础扩展表!$E$1:$AG$1,0),FALSE)</f>
        <v>0</v>
      </c>
      <c r="BG30">
        <f ca="1">VLOOKUP($B30,基础扩展表!$E:$AG,MATCH(BG$2,基础扩展表!$E$1:$AG$1,0),FALSE)</f>
        <v>0</v>
      </c>
      <c r="BH30">
        <f ca="1">VLOOKUP($B30,基础扩展表!$E:$AG,MATCH(BH$2,基础扩展表!$E$1:$AG$1,0),FALSE)</f>
        <v>0</v>
      </c>
      <c r="BI30">
        <f ca="1">VLOOKUP($B30,基础扩展表!$E:$AG,MATCH(BI$2,基础扩展表!$E$1:$AG$1,0),FALSE)</f>
        <v>0</v>
      </c>
      <c r="BJ30">
        <f ca="1">VLOOKUP($B30,基础扩展表!$E:$AG,MATCH(BJ$2,基础扩展表!$E$1:$AG$1,0),FALSE)</f>
        <v>0</v>
      </c>
      <c r="BK30">
        <f ca="1">VLOOKUP($B30,基础扩展表!$E:$AG,MATCH(BK$2,基础扩展表!$E$1:$AG$1,0),FALSE)</f>
        <v>0</v>
      </c>
      <c r="BL30">
        <f ca="1">VLOOKUP($B30,基础扩展表!$E:$AG,MATCH(BL$2,基础扩展表!$E$1:$AG$1,0),FALSE)</f>
        <v>0</v>
      </c>
      <c r="BM30">
        <f ca="1">VLOOKUP($B30,基础扩展表!$E:$AG,MATCH(BM$2,基础扩展表!$E$1:$AG$1,0),FALSE)</f>
        <v>0</v>
      </c>
      <c r="BN30">
        <f ca="1">VLOOKUP($B30,基础扩展表!$E:$AG,MATCH(BN$2,基础扩展表!$E$1:$AG$1,0),FALSE)</f>
        <v>0</v>
      </c>
      <c r="BO30">
        <f ca="1">VLOOKUP($B30,基础扩展表!$E:$AG,MATCH(BO$2,基础扩展表!$E$1:$AG$1,0),FALSE)</f>
        <v>0</v>
      </c>
      <c r="BP30">
        <f ca="1">VLOOKUP($B30,基础扩展表!$E:$AG,MATCH(BP$2,基础扩展表!$E$1:$AG$1,0),FALSE)</f>
        <v>1</v>
      </c>
      <c r="BQ30" t="str">
        <f ca="1">IF($B30="","",IF(VLOOKUP($E30,模型表!$C:$R,16,FALSE)=1,VLOOKUP($E30,模型表!$C:$S,17,FALSE),""))</f>
        <v>TPGZhu_Transform</v>
      </c>
      <c r="BR30">
        <f ca="1">VLOOKUP(C30,模型表!D:H,5,FALSE)</f>
        <v>15</v>
      </c>
    </row>
    <row r="31" spans="2:70" x14ac:dyDescent="0.2">
      <c r="B31" t="str">
        <f t="array" aca="1" ref="B31" ca="1">INDEX(基础表!$Y:$Y,SMALL(IF(基础表!$Z:$Z=0,ROW(基础表!$Z:$Z),999),ROW(H25)))&amp;""</f>
        <v>M22P04U01N02</v>
      </c>
      <c r="C31" t="str">
        <f ca="1">VLOOKUP(VLOOKUP($B31,基础表!$E:$G,3,FALSE),模型表!$C:$D,2,FALSE)</f>
        <v>Model_BBLMa</v>
      </c>
      <c r="E31" t="str">
        <f ca="1">VLOOKUP($B31,基础表!$E:$G,3,FALSE)</f>
        <v>东文真希</v>
      </c>
      <c r="G31">
        <f ca="1">VLOOKUP($E31,模型表!$C:$G,5,FALSE)</f>
        <v>0</v>
      </c>
      <c r="H31">
        <f ca="1">VLOOKUP($E31,模型表!$C:$F,4,FALSE)</f>
        <v>14</v>
      </c>
      <c r="I31" t="str">
        <f ca="1">VLOOKUP($E31,模型表!$C:$J,8,FALSE)</f>
        <v>Attack</v>
      </c>
      <c r="K31">
        <f t="shared" ca="1" si="0"/>
        <v>3</v>
      </c>
      <c r="L31">
        <f t="shared" ca="1" si="1"/>
        <v>1</v>
      </c>
      <c r="M31" t="str">
        <f t="shared" ca="1" si="2"/>
        <v>[EARTH]</v>
      </c>
      <c r="N31" t="str">
        <f t="shared" ca="1" si="3"/>
        <v>NORMAL</v>
      </c>
      <c r="O31">
        <f t="shared" ca="1" si="8"/>
        <v>0</v>
      </c>
      <c r="P31" t="str">
        <f t="shared" ca="1" si="4"/>
        <v>AI_M22P04U01N02</v>
      </c>
      <c r="Q31" t="str">
        <f ca="1">VLOOKUP($E31,模型表!$C:$K,9,FALSE)</f>
        <v>Hero_Normal_BBLMa</v>
      </c>
      <c r="S31" t="str">
        <f ca="1">IF(VLOOKUP($E31,模型表!$C:$L,6,FALSE)=0,"",VLOOKUP($E31,模型表!$C:$L,10,FALSE))</f>
        <v>Hero_Proud_BBLMa</v>
      </c>
      <c r="U31" t="str">
        <f ca="1">VLOOKUP($E31,模型表!$C:$Q,11,FALSE)</f>
        <v>Hero_Unique_BBLMa</v>
      </c>
      <c r="Y31" t="str">
        <f ca="1">IF(VLOOKUP($E31,模型表!$C:$N,12,FALSE)="Death",VLOOKUP($E31,模型表!$C:$Q,13,FALSE),"")</f>
        <v/>
      </c>
      <c r="Z31" t="str">
        <f ca="1">IF($B31="","",IF(VLOOKUP($E31,模型表!$C:$O,12,FALSE)="PBuff","["&amp;VLOOKUP($E31,模型表!$C:Q,13,FALSE)&amp;"]","[]"))</f>
        <v>[Hero_PBattle_BBLMa]</v>
      </c>
      <c r="AA31" t="str">
        <f ca="1">VLOOKUP($B31,基础扩展表!$E:$I,5,FALSE)</f>
        <v>FALSE</v>
      </c>
      <c r="AB31">
        <f ca="1">VLOOKUP($B31,基础扩展表!$E:$I,4,FALSE)</f>
        <v>0.15</v>
      </c>
      <c r="AC31">
        <f ca="1">VLOOKUP($B31,基础表!$E:$T,16,FALSE)</f>
        <v>0</v>
      </c>
      <c r="AD31">
        <f t="shared" ca="1" si="9"/>
        <v>20</v>
      </c>
      <c r="AE31">
        <f t="shared" ca="1" si="5"/>
        <v>1</v>
      </c>
      <c r="AF31" t="str">
        <f t="shared" ca="1" si="10"/>
        <v>[]</v>
      </c>
      <c r="AH31" t="str">
        <f ca="1">VLOOKUP($B31,基础表!$E:$R,14,FALSE)</f>
        <v>{"a1":[10,750],"a2":320,"a3":150,"a4":0}</v>
      </c>
      <c r="AI31">
        <f ca="1">VLOOKUP($B31,基础表!$E:$S,13,FALSE)</f>
        <v>880</v>
      </c>
      <c r="AK31">
        <f ca="1">VLOOKUP($B31,基础表!$E:$H,4,FALSE)</f>
        <v>40141.679759999999</v>
      </c>
      <c r="AN31" s="23" t="str">
        <f t="shared" ca="1" si="11"/>
        <v>[]</v>
      </c>
      <c r="AO31" s="23">
        <f t="shared" ca="1" si="6"/>
        <v>0</v>
      </c>
      <c r="AP31" s="23" t="str">
        <f t="shared" ca="1" si="7"/>
        <v>[1]</v>
      </c>
      <c r="AR31">
        <f ca="1">VLOOKUP($B31,基础表!$E:$J,4,FALSE)</f>
        <v>40141.679759999999</v>
      </c>
      <c r="AS31">
        <f ca="1">VLOOKUP($B31,基础表!$E:$J,5,FALSE)</f>
        <v>11778.420959999999</v>
      </c>
      <c r="AT31">
        <f ca="1">VLOOKUP($B31,基础表!$E:$J,6,FALSE)</f>
        <v>152465.91375600002</v>
      </c>
      <c r="AU31">
        <f ca="1">VLOOKUP($B31,基础扩展表!$E:$AG,MATCH(AU$2,基础扩展表!$E$1:$AG$1,0),FALSE)</f>
        <v>1</v>
      </c>
      <c r="AV31">
        <f ca="1">VLOOKUP($B31,基础扩展表!$E:$AG,MATCH(AV$2,基础扩展表!$E$1:$AG$1,0),FALSE)</f>
        <v>1</v>
      </c>
      <c r="AW31">
        <f ca="1">VLOOKUP($B31,基础扩展表!$E:$AG,MATCH(AW$2,基础扩展表!$E$1:$AG$1,0),FALSE)</f>
        <v>0</v>
      </c>
      <c r="AX31">
        <f ca="1">VLOOKUP($B31,基础扩展表!$E:$AG,MATCH(AX$2,基础扩展表!$E$1:$AG$1,0),FALSE)</f>
        <v>0</v>
      </c>
      <c r="AY31">
        <f ca="1">VLOOKUP($B31,基础扩展表!$E:$AG,MATCH(AY$2,基础扩展表!$E$1:$AG$1,0),FALSE)</f>
        <v>0</v>
      </c>
      <c r="AZ31">
        <f ca="1">VLOOKUP($B31,基础扩展表!$E:$AG,MATCH(AZ$2,基础扩展表!$E$1:$AG$1,0),FALSE)</f>
        <v>0</v>
      </c>
      <c r="BA31">
        <f ca="1">VLOOKUP($B31,基础扩展表!$E:$AG,MATCH(BA$2,基础扩展表!$E$1:$AG$1,0),FALSE)</f>
        <v>0</v>
      </c>
      <c r="BB31">
        <f ca="1">VLOOKUP($B31,基础扩展表!$E:$AG,MATCH(BB$2,基础扩展表!$E$1:$AG$1,0),FALSE)</f>
        <v>0</v>
      </c>
      <c r="BC31">
        <f ca="1">VLOOKUP($B31,基础扩展表!$E:$AG,MATCH(BC$2,基础扩展表!$E$1:$AG$1,0),FALSE)</f>
        <v>0</v>
      </c>
      <c r="BD31">
        <f ca="1">VLOOKUP($B31,基础扩展表!$E:$AG,MATCH(BD$2,基础扩展表!$E$1:$AG$1,0),FALSE)</f>
        <v>0</v>
      </c>
      <c r="BE31">
        <f ca="1">VLOOKUP($B31,基础扩展表!$E:$AG,MATCH(BE$2,基础扩展表!$E$1:$AG$1,0),FALSE)</f>
        <v>0</v>
      </c>
      <c r="BF31">
        <f ca="1">VLOOKUP($B31,基础扩展表!$E:$AG,MATCH(BF$2,基础扩展表!$E$1:$AG$1,0),FALSE)</f>
        <v>0</v>
      </c>
      <c r="BG31">
        <f ca="1">VLOOKUP($B31,基础扩展表!$E:$AG,MATCH(BG$2,基础扩展表!$E$1:$AG$1,0),FALSE)</f>
        <v>0</v>
      </c>
      <c r="BH31">
        <f ca="1">VLOOKUP($B31,基础扩展表!$E:$AG,MATCH(BH$2,基础扩展表!$E$1:$AG$1,0),FALSE)</f>
        <v>0</v>
      </c>
      <c r="BI31">
        <f ca="1">VLOOKUP($B31,基础扩展表!$E:$AG,MATCH(BI$2,基础扩展表!$E$1:$AG$1,0),FALSE)</f>
        <v>0</v>
      </c>
      <c r="BJ31">
        <f ca="1">VLOOKUP($B31,基础扩展表!$E:$AG,MATCH(BJ$2,基础扩展表!$E$1:$AG$1,0),FALSE)</f>
        <v>0</v>
      </c>
      <c r="BK31">
        <f ca="1">VLOOKUP($B31,基础扩展表!$E:$AG,MATCH(BK$2,基础扩展表!$E$1:$AG$1,0),FALSE)</f>
        <v>0</v>
      </c>
      <c r="BL31">
        <f ca="1">VLOOKUP($B31,基础扩展表!$E:$AG,MATCH(BL$2,基础扩展表!$E$1:$AG$1,0),FALSE)</f>
        <v>0</v>
      </c>
      <c r="BM31">
        <f ca="1">VLOOKUP($B31,基础扩展表!$E:$AG,MATCH(BM$2,基础扩展表!$E$1:$AG$1,0),FALSE)</f>
        <v>0</v>
      </c>
      <c r="BN31">
        <f ca="1">VLOOKUP($B31,基础扩展表!$E:$AG,MATCH(BN$2,基础扩展表!$E$1:$AG$1,0),FALSE)</f>
        <v>0</v>
      </c>
      <c r="BO31">
        <f ca="1">VLOOKUP($B31,基础扩展表!$E:$AG,MATCH(BO$2,基础扩展表!$E$1:$AG$1,0),FALSE)</f>
        <v>0</v>
      </c>
      <c r="BP31">
        <f ca="1">VLOOKUP($B31,基础扩展表!$E:$AG,MATCH(BP$2,基础扩展表!$E$1:$AG$1,0),FALSE)</f>
        <v>1</v>
      </c>
      <c r="BQ31" t="str">
        <f ca="1">IF($B31="","",IF(VLOOKUP($E31,模型表!$C:$R,16,FALSE)=1,VLOOKUP($E31,模型表!$C:$S,17,FALSE),""))</f>
        <v/>
      </c>
      <c r="BR31">
        <f ca="1">VLOOKUP(C31,模型表!D:H,5,FALSE)</f>
        <v>12</v>
      </c>
    </row>
    <row r="32" spans="2:70" x14ac:dyDescent="0.2">
      <c r="B32" t="str">
        <f t="array" aca="1" ref="B32" ca="1">INDEX(基础表!$Y:$Y,SMALL(IF(基础表!$Z:$Z=0,ROW(基础表!$Z:$Z),999),ROW(H26)))&amp;""</f>
        <v>M22P04U01N05</v>
      </c>
      <c r="C32" t="str">
        <f ca="1">VLOOKUP(VLOOKUP($B32,基础表!$E:$G,3,FALSE),模型表!$C:$D,2,FALSE)</f>
        <v>Model_KTSJKe</v>
      </c>
      <c r="E32" t="str">
        <f ca="1">VLOOKUP($B32,基础表!$E:$G,3,FALSE)</f>
        <v>赫茜</v>
      </c>
      <c r="G32">
        <f ca="1">VLOOKUP($E32,模型表!$C:$G,5,FALSE)</f>
        <v>1</v>
      </c>
      <c r="H32">
        <f ca="1">VLOOKUP($E32,模型表!$C:$F,4,FALSE)</f>
        <v>14</v>
      </c>
      <c r="I32" t="str">
        <f ca="1">VLOOKUP($E32,模型表!$C:$J,8,FALSE)</f>
        <v>Attack</v>
      </c>
      <c r="K32">
        <f t="shared" ca="1" si="0"/>
        <v>3</v>
      </c>
      <c r="L32">
        <f t="shared" ca="1" si="1"/>
        <v>1</v>
      </c>
      <c r="M32" t="str">
        <f t="shared" ca="1" si="2"/>
        <v>[EARTH]</v>
      </c>
      <c r="N32" t="str">
        <f t="shared" ca="1" si="3"/>
        <v>NORMAL</v>
      </c>
      <c r="O32">
        <f t="shared" ca="1" si="8"/>
        <v>0</v>
      </c>
      <c r="P32" t="str">
        <f t="shared" ca="1" si="4"/>
        <v>AI_M22P04U01N05</v>
      </c>
      <c r="Q32" t="str">
        <f ca="1">VLOOKUP($E32,模型表!$C:$K,9,FALSE)</f>
        <v>Hero_Normal_KTSJKe</v>
      </c>
      <c r="S32" t="str">
        <f ca="1">IF(VLOOKUP($E32,模型表!$C:$L,6,FALSE)=0,"",VLOOKUP($E32,模型表!$C:$L,10,FALSE))</f>
        <v>Hero_Proud_KTSJKe</v>
      </c>
      <c r="U32" t="str">
        <f ca="1">VLOOKUP($E32,模型表!$C:$Q,11,FALSE)</f>
        <v>Hero_Unique_KTSJKe</v>
      </c>
      <c r="Y32" t="str">
        <f ca="1">IF(VLOOKUP($E32,模型表!$C:$N,12,FALSE)="Death",VLOOKUP($E32,模型表!$C:$Q,13,FALSE),"")</f>
        <v/>
      </c>
      <c r="Z32" t="str">
        <f ca="1">IF($B32="","",IF(VLOOKUP($E32,模型表!$C:$O,12,FALSE)="PBuff","["&amp;VLOOKUP($E32,模型表!$C:Q,13,FALSE)&amp;"]","[]"))</f>
        <v>[Hero_PBattle_KTSJKe]</v>
      </c>
      <c r="AA32" t="str">
        <f ca="1">VLOOKUP($B32,基础扩展表!$E:$I,5,FALSE)</f>
        <v>FALSE</v>
      </c>
      <c r="AB32">
        <f ca="1">VLOOKUP($B32,基础扩展表!$E:$I,4,FALSE)</f>
        <v>0.15</v>
      </c>
      <c r="AC32">
        <f ca="1">VLOOKUP($B32,基础表!$E:$T,16,FALSE)</f>
        <v>0</v>
      </c>
      <c r="AD32">
        <f t="shared" ca="1" si="9"/>
        <v>20</v>
      </c>
      <c r="AE32">
        <f t="shared" ca="1" si="5"/>
        <v>1</v>
      </c>
      <c r="AF32" t="str">
        <f t="shared" ca="1" si="10"/>
        <v>[]</v>
      </c>
      <c r="AH32" t="str">
        <f ca="1">VLOOKUP($B32,基础表!$E:$R,14,FALSE)</f>
        <v>{"a1":[10,750],"a2":320,"a3":150,"a4":0}</v>
      </c>
      <c r="AI32">
        <f ca="1">VLOOKUP($B32,基础表!$E:$S,13,FALSE)</f>
        <v>880</v>
      </c>
      <c r="AK32">
        <f ca="1">VLOOKUP($B32,基础表!$E:$H,4,FALSE)</f>
        <v>47787.714</v>
      </c>
      <c r="AN32" s="23" t="str">
        <f t="shared" ca="1" si="11"/>
        <v>[]</v>
      </c>
      <c r="AO32" s="23">
        <f t="shared" ca="1" si="6"/>
        <v>0</v>
      </c>
      <c r="AP32" s="23" t="str">
        <f t="shared" ca="1" si="7"/>
        <v>[1]</v>
      </c>
      <c r="AR32">
        <f ca="1">VLOOKUP($B32,基础表!$E:$J,4,FALSE)</f>
        <v>47787.714</v>
      </c>
      <c r="AS32">
        <f ca="1">VLOOKUP($B32,基础表!$E:$J,5,FALSE)</f>
        <v>11778.420959999999</v>
      </c>
      <c r="AT32">
        <f ca="1">VLOOKUP($B32,基础表!$E:$J,6,FALSE)</f>
        <v>176772.07392</v>
      </c>
      <c r="AU32">
        <f ca="1">VLOOKUP($B32,基础扩展表!$E:$AG,MATCH(AU$2,基础扩展表!$E$1:$AG$1,0),FALSE)</f>
        <v>1</v>
      </c>
      <c r="AV32">
        <f ca="1">VLOOKUP($B32,基础扩展表!$E:$AG,MATCH(AV$2,基础扩展表!$E$1:$AG$1,0),FALSE)</f>
        <v>1</v>
      </c>
      <c r="AW32">
        <f ca="1">VLOOKUP($B32,基础扩展表!$E:$AG,MATCH(AW$2,基础扩展表!$E$1:$AG$1,0),FALSE)</f>
        <v>0</v>
      </c>
      <c r="AX32">
        <f ca="1">VLOOKUP($B32,基础扩展表!$E:$AG,MATCH(AX$2,基础扩展表!$E$1:$AG$1,0),FALSE)</f>
        <v>0</v>
      </c>
      <c r="AY32">
        <f ca="1">VLOOKUP($B32,基础扩展表!$E:$AG,MATCH(AY$2,基础扩展表!$E$1:$AG$1,0),FALSE)</f>
        <v>0</v>
      </c>
      <c r="AZ32">
        <f ca="1">VLOOKUP($B32,基础扩展表!$E:$AG,MATCH(AZ$2,基础扩展表!$E$1:$AG$1,0),FALSE)</f>
        <v>0</v>
      </c>
      <c r="BA32">
        <f ca="1">VLOOKUP($B32,基础扩展表!$E:$AG,MATCH(BA$2,基础扩展表!$E$1:$AG$1,0),FALSE)</f>
        <v>0</v>
      </c>
      <c r="BB32">
        <f ca="1">VLOOKUP($B32,基础扩展表!$E:$AG,MATCH(BB$2,基础扩展表!$E$1:$AG$1,0),FALSE)</f>
        <v>0</v>
      </c>
      <c r="BC32">
        <f ca="1">VLOOKUP($B32,基础扩展表!$E:$AG,MATCH(BC$2,基础扩展表!$E$1:$AG$1,0),FALSE)</f>
        <v>0</v>
      </c>
      <c r="BD32">
        <f ca="1">VLOOKUP($B32,基础扩展表!$E:$AG,MATCH(BD$2,基础扩展表!$E$1:$AG$1,0),FALSE)</f>
        <v>0</v>
      </c>
      <c r="BE32">
        <f ca="1">VLOOKUP($B32,基础扩展表!$E:$AG,MATCH(BE$2,基础扩展表!$E$1:$AG$1,0),FALSE)</f>
        <v>0</v>
      </c>
      <c r="BF32">
        <f ca="1">VLOOKUP($B32,基础扩展表!$E:$AG,MATCH(BF$2,基础扩展表!$E$1:$AG$1,0),FALSE)</f>
        <v>0</v>
      </c>
      <c r="BG32">
        <f ca="1">VLOOKUP($B32,基础扩展表!$E:$AG,MATCH(BG$2,基础扩展表!$E$1:$AG$1,0),FALSE)</f>
        <v>0</v>
      </c>
      <c r="BH32">
        <f ca="1">VLOOKUP($B32,基础扩展表!$E:$AG,MATCH(BH$2,基础扩展表!$E$1:$AG$1,0),FALSE)</f>
        <v>0</v>
      </c>
      <c r="BI32">
        <f ca="1">VLOOKUP($B32,基础扩展表!$E:$AG,MATCH(BI$2,基础扩展表!$E$1:$AG$1,0),FALSE)</f>
        <v>0</v>
      </c>
      <c r="BJ32">
        <f ca="1">VLOOKUP($B32,基础扩展表!$E:$AG,MATCH(BJ$2,基础扩展表!$E$1:$AG$1,0),FALSE)</f>
        <v>0</v>
      </c>
      <c r="BK32">
        <f ca="1">VLOOKUP($B32,基础扩展表!$E:$AG,MATCH(BK$2,基础扩展表!$E$1:$AG$1,0),FALSE)</f>
        <v>0</v>
      </c>
      <c r="BL32">
        <f ca="1">VLOOKUP($B32,基础扩展表!$E:$AG,MATCH(BL$2,基础扩展表!$E$1:$AG$1,0),FALSE)</f>
        <v>0</v>
      </c>
      <c r="BM32">
        <f ca="1">VLOOKUP($B32,基础扩展表!$E:$AG,MATCH(BM$2,基础扩展表!$E$1:$AG$1,0),FALSE)</f>
        <v>0</v>
      </c>
      <c r="BN32">
        <f ca="1">VLOOKUP($B32,基础扩展表!$E:$AG,MATCH(BN$2,基础扩展表!$E$1:$AG$1,0),FALSE)</f>
        <v>0</v>
      </c>
      <c r="BO32">
        <f ca="1">VLOOKUP($B32,基础扩展表!$E:$AG,MATCH(BO$2,基础扩展表!$E$1:$AG$1,0),FALSE)</f>
        <v>0</v>
      </c>
      <c r="BP32">
        <f ca="1">VLOOKUP($B32,基础扩展表!$E:$AG,MATCH(BP$2,基础扩展表!$E$1:$AG$1,0),FALSE)</f>
        <v>1</v>
      </c>
      <c r="BQ32" t="str">
        <f ca="1">IF($B32="","",IF(VLOOKUP($E32,模型表!$C:$R,16,FALSE)=1,VLOOKUP($E32,模型表!$C:$S,17,FALSE),""))</f>
        <v/>
      </c>
      <c r="BR32">
        <f ca="1">VLOOKUP(C32,模型表!D:H,5,FALSE)</f>
        <v>15</v>
      </c>
    </row>
    <row r="33" spans="2:70" x14ac:dyDescent="0.2">
      <c r="B33" t="str">
        <f t="array" aca="1" ref="B33" ca="1">INDEX(基础表!$Y:$Y,SMALL(IF(基础表!$Z:$Z=0,ROW(基础表!$Z:$Z),999),ROW(H27)))&amp;""</f>
        <v>M22P04U02N01</v>
      </c>
      <c r="C33" t="str">
        <f ca="1">VLOOKUP(VLOOKUP($B33,基础表!$E:$G,3,FALSE),模型表!$C:$D,2,FALSE)</f>
        <v>Model_YSuo</v>
      </c>
      <c r="E33" t="str">
        <f ca="1">VLOOKUP($B33,基础表!$E:$G,3,FALSE)</f>
        <v>潘</v>
      </c>
      <c r="G33">
        <f ca="1">VLOOKUP($E33,模型表!$C:$G,5,FALSE)</f>
        <v>0</v>
      </c>
      <c r="H33">
        <f ca="1">VLOOKUP($E33,模型表!$C:$F,4,FALSE)</f>
        <v>13</v>
      </c>
      <c r="I33" t="str">
        <f ca="1">VLOOKUP($E33,模型表!$C:$J,8,FALSE)</f>
        <v>Attack</v>
      </c>
      <c r="K33">
        <f t="shared" ca="1" si="0"/>
        <v>3</v>
      </c>
      <c r="L33">
        <f t="shared" ca="1" si="1"/>
        <v>1</v>
      </c>
      <c r="M33" t="str">
        <f t="shared" ca="1" si="2"/>
        <v>[EARTH]</v>
      </c>
      <c r="N33" t="str">
        <f t="shared" ca="1" si="3"/>
        <v>NORMAL</v>
      </c>
      <c r="O33">
        <f t="shared" ca="1" si="8"/>
        <v>0</v>
      </c>
      <c r="P33" t="str">
        <f t="shared" ca="1" si="4"/>
        <v>AI_M22P04U02N01</v>
      </c>
      <c r="Q33" t="str">
        <f ca="1">VLOOKUP($E33,模型表!$C:$K,9,FALSE)</f>
        <v>Hero_Normal_YSuo</v>
      </c>
      <c r="S33" t="str">
        <f ca="1">IF(VLOOKUP($E33,模型表!$C:$L,6,FALSE)=0,"",VLOOKUP($E33,模型表!$C:$L,10,FALSE))</f>
        <v>Hero_Proud_YSuo</v>
      </c>
      <c r="U33" t="str">
        <f ca="1">VLOOKUP($E33,模型表!$C:$Q,11,FALSE)</f>
        <v>Hero_Unique_YSuo</v>
      </c>
      <c r="Y33" t="str">
        <f ca="1">IF(VLOOKUP($E33,模型表!$C:$N,12,FALSE)="Death",VLOOKUP($E33,模型表!$C:$Q,13,FALSE),"")</f>
        <v/>
      </c>
      <c r="Z33" t="str">
        <f ca="1">IF($B33="","",IF(VLOOKUP($E33,模型表!$C:$O,12,FALSE)="PBuff","["&amp;VLOOKUP($E33,模型表!$C:Q,13,FALSE)&amp;"]","[]"))</f>
        <v>[Hero_PBattle_YSuo]</v>
      </c>
      <c r="AA33" t="str">
        <f ca="1">VLOOKUP($B33,基础扩展表!$E:$I,5,FALSE)</f>
        <v>FALSE</v>
      </c>
      <c r="AB33">
        <f ca="1">VLOOKUP($B33,基础扩展表!$E:$I,4,FALSE)</f>
        <v>0.15</v>
      </c>
      <c r="AC33">
        <f ca="1">VLOOKUP($B33,基础表!$E:$T,16,FALSE)</f>
        <v>20</v>
      </c>
      <c r="AD33">
        <f t="shared" ca="1" si="9"/>
        <v>20</v>
      </c>
      <c r="AE33">
        <f t="shared" ca="1" si="5"/>
        <v>1</v>
      </c>
      <c r="AF33" t="str">
        <f t="shared" ca="1" si="10"/>
        <v>[]</v>
      </c>
      <c r="AH33" t="str">
        <f ca="1">VLOOKUP($B33,基础表!$E:$R,14,FALSE)</f>
        <v>{"a1":[10,750],"a2":320,"a3":150,"a4":0}</v>
      </c>
      <c r="AI33">
        <f ca="1">VLOOKUP($B33,基础表!$E:$S,13,FALSE)</f>
        <v>1000</v>
      </c>
      <c r="AK33">
        <f ca="1">VLOOKUP($B33,基础表!$E:$H,4,FALSE)</f>
        <v>44001.456659999996</v>
      </c>
      <c r="AN33" s="23" t="str">
        <f t="shared" ca="1" si="11"/>
        <v>[]</v>
      </c>
      <c r="AO33" s="23">
        <f t="shared" ca="1" si="6"/>
        <v>0</v>
      </c>
      <c r="AP33" s="23" t="str">
        <f t="shared" ca="1" si="7"/>
        <v>[1]</v>
      </c>
      <c r="AR33">
        <f ca="1">VLOOKUP($B33,基础表!$E:$J,4,FALSE)</f>
        <v>44001.456659999996</v>
      </c>
      <c r="AS33">
        <f ca="1">VLOOKUP($B33,基础表!$E:$J,5,FALSE)</f>
        <v>11778.420959999999</v>
      </c>
      <c r="AT33">
        <f ca="1">VLOOKUP($B33,基础表!$E:$J,6,FALSE)</f>
        <v>163622.95119071999</v>
      </c>
      <c r="AU33">
        <f ca="1">VLOOKUP($B33,基础扩展表!$E:$AG,MATCH(AU$2,基础扩展表!$E$1:$AG$1,0),FALSE)</f>
        <v>1</v>
      </c>
      <c r="AV33">
        <f ca="1">VLOOKUP($B33,基础扩展表!$E:$AG,MATCH(AV$2,基础扩展表!$E$1:$AG$1,0),FALSE)</f>
        <v>1</v>
      </c>
      <c r="AW33">
        <f ca="1">VLOOKUP($B33,基础扩展表!$E:$AG,MATCH(AW$2,基础扩展表!$E$1:$AG$1,0),FALSE)</f>
        <v>0</v>
      </c>
      <c r="AX33">
        <f ca="1">VLOOKUP($B33,基础扩展表!$E:$AG,MATCH(AX$2,基础扩展表!$E$1:$AG$1,0),FALSE)</f>
        <v>0</v>
      </c>
      <c r="AY33">
        <f ca="1">VLOOKUP($B33,基础扩展表!$E:$AG,MATCH(AY$2,基础扩展表!$E$1:$AG$1,0),FALSE)</f>
        <v>0</v>
      </c>
      <c r="AZ33">
        <f ca="1">VLOOKUP($B33,基础扩展表!$E:$AG,MATCH(AZ$2,基础扩展表!$E$1:$AG$1,0),FALSE)</f>
        <v>0</v>
      </c>
      <c r="BA33">
        <f ca="1">VLOOKUP($B33,基础扩展表!$E:$AG,MATCH(BA$2,基础扩展表!$E$1:$AG$1,0),FALSE)</f>
        <v>0</v>
      </c>
      <c r="BB33">
        <f ca="1">VLOOKUP($B33,基础扩展表!$E:$AG,MATCH(BB$2,基础扩展表!$E$1:$AG$1,0),FALSE)</f>
        <v>0</v>
      </c>
      <c r="BC33">
        <f ca="1">VLOOKUP($B33,基础扩展表!$E:$AG,MATCH(BC$2,基础扩展表!$E$1:$AG$1,0),FALSE)</f>
        <v>0</v>
      </c>
      <c r="BD33">
        <f ca="1">VLOOKUP($B33,基础扩展表!$E:$AG,MATCH(BD$2,基础扩展表!$E$1:$AG$1,0),FALSE)</f>
        <v>0</v>
      </c>
      <c r="BE33">
        <f ca="1">VLOOKUP($B33,基础扩展表!$E:$AG,MATCH(BE$2,基础扩展表!$E$1:$AG$1,0),FALSE)</f>
        <v>0</v>
      </c>
      <c r="BF33">
        <f ca="1">VLOOKUP($B33,基础扩展表!$E:$AG,MATCH(BF$2,基础扩展表!$E$1:$AG$1,0),FALSE)</f>
        <v>0</v>
      </c>
      <c r="BG33">
        <f ca="1">VLOOKUP($B33,基础扩展表!$E:$AG,MATCH(BG$2,基础扩展表!$E$1:$AG$1,0),FALSE)</f>
        <v>0</v>
      </c>
      <c r="BH33">
        <f ca="1">VLOOKUP($B33,基础扩展表!$E:$AG,MATCH(BH$2,基础扩展表!$E$1:$AG$1,0),FALSE)</f>
        <v>0</v>
      </c>
      <c r="BI33">
        <f ca="1">VLOOKUP($B33,基础扩展表!$E:$AG,MATCH(BI$2,基础扩展表!$E$1:$AG$1,0),FALSE)</f>
        <v>0</v>
      </c>
      <c r="BJ33">
        <f ca="1">VLOOKUP($B33,基础扩展表!$E:$AG,MATCH(BJ$2,基础扩展表!$E$1:$AG$1,0),FALSE)</f>
        <v>0</v>
      </c>
      <c r="BK33">
        <f ca="1">VLOOKUP($B33,基础扩展表!$E:$AG,MATCH(BK$2,基础扩展表!$E$1:$AG$1,0),FALSE)</f>
        <v>0</v>
      </c>
      <c r="BL33">
        <f ca="1">VLOOKUP($B33,基础扩展表!$E:$AG,MATCH(BL$2,基础扩展表!$E$1:$AG$1,0),FALSE)</f>
        <v>0</v>
      </c>
      <c r="BM33">
        <f ca="1">VLOOKUP($B33,基础扩展表!$E:$AG,MATCH(BM$2,基础扩展表!$E$1:$AG$1,0),FALSE)</f>
        <v>0</v>
      </c>
      <c r="BN33">
        <f ca="1">VLOOKUP($B33,基础扩展表!$E:$AG,MATCH(BN$2,基础扩展表!$E$1:$AG$1,0),FALSE)</f>
        <v>0</v>
      </c>
      <c r="BO33">
        <f ca="1">VLOOKUP($B33,基础扩展表!$E:$AG,MATCH(BO$2,基础扩展表!$E$1:$AG$1,0),FALSE)</f>
        <v>0</v>
      </c>
      <c r="BP33">
        <f ca="1">VLOOKUP($B33,基础扩展表!$E:$AG,MATCH(BP$2,基础扩展表!$E$1:$AG$1,0),FALSE)</f>
        <v>1</v>
      </c>
      <c r="BQ33" t="str">
        <f ca="1">IF($B33="","",IF(VLOOKUP($E33,模型表!$C:$R,16,FALSE)=1,VLOOKUP($E33,模型表!$C:$S,17,FALSE),""))</f>
        <v/>
      </c>
      <c r="BR33">
        <f ca="1">VLOOKUP(C33,模型表!D:H,5,FALSE)</f>
        <v>14</v>
      </c>
    </row>
    <row r="34" spans="2:70" x14ac:dyDescent="0.2">
      <c r="B34" t="str">
        <f t="array" aca="1" ref="B34" ca="1">INDEX(基础表!$Y:$Y,SMALL(IF(基础表!$Z:$Z=0,ROW(基础表!$Z:$Z),999),ROW(H28)))&amp;""</f>
        <v>M22P04U02N02</v>
      </c>
      <c r="C34" t="str">
        <f ca="1">VLOOKUP(VLOOKUP($B34,基础表!$E:$G,3,FALSE),模型表!$C:$D,2,FALSE)</f>
        <v>Model_CLMan</v>
      </c>
      <c r="E34" t="str">
        <f ca="1">VLOOKUP($B34,基础表!$E:$G,3,FALSE)</f>
        <v>妮娜</v>
      </c>
      <c r="G34">
        <f ca="1">VLOOKUP($E34,模型表!$C:$G,5,FALSE)</f>
        <v>0</v>
      </c>
      <c r="H34">
        <f ca="1">VLOOKUP($E34,模型表!$C:$F,4,FALSE)</f>
        <v>12</v>
      </c>
      <c r="I34" t="str">
        <f ca="1">VLOOKUP($E34,模型表!$C:$J,8,FALSE)</f>
        <v>Aoe</v>
      </c>
      <c r="K34">
        <f t="shared" ca="1" si="0"/>
        <v>3</v>
      </c>
      <c r="L34">
        <f t="shared" ca="1" si="1"/>
        <v>1</v>
      </c>
      <c r="M34" t="str">
        <f t="shared" ca="1" si="2"/>
        <v>[EARTH]</v>
      </c>
      <c r="N34" t="str">
        <f t="shared" ca="1" si="3"/>
        <v>NORMAL</v>
      </c>
      <c r="O34">
        <f t="shared" ca="1" si="8"/>
        <v>0</v>
      </c>
      <c r="P34" t="str">
        <f t="shared" ca="1" si="4"/>
        <v>AI_M22P04U02N02</v>
      </c>
      <c r="Q34" t="str">
        <f ca="1">VLOOKUP($E34,模型表!$C:$K,9,FALSE)</f>
        <v>Hero_Normal_CLMan</v>
      </c>
      <c r="S34" t="str">
        <f ca="1">IF(VLOOKUP($E34,模型表!$C:$L,6,FALSE)=0,"",VLOOKUP($E34,模型表!$C:$L,10,FALSE))</f>
        <v>Hero_Proud_CLMan</v>
      </c>
      <c r="U34" t="str">
        <f ca="1">VLOOKUP($E34,模型表!$C:$Q,11,FALSE)</f>
        <v>Hero_Unique_CLMan</v>
      </c>
      <c r="Y34" t="str">
        <f ca="1">IF(VLOOKUP($E34,模型表!$C:$N,12,FALSE)="Death",VLOOKUP($E34,模型表!$C:$Q,13,FALSE),"")</f>
        <v/>
      </c>
      <c r="Z34" t="str">
        <f ca="1">IF($B34="","",IF(VLOOKUP($E34,模型表!$C:$O,12,FALSE)="PBuff","["&amp;VLOOKUP($E34,模型表!$C:Q,13,FALSE)&amp;"]","[]"))</f>
        <v>[Hero_PBattle_CLMan]</v>
      </c>
      <c r="AA34" t="str">
        <f ca="1">VLOOKUP($B34,基础扩展表!$E:$I,5,FALSE)</f>
        <v>FALSE</v>
      </c>
      <c r="AB34">
        <f ca="1">VLOOKUP($B34,基础扩展表!$E:$I,4,FALSE)</f>
        <v>0.15</v>
      </c>
      <c r="AC34">
        <f ca="1">VLOOKUP($B34,基础表!$E:$T,16,FALSE)</f>
        <v>0</v>
      </c>
      <c r="AD34">
        <f t="shared" ca="1" si="9"/>
        <v>20</v>
      </c>
      <c r="AE34">
        <f t="shared" ca="1" si="5"/>
        <v>1</v>
      </c>
      <c r="AF34" t="str">
        <f t="shared" ca="1" si="10"/>
        <v>[]</v>
      </c>
      <c r="AH34" t="str">
        <f ca="1">VLOOKUP($B34,基础表!$E:$R,14,FALSE)</f>
        <v>{"a1":[10,750],"a2":320,"a3":150,"a4":0}</v>
      </c>
      <c r="AI34">
        <f ca="1">VLOOKUP($B34,基础表!$E:$S,13,FALSE)</f>
        <v>880</v>
      </c>
      <c r="AK34">
        <f ca="1">VLOOKUP($B34,基础表!$E:$H,4,FALSE)</f>
        <v>39627.042840000002</v>
      </c>
      <c r="AN34" s="23" t="str">
        <f t="shared" ca="1" si="11"/>
        <v>[]</v>
      </c>
      <c r="AO34" s="23">
        <f t="shared" ca="1" si="6"/>
        <v>0</v>
      </c>
      <c r="AP34" s="23" t="str">
        <f t="shared" ca="1" si="7"/>
        <v>[1]</v>
      </c>
      <c r="AR34">
        <f ca="1">VLOOKUP($B34,基础表!$E:$J,4,FALSE)</f>
        <v>39627.042840000002</v>
      </c>
      <c r="AS34">
        <f ca="1">VLOOKUP($B34,基础表!$E:$J,5,FALSE)</f>
        <v>14363.928</v>
      </c>
      <c r="AT34">
        <f ca="1">VLOOKUP($B34,基础表!$E:$J,6,FALSE)</f>
        <v>187319.985048</v>
      </c>
      <c r="AU34">
        <f ca="1">VLOOKUP($B34,基础扩展表!$E:$AG,MATCH(AU$2,基础扩展表!$E$1:$AG$1,0),FALSE)</f>
        <v>1</v>
      </c>
      <c r="AV34">
        <f ca="1">VLOOKUP($B34,基础扩展表!$E:$AG,MATCH(AV$2,基础扩展表!$E$1:$AG$1,0),FALSE)</f>
        <v>1</v>
      </c>
      <c r="AW34">
        <f ca="1">VLOOKUP($B34,基础扩展表!$E:$AG,MATCH(AW$2,基础扩展表!$E$1:$AG$1,0),FALSE)</f>
        <v>0</v>
      </c>
      <c r="AX34">
        <f ca="1">VLOOKUP($B34,基础扩展表!$E:$AG,MATCH(AX$2,基础扩展表!$E$1:$AG$1,0),FALSE)</f>
        <v>0</v>
      </c>
      <c r="AY34">
        <f ca="1">VLOOKUP($B34,基础扩展表!$E:$AG,MATCH(AY$2,基础扩展表!$E$1:$AG$1,0),FALSE)</f>
        <v>0</v>
      </c>
      <c r="AZ34">
        <f ca="1">VLOOKUP($B34,基础扩展表!$E:$AG,MATCH(AZ$2,基础扩展表!$E$1:$AG$1,0),FALSE)</f>
        <v>0</v>
      </c>
      <c r="BA34">
        <f ca="1">VLOOKUP($B34,基础扩展表!$E:$AG,MATCH(BA$2,基础扩展表!$E$1:$AG$1,0),FALSE)</f>
        <v>0</v>
      </c>
      <c r="BB34">
        <f ca="1">VLOOKUP($B34,基础扩展表!$E:$AG,MATCH(BB$2,基础扩展表!$E$1:$AG$1,0),FALSE)</f>
        <v>0</v>
      </c>
      <c r="BC34">
        <f ca="1">VLOOKUP($B34,基础扩展表!$E:$AG,MATCH(BC$2,基础扩展表!$E$1:$AG$1,0),FALSE)</f>
        <v>0</v>
      </c>
      <c r="BD34">
        <f ca="1">VLOOKUP($B34,基础扩展表!$E:$AG,MATCH(BD$2,基础扩展表!$E$1:$AG$1,0),FALSE)</f>
        <v>0</v>
      </c>
      <c r="BE34">
        <f ca="1">VLOOKUP($B34,基础扩展表!$E:$AG,MATCH(BE$2,基础扩展表!$E$1:$AG$1,0),FALSE)</f>
        <v>0</v>
      </c>
      <c r="BF34">
        <f ca="1">VLOOKUP($B34,基础扩展表!$E:$AG,MATCH(BF$2,基础扩展表!$E$1:$AG$1,0),FALSE)</f>
        <v>0</v>
      </c>
      <c r="BG34">
        <f ca="1">VLOOKUP($B34,基础扩展表!$E:$AG,MATCH(BG$2,基础扩展表!$E$1:$AG$1,0),FALSE)</f>
        <v>0</v>
      </c>
      <c r="BH34">
        <f ca="1">VLOOKUP($B34,基础扩展表!$E:$AG,MATCH(BH$2,基础扩展表!$E$1:$AG$1,0),FALSE)</f>
        <v>0</v>
      </c>
      <c r="BI34">
        <f ca="1">VLOOKUP($B34,基础扩展表!$E:$AG,MATCH(BI$2,基础扩展表!$E$1:$AG$1,0),FALSE)</f>
        <v>0</v>
      </c>
      <c r="BJ34">
        <f ca="1">VLOOKUP($B34,基础扩展表!$E:$AG,MATCH(BJ$2,基础扩展表!$E$1:$AG$1,0),FALSE)</f>
        <v>0</v>
      </c>
      <c r="BK34">
        <f ca="1">VLOOKUP($B34,基础扩展表!$E:$AG,MATCH(BK$2,基础扩展表!$E$1:$AG$1,0),FALSE)</f>
        <v>0</v>
      </c>
      <c r="BL34">
        <f ca="1">VLOOKUP($B34,基础扩展表!$E:$AG,MATCH(BL$2,基础扩展表!$E$1:$AG$1,0),FALSE)</f>
        <v>0</v>
      </c>
      <c r="BM34">
        <f ca="1">VLOOKUP($B34,基础扩展表!$E:$AG,MATCH(BM$2,基础扩展表!$E$1:$AG$1,0),FALSE)</f>
        <v>0</v>
      </c>
      <c r="BN34">
        <f ca="1">VLOOKUP($B34,基础扩展表!$E:$AG,MATCH(BN$2,基础扩展表!$E$1:$AG$1,0),FALSE)</f>
        <v>0</v>
      </c>
      <c r="BO34">
        <f ca="1">VLOOKUP($B34,基础扩展表!$E:$AG,MATCH(BO$2,基础扩展表!$E$1:$AG$1,0),FALSE)</f>
        <v>0</v>
      </c>
      <c r="BP34">
        <f ca="1">VLOOKUP($B34,基础扩展表!$E:$AG,MATCH(BP$2,基础扩展表!$E$1:$AG$1,0),FALSE)</f>
        <v>1</v>
      </c>
      <c r="BQ34" t="str">
        <f ca="1">IF($B34="","",IF(VLOOKUP($E34,模型表!$C:$R,16,FALSE)=1,VLOOKUP($E34,模型表!$C:$S,17,FALSE),""))</f>
        <v/>
      </c>
      <c r="BR34">
        <f ca="1">VLOOKUP(C34,模型表!D:H,5,FALSE)</f>
        <v>12</v>
      </c>
    </row>
    <row r="35" spans="2:70" x14ac:dyDescent="0.2">
      <c r="B35" t="str">
        <f t="array" aca="1" ref="B35" ca="1">INDEX(基础表!$Y:$Y,SMALL(IF(基础表!$Z:$Z=0,ROW(基础表!$Z:$Z),999),ROW(H29)))&amp;""</f>
        <v>M22P04U02N03</v>
      </c>
      <c r="C35" t="str">
        <f ca="1">VLOOKUP(VLOOKUP($B35,基础表!$E:$G,3,FALSE),模型表!$C:$D,2,FALSE)</f>
        <v>Model_YSuo</v>
      </c>
      <c r="E35" t="str">
        <f ca="1">VLOOKUP($B35,基础表!$E:$G,3,FALSE)</f>
        <v>潘</v>
      </c>
      <c r="G35">
        <f ca="1">VLOOKUP($E35,模型表!$C:$G,5,FALSE)</f>
        <v>0</v>
      </c>
      <c r="H35">
        <f ca="1">VLOOKUP($E35,模型表!$C:$F,4,FALSE)</f>
        <v>13</v>
      </c>
      <c r="I35" t="str">
        <f ca="1">VLOOKUP($E35,模型表!$C:$J,8,FALSE)</f>
        <v>Attack</v>
      </c>
      <c r="K35">
        <f t="shared" ca="1" si="0"/>
        <v>3</v>
      </c>
      <c r="L35">
        <f t="shared" ca="1" si="1"/>
        <v>1</v>
      </c>
      <c r="M35" t="str">
        <f t="shared" ca="1" si="2"/>
        <v>[EARTH]</v>
      </c>
      <c r="N35" t="str">
        <f t="shared" ca="1" si="3"/>
        <v>NORMAL</v>
      </c>
      <c r="O35">
        <f t="shared" ca="1" si="8"/>
        <v>0</v>
      </c>
      <c r="P35" t="str">
        <f t="shared" ca="1" si="4"/>
        <v>AI_M22P04U02N03</v>
      </c>
      <c r="Q35" t="str">
        <f ca="1">VLOOKUP($E35,模型表!$C:$K,9,FALSE)</f>
        <v>Hero_Normal_YSuo</v>
      </c>
      <c r="S35" t="str">
        <f ca="1">IF(VLOOKUP($E35,模型表!$C:$L,6,FALSE)=0,"",VLOOKUP($E35,模型表!$C:$L,10,FALSE))</f>
        <v>Hero_Proud_YSuo</v>
      </c>
      <c r="U35" t="str">
        <f ca="1">VLOOKUP($E35,模型表!$C:$Q,11,FALSE)</f>
        <v>Hero_Unique_YSuo</v>
      </c>
      <c r="Y35" t="str">
        <f ca="1">IF(VLOOKUP($E35,模型表!$C:$N,12,FALSE)="Death",VLOOKUP($E35,模型表!$C:$Q,13,FALSE),"")</f>
        <v/>
      </c>
      <c r="Z35" t="str">
        <f ca="1">IF($B35="","",IF(VLOOKUP($E35,模型表!$C:$O,12,FALSE)="PBuff","["&amp;VLOOKUP($E35,模型表!$C:Q,13,FALSE)&amp;"]","[]"))</f>
        <v>[Hero_PBattle_YSuo]</v>
      </c>
      <c r="AA35" t="str">
        <f ca="1">VLOOKUP($B35,基础扩展表!$E:$I,5,FALSE)</f>
        <v>FALSE</v>
      </c>
      <c r="AB35">
        <f ca="1">VLOOKUP($B35,基础扩展表!$E:$I,4,FALSE)</f>
        <v>0.15</v>
      </c>
      <c r="AC35">
        <f ca="1">VLOOKUP($B35,基础表!$E:$T,16,FALSE)</f>
        <v>0</v>
      </c>
      <c r="AD35">
        <f t="shared" ca="1" si="9"/>
        <v>20</v>
      </c>
      <c r="AE35">
        <f t="shared" ca="1" si="5"/>
        <v>1</v>
      </c>
      <c r="AF35" t="str">
        <f t="shared" ca="1" si="10"/>
        <v>[]</v>
      </c>
      <c r="AH35" t="str">
        <f ca="1">VLOOKUP($B35,基础表!$E:$R,14,FALSE)</f>
        <v>{"a1":[10,750],"a2":320,"a3":150,"a4":0}</v>
      </c>
      <c r="AI35">
        <f ca="1">VLOOKUP($B35,基础表!$E:$S,13,FALSE)</f>
        <v>1000</v>
      </c>
      <c r="AK35">
        <f ca="1">VLOOKUP($B35,基础表!$E:$H,4,FALSE)</f>
        <v>44001.456659999996</v>
      </c>
      <c r="AN35" s="23" t="str">
        <f t="shared" ca="1" si="11"/>
        <v>[]</v>
      </c>
      <c r="AO35" s="23">
        <f t="shared" ca="1" si="6"/>
        <v>0</v>
      </c>
      <c r="AP35" s="23" t="str">
        <f t="shared" ca="1" si="7"/>
        <v>[1]</v>
      </c>
      <c r="AR35">
        <f ca="1">VLOOKUP($B35,基础表!$E:$J,4,FALSE)</f>
        <v>44001.456659999996</v>
      </c>
      <c r="AS35">
        <f ca="1">VLOOKUP($B35,基础表!$E:$J,5,FALSE)</f>
        <v>11778.420959999999</v>
      </c>
      <c r="AT35">
        <f ca="1">VLOOKUP($B35,基础表!$E:$J,6,FALSE)</f>
        <v>163622.95119071999</v>
      </c>
      <c r="AU35">
        <f ca="1">VLOOKUP($B35,基础扩展表!$E:$AG,MATCH(AU$2,基础扩展表!$E$1:$AG$1,0),FALSE)</f>
        <v>1</v>
      </c>
      <c r="AV35">
        <f ca="1">VLOOKUP($B35,基础扩展表!$E:$AG,MATCH(AV$2,基础扩展表!$E$1:$AG$1,0),FALSE)</f>
        <v>1</v>
      </c>
      <c r="AW35">
        <f ca="1">VLOOKUP($B35,基础扩展表!$E:$AG,MATCH(AW$2,基础扩展表!$E$1:$AG$1,0),FALSE)</f>
        <v>0</v>
      </c>
      <c r="AX35">
        <f ca="1">VLOOKUP($B35,基础扩展表!$E:$AG,MATCH(AX$2,基础扩展表!$E$1:$AG$1,0),FALSE)</f>
        <v>0</v>
      </c>
      <c r="AY35">
        <f ca="1">VLOOKUP($B35,基础扩展表!$E:$AG,MATCH(AY$2,基础扩展表!$E$1:$AG$1,0),FALSE)</f>
        <v>0</v>
      </c>
      <c r="AZ35">
        <f ca="1">VLOOKUP($B35,基础扩展表!$E:$AG,MATCH(AZ$2,基础扩展表!$E$1:$AG$1,0),FALSE)</f>
        <v>0</v>
      </c>
      <c r="BA35">
        <f ca="1">VLOOKUP($B35,基础扩展表!$E:$AG,MATCH(BA$2,基础扩展表!$E$1:$AG$1,0),FALSE)</f>
        <v>0</v>
      </c>
      <c r="BB35">
        <f ca="1">VLOOKUP($B35,基础扩展表!$E:$AG,MATCH(BB$2,基础扩展表!$E$1:$AG$1,0),FALSE)</f>
        <v>0</v>
      </c>
      <c r="BC35">
        <f ca="1">VLOOKUP($B35,基础扩展表!$E:$AG,MATCH(BC$2,基础扩展表!$E$1:$AG$1,0),FALSE)</f>
        <v>0</v>
      </c>
      <c r="BD35">
        <f ca="1">VLOOKUP($B35,基础扩展表!$E:$AG,MATCH(BD$2,基础扩展表!$E$1:$AG$1,0),FALSE)</f>
        <v>0</v>
      </c>
      <c r="BE35">
        <f ca="1">VLOOKUP($B35,基础扩展表!$E:$AG,MATCH(BE$2,基础扩展表!$E$1:$AG$1,0),FALSE)</f>
        <v>0</v>
      </c>
      <c r="BF35">
        <f ca="1">VLOOKUP($B35,基础扩展表!$E:$AG,MATCH(BF$2,基础扩展表!$E$1:$AG$1,0),FALSE)</f>
        <v>0</v>
      </c>
      <c r="BG35">
        <f ca="1">VLOOKUP($B35,基础扩展表!$E:$AG,MATCH(BG$2,基础扩展表!$E$1:$AG$1,0),FALSE)</f>
        <v>0</v>
      </c>
      <c r="BH35">
        <f ca="1">VLOOKUP($B35,基础扩展表!$E:$AG,MATCH(BH$2,基础扩展表!$E$1:$AG$1,0),FALSE)</f>
        <v>0</v>
      </c>
      <c r="BI35">
        <f ca="1">VLOOKUP($B35,基础扩展表!$E:$AG,MATCH(BI$2,基础扩展表!$E$1:$AG$1,0),FALSE)</f>
        <v>0</v>
      </c>
      <c r="BJ35">
        <f ca="1">VLOOKUP($B35,基础扩展表!$E:$AG,MATCH(BJ$2,基础扩展表!$E$1:$AG$1,0),FALSE)</f>
        <v>0</v>
      </c>
      <c r="BK35">
        <f ca="1">VLOOKUP($B35,基础扩展表!$E:$AG,MATCH(BK$2,基础扩展表!$E$1:$AG$1,0),FALSE)</f>
        <v>0</v>
      </c>
      <c r="BL35">
        <f ca="1">VLOOKUP($B35,基础扩展表!$E:$AG,MATCH(BL$2,基础扩展表!$E$1:$AG$1,0),FALSE)</f>
        <v>0</v>
      </c>
      <c r="BM35">
        <f ca="1">VLOOKUP($B35,基础扩展表!$E:$AG,MATCH(BM$2,基础扩展表!$E$1:$AG$1,0),FALSE)</f>
        <v>0</v>
      </c>
      <c r="BN35">
        <f ca="1">VLOOKUP($B35,基础扩展表!$E:$AG,MATCH(BN$2,基础扩展表!$E$1:$AG$1,0),FALSE)</f>
        <v>0</v>
      </c>
      <c r="BO35">
        <f ca="1">VLOOKUP($B35,基础扩展表!$E:$AG,MATCH(BO$2,基础扩展表!$E$1:$AG$1,0),FALSE)</f>
        <v>0</v>
      </c>
      <c r="BP35">
        <f ca="1">VLOOKUP($B35,基础扩展表!$E:$AG,MATCH(BP$2,基础扩展表!$E$1:$AG$1,0),FALSE)</f>
        <v>1</v>
      </c>
      <c r="BQ35" t="str">
        <f ca="1">IF($B35="","",IF(VLOOKUP($E35,模型表!$C:$R,16,FALSE)=1,VLOOKUP($E35,模型表!$C:$S,17,FALSE),""))</f>
        <v/>
      </c>
      <c r="BR35">
        <f ca="1">VLOOKUP(C35,模型表!D:H,5,FALSE)</f>
        <v>14</v>
      </c>
    </row>
    <row r="36" spans="2:70" x14ac:dyDescent="0.2">
      <c r="B36" t="str">
        <f t="array" aca="1" ref="B36" ca="1">INDEX(基础表!$Y:$Y,SMALL(IF(基础表!$Z:$Z=0,ROW(基础表!$Z:$Z),999),ROW(H30)))&amp;""</f>
        <v>M22P04U02N04</v>
      </c>
      <c r="C36" t="str">
        <f ca="1">VLOOKUP(VLOOKUP($B36,基础表!$E:$G,3,FALSE),模型表!$C:$D,2,FALSE)</f>
        <v>Model_YFZZhu</v>
      </c>
      <c r="E36" t="str">
        <f ca="1">VLOOKUP($B36,基础表!$E:$G,3,FALSE)</f>
        <v>伊贺鸣</v>
      </c>
      <c r="G36">
        <f ca="1">VLOOKUP($E36,模型表!$C:$G,5,FALSE)</f>
        <v>0</v>
      </c>
      <c r="H36">
        <f ca="1">VLOOKUP($E36,模型表!$C:$F,4,FALSE)</f>
        <v>13</v>
      </c>
      <c r="I36" t="str">
        <f ca="1">VLOOKUP($E36,模型表!$C:$J,8,FALSE)</f>
        <v>Attack</v>
      </c>
      <c r="K36">
        <f t="shared" ca="1" si="0"/>
        <v>3</v>
      </c>
      <c r="L36">
        <f t="shared" ca="1" si="1"/>
        <v>1</v>
      </c>
      <c r="M36" t="str">
        <f t="shared" ca="1" si="2"/>
        <v>[EARTH]</v>
      </c>
      <c r="N36" t="str">
        <f t="shared" ca="1" si="3"/>
        <v>NORMAL</v>
      </c>
      <c r="O36">
        <f t="shared" ca="1" si="8"/>
        <v>0</v>
      </c>
      <c r="P36" t="str">
        <f t="shared" ca="1" si="4"/>
        <v>AI_M22P04U02N04</v>
      </c>
      <c r="Q36" t="str">
        <f ca="1">VLOOKUP($E36,模型表!$C:$K,9,FALSE)</f>
        <v>Hero_Normal_YFZZhu</v>
      </c>
      <c r="S36" t="str">
        <f ca="1">IF(VLOOKUP($E36,模型表!$C:$L,6,FALSE)=0,"",VLOOKUP($E36,模型表!$C:$L,10,FALSE))</f>
        <v>Hero_Proud_YFZZhu</v>
      </c>
      <c r="U36" t="str">
        <f ca="1">VLOOKUP($E36,模型表!$C:$Q,11,FALSE)</f>
        <v>Hero_Unique_YFZZhu</v>
      </c>
      <c r="Y36" t="str">
        <f ca="1">IF(VLOOKUP($E36,模型表!$C:$N,12,FALSE)="Death",VLOOKUP($E36,模型表!$C:$Q,13,FALSE),"")</f>
        <v>Hero_PBattle_YFZZhu</v>
      </c>
      <c r="Z36" t="str">
        <f ca="1">IF($B36="","",IF(VLOOKUP($E36,模型表!$C:$O,12,FALSE)="PBuff","["&amp;VLOOKUP($E36,模型表!$C:Q,13,FALSE)&amp;"]","[]"))</f>
        <v>[]</v>
      </c>
      <c r="AA36" t="str">
        <f ca="1">VLOOKUP($B36,基础扩展表!$E:$I,5,FALSE)</f>
        <v>FALSE</v>
      </c>
      <c r="AB36">
        <f ca="1">VLOOKUP($B36,基础扩展表!$E:$I,4,FALSE)</f>
        <v>0.15</v>
      </c>
      <c r="AC36">
        <f ca="1">VLOOKUP($B36,基础表!$E:$T,16,FALSE)</f>
        <v>0</v>
      </c>
      <c r="AD36">
        <f t="shared" ca="1" si="9"/>
        <v>20</v>
      </c>
      <c r="AE36">
        <f t="shared" ca="1" si="5"/>
        <v>1</v>
      </c>
      <c r="AF36" t="str">
        <f t="shared" ca="1" si="10"/>
        <v>[]</v>
      </c>
      <c r="AH36" t="str">
        <f ca="1">VLOOKUP($B36,基础表!$E:$R,14,FALSE)</f>
        <v>{"a1":[10,750],"a2":320,"a3":150,"a4":0}</v>
      </c>
      <c r="AI36">
        <f ca="1">VLOOKUP($B36,基础表!$E:$S,13,FALSE)</f>
        <v>680</v>
      </c>
      <c r="AK36">
        <f ca="1">VLOOKUP($B36,基础表!$E:$H,4,FALSE)</f>
        <v>38906.551151999993</v>
      </c>
      <c r="AN36" s="23" t="str">
        <f t="shared" ca="1" si="11"/>
        <v>[]</v>
      </c>
      <c r="AO36" s="23">
        <f t="shared" ca="1" si="6"/>
        <v>0</v>
      </c>
      <c r="AP36" s="23" t="str">
        <f t="shared" ca="1" si="7"/>
        <v>[1]</v>
      </c>
      <c r="AR36">
        <f ca="1">VLOOKUP($B36,基础表!$E:$J,4,FALSE)</f>
        <v>38906.551151999993</v>
      </c>
      <c r="AS36">
        <f ca="1">VLOOKUP($B36,基础表!$E:$J,5,FALSE)</f>
        <v>11778.420959999999</v>
      </c>
      <c r="AT36">
        <f ca="1">VLOOKUP($B36,基础表!$E:$J,6,FALSE)</f>
        <v>147774.65487119998</v>
      </c>
      <c r="AU36">
        <f ca="1">VLOOKUP($B36,基础扩展表!$E:$AG,MATCH(AU$2,基础扩展表!$E$1:$AG$1,0),FALSE)</f>
        <v>1</v>
      </c>
      <c r="AV36">
        <f ca="1">VLOOKUP($B36,基础扩展表!$E:$AG,MATCH(AV$2,基础扩展表!$E$1:$AG$1,0),FALSE)</f>
        <v>1</v>
      </c>
      <c r="AW36">
        <f ca="1">VLOOKUP($B36,基础扩展表!$E:$AG,MATCH(AW$2,基础扩展表!$E$1:$AG$1,0),FALSE)</f>
        <v>0</v>
      </c>
      <c r="AX36">
        <f ca="1">VLOOKUP($B36,基础扩展表!$E:$AG,MATCH(AX$2,基础扩展表!$E$1:$AG$1,0),FALSE)</f>
        <v>0</v>
      </c>
      <c r="AY36">
        <f ca="1">VLOOKUP($B36,基础扩展表!$E:$AG,MATCH(AY$2,基础扩展表!$E$1:$AG$1,0),FALSE)</f>
        <v>0</v>
      </c>
      <c r="AZ36">
        <f ca="1">VLOOKUP($B36,基础扩展表!$E:$AG,MATCH(AZ$2,基础扩展表!$E$1:$AG$1,0),FALSE)</f>
        <v>0</v>
      </c>
      <c r="BA36">
        <f ca="1">VLOOKUP($B36,基础扩展表!$E:$AG,MATCH(BA$2,基础扩展表!$E$1:$AG$1,0),FALSE)</f>
        <v>0</v>
      </c>
      <c r="BB36">
        <f ca="1">VLOOKUP($B36,基础扩展表!$E:$AG,MATCH(BB$2,基础扩展表!$E$1:$AG$1,0),FALSE)</f>
        <v>0</v>
      </c>
      <c r="BC36">
        <f ca="1">VLOOKUP($B36,基础扩展表!$E:$AG,MATCH(BC$2,基础扩展表!$E$1:$AG$1,0),FALSE)</f>
        <v>0</v>
      </c>
      <c r="BD36">
        <f ca="1">VLOOKUP($B36,基础扩展表!$E:$AG,MATCH(BD$2,基础扩展表!$E$1:$AG$1,0),FALSE)</f>
        <v>0</v>
      </c>
      <c r="BE36">
        <f ca="1">VLOOKUP($B36,基础扩展表!$E:$AG,MATCH(BE$2,基础扩展表!$E$1:$AG$1,0),FALSE)</f>
        <v>0</v>
      </c>
      <c r="BF36">
        <f ca="1">VLOOKUP($B36,基础扩展表!$E:$AG,MATCH(BF$2,基础扩展表!$E$1:$AG$1,0),FALSE)</f>
        <v>0</v>
      </c>
      <c r="BG36">
        <f ca="1">VLOOKUP($B36,基础扩展表!$E:$AG,MATCH(BG$2,基础扩展表!$E$1:$AG$1,0),FALSE)</f>
        <v>0</v>
      </c>
      <c r="BH36">
        <f ca="1">VLOOKUP($B36,基础扩展表!$E:$AG,MATCH(BH$2,基础扩展表!$E$1:$AG$1,0),FALSE)</f>
        <v>0</v>
      </c>
      <c r="BI36">
        <f ca="1">VLOOKUP($B36,基础扩展表!$E:$AG,MATCH(BI$2,基础扩展表!$E$1:$AG$1,0),FALSE)</f>
        <v>0</v>
      </c>
      <c r="BJ36">
        <f ca="1">VLOOKUP($B36,基础扩展表!$E:$AG,MATCH(BJ$2,基础扩展表!$E$1:$AG$1,0),FALSE)</f>
        <v>0</v>
      </c>
      <c r="BK36">
        <f ca="1">VLOOKUP($B36,基础扩展表!$E:$AG,MATCH(BK$2,基础扩展表!$E$1:$AG$1,0),FALSE)</f>
        <v>0</v>
      </c>
      <c r="BL36">
        <f ca="1">VLOOKUP($B36,基础扩展表!$E:$AG,MATCH(BL$2,基础扩展表!$E$1:$AG$1,0),FALSE)</f>
        <v>0</v>
      </c>
      <c r="BM36">
        <f ca="1">VLOOKUP($B36,基础扩展表!$E:$AG,MATCH(BM$2,基础扩展表!$E$1:$AG$1,0),FALSE)</f>
        <v>0</v>
      </c>
      <c r="BN36">
        <f ca="1">VLOOKUP($B36,基础扩展表!$E:$AG,MATCH(BN$2,基础扩展表!$E$1:$AG$1,0),FALSE)</f>
        <v>0</v>
      </c>
      <c r="BO36">
        <f ca="1">VLOOKUP($B36,基础扩展表!$E:$AG,MATCH(BO$2,基础扩展表!$E$1:$AG$1,0),FALSE)</f>
        <v>0</v>
      </c>
      <c r="BP36">
        <f ca="1">VLOOKUP($B36,基础扩展表!$E:$AG,MATCH(BP$2,基础扩展表!$E$1:$AG$1,0),FALSE)</f>
        <v>1</v>
      </c>
      <c r="BQ36" t="str">
        <f ca="1">IF($B36="","",IF(VLOOKUP($E36,模型表!$C:$R,16,FALSE)=1,VLOOKUP($E36,模型表!$C:$S,17,FALSE),""))</f>
        <v/>
      </c>
      <c r="BR36">
        <f ca="1">VLOOKUP(C36,模型表!D:H,5,FALSE)</f>
        <v>12</v>
      </c>
    </row>
    <row r="37" spans="2:70" x14ac:dyDescent="0.2">
      <c r="B37" t="str">
        <f t="array" aca="1" ref="B37" ca="1">INDEX(基础表!$Y:$Y,SMALL(IF(基础表!$Z:$Z=0,ROW(基础表!$Z:$Z),999),ROW(H31)))&amp;""</f>
        <v>M22P04U02N06</v>
      </c>
      <c r="C37" t="str">
        <f ca="1">VLOOKUP(VLOOKUP($B37,基础表!$E:$G,3,FALSE),模型表!$C:$D,2,FALSE)</f>
        <v>Model_YFZZhu</v>
      </c>
      <c r="E37" t="str">
        <f ca="1">VLOOKUP($B37,基础表!$E:$G,3,FALSE)</f>
        <v>伊贺鸣</v>
      </c>
      <c r="G37">
        <f ca="1">VLOOKUP($E37,模型表!$C:$G,5,FALSE)</f>
        <v>0</v>
      </c>
      <c r="H37">
        <f ca="1">VLOOKUP($E37,模型表!$C:$F,4,FALSE)</f>
        <v>13</v>
      </c>
      <c r="I37" t="str">
        <f ca="1">VLOOKUP($E37,模型表!$C:$J,8,FALSE)</f>
        <v>Attack</v>
      </c>
      <c r="K37">
        <f t="shared" ca="1" si="0"/>
        <v>3</v>
      </c>
      <c r="L37">
        <f t="shared" ca="1" si="1"/>
        <v>1</v>
      </c>
      <c r="M37" t="str">
        <f t="shared" ca="1" si="2"/>
        <v>[EARTH]</v>
      </c>
      <c r="N37" t="str">
        <f t="shared" ca="1" si="3"/>
        <v>NORMAL</v>
      </c>
      <c r="O37">
        <f t="shared" ca="1" si="8"/>
        <v>0</v>
      </c>
      <c r="P37" t="str">
        <f t="shared" ca="1" si="4"/>
        <v>AI_M22P04U02N06</v>
      </c>
      <c r="Q37" t="str">
        <f ca="1">VLOOKUP($E37,模型表!$C:$K,9,FALSE)</f>
        <v>Hero_Normal_YFZZhu</v>
      </c>
      <c r="S37" t="str">
        <f ca="1">IF(VLOOKUP($E37,模型表!$C:$L,6,FALSE)=0,"",VLOOKUP($E37,模型表!$C:$L,10,FALSE))</f>
        <v>Hero_Proud_YFZZhu</v>
      </c>
      <c r="U37" t="str">
        <f ca="1">VLOOKUP($E37,模型表!$C:$Q,11,FALSE)</f>
        <v>Hero_Unique_YFZZhu</v>
      </c>
      <c r="Y37" t="str">
        <f ca="1">IF(VLOOKUP($E37,模型表!$C:$N,12,FALSE)="Death",VLOOKUP($E37,模型表!$C:$Q,13,FALSE),"")</f>
        <v>Hero_PBattle_YFZZhu</v>
      </c>
      <c r="Z37" t="str">
        <f ca="1">IF($B37="","",IF(VLOOKUP($E37,模型表!$C:$O,12,FALSE)="PBuff","["&amp;VLOOKUP($E37,模型表!$C:Q,13,FALSE)&amp;"]","[]"))</f>
        <v>[]</v>
      </c>
      <c r="AA37" t="str">
        <f ca="1">VLOOKUP($B37,基础扩展表!$E:$I,5,FALSE)</f>
        <v>FALSE</v>
      </c>
      <c r="AB37">
        <f ca="1">VLOOKUP($B37,基础扩展表!$E:$I,4,FALSE)</f>
        <v>0.15</v>
      </c>
      <c r="AC37">
        <f ca="1">VLOOKUP($B37,基础表!$E:$T,16,FALSE)</f>
        <v>0</v>
      </c>
      <c r="AD37">
        <f t="shared" ca="1" si="9"/>
        <v>20</v>
      </c>
      <c r="AE37">
        <f t="shared" ca="1" si="5"/>
        <v>1</v>
      </c>
      <c r="AF37" t="str">
        <f t="shared" ca="1" si="10"/>
        <v>[]</v>
      </c>
      <c r="AH37" t="str">
        <f ca="1">VLOOKUP($B37,基础表!$E:$R,14,FALSE)</f>
        <v>{"a1":[10,750],"a2":320,"a3":150,"a4":0}</v>
      </c>
      <c r="AI37">
        <f ca="1">VLOOKUP($B37,基础表!$E:$S,13,FALSE)</f>
        <v>680</v>
      </c>
      <c r="AK37">
        <f ca="1">VLOOKUP($B37,基础表!$E:$H,4,FALSE)</f>
        <v>38906.551151999993</v>
      </c>
      <c r="AN37" s="23" t="str">
        <f t="shared" ca="1" si="11"/>
        <v>[]</v>
      </c>
      <c r="AO37" s="23">
        <f t="shared" ca="1" si="6"/>
        <v>0</v>
      </c>
      <c r="AP37" s="23" t="str">
        <f t="shared" ca="1" si="7"/>
        <v>[1]</v>
      </c>
      <c r="AR37">
        <f ca="1">VLOOKUP($B37,基础表!$E:$J,4,FALSE)</f>
        <v>38906.551151999993</v>
      </c>
      <c r="AS37">
        <f ca="1">VLOOKUP($B37,基础表!$E:$J,5,FALSE)</f>
        <v>11778.420959999999</v>
      </c>
      <c r="AT37">
        <f ca="1">VLOOKUP($B37,基础表!$E:$J,6,FALSE)</f>
        <v>147774.65487119998</v>
      </c>
      <c r="AU37">
        <f ca="1">VLOOKUP($B37,基础扩展表!$E:$AG,MATCH(AU$2,基础扩展表!$E$1:$AG$1,0),FALSE)</f>
        <v>1</v>
      </c>
      <c r="AV37">
        <f ca="1">VLOOKUP($B37,基础扩展表!$E:$AG,MATCH(AV$2,基础扩展表!$E$1:$AG$1,0),FALSE)</f>
        <v>1</v>
      </c>
      <c r="AW37">
        <f ca="1">VLOOKUP($B37,基础扩展表!$E:$AG,MATCH(AW$2,基础扩展表!$E$1:$AG$1,0),FALSE)</f>
        <v>0</v>
      </c>
      <c r="AX37">
        <f ca="1">VLOOKUP($B37,基础扩展表!$E:$AG,MATCH(AX$2,基础扩展表!$E$1:$AG$1,0),FALSE)</f>
        <v>0</v>
      </c>
      <c r="AY37">
        <f ca="1">VLOOKUP($B37,基础扩展表!$E:$AG,MATCH(AY$2,基础扩展表!$E$1:$AG$1,0),FALSE)</f>
        <v>0</v>
      </c>
      <c r="AZ37">
        <f ca="1">VLOOKUP($B37,基础扩展表!$E:$AG,MATCH(AZ$2,基础扩展表!$E$1:$AG$1,0),FALSE)</f>
        <v>0</v>
      </c>
      <c r="BA37">
        <f ca="1">VLOOKUP($B37,基础扩展表!$E:$AG,MATCH(BA$2,基础扩展表!$E$1:$AG$1,0),FALSE)</f>
        <v>0</v>
      </c>
      <c r="BB37">
        <f ca="1">VLOOKUP($B37,基础扩展表!$E:$AG,MATCH(BB$2,基础扩展表!$E$1:$AG$1,0),FALSE)</f>
        <v>0</v>
      </c>
      <c r="BC37">
        <f ca="1">VLOOKUP($B37,基础扩展表!$E:$AG,MATCH(BC$2,基础扩展表!$E$1:$AG$1,0),FALSE)</f>
        <v>0</v>
      </c>
      <c r="BD37">
        <f ca="1">VLOOKUP($B37,基础扩展表!$E:$AG,MATCH(BD$2,基础扩展表!$E$1:$AG$1,0),FALSE)</f>
        <v>0</v>
      </c>
      <c r="BE37">
        <f ca="1">VLOOKUP($B37,基础扩展表!$E:$AG,MATCH(BE$2,基础扩展表!$E$1:$AG$1,0),FALSE)</f>
        <v>0</v>
      </c>
      <c r="BF37">
        <f ca="1">VLOOKUP($B37,基础扩展表!$E:$AG,MATCH(BF$2,基础扩展表!$E$1:$AG$1,0),FALSE)</f>
        <v>0</v>
      </c>
      <c r="BG37">
        <f ca="1">VLOOKUP($B37,基础扩展表!$E:$AG,MATCH(BG$2,基础扩展表!$E$1:$AG$1,0),FALSE)</f>
        <v>0</v>
      </c>
      <c r="BH37">
        <f ca="1">VLOOKUP($B37,基础扩展表!$E:$AG,MATCH(BH$2,基础扩展表!$E$1:$AG$1,0),FALSE)</f>
        <v>0</v>
      </c>
      <c r="BI37">
        <f ca="1">VLOOKUP($B37,基础扩展表!$E:$AG,MATCH(BI$2,基础扩展表!$E$1:$AG$1,0),FALSE)</f>
        <v>0</v>
      </c>
      <c r="BJ37">
        <f ca="1">VLOOKUP($B37,基础扩展表!$E:$AG,MATCH(BJ$2,基础扩展表!$E$1:$AG$1,0),FALSE)</f>
        <v>0</v>
      </c>
      <c r="BK37">
        <f ca="1">VLOOKUP($B37,基础扩展表!$E:$AG,MATCH(BK$2,基础扩展表!$E$1:$AG$1,0),FALSE)</f>
        <v>0</v>
      </c>
      <c r="BL37">
        <f ca="1">VLOOKUP($B37,基础扩展表!$E:$AG,MATCH(BL$2,基础扩展表!$E$1:$AG$1,0),FALSE)</f>
        <v>0</v>
      </c>
      <c r="BM37">
        <f ca="1">VLOOKUP($B37,基础扩展表!$E:$AG,MATCH(BM$2,基础扩展表!$E$1:$AG$1,0),FALSE)</f>
        <v>0</v>
      </c>
      <c r="BN37">
        <f ca="1">VLOOKUP($B37,基础扩展表!$E:$AG,MATCH(BN$2,基础扩展表!$E$1:$AG$1,0),FALSE)</f>
        <v>0</v>
      </c>
      <c r="BO37">
        <f ca="1">VLOOKUP($B37,基础扩展表!$E:$AG,MATCH(BO$2,基础扩展表!$E$1:$AG$1,0),FALSE)</f>
        <v>0</v>
      </c>
      <c r="BP37">
        <f ca="1">VLOOKUP($B37,基础扩展表!$E:$AG,MATCH(BP$2,基础扩展表!$E$1:$AG$1,0),FALSE)</f>
        <v>1</v>
      </c>
      <c r="BQ37" t="str">
        <f ca="1">IF($B37="","",IF(VLOOKUP($E37,模型表!$C:$R,16,FALSE)=1,VLOOKUP($E37,模型表!$C:$S,17,FALSE),""))</f>
        <v/>
      </c>
      <c r="BR37">
        <f ca="1">VLOOKUP(C37,模型表!D:H,5,FALSE)</f>
        <v>12</v>
      </c>
    </row>
    <row r="38" spans="2:70" x14ac:dyDescent="0.2">
      <c r="B38" t="str">
        <f t="array" aca="1" ref="B38" ca="1">INDEX(基础表!$Y:$Y,SMALL(IF(基础表!$Z:$Z=0,ROW(基础表!$Z:$Z),999),ROW(H32)))&amp;""</f>
        <v>M22P04U03N05</v>
      </c>
      <c r="C38" t="str">
        <f ca="1">VLOOKUP(VLOOKUP($B38,基础表!$E:$G,3,FALSE),模型表!$C:$D,2,FALSE)</f>
        <v>Model_NXYYi</v>
      </c>
      <c r="E38" t="str">
        <f ca="1">VLOOKUP($B38,基础表!$E:$G,3,FALSE)</f>
        <v>御神梦</v>
      </c>
      <c r="G38">
        <f ca="1">VLOOKUP($E38,模型表!$C:$G,5,FALSE)</f>
        <v>0</v>
      </c>
      <c r="H38">
        <f ca="1">VLOOKUP($E38,模型表!$C:$F,4,FALSE)</f>
        <v>13</v>
      </c>
      <c r="I38" t="str">
        <f ca="1">VLOOKUP($E38,模型表!$C:$J,8,FALSE)</f>
        <v>Attack</v>
      </c>
      <c r="K38">
        <f t="shared" ca="1" si="0"/>
        <v>3</v>
      </c>
      <c r="L38">
        <f t="shared" ca="1" si="1"/>
        <v>1</v>
      </c>
      <c r="M38" t="str">
        <f t="shared" ca="1" si="2"/>
        <v>[EARTH]</v>
      </c>
      <c r="N38" t="str">
        <f t="shared" ca="1" si="3"/>
        <v>NORMAL</v>
      </c>
      <c r="O38">
        <f t="shared" ca="1" si="8"/>
        <v>0</v>
      </c>
      <c r="P38" t="str">
        <f t="shared" ca="1" si="4"/>
        <v>AI_M22P04U03N05</v>
      </c>
      <c r="Q38" t="str">
        <f ca="1">VLOOKUP($E38,模型表!$C:$K,9,FALSE)</f>
        <v>Hero_Normal_NXYYi</v>
      </c>
      <c r="S38" t="str">
        <f ca="1">IF(VLOOKUP($E38,模型表!$C:$L,6,FALSE)=0,"",VLOOKUP($E38,模型表!$C:$L,10,FALSE))</f>
        <v>Hero_Proud_NXYYi</v>
      </c>
      <c r="U38" t="str">
        <f ca="1">VLOOKUP($E38,模型表!$C:$Q,11,FALSE)</f>
        <v>Hero_Unique_NXYYi</v>
      </c>
      <c r="Y38" t="str">
        <f ca="1">IF(VLOOKUP($E38,模型表!$C:$N,12,FALSE)="Death",VLOOKUP($E38,模型表!$C:$Q,13,FALSE),"")</f>
        <v/>
      </c>
      <c r="Z38" t="str">
        <f ca="1">IF($B38="","",IF(VLOOKUP($E38,模型表!$C:$O,12,FALSE)="PBuff","["&amp;VLOOKUP($E38,模型表!$C:Q,13,FALSE)&amp;"]","[]"))</f>
        <v>[Hero_PBattle_NXYYi]</v>
      </c>
      <c r="AA38" t="str">
        <f ca="1">VLOOKUP($B38,基础扩展表!$E:$I,5,FALSE)</f>
        <v>FALSE</v>
      </c>
      <c r="AB38">
        <f ca="1">VLOOKUP($B38,基础扩展表!$E:$I,4,FALSE)</f>
        <v>0.15</v>
      </c>
      <c r="AC38">
        <f ca="1">VLOOKUP($B38,基础表!$E:$T,16,FALSE)</f>
        <v>20</v>
      </c>
      <c r="AD38">
        <f t="shared" ca="1" si="9"/>
        <v>20</v>
      </c>
      <c r="AE38">
        <f t="shared" ca="1" si="5"/>
        <v>1</v>
      </c>
      <c r="AF38" t="str">
        <f t="shared" ca="1" si="10"/>
        <v>[]</v>
      </c>
      <c r="AH38" t="str">
        <f ca="1">VLOOKUP($B38,基础表!$E:$R,14,FALSE)</f>
        <v>{"a1":[10,750],"a2":320,"a3":150,"a4":0}</v>
      </c>
      <c r="AI38">
        <f ca="1">VLOOKUP($B38,基础表!$E:$S,13,FALSE)</f>
        <v>680</v>
      </c>
      <c r="AK38">
        <f ca="1">VLOOKUP($B38,基础表!$E:$H,4,FALSE)</f>
        <v>49096.362167999992</v>
      </c>
      <c r="AN38" s="23" t="str">
        <f t="shared" ca="1" si="11"/>
        <v>[]</v>
      </c>
      <c r="AO38" s="23">
        <f t="shared" ca="1" si="6"/>
        <v>0</v>
      </c>
      <c r="AP38" s="23" t="str">
        <f t="shared" ca="1" si="7"/>
        <v>[1]</v>
      </c>
      <c r="AR38">
        <f ca="1">VLOOKUP($B38,基础表!$E:$J,4,FALSE)</f>
        <v>49096.362167999992</v>
      </c>
      <c r="AS38">
        <f ca="1">VLOOKUP($B38,基础表!$E:$J,5,FALSE)</f>
        <v>11778.420959999999</v>
      </c>
      <c r="AT38">
        <f ca="1">VLOOKUP($B38,基础表!$E:$J,6,FALSE)</f>
        <v>127887.79655519998</v>
      </c>
      <c r="AU38">
        <f ca="1">VLOOKUP($B38,基础扩展表!$E:$AG,MATCH(AU$2,基础扩展表!$E$1:$AG$1,0),FALSE)</f>
        <v>1</v>
      </c>
      <c r="AV38">
        <f ca="1">VLOOKUP($B38,基础扩展表!$E:$AG,MATCH(AV$2,基础扩展表!$E$1:$AG$1,0),FALSE)</f>
        <v>1</v>
      </c>
      <c r="AW38">
        <f ca="1">VLOOKUP($B38,基础扩展表!$E:$AG,MATCH(AW$2,基础扩展表!$E$1:$AG$1,0),FALSE)</f>
        <v>0</v>
      </c>
      <c r="AX38">
        <f ca="1">VLOOKUP($B38,基础扩展表!$E:$AG,MATCH(AX$2,基础扩展表!$E$1:$AG$1,0),FALSE)</f>
        <v>0</v>
      </c>
      <c r="AY38">
        <f ca="1">VLOOKUP($B38,基础扩展表!$E:$AG,MATCH(AY$2,基础扩展表!$E$1:$AG$1,0),FALSE)</f>
        <v>0</v>
      </c>
      <c r="AZ38">
        <f ca="1">VLOOKUP($B38,基础扩展表!$E:$AG,MATCH(AZ$2,基础扩展表!$E$1:$AG$1,0),FALSE)</f>
        <v>0</v>
      </c>
      <c r="BA38">
        <f ca="1">VLOOKUP($B38,基础扩展表!$E:$AG,MATCH(BA$2,基础扩展表!$E$1:$AG$1,0),FALSE)</f>
        <v>0</v>
      </c>
      <c r="BB38">
        <f ca="1">VLOOKUP($B38,基础扩展表!$E:$AG,MATCH(BB$2,基础扩展表!$E$1:$AG$1,0),FALSE)</f>
        <v>0</v>
      </c>
      <c r="BC38">
        <f ca="1">VLOOKUP($B38,基础扩展表!$E:$AG,MATCH(BC$2,基础扩展表!$E$1:$AG$1,0),FALSE)</f>
        <v>0</v>
      </c>
      <c r="BD38">
        <f ca="1">VLOOKUP($B38,基础扩展表!$E:$AG,MATCH(BD$2,基础扩展表!$E$1:$AG$1,0),FALSE)</f>
        <v>0</v>
      </c>
      <c r="BE38">
        <f ca="1">VLOOKUP($B38,基础扩展表!$E:$AG,MATCH(BE$2,基础扩展表!$E$1:$AG$1,0),FALSE)</f>
        <v>0</v>
      </c>
      <c r="BF38">
        <f ca="1">VLOOKUP($B38,基础扩展表!$E:$AG,MATCH(BF$2,基础扩展表!$E$1:$AG$1,0),FALSE)</f>
        <v>0</v>
      </c>
      <c r="BG38">
        <f ca="1">VLOOKUP($B38,基础扩展表!$E:$AG,MATCH(BG$2,基础扩展表!$E$1:$AG$1,0),FALSE)</f>
        <v>0</v>
      </c>
      <c r="BH38">
        <f ca="1">VLOOKUP($B38,基础扩展表!$E:$AG,MATCH(BH$2,基础扩展表!$E$1:$AG$1,0),FALSE)</f>
        <v>0</v>
      </c>
      <c r="BI38">
        <f ca="1">VLOOKUP($B38,基础扩展表!$E:$AG,MATCH(BI$2,基础扩展表!$E$1:$AG$1,0),FALSE)</f>
        <v>0</v>
      </c>
      <c r="BJ38">
        <f ca="1">VLOOKUP($B38,基础扩展表!$E:$AG,MATCH(BJ$2,基础扩展表!$E$1:$AG$1,0),FALSE)</f>
        <v>0</v>
      </c>
      <c r="BK38">
        <f ca="1">VLOOKUP($B38,基础扩展表!$E:$AG,MATCH(BK$2,基础扩展表!$E$1:$AG$1,0),FALSE)</f>
        <v>0</v>
      </c>
      <c r="BL38">
        <f ca="1">VLOOKUP($B38,基础扩展表!$E:$AG,MATCH(BL$2,基础扩展表!$E$1:$AG$1,0),FALSE)</f>
        <v>0</v>
      </c>
      <c r="BM38">
        <f ca="1">VLOOKUP($B38,基础扩展表!$E:$AG,MATCH(BM$2,基础扩展表!$E$1:$AG$1,0),FALSE)</f>
        <v>0</v>
      </c>
      <c r="BN38">
        <f ca="1">VLOOKUP($B38,基础扩展表!$E:$AG,MATCH(BN$2,基础扩展表!$E$1:$AG$1,0),FALSE)</f>
        <v>0</v>
      </c>
      <c r="BO38">
        <f ca="1">VLOOKUP($B38,基础扩展表!$E:$AG,MATCH(BO$2,基础扩展表!$E$1:$AG$1,0),FALSE)</f>
        <v>0</v>
      </c>
      <c r="BP38">
        <f ca="1">VLOOKUP($B38,基础扩展表!$E:$AG,MATCH(BP$2,基础扩展表!$E$1:$AG$1,0),FALSE)</f>
        <v>1</v>
      </c>
      <c r="BQ38" t="str">
        <f ca="1">IF($B38="","",IF(VLOOKUP($E38,模型表!$C:$R,16,FALSE)=1,VLOOKUP($E38,模型表!$C:$S,17,FALSE),""))</f>
        <v/>
      </c>
      <c r="BR38">
        <f ca="1">VLOOKUP(C38,模型表!D:H,5,FALSE)</f>
        <v>16</v>
      </c>
    </row>
    <row r="39" spans="2:70" x14ac:dyDescent="0.2">
      <c r="B39" t="str">
        <f t="array" aca="1" ref="B39" ca="1">INDEX(基础表!$Y:$Y,SMALL(IF(基础表!$Z:$Z=0,ROW(基础表!$Z:$Z),999),ROW(H33)))&amp;""</f>
        <v>M22P04U03N07</v>
      </c>
      <c r="C39" t="str">
        <f ca="1">VLOOKUP(VLOOKUP($B39,基础表!$E:$G,3,FALSE),模型表!$C:$D,2,FALSE)</f>
        <v>Model_SLMen</v>
      </c>
      <c r="E39" t="str">
        <f ca="1">VLOOKUP($B39,基础表!$E:$G,3,FALSE)</f>
        <v>罗塔妮安</v>
      </c>
      <c r="G39">
        <f ca="1">VLOOKUP($E39,模型表!$C:$G,5,FALSE)</f>
        <v>0</v>
      </c>
      <c r="H39">
        <f ca="1">VLOOKUP($E39,模型表!$C:$F,4,FALSE)</f>
        <v>14</v>
      </c>
      <c r="I39" t="str">
        <f ca="1">VLOOKUP($E39,模型表!$C:$J,8,FALSE)</f>
        <v>Aoe</v>
      </c>
      <c r="K39">
        <f t="shared" ca="1" si="0"/>
        <v>3</v>
      </c>
      <c r="L39">
        <f t="shared" ca="1" si="1"/>
        <v>1</v>
      </c>
      <c r="M39" t="str">
        <f t="shared" ca="1" si="2"/>
        <v>[EARTH]</v>
      </c>
      <c r="N39" t="str">
        <f t="shared" ca="1" si="3"/>
        <v>NORMAL</v>
      </c>
      <c r="O39">
        <f t="shared" ca="1" si="8"/>
        <v>0</v>
      </c>
      <c r="P39" t="str">
        <f t="shared" ca="1" si="4"/>
        <v>AI_M22P04U03N07</v>
      </c>
      <c r="Q39" t="str">
        <f ca="1">VLOOKUP($E39,模型表!$C:$K,9,FALSE)</f>
        <v>Hero_Normal_SLMen</v>
      </c>
      <c r="S39" t="str">
        <f ca="1">IF(VLOOKUP($E39,模型表!$C:$L,6,FALSE)=0,"",VLOOKUP($E39,模型表!$C:$L,10,FALSE))</f>
        <v>Hero_Proud_SLMen</v>
      </c>
      <c r="U39" t="str">
        <f ca="1">VLOOKUP($E39,模型表!$C:$Q,11,FALSE)</f>
        <v>Hero_Unique_SLMen</v>
      </c>
      <c r="Y39" t="str">
        <f ca="1">IF(VLOOKUP($E39,模型表!$C:$N,12,FALSE)="Death",VLOOKUP($E39,模型表!$C:$Q,13,FALSE),"")</f>
        <v/>
      </c>
      <c r="Z39" t="str">
        <f ca="1">IF($B39="","",IF(VLOOKUP($E39,模型表!$C:$O,12,FALSE)="PBuff","["&amp;VLOOKUP($E39,模型表!$C:Q,13,FALSE)&amp;"]","[]"))</f>
        <v>[Hero_PBattle_SLMen]</v>
      </c>
      <c r="AA39" t="str">
        <f ca="1">VLOOKUP($B39,基础扩展表!$E:$I,5,FALSE)</f>
        <v>FALSE</v>
      </c>
      <c r="AB39">
        <f ca="1">VLOOKUP($B39,基础扩展表!$E:$I,4,FALSE)</f>
        <v>0.15</v>
      </c>
      <c r="AC39">
        <f ca="1">VLOOKUP($B39,基础表!$E:$T,16,FALSE)</f>
        <v>0</v>
      </c>
      <c r="AD39">
        <f t="shared" ca="1" si="9"/>
        <v>20</v>
      </c>
      <c r="AE39">
        <f t="shared" ca="1" si="5"/>
        <v>1</v>
      </c>
      <c r="AF39" t="str">
        <f t="shared" ca="1" si="10"/>
        <v>[]</v>
      </c>
      <c r="AH39" t="str">
        <f ca="1">VLOOKUP($B39,基础表!$E:$R,14,FALSE)</f>
        <v>{"a1":[10,750],"a2":400,"a3":200,"a4":0}</v>
      </c>
      <c r="AI39">
        <f ca="1">VLOOKUP($B39,基础表!$E:$S,13,FALSE)</f>
        <v>1000</v>
      </c>
      <c r="AK39">
        <f ca="1">VLOOKUP($B39,基础表!$E:$H,4,FALSE)</f>
        <v>60384.065279999988</v>
      </c>
      <c r="AN39" s="23" t="str">
        <f t="shared" ca="1" si="11"/>
        <v>[]</v>
      </c>
      <c r="AO39" s="23">
        <f t="shared" ca="1" si="6"/>
        <v>0</v>
      </c>
      <c r="AP39" s="23" t="str">
        <f t="shared" ca="1" si="7"/>
        <v>[1]</v>
      </c>
      <c r="AR39">
        <f ca="1">VLOOKUP($B39,基础表!$E:$J,4,FALSE)</f>
        <v>60384.065279999988</v>
      </c>
      <c r="AS39">
        <f ca="1">VLOOKUP($B39,基础表!$E:$J,5,FALSE)</f>
        <v>14363.928</v>
      </c>
      <c r="AT39">
        <f ca="1">VLOOKUP($B39,基础表!$E:$J,6,FALSE)</f>
        <v>190810.41955200004</v>
      </c>
      <c r="AU39">
        <f ca="1">VLOOKUP($B39,基础扩展表!$E:$AG,MATCH(AU$2,基础扩展表!$E$1:$AG$1,0),FALSE)</f>
        <v>1</v>
      </c>
      <c r="AV39">
        <f ca="1">VLOOKUP($B39,基础扩展表!$E:$AG,MATCH(AV$2,基础扩展表!$E$1:$AG$1,0),FALSE)</f>
        <v>1</v>
      </c>
      <c r="AW39">
        <f ca="1">VLOOKUP($B39,基础扩展表!$E:$AG,MATCH(AW$2,基础扩展表!$E$1:$AG$1,0),FALSE)</f>
        <v>0</v>
      </c>
      <c r="AX39">
        <f ca="1">VLOOKUP($B39,基础扩展表!$E:$AG,MATCH(AX$2,基础扩展表!$E$1:$AG$1,0),FALSE)</f>
        <v>0</v>
      </c>
      <c r="AY39">
        <f ca="1">VLOOKUP($B39,基础扩展表!$E:$AG,MATCH(AY$2,基础扩展表!$E$1:$AG$1,0),FALSE)</f>
        <v>0</v>
      </c>
      <c r="AZ39">
        <f ca="1">VLOOKUP($B39,基础扩展表!$E:$AG,MATCH(AZ$2,基础扩展表!$E$1:$AG$1,0),FALSE)</f>
        <v>0</v>
      </c>
      <c r="BA39">
        <f ca="1">VLOOKUP($B39,基础扩展表!$E:$AG,MATCH(BA$2,基础扩展表!$E$1:$AG$1,0),FALSE)</f>
        <v>0</v>
      </c>
      <c r="BB39">
        <f ca="1">VLOOKUP($B39,基础扩展表!$E:$AG,MATCH(BB$2,基础扩展表!$E$1:$AG$1,0),FALSE)</f>
        <v>0</v>
      </c>
      <c r="BC39">
        <f ca="1">VLOOKUP($B39,基础扩展表!$E:$AG,MATCH(BC$2,基础扩展表!$E$1:$AG$1,0),FALSE)</f>
        <v>0</v>
      </c>
      <c r="BD39">
        <f ca="1">VLOOKUP($B39,基础扩展表!$E:$AG,MATCH(BD$2,基础扩展表!$E$1:$AG$1,0),FALSE)</f>
        <v>0</v>
      </c>
      <c r="BE39">
        <f ca="1">VLOOKUP($B39,基础扩展表!$E:$AG,MATCH(BE$2,基础扩展表!$E$1:$AG$1,0),FALSE)</f>
        <v>0</v>
      </c>
      <c r="BF39">
        <f ca="1">VLOOKUP($B39,基础扩展表!$E:$AG,MATCH(BF$2,基础扩展表!$E$1:$AG$1,0),FALSE)</f>
        <v>0</v>
      </c>
      <c r="BG39">
        <f ca="1">VLOOKUP($B39,基础扩展表!$E:$AG,MATCH(BG$2,基础扩展表!$E$1:$AG$1,0),FALSE)</f>
        <v>0</v>
      </c>
      <c r="BH39">
        <f ca="1">VLOOKUP($B39,基础扩展表!$E:$AG,MATCH(BH$2,基础扩展表!$E$1:$AG$1,0),FALSE)</f>
        <v>0</v>
      </c>
      <c r="BI39">
        <f ca="1">VLOOKUP($B39,基础扩展表!$E:$AG,MATCH(BI$2,基础扩展表!$E$1:$AG$1,0),FALSE)</f>
        <v>0</v>
      </c>
      <c r="BJ39">
        <f ca="1">VLOOKUP($B39,基础扩展表!$E:$AG,MATCH(BJ$2,基础扩展表!$E$1:$AG$1,0),FALSE)</f>
        <v>0</v>
      </c>
      <c r="BK39">
        <f ca="1">VLOOKUP($B39,基础扩展表!$E:$AG,MATCH(BK$2,基础扩展表!$E$1:$AG$1,0),FALSE)</f>
        <v>0</v>
      </c>
      <c r="BL39">
        <f ca="1">VLOOKUP($B39,基础扩展表!$E:$AG,MATCH(BL$2,基础扩展表!$E$1:$AG$1,0),FALSE)</f>
        <v>0</v>
      </c>
      <c r="BM39">
        <f ca="1">VLOOKUP($B39,基础扩展表!$E:$AG,MATCH(BM$2,基础扩展表!$E$1:$AG$1,0),FALSE)</f>
        <v>0</v>
      </c>
      <c r="BN39">
        <f ca="1">VLOOKUP($B39,基础扩展表!$E:$AG,MATCH(BN$2,基础扩展表!$E$1:$AG$1,0),FALSE)</f>
        <v>0</v>
      </c>
      <c r="BO39">
        <f ca="1">VLOOKUP($B39,基础扩展表!$E:$AG,MATCH(BO$2,基础扩展表!$E$1:$AG$1,0),FALSE)</f>
        <v>0</v>
      </c>
      <c r="BP39">
        <f ca="1">VLOOKUP($B39,基础扩展表!$E:$AG,MATCH(BP$2,基础扩展表!$E$1:$AG$1,0),FALSE)</f>
        <v>1</v>
      </c>
      <c r="BQ39" t="str">
        <f ca="1">IF($B39="","",IF(VLOOKUP($E39,模型表!$C:$R,16,FALSE)=1,VLOOKUP($E39,模型表!$C:$S,17,FALSE),""))</f>
        <v/>
      </c>
      <c r="BR39">
        <f ca="1">VLOOKUP(C39,模型表!D:H,5,FALSE)</f>
        <v>20</v>
      </c>
    </row>
    <row r="40" spans="2:70" x14ac:dyDescent="0.2">
      <c r="B40" t="str">
        <f t="array" aca="1" ref="B40" ca="1">INDEX(基础表!$Y:$Y,SMALL(IF(基础表!$Z:$Z=0,ROW(基础表!$Z:$Z),999),ROW(H34)))&amp;""</f>
        <v>M22P04U03N09</v>
      </c>
      <c r="C40" t="str">
        <f ca="1">VLOOKUP(VLOOKUP($B40,基础表!$E:$G,3,FALSE),模型表!$C:$D,2,FALSE)</f>
        <v>Model_MGNa</v>
      </c>
      <c r="E40" t="str">
        <f ca="1">VLOOKUP($B40,基础表!$E:$G,3,FALSE)</f>
        <v>叶菲</v>
      </c>
      <c r="G40">
        <f ca="1">VLOOKUP($E40,模型表!$C:$G,5,FALSE)</f>
        <v>0</v>
      </c>
      <c r="H40">
        <f ca="1">VLOOKUP($E40,模型表!$C:$F,4,FALSE)</f>
        <v>14</v>
      </c>
      <c r="I40" t="str">
        <f ca="1">VLOOKUP($E40,模型表!$C:$J,8,FALSE)</f>
        <v>Aoe</v>
      </c>
      <c r="K40">
        <f t="shared" ca="1" si="0"/>
        <v>3</v>
      </c>
      <c r="L40">
        <f t="shared" ca="1" si="1"/>
        <v>1</v>
      </c>
      <c r="M40" t="str">
        <f t="shared" ca="1" si="2"/>
        <v>[EARTH]</v>
      </c>
      <c r="N40" t="str">
        <f t="shared" ca="1" si="3"/>
        <v>NORMAL</v>
      </c>
      <c r="O40">
        <f t="shared" ca="1" si="8"/>
        <v>0</v>
      </c>
      <c r="P40" t="str">
        <f t="shared" ca="1" si="4"/>
        <v>AI_M22P04U03N09</v>
      </c>
      <c r="Q40" t="str">
        <f ca="1">VLOOKUP($E40,模型表!$C:$K,9,FALSE)</f>
        <v>Hero_Normal_MGNa</v>
      </c>
      <c r="S40" t="str">
        <f ca="1">IF(VLOOKUP($E40,模型表!$C:$L,6,FALSE)=0,"",VLOOKUP($E40,模型表!$C:$L,10,FALSE))</f>
        <v>Hero_Proud_MGNa</v>
      </c>
      <c r="U40" t="str">
        <f ca="1">VLOOKUP($E40,模型表!$C:$Q,11,FALSE)</f>
        <v>Hero_Unique_MGNa</v>
      </c>
      <c r="Y40" t="str">
        <f ca="1">IF(VLOOKUP($E40,模型表!$C:$N,12,FALSE)="Death",VLOOKUP($E40,模型表!$C:$Q,13,FALSE),"")</f>
        <v/>
      </c>
      <c r="Z40" t="str">
        <f ca="1">IF($B40="","",IF(VLOOKUP($E40,模型表!$C:$O,12,FALSE)="PBuff","["&amp;VLOOKUP($E40,模型表!$C:Q,13,FALSE)&amp;"]","[]"))</f>
        <v>[Hero_PBattle_MGNa]</v>
      </c>
      <c r="AA40" t="str">
        <f ca="1">VLOOKUP($B40,基础扩展表!$E:$I,5,FALSE)</f>
        <v>FALSE</v>
      </c>
      <c r="AB40">
        <f ca="1">VLOOKUP($B40,基础扩展表!$E:$I,4,FALSE)</f>
        <v>0.15</v>
      </c>
      <c r="AC40">
        <f ca="1">VLOOKUP($B40,基础表!$E:$T,16,FALSE)</f>
        <v>0</v>
      </c>
      <c r="AD40">
        <f t="shared" ca="1" si="9"/>
        <v>20</v>
      </c>
      <c r="AE40">
        <f t="shared" ca="1" si="5"/>
        <v>1</v>
      </c>
      <c r="AF40" t="str">
        <f t="shared" ca="1" si="10"/>
        <v>[]</v>
      </c>
      <c r="AH40" t="str">
        <f ca="1">VLOOKUP($B40,基础表!$E:$R,14,FALSE)</f>
        <v>{"a1":[10,750],"a2":400,"a3":200,"a4":0}</v>
      </c>
      <c r="AI40">
        <f ca="1">VLOOKUP($B40,基础表!$E:$S,13,FALSE)</f>
        <v>880</v>
      </c>
      <c r="AK40">
        <f ca="1">VLOOKUP($B40,基础表!$E:$H,4,FALSE)</f>
        <v>48017.462624999993</v>
      </c>
      <c r="AN40" s="23" t="str">
        <f t="shared" ca="1" si="11"/>
        <v>[]</v>
      </c>
      <c r="AO40" s="23">
        <f t="shared" ca="1" si="6"/>
        <v>0</v>
      </c>
      <c r="AP40" s="23" t="str">
        <f t="shared" ca="1" si="7"/>
        <v>[1]</v>
      </c>
      <c r="AR40">
        <f ca="1">VLOOKUP($B40,基础表!$E:$J,4,FALSE)</f>
        <v>48017.462624999993</v>
      </c>
      <c r="AS40">
        <f ca="1">VLOOKUP($B40,基础表!$E:$J,5,FALSE)</f>
        <v>14363.928</v>
      </c>
      <c r="AT40">
        <f ca="1">VLOOKUP($B40,基础表!$E:$J,6,FALSE)</f>
        <v>148149.55339200003</v>
      </c>
      <c r="AU40">
        <f ca="1">VLOOKUP($B40,基础扩展表!$E:$AG,MATCH(AU$2,基础扩展表!$E$1:$AG$1,0),FALSE)</f>
        <v>1</v>
      </c>
      <c r="AV40">
        <f ca="1">VLOOKUP($B40,基础扩展表!$E:$AG,MATCH(AV$2,基础扩展表!$E$1:$AG$1,0),FALSE)</f>
        <v>1</v>
      </c>
      <c r="AW40">
        <f ca="1">VLOOKUP($B40,基础扩展表!$E:$AG,MATCH(AW$2,基础扩展表!$E$1:$AG$1,0),FALSE)</f>
        <v>0</v>
      </c>
      <c r="AX40">
        <f ca="1">VLOOKUP($B40,基础扩展表!$E:$AG,MATCH(AX$2,基础扩展表!$E$1:$AG$1,0),FALSE)</f>
        <v>0</v>
      </c>
      <c r="AY40">
        <f ca="1">VLOOKUP($B40,基础扩展表!$E:$AG,MATCH(AY$2,基础扩展表!$E$1:$AG$1,0),FALSE)</f>
        <v>0</v>
      </c>
      <c r="AZ40">
        <f ca="1">VLOOKUP($B40,基础扩展表!$E:$AG,MATCH(AZ$2,基础扩展表!$E$1:$AG$1,0),FALSE)</f>
        <v>0</v>
      </c>
      <c r="BA40">
        <f ca="1">VLOOKUP($B40,基础扩展表!$E:$AG,MATCH(BA$2,基础扩展表!$E$1:$AG$1,0),FALSE)</f>
        <v>0</v>
      </c>
      <c r="BB40">
        <f ca="1">VLOOKUP($B40,基础扩展表!$E:$AG,MATCH(BB$2,基础扩展表!$E$1:$AG$1,0),FALSE)</f>
        <v>0</v>
      </c>
      <c r="BC40">
        <f ca="1">VLOOKUP($B40,基础扩展表!$E:$AG,MATCH(BC$2,基础扩展表!$E$1:$AG$1,0),FALSE)</f>
        <v>0</v>
      </c>
      <c r="BD40">
        <f ca="1">VLOOKUP($B40,基础扩展表!$E:$AG,MATCH(BD$2,基础扩展表!$E$1:$AG$1,0),FALSE)</f>
        <v>0</v>
      </c>
      <c r="BE40">
        <f ca="1">VLOOKUP($B40,基础扩展表!$E:$AG,MATCH(BE$2,基础扩展表!$E$1:$AG$1,0),FALSE)</f>
        <v>0</v>
      </c>
      <c r="BF40">
        <f ca="1">VLOOKUP($B40,基础扩展表!$E:$AG,MATCH(BF$2,基础扩展表!$E$1:$AG$1,0),FALSE)</f>
        <v>0</v>
      </c>
      <c r="BG40">
        <f ca="1">VLOOKUP($B40,基础扩展表!$E:$AG,MATCH(BG$2,基础扩展表!$E$1:$AG$1,0),FALSE)</f>
        <v>0</v>
      </c>
      <c r="BH40">
        <f ca="1">VLOOKUP($B40,基础扩展表!$E:$AG,MATCH(BH$2,基础扩展表!$E$1:$AG$1,0),FALSE)</f>
        <v>0</v>
      </c>
      <c r="BI40">
        <f ca="1">VLOOKUP($B40,基础扩展表!$E:$AG,MATCH(BI$2,基础扩展表!$E$1:$AG$1,0),FALSE)</f>
        <v>0</v>
      </c>
      <c r="BJ40">
        <f ca="1">VLOOKUP($B40,基础扩展表!$E:$AG,MATCH(BJ$2,基础扩展表!$E$1:$AG$1,0),FALSE)</f>
        <v>0</v>
      </c>
      <c r="BK40">
        <f ca="1">VLOOKUP($B40,基础扩展表!$E:$AG,MATCH(BK$2,基础扩展表!$E$1:$AG$1,0),FALSE)</f>
        <v>0</v>
      </c>
      <c r="BL40">
        <f ca="1">VLOOKUP($B40,基础扩展表!$E:$AG,MATCH(BL$2,基础扩展表!$E$1:$AG$1,0),FALSE)</f>
        <v>0</v>
      </c>
      <c r="BM40">
        <f ca="1">VLOOKUP($B40,基础扩展表!$E:$AG,MATCH(BM$2,基础扩展表!$E$1:$AG$1,0),FALSE)</f>
        <v>0</v>
      </c>
      <c r="BN40">
        <f ca="1">VLOOKUP($B40,基础扩展表!$E:$AG,MATCH(BN$2,基础扩展表!$E$1:$AG$1,0),FALSE)</f>
        <v>0</v>
      </c>
      <c r="BO40">
        <f ca="1">VLOOKUP($B40,基础扩展表!$E:$AG,MATCH(BO$2,基础扩展表!$E$1:$AG$1,0),FALSE)</f>
        <v>0</v>
      </c>
      <c r="BP40">
        <f ca="1">VLOOKUP($B40,基础扩展表!$E:$AG,MATCH(BP$2,基础扩展表!$E$1:$AG$1,0),FALSE)</f>
        <v>1</v>
      </c>
      <c r="BQ40" t="str">
        <f ca="1">IF($B40="","",IF(VLOOKUP($E40,模型表!$C:$R,16,FALSE)=1,VLOOKUP($E40,模型表!$C:$S,17,FALSE),""))</f>
        <v/>
      </c>
      <c r="BR40">
        <f ca="1">VLOOKUP(C40,模型表!D:H,5,FALSE)</f>
        <v>14</v>
      </c>
    </row>
    <row r="41" spans="2:70" x14ac:dyDescent="0.2">
      <c r="B41" t="str">
        <f t="array" aca="1" ref="B41" ca="1">INDEX(基础表!$Y:$Y,SMALL(IF(基础表!$Z:$Z=0,ROW(基础表!$Z:$Z),999),ROW(H35)))&amp;""</f>
        <v>M22P05U01N05</v>
      </c>
      <c r="C41" t="str">
        <f ca="1">VLOOKUP(VLOOKUP($B41,基础表!$E:$G,3,FALSE),模型表!$C:$D,2,FALSE)</f>
        <v>Model_ATSheng</v>
      </c>
      <c r="E41" t="str">
        <f ca="1">VLOOKUP($B41,基础表!$E:$G,3,FALSE)</f>
        <v>安</v>
      </c>
      <c r="G41">
        <f ca="1">VLOOKUP($E41,模型表!$C:$G,5,FALSE)</f>
        <v>0</v>
      </c>
      <c r="H41">
        <f ca="1">VLOOKUP($E41,模型表!$C:$F,4,FALSE)</f>
        <v>13</v>
      </c>
      <c r="I41" t="str">
        <f ca="1">VLOOKUP($E41,模型表!$C:$J,8,FALSE)</f>
        <v>Summon</v>
      </c>
      <c r="K41">
        <f t="shared" ca="1" si="0"/>
        <v>3</v>
      </c>
      <c r="L41">
        <f t="shared" ca="1" si="1"/>
        <v>1</v>
      </c>
      <c r="M41" t="str">
        <f t="shared" ca="1" si="2"/>
        <v>[EARTH]</v>
      </c>
      <c r="N41" t="str">
        <f t="shared" ca="1" si="3"/>
        <v>NORMAL</v>
      </c>
      <c r="O41">
        <f t="shared" ca="1" si="8"/>
        <v>0</v>
      </c>
      <c r="P41" t="str">
        <f t="shared" ca="1" si="4"/>
        <v>AI_M22P05U01N05</v>
      </c>
      <c r="Q41" t="str">
        <f ca="1">VLOOKUP($E41,模型表!$C:$K,9,FALSE)</f>
        <v>Hero_Normal_ATSheng</v>
      </c>
      <c r="S41" t="str">
        <f ca="1">IF(VLOOKUP($E41,模型表!$C:$L,6,FALSE)=0,"",VLOOKUP($E41,模型表!$C:$L,10,FALSE))</f>
        <v>Hero_Proud_ATSheng</v>
      </c>
      <c r="U41" t="str">
        <f ca="1">VLOOKUP($E41,模型表!$C:$Q,11,FALSE)</f>
        <v>Hero_Unique_ATSheng</v>
      </c>
      <c r="Y41" t="str">
        <f ca="1">IF(VLOOKUP($E41,模型表!$C:$N,12,FALSE)="Death",VLOOKUP($E41,模型表!$C:$Q,13,FALSE),"")</f>
        <v/>
      </c>
      <c r="Z41" t="str">
        <f ca="1">IF($B41="","",IF(VLOOKUP($E41,模型表!$C:$O,12,FALSE)="PBuff","["&amp;VLOOKUP($E41,模型表!$C:Q,13,FALSE)&amp;"]","[]"))</f>
        <v>[Hero_PBattle_ATSheng]</v>
      </c>
      <c r="AA41" t="str">
        <f ca="1">VLOOKUP($B41,基础扩展表!$E:$I,5,FALSE)</f>
        <v>FALSE</v>
      </c>
      <c r="AB41">
        <f ca="1">VLOOKUP($B41,基础扩展表!$E:$I,4,FALSE)</f>
        <v>0.15</v>
      </c>
      <c r="AC41">
        <f ca="1">VLOOKUP($B41,基础表!$E:$T,16,FALSE)</f>
        <v>0</v>
      </c>
      <c r="AD41">
        <f t="shared" ca="1" si="9"/>
        <v>20</v>
      </c>
      <c r="AE41">
        <f t="shared" ca="1" si="5"/>
        <v>1</v>
      </c>
      <c r="AF41" t="str">
        <f t="shared" ca="1" si="10"/>
        <v>[]</v>
      </c>
      <c r="AH41" t="str">
        <f ca="1">VLOOKUP($B41,基础表!$E:$R,14,FALSE)</f>
        <v>{"a1":[10,750],"a2":320,"a3":150,"a4":0}</v>
      </c>
      <c r="AI41">
        <f ca="1">VLOOKUP($B41,基础表!$E:$S,13,FALSE)</f>
        <v>880</v>
      </c>
      <c r="AK41">
        <f ca="1">VLOOKUP($B41,基础表!$E:$H,4,FALSE)</f>
        <v>26191.343249999998</v>
      </c>
      <c r="AN41" s="23" t="str">
        <f t="shared" ca="1" si="11"/>
        <v>[]</v>
      </c>
      <c r="AO41" s="23">
        <f t="shared" ca="1" si="6"/>
        <v>0</v>
      </c>
      <c r="AP41" s="23" t="str">
        <f t="shared" ca="1" si="7"/>
        <v>[1]</v>
      </c>
      <c r="AR41">
        <f ca="1">VLOOKUP($B41,基础表!$E:$J,4,FALSE)</f>
        <v>26191.343249999998</v>
      </c>
      <c r="AS41">
        <f ca="1">VLOOKUP($B41,基础表!$E:$J,5,FALSE)</f>
        <v>15140.663999999999</v>
      </c>
      <c r="AT41">
        <f ca="1">VLOOKUP($B41,基础表!$E:$J,6,FALSE)</f>
        <v>173512.00943999997</v>
      </c>
      <c r="AU41">
        <f ca="1">VLOOKUP($B41,基础扩展表!$E:$AG,MATCH(AU$2,基础扩展表!$E$1:$AG$1,0),FALSE)</f>
        <v>1</v>
      </c>
      <c r="AV41">
        <f ca="1">VLOOKUP($B41,基础扩展表!$E:$AG,MATCH(AV$2,基础扩展表!$E$1:$AG$1,0),FALSE)</f>
        <v>1</v>
      </c>
      <c r="AW41">
        <f ca="1">VLOOKUP($B41,基础扩展表!$E:$AG,MATCH(AW$2,基础扩展表!$E$1:$AG$1,0),FALSE)</f>
        <v>0</v>
      </c>
      <c r="AX41">
        <f ca="1">VLOOKUP($B41,基础扩展表!$E:$AG,MATCH(AX$2,基础扩展表!$E$1:$AG$1,0),FALSE)</f>
        <v>0</v>
      </c>
      <c r="AY41">
        <f ca="1">VLOOKUP($B41,基础扩展表!$E:$AG,MATCH(AY$2,基础扩展表!$E$1:$AG$1,0),FALSE)</f>
        <v>0</v>
      </c>
      <c r="AZ41">
        <f ca="1">VLOOKUP($B41,基础扩展表!$E:$AG,MATCH(AZ$2,基础扩展表!$E$1:$AG$1,0),FALSE)</f>
        <v>0</v>
      </c>
      <c r="BA41">
        <f ca="1">VLOOKUP($B41,基础扩展表!$E:$AG,MATCH(BA$2,基础扩展表!$E$1:$AG$1,0),FALSE)</f>
        <v>0</v>
      </c>
      <c r="BB41">
        <f ca="1">VLOOKUP($B41,基础扩展表!$E:$AG,MATCH(BB$2,基础扩展表!$E$1:$AG$1,0),FALSE)</f>
        <v>0</v>
      </c>
      <c r="BC41">
        <f ca="1">VLOOKUP($B41,基础扩展表!$E:$AG,MATCH(BC$2,基础扩展表!$E$1:$AG$1,0),FALSE)</f>
        <v>0</v>
      </c>
      <c r="BD41">
        <f ca="1">VLOOKUP($B41,基础扩展表!$E:$AG,MATCH(BD$2,基础扩展表!$E$1:$AG$1,0),FALSE)</f>
        <v>0</v>
      </c>
      <c r="BE41">
        <f ca="1">VLOOKUP($B41,基础扩展表!$E:$AG,MATCH(BE$2,基础扩展表!$E$1:$AG$1,0),FALSE)</f>
        <v>0</v>
      </c>
      <c r="BF41">
        <f ca="1">VLOOKUP($B41,基础扩展表!$E:$AG,MATCH(BF$2,基础扩展表!$E$1:$AG$1,0),FALSE)</f>
        <v>0</v>
      </c>
      <c r="BG41">
        <f ca="1">VLOOKUP($B41,基础扩展表!$E:$AG,MATCH(BG$2,基础扩展表!$E$1:$AG$1,0),FALSE)</f>
        <v>0</v>
      </c>
      <c r="BH41">
        <f ca="1">VLOOKUP($B41,基础扩展表!$E:$AG,MATCH(BH$2,基础扩展表!$E$1:$AG$1,0),FALSE)</f>
        <v>0</v>
      </c>
      <c r="BI41">
        <f ca="1">VLOOKUP($B41,基础扩展表!$E:$AG,MATCH(BI$2,基础扩展表!$E$1:$AG$1,0),FALSE)</f>
        <v>0</v>
      </c>
      <c r="BJ41">
        <f ca="1">VLOOKUP($B41,基础扩展表!$E:$AG,MATCH(BJ$2,基础扩展表!$E$1:$AG$1,0),FALSE)</f>
        <v>0</v>
      </c>
      <c r="BK41">
        <f ca="1">VLOOKUP($B41,基础扩展表!$E:$AG,MATCH(BK$2,基础扩展表!$E$1:$AG$1,0),FALSE)</f>
        <v>0</v>
      </c>
      <c r="BL41">
        <f ca="1">VLOOKUP($B41,基础扩展表!$E:$AG,MATCH(BL$2,基础扩展表!$E$1:$AG$1,0),FALSE)</f>
        <v>0</v>
      </c>
      <c r="BM41">
        <f ca="1">VLOOKUP($B41,基础扩展表!$E:$AG,MATCH(BM$2,基础扩展表!$E$1:$AG$1,0),FALSE)</f>
        <v>0</v>
      </c>
      <c r="BN41">
        <f ca="1">VLOOKUP($B41,基础扩展表!$E:$AG,MATCH(BN$2,基础扩展表!$E$1:$AG$1,0),FALSE)</f>
        <v>0</v>
      </c>
      <c r="BO41">
        <f ca="1">VLOOKUP($B41,基础扩展表!$E:$AG,MATCH(BO$2,基础扩展表!$E$1:$AG$1,0),FALSE)</f>
        <v>0</v>
      </c>
      <c r="BP41">
        <f ca="1">VLOOKUP($B41,基础扩展表!$E:$AG,MATCH(BP$2,基础扩展表!$E$1:$AG$1,0),FALSE)</f>
        <v>1</v>
      </c>
      <c r="BQ41" t="str">
        <f ca="1">IF($B41="","",IF(VLOOKUP($E41,模型表!$C:$R,16,FALSE)=1,VLOOKUP($E41,模型表!$C:$S,17,FALSE),""))</f>
        <v/>
      </c>
      <c r="BR41">
        <f ca="1">VLOOKUP(C41,模型表!D:H,5,FALSE)</f>
        <v>14</v>
      </c>
    </row>
    <row r="42" spans="2:70" x14ac:dyDescent="0.2">
      <c r="B42" t="str">
        <f t="array" aca="1" ref="B42" ca="1">INDEX(基础表!$Y:$Y,SMALL(IF(基础表!$Z:$Z=0,ROW(基础表!$Z:$Z),999),ROW(H36)))&amp;""</f>
        <v>M22P05U01N07</v>
      </c>
      <c r="C42" t="str">
        <f ca="1">VLOOKUP(VLOOKUP($B42,基础表!$E:$G,3,FALSE),模型表!$C:$D,2,FALSE)</f>
        <v>Model_SLWan</v>
      </c>
      <c r="E42" t="str">
        <f ca="1">VLOOKUP($B42,基础表!$E:$G,3,FALSE)</f>
        <v>源宗春</v>
      </c>
      <c r="G42">
        <f ca="1">VLOOKUP($E42,模型表!$C:$G,5,FALSE)</f>
        <v>0</v>
      </c>
      <c r="H42">
        <f ca="1">VLOOKUP($E42,模型表!$C:$F,4,FALSE)</f>
        <v>14</v>
      </c>
      <c r="I42" t="str">
        <f ca="1">VLOOKUP($E42,模型表!$C:$J,8,FALSE)</f>
        <v>Attack</v>
      </c>
      <c r="K42">
        <f t="shared" ca="1" si="0"/>
        <v>3</v>
      </c>
      <c r="L42">
        <f t="shared" ca="1" si="1"/>
        <v>1</v>
      </c>
      <c r="M42" t="str">
        <f t="shared" ca="1" si="2"/>
        <v>[EARTH]</v>
      </c>
      <c r="N42" t="str">
        <f t="shared" ca="1" si="3"/>
        <v>NORMAL</v>
      </c>
      <c r="O42">
        <f t="shared" ca="1" si="8"/>
        <v>0</v>
      </c>
      <c r="P42" t="str">
        <f t="shared" ca="1" si="4"/>
        <v>AI_M22P05U01N07</v>
      </c>
      <c r="Q42" t="str">
        <f ca="1">VLOOKUP($E42,模型表!$C:$K,9,FALSE)</f>
        <v>Hero_Normal_SLWan</v>
      </c>
      <c r="S42" t="str">
        <f ca="1">IF(VLOOKUP($E42,模型表!$C:$L,6,FALSE)=0,"",VLOOKUP($E42,模型表!$C:$L,10,FALSE))</f>
        <v>Hero_Proud_SLWan</v>
      </c>
      <c r="U42" t="str">
        <f ca="1">VLOOKUP($E42,模型表!$C:$Q,11,FALSE)</f>
        <v>Hero_Unique_SLWan</v>
      </c>
      <c r="Y42" t="str">
        <f ca="1">IF(VLOOKUP($E42,模型表!$C:$N,12,FALSE)="Death",VLOOKUP($E42,模型表!$C:$Q,13,FALSE),"")</f>
        <v/>
      </c>
      <c r="Z42" t="str">
        <f ca="1">IF($B42="","",IF(VLOOKUP($E42,模型表!$C:$O,12,FALSE)="PBuff","["&amp;VLOOKUP($E42,模型表!$C:Q,13,FALSE)&amp;"]","[]"))</f>
        <v>[Hero_PBattle_SLWan]</v>
      </c>
      <c r="AA42" t="str">
        <f ca="1">VLOOKUP($B42,基础扩展表!$E:$I,5,FALSE)</f>
        <v>FALSE</v>
      </c>
      <c r="AB42">
        <f ca="1">VLOOKUP($B42,基础扩展表!$E:$I,4,FALSE)</f>
        <v>0.15</v>
      </c>
      <c r="AC42">
        <f ca="1">VLOOKUP($B42,基础表!$E:$T,16,FALSE)</f>
        <v>0</v>
      </c>
      <c r="AD42">
        <f t="shared" ca="1" si="9"/>
        <v>20</v>
      </c>
      <c r="AE42">
        <f t="shared" ca="1" si="5"/>
        <v>1</v>
      </c>
      <c r="AF42" t="str">
        <f t="shared" ca="1" si="10"/>
        <v>[]</v>
      </c>
      <c r="AH42" t="str">
        <f ca="1">VLOOKUP($B42,基础表!$E:$R,14,FALSE)</f>
        <v>{"a1":[10,750],"a2":320,"a3":150,"a4":0}</v>
      </c>
      <c r="AI42">
        <f ca="1">VLOOKUP($B42,基础表!$E:$S,13,FALSE)</f>
        <v>880</v>
      </c>
      <c r="AK42">
        <f ca="1">VLOOKUP($B42,基础表!$E:$H,4,FALSE)</f>
        <v>30878.215199999999</v>
      </c>
      <c r="AN42" s="23" t="str">
        <f t="shared" ca="1" si="11"/>
        <v>[]</v>
      </c>
      <c r="AO42" s="23">
        <f t="shared" ca="1" si="6"/>
        <v>0</v>
      </c>
      <c r="AP42" s="23" t="str">
        <f t="shared" ca="1" si="7"/>
        <v>[1]</v>
      </c>
      <c r="AR42">
        <f ca="1">VLOOKUP($B42,基础表!$E:$J,4,FALSE)</f>
        <v>30878.215199999999</v>
      </c>
      <c r="AS42">
        <f ca="1">VLOOKUP($B42,基础表!$E:$J,5,FALSE)</f>
        <v>12415.344479999998</v>
      </c>
      <c r="AT42">
        <f ca="1">VLOOKUP($B42,基础表!$E:$J,6,FALSE)</f>
        <v>160710.57802800002</v>
      </c>
      <c r="AU42">
        <f ca="1">VLOOKUP($B42,基础扩展表!$E:$AG,MATCH(AU$2,基础扩展表!$E$1:$AG$1,0),FALSE)</f>
        <v>1</v>
      </c>
      <c r="AV42">
        <f ca="1">VLOOKUP($B42,基础扩展表!$E:$AG,MATCH(AV$2,基础扩展表!$E$1:$AG$1,0),FALSE)</f>
        <v>1</v>
      </c>
      <c r="AW42">
        <f ca="1">VLOOKUP($B42,基础扩展表!$E:$AG,MATCH(AW$2,基础扩展表!$E$1:$AG$1,0),FALSE)</f>
        <v>0</v>
      </c>
      <c r="AX42">
        <f ca="1">VLOOKUP($B42,基础扩展表!$E:$AG,MATCH(AX$2,基础扩展表!$E$1:$AG$1,0),FALSE)</f>
        <v>0</v>
      </c>
      <c r="AY42">
        <f ca="1">VLOOKUP($B42,基础扩展表!$E:$AG,MATCH(AY$2,基础扩展表!$E$1:$AG$1,0),FALSE)</f>
        <v>0</v>
      </c>
      <c r="AZ42">
        <f ca="1">VLOOKUP($B42,基础扩展表!$E:$AG,MATCH(AZ$2,基础扩展表!$E$1:$AG$1,0),FALSE)</f>
        <v>0</v>
      </c>
      <c r="BA42">
        <f ca="1">VLOOKUP($B42,基础扩展表!$E:$AG,MATCH(BA$2,基础扩展表!$E$1:$AG$1,0),FALSE)</f>
        <v>0</v>
      </c>
      <c r="BB42">
        <f ca="1">VLOOKUP($B42,基础扩展表!$E:$AG,MATCH(BB$2,基础扩展表!$E$1:$AG$1,0),FALSE)</f>
        <v>0</v>
      </c>
      <c r="BC42">
        <f ca="1">VLOOKUP($B42,基础扩展表!$E:$AG,MATCH(BC$2,基础扩展表!$E$1:$AG$1,0),FALSE)</f>
        <v>0</v>
      </c>
      <c r="BD42">
        <f ca="1">VLOOKUP($B42,基础扩展表!$E:$AG,MATCH(BD$2,基础扩展表!$E$1:$AG$1,0),FALSE)</f>
        <v>0</v>
      </c>
      <c r="BE42">
        <f ca="1">VLOOKUP($B42,基础扩展表!$E:$AG,MATCH(BE$2,基础扩展表!$E$1:$AG$1,0),FALSE)</f>
        <v>0</v>
      </c>
      <c r="BF42">
        <f ca="1">VLOOKUP($B42,基础扩展表!$E:$AG,MATCH(BF$2,基础扩展表!$E$1:$AG$1,0),FALSE)</f>
        <v>0</v>
      </c>
      <c r="BG42">
        <f ca="1">VLOOKUP($B42,基础扩展表!$E:$AG,MATCH(BG$2,基础扩展表!$E$1:$AG$1,0),FALSE)</f>
        <v>0</v>
      </c>
      <c r="BH42">
        <f ca="1">VLOOKUP($B42,基础扩展表!$E:$AG,MATCH(BH$2,基础扩展表!$E$1:$AG$1,0),FALSE)</f>
        <v>0</v>
      </c>
      <c r="BI42">
        <f ca="1">VLOOKUP($B42,基础扩展表!$E:$AG,MATCH(BI$2,基础扩展表!$E$1:$AG$1,0),FALSE)</f>
        <v>0</v>
      </c>
      <c r="BJ42">
        <f ca="1">VLOOKUP($B42,基础扩展表!$E:$AG,MATCH(BJ$2,基础扩展表!$E$1:$AG$1,0),FALSE)</f>
        <v>0</v>
      </c>
      <c r="BK42">
        <f ca="1">VLOOKUP($B42,基础扩展表!$E:$AG,MATCH(BK$2,基础扩展表!$E$1:$AG$1,0),FALSE)</f>
        <v>0</v>
      </c>
      <c r="BL42">
        <f ca="1">VLOOKUP($B42,基础扩展表!$E:$AG,MATCH(BL$2,基础扩展表!$E$1:$AG$1,0),FALSE)</f>
        <v>0</v>
      </c>
      <c r="BM42">
        <f ca="1">VLOOKUP($B42,基础扩展表!$E:$AG,MATCH(BM$2,基础扩展表!$E$1:$AG$1,0),FALSE)</f>
        <v>0</v>
      </c>
      <c r="BN42">
        <f ca="1">VLOOKUP($B42,基础扩展表!$E:$AG,MATCH(BN$2,基础扩展表!$E$1:$AG$1,0),FALSE)</f>
        <v>0</v>
      </c>
      <c r="BO42">
        <f ca="1">VLOOKUP($B42,基础扩展表!$E:$AG,MATCH(BO$2,基础扩展表!$E$1:$AG$1,0),FALSE)</f>
        <v>0</v>
      </c>
      <c r="BP42">
        <f ca="1">VLOOKUP($B42,基础扩展表!$E:$AG,MATCH(BP$2,基础扩展表!$E$1:$AG$1,0),FALSE)</f>
        <v>1</v>
      </c>
      <c r="BQ42" t="str">
        <f ca="1">IF($B42="","",IF(VLOOKUP($E42,模型表!$C:$R,16,FALSE)=1,VLOOKUP($E42,模型表!$C:$S,17,FALSE),""))</f>
        <v/>
      </c>
      <c r="BR42">
        <f ca="1">VLOOKUP(C42,模型表!D:H,5,FALSE)</f>
        <v>12</v>
      </c>
    </row>
    <row r="43" spans="2:70" x14ac:dyDescent="0.2">
      <c r="B43" t="str">
        <f t="array" aca="1" ref="B43" ca="1">INDEX(基础表!$Y:$Y,SMALL(IF(基础表!$Z:$Z=0,ROW(基础表!$Z:$Z),999),ROW(H37)))&amp;""</f>
        <v>M22P05U02N02</v>
      </c>
      <c r="C43" t="str">
        <f ca="1">VLOOKUP(VLOOKUP($B43,基础表!$E:$G,3,FALSE),模型表!$C:$D,2,FALSE)</f>
        <v>Model_BLTu</v>
      </c>
      <c r="E43" t="str">
        <f ca="1">VLOOKUP($B43,基础表!$E:$G,3,FALSE)</f>
        <v>贝利尔</v>
      </c>
      <c r="G43">
        <f ca="1">VLOOKUP($E43,模型表!$C:$G,5,FALSE)</f>
        <v>1</v>
      </c>
      <c r="H43">
        <f ca="1">VLOOKUP($E43,模型表!$C:$F,4,FALSE)</f>
        <v>14</v>
      </c>
      <c r="I43" t="str">
        <f ca="1">VLOOKUP($E43,模型表!$C:$J,8,FALSE)</f>
        <v>Defense</v>
      </c>
      <c r="K43">
        <f t="shared" ca="1" si="0"/>
        <v>3</v>
      </c>
      <c r="L43">
        <f t="shared" ca="1" si="1"/>
        <v>1</v>
      </c>
      <c r="M43" t="str">
        <f t="shared" ca="1" si="2"/>
        <v>[EARTH]</v>
      </c>
      <c r="N43" t="str">
        <f t="shared" ca="1" si="3"/>
        <v>NORMAL</v>
      </c>
      <c r="O43">
        <f t="shared" ca="1" si="8"/>
        <v>0</v>
      </c>
      <c r="P43" t="str">
        <f t="shared" ca="1" si="4"/>
        <v>AI_M22P05U02N02</v>
      </c>
      <c r="Q43" t="str">
        <f ca="1">VLOOKUP($E43,模型表!$C:$K,9,FALSE)</f>
        <v>Hero_Normal_BLTu</v>
      </c>
      <c r="S43" t="str">
        <f ca="1">IF(VLOOKUP($E43,模型表!$C:$L,6,FALSE)=0,"",VLOOKUP($E43,模型表!$C:$L,10,FALSE))</f>
        <v>Hero_Proud_BLTu</v>
      </c>
      <c r="U43" t="str">
        <f ca="1">VLOOKUP($E43,模型表!$C:$Q,11,FALSE)</f>
        <v>Hero_Unique_BLTu</v>
      </c>
      <c r="Y43" t="str">
        <f ca="1">IF(VLOOKUP($E43,模型表!$C:$N,12,FALSE)="Death",VLOOKUP($E43,模型表!$C:$Q,13,FALSE),"")</f>
        <v/>
      </c>
      <c r="Z43" t="str">
        <f ca="1">IF($B43="","",IF(VLOOKUP($E43,模型表!$C:$O,12,FALSE)="PBuff","["&amp;VLOOKUP($E43,模型表!$C:Q,13,FALSE)&amp;"]","[]"))</f>
        <v>[Hero_PBattle_BLTu]</v>
      </c>
      <c r="AA43" t="str">
        <f ca="1">VLOOKUP($B43,基础扩展表!$E:$I,5,FALSE)</f>
        <v>FALSE</v>
      </c>
      <c r="AB43">
        <f ca="1">VLOOKUP($B43,基础扩展表!$E:$I,4,FALSE)</f>
        <v>0.15</v>
      </c>
      <c r="AC43">
        <f ca="1">VLOOKUP($B43,基础表!$E:$T,16,FALSE)</f>
        <v>30</v>
      </c>
      <c r="AD43">
        <f t="shared" ca="1" si="9"/>
        <v>20</v>
      </c>
      <c r="AE43">
        <f t="shared" ca="1" si="5"/>
        <v>1</v>
      </c>
      <c r="AF43" t="str">
        <f t="shared" ca="1" si="10"/>
        <v>[]</v>
      </c>
      <c r="AH43" t="str">
        <f ca="1">VLOOKUP($B43,基础表!$E:$R,14,FALSE)</f>
        <v>{"a1":[10,750],"a2":320,"a3":150,"a4":0}</v>
      </c>
      <c r="AI43">
        <f ca="1">VLOOKUP($B43,基础表!$E:$S,13,FALSE)</f>
        <v>680</v>
      </c>
      <c r="AK43">
        <f ca="1">VLOOKUP($B43,基础表!$E:$H,4,FALSE)</f>
        <v>26880.589124999995</v>
      </c>
      <c r="AN43" s="23" t="str">
        <f t="shared" ca="1" si="11"/>
        <v>[]</v>
      </c>
      <c r="AO43" s="23">
        <f t="shared" ca="1" si="6"/>
        <v>0</v>
      </c>
      <c r="AP43" s="23" t="str">
        <f t="shared" ca="1" si="7"/>
        <v>[1]</v>
      </c>
      <c r="AR43">
        <f ca="1">VLOOKUP($B43,基础表!$E:$J,4,FALSE)</f>
        <v>26880.589124999995</v>
      </c>
      <c r="AS43">
        <f ca="1">VLOOKUP($B43,基础表!$E:$J,5,FALSE)</f>
        <v>17865.983519999998</v>
      </c>
      <c r="AT43">
        <f ca="1">VLOOKUP($B43,基础表!$E:$J,6,FALSE)</f>
        <v>323783.09963999997</v>
      </c>
      <c r="AU43">
        <f ca="1">VLOOKUP($B43,基础扩展表!$E:$AG,MATCH(AU$2,基础扩展表!$E$1:$AG$1,0),FALSE)</f>
        <v>1</v>
      </c>
      <c r="AV43">
        <f ca="1">VLOOKUP($B43,基础扩展表!$E:$AG,MATCH(AV$2,基础扩展表!$E$1:$AG$1,0),FALSE)</f>
        <v>1</v>
      </c>
      <c r="AW43">
        <f ca="1">VLOOKUP($B43,基础扩展表!$E:$AG,MATCH(AW$2,基础扩展表!$E$1:$AG$1,0),FALSE)</f>
        <v>0</v>
      </c>
      <c r="AX43">
        <f ca="1">VLOOKUP($B43,基础扩展表!$E:$AG,MATCH(AX$2,基础扩展表!$E$1:$AG$1,0),FALSE)</f>
        <v>0</v>
      </c>
      <c r="AY43">
        <f ca="1">VLOOKUP($B43,基础扩展表!$E:$AG,MATCH(AY$2,基础扩展表!$E$1:$AG$1,0),FALSE)</f>
        <v>0</v>
      </c>
      <c r="AZ43">
        <f ca="1">VLOOKUP($B43,基础扩展表!$E:$AG,MATCH(AZ$2,基础扩展表!$E$1:$AG$1,0),FALSE)</f>
        <v>0</v>
      </c>
      <c r="BA43">
        <f ca="1">VLOOKUP($B43,基础扩展表!$E:$AG,MATCH(BA$2,基础扩展表!$E$1:$AG$1,0),FALSE)</f>
        <v>0</v>
      </c>
      <c r="BB43">
        <f ca="1">VLOOKUP($B43,基础扩展表!$E:$AG,MATCH(BB$2,基础扩展表!$E$1:$AG$1,0),FALSE)</f>
        <v>0</v>
      </c>
      <c r="BC43">
        <f ca="1">VLOOKUP($B43,基础扩展表!$E:$AG,MATCH(BC$2,基础扩展表!$E$1:$AG$1,0),FALSE)</f>
        <v>0</v>
      </c>
      <c r="BD43">
        <f ca="1">VLOOKUP($B43,基础扩展表!$E:$AG,MATCH(BD$2,基础扩展表!$E$1:$AG$1,0),FALSE)</f>
        <v>0</v>
      </c>
      <c r="BE43">
        <f ca="1">VLOOKUP($B43,基础扩展表!$E:$AG,MATCH(BE$2,基础扩展表!$E$1:$AG$1,0),FALSE)</f>
        <v>0</v>
      </c>
      <c r="BF43">
        <f ca="1">VLOOKUP($B43,基础扩展表!$E:$AG,MATCH(BF$2,基础扩展表!$E$1:$AG$1,0),FALSE)</f>
        <v>0</v>
      </c>
      <c r="BG43">
        <f ca="1">VLOOKUP($B43,基础扩展表!$E:$AG,MATCH(BG$2,基础扩展表!$E$1:$AG$1,0),FALSE)</f>
        <v>0</v>
      </c>
      <c r="BH43">
        <f ca="1">VLOOKUP($B43,基础扩展表!$E:$AG,MATCH(BH$2,基础扩展表!$E$1:$AG$1,0),FALSE)</f>
        <v>0</v>
      </c>
      <c r="BI43">
        <f ca="1">VLOOKUP($B43,基础扩展表!$E:$AG,MATCH(BI$2,基础扩展表!$E$1:$AG$1,0),FALSE)</f>
        <v>0</v>
      </c>
      <c r="BJ43">
        <f ca="1">VLOOKUP($B43,基础扩展表!$E:$AG,MATCH(BJ$2,基础扩展表!$E$1:$AG$1,0),FALSE)</f>
        <v>0</v>
      </c>
      <c r="BK43">
        <f ca="1">VLOOKUP($B43,基础扩展表!$E:$AG,MATCH(BK$2,基础扩展表!$E$1:$AG$1,0),FALSE)</f>
        <v>0</v>
      </c>
      <c r="BL43">
        <f ca="1">VLOOKUP($B43,基础扩展表!$E:$AG,MATCH(BL$2,基础扩展表!$E$1:$AG$1,0),FALSE)</f>
        <v>0</v>
      </c>
      <c r="BM43">
        <f ca="1">VLOOKUP($B43,基础扩展表!$E:$AG,MATCH(BM$2,基础扩展表!$E$1:$AG$1,0),FALSE)</f>
        <v>0</v>
      </c>
      <c r="BN43">
        <f ca="1">VLOOKUP($B43,基础扩展表!$E:$AG,MATCH(BN$2,基础扩展表!$E$1:$AG$1,0),FALSE)</f>
        <v>0</v>
      </c>
      <c r="BO43">
        <f ca="1">VLOOKUP($B43,基础扩展表!$E:$AG,MATCH(BO$2,基础扩展表!$E$1:$AG$1,0),FALSE)</f>
        <v>0</v>
      </c>
      <c r="BP43">
        <f ca="1">VLOOKUP($B43,基础扩展表!$E:$AG,MATCH(BP$2,基础扩展表!$E$1:$AG$1,0),FALSE)</f>
        <v>1</v>
      </c>
      <c r="BQ43" t="str">
        <f ca="1">IF($B43="","",IF(VLOOKUP($E43,模型表!$C:$R,16,FALSE)=1,VLOOKUP($E43,模型表!$C:$S,17,FALSE),""))</f>
        <v/>
      </c>
      <c r="BR43">
        <f ca="1">VLOOKUP(C43,模型表!D:H,5,FALSE)</f>
        <v>18</v>
      </c>
    </row>
    <row r="44" spans="2:70" x14ac:dyDescent="0.2">
      <c r="B44" t="str">
        <f t="array" aca="1" ref="B44" ca="1">INDEX(基础表!$Y:$Y,SMALL(IF(基础表!$Z:$Z=0,ROW(基础表!$Z:$Z),999),ROW(H38)))&amp;""</f>
        <v>M22P05U02N09</v>
      </c>
      <c r="C44" t="str">
        <f ca="1">VLOOKUP(VLOOKUP($B44,基础表!$E:$G,3,FALSE),模型表!$C:$D,2,FALSE)</f>
        <v>Model_TTKMeng</v>
      </c>
      <c r="E44" t="str">
        <f ca="1">VLOOKUP($B44,基础表!$E:$G,3,FALSE)</f>
        <v>阿蒙</v>
      </c>
      <c r="G44">
        <f ca="1">VLOOKUP($E44,模型表!$C:$G,5,FALSE)</f>
        <v>0</v>
      </c>
      <c r="H44">
        <f ca="1">VLOOKUP($E44,模型表!$C:$F,4,FALSE)</f>
        <v>13</v>
      </c>
      <c r="I44" t="str">
        <f ca="1">VLOOKUP($E44,模型表!$C:$J,8,FALSE)</f>
        <v>Support</v>
      </c>
      <c r="K44">
        <f t="shared" ca="1" si="0"/>
        <v>3</v>
      </c>
      <c r="L44">
        <f t="shared" ca="1" si="1"/>
        <v>1</v>
      </c>
      <c r="M44" t="str">
        <f t="shared" ca="1" si="2"/>
        <v>[EARTH]</v>
      </c>
      <c r="N44" t="str">
        <f t="shared" ca="1" si="3"/>
        <v>NORMAL</v>
      </c>
      <c r="O44">
        <f t="shared" ca="1" si="8"/>
        <v>0</v>
      </c>
      <c r="P44" t="str">
        <f t="shared" ca="1" si="4"/>
        <v>AI_M22P05U02N09</v>
      </c>
      <c r="Q44" t="str">
        <f ca="1">VLOOKUP($E44,模型表!$C:$K,9,FALSE)</f>
        <v>Hero_Normal_TTKMeng</v>
      </c>
      <c r="S44" t="str">
        <f ca="1">IF(VLOOKUP($E44,模型表!$C:$L,6,FALSE)=0,"",VLOOKUP($E44,模型表!$C:$L,10,FALSE))</f>
        <v>Hero_Proud_TTKMeng</v>
      </c>
      <c r="U44" t="str">
        <f ca="1">VLOOKUP($E44,模型表!$C:$Q,11,FALSE)</f>
        <v>Hero_Unique_TTKMeng</v>
      </c>
      <c r="Y44" t="str">
        <f ca="1">IF(VLOOKUP($E44,模型表!$C:$N,12,FALSE)="Death",VLOOKUP($E44,模型表!$C:$Q,13,FALSE),"")</f>
        <v/>
      </c>
      <c r="Z44" t="str">
        <f ca="1">IF($B44="","",IF(VLOOKUP($E44,模型表!$C:$O,12,FALSE)="PBuff","["&amp;VLOOKUP($E44,模型表!$C:Q,13,FALSE)&amp;"]","[]"))</f>
        <v>[Hero_PBattle_TTKMeng]</v>
      </c>
      <c r="AA44" t="str">
        <f ca="1">VLOOKUP($B44,基础扩展表!$E:$I,5,FALSE)</f>
        <v>FALSE</v>
      </c>
      <c r="AB44">
        <f ca="1">VLOOKUP($B44,基础扩展表!$E:$I,4,FALSE)</f>
        <v>0.15</v>
      </c>
      <c r="AC44">
        <f ca="1">VLOOKUP($B44,基础表!$E:$T,16,FALSE)</f>
        <v>0</v>
      </c>
      <c r="AD44">
        <f t="shared" ca="1" si="9"/>
        <v>20</v>
      </c>
      <c r="AE44">
        <f t="shared" ca="1" si="5"/>
        <v>1</v>
      </c>
      <c r="AF44" t="str">
        <f t="shared" ca="1" si="10"/>
        <v>[]</v>
      </c>
      <c r="AH44" t="str">
        <f ca="1">VLOOKUP($B44,基础表!$E:$R,14,FALSE)</f>
        <v>{"a1":[10,750],"a2":320,"a3":150,"a4":0}</v>
      </c>
      <c r="AI44">
        <f ca="1">VLOOKUP($B44,基础表!$E:$S,13,FALSE)</f>
        <v>1000</v>
      </c>
      <c r="AK44">
        <f ca="1">VLOOKUP($B44,基础表!$E:$H,4,FALSE)</f>
        <v>25518.639276000002</v>
      </c>
      <c r="AN44" s="23" t="str">
        <f t="shared" ca="1" si="11"/>
        <v>[]</v>
      </c>
      <c r="AO44" s="23">
        <f t="shared" ca="1" si="6"/>
        <v>0</v>
      </c>
      <c r="AP44" s="23" t="str">
        <f t="shared" ca="1" si="7"/>
        <v>[1]</v>
      </c>
      <c r="AR44">
        <f ca="1">VLOOKUP($B44,基础表!$E:$J,4,FALSE)</f>
        <v>25518.639276000002</v>
      </c>
      <c r="AS44">
        <f ca="1">VLOOKUP($B44,基础表!$E:$J,5,FALSE)</f>
        <v>15140.663999999999</v>
      </c>
      <c r="AT44">
        <f ca="1">VLOOKUP($B44,基础表!$E:$J,6,FALSE)</f>
        <v>189614.10560399998</v>
      </c>
      <c r="AU44">
        <f ca="1">VLOOKUP($B44,基础扩展表!$E:$AG,MATCH(AU$2,基础扩展表!$E$1:$AG$1,0),FALSE)</f>
        <v>1</v>
      </c>
      <c r="AV44">
        <f ca="1">VLOOKUP($B44,基础扩展表!$E:$AG,MATCH(AV$2,基础扩展表!$E$1:$AG$1,0),FALSE)</f>
        <v>1</v>
      </c>
      <c r="AW44">
        <f ca="1">VLOOKUP($B44,基础扩展表!$E:$AG,MATCH(AW$2,基础扩展表!$E$1:$AG$1,0),FALSE)</f>
        <v>0</v>
      </c>
      <c r="AX44">
        <f ca="1">VLOOKUP($B44,基础扩展表!$E:$AG,MATCH(AX$2,基础扩展表!$E$1:$AG$1,0),FALSE)</f>
        <v>0</v>
      </c>
      <c r="AY44">
        <f ca="1">VLOOKUP($B44,基础扩展表!$E:$AG,MATCH(AY$2,基础扩展表!$E$1:$AG$1,0),FALSE)</f>
        <v>0</v>
      </c>
      <c r="AZ44">
        <f ca="1">VLOOKUP($B44,基础扩展表!$E:$AG,MATCH(AZ$2,基础扩展表!$E$1:$AG$1,0),FALSE)</f>
        <v>0</v>
      </c>
      <c r="BA44">
        <f ca="1">VLOOKUP($B44,基础扩展表!$E:$AG,MATCH(BA$2,基础扩展表!$E$1:$AG$1,0),FALSE)</f>
        <v>0</v>
      </c>
      <c r="BB44">
        <f ca="1">VLOOKUP($B44,基础扩展表!$E:$AG,MATCH(BB$2,基础扩展表!$E$1:$AG$1,0),FALSE)</f>
        <v>0</v>
      </c>
      <c r="BC44">
        <f ca="1">VLOOKUP($B44,基础扩展表!$E:$AG,MATCH(BC$2,基础扩展表!$E$1:$AG$1,0),FALSE)</f>
        <v>0</v>
      </c>
      <c r="BD44">
        <f ca="1">VLOOKUP($B44,基础扩展表!$E:$AG,MATCH(BD$2,基础扩展表!$E$1:$AG$1,0),FALSE)</f>
        <v>0</v>
      </c>
      <c r="BE44">
        <f ca="1">VLOOKUP($B44,基础扩展表!$E:$AG,MATCH(BE$2,基础扩展表!$E$1:$AG$1,0),FALSE)</f>
        <v>0</v>
      </c>
      <c r="BF44">
        <f ca="1">VLOOKUP($B44,基础扩展表!$E:$AG,MATCH(BF$2,基础扩展表!$E$1:$AG$1,0),FALSE)</f>
        <v>0</v>
      </c>
      <c r="BG44">
        <f ca="1">VLOOKUP($B44,基础扩展表!$E:$AG,MATCH(BG$2,基础扩展表!$E$1:$AG$1,0),FALSE)</f>
        <v>0</v>
      </c>
      <c r="BH44">
        <f ca="1">VLOOKUP($B44,基础扩展表!$E:$AG,MATCH(BH$2,基础扩展表!$E$1:$AG$1,0),FALSE)</f>
        <v>0</v>
      </c>
      <c r="BI44">
        <f ca="1">VLOOKUP($B44,基础扩展表!$E:$AG,MATCH(BI$2,基础扩展表!$E$1:$AG$1,0),FALSE)</f>
        <v>0</v>
      </c>
      <c r="BJ44">
        <f ca="1">VLOOKUP($B44,基础扩展表!$E:$AG,MATCH(BJ$2,基础扩展表!$E$1:$AG$1,0),FALSE)</f>
        <v>0</v>
      </c>
      <c r="BK44">
        <f ca="1">VLOOKUP($B44,基础扩展表!$E:$AG,MATCH(BK$2,基础扩展表!$E$1:$AG$1,0),FALSE)</f>
        <v>0</v>
      </c>
      <c r="BL44">
        <f ca="1">VLOOKUP($B44,基础扩展表!$E:$AG,MATCH(BL$2,基础扩展表!$E$1:$AG$1,0),FALSE)</f>
        <v>0</v>
      </c>
      <c r="BM44">
        <f ca="1">VLOOKUP($B44,基础扩展表!$E:$AG,MATCH(BM$2,基础扩展表!$E$1:$AG$1,0),FALSE)</f>
        <v>0</v>
      </c>
      <c r="BN44">
        <f ca="1">VLOOKUP($B44,基础扩展表!$E:$AG,MATCH(BN$2,基础扩展表!$E$1:$AG$1,0),FALSE)</f>
        <v>0</v>
      </c>
      <c r="BO44">
        <f ca="1">VLOOKUP($B44,基础扩展表!$E:$AG,MATCH(BO$2,基础扩展表!$E$1:$AG$1,0),FALSE)</f>
        <v>0</v>
      </c>
      <c r="BP44">
        <f ca="1">VLOOKUP($B44,基础扩展表!$E:$AG,MATCH(BP$2,基础扩展表!$E$1:$AG$1,0),FALSE)</f>
        <v>1</v>
      </c>
      <c r="BQ44" t="str">
        <f ca="1">IF($B44="","",IF(VLOOKUP($E44,模型表!$C:$R,16,FALSE)=1,VLOOKUP($E44,模型表!$C:$S,17,FALSE),""))</f>
        <v/>
      </c>
      <c r="BR44">
        <f ca="1">VLOOKUP(C44,模型表!D:H,5,FALSE)</f>
        <v>13</v>
      </c>
    </row>
    <row r="45" spans="2:70" x14ac:dyDescent="0.2">
      <c r="B45" t="str">
        <f t="array" aca="1" ref="B45" ca="1">INDEX(基础表!$Y:$Y,SMALL(IF(基础表!$Z:$Z=0,ROW(基础表!$Z:$Z),999),ROW(H39)))&amp;""</f>
        <v>M22P05U03N02</v>
      </c>
      <c r="C45" t="str">
        <f ca="1">VLOOKUP(VLOOKUP($B45,基础表!$E:$G,3,FALSE),模型表!$C:$D,2,FALSE)</f>
        <v>Model_WEDe</v>
      </c>
      <c r="E45" t="str">
        <f ca="1">VLOOKUP($B45,基础表!$E:$G,3,FALSE)</f>
        <v>卡米尔</v>
      </c>
      <c r="G45">
        <f ca="1">VLOOKUP($E45,模型表!$C:$G,5,FALSE)</f>
        <v>1</v>
      </c>
      <c r="H45">
        <f ca="1">VLOOKUP($E45,模型表!$C:$F,4,FALSE)</f>
        <v>14</v>
      </c>
      <c r="I45" t="str">
        <f ca="1">VLOOKUP($E45,模型表!$C:$J,8,FALSE)</f>
        <v>Defense</v>
      </c>
      <c r="K45">
        <f t="shared" ca="1" si="0"/>
        <v>3</v>
      </c>
      <c r="L45">
        <f t="shared" ca="1" si="1"/>
        <v>1</v>
      </c>
      <c r="M45" t="str">
        <f t="shared" ca="1" si="2"/>
        <v>[EARTH]</v>
      </c>
      <c r="N45" t="str">
        <f t="shared" ca="1" si="3"/>
        <v>NORMAL</v>
      </c>
      <c r="O45">
        <f t="shared" ca="1" si="8"/>
        <v>0</v>
      </c>
      <c r="P45" t="str">
        <f t="shared" ca="1" si="4"/>
        <v>AI_M22P05U03N02</v>
      </c>
      <c r="Q45" t="str">
        <f ca="1">VLOOKUP($E45,模型表!$C:$K,9,FALSE)</f>
        <v>Hero_Normal_WEDe</v>
      </c>
      <c r="S45" t="str">
        <f ca="1">IF(VLOOKUP($E45,模型表!$C:$L,6,FALSE)=0,"",VLOOKUP($E45,模型表!$C:$L,10,FALSE))</f>
        <v>Hero_Proud_WEDe</v>
      </c>
      <c r="U45" t="str">
        <f ca="1">VLOOKUP($E45,模型表!$C:$Q,11,FALSE)</f>
        <v>Hero_Unique_WEDe</v>
      </c>
      <c r="Y45" t="str">
        <f ca="1">IF(VLOOKUP($E45,模型表!$C:$N,12,FALSE)="Death",VLOOKUP($E45,模型表!$C:$Q,13,FALSE),"")</f>
        <v/>
      </c>
      <c r="Z45" t="str">
        <f ca="1">IF($B45="","",IF(VLOOKUP($E45,模型表!$C:$O,12,FALSE)="PBuff","["&amp;VLOOKUP($E45,模型表!$C:Q,13,FALSE)&amp;"]","[]"))</f>
        <v>[Hero_PBattle_WEDe]</v>
      </c>
      <c r="AA45" t="str">
        <f ca="1">VLOOKUP($B45,基础扩展表!$E:$I,5,FALSE)</f>
        <v>FALSE</v>
      </c>
      <c r="AB45">
        <f ca="1">VLOOKUP($B45,基础扩展表!$E:$I,4,FALSE)</f>
        <v>0.15</v>
      </c>
      <c r="AC45">
        <f ca="1">VLOOKUP($B45,基础表!$E:$T,16,FALSE)</f>
        <v>30</v>
      </c>
      <c r="AD45">
        <f t="shared" ca="1" si="9"/>
        <v>20</v>
      </c>
      <c r="AE45">
        <f t="shared" ca="1" si="5"/>
        <v>1</v>
      </c>
      <c r="AF45" t="str">
        <f t="shared" ca="1" si="10"/>
        <v>[]</v>
      </c>
      <c r="AH45" t="str">
        <f ca="1">VLOOKUP($B45,基础表!$E:$R,14,FALSE)</f>
        <v>{"a1":[10,750],"a2":320,"a3":150,"a4":0}</v>
      </c>
      <c r="AI45">
        <f ca="1">VLOOKUP($B45,基础表!$E:$S,13,FALSE)</f>
        <v>680</v>
      </c>
      <c r="AK45">
        <f ca="1">VLOOKUP($B45,基础表!$E:$H,4,FALSE)</f>
        <v>29407.823999999997</v>
      </c>
      <c r="AN45" s="23" t="str">
        <f t="shared" ca="1" si="11"/>
        <v>[]</v>
      </c>
      <c r="AO45" s="23">
        <f t="shared" ca="1" si="6"/>
        <v>0</v>
      </c>
      <c r="AP45" s="23" t="str">
        <f t="shared" ca="1" si="7"/>
        <v>[1]</v>
      </c>
      <c r="AR45">
        <f ca="1">VLOOKUP($B45,基础表!$E:$J,4,FALSE)</f>
        <v>29407.823999999997</v>
      </c>
      <c r="AS45">
        <f ca="1">VLOOKUP($B45,基础表!$E:$J,5,FALSE)</f>
        <v>17865.983519999998</v>
      </c>
      <c r="AT45">
        <f ca="1">VLOOKUP($B45,基础表!$E:$J,6,FALSE)</f>
        <v>350112.71433599998</v>
      </c>
      <c r="AU45">
        <f ca="1">VLOOKUP($B45,基础扩展表!$E:$AG,MATCH(AU$2,基础扩展表!$E$1:$AG$1,0),FALSE)</f>
        <v>1</v>
      </c>
      <c r="AV45">
        <f ca="1">VLOOKUP($B45,基础扩展表!$E:$AG,MATCH(AV$2,基础扩展表!$E$1:$AG$1,0),FALSE)</f>
        <v>1</v>
      </c>
      <c r="AW45">
        <f ca="1">VLOOKUP($B45,基础扩展表!$E:$AG,MATCH(AW$2,基础扩展表!$E$1:$AG$1,0),FALSE)</f>
        <v>0</v>
      </c>
      <c r="AX45">
        <f ca="1">VLOOKUP($B45,基础扩展表!$E:$AG,MATCH(AX$2,基础扩展表!$E$1:$AG$1,0),FALSE)</f>
        <v>0</v>
      </c>
      <c r="AY45">
        <f ca="1">VLOOKUP($B45,基础扩展表!$E:$AG,MATCH(AY$2,基础扩展表!$E$1:$AG$1,0),FALSE)</f>
        <v>0</v>
      </c>
      <c r="AZ45">
        <f ca="1">VLOOKUP($B45,基础扩展表!$E:$AG,MATCH(AZ$2,基础扩展表!$E$1:$AG$1,0),FALSE)</f>
        <v>0</v>
      </c>
      <c r="BA45">
        <f ca="1">VLOOKUP($B45,基础扩展表!$E:$AG,MATCH(BA$2,基础扩展表!$E$1:$AG$1,0),FALSE)</f>
        <v>0</v>
      </c>
      <c r="BB45">
        <f ca="1">VLOOKUP($B45,基础扩展表!$E:$AG,MATCH(BB$2,基础扩展表!$E$1:$AG$1,0),FALSE)</f>
        <v>0</v>
      </c>
      <c r="BC45">
        <f ca="1">VLOOKUP($B45,基础扩展表!$E:$AG,MATCH(BC$2,基础扩展表!$E$1:$AG$1,0),FALSE)</f>
        <v>0</v>
      </c>
      <c r="BD45">
        <f ca="1">VLOOKUP($B45,基础扩展表!$E:$AG,MATCH(BD$2,基础扩展表!$E$1:$AG$1,0),FALSE)</f>
        <v>0</v>
      </c>
      <c r="BE45">
        <f ca="1">VLOOKUP($B45,基础扩展表!$E:$AG,MATCH(BE$2,基础扩展表!$E$1:$AG$1,0),FALSE)</f>
        <v>0</v>
      </c>
      <c r="BF45">
        <f ca="1">VLOOKUP($B45,基础扩展表!$E:$AG,MATCH(BF$2,基础扩展表!$E$1:$AG$1,0),FALSE)</f>
        <v>0</v>
      </c>
      <c r="BG45">
        <f ca="1">VLOOKUP($B45,基础扩展表!$E:$AG,MATCH(BG$2,基础扩展表!$E$1:$AG$1,0),FALSE)</f>
        <v>0</v>
      </c>
      <c r="BH45">
        <f ca="1">VLOOKUP($B45,基础扩展表!$E:$AG,MATCH(BH$2,基础扩展表!$E$1:$AG$1,0),FALSE)</f>
        <v>0</v>
      </c>
      <c r="BI45">
        <f ca="1">VLOOKUP($B45,基础扩展表!$E:$AG,MATCH(BI$2,基础扩展表!$E$1:$AG$1,0),FALSE)</f>
        <v>0</v>
      </c>
      <c r="BJ45">
        <f ca="1">VLOOKUP($B45,基础扩展表!$E:$AG,MATCH(BJ$2,基础扩展表!$E$1:$AG$1,0),FALSE)</f>
        <v>0</v>
      </c>
      <c r="BK45">
        <f ca="1">VLOOKUP($B45,基础扩展表!$E:$AG,MATCH(BK$2,基础扩展表!$E$1:$AG$1,0),FALSE)</f>
        <v>0</v>
      </c>
      <c r="BL45">
        <f ca="1">VLOOKUP($B45,基础扩展表!$E:$AG,MATCH(BL$2,基础扩展表!$E$1:$AG$1,0),FALSE)</f>
        <v>0</v>
      </c>
      <c r="BM45">
        <f ca="1">VLOOKUP($B45,基础扩展表!$E:$AG,MATCH(BM$2,基础扩展表!$E$1:$AG$1,0),FALSE)</f>
        <v>0</v>
      </c>
      <c r="BN45">
        <f ca="1">VLOOKUP($B45,基础扩展表!$E:$AG,MATCH(BN$2,基础扩展表!$E$1:$AG$1,0),FALSE)</f>
        <v>0</v>
      </c>
      <c r="BO45">
        <f ca="1">VLOOKUP($B45,基础扩展表!$E:$AG,MATCH(BO$2,基础扩展表!$E$1:$AG$1,0),FALSE)</f>
        <v>0</v>
      </c>
      <c r="BP45">
        <f ca="1">VLOOKUP($B45,基础扩展表!$E:$AG,MATCH(BP$2,基础扩展表!$E$1:$AG$1,0),FALSE)</f>
        <v>1</v>
      </c>
      <c r="BQ45" t="str">
        <f ca="1">IF($B45="","",IF(VLOOKUP($E45,模型表!$C:$R,16,FALSE)=1,VLOOKUP($E45,模型表!$C:$S,17,FALSE),""))</f>
        <v/>
      </c>
      <c r="BR45">
        <f ca="1">VLOOKUP(C45,模型表!D:H,5,FALSE)</f>
        <v>20</v>
      </c>
    </row>
    <row r="46" spans="2:70" x14ac:dyDescent="0.2">
      <c r="B46" t="str">
        <f t="array" aca="1" ref="B46" ca="1">INDEX(基础表!$Y:$Y,SMALL(IF(基础表!$Z:$Z=0,ROW(基础表!$Z:$Z),999),ROW(H40)))&amp;""</f>
        <v>M22P05U03N05</v>
      </c>
      <c r="C46" t="str">
        <f ca="1">VLOOKUP(VLOOKUP($B46,基础表!$E:$G,3,FALSE),模型表!$C:$D,2,FALSE)</f>
        <v>Model_TJHDe</v>
      </c>
      <c r="E46" t="str">
        <f ca="1">VLOOKUP($B46,基础表!$E:$G,3,FALSE)</f>
        <v>月野永梦</v>
      </c>
      <c r="G46">
        <f ca="1">VLOOKUP($E46,模型表!$C:$G,5,FALSE)</f>
        <v>0</v>
      </c>
      <c r="H46">
        <f ca="1">VLOOKUP($E46,模型表!$C:$F,4,FALSE)</f>
        <v>14</v>
      </c>
      <c r="I46" t="str">
        <f ca="1">VLOOKUP($E46,模型表!$C:$J,8,FALSE)</f>
        <v>Attack</v>
      </c>
      <c r="K46">
        <f t="shared" ca="1" si="0"/>
        <v>3</v>
      </c>
      <c r="L46">
        <f t="shared" ca="1" si="1"/>
        <v>1</v>
      </c>
      <c r="M46" t="str">
        <f t="shared" ca="1" si="2"/>
        <v>[EARTH]</v>
      </c>
      <c r="N46" t="str">
        <f t="shared" ca="1" si="3"/>
        <v>NORMAL</v>
      </c>
      <c r="O46">
        <f t="shared" ca="1" si="8"/>
        <v>0</v>
      </c>
      <c r="P46" t="str">
        <f t="shared" ca="1" si="4"/>
        <v>AI_M22P05U03N05</v>
      </c>
      <c r="Q46" t="str">
        <f ca="1">VLOOKUP($E46,模型表!$C:$K,9,FALSE)</f>
        <v>Hero_Normal_TJHDe</v>
      </c>
      <c r="S46" t="str">
        <f ca="1">IF(VLOOKUP($E46,模型表!$C:$L,6,FALSE)=0,"",VLOOKUP($E46,模型表!$C:$L,10,FALSE))</f>
        <v>Hero_Proud_TJHDe</v>
      </c>
      <c r="U46" t="str">
        <f ca="1">VLOOKUP($E46,模型表!$C:$Q,11,FALSE)</f>
        <v>Hero_Unique_TJHDe</v>
      </c>
      <c r="Y46" t="str">
        <f ca="1">IF(VLOOKUP($E46,模型表!$C:$N,12,FALSE)="Death",VLOOKUP($E46,模型表!$C:$Q,13,FALSE),"")</f>
        <v/>
      </c>
      <c r="Z46" t="str">
        <f ca="1">IF($B46="","",IF(VLOOKUP($E46,模型表!$C:$O,12,FALSE)="PBuff","["&amp;VLOOKUP($E46,模型表!$C:Q,13,FALSE)&amp;"]","[]"))</f>
        <v>[]</v>
      </c>
      <c r="AA46" t="str">
        <f ca="1">VLOOKUP($B46,基础扩展表!$E:$I,5,FALSE)</f>
        <v>FALSE</v>
      </c>
      <c r="AB46">
        <f ca="1">VLOOKUP($B46,基础扩展表!$E:$I,4,FALSE)</f>
        <v>0.15</v>
      </c>
      <c r="AC46">
        <f ca="1">VLOOKUP($B46,基础表!$E:$T,16,FALSE)</f>
        <v>0</v>
      </c>
      <c r="AD46">
        <f t="shared" ca="1" si="9"/>
        <v>20</v>
      </c>
      <c r="AE46">
        <f t="shared" ca="1" si="5"/>
        <v>1</v>
      </c>
      <c r="AF46" t="str">
        <f t="shared" ca="1" si="10"/>
        <v>[]</v>
      </c>
      <c r="AH46" t="str">
        <f ca="1">VLOOKUP($B46,基础表!$E:$R,14,FALSE)</f>
        <v>{"a1":[10,750],"a2":320,"a3":150,"a4":0}</v>
      </c>
      <c r="AI46">
        <f ca="1">VLOOKUP($B46,基础表!$E:$S,13,FALSE)</f>
        <v>1000</v>
      </c>
      <c r="AK46">
        <f ca="1">VLOOKUP($B46,基础表!$E:$H,4,FALSE)</f>
        <v>30878.215199999999</v>
      </c>
      <c r="AN46" s="23" t="str">
        <f t="shared" ca="1" si="11"/>
        <v>[]</v>
      </c>
      <c r="AO46" s="23">
        <f t="shared" ca="1" si="6"/>
        <v>0</v>
      </c>
      <c r="AP46" s="23" t="str">
        <f t="shared" ca="1" si="7"/>
        <v>[1]</v>
      </c>
      <c r="AR46">
        <f ca="1">VLOOKUP($B46,基础表!$E:$J,4,FALSE)</f>
        <v>30878.215199999999</v>
      </c>
      <c r="AS46">
        <f ca="1">VLOOKUP($B46,基础表!$E:$J,5,FALSE)</f>
        <v>12415.344479999998</v>
      </c>
      <c r="AT46">
        <f ca="1">VLOOKUP($B46,基础表!$E:$J,6,FALSE)</f>
        <v>123623.52155999999</v>
      </c>
      <c r="AU46">
        <f ca="1">VLOOKUP($B46,基础扩展表!$E:$AG,MATCH(AU$2,基础扩展表!$E$1:$AG$1,0),FALSE)</f>
        <v>1</v>
      </c>
      <c r="AV46">
        <f ca="1">VLOOKUP($B46,基础扩展表!$E:$AG,MATCH(AV$2,基础扩展表!$E$1:$AG$1,0),FALSE)</f>
        <v>1</v>
      </c>
      <c r="AW46">
        <f ca="1">VLOOKUP($B46,基础扩展表!$E:$AG,MATCH(AW$2,基础扩展表!$E$1:$AG$1,0),FALSE)</f>
        <v>0</v>
      </c>
      <c r="AX46">
        <f ca="1">VLOOKUP($B46,基础扩展表!$E:$AG,MATCH(AX$2,基础扩展表!$E$1:$AG$1,0),FALSE)</f>
        <v>0</v>
      </c>
      <c r="AY46">
        <f ca="1">VLOOKUP($B46,基础扩展表!$E:$AG,MATCH(AY$2,基础扩展表!$E$1:$AG$1,0),FALSE)</f>
        <v>0</v>
      </c>
      <c r="AZ46">
        <f ca="1">VLOOKUP($B46,基础扩展表!$E:$AG,MATCH(AZ$2,基础扩展表!$E$1:$AG$1,0),FALSE)</f>
        <v>0</v>
      </c>
      <c r="BA46">
        <f ca="1">VLOOKUP($B46,基础扩展表!$E:$AG,MATCH(BA$2,基础扩展表!$E$1:$AG$1,0),FALSE)</f>
        <v>0</v>
      </c>
      <c r="BB46">
        <f ca="1">VLOOKUP($B46,基础扩展表!$E:$AG,MATCH(BB$2,基础扩展表!$E$1:$AG$1,0),FALSE)</f>
        <v>0</v>
      </c>
      <c r="BC46">
        <f ca="1">VLOOKUP($B46,基础扩展表!$E:$AG,MATCH(BC$2,基础扩展表!$E$1:$AG$1,0),FALSE)</f>
        <v>0</v>
      </c>
      <c r="BD46">
        <f ca="1">VLOOKUP($B46,基础扩展表!$E:$AG,MATCH(BD$2,基础扩展表!$E$1:$AG$1,0),FALSE)</f>
        <v>0</v>
      </c>
      <c r="BE46">
        <f ca="1">VLOOKUP($B46,基础扩展表!$E:$AG,MATCH(BE$2,基础扩展表!$E$1:$AG$1,0),FALSE)</f>
        <v>0</v>
      </c>
      <c r="BF46">
        <f ca="1">VLOOKUP($B46,基础扩展表!$E:$AG,MATCH(BF$2,基础扩展表!$E$1:$AG$1,0),FALSE)</f>
        <v>0</v>
      </c>
      <c r="BG46">
        <f ca="1">VLOOKUP($B46,基础扩展表!$E:$AG,MATCH(BG$2,基础扩展表!$E$1:$AG$1,0),FALSE)</f>
        <v>0</v>
      </c>
      <c r="BH46">
        <f ca="1">VLOOKUP($B46,基础扩展表!$E:$AG,MATCH(BH$2,基础扩展表!$E$1:$AG$1,0),FALSE)</f>
        <v>0</v>
      </c>
      <c r="BI46">
        <f ca="1">VLOOKUP($B46,基础扩展表!$E:$AG,MATCH(BI$2,基础扩展表!$E$1:$AG$1,0),FALSE)</f>
        <v>0</v>
      </c>
      <c r="BJ46">
        <f ca="1">VLOOKUP($B46,基础扩展表!$E:$AG,MATCH(BJ$2,基础扩展表!$E$1:$AG$1,0),FALSE)</f>
        <v>0</v>
      </c>
      <c r="BK46">
        <f ca="1">VLOOKUP($B46,基础扩展表!$E:$AG,MATCH(BK$2,基础扩展表!$E$1:$AG$1,0),FALSE)</f>
        <v>0</v>
      </c>
      <c r="BL46">
        <f ca="1">VLOOKUP($B46,基础扩展表!$E:$AG,MATCH(BL$2,基础扩展表!$E$1:$AG$1,0),FALSE)</f>
        <v>0</v>
      </c>
      <c r="BM46">
        <f ca="1">VLOOKUP($B46,基础扩展表!$E:$AG,MATCH(BM$2,基础扩展表!$E$1:$AG$1,0),FALSE)</f>
        <v>0</v>
      </c>
      <c r="BN46">
        <f ca="1">VLOOKUP($B46,基础扩展表!$E:$AG,MATCH(BN$2,基础扩展表!$E$1:$AG$1,0),FALSE)</f>
        <v>0</v>
      </c>
      <c r="BO46">
        <f ca="1">VLOOKUP($B46,基础扩展表!$E:$AG,MATCH(BO$2,基础扩展表!$E$1:$AG$1,0),FALSE)</f>
        <v>0</v>
      </c>
      <c r="BP46">
        <f ca="1">VLOOKUP($B46,基础扩展表!$E:$AG,MATCH(BP$2,基础扩展表!$E$1:$AG$1,0),FALSE)</f>
        <v>1</v>
      </c>
      <c r="BQ46" t="str">
        <f ca="1">IF($B46="","",IF(VLOOKUP($E46,模型表!$C:$R,16,FALSE)=1,VLOOKUP($E46,模型表!$C:$S,17,FALSE),""))</f>
        <v/>
      </c>
      <c r="BR46">
        <f ca="1">VLOOKUP(C46,模型表!D:H,5,FALSE)</f>
        <v>12</v>
      </c>
    </row>
    <row r="47" spans="2:70" x14ac:dyDescent="0.2">
      <c r="B47" t="str">
        <f t="array" aca="1" ref="B47" ca="1">INDEX(基础表!$Y:$Y,SMALL(IF(基础表!$Z:$Z=0,ROW(基础表!$Z:$Z),999),ROW(H41)))&amp;""</f>
        <v>M22P05U03N07</v>
      </c>
      <c r="C47" t="str">
        <f ca="1">VLOOKUP(VLOOKUP($B47,基础表!$E:$G,3,FALSE),模型表!$C:$D,2,FALSE)</f>
        <v>Model_SDTZi</v>
      </c>
      <c r="E47" t="str">
        <f ca="1">VLOOKUP($B47,基础表!$E:$G,3,FALSE)</f>
        <v>苏我美雪</v>
      </c>
      <c r="G47">
        <f ca="1">VLOOKUP($E47,模型表!$C:$G,5,FALSE)</f>
        <v>0</v>
      </c>
      <c r="H47">
        <f ca="1">VLOOKUP($E47,模型表!$C:$F,4,FALSE)</f>
        <v>14</v>
      </c>
      <c r="I47" t="str">
        <f ca="1">VLOOKUP($E47,模型表!$C:$J,8,FALSE)</f>
        <v>Curse</v>
      </c>
      <c r="K47">
        <f t="shared" ca="1" si="0"/>
        <v>3</v>
      </c>
      <c r="L47">
        <f t="shared" ca="1" si="1"/>
        <v>1</v>
      </c>
      <c r="M47" t="str">
        <f t="shared" ca="1" si="2"/>
        <v>[EARTH]</v>
      </c>
      <c r="N47" t="str">
        <f t="shared" ca="1" si="3"/>
        <v>NORMAL</v>
      </c>
      <c r="O47">
        <f t="shared" ca="1" si="8"/>
        <v>0</v>
      </c>
      <c r="P47" t="str">
        <f t="shared" ca="1" si="4"/>
        <v>AI_M22P05U03N07</v>
      </c>
      <c r="Q47" t="str">
        <f ca="1">VLOOKUP($E47,模型表!$C:$K,9,FALSE)</f>
        <v>Hero_Normal_SDTZi</v>
      </c>
      <c r="S47" t="str">
        <f ca="1">IF(VLOOKUP($E47,模型表!$C:$L,6,FALSE)=0,"",VLOOKUP($E47,模型表!$C:$L,10,FALSE))</f>
        <v>Hero_Proud_SDTZi</v>
      </c>
      <c r="U47" t="str">
        <f ca="1">VLOOKUP($E47,模型表!$C:$Q,11,FALSE)</f>
        <v>Hero_Unique_SDTZi</v>
      </c>
      <c r="Y47" t="str">
        <f ca="1">IF(VLOOKUP($E47,模型表!$C:$N,12,FALSE)="Death",VLOOKUP($E47,模型表!$C:$Q,13,FALSE),"")</f>
        <v/>
      </c>
      <c r="Z47" t="str">
        <f ca="1">IF($B47="","",IF(VLOOKUP($E47,模型表!$C:$O,12,FALSE)="PBuff","["&amp;VLOOKUP($E47,模型表!$C:Q,13,FALSE)&amp;"]","[]"))</f>
        <v>[Hero_PBattle_SDTZi]</v>
      </c>
      <c r="AA47" t="str">
        <f ca="1">VLOOKUP($B47,基础扩展表!$E:$I,5,FALSE)</f>
        <v>FALSE</v>
      </c>
      <c r="AB47">
        <f ca="1">VLOOKUP($B47,基础扩展表!$E:$I,4,FALSE)</f>
        <v>0.15</v>
      </c>
      <c r="AC47">
        <f ca="1">VLOOKUP($B47,基础表!$E:$T,16,FALSE)</f>
        <v>0</v>
      </c>
      <c r="AD47">
        <f t="shared" ca="1" si="9"/>
        <v>20</v>
      </c>
      <c r="AE47">
        <f t="shared" ca="1" si="5"/>
        <v>1</v>
      </c>
      <c r="AF47" t="str">
        <f t="shared" ca="1" si="10"/>
        <v>[]</v>
      </c>
      <c r="AH47" t="str">
        <f ca="1">VLOOKUP($B47,基础表!$E:$R,14,FALSE)</f>
        <v>{"a1":[10,750],"a2":320,"a3":150,"a4":0}</v>
      </c>
      <c r="AI47">
        <f ca="1">VLOOKUP($B47,基础表!$E:$S,13,FALSE)</f>
        <v>880</v>
      </c>
      <c r="AK47">
        <f ca="1">VLOOKUP($B47,基础表!$E:$H,4,FALSE)</f>
        <v>32164.807499999999</v>
      </c>
      <c r="AN47" s="23" t="str">
        <f t="shared" ca="1" si="11"/>
        <v>[]</v>
      </c>
      <c r="AO47" s="23">
        <f t="shared" ca="1" si="6"/>
        <v>0</v>
      </c>
      <c r="AP47" s="23" t="str">
        <f t="shared" ca="1" si="7"/>
        <v>[1]</v>
      </c>
      <c r="AR47">
        <f ca="1">VLOOKUP($B47,基础表!$E:$J,4,FALSE)</f>
        <v>32164.807499999999</v>
      </c>
      <c r="AS47">
        <f ca="1">VLOOKUP($B47,基础表!$E:$J,5,FALSE)</f>
        <v>15140.663999999999</v>
      </c>
      <c r="AT47">
        <f ca="1">VLOOKUP($B47,基础表!$E:$J,6,FALSE)</f>
        <v>209950.54079999999</v>
      </c>
      <c r="AU47">
        <f ca="1">VLOOKUP($B47,基础扩展表!$E:$AG,MATCH(AU$2,基础扩展表!$E$1:$AG$1,0),FALSE)</f>
        <v>1</v>
      </c>
      <c r="AV47">
        <f ca="1">VLOOKUP($B47,基础扩展表!$E:$AG,MATCH(AV$2,基础扩展表!$E$1:$AG$1,0),FALSE)</f>
        <v>1</v>
      </c>
      <c r="AW47">
        <f ca="1">VLOOKUP($B47,基础扩展表!$E:$AG,MATCH(AW$2,基础扩展表!$E$1:$AG$1,0),FALSE)</f>
        <v>0</v>
      </c>
      <c r="AX47">
        <f ca="1">VLOOKUP($B47,基础扩展表!$E:$AG,MATCH(AX$2,基础扩展表!$E$1:$AG$1,0),FALSE)</f>
        <v>0</v>
      </c>
      <c r="AY47">
        <f ca="1">VLOOKUP($B47,基础扩展表!$E:$AG,MATCH(AY$2,基础扩展表!$E$1:$AG$1,0),FALSE)</f>
        <v>0</v>
      </c>
      <c r="AZ47">
        <f ca="1">VLOOKUP($B47,基础扩展表!$E:$AG,MATCH(AZ$2,基础扩展表!$E$1:$AG$1,0),FALSE)</f>
        <v>0</v>
      </c>
      <c r="BA47">
        <f ca="1">VLOOKUP($B47,基础扩展表!$E:$AG,MATCH(BA$2,基础扩展表!$E$1:$AG$1,0),FALSE)</f>
        <v>0</v>
      </c>
      <c r="BB47">
        <f ca="1">VLOOKUP($B47,基础扩展表!$E:$AG,MATCH(BB$2,基础扩展表!$E$1:$AG$1,0),FALSE)</f>
        <v>0</v>
      </c>
      <c r="BC47">
        <f ca="1">VLOOKUP($B47,基础扩展表!$E:$AG,MATCH(BC$2,基础扩展表!$E$1:$AG$1,0),FALSE)</f>
        <v>0</v>
      </c>
      <c r="BD47">
        <f ca="1">VLOOKUP($B47,基础扩展表!$E:$AG,MATCH(BD$2,基础扩展表!$E$1:$AG$1,0),FALSE)</f>
        <v>0</v>
      </c>
      <c r="BE47">
        <f ca="1">VLOOKUP($B47,基础扩展表!$E:$AG,MATCH(BE$2,基础扩展表!$E$1:$AG$1,0),FALSE)</f>
        <v>0</v>
      </c>
      <c r="BF47">
        <f ca="1">VLOOKUP($B47,基础扩展表!$E:$AG,MATCH(BF$2,基础扩展表!$E$1:$AG$1,0),FALSE)</f>
        <v>0</v>
      </c>
      <c r="BG47">
        <f ca="1">VLOOKUP($B47,基础扩展表!$E:$AG,MATCH(BG$2,基础扩展表!$E$1:$AG$1,0),FALSE)</f>
        <v>0</v>
      </c>
      <c r="BH47">
        <f ca="1">VLOOKUP($B47,基础扩展表!$E:$AG,MATCH(BH$2,基础扩展表!$E$1:$AG$1,0),FALSE)</f>
        <v>0</v>
      </c>
      <c r="BI47">
        <f ca="1">VLOOKUP($B47,基础扩展表!$E:$AG,MATCH(BI$2,基础扩展表!$E$1:$AG$1,0),FALSE)</f>
        <v>0</v>
      </c>
      <c r="BJ47">
        <f ca="1">VLOOKUP($B47,基础扩展表!$E:$AG,MATCH(BJ$2,基础扩展表!$E$1:$AG$1,0),FALSE)</f>
        <v>0</v>
      </c>
      <c r="BK47">
        <f ca="1">VLOOKUP($B47,基础扩展表!$E:$AG,MATCH(BK$2,基础扩展表!$E$1:$AG$1,0),FALSE)</f>
        <v>0</v>
      </c>
      <c r="BL47">
        <f ca="1">VLOOKUP($B47,基础扩展表!$E:$AG,MATCH(BL$2,基础扩展表!$E$1:$AG$1,0),FALSE)</f>
        <v>0</v>
      </c>
      <c r="BM47">
        <f ca="1">VLOOKUP($B47,基础扩展表!$E:$AG,MATCH(BM$2,基础扩展表!$E$1:$AG$1,0),FALSE)</f>
        <v>0</v>
      </c>
      <c r="BN47">
        <f ca="1">VLOOKUP($B47,基础扩展表!$E:$AG,MATCH(BN$2,基础扩展表!$E$1:$AG$1,0),FALSE)</f>
        <v>0</v>
      </c>
      <c r="BO47">
        <f ca="1">VLOOKUP($B47,基础扩展表!$E:$AG,MATCH(BO$2,基础扩展表!$E$1:$AG$1,0),FALSE)</f>
        <v>0</v>
      </c>
      <c r="BP47">
        <f ca="1">VLOOKUP($B47,基础扩展表!$E:$AG,MATCH(BP$2,基础扩展表!$E$1:$AG$1,0),FALSE)</f>
        <v>1</v>
      </c>
      <c r="BQ47" t="str">
        <f ca="1">IF($B47="","",IF(VLOOKUP($E47,模型表!$C:$R,16,FALSE)=1,VLOOKUP($E47,模型表!$C:$S,17,FALSE),""))</f>
        <v/>
      </c>
      <c r="BR47">
        <f ca="1">VLOOKUP(C47,模型表!D:H,5,FALSE)</f>
        <v>15</v>
      </c>
    </row>
    <row r="48" spans="2:70" x14ac:dyDescent="0.2">
      <c r="B48" t="str">
        <f t="array" aca="1" ref="B48" ca="1">INDEX(基础表!$Y:$Y,SMALL(IF(基础表!$Z:$Z=0,ROW(基础表!$Z:$Z),999),ROW(H42)))&amp;""</f>
        <v>M22P05U03N09</v>
      </c>
      <c r="C48" t="str">
        <f ca="1">VLOOKUP(VLOOKUP($B48,基础表!$E:$G,3,FALSE),模型表!$C:$D,2,FALSE)</f>
        <v>Model_LFEr</v>
      </c>
      <c r="E48" t="str">
        <f ca="1">VLOOKUP($B48,基础表!$E:$G,3,FALSE)</f>
        <v>戴安娜</v>
      </c>
      <c r="G48">
        <f ca="1">VLOOKUP($E48,模型表!$C:$G,5,FALSE)</f>
        <v>0</v>
      </c>
      <c r="H48">
        <f ca="1">VLOOKUP($E48,模型表!$C:$F,4,FALSE)</f>
        <v>14</v>
      </c>
      <c r="I48" t="str">
        <f ca="1">VLOOKUP($E48,模型表!$C:$J,8,FALSE)</f>
        <v>Cure</v>
      </c>
      <c r="K48">
        <f t="shared" ca="1" si="0"/>
        <v>3</v>
      </c>
      <c r="L48">
        <f t="shared" ca="1" si="1"/>
        <v>1</v>
      </c>
      <c r="M48" t="str">
        <f t="shared" ca="1" si="2"/>
        <v>[EARTH]</v>
      </c>
      <c r="N48" t="str">
        <f t="shared" ca="1" si="3"/>
        <v>NORMAL</v>
      </c>
      <c r="O48">
        <f t="shared" ca="1" si="8"/>
        <v>0</v>
      </c>
      <c r="P48" t="str">
        <f t="shared" ca="1" si="4"/>
        <v>AI_M22P05U03N09</v>
      </c>
      <c r="Q48" t="str">
        <f ca="1">VLOOKUP($E48,模型表!$C:$K,9,FALSE)</f>
        <v>Hero_Normal_LFEr</v>
      </c>
      <c r="S48" t="str">
        <f ca="1">IF(VLOOKUP($E48,模型表!$C:$L,6,FALSE)=0,"",VLOOKUP($E48,模型表!$C:$L,10,FALSE))</f>
        <v>Hero_Proud_LFEr</v>
      </c>
      <c r="U48" t="str">
        <f ca="1">VLOOKUP($E48,模型表!$C:$Q,11,FALSE)</f>
        <v>Hero_Unique_LFEr</v>
      </c>
      <c r="Y48" t="str">
        <f ca="1">IF(VLOOKUP($E48,模型表!$C:$N,12,FALSE)="Death",VLOOKUP($E48,模型表!$C:$Q,13,FALSE),"")</f>
        <v/>
      </c>
      <c r="Z48" t="str">
        <f ca="1">IF($B48="","",IF(VLOOKUP($E48,模型表!$C:$O,12,FALSE)="PBuff","["&amp;VLOOKUP($E48,模型表!$C:Q,13,FALSE)&amp;"]","[]"))</f>
        <v>[Hero_PBattle_LFEr]</v>
      </c>
      <c r="AA48" t="str">
        <f ca="1">VLOOKUP($B48,基础扩展表!$E:$I,5,FALSE)</f>
        <v>FALSE</v>
      </c>
      <c r="AB48">
        <f ca="1">VLOOKUP($B48,基础扩展表!$E:$I,4,FALSE)</f>
        <v>0.15</v>
      </c>
      <c r="AC48">
        <f ca="1">VLOOKUP($B48,基础表!$E:$T,16,FALSE)</f>
        <v>0</v>
      </c>
      <c r="AD48">
        <f t="shared" ca="1" si="9"/>
        <v>20</v>
      </c>
      <c r="AE48">
        <f t="shared" ca="1" si="5"/>
        <v>1</v>
      </c>
      <c r="AF48" t="str">
        <f t="shared" ca="1" si="10"/>
        <v>[]</v>
      </c>
      <c r="AH48" t="str">
        <f ca="1">VLOOKUP($B48,基础表!$E:$R,14,FALSE)</f>
        <v>{"a1":[10,750],"a2":320,"a3":150,"a4":0}</v>
      </c>
      <c r="AI48">
        <f ca="1">VLOOKUP($B48,基础表!$E:$S,13,FALSE)</f>
        <v>680</v>
      </c>
      <c r="AK48">
        <f ca="1">VLOOKUP($B48,基础表!$E:$H,4,FALSE)</f>
        <v>35718.252899999999</v>
      </c>
      <c r="AN48" s="23" t="str">
        <f t="shared" ca="1" si="11"/>
        <v>[]</v>
      </c>
      <c r="AO48" s="23">
        <f t="shared" ca="1" si="6"/>
        <v>0</v>
      </c>
      <c r="AP48" s="23" t="str">
        <f t="shared" ca="1" si="7"/>
        <v>[1]</v>
      </c>
      <c r="AR48">
        <f ca="1">VLOOKUP($B48,基础表!$E:$J,4,FALSE)</f>
        <v>35718.252899999999</v>
      </c>
      <c r="AS48">
        <f ca="1">VLOOKUP($B48,基础表!$E:$J,5,FALSE)</f>
        <v>15140.663999999999</v>
      </c>
      <c r="AT48">
        <f ca="1">VLOOKUP($B48,基础表!$E:$J,6,FALSE)</f>
        <v>205053.04068480001</v>
      </c>
      <c r="AU48">
        <f ca="1">VLOOKUP($B48,基础扩展表!$E:$AG,MATCH(AU$2,基础扩展表!$E$1:$AG$1,0),FALSE)</f>
        <v>1</v>
      </c>
      <c r="AV48">
        <f ca="1">VLOOKUP($B48,基础扩展表!$E:$AG,MATCH(AV$2,基础扩展表!$E$1:$AG$1,0),FALSE)</f>
        <v>1</v>
      </c>
      <c r="AW48">
        <f ca="1">VLOOKUP($B48,基础扩展表!$E:$AG,MATCH(AW$2,基础扩展表!$E$1:$AG$1,0),FALSE)</f>
        <v>0</v>
      </c>
      <c r="AX48">
        <f ca="1">VLOOKUP($B48,基础扩展表!$E:$AG,MATCH(AX$2,基础扩展表!$E$1:$AG$1,0),FALSE)</f>
        <v>0</v>
      </c>
      <c r="AY48">
        <f ca="1">VLOOKUP($B48,基础扩展表!$E:$AG,MATCH(AY$2,基础扩展表!$E$1:$AG$1,0),FALSE)</f>
        <v>0</v>
      </c>
      <c r="AZ48">
        <f ca="1">VLOOKUP($B48,基础扩展表!$E:$AG,MATCH(AZ$2,基础扩展表!$E$1:$AG$1,0),FALSE)</f>
        <v>0</v>
      </c>
      <c r="BA48">
        <f ca="1">VLOOKUP($B48,基础扩展表!$E:$AG,MATCH(BA$2,基础扩展表!$E$1:$AG$1,0),FALSE)</f>
        <v>0</v>
      </c>
      <c r="BB48">
        <f ca="1">VLOOKUP($B48,基础扩展表!$E:$AG,MATCH(BB$2,基础扩展表!$E$1:$AG$1,0),FALSE)</f>
        <v>0</v>
      </c>
      <c r="BC48">
        <f ca="1">VLOOKUP($B48,基础扩展表!$E:$AG,MATCH(BC$2,基础扩展表!$E$1:$AG$1,0),FALSE)</f>
        <v>0</v>
      </c>
      <c r="BD48">
        <f ca="1">VLOOKUP($B48,基础扩展表!$E:$AG,MATCH(BD$2,基础扩展表!$E$1:$AG$1,0),FALSE)</f>
        <v>0</v>
      </c>
      <c r="BE48">
        <f ca="1">VLOOKUP($B48,基础扩展表!$E:$AG,MATCH(BE$2,基础扩展表!$E$1:$AG$1,0),FALSE)</f>
        <v>0</v>
      </c>
      <c r="BF48">
        <f ca="1">VLOOKUP($B48,基础扩展表!$E:$AG,MATCH(BF$2,基础扩展表!$E$1:$AG$1,0),FALSE)</f>
        <v>0</v>
      </c>
      <c r="BG48">
        <f ca="1">VLOOKUP($B48,基础扩展表!$E:$AG,MATCH(BG$2,基础扩展表!$E$1:$AG$1,0),FALSE)</f>
        <v>0</v>
      </c>
      <c r="BH48">
        <f ca="1">VLOOKUP($B48,基础扩展表!$E:$AG,MATCH(BH$2,基础扩展表!$E$1:$AG$1,0),FALSE)</f>
        <v>0</v>
      </c>
      <c r="BI48">
        <f ca="1">VLOOKUP($B48,基础扩展表!$E:$AG,MATCH(BI$2,基础扩展表!$E$1:$AG$1,0),FALSE)</f>
        <v>0</v>
      </c>
      <c r="BJ48">
        <f ca="1">VLOOKUP($B48,基础扩展表!$E:$AG,MATCH(BJ$2,基础扩展表!$E$1:$AG$1,0),FALSE)</f>
        <v>0</v>
      </c>
      <c r="BK48">
        <f ca="1">VLOOKUP($B48,基础扩展表!$E:$AG,MATCH(BK$2,基础扩展表!$E$1:$AG$1,0),FALSE)</f>
        <v>0</v>
      </c>
      <c r="BL48">
        <f ca="1">VLOOKUP($B48,基础扩展表!$E:$AG,MATCH(BL$2,基础扩展表!$E$1:$AG$1,0),FALSE)</f>
        <v>0</v>
      </c>
      <c r="BM48">
        <f ca="1">VLOOKUP($B48,基础扩展表!$E:$AG,MATCH(BM$2,基础扩展表!$E$1:$AG$1,0),FALSE)</f>
        <v>0</v>
      </c>
      <c r="BN48">
        <f ca="1">VLOOKUP($B48,基础扩展表!$E:$AG,MATCH(BN$2,基础扩展表!$E$1:$AG$1,0),FALSE)</f>
        <v>0</v>
      </c>
      <c r="BO48">
        <f ca="1">VLOOKUP($B48,基础扩展表!$E:$AG,MATCH(BO$2,基础扩展表!$E$1:$AG$1,0),FALSE)</f>
        <v>0</v>
      </c>
      <c r="BP48">
        <f ca="1">VLOOKUP($B48,基础扩展表!$E:$AG,MATCH(BP$2,基础扩展表!$E$1:$AG$1,0),FALSE)</f>
        <v>1</v>
      </c>
      <c r="BQ48" t="str">
        <f ca="1">IF($B48="","",IF(VLOOKUP($E48,模型表!$C:$R,16,FALSE)=1,VLOOKUP($E48,模型表!$C:$S,17,FALSE),""))</f>
        <v/>
      </c>
      <c r="BR48">
        <f ca="1">VLOOKUP(C48,模型表!D:H,5,FALSE)</f>
        <v>14</v>
      </c>
    </row>
    <row r="49" spans="2:70" x14ac:dyDescent="0.2">
      <c r="B49" t="str">
        <f t="array" aca="1" ref="B49" ca="1">INDEX(基础表!$Y:$Y,SMALL(IF(基础表!$Z:$Z=0,ROW(基础表!$Z:$Z),999),ROW(H43)))&amp;""</f>
        <v/>
      </c>
      <c r="C49" t="e">
        <f ca="1">VLOOKUP(VLOOKUP($B49,基础表!$E:$G,3,FALSE),模型表!$C:$D,2,FALSE)</f>
        <v>#N/A</v>
      </c>
      <c r="E49" t="e">
        <f ca="1">VLOOKUP($B49,基础表!$E:$G,3,FALSE)</f>
        <v>#N/A</v>
      </c>
      <c r="G49" t="e">
        <f ca="1">VLOOKUP($E49,模型表!$C:$G,5,FALSE)</f>
        <v>#N/A</v>
      </c>
      <c r="H49" t="e">
        <f ca="1">VLOOKUP($E49,模型表!$C:$F,4,FALSE)</f>
        <v>#N/A</v>
      </c>
      <c r="I49" t="e">
        <f ca="1">VLOOKUP($E49,模型表!$C:$J,8,FALSE)</f>
        <v>#N/A</v>
      </c>
      <c r="K49" t="str">
        <f t="shared" ca="1" si="0"/>
        <v/>
      </c>
      <c r="L49" t="str">
        <f t="shared" ca="1" si="1"/>
        <v/>
      </c>
      <c r="M49" t="str">
        <f t="shared" ca="1" si="2"/>
        <v/>
      </c>
      <c r="N49" t="str">
        <f t="shared" ca="1" si="3"/>
        <v/>
      </c>
      <c r="O49" t="str">
        <f t="shared" ca="1" si="8"/>
        <v/>
      </c>
      <c r="P49" t="str">
        <f t="shared" ca="1" si="4"/>
        <v/>
      </c>
      <c r="Q49" t="e">
        <f ca="1">VLOOKUP($E49,模型表!$C:$K,9,FALSE)</f>
        <v>#N/A</v>
      </c>
      <c r="S49" t="e">
        <f ca="1">IF(VLOOKUP($E49,模型表!$C:$L,6,FALSE)=0,"",VLOOKUP($E49,模型表!$C:$L,10,FALSE))</f>
        <v>#N/A</v>
      </c>
      <c r="U49" t="e">
        <f ca="1">VLOOKUP($E49,模型表!$C:$Q,11,FALSE)</f>
        <v>#N/A</v>
      </c>
      <c r="Y49" t="e">
        <f ca="1">IF(VLOOKUP($E49,模型表!$C:$N,12,FALSE)="Death",VLOOKUP($E49,模型表!$C:$Q,13,FALSE),"")</f>
        <v>#N/A</v>
      </c>
      <c r="Z49" t="str">
        <f ca="1">IF($B49="","",IF(VLOOKUP($E49,模型表!$C:$O,12,FALSE)="PBuff","["&amp;VLOOKUP($E49,模型表!$C:Q,13,FALSE)&amp;"]","[]"))</f>
        <v/>
      </c>
      <c r="AA49" t="e">
        <f ca="1">VLOOKUP($B49,基础扩展表!$E:$I,5,FALSE)</f>
        <v>#N/A</v>
      </c>
      <c r="AB49" t="e">
        <f ca="1">VLOOKUP($B49,基础扩展表!$E:$I,4,FALSE)</f>
        <v>#N/A</v>
      </c>
      <c r="AC49" t="e">
        <f ca="1">VLOOKUP($B49,基础表!$E:$T,16,FALSE)</f>
        <v>#N/A</v>
      </c>
      <c r="AD49" t="str">
        <f t="shared" ca="1" si="9"/>
        <v/>
      </c>
      <c r="AE49" t="str">
        <f t="shared" ca="1" si="5"/>
        <v/>
      </c>
      <c r="AF49" t="str">
        <f t="shared" ca="1" si="10"/>
        <v/>
      </c>
      <c r="AH49" t="e">
        <f ca="1">VLOOKUP($B49,基础表!$E:$R,14,FALSE)</f>
        <v>#N/A</v>
      </c>
      <c r="AI49" t="e">
        <f ca="1">VLOOKUP($B49,基础表!$E:$S,13,FALSE)</f>
        <v>#N/A</v>
      </c>
      <c r="AK49" t="e">
        <f ca="1">VLOOKUP($B49,基础表!$E:$H,4,FALSE)</f>
        <v>#N/A</v>
      </c>
      <c r="AN49" s="23" t="e">
        <f t="shared" ca="1" si="11"/>
        <v>#N/A</v>
      </c>
      <c r="AO49" s="23" t="str">
        <f t="shared" ca="1" si="6"/>
        <v/>
      </c>
      <c r="AP49" s="23" t="str">
        <f t="shared" ca="1" si="7"/>
        <v/>
      </c>
      <c r="AR49" t="e">
        <f ca="1">VLOOKUP($B49,基础表!$E:$J,4,FALSE)</f>
        <v>#N/A</v>
      </c>
      <c r="AS49" t="e">
        <f ca="1">VLOOKUP($B49,基础表!$E:$J,5,FALSE)</f>
        <v>#N/A</v>
      </c>
      <c r="AT49" t="e">
        <f ca="1">VLOOKUP($B49,基础表!$E:$J,6,FALSE)</f>
        <v>#N/A</v>
      </c>
      <c r="AU49" t="e">
        <f ca="1">VLOOKUP($B49,基础扩展表!$E:$AG,MATCH(AU$2,基础扩展表!$E$1:$AG$1,0),FALSE)</f>
        <v>#N/A</v>
      </c>
      <c r="AV49" t="e">
        <f ca="1">VLOOKUP($B49,基础扩展表!$E:$AG,MATCH(AV$2,基础扩展表!$E$1:$AG$1,0),FALSE)</f>
        <v>#N/A</v>
      </c>
      <c r="AW49" t="e">
        <f ca="1">VLOOKUP($B49,基础扩展表!$E:$AG,MATCH(AW$2,基础扩展表!$E$1:$AG$1,0),FALSE)</f>
        <v>#N/A</v>
      </c>
      <c r="AX49" t="e">
        <f ca="1">VLOOKUP($B49,基础扩展表!$E:$AG,MATCH(AX$2,基础扩展表!$E$1:$AG$1,0),FALSE)</f>
        <v>#N/A</v>
      </c>
      <c r="AY49" t="e">
        <f ca="1">VLOOKUP($B49,基础扩展表!$E:$AG,MATCH(AY$2,基础扩展表!$E$1:$AG$1,0),FALSE)</f>
        <v>#N/A</v>
      </c>
      <c r="AZ49" t="e">
        <f ca="1">VLOOKUP($B49,基础扩展表!$E:$AG,MATCH(AZ$2,基础扩展表!$E$1:$AG$1,0),FALSE)</f>
        <v>#N/A</v>
      </c>
      <c r="BA49" t="e">
        <f ca="1">VLOOKUP($B49,基础扩展表!$E:$AG,MATCH(BA$2,基础扩展表!$E$1:$AG$1,0),FALSE)</f>
        <v>#N/A</v>
      </c>
      <c r="BB49" t="e">
        <f ca="1">VLOOKUP($B49,基础扩展表!$E:$AG,MATCH(BB$2,基础扩展表!$E$1:$AG$1,0),FALSE)</f>
        <v>#N/A</v>
      </c>
      <c r="BC49" t="e">
        <f ca="1">VLOOKUP($B49,基础扩展表!$E:$AG,MATCH(BC$2,基础扩展表!$E$1:$AG$1,0),FALSE)</f>
        <v>#N/A</v>
      </c>
      <c r="BD49" t="e">
        <f ca="1">VLOOKUP($B49,基础扩展表!$E:$AG,MATCH(BD$2,基础扩展表!$E$1:$AG$1,0),FALSE)</f>
        <v>#N/A</v>
      </c>
      <c r="BE49" t="e">
        <f ca="1">VLOOKUP($B49,基础扩展表!$E:$AG,MATCH(BE$2,基础扩展表!$E$1:$AG$1,0),FALSE)</f>
        <v>#N/A</v>
      </c>
      <c r="BF49" t="e">
        <f ca="1">VLOOKUP($B49,基础扩展表!$E:$AG,MATCH(BF$2,基础扩展表!$E$1:$AG$1,0),FALSE)</f>
        <v>#N/A</v>
      </c>
      <c r="BG49" t="e">
        <f ca="1">VLOOKUP($B49,基础扩展表!$E:$AG,MATCH(BG$2,基础扩展表!$E$1:$AG$1,0),FALSE)</f>
        <v>#N/A</v>
      </c>
      <c r="BH49" t="e">
        <f ca="1">VLOOKUP($B49,基础扩展表!$E:$AG,MATCH(BH$2,基础扩展表!$E$1:$AG$1,0),FALSE)</f>
        <v>#N/A</v>
      </c>
      <c r="BI49" t="e">
        <f ca="1">VLOOKUP($B49,基础扩展表!$E:$AG,MATCH(BI$2,基础扩展表!$E$1:$AG$1,0),FALSE)</f>
        <v>#N/A</v>
      </c>
      <c r="BJ49" t="e">
        <f ca="1">VLOOKUP($B49,基础扩展表!$E:$AG,MATCH(BJ$2,基础扩展表!$E$1:$AG$1,0),FALSE)</f>
        <v>#N/A</v>
      </c>
      <c r="BK49" t="e">
        <f ca="1">VLOOKUP($B49,基础扩展表!$E:$AG,MATCH(BK$2,基础扩展表!$E$1:$AG$1,0),FALSE)</f>
        <v>#N/A</v>
      </c>
      <c r="BL49" t="e">
        <f ca="1">VLOOKUP($B49,基础扩展表!$E:$AG,MATCH(BL$2,基础扩展表!$E$1:$AG$1,0),FALSE)</f>
        <v>#N/A</v>
      </c>
      <c r="BM49" t="e">
        <f ca="1">VLOOKUP($B49,基础扩展表!$E:$AG,MATCH(BM$2,基础扩展表!$E$1:$AG$1,0),FALSE)</f>
        <v>#N/A</v>
      </c>
      <c r="BN49" t="e">
        <f ca="1">VLOOKUP($B49,基础扩展表!$E:$AG,MATCH(BN$2,基础扩展表!$E$1:$AG$1,0),FALSE)</f>
        <v>#N/A</v>
      </c>
      <c r="BO49" t="e">
        <f ca="1">VLOOKUP($B49,基础扩展表!$E:$AG,MATCH(BO$2,基础扩展表!$E$1:$AG$1,0),FALSE)</f>
        <v>#N/A</v>
      </c>
      <c r="BP49" t="e">
        <f ca="1">VLOOKUP($B49,基础扩展表!$E:$AG,MATCH(BP$2,基础扩展表!$E$1:$AG$1,0),FALSE)</f>
        <v>#N/A</v>
      </c>
      <c r="BQ49" t="str">
        <f ca="1">IF($B49="","",IF(VLOOKUP($E49,模型表!$C:$R,16,FALSE)=1,VLOOKUP($E49,模型表!$C:$S,17,FALSE),""))</f>
        <v/>
      </c>
      <c r="BR49" t="e">
        <f ca="1">VLOOKUP(C49,模型表!D:H,5,FALSE)</f>
        <v>#N/A</v>
      </c>
    </row>
    <row r="50" spans="2:70" x14ac:dyDescent="0.2">
      <c r="B50" t="str">
        <f t="array" aca="1" ref="B50" ca="1">INDEX(基础表!$Y:$Y,SMALL(IF(基础表!$Z:$Z=0,ROW(基础表!$Z:$Z),999),ROW(H44)))&amp;""</f>
        <v/>
      </c>
      <c r="C50" t="e">
        <f ca="1">VLOOKUP(VLOOKUP($B50,基础表!$E:$G,3,FALSE),模型表!$C:$D,2,FALSE)</f>
        <v>#N/A</v>
      </c>
      <c r="E50" t="e">
        <f ca="1">VLOOKUP($B50,基础表!$E:$G,3,FALSE)</f>
        <v>#N/A</v>
      </c>
      <c r="G50" t="e">
        <f ca="1">VLOOKUP($E50,模型表!$C:$G,5,FALSE)</f>
        <v>#N/A</v>
      </c>
      <c r="H50" t="e">
        <f ca="1">VLOOKUP($E50,模型表!$C:$F,4,FALSE)</f>
        <v>#N/A</v>
      </c>
      <c r="I50" t="e">
        <f ca="1">VLOOKUP($E50,模型表!$C:$J,8,FALSE)</f>
        <v>#N/A</v>
      </c>
      <c r="K50" t="str">
        <f t="shared" ca="1" si="0"/>
        <v/>
      </c>
      <c r="L50" t="str">
        <f t="shared" ca="1" si="1"/>
        <v/>
      </c>
      <c r="M50" t="str">
        <f t="shared" ca="1" si="2"/>
        <v/>
      </c>
      <c r="N50" t="str">
        <f t="shared" ca="1" si="3"/>
        <v/>
      </c>
      <c r="O50" t="str">
        <f t="shared" ca="1" si="8"/>
        <v/>
      </c>
      <c r="P50" t="str">
        <f t="shared" ca="1" si="4"/>
        <v/>
      </c>
      <c r="Q50" t="e">
        <f ca="1">VLOOKUP($E50,模型表!$C:$K,9,FALSE)</f>
        <v>#N/A</v>
      </c>
      <c r="S50" t="e">
        <f ca="1">IF(VLOOKUP($E50,模型表!$C:$L,6,FALSE)=0,"",VLOOKUP($E50,模型表!$C:$L,10,FALSE))</f>
        <v>#N/A</v>
      </c>
      <c r="U50" t="e">
        <f ca="1">VLOOKUP($E50,模型表!$C:$Q,11,FALSE)</f>
        <v>#N/A</v>
      </c>
      <c r="Y50" t="e">
        <f ca="1">IF(VLOOKUP($E50,模型表!$C:$N,12,FALSE)="Death",VLOOKUP($E50,模型表!$C:$Q,13,FALSE),"")</f>
        <v>#N/A</v>
      </c>
      <c r="Z50" t="str">
        <f ca="1">IF($B50="","",IF(VLOOKUP($E50,模型表!$C:$O,12,FALSE)="PBuff","["&amp;VLOOKUP($E50,模型表!$C:Q,13,FALSE)&amp;"]","[]"))</f>
        <v/>
      </c>
      <c r="AA50" t="e">
        <f ca="1">VLOOKUP($B50,基础扩展表!$E:$I,5,FALSE)</f>
        <v>#N/A</v>
      </c>
      <c r="AB50" t="e">
        <f ca="1">VLOOKUP($B50,基础扩展表!$E:$I,4,FALSE)</f>
        <v>#N/A</v>
      </c>
      <c r="AC50" t="e">
        <f ca="1">VLOOKUP($B50,基础表!$E:$T,16,FALSE)</f>
        <v>#N/A</v>
      </c>
      <c r="AD50" t="str">
        <f t="shared" ca="1" si="9"/>
        <v/>
      </c>
      <c r="AE50" t="str">
        <f t="shared" ca="1" si="5"/>
        <v/>
      </c>
      <c r="AF50" t="str">
        <f t="shared" ca="1" si="10"/>
        <v/>
      </c>
      <c r="AH50" t="e">
        <f ca="1">VLOOKUP($B50,基础表!$E:$R,14,FALSE)</f>
        <v>#N/A</v>
      </c>
      <c r="AI50" t="e">
        <f ca="1">VLOOKUP($B50,基础表!$E:$S,13,FALSE)</f>
        <v>#N/A</v>
      </c>
      <c r="AK50" t="e">
        <f ca="1">VLOOKUP($B50,基础表!$E:$H,4,FALSE)</f>
        <v>#N/A</v>
      </c>
      <c r="AN50" s="23" t="e">
        <f t="shared" ca="1" si="11"/>
        <v>#N/A</v>
      </c>
      <c r="AO50" s="23" t="str">
        <f t="shared" ca="1" si="6"/>
        <v/>
      </c>
      <c r="AP50" s="23" t="str">
        <f t="shared" ca="1" si="7"/>
        <v/>
      </c>
      <c r="AR50" t="e">
        <f ca="1">VLOOKUP($B50,基础表!$E:$J,4,FALSE)</f>
        <v>#N/A</v>
      </c>
      <c r="AS50" t="e">
        <f ca="1">VLOOKUP($B50,基础表!$E:$J,5,FALSE)</f>
        <v>#N/A</v>
      </c>
      <c r="AT50" t="e">
        <f ca="1">VLOOKUP($B50,基础表!$E:$J,6,FALSE)</f>
        <v>#N/A</v>
      </c>
      <c r="AU50" t="e">
        <f ca="1">VLOOKUP($B50,基础扩展表!$E:$AG,MATCH(AU$2,基础扩展表!$E$1:$AG$1,0),FALSE)</f>
        <v>#N/A</v>
      </c>
      <c r="AV50" t="e">
        <f ca="1">VLOOKUP($B50,基础扩展表!$E:$AG,MATCH(AV$2,基础扩展表!$E$1:$AG$1,0),FALSE)</f>
        <v>#N/A</v>
      </c>
      <c r="AW50" t="e">
        <f ca="1">VLOOKUP($B50,基础扩展表!$E:$AG,MATCH(AW$2,基础扩展表!$E$1:$AG$1,0),FALSE)</f>
        <v>#N/A</v>
      </c>
      <c r="AX50" t="e">
        <f ca="1">VLOOKUP($B50,基础扩展表!$E:$AG,MATCH(AX$2,基础扩展表!$E$1:$AG$1,0),FALSE)</f>
        <v>#N/A</v>
      </c>
      <c r="AY50" t="e">
        <f ca="1">VLOOKUP($B50,基础扩展表!$E:$AG,MATCH(AY$2,基础扩展表!$E$1:$AG$1,0),FALSE)</f>
        <v>#N/A</v>
      </c>
      <c r="AZ50" t="e">
        <f ca="1">VLOOKUP($B50,基础扩展表!$E:$AG,MATCH(AZ$2,基础扩展表!$E$1:$AG$1,0),FALSE)</f>
        <v>#N/A</v>
      </c>
      <c r="BA50" t="e">
        <f ca="1">VLOOKUP($B50,基础扩展表!$E:$AG,MATCH(BA$2,基础扩展表!$E$1:$AG$1,0),FALSE)</f>
        <v>#N/A</v>
      </c>
      <c r="BB50" t="e">
        <f ca="1">VLOOKUP($B50,基础扩展表!$E:$AG,MATCH(BB$2,基础扩展表!$E$1:$AG$1,0),FALSE)</f>
        <v>#N/A</v>
      </c>
      <c r="BC50" t="e">
        <f ca="1">VLOOKUP($B50,基础扩展表!$E:$AG,MATCH(BC$2,基础扩展表!$E$1:$AG$1,0),FALSE)</f>
        <v>#N/A</v>
      </c>
      <c r="BD50" t="e">
        <f ca="1">VLOOKUP($B50,基础扩展表!$E:$AG,MATCH(BD$2,基础扩展表!$E$1:$AG$1,0),FALSE)</f>
        <v>#N/A</v>
      </c>
      <c r="BE50" t="e">
        <f ca="1">VLOOKUP($B50,基础扩展表!$E:$AG,MATCH(BE$2,基础扩展表!$E$1:$AG$1,0),FALSE)</f>
        <v>#N/A</v>
      </c>
      <c r="BF50" t="e">
        <f ca="1">VLOOKUP($B50,基础扩展表!$E:$AG,MATCH(BF$2,基础扩展表!$E$1:$AG$1,0),FALSE)</f>
        <v>#N/A</v>
      </c>
      <c r="BG50" t="e">
        <f ca="1">VLOOKUP($B50,基础扩展表!$E:$AG,MATCH(BG$2,基础扩展表!$E$1:$AG$1,0),FALSE)</f>
        <v>#N/A</v>
      </c>
      <c r="BH50" t="e">
        <f ca="1">VLOOKUP($B50,基础扩展表!$E:$AG,MATCH(BH$2,基础扩展表!$E$1:$AG$1,0),FALSE)</f>
        <v>#N/A</v>
      </c>
      <c r="BI50" t="e">
        <f ca="1">VLOOKUP($B50,基础扩展表!$E:$AG,MATCH(BI$2,基础扩展表!$E$1:$AG$1,0),FALSE)</f>
        <v>#N/A</v>
      </c>
      <c r="BJ50" t="e">
        <f ca="1">VLOOKUP($B50,基础扩展表!$E:$AG,MATCH(BJ$2,基础扩展表!$E$1:$AG$1,0),FALSE)</f>
        <v>#N/A</v>
      </c>
      <c r="BK50" t="e">
        <f ca="1">VLOOKUP($B50,基础扩展表!$E:$AG,MATCH(BK$2,基础扩展表!$E$1:$AG$1,0),FALSE)</f>
        <v>#N/A</v>
      </c>
      <c r="BL50" t="e">
        <f ca="1">VLOOKUP($B50,基础扩展表!$E:$AG,MATCH(BL$2,基础扩展表!$E$1:$AG$1,0),FALSE)</f>
        <v>#N/A</v>
      </c>
      <c r="BM50" t="e">
        <f ca="1">VLOOKUP($B50,基础扩展表!$E:$AG,MATCH(BM$2,基础扩展表!$E$1:$AG$1,0),FALSE)</f>
        <v>#N/A</v>
      </c>
      <c r="BN50" t="e">
        <f ca="1">VLOOKUP($B50,基础扩展表!$E:$AG,MATCH(BN$2,基础扩展表!$E$1:$AG$1,0),FALSE)</f>
        <v>#N/A</v>
      </c>
      <c r="BO50" t="e">
        <f ca="1">VLOOKUP($B50,基础扩展表!$E:$AG,MATCH(BO$2,基础扩展表!$E$1:$AG$1,0),FALSE)</f>
        <v>#N/A</v>
      </c>
      <c r="BP50" t="e">
        <f ca="1">VLOOKUP($B50,基础扩展表!$E:$AG,MATCH(BP$2,基础扩展表!$E$1:$AG$1,0),FALSE)</f>
        <v>#N/A</v>
      </c>
      <c r="BQ50" t="str">
        <f ca="1">IF($B50="","",IF(VLOOKUP($E50,模型表!$C:$R,16,FALSE)=1,VLOOKUP($E50,模型表!$C:$S,17,FALSE),""))</f>
        <v/>
      </c>
      <c r="BR50" t="e">
        <f ca="1">VLOOKUP(C50,模型表!D:H,5,FALSE)</f>
        <v>#N/A</v>
      </c>
    </row>
    <row r="51" spans="2:70" x14ac:dyDescent="0.2">
      <c r="B51" t="str">
        <f t="array" aca="1" ref="B51" ca="1">INDEX(基础表!$Y:$Y,SMALL(IF(基础表!$Z:$Z=0,ROW(基础表!$Z:$Z),999),ROW(H45)))&amp;""</f>
        <v/>
      </c>
      <c r="C51" t="e">
        <f ca="1">VLOOKUP(VLOOKUP($B51,基础表!$E:$G,3,FALSE),模型表!$C:$D,2,FALSE)</f>
        <v>#N/A</v>
      </c>
      <c r="E51" t="e">
        <f ca="1">VLOOKUP($B51,基础表!$E:$G,3,FALSE)</f>
        <v>#N/A</v>
      </c>
      <c r="G51" t="e">
        <f ca="1">VLOOKUP($E51,模型表!$C:$G,5,FALSE)</f>
        <v>#N/A</v>
      </c>
      <c r="H51" t="e">
        <f ca="1">VLOOKUP($E51,模型表!$C:$F,4,FALSE)</f>
        <v>#N/A</v>
      </c>
      <c r="I51" t="e">
        <f ca="1">VLOOKUP($E51,模型表!$C:$J,8,FALSE)</f>
        <v>#N/A</v>
      </c>
      <c r="K51" t="str">
        <f t="shared" ca="1" si="0"/>
        <v/>
      </c>
      <c r="L51" t="str">
        <f t="shared" ca="1" si="1"/>
        <v/>
      </c>
      <c r="M51" t="str">
        <f t="shared" ca="1" si="2"/>
        <v/>
      </c>
      <c r="N51" t="str">
        <f t="shared" ca="1" si="3"/>
        <v/>
      </c>
      <c r="O51" t="str">
        <f t="shared" ca="1" si="8"/>
        <v/>
      </c>
      <c r="P51" t="str">
        <f t="shared" ca="1" si="4"/>
        <v/>
      </c>
      <c r="Q51" t="e">
        <f ca="1">VLOOKUP($E51,模型表!$C:$K,9,FALSE)</f>
        <v>#N/A</v>
      </c>
      <c r="S51" t="e">
        <f ca="1">IF(VLOOKUP($E51,模型表!$C:$L,6,FALSE)=0,"",VLOOKUP($E51,模型表!$C:$L,10,FALSE))</f>
        <v>#N/A</v>
      </c>
      <c r="U51" t="e">
        <f ca="1">VLOOKUP($E51,模型表!$C:$Q,11,FALSE)</f>
        <v>#N/A</v>
      </c>
      <c r="Y51" t="e">
        <f ca="1">IF(VLOOKUP($E51,模型表!$C:$N,12,FALSE)="Death",VLOOKUP($E51,模型表!$C:$Q,13,FALSE),"")</f>
        <v>#N/A</v>
      </c>
      <c r="Z51" t="str">
        <f ca="1">IF($B51="","",IF(VLOOKUP($E51,模型表!$C:$O,12,FALSE)="PBuff","["&amp;VLOOKUP($E51,模型表!$C:Q,13,FALSE)&amp;"]","[]"))</f>
        <v/>
      </c>
      <c r="AA51" t="e">
        <f ca="1">VLOOKUP($B51,基础扩展表!$E:$I,5,FALSE)</f>
        <v>#N/A</v>
      </c>
      <c r="AB51" t="e">
        <f ca="1">VLOOKUP($B51,基础扩展表!$E:$I,4,FALSE)</f>
        <v>#N/A</v>
      </c>
      <c r="AC51" t="e">
        <f ca="1">VLOOKUP($B51,基础表!$E:$T,16,FALSE)</f>
        <v>#N/A</v>
      </c>
      <c r="AD51" t="str">
        <f t="shared" ca="1" si="9"/>
        <v/>
      </c>
      <c r="AE51" t="str">
        <f t="shared" ca="1" si="5"/>
        <v/>
      </c>
      <c r="AF51" t="str">
        <f t="shared" ca="1" si="10"/>
        <v/>
      </c>
      <c r="AH51" t="e">
        <f ca="1">VLOOKUP($B51,基础表!$E:$R,14,FALSE)</f>
        <v>#N/A</v>
      </c>
      <c r="AI51" t="e">
        <f ca="1">VLOOKUP($B51,基础表!$E:$S,13,FALSE)</f>
        <v>#N/A</v>
      </c>
      <c r="AK51" t="e">
        <f ca="1">VLOOKUP($B51,基础表!$E:$H,4,FALSE)</f>
        <v>#N/A</v>
      </c>
      <c r="AN51" s="23" t="e">
        <f t="shared" ca="1" si="11"/>
        <v>#N/A</v>
      </c>
      <c r="AO51" s="23" t="str">
        <f t="shared" ca="1" si="6"/>
        <v/>
      </c>
      <c r="AP51" s="23" t="str">
        <f t="shared" ca="1" si="7"/>
        <v/>
      </c>
      <c r="AR51" t="e">
        <f ca="1">VLOOKUP($B51,基础表!$E:$J,4,FALSE)</f>
        <v>#N/A</v>
      </c>
      <c r="AS51" t="e">
        <f ca="1">VLOOKUP($B51,基础表!$E:$J,5,FALSE)</f>
        <v>#N/A</v>
      </c>
      <c r="AT51" t="e">
        <f ca="1">VLOOKUP($B51,基础表!$E:$J,6,FALSE)</f>
        <v>#N/A</v>
      </c>
      <c r="AU51" t="e">
        <f ca="1">VLOOKUP($B51,基础扩展表!$E:$AG,MATCH(AU$2,基础扩展表!$E$1:$AG$1,0),FALSE)</f>
        <v>#N/A</v>
      </c>
      <c r="AV51" t="e">
        <f ca="1">VLOOKUP($B51,基础扩展表!$E:$AG,MATCH(AV$2,基础扩展表!$E$1:$AG$1,0),FALSE)</f>
        <v>#N/A</v>
      </c>
      <c r="AW51" t="e">
        <f ca="1">VLOOKUP($B51,基础扩展表!$E:$AG,MATCH(AW$2,基础扩展表!$E$1:$AG$1,0),FALSE)</f>
        <v>#N/A</v>
      </c>
      <c r="AX51" t="e">
        <f ca="1">VLOOKUP($B51,基础扩展表!$E:$AG,MATCH(AX$2,基础扩展表!$E$1:$AG$1,0),FALSE)</f>
        <v>#N/A</v>
      </c>
      <c r="AY51" t="e">
        <f ca="1">VLOOKUP($B51,基础扩展表!$E:$AG,MATCH(AY$2,基础扩展表!$E$1:$AG$1,0),FALSE)</f>
        <v>#N/A</v>
      </c>
      <c r="AZ51" t="e">
        <f ca="1">VLOOKUP($B51,基础扩展表!$E:$AG,MATCH(AZ$2,基础扩展表!$E$1:$AG$1,0),FALSE)</f>
        <v>#N/A</v>
      </c>
      <c r="BA51" t="e">
        <f ca="1">VLOOKUP($B51,基础扩展表!$E:$AG,MATCH(BA$2,基础扩展表!$E$1:$AG$1,0),FALSE)</f>
        <v>#N/A</v>
      </c>
      <c r="BB51" t="e">
        <f ca="1">VLOOKUP($B51,基础扩展表!$E:$AG,MATCH(BB$2,基础扩展表!$E$1:$AG$1,0),FALSE)</f>
        <v>#N/A</v>
      </c>
      <c r="BC51" t="e">
        <f ca="1">VLOOKUP($B51,基础扩展表!$E:$AG,MATCH(BC$2,基础扩展表!$E$1:$AG$1,0),FALSE)</f>
        <v>#N/A</v>
      </c>
      <c r="BD51" t="e">
        <f ca="1">VLOOKUP($B51,基础扩展表!$E:$AG,MATCH(BD$2,基础扩展表!$E$1:$AG$1,0),FALSE)</f>
        <v>#N/A</v>
      </c>
      <c r="BE51" t="e">
        <f ca="1">VLOOKUP($B51,基础扩展表!$E:$AG,MATCH(BE$2,基础扩展表!$E$1:$AG$1,0),FALSE)</f>
        <v>#N/A</v>
      </c>
      <c r="BF51" t="e">
        <f ca="1">VLOOKUP($B51,基础扩展表!$E:$AG,MATCH(BF$2,基础扩展表!$E$1:$AG$1,0),FALSE)</f>
        <v>#N/A</v>
      </c>
      <c r="BG51" t="e">
        <f ca="1">VLOOKUP($B51,基础扩展表!$E:$AG,MATCH(BG$2,基础扩展表!$E$1:$AG$1,0),FALSE)</f>
        <v>#N/A</v>
      </c>
      <c r="BH51" t="e">
        <f ca="1">VLOOKUP($B51,基础扩展表!$E:$AG,MATCH(BH$2,基础扩展表!$E$1:$AG$1,0),FALSE)</f>
        <v>#N/A</v>
      </c>
      <c r="BI51" t="e">
        <f ca="1">VLOOKUP($B51,基础扩展表!$E:$AG,MATCH(BI$2,基础扩展表!$E$1:$AG$1,0),FALSE)</f>
        <v>#N/A</v>
      </c>
      <c r="BJ51" t="e">
        <f ca="1">VLOOKUP($B51,基础扩展表!$E:$AG,MATCH(BJ$2,基础扩展表!$E$1:$AG$1,0),FALSE)</f>
        <v>#N/A</v>
      </c>
      <c r="BK51" t="e">
        <f ca="1">VLOOKUP($B51,基础扩展表!$E:$AG,MATCH(BK$2,基础扩展表!$E$1:$AG$1,0),FALSE)</f>
        <v>#N/A</v>
      </c>
      <c r="BL51" t="e">
        <f ca="1">VLOOKUP($B51,基础扩展表!$E:$AG,MATCH(BL$2,基础扩展表!$E$1:$AG$1,0),FALSE)</f>
        <v>#N/A</v>
      </c>
      <c r="BM51" t="e">
        <f ca="1">VLOOKUP($B51,基础扩展表!$E:$AG,MATCH(BM$2,基础扩展表!$E$1:$AG$1,0),FALSE)</f>
        <v>#N/A</v>
      </c>
      <c r="BN51" t="e">
        <f ca="1">VLOOKUP($B51,基础扩展表!$E:$AG,MATCH(BN$2,基础扩展表!$E$1:$AG$1,0),FALSE)</f>
        <v>#N/A</v>
      </c>
      <c r="BO51" t="e">
        <f ca="1">VLOOKUP($B51,基础扩展表!$E:$AG,MATCH(BO$2,基础扩展表!$E$1:$AG$1,0),FALSE)</f>
        <v>#N/A</v>
      </c>
      <c r="BP51" t="e">
        <f ca="1">VLOOKUP($B51,基础扩展表!$E:$AG,MATCH(BP$2,基础扩展表!$E$1:$AG$1,0),FALSE)</f>
        <v>#N/A</v>
      </c>
      <c r="BQ51" t="str">
        <f ca="1">IF($B51="","",IF(VLOOKUP($E51,模型表!$C:$R,16,FALSE)=1,VLOOKUP($E51,模型表!$C:$S,17,FALSE),""))</f>
        <v/>
      </c>
      <c r="BR51" t="e">
        <f ca="1">VLOOKUP(C51,模型表!D:H,5,FALSE)</f>
        <v>#N/A</v>
      </c>
    </row>
    <row r="52" spans="2:70" x14ac:dyDescent="0.2">
      <c r="B52" t="str">
        <f t="array" aca="1" ref="B52" ca="1">INDEX(基础表!$Y:$Y,SMALL(IF(基础表!$Z:$Z=0,ROW(基础表!$Z:$Z),999),ROW(H46)))&amp;""</f>
        <v/>
      </c>
      <c r="C52" t="e">
        <f ca="1">VLOOKUP(VLOOKUP($B52,基础表!$E:$G,3,FALSE),模型表!$C:$D,2,FALSE)</f>
        <v>#N/A</v>
      </c>
      <c r="E52" t="e">
        <f ca="1">VLOOKUP($B52,基础表!$E:$G,3,FALSE)</f>
        <v>#N/A</v>
      </c>
      <c r="G52" t="e">
        <f ca="1">VLOOKUP($E52,模型表!$C:$G,5,FALSE)</f>
        <v>#N/A</v>
      </c>
      <c r="H52" t="e">
        <f ca="1">VLOOKUP($E52,模型表!$C:$F,4,FALSE)</f>
        <v>#N/A</v>
      </c>
      <c r="I52" t="e">
        <f ca="1">VLOOKUP($E52,模型表!$C:$J,8,FALSE)</f>
        <v>#N/A</v>
      </c>
      <c r="K52" t="str">
        <f t="shared" ca="1" si="0"/>
        <v/>
      </c>
      <c r="L52" t="str">
        <f t="shared" ca="1" si="1"/>
        <v/>
      </c>
      <c r="M52" t="str">
        <f t="shared" ca="1" si="2"/>
        <v/>
      </c>
      <c r="N52" t="str">
        <f t="shared" ca="1" si="3"/>
        <v/>
      </c>
      <c r="O52" t="str">
        <f t="shared" ca="1" si="8"/>
        <v/>
      </c>
      <c r="P52" t="str">
        <f t="shared" ca="1" si="4"/>
        <v/>
      </c>
      <c r="Q52" t="e">
        <f ca="1">VLOOKUP($E52,模型表!$C:$K,9,FALSE)</f>
        <v>#N/A</v>
      </c>
      <c r="S52" t="e">
        <f ca="1">IF(VLOOKUP($E52,模型表!$C:$L,6,FALSE)=0,"",VLOOKUP($E52,模型表!$C:$L,10,FALSE))</f>
        <v>#N/A</v>
      </c>
      <c r="U52" t="e">
        <f ca="1">VLOOKUP($E52,模型表!$C:$Q,11,FALSE)</f>
        <v>#N/A</v>
      </c>
      <c r="Y52" t="e">
        <f ca="1">IF(VLOOKUP($E52,模型表!$C:$N,12,FALSE)="Death",VLOOKUP($E52,模型表!$C:$Q,13,FALSE),"")</f>
        <v>#N/A</v>
      </c>
      <c r="Z52" t="str">
        <f ca="1">IF($B52="","",IF(VLOOKUP($E52,模型表!$C:$O,12,FALSE)="PBuff","["&amp;VLOOKUP($E52,模型表!$C:Q,13,FALSE)&amp;"]","[]"))</f>
        <v/>
      </c>
      <c r="AA52" t="e">
        <f ca="1">VLOOKUP($B52,基础扩展表!$E:$I,5,FALSE)</f>
        <v>#N/A</v>
      </c>
      <c r="AB52" t="e">
        <f ca="1">VLOOKUP($B52,基础扩展表!$E:$I,4,FALSE)</f>
        <v>#N/A</v>
      </c>
      <c r="AC52" t="e">
        <f ca="1">VLOOKUP($B52,基础表!$E:$T,16,FALSE)</f>
        <v>#N/A</v>
      </c>
      <c r="AD52" t="str">
        <f t="shared" ca="1" si="9"/>
        <v/>
      </c>
      <c r="AE52" t="str">
        <f t="shared" ca="1" si="5"/>
        <v/>
      </c>
      <c r="AF52" t="str">
        <f t="shared" ca="1" si="10"/>
        <v/>
      </c>
      <c r="AH52" t="e">
        <f ca="1">VLOOKUP($B52,基础表!$E:$R,14,FALSE)</f>
        <v>#N/A</v>
      </c>
      <c r="AI52" t="e">
        <f ca="1">VLOOKUP($B52,基础表!$E:$S,13,FALSE)</f>
        <v>#N/A</v>
      </c>
      <c r="AK52" t="e">
        <f ca="1">VLOOKUP($B52,基础表!$E:$H,4,FALSE)</f>
        <v>#N/A</v>
      </c>
      <c r="AN52" s="23" t="e">
        <f t="shared" ca="1" si="11"/>
        <v>#N/A</v>
      </c>
      <c r="AO52" s="23" t="str">
        <f t="shared" ca="1" si="6"/>
        <v/>
      </c>
      <c r="AP52" s="23" t="str">
        <f t="shared" ca="1" si="7"/>
        <v/>
      </c>
      <c r="AR52" t="e">
        <f ca="1">VLOOKUP($B52,基础表!$E:$J,4,FALSE)</f>
        <v>#N/A</v>
      </c>
      <c r="AS52" t="e">
        <f ca="1">VLOOKUP($B52,基础表!$E:$J,5,FALSE)</f>
        <v>#N/A</v>
      </c>
      <c r="AT52" t="e">
        <f ca="1">VLOOKUP($B52,基础表!$E:$J,6,FALSE)</f>
        <v>#N/A</v>
      </c>
      <c r="AU52" t="e">
        <f ca="1">VLOOKUP($B52,基础扩展表!$E:$AG,MATCH(AU$2,基础扩展表!$E$1:$AG$1,0),FALSE)</f>
        <v>#N/A</v>
      </c>
      <c r="AV52" t="e">
        <f ca="1">VLOOKUP($B52,基础扩展表!$E:$AG,MATCH(AV$2,基础扩展表!$E$1:$AG$1,0),FALSE)</f>
        <v>#N/A</v>
      </c>
      <c r="AW52" t="e">
        <f ca="1">VLOOKUP($B52,基础扩展表!$E:$AG,MATCH(AW$2,基础扩展表!$E$1:$AG$1,0),FALSE)</f>
        <v>#N/A</v>
      </c>
      <c r="AX52" t="e">
        <f ca="1">VLOOKUP($B52,基础扩展表!$E:$AG,MATCH(AX$2,基础扩展表!$E$1:$AG$1,0),FALSE)</f>
        <v>#N/A</v>
      </c>
      <c r="AY52" t="e">
        <f ca="1">VLOOKUP($B52,基础扩展表!$E:$AG,MATCH(AY$2,基础扩展表!$E$1:$AG$1,0),FALSE)</f>
        <v>#N/A</v>
      </c>
      <c r="AZ52" t="e">
        <f ca="1">VLOOKUP($B52,基础扩展表!$E:$AG,MATCH(AZ$2,基础扩展表!$E$1:$AG$1,0),FALSE)</f>
        <v>#N/A</v>
      </c>
      <c r="BA52" t="e">
        <f ca="1">VLOOKUP($B52,基础扩展表!$E:$AG,MATCH(BA$2,基础扩展表!$E$1:$AG$1,0),FALSE)</f>
        <v>#N/A</v>
      </c>
      <c r="BB52" t="e">
        <f ca="1">VLOOKUP($B52,基础扩展表!$E:$AG,MATCH(BB$2,基础扩展表!$E$1:$AG$1,0),FALSE)</f>
        <v>#N/A</v>
      </c>
      <c r="BC52" t="e">
        <f ca="1">VLOOKUP($B52,基础扩展表!$E:$AG,MATCH(BC$2,基础扩展表!$E$1:$AG$1,0),FALSE)</f>
        <v>#N/A</v>
      </c>
      <c r="BD52" t="e">
        <f ca="1">VLOOKUP($B52,基础扩展表!$E:$AG,MATCH(BD$2,基础扩展表!$E$1:$AG$1,0),FALSE)</f>
        <v>#N/A</v>
      </c>
      <c r="BE52" t="e">
        <f ca="1">VLOOKUP($B52,基础扩展表!$E:$AG,MATCH(BE$2,基础扩展表!$E$1:$AG$1,0),FALSE)</f>
        <v>#N/A</v>
      </c>
      <c r="BF52" t="e">
        <f ca="1">VLOOKUP($B52,基础扩展表!$E:$AG,MATCH(BF$2,基础扩展表!$E$1:$AG$1,0),FALSE)</f>
        <v>#N/A</v>
      </c>
      <c r="BG52" t="e">
        <f ca="1">VLOOKUP($B52,基础扩展表!$E:$AG,MATCH(BG$2,基础扩展表!$E$1:$AG$1,0),FALSE)</f>
        <v>#N/A</v>
      </c>
      <c r="BH52" t="e">
        <f ca="1">VLOOKUP($B52,基础扩展表!$E:$AG,MATCH(BH$2,基础扩展表!$E$1:$AG$1,0),FALSE)</f>
        <v>#N/A</v>
      </c>
      <c r="BI52" t="e">
        <f ca="1">VLOOKUP($B52,基础扩展表!$E:$AG,MATCH(BI$2,基础扩展表!$E$1:$AG$1,0),FALSE)</f>
        <v>#N/A</v>
      </c>
      <c r="BJ52" t="e">
        <f ca="1">VLOOKUP($B52,基础扩展表!$E:$AG,MATCH(BJ$2,基础扩展表!$E$1:$AG$1,0),FALSE)</f>
        <v>#N/A</v>
      </c>
      <c r="BK52" t="e">
        <f ca="1">VLOOKUP($B52,基础扩展表!$E:$AG,MATCH(BK$2,基础扩展表!$E$1:$AG$1,0),FALSE)</f>
        <v>#N/A</v>
      </c>
      <c r="BL52" t="e">
        <f ca="1">VLOOKUP($B52,基础扩展表!$E:$AG,MATCH(BL$2,基础扩展表!$E$1:$AG$1,0),FALSE)</f>
        <v>#N/A</v>
      </c>
      <c r="BM52" t="e">
        <f ca="1">VLOOKUP($B52,基础扩展表!$E:$AG,MATCH(BM$2,基础扩展表!$E$1:$AG$1,0),FALSE)</f>
        <v>#N/A</v>
      </c>
      <c r="BN52" t="e">
        <f ca="1">VLOOKUP($B52,基础扩展表!$E:$AG,MATCH(BN$2,基础扩展表!$E$1:$AG$1,0),FALSE)</f>
        <v>#N/A</v>
      </c>
      <c r="BO52" t="e">
        <f ca="1">VLOOKUP($B52,基础扩展表!$E:$AG,MATCH(BO$2,基础扩展表!$E$1:$AG$1,0),FALSE)</f>
        <v>#N/A</v>
      </c>
      <c r="BP52" t="e">
        <f ca="1">VLOOKUP($B52,基础扩展表!$E:$AG,MATCH(BP$2,基础扩展表!$E$1:$AG$1,0),FALSE)</f>
        <v>#N/A</v>
      </c>
      <c r="BQ52" t="str">
        <f ca="1">IF($B52="","",IF(VLOOKUP($E52,模型表!$C:$R,16,FALSE)=1,VLOOKUP($E52,模型表!$C:$S,17,FALSE),""))</f>
        <v/>
      </c>
      <c r="BR52" t="e">
        <f ca="1">VLOOKUP(C52,模型表!D:H,5,FALSE)</f>
        <v>#N/A</v>
      </c>
    </row>
    <row r="53" spans="2:70" x14ac:dyDescent="0.2">
      <c r="B53" t="str">
        <f t="array" aca="1" ref="B53" ca="1">INDEX(基础表!$Y:$Y,SMALL(IF(基础表!$Z:$Z=0,ROW(基础表!$Z:$Z),999),ROW(H47)))&amp;""</f>
        <v/>
      </c>
      <c r="C53" t="e">
        <f ca="1">VLOOKUP(VLOOKUP($B53,基础表!$E:$G,3,FALSE),模型表!$C:$D,2,FALSE)</f>
        <v>#N/A</v>
      </c>
      <c r="E53" t="e">
        <f ca="1">VLOOKUP($B53,基础表!$E:$G,3,FALSE)</f>
        <v>#N/A</v>
      </c>
      <c r="G53" t="e">
        <f ca="1">VLOOKUP($E53,模型表!$C:$G,5,FALSE)</f>
        <v>#N/A</v>
      </c>
      <c r="H53" t="e">
        <f ca="1">VLOOKUP($E53,模型表!$C:$F,4,FALSE)</f>
        <v>#N/A</v>
      </c>
      <c r="I53" t="e">
        <f ca="1">VLOOKUP($E53,模型表!$C:$J,8,FALSE)</f>
        <v>#N/A</v>
      </c>
      <c r="K53" t="str">
        <f t="shared" ca="1" si="0"/>
        <v/>
      </c>
      <c r="L53" t="str">
        <f t="shared" ca="1" si="1"/>
        <v/>
      </c>
      <c r="M53" t="str">
        <f t="shared" ca="1" si="2"/>
        <v/>
      </c>
      <c r="N53" t="str">
        <f t="shared" ca="1" si="3"/>
        <v/>
      </c>
      <c r="O53" t="str">
        <f t="shared" ca="1" si="8"/>
        <v/>
      </c>
      <c r="P53" t="str">
        <f t="shared" ca="1" si="4"/>
        <v/>
      </c>
      <c r="Q53" t="e">
        <f ca="1">VLOOKUP($E53,模型表!$C:$K,9,FALSE)</f>
        <v>#N/A</v>
      </c>
      <c r="S53" t="e">
        <f ca="1">IF(VLOOKUP($E53,模型表!$C:$L,6,FALSE)=0,"",VLOOKUP($E53,模型表!$C:$L,10,FALSE))</f>
        <v>#N/A</v>
      </c>
      <c r="U53" t="e">
        <f ca="1">VLOOKUP($E53,模型表!$C:$Q,11,FALSE)</f>
        <v>#N/A</v>
      </c>
      <c r="Y53" t="e">
        <f ca="1">IF(VLOOKUP($E53,模型表!$C:$N,12,FALSE)="Death",VLOOKUP($E53,模型表!$C:$Q,13,FALSE),"")</f>
        <v>#N/A</v>
      </c>
      <c r="Z53" t="str">
        <f ca="1">IF($B53="","",IF(VLOOKUP($E53,模型表!$C:$O,12,FALSE)="PBuff","["&amp;VLOOKUP($E53,模型表!$C:Q,13,FALSE)&amp;"]","[]"))</f>
        <v/>
      </c>
      <c r="AA53" t="e">
        <f ca="1">VLOOKUP($B53,基础扩展表!$E:$I,5,FALSE)</f>
        <v>#N/A</v>
      </c>
      <c r="AB53" t="e">
        <f ca="1">VLOOKUP($B53,基础扩展表!$E:$I,4,FALSE)</f>
        <v>#N/A</v>
      </c>
      <c r="AC53" t="e">
        <f ca="1">VLOOKUP($B53,基础表!$E:$T,16,FALSE)</f>
        <v>#N/A</v>
      </c>
      <c r="AD53" t="str">
        <f t="shared" ca="1" si="9"/>
        <v/>
      </c>
      <c r="AE53" t="str">
        <f t="shared" ca="1" si="5"/>
        <v/>
      </c>
      <c r="AF53" t="str">
        <f t="shared" ca="1" si="10"/>
        <v/>
      </c>
      <c r="AH53" t="e">
        <f ca="1">VLOOKUP($B53,基础表!$E:$R,14,FALSE)</f>
        <v>#N/A</v>
      </c>
      <c r="AI53" t="e">
        <f ca="1">VLOOKUP($B53,基础表!$E:$S,13,FALSE)</f>
        <v>#N/A</v>
      </c>
      <c r="AK53" t="e">
        <f ca="1">VLOOKUP($B53,基础表!$E:$H,4,FALSE)</f>
        <v>#N/A</v>
      </c>
      <c r="AN53" s="23" t="e">
        <f t="shared" ca="1" si="11"/>
        <v>#N/A</v>
      </c>
      <c r="AO53" s="23" t="str">
        <f t="shared" ca="1" si="6"/>
        <v/>
      </c>
      <c r="AP53" s="23" t="str">
        <f t="shared" ca="1" si="7"/>
        <v/>
      </c>
      <c r="AR53" t="e">
        <f ca="1">VLOOKUP($B53,基础表!$E:$J,4,FALSE)</f>
        <v>#N/A</v>
      </c>
      <c r="AS53" t="e">
        <f ca="1">VLOOKUP($B53,基础表!$E:$J,5,FALSE)</f>
        <v>#N/A</v>
      </c>
      <c r="AT53" t="e">
        <f ca="1">VLOOKUP($B53,基础表!$E:$J,6,FALSE)</f>
        <v>#N/A</v>
      </c>
      <c r="AU53" t="e">
        <f ca="1">VLOOKUP($B53,基础扩展表!$E:$AG,MATCH(AU$2,基础扩展表!$E$1:$AG$1,0),FALSE)</f>
        <v>#N/A</v>
      </c>
      <c r="AV53" t="e">
        <f ca="1">VLOOKUP($B53,基础扩展表!$E:$AG,MATCH(AV$2,基础扩展表!$E$1:$AG$1,0),FALSE)</f>
        <v>#N/A</v>
      </c>
      <c r="AW53" t="e">
        <f ca="1">VLOOKUP($B53,基础扩展表!$E:$AG,MATCH(AW$2,基础扩展表!$E$1:$AG$1,0),FALSE)</f>
        <v>#N/A</v>
      </c>
      <c r="AX53" t="e">
        <f ca="1">VLOOKUP($B53,基础扩展表!$E:$AG,MATCH(AX$2,基础扩展表!$E$1:$AG$1,0),FALSE)</f>
        <v>#N/A</v>
      </c>
      <c r="AY53" t="e">
        <f ca="1">VLOOKUP($B53,基础扩展表!$E:$AG,MATCH(AY$2,基础扩展表!$E$1:$AG$1,0),FALSE)</f>
        <v>#N/A</v>
      </c>
      <c r="AZ53" t="e">
        <f ca="1">VLOOKUP($B53,基础扩展表!$E:$AG,MATCH(AZ$2,基础扩展表!$E$1:$AG$1,0),FALSE)</f>
        <v>#N/A</v>
      </c>
      <c r="BA53" t="e">
        <f ca="1">VLOOKUP($B53,基础扩展表!$E:$AG,MATCH(BA$2,基础扩展表!$E$1:$AG$1,0),FALSE)</f>
        <v>#N/A</v>
      </c>
      <c r="BB53" t="e">
        <f ca="1">VLOOKUP($B53,基础扩展表!$E:$AG,MATCH(BB$2,基础扩展表!$E$1:$AG$1,0),FALSE)</f>
        <v>#N/A</v>
      </c>
      <c r="BC53" t="e">
        <f ca="1">VLOOKUP($B53,基础扩展表!$E:$AG,MATCH(BC$2,基础扩展表!$E$1:$AG$1,0),FALSE)</f>
        <v>#N/A</v>
      </c>
      <c r="BD53" t="e">
        <f ca="1">VLOOKUP($B53,基础扩展表!$E:$AG,MATCH(BD$2,基础扩展表!$E$1:$AG$1,0),FALSE)</f>
        <v>#N/A</v>
      </c>
      <c r="BE53" t="e">
        <f ca="1">VLOOKUP($B53,基础扩展表!$E:$AG,MATCH(BE$2,基础扩展表!$E$1:$AG$1,0),FALSE)</f>
        <v>#N/A</v>
      </c>
      <c r="BF53" t="e">
        <f ca="1">VLOOKUP($B53,基础扩展表!$E:$AG,MATCH(BF$2,基础扩展表!$E$1:$AG$1,0),FALSE)</f>
        <v>#N/A</v>
      </c>
      <c r="BG53" t="e">
        <f ca="1">VLOOKUP($B53,基础扩展表!$E:$AG,MATCH(BG$2,基础扩展表!$E$1:$AG$1,0),FALSE)</f>
        <v>#N/A</v>
      </c>
      <c r="BH53" t="e">
        <f ca="1">VLOOKUP($B53,基础扩展表!$E:$AG,MATCH(BH$2,基础扩展表!$E$1:$AG$1,0),FALSE)</f>
        <v>#N/A</v>
      </c>
      <c r="BI53" t="e">
        <f ca="1">VLOOKUP($B53,基础扩展表!$E:$AG,MATCH(BI$2,基础扩展表!$E$1:$AG$1,0),FALSE)</f>
        <v>#N/A</v>
      </c>
      <c r="BJ53" t="e">
        <f ca="1">VLOOKUP($B53,基础扩展表!$E:$AG,MATCH(BJ$2,基础扩展表!$E$1:$AG$1,0),FALSE)</f>
        <v>#N/A</v>
      </c>
      <c r="BK53" t="e">
        <f ca="1">VLOOKUP($B53,基础扩展表!$E:$AG,MATCH(BK$2,基础扩展表!$E$1:$AG$1,0),FALSE)</f>
        <v>#N/A</v>
      </c>
      <c r="BL53" t="e">
        <f ca="1">VLOOKUP($B53,基础扩展表!$E:$AG,MATCH(BL$2,基础扩展表!$E$1:$AG$1,0),FALSE)</f>
        <v>#N/A</v>
      </c>
      <c r="BM53" t="e">
        <f ca="1">VLOOKUP($B53,基础扩展表!$E:$AG,MATCH(BM$2,基础扩展表!$E$1:$AG$1,0),FALSE)</f>
        <v>#N/A</v>
      </c>
      <c r="BN53" t="e">
        <f ca="1">VLOOKUP($B53,基础扩展表!$E:$AG,MATCH(BN$2,基础扩展表!$E$1:$AG$1,0),FALSE)</f>
        <v>#N/A</v>
      </c>
      <c r="BO53" t="e">
        <f ca="1">VLOOKUP($B53,基础扩展表!$E:$AG,MATCH(BO$2,基础扩展表!$E$1:$AG$1,0),FALSE)</f>
        <v>#N/A</v>
      </c>
      <c r="BP53" t="e">
        <f ca="1">VLOOKUP($B53,基础扩展表!$E:$AG,MATCH(BP$2,基础扩展表!$E$1:$AG$1,0),FALSE)</f>
        <v>#N/A</v>
      </c>
      <c r="BQ53" t="str">
        <f ca="1">IF($B53="","",IF(VLOOKUP($E53,模型表!$C:$R,16,FALSE)=1,VLOOKUP($E53,模型表!$C:$S,17,FALSE),""))</f>
        <v/>
      </c>
      <c r="BR53" t="e">
        <f ca="1">VLOOKUP(C53,模型表!D:H,5,FALSE)</f>
        <v>#N/A</v>
      </c>
    </row>
    <row r="54" spans="2:70" x14ac:dyDescent="0.2">
      <c r="B54" t="str">
        <f t="array" aca="1" ref="B54" ca="1">INDEX(基础表!$Y:$Y,SMALL(IF(基础表!$Z:$Z=0,ROW(基础表!$Z:$Z),999),ROW(H48)))&amp;""</f>
        <v/>
      </c>
      <c r="C54" t="e">
        <f ca="1">VLOOKUP(VLOOKUP($B54,基础表!$E:$G,3,FALSE),模型表!$C:$D,2,FALSE)</f>
        <v>#N/A</v>
      </c>
      <c r="E54" t="e">
        <f ca="1">VLOOKUP($B54,基础表!$E:$G,3,FALSE)</f>
        <v>#N/A</v>
      </c>
      <c r="G54" t="e">
        <f ca="1">VLOOKUP($E54,模型表!$C:$G,5,FALSE)</f>
        <v>#N/A</v>
      </c>
      <c r="H54" t="e">
        <f ca="1">VLOOKUP($E54,模型表!$C:$F,4,FALSE)</f>
        <v>#N/A</v>
      </c>
      <c r="I54" t="e">
        <f ca="1">VLOOKUP($E54,模型表!$C:$J,8,FALSE)</f>
        <v>#N/A</v>
      </c>
      <c r="K54" t="str">
        <f t="shared" ca="1" si="0"/>
        <v/>
      </c>
      <c r="L54" t="str">
        <f t="shared" ca="1" si="1"/>
        <v/>
      </c>
      <c r="M54" t="str">
        <f t="shared" ca="1" si="2"/>
        <v/>
      </c>
      <c r="N54" t="str">
        <f t="shared" ca="1" si="3"/>
        <v/>
      </c>
      <c r="O54" t="str">
        <f t="shared" ca="1" si="8"/>
        <v/>
      </c>
      <c r="P54" t="str">
        <f t="shared" ca="1" si="4"/>
        <v/>
      </c>
      <c r="Q54" t="e">
        <f ca="1">VLOOKUP($E54,模型表!$C:$K,9,FALSE)</f>
        <v>#N/A</v>
      </c>
      <c r="S54" t="e">
        <f ca="1">IF(VLOOKUP($E54,模型表!$C:$L,6,FALSE)=0,"",VLOOKUP($E54,模型表!$C:$L,10,FALSE))</f>
        <v>#N/A</v>
      </c>
      <c r="U54" t="e">
        <f ca="1">VLOOKUP($E54,模型表!$C:$Q,11,FALSE)</f>
        <v>#N/A</v>
      </c>
      <c r="Y54" t="e">
        <f ca="1">IF(VLOOKUP($E54,模型表!$C:$N,12,FALSE)="Death",VLOOKUP($E54,模型表!$C:$Q,13,FALSE),"")</f>
        <v>#N/A</v>
      </c>
      <c r="Z54" t="str">
        <f ca="1">IF($B54="","",IF(VLOOKUP($E54,模型表!$C:$O,12,FALSE)="PBuff","["&amp;VLOOKUP($E54,模型表!$C:Q,13,FALSE)&amp;"]","[]"))</f>
        <v/>
      </c>
      <c r="AA54" t="e">
        <f ca="1">VLOOKUP($B54,基础扩展表!$E:$I,5,FALSE)</f>
        <v>#N/A</v>
      </c>
      <c r="AB54" t="e">
        <f ca="1">VLOOKUP($B54,基础扩展表!$E:$I,4,FALSE)</f>
        <v>#N/A</v>
      </c>
      <c r="AC54" t="e">
        <f ca="1">VLOOKUP($B54,基础表!$E:$T,16,FALSE)</f>
        <v>#N/A</v>
      </c>
      <c r="AD54" t="str">
        <f t="shared" ca="1" si="9"/>
        <v/>
      </c>
      <c r="AE54" t="str">
        <f t="shared" ca="1" si="5"/>
        <v/>
      </c>
      <c r="AF54" t="str">
        <f t="shared" ca="1" si="10"/>
        <v/>
      </c>
      <c r="AH54" t="e">
        <f ca="1">VLOOKUP($B54,基础表!$E:$R,14,FALSE)</f>
        <v>#N/A</v>
      </c>
      <c r="AI54" t="e">
        <f ca="1">VLOOKUP($B54,基础表!$E:$S,13,FALSE)</f>
        <v>#N/A</v>
      </c>
      <c r="AK54" t="e">
        <f ca="1">VLOOKUP($B54,基础表!$E:$H,4,FALSE)</f>
        <v>#N/A</v>
      </c>
      <c r="AN54" s="23" t="e">
        <f t="shared" ca="1" si="11"/>
        <v>#N/A</v>
      </c>
      <c r="AO54" s="23" t="str">
        <f t="shared" ca="1" si="6"/>
        <v/>
      </c>
      <c r="AP54" s="23" t="str">
        <f t="shared" ca="1" si="7"/>
        <v/>
      </c>
      <c r="AR54" t="e">
        <f ca="1">VLOOKUP($B54,基础表!$E:$J,4,FALSE)</f>
        <v>#N/A</v>
      </c>
      <c r="AS54" t="e">
        <f ca="1">VLOOKUP($B54,基础表!$E:$J,5,FALSE)</f>
        <v>#N/A</v>
      </c>
      <c r="AT54" t="e">
        <f ca="1">VLOOKUP($B54,基础表!$E:$J,6,FALSE)</f>
        <v>#N/A</v>
      </c>
      <c r="AU54" t="e">
        <f ca="1">VLOOKUP($B54,基础扩展表!$E:$AG,MATCH(AU$2,基础扩展表!$E$1:$AG$1,0),FALSE)</f>
        <v>#N/A</v>
      </c>
      <c r="AV54" t="e">
        <f ca="1">VLOOKUP($B54,基础扩展表!$E:$AG,MATCH(AV$2,基础扩展表!$E$1:$AG$1,0),FALSE)</f>
        <v>#N/A</v>
      </c>
      <c r="AW54" t="e">
        <f ca="1">VLOOKUP($B54,基础扩展表!$E:$AG,MATCH(AW$2,基础扩展表!$E$1:$AG$1,0),FALSE)</f>
        <v>#N/A</v>
      </c>
      <c r="AX54" t="e">
        <f ca="1">VLOOKUP($B54,基础扩展表!$E:$AG,MATCH(AX$2,基础扩展表!$E$1:$AG$1,0),FALSE)</f>
        <v>#N/A</v>
      </c>
      <c r="AY54" t="e">
        <f ca="1">VLOOKUP($B54,基础扩展表!$E:$AG,MATCH(AY$2,基础扩展表!$E$1:$AG$1,0),FALSE)</f>
        <v>#N/A</v>
      </c>
      <c r="AZ54" t="e">
        <f ca="1">VLOOKUP($B54,基础扩展表!$E:$AG,MATCH(AZ$2,基础扩展表!$E$1:$AG$1,0),FALSE)</f>
        <v>#N/A</v>
      </c>
      <c r="BA54" t="e">
        <f ca="1">VLOOKUP($B54,基础扩展表!$E:$AG,MATCH(BA$2,基础扩展表!$E$1:$AG$1,0),FALSE)</f>
        <v>#N/A</v>
      </c>
      <c r="BB54" t="e">
        <f ca="1">VLOOKUP($B54,基础扩展表!$E:$AG,MATCH(BB$2,基础扩展表!$E$1:$AG$1,0),FALSE)</f>
        <v>#N/A</v>
      </c>
      <c r="BC54" t="e">
        <f ca="1">VLOOKUP($B54,基础扩展表!$E:$AG,MATCH(BC$2,基础扩展表!$E$1:$AG$1,0),FALSE)</f>
        <v>#N/A</v>
      </c>
      <c r="BD54" t="e">
        <f ca="1">VLOOKUP($B54,基础扩展表!$E:$AG,MATCH(BD$2,基础扩展表!$E$1:$AG$1,0),FALSE)</f>
        <v>#N/A</v>
      </c>
      <c r="BE54" t="e">
        <f ca="1">VLOOKUP($B54,基础扩展表!$E:$AG,MATCH(BE$2,基础扩展表!$E$1:$AG$1,0),FALSE)</f>
        <v>#N/A</v>
      </c>
      <c r="BF54" t="e">
        <f ca="1">VLOOKUP($B54,基础扩展表!$E:$AG,MATCH(BF$2,基础扩展表!$E$1:$AG$1,0),FALSE)</f>
        <v>#N/A</v>
      </c>
      <c r="BG54" t="e">
        <f ca="1">VLOOKUP($B54,基础扩展表!$E:$AG,MATCH(BG$2,基础扩展表!$E$1:$AG$1,0),FALSE)</f>
        <v>#N/A</v>
      </c>
      <c r="BH54" t="e">
        <f ca="1">VLOOKUP($B54,基础扩展表!$E:$AG,MATCH(BH$2,基础扩展表!$E$1:$AG$1,0),FALSE)</f>
        <v>#N/A</v>
      </c>
      <c r="BI54" t="e">
        <f ca="1">VLOOKUP($B54,基础扩展表!$E:$AG,MATCH(BI$2,基础扩展表!$E$1:$AG$1,0),FALSE)</f>
        <v>#N/A</v>
      </c>
      <c r="BJ54" t="e">
        <f ca="1">VLOOKUP($B54,基础扩展表!$E:$AG,MATCH(BJ$2,基础扩展表!$E$1:$AG$1,0),FALSE)</f>
        <v>#N/A</v>
      </c>
      <c r="BK54" t="e">
        <f ca="1">VLOOKUP($B54,基础扩展表!$E:$AG,MATCH(BK$2,基础扩展表!$E$1:$AG$1,0),FALSE)</f>
        <v>#N/A</v>
      </c>
      <c r="BL54" t="e">
        <f ca="1">VLOOKUP($B54,基础扩展表!$E:$AG,MATCH(BL$2,基础扩展表!$E$1:$AG$1,0),FALSE)</f>
        <v>#N/A</v>
      </c>
      <c r="BM54" t="e">
        <f ca="1">VLOOKUP($B54,基础扩展表!$E:$AG,MATCH(BM$2,基础扩展表!$E$1:$AG$1,0),FALSE)</f>
        <v>#N/A</v>
      </c>
      <c r="BN54" t="e">
        <f ca="1">VLOOKUP($B54,基础扩展表!$E:$AG,MATCH(BN$2,基础扩展表!$E$1:$AG$1,0),FALSE)</f>
        <v>#N/A</v>
      </c>
      <c r="BO54" t="e">
        <f ca="1">VLOOKUP($B54,基础扩展表!$E:$AG,MATCH(BO$2,基础扩展表!$E$1:$AG$1,0),FALSE)</f>
        <v>#N/A</v>
      </c>
      <c r="BP54" t="e">
        <f ca="1">VLOOKUP($B54,基础扩展表!$E:$AG,MATCH(BP$2,基础扩展表!$E$1:$AG$1,0),FALSE)</f>
        <v>#N/A</v>
      </c>
      <c r="BQ54" t="str">
        <f ca="1">IF($B54="","",IF(VLOOKUP($E54,模型表!$C:$R,16,FALSE)=1,VLOOKUP($E54,模型表!$C:$S,17,FALSE),""))</f>
        <v/>
      </c>
      <c r="BR54" t="e">
        <f ca="1">VLOOKUP(C54,模型表!D:H,5,FALSE)</f>
        <v>#N/A</v>
      </c>
    </row>
    <row r="55" spans="2:70" x14ac:dyDescent="0.2">
      <c r="B55" t="str">
        <f t="array" aca="1" ref="B55" ca="1">INDEX(基础表!$Y:$Y,SMALL(IF(基础表!$Z:$Z=0,ROW(基础表!$Z:$Z),999),ROW(H49)))&amp;""</f>
        <v/>
      </c>
      <c r="C55" t="e">
        <f ca="1">VLOOKUP(VLOOKUP($B55,基础表!$E:$G,3,FALSE),模型表!$C:$D,2,FALSE)</f>
        <v>#N/A</v>
      </c>
      <c r="E55" t="e">
        <f ca="1">VLOOKUP($B55,基础表!$E:$G,3,FALSE)</f>
        <v>#N/A</v>
      </c>
      <c r="G55" t="e">
        <f ca="1">VLOOKUP($E55,模型表!$C:$G,5,FALSE)</f>
        <v>#N/A</v>
      </c>
      <c r="H55" t="e">
        <f ca="1">VLOOKUP($E55,模型表!$C:$F,4,FALSE)</f>
        <v>#N/A</v>
      </c>
      <c r="I55" t="e">
        <f ca="1">VLOOKUP($E55,模型表!$C:$J,8,FALSE)</f>
        <v>#N/A</v>
      </c>
      <c r="K55" t="str">
        <f t="shared" ca="1" si="0"/>
        <v/>
      </c>
      <c r="L55" t="str">
        <f t="shared" ca="1" si="1"/>
        <v/>
      </c>
      <c r="M55" t="str">
        <f t="shared" ca="1" si="2"/>
        <v/>
      </c>
      <c r="N55" t="str">
        <f t="shared" ca="1" si="3"/>
        <v/>
      </c>
      <c r="O55" t="str">
        <f t="shared" ca="1" si="8"/>
        <v/>
      </c>
      <c r="P55" t="str">
        <f t="shared" ca="1" si="4"/>
        <v/>
      </c>
      <c r="Q55" t="e">
        <f ca="1">VLOOKUP($E55,模型表!$C:$K,9,FALSE)</f>
        <v>#N/A</v>
      </c>
      <c r="S55" t="e">
        <f ca="1">IF(VLOOKUP($E55,模型表!$C:$L,6,FALSE)=0,"",VLOOKUP($E55,模型表!$C:$L,10,FALSE))</f>
        <v>#N/A</v>
      </c>
      <c r="U55" t="e">
        <f ca="1">VLOOKUP($E55,模型表!$C:$Q,11,FALSE)</f>
        <v>#N/A</v>
      </c>
      <c r="Y55" t="e">
        <f ca="1">IF(VLOOKUP($E55,模型表!$C:$N,12,FALSE)="Death",VLOOKUP($E55,模型表!$C:$Q,13,FALSE),"")</f>
        <v>#N/A</v>
      </c>
      <c r="Z55" t="str">
        <f ca="1">IF($B55="","",IF(VLOOKUP($E55,模型表!$C:$O,12,FALSE)="PBuff","["&amp;VLOOKUP($E55,模型表!$C:Q,13,FALSE)&amp;"]","[]"))</f>
        <v/>
      </c>
      <c r="AA55" t="e">
        <f ca="1">VLOOKUP($B55,基础扩展表!$E:$I,5,FALSE)</f>
        <v>#N/A</v>
      </c>
      <c r="AB55" t="e">
        <f ca="1">VLOOKUP($B55,基础扩展表!$E:$I,4,FALSE)</f>
        <v>#N/A</v>
      </c>
      <c r="AC55" t="e">
        <f ca="1">VLOOKUP($B55,基础表!$E:$T,16,FALSE)</f>
        <v>#N/A</v>
      </c>
      <c r="AD55" t="str">
        <f t="shared" ca="1" si="9"/>
        <v/>
      </c>
      <c r="AE55" t="str">
        <f t="shared" ca="1" si="5"/>
        <v/>
      </c>
      <c r="AF55" t="str">
        <f t="shared" ca="1" si="10"/>
        <v/>
      </c>
      <c r="AH55" t="e">
        <f ca="1">VLOOKUP($B55,基础表!$E:$R,14,FALSE)</f>
        <v>#N/A</v>
      </c>
      <c r="AI55" t="e">
        <f ca="1">VLOOKUP($B55,基础表!$E:$S,13,FALSE)</f>
        <v>#N/A</v>
      </c>
      <c r="AK55" t="e">
        <f ca="1">VLOOKUP($B55,基础表!$E:$H,4,FALSE)</f>
        <v>#N/A</v>
      </c>
      <c r="AN55" s="23" t="e">
        <f t="shared" ca="1" si="11"/>
        <v>#N/A</v>
      </c>
      <c r="AO55" s="23" t="str">
        <f t="shared" ca="1" si="6"/>
        <v/>
      </c>
      <c r="AP55" s="23" t="str">
        <f t="shared" ca="1" si="7"/>
        <v/>
      </c>
      <c r="AR55" t="e">
        <f ca="1">VLOOKUP($B55,基础表!$E:$J,4,FALSE)</f>
        <v>#N/A</v>
      </c>
      <c r="AS55" t="e">
        <f ca="1">VLOOKUP($B55,基础表!$E:$J,5,FALSE)</f>
        <v>#N/A</v>
      </c>
      <c r="AT55" t="e">
        <f ca="1">VLOOKUP($B55,基础表!$E:$J,6,FALSE)</f>
        <v>#N/A</v>
      </c>
      <c r="AU55" t="e">
        <f ca="1">VLOOKUP($B55,基础扩展表!$E:$AG,MATCH(AU$2,基础扩展表!$E$1:$AG$1,0),FALSE)</f>
        <v>#N/A</v>
      </c>
      <c r="AV55" t="e">
        <f ca="1">VLOOKUP($B55,基础扩展表!$E:$AG,MATCH(AV$2,基础扩展表!$E$1:$AG$1,0),FALSE)</f>
        <v>#N/A</v>
      </c>
      <c r="AW55" t="e">
        <f ca="1">VLOOKUP($B55,基础扩展表!$E:$AG,MATCH(AW$2,基础扩展表!$E$1:$AG$1,0),FALSE)</f>
        <v>#N/A</v>
      </c>
      <c r="AX55" t="e">
        <f ca="1">VLOOKUP($B55,基础扩展表!$E:$AG,MATCH(AX$2,基础扩展表!$E$1:$AG$1,0),FALSE)</f>
        <v>#N/A</v>
      </c>
      <c r="AY55" t="e">
        <f ca="1">VLOOKUP($B55,基础扩展表!$E:$AG,MATCH(AY$2,基础扩展表!$E$1:$AG$1,0),FALSE)</f>
        <v>#N/A</v>
      </c>
      <c r="AZ55" t="e">
        <f ca="1">VLOOKUP($B55,基础扩展表!$E:$AG,MATCH(AZ$2,基础扩展表!$E$1:$AG$1,0),FALSE)</f>
        <v>#N/A</v>
      </c>
      <c r="BA55" t="e">
        <f ca="1">VLOOKUP($B55,基础扩展表!$E:$AG,MATCH(BA$2,基础扩展表!$E$1:$AG$1,0),FALSE)</f>
        <v>#N/A</v>
      </c>
      <c r="BB55" t="e">
        <f ca="1">VLOOKUP($B55,基础扩展表!$E:$AG,MATCH(BB$2,基础扩展表!$E$1:$AG$1,0),FALSE)</f>
        <v>#N/A</v>
      </c>
      <c r="BC55" t="e">
        <f ca="1">VLOOKUP($B55,基础扩展表!$E:$AG,MATCH(BC$2,基础扩展表!$E$1:$AG$1,0),FALSE)</f>
        <v>#N/A</v>
      </c>
      <c r="BD55" t="e">
        <f ca="1">VLOOKUP($B55,基础扩展表!$E:$AG,MATCH(BD$2,基础扩展表!$E$1:$AG$1,0),FALSE)</f>
        <v>#N/A</v>
      </c>
      <c r="BE55" t="e">
        <f ca="1">VLOOKUP($B55,基础扩展表!$E:$AG,MATCH(BE$2,基础扩展表!$E$1:$AG$1,0),FALSE)</f>
        <v>#N/A</v>
      </c>
      <c r="BF55" t="e">
        <f ca="1">VLOOKUP($B55,基础扩展表!$E:$AG,MATCH(BF$2,基础扩展表!$E$1:$AG$1,0),FALSE)</f>
        <v>#N/A</v>
      </c>
      <c r="BG55" t="e">
        <f ca="1">VLOOKUP($B55,基础扩展表!$E:$AG,MATCH(BG$2,基础扩展表!$E$1:$AG$1,0),FALSE)</f>
        <v>#N/A</v>
      </c>
      <c r="BH55" t="e">
        <f ca="1">VLOOKUP($B55,基础扩展表!$E:$AG,MATCH(BH$2,基础扩展表!$E$1:$AG$1,0),FALSE)</f>
        <v>#N/A</v>
      </c>
      <c r="BI55" t="e">
        <f ca="1">VLOOKUP($B55,基础扩展表!$E:$AG,MATCH(BI$2,基础扩展表!$E$1:$AG$1,0),FALSE)</f>
        <v>#N/A</v>
      </c>
      <c r="BJ55" t="e">
        <f ca="1">VLOOKUP($B55,基础扩展表!$E:$AG,MATCH(BJ$2,基础扩展表!$E$1:$AG$1,0),FALSE)</f>
        <v>#N/A</v>
      </c>
      <c r="BK55" t="e">
        <f ca="1">VLOOKUP($B55,基础扩展表!$E:$AG,MATCH(BK$2,基础扩展表!$E$1:$AG$1,0),FALSE)</f>
        <v>#N/A</v>
      </c>
      <c r="BL55" t="e">
        <f ca="1">VLOOKUP($B55,基础扩展表!$E:$AG,MATCH(BL$2,基础扩展表!$E$1:$AG$1,0),FALSE)</f>
        <v>#N/A</v>
      </c>
      <c r="BM55" t="e">
        <f ca="1">VLOOKUP($B55,基础扩展表!$E:$AG,MATCH(BM$2,基础扩展表!$E$1:$AG$1,0),FALSE)</f>
        <v>#N/A</v>
      </c>
      <c r="BN55" t="e">
        <f ca="1">VLOOKUP($B55,基础扩展表!$E:$AG,MATCH(BN$2,基础扩展表!$E$1:$AG$1,0),FALSE)</f>
        <v>#N/A</v>
      </c>
      <c r="BO55" t="e">
        <f ca="1">VLOOKUP($B55,基础扩展表!$E:$AG,MATCH(BO$2,基础扩展表!$E$1:$AG$1,0),FALSE)</f>
        <v>#N/A</v>
      </c>
      <c r="BP55" t="e">
        <f ca="1">VLOOKUP($B55,基础扩展表!$E:$AG,MATCH(BP$2,基础扩展表!$E$1:$AG$1,0),FALSE)</f>
        <v>#N/A</v>
      </c>
      <c r="BQ55" t="str">
        <f ca="1">IF($B55="","",IF(VLOOKUP($E55,模型表!$C:$R,16,FALSE)=1,VLOOKUP($E55,模型表!$C:$S,17,FALSE),""))</f>
        <v/>
      </c>
      <c r="BR55" t="e">
        <f ca="1">VLOOKUP(C55,模型表!D:H,5,FALSE)</f>
        <v>#N/A</v>
      </c>
    </row>
    <row r="56" spans="2:70" x14ac:dyDescent="0.2">
      <c r="B56" t="str">
        <f t="array" aca="1" ref="B56" ca="1">INDEX(基础表!$Y:$Y,SMALL(IF(基础表!$Z:$Z=0,ROW(基础表!$Z:$Z),999),ROW(H50)))&amp;""</f>
        <v/>
      </c>
      <c r="C56" t="e">
        <f ca="1">VLOOKUP(VLOOKUP($B56,基础表!$E:$G,3,FALSE),模型表!$C:$D,2,FALSE)</f>
        <v>#N/A</v>
      </c>
      <c r="E56" t="e">
        <f ca="1">VLOOKUP($B56,基础表!$E:$G,3,FALSE)</f>
        <v>#N/A</v>
      </c>
      <c r="G56" t="e">
        <f ca="1">VLOOKUP($E56,模型表!$C:$G,5,FALSE)</f>
        <v>#N/A</v>
      </c>
      <c r="H56" t="e">
        <f ca="1">VLOOKUP($E56,模型表!$C:$F,4,FALSE)</f>
        <v>#N/A</v>
      </c>
      <c r="I56" t="e">
        <f ca="1">VLOOKUP($E56,模型表!$C:$J,8,FALSE)</f>
        <v>#N/A</v>
      </c>
      <c r="K56" t="str">
        <f t="shared" ca="1" si="0"/>
        <v/>
      </c>
      <c r="L56" t="str">
        <f t="shared" ca="1" si="1"/>
        <v/>
      </c>
      <c r="M56" t="str">
        <f t="shared" ca="1" si="2"/>
        <v/>
      </c>
      <c r="N56" t="str">
        <f t="shared" ca="1" si="3"/>
        <v/>
      </c>
      <c r="O56" t="str">
        <f t="shared" ca="1" si="8"/>
        <v/>
      </c>
      <c r="P56" t="str">
        <f t="shared" ca="1" si="4"/>
        <v/>
      </c>
      <c r="Q56" t="e">
        <f ca="1">VLOOKUP($E56,模型表!$C:$K,9,FALSE)</f>
        <v>#N/A</v>
      </c>
      <c r="S56" t="e">
        <f ca="1">IF(VLOOKUP($E56,模型表!$C:$L,6,FALSE)=0,"",VLOOKUP($E56,模型表!$C:$L,10,FALSE))</f>
        <v>#N/A</v>
      </c>
      <c r="U56" t="e">
        <f ca="1">VLOOKUP($E56,模型表!$C:$Q,11,FALSE)</f>
        <v>#N/A</v>
      </c>
      <c r="Y56" t="e">
        <f ca="1">IF(VLOOKUP($E56,模型表!$C:$N,12,FALSE)="Death",VLOOKUP($E56,模型表!$C:$Q,13,FALSE),"")</f>
        <v>#N/A</v>
      </c>
      <c r="Z56" t="str">
        <f ca="1">IF($B56="","",IF(VLOOKUP($E56,模型表!$C:$O,12,FALSE)="PBuff","["&amp;VLOOKUP($E56,模型表!$C:Q,13,FALSE)&amp;"]","[]"))</f>
        <v/>
      </c>
      <c r="AA56" t="e">
        <f ca="1">VLOOKUP($B56,基础扩展表!$E:$I,5,FALSE)</f>
        <v>#N/A</v>
      </c>
      <c r="AB56" t="e">
        <f ca="1">VLOOKUP($B56,基础扩展表!$E:$I,4,FALSE)</f>
        <v>#N/A</v>
      </c>
      <c r="AC56" t="e">
        <f ca="1">VLOOKUP($B56,基础表!$E:$T,16,FALSE)</f>
        <v>#N/A</v>
      </c>
      <c r="AD56" t="str">
        <f t="shared" ca="1" si="9"/>
        <v/>
      </c>
      <c r="AE56" t="str">
        <f t="shared" ca="1" si="5"/>
        <v/>
      </c>
      <c r="AF56" t="str">
        <f t="shared" ca="1" si="10"/>
        <v/>
      </c>
      <c r="AH56" t="e">
        <f ca="1">VLOOKUP($B56,基础表!$E:$R,14,FALSE)</f>
        <v>#N/A</v>
      </c>
      <c r="AI56" t="e">
        <f ca="1">VLOOKUP($B56,基础表!$E:$S,13,FALSE)</f>
        <v>#N/A</v>
      </c>
      <c r="AK56" t="e">
        <f ca="1">VLOOKUP($B56,基础表!$E:$H,4,FALSE)</f>
        <v>#N/A</v>
      </c>
      <c r="AN56" s="23" t="e">
        <f t="shared" ca="1" si="11"/>
        <v>#N/A</v>
      </c>
      <c r="AO56" s="23" t="str">
        <f t="shared" ca="1" si="6"/>
        <v/>
      </c>
      <c r="AP56" s="23" t="str">
        <f t="shared" ca="1" si="7"/>
        <v/>
      </c>
      <c r="AR56" t="e">
        <f ca="1">VLOOKUP($B56,基础表!$E:$J,4,FALSE)</f>
        <v>#N/A</v>
      </c>
      <c r="AS56" t="e">
        <f ca="1">VLOOKUP($B56,基础表!$E:$J,5,FALSE)</f>
        <v>#N/A</v>
      </c>
      <c r="AT56" t="e">
        <f ca="1">VLOOKUP($B56,基础表!$E:$J,6,FALSE)</f>
        <v>#N/A</v>
      </c>
      <c r="AU56" t="e">
        <f ca="1">VLOOKUP($B56,基础扩展表!$E:$AG,MATCH(AU$2,基础扩展表!$E$1:$AG$1,0),FALSE)</f>
        <v>#N/A</v>
      </c>
      <c r="AV56" t="e">
        <f ca="1">VLOOKUP($B56,基础扩展表!$E:$AG,MATCH(AV$2,基础扩展表!$E$1:$AG$1,0),FALSE)</f>
        <v>#N/A</v>
      </c>
      <c r="AW56" t="e">
        <f ca="1">VLOOKUP($B56,基础扩展表!$E:$AG,MATCH(AW$2,基础扩展表!$E$1:$AG$1,0),FALSE)</f>
        <v>#N/A</v>
      </c>
      <c r="AX56" t="e">
        <f ca="1">VLOOKUP($B56,基础扩展表!$E:$AG,MATCH(AX$2,基础扩展表!$E$1:$AG$1,0),FALSE)</f>
        <v>#N/A</v>
      </c>
      <c r="AY56" t="e">
        <f ca="1">VLOOKUP($B56,基础扩展表!$E:$AG,MATCH(AY$2,基础扩展表!$E$1:$AG$1,0),FALSE)</f>
        <v>#N/A</v>
      </c>
      <c r="AZ56" t="e">
        <f ca="1">VLOOKUP($B56,基础扩展表!$E:$AG,MATCH(AZ$2,基础扩展表!$E$1:$AG$1,0),FALSE)</f>
        <v>#N/A</v>
      </c>
      <c r="BA56" t="e">
        <f ca="1">VLOOKUP($B56,基础扩展表!$E:$AG,MATCH(BA$2,基础扩展表!$E$1:$AG$1,0),FALSE)</f>
        <v>#N/A</v>
      </c>
      <c r="BB56" t="e">
        <f ca="1">VLOOKUP($B56,基础扩展表!$E:$AG,MATCH(BB$2,基础扩展表!$E$1:$AG$1,0),FALSE)</f>
        <v>#N/A</v>
      </c>
      <c r="BC56" t="e">
        <f ca="1">VLOOKUP($B56,基础扩展表!$E:$AG,MATCH(BC$2,基础扩展表!$E$1:$AG$1,0),FALSE)</f>
        <v>#N/A</v>
      </c>
      <c r="BD56" t="e">
        <f ca="1">VLOOKUP($B56,基础扩展表!$E:$AG,MATCH(BD$2,基础扩展表!$E$1:$AG$1,0),FALSE)</f>
        <v>#N/A</v>
      </c>
      <c r="BE56" t="e">
        <f ca="1">VLOOKUP($B56,基础扩展表!$E:$AG,MATCH(BE$2,基础扩展表!$E$1:$AG$1,0),FALSE)</f>
        <v>#N/A</v>
      </c>
      <c r="BF56" t="e">
        <f ca="1">VLOOKUP($B56,基础扩展表!$E:$AG,MATCH(BF$2,基础扩展表!$E$1:$AG$1,0),FALSE)</f>
        <v>#N/A</v>
      </c>
      <c r="BG56" t="e">
        <f ca="1">VLOOKUP($B56,基础扩展表!$E:$AG,MATCH(BG$2,基础扩展表!$E$1:$AG$1,0),FALSE)</f>
        <v>#N/A</v>
      </c>
      <c r="BH56" t="e">
        <f ca="1">VLOOKUP($B56,基础扩展表!$E:$AG,MATCH(BH$2,基础扩展表!$E$1:$AG$1,0),FALSE)</f>
        <v>#N/A</v>
      </c>
      <c r="BI56" t="e">
        <f ca="1">VLOOKUP($B56,基础扩展表!$E:$AG,MATCH(BI$2,基础扩展表!$E$1:$AG$1,0),FALSE)</f>
        <v>#N/A</v>
      </c>
      <c r="BJ56" t="e">
        <f ca="1">VLOOKUP($B56,基础扩展表!$E:$AG,MATCH(BJ$2,基础扩展表!$E$1:$AG$1,0),FALSE)</f>
        <v>#N/A</v>
      </c>
      <c r="BK56" t="e">
        <f ca="1">VLOOKUP($B56,基础扩展表!$E:$AG,MATCH(BK$2,基础扩展表!$E$1:$AG$1,0),FALSE)</f>
        <v>#N/A</v>
      </c>
      <c r="BL56" t="e">
        <f ca="1">VLOOKUP($B56,基础扩展表!$E:$AG,MATCH(BL$2,基础扩展表!$E$1:$AG$1,0),FALSE)</f>
        <v>#N/A</v>
      </c>
      <c r="BM56" t="e">
        <f ca="1">VLOOKUP($B56,基础扩展表!$E:$AG,MATCH(BM$2,基础扩展表!$E$1:$AG$1,0),FALSE)</f>
        <v>#N/A</v>
      </c>
      <c r="BN56" t="e">
        <f ca="1">VLOOKUP($B56,基础扩展表!$E:$AG,MATCH(BN$2,基础扩展表!$E$1:$AG$1,0),FALSE)</f>
        <v>#N/A</v>
      </c>
      <c r="BO56" t="e">
        <f ca="1">VLOOKUP($B56,基础扩展表!$E:$AG,MATCH(BO$2,基础扩展表!$E$1:$AG$1,0),FALSE)</f>
        <v>#N/A</v>
      </c>
      <c r="BP56" t="e">
        <f ca="1">VLOOKUP($B56,基础扩展表!$E:$AG,MATCH(BP$2,基础扩展表!$E$1:$AG$1,0),FALSE)</f>
        <v>#N/A</v>
      </c>
      <c r="BQ56" t="str">
        <f ca="1">IF($B56="","",IF(VLOOKUP($E56,模型表!$C:$R,16,FALSE)=1,VLOOKUP($E56,模型表!$C:$S,17,FALSE),""))</f>
        <v/>
      </c>
      <c r="BR56" t="e">
        <f ca="1">VLOOKUP(C56,模型表!D:H,5,FALSE)</f>
        <v>#N/A</v>
      </c>
    </row>
    <row r="57" spans="2:70" x14ac:dyDescent="0.2">
      <c r="B57" t="str">
        <f t="array" aca="1" ref="B57" ca="1">INDEX(基础表!$Y:$Y,SMALL(IF(基础表!$Z:$Z=0,ROW(基础表!$Z:$Z),999),ROW(H51)))&amp;""</f>
        <v/>
      </c>
      <c r="C57" t="e">
        <f ca="1">VLOOKUP(VLOOKUP($B57,基础表!$E:$G,3,FALSE),模型表!$C:$D,2,FALSE)</f>
        <v>#N/A</v>
      </c>
      <c r="E57" t="e">
        <f ca="1">VLOOKUP($B57,基础表!$E:$G,3,FALSE)</f>
        <v>#N/A</v>
      </c>
      <c r="G57" t="e">
        <f ca="1">VLOOKUP($E57,模型表!$C:$G,5,FALSE)</f>
        <v>#N/A</v>
      </c>
      <c r="H57" t="e">
        <f ca="1">VLOOKUP($E57,模型表!$C:$F,4,FALSE)</f>
        <v>#N/A</v>
      </c>
      <c r="I57" t="e">
        <f ca="1">VLOOKUP($E57,模型表!$C:$J,8,FALSE)</f>
        <v>#N/A</v>
      </c>
      <c r="K57" t="str">
        <f t="shared" ca="1" si="0"/>
        <v/>
      </c>
      <c r="L57" t="str">
        <f t="shared" ca="1" si="1"/>
        <v/>
      </c>
      <c r="M57" t="str">
        <f t="shared" ca="1" si="2"/>
        <v/>
      </c>
      <c r="N57" t="str">
        <f t="shared" ca="1" si="3"/>
        <v/>
      </c>
      <c r="O57" t="str">
        <f t="shared" ca="1" si="8"/>
        <v/>
      </c>
      <c r="P57" t="str">
        <f t="shared" ca="1" si="4"/>
        <v/>
      </c>
      <c r="Q57" t="e">
        <f ca="1">VLOOKUP($E57,模型表!$C:$K,9,FALSE)</f>
        <v>#N/A</v>
      </c>
      <c r="S57" t="e">
        <f ca="1">IF(VLOOKUP($E57,模型表!$C:$L,6,FALSE)=0,"",VLOOKUP($E57,模型表!$C:$L,10,FALSE))</f>
        <v>#N/A</v>
      </c>
      <c r="U57" t="e">
        <f ca="1">VLOOKUP($E57,模型表!$C:$Q,11,FALSE)</f>
        <v>#N/A</v>
      </c>
      <c r="Y57" t="e">
        <f ca="1">IF(VLOOKUP($E57,模型表!$C:$N,12,FALSE)="Death",VLOOKUP($E57,模型表!$C:$Q,13,FALSE),"")</f>
        <v>#N/A</v>
      </c>
      <c r="Z57" t="str">
        <f ca="1">IF($B57="","",IF(VLOOKUP($E57,模型表!$C:$O,12,FALSE)="PBuff","["&amp;VLOOKUP($E57,模型表!$C:Q,13,FALSE)&amp;"]","[]"))</f>
        <v/>
      </c>
      <c r="AA57" t="e">
        <f ca="1">VLOOKUP($B57,基础扩展表!$E:$I,5,FALSE)</f>
        <v>#N/A</v>
      </c>
      <c r="AB57" t="e">
        <f ca="1">VLOOKUP($B57,基础扩展表!$E:$I,4,FALSE)</f>
        <v>#N/A</v>
      </c>
      <c r="AC57" t="e">
        <f ca="1">VLOOKUP($B57,基础表!$E:$T,16,FALSE)</f>
        <v>#N/A</v>
      </c>
      <c r="AD57" t="str">
        <f t="shared" ca="1" si="9"/>
        <v/>
      </c>
      <c r="AE57" t="str">
        <f t="shared" ca="1" si="5"/>
        <v/>
      </c>
      <c r="AF57" t="str">
        <f t="shared" ca="1" si="10"/>
        <v/>
      </c>
      <c r="AH57" t="e">
        <f ca="1">VLOOKUP($B57,基础表!$E:$R,14,FALSE)</f>
        <v>#N/A</v>
      </c>
      <c r="AI57" t="e">
        <f ca="1">VLOOKUP($B57,基础表!$E:$S,13,FALSE)</f>
        <v>#N/A</v>
      </c>
      <c r="AK57" t="e">
        <f ca="1">VLOOKUP($B57,基础表!$E:$H,4,FALSE)</f>
        <v>#N/A</v>
      </c>
      <c r="AN57" s="23" t="e">
        <f t="shared" ca="1" si="11"/>
        <v>#N/A</v>
      </c>
      <c r="AO57" s="23" t="str">
        <f t="shared" ca="1" si="6"/>
        <v/>
      </c>
      <c r="AP57" s="23" t="str">
        <f t="shared" ca="1" si="7"/>
        <v/>
      </c>
      <c r="AR57" t="e">
        <f ca="1">VLOOKUP($B57,基础表!$E:$J,4,FALSE)</f>
        <v>#N/A</v>
      </c>
      <c r="AS57" t="e">
        <f ca="1">VLOOKUP($B57,基础表!$E:$J,5,FALSE)</f>
        <v>#N/A</v>
      </c>
      <c r="AT57" t="e">
        <f ca="1">VLOOKUP($B57,基础表!$E:$J,6,FALSE)</f>
        <v>#N/A</v>
      </c>
      <c r="AU57" t="e">
        <f ca="1">VLOOKUP($B57,基础扩展表!$E:$AG,MATCH(AU$2,基础扩展表!$E$1:$AG$1,0),FALSE)</f>
        <v>#N/A</v>
      </c>
      <c r="AV57" t="e">
        <f ca="1">VLOOKUP($B57,基础扩展表!$E:$AG,MATCH(AV$2,基础扩展表!$E$1:$AG$1,0),FALSE)</f>
        <v>#N/A</v>
      </c>
      <c r="AW57" t="e">
        <f ca="1">VLOOKUP($B57,基础扩展表!$E:$AG,MATCH(AW$2,基础扩展表!$E$1:$AG$1,0),FALSE)</f>
        <v>#N/A</v>
      </c>
      <c r="AX57" t="e">
        <f ca="1">VLOOKUP($B57,基础扩展表!$E:$AG,MATCH(AX$2,基础扩展表!$E$1:$AG$1,0),FALSE)</f>
        <v>#N/A</v>
      </c>
      <c r="AY57" t="e">
        <f ca="1">VLOOKUP($B57,基础扩展表!$E:$AG,MATCH(AY$2,基础扩展表!$E$1:$AG$1,0),FALSE)</f>
        <v>#N/A</v>
      </c>
      <c r="AZ57" t="e">
        <f ca="1">VLOOKUP($B57,基础扩展表!$E:$AG,MATCH(AZ$2,基础扩展表!$E$1:$AG$1,0),FALSE)</f>
        <v>#N/A</v>
      </c>
      <c r="BA57" t="e">
        <f ca="1">VLOOKUP($B57,基础扩展表!$E:$AG,MATCH(BA$2,基础扩展表!$E$1:$AG$1,0),FALSE)</f>
        <v>#N/A</v>
      </c>
      <c r="BB57" t="e">
        <f ca="1">VLOOKUP($B57,基础扩展表!$E:$AG,MATCH(BB$2,基础扩展表!$E$1:$AG$1,0),FALSE)</f>
        <v>#N/A</v>
      </c>
      <c r="BC57" t="e">
        <f ca="1">VLOOKUP($B57,基础扩展表!$E:$AG,MATCH(BC$2,基础扩展表!$E$1:$AG$1,0),FALSE)</f>
        <v>#N/A</v>
      </c>
      <c r="BD57" t="e">
        <f ca="1">VLOOKUP($B57,基础扩展表!$E:$AG,MATCH(BD$2,基础扩展表!$E$1:$AG$1,0),FALSE)</f>
        <v>#N/A</v>
      </c>
      <c r="BE57" t="e">
        <f ca="1">VLOOKUP($B57,基础扩展表!$E:$AG,MATCH(BE$2,基础扩展表!$E$1:$AG$1,0),FALSE)</f>
        <v>#N/A</v>
      </c>
      <c r="BF57" t="e">
        <f ca="1">VLOOKUP($B57,基础扩展表!$E:$AG,MATCH(BF$2,基础扩展表!$E$1:$AG$1,0),FALSE)</f>
        <v>#N/A</v>
      </c>
      <c r="BG57" t="e">
        <f ca="1">VLOOKUP($B57,基础扩展表!$E:$AG,MATCH(BG$2,基础扩展表!$E$1:$AG$1,0),FALSE)</f>
        <v>#N/A</v>
      </c>
      <c r="BH57" t="e">
        <f ca="1">VLOOKUP($B57,基础扩展表!$E:$AG,MATCH(BH$2,基础扩展表!$E$1:$AG$1,0),FALSE)</f>
        <v>#N/A</v>
      </c>
      <c r="BI57" t="e">
        <f ca="1">VLOOKUP($B57,基础扩展表!$E:$AG,MATCH(BI$2,基础扩展表!$E$1:$AG$1,0),FALSE)</f>
        <v>#N/A</v>
      </c>
      <c r="BJ57" t="e">
        <f ca="1">VLOOKUP($B57,基础扩展表!$E:$AG,MATCH(BJ$2,基础扩展表!$E$1:$AG$1,0),FALSE)</f>
        <v>#N/A</v>
      </c>
      <c r="BK57" t="e">
        <f ca="1">VLOOKUP($B57,基础扩展表!$E:$AG,MATCH(BK$2,基础扩展表!$E$1:$AG$1,0),FALSE)</f>
        <v>#N/A</v>
      </c>
      <c r="BL57" t="e">
        <f ca="1">VLOOKUP($B57,基础扩展表!$E:$AG,MATCH(BL$2,基础扩展表!$E$1:$AG$1,0),FALSE)</f>
        <v>#N/A</v>
      </c>
      <c r="BM57" t="e">
        <f ca="1">VLOOKUP($B57,基础扩展表!$E:$AG,MATCH(BM$2,基础扩展表!$E$1:$AG$1,0),FALSE)</f>
        <v>#N/A</v>
      </c>
      <c r="BN57" t="e">
        <f ca="1">VLOOKUP($B57,基础扩展表!$E:$AG,MATCH(BN$2,基础扩展表!$E$1:$AG$1,0),FALSE)</f>
        <v>#N/A</v>
      </c>
      <c r="BO57" t="e">
        <f ca="1">VLOOKUP($B57,基础扩展表!$E:$AG,MATCH(BO$2,基础扩展表!$E$1:$AG$1,0),FALSE)</f>
        <v>#N/A</v>
      </c>
      <c r="BP57" t="e">
        <f ca="1">VLOOKUP($B57,基础扩展表!$E:$AG,MATCH(BP$2,基础扩展表!$E$1:$AG$1,0),FALSE)</f>
        <v>#N/A</v>
      </c>
      <c r="BQ57" t="str">
        <f ca="1">IF($B57="","",IF(VLOOKUP($E57,模型表!$C:$R,16,FALSE)=1,VLOOKUP($E57,模型表!$C:$S,17,FALSE),""))</f>
        <v/>
      </c>
      <c r="BR57" t="e">
        <f ca="1">VLOOKUP(C57,模型表!D:H,5,FALSE)</f>
        <v>#N/A</v>
      </c>
    </row>
    <row r="58" spans="2:70" x14ac:dyDescent="0.2">
      <c r="B58" t="str">
        <f t="array" aca="1" ref="B58" ca="1">INDEX(基础表!$Y:$Y,SMALL(IF(基础表!$Z:$Z=0,ROW(基础表!$Z:$Z),999),ROW(H52)))&amp;""</f>
        <v/>
      </c>
      <c r="C58" t="e">
        <f ca="1">VLOOKUP(VLOOKUP($B58,基础表!$E:$G,3,FALSE),模型表!$C:$D,2,FALSE)</f>
        <v>#N/A</v>
      </c>
      <c r="E58" t="e">
        <f ca="1">VLOOKUP($B58,基础表!$E:$G,3,FALSE)</f>
        <v>#N/A</v>
      </c>
      <c r="G58" t="e">
        <f ca="1">VLOOKUP($E58,模型表!$C:$G,5,FALSE)</f>
        <v>#N/A</v>
      </c>
      <c r="H58" t="e">
        <f ca="1">VLOOKUP($E58,模型表!$C:$F,4,FALSE)</f>
        <v>#N/A</v>
      </c>
      <c r="I58" t="e">
        <f ca="1">VLOOKUP($E58,模型表!$C:$J,8,FALSE)</f>
        <v>#N/A</v>
      </c>
      <c r="K58" t="str">
        <f t="shared" ca="1" si="0"/>
        <v/>
      </c>
      <c r="L58" t="str">
        <f t="shared" ca="1" si="1"/>
        <v/>
      </c>
      <c r="M58" t="str">
        <f t="shared" ca="1" si="2"/>
        <v/>
      </c>
      <c r="N58" t="str">
        <f t="shared" ca="1" si="3"/>
        <v/>
      </c>
      <c r="O58" t="str">
        <f t="shared" ca="1" si="8"/>
        <v/>
      </c>
      <c r="P58" t="str">
        <f t="shared" ca="1" si="4"/>
        <v/>
      </c>
      <c r="Q58" t="e">
        <f ca="1">VLOOKUP($E58,模型表!$C:$K,9,FALSE)</f>
        <v>#N/A</v>
      </c>
      <c r="S58" t="e">
        <f ca="1">IF(VLOOKUP($E58,模型表!$C:$L,6,FALSE)=0,"",VLOOKUP($E58,模型表!$C:$L,10,FALSE))</f>
        <v>#N/A</v>
      </c>
      <c r="U58" t="e">
        <f ca="1">VLOOKUP($E58,模型表!$C:$Q,11,FALSE)</f>
        <v>#N/A</v>
      </c>
      <c r="Y58" t="e">
        <f ca="1">IF(VLOOKUP($E58,模型表!$C:$N,12,FALSE)="Death",VLOOKUP($E58,模型表!$C:$Q,13,FALSE),"")</f>
        <v>#N/A</v>
      </c>
      <c r="Z58" t="str">
        <f ca="1">IF($B58="","",IF(VLOOKUP($E58,模型表!$C:$O,12,FALSE)="PBuff","["&amp;VLOOKUP($E58,模型表!$C:Q,13,FALSE)&amp;"]","[]"))</f>
        <v/>
      </c>
      <c r="AA58" t="e">
        <f ca="1">VLOOKUP($B58,基础扩展表!$E:$I,5,FALSE)</f>
        <v>#N/A</v>
      </c>
      <c r="AB58" t="e">
        <f ca="1">VLOOKUP($B58,基础扩展表!$E:$I,4,FALSE)</f>
        <v>#N/A</v>
      </c>
      <c r="AC58" t="e">
        <f ca="1">VLOOKUP($B58,基础表!$E:$T,16,FALSE)</f>
        <v>#N/A</v>
      </c>
      <c r="AD58" t="str">
        <f t="shared" ca="1" si="9"/>
        <v/>
      </c>
      <c r="AE58" t="str">
        <f t="shared" ca="1" si="5"/>
        <v/>
      </c>
      <c r="AF58" t="str">
        <f t="shared" ca="1" si="10"/>
        <v/>
      </c>
      <c r="AH58" t="e">
        <f ca="1">VLOOKUP($B58,基础表!$E:$R,14,FALSE)</f>
        <v>#N/A</v>
      </c>
      <c r="AI58" t="e">
        <f ca="1">VLOOKUP($B58,基础表!$E:$S,13,FALSE)</f>
        <v>#N/A</v>
      </c>
      <c r="AK58" t="e">
        <f ca="1">VLOOKUP($B58,基础表!$E:$H,4,FALSE)</f>
        <v>#N/A</v>
      </c>
      <c r="AN58" s="23" t="e">
        <f t="shared" ca="1" si="11"/>
        <v>#N/A</v>
      </c>
      <c r="AO58" s="23" t="str">
        <f t="shared" ca="1" si="6"/>
        <v/>
      </c>
      <c r="AP58" s="23" t="str">
        <f t="shared" ca="1" si="7"/>
        <v/>
      </c>
      <c r="AR58" t="e">
        <f ca="1">VLOOKUP($B58,基础表!$E:$J,4,FALSE)</f>
        <v>#N/A</v>
      </c>
      <c r="AS58" t="e">
        <f ca="1">VLOOKUP($B58,基础表!$E:$J,5,FALSE)</f>
        <v>#N/A</v>
      </c>
      <c r="AT58" t="e">
        <f ca="1">VLOOKUP($B58,基础表!$E:$J,6,FALSE)</f>
        <v>#N/A</v>
      </c>
      <c r="AU58" t="e">
        <f ca="1">VLOOKUP($B58,基础扩展表!$E:$AG,MATCH(AU$2,基础扩展表!$E$1:$AG$1,0),FALSE)</f>
        <v>#N/A</v>
      </c>
      <c r="AV58" t="e">
        <f ca="1">VLOOKUP($B58,基础扩展表!$E:$AG,MATCH(AV$2,基础扩展表!$E$1:$AG$1,0),FALSE)</f>
        <v>#N/A</v>
      </c>
      <c r="AW58" t="e">
        <f ca="1">VLOOKUP($B58,基础扩展表!$E:$AG,MATCH(AW$2,基础扩展表!$E$1:$AG$1,0),FALSE)</f>
        <v>#N/A</v>
      </c>
      <c r="AX58" t="e">
        <f ca="1">VLOOKUP($B58,基础扩展表!$E:$AG,MATCH(AX$2,基础扩展表!$E$1:$AG$1,0),FALSE)</f>
        <v>#N/A</v>
      </c>
      <c r="AY58" t="e">
        <f ca="1">VLOOKUP($B58,基础扩展表!$E:$AG,MATCH(AY$2,基础扩展表!$E$1:$AG$1,0),FALSE)</f>
        <v>#N/A</v>
      </c>
      <c r="AZ58" t="e">
        <f ca="1">VLOOKUP($B58,基础扩展表!$E:$AG,MATCH(AZ$2,基础扩展表!$E$1:$AG$1,0),FALSE)</f>
        <v>#N/A</v>
      </c>
      <c r="BA58" t="e">
        <f ca="1">VLOOKUP($B58,基础扩展表!$E:$AG,MATCH(BA$2,基础扩展表!$E$1:$AG$1,0),FALSE)</f>
        <v>#N/A</v>
      </c>
      <c r="BB58" t="e">
        <f ca="1">VLOOKUP($B58,基础扩展表!$E:$AG,MATCH(BB$2,基础扩展表!$E$1:$AG$1,0),FALSE)</f>
        <v>#N/A</v>
      </c>
      <c r="BC58" t="e">
        <f ca="1">VLOOKUP($B58,基础扩展表!$E:$AG,MATCH(BC$2,基础扩展表!$E$1:$AG$1,0),FALSE)</f>
        <v>#N/A</v>
      </c>
      <c r="BD58" t="e">
        <f ca="1">VLOOKUP($B58,基础扩展表!$E:$AG,MATCH(BD$2,基础扩展表!$E$1:$AG$1,0),FALSE)</f>
        <v>#N/A</v>
      </c>
      <c r="BE58" t="e">
        <f ca="1">VLOOKUP($B58,基础扩展表!$E:$AG,MATCH(BE$2,基础扩展表!$E$1:$AG$1,0),FALSE)</f>
        <v>#N/A</v>
      </c>
      <c r="BF58" t="e">
        <f ca="1">VLOOKUP($B58,基础扩展表!$E:$AG,MATCH(BF$2,基础扩展表!$E$1:$AG$1,0),FALSE)</f>
        <v>#N/A</v>
      </c>
      <c r="BG58" t="e">
        <f ca="1">VLOOKUP($B58,基础扩展表!$E:$AG,MATCH(BG$2,基础扩展表!$E$1:$AG$1,0),FALSE)</f>
        <v>#N/A</v>
      </c>
      <c r="BH58" t="e">
        <f ca="1">VLOOKUP($B58,基础扩展表!$E:$AG,MATCH(BH$2,基础扩展表!$E$1:$AG$1,0),FALSE)</f>
        <v>#N/A</v>
      </c>
      <c r="BI58" t="e">
        <f ca="1">VLOOKUP($B58,基础扩展表!$E:$AG,MATCH(BI$2,基础扩展表!$E$1:$AG$1,0),FALSE)</f>
        <v>#N/A</v>
      </c>
      <c r="BJ58" t="e">
        <f ca="1">VLOOKUP($B58,基础扩展表!$E:$AG,MATCH(BJ$2,基础扩展表!$E$1:$AG$1,0),FALSE)</f>
        <v>#N/A</v>
      </c>
      <c r="BK58" t="e">
        <f ca="1">VLOOKUP($B58,基础扩展表!$E:$AG,MATCH(BK$2,基础扩展表!$E$1:$AG$1,0),FALSE)</f>
        <v>#N/A</v>
      </c>
      <c r="BL58" t="e">
        <f ca="1">VLOOKUP($B58,基础扩展表!$E:$AG,MATCH(BL$2,基础扩展表!$E$1:$AG$1,0),FALSE)</f>
        <v>#N/A</v>
      </c>
      <c r="BM58" t="e">
        <f ca="1">VLOOKUP($B58,基础扩展表!$E:$AG,MATCH(BM$2,基础扩展表!$E$1:$AG$1,0),FALSE)</f>
        <v>#N/A</v>
      </c>
      <c r="BN58" t="e">
        <f ca="1">VLOOKUP($B58,基础扩展表!$E:$AG,MATCH(BN$2,基础扩展表!$E$1:$AG$1,0),FALSE)</f>
        <v>#N/A</v>
      </c>
      <c r="BO58" t="e">
        <f ca="1">VLOOKUP($B58,基础扩展表!$E:$AG,MATCH(BO$2,基础扩展表!$E$1:$AG$1,0),FALSE)</f>
        <v>#N/A</v>
      </c>
      <c r="BP58" t="e">
        <f ca="1">VLOOKUP($B58,基础扩展表!$E:$AG,MATCH(BP$2,基础扩展表!$E$1:$AG$1,0),FALSE)</f>
        <v>#N/A</v>
      </c>
      <c r="BQ58" t="str">
        <f ca="1">IF($B58="","",IF(VLOOKUP($E58,模型表!$C:$R,16,FALSE)=1,VLOOKUP($E58,模型表!$C:$S,17,FALSE),""))</f>
        <v/>
      </c>
      <c r="BR58" t="e">
        <f ca="1">VLOOKUP(C58,模型表!D:H,5,FALSE)</f>
        <v>#N/A</v>
      </c>
    </row>
    <row r="59" spans="2:70" x14ac:dyDescent="0.2">
      <c r="B59" t="str">
        <f t="array" aca="1" ref="B59" ca="1">INDEX(基础表!$Y:$Y,SMALL(IF(基础表!$Z:$Z=0,ROW(基础表!$Z:$Z),999),ROW(H53)))&amp;""</f>
        <v/>
      </c>
      <c r="C59" t="e">
        <f ca="1">VLOOKUP(VLOOKUP($B59,基础表!$E:$G,3,FALSE),模型表!$C:$D,2,FALSE)</f>
        <v>#N/A</v>
      </c>
      <c r="E59" t="e">
        <f ca="1">VLOOKUP($B59,基础表!$E:$G,3,FALSE)</f>
        <v>#N/A</v>
      </c>
      <c r="G59" t="e">
        <f ca="1">VLOOKUP($E59,模型表!$C:$G,5,FALSE)</f>
        <v>#N/A</v>
      </c>
      <c r="H59" t="e">
        <f ca="1">VLOOKUP($E59,模型表!$C:$F,4,FALSE)</f>
        <v>#N/A</v>
      </c>
      <c r="I59" t="e">
        <f ca="1">VLOOKUP($E59,模型表!$C:$J,8,FALSE)</f>
        <v>#N/A</v>
      </c>
      <c r="K59" t="str">
        <f t="shared" ca="1" si="0"/>
        <v/>
      </c>
      <c r="L59" t="str">
        <f t="shared" ca="1" si="1"/>
        <v/>
      </c>
      <c r="M59" t="str">
        <f t="shared" ca="1" si="2"/>
        <v/>
      </c>
      <c r="N59" t="str">
        <f t="shared" ca="1" si="3"/>
        <v/>
      </c>
      <c r="O59" t="str">
        <f t="shared" ca="1" si="8"/>
        <v/>
      </c>
      <c r="P59" t="str">
        <f t="shared" ca="1" si="4"/>
        <v/>
      </c>
      <c r="Q59" t="e">
        <f ca="1">VLOOKUP($E59,模型表!$C:$K,9,FALSE)</f>
        <v>#N/A</v>
      </c>
      <c r="S59" t="e">
        <f ca="1">IF(VLOOKUP($E59,模型表!$C:$L,6,FALSE)=0,"",VLOOKUP($E59,模型表!$C:$L,10,FALSE))</f>
        <v>#N/A</v>
      </c>
      <c r="U59" t="e">
        <f ca="1">VLOOKUP($E59,模型表!$C:$Q,11,FALSE)</f>
        <v>#N/A</v>
      </c>
      <c r="Y59" t="e">
        <f ca="1">IF(VLOOKUP($E59,模型表!$C:$N,12,FALSE)="Death",VLOOKUP($E59,模型表!$C:$Q,13,FALSE),"")</f>
        <v>#N/A</v>
      </c>
      <c r="Z59" t="str">
        <f ca="1">IF($B59="","",IF(VLOOKUP($E59,模型表!$C:$O,12,FALSE)="PBuff","["&amp;VLOOKUP($E59,模型表!$C:Q,13,FALSE)&amp;"]","[]"))</f>
        <v/>
      </c>
      <c r="AA59" t="e">
        <f ca="1">VLOOKUP($B59,基础扩展表!$E:$I,5,FALSE)</f>
        <v>#N/A</v>
      </c>
      <c r="AB59" t="e">
        <f ca="1">VLOOKUP($B59,基础扩展表!$E:$I,4,FALSE)</f>
        <v>#N/A</v>
      </c>
      <c r="AC59" t="e">
        <f ca="1">VLOOKUP($B59,基础表!$E:$T,16,FALSE)</f>
        <v>#N/A</v>
      </c>
      <c r="AD59" t="str">
        <f t="shared" ca="1" si="9"/>
        <v/>
      </c>
      <c r="AE59" t="str">
        <f t="shared" ca="1" si="5"/>
        <v/>
      </c>
      <c r="AF59" t="str">
        <f t="shared" ca="1" si="10"/>
        <v/>
      </c>
      <c r="AH59" t="e">
        <f ca="1">VLOOKUP($B59,基础表!$E:$R,14,FALSE)</f>
        <v>#N/A</v>
      </c>
      <c r="AI59" t="e">
        <f ca="1">VLOOKUP($B59,基础表!$E:$S,13,FALSE)</f>
        <v>#N/A</v>
      </c>
      <c r="AK59" t="e">
        <f ca="1">VLOOKUP($B59,基础表!$E:$H,4,FALSE)</f>
        <v>#N/A</v>
      </c>
      <c r="AN59" s="23" t="e">
        <f t="shared" ca="1" si="11"/>
        <v>#N/A</v>
      </c>
      <c r="AO59" s="23" t="str">
        <f t="shared" ca="1" si="6"/>
        <v/>
      </c>
      <c r="AP59" s="23" t="str">
        <f t="shared" ca="1" si="7"/>
        <v/>
      </c>
      <c r="AR59" t="e">
        <f ca="1">VLOOKUP($B59,基础表!$E:$J,4,FALSE)</f>
        <v>#N/A</v>
      </c>
      <c r="AS59" t="e">
        <f ca="1">VLOOKUP($B59,基础表!$E:$J,5,FALSE)</f>
        <v>#N/A</v>
      </c>
      <c r="AT59" t="e">
        <f ca="1">VLOOKUP($B59,基础表!$E:$J,6,FALSE)</f>
        <v>#N/A</v>
      </c>
      <c r="AU59" t="e">
        <f ca="1">VLOOKUP($B59,基础扩展表!$E:$AG,MATCH(AU$2,基础扩展表!$E$1:$AG$1,0),FALSE)</f>
        <v>#N/A</v>
      </c>
      <c r="AV59" t="e">
        <f ca="1">VLOOKUP($B59,基础扩展表!$E:$AG,MATCH(AV$2,基础扩展表!$E$1:$AG$1,0),FALSE)</f>
        <v>#N/A</v>
      </c>
      <c r="AW59" t="e">
        <f ca="1">VLOOKUP($B59,基础扩展表!$E:$AG,MATCH(AW$2,基础扩展表!$E$1:$AG$1,0),FALSE)</f>
        <v>#N/A</v>
      </c>
      <c r="AX59" t="e">
        <f ca="1">VLOOKUP($B59,基础扩展表!$E:$AG,MATCH(AX$2,基础扩展表!$E$1:$AG$1,0),FALSE)</f>
        <v>#N/A</v>
      </c>
      <c r="AY59" t="e">
        <f ca="1">VLOOKUP($B59,基础扩展表!$E:$AG,MATCH(AY$2,基础扩展表!$E$1:$AG$1,0),FALSE)</f>
        <v>#N/A</v>
      </c>
      <c r="AZ59" t="e">
        <f ca="1">VLOOKUP($B59,基础扩展表!$E:$AG,MATCH(AZ$2,基础扩展表!$E$1:$AG$1,0),FALSE)</f>
        <v>#N/A</v>
      </c>
      <c r="BA59" t="e">
        <f ca="1">VLOOKUP($B59,基础扩展表!$E:$AG,MATCH(BA$2,基础扩展表!$E$1:$AG$1,0),FALSE)</f>
        <v>#N/A</v>
      </c>
      <c r="BB59" t="e">
        <f ca="1">VLOOKUP($B59,基础扩展表!$E:$AG,MATCH(BB$2,基础扩展表!$E$1:$AG$1,0),FALSE)</f>
        <v>#N/A</v>
      </c>
      <c r="BC59" t="e">
        <f ca="1">VLOOKUP($B59,基础扩展表!$E:$AG,MATCH(BC$2,基础扩展表!$E$1:$AG$1,0),FALSE)</f>
        <v>#N/A</v>
      </c>
      <c r="BD59" t="e">
        <f ca="1">VLOOKUP($B59,基础扩展表!$E:$AG,MATCH(BD$2,基础扩展表!$E$1:$AG$1,0),FALSE)</f>
        <v>#N/A</v>
      </c>
      <c r="BE59" t="e">
        <f ca="1">VLOOKUP($B59,基础扩展表!$E:$AG,MATCH(BE$2,基础扩展表!$E$1:$AG$1,0),FALSE)</f>
        <v>#N/A</v>
      </c>
      <c r="BF59" t="e">
        <f ca="1">VLOOKUP($B59,基础扩展表!$E:$AG,MATCH(BF$2,基础扩展表!$E$1:$AG$1,0),FALSE)</f>
        <v>#N/A</v>
      </c>
      <c r="BG59" t="e">
        <f ca="1">VLOOKUP($B59,基础扩展表!$E:$AG,MATCH(BG$2,基础扩展表!$E$1:$AG$1,0),FALSE)</f>
        <v>#N/A</v>
      </c>
      <c r="BH59" t="e">
        <f ca="1">VLOOKUP($B59,基础扩展表!$E:$AG,MATCH(BH$2,基础扩展表!$E$1:$AG$1,0),FALSE)</f>
        <v>#N/A</v>
      </c>
      <c r="BI59" t="e">
        <f ca="1">VLOOKUP($B59,基础扩展表!$E:$AG,MATCH(BI$2,基础扩展表!$E$1:$AG$1,0),FALSE)</f>
        <v>#N/A</v>
      </c>
      <c r="BJ59" t="e">
        <f ca="1">VLOOKUP($B59,基础扩展表!$E:$AG,MATCH(BJ$2,基础扩展表!$E$1:$AG$1,0),FALSE)</f>
        <v>#N/A</v>
      </c>
      <c r="BK59" t="e">
        <f ca="1">VLOOKUP($B59,基础扩展表!$E:$AG,MATCH(BK$2,基础扩展表!$E$1:$AG$1,0),FALSE)</f>
        <v>#N/A</v>
      </c>
      <c r="BL59" t="e">
        <f ca="1">VLOOKUP($B59,基础扩展表!$E:$AG,MATCH(BL$2,基础扩展表!$E$1:$AG$1,0),FALSE)</f>
        <v>#N/A</v>
      </c>
      <c r="BM59" t="e">
        <f ca="1">VLOOKUP($B59,基础扩展表!$E:$AG,MATCH(BM$2,基础扩展表!$E$1:$AG$1,0),FALSE)</f>
        <v>#N/A</v>
      </c>
      <c r="BN59" t="e">
        <f ca="1">VLOOKUP($B59,基础扩展表!$E:$AG,MATCH(BN$2,基础扩展表!$E$1:$AG$1,0),FALSE)</f>
        <v>#N/A</v>
      </c>
      <c r="BO59" t="e">
        <f ca="1">VLOOKUP($B59,基础扩展表!$E:$AG,MATCH(BO$2,基础扩展表!$E$1:$AG$1,0),FALSE)</f>
        <v>#N/A</v>
      </c>
      <c r="BP59" t="e">
        <f ca="1">VLOOKUP($B59,基础扩展表!$E:$AG,MATCH(BP$2,基础扩展表!$E$1:$AG$1,0),FALSE)</f>
        <v>#N/A</v>
      </c>
      <c r="BQ59" t="str">
        <f ca="1">IF($B59="","",IF(VLOOKUP($E59,模型表!$C:$R,16,FALSE)=1,VLOOKUP($E59,模型表!$C:$S,17,FALSE),""))</f>
        <v/>
      </c>
      <c r="BR59" t="e">
        <f ca="1">VLOOKUP(C59,模型表!D:H,5,FALSE)</f>
        <v>#N/A</v>
      </c>
    </row>
    <row r="60" spans="2:70" x14ac:dyDescent="0.2">
      <c r="B60" t="str">
        <f t="array" aca="1" ref="B60" ca="1">INDEX(基础表!$Y:$Y,SMALL(IF(基础表!$Z:$Z=0,ROW(基础表!$Z:$Z),999),ROW(H54)))&amp;""</f>
        <v/>
      </c>
      <c r="C60" t="e">
        <f ca="1">VLOOKUP(VLOOKUP($B60,基础表!$E:$G,3,FALSE),模型表!$C:$D,2,FALSE)</f>
        <v>#N/A</v>
      </c>
      <c r="E60" t="e">
        <f ca="1">VLOOKUP($B60,基础表!$E:$G,3,FALSE)</f>
        <v>#N/A</v>
      </c>
      <c r="G60" t="e">
        <f ca="1">VLOOKUP($E60,模型表!$C:$G,5,FALSE)</f>
        <v>#N/A</v>
      </c>
      <c r="H60" t="e">
        <f ca="1">VLOOKUP($E60,模型表!$C:$F,4,FALSE)</f>
        <v>#N/A</v>
      </c>
      <c r="I60" t="e">
        <f ca="1">VLOOKUP($E60,模型表!$C:$J,8,FALSE)</f>
        <v>#N/A</v>
      </c>
      <c r="K60" t="str">
        <f t="shared" ca="1" si="0"/>
        <v/>
      </c>
      <c r="L60" t="str">
        <f t="shared" ca="1" si="1"/>
        <v/>
      </c>
      <c r="M60" t="str">
        <f t="shared" ca="1" si="2"/>
        <v/>
      </c>
      <c r="N60" t="str">
        <f t="shared" ca="1" si="3"/>
        <v/>
      </c>
      <c r="O60" t="str">
        <f t="shared" ca="1" si="8"/>
        <v/>
      </c>
      <c r="P60" t="str">
        <f t="shared" ca="1" si="4"/>
        <v/>
      </c>
      <c r="Q60" t="e">
        <f ca="1">VLOOKUP($E60,模型表!$C:$K,9,FALSE)</f>
        <v>#N/A</v>
      </c>
      <c r="S60" t="e">
        <f ca="1">IF(VLOOKUP($E60,模型表!$C:$L,6,FALSE)=0,"",VLOOKUP($E60,模型表!$C:$L,10,FALSE))</f>
        <v>#N/A</v>
      </c>
      <c r="U60" t="e">
        <f ca="1">VLOOKUP($E60,模型表!$C:$Q,11,FALSE)</f>
        <v>#N/A</v>
      </c>
      <c r="Y60" t="e">
        <f ca="1">IF(VLOOKUP($E60,模型表!$C:$N,12,FALSE)="Death",VLOOKUP($E60,模型表!$C:$Q,13,FALSE),"")</f>
        <v>#N/A</v>
      </c>
      <c r="Z60" t="str">
        <f ca="1">IF($B60="","",IF(VLOOKUP($E60,模型表!$C:$O,12,FALSE)="PBuff","["&amp;VLOOKUP($E60,模型表!$C:Q,13,FALSE)&amp;"]","[]"))</f>
        <v/>
      </c>
      <c r="AA60" t="e">
        <f ca="1">VLOOKUP($B60,基础扩展表!$E:$I,5,FALSE)</f>
        <v>#N/A</v>
      </c>
      <c r="AB60" t="e">
        <f ca="1">VLOOKUP($B60,基础扩展表!$E:$I,4,FALSE)</f>
        <v>#N/A</v>
      </c>
      <c r="AC60" t="e">
        <f ca="1">VLOOKUP($B60,基础表!$E:$T,16,FALSE)</f>
        <v>#N/A</v>
      </c>
      <c r="AD60" t="str">
        <f t="shared" ca="1" si="9"/>
        <v/>
      </c>
      <c r="AE60" t="str">
        <f t="shared" ca="1" si="5"/>
        <v/>
      </c>
      <c r="AF60" t="str">
        <f t="shared" ca="1" si="10"/>
        <v/>
      </c>
      <c r="AH60" t="e">
        <f ca="1">VLOOKUP($B60,基础表!$E:$R,14,FALSE)</f>
        <v>#N/A</v>
      </c>
      <c r="AI60" t="e">
        <f ca="1">VLOOKUP($B60,基础表!$E:$S,13,FALSE)</f>
        <v>#N/A</v>
      </c>
      <c r="AK60" t="e">
        <f ca="1">VLOOKUP($B60,基础表!$E:$H,4,FALSE)</f>
        <v>#N/A</v>
      </c>
      <c r="AN60" s="23" t="e">
        <f t="shared" ca="1" si="11"/>
        <v>#N/A</v>
      </c>
      <c r="AO60" s="23" t="str">
        <f t="shared" ca="1" si="6"/>
        <v/>
      </c>
      <c r="AP60" s="23" t="str">
        <f t="shared" ca="1" si="7"/>
        <v/>
      </c>
      <c r="AR60" t="e">
        <f ca="1">VLOOKUP($B60,基础表!$E:$J,4,FALSE)</f>
        <v>#N/A</v>
      </c>
      <c r="AS60" t="e">
        <f ca="1">VLOOKUP($B60,基础表!$E:$J,5,FALSE)</f>
        <v>#N/A</v>
      </c>
      <c r="AT60" t="e">
        <f ca="1">VLOOKUP($B60,基础表!$E:$J,6,FALSE)</f>
        <v>#N/A</v>
      </c>
      <c r="AU60" t="e">
        <f ca="1">VLOOKUP($B60,基础扩展表!$E:$AG,MATCH(AU$2,基础扩展表!$E$1:$AG$1,0),FALSE)</f>
        <v>#N/A</v>
      </c>
      <c r="AV60" t="e">
        <f ca="1">VLOOKUP($B60,基础扩展表!$E:$AG,MATCH(AV$2,基础扩展表!$E$1:$AG$1,0),FALSE)</f>
        <v>#N/A</v>
      </c>
      <c r="AW60" t="e">
        <f ca="1">VLOOKUP($B60,基础扩展表!$E:$AG,MATCH(AW$2,基础扩展表!$E$1:$AG$1,0),FALSE)</f>
        <v>#N/A</v>
      </c>
      <c r="AX60" t="e">
        <f ca="1">VLOOKUP($B60,基础扩展表!$E:$AG,MATCH(AX$2,基础扩展表!$E$1:$AG$1,0),FALSE)</f>
        <v>#N/A</v>
      </c>
      <c r="AY60" t="e">
        <f ca="1">VLOOKUP($B60,基础扩展表!$E:$AG,MATCH(AY$2,基础扩展表!$E$1:$AG$1,0),FALSE)</f>
        <v>#N/A</v>
      </c>
      <c r="AZ60" t="e">
        <f ca="1">VLOOKUP($B60,基础扩展表!$E:$AG,MATCH(AZ$2,基础扩展表!$E$1:$AG$1,0),FALSE)</f>
        <v>#N/A</v>
      </c>
      <c r="BA60" t="e">
        <f ca="1">VLOOKUP($B60,基础扩展表!$E:$AG,MATCH(BA$2,基础扩展表!$E$1:$AG$1,0),FALSE)</f>
        <v>#N/A</v>
      </c>
      <c r="BB60" t="e">
        <f ca="1">VLOOKUP($B60,基础扩展表!$E:$AG,MATCH(BB$2,基础扩展表!$E$1:$AG$1,0),FALSE)</f>
        <v>#N/A</v>
      </c>
      <c r="BC60" t="e">
        <f ca="1">VLOOKUP($B60,基础扩展表!$E:$AG,MATCH(BC$2,基础扩展表!$E$1:$AG$1,0),FALSE)</f>
        <v>#N/A</v>
      </c>
      <c r="BD60" t="e">
        <f ca="1">VLOOKUP($B60,基础扩展表!$E:$AG,MATCH(BD$2,基础扩展表!$E$1:$AG$1,0),FALSE)</f>
        <v>#N/A</v>
      </c>
      <c r="BE60" t="e">
        <f ca="1">VLOOKUP($B60,基础扩展表!$E:$AG,MATCH(BE$2,基础扩展表!$E$1:$AG$1,0),FALSE)</f>
        <v>#N/A</v>
      </c>
      <c r="BF60" t="e">
        <f ca="1">VLOOKUP($B60,基础扩展表!$E:$AG,MATCH(BF$2,基础扩展表!$E$1:$AG$1,0),FALSE)</f>
        <v>#N/A</v>
      </c>
      <c r="BG60" t="e">
        <f ca="1">VLOOKUP($B60,基础扩展表!$E:$AG,MATCH(BG$2,基础扩展表!$E$1:$AG$1,0),FALSE)</f>
        <v>#N/A</v>
      </c>
      <c r="BH60" t="e">
        <f ca="1">VLOOKUP($B60,基础扩展表!$E:$AG,MATCH(BH$2,基础扩展表!$E$1:$AG$1,0),FALSE)</f>
        <v>#N/A</v>
      </c>
      <c r="BI60" t="e">
        <f ca="1">VLOOKUP($B60,基础扩展表!$E:$AG,MATCH(BI$2,基础扩展表!$E$1:$AG$1,0),FALSE)</f>
        <v>#N/A</v>
      </c>
      <c r="BJ60" t="e">
        <f ca="1">VLOOKUP($B60,基础扩展表!$E:$AG,MATCH(BJ$2,基础扩展表!$E$1:$AG$1,0),FALSE)</f>
        <v>#N/A</v>
      </c>
      <c r="BK60" t="e">
        <f ca="1">VLOOKUP($B60,基础扩展表!$E:$AG,MATCH(BK$2,基础扩展表!$E$1:$AG$1,0),FALSE)</f>
        <v>#N/A</v>
      </c>
      <c r="BL60" t="e">
        <f ca="1">VLOOKUP($B60,基础扩展表!$E:$AG,MATCH(BL$2,基础扩展表!$E$1:$AG$1,0),FALSE)</f>
        <v>#N/A</v>
      </c>
      <c r="BM60" t="e">
        <f ca="1">VLOOKUP($B60,基础扩展表!$E:$AG,MATCH(BM$2,基础扩展表!$E$1:$AG$1,0),FALSE)</f>
        <v>#N/A</v>
      </c>
      <c r="BN60" t="e">
        <f ca="1">VLOOKUP($B60,基础扩展表!$E:$AG,MATCH(BN$2,基础扩展表!$E$1:$AG$1,0),FALSE)</f>
        <v>#N/A</v>
      </c>
      <c r="BO60" t="e">
        <f ca="1">VLOOKUP($B60,基础扩展表!$E:$AG,MATCH(BO$2,基础扩展表!$E$1:$AG$1,0),FALSE)</f>
        <v>#N/A</v>
      </c>
      <c r="BP60" t="e">
        <f ca="1">VLOOKUP($B60,基础扩展表!$E:$AG,MATCH(BP$2,基础扩展表!$E$1:$AG$1,0),FALSE)</f>
        <v>#N/A</v>
      </c>
      <c r="BQ60" t="str">
        <f ca="1">IF($B60="","",IF(VLOOKUP($E60,模型表!$C:$R,16,FALSE)=1,VLOOKUP($E60,模型表!$C:$S,17,FALSE),""))</f>
        <v/>
      </c>
      <c r="BR60" t="e">
        <f ca="1">VLOOKUP(C60,模型表!D:H,5,FALSE)</f>
        <v>#N/A</v>
      </c>
    </row>
    <row r="61" spans="2:70" x14ac:dyDescent="0.2">
      <c r="B61" t="str">
        <f t="array" aca="1" ref="B61" ca="1">INDEX(基础表!$Y:$Y,SMALL(IF(基础表!$Z:$Z=0,ROW(基础表!$Z:$Z),999),ROW(H55)))&amp;""</f>
        <v/>
      </c>
      <c r="C61" t="e">
        <f ca="1">VLOOKUP(VLOOKUP($B61,基础表!$E:$G,3,FALSE),模型表!$C:$D,2,FALSE)</f>
        <v>#N/A</v>
      </c>
      <c r="E61" t="e">
        <f ca="1">VLOOKUP($B61,基础表!$E:$G,3,FALSE)</f>
        <v>#N/A</v>
      </c>
      <c r="G61" t="e">
        <f ca="1">VLOOKUP($E61,模型表!$C:$G,5,FALSE)</f>
        <v>#N/A</v>
      </c>
      <c r="H61" t="e">
        <f ca="1">VLOOKUP($E61,模型表!$C:$F,4,FALSE)</f>
        <v>#N/A</v>
      </c>
      <c r="I61" t="e">
        <f ca="1">VLOOKUP($E61,模型表!$C:$J,8,FALSE)</f>
        <v>#N/A</v>
      </c>
      <c r="K61" t="str">
        <f t="shared" ca="1" si="0"/>
        <v/>
      </c>
      <c r="L61" t="str">
        <f t="shared" ca="1" si="1"/>
        <v/>
      </c>
      <c r="M61" t="str">
        <f t="shared" ca="1" si="2"/>
        <v/>
      </c>
      <c r="N61" t="str">
        <f t="shared" ca="1" si="3"/>
        <v/>
      </c>
      <c r="O61" t="str">
        <f t="shared" ca="1" si="8"/>
        <v/>
      </c>
      <c r="P61" t="str">
        <f t="shared" ca="1" si="4"/>
        <v/>
      </c>
      <c r="Q61" t="e">
        <f ca="1">VLOOKUP($E61,模型表!$C:$K,9,FALSE)</f>
        <v>#N/A</v>
      </c>
      <c r="S61" t="e">
        <f ca="1">IF(VLOOKUP($E61,模型表!$C:$L,6,FALSE)=0,"",VLOOKUP($E61,模型表!$C:$L,10,FALSE))</f>
        <v>#N/A</v>
      </c>
      <c r="U61" t="e">
        <f ca="1">VLOOKUP($E61,模型表!$C:$Q,11,FALSE)</f>
        <v>#N/A</v>
      </c>
      <c r="Y61" t="e">
        <f ca="1">IF(VLOOKUP($E61,模型表!$C:$N,12,FALSE)="Death",VLOOKUP($E61,模型表!$C:$Q,13,FALSE),"")</f>
        <v>#N/A</v>
      </c>
      <c r="Z61" t="str">
        <f ca="1">IF($B61="","",IF(VLOOKUP($E61,模型表!$C:$O,12,FALSE)="PBuff","["&amp;VLOOKUP($E61,模型表!$C:Q,13,FALSE)&amp;"]","[]"))</f>
        <v/>
      </c>
      <c r="AA61" t="e">
        <f ca="1">VLOOKUP($B61,基础扩展表!$E:$I,5,FALSE)</f>
        <v>#N/A</v>
      </c>
      <c r="AB61" t="e">
        <f ca="1">VLOOKUP($B61,基础扩展表!$E:$I,4,FALSE)</f>
        <v>#N/A</v>
      </c>
      <c r="AC61" t="e">
        <f ca="1">VLOOKUP($B61,基础表!$E:$T,16,FALSE)</f>
        <v>#N/A</v>
      </c>
      <c r="AD61" t="str">
        <f t="shared" ca="1" si="9"/>
        <v/>
      </c>
      <c r="AE61" t="str">
        <f t="shared" ca="1" si="5"/>
        <v/>
      </c>
      <c r="AF61" t="str">
        <f t="shared" ca="1" si="10"/>
        <v/>
      </c>
      <c r="AH61" t="e">
        <f ca="1">VLOOKUP($B61,基础表!$E:$R,14,FALSE)</f>
        <v>#N/A</v>
      </c>
      <c r="AI61" t="e">
        <f ca="1">VLOOKUP($B61,基础表!$E:$S,13,FALSE)</f>
        <v>#N/A</v>
      </c>
      <c r="AK61" t="e">
        <f ca="1">VLOOKUP($B61,基础表!$E:$H,4,FALSE)</f>
        <v>#N/A</v>
      </c>
      <c r="AN61" s="23" t="e">
        <f t="shared" ca="1" si="11"/>
        <v>#N/A</v>
      </c>
      <c r="AO61" s="23" t="str">
        <f t="shared" ca="1" si="6"/>
        <v/>
      </c>
      <c r="AP61" s="23" t="str">
        <f t="shared" ca="1" si="7"/>
        <v/>
      </c>
      <c r="AR61" t="e">
        <f ca="1">VLOOKUP($B61,基础表!$E:$J,4,FALSE)</f>
        <v>#N/A</v>
      </c>
      <c r="AS61" t="e">
        <f ca="1">VLOOKUP($B61,基础表!$E:$J,5,FALSE)</f>
        <v>#N/A</v>
      </c>
      <c r="AT61" t="e">
        <f ca="1">VLOOKUP($B61,基础表!$E:$J,6,FALSE)</f>
        <v>#N/A</v>
      </c>
      <c r="AU61" t="e">
        <f ca="1">VLOOKUP($B61,基础扩展表!$E:$AG,MATCH(AU$2,基础扩展表!$E$1:$AG$1,0),FALSE)</f>
        <v>#N/A</v>
      </c>
      <c r="AV61" t="e">
        <f ca="1">VLOOKUP($B61,基础扩展表!$E:$AG,MATCH(AV$2,基础扩展表!$E$1:$AG$1,0),FALSE)</f>
        <v>#N/A</v>
      </c>
      <c r="AW61" t="e">
        <f ca="1">VLOOKUP($B61,基础扩展表!$E:$AG,MATCH(AW$2,基础扩展表!$E$1:$AG$1,0),FALSE)</f>
        <v>#N/A</v>
      </c>
      <c r="AX61" t="e">
        <f ca="1">VLOOKUP($B61,基础扩展表!$E:$AG,MATCH(AX$2,基础扩展表!$E$1:$AG$1,0),FALSE)</f>
        <v>#N/A</v>
      </c>
      <c r="AY61" t="e">
        <f ca="1">VLOOKUP($B61,基础扩展表!$E:$AG,MATCH(AY$2,基础扩展表!$E$1:$AG$1,0),FALSE)</f>
        <v>#N/A</v>
      </c>
      <c r="AZ61" t="e">
        <f ca="1">VLOOKUP($B61,基础扩展表!$E:$AG,MATCH(AZ$2,基础扩展表!$E$1:$AG$1,0),FALSE)</f>
        <v>#N/A</v>
      </c>
      <c r="BA61" t="e">
        <f ca="1">VLOOKUP($B61,基础扩展表!$E:$AG,MATCH(BA$2,基础扩展表!$E$1:$AG$1,0),FALSE)</f>
        <v>#N/A</v>
      </c>
      <c r="BB61" t="e">
        <f ca="1">VLOOKUP($B61,基础扩展表!$E:$AG,MATCH(BB$2,基础扩展表!$E$1:$AG$1,0),FALSE)</f>
        <v>#N/A</v>
      </c>
      <c r="BC61" t="e">
        <f ca="1">VLOOKUP($B61,基础扩展表!$E:$AG,MATCH(BC$2,基础扩展表!$E$1:$AG$1,0),FALSE)</f>
        <v>#N/A</v>
      </c>
      <c r="BD61" t="e">
        <f ca="1">VLOOKUP($B61,基础扩展表!$E:$AG,MATCH(BD$2,基础扩展表!$E$1:$AG$1,0),FALSE)</f>
        <v>#N/A</v>
      </c>
      <c r="BE61" t="e">
        <f ca="1">VLOOKUP($B61,基础扩展表!$E:$AG,MATCH(BE$2,基础扩展表!$E$1:$AG$1,0),FALSE)</f>
        <v>#N/A</v>
      </c>
      <c r="BF61" t="e">
        <f ca="1">VLOOKUP($B61,基础扩展表!$E:$AG,MATCH(BF$2,基础扩展表!$E$1:$AG$1,0),FALSE)</f>
        <v>#N/A</v>
      </c>
      <c r="BG61" t="e">
        <f ca="1">VLOOKUP($B61,基础扩展表!$E:$AG,MATCH(BG$2,基础扩展表!$E$1:$AG$1,0),FALSE)</f>
        <v>#N/A</v>
      </c>
      <c r="BH61" t="e">
        <f ca="1">VLOOKUP($B61,基础扩展表!$E:$AG,MATCH(BH$2,基础扩展表!$E$1:$AG$1,0),FALSE)</f>
        <v>#N/A</v>
      </c>
      <c r="BI61" t="e">
        <f ca="1">VLOOKUP($B61,基础扩展表!$E:$AG,MATCH(BI$2,基础扩展表!$E$1:$AG$1,0),FALSE)</f>
        <v>#N/A</v>
      </c>
      <c r="BJ61" t="e">
        <f ca="1">VLOOKUP($B61,基础扩展表!$E:$AG,MATCH(BJ$2,基础扩展表!$E$1:$AG$1,0),FALSE)</f>
        <v>#N/A</v>
      </c>
      <c r="BK61" t="e">
        <f ca="1">VLOOKUP($B61,基础扩展表!$E:$AG,MATCH(BK$2,基础扩展表!$E$1:$AG$1,0),FALSE)</f>
        <v>#N/A</v>
      </c>
      <c r="BL61" t="e">
        <f ca="1">VLOOKUP($B61,基础扩展表!$E:$AG,MATCH(BL$2,基础扩展表!$E$1:$AG$1,0),FALSE)</f>
        <v>#N/A</v>
      </c>
      <c r="BM61" t="e">
        <f ca="1">VLOOKUP($B61,基础扩展表!$E:$AG,MATCH(BM$2,基础扩展表!$E$1:$AG$1,0),FALSE)</f>
        <v>#N/A</v>
      </c>
      <c r="BN61" t="e">
        <f ca="1">VLOOKUP($B61,基础扩展表!$E:$AG,MATCH(BN$2,基础扩展表!$E$1:$AG$1,0),FALSE)</f>
        <v>#N/A</v>
      </c>
      <c r="BO61" t="e">
        <f ca="1">VLOOKUP($B61,基础扩展表!$E:$AG,MATCH(BO$2,基础扩展表!$E$1:$AG$1,0),FALSE)</f>
        <v>#N/A</v>
      </c>
      <c r="BP61" t="e">
        <f ca="1">VLOOKUP($B61,基础扩展表!$E:$AG,MATCH(BP$2,基础扩展表!$E$1:$AG$1,0),FALSE)</f>
        <v>#N/A</v>
      </c>
      <c r="BQ61" t="str">
        <f ca="1">IF($B61="","",IF(VLOOKUP($E61,模型表!$C:$R,16,FALSE)=1,VLOOKUP($E61,模型表!$C:$S,17,FALSE),""))</f>
        <v/>
      </c>
      <c r="BR61" t="e">
        <f ca="1">VLOOKUP(C61,模型表!D:H,5,FALSE)</f>
        <v>#N/A</v>
      </c>
    </row>
    <row r="62" spans="2:70" x14ac:dyDescent="0.2">
      <c r="B62" t="str">
        <f t="array" aca="1" ref="B62" ca="1">INDEX(基础表!$Y:$Y,SMALL(IF(基础表!$Z:$Z=0,ROW(基础表!$Z:$Z),999),ROW(H56)))&amp;""</f>
        <v/>
      </c>
      <c r="C62" t="e">
        <f ca="1">VLOOKUP(VLOOKUP($B62,基础表!$E:$G,3,FALSE),模型表!$C:$D,2,FALSE)</f>
        <v>#N/A</v>
      </c>
      <c r="E62" t="e">
        <f ca="1">VLOOKUP($B62,基础表!$E:$G,3,FALSE)</f>
        <v>#N/A</v>
      </c>
      <c r="G62" t="e">
        <f ca="1">VLOOKUP($E62,模型表!$C:$G,5,FALSE)</f>
        <v>#N/A</v>
      </c>
      <c r="H62" t="e">
        <f ca="1">VLOOKUP($E62,模型表!$C:$F,4,FALSE)</f>
        <v>#N/A</v>
      </c>
      <c r="I62" t="e">
        <f ca="1">VLOOKUP($E62,模型表!$C:$J,8,FALSE)</f>
        <v>#N/A</v>
      </c>
      <c r="K62" t="str">
        <f t="shared" ca="1" si="0"/>
        <v/>
      </c>
      <c r="L62" t="str">
        <f t="shared" ca="1" si="1"/>
        <v/>
      </c>
      <c r="M62" t="str">
        <f t="shared" ca="1" si="2"/>
        <v/>
      </c>
      <c r="N62" t="str">
        <f t="shared" ca="1" si="3"/>
        <v/>
      </c>
      <c r="O62" t="str">
        <f t="shared" ca="1" si="8"/>
        <v/>
      </c>
      <c r="P62" t="str">
        <f t="shared" ca="1" si="4"/>
        <v/>
      </c>
      <c r="Q62" t="e">
        <f ca="1">VLOOKUP($E62,模型表!$C:$K,9,FALSE)</f>
        <v>#N/A</v>
      </c>
      <c r="S62" t="e">
        <f ca="1">IF(VLOOKUP($E62,模型表!$C:$L,6,FALSE)=0,"",VLOOKUP($E62,模型表!$C:$L,10,FALSE))</f>
        <v>#N/A</v>
      </c>
      <c r="U62" t="e">
        <f ca="1">VLOOKUP($E62,模型表!$C:$Q,11,FALSE)</f>
        <v>#N/A</v>
      </c>
      <c r="Y62" t="e">
        <f ca="1">IF(VLOOKUP($E62,模型表!$C:$N,12,FALSE)="Death",VLOOKUP($E62,模型表!$C:$Q,13,FALSE),"")</f>
        <v>#N/A</v>
      </c>
      <c r="Z62" t="str">
        <f ca="1">IF($B62="","",IF(VLOOKUP($E62,模型表!$C:$O,12,FALSE)="PBuff","["&amp;VLOOKUP($E62,模型表!$C:Q,13,FALSE)&amp;"]","[]"))</f>
        <v/>
      </c>
      <c r="AA62" t="e">
        <f ca="1">VLOOKUP($B62,基础扩展表!$E:$I,5,FALSE)</f>
        <v>#N/A</v>
      </c>
      <c r="AB62" t="e">
        <f ca="1">VLOOKUP($B62,基础扩展表!$E:$I,4,FALSE)</f>
        <v>#N/A</v>
      </c>
      <c r="AC62" t="e">
        <f ca="1">VLOOKUP($B62,基础表!$E:$T,16,FALSE)</f>
        <v>#N/A</v>
      </c>
      <c r="AD62" t="str">
        <f t="shared" ca="1" si="9"/>
        <v/>
      </c>
      <c r="AE62" t="str">
        <f t="shared" ca="1" si="5"/>
        <v/>
      </c>
      <c r="AF62" t="str">
        <f t="shared" ca="1" si="10"/>
        <v/>
      </c>
      <c r="AH62" t="e">
        <f ca="1">VLOOKUP($B62,基础表!$E:$R,14,FALSE)</f>
        <v>#N/A</v>
      </c>
      <c r="AI62" t="e">
        <f ca="1">VLOOKUP($B62,基础表!$E:$S,13,FALSE)</f>
        <v>#N/A</v>
      </c>
      <c r="AK62" t="e">
        <f ca="1">VLOOKUP($B62,基础表!$E:$H,4,FALSE)</f>
        <v>#N/A</v>
      </c>
      <c r="AN62" s="23" t="e">
        <f t="shared" ca="1" si="11"/>
        <v>#N/A</v>
      </c>
      <c r="AO62" s="23" t="str">
        <f t="shared" ca="1" si="6"/>
        <v/>
      </c>
      <c r="AP62" s="23" t="str">
        <f t="shared" ca="1" si="7"/>
        <v/>
      </c>
      <c r="AR62" t="e">
        <f ca="1">VLOOKUP($B62,基础表!$E:$J,4,FALSE)</f>
        <v>#N/A</v>
      </c>
      <c r="AS62" t="e">
        <f ca="1">VLOOKUP($B62,基础表!$E:$J,5,FALSE)</f>
        <v>#N/A</v>
      </c>
      <c r="AT62" t="e">
        <f ca="1">VLOOKUP($B62,基础表!$E:$J,6,FALSE)</f>
        <v>#N/A</v>
      </c>
      <c r="AU62" t="e">
        <f ca="1">VLOOKUP($B62,基础扩展表!$E:$AG,MATCH(AU$2,基础扩展表!$E$1:$AG$1,0),FALSE)</f>
        <v>#N/A</v>
      </c>
      <c r="AV62" t="e">
        <f ca="1">VLOOKUP($B62,基础扩展表!$E:$AG,MATCH(AV$2,基础扩展表!$E$1:$AG$1,0),FALSE)</f>
        <v>#N/A</v>
      </c>
      <c r="AW62" t="e">
        <f ca="1">VLOOKUP($B62,基础扩展表!$E:$AG,MATCH(AW$2,基础扩展表!$E$1:$AG$1,0),FALSE)</f>
        <v>#N/A</v>
      </c>
      <c r="AX62" t="e">
        <f ca="1">VLOOKUP($B62,基础扩展表!$E:$AG,MATCH(AX$2,基础扩展表!$E$1:$AG$1,0),FALSE)</f>
        <v>#N/A</v>
      </c>
      <c r="AY62" t="e">
        <f ca="1">VLOOKUP($B62,基础扩展表!$E:$AG,MATCH(AY$2,基础扩展表!$E$1:$AG$1,0),FALSE)</f>
        <v>#N/A</v>
      </c>
      <c r="AZ62" t="e">
        <f ca="1">VLOOKUP($B62,基础扩展表!$E:$AG,MATCH(AZ$2,基础扩展表!$E$1:$AG$1,0),FALSE)</f>
        <v>#N/A</v>
      </c>
      <c r="BA62" t="e">
        <f ca="1">VLOOKUP($B62,基础扩展表!$E:$AG,MATCH(BA$2,基础扩展表!$E$1:$AG$1,0),FALSE)</f>
        <v>#N/A</v>
      </c>
      <c r="BB62" t="e">
        <f ca="1">VLOOKUP($B62,基础扩展表!$E:$AG,MATCH(BB$2,基础扩展表!$E$1:$AG$1,0),FALSE)</f>
        <v>#N/A</v>
      </c>
      <c r="BC62" t="e">
        <f ca="1">VLOOKUP($B62,基础扩展表!$E:$AG,MATCH(BC$2,基础扩展表!$E$1:$AG$1,0),FALSE)</f>
        <v>#N/A</v>
      </c>
      <c r="BD62" t="e">
        <f ca="1">VLOOKUP($B62,基础扩展表!$E:$AG,MATCH(BD$2,基础扩展表!$E$1:$AG$1,0),FALSE)</f>
        <v>#N/A</v>
      </c>
      <c r="BE62" t="e">
        <f ca="1">VLOOKUP($B62,基础扩展表!$E:$AG,MATCH(BE$2,基础扩展表!$E$1:$AG$1,0),FALSE)</f>
        <v>#N/A</v>
      </c>
      <c r="BF62" t="e">
        <f ca="1">VLOOKUP($B62,基础扩展表!$E:$AG,MATCH(BF$2,基础扩展表!$E$1:$AG$1,0),FALSE)</f>
        <v>#N/A</v>
      </c>
      <c r="BG62" t="e">
        <f ca="1">VLOOKUP($B62,基础扩展表!$E:$AG,MATCH(BG$2,基础扩展表!$E$1:$AG$1,0),FALSE)</f>
        <v>#N/A</v>
      </c>
      <c r="BH62" t="e">
        <f ca="1">VLOOKUP($B62,基础扩展表!$E:$AG,MATCH(BH$2,基础扩展表!$E$1:$AG$1,0),FALSE)</f>
        <v>#N/A</v>
      </c>
      <c r="BI62" t="e">
        <f ca="1">VLOOKUP($B62,基础扩展表!$E:$AG,MATCH(BI$2,基础扩展表!$E$1:$AG$1,0),FALSE)</f>
        <v>#N/A</v>
      </c>
      <c r="BJ62" t="e">
        <f ca="1">VLOOKUP($B62,基础扩展表!$E:$AG,MATCH(BJ$2,基础扩展表!$E$1:$AG$1,0),FALSE)</f>
        <v>#N/A</v>
      </c>
      <c r="BK62" t="e">
        <f ca="1">VLOOKUP($B62,基础扩展表!$E:$AG,MATCH(BK$2,基础扩展表!$E$1:$AG$1,0),FALSE)</f>
        <v>#N/A</v>
      </c>
      <c r="BL62" t="e">
        <f ca="1">VLOOKUP($B62,基础扩展表!$E:$AG,MATCH(BL$2,基础扩展表!$E$1:$AG$1,0),FALSE)</f>
        <v>#N/A</v>
      </c>
      <c r="BM62" t="e">
        <f ca="1">VLOOKUP($B62,基础扩展表!$E:$AG,MATCH(BM$2,基础扩展表!$E$1:$AG$1,0),FALSE)</f>
        <v>#N/A</v>
      </c>
      <c r="BN62" t="e">
        <f ca="1">VLOOKUP($B62,基础扩展表!$E:$AG,MATCH(BN$2,基础扩展表!$E$1:$AG$1,0),FALSE)</f>
        <v>#N/A</v>
      </c>
      <c r="BO62" t="e">
        <f ca="1">VLOOKUP($B62,基础扩展表!$E:$AG,MATCH(BO$2,基础扩展表!$E$1:$AG$1,0),FALSE)</f>
        <v>#N/A</v>
      </c>
      <c r="BP62" t="e">
        <f ca="1">VLOOKUP($B62,基础扩展表!$E:$AG,MATCH(BP$2,基础扩展表!$E$1:$AG$1,0),FALSE)</f>
        <v>#N/A</v>
      </c>
      <c r="BQ62" t="str">
        <f ca="1">IF($B62="","",IF(VLOOKUP($E62,模型表!$C:$R,16,FALSE)=1,VLOOKUP($E62,模型表!$C:$S,17,FALSE),""))</f>
        <v/>
      </c>
      <c r="BR62" t="e">
        <f ca="1">VLOOKUP(C62,模型表!D:H,5,FALSE)</f>
        <v>#N/A</v>
      </c>
    </row>
    <row r="63" spans="2:70" x14ac:dyDescent="0.2">
      <c r="B63" t="str">
        <f t="array" aca="1" ref="B63" ca="1">INDEX(基础表!$Y:$Y,SMALL(IF(基础表!$Z:$Z=0,ROW(基础表!$Z:$Z),999),ROW(H57)))&amp;""</f>
        <v/>
      </c>
      <c r="C63" t="e">
        <f ca="1">VLOOKUP(VLOOKUP($B63,基础表!$E:$G,3,FALSE),模型表!$C:$D,2,FALSE)</f>
        <v>#N/A</v>
      </c>
      <c r="E63" t="e">
        <f ca="1">VLOOKUP($B63,基础表!$E:$G,3,FALSE)</f>
        <v>#N/A</v>
      </c>
      <c r="G63" t="e">
        <f ca="1">VLOOKUP($E63,模型表!$C:$G,5,FALSE)</f>
        <v>#N/A</v>
      </c>
      <c r="H63" t="e">
        <f ca="1">VLOOKUP($E63,模型表!$C:$F,4,FALSE)</f>
        <v>#N/A</v>
      </c>
      <c r="I63" t="e">
        <f ca="1">VLOOKUP($E63,模型表!$C:$J,8,FALSE)</f>
        <v>#N/A</v>
      </c>
      <c r="K63" t="str">
        <f t="shared" ca="1" si="0"/>
        <v/>
      </c>
      <c r="L63" t="str">
        <f t="shared" ca="1" si="1"/>
        <v/>
      </c>
      <c r="M63" t="str">
        <f t="shared" ca="1" si="2"/>
        <v/>
      </c>
      <c r="N63" t="str">
        <f t="shared" ca="1" si="3"/>
        <v/>
      </c>
      <c r="O63" t="str">
        <f t="shared" ca="1" si="8"/>
        <v/>
      </c>
      <c r="P63" t="str">
        <f t="shared" ca="1" si="4"/>
        <v/>
      </c>
      <c r="Q63" t="e">
        <f ca="1">VLOOKUP($E63,模型表!$C:$K,9,FALSE)</f>
        <v>#N/A</v>
      </c>
      <c r="S63" t="e">
        <f ca="1">IF(VLOOKUP($E63,模型表!$C:$L,6,FALSE)=0,"",VLOOKUP($E63,模型表!$C:$L,10,FALSE))</f>
        <v>#N/A</v>
      </c>
      <c r="U63" t="e">
        <f ca="1">VLOOKUP($E63,模型表!$C:$Q,11,FALSE)</f>
        <v>#N/A</v>
      </c>
      <c r="Y63" t="e">
        <f ca="1">IF(VLOOKUP($E63,模型表!$C:$N,12,FALSE)="Death",VLOOKUP($E63,模型表!$C:$Q,13,FALSE),"")</f>
        <v>#N/A</v>
      </c>
      <c r="Z63" t="str">
        <f ca="1">IF($B63="","",IF(VLOOKUP($E63,模型表!$C:$O,12,FALSE)="PBuff","["&amp;VLOOKUP($E63,模型表!$C:Q,13,FALSE)&amp;"]","[]"))</f>
        <v/>
      </c>
      <c r="AA63" t="e">
        <f ca="1">VLOOKUP($B63,基础扩展表!$E:$I,5,FALSE)</f>
        <v>#N/A</v>
      </c>
      <c r="AB63" t="e">
        <f ca="1">VLOOKUP($B63,基础扩展表!$E:$I,4,FALSE)</f>
        <v>#N/A</v>
      </c>
      <c r="AC63" t="e">
        <f ca="1">VLOOKUP($B63,基础表!$E:$T,16,FALSE)</f>
        <v>#N/A</v>
      </c>
      <c r="AD63" t="str">
        <f t="shared" ca="1" si="9"/>
        <v/>
      </c>
      <c r="AE63" t="str">
        <f t="shared" ca="1" si="5"/>
        <v/>
      </c>
      <c r="AF63" t="str">
        <f t="shared" ca="1" si="10"/>
        <v/>
      </c>
      <c r="AH63" t="e">
        <f ca="1">VLOOKUP($B63,基础表!$E:$R,14,FALSE)</f>
        <v>#N/A</v>
      </c>
      <c r="AI63" t="e">
        <f ca="1">VLOOKUP($B63,基础表!$E:$S,13,FALSE)</f>
        <v>#N/A</v>
      </c>
      <c r="AK63" t="e">
        <f ca="1">VLOOKUP($B63,基础表!$E:$H,4,FALSE)</f>
        <v>#N/A</v>
      </c>
      <c r="AN63" s="23" t="e">
        <f t="shared" ca="1" si="11"/>
        <v>#N/A</v>
      </c>
      <c r="AO63" s="23" t="str">
        <f t="shared" ca="1" si="6"/>
        <v/>
      </c>
      <c r="AP63" s="23" t="str">
        <f t="shared" ca="1" si="7"/>
        <v/>
      </c>
      <c r="AR63" t="e">
        <f ca="1">VLOOKUP($B63,基础表!$E:$J,4,FALSE)</f>
        <v>#N/A</v>
      </c>
      <c r="AS63" t="e">
        <f ca="1">VLOOKUP($B63,基础表!$E:$J,5,FALSE)</f>
        <v>#N/A</v>
      </c>
      <c r="AT63" t="e">
        <f ca="1">VLOOKUP($B63,基础表!$E:$J,6,FALSE)</f>
        <v>#N/A</v>
      </c>
      <c r="AU63" t="e">
        <f ca="1">VLOOKUP($B63,基础扩展表!$E:$AG,MATCH(AU$2,基础扩展表!$E$1:$AG$1,0),FALSE)</f>
        <v>#N/A</v>
      </c>
      <c r="AV63" t="e">
        <f ca="1">VLOOKUP($B63,基础扩展表!$E:$AG,MATCH(AV$2,基础扩展表!$E$1:$AG$1,0),FALSE)</f>
        <v>#N/A</v>
      </c>
      <c r="AW63" t="e">
        <f ca="1">VLOOKUP($B63,基础扩展表!$E:$AG,MATCH(AW$2,基础扩展表!$E$1:$AG$1,0),FALSE)</f>
        <v>#N/A</v>
      </c>
      <c r="AX63" t="e">
        <f ca="1">VLOOKUP($B63,基础扩展表!$E:$AG,MATCH(AX$2,基础扩展表!$E$1:$AG$1,0),FALSE)</f>
        <v>#N/A</v>
      </c>
      <c r="AY63" t="e">
        <f ca="1">VLOOKUP($B63,基础扩展表!$E:$AG,MATCH(AY$2,基础扩展表!$E$1:$AG$1,0),FALSE)</f>
        <v>#N/A</v>
      </c>
      <c r="AZ63" t="e">
        <f ca="1">VLOOKUP($B63,基础扩展表!$E:$AG,MATCH(AZ$2,基础扩展表!$E$1:$AG$1,0),FALSE)</f>
        <v>#N/A</v>
      </c>
      <c r="BA63" t="e">
        <f ca="1">VLOOKUP($B63,基础扩展表!$E:$AG,MATCH(BA$2,基础扩展表!$E$1:$AG$1,0),FALSE)</f>
        <v>#N/A</v>
      </c>
      <c r="BB63" t="e">
        <f ca="1">VLOOKUP($B63,基础扩展表!$E:$AG,MATCH(BB$2,基础扩展表!$E$1:$AG$1,0),FALSE)</f>
        <v>#N/A</v>
      </c>
      <c r="BC63" t="e">
        <f ca="1">VLOOKUP($B63,基础扩展表!$E:$AG,MATCH(BC$2,基础扩展表!$E$1:$AG$1,0),FALSE)</f>
        <v>#N/A</v>
      </c>
      <c r="BD63" t="e">
        <f ca="1">VLOOKUP($B63,基础扩展表!$E:$AG,MATCH(BD$2,基础扩展表!$E$1:$AG$1,0),FALSE)</f>
        <v>#N/A</v>
      </c>
      <c r="BE63" t="e">
        <f ca="1">VLOOKUP($B63,基础扩展表!$E:$AG,MATCH(BE$2,基础扩展表!$E$1:$AG$1,0),FALSE)</f>
        <v>#N/A</v>
      </c>
      <c r="BF63" t="e">
        <f ca="1">VLOOKUP($B63,基础扩展表!$E:$AG,MATCH(BF$2,基础扩展表!$E$1:$AG$1,0),FALSE)</f>
        <v>#N/A</v>
      </c>
      <c r="BG63" t="e">
        <f ca="1">VLOOKUP($B63,基础扩展表!$E:$AG,MATCH(BG$2,基础扩展表!$E$1:$AG$1,0),FALSE)</f>
        <v>#N/A</v>
      </c>
      <c r="BH63" t="e">
        <f ca="1">VLOOKUP($B63,基础扩展表!$E:$AG,MATCH(BH$2,基础扩展表!$E$1:$AG$1,0),FALSE)</f>
        <v>#N/A</v>
      </c>
      <c r="BI63" t="e">
        <f ca="1">VLOOKUP($B63,基础扩展表!$E:$AG,MATCH(BI$2,基础扩展表!$E$1:$AG$1,0),FALSE)</f>
        <v>#N/A</v>
      </c>
      <c r="BJ63" t="e">
        <f ca="1">VLOOKUP($B63,基础扩展表!$E:$AG,MATCH(BJ$2,基础扩展表!$E$1:$AG$1,0),FALSE)</f>
        <v>#N/A</v>
      </c>
      <c r="BK63" t="e">
        <f ca="1">VLOOKUP($B63,基础扩展表!$E:$AG,MATCH(BK$2,基础扩展表!$E$1:$AG$1,0),FALSE)</f>
        <v>#N/A</v>
      </c>
      <c r="BL63" t="e">
        <f ca="1">VLOOKUP($B63,基础扩展表!$E:$AG,MATCH(BL$2,基础扩展表!$E$1:$AG$1,0),FALSE)</f>
        <v>#N/A</v>
      </c>
      <c r="BM63" t="e">
        <f ca="1">VLOOKUP($B63,基础扩展表!$E:$AG,MATCH(BM$2,基础扩展表!$E$1:$AG$1,0),FALSE)</f>
        <v>#N/A</v>
      </c>
      <c r="BN63" t="e">
        <f ca="1">VLOOKUP($B63,基础扩展表!$E:$AG,MATCH(BN$2,基础扩展表!$E$1:$AG$1,0),FALSE)</f>
        <v>#N/A</v>
      </c>
      <c r="BO63" t="e">
        <f ca="1">VLOOKUP($B63,基础扩展表!$E:$AG,MATCH(BO$2,基础扩展表!$E$1:$AG$1,0),FALSE)</f>
        <v>#N/A</v>
      </c>
      <c r="BP63" t="e">
        <f ca="1">VLOOKUP($B63,基础扩展表!$E:$AG,MATCH(BP$2,基础扩展表!$E$1:$AG$1,0),FALSE)</f>
        <v>#N/A</v>
      </c>
      <c r="BQ63" t="str">
        <f ca="1">IF($B63="","",IF(VLOOKUP($E63,模型表!$C:$R,16,FALSE)=1,VLOOKUP($E63,模型表!$C:$S,17,FALSE),""))</f>
        <v/>
      </c>
      <c r="BR63" t="e">
        <f ca="1">VLOOKUP(C63,模型表!D:H,5,FALSE)</f>
        <v>#N/A</v>
      </c>
    </row>
    <row r="64" spans="2:70" x14ac:dyDescent="0.2">
      <c r="B64" t="str">
        <f t="array" aca="1" ref="B64" ca="1">INDEX(基础表!$Y:$Y,SMALL(IF(基础表!$Z:$Z=0,ROW(基础表!$Z:$Z),999),ROW(H58)))&amp;""</f>
        <v/>
      </c>
      <c r="C64" t="e">
        <f ca="1">VLOOKUP(VLOOKUP($B64,基础表!$E:$G,3,FALSE),模型表!$C:$D,2,FALSE)</f>
        <v>#N/A</v>
      </c>
      <c r="E64" t="e">
        <f ca="1">VLOOKUP($B64,基础表!$E:$G,3,FALSE)</f>
        <v>#N/A</v>
      </c>
      <c r="G64" t="e">
        <f ca="1">VLOOKUP($E64,模型表!$C:$G,5,FALSE)</f>
        <v>#N/A</v>
      </c>
      <c r="H64" t="e">
        <f ca="1">VLOOKUP($E64,模型表!$C:$F,4,FALSE)</f>
        <v>#N/A</v>
      </c>
      <c r="I64" t="e">
        <f ca="1">VLOOKUP($E64,模型表!$C:$J,8,FALSE)</f>
        <v>#N/A</v>
      </c>
      <c r="K64" t="str">
        <f t="shared" ca="1" si="0"/>
        <v/>
      </c>
      <c r="L64" t="str">
        <f t="shared" ca="1" si="1"/>
        <v/>
      </c>
      <c r="M64" t="str">
        <f t="shared" ca="1" si="2"/>
        <v/>
      </c>
      <c r="N64" t="str">
        <f t="shared" ca="1" si="3"/>
        <v/>
      </c>
      <c r="O64" t="str">
        <f t="shared" ca="1" si="8"/>
        <v/>
      </c>
      <c r="P64" t="str">
        <f t="shared" ca="1" si="4"/>
        <v/>
      </c>
      <c r="Q64" t="e">
        <f ca="1">VLOOKUP($E64,模型表!$C:$K,9,FALSE)</f>
        <v>#N/A</v>
      </c>
      <c r="S64" t="e">
        <f ca="1">IF(VLOOKUP($E64,模型表!$C:$L,6,FALSE)=0,"",VLOOKUP($E64,模型表!$C:$L,10,FALSE))</f>
        <v>#N/A</v>
      </c>
      <c r="U64" t="e">
        <f ca="1">VLOOKUP($E64,模型表!$C:$Q,11,FALSE)</f>
        <v>#N/A</v>
      </c>
      <c r="Y64" t="e">
        <f ca="1">IF(VLOOKUP($E64,模型表!$C:$N,12,FALSE)="Death",VLOOKUP($E64,模型表!$C:$Q,13,FALSE),"")</f>
        <v>#N/A</v>
      </c>
      <c r="Z64" t="str">
        <f ca="1">IF($B64="","",IF(VLOOKUP($E64,模型表!$C:$O,12,FALSE)="PBuff","["&amp;VLOOKUP($E64,模型表!$C:Q,13,FALSE)&amp;"]","[]"))</f>
        <v/>
      </c>
      <c r="AA64" t="e">
        <f ca="1">VLOOKUP($B64,基础扩展表!$E:$I,5,FALSE)</f>
        <v>#N/A</v>
      </c>
      <c r="AB64" t="e">
        <f ca="1">VLOOKUP($B64,基础扩展表!$E:$I,4,FALSE)</f>
        <v>#N/A</v>
      </c>
      <c r="AC64" t="e">
        <f ca="1">VLOOKUP($B64,基础表!$E:$T,16,FALSE)</f>
        <v>#N/A</v>
      </c>
      <c r="AD64" t="str">
        <f t="shared" ca="1" si="9"/>
        <v/>
      </c>
      <c r="AE64" t="str">
        <f t="shared" ca="1" si="5"/>
        <v/>
      </c>
      <c r="AF64" t="str">
        <f t="shared" ca="1" si="10"/>
        <v/>
      </c>
      <c r="AH64" t="e">
        <f ca="1">VLOOKUP($B64,基础表!$E:$R,14,FALSE)</f>
        <v>#N/A</v>
      </c>
      <c r="AI64" t="e">
        <f ca="1">VLOOKUP($B64,基础表!$E:$S,13,FALSE)</f>
        <v>#N/A</v>
      </c>
      <c r="AK64" t="e">
        <f ca="1">VLOOKUP($B64,基础表!$E:$H,4,FALSE)</f>
        <v>#N/A</v>
      </c>
      <c r="AN64" s="23" t="e">
        <f t="shared" ca="1" si="11"/>
        <v>#N/A</v>
      </c>
      <c r="AO64" s="23" t="str">
        <f t="shared" ca="1" si="6"/>
        <v/>
      </c>
      <c r="AP64" s="23" t="str">
        <f t="shared" ca="1" si="7"/>
        <v/>
      </c>
      <c r="AR64" t="e">
        <f ca="1">VLOOKUP($B64,基础表!$E:$J,4,FALSE)</f>
        <v>#N/A</v>
      </c>
      <c r="AS64" t="e">
        <f ca="1">VLOOKUP($B64,基础表!$E:$J,5,FALSE)</f>
        <v>#N/A</v>
      </c>
      <c r="AT64" t="e">
        <f ca="1">VLOOKUP($B64,基础表!$E:$J,6,FALSE)</f>
        <v>#N/A</v>
      </c>
      <c r="AU64" t="e">
        <f ca="1">VLOOKUP($B64,基础扩展表!$E:$AG,MATCH(AU$2,基础扩展表!$E$1:$AG$1,0),FALSE)</f>
        <v>#N/A</v>
      </c>
      <c r="AV64" t="e">
        <f ca="1">VLOOKUP($B64,基础扩展表!$E:$AG,MATCH(AV$2,基础扩展表!$E$1:$AG$1,0),FALSE)</f>
        <v>#N/A</v>
      </c>
      <c r="AW64" t="e">
        <f ca="1">VLOOKUP($B64,基础扩展表!$E:$AG,MATCH(AW$2,基础扩展表!$E$1:$AG$1,0),FALSE)</f>
        <v>#N/A</v>
      </c>
      <c r="AX64" t="e">
        <f ca="1">VLOOKUP($B64,基础扩展表!$E:$AG,MATCH(AX$2,基础扩展表!$E$1:$AG$1,0),FALSE)</f>
        <v>#N/A</v>
      </c>
      <c r="AY64" t="e">
        <f ca="1">VLOOKUP($B64,基础扩展表!$E:$AG,MATCH(AY$2,基础扩展表!$E$1:$AG$1,0),FALSE)</f>
        <v>#N/A</v>
      </c>
      <c r="AZ64" t="e">
        <f ca="1">VLOOKUP($B64,基础扩展表!$E:$AG,MATCH(AZ$2,基础扩展表!$E$1:$AG$1,0),FALSE)</f>
        <v>#N/A</v>
      </c>
      <c r="BA64" t="e">
        <f ca="1">VLOOKUP($B64,基础扩展表!$E:$AG,MATCH(BA$2,基础扩展表!$E$1:$AG$1,0),FALSE)</f>
        <v>#N/A</v>
      </c>
      <c r="BB64" t="e">
        <f ca="1">VLOOKUP($B64,基础扩展表!$E:$AG,MATCH(BB$2,基础扩展表!$E$1:$AG$1,0),FALSE)</f>
        <v>#N/A</v>
      </c>
      <c r="BC64" t="e">
        <f ca="1">VLOOKUP($B64,基础扩展表!$E:$AG,MATCH(BC$2,基础扩展表!$E$1:$AG$1,0),FALSE)</f>
        <v>#N/A</v>
      </c>
      <c r="BD64" t="e">
        <f ca="1">VLOOKUP($B64,基础扩展表!$E:$AG,MATCH(BD$2,基础扩展表!$E$1:$AG$1,0),FALSE)</f>
        <v>#N/A</v>
      </c>
      <c r="BE64" t="e">
        <f ca="1">VLOOKUP($B64,基础扩展表!$E:$AG,MATCH(BE$2,基础扩展表!$E$1:$AG$1,0),FALSE)</f>
        <v>#N/A</v>
      </c>
      <c r="BF64" t="e">
        <f ca="1">VLOOKUP($B64,基础扩展表!$E:$AG,MATCH(BF$2,基础扩展表!$E$1:$AG$1,0),FALSE)</f>
        <v>#N/A</v>
      </c>
      <c r="BG64" t="e">
        <f ca="1">VLOOKUP($B64,基础扩展表!$E:$AG,MATCH(BG$2,基础扩展表!$E$1:$AG$1,0),FALSE)</f>
        <v>#N/A</v>
      </c>
      <c r="BH64" t="e">
        <f ca="1">VLOOKUP($B64,基础扩展表!$E:$AG,MATCH(BH$2,基础扩展表!$E$1:$AG$1,0),FALSE)</f>
        <v>#N/A</v>
      </c>
      <c r="BI64" t="e">
        <f ca="1">VLOOKUP($B64,基础扩展表!$E:$AG,MATCH(BI$2,基础扩展表!$E$1:$AG$1,0),FALSE)</f>
        <v>#N/A</v>
      </c>
      <c r="BJ64" t="e">
        <f ca="1">VLOOKUP($B64,基础扩展表!$E:$AG,MATCH(BJ$2,基础扩展表!$E$1:$AG$1,0),FALSE)</f>
        <v>#N/A</v>
      </c>
      <c r="BK64" t="e">
        <f ca="1">VLOOKUP($B64,基础扩展表!$E:$AG,MATCH(BK$2,基础扩展表!$E$1:$AG$1,0),FALSE)</f>
        <v>#N/A</v>
      </c>
      <c r="BL64" t="e">
        <f ca="1">VLOOKUP($B64,基础扩展表!$E:$AG,MATCH(BL$2,基础扩展表!$E$1:$AG$1,0),FALSE)</f>
        <v>#N/A</v>
      </c>
      <c r="BM64" t="e">
        <f ca="1">VLOOKUP($B64,基础扩展表!$E:$AG,MATCH(BM$2,基础扩展表!$E$1:$AG$1,0),FALSE)</f>
        <v>#N/A</v>
      </c>
      <c r="BN64" t="e">
        <f ca="1">VLOOKUP($B64,基础扩展表!$E:$AG,MATCH(BN$2,基础扩展表!$E$1:$AG$1,0),FALSE)</f>
        <v>#N/A</v>
      </c>
      <c r="BO64" t="e">
        <f ca="1">VLOOKUP($B64,基础扩展表!$E:$AG,MATCH(BO$2,基础扩展表!$E$1:$AG$1,0),FALSE)</f>
        <v>#N/A</v>
      </c>
      <c r="BP64" t="e">
        <f ca="1">VLOOKUP($B64,基础扩展表!$E:$AG,MATCH(BP$2,基础扩展表!$E$1:$AG$1,0),FALSE)</f>
        <v>#N/A</v>
      </c>
      <c r="BQ64" t="str">
        <f ca="1">IF($B64="","",IF(VLOOKUP($E64,模型表!$C:$R,16,FALSE)=1,VLOOKUP($E64,模型表!$C:$S,17,FALSE),""))</f>
        <v/>
      </c>
      <c r="BR64" t="e">
        <f ca="1">VLOOKUP(C64,模型表!D:H,5,FALSE)</f>
        <v>#N/A</v>
      </c>
    </row>
    <row r="65" spans="2:70" x14ac:dyDescent="0.2">
      <c r="B65" t="str">
        <f t="array" aca="1" ref="B65" ca="1">INDEX(基础表!$Y:$Y,SMALL(IF(基础表!$Z:$Z=0,ROW(基础表!$Z:$Z),999),ROW(H59)))&amp;""</f>
        <v/>
      </c>
      <c r="C65" t="e">
        <f ca="1">VLOOKUP(VLOOKUP($B65,基础表!$E:$G,3,FALSE),模型表!$C:$D,2,FALSE)</f>
        <v>#N/A</v>
      </c>
      <c r="E65" t="e">
        <f ca="1">VLOOKUP($B65,基础表!$E:$G,3,FALSE)</f>
        <v>#N/A</v>
      </c>
      <c r="G65" t="e">
        <f ca="1">VLOOKUP($E65,模型表!$C:$G,5,FALSE)</f>
        <v>#N/A</v>
      </c>
      <c r="H65" t="e">
        <f ca="1">VLOOKUP($E65,模型表!$C:$F,4,FALSE)</f>
        <v>#N/A</v>
      </c>
      <c r="I65" t="e">
        <f ca="1">VLOOKUP($E65,模型表!$C:$J,8,FALSE)</f>
        <v>#N/A</v>
      </c>
      <c r="K65" t="str">
        <f t="shared" ca="1" si="0"/>
        <v/>
      </c>
      <c r="L65" t="str">
        <f t="shared" ca="1" si="1"/>
        <v/>
      </c>
      <c r="M65" t="str">
        <f t="shared" ca="1" si="2"/>
        <v/>
      </c>
      <c r="N65" t="str">
        <f t="shared" ca="1" si="3"/>
        <v/>
      </c>
      <c r="O65" t="str">
        <f t="shared" ca="1" si="8"/>
        <v/>
      </c>
      <c r="P65" t="str">
        <f t="shared" ca="1" si="4"/>
        <v/>
      </c>
      <c r="Q65" t="e">
        <f ca="1">VLOOKUP($E65,模型表!$C:$K,9,FALSE)</f>
        <v>#N/A</v>
      </c>
      <c r="S65" t="e">
        <f ca="1">IF(VLOOKUP($E65,模型表!$C:$L,6,FALSE)=0,"",VLOOKUP($E65,模型表!$C:$L,10,FALSE))</f>
        <v>#N/A</v>
      </c>
      <c r="U65" t="e">
        <f ca="1">VLOOKUP($E65,模型表!$C:$Q,11,FALSE)</f>
        <v>#N/A</v>
      </c>
      <c r="Y65" t="e">
        <f ca="1">IF(VLOOKUP($E65,模型表!$C:$N,12,FALSE)="Death",VLOOKUP($E65,模型表!$C:$Q,13,FALSE),"")</f>
        <v>#N/A</v>
      </c>
      <c r="Z65" t="str">
        <f ca="1">IF($B65="","",IF(VLOOKUP($E65,模型表!$C:$O,12,FALSE)="PBuff","["&amp;VLOOKUP($E65,模型表!$C:Q,13,FALSE)&amp;"]","[]"))</f>
        <v/>
      </c>
      <c r="AA65" t="e">
        <f ca="1">VLOOKUP($B65,基础扩展表!$E:$I,5,FALSE)</f>
        <v>#N/A</v>
      </c>
      <c r="AB65" t="e">
        <f ca="1">VLOOKUP($B65,基础扩展表!$E:$I,4,FALSE)</f>
        <v>#N/A</v>
      </c>
      <c r="AC65" t="e">
        <f ca="1">VLOOKUP($B65,基础表!$E:$T,16,FALSE)</f>
        <v>#N/A</v>
      </c>
      <c r="AD65" t="str">
        <f t="shared" ca="1" si="9"/>
        <v/>
      </c>
      <c r="AE65" t="str">
        <f t="shared" ca="1" si="5"/>
        <v/>
      </c>
      <c r="AF65" t="str">
        <f t="shared" ca="1" si="10"/>
        <v/>
      </c>
      <c r="AH65" t="e">
        <f ca="1">VLOOKUP($B65,基础表!$E:$R,14,FALSE)</f>
        <v>#N/A</v>
      </c>
      <c r="AI65" t="e">
        <f ca="1">VLOOKUP($B65,基础表!$E:$S,13,FALSE)</f>
        <v>#N/A</v>
      </c>
      <c r="AK65" t="e">
        <f ca="1">VLOOKUP($B65,基础表!$E:$H,4,FALSE)</f>
        <v>#N/A</v>
      </c>
      <c r="AN65" s="23" t="e">
        <f t="shared" ca="1" si="11"/>
        <v>#N/A</v>
      </c>
      <c r="AO65" s="23" t="str">
        <f t="shared" ca="1" si="6"/>
        <v/>
      </c>
      <c r="AP65" s="23" t="str">
        <f t="shared" ca="1" si="7"/>
        <v/>
      </c>
      <c r="AR65" t="e">
        <f ca="1">VLOOKUP($B65,基础表!$E:$J,4,FALSE)</f>
        <v>#N/A</v>
      </c>
      <c r="AS65" t="e">
        <f ca="1">VLOOKUP($B65,基础表!$E:$J,5,FALSE)</f>
        <v>#N/A</v>
      </c>
      <c r="AT65" t="e">
        <f ca="1">VLOOKUP($B65,基础表!$E:$J,6,FALSE)</f>
        <v>#N/A</v>
      </c>
      <c r="AU65" t="e">
        <f ca="1">VLOOKUP($B65,基础扩展表!$E:$AG,MATCH(AU$2,基础扩展表!$E$1:$AG$1,0),FALSE)</f>
        <v>#N/A</v>
      </c>
      <c r="AV65" t="e">
        <f ca="1">VLOOKUP($B65,基础扩展表!$E:$AG,MATCH(AV$2,基础扩展表!$E$1:$AG$1,0),FALSE)</f>
        <v>#N/A</v>
      </c>
      <c r="AW65" t="e">
        <f ca="1">VLOOKUP($B65,基础扩展表!$E:$AG,MATCH(AW$2,基础扩展表!$E$1:$AG$1,0),FALSE)</f>
        <v>#N/A</v>
      </c>
      <c r="AX65" t="e">
        <f ca="1">VLOOKUP($B65,基础扩展表!$E:$AG,MATCH(AX$2,基础扩展表!$E$1:$AG$1,0),FALSE)</f>
        <v>#N/A</v>
      </c>
      <c r="AY65" t="e">
        <f ca="1">VLOOKUP($B65,基础扩展表!$E:$AG,MATCH(AY$2,基础扩展表!$E$1:$AG$1,0),FALSE)</f>
        <v>#N/A</v>
      </c>
      <c r="AZ65" t="e">
        <f ca="1">VLOOKUP($B65,基础扩展表!$E:$AG,MATCH(AZ$2,基础扩展表!$E$1:$AG$1,0),FALSE)</f>
        <v>#N/A</v>
      </c>
      <c r="BA65" t="e">
        <f ca="1">VLOOKUP($B65,基础扩展表!$E:$AG,MATCH(BA$2,基础扩展表!$E$1:$AG$1,0),FALSE)</f>
        <v>#N/A</v>
      </c>
      <c r="BB65" t="e">
        <f ca="1">VLOOKUP($B65,基础扩展表!$E:$AG,MATCH(BB$2,基础扩展表!$E$1:$AG$1,0),FALSE)</f>
        <v>#N/A</v>
      </c>
      <c r="BC65" t="e">
        <f ca="1">VLOOKUP($B65,基础扩展表!$E:$AG,MATCH(BC$2,基础扩展表!$E$1:$AG$1,0),FALSE)</f>
        <v>#N/A</v>
      </c>
      <c r="BD65" t="e">
        <f ca="1">VLOOKUP($B65,基础扩展表!$E:$AG,MATCH(BD$2,基础扩展表!$E$1:$AG$1,0),FALSE)</f>
        <v>#N/A</v>
      </c>
      <c r="BE65" t="e">
        <f ca="1">VLOOKUP($B65,基础扩展表!$E:$AG,MATCH(BE$2,基础扩展表!$E$1:$AG$1,0),FALSE)</f>
        <v>#N/A</v>
      </c>
      <c r="BF65" t="e">
        <f ca="1">VLOOKUP($B65,基础扩展表!$E:$AG,MATCH(BF$2,基础扩展表!$E$1:$AG$1,0),FALSE)</f>
        <v>#N/A</v>
      </c>
      <c r="BG65" t="e">
        <f ca="1">VLOOKUP($B65,基础扩展表!$E:$AG,MATCH(BG$2,基础扩展表!$E$1:$AG$1,0),FALSE)</f>
        <v>#N/A</v>
      </c>
      <c r="BH65" t="e">
        <f ca="1">VLOOKUP($B65,基础扩展表!$E:$AG,MATCH(BH$2,基础扩展表!$E$1:$AG$1,0),FALSE)</f>
        <v>#N/A</v>
      </c>
      <c r="BI65" t="e">
        <f ca="1">VLOOKUP($B65,基础扩展表!$E:$AG,MATCH(BI$2,基础扩展表!$E$1:$AG$1,0),FALSE)</f>
        <v>#N/A</v>
      </c>
      <c r="BJ65" t="e">
        <f ca="1">VLOOKUP($B65,基础扩展表!$E:$AG,MATCH(BJ$2,基础扩展表!$E$1:$AG$1,0),FALSE)</f>
        <v>#N/A</v>
      </c>
      <c r="BK65" t="e">
        <f ca="1">VLOOKUP($B65,基础扩展表!$E:$AG,MATCH(BK$2,基础扩展表!$E$1:$AG$1,0),FALSE)</f>
        <v>#N/A</v>
      </c>
      <c r="BL65" t="e">
        <f ca="1">VLOOKUP($B65,基础扩展表!$E:$AG,MATCH(BL$2,基础扩展表!$E$1:$AG$1,0),FALSE)</f>
        <v>#N/A</v>
      </c>
      <c r="BM65" t="e">
        <f ca="1">VLOOKUP($B65,基础扩展表!$E:$AG,MATCH(BM$2,基础扩展表!$E$1:$AG$1,0),FALSE)</f>
        <v>#N/A</v>
      </c>
      <c r="BN65" t="e">
        <f ca="1">VLOOKUP($B65,基础扩展表!$E:$AG,MATCH(BN$2,基础扩展表!$E$1:$AG$1,0),FALSE)</f>
        <v>#N/A</v>
      </c>
      <c r="BO65" t="e">
        <f ca="1">VLOOKUP($B65,基础扩展表!$E:$AG,MATCH(BO$2,基础扩展表!$E$1:$AG$1,0),FALSE)</f>
        <v>#N/A</v>
      </c>
      <c r="BP65" t="e">
        <f ca="1">VLOOKUP($B65,基础扩展表!$E:$AG,MATCH(BP$2,基础扩展表!$E$1:$AG$1,0),FALSE)</f>
        <v>#N/A</v>
      </c>
      <c r="BQ65" t="str">
        <f ca="1">IF($B65="","",IF(VLOOKUP($E65,模型表!$C:$R,16,FALSE)=1,VLOOKUP($E65,模型表!$C:$S,17,FALSE),""))</f>
        <v/>
      </c>
      <c r="BR65" t="e">
        <f ca="1">VLOOKUP(C65,模型表!D:H,5,FALSE)</f>
        <v>#N/A</v>
      </c>
    </row>
    <row r="66" spans="2:70" x14ac:dyDescent="0.2">
      <c r="B66" t="str">
        <f t="array" aca="1" ref="B66" ca="1">INDEX(基础表!$Y:$Y,SMALL(IF(基础表!$Z:$Z=0,ROW(基础表!$Z:$Z),999),ROW(H60)))&amp;""</f>
        <v/>
      </c>
      <c r="C66" t="e">
        <f ca="1">VLOOKUP(VLOOKUP($B66,基础表!$E:$G,3,FALSE),模型表!$C:$D,2,FALSE)</f>
        <v>#N/A</v>
      </c>
      <c r="E66" t="e">
        <f ca="1">VLOOKUP($B66,基础表!$E:$G,3,FALSE)</f>
        <v>#N/A</v>
      </c>
      <c r="G66" t="e">
        <f ca="1">VLOOKUP($E66,模型表!$C:$G,5,FALSE)</f>
        <v>#N/A</v>
      </c>
      <c r="H66" t="e">
        <f ca="1">VLOOKUP($E66,模型表!$C:$F,4,FALSE)</f>
        <v>#N/A</v>
      </c>
      <c r="I66" t="e">
        <f ca="1">VLOOKUP($E66,模型表!$C:$J,8,FALSE)</f>
        <v>#N/A</v>
      </c>
      <c r="K66" t="str">
        <f t="shared" ca="1" si="0"/>
        <v/>
      </c>
      <c r="L66" t="str">
        <f t="shared" ca="1" si="1"/>
        <v/>
      </c>
      <c r="M66" t="str">
        <f t="shared" ca="1" si="2"/>
        <v/>
      </c>
      <c r="N66" t="str">
        <f t="shared" ca="1" si="3"/>
        <v/>
      </c>
      <c r="O66" t="str">
        <f t="shared" ca="1" si="8"/>
        <v/>
      </c>
      <c r="P66" t="str">
        <f t="shared" ca="1" si="4"/>
        <v/>
      </c>
      <c r="Q66" t="e">
        <f ca="1">VLOOKUP($E66,模型表!$C:$K,9,FALSE)</f>
        <v>#N/A</v>
      </c>
      <c r="S66" t="e">
        <f ca="1">IF(VLOOKUP($E66,模型表!$C:$L,6,FALSE)=0,"",VLOOKUP($E66,模型表!$C:$L,10,FALSE))</f>
        <v>#N/A</v>
      </c>
      <c r="U66" t="e">
        <f ca="1">VLOOKUP($E66,模型表!$C:$Q,11,FALSE)</f>
        <v>#N/A</v>
      </c>
      <c r="Y66" t="e">
        <f ca="1">IF(VLOOKUP($E66,模型表!$C:$N,12,FALSE)="Death",VLOOKUP($E66,模型表!$C:$Q,13,FALSE),"")</f>
        <v>#N/A</v>
      </c>
      <c r="Z66" t="str">
        <f ca="1">IF($B66="","",IF(VLOOKUP($E66,模型表!$C:$O,12,FALSE)="PBuff","["&amp;VLOOKUP($E66,模型表!$C:Q,13,FALSE)&amp;"]","[]"))</f>
        <v/>
      </c>
      <c r="AA66" t="e">
        <f ca="1">VLOOKUP($B66,基础扩展表!$E:$I,5,FALSE)</f>
        <v>#N/A</v>
      </c>
      <c r="AB66" t="e">
        <f ca="1">VLOOKUP($B66,基础扩展表!$E:$I,4,FALSE)</f>
        <v>#N/A</v>
      </c>
      <c r="AC66" t="e">
        <f ca="1">VLOOKUP($B66,基础表!$E:$T,16,FALSE)</f>
        <v>#N/A</v>
      </c>
      <c r="AD66" t="str">
        <f t="shared" ca="1" si="9"/>
        <v/>
      </c>
      <c r="AE66" t="str">
        <f t="shared" ca="1" si="5"/>
        <v/>
      </c>
      <c r="AF66" t="str">
        <f t="shared" ca="1" si="10"/>
        <v/>
      </c>
      <c r="AH66" t="e">
        <f ca="1">VLOOKUP($B66,基础表!$E:$R,14,FALSE)</f>
        <v>#N/A</v>
      </c>
      <c r="AI66" t="e">
        <f ca="1">VLOOKUP($B66,基础表!$E:$S,13,FALSE)</f>
        <v>#N/A</v>
      </c>
      <c r="AK66" t="e">
        <f ca="1">VLOOKUP($B66,基础表!$E:$H,4,FALSE)</f>
        <v>#N/A</v>
      </c>
      <c r="AN66" s="23" t="e">
        <f t="shared" ca="1" si="11"/>
        <v>#N/A</v>
      </c>
      <c r="AO66" s="23" t="str">
        <f t="shared" ca="1" si="6"/>
        <v/>
      </c>
      <c r="AP66" s="23" t="str">
        <f t="shared" ca="1" si="7"/>
        <v/>
      </c>
      <c r="AR66" t="e">
        <f ca="1">VLOOKUP($B66,基础表!$E:$J,4,FALSE)</f>
        <v>#N/A</v>
      </c>
      <c r="AS66" t="e">
        <f ca="1">VLOOKUP($B66,基础表!$E:$J,5,FALSE)</f>
        <v>#N/A</v>
      </c>
      <c r="AT66" t="e">
        <f ca="1">VLOOKUP($B66,基础表!$E:$J,6,FALSE)</f>
        <v>#N/A</v>
      </c>
      <c r="AU66" t="e">
        <f ca="1">VLOOKUP($B66,基础扩展表!$E:$AG,MATCH(AU$2,基础扩展表!$E$1:$AG$1,0),FALSE)</f>
        <v>#N/A</v>
      </c>
      <c r="AV66" t="e">
        <f ca="1">VLOOKUP($B66,基础扩展表!$E:$AG,MATCH(AV$2,基础扩展表!$E$1:$AG$1,0),FALSE)</f>
        <v>#N/A</v>
      </c>
      <c r="AW66" t="e">
        <f ca="1">VLOOKUP($B66,基础扩展表!$E:$AG,MATCH(AW$2,基础扩展表!$E$1:$AG$1,0),FALSE)</f>
        <v>#N/A</v>
      </c>
      <c r="AX66" t="e">
        <f ca="1">VLOOKUP($B66,基础扩展表!$E:$AG,MATCH(AX$2,基础扩展表!$E$1:$AG$1,0),FALSE)</f>
        <v>#N/A</v>
      </c>
      <c r="AY66" t="e">
        <f ca="1">VLOOKUP($B66,基础扩展表!$E:$AG,MATCH(AY$2,基础扩展表!$E$1:$AG$1,0),FALSE)</f>
        <v>#N/A</v>
      </c>
      <c r="AZ66" t="e">
        <f ca="1">VLOOKUP($B66,基础扩展表!$E:$AG,MATCH(AZ$2,基础扩展表!$E$1:$AG$1,0),FALSE)</f>
        <v>#N/A</v>
      </c>
      <c r="BA66" t="e">
        <f ca="1">VLOOKUP($B66,基础扩展表!$E:$AG,MATCH(BA$2,基础扩展表!$E$1:$AG$1,0),FALSE)</f>
        <v>#N/A</v>
      </c>
      <c r="BB66" t="e">
        <f ca="1">VLOOKUP($B66,基础扩展表!$E:$AG,MATCH(BB$2,基础扩展表!$E$1:$AG$1,0),FALSE)</f>
        <v>#N/A</v>
      </c>
      <c r="BC66" t="e">
        <f ca="1">VLOOKUP($B66,基础扩展表!$E:$AG,MATCH(BC$2,基础扩展表!$E$1:$AG$1,0),FALSE)</f>
        <v>#N/A</v>
      </c>
      <c r="BD66" t="e">
        <f ca="1">VLOOKUP($B66,基础扩展表!$E:$AG,MATCH(BD$2,基础扩展表!$E$1:$AG$1,0),FALSE)</f>
        <v>#N/A</v>
      </c>
      <c r="BE66" t="e">
        <f ca="1">VLOOKUP($B66,基础扩展表!$E:$AG,MATCH(BE$2,基础扩展表!$E$1:$AG$1,0),FALSE)</f>
        <v>#N/A</v>
      </c>
      <c r="BF66" t="e">
        <f ca="1">VLOOKUP($B66,基础扩展表!$E:$AG,MATCH(BF$2,基础扩展表!$E$1:$AG$1,0),FALSE)</f>
        <v>#N/A</v>
      </c>
      <c r="BG66" t="e">
        <f ca="1">VLOOKUP($B66,基础扩展表!$E:$AG,MATCH(BG$2,基础扩展表!$E$1:$AG$1,0),FALSE)</f>
        <v>#N/A</v>
      </c>
      <c r="BH66" t="e">
        <f ca="1">VLOOKUP($B66,基础扩展表!$E:$AG,MATCH(BH$2,基础扩展表!$E$1:$AG$1,0),FALSE)</f>
        <v>#N/A</v>
      </c>
      <c r="BI66" t="e">
        <f ca="1">VLOOKUP($B66,基础扩展表!$E:$AG,MATCH(BI$2,基础扩展表!$E$1:$AG$1,0),FALSE)</f>
        <v>#N/A</v>
      </c>
      <c r="BJ66" t="e">
        <f ca="1">VLOOKUP($B66,基础扩展表!$E:$AG,MATCH(BJ$2,基础扩展表!$E$1:$AG$1,0),FALSE)</f>
        <v>#N/A</v>
      </c>
      <c r="BK66" t="e">
        <f ca="1">VLOOKUP($B66,基础扩展表!$E:$AG,MATCH(BK$2,基础扩展表!$E$1:$AG$1,0),FALSE)</f>
        <v>#N/A</v>
      </c>
      <c r="BL66" t="e">
        <f ca="1">VLOOKUP($B66,基础扩展表!$E:$AG,MATCH(BL$2,基础扩展表!$E$1:$AG$1,0),FALSE)</f>
        <v>#N/A</v>
      </c>
      <c r="BM66" t="e">
        <f ca="1">VLOOKUP($B66,基础扩展表!$E:$AG,MATCH(BM$2,基础扩展表!$E$1:$AG$1,0),FALSE)</f>
        <v>#N/A</v>
      </c>
      <c r="BN66" t="e">
        <f ca="1">VLOOKUP($B66,基础扩展表!$E:$AG,MATCH(BN$2,基础扩展表!$E$1:$AG$1,0),FALSE)</f>
        <v>#N/A</v>
      </c>
      <c r="BO66" t="e">
        <f ca="1">VLOOKUP($B66,基础扩展表!$E:$AG,MATCH(BO$2,基础扩展表!$E$1:$AG$1,0),FALSE)</f>
        <v>#N/A</v>
      </c>
      <c r="BP66" t="e">
        <f ca="1">VLOOKUP($B66,基础扩展表!$E:$AG,MATCH(BP$2,基础扩展表!$E$1:$AG$1,0),FALSE)</f>
        <v>#N/A</v>
      </c>
      <c r="BQ66" t="str">
        <f ca="1">IF($B66="","",IF(VLOOKUP($E66,模型表!$C:$R,16,FALSE)=1,VLOOKUP($E66,模型表!$C:$S,17,FALSE),""))</f>
        <v/>
      </c>
      <c r="BR66" t="e">
        <f ca="1">VLOOKUP(C66,模型表!D:H,5,FALSE)</f>
        <v>#N/A</v>
      </c>
    </row>
    <row r="67" spans="2:70" x14ac:dyDescent="0.2">
      <c r="B67" t="str">
        <f t="array" aca="1" ref="B67" ca="1">INDEX(基础表!$Y:$Y,SMALL(IF(基础表!$Z:$Z=0,ROW(基础表!$Z:$Z),999),ROW(H61)))&amp;""</f>
        <v/>
      </c>
      <c r="C67" t="e">
        <f ca="1">VLOOKUP(VLOOKUP($B67,基础表!$E:$G,3,FALSE),模型表!$C:$D,2,FALSE)</f>
        <v>#N/A</v>
      </c>
      <c r="E67" t="e">
        <f ca="1">VLOOKUP($B67,基础表!$E:$G,3,FALSE)</f>
        <v>#N/A</v>
      </c>
      <c r="G67" t="e">
        <f ca="1">VLOOKUP($E67,模型表!$C:$G,5,FALSE)</f>
        <v>#N/A</v>
      </c>
      <c r="H67" t="e">
        <f ca="1">VLOOKUP($E67,模型表!$C:$F,4,FALSE)</f>
        <v>#N/A</v>
      </c>
      <c r="I67" t="e">
        <f ca="1">VLOOKUP($E67,模型表!$C:$J,8,FALSE)</f>
        <v>#N/A</v>
      </c>
      <c r="K67" t="str">
        <f t="shared" ca="1" si="0"/>
        <v/>
      </c>
      <c r="L67" t="str">
        <f t="shared" ca="1" si="1"/>
        <v/>
      </c>
      <c r="M67" t="str">
        <f t="shared" ca="1" si="2"/>
        <v/>
      </c>
      <c r="N67" t="str">
        <f t="shared" ca="1" si="3"/>
        <v/>
      </c>
      <c r="O67" t="str">
        <f t="shared" ca="1" si="8"/>
        <v/>
      </c>
      <c r="P67" t="str">
        <f t="shared" ca="1" si="4"/>
        <v/>
      </c>
      <c r="Q67" t="e">
        <f ca="1">VLOOKUP($E67,模型表!$C:$K,9,FALSE)</f>
        <v>#N/A</v>
      </c>
      <c r="S67" t="e">
        <f ca="1">IF(VLOOKUP($E67,模型表!$C:$L,6,FALSE)=0,"",VLOOKUP($E67,模型表!$C:$L,10,FALSE))</f>
        <v>#N/A</v>
      </c>
      <c r="U67" t="e">
        <f ca="1">VLOOKUP($E67,模型表!$C:$Q,11,FALSE)</f>
        <v>#N/A</v>
      </c>
      <c r="Y67" t="e">
        <f ca="1">IF(VLOOKUP($E67,模型表!$C:$N,12,FALSE)="Death",VLOOKUP($E67,模型表!$C:$Q,13,FALSE),"")</f>
        <v>#N/A</v>
      </c>
      <c r="Z67" t="str">
        <f ca="1">IF($B67="","",IF(VLOOKUP($E67,模型表!$C:$O,12,FALSE)="PBuff","["&amp;VLOOKUP($E67,模型表!$C:Q,13,FALSE)&amp;"]","[]"))</f>
        <v/>
      </c>
      <c r="AA67" t="e">
        <f ca="1">VLOOKUP($B67,基础扩展表!$E:$I,5,FALSE)</f>
        <v>#N/A</v>
      </c>
      <c r="AB67" t="e">
        <f ca="1">VLOOKUP($B67,基础扩展表!$E:$I,4,FALSE)</f>
        <v>#N/A</v>
      </c>
      <c r="AC67" t="e">
        <f ca="1">VLOOKUP($B67,基础表!$E:$T,16,FALSE)</f>
        <v>#N/A</v>
      </c>
      <c r="AD67" t="str">
        <f t="shared" ca="1" si="9"/>
        <v/>
      </c>
      <c r="AE67" t="str">
        <f t="shared" ca="1" si="5"/>
        <v/>
      </c>
      <c r="AF67" t="str">
        <f t="shared" ca="1" si="10"/>
        <v/>
      </c>
      <c r="AH67" t="e">
        <f ca="1">VLOOKUP($B67,基础表!$E:$R,14,FALSE)</f>
        <v>#N/A</v>
      </c>
      <c r="AI67" t="e">
        <f ca="1">VLOOKUP($B67,基础表!$E:$S,13,FALSE)</f>
        <v>#N/A</v>
      </c>
      <c r="AK67" t="e">
        <f ca="1">VLOOKUP($B67,基础表!$E:$H,4,FALSE)</f>
        <v>#N/A</v>
      </c>
      <c r="AN67" s="23" t="e">
        <f t="shared" ca="1" si="11"/>
        <v>#N/A</v>
      </c>
      <c r="AO67" s="23" t="str">
        <f t="shared" ca="1" si="6"/>
        <v/>
      </c>
      <c r="AP67" s="23" t="str">
        <f t="shared" ca="1" si="7"/>
        <v/>
      </c>
      <c r="AR67" t="e">
        <f ca="1">VLOOKUP($B67,基础表!$E:$J,4,FALSE)</f>
        <v>#N/A</v>
      </c>
      <c r="AS67" t="e">
        <f ca="1">VLOOKUP($B67,基础表!$E:$J,5,FALSE)</f>
        <v>#N/A</v>
      </c>
      <c r="AT67" t="e">
        <f ca="1">VLOOKUP($B67,基础表!$E:$J,6,FALSE)</f>
        <v>#N/A</v>
      </c>
      <c r="AU67" t="e">
        <f ca="1">VLOOKUP($B67,基础扩展表!$E:$AG,MATCH(AU$2,基础扩展表!$E$1:$AG$1,0),FALSE)</f>
        <v>#N/A</v>
      </c>
      <c r="AV67" t="e">
        <f ca="1">VLOOKUP($B67,基础扩展表!$E:$AG,MATCH(AV$2,基础扩展表!$E$1:$AG$1,0),FALSE)</f>
        <v>#N/A</v>
      </c>
      <c r="AW67" t="e">
        <f ca="1">VLOOKUP($B67,基础扩展表!$E:$AG,MATCH(AW$2,基础扩展表!$E$1:$AG$1,0),FALSE)</f>
        <v>#N/A</v>
      </c>
      <c r="AX67" t="e">
        <f ca="1">VLOOKUP($B67,基础扩展表!$E:$AG,MATCH(AX$2,基础扩展表!$E$1:$AG$1,0),FALSE)</f>
        <v>#N/A</v>
      </c>
      <c r="AY67" t="e">
        <f ca="1">VLOOKUP($B67,基础扩展表!$E:$AG,MATCH(AY$2,基础扩展表!$E$1:$AG$1,0),FALSE)</f>
        <v>#N/A</v>
      </c>
      <c r="AZ67" t="e">
        <f ca="1">VLOOKUP($B67,基础扩展表!$E:$AG,MATCH(AZ$2,基础扩展表!$E$1:$AG$1,0),FALSE)</f>
        <v>#N/A</v>
      </c>
      <c r="BA67" t="e">
        <f ca="1">VLOOKUP($B67,基础扩展表!$E:$AG,MATCH(BA$2,基础扩展表!$E$1:$AG$1,0),FALSE)</f>
        <v>#N/A</v>
      </c>
      <c r="BB67" t="e">
        <f ca="1">VLOOKUP($B67,基础扩展表!$E:$AG,MATCH(BB$2,基础扩展表!$E$1:$AG$1,0),FALSE)</f>
        <v>#N/A</v>
      </c>
      <c r="BC67" t="e">
        <f ca="1">VLOOKUP($B67,基础扩展表!$E:$AG,MATCH(BC$2,基础扩展表!$E$1:$AG$1,0),FALSE)</f>
        <v>#N/A</v>
      </c>
      <c r="BD67" t="e">
        <f ca="1">VLOOKUP($B67,基础扩展表!$E:$AG,MATCH(BD$2,基础扩展表!$E$1:$AG$1,0),FALSE)</f>
        <v>#N/A</v>
      </c>
      <c r="BE67" t="e">
        <f ca="1">VLOOKUP($B67,基础扩展表!$E:$AG,MATCH(BE$2,基础扩展表!$E$1:$AG$1,0),FALSE)</f>
        <v>#N/A</v>
      </c>
      <c r="BF67" t="e">
        <f ca="1">VLOOKUP($B67,基础扩展表!$E:$AG,MATCH(BF$2,基础扩展表!$E$1:$AG$1,0),FALSE)</f>
        <v>#N/A</v>
      </c>
      <c r="BG67" t="e">
        <f ca="1">VLOOKUP($B67,基础扩展表!$E:$AG,MATCH(BG$2,基础扩展表!$E$1:$AG$1,0),FALSE)</f>
        <v>#N/A</v>
      </c>
      <c r="BH67" t="e">
        <f ca="1">VLOOKUP($B67,基础扩展表!$E:$AG,MATCH(BH$2,基础扩展表!$E$1:$AG$1,0),FALSE)</f>
        <v>#N/A</v>
      </c>
      <c r="BI67" t="e">
        <f ca="1">VLOOKUP($B67,基础扩展表!$E:$AG,MATCH(BI$2,基础扩展表!$E$1:$AG$1,0),FALSE)</f>
        <v>#N/A</v>
      </c>
      <c r="BJ67" t="e">
        <f ca="1">VLOOKUP($B67,基础扩展表!$E:$AG,MATCH(BJ$2,基础扩展表!$E$1:$AG$1,0),FALSE)</f>
        <v>#N/A</v>
      </c>
      <c r="BK67" t="e">
        <f ca="1">VLOOKUP($B67,基础扩展表!$E:$AG,MATCH(BK$2,基础扩展表!$E$1:$AG$1,0),FALSE)</f>
        <v>#N/A</v>
      </c>
      <c r="BL67" t="e">
        <f ca="1">VLOOKUP($B67,基础扩展表!$E:$AG,MATCH(BL$2,基础扩展表!$E$1:$AG$1,0),FALSE)</f>
        <v>#N/A</v>
      </c>
      <c r="BM67" t="e">
        <f ca="1">VLOOKUP($B67,基础扩展表!$E:$AG,MATCH(BM$2,基础扩展表!$E$1:$AG$1,0),FALSE)</f>
        <v>#N/A</v>
      </c>
      <c r="BN67" t="e">
        <f ca="1">VLOOKUP($B67,基础扩展表!$E:$AG,MATCH(BN$2,基础扩展表!$E$1:$AG$1,0),FALSE)</f>
        <v>#N/A</v>
      </c>
      <c r="BO67" t="e">
        <f ca="1">VLOOKUP($B67,基础扩展表!$E:$AG,MATCH(BO$2,基础扩展表!$E$1:$AG$1,0),FALSE)</f>
        <v>#N/A</v>
      </c>
      <c r="BP67" t="e">
        <f ca="1">VLOOKUP($B67,基础扩展表!$E:$AG,MATCH(BP$2,基础扩展表!$E$1:$AG$1,0),FALSE)</f>
        <v>#N/A</v>
      </c>
      <c r="BQ67" t="str">
        <f ca="1">IF($B67="","",IF(VLOOKUP($E67,模型表!$C:$R,16,FALSE)=1,VLOOKUP($E67,模型表!$C:$S,17,FALSE),""))</f>
        <v/>
      </c>
      <c r="BR67" t="e">
        <f ca="1">VLOOKUP(C67,模型表!D:H,5,FALSE)</f>
        <v>#N/A</v>
      </c>
    </row>
    <row r="68" spans="2:70" x14ac:dyDescent="0.2">
      <c r="B68" t="str">
        <f t="array" aca="1" ref="B68" ca="1">INDEX(基础表!$Y:$Y,SMALL(IF(基础表!$Z:$Z=0,ROW(基础表!$Z:$Z),999),ROW(H62)))&amp;""</f>
        <v/>
      </c>
      <c r="C68" t="e">
        <f ca="1">VLOOKUP(VLOOKUP($B68,基础表!$E:$G,3,FALSE),模型表!$C:$D,2,FALSE)</f>
        <v>#N/A</v>
      </c>
      <c r="E68" t="e">
        <f ca="1">VLOOKUP($B68,基础表!$E:$G,3,FALSE)</f>
        <v>#N/A</v>
      </c>
      <c r="G68" t="e">
        <f ca="1">VLOOKUP($E68,模型表!$C:$G,5,FALSE)</f>
        <v>#N/A</v>
      </c>
      <c r="H68" t="e">
        <f ca="1">VLOOKUP($E68,模型表!$C:$F,4,FALSE)</f>
        <v>#N/A</v>
      </c>
      <c r="I68" t="e">
        <f ca="1">VLOOKUP($E68,模型表!$C:$J,8,FALSE)</f>
        <v>#N/A</v>
      </c>
      <c r="K68" t="str">
        <f t="shared" ca="1" si="0"/>
        <v/>
      </c>
      <c r="L68" t="str">
        <f t="shared" ca="1" si="1"/>
        <v/>
      </c>
      <c r="M68" t="str">
        <f t="shared" ca="1" si="2"/>
        <v/>
      </c>
      <c r="N68" t="str">
        <f t="shared" ca="1" si="3"/>
        <v/>
      </c>
      <c r="O68" t="str">
        <f t="shared" ca="1" si="8"/>
        <v/>
      </c>
      <c r="P68" t="str">
        <f t="shared" ca="1" si="4"/>
        <v/>
      </c>
      <c r="Q68" t="e">
        <f ca="1">VLOOKUP($E68,模型表!$C:$K,9,FALSE)</f>
        <v>#N/A</v>
      </c>
      <c r="S68" t="e">
        <f ca="1">IF(VLOOKUP($E68,模型表!$C:$L,6,FALSE)=0,"",VLOOKUP($E68,模型表!$C:$L,10,FALSE))</f>
        <v>#N/A</v>
      </c>
      <c r="U68" t="e">
        <f ca="1">VLOOKUP($E68,模型表!$C:$Q,11,FALSE)</f>
        <v>#N/A</v>
      </c>
      <c r="Y68" t="e">
        <f ca="1">IF(VLOOKUP($E68,模型表!$C:$N,12,FALSE)="Death",VLOOKUP($E68,模型表!$C:$Q,13,FALSE),"")</f>
        <v>#N/A</v>
      </c>
      <c r="Z68" t="str">
        <f ca="1">IF($B68="","",IF(VLOOKUP($E68,模型表!$C:$O,12,FALSE)="PBuff","["&amp;VLOOKUP($E68,模型表!$C:Q,13,FALSE)&amp;"]","[]"))</f>
        <v/>
      </c>
      <c r="AA68" t="e">
        <f ca="1">VLOOKUP($B68,基础扩展表!$E:$I,5,FALSE)</f>
        <v>#N/A</v>
      </c>
      <c r="AB68" t="e">
        <f ca="1">VLOOKUP($B68,基础扩展表!$E:$I,4,FALSE)</f>
        <v>#N/A</v>
      </c>
      <c r="AC68" t="e">
        <f ca="1">VLOOKUP($B68,基础表!$E:$T,16,FALSE)</f>
        <v>#N/A</v>
      </c>
      <c r="AD68" t="str">
        <f t="shared" ca="1" si="9"/>
        <v/>
      </c>
      <c r="AE68" t="str">
        <f t="shared" ca="1" si="5"/>
        <v/>
      </c>
      <c r="AF68" t="str">
        <f t="shared" ca="1" si="10"/>
        <v/>
      </c>
      <c r="AH68" t="e">
        <f ca="1">VLOOKUP($B68,基础表!$E:$R,14,FALSE)</f>
        <v>#N/A</v>
      </c>
      <c r="AI68" t="e">
        <f ca="1">VLOOKUP($B68,基础表!$E:$S,13,FALSE)</f>
        <v>#N/A</v>
      </c>
      <c r="AK68" t="e">
        <f ca="1">VLOOKUP($B68,基础表!$E:$H,4,FALSE)</f>
        <v>#N/A</v>
      </c>
      <c r="AN68" s="23" t="e">
        <f t="shared" ca="1" si="11"/>
        <v>#N/A</v>
      </c>
      <c r="AO68" s="23" t="str">
        <f t="shared" ca="1" si="6"/>
        <v/>
      </c>
      <c r="AP68" s="23" t="str">
        <f t="shared" ca="1" si="7"/>
        <v/>
      </c>
      <c r="AR68" t="e">
        <f ca="1">VLOOKUP($B68,基础表!$E:$J,4,FALSE)</f>
        <v>#N/A</v>
      </c>
      <c r="AS68" t="e">
        <f ca="1">VLOOKUP($B68,基础表!$E:$J,5,FALSE)</f>
        <v>#N/A</v>
      </c>
      <c r="AT68" t="e">
        <f ca="1">VLOOKUP($B68,基础表!$E:$J,6,FALSE)</f>
        <v>#N/A</v>
      </c>
      <c r="AU68" t="e">
        <f ca="1">VLOOKUP($B68,基础扩展表!$E:$AG,MATCH(AU$2,基础扩展表!$E$1:$AG$1,0),FALSE)</f>
        <v>#N/A</v>
      </c>
      <c r="AV68" t="e">
        <f ca="1">VLOOKUP($B68,基础扩展表!$E:$AG,MATCH(AV$2,基础扩展表!$E$1:$AG$1,0),FALSE)</f>
        <v>#N/A</v>
      </c>
      <c r="AW68" t="e">
        <f ca="1">VLOOKUP($B68,基础扩展表!$E:$AG,MATCH(AW$2,基础扩展表!$E$1:$AG$1,0),FALSE)</f>
        <v>#N/A</v>
      </c>
      <c r="AX68" t="e">
        <f ca="1">VLOOKUP($B68,基础扩展表!$E:$AG,MATCH(AX$2,基础扩展表!$E$1:$AG$1,0),FALSE)</f>
        <v>#N/A</v>
      </c>
      <c r="AY68" t="e">
        <f ca="1">VLOOKUP($B68,基础扩展表!$E:$AG,MATCH(AY$2,基础扩展表!$E$1:$AG$1,0),FALSE)</f>
        <v>#N/A</v>
      </c>
      <c r="AZ68" t="e">
        <f ca="1">VLOOKUP($B68,基础扩展表!$E:$AG,MATCH(AZ$2,基础扩展表!$E$1:$AG$1,0),FALSE)</f>
        <v>#N/A</v>
      </c>
      <c r="BA68" t="e">
        <f ca="1">VLOOKUP($B68,基础扩展表!$E:$AG,MATCH(BA$2,基础扩展表!$E$1:$AG$1,0),FALSE)</f>
        <v>#N/A</v>
      </c>
      <c r="BB68" t="e">
        <f ca="1">VLOOKUP($B68,基础扩展表!$E:$AG,MATCH(BB$2,基础扩展表!$E$1:$AG$1,0),FALSE)</f>
        <v>#N/A</v>
      </c>
      <c r="BC68" t="e">
        <f ca="1">VLOOKUP($B68,基础扩展表!$E:$AG,MATCH(BC$2,基础扩展表!$E$1:$AG$1,0),FALSE)</f>
        <v>#N/A</v>
      </c>
      <c r="BD68" t="e">
        <f ca="1">VLOOKUP($B68,基础扩展表!$E:$AG,MATCH(BD$2,基础扩展表!$E$1:$AG$1,0),FALSE)</f>
        <v>#N/A</v>
      </c>
      <c r="BE68" t="e">
        <f ca="1">VLOOKUP($B68,基础扩展表!$E:$AG,MATCH(BE$2,基础扩展表!$E$1:$AG$1,0),FALSE)</f>
        <v>#N/A</v>
      </c>
      <c r="BF68" t="e">
        <f ca="1">VLOOKUP($B68,基础扩展表!$E:$AG,MATCH(BF$2,基础扩展表!$E$1:$AG$1,0),FALSE)</f>
        <v>#N/A</v>
      </c>
      <c r="BG68" t="e">
        <f ca="1">VLOOKUP($B68,基础扩展表!$E:$AG,MATCH(BG$2,基础扩展表!$E$1:$AG$1,0),FALSE)</f>
        <v>#N/A</v>
      </c>
      <c r="BH68" t="e">
        <f ca="1">VLOOKUP($B68,基础扩展表!$E:$AG,MATCH(BH$2,基础扩展表!$E$1:$AG$1,0),FALSE)</f>
        <v>#N/A</v>
      </c>
      <c r="BI68" t="e">
        <f ca="1">VLOOKUP($B68,基础扩展表!$E:$AG,MATCH(BI$2,基础扩展表!$E$1:$AG$1,0),FALSE)</f>
        <v>#N/A</v>
      </c>
      <c r="BJ68" t="e">
        <f ca="1">VLOOKUP($B68,基础扩展表!$E:$AG,MATCH(BJ$2,基础扩展表!$E$1:$AG$1,0),FALSE)</f>
        <v>#N/A</v>
      </c>
      <c r="BK68" t="e">
        <f ca="1">VLOOKUP($B68,基础扩展表!$E:$AG,MATCH(BK$2,基础扩展表!$E$1:$AG$1,0),FALSE)</f>
        <v>#N/A</v>
      </c>
      <c r="BL68" t="e">
        <f ca="1">VLOOKUP($B68,基础扩展表!$E:$AG,MATCH(BL$2,基础扩展表!$E$1:$AG$1,0),FALSE)</f>
        <v>#N/A</v>
      </c>
      <c r="BM68" t="e">
        <f ca="1">VLOOKUP($B68,基础扩展表!$E:$AG,MATCH(BM$2,基础扩展表!$E$1:$AG$1,0),FALSE)</f>
        <v>#N/A</v>
      </c>
      <c r="BN68" t="e">
        <f ca="1">VLOOKUP($B68,基础扩展表!$E:$AG,MATCH(BN$2,基础扩展表!$E$1:$AG$1,0),FALSE)</f>
        <v>#N/A</v>
      </c>
      <c r="BO68" t="e">
        <f ca="1">VLOOKUP($B68,基础扩展表!$E:$AG,MATCH(BO$2,基础扩展表!$E$1:$AG$1,0),FALSE)</f>
        <v>#N/A</v>
      </c>
      <c r="BP68" t="e">
        <f ca="1">VLOOKUP($B68,基础扩展表!$E:$AG,MATCH(BP$2,基础扩展表!$E$1:$AG$1,0),FALSE)</f>
        <v>#N/A</v>
      </c>
      <c r="BQ68" t="str">
        <f ca="1">IF($B68="","",IF(VLOOKUP($E68,模型表!$C:$R,16,FALSE)=1,VLOOKUP($E68,模型表!$C:$S,17,FALSE),""))</f>
        <v/>
      </c>
      <c r="BR68" t="e">
        <f ca="1">VLOOKUP(C68,模型表!D:H,5,FALSE)</f>
        <v>#N/A</v>
      </c>
    </row>
    <row r="69" spans="2:70" x14ac:dyDescent="0.2">
      <c r="B69" t="str">
        <f t="array" aca="1" ref="B69" ca="1">INDEX(基础表!$Y:$Y,SMALL(IF(基础表!$Z:$Z=0,ROW(基础表!$Z:$Z),999),ROW(H63)))&amp;""</f>
        <v/>
      </c>
      <c r="C69" t="e">
        <f ca="1">VLOOKUP(VLOOKUP($B69,基础表!$E:$G,3,FALSE),模型表!$C:$D,2,FALSE)</f>
        <v>#N/A</v>
      </c>
      <c r="E69" t="e">
        <f ca="1">VLOOKUP($B69,基础表!$E:$G,3,FALSE)</f>
        <v>#N/A</v>
      </c>
      <c r="G69" t="e">
        <f ca="1">VLOOKUP($E69,模型表!$C:$G,5,FALSE)</f>
        <v>#N/A</v>
      </c>
      <c r="H69" t="e">
        <f ca="1">VLOOKUP($E69,模型表!$C:$F,4,FALSE)</f>
        <v>#N/A</v>
      </c>
      <c r="I69" t="e">
        <f ca="1">VLOOKUP($E69,模型表!$C:$J,8,FALSE)</f>
        <v>#N/A</v>
      </c>
      <c r="K69" t="str">
        <f t="shared" ca="1" si="0"/>
        <v/>
      </c>
      <c r="L69" t="str">
        <f t="shared" ca="1" si="1"/>
        <v/>
      </c>
      <c r="M69" t="str">
        <f t="shared" ca="1" si="2"/>
        <v/>
      </c>
      <c r="N69" t="str">
        <f t="shared" ca="1" si="3"/>
        <v/>
      </c>
      <c r="O69" t="str">
        <f t="shared" ca="1" si="8"/>
        <v/>
      </c>
      <c r="P69" t="str">
        <f t="shared" ca="1" si="4"/>
        <v/>
      </c>
      <c r="Q69" t="e">
        <f ca="1">VLOOKUP($E69,模型表!$C:$K,9,FALSE)</f>
        <v>#N/A</v>
      </c>
      <c r="S69" t="e">
        <f ca="1">IF(VLOOKUP($E69,模型表!$C:$L,6,FALSE)=0,"",VLOOKUP($E69,模型表!$C:$L,10,FALSE))</f>
        <v>#N/A</v>
      </c>
      <c r="U69" t="e">
        <f ca="1">VLOOKUP($E69,模型表!$C:$Q,11,FALSE)</f>
        <v>#N/A</v>
      </c>
      <c r="Y69" t="e">
        <f ca="1">IF(VLOOKUP($E69,模型表!$C:$N,12,FALSE)="Death",VLOOKUP($E69,模型表!$C:$Q,13,FALSE),"")</f>
        <v>#N/A</v>
      </c>
      <c r="Z69" t="str">
        <f ca="1">IF($B69="","",IF(VLOOKUP($E69,模型表!$C:$O,12,FALSE)="PBuff","["&amp;VLOOKUP($E69,模型表!$C:Q,13,FALSE)&amp;"]","[]"))</f>
        <v/>
      </c>
      <c r="AA69" t="e">
        <f ca="1">VLOOKUP($B69,基础扩展表!$E:$I,5,FALSE)</f>
        <v>#N/A</v>
      </c>
      <c r="AB69" t="e">
        <f ca="1">VLOOKUP($B69,基础扩展表!$E:$I,4,FALSE)</f>
        <v>#N/A</v>
      </c>
      <c r="AC69" t="e">
        <f ca="1">VLOOKUP($B69,基础表!$E:$T,16,FALSE)</f>
        <v>#N/A</v>
      </c>
      <c r="AD69" t="str">
        <f t="shared" ca="1" si="9"/>
        <v/>
      </c>
      <c r="AE69" t="str">
        <f t="shared" ca="1" si="5"/>
        <v/>
      </c>
      <c r="AF69" t="str">
        <f t="shared" ca="1" si="10"/>
        <v/>
      </c>
      <c r="AH69" t="e">
        <f ca="1">VLOOKUP($B69,基础表!$E:$R,14,FALSE)</f>
        <v>#N/A</v>
      </c>
      <c r="AI69" t="e">
        <f ca="1">VLOOKUP($B69,基础表!$E:$S,13,FALSE)</f>
        <v>#N/A</v>
      </c>
      <c r="AK69" t="e">
        <f ca="1">VLOOKUP($B69,基础表!$E:$H,4,FALSE)</f>
        <v>#N/A</v>
      </c>
      <c r="AN69" s="23" t="e">
        <f t="shared" ca="1" si="11"/>
        <v>#N/A</v>
      </c>
      <c r="AO69" s="23" t="str">
        <f t="shared" ca="1" si="6"/>
        <v/>
      </c>
      <c r="AP69" s="23" t="str">
        <f t="shared" ca="1" si="7"/>
        <v/>
      </c>
      <c r="AR69" t="e">
        <f ca="1">VLOOKUP($B69,基础表!$E:$J,4,FALSE)</f>
        <v>#N/A</v>
      </c>
      <c r="AS69" t="e">
        <f ca="1">VLOOKUP($B69,基础表!$E:$J,5,FALSE)</f>
        <v>#N/A</v>
      </c>
      <c r="AT69" t="e">
        <f ca="1">VLOOKUP($B69,基础表!$E:$J,6,FALSE)</f>
        <v>#N/A</v>
      </c>
      <c r="AU69" t="e">
        <f ca="1">VLOOKUP($B69,基础扩展表!$E:$AG,MATCH(AU$2,基础扩展表!$E$1:$AG$1,0),FALSE)</f>
        <v>#N/A</v>
      </c>
      <c r="AV69" t="e">
        <f ca="1">VLOOKUP($B69,基础扩展表!$E:$AG,MATCH(AV$2,基础扩展表!$E$1:$AG$1,0),FALSE)</f>
        <v>#N/A</v>
      </c>
      <c r="AW69" t="e">
        <f ca="1">VLOOKUP($B69,基础扩展表!$E:$AG,MATCH(AW$2,基础扩展表!$E$1:$AG$1,0),FALSE)</f>
        <v>#N/A</v>
      </c>
      <c r="AX69" t="e">
        <f ca="1">VLOOKUP($B69,基础扩展表!$E:$AG,MATCH(AX$2,基础扩展表!$E$1:$AG$1,0),FALSE)</f>
        <v>#N/A</v>
      </c>
      <c r="AY69" t="e">
        <f ca="1">VLOOKUP($B69,基础扩展表!$E:$AG,MATCH(AY$2,基础扩展表!$E$1:$AG$1,0),FALSE)</f>
        <v>#N/A</v>
      </c>
      <c r="AZ69" t="e">
        <f ca="1">VLOOKUP($B69,基础扩展表!$E:$AG,MATCH(AZ$2,基础扩展表!$E$1:$AG$1,0),FALSE)</f>
        <v>#N/A</v>
      </c>
      <c r="BA69" t="e">
        <f ca="1">VLOOKUP($B69,基础扩展表!$E:$AG,MATCH(BA$2,基础扩展表!$E$1:$AG$1,0),FALSE)</f>
        <v>#N/A</v>
      </c>
      <c r="BB69" t="e">
        <f ca="1">VLOOKUP($B69,基础扩展表!$E:$AG,MATCH(BB$2,基础扩展表!$E$1:$AG$1,0),FALSE)</f>
        <v>#N/A</v>
      </c>
      <c r="BC69" t="e">
        <f ca="1">VLOOKUP($B69,基础扩展表!$E:$AG,MATCH(BC$2,基础扩展表!$E$1:$AG$1,0),FALSE)</f>
        <v>#N/A</v>
      </c>
      <c r="BD69" t="e">
        <f ca="1">VLOOKUP($B69,基础扩展表!$E:$AG,MATCH(BD$2,基础扩展表!$E$1:$AG$1,0),FALSE)</f>
        <v>#N/A</v>
      </c>
      <c r="BE69" t="e">
        <f ca="1">VLOOKUP($B69,基础扩展表!$E:$AG,MATCH(BE$2,基础扩展表!$E$1:$AG$1,0),FALSE)</f>
        <v>#N/A</v>
      </c>
      <c r="BF69" t="e">
        <f ca="1">VLOOKUP($B69,基础扩展表!$E:$AG,MATCH(BF$2,基础扩展表!$E$1:$AG$1,0),FALSE)</f>
        <v>#N/A</v>
      </c>
      <c r="BG69" t="e">
        <f ca="1">VLOOKUP($B69,基础扩展表!$E:$AG,MATCH(BG$2,基础扩展表!$E$1:$AG$1,0),FALSE)</f>
        <v>#N/A</v>
      </c>
      <c r="BH69" t="e">
        <f ca="1">VLOOKUP($B69,基础扩展表!$E:$AG,MATCH(BH$2,基础扩展表!$E$1:$AG$1,0),FALSE)</f>
        <v>#N/A</v>
      </c>
      <c r="BI69" t="e">
        <f ca="1">VLOOKUP($B69,基础扩展表!$E:$AG,MATCH(BI$2,基础扩展表!$E$1:$AG$1,0),FALSE)</f>
        <v>#N/A</v>
      </c>
      <c r="BJ69" t="e">
        <f ca="1">VLOOKUP($B69,基础扩展表!$E:$AG,MATCH(BJ$2,基础扩展表!$E$1:$AG$1,0),FALSE)</f>
        <v>#N/A</v>
      </c>
      <c r="BK69" t="e">
        <f ca="1">VLOOKUP($B69,基础扩展表!$E:$AG,MATCH(BK$2,基础扩展表!$E$1:$AG$1,0),FALSE)</f>
        <v>#N/A</v>
      </c>
      <c r="BL69" t="e">
        <f ca="1">VLOOKUP($B69,基础扩展表!$E:$AG,MATCH(BL$2,基础扩展表!$E$1:$AG$1,0),FALSE)</f>
        <v>#N/A</v>
      </c>
      <c r="BM69" t="e">
        <f ca="1">VLOOKUP($B69,基础扩展表!$E:$AG,MATCH(BM$2,基础扩展表!$E$1:$AG$1,0),FALSE)</f>
        <v>#N/A</v>
      </c>
      <c r="BN69" t="e">
        <f ca="1">VLOOKUP($B69,基础扩展表!$E:$AG,MATCH(BN$2,基础扩展表!$E$1:$AG$1,0),FALSE)</f>
        <v>#N/A</v>
      </c>
      <c r="BO69" t="e">
        <f ca="1">VLOOKUP($B69,基础扩展表!$E:$AG,MATCH(BO$2,基础扩展表!$E$1:$AG$1,0),FALSE)</f>
        <v>#N/A</v>
      </c>
      <c r="BP69" t="e">
        <f ca="1">VLOOKUP($B69,基础扩展表!$E:$AG,MATCH(BP$2,基础扩展表!$E$1:$AG$1,0),FALSE)</f>
        <v>#N/A</v>
      </c>
      <c r="BQ69" t="str">
        <f ca="1">IF($B69="","",IF(VLOOKUP($E69,模型表!$C:$R,16,FALSE)=1,VLOOKUP($E69,模型表!$C:$S,17,FALSE),""))</f>
        <v/>
      </c>
      <c r="BR69" t="e">
        <f ca="1">VLOOKUP(C69,模型表!D:H,5,FALSE)</f>
        <v>#N/A</v>
      </c>
    </row>
    <row r="70" spans="2:70" x14ac:dyDescent="0.2">
      <c r="B70" t="str">
        <f t="array" aca="1" ref="B70" ca="1">INDEX(基础表!$Y:$Y,SMALL(IF(基础表!$Z:$Z=0,ROW(基础表!$Z:$Z),999),ROW(H64)))&amp;""</f>
        <v/>
      </c>
      <c r="C70" t="e">
        <f ca="1">VLOOKUP(VLOOKUP($B70,基础表!$E:$G,3,FALSE),模型表!$C:$D,2,FALSE)</f>
        <v>#N/A</v>
      </c>
      <c r="E70" t="e">
        <f ca="1">VLOOKUP($B70,基础表!$E:$G,3,FALSE)</f>
        <v>#N/A</v>
      </c>
      <c r="G70" t="e">
        <f ca="1">VLOOKUP($E70,模型表!$C:$G,5,FALSE)</f>
        <v>#N/A</v>
      </c>
      <c r="H70" t="e">
        <f ca="1">VLOOKUP($E70,模型表!$C:$F,4,FALSE)</f>
        <v>#N/A</v>
      </c>
      <c r="I70" t="e">
        <f ca="1">VLOOKUP($E70,模型表!$C:$J,8,FALSE)</f>
        <v>#N/A</v>
      </c>
      <c r="K70" t="str">
        <f t="shared" ca="1" si="0"/>
        <v/>
      </c>
      <c r="L70" t="str">
        <f t="shared" ca="1" si="1"/>
        <v/>
      </c>
      <c r="M70" t="str">
        <f t="shared" ca="1" si="2"/>
        <v/>
      </c>
      <c r="N70" t="str">
        <f t="shared" ca="1" si="3"/>
        <v/>
      </c>
      <c r="O70" t="str">
        <f t="shared" ca="1" si="8"/>
        <v/>
      </c>
      <c r="P70" t="str">
        <f t="shared" ca="1" si="4"/>
        <v/>
      </c>
      <c r="Q70" t="e">
        <f ca="1">VLOOKUP($E70,模型表!$C:$K,9,FALSE)</f>
        <v>#N/A</v>
      </c>
      <c r="S70" t="e">
        <f ca="1">IF(VLOOKUP($E70,模型表!$C:$L,6,FALSE)=0,"",VLOOKUP($E70,模型表!$C:$L,10,FALSE))</f>
        <v>#N/A</v>
      </c>
      <c r="U70" t="e">
        <f ca="1">VLOOKUP($E70,模型表!$C:$Q,11,FALSE)</f>
        <v>#N/A</v>
      </c>
      <c r="Y70" t="e">
        <f ca="1">IF(VLOOKUP($E70,模型表!$C:$N,12,FALSE)="Death",VLOOKUP($E70,模型表!$C:$Q,13,FALSE),"")</f>
        <v>#N/A</v>
      </c>
      <c r="Z70" t="str">
        <f ca="1">IF($B70="","",IF(VLOOKUP($E70,模型表!$C:$O,12,FALSE)="PBuff","["&amp;VLOOKUP($E70,模型表!$C:Q,13,FALSE)&amp;"]","[]"))</f>
        <v/>
      </c>
      <c r="AA70" t="e">
        <f ca="1">VLOOKUP($B70,基础扩展表!$E:$I,5,FALSE)</f>
        <v>#N/A</v>
      </c>
      <c r="AB70" t="e">
        <f ca="1">VLOOKUP($B70,基础扩展表!$E:$I,4,FALSE)</f>
        <v>#N/A</v>
      </c>
      <c r="AC70" t="e">
        <f ca="1">VLOOKUP($B70,基础表!$E:$T,16,FALSE)</f>
        <v>#N/A</v>
      </c>
      <c r="AD70" t="str">
        <f t="shared" ca="1" si="9"/>
        <v/>
      </c>
      <c r="AE70" t="str">
        <f t="shared" ca="1" si="5"/>
        <v/>
      </c>
      <c r="AF70" t="str">
        <f t="shared" ca="1" si="10"/>
        <v/>
      </c>
      <c r="AH70" t="e">
        <f ca="1">VLOOKUP($B70,基础表!$E:$R,14,FALSE)</f>
        <v>#N/A</v>
      </c>
      <c r="AI70" t="e">
        <f ca="1">VLOOKUP($B70,基础表!$E:$S,13,FALSE)</f>
        <v>#N/A</v>
      </c>
      <c r="AK70" t="e">
        <f ca="1">VLOOKUP($B70,基础表!$E:$H,4,FALSE)</f>
        <v>#N/A</v>
      </c>
      <c r="AN70" s="23" t="e">
        <f t="shared" ca="1" si="11"/>
        <v>#N/A</v>
      </c>
      <c r="AO70" s="23" t="str">
        <f t="shared" ca="1" si="6"/>
        <v/>
      </c>
      <c r="AP70" s="23" t="str">
        <f t="shared" ca="1" si="7"/>
        <v/>
      </c>
      <c r="AR70" t="e">
        <f ca="1">VLOOKUP($B70,基础表!$E:$J,4,FALSE)</f>
        <v>#N/A</v>
      </c>
      <c r="AS70" t="e">
        <f ca="1">VLOOKUP($B70,基础表!$E:$J,5,FALSE)</f>
        <v>#N/A</v>
      </c>
      <c r="AT70" t="e">
        <f ca="1">VLOOKUP($B70,基础表!$E:$J,6,FALSE)</f>
        <v>#N/A</v>
      </c>
      <c r="AU70" t="e">
        <f ca="1">VLOOKUP($B70,基础扩展表!$E:$AG,MATCH(AU$2,基础扩展表!$E$1:$AG$1,0),FALSE)</f>
        <v>#N/A</v>
      </c>
      <c r="AV70" t="e">
        <f ca="1">VLOOKUP($B70,基础扩展表!$E:$AG,MATCH(AV$2,基础扩展表!$E$1:$AG$1,0),FALSE)</f>
        <v>#N/A</v>
      </c>
      <c r="AW70" t="e">
        <f ca="1">VLOOKUP($B70,基础扩展表!$E:$AG,MATCH(AW$2,基础扩展表!$E$1:$AG$1,0),FALSE)</f>
        <v>#N/A</v>
      </c>
      <c r="AX70" t="e">
        <f ca="1">VLOOKUP($B70,基础扩展表!$E:$AG,MATCH(AX$2,基础扩展表!$E$1:$AG$1,0),FALSE)</f>
        <v>#N/A</v>
      </c>
      <c r="AY70" t="e">
        <f ca="1">VLOOKUP($B70,基础扩展表!$E:$AG,MATCH(AY$2,基础扩展表!$E$1:$AG$1,0),FALSE)</f>
        <v>#N/A</v>
      </c>
      <c r="AZ70" t="e">
        <f ca="1">VLOOKUP($B70,基础扩展表!$E:$AG,MATCH(AZ$2,基础扩展表!$E$1:$AG$1,0),FALSE)</f>
        <v>#N/A</v>
      </c>
      <c r="BA70" t="e">
        <f ca="1">VLOOKUP($B70,基础扩展表!$E:$AG,MATCH(BA$2,基础扩展表!$E$1:$AG$1,0),FALSE)</f>
        <v>#N/A</v>
      </c>
      <c r="BB70" t="e">
        <f ca="1">VLOOKUP($B70,基础扩展表!$E:$AG,MATCH(BB$2,基础扩展表!$E$1:$AG$1,0),FALSE)</f>
        <v>#N/A</v>
      </c>
      <c r="BC70" t="e">
        <f ca="1">VLOOKUP($B70,基础扩展表!$E:$AG,MATCH(BC$2,基础扩展表!$E$1:$AG$1,0),FALSE)</f>
        <v>#N/A</v>
      </c>
      <c r="BD70" t="e">
        <f ca="1">VLOOKUP($B70,基础扩展表!$E:$AG,MATCH(BD$2,基础扩展表!$E$1:$AG$1,0),FALSE)</f>
        <v>#N/A</v>
      </c>
      <c r="BE70" t="e">
        <f ca="1">VLOOKUP($B70,基础扩展表!$E:$AG,MATCH(BE$2,基础扩展表!$E$1:$AG$1,0),FALSE)</f>
        <v>#N/A</v>
      </c>
      <c r="BF70" t="e">
        <f ca="1">VLOOKUP($B70,基础扩展表!$E:$AG,MATCH(BF$2,基础扩展表!$E$1:$AG$1,0),FALSE)</f>
        <v>#N/A</v>
      </c>
      <c r="BG70" t="e">
        <f ca="1">VLOOKUP($B70,基础扩展表!$E:$AG,MATCH(BG$2,基础扩展表!$E$1:$AG$1,0),FALSE)</f>
        <v>#N/A</v>
      </c>
      <c r="BH70" t="e">
        <f ca="1">VLOOKUP($B70,基础扩展表!$E:$AG,MATCH(BH$2,基础扩展表!$E$1:$AG$1,0),FALSE)</f>
        <v>#N/A</v>
      </c>
      <c r="BI70" t="e">
        <f ca="1">VLOOKUP($B70,基础扩展表!$E:$AG,MATCH(BI$2,基础扩展表!$E$1:$AG$1,0),FALSE)</f>
        <v>#N/A</v>
      </c>
      <c r="BJ70" t="e">
        <f ca="1">VLOOKUP($B70,基础扩展表!$E:$AG,MATCH(BJ$2,基础扩展表!$E$1:$AG$1,0),FALSE)</f>
        <v>#N/A</v>
      </c>
      <c r="BK70" t="e">
        <f ca="1">VLOOKUP($B70,基础扩展表!$E:$AG,MATCH(BK$2,基础扩展表!$E$1:$AG$1,0),FALSE)</f>
        <v>#N/A</v>
      </c>
      <c r="BL70" t="e">
        <f ca="1">VLOOKUP($B70,基础扩展表!$E:$AG,MATCH(BL$2,基础扩展表!$E$1:$AG$1,0),FALSE)</f>
        <v>#N/A</v>
      </c>
      <c r="BM70" t="e">
        <f ca="1">VLOOKUP($B70,基础扩展表!$E:$AG,MATCH(BM$2,基础扩展表!$E$1:$AG$1,0),FALSE)</f>
        <v>#N/A</v>
      </c>
      <c r="BN70" t="e">
        <f ca="1">VLOOKUP($B70,基础扩展表!$E:$AG,MATCH(BN$2,基础扩展表!$E$1:$AG$1,0),FALSE)</f>
        <v>#N/A</v>
      </c>
      <c r="BO70" t="e">
        <f ca="1">VLOOKUP($B70,基础扩展表!$E:$AG,MATCH(BO$2,基础扩展表!$E$1:$AG$1,0),FALSE)</f>
        <v>#N/A</v>
      </c>
      <c r="BP70" t="e">
        <f ca="1">VLOOKUP($B70,基础扩展表!$E:$AG,MATCH(BP$2,基础扩展表!$E$1:$AG$1,0),FALSE)</f>
        <v>#N/A</v>
      </c>
      <c r="BQ70" t="str">
        <f ca="1">IF($B70="","",IF(VLOOKUP($E70,模型表!$C:$R,16,FALSE)=1,VLOOKUP($E70,模型表!$C:$S,17,FALSE),""))</f>
        <v/>
      </c>
      <c r="BR70" t="e">
        <f ca="1">VLOOKUP(C70,模型表!D:H,5,FALSE)</f>
        <v>#N/A</v>
      </c>
    </row>
    <row r="71" spans="2:70" x14ac:dyDescent="0.2">
      <c r="B71" t="str">
        <f t="array" aca="1" ref="B71" ca="1">INDEX(基础表!$Y:$Y,SMALL(IF(基础表!$Z:$Z=0,ROW(基础表!$Z:$Z),999),ROW(H65)))&amp;""</f>
        <v/>
      </c>
      <c r="C71" t="e">
        <f ca="1">VLOOKUP(VLOOKUP($B71,基础表!$E:$G,3,FALSE),模型表!$C:$D,2,FALSE)</f>
        <v>#N/A</v>
      </c>
      <c r="E71" t="e">
        <f ca="1">VLOOKUP($B71,基础表!$E:$G,3,FALSE)</f>
        <v>#N/A</v>
      </c>
      <c r="G71" t="e">
        <f ca="1">VLOOKUP($E71,模型表!$C:$G,5,FALSE)</f>
        <v>#N/A</v>
      </c>
      <c r="H71" t="e">
        <f ca="1">VLOOKUP($E71,模型表!$C:$F,4,FALSE)</f>
        <v>#N/A</v>
      </c>
      <c r="I71" t="e">
        <f ca="1">VLOOKUP($E71,模型表!$C:$J,8,FALSE)</f>
        <v>#N/A</v>
      </c>
      <c r="K71" t="str">
        <f t="shared" ref="K71:K134" ca="1" si="12">IF($B71="","",3)</f>
        <v/>
      </c>
      <c r="L71" t="str">
        <f t="shared" ref="L71:L134" ca="1" si="13">IF($B71="","",1)</f>
        <v/>
      </c>
      <c r="M71" t="str">
        <f t="shared" ref="M71:M134" ca="1" si="14">IF($B71="","","[EARTH]")</f>
        <v/>
      </c>
      <c r="N71" t="str">
        <f t="shared" ref="N71:N134" ca="1" si="15">IF($B71="","","NORMAL")</f>
        <v/>
      </c>
      <c r="O71" t="str">
        <f t="shared" ca="1" si="8"/>
        <v/>
      </c>
      <c r="P71" t="str">
        <f t="shared" ref="P71:P134" ca="1" si="16">IF($B71="","","AI_"&amp;$B71)</f>
        <v/>
      </c>
      <c r="Q71" t="e">
        <f ca="1">VLOOKUP($E71,模型表!$C:$K,9,FALSE)</f>
        <v>#N/A</v>
      </c>
      <c r="S71" t="e">
        <f ca="1">IF(VLOOKUP($E71,模型表!$C:$L,6,FALSE)=0,"",VLOOKUP($E71,模型表!$C:$L,10,FALSE))</f>
        <v>#N/A</v>
      </c>
      <c r="U71" t="e">
        <f ca="1">VLOOKUP($E71,模型表!$C:$Q,11,FALSE)</f>
        <v>#N/A</v>
      </c>
      <c r="Y71" t="e">
        <f ca="1">IF(VLOOKUP($E71,模型表!$C:$N,12,FALSE)="Death",VLOOKUP($E71,模型表!$C:$Q,13,FALSE),"")</f>
        <v>#N/A</v>
      </c>
      <c r="Z71" t="str">
        <f ca="1">IF($B71="","",IF(VLOOKUP($E71,模型表!$C:$O,12,FALSE)="PBuff","["&amp;VLOOKUP($E71,模型表!$C:Q,13,FALSE)&amp;"]","[]"))</f>
        <v/>
      </c>
      <c r="AA71" t="e">
        <f ca="1">VLOOKUP($B71,基础扩展表!$E:$I,5,FALSE)</f>
        <v>#N/A</v>
      </c>
      <c r="AB71" t="e">
        <f ca="1">VLOOKUP($B71,基础扩展表!$E:$I,4,FALSE)</f>
        <v>#N/A</v>
      </c>
      <c r="AC71" t="e">
        <f ca="1">VLOOKUP($B71,基础表!$E:$T,16,FALSE)</f>
        <v>#N/A</v>
      </c>
      <c r="AD71" t="str">
        <f t="shared" ca="1" si="9"/>
        <v/>
      </c>
      <c r="AE71" t="str">
        <f t="shared" ref="AE71:AE134" ca="1" si="17">IF($B71="","",1)</f>
        <v/>
      </c>
      <c r="AF71" t="str">
        <f t="shared" ref="AF71:AF134" ca="1" si="18">IF($B71="","","[]")</f>
        <v/>
      </c>
      <c r="AH71" t="e">
        <f ca="1">VLOOKUP($B71,基础表!$E:$R,14,FALSE)</f>
        <v>#N/A</v>
      </c>
      <c r="AI71" t="e">
        <f ca="1">VLOOKUP($B71,基础表!$E:$S,13,FALSE)</f>
        <v>#N/A</v>
      </c>
      <c r="AK71" t="e">
        <f ca="1">VLOOKUP($B71,基础表!$E:$H,4,FALSE)</f>
        <v>#N/A</v>
      </c>
      <c r="AN71" s="23" t="e">
        <f t="shared" ca="1" si="11"/>
        <v>#N/A</v>
      </c>
      <c r="AO71" s="23" t="str">
        <f t="shared" ref="AO71:AO134" ca="1" si="19">IF($B71="","",0)</f>
        <v/>
      </c>
      <c r="AP71" s="23" t="str">
        <f t="shared" ref="AP71:AP134" ca="1" si="20">IF($B71="","","[1]")</f>
        <v/>
      </c>
      <c r="AR71" t="e">
        <f ca="1">VLOOKUP($B71,基础表!$E:$J,4,FALSE)</f>
        <v>#N/A</v>
      </c>
      <c r="AS71" t="e">
        <f ca="1">VLOOKUP($B71,基础表!$E:$J,5,FALSE)</f>
        <v>#N/A</v>
      </c>
      <c r="AT71" t="e">
        <f ca="1">VLOOKUP($B71,基础表!$E:$J,6,FALSE)</f>
        <v>#N/A</v>
      </c>
      <c r="AU71" t="e">
        <f ca="1">VLOOKUP($B71,基础扩展表!$E:$AG,MATCH(AU$2,基础扩展表!$E$1:$AG$1,0),FALSE)</f>
        <v>#N/A</v>
      </c>
      <c r="AV71" t="e">
        <f ca="1">VLOOKUP($B71,基础扩展表!$E:$AG,MATCH(AV$2,基础扩展表!$E$1:$AG$1,0),FALSE)</f>
        <v>#N/A</v>
      </c>
      <c r="AW71" t="e">
        <f ca="1">VLOOKUP($B71,基础扩展表!$E:$AG,MATCH(AW$2,基础扩展表!$E$1:$AG$1,0),FALSE)</f>
        <v>#N/A</v>
      </c>
      <c r="AX71" t="e">
        <f ca="1">VLOOKUP($B71,基础扩展表!$E:$AG,MATCH(AX$2,基础扩展表!$E$1:$AG$1,0),FALSE)</f>
        <v>#N/A</v>
      </c>
      <c r="AY71" t="e">
        <f ca="1">VLOOKUP($B71,基础扩展表!$E:$AG,MATCH(AY$2,基础扩展表!$E$1:$AG$1,0),FALSE)</f>
        <v>#N/A</v>
      </c>
      <c r="AZ71" t="e">
        <f ca="1">VLOOKUP($B71,基础扩展表!$E:$AG,MATCH(AZ$2,基础扩展表!$E$1:$AG$1,0),FALSE)</f>
        <v>#N/A</v>
      </c>
      <c r="BA71" t="e">
        <f ca="1">VLOOKUP($B71,基础扩展表!$E:$AG,MATCH(BA$2,基础扩展表!$E$1:$AG$1,0),FALSE)</f>
        <v>#N/A</v>
      </c>
      <c r="BB71" t="e">
        <f ca="1">VLOOKUP($B71,基础扩展表!$E:$AG,MATCH(BB$2,基础扩展表!$E$1:$AG$1,0),FALSE)</f>
        <v>#N/A</v>
      </c>
      <c r="BC71" t="e">
        <f ca="1">VLOOKUP($B71,基础扩展表!$E:$AG,MATCH(BC$2,基础扩展表!$E$1:$AG$1,0),FALSE)</f>
        <v>#N/A</v>
      </c>
      <c r="BD71" t="e">
        <f ca="1">VLOOKUP($B71,基础扩展表!$E:$AG,MATCH(BD$2,基础扩展表!$E$1:$AG$1,0),FALSE)</f>
        <v>#N/A</v>
      </c>
      <c r="BE71" t="e">
        <f ca="1">VLOOKUP($B71,基础扩展表!$E:$AG,MATCH(BE$2,基础扩展表!$E$1:$AG$1,0),FALSE)</f>
        <v>#N/A</v>
      </c>
      <c r="BF71" t="e">
        <f ca="1">VLOOKUP($B71,基础扩展表!$E:$AG,MATCH(BF$2,基础扩展表!$E$1:$AG$1,0),FALSE)</f>
        <v>#N/A</v>
      </c>
      <c r="BG71" t="e">
        <f ca="1">VLOOKUP($B71,基础扩展表!$E:$AG,MATCH(BG$2,基础扩展表!$E$1:$AG$1,0),FALSE)</f>
        <v>#N/A</v>
      </c>
      <c r="BH71" t="e">
        <f ca="1">VLOOKUP($B71,基础扩展表!$E:$AG,MATCH(BH$2,基础扩展表!$E$1:$AG$1,0),FALSE)</f>
        <v>#N/A</v>
      </c>
      <c r="BI71" t="e">
        <f ca="1">VLOOKUP($B71,基础扩展表!$E:$AG,MATCH(BI$2,基础扩展表!$E$1:$AG$1,0),FALSE)</f>
        <v>#N/A</v>
      </c>
      <c r="BJ71" t="e">
        <f ca="1">VLOOKUP($B71,基础扩展表!$E:$AG,MATCH(BJ$2,基础扩展表!$E$1:$AG$1,0),FALSE)</f>
        <v>#N/A</v>
      </c>
      <c r="BK71" t="e">
        <f ca="1">VLOOKUP($B71,基础扩展表!$E:$AG,MATCH(BK$2,基础扩展表!$E$1:$AG$1,0),FALSE)</f>
        <v>#N/A</v>
      </c>
      <c r="BL71" t="e">
        <f ca="1">VLOOKUP($B71,基础扩展表!$E:$AG,MATCH(BL$2,基础扩展表!$E$1:$AG$1,0),FALSE)</f>
        <v>#N/A</v>
      </c>
      <c r="BM71" t="e">
        <f ca="1">VLOOKUP($B71,基础扩展表!$E:$AG,MATCH(BM$2,基础扩展表!$E$1:$AG$1,0),FALSE)</f>
        <v>#N/A</v>
      </c>
      <c r="BN71" t="e">
        <f ca="1">VLOOKUP($B71,基础扩展表!$E:$AG,MATCH(BN$2,基础扩展表!$E$1:$AG$1,0),FALSE)</f>
        <v>#N/A</v>
      </c>
      <c r="BO71" t="e">
        <f ca="1">VLOOKUP($B71,基础扩展表!$E:$AG,MATCH(BO$2,基础扩展表!$E$1:$AG$1,0),FALSE)</f>
        <v>#N/A</v>
      </c>
      <c r="BP71" t="e">
        <f ca="1">VLOOKUP($B71,基础扩展表!$E:$AG,MATCH(BP$2,基础扩展表!$E$1:$AG$1,0),FALSE)</f>
        <v>#N/A</v>
      </c>
      <c r="BQ71" t="str">
        <f ca="1">IF($B71="","",IF(VLOOKUP($E71,模型表!$C:$R,16,FALSE)=1,VLOOKUP($E71,模型表!$C:$S,17,FALSE),""))</f>
        <v/>
      </c>
      <c r="BR71" t="e">
        <f ca="1">VLOOKUP(C71,模型表!D:H,5,FALSE)</f>
        <v>#N/A</v>
      </c>
    </row>
    <row r="72" spans="2:70" x14ac:dyDescent="0.2">
      <c r="B72" t="str">
        <f t="array" aca="1" ref="B72" ca="1">INDEX(基础表!$Y:$Y,SMALL(IF(基础表!$Z:$Z=0,ROW(基础表!$Z:$Z),999),ROW(H66)))&amp;""</f>
        <v/>
      </c>
      <c r="C72" t="e">
        <f ca="1">VLOOKUP(VLOOKUP($B72,基础表!$E:$G,3,FALSE),模型表!$C:$D,2,FALSE)</f>
        <v>#N/A</v>
      </c>
      <c r="E72" t="e">
        <f ca="1">VLOOKUP($B72,基础表!$E:$G,3,FALSE)</f>
        <v>#N/A</v>
      </c>
      <c r="G72" t="e">
        <f ca="1">VLOOKUP($E72,模型表!$C:$G,5,FALSE)</f>
        <v>#N/A</v>
      </c>
      <c r="H72" t="e">
        <f ca="1">VLOOKUP($E72,模型表!$C:$F,4,FALSE)</f>
        <v>#N/A</v>
      </c>
      <c r="I72" t="e">
        <f ca="1">VLOOKUP($E72,模型表!$C:$J,8,FALSE)</f>
        <v>#N/A</v>
      </c>
      <c r="K72" t="str">
        <f t="shared" ca="1" si="12"/>
        <v/>
      </c>
      <c r="L72" t="str">
        <f t="shared" ca="1" si="13"/>
        <v/>
      </c>
      <c r="M72" t="str">
        <f t="shared" ca="1" si="14"/>
        <v/>
      </c>
      <c r="N72" t="str">
        <f t="shared" ca="1" si="15"/>
        <v/>
      </c>
      <c r="O72" t="str">
        <f t="shared" ref="O72:O135" ca="1" si="21">IF($B72="","",0)</f>
        <v/>
      </c>
      <c r="P72" t="str">
        <f t="shared" ca="1" si="16"/>
        <v/>
      </c>
      <c r="Q72" t="e">
        <f ca="1">VLOOKUP($E72,模型表!$C:$K,9,FALSE)</f>
        <v>#N/A</v>
      </c>
      <c r="S72" t="e">
        <f ca="1">IF(VLOOKUP($E72,模型表!$C:$L,6,FALSE)=0,"",VLOOKUP($E72,模型表!$C:$L,10,FALSE))</f>
        <v>#N/A</v>
      </c>
      <c r="U72" t="e">
        <f ca="1">VLOOKUP($E72,模型表!$C:$Q,11,FALSE)</f>
        <v>#N/A</v>
      </c>
      <c r="Y72" t="e">
        <f ca="1">IF(VLOOKUP($E72,模型表!$C:$N,12,FALSE)="Death",VLOOKUP($E72,模型表!$C:$Q,13,FALSE),"")</f>
        <v>#N/A</v>
      </c>
      <c r="Z72" t="str">
        <f ca="1">IF($B72="","",IF(VLOOKUP($E72,模型表!$C:$O,12,FALSE)="PBuff","["&amp;VLOOKUP($E72,模型表!$C:Q,13,FALSE)&amp;"]","[]"))</f>
        <v/>
      </c>
      <c r="AA72" t="e">
        <f ca="1">VLOOKUP($B72,基础扩展表!$E:$I,5,FALSE)</f>
        <v>#N/A</v>
      </c>
      <c r="AB72" t="e">
        <f ca="1">VLOOKUP($B72,基础扩展表!$E:$I,4,FALSE)</f>
        <v>#N/A</v>
      </c>
      <c r="AC72" t="e">
        <f ca="1">VLOOKUP($B72,基础表!$E:$T,16,FALSE)</f>
        <v>#N/A</v>
      </c>
      <c r="AD72" t="str">
        <f t="shared" ref="AD72:AD113" ca="1" si="22">IF(B72="","",20)</f>
        <v/>
      </c>
      <c r="AE72" t="str">
        <f t="shared" ca="1" si="17"/>
        <v/>
      </c>
      <c r="AF72" t="str">
        <f t="shared" ca="1" si="18"/>
        <v/>
      </c>
      <c r="AH72" t="e">
        <f ca="1">VLOOKUP($B72,基础表!$E:$R,14,FALSE)</f>
        <v>#N/A</v>
      </c>
      <c r="AI72" t="e">
        <f ca="1">VLOOKUP($B72,基础表!$E:$S,13,FALSE)</f>
        <v>#N/A</v>
      </c>
      <c r="AK72" t="e">
        <f ca="1">VLOOKUP($B72,基础表!$E:$H,4,FALSE)</f>
        <v>#N/A</v>
      </c>
      <c r="AN72" s="23" t="e">
        <f t="shared" ref="AN72:AN113" ca="1" si="23">IF(H72="","","[]")</f>
        <v>#N/A</v>
      </c>
      <c r="AO72" s="23" t="str">
        <f t="shared" ca="1" si="19"/>
        <v/>
      </c>
      <c r="AP72" s="23" t="str">
        <f t="shared" ca="1" si="20"/>
        <v/>
      </c>
      <c r="AR72" t="e">
        <f ca="1">VLOOKUP($B72,基础表!$E:$J,4,FALSE)</f>
        <v>#N/A</v>
      </c>
      <c r="AS72" t="e">
        <f ca="1">VLOOKUP($B72,基础表!$E:$J,5,FALSE)</f>
        <v>#N/A</v>
      </c>
      <c r="AT72" t="e">
        <f ca="1">VLOOKUP($B72,基础表!$E:$J,6,FALSE)</f>
        <v>#N/A</v>
      </c>
      <c r="AU72" t="e">
        <f ca="1">VLOOKUP($B72,基础扩展表!$E:$AG,MATCH(AU$2,基础扩展表!$E$1:$AG$1,0),FALSE)</f>
        <v>#N/A</v>
      </c>
      <c r="AV72" t="e">
        <f ca="1">VLOOKUP($B72,基础扩展表!$E:$AG,MATCH(AV$2,基础扩展表!$E$1:$AG$1,0),FALSE)</f>
        <v>#N/A</v>
      </c>
      <c r="AW72" t="e">
        <f ca="1">VLOOKUP($B72,基础扩展表!$E:$AG,MATCH(AW$2,基础扩展表!$E$1:$AG$1,0),FALSE)</f>
        <v>#N/A</v>
      </c>
      <c r="AX72" t="e">
        <f ca="1">VLOOKUP($B72,基础扩展表!$E:$AG,MATCH(AX$2,基础扩展表!$E$1:$AG$1,0),FALSE)</f>
        <v>#N/A</v>
      </c>
      <c r="AY72" t="e">
        <f ca="1">VLOOKUP($B72,基础扩展表!$E:$AG,MATCH(AY$2,基础扩展表!$E$1:$AG$1,0),FALSE)</f>
        <v>#N/A</v>
      </c>
      <c r="AZ72" t="e">
        <f ca="1">VLOOKUP($B72,基础扩展表!$E:$AG,MATCH(AZ$2,基础扩展表!$E$1:$AG$1,0),FALSE)</f>
        <v>#N/A</v>
      </c>
      <c r="BA72" t="e">
        <f ca="1">VLOOKUP($B72,基础扩展表!$E:$AG,MATCH(BA$2,基础扩展表!$E$1:$AG$1,0),FALSE)</f>
        <v>#N/A</v>
      </c>
      <c r="BB72" t="e">
        <f ca="1">VLOOKUP($B72,基础扩展表!$E:$AG,MATCH(BB$2,基础扩展表!$E$1:$AG$1,0),FALSE)</f>
        <v>#N/A</v>
      </c>
      <c r="BC72" t="e">
        <f ca="1">VLOOKUP($B72,基础扩展表!$E:$AG,MATCH(BC$2,基础扩展表!$E$1:$AG$1,0),FALSE)</f>
        <v>#N/A</v>
      </c>
      <c r="BD72" t="e">
        <f ca="1">VLOOKUP($B72,基础扩展表!$E:$AG,MATCH(BD$2,基础扩展表!$E$1:$AG$1,0),FALSE)</f>
        <v>#N/A</v>
      </c>
      <c r="BE72" t="e">
        <f ca="1">VLOOKUP($B72,基础扩展表!$E:$AG,MATCH(BE$2,基础扩展表!$E$1:$AG$1,0),FALSE)</f>
        <v>#N/A</v>
      </c>
      <c r="BF72" t="e">
        <f ca="1">VLOOKUP($B72,基础扩展表!$E:$AG,MATCH(BF$2,基础扩展表!$E$1:$AG$1,0),FALSE)</f>
        <v>#N/A</v>
      </c>
      <c r="BG72" t="e">
        <f ca="1">VLOOKUP($B72,基础扩展表!$E:$AG,MATCH(BG$2,基础扩展表!$E$1:$AG$1,0),FALSE)</f>
        <v>#N/A</v>
      </c>
      <c r="BH72" t="e">
        <f ca="1">VLOOKUP($B72,基础扩展表!$E:$AG,MATCH(BH$2,基础扩展表!$E$1:$AG$1,0),FALSE)</f>
        <v>#N/A</v>
      </c>
      <c r="BI72" t="e">
        <f ca="1">VLOOKUP($B72,基础扩展表!$E:$AG,MATCH(BI$2,基础扩展表!$E$1:$AG$1,0),FALSE)</f>
        <v>#N/A</v>
      </c>
      <c r="BJ72" t="e">
        <f ca="1">VLOOKUP($B72,基础扩展表!$E:$AG,MATCH(BJ$2,基础扩展表!$E$1:$AG$1,0),FALSE)</f>
        <v>#N/A</v>
      </c>
      <c r="BK72" t="e">
        <f ca="1">VLOOKUP($B72,基础扩展表!$E:$AG,MATCH(BK$2,基础扩展表!$E$1:$AG$1,0),FALSE)</f>
        <v>#N/A</v>
      </c>
      <c r="BL72" t="e">
        <f ca="1">VLOOKUP($B72,基础扩展表!$E:$AG,MATCH(BL$2,基础扩展表!$E$1:$AG$1,0),FALSE)</f>
        <v>#N/A</v>
      </c>
      <c r="BM72" t="e">
        <f ca="1">VLOOKUP($B72,基础扩展表!$E:$AG,MATCH(BM$2,基础扩展表!$E$1:$AG$1,0),FALSE)</f>
        <v>#N/A</v>
      </c>
      <c r="BN72" t="e">
        <f ca="1">VLOOKUP($B72,基础扩展表!$E:$AG,MATCH(BN$2,基础扩展表!$E$1:$AG$1,0),FALSE)</f>
        <v>#N/A</v>
      </c>
      <c r="BO72" t="e">
        <f ca="1">VLOOKUP($B72,基础扩展表!$E:$AG,MATCH(BO$2,基础扩展表!$E$1:$AG$1,0),FALSE)</f>
        <v>#N/A</v>
      </c>
      <c r="BP72" t="e">
        <f ca="1">VLOOKUP($B72,基础扩展表!$E:$AG,MATCH(BP$2,基础扩展表!$E$1:$AG$1,0),FALSE)</f>
        <v>#N/A</v>
      </c>
      <c r="BQ72" t="str">
        <f ca="1">IF($B72="","",IF(VLOOKUP($E72,模型表!$C:$R,16,FALSE)=1,VLOOKUP($E72,模型表!$C:$S,17,FALSE),""))</f>
        <v/>
      </c>
      <c r="BR72" t="e">
        <f ca="1">VLOOKUP(C72,模型表!D:H,5,FALSE)</f>
        <v>#N/A</v>
      </c>
    </row>
    <row r="73" spans="2:70" x14ac:dyDescent="0.2">
      <c r="B73" t="str">
        <f t="array" aca="1" ref="B73" ca="1">INDEX(基础表!$Y:$Y,SMALL(IF(基础表!$Z:$Z=0,ROW(基础表!$Z:$Z),999),ROW(H67)))&amp;""</f>
        <v/>
      </c>
      <c r="C73" t="e">
        <f ca="1">VLOOKUP(VLOOKUP($B73,基础表!$E:$G,3,FALSE),模型表!$C:$D,2,FALSE)</f>
        <v>#N/A</v>
      </c>
      <c r="E73" t="e">
        <f ca="1">VLOOKUP($B73,基础表!$E:$G,3,FALSE)</f>
        <v>#N/A</v>
      </c>
      <c r="G73" t="e">
        <f ca="1">VLOOKUP($E73,模型表!$C:$G,5,FALSE)</f>
        <v>#N/A</v>
      </c>
      <c r="H73" t="e">
        <f ca="1">VLOOKUP($E73,模型表!$C:$F,4,FALSE)</f>
        <v>#N/A</v>
      </c>
      <c r="I73" t="e">
        <f ca="1">VLOOKUP($E73,模型表!$C:$J,8,FALSE)</f>
        <v>#N/A</v>
      </c>
      <c r="K73" t="str">
        <f t="shared" ca="1" si="12"/>
        <v/>
      </c>
      <c r="L73" t="str">
        <f t="shared" ca="1" si="13"/>
        <v/>
      </c>
      <c r="M73" t="str">
        <f t="shared" ca="1" si="14"/>
        <v/>
      </c>
      <c r="N73" t="str">
        <f t="shared" ca="1" si="15"/>
        <v/>
      </c>
      <c r="O73" t="str">
        <f t="shared" ca="1" si="21"/>
        <v/>
      </c>
      <c r="P73" t="str">
        <f t="shared" ca="1" si="16"/>
        <v/>
      </c>
      <c r="Q73" t="e">
        <f ca="1">VLOOKUP($E73,模型表!$C:$K,9,FALSE)</f>
        <v>#N/A</v>
      </c>
      <c r="S73" t="e">
        <f ca="1">IF(VLOOKUP($E73,模型表!$C:$L,6,FALSE)=0,"",VLOOKUP($E73,模型表!$C:$L,10,FALSE))</f>
        <v>#N/A</v>
      </c>
      <c r="U73" t="e">
        <f ca="1">VLOOKUP($E73,模型表!$C:$Q,11,FALSE)</f>
        <v>#N/A</v>
      </c>
      <c r="Y73" t="e">
        <f ca="1">IF(VLOOKUP($E73,模型表!$C:$N,12,FALSE)="Death",VLOOKUP($E73,模型表!$C:$Q,13,FALSE),"")</f>
        <v>#N/A</v>
      </c>
      <c r="Z73" t="str">
        <f ca="1">IF($B73="","",IF(VLOOKUP($E73,模型表!$C:$O,12,FALSE)="PBuff","["&amp;VLOOKUP($E73,模型表!$C:Q,13,FALSE)&amp;"]","[]"))</f>
        <v/>
      </c>
      <c r="AA73" t="e">
        <f ca="1">VLOOKUP($B73,基础扩展表!$E:$I,5,FALSE)</f>
        <v>#N/A</v>
      </c>
      <c r="AB73" t="e">
        <f ca="1">VLOOKUP($B73,基础扩展表!$E:$I,4,FALSE)</f>
        <v>#N/A</v>
      </c>
      <c r="AC73" t="e">
        <f ca="1">VLOOKUP($B73,基础表!$E:$T,16,FALSE)</f>
        <v>#N/A</v>
      </c>
      <c r="AD73" t="str">
        <f t="shared" ca="1" si="22"/>
        <v/>
      </c>
      <c r="AE73" t="str">
        <f t="shared" ca="1" si="17"/>
        <v/>
      </c>
      <c r="AF73" t="str">
        <f t="shared" ca="1" si="18"/>
        <v/>
      </c>
      <c r="AH73" t="e">
        <f ca="1">VLOOKUP($B73,基础表!$E:$R,14,FALSE)</f>
        <v>#N/A</v>
      </c>
      <c r="AI73" t="e">
        <f ca="1">VLOOKUP($B73,基础表!$E:$S,13,FALSE)</f>
        <v>#N/A</v>
      </c>
      <c r="AK73" t="e">
        <f ca="1">VLOOKUP($B73,基础表!$E:$H,4,FALSE)</f>
        <v>#N/A</v>
      </c>
      <c r="AN73" s="23" t="e">
        <f t="shared" ca="1" si="23"/>
        <v>#N/A</v>
      </c>
      <c r="AO73" s="23" t="str">
        <f t="shared" ca="1" si="19"/>
        <v/>
      </c>
      <c r="AP73" s="23" t="str">
        <f t="shared" ca="1" si="20"/>
        <v/>
      </c>
      <c r="AR73" t="e">
        <f ca="1">VLOOKUP($B73,基础表!$E:$J,4,FALSE)</f>
        <v>#N/A</v>
      </c>
      <c r="AS73" t="e">
        <f ca="1">VLOOKUP($B73,基础表!$E:$J,5,FALSE)</f>
        <v>#N/A</v>
      </c>
      <c r="AT73" t="e">
        <f ca="1">VLOOKUP($B73,基础表!$E:$J,6,FALSE)</f>
        <v>#N/A</v>
      </c>
      <c r="AU73" t="e">
        <f ca="1">VLOOKUP($B73,基础扩展表!$E:$AG,MATCH(AU$2,基础扩展表!$E$1:$AG$1,0),FALSE)</f>
        <v>#N/A</v>
      </c>
      <c r="AV73" t="e">
        <f ca="1">VLOOKUP($B73,基础扩展表!$E:$AG,MATCH(AV$2,基础扩展表!$E$1:$AG$1,0),FALSE)</f>
        <v>#N/A</v>
      </c>
      <c r="AW73" t="e">
        <f ca="1">VLOOKUP($B73,基础扩展表!$E:$AG,MATCH(AW$2,基础扩展表!$E$1:$AG$1,0),FALSE)</f>
        <v>#N/A</v>
      </c>
      <c r="AX73" t="e">
        <f ca="1">VLOOKUP($B73,基础扩展表!$E:$AG,MATCH(AX$2,基础扩展表!$E$1:$AG$1,0),FALSE)</f>
        <v>#N/A</v>
      </c>
      <c r="AY73" t="e">
        <f ca="1">VLOOKUP($B73,基础扩展表!$E:$AG,MATCH(AY$2,基础扩展表!$E$1:$AG$1,0),FALSE)</f>
        <v>#N/A</v>
      </c>
      <c r="AZ73" t="e">
        <f ca="1">VLOOKUP($B73,基础扩展表!$E:$AG,MATCH(AZ$2,基础扩展表!$E$1:$AG$1,0),FALSE)</f>
        <v>#N/A</v>
      </c>
      <c r="BA73" t="e">
        <f ca="1">VLOOKUP($B73,基础扩展表!$E:$AG,MATCH(BA$2,基础扩展表!$E$1:$AG$1,0),FALSE)</f>
        <v>#N/A</v>
      </c>
      <c r="BB73" t="e">
        <f ca="1">VLOOKUP($B73,基础扩展表!$E:$AG,MATCH(BB$2,基础扩展表!$E$1:$AG$1,0),FALSE)</f>
        <v>#N/A</v>
      </c>
      <c r="BC73" t="e">
        <f ca="1">VLOOKUP($B73,基础扩展表!$E:$AG,MATCH(BC$2,基础扩展表!$E$1:$AG$1,0),FALSE)</f>
        <v>#N/A</v>
      </c>
      <c r="BD73" t="e">
        <f ca="1">VLOOKUP($B73,基础扩展表!$E:$AG,MATCH(BD$2,基础扩展表!$E$1:$AG$1,0),FALSE)</f>
        <v>#N/A</v>
      </c>
      <c r="BE73" t="e">
        <f ca="1">VLOOKUP($B73,基础扩展表!$E:$AG,MATCH(BE$2,基础扩展表!$E$1:$AG$1,0),FALSE)</f>
        <v>#N/A</v>
      </c>
      <c r="BF73" t="e">
        <f ca="1">VLOOKUP($B73,基础扩展表!$E:$AG,MATCH(BF$2,基础扩展表!$E$1:$AG$1,0),FALSE)</f>
        <v>#N/A</v>
      </c>
      <c r="BG73" t="e">
        <f ca="1">VLOOKUP($B73,基础扩展表!$E:$AG,MATCH(BG$2,基础扩展表!$E$1:$AG$1,0),FALSE)</f>
        <v>#N/A</v>
      </c>
      <c r="BH73" t="e">
        <f ca="1">VLOOKUP($B73,基础扩展表!$E:$AG,MATCH(BH$2,基础扩展表!$E$1:$AG$1,0),FALSE)</f>
        <v>#N/A</v>
      </c>
      <c r="BI73" t="e">
        <f ca="1">VLOOKUP($B73,基础扩展表!$E:$AG,MATCH(BI$2,基础扩展表!$E$1:$AG$1,0),FALSE)</f>
        <v>#N/A</v>
      </c>
      <c r="BJ73" t="e">
        <f ca="1">VLOOKUP($B73,基础扩展表!$E:$AG,MATCH(BJ$2,基础扩展表!$E$1:$AG$1,0),FALSE)</f>
        <v>#N/A</v>
      </c>
      <c r="BK73" t="e">
        <f ca="1">VLOOKUP($B73,基础扩展表!$E:$AG,MATCH(BK$2,基础扩展表!$E$1:$AG$1,0),FALSE)</f>
        <v>#N/A</v>
      </c>
      <c r="BL73" t="e">
        <f ca="1">VLOOKUP($B73,基础扩展表!$E:$AG,MATCH(BL$2,基础扩展表!$E$1:$AG$1,0),FALSE)</f>
        <v>#N/A</v>
      </c>
      <c r="BM73" t="e">
        <f ca="1">VLOOKUP($B73,基础扩展表!$E:$AG,MATCH(BM$2,基础扩展表!$E$1:$AG$1,0),FALSE)</f>
        <v>#N/A</v>
      </c>
      <c r="BN73" t="e">
        <f ca="1">VLOOKUP($B73,基础扩展表!$E:$AG,MATCH(BN$2,基础扩展表!$E$1:$AG$1,0),FALSE)</f>
        <v>#N/A</v>
      </c>
      <c r="BO73" t="e">
        <f ca="1">VLOOKUP($B73,基础扩展表!$E:$AG,MATCH(BO$2,基础扩展表!$E$1:$AG$1,0),FALSE)</f>
        <v>#N/A</v>
      </c>
      <c r="BP73" t="e">
        <f ca="1">VLOOKUP($B73,基础扩展表!$E:$AG,MATCH(BP$2,基础扩展表!$E$1:$AG$1,0),FALSE)</f>
        <v>#N/A</v>
      </c>
      <c r="BQ73" t="str">
        <f ca="1">IF($B73="","",IF(VLOOKUP($E73,模型表!$C:$R,16,FALSE)=1,VLOOKUP($E73,模型表!$C:$S,17,FALSE),""))</f>
        <v/>
      </c>
      <c r="BR73" t="e">
        <f ca="1">VLOOKUP(C73,模型表!D:H,5,FALSE)</f>
        <v>#N/A</v>
      </c>
    </row>
    <row r="74" spans="2:70" x14ac:dyDescent="0.2">
      <c r="B74" t="str">
        <f t="array" aca="1" ref="B74" ca="1">INDEX(基础表!$Y:$Y,SMALL(IF(基础表!$Z:$Z=0,ROW(基础表!$Z:$Z),999),ROW(H68)))&amp;""</f>
        <v/>
      </c>
      <c r="C74" t="e">
        <f ca="1">VLOOKUP(VLOOKUP($B74,基础表!$E:$G,3,FALSE),模型表!$C:$D,2,FALSE)</f>
        <v>#N/A</v>
      </c>
      <c r="E74" t="e">
        <f ca="1">VLOOKUP($B74,基础表!$E:$G,3,FALSE)</f>
        <v>#N/A</v>
      </c>
      <c r="G74" t="e">
        <f ca="1">VLOOKUP($E74,模型表!$C:$G,5,FALSE)</f>
        <v>#N/A</v>
      </c>
      <c r="H74" t="e">
        <f ca="1">VLOOKUP($E74,模型表!$C:$F,4,FALSE)</f>
        <v>#N/A</v>
      </c>
      <c r="I74" t="e">
        <f ca="1">VLOOKUP($E74,模型表!$C:$J,8,FALSE)</f>
        <v>#N/A</v>
      </c>
      <c r="K74" t="str">
        <f t="shared" ca="1" si="12"/>
        <v/>
      </c>
      <c r="L74" t="str">
        <f t="shared" ca="1" si="13"/>
        <v/>
      </c>
      <c r="M74" t="str">
        <f t="shared" ca="1" si="14"/>
        <v/>
      </c>
      <c r="N74" t="str">
        <f t="shared" ca="1" si="15"/>
        <v/>
      </c>
      <c r="O74" t="str">
        <f t="shared" ca="1" si="21"/>
        <v/>
      </c>
      <c r="P74" t="str">
        <f t="shared" ca="1" si="16"/>
        <v/>
      </c>
      <c r="Q74" t="e">
        <f ca="1">VLOOKUP($E74,模型表!$C:$K,9,FALSE)</f>
        <v>#N/A</v>
      </c>
      <c r="S74" t="e">
        <f ca="1">IF(VLOOKUP($E74,模型表!$C:$L,6,FALSE)=0,"",VLOOKUP($E74,模型表!$C:$L,10,FALSE))</f>
        <v>#N/A</v>
      </c>
      <c r="U74" t="e">
        <f ca="1">VLOOKUP($E74,模型表!$C:$Q,11,FALSE)</f>
        <v>#N/A</v>
      </c>
      <c r="Y74" t="e">
        <f ca="1">IF(VLOOKUP($E74,模型表!$C:$N,12,FALSE)="Death",VLOOKUP($E74,模型表!$C:$Q,13,FALSE),"")</f>
        <v>#N/A</v>
      </c>
      <c r="Z74" t="str">
        <f ca="1">IF($B74="","",IF(VLOOKUP($E74,模型表!$C:$O,12,FALSE)="PBuff","["&amp;VLOOKUP($E74,模型表!$C:Q,13,FALSE)&amp;"]","[]"))</f>
        <v/>
      </c>
      <c r="AA74" t="e">
        <f ca="1">VLOOKUP($B74,基础扩展表!$E:$I,5,FALSE)</f>
        <v>#N/A</v>
      </c>
      <c r="AB74" t="e">
        <f ca="1">VLOOKUP($B74,基础扩展表!$E:$I,4,FALSE)</f>
        <v>#N/A</v>
      </c>
      <c r="AC74" t="e">
        <f ca="1">VLOOKUP($B74,基础表!$E:$T,16,FALSE)</f>
        <v>#N/A</v>
      </c>
      <c r="AD74" t="str">
        <f t="shared" ca="1" si="22"/>
        <v/>
      </c>
      <c r="AE74" t="str">
        <f t="shared" ca="1" si="17"/>
        <v/>
      </c>
      <c r="AF74" t="str">
        <f t="shared" ca="1" si="18"/>
        <v/>
      </c>
      <c r="AH74" t="e">
        <f ca="1">VLOOKUP($B74,基础表!$E:$R,14,FALSE)</f>
        <v>#N/A</v>
      </c>
      <c r="AI74" t="e">
        <f ca="1">VLOOKUP($B74,基础表!$E:$S,13,FALSE)</f>
        <v>#N/A</v>
      </c>
      <c r="AK74" t="e">
        <f ca="1">VLOOKUP($B74,基础表!$E:$H,4,FALSE)</f>
        <v>#N/A</v>
      </c>
      <c r="AN74" s="23" t="e">
        <f t="shared" ca="1" si="23"/>
        <v>#N/A</v>
      </c>
      <c r="AO74" s="23" t="str">
        <f t="shared" ca="1" si="19"/>
        <v/>
      </c>
      <c r="AP74" s="23" t="str">
        <f t="shared" ca="1" si="20"/>
        <v/>
      </c>
      <c r="AR74" t="e">
        <f ca="1">VLOOKUP($B74,基础表!$E:$J,4,FALSE)</f>
        <v>#N/A</v>
      </c>
      <c r="AS74" t="e">
        <f ca="1">VLOOKUP($B74,基础表!$E:$J,5,FALSE)</f>
        <v>#N/A</v>
      </c>
      <c r="AT74" t="e">
        <f ca="1">VLOOKUP($B74,基础表!$E:$J,6,FALSE)</f>
        <v>#N/A</v>
      </c>
      <c r="AU74" t="e">
        <f ca="1">VLOOKUP($B74,基础扩展表!$E:$AG,MATCH(AU$2,基础扩展表!$E$1:$AG$1,0),FALSE)</f>
        <v>#N/A</v>
      </c>
      <c r="AV74" t="e">
        <f ca="1">VLOOKUP($B74,基础扩展表!$E:$AG,MATCH(AV$2,基础扩展表!$E$1:$AG$1,0),FALSE)</f>
        <v>#N/A</v>
      </c>
      <c r="AW74" t="e">
        <f ca="1">VLOOKUP($B74,基础扩展表!$E:$AG,MATCH(AW$2,基础扩展表!$E$1:$AG$1,0),FALSE)</f>
        <v>#N/A</v>
      </c>
      <c r="AX74" t="e">
        <f ca="1">VLOOKUP($B74,基础扩展表!$E:$AG,MATCH(AX$2,基础扩展表!$E$1:$AG$1,0),FALSE)</f>
        <v>#N/A</v>
      </c>
      <c r="AY74" t="e">
        <f ca="1">VLOOKUP($B74,基础扩展表!$E:$AG,MATCH(AY$2,基础扩展表!$E$1:$AG$1,0),FALSE)</f>
        <v>#N/A</v>
      </c>
      <c r="AZ74" t="e">
        <f ca="1">VLOOKUP($B74,基础扩展表!$E:$AG,MATCH(AZ$2,基础扩展表!$E$1:$AG$1,0),FALSE)</f>
        <v>#N/A</v>
      </c>
      <c r="BA74" t="e">
        <f ca="1">VLOOKUP($B74,基础扩展表!$E:$AG,MATCH(BA$2,基础扩展表!$E$1:$AG$1,0),FALSE)</f>
        <v>#N/A</v>
      </c>
      <c r="BB74" t="e">
        <f ca="1">VLOOKUP($B74,基础扩展表!$E:$AG,MATCH(BB$2,基础扩展表!$E$1:$AG$1,0),FALSE)</f>
        <v>#N/A</v>
      </c>
      <c r="BC74" t="e">
        <f ca="1">VLOOKUP($B74,基础扩展表!$E:$AG,MATCH(BC$2,基础扩展表!$E$1:$AG$1,0),FALSE)</f>
        <v>#N/A</v>
      </c>
      <c r="BD74" t="e">
        <f ca="1">VLOOKUP($B74,基础扩展表!$E:$AG,MATCH(BD$2,基础扩展表!$E$1:$AG$1,0),FALSE)</f>
        <v>#N/A</v>
      </c>
      <c r="BE74" t="e">
        <f ca="1">VLOOKUP($B74,基础扩展表!$E:$AG,MATCH(BE$2,基础扩展表!$E$1:$AG$1,0),FALSE)</f>
        <v>#N/A</v>
      </c>
      <c r="BF74" t="e">
        <f ca="1">VLOOKUP($B74,基础扩展表!$E:$AG,MATCH(BF$2,基础扩展表!$E$1:$AG$1,0),FALSE)</f>
        <v>#N/A</v>
      </c>
      <c r="BG74" t="e">
        <f ca="1">VLOOKUP($B74,基础扩展表!$E:$AG,MATCH(BG$2,基础扩展表!$E$1:$AG$1,0),FALSE)</f>
        <v>#N/A</v>
      </c>
      <c r="BH74" t="e">
        <f ca="1">VLOOKUP($B74,基础扩展表!$E:$AG,MATCH(BH$2,基础扩展表!$E$1:$AG$1,0),FALSE)</f>
        <v>#N/A</v>
      </c>
      <c r="BI74" t="e">
        <f ca="1">VLOOKUP($B74,基础扩展表!$E:$AG,MATCH(BI$2,基础扩展表!$E$1:$AG$1,0),FALSE)</f>
        <v>#N/A</v>
      </c>
      <c r="BJ74" t="e">
        <f ca="1">VLOOKUP($B74,基础扩展表!$E:$AG,MATCH(BJ$2,基础扩展表!$E$1:$AG$1,0),FALSE)</f>
        <v>#N/A</v>
      </c>
      <c r="BK74" t="e">
        <f ca="1">VLOOKUP($B74,基础扩展表!$E:$AG,MATCH(BK$2,基础扩展表!$E$1:$AG$1,0),FALSE)</f>
        <v>#N/A</v>
      </c>
      <c r="BL74" t="e">
        <f ca="1">VLOOKUP($B74,基础扩展表!$E:$AG,MATCH(BL$2,基础扩展表!$E$1:$AG$1,0),FALSE)</f>
        <v>#N/A</v>
      </c>
      <c r="BM74" t="e">
        <f ca="1">VLOOKUP($B74,基础扩展表!$E:$AG,MATCH(BM$2,基础扩展表!$E$1:$AG$1,0),FALSE)</f>
        <v>#N/A</v>
      </c>
      <c r="BN74" t="e">
        <f ca="1">VLOOKUP($B74,基础扩展表!$E:$AG,MATCH(BN$2,基础扩展表!$E$1:$AG$1,0),FALSE)</f>
        <v>#N/A</v>
      </c>
      <c r="BO74" t="e">
        <f ca="1">VLOOKUP($B74,基础扩展表!$E:$AG,MATCH(BO$2,基础扩展表!$E$1:$AG$1,0),FALSE)</f>
        <v>#N/A</v>
      </c>
      <c r="BP74" t="e">
        <f ca="1">VLOOKUP($B74,基础扩展表!$E:$AG,MATCH(BP$2,基础扩展表!$E$1:$AG$1,0),FALSE)</f>
        <v>#N/A</v>
      </c>
      <c r="BQ74" t="str">
        <f ca="1">IF($B74="","",IF(VLOOKUP($E74,模型表!$C:$R,16,FALSE)=1,VLOOKUP($E74,模型表!$C:$S,17,FALSE),""))</f>
        <v/>
      </c>
      <c r="BR74" t="e">
        <f ca="1">VLOOKUP(C74,模型表!D:H,5,FALSE)</f>
        <v>#N/A</v>
      </c>
    </row>
    <row r="75" spans="2:70" x14ac:dyDescent="0.2">
      <c r="B75" t="str">
        <f t="array" aca="1" ref="B75" ca="1">INDEX(基础表!$Y:$Y,SMALL(IF(基础表!$Z:$Z=0,ROW(基础表!$Z:$Z),999),ROW(H69)))&amp;""</f>
        <v/>
      </c>
      <c r="C75" t="e">
        <f ca="1">VLOOKUP(VLOOKUP($B75,基础表!$E:$G,3,FALSE),模型表!$C:$D,2,FALSE)</f>
        <v>#N/A</v>
      </c>
      <c r="E75" t="e">
        <f ca="1">VLOOKUP($B75,基础表!$E:$G,3,FALSE)</f>
        <v>#N/A</v>
      </c>
      <c r="G75" t="e">
        <f ca="1">VLOOKUP($E75,模型表!$C:$G,5,FALSE)</f>
        <v>#N/A</v>
      </c>
      <c r="H75" t="e">
        <f ca="1">VLOOKUP($E75,模型表!$C:$F,4,FALSE)</f>
        <v>#N/A</v>
      </c>
      <c r="I75" t="e">
        <f ca="1">VLOOKUP($E75,模型表!$C:$J,8,FALSE)</f>
        <v>#N/A</v>
      </c>
      <c r="K75" t="str">
        <f t="shared" ca="1" si="12"/>
        <v/>
      </c>
      <c r="L75" t="str">
        <f t="shared" ca="1" si="13"/>
        <v/>
      </c>
      <c r="M75" t="str">
        <f t="shared" ca="1" si="14"/>
        <v/>
      </c>
      <c r="N75" t="str">
        <f t="shared" ca="1" si="15"/>
        <v/>
      </c>
      <c r="O75" t="str">
        <f t="shared" ca="1" si="21"/>
        <v/>
      </c>
      <c r="P75" t="str">
        <f t="shared" ca="1" si="16"/>
        <v/>
      </c>
      <c r="Q75" t="e">
        <f ca="1">VLOOKUP($E75,模型表!$C:$K,9,FALSE)</f>
        <v>#N/A</v>
      </c>
      <c r="S75" t="e">
        <f ca="1">IF(VLOOKUP($E75,模型表!$C:$L,6,FALSE)=0,"",VLOOKUP($E75,模型表!$C:$L,10,FALSE))</f>
        <v>#N/A</v>
      </c>
      <c r="U75" t="e">
        <f ca="1">VLOOKUP($E75,模型表!$C:$Q,11,FALSE)</f>
        <v>#N/A</v>
      </c>
      <c r="Y75" t="e">
        <f ca="1">IF(VLOOKUP($E75,模型表!$C:$N,12,FALSE)="Death",VLOOKUP($E75,模型表!$C:$Q,13,FALSE),"")</f>
        <v>#N/A</v>
      </c>
      <c r="Z75" t="str">
        <f ca="1">IF($B75="","",IF(VLOOKUP($E75,模型表!$C:$O,12,FALSE)="PBuff","["&amp;VLOOKUP($E75,模型表!$C:Q,13,FALSE)&amp;"]","[]"))</f>
        <v/>
      </c>
      <c r="AA75" t="e">
        <f ca="1">VLOOKUP($B75,基础扩展表!$E:$I,5,FALSE)</f>
        <v>#N/A</v>
      </c>
      <c r="AB75" t="e">
        <f ca="1">VLOOKUP($B75,基础扩展表!$E:$I,4,FALSE)</f>
        <v>#N/A</v>
      </c>
      <c r="AC75" t="e">
        <f ca="1">VLOOKUP($B75,基础表!$E:$T,16,FALSE)</f>
        <v>#N/A</v>
      </c>
      <c r="AD75" t="str">
        <f t="shared" ca="1" si="22"/>
        <v/>
      </c>
      <c r="AE75" t="str">
        <f t="shared" ca="1" si="17"/>
        <v/>
      </c>
      <c r="AF75" t="str">
        <f t="shared" ca="1" si="18"/>
        <v/>
      </c>
      <c r="AH75" t="e">
        <f ca="1">VLOOKUP($B75,基础表!$E:$R,14,FALSE)</f>
        <v>#N/A</v>
      </c>
      <c r="AI75" t="e">
        <f ca="1">VLOOKUP($B75,基础表!$E:$S,13,FALSE)</f>
        <v>#N/A</v>
      </c>
      <c r="AK75" t="e">
        <f ca="1">VLOOKUP($B75,基础表!$E:$H,4,FALSE)</f>
        <v>#N/A</v>
      </c>
      <c r="AN75" s="23" t="e">
        <f t="shared" ca="1" si="23"/>
        <v>#N/A</v>
      </c>
      <c r="AO75" s="23" t="str">
        <f t="shared" ca="1" si="19"/>
        <v/>
      </c>
      <c r="AP75" s="23" t="str">
        <f t="shared" ca="1" si="20"/>
        <v/>
      </c>
      <c r="AR75" t="e">
        <f ca="1">VLOOKUP($B75,基础表!$E:$J,4,FALSE)</f>
        <v>#N/A</v>
      </c>
      <c r="AS75" t="e">
        <f ca="1">VLOOKUP($B75,基础表!$E:$J,5,FALSE)</f>
        <v>#N/A</v>
      </c>
      <c r="AT75" t="e">
        <f ca="1">VLOOKUP($B75,基础表!$E:$J,6,FALSE)</f>
        <v>#N/A</v>
      </c>
      <c r="AU75" t="e">
        <f ca="1">VLOOKUP($B75,基础扩展表!$E:$AG,MATCH(AU$2,基础扩展表!$E$1:$AG$1,0),FALSE)</f>
        <v>#N/A</v>
      </c>
      <c r="AV75" t="e">
        <f ca="1">VLOOKUP($B75,基础扩展表!$E:$AG,MATCH(AV$2,基础扩展表!$E$1:$AG$1,0),FALSE)</f>
        <v>#N/A</v>
      </c>
      <c r="AW75" t="e">
        <f ca="1">VLOOKUP($B75,基础扩展表!$E:$AG,MATCH(AW$2,基础扩展表!$E$1:$AG$1,0),FALSE)</f>
        <v>#N/A</v>
      </c>
      <c r="AX75" t="e">
        <f ca="1">VLOOKUP($B75,基础扩展表!$E:$AG,MATCH(AX$2,基础扩展表!$E$1:$AG$1,0),FALSE)</f>
        <v>#N/A</v>
      </c>
      <c r="AY75" t="e">
        <f ca="1">VLOOKUP($B75,基础扩展表!$E:$AG,MATCH(AY$2,基础扩展表!$E$1:$AG$1,0),FALSE)</f>
        <v>#N/A</v>
      </c>
      <c r="AZ75" t="e">
        <f ca="1">VLOOKUP($B75,基础扩展表!$E:$AG,MATCH(AZ$2,基础扩展表!$E$1:$AG$1,0),FALSE)</f>
        <v>#N/A</v>
      </c>
      <c r="BA75" t="e">
        <f ca="1">VLOOKUP($B75,基础扩展表!$E:$AG,MATCH(BA$2,基础扩展表!$E$1:$AG$1,0),FALSE)</f>
        <v>#N/A</v>
      </c>
      <c r="BB75" t="e">
        <f ca="1">VLOOKUP($B75,基础扩展表!$E:$AG,MATCH(BB$2,基础扩展表!$E$1:$AG$1,0),FALSE)</f>
        <v>#N/A</v>
      </c>
      <c r="BC75" t="e">
        <f ca="1">VLOOKUP($B75,基础扩展表!$E:$AG,MATCH(BC$2,基础扩展表!$E$1:$AG$1,0),FALSE)</f>
        <v>#N/A</v>
      </c>
      <c r="BD75" t="e">
        <f ca="1">VLOOKUP($B75,基础扩展表!$E:$AG,MATCH(BD$2,基础扩展表!$E$1:$AG$1,0),FALSE)</f>
        <v>#N/A</v>
      </c>
      <c r="BE75" t="e">
        <f ca="1">VLOOKUP($B75,基础扩展表!$E:$AG,MATCH(BE$2,基础扩展表!$E$1:$AG$1,0),FALSE)</f>
        <v>#N/A</v>
      </c>
      <c r="BF75" t="e">
        <f ca="1">VLOOKUP($B75,基础扩展表!$E:$AG,MATCH(BF$2,基础扩展表!$E$1:$AG$1,0),FALSE)</f>
        <v>#N/A</v>
      </c>
      <c r="BG75" t="e">
        <f ca="1">VLOOKUP($B75,基础扩展表!$E:$AG,MATCH(BG$2,基础扩展表!$E$1:$AG$1,0),FALSE)</f>
        <v>#N/A</v>
      </c>
      <c r="BH75" t="e">
        <f ca="1">VLOOKUP($B75,基础扩展表!$E:$AG,MATCH(BH$2,基础扩展表!$E$1:$AG$1,0),FALSE)</f>
        <v>#N/A</v>
      </c>
      <c r="BI75" t="e">
        <f ca="1">VLOOKUP($B75,基础扩展表!$E:$AG,MATCH(BI$2,基础扩展表!$E$1:$AG$1,0),FALSE)</f>
        <v>#N/A</v>
      </c>
      <c r="BJ75" t="e">
        <f ca="1">VLOOKUP($B75,基础扩展表!$E:$AG,MATCH(BJ$2,基础扩展表!$E$1:$AG$1,0),FALSE)</f>
        <v>#N/A</v>
      </c>
      <c r="BK75" t="e">
        <f ca="1">VLOOKUP($B75,基础扩展表!$E:$AG,MATCH(BK$2,基础扩展表!$E$1:$AG$1,0),FALSE)</f>
        <v>#N/A</v>
      </c>
      <c r="BL75" t="e">
        <f ca="1">VLOOKUP($B75,基础扩展表!$E:$AG,MATCH(BL$2,基础扩展表!$E$1:$AG$1,0),FALSE)</f>
        <v>#N/A</v>
      </c>
      <c r="BM75" t="e">
        <f ca="1">VLOOKUP($B75,基础扩展表!$E:$AG,MATCH(BM$2,基础扩展表!$E$1:$AG$1,0),FALSE)</f>
        <v>#N/A</v>
      </c>
      <c r="BN75" t="e">
        <f ca="1">VLOOKUP($B75,基础扩展表!$E:$AG,MATCH(BN$2,基础扩展表!$E$1:$AG$1,0),FALSE)</f>
        <v>#N/A</v>
      </c>
      <c r="BO75" t="e">
        <f ca="1">VLOOKUP($B75,基础扩展表!$E:$AG,MATCH(BO$2,基础扩展表!$E$1:$AG$1,0),FALSE)</f>
        <v>#N/A</v>
      </c>
      <c r="BP75" t="e">
        <f ca="1">VLOOKUP($B75,基础扩展表!$E:$AG,MATCH(BP$2,基础扩展表!$E$1:$AG$1,0),FALSE)</f>
        <v>#N/A</v>
      </c>
      <c r="BQ75" t="str">
        <f ca="1">IF($B75="","",IF(VLOOKUP($E75,模型表!$C:$R,16,FALSE)=1,VLOOKUP($E75,模型表!$C:$S,17,FALSE),""))</f>
        <v/>
      </c>
      <c r="BR75" t="e">
        <f ca="1">VLOOKUP(C75,模型表!D:H,5,FALSE)</f>
        <v>#N/A</v>
      </c>
    </row>
    <row r="76" spans="2:70" x14ac:dyDescent="0.2">
      <c r="B76" t="str">
        <f t="array" aca="1" ref="B76" ca="1">INDEX(基础表!$Y:$Y,SMALL(IF(基础表!$Z:$Z=0,ROW(基础表!$Z:$Z),999),ROW(H70)))&amp;""</f>
        <v/>
      </c>
      <c r="C76" t="e">
        <f ca="1">VLOOKUP(VLOOKUP($B76,基础表!$E:$G,3,FALSE),模型表!$C:$D,2,FALSE)</f>
        <v>#N/A</v>
      </c>
      <c r="E76" t="e">
        <f ca="1">VLOOKUP($B76,基础表!$E:$G,3,FALSE)</f>
        <v>#N/A</v>
      </c>
      <c r="G76" t="e">
        <f ca="1">VLOOKUP($E76,模型表!$C:$G,5,FALSE)</f>
        <v>#N/A</v>
      </c>
      <c r="H76" t="e">
        <f ca="1">VLOOKUP($E76,模型表!$C:$F,4,FALSE)</f>
        <v>#N/A</v>
      </c>
      <c r="I76" t="e">
        <f ca="1">VLOOKUP($E76,模型表!$C:$J,8,FALSE)</f>
        <v>#N/A</v>
      </c>
      <c r="K76" t="str">
        <f t="shared" ca="1" si="12"/>
        <v/>
      </c>
      <c r="L76" t="str">
        <f t="shared" ca="1" si="13"/>
        <v/>
      </c>
      <c r="M76" t="str">
        <f t="shared" ca="1" si="14"/>
        <v/>
      </c>
      <c r="N76" t="str">
        <f t="shared" ca="1" si="15"/>
        <v/>
      </c>
      <c r="O76" t="str">
        <f t="shared" ca="1" si="21"/>
        <v/>
      </c>
      <c r="P76" t="str">
        <f t="shared" ca="1" si="16"/>
        <v/>
      </c>
      <c r="Q76" t="e">
        <f ca="1">VLOOKUP($E76,模型表!$C:$K,9,FALSE)</f>
        <v>#N/A</v>
      </c>
      <c r="S76" t="e">
        <f ca="1">IF(VLOOKUP($E76,模型表!$C:$L,6,FALSE)=0,"",VLOOKUP($E76,模型表!$C:$L,10,FALSE))</f>
        <v>#N/A</v>
      </c>
      <c r="U76" t="e">
        <f ca="1">VLOOKUP($E76,模型表!$C:$Q,11,FALSE)</f>
        <v>#N/A</v>
      </c>
      <c r="Y76" t="e">
        <f ca="1">IF(VLOOKUP($E76,模型表!$C:$N,12,FALSE)="Death",VLOOKUP($E76,模型表!$C:$Q,13,FALSE),"")</f>
        <v>#N/A</v>
      </c>
      <c r="Z76" t="str">
        <f ca="1">IF($B76="","",IF(VLOOKUP($E76,模型表!$C:$O,12,FALSE)="PBuff","["&amp;VLOOKUP($E76,模型表!$C:Q,13,FALSE)&amp;"]","[]"))</f>
        <v/>
      </c>
      <c r="AA76" t="e">
        <f ca="1">VLOOKUP($B76,基础扩展表!$E:$I,5,FALSE)</f>
        <v>#N/A</v>
      </c>
      <c r="AB76" t="e">
        <f ca="1">VLOOKUP($B76,基础扩展表!$E:$I,4,FALSE)</f>
        <v>#N/A</v>
      </c>
      <c r="AC76" t="e">
        <f ca="1">VLOOKUP($B76,基础表!$E:$T,16,FALSE)</f>
        <v>#N/A</v>
      </c>
      <c r="AD76" t="str">
        <f t="shared" ca="1" si="22"/>
        <v/>
      </c>
      <c r="AE76" t="str">
        <f t="shared" ca="1" si="17"/>
        <v/>
      </c>
      <c r="AF76" t="str">
        <f t="shared" ca="1" si="18"/>
        <v/>
      </c>
      <c r="AH76" t="e">
        <f ca="1">VLOOKUP($B76,基础表!$E:$R,14,FALSE)</f>
        <v>#N/A</v>
      </c>
      <c r="AI76" t="e">
        <f ca="1">VLOOKUP($B76,基础表!$E:$S,13,FALSE)</f>
        <v>#N/A</v>
      </c>
      <c r="AK76" t="e">
        <f ca="1">VLOOKUP($B76,基础表!$E:$H,4,FALSE)</f>
        <v>#N/A</v>
      </c>
      <c r="AN76" s="23" t="e">
        <f t="shared" ca="1" si="23"/>
        <v>#N/A</v>
      </c>
      <c r="AO76" s="23" t="str">
        <f t="shared" ca="1" si="19"/>
        <v/>
      </c>
      <c r="AP76" s="23" t="str">
        <f t="shared" ca="1" si="20"/>
        <v/>
      </c>
      <c r="AR76" t="e">
        <f ca="1">VLOOKUP($B76,基础表!$E:$J,4,FALSE)</f>
        <v>#N/A</v>
      </c>
      <c r="AS76" t="e">
        <f ca="1">VLOOKUP($B76,基础表!$E:$J,5,FALSE)</f>
        <v>#N/A</v>
      </c>
      <c r="AT76" t="e">
        <f ca="1">VLOOKUP($B76,基础表!$E:$J,6,FALSE)</f>
        <v>#N/A</v>
      </c>
      <c r="AU76" t="e">
        <f ca="1">VLOOKUP($B76,基础扩展表!$E:$AG,MATCH(AU$2,基础扩展表!$E$1:$AG$1,0),FALSE)</f>
        <v>#N/A</v>
      </c>
      <c r="AV76" t="e">
        <f ca="1">VLOOKUP($B76,基础扩展表!$E:$AG,MATCH(AV$2,基础扩展表!$E$1:$AG$1,0),FALSE)</f>
        <v>#N/A</v>
      </c>
      <c r="AW76" t="e">
        <f ca="1">VLOOKUP($B76,基础扩展表!$E:$AG,MATCH(AW$2,基础扩展表!$E$1:$AG$1,0),FALSE)</f>
        <v>#N/A</v>
      </c>
      <c r="AX76" t="e">
        <f ca="1">VLOOKUP($B76,基础扩展表!$E:$AG,MATCH(AX$2,基础扩展表!$E$1:$AG$1,0),FALSE)</f>
        <v>#N/A</v>
      </c>
      <c r="AY76" t="e">
        <f ca="1">VLOOKUP($B76,基础扩展表!$E:$AG,MATCH(AY$2,基础扩展表!$E$1:$AG$1,0),FALSE)</f>
        <v>#N/A</v>
      </c>
      <c r="AZ76" t="e">
        <f ca="1">VLOOKUP($B76,基础扩展表!$E:$AG,MATCH(AZ$2,基础扩展表!$E$1:$AG$1,0),FALSE)</f>
        <v>#N/A</v>
      </c>
      <c r="BA76" t="e">
        <f ca="1">VLOOKUP($B76,基础扩展表!$E:$AG,MATCH(BA$2,基础扩展表!$E$1:$AG$1,0),FALSE)</f>
        <v>#N/A</v>
      </c>
      <c r="BB76" t="e">
        <f ca="1">VLOOKUP($B76,基础扩展表!$E:$AG,MATCH(BB$2,基础扩展表!$E$1:$AG$1,0),FALSE)</f>
        <v>#N/A</v>
      </c>
      <c r="BC76" t="e">
        <f ca="1">VLOOKUP($B76,基础扩展表!$E:$AG,MATCH(BC$2,基础扩展表!$E$1:$AG$1,0),FALSE)</f>
        <v>#N/A</v>
      </c>
      <c r="BD76" t="e">
        <f ca="1">VLOOKUP($B76,基础扩展表!$E:$AG,MATCH(BD$2,基础扩展表!$E$1:$AG$1,0),FALSE)</f>
        <v>#N/A</v>
      </c>
      <c r="BE76" t="e">
        <f ca="1">VLOOKUP($B76,基础扩展表!$E:$AG,MATCH(BE$2,基础扩展表!$E$1:$AG$1,0),FALSE)</f>
        <v>#N/A</v>
      </c>
      <c r="BF76" t="e">
        <f ca="1">VLOOKUP($B76,基础扩展表!$E:$AG,MATCH(BF$2,基础扩展表!$E$1:$AG$1,0),FALSE)</f>
        <v>#N/A</v>
      </c>
      <c r="BG76" t="e">
        <f ca="1">VLOOKUP($B76,基础扩展表!$E:$AG,MATCH(BG$2,基础扩展表!$E$1:$AG$1,0),FALSE)</f>
        <v>#N/A</v>
      </c>
      <c r="BH76" t="e">
        <f ca="1">VLOOKUP($B76,基础扩展表!$E:$AG,MATCH(BH$2,基础扩展表!$E$1:$AG$1,0),FALSE)</f>
        <v>#N/A</v>
      </c>
      <c r="BI76" t="e">
        <f ca="1">VLOOKUP($B76,基础扩展表!$E:$AG,MATCH(BI$2,基础扩展表!$E$1:$AG$1,0),FALSE)</f>
        <v>#N/A</v>
      </c>
      <c r="BJ76" t="e">
        <f ca="1">VLOOKUP($B76,基础扩展表!$E:$AG,MATCH(BJ$2,基础扩展表!$E$1:$AG$1,0),FALSE)</f>
        <v>#N/A</v>
      </c>
      <c r="BK76" t="e">
        <f ca="1">VLOOKUP($B76,基础扩展表!$E:$AG,MATCH(BK$2,基础扩展表!$E$1:$AG$1,0),FALSE)</f>
        <v>#N/A</v>
      </c>
      <c r="BL76" t="e">
        <f ca="1">VLOOKUP($B76,基础扩展表!$E:$AG,MATCH(BL$2,基础扩展表!$E$1:$AG$1,0),FALSE)</f>
        <v>#N/A</v>
      </c>
      <c r="BM76" t="e">
        <f ca="1">VLOOKUP($B76,基础扩展表!$E:$AG,MATCH(BM$2,基础扩展表!$E$1:$AG$1,0),FALSE)</f>
        <v>#N/A</v>
      </c>
      <c r="BN76" t="e">
        <f ca="1">VLOOKUP($B76,基础扩展表!$E:$AG,MATCH(BN$2,基础扩展表!$E$1:$AG$1,0),FALSE)</f>
        <v>#N/A</v>
      </c>
      <c r="BO76" t="e">
        <f ca="1">VLOOKUP($B76,基础扩展表!$E:$AG,MATCH(BO$2,基础扩展表!$E$1:$AG$1,0),FALSE)</f>
        <v>#N/A</v>
      </c>
      <c r="BP76" t="e">
        <f ca="1">VLOOKUP($B76,基础扩展表!$E:$AG,MATCH(BP$2,基础扩展表!$E$1:$AG$1,0),FALSE)</f>
        <v>#N/A</v>
      </c>
      <c r="BQ76" t="str">
        <f ca="1">IF($B76="","",IF(VLOOKUP($E76,模型表!$C:$R,16,FALSE)=1,VLOOKUP($E76,模型表!$C:$S,17,FALSE),""))</f>
        <v/>
      </c>
      <c r="BR76" t="e">
        <f ca="1">VLOOKUP(C76,模型表!D:H,5,FALSE)</f>
        <v>#N/A</v>
      </c>
    </row>
    <row r="77" spans="2:70" x14ac:dyDescent="0.2">
      <c r="B77" t="str">
        <f t="array" aca="1" ref="B77" ca="1">INDEX(基础表!$Y:$Y,SMALL(IF(基础表!$Z:$Z=0,ROW(基础表!$Z:$Z),999),ROW(H71)))&amp;""</f>
        <v/>
      </c>
      <c r="C77" t="e">
        <f ca="1">VLOOKUP(VLOOKUP($B77,基础表!$E:$G,3,FALSE),模型表!$C:$D,2,FALSE)</f>
        <v>#N/A</v>
      </c>
      <c r="E77" t="e">
        <f ca="1">VLOOKUP($B77,基础表!$E:$G,3,FALSE)</f>
        <v>#N/A</v>
      </c>
      <c r="G77" t="e">
        <f ca="1">VLOOKUP($E77,模型表!$C:$G,5,FALSE)</f>
        <v>#N/A</v>
      </c>
      <c r="H77" t="e">
        <f ca="1">VLOOKUP($E77,模型表!$C:$F,4,FALSE)</f>
        <v>#N/A</v>
      </c>
      <c r="I77" t="e">
        <f ca="1">VLOOKUP($E77,模型表!$C:$J,8,FALSE)</f>
        <v>#N/A</v>
      </c>
      <c r="K77" t="str">
        <f t="shared" ca="1" si="12"/>
        <v/>
      </c>
      <c r="L77" t="str">
        <f t="shared" ca="1" si="13"/>
        <v/>
      </c>
      <c r="M77" t="str">
        <f t="shared" ca="1" si="14"/>
        <v/>
      </c>
      <c r="N77" t="str">
        <f t="shared" ca="1" si="15"/>
        <v/>
      </c>
      <c r="O77" t="str">
        <f t="shared" ca="1" si="21"/>
        <v/>
      </c>
      <c r="P77" t="str">
        <f t="shared" ca="1" si="16"/>
        <v/>
      </c>
      <c r="Q77" t="e">
        <f ca="1">VLOOKUP($E77,模型表!$C:$K,9,FALSE)</f>
        <v>#N/A</v>
      </c>
      <c r="S77" t="e">
        <f ca="1">IF(VLOOKUP($E77,模型表!$C:$L,6,FALSE)=0,"",VLOOKUP($E77,模型表!$C:$L,10,FALSE))</f>
        <v>#N/A</v>
      </c>
      <c r="U77" t="e">
        <f ca="1">VLOOKUP($E77,模型表!$C:$Q,11,FALSE)</f>
        <v>#N/A</v>
      </c>
      <c r="Y77" t="e">
        <f ca="1">IF(VLOOKUP($E77,模型表!$C:$N,12,FALSE)="Death",VLOOKUP($E77,模型表!$C:$Q,13,FALSE),"")</f>
        <v>#N/A</v>
      </c>
      <c r="Z77" t="str">
        <f ca="1">IF($B77="","",IF(VLOOKUP($E77,模型表!$C:$O,12,FALSE)="PBuff","["&amp;VLOOKUP($E77,模型表!$C:Q,13,FALSE)&amp;"]","[]"))</f>
        <v/>
      </c>
      <c r="AA77" t="e">
        <f ca="1">VLOOKUP($B77,基础扩展表!$E:$I,5,FALSE)</f>
        <v>#N/A</v>
      </c>
      <c r="AB77" t="e">
        <f ca="1">VLOOKUP($B77,基础扩展表!$E:$I,4,FALSE)</f>
        <v>#N/A</v>
      </c>
      <c r="AC77" t="e">
        <f ca="1">VLOOKUP($B77,基础表!$E:$T,16,FALSE)</f>
        <v>#N/A</v>
      </c>
      <c r="AD77" t="str">
        <f t="shared" ca="1" si="22"/>
        <v/>
      </c>
      <c r="AE77" t="str">
        <f t="shared" ca="1" si="17"/>
        <v/>
      </c>
      <c r="AF77" t="str">
        <f t="shared" ca="1" si="18"/>
        <v/>
      </c>
      <c r="AH77" t="e">
        <f ca="1">VLOOKUP($B77,基础表!$E:$R,14,FALSE)</f>
        <v>#N/A</v>
      </c>
      <c r="AI77" t="e">
        <f ca="1">VLOOKUP($B77,基础表!$E:$S,13,FALSE)</f>
        <v>#N/A</v>
      </c>
      <c r="AK77" t="e">
        <f ca="1">VLOOKUP($B77,基础表!$E:$H,4,FALSE)</f>
        <v>#N/A</v>
      </c>
      <c r="AN77" s="23" t="e">
        <f t="shared" ca="1" si="23"/>
        <v>#N/A</v>
      </c>
      <c r="AO77" s="23" t="str">
        <f t="shared" ca="1" si="19"/>
        <v/>
      </c>
      <c r="AP77" s="23" t="str">
        <f t="shared" ca="1" si="20"/>
        <v/>
      </c>
      <c r="AR77" t="e">
        <f ca="1">VLOOKUP($B77,基础表!$E:$J,4,FALSE)</f>
        <v>#N/A</v>
      </c>
      <c r="AS77" t="e">
        <f ca="1">VLOOKUP($B77,基础表!$E:$J,5,FALSE)</f>
        <v>#N/A</v>
      </c>
      <c r="AT77" t="e">
        <f ca="1">VLOOKUP($B77,基础表!$E:$J,6,FALSE)</f>
        <v>#N/A</v>
      </c>
      <c r="AU77" t="e">
        <f ca="1">VLOOKUP($B77,基础扩展表!$E:$AG,MATCH(AU$2,基础扩展表!$E$1:$AG$1,0),FALSE)</f>
        <v>#N/A</v>
      </c>
      <c r="AV77" t="e">
        <f ca="1">VLOOKUP($B77,基础扩展表!$E:$AG,MATCH(AV$2,基础扩展表!$E$1:$AG$1,0),FALSE)</f>
        <v>#N/A</v>
      </c>
      <c r="AW77" t="e">
        <f ca="1">VLOOKUP($B77,基础扩展表!$E:$AG,MATCH(AW$2,基础扩展表!$E$1:$AG$1,0),FALSE)</f>
        <v>#N/A</v>
      </c>
      <c r="AX77" t="e">
        <f ca="1">VLOOKUP($B77,基础扩展表!$E:$AG,MATCH(AX$2,基础扩展表!$E$1:$AG$1,0),FALSE)</f>
        <v>#N/A</v>
      </c>
      <c r="AY77" t="e">
        <f ca="1">VLOOKUP($B77,基础扩展表!$E:$AG,MATCH(AY$2,基础扩展表!$E$1:$AG$1,0),FALSE)</f>
        <v>#N/A</v>
      </c>
      <c r="AZ77" t="e">
        <f ca="1">VLOOKUP($B77,基础扩展表!$E:$AG,MATCH(AZ$2,基础扩展表!$E$1:$AG$1,0),FALSE)</f>
        <v>#N/A</v>
      </c>
      <c r="BA77" t="e">
        <f ca="1">VLOOKUP($B77,基础扩展表!$E:$AG,MATCH(BA$2,基础扩展表!$E$1:$AG$1,0),FALSE)</f>
        <v>#N/A</v>
      </c>
      <c r="BB77" t="e">
        <f ca="1">VLOOKUP($B77,基础扩展表!$E:$AG,MATCH(BB$2,基础扩展表!$E$1:$AG$1,0),FALSE)</f>
        <v>#N/A</v>
      </c>
      <c r="BC77" t="e">
        <f ca="1">VLOOKUP($B77,基础扩展表!$E:$AG,MATCH(BC$2,基础扩展表!$E$1:$AG$1,0),FALSE)</f>
        <v>#N/A</v>
      </c>
      <c r="BD77" t="e">
        <f ca="1">VLOOKUP($B77,基础扩展表!$E:$AG,MATCH(BD$2,基础扩展表!$E$1:$AG$1,0),FALSE)</f>
        <v>#N/A</v>
      </c>
      <c r="BE77" t="e">
        <f ca="1">VLOOKUP($B77,基础扩展表!$E:$AG,MATCH(BE$2,基础扩展表!$E$1:$AG$1,0),FALSE)</f>
        <v>#N/A</v>
      </c>
      <c r="BF77" t="e">
        <f ca="1">VLOOKUP($B77,基础扩展表!$E:$AG,MATCH(BF$2,基础扩展表!$E$1:$AG$1,0),FALSE)</f>
        <v>#N/A</v>
      </c>
      <c r="BG77" t="e">
        <f ca="1">VLOOKUP($B77,基础扩展表!$E:$AG,MATCH(BG$2,基础扩展表!$E$1:$AG$1,0),FALSE)</f>
        <v>#N/A</v>
      </c>
      <c r="BH77" t="e">
        <f ca="1">VLOOKUP($B77,基础扩展表!$E:$AG,MATCH(BH$2,基础扩展表!$E$1:$AG$1,0),FALSE)</f>
        <v>#N/A</v>
      </c>
      <c r="BI77" t="e">
        <f ca="1">VLOOKUP($B77,基础扩展表!$E:$AG,MATCH(BI$2,基础扩展表!$E$1:$AG$1,0),FALSE)</f>
        <v>#N/A</v>
      </c>
      <c r="BJ77" t="e">
        <f ca="1">VLOOKUP($B77,基础扩展表!$E:$AG,MATCH(BJ$2,基础扩展表!$E$1:$AG$1,0),FALSE)</f>
        <v>#N/A</v>
      </c>
      <c r="BK77" t="e">
        <f ca="1">VLOOKUP($B77,基础扩展表!$E:$AG,MATCH(BK$2,基础扩展表!$E$1:$AG$1,0),FALSE)</f>
        <v>#N/A</v>
      </c>
      <c r="BL77" t="e">
        <f ca="1">VLOOKUP($B77,基础扩展表!$E:$AG,MATCH(BL$2,基础扩展表!$E$1:$AG$1,0),FALSE)</f>
        <v>#N/A</v>
      </c>
      <c r="BM77" t="e">
        <f ca="1">VLOOKUP($B77,基础扩展表!$E:$AG,MATCH(BM$2,基础扩展表!$E$1:$AG$1,0),FALSE)</f>
        <v>#N/A</v>
      </c>
      <c r="BN77" t="e">
        <f ca="1">VLOOKUP($B77,基础扩展表!$E:$AG,MATCH(BN$2,基础扩展表!$E$1:$AG$1,0),FALSE)</f>
        <v>#N/A</v>
      </c>
      <c r="BO77" t="e">
        <f ca="1">VLOOKUP($B77,基础扩展表!$E:$AG,MATCH(BO$2,基础扩展表!$E$1:$AG$1,0),FALSE)</f>
        <v>#N/A</v>
      </c>
      <c r="BP77" t="e">
        <f ca="1">VLOOKUP($B77,基础扩展表!$E:$AG,MATCH(BP$2,基础扩展表!$E$1:$AG$1,0),FALSE)</f>
        <v>#N/A</v>
      </c>
      <c r="BQ77" t="str">
        <f ca="1">IF($B77="","",IF(VLOOKUP($E77,模型表!$C:$R,16,FALSE)=1,VLOOKUP($E77,模型表!$C:$S,17,FALSE),""))</f>
        <v/>
      </c>
      <c r="BR77" t="e">
        <f ca="1">VLOOKUP(C77,模型表!D:H,5,FALSE)</f>
        <v>#N/A</v>
      </c>
    </row>
    <row r="78" spans="2:70" x14ac:dyDescent="0.2">
      <c r="B78" t="str">
        <f t="array" aca="1" ref="B78" ca="1">INDEX(基础表!$Y:$Y,SMALL(IF(基础表!$Z:$Z=0,ROW(基础表!$Z:$Z),999),ROW(H72)))&amp;""</f>
        <v/>
      </c>
      <c r="C78" t="e">
        <f ca="1">VLOOKUP(VLOOKUP($B78,基础表!$E:$G,3,FALSE),模型表!$C:$D,2,FALSE)</f>
        <v>#N/A</v>
      </c>
      <c r="E78" t="e">
        <f ca="1">VLOOKUP($B78,基础表!$E:$G,3,FALSE)</f>
        <v>#N/A</v>
      </c>
      <c r="G78" t="e">
        <f ca="1">VLOOKUP($E78,模型表!$C:$G,5,FALSE)</f>
        <v>#N/A</v>
      </c>
      <c r="H78" t="e">
        <f ca="1">VLOOKUP($E78,模型表!$C:$F,4,FALSE)</f>
        <v>#N/A</v>
      </c>
      <c r="I78" t="e">
        <f ca="1">VLOOKUP($E78,模型表!$C:$J,8,FALSE)</f>
        <v>#N/A</v>
      </c>
      <c r="K78" t="str">
        <f t="shared" ca="1" si="12"/>
        <v/>
      </c>
      <c r="L78" t="str">
        <f t="shared" ca="1" si="13"/>
        <v/>
      </c>
      <c r="M78" t="str">
        <f t="shared" ca="1" si="14"/>
        <v/>
      </c>
      <c r="N78" t="str">
        <f t="shared" ca="1" si="15"/>
        <v/>
      </c>
      <c r="O78" t="str">
        <f t="shared" ca="1" si="21"/>
        <v/>
      </c>
      <c r="P78" t="str">
        <f t="shared" ca="1" si="16"/>
        <v/>
      </c>
      <c r="Q78" t="e">
        <f ca="1">VLOOKUP($E78,模型表!$C:$K,9,FALSE)</f>
        <v>#N/A</v>
      </c>
      <c r="S78" t="e">
        <f ca="1">IF(VLOOKUP($E78,模型表!$C:$L,6,FALSE)=0,"",VLOOKUP($E78,模型表!$C:$L,10,FALSE))</f>
        <v>#N/A</v>
      </c>
      <c r="U78" t="e">
        <f ca="1">VLOOKUP($E78,模型表!$C:$Q,11,FALSE)</f>
        <v>#N/A</v>
      </c>
      <c r="Y78" t="e">
        <f ca="1">IF(VLOOKUP($E78,模型表!$C:$N,12,FALSE)="Death",VLOOKUP($E78,模型表!$C:$Q,13,FALSE),"")</f>
        <v>#N/A</v>
      </c>
      <c r="Z78" t="str">
        <f ca="1">IF($B78="","",IF(VLOOKUP($E78,模型表!$C:$O,12,FALSE)="PBuff","["&amp;VLOOKUP($E78,模型表!$C:Q,13,FALSE)&amp;"]","[]"))</f>
        <v/>
      </c>
      <c r="AA78" t="e">
        <f ca="1">VLOOKUP($B78,基础扩展表!$E:$I,5,FALSE)</f>
        <v>#N/A</v>
      </c>
      <c r="AB78" t="e">
        <f ca="1">VLOOKUP($B78,基础扩展表!$E:$I,4,FALSE)</f>
        <v>#N/A</v>
      </c>
      <c r="AC78" t="e">
        <f ca="1">VLOOKUP($B78,基础表!$E:$T,16,FALSE)</f>
        <v>#N/A</v>
      </c>
      <c r="AD78" t="str">
        <f t="shared" ca="1" si="22"/>
        <v/>
      </c>
      <c r="AE78" t="str">
        <f t="shared" ca="1" si="17"/>
        <v/>
      </c>
      <c r="AF78" t="str">
        <f t="shared" ca="1" si="18"/>
        <v/>
      </c>
      <c r="AH78" t="e">
        <f ca="1">VLOOKUP($B78,基础表!$E:$R,14,FALSE)</f>
        <v>#N/A</v>
      </c>
      <c r="AI78" t="e">
        <f ca="1">VLOOKUP($B78,基础表!$E:$S,13,FALSE)</f>
        <v>#N/A</v>
      </c>
      <c r="AK78" t="e">
        <f ca="1">VLOOKUP($B78,基础表!$E:$H,4,FALSE)</f>
        <v>#N/A</v>
      </c>
      <c r="AN78" s="23" t="e">
        <f t="shared" ca="1" si="23"/>
        <v>#N/A</v>
      </c>
      <c r="AO78" s="23" t="str">
        <f t="shared" ca="1" si="19"/>
        <v/>
      </c>
      <c r="AP78" s="23" t="str">
        <f t="shared" ca="1" si="20"/>
        <v/>
      </c>
      <c r="AR78" t="e">
        <f ca="1">VLOOKUP($B78,基础表!$E:$J,4,FALSE)</f>
        <v>#N/A</v>
      </c>
      <c r="AS78" t="e">
        <f ca="1">VLOOKUP($B78,基础表!$E:$J,5,FALSE)</f>
        <v>#N/A</v>
      </c>
      <c r="AT78" t="e">
        <f ca="1">VLOOKUP($B78,基础表!$E:$J,6,FALSE)</f>
        <v>#N/A</v>
      </c>
      <c r="AU78" t="e">
        <f ca="1">VLOOKUP($B78,基础扩展表!$E:$AG,MATCH(AU$2,基础扩展表!$E$1:$AG$1,0),FALSE)</f>
        <v>#N/A</v>
      </c>
      <c r="AV78" t="e">
        <f ca="1">VLOOKUP($B78,基础扩展表!$E:$AG,MATCH(AV$2,基础扩展表!$E$1:$AG$1,0),FALSE)</f>
        <v>#N/A</v>
      </c>
      <c r="AW78" t="e">
        <f ca="1">VLOOKUP($B78,基础扩展表!$E:$AG,MATCH(AW$2,基础扩展表!$E$1:$AG$1,0),FALSE)</f>
        <v>#N/A</v>
      </c>
      <c r="AX78" t="e">
        <f ca="1">VLOOKUP($B78,基础扩展表!$E:$AG,MATCH(AX$2,基础扩展表!$E$1:$AG$1,0),FALSE)</f>
        <v>#N/A</v>
      </c>
      <c r="AY78" t="e">
        <f ca="1">VLOOKUP($B78,基础扩展表!$E:$AG,MATCH(AY$2,基础扩展表!$E$1:$AG$1,0),FALSE)</f>
        <v>#N/A</v>
      </c>
      <c r="AZ78" t="e">
        <f ca="1">VLOOKUP($B78,基础扩展表!$E:$AG,MATCH(AZ$2,基础扩展表!$E$1:$AG$1,0),FALSE)</f>
        <v>#N/A</v>
      </c>
      <c r="BA78" t="e">
        <f ca="1">VLOOKUP($B78,基础扩展表!$E:$AG,MATCH(BA$2,基础扩展表!$E$1:$AG$1,0),FALSE)</f>
        <v>#N/A</v>
      </c>
      <c r="BB78" t="e">
        <f ca="1">VLOOKUP($B78,基础扩展表!$E:$AG,MATCH(BB$2,基础扩展表!$E$1:$AG$1,0),FALSE)</f>
        <v>#N/A</v>
      </c>
      <c r="BC78" t="e">
        <f ca="1">VLOOKUP($B78,基础扩展表!$E:$AG,MATCH(BC$2,基础扩展表!$E$1:$AG$1,0),FALSE)</f>
        <v>#N/A</v>
      </c>
      <c r="BD78" t="e">
        <f ca="1">VLOOKUP($B78,基础扩展表!$E:$AG,MATCH(BD$2,基础扩展表!$E$1:$AG$1,0),FALSE)</f>
        <v>#N/A</v>
      </c>
      <c r="BE78" t="e">
        <f ca="1">VLOOKUP($B78,基础扩展表!$E:$AG,MATCH(BE$2,基础扩展表!$E$1:$AG$1,0),FALSE)</f>
        <v>#N/A</v>
      </c>
      <c r="BF78" t="e">
        <f ca="1">VLOOKUP($B78,基础扩展表!$E:$AG,MATCH(BF$2,基础扩展表!$E$1:$AG$1,0),FALSE)</f>
        <v>#N/A</v>
      </c>
      <c r="BG78" t="e">
        <f ca="1">VLOOKUP($B78,基础扩展表!$E:$AG,MATCH(BG$2,基础扩展表!$E$1:$AG$1,0),FALSE)</f>
        <v>#N/A</v>
      </c>
      <c r="BH78" t="e">
        <f ca="1">VLOOKUP($B78,基础扩展表!$E:$AG,MATCH(BH$2,基础扩展表!$E$1:$AG$1,0),FALSE)</f>
        <v>#N/A</v>
      </c>
      <c r="BI78" t="e">
        <f ca="1">VLOOKUP($B78,基础扩展表!$E:$AG,MATCH(BI$2,基础扩展表!$E$1:$AG$1,0),FALSE)</f>
        <v>#N/A</v>
      </c>
      <c r="BJ78" t="e">
        <f ca="1">VLOOKUP($B78,基础扩展表!$E:$AG,MATCH(BJ$2,基础扩展表!$E$1:$AG$1,0),FALSE)</f>
        <v>#N/A</v>
      </c>
      <c r="BK78" t="e">
        <f ca="1">VLOOKUP($B78,基础扩展表!$E:$AG,MATCH(BK$2,基础扩展表!$E$1:$AG$1,0),FALSE)</f>
        <v>#N/A</v>
      </c>
      <c r="BL78" t="e">
        <f ca="1">VLOOKUP($B78,基础扩展表!$E:$AG,MATCH(BL$2,基础扩展表!$E$1:$AG$1,0),FALSE)</f>
        <v>#N/A</v>
      </c>
      <c r="BM78" t="e">
        <f ca="1">VLOOKUP($B78,基础扩展表!$E:$AG,MATCH(BM$2,基础扩展表!$E$1:$AG$1,0),FALSE)</f>
        <v>#N/A</v>
      </c>
      <c r="BN78" t="e">
        <f ca="1">VLOOKUP($B78,基础扩展表!$E:$AG,MATCH(BN$2,基础扩展表!$E$1:$AG$1,0),FALSE)</f>
        <v>#N/A</v>
      </c>
      <c r="BO78" t="e">
        <f ca="1">VLOOKUP($B78,基础扩展表!$E:$AG,MATCH(BO$2,基础扩展表!$E$1:$AG$1,0),FALSE)</f>
        <v>#N/A</v>
      </c>
      <c r="BP78" t="e">
        <f ca="1">VLOOKUP($B78,基础扩展表!$E:$AG,MATCH(BP$2,基础扩展表!$E$1:$AG$1,0),FALSE)</f>
        <v>#N/A</v>
      </c>
      <c r="BQ78" t="str">
        <f ca="1">IF($B78="","",IF(VLOOKUP($E78,模型表!$C:$R,16,FALSE)=1,VLOOKUP($E78,模型表!$C:$S,17,FALSE),""))</f>
        <v/>
      </c>
      <c r="BR78" t="e">
        <f ca="1">VLOOKUP(C78,模型表!D:H,5,FALSE)</f>
        <v>#N/A</v>
      </c>
    </row>
    <row r="79" spans="2:70" x14ac:dyDescent="0.2">
      <c r="B79" t="str">
        <f t="array" aca="1" ref="B79" ca="1">INDEX(基础表!$Y:$Y,SMALL(IF(基础表!$Z:$Z=0,ROW(基础表!$Z:$Z),999),ROW(H73)))&amp;""</f>
        <v/>
      </c>
      <c r="C79" t="e">
        <f ca="1">VLOOKUP(VLOOKUP($B79,基础表!$E:$G,3,FALSE),模型表!$C:$D,2,FALSE)</f>
        <v>#N/A</v>
      </c>
      <c r="E79" t="e">
        <f ca="1">VLOOKUP($B79,基础表!$E:$G,3,FALSE)</f>
        <v>#N/A</v>
      </c>
      <c r="G79" t="e">
        <f ca="1">VLOOKUP($E79,模型表!$C:$G,5,FALSE)</f>
        <v>#N/A</v>
      </c>
      <c r="H79" t="e">
        <f ca="1">VLOOKUP($E79,模型表!$C:$F,4,FALSE)</f>
        <v>#N/A</v>
      </c>
      <c r="I79" t="e">
        <f ca="1">VLOOKUP($E79,模型表!$C:$J,8,FALSE)</f>
        <v>#N/A</v>
      </c>
      <c r="K79" t="str">
        <f t="shared" ca="1" si="12"/>
        <v/>
      </c>
      <c r="L79" t="str">
        <f t="shared" ca="1" si="13"/>
        <v/>
      </c>
      <c r="M79" t="str">
        <f t="shared" ca="1" si="14"/>
        <v/>
      </c>
      <c r="N79" t="str">
        <f t="shared" ca="1" si="15"/>
        <v/>
      </c>
      <c r="O79" t="str">
        <f t="shared" ca="1" si="21"/>
        <v/>
      </c>
      <c r="P79" t="str">
        <f t="shared" ca="1" si="16"/>
        <v/>
      </c>
      <c r="Q79" t="e">
        <f ca="1">VLOOKUP($E79,模型表!$C:$K,9,FALSE)</f>
        <v>#N/A</v>
      </c>
      <c r="S79" t="e">
        <f ca="1">IF(VLOOKUP($E79,模型表!$C:$L,6,FALSE)=0,"",VLOOKUP($E79,模型表!$C:$L,10,FALSE))</f>
        <v>#N/A</v>
      </c>
      <c r="U79" t="e">
        <f ca="1">VLOOKUP($E79,模型表!$C:$Q,11,FALSE)</f>
        <v>#N/A</v>
      </c>
      <c r="Y79" t="e">
        <f ca="1">IF(VLOOKUP($E79,模型表!$C:$N,12,FALSE)="Death",VLOOKUP($E79,模型表!$C:$Q,13,FALSE),"")</f>
        <v>#N/A</v>
      </c>
      <c r="Z79" t="str">
        <f ca="1">IF($B79="","",IF(VLOOKUP($E79,模型表!$C:$O,12,FALSE)="PBuff","["&amp;VLOOKUP($E79,模型表!$C:Q,13,FALSE)&amp;"]","[]"))</f>
        <v/>
      </c>
      <c r="AA79" t="e">
        <f ca="1">VLOOKUP($B79,基础扩展表!$E:$I,5,FALSE)</f>
        <v>#N/A</v>
      </c>
      <c r="AB79" t="e">
        <f ca="1">VLOOKUP($B79,基础扩展表!$E:$I,4,FALSE)</f>
        <v>#N/A</v>
      </c>
      <c r="AC79" t="e">
        <f ca="1">VLOOKUP($B79,基础表!$E:$T,16,FALSE)</f>
        <v>#N/A</v>
      </c>
      <c r="AD79" t="str">
        <f t="shared" ca="1" si="22"/>
        <v/>
      </c>
      <c r="AE79" t="str">
        <f t="shared" ca="1" si="17"/>
        <v/>
      </c>
      <c r="AF79" t="str">
        <f t="shared" ca="1" si="18"/>
        <v/>
      </c>
      <c r="AH79" t="e">
        <f ca="1">VLOOKUP($B79,基础表!$E:$R,14,FALSE)</f>
        <v>#N/A</v>
      </c>
      <c r="AI79" t="e">
        <f ca="1">VLOOKUP($B79,基础表!$E:$S,13,FALSE)</f>
        <v>#N/A</v>
      </c>
      <c r="AK79" t="e">
        <f ca="1">VLOOKUP($B79,基础表!$E:$H,4,FALSE)</f>
        <v>#N/A</v>
      </c>
      <c r="AN79" s="23" t="e">
        <f t="shared" ca="1" si="23"/>
        <v>#N/A</v>
      </c>
      <c r="AO79" s="23" t="str">
        <f t="shared" ca="1" si="19"/>
        <v/>
      </c>
      <c r="AP79" s="23" t="str">
        <f t="shared" ca="1" si="20"/>
        <v/>
      </c>
      <c r="AR79" t="e">
        <f ca="1">VLOOKUP($B79,基础表!$E:$J,4,FALSE)</f>
        <v>#N/A</v>
      </c>
      <c r="AS79" t="e">
        <f ca="1">VLOOKUP($B79,基础表!$E:$J,5,FALSE)</f>
        <v>#N/A</v>
      </c>
      <c r="AT79" t="e">
        <f ca="1">VLOOKUP($B79,基础表!$E:$J,6,FALSE)</f>
        <v>#N/A</v>
      </c>
      <c r="AU79" t="e">
        <f ca="1">VLOOKUP($B79,基础扩展表!$E:$AG,MATCH(AU$2,基础扩展表!$E$1:$AG$1,0),FALSE)</f>
        <v>#N/A</v>
      </c>
      <c r="AV79" t="e">
        <f ca="1">VLOOKUP($B79,基础扩展表!$E:$AG,MATCH(AV$2,基础扩展表!$E$1:$AG$1,0),FALSE)</f>
        <v>#N/A</v>
      </c>
      <c r="AW79" t="e">
        <f ca="1">VLOOKUP($B79,基础扩展表!$E:$AG,MATCH(AW$2,基础扩展表!$E$1:$AG$1,0),FALSE)</f>
        <v>#N/A</v>
      </c>
      <c r="AX79" t="e">
        <f ca="1">VLOOKUP($B79,基础扩展表!$E:$AG,MATCH(AX$2,基础扩展表!$E$1:$AG$1,0),FALSE)</f>
        <v>#N/A</v>
      </c>
      <c r="AY79" t="e">
        <f ca="1">VLOOKUP($B79,基础扩展表!$E:$AG,MATCH(AY$2,基础扩展表!$E$1:$AG$1,0),FALSE)</f>
        <v>#N/A</v>
      </c>
      <c r="AZ79" t="e">
        <f ca="1">VLOOKUP($B79,基础扩展表!$E:$AG,MATCH(AZ$2,基础扩展表!$E$1:$AG$1,0),FALSE)</f>
        <v>#N/A</v>
      </c>
      <c r="BA79" t="e">
        <f ca="1">VLOOKUP($B79,基础扩展表!$E:$AG,MATCH(BA$2,基础扩展表!$E$1:$AG$1,0),FALSE)</f>
        <v>#N/A</v>
      </c>
      <c r="BB79" t="e">
        <f ca="1">VLOOKUP($B79,基础扩展表!$E:$AG,MATCH(BB$2,基础扩展表!$E$1:$AG$1,0),FALSE)</f>
        <v>#N/A</v>
      </c>
      <c r="BC79" t="e">
        <f ca="1">VLOOKUP($B79,基础扩展表!$E:$AG,MATCH(BC$2,基础扩展表!$E$1:$AG$1,0),FALSE)</f>
        <v>#N/A</v>
      </c>
      <c r="BD79" t="e">
        <f ca="1">VLOOKUP($B79,基础扩展表!$E:$AG,MATCH(BD$2,基础扩展表!$E$1:$AG$1,0),FALSE)</f>
        <v>#N/A</v>
      </c>
      <c r="BE79" t="e">
        <f ca="1">VLOOKUP($B79,基础扩展表!$E:$AG,MATCH(BE$2,基础扩展表!$E$1:$AG$1,0),FALSE)</f>
        <v>#N/A</v>
      </c>
      <c r="BF79" t="e">
        <f ca="1">VLOOKUP($B79,基础扩展表!$E:$AG,MATCH(BF$2,基础扩展表!$E$1:$AG$1,0),FALSE)</f>
        <v>#N/A</v>
      </c>
      <c r="BG79" t="e">
        <f ca="1">VLOOKUP($B79,基础扩展表!$E:$AG,MATCH(BG$2,基础扩展表!$E$1:$AG$1,0),FALSE)</f>
        <v>#N/A</v>
      </c>
      <c r="BH79" t="e">
        <f ca="1">VLOOKUP($B79,基础扩展表!$E:$AG,MATCH(BH$2,基础扩展表!$E$1:$AG$1,0),FALSE)</f>
        <v>#N/A</v>
      </c>
      <c r="BI79" t="e">
        <f ca="1">VLOOKUP($B79,基础扩展表!$E:$AG,MATCH(BI$2,基础扩展表!$E$1:$AG$1,0),FALSE)</f>
        <v>#N/A</v>
      </c>
      <c r="BJ79" t="e">
        <f ca="1">VLOOKUP($B79,基础扩展表!$E:$AG,MATCH(BJ$2,基础扩展表!$E$1:$AG$1,0),FALSE)</f>
        <v>#N/A</v>
      </c>
      <c r="BK79" t="e">
        <f ca="1">VLOOKUP($B79,基础扩展表!$E:$AG,MATCH(BK$2,基础扩展表!$E$1:$AG$1,0),FALSE)</f>
        <v>#N/A</v>
      </c>
      <c r="BL79" t="e">
        <f ca="1">VLOOKUP($B79,基础扩展表!$E:$AG,MATCH(BL$2,基础扩展表!$E$1:$AG$1,0),FALSE)</f>
        <v>#N/A</v>
      </c>
      <c r="BM79" t="e">
        <f ca="1">VLOOKUP($B79,基础扩展表!$E:$AG,MATCH(BM$2,基础扩展表!$E$1:$AG$1,0),FALSE)</f>
        <v>#N/A</v>
      </c>
      <c r="BN79" t="e">
        <f ca="1">VLOOKUP($B79,基础扩展表!$E:$AG,MATCH(BN$2,基础扩展表!$E$1:$AG$1,0),FALSE)</f>
        <v>#N/A</v>
      </c>
      <c r="BO79" t="e">
        <f ca="1">VLOOKUP($B79,基础扩展表!$E:$AG,MATCH(BO$2,基础扩展表!$E$1:$AG$1,0),FALSE)</f>
        <v>#N/A</v>
      </c>
      <c r="BP79" t="e">
        <f ca="1">VLOOKUP($B79,基础扩展表!$E:$AG,MATCH(BP$2,基础扩展表!$E$1:$AG$1,0),FALSE)</f>
        <v>#N/A</v>
      </c>
      <c r="BQ79" t="str">
        <f ca="1">IF($B79="","",IF(VLOOKUP($E79,模型表!$C:$R,16,FALSE)=1,VLOOKUP($E79,模型表!$C:$S,17,FALSE),""))</f>
        <v/>
      </c>
      <c r="BR79" t="e">
        <f ca="1">VLOOKUP(C79,模型表!D:H,5,FALSE)</f>
        <v>#N/A</v>
      </c>
    </row>
    <row r="80" spans="2:70" x14ac:dyDescent="0.2">
      <c r="B80" t="str">
        <f t="array" aca="1" ref="B80" ca="1">INDEX(基础表!$Y:$Y,SMALL(IF(基础表!$Z:$Z=0,ROW(基础表!$Z:$Z),999),ROW(H74)))&amp;""</f>
        <v/>
      </c>
      <c r="C80" t="e">
        <f ca="1">VLOOKUP(VLOOKUP($B80,基础表!$E:$G,3,FALSE),模型表!$C:$D,2,FALSE)</f>
        <v>#N/A</v>
      </c>
      <c r="E80" t="e">
        <f ca="1">VLOOKUP($B80,基础表!$E:$G,3,FALSE)</f>
        <v>#N/A</v>
      </c>
      <c r="G80" t="e">
        <f ca="1">VLOOKUP($E80,模型表!$C:$G,5,FALSE)</f>
        <v>#N/A</v>
      </c>
      <c r="H80" t="e">
        <f ca="1">VLOOKUP($E80,模型表!$C:$F,4,FALSE)</f>
        <v>#N/A</v>
      </c>
      <c r="I80" t="e">
        <f ca="1">VLOOKUP($E80,模型表!$C:$J,8,FALSE)</f>
        <v>#N/A</v>
      </c>
      <c r="K80" t="str">
        <f t="shared" ca="1" si="12"/>
        <v/>
      </c>
      <c r="L80" t="str">
        <f t="shared" ca="1" si="13"/>
        <v/>
      </c>
      <c r="M80" t="str">
        <f t="shared" ca="1" si="14"/>
        <v/>
      </c>
      <c r="N80" t="str">
        <f t="shared" ca="1" si="15"/>
        <v/>
      </c>
      <c r="O80" t="str">
        <f t="shared" ca="1" si="21"/>
        <v/>
      </c>
      <c r="P80" t="str">
        <f t="shared" ca="1" si="16"/>
        <v/>
      </c>
      <c r="Q80" t="e">
        <f ca="1">VLOOKUP($E80,模型表!$C:$K,9,FALSE)</f>
        <v>#N/A</v>
      </c>
      <c r="S80" t="e">
        <f ca="1">IF(VLOOKUP($E80,模型表!$C:$L,6,FALSE)=0,"",VLOOKUP($E80,模型表!$C:$L,10,FALSE))</f>
        <v>#N/A</v>
      </c>
      <c r="U80" t="e">
        <f ca="1">VLOOKUP($E80,模型表!$C:$Q,11,FALSE)</f>
        <v>#N/A</v>
      </c>
      <c r="Y80" t="e">
        <f ca="1">IF(VLOOKUP($E80,模型表!$C:$N,12,FALSE)="Death",VLOOKUP($E80,模型表!$C:$Q,13,FALSE),"")</f>
        <v>#N/A</v>
      </c>
      <c r="Z80" t="str">
        <f ca="1">IF($B80="","",IF(VLOOKUP($E80,模型表!$C:$O,12,FALSE)="PBuff","["&amp;VLOOKUP($E80,模型表!$C:Q,13,FALSE)&amp;"]","[]"))</f>
        <v/>
      </c>
      <c r="AA80" t="e">
        <f ca="1">VLOOKUP($B80,基础扩展表!$E:$I,5,FALSE)</f>
        <v>#N/A</v>
      </c>
      <c r="AB80" t="e">
        <f ca="1">VLOOKUP($B80,基础扩展表!$E:$I,4,FALSE)</f>
        <v>#N/A</v>
      </c>
      <c r="AC80" t="e">
        <f ca="1">VLOOKUP($B80,基础表!$E:$T,16,FALSE)</f>
        <v>#N/A</v>
      </c>
      <c r="AD80" t="str">
        <f t="shared" ca="1" si="22"/>
        <v/>
      </c>
      <c r="AE80" t="str">
        <f t="shared" ca="1" si="17"/>
        <v/>
      </c>
      <c r="AF80" t="str">
        <f t="shared" ca="1" si="18"/>
        <v/>
      </c>
      <c r="AH80" t="e">
        <f ca="1">VLOOKUP($B80,基础表!$E:$R,14,FALSE)</f>
        <v>#N/A</v>
      </c>
      <c r="AI80" t="e">
        <f ca="1">VLOOKUP($B80,基础表!$E:$S,13,FALSE)</f>
        <v>#N/A</v>
      </c>
      <c r="AK80" t="e">
        <f ca="1">VLOOKUP($B80,基础表!$E:$H,4,FALSE)</f>
        <v>#N/A</v>
      </c>
      <c r="AN80" s="23" t="e">
        <f t="shared" ca="1" si="23"/>
        <v>#N/A</v>
      </c>
      <c r="AO80" s="23" t="str">
        <f t="shared" ca="1" si="19"/>
        <v/>
      </c>
      <c r="AP80" s="23" t="str">
        <f t="shared" ca="1" si="20"/>
        <v/>
      </c>
      <c r="AR80" t="e">
        <f ca="1">VLOOKUP($B80,基础表!$E:$J,4,FALSE)</f>
        <v>#N/A</v>
      </c>
      <c r="AS80" t="e">
        <f ca="1">VLOOKUP($B80,基础表!$E:$J,5,FALSE)</f>
        <v>#N/A</v>
      </c>
      <c r="AT80" t="e">
        <f ca="1">VLOOKUP($B80,基础表!$E:$J,6,FALSE)</f>
        <v>#N/A</v>
      </c>
      <c r="AU80" t="e">
        <f ca="1">VLOOKUP($B80,基础扩展表!$E:$AG,MATCH(AU$2,基础扩展表!$E$1:$AG$1,0),FALSE)</f>
        <v>#N/A</v>
      </c>
      <c r="AV80" t="e">
        <f ca="1">VLOOKUP($B80,基础扩展表!$E:$AG,MATCH(AV$2,基础扩展表!$E$1:$AG$1,0),FALSE)</f>
        <v>#N/A</v>
      </c>
      <c r="AW80" t="e">
        <f ca="1">VLOOKUP($B80,基础扩展表!$E:$AG,MATCH(AW$2,基础扩展表!$E$1:$AG$1,0),FALSE)</f>
        <v>#N/A</v>
      </c>
      <c r="AX80" t="e">
        <f ca="1">VLOOKUP($B80,基础扩展表!$E:$AG,MATCH(AX$2,基础扩展表!$E$1:$AG$1,0),FALSE)</f>
        <v>#N/A</v>
      </c>
      <c r="AY80" t="e">
        <f ca="1">VLOOKUP($B80,基础扩展表!$E:$AG,MATCH(AY$2,基础扩展表!$E$1:$AG$1,0),FALSE)</f>
        <v>#N/A</v>
      </c>
      <c r="AZ80" t="e">
        <f ca="1">VLOOKUP($B80,基础扩展表!$E:$AG,MATCH(AZ$2,基础扩展表!$E$1:$AG$1,0),FALSE)</f>
        <v>#N/A</v>
      </c>
      <c r="BA80" t="e">
        <f ca="1">VLOOKUP($B80,基础扩展表!$E:$AG,MATCH(BA$2,基础扩展表!$E$1:$AG$1,0),FALSE)</f>
        <v>#N/A</v>
      </c>
      <c r="BB80" t="e">
        <f ca="1">VLOOKUP($B80,基础扩展表!$E:$AG,MATCH(BB$2,基础扩展表!$E$1:$AG$1,0),FALSE)</f>
        <v>#N/A</v>
      </c>
      <c r="BC80" t="e">
        <f ca="1">VLOOKUP($B80,基础扩展表!$E:$AG,MATCH(BC$2,基础扩展表!$E$1:$AG$1,0),FALSE)</f>
        <v>#N/A</v>
      </c>
      <c r="BD80" t="e">
        <f ca="1">VLOOKUP($B80,基础扩展表!$E:$AG,MATCH(BD$2,基础扩展表!$E$1:$AG$1,0),FALSE)</f>
        <v>#N/A</v>
      </c>
      <c r="BE80" t="e">
        <f ca="1">VLOOKUP($B80,基础扩展表!$E:$AG,MATCH(BE$2,基础扩展表!$E$1:$AG$1,0),FALSE)</f>
        <v>#N/A</v>
      </c>
      <c r="BF80" t="e">
        <f ca="1">VLOOKUP($B80,基础扩展表!$E:$AG,MATCH(BF$2,基础扩展表!$E$1:$AG$1,0),FALSE)</f>
        <v>#N/A</v>
      </c>
      <c r="BG80" t="e">
        <f ca="1">VLOOKUP($B80,基础扩展表!$E:$AG,MATCH(BG$2,基础扩展表!$E$1:$AG$1,0),FALSE)</f>
        <v>#N/A</v>
      </c>
      <c r="BH80" t="e">
        <f ca="1">VLOOKUP($B80,基础扩展表!$E:$AG,MATCH(BH$2,基础扩展表!$E$1:$AG$1,0),FALSE)</f>
        <v>#N/A</v>
      </c>
      <c r="BI80" t="e">
        <f ca="1">VLOOKUP($B80,基础扩展表!$E:$AG,MATCH(BI$2,基础扩展表!$E$1:$AG$1,0),FALSE)</f>
        <v>#N/A</v>
      </c>
      <c r="BJ80" t="e">
        <f ca="1">VLOOKUP($B80,基础扩展表!$E:$AG,MATCH(BJ$2,基础扩展表!$E$1:$AG$1,0),FALSE)</f>
        <v>#N/A</v>
      </c>
      <c r="BK80" t="e">
        <f ca="1">VLOOKUP($B80,基础扩展表!$E:$AG,MATCH(BK$2,基础扩展表!$E$1:$AG$1,0),FALSE)</f>
        <v>#N/A</v>
      </c>
      <c r="BL80" t="e">
        <f ca="1">VLOOKUP($B80,基础扩展表!$E:$AG,MATCH(BL$2,基础扩展表!$E$1:$AG$1,0),FALSE)</f>
        <v>#N/A</v>
      </c>
      <c r="BM80" t="e">
        <f ca="1">VLOOKUP($B80,基础扩展表!$E:$AG,MATCH(BM$2,基础扩展表!$E$1:$AG$1,0),FALSE)</f>
        <v>#N/A</v>
      </c>
      <c r="BN80" t="e">
        <f ca="1">VLOOKUP($B80,基础扩展表!$E:$AG,MATCH(BN$2,基础扩展表!$E$1:$AG$1,0),FALSE)</f>
        <v>#N/A</v>
      </c>
      <c r="BO80" t="e">
        <f ca="1">VLOOKUP($B80,基础扩展表!$E:$AG,MATCH(BO$2,基础扩展表!$E$1:$AG$1,0),FALSE)</f>
        <v>#N/A</v>
      </c>
      <c r="BP80" t="e">
        <f ca="1">VLOOKUP($B80,基础扩展表!$E:$AG,MATCH(BP$2,基础扩展表!$E$1:$AG$1,0),FALSE)</f>
        <v>#N/A</v>
      </c>
      <c r="BQ80" t="str">
        <f ca="1">IF($B80="","",IF(VLOOKUP($E80,模型表!$C:$R,16,FALSE)=1,VLOOKUP($E80,模型表!$C:$S,17,FALSE),""))</f>
        <v/>
      </c>
      <c r="BR80" t="e">
        <f ca="1">VLOOKUP(C80,模型表!D:H,5,FALSE)</f>
        <v>#N/A</v>
      </c>
    </row>
    <row r="81" spans="2:70" x14ac:dyDescent="0.2">
      <c r="B81" t="str">
        <f t="array" aca="1" ref="B81" ca="1">INDEX(基础表!$Y:$Y,SMALL(IF(基础表!$Z:$Z=0,ROW(基础表!$Z:$Z),999),ROW(H75)))&amp;""</f>
        <v/>
      </c>
      <c r="C81" t="e">
        <f ca="1">VLOOKUP(VLOOKUP($B81,基础表!$E:$G,3,FALSE),模型表!$C:$D,2,FALSE)</f>
        <v>#N/A</v>
      </c>
      <c r="E81" t="e">
        <f ca="1">VLOOKUP($B81,基础表!$E:$G,3,FALSE)</f>
        <v>#N/A</v>
      </c>
      <c r="G81" t="e">
        <f ca="1">VLOOKUP($E81,模型表!$C:$G,5,FALSE)</f>
        <v>#N/A</v>
      </c>
      <c r="H81" t="e">
        <f ca="1">VLOOKUP($E81,模型表!$C:$F,4,FALSE)</f>
        <v>#N/A</v>
      </c>
      <c r="I81" t="e">
        <f ca="1">VLOOKUP($E81,模型表!$C:$J,8,FALSE)</f>
        <v>#N/A</v>
      </c>
      <c r="K81" t="str">
        <f t="shared" ca="1" si="12"/>
        <v/>
      </c>
      <c r="L81" t="str">
        <f t="shared" ca="1" si="13"/>
        <v/>
      </c>
      <c r="M81" t="str">
        <f t="shared" ca="1" si="14"/>
        <v/>
      </c>
      <c r="N81" t="str">
        <f t="shared" ca="1" si="15"/>
        <v/>
      </c>
      <c r="O81" t="str">
        <f t="shared" ca="1" si="21"/>
        <v/>
      </c>
      <c r="P81" t="str">
        <f t="shared" ca="1" si="16"/>
        <v/>
      </c>
      <c r="Q81" t="e">
        <f ca="1">VLOOKUP($E81,模型表!$C:$K,9,FALSE)</f>
        <v>#N/A</v>
      </c>
      <c r="S81" t="e">
        <f ca="1">IF(VLOOKUP($E81,模型表!$C:$L,6,FALSE)=0,"",VLOOKUP($E81,模型表!$C:$L,10,FALSE))</f>
        <v>#N/A</v>
      </c>
      <c r="U81" t="e">
        <f ca="1">VLOOKUP($E81,模型表!$C:$Q,11,FALSE)</f>
        <v>#N/A</v>
      </c>
      <c r="Y81" t="e">
        <f ca="1">IF(VLOOKUP($E81,模型表!$C:$N,12,FALSE)="Death",VLOOKUP($E81,模型表!$C:$Q,13,FALSE),"")</f>
        <v>#N/A</v>
      </c>
      <c r="Z81" t="str">
        <f ca="1">IF($B81="","",IF(VLOOKUP($E81,模型表!$C:$O,12,FALSE)="PBuff","["&amp;VLOOKUP($E81,模型表!$C:Q,13,FALSE)&amp;"]","[]"))</f>
        <v/>
      </c>
      <c r="AA81" t="e">
        <f ca="1">VLOOKUP($B81,基础扩展表!$E:$I,5,FALSE)</f>
        <v>#N/A</v>
      </c>
      <c r="AB81" t="e">
        <f ca="1">VLOOKUP($B81,基础扩展表!$E:$I,4,FALSE)</f>
        <v>#N/A</v>
      </c>
      <c r="AC81" t="e">
        <f ca="1">VLOOKUP($B81,基础表!$E:$T,16,FALSE)</f>
        <v>#N/A</v>
      </c>
      <c r="AD81" t="str">
        <f t="shared" ca="1" si="22"/>
        <v/>
      </c>
      <c r="AE81" t="str">
        <f t="shared" ca="1" si="17"/>
        <v/>
      </c>
      <c r="AF81" t="str">
        <f t="shared" ca="1" si="18"/>
        <v/>
      </c>
      <c r="AH81" t="e">
        <f ca="1">VLOOKUP($B81,基础表!$E:$R,14,FALSE)</f>
        <v>#N/A</v>
      </c>
      <c r="AI81" t="e">
        <f ca="1">VLOOKUP($B81,基础表!$E:$S,13,FALSE)</f>
        <v>#N/A</v>
      </c>
      <c r="AK81" t="e">
        <f ca="1">VLOOKUP($B81,基础表!$E:$H,4,FALSE)</f>
        <v>#N/A</v>
      </c>
      <c r="AN81" s="23" t="e">
        <f t="shared" ca="1" si="23"/>
        <v>#N/A</v>
      </c>
      <c r="AO81" s="23" t="str">
        <f t="shared" ca="1" si="19"/>
        <v/>
      </c>
      <c r="AP81" s="23" t="str">
        <f t="shared" ca="1" si="20"/>
        <v/>
      </c>
      <c r="AR81" t="e">
        <f ca="1">VLOOKUP($B81,基础表!$E:$J,4,FALSE)</f>
        <v>#N/A</v>
      </c>
      <c r="AS81" t="e">
        <f ca="1">VLOOKUP($B81,基础表!$E:$J,5,FALSE)</f>
        <v>#N/A</v>
      </c>
      <c r="AT81" t="e">
        <f ca="1">VLOOKUP($B81,基础表!$E:$J,6,FALSE)</f>
        <v>#N/A</v>
      </c>
      <c r="AU81" t="e">
        <f ca="1">VLOOKUP($B81,基础扩展表!$E:$AG,MATCH(AU$2,基础扩展表!$E$1:$AG$1,0),FALSE)</f>
        <v>#N/A</v>
      </c>
      <c r="AV81" t="e">
        <f ca="1">VLOOKUP($B81,基础扩展表!$E:$AG,MATCH(AV$2,基础扩展表!$E$1:$AG$1,0),FALSE)</f>
        <v>#N/A</v>
      </c>
      <c r="AW81" t="e">
        <f ca="1">VLOOKUP($B81,基础扩展表!$E:$AG,MATCH(AW$2,基础扩展表!$E$1:$AG$1,0),FALSE)</f>
        <v>#N/A</v>
      </c>
      <c r="AX81" t="e">
        <f ca="1">VLOOKUP($B81,基础扩展表!$E:$AG,MATCH(AX$2,基础扩展表!$E$1:$AG$1,0),FALSE)</f>
        <v>#N/A</v>
      </c>
      <c r="AY81" t="e">
        <f ca="1">VLOOKUP($B81,基础扩展表!$E:$AG,MATCH(AY$2,基础扩展表!$E$1:$AG$1,0),FALSE)</f>
        <v>#N/A</v>
      </c>
      <c r="AZ81" t="e">
        <f ca="1">VLOOKUP($B81,基础扩展表!$E:$AG,MATCH(AZ$2,基础扩展表!$E$1:$AG$1,0),FALSE)</f>
        <v>#N/A</v>
      </c>
      <c r="BA81" t="e">
        <f ca="1">VLOOKUP($B81,基础扩展表!$E:$AG,MATCH(BA$2,基础扩展表!$E$1:$AG$1,0),FALSE)</f>
        <v>#N/A</v>
      </c>
      <c r="BB81" t="e">
        <f ca="1">VLOOKUP($B81,基础扩展表!$E:$AG,MATCH(BB$2,基础扩展表!$E$1:$AG$1,0),FALSE)</f>
        <v>#N/A</v>
      </c>
      <c r="BC81" t="e">
        <f ca="1">VLOOKUP($B81,基础扩展表!$E:$AG,MATCH(BC$2,基础扩展表!$E$1:$AG$1,0),FALSE)</f>
        <v>#N/A</v>
      </c>
      <c r="BD81" t="e">
        <f ca="1">VLOOKUP($B81,基础扩展表!$E:$AG,MATCH(BD$2,基础扩展表!$E$1:$AG$1,0),FALSE)</f>
        <v>#N/A</v>
      </c>
      <c r="BE81" t="e">
        <f ca="1">VLOOKUP($B81,基础扩展表!$E:$AG,MATCH(BE$2,基础扩展表!$E$1:$AG$1,0),FALSE)</f>
        <v>#N/A</v>
      </c>
      <c r="BF81" t="e">
        <f ca="1">VLOOKUP($B81,基础扩展表!$E:$AG,MATCH(BF$2,基础扩展表!$E$1:$AG$1,0),FALSE)</f>
        <v>#N/A</v>
      </c>
      <c r="BG81" t="e">
        <f ca="1">VLOOKUP($B81,基础扩展表!$E:$AG,MATCH(BG$2,基础扩展表!$E$1:$AG$1,0),FALSE)</f>
        <v>#N/A</v>
      </c>
      <c r="BH81" t="e">
        <f ca="1">VLOOKUP($B81,基础扩展表!$E:$AG,MATCH(BH$2,基础扩展表!$E$1:$AG$1,0),FALSE)</f>
        <v>#N/A</v>
      </c>
      <c r="BI81" t="e">
        <f ca="1">VLOOKUP($B81,基础扩展表!$E:$AG,MATCH(BI$2,基础扩展表!$E$1:$AG$1,0),FALSE)</f>
        <v>#N/A</v>
      </c>
      <c r="BJ81" t="e">
        <f ca="1">VLOOKUP($B81,基础扩展表!$E:$AG,MATCH(BJ$2,基础扩展表!$E$1:$AG$1,0),FALSE)</f>
        <v>#N/A</v>
      </c>
      <c r="BK81" t="e">
        <f ca="1">VLOOKUP($B81,基础扩展表!$E:$AG,MATCH(BK$2,基础扩展表!$E$1:$AG$1,0),FALSE)</f>
        <v>#N/A</v>
      </c>
      <c r="BL81" t="e">
        <f ca="1">VLOOKUP($B81,基础扩展表!$E:$AG,MATCH(BL$2,基础扩展表!$E$1:$AG$1,0),FALSE)</f>
        <v>#N/A</v>
      </c>
      <c r="BM81" t="e">
        <f ca="1">VLOOKUP($B81,基础扩展表!$E:$AG,MATCH(BM$2,基础扩展表!$E$1:$AG$1,0),FALSE)</f>
        <v>#N/A</v>
      </c>
      <c r="BN81" t="e">
        <f ca="1">VLOOKUP($B81,基础扩展表!$E:$AG,MATCH(BN$2,基础扩展表!$E$1:$AG$1,0),FALSE)</f>
        <v>#N/A</v>
      </c>
      <c r="BO81" t="e">
        <f ca="1">VLOOKUP($B81,基础扩展表!$E:$AG,MATCH(BO$2,基础扩展表!$E$1:$AG$1,0),FALSE)</f>
        <v>#N/A</v>
      </c>
      <c r="BP81" t="e">
        <f ca="1">VLOOKUP($B81,基础扩展表!$E:$AG,MATCH(BP$2,基础扩展表!$E$1:$AG$1,0),FALSE)</f>
        <v>#N/A</v>
      </c>
      <c r="BQ81" t="str">
        <f ca="1">IF($B81="","",IF(VLOOKUP($E81,模型表!$C:$R,16,FALSE)=1,VLOOKUP($E81,模型表!$C:$S,17,FALSE),""))</f>
        <v/>
      </c>
      <c r="BR81" t="e">
        <f ca="1">VLOOKUP(C81,模型表!D:H,5,FALSE)</f>
        <v>#N/A</v>
      </c>
    </row>
    <row r="82" spans="2:70" x14ac:dyDescent="0.2">
      <c r="B82" t="str">
        <f t="array" aca="1" ref="B82" ca="1">INDEX(基础表!$Y:$Y,SMALL(IF(基础表!$Z:$Z=0,ROW(基础表!$Z:$Z),999),ROW(H76)))&amp;""</f>
        <v/>
      </c>
      <c r="C82" t="e">
        <f ca="1">VLOOKUP(VLOOKUP($B82,基础表!$E:$G,3,FALSE),模型表!$C:$D,2,FALSE)</f>
        <v>#N/A</v>
      </c>
      <c r="E82" t="e">
        <f ca="1">VLOOKUP($B82,基础表!$E:$G,3,FALSE)</f>
        <v>#N/A</v>
      </c>
      <c r="G82" t="e">
        <f ca="1">VLOOKUP($E82,模型表!$C:$G,5,FALSE)</f>
        <v>#N/A</v>
      </c>
      <c r="H82" t="e">
        <f ca="1">VLOOKUP($E82,模型表!$C:$F,4,FALSE)</f>
        <v>#N/A</v>
      </c>
      <c r="I82" t="e">
        <f ca="1">VLOOKUP($E82,模型表!$C:$J,8,FALSE)</f>
        <v>#N/A</v>
      </c>
      <c r="K82" t="str">
        <f t="shared" ca="1" si="12"/>
        <v/>
      </c>
      <c r="L82" t="str">
        <f t="shared" ca="1" si="13"/>
        <v/>
      </c>
      <c r="M82" t="str">
        <f t="shared" ca="1" si="14"/>
        <v/>
      </c>
      <c r="N82" t="str">
        <f t="shared" ca="1" si="15"/>
        <v/>
      </c>
      <c r="O82" t="str">
        <f t="shared" ca="1" si="21"/>
        <v/>
      </c>
      <c r="P82" t="str">
        <f t="shared" ca="1" si="16"/>
        <v/>
      </c>
      <c r="Q82" t="e">
        <f ca="1">VLOOKUP($E82,模型表!$C:$K,9,FALSE)</f>
        <v>#N/A</v>
      </c>
      <c r="S82" t="e">
        <f ca="1">IF(VLOOKUP($E82,模型表!$C:$L,6,FALSE)=0,"",VLOOKUP($E82,模型表!$C:$L,10,FALSE))</f>
        <v>#N/A</v>
      </c>
      <c r="U82" t="e">
        <f ca="1">VLOOKUP($E82,模型表!$C:$Q,11,FALSE)</f>
        <v>#N/A</v>
      </c>
      <c r="Y82" t="e">
        <f ca="1">IF(VLOOKUP($E82,模型表!$C:$N,12,FALSE)="Death",VLOOKUP($E82,模型表!$C:$Q,13,FALSE),"")</f>
        <v>#N/A</v>
      </c>
      <c r="Z82" t="str">
        <f ca="1">IF($B82="","",IF(VLOOKUP($E82,模型表!$C:$O,12,FALSE)="PBuff","["&amp;VLOOKUP($E82,模型表!$C:Q,13,FALSE)&amp;"]","[]"))</f>
        <v/>
      </c>
      <c r="AA82" t="e">
        <f ca="1">VLOOKUP($B82,基础扩展表!$E:$I,5,FALSE)</f>
        <v>#N/A</v>
      </c>
      <c r="AB82" t="e">
        <f ca="1">VLOOKUP($B82,基础扩展表!$E:$I,4,FALSE)</f>
        <v>#N/A</v>
      </c>
      <c r="AC82" t="e">
        <f ca="1">VLOOKUP($B82,基础表!$E:$T,16,FALSE)</f>
        <v>#N/A</v>
      </c>
      <c r="AD82" t="str">
        <f t="shared" ca="1" si="22"/>
        <v/>
      </c>
      <c r="AE82" t="str">
        <f t="shared" ca="1" si="17"/>
        <v/>
      </c>
      <c r="AF82" t="str">
        <f t="shared" ca="1" si="18"/>
        <v/>
      </c>
      <c r="AH82" t="e">
        <f ca="1">VLOOKUP($B82,基础表!$E:$R,14,FALSE)</f>
        <v>#N/A</v>
      </c>
      <c r="AI82" t="e">
        <f ca="1">VLOOKUP($B82,基础表!$E:$S,13,FALSE)</f>
        <v>#N/A</v>
      </c>
      <c r="AK82" t="e">
        <f ca="1">VLOOKUP($B82,基础表!$E:$H,4,FALSE)</f>
        <v>#N/A</v>
      </c>
      <c r="AN82" s="23" t="e">
        <f t="shared" ca="1" si="23"/>
        <v>#N/A</v>
      </c>
      <c r="AO82" s="23" t="str">
        <f t="shared" ca="1" si="19"/>
        <v/>
      </c>
      <c r="AP82" s="23" t="str">
        <f t="shared" ca="1" si="20"/>
        <v/>
      </c>
      <c r="AR82" t="e">
        <f ca="1">VLOOKUP($B82,基础表!$E:$J,4,FALSE)</f>
        <v>#N/A</v>
      </c>
      <c r="AS82" t="e">
        <f ca="1">VLOOKUP($B82,基础表!$E:$J,5,FALSE)</f>
        <v>#N/A</v>
      </c>
      <c r="AT82" t="e">
        <f ca="1">VLOOKUP($B82,基础表!$E:$J,6,FALSE)</f>
        <v>#N/A</v>
      </c>
      <c r="AU82" t="e">
        <f ca="1">VLOOKUP($B82,基础扩展表!$E:$AG,MATCH(AU$2,基础扩展表!$E$1:$AG$1,0),FALSE)</f>
        <v>#N/A</v>
      </c>
      <c r="AV82" t="e">
        <f ca="1">VLOOKUP($B82,基础扩展表!$E:$AG,MATCH(AV$2,基础扩展表!$E$1:$AG$1,0),FALSE)</f>
        <v>#N/A</v>
      </c>
      <c r="AW82" t="e">
        <f ca="1">VLOOKUP($B82,基础扩展表!$E:$AG,MATCH(AW$2,基础扩展表!$E$1:$AG$1,0),FALSE)</f>
        <v>#N/A</v>
      </c>
      <c r="AX82" t="e">
        <f ca="1">VLOOKUP($B82,基础扩展表!$E:$AG,MATCH(AX$2,基础扩展表!$E$1:$AG$1,0),FALSE)</f>
        <v>#N/A</v>
      </c>
      <c r="AY82" t="e">
        <f ca="1">VLOOKUP($B82,基础扩展表!$E:$AG,MATCH(AY$2,基础扩展表!$E$1:$AG$1,0),FALSE)</f>
        <v>#N/A</v>
      </c>
      <c r="AZ82" t="e">
        <f ca="1">VLOOKUP($B82,基础扩展表!$E:$AG,MATCH(AZ$2,基础扩展表!$E$1:$AG$1,0),FALSE)</f>
        <v>#N/A</v>
      </c>
      <c r="BA82" t="e">
        <f ca="1">VLOOKUP($B82,基础扩展表!$E:$AG,MATCH(BA$2,基础扩展表!$E$1:$AG$1,0),FALSE)</f>
        <v>#N/A</v>
      </c>
      <c r="BB82" t="e">
        <f ca="1">VLOOKUP($B82,基础扩展表!$E:$AG,MATCH(BB$2,基础扩展表!$E$1:$AG$1,0),FALSE)</f>
        <v>#N/A</v>
      </c>
      <c r="BC82" t="e">
        <f ca="1">VLOOKUP($B82,基础扩展表!$E:$AG,MATCH(BC$2,基础扩展表!$E$1:$AG$1,0),FALSE)</f>
        <v>#N/A</v>
      </c>
      <c r="BD82" t="e">
        <f ca="1">VLOOKUP($B82,基础扩展表!$E:$AG,MATCH(BD$2,基础扩展表!$E$1:$AG$1,0),FALSE)</f>
        <v>#N/A</v>
      </c>
      <c r="BE82" t="e">
        <f ca="1">VLOOKUP($B82,基础扩展表!$E:$AG,MATCH(BE$2,基础扩展表!$E$1:$AG$1,0),FALSE)</f>
        <v>#N/A</v>
      </c>
      <c r="BF82" t="e">
        <f ca="1">VLOOKUP($B82,基础扩展表!$E:$AG,MATCH(BF$2,基础扩展表!$E$1:$AG$1,0),FALSE)</f>
        <v>#N/A</v>
      </c>
      <c r="BG82" t="e">
        <f ca="1">VLOOKUP($B82,基础扩展表!$E:$AG,MATCH(BG$2,基础扩展表!$E$1:$AG$1,0),FALSE)</f>
        <v>#N/A</v>
      </c>
      <c r="BH82" t="e">
        <f ca="1">VLOOKUP($B82,基础扩展表!$E:$AG,MATCH(BH$2,基础扩展表!$E$1:$AG$1,0),FALSE)</f>
        <v>#N/A</v>
      </c>
      <c r="BI82" t="e">
        <f ca="1">VLOOKUP($B82,基础扩展表!$E:$AG,MATCH(BI$2,基础扩展表!$E$1:$AG$1,0),FALSE)</f>
        <v>#N/A</v>
      </c>
      <c r="BJ82" t="e">
        <f ca="1">VLOOKUP($B82,基础扩展表!$E:$AG,MATCH(BJ$2,基础扩展表!$E$1:$AG$1,0),FALSE)</f>
        <v>#N/A</v>
      </c>
      <c r="BK82" t="e">
        <f ca="1">VLOOKUP($B82,基础扩展表!$E:$AG,MATCH(BK$2,基础扩展表!$E$1:$AG$1,0),FALSE)</f>
        <v>#N/A</v>
      </c>
      <c r="BL82" t="e">
        <f ca="1">VLOOKUP($B82,基础扩展表!$E:$AG,MATCH(BL$2,基础扩展表!$E$1:$AG$1,0),FALSE)</f>
        <v>#N/A</v>
      </c>
      <c r="BM82" t="e">
        <f ca="1">VLOOKUP($B82,基础扩展表!$E:$AG,MATCH(BM$2,基础扩展表!$E$1:$AG$1,0),FALSE)</f>
        <v>#N/A</v>
      </c>
      <c r="BN82" t="e">
        <f ca="1">VLOOKUP($B82,基础扩展表!$E:$AG,MATCH(BN$2,基础扩展表!$E$1:$AG$1,0),FALSE)</f>
        <v>#N/A</v>
      </c>
      <c r="BO82" t="e">
        <f ca="1">VLOOKUP($B82,基础扩展表!$E:$AG,MATCH(BO$2,基础扩展表!$E$1:$AG$1,0),FALSE)</f>
        <v>#N/A</v>
      </c>
      <c r="BP82" t="e">
        <f ca="1">VLOOKUP($B82,基础扩展表!$E:$AG,MATCH(BP$2,基础扩展表!$E$1:$AG$1,0),FALSE)</f>
        <v>#N/A</v>
      </c>
      <c r="BQ82" t="str">
        <f ca="1">IF($B82="","",IF(VLOOKUP($E82,模型表!$C:$R,16,FALSE)=1,VLOOKUP($E82,模型表!$C:$S,17,FALSE),""))</f>
        <v/>
      </c>
      <c r="BR82" t="e">
        <f ca="1">VLOOKUP(C82,模型表!D:H,5,FALSE)</f>
        <v>#N/A</v>
      </c>
    </row>
    <row r="83" spans="2:70" x14ac:dyDescent="0.2">
      <c r="B83" t="str">
        <f t="array" aca="1" ref="B83" ca="1">INDEX(基础表!$Y:$Y,SMALL(IF(基础表!$Z:$Z=0,ROW(基础表!$Z:$Z),999),ROW(H77)))&amp;""</f>
        <v/>
      </c>
      <c r="C83" t="e">
        <f ca="1">VLOOKUP(VLOOKUP($B83,基础表!$E:$G,3,FALSE),模型表!$C:$D,2,FALSE)</f>
        <v>#N/A</v>
      </c>
      <c r="E83" t="e">
        <f ca="1">VLOOKUP($B83,基础表!$E:$G,3,FALSE)</f>
        <v>#N/A</v>
      </c>
      <c r="G83" t="e">
        <f ca="1">VLOOKUP($E83,模型表!$C:$G,5,FALSE)</f>
        <v>#N/A</v>
      </c>
      <c r="H83" t="e">
        <f ca="1">VLOOKUP($E83,模型表!$C:$F,4,FALSE)</f>
        <v>#N/A</v>
      </c>
      <c r="I83" t="e">
        <f ca="1">VLOOKUP($E83,模型表!$C:$J,8,FALSE)</f>
        <v>#N/A</v>
      </c>
      <c r="K83" t="str">
        <f t="shared" ca="1" si="12"/>
        <v/>
      </c>
      <c r="L83" t="str">
        <f t="shared" ca="1" si="13"/>
        <v/>
      </c>
      <c r="M83" t="str">
        <f t="shared" ca="1" si="14"/>
        <v/>
      </c>
      <c r="N83" t="str">
        <f t="shared" ca="1" si="15"/>
        <v/>
      </c>
      <c r="O83" t="str">
        <f t="shared" ca="1" si="21"/>
        <v/>
      </c>
      <c r="P83" t="str">
        <f t="shared" ca="1" si="16"/>
        <v/>
      </c>
      <c r="Q83" t="e">
        <f ca="1">VLOOKUP($E83,模型表!$C:$K,9,FALSE)</f>
        <v>#N/A</v>
      </c>
      <c r="S83" t="e">
        <f ca="1">IF(VLOOKUP($E83,模型表!$C:$L,6,FALSE)=0,"",VLOOKUP($E83,模型表!$C:$L,10,FALSE))</f>
        <v>#N/A</v>
      </c>
      <c r="U83" t="e">
        <f ca="1">VLOOKUP($E83,模型表!$C:$Q,11,FALSE)</f>
        <v>#N/A</v>
      </c>
      <c r="Y83" t="e">
        <f ca="1">IF(VLOOKUP($E83,模型表!$C:$N,12,FALSE)="Death",VLOOKUP($E83,模型表!$C:$Q,13,FALSE),"")</f>
        <v>#N/A</v>
      </c>
      <c r="Z83" t="str">
        <f ca="1">IF($B83="","",IF(VLOOKUP($E83,模型表!$C:$O,12,FALSE)="PBuff","["&amp;VLOOKUP($E83,模型表!$C:Q,13,FALSE)&amp;"]","[]"))</f>
        <v/>
      </c>
      <c r="AA83" t="e">
        <f ca="1">VLOOKUP($B83,基础扩展表!$E:$I,5,FALSE)</f>
        <v>#N/A</v>
      </c>
      <c r="AB83" t="e">
        <f ca="1">VLOOKUP($B83,基础扩展表!$E:$I,4,FALSE)</f>
        <v>#N/A</v>
      </c>
      <c r="AC83" t="e">
        <f ca="1">VLOOKUP($B83,基础表!$E:$T,16,FALSE)</f>
        <v>#N/A</v>
      </c>
      <c r="AD83" t="str">
        <f t="shared" ca="1" si="22"/>
        <v/>
      </c>
      <c r="AE83" t="str">
        <f t="shared" ca="1" si="17"/>
        <v/>
      </c>
      <c r="AF83" t="str">
        <f t="shared" ca="1" si="18"/>
        <v/>
      </c>
      <c r="AH83" t="e">
        <f ca="1">VLOOKUP($B83,基础表!$E:$R,14,FALSE)</f>
        <v>#N/A</v>
      </c>
      <c r="AI83" t="e">
        <f ca="1">VLOOKUP($B83,基础表!$E:$S,13,FALSE)</f>
        <v>#N/A</v>
      </c>
      <c r="AK83" t="e">
        <f ca="1">VLOOKUP($B83,基础表!$E:$H,4,FALSE)</f>
        <v>#N/A</v>
      </c>
      <c r="AN83" s="23" t="e">
        <f t="shared" ca="1" si="23"/>
        <v>#N/A</v>
      </c>
      <c r="AO83" s="23" t="str">
        <f t="shared" ca="1" si="19"/>
        <v/>
      </c>
      <c r="AP83" s="23" t="str">
        <f t="shared" ca="1" si="20"/>
        <v/>
      </c>
      <c r="AR83" t="e">
        <f ca="1">VLOOKUP($B83,基础表!$E:$J,4,FALSE)</f>
        <v>#N/A</v>
      </c>
      <c r="AS83" t="e">
        <f ca="1">VLOOKUP($B83,基础表!$E:$J,5,FALSE)</f>
        <v>#N/A</v>
      </c>
      <c r="AT83" t="e">
        <f ca="1">VLOOKUP($B83,基础表!$E:$J,6,FALSE)</f>
        <v>#N/A</v>
      </c>
      <c r="AU83" t="e">
        <f ca="1">VLOOKUP($B83,基础扩展表!$E:$AG,MATCH(AU$2,基础扩展表!$E$1:$AG$1,0),FALSE)</f>
        <v>#N/A</v>
      </c>
      <c r="AV83" t="e">
        <f ca="1">VLOOKUP($B83,基础扩展表!$E:$AG,MATCH(AV$2,基础扩展表!$E$1:$AG$1,0),FALSE)</f>
        <v>#N/A</v>
      </c>
      <c r="AW83" t="e">
        <f ca="1">VLOOKUP($B83,基础扩展表!$E:$AG,MATCH(AW$2,基础扩展表!$E$1:$AG$1,0),FALSE)</f>
        <v>#N/A</v>
      </c>
      <c r="AX83" t="e">
        <f ca="1">VLOOKUP($B83,基础扩展表!$E:$AG,MATCH(AX$2,基础扩展表!$E$1:$AG$1,0),FALSE)</f>
        <v>#N/A</v>
      </c>
      <c r="AY83" t="e">
        <f ca="1">VLOOKUP($B83,基础扩展表!$E:$AG,MATCH(AY$2,基础扩展表!$E$1:$AG$1,0),FALSE)</f>
        <v>#N/A</v>
      </c>
      <c r="AZ83" t="e">
        <f ca="1">VLOOKUP($B83,基础扩展表!$E:$AG,MATCH(AZ$2,基础扩展表!$E$1:$AG$1,0),FALSE)</f>
        <v>#N/A</v>
      </c>
      <c r="BA83" t="e">
        <f ca="1">VLOOKUP($B83,基础扩展表!$E:$AG,MATCH(BA$2,基础扩展表!$E$1:$AG$1,0),FALSE)</f>
        <v>#N/A</v>
      </c>
      <c r="BB83" t="e">
        <f ca="1">VLOOKUP($B83,基础扩展表!$E:$AG,MATCH(BB$2,基础扩展表!$E$1:$AG$1,0),FALSE)</f>
        <v>#N/A</v>
      </c>
      <c r="BC83" t="e">
        <f ca="1">VLOOKUP($B83,基础扩展表!$E:$AG,MATCH(BC$2,基础扩展表!$E$1:$AG$1,0),FALSE)</f>
        <v>#N/A</v>
      </c>
      <c r="BD83" t="e">
        <f ca="1">VLOOKUP($B83,基础扩展表!$E:$AG,MATCH(BD$2,基础扩展表!$E$1:$AG$1,0),FALSE)</f>
        <v>#N/A</v>
      </c>
      <c r="BE83" t="e">
        <f ca="1">VLOOKUP($B83,基础扩展表!$E:$AG,MATCH(BE$2,基础扩展表!$E$1:$AG$1,0),FALSE)</f>
        <v>#N/A</v>
      </c>
      <c r="BF83" t="e">
        <f ca="1">VLOOKUP($B83,基础扩展表!$E:$AG,MATCH(BF$2,基础扩展表!$E$1:$AG$1,0),FALSE)</f>
        <v>#N/A</v>
      </c>
      <c r="BG83" t="e">
        <f ca="1">VLOOKUP($B83,基础扩展表!$E:$AG,MATCH(BG$2,基础扩展表!$E$1:$AG$1,0),FALSE)</f>
        <v>#N/A</v>
      </c>
      <c r="BH83" t="e">
        <f ca="1">VLOOKUP($B83,基础扩展表!$E:$AG,MATCH(BH$2,基础扩展表!$E$1:$AG$1,0),FALSE)</f>
        <v>#N/A</v>
      </c>
      <c r="BI83" t="e">
        <f ca="1">VLOOKUP($B83,基础扩展表!$E:$AG,MATCH(BI$2,基础扩展表!$E$1:$AG$1,0),FALSE)</f>
        <v>#N/A</v>
      </c>
      <c r="BJ83" t="e">
        <f ca="1">VLOOKUP($B83,基础扩展表!$E:$AG,MATCH(BJ$2,基础扩展表!$E$1:$AG$1,0),FALSE)</f>
        <v>#N/A</v>
      </c>
      <c r="BK83" t="e">
        <f ca="1">VLOOKUP($B83,基础扩展表!$E:$AG,MATCH(BK$2,基础扩展表!$E$1:$AG$1,0),FALSE)</f>
        <v>#N/A</v>
      </c>
      <c r="BL83" t="e">
        <f ca="1">VLOOKUP($B83,基础扩展表!$E:$AG,MATCH(BL$2,基础扩展表!$E$1:$AG$1,0),FALSE)</f>
        <v>#N/A</v>
      </c>
      <c r="BM83" t="e">
        <f ca="1">VLOOKUP($B83,基础扩展表!$E:$AG,MATCH(BM$2,基础扩展表!$E$1:$AG$1,0),FALSE)</f>
        <v>#N/A</v>
      </c>
      <c r="BN83" t="e">
        <f ca="1">VLOOKUP($B83,基础扩展表!$E:$AG,MATCH(BN$2,基础扩展表!$E$1:$AG$1,0),FALSE)</f>
        <v>#N/A</v>
      </c>
      <c r="BO83" t="e">
        <f ca="1">VLOOKUP($B83,基础扩展表!$E:$AG,MATCH(BO$2,基础扩展表!$E$1:$AG$1,0),FALSE)</f>
        <v>#N/A</v>
      </c>
      <c r="BP83" t="e">
        <f ca="1">VLOOKUP($B83,基础扩展表!$E:$AG,MATCH(BP$2,基础扩展表!$E$1:$AG$1,0),FALSE)</f>
        <v>#N/A</v>
      </c>
      <c r="BQ83" t="str">
        <f ca="1">IF($B83="","",IF(VLOOKUP($E83,模型表!$C:$R,16,FALSE)=1,VLOOKUP($E83,模型表!$C:$S,17,FALSE),""))</f>
        <v/>
      </c>
      <c r="BR83" t="e">
        <f ca="1">VLOOKUP(C83,模型表!D:H,5,FALSE)</f>
        <v>#N/A</v>
      </c>
    </row>
    <row r="84" spans="2:70" x14ac:dyDescent="0.2">
      <c r="B84" t="str">
        <f t="array" aca="1" ref="B84" ca="1">INDEX(基础表!$Y:$Y,SMALL(IF(基础表!$Z:$Z=0,ROW(基础表!$Z:$Z),999),ROW(H78)))&amp;""</f>
        <v/>
      </c>
      <c r="C84" t="e">
        <f ca="1">VLOOKUP(VLOOKUP($B84,基础表!$E:$G,3,FALSE),模型表!$C:$D,2,FALSE)</f>
        <v>#N/A</v>
      </c>
      <c r="E84" t="e">
        <f ca="1">VLOOKUP($B84,基础表!$E:$G,3,FALSE)</f>
        <v>#N/A</v>
      </c>
      <c r="G84" t="e">
        <f ca="1">VLOOKUP($E84,模型表!$C:$G,5,FALSE)</f>
        <v>#N/A</v>
      </c>
      <c r="H84" t="e">
        <f ca="1">VLOOKUP($E84,模型表!$C:$F,4,FALSE)</f>
        <v>#N/A</v>
      </c>
      <c r="I84" t="e">
        <f ca="1">VLOOKUP($E84,模型表!$C:$J,8,FALSE)</f>
        <v>#N/A</v>
      </c>
      <c r="K84" t="str">
        <f t="shared" ca="1" si="12"/>
        <v/>
      </c>
      <c r="L84" t="str">
        <f t="shared" ca="1" si="13"/>
        <v/>
      </c>
      <c r="M84" t="str">
        <f t="shared" ca="1" si="14"/>
        <v/>
      </c>
      <c r="N84" t="str">
        <f t="shared" ca="1" si="15"/>
        <v/>
      </c>
      <c r="O84" t="str">
        <f t="shared" ca="1" si="21"/>
        <v/>
      </c>
      <c r="P84" t="str">
        <f t="shared" ca="1" si="16"/>
        <v/>
      </c>
      <c r="Q84" t="e">
        <f ca="1">VLOOKUP($E84,模型表!$C:$K,9,FALSE)</f>
        <v>#N/A</v>
      </c>
      <c r="S84" t="e">
        <f ca="1">IF(VLOOKUP($E84,模型表!$C:$L,6,FALSE)=0,"",VLOOKUP($E84,模型表!$C:$L,10,FALSE))</f>
        <v>#N/A</v>
      </c>
      <c r="U84" t="e">
        <f ca="1">VLOOKUP($E84,模型表!$C:$Q,11,FALSE)</f>
        <v>#N/A</v>
      </c>
      <c r="Y84" t="e">
        <f ca="1">IF(VLOOKUP($E84,模型表!$C:$N,12,FALSE)="Death",VLOOKUP($E84,模型表!$C:$Q,13,FALSE),"")</f>
        <v>#N/A</v>
      </c>
      <c r="Z84" t="str">
        <f ca="1">IF($B84="","",IF(VLOOKUP($E84,模型表!$C:$O,12,FALSE)="PBuff","["&amp;VLOOKUP($E84,模型表!$C:Q,13,FALSE)&amp;"]","[]"))</f>
        <v/>
      </c>
      <c r="AA84" t="e">
        <f ca="1">VLOOKUP($B84,基础扩展表!$E:$I,5,FALSE)</f>
        <v>#N/A</v>
      </c>
      <c r="AB84" t="e">
        <f ca="1">VLOOKUP($B84,基础扩展表!$E:$I,4,FALSE)</f>
        <v>#N/A</v>
      </c>
      <c r="AC84" t="e">
        <f ca="1">VLOOKUP($B84,基础表!$E:$T,16,FALSE)</f>
        <v>#N/A</v>
      </c>
      <c r="AD84" t="str">
        <f t="shared" ca="1" si="22"/>
        <v/>
      </c>
      <c r="AE84" t="str">
        <f t="shared" ca="1" si="17"/>
        <v/>
      </c>
      <c r="AF84" t="str">
        <f t="shared" ca="1" si="18"/>
        <v/>
      </c>
      <c r="AH84" t="e">
        <f ca="1">VLOOKUP($B84,基础表!$E:$R,14,FALSE)</f>
        <v>#N/A</v>
      </c>
      <c r="AI84" t="e">
        <f ca="1">VLOOKUP($B84,基础表!$E:$S,13,FALSE)</f>
        <v>#N/A</v>
      </c>
      <c r="AK84" t="e">
        <f ca="1">VLOOKUP($B84,基础表!$E:$H,4,FALSE)</f>
        <v>#N/A</v>
      </c>
      <c r="AN84" s="23" t="e">
        <f t="shared" ca="1" si="23"/>
        <v>#N/A</v>
      </c>
      <c r="AO84" s="23" t="str">
        <f t="shared" ca="1" si="19"/>
        <v/>
      </c>
      <c r="AP84" s="23" t="str">
        <f t="shared" ca="1" si="20"/>
        <v/>
      </c>
      <c r="AR84" t="e">
        <f ca="1">VLOOKUP($B84,基础表!$E:$J,4,FALSE)</f>
        <v>#N/A</v>
      </c>
      <c r="AS84" t="e">
        <f ca="1">VLOOKUP($B84,基础表!$E:$J,5,FALSE)</f>
        <v>#N/A</v>
      </c>
      <c r="AT84" t="e">
        <f ca="1">VLOOKUP($B84,基础表!$E:$J,6,FALSE)</f>
        <v>#N/A</v>
      </c>
      <c r="AU84" t="e">
        <f ca="1">VLOOKUP($B84,基础扩展表!$E:$AG,MATCH(AU$2,基础扩展表!$E$1:$AG$1,0),FALSE)</f>
        <v>#N/A</v>
      </c>
      <c r="AV84" t="e">
        <f ca="1">VLOOKUP($B84,基础扩展表!$E:$AG,MATCH(AV$2,基础扩展表!$E$1:$AG$1,0),FALSE)</f>
        <v>#N/A</v>
      </c>
      <c r="AW84" t="e">
        <f ca="1">VLOOKUP($B84,基础扩展表!$E:$AG,MATCH(AW$2,基础扩展表!$E$1:$AG$1,0),FALSE)</f>
        <v>#N/A</v>
      </c>
      <c r="AX84" t="e">
        <f ca="1">VLOOKUP($B84,基础扩展表!$E:$AG,MATCH(AX$2,基础扩展表!$E$1:$AG$1,0),FALSE)</f>
        <v>#N/A</v>
      </c>
      <c r="AY84" t="e">
        <f ca="1">VLOOKUP($B84,基础扩展表!$E:$AG,MATCH(AY$2,基础扩展表!$E$1:$AG$1,0),FALSE)</f>
        <v>#N/A</v>
      </c>
      <c r="AZ84" t="e">
        <f ca="1">VLOOKUP($B84,基础扩展表!$E:$AG,MATCH(AZ$2,基础扩展表!$E$1:$AG$1,0),FALSE)</f>
        <v>#N/A</v>
      </c>
      <c r="BA84" t="e">
        <f ca="1">VLOOKUP($B84,基础扩展表!$E:$AG,MATCH(BA$2,基础扩展表!$E$1:$AG$1,0),FALSE)</f>
        <v>#N/A</v>
      </c>
      <c r="BB84" t="e">
        <f ca="1">VLOOKUP($B84,基础扩展表!$E:$AG,MATCH(BB$2,基础扩展表!$E$1:$AG$1,0),FALSE)</f>
        <v>#N/A</v>
      </c>
      <c r="BC84" t="e">
        <f ca="1">VLOOKUP($B84,基础扩展表!$E:$AG,MATCH(BC$2,基础扩展表!$E$1:$AG$1,0),FALSE)</f>
        <v>#N/A</v>
      </c>
      <c r="BD84" t="e">
        <f ca="1">VLOOKUP($B84,基础扩展表!$E:$AG,MATCH(BD$2,基础扩展表!$E$1:$AG$1,0),FALSE)</f>
        <v>#N/A</v>
      </c>
      <c r="BE84" t="e">
        <f ca="1">VLOOKUP($B84,基础扩展表!$E:$AG,MATCH(BE$2,基础扩展表!$E$1:$AG$1,0),FALSE)</f>
        <v>#N/A</v>
      </c>
      <c r="BF84" t="e">
        <f ca="1">VLOOKUP($B84,基础扩展表!$E:$AG,MATCH(BF$2,基础扩展表!$E$1:$AG$1,0),FALSE)</f>
        <v>#N/A</v>
      </c>
      <c r="BG84" t="e">
        <f ca="1">VLOOKUP($B84,基础扩展表!$E:$AG,MATCH(BG$2,基础扩展表!$E$1:$AG$1,0),FALSE)</f>
        <v>#N/A</v>
      </c>
      <c r="BH84" t="e">
        <f ca="1">VLOOKUP($B84,基础扩展表!$E:$AG,MATCH(BH$2,基础扩展表!$E$1:$AG$1,0),FALSE)</f>
        <v>#N/A</v>
      </c>
      <c r="BI84" t="e">
        <f ca="1">VLOOKUP($B84,基础扩展表!$E:$AG,MATCH(BI$2,基础扩展表!$E$1:$AG$1,0),FALSE)</f>
        <v>#N/A</v>
      </c>
      <c r="BJ84" t="e">
        <f ca="1">VLOOKUP($B84,基础扩展表!$E:$AG,MATCH(BJ$2,基础扩展表!$E$1:$AG$1,0),FALSE)</f>
        <v>#N/A</v>
      </c>
      <c r="BK84" t="e">
        <f ca="1">VLOOKUP($B84,基础扩展表!$E:$AG,MATCH(BK$2,基础扩展表!$E$1:$AG$1,0),FALSE)</f>
        <v>#N/A</v>
      </c>
      <c r="BL84" t="e">
        <f ca="1">VLOOKUP($B84,基础扩展表!$E:$AG,MATCH(BL$2,基础扩展表!$E$1:$AG$1,0),FALSE)</f>
        <v>#N/A</v>
      </c>
      <c r="BM84" t="e">
        <f ca="1">VLOOKUP($B84,基础扩展表!$E:$AG,MATCH(BM$2,基础扩展表!$E$1:$AG$1,0),FALSE)</f>
        <v>#N/A</v>
      </c>
      <c r="BN84" t="e">
        <f ca="1">VLOOKUP($B84,基础扩展表!$E:$AG,MATCH(BN$2,基础扩展表!$E$1:$AG$1,0),FALSE)</f>
        <v>#N/A</v>
      </c>
      <c r="BO84" t="e">
        <f ca="1">VLOOKUP($B84,基础扩展表!$E:$AG,MATCH(BO$2,基础扩展表!$E$1:$AG$1,0),FALSE)</f>
        <v>#N/A</v>
      </c>
      <c r="BP84" t="e">
        <f ca="1">VLOOKUP($B84,基础扩展表!$E:$AG,MATCH(BP$2,基础扩展表!$E$1:$AG$1,0),FALSE)</f>
        <v>#N/A</v>
      </c>
      <c r="BQ84" t="str">
        <f ca="1">IF($B84="","",IF(VLOOKUP($E84,模型表!$C:$R,16,FALSE)=1,VLOOKUP($E84,模型表!$C:$S,17,FALSE),""))</f>
        <v/>
      </c>
      <c r="BR84" t="e">
        <f ca="1">VLOOKUP(C84,模型表!D:H,5,FALSE)</f>
        <v>#N/A</v>
      </c>
    </row>
    <row r="85" spans="2:70" x14ac:dyDescent="0.2">
      <c r="B85" t="str">
        <f t="array" aca="1" ref="B85" ca="1">INDEX(基础表!$Y:$Y,SMALL(IF(基础表!$Z:$Z=0,ROW(基础表!$Z:$Z),999),ROW(H79)))&amp;""</f>
        <v/>
      </c>
      <c r="C85" t="e">
        <f ca="1">VLOOKUP(VLOOKUP($B85,基础表!$E:$G,3,FALSE),模型表!$C:$D,2,FALSE)</f>
        <v>#N/A</v>
      </c>
      <c r="E85" t="e">
        <f ca="1">VLOOKUP($B85,基础表!$E:$G,3,FALSE)</f>
        <v>#N/A</v>
      </c>
      <c r="G85" t="e">
        <f ca="1">VLOOKUP($E85,模型表!$C:$G,5,FALSE)</f>
        <v>#N/A</v>
      </c>
      <c r="H85" t="e">
        <f ca="1">VLOOKUP($E85,模型表!$C:$F,4,FALSE)</f>
        <v>#N/A</v>
      </c>
      <c r="I85" t="e">
        <f ca="1">VLOOKUP($E85,模型表!$C:$J,8,FALSE)</f>
        <v>#N/A</v>
      </c>
      <c r="K85" t="str">
        <f t="shared" ca="1" si="12"/>
        <v/>
      </c>
      <c r="L85" t="str">
        <f t="shared" ca="1" si="13"/>
        <v/>
      </c>
      <c r="M85" t="str">
        <f t="shared" ca="1" si="14"/>
        <v/>
      </c>
      <c r="N85" t="str">
        <f t="shared" ca="1" si="15"/>
        <v/>
      </c>
      <c r="O85" t="str">
        <f t="shared" ca="1" si="21"/>
        <v/>
      </c>
      <c r="P85" t="str">
        <f t="shared" ca="1" si="16"/>
        <v/>
      </c>
      <c r="Q85" t="e">
        <f ca="1">VLOOKUP($E85,模型表!$C:$K,9,FALSE)</f>
        <v>#N/A</v>
      </c>
      <c r="S85" t="e">
        <f ca="1">IF(VLOOKUP($E85,模型表!$C:$L,6,FALSE)=0,"",VLOOKUP($E85,模型表!$C:$L,10,FALSE))</f>
        <v>#N/A</v>
      </c>
      <c r="U85" t="e">
        <f ca="1">VLOOKUP($E85,模型表!$C:$Q,11,FALSE)</f>
        <v>#N/A</v>
      </c>
      <c r="Y85" t="e">
        <f ca="1">IF(VLOOKUP($E85,模型表!$C:$N,12,FALSE)="Death",VLOOKUP($E85,模型表!$C:$Q,13,FALSE),"")</f>
        <v>#N/A</v>
      </c>
      <c r="Z85" t="str">
        <f ca="1">IF($B85="","",IF(VLOOKUP($E85,模型表!$C:$O,12,FALSE)="PBuff","["&amp;VLOOKUP($E85,模型表!$C:Q,13,FALSE)&amp;"]","[]"))</f>
        <v/>
      </c>
      <c r="AA85" t="e">
        <f ca="1">VLOOKUP($B85,基础扩展表!$E:$I,5,FALSE)</f>
        <v>#N/A</v>
      </c>
      <c r="AB85" t="e">
        <f ca="1">VLOOKUP($B85,基础扩展表!$E:$I,4,FALSE)</f>
        <v>#N/A</v>
      </c>
      <c r="AC85" t="e">
        <f ca="1">VLOOKUP($B85,基础表!$E:$T,16,FALSE)</f>
        <v>#N/A</v>
      </c>
      <c r="AD85" t="str">
        <f t="shared" ca="1" si="22"/>
        <v/>
      </c>
      <c r="AE85" t="str">
        <f t="shared" ca="1" si="17"/>
        <v/>
      </c>
      <c r="AF85" t="str">
        <f t="shared" ca="1" si="18"/>
        <v/>
      </c>
      <c r="AH85" t="e">
        <f ca="1">VLOOKUP($B85,基础表!$E:$R,14,FALSE)</f>
        <v>#N/A</v>
      </c>
      <c r="AI85" t="e">
        <f ca="1">VLOOKUP($B85,基础表!$E:$S,13,FALSE)</f>
        <v>#N/A</v>
      </c>
      <c r="AK85" t="e">
        <f ca="1">VLOOKUP($B85,基础表!$E:$H,4,FALSE)</f>
        <v>#N/A</v>
      </c>
      <c r="AN85" s="23" t="e">
        <f t="shared" ca="1" si="23"/>
        <v>#N/A</v>
      </c>
      <c r="AO85" s="23" t="str">
        <f t="shared" ca="1" si="19"/>
        <v/>
      </c>
      <c r="AP85" s="23" t="str">
        <f t="shared" ca="1" si="20"/>
        <v/>
      </c>
      <c r="AR85" t="e">
        <f ca="1">VLOOKUP($B85,基础表!$E:$J,4,FALSE)</f>
        <v>#N/A</v>
      </c>
      <c r="AS85" t="e">
        <f ca="1">VLOOKUP($B85,基础表!$E:$J,5,FALSE)</f>
        <v>#N/A</v>
      </c>
      <c r="AT85" t="e">
        <f ca="1">VLOOKUP($B85,基础表!$E:$J,6,FALSE)</f>
        <v>#N/A</v>
      </c>
      <c r="AU85" t="e">
        <f ca="1">VLOOKUP($B85,基础扩展表!$E:$AG,MATCH(AU$2,基础扩展表!$E$1:$AG$1,0),FALSE)</f>
        <v>#N/A</v>
      </c>
      <c r="AV85" t="e">
        <f ca="1">VLOOKUP($B85,基础扩展表!$E:$AG,MATCH(AV$2,基础扩展表!$E$1:$AG$1,0),FALSE)</f>
        <v>#N/A</v>
      </c>
      <c r="AW85" t="e">
        <f ca="1">VLOOKUP($B85,基础扩展表!$E:$AG,MATCH(AW$2,基础扩展表!$E$1:$AG$1,0),FALSE)</f>
        <v>#N/A</v>
      </c>
      <c r="AX85" t="e">
        <f ca="1">VLOOKUP($B85,基础扩展表!$E:$AG,MATCH(AX$2,基础扩展表!$E$1:$AG$1,0),FALSE)</f>
        <v>#N/A</v>
      </c>
      <c r="AY85" t="e">
        <f ca="1">VLOOKUP($B85,基础扩展表!$E:$AG,MATCH(AY$2,基础扩展表!$E$1:$AG$1,0),FALSE)</f>
        <v>#N/A</v>
      </c>
      <c r="AZ85" t="e">
        <f ca="1">VLOOKUP($B85,基础扩展表!$E:$AG,MATCH(AZ$2,基础扩展表!$E$1:$AG$1,0),FALSE)</f>
        <v>#N/A</v>
      </c>
      <c r="BA85" t="e">
        <f ca="1">VLOOKUP($B85,基础扩展表!$E:$AG,MATCH(BA$2,基础扩展表!$E$1:$AG$1,0),FALSE)</f>
        <v>#N/A</v>
      </c>
      <c r="BB85" t="e">
        <f ca="1">VLOOKUP($B85,基础扩展表!$E:$AG,MATCH(BB$2,基础扩展表!$E$1:$AG$1,0),FALSE)</f>
        <v>#N/A</v>
      </c>
      <c r="BC85" t="e">
        <f ca="1">VLOOKUP($B85,基础扩展表!$E:$AG,MATCH(BC$2,基础扩展表!$E$1:$AG$1,0),FALSE)</f>
        <v>#N/A</v>
      </c>
      <c r="BD85" t="e">
        <f ca="1">VLOOKUP($B85,基础扩展表!$E:$AG,MATCH(BD$2,基础扩展表!$E$1:$AG$1,0),FALSE)</f>
        <v>#N/A</v>
      </c>
      <c r="BE85" t="e">
        <f ca="1">VLOOKUP($B85,基础扩展表!$E:$AG,MATCH(BE$2,基础扩展表!$E$1:$AG$1,0),FALSE)</f>
        <v>#N/A</v>
      </c>
      <c r="BF85" t="e">
        <f ca="1">VLOOKUP($B85,基础扩展表!$E:$AG,MATCH(BF$2,基础扩展表!$E$1:$AG$1,0),FALSE)</f>
        <v>#N/A</v>
      </c>
      <c r="BG85" t="e">
        <f ca="1">VLOOKUP($B85,基础扩展表!$E:$AG,MATCH(BG$2,基础扩展表!$E$1:$AG$1,0),FALSE)</f>
        <v>#N/A</v>
      </c>
      <c r="BH85" t="e">
        <f ca="1">VLOOKUP($B85,基础扩展表!$E:$AG,MATCH(BH$2,基础扩展表!$E$1:$AG$1,0),FALSE)</f>
        <v>#N/A</v>
      </c>
      <c r="BI85" t="e">
        <f ca="1">VLOOKUP($B85,基础扩展表!$E:$AG,MATCH(BI$2,基础扩展表!$E$1:$AG$1,0),FALSE)</f>
        <v>#N/A</v>
      </c>
      <c r="BJ85" t="e">
        <f ca="1">VLOOKUP($B85,基础扩展表!$E:$AG,MATCH(BJ$2,基础扩展表!$E$1:$AG$1,0),FALSE)</f>
        <v>#N/A</v>
      </c>
      <c r="BK85" t="e">
        <f ca="1">VLOOKUP($B85,基础扩展表!$E:$AG,MATCH(BK$2,基础扩展表!$E$1:$AG$1,0),FALSE)</f>
        <v>#N/A</v>
      </c>
      <c r="BL85" t="e">
        <f ca="1">VLOOKUP($B85,基础扩展表!$E:$AG,MATCH(BL$2,基础扩展表!$E$1:$AG$1,0),FALSE)</f>
        <v>#N/A</v>
      </c>
      <c r="BM85" t="e">
        <f ca="1">VLOOKUP($B85,基础扩展表!$E:$AG,MATCH(BM$2,基础扩展表!$E$1:$AG$1,0),FALSE)</f>
        <v>#N/A</v>
      </c>
      <c r="BN85" t="e">
        <f ca="1">VLOOKUP($B85,基础扩展表!$E:$AG,MATCH(BN$2,基础扩展表!$E$1:$AG$1,0),FALSE)</f>
        <v>#N/A</v>
      </c>
      <c r="BO85" t="e">
        <f ca="1">VLOOKUP($B85,基础扩展表!$E:$AG,MATCH(BO$2,基础扩展表!$E$1:$AG$1,0),FALSE)</f>
        <v>#N/A</v>
      </c>
      <c r="BP85" t="e">
        <f ca="1">VLOOKUP($B85,基础扩展表!$E:$AG,MATCH(BP$2,基础扩展表!$E$1:$AG$1,0),FALSE)</f>
        <v>#N/A</v>
      </c>
      <c r="BQ85" t="str">
        <f ca="1">IF($B85="","",IF(VLOOKUP($E85,模型表!$C:$R,16,FALSE)=1,VLOOKUP($E85,模型表!$C:$S,17,FALSE),""))</f>
        <v/>
      </c>
      <c r="BR85" t="e">
        <f ca="1">VLOOKUP(C85,模型表!D:H,5,FALSE)</f>
        <v>#N/A</v>
      </c>
    </row>
    <row r="86" spans="2:70" x14ac:dyDescent="0.2">
      <c r="B86" t="str">
        <f t="array" aca="1" ref="B86" ca="1">INDEX(基础表!$Y:$Y,SMALL(IF(基础表!$Z:$Z=0,ROW(基础表!$Z:$Z),999),ROW(H80)))&amp;""</f>
        <v/>
      </c>
      <c r="C86" t="e">
        <f ca="1">VLOOKUP(VLOOKUP($B86,基础表!$E:$G,3,FALSE),模型表!$C:$D,2,FALSE)</f>
        <v>#N/A</v>
      </c>
      <c r="E86" t="e">
        <f ca="1">VLOOKUP($B86,基础表!$E:$G,3,FALSE)</f>
        <v>#N/A</v>
      </c>
      <c r="G86" t="e">
        <f ca="1">VLOOKUP($E86,模型表!$C:$G,5,FALSE)</f>
        <v>#N/A</v>
      </c>
      <c r="H86" t="e">
        <f ca="1">VLOOKUP($E86,模型表!$C:$F,4,FALSE)</f>
        <v>#N/A</v>
      </c>
      <c r="I86" t="e">
        <f ca="1">VLOOKUP($E86,模型表!$C:$J,8,FALSE)</f>
        <v>#N/A</v>
      </c>
      <c r="K86" t="str">
        <f t="shared" ca="1" si="12"/>
        <v/>
      </c>
      <c r="L86" t="str">
        <f t="shared" ca="1" si="13"/>
        <v/>
      </c>
      <c r="M86" t="str">
        <f t="shared" ca="1" si="14"/>
        <v/>
      </c>
      <c r="N86" t="str">
        <f t="shared" ca="1" si="15"/>
        <v/>
      </c>
      <c r="O86" t="str">
        <f t="shared" ca="1" si="21"/>
        <v/>
      </c>
      <c r="P86" t="str">
        <f t="shared" ca="1" si="16"/>
        <v/>
      </c>
      <c r="Q86" t="e">
        <f ca="1">VLOOKUP($E86,模型表!$C:$K,9,FALSE)</f>
        <v>#N/A</v>
      </c>
      <c r="S86" t="e">
        <f ca="1">IF(VLOOKUP($E86,模型表!$C:$L,6,FALSE)=0,"",VLOOKUP($E86,模型表!$C:$L,10,FALSE))</f>
        <v>#N/A</v>
      </c>
      <c r="U86" t="e">
        <f ca="1">VLOOKUP($E86,模型表!$C:$Q,11,FALSE)</f>
        <v>#N/A</v>
      </c>
      <c r="Y86" t="e">
        <f ca="1">IF(VLOOKUP($E86,模型表!$C:$N,12,FALSE)="Death",VLOOKUP($E86,模型表!$C:$Q,13,FALSE),"")</f>
        <v>#N/A</v>
      </c>
      <c r="Z86" t="str">
        <f ca="1">IF($B86="","",IF(VLOOKUP($E86,模型表!$C:$O,12,FALSE)="PBuff","["&amp;VLOOKUP($E86,模型表!$C:Q,13,FALSE)&amp;"]","[]"))</f>
        <v/>
      </c>
      <c r="AA86" t="e">
        <f ca="1">VLOOKUP($B86,基础扩展表!$E:$I,5,FALSE)</f>
        <v>#N/A</v>
      </c>
      <c r="AB86" t="e">
        <f ca="1">VLOOKUP($B86,基础扩展表!$E:$I,4,FALSE)</f>
        <v>#N/A</v>
      </c>
      <c r="AC86" t="e">
        <f ca="1">VLOOKUP($B86,基础表!$E:$T,16,FALSE)</f>
        <v>#N/A</v>
      </c>
      <c r="AD86" t="str">
        <f t="shared" ca="1" si="22"/>
        <v/>
      </c>
      <c r="AE86" t="str">
        <f t="shared" ca="1" si="17"/>
        <v/>
      </c>
      <c r="AF86" t="str">
        <f t="shared" ca="1" si="18"/>
        <v/>
      </c>
      <c r="AH86" t="e">
        <f ca="1">VLOOKUP($B86,基础表!$E:$R,14,FALSE)</f>
        <v>#N/A</v>
      </c>
      <c r="AI86" t="e">
        <f ca="1">VLOOKUP($B86,基础表!$E:$S,13,FALSE)</f>
        <v>#N/A</v>
      </c>
      <c r="AK86" t="e">
        <f ca="1">VLOOKUP($B86,基础表!$E:$H,4,FALSE)</f>
        <v>#N/A</v>
      </c>
      <c r="AN86" s="23" t="e">
        <f t="shared" ca="1" si="23"/>
        <v>#N/A</v>
      </c>
      <c r="AO86" s="23" t="str">
        <f t="shared" ca="1" si="19"/>
        <v/>
      </c>
      <c r="AP86" s="23" t="str">
        <f t="shared" ca="1" si="20"/>
        <v/>
      </c>
      <c r="AR86" t="e">
        <f ca="1">VLOOKUP($B86,基础表!$E:$J,4,FALSE)</f>
        <v>#N/A</v>
      </c>
      <c r="AS86" t="e">
        <f ca="1">VLOOKUP($B86,基础表!$E:$J,5,FALSE)</f>
        <v>#N/A</v>
      </c>
      <c r="AT86" t="e">
        <f ca="1">VLOOKUP($B86,基础表!$E:$J,6,FALSE)</f>
        <v>#N/A</v>
      </c>
      <c r="AU86" t="e">
        <f ca="1">VLOOKUP($B86,基础扩展表!$E:$AG,MATCH(AU$2,基础扩展表!$E$1:$AG$1,0),FALSE)</f>
        <v>#N/A</v>
      </c>
      <c r="AV86" t="e">
        <f ca="1">VLOOKUP($B86,基础扩展表!$E:$AG,MATCH(AV$2,基础扩展表!$E$1:$AG$1,0),FALSE)</f>
        <v>#N/A</v>
      </c>
      <c r="AW86" t="e">
        <f ca="1">VLOOKUP($B86,基础扩展表!$E:$AG,MATCH(AW$2,基础扩展表!$E$1:$AG$1,0),FALSE)</f>
        <v>#N/A</v>
      </c>
      <c r="AX86" t="e">
        <f ca="1">VLOOKUP($B86,基础扩展表!$E:$AG,MATCH(AX$2,基础扩展表!$E$1:$AG$1,0),FALSE)</f>
        <v>#N/A</v>
      </c>
      <c r="AY86" t="e">
        <f ca="1">VLOOKUP($B86,基础扩展表!$E:$AG,MATCH(AY$2,基础扩展表!$E$1:$AG$1,0),FALSE)</f>
        <v>#N/A</v>
      </c>
      <c r="AZ86" t="e">
        <f ca="1">VLOOKUP($B86,基础扩展表!$E:$AG,MATCH(AZ$2,基础扩展表!$E$1:$AG$1,0),FALSE)</f>
        <v>#N/A</v>
      </c>
      <c r="BA86" t="e">
        <f ca="1">VLOOKUP($B86,基础扩展表!$E:$AG,MATCH(BA$2,基础扩展表!$E$1:$AG$1,0),FALSE)</f>
        <v>#N/A</v>
      </c>
      <c r="BB86" t="e">
        <f ca="1">VLOOKUP($B86,基础扩展表!$E:$AG,MATCH(BB$2,基础扩展表!$E$1:$AG$1,0),FALSE)</f>
        <v>#N/A</v>
      </c>
      <c r="BC86" t="e">
        <f ca="1">VLOOKUP($B86,基础扩展表!$E:$AG,MATCH(BC$2,基础扩展表!$E$1:$AG$1,0),FALSE)</f>
        <v>#N/A</v>
      </c>
      <c r="BD86" t="e">
        <f ca="1">VLOOKUP($B86,基础扩展表!$E:$AG,MATCH(BD$2,基础扩展表!$E$1:$AG$1,0),FALSE)</f>
        <v>#N/A</v>
      </c>
      <c r="BE86" t="e">
        <f ca="1">VLOOKUP($B86,基础扩展表!$E:$AG,MATCH(BE$2,基础扩展表!$E$1:$AG$1,0),FALSE)</f>
        <v>#N/A</v>
      </c>
      <c r="BF86" t="e">
        <f ca="1">VLOOKUP($B86,基础扩展表!$E:$AG,MATCH(BF$2,基础扩展表!$E$1:$AG$1,0),FALSE)</f>
        <v>#N/A</v>
      </c>
      <c r="BG86" t="e">
        <f ca="1">VLOOKUP($B86,基础扩展表!$E:$AG,MATCH(BG$2,基础扩展表!$E$1:$AG$1,0),FALSE)</f>
        <v>#N/A</v>
      </c>
      <c r="BH86" t="e">
        <f ca="1">VLOOKUP($B86,基础扩展表!$E:$AG,MATCH(BH$2,基础扩展表!$E$1:$AG$1,0),FALSE)</f>
        <v>#N/A</v>
      </c>
      <c r="BI86" t="e">
        <f ca="1">VLOOKUP($B86,基础扩展表!$E:$AG,MATCH(BI$2,基础扩展表!$E$1:$AG$1,0),FALSE)</f>
        <v>#N/A</v>
      </c>
      <c r="BJ86" t="e">
        <f ca="1">VLOOKUP($B86,基础扩展表!$E:$AG,MATCH(BJ$2,基础扩展表!$E$1:$AG$1,0),FALSE)</f>
        <v>#N/A</v>
      </c>
      <c r="BK86" t="e">
        <f ca="1">VLOOKUP($B86,基础扩展表!$E:$AG,MATCH(BK$2,基础扩展表!$E$1:$AG$1,0),FALSE)</f>
        <v>#N/A</v>
      </c>
      <c r="BL86" t="e">
        <f ca="1">VLOOKUP($B86,基础扩展表!$E:$AG,MATCH(BL$2,基础扩展表!$E$1:$AG$1,0),FALSE)</f>
        <v>#N/A</v>
      </c>
      <c r="BM86" t="e">
        <f ca="1">VLOOKUP($B86,基础扩展表!$E:$AG,MATCH(BM$2,基础扩展表!$E$1:$AG$1,0),FALSE)</f>
        <v>#N/A</v>
      </c>
      <c r="BN86" t="e">
        <f ca="1">VLOOKUP($B86,基础扩展表!$E:$AG,MATCH(BN$2,基础扩展表!$E$1:$AG$1,0),FALSE)</f>
        <v>#N/A</v>
      </c>
      <c r="BO86" t="e">
        <f ca="1">VLOOKUP($B86,基础扩展表!$E:$AG,MATCH(BO$2,基础扩展表!$E$1:$AG$1,0),FALSE)</f>
        <v>#N/A</v>
      </c>
      <c r="BP86" t="e">
        <f ca="1">VLOOKUP($B86,基础扩展表!$E:$AG,MATCH(BP$2,基础扩展表!$E$1:$AG$1,0),FALSE)</f>
        <v>#N/A</v>
      </c>
      <c r="BQ86" t="str">
        <f ca="1">IF($B86="","",IF(VLOOKUP($E86,模型表!$C:$R,16,FALSE)=1,VLOOKUP($E86,模型表!$C:$S,17,FALSE),""))</f>
        <v/>
      </c>
      <c r="BR86" t="e">
        <f ca="1">VLOOKUP(C86,模型表!D:H,5,FALSE)</f>
        <v>#N/A</v>
      </c>
    </row>
    <row r="87" spans="2:70" x14ac:dyDescent="0.2">
      <c r="B87" t="str">
        <f t="array" aca="1" ref="B87" ca="1">INDEX(基础表!$Y:$Y,SMALL(IF(基础表!$Z:$Z=0,ROW(基础表!$Z:$Z),999),ROW(H81)))&amp;""</f>
        <v/>
      </c>
      <c r="C87" t="e">
        <f ca="1">VLOOKUP(VLOOKUP($B87,基础表!$E:$G,3,FALSE),模型表!$C:$D,2,FALSE)</f>
        <v>#N/A</v>
      </c>
      <c r="E87" t="e">
        <f ca="1">VLOOKUP($B87,基础表!$E:$G,3,FALSE)</f>
        <v>#N/A</v>
      </c>
      <c r="G87" t="e">
        <f ca="1">VLOOKUP($E87,模型表!$C:$G,5,FALSE)</f>
        <v>#N/A</v>
      </c>
      <c r="H87" t="e">
        <f ca="1">VLOOKUP($E87,模型表!$C:$F,4,FALSE)</f>
        <v>#N/A</v>
      </c>
      <c r="I87" t="e">
        <f ca="1">VLOOKUP($E87,模型表!$C:$J,8,FALSE)</f>
        <v>#N/A</v>
      </c>
      <c r="K87" t="str">
        <f t="shared" ca="1" si="12"/>
        <v/>
      </c>
      <c r="L87" t="str">
        <f t="shared" ca="1" si="13"/>
        <v/>
      </c>
      <c r="M87" t="str">
        <f t="shared" ca="1" si="14"/>
        <v/>
      </c>
      <c r="N87" t="str">
        <f t="shared" ca="1" si="15"/>
        <v/>
      </c>
      <c r="O87" t="str">
        <f t="shared" ca="1" si="21"/>
        <v/>
      </c>
      <c r="P87" t="str">
        <f t="shared" ca="1" si="16"/>
        <v/>
      </c>
      <c r="Q87" t="e">
        <f ca="1">VLOOKUP($E87,模型表!$C:$K,9,FALSE)</f>
        <v>#N/A</v>
      </c>
      <c r="S87" t="e">
        <f ca="1">IF(VLOOKUP($E87,模型表!$C:$L,6,FALSE)=0,"",VLOOKUP($E87,模型表!$C:$L,10,FALSE))</f>
        <v>#N/A</v>
      </c>
      <c r="U87" t="e">
        <f ca="1">VLOOKUP($E87,模型表!$C:$Q,11,FALSE)</f>
        <v>#N/A</v>
      </c>
      <c r="Y87" t="e">
        <f ca="1">IF(VLOOKUP($E87,模型表!$C:$N,12,FALSE)="Death",VLOOKUP($E87,模型表!$C:$Q,13,FALSE),"")</f>
        <v>#N/A</v>
      </c>
      <c r="Z87" t="str">
        <f ca="1">IF($B87="","",IF(VLOOKUP($E87,模型表!$C:$O,12,FALSE)="PBuff","["&amp;VLOOKUP($E87,模型表!$C:Q,13,FALSE)&amp;"]","[]"))</f>
        <v/>
      </c>
      <c r="AA87" t="e">
        <f ca="1">VLOOKUP($B87,基础扩展表!$E:$I,5,FALSE)</f>
        <v>#N/A</v>
      </c>
      <c r="AB87" t="e">
        <f ca="1">VLOOKUP($B87,基础扩展表!$E:$I,4,FALSE)</f>
        <v>#N/A</v>
      </c>
      <c r="AC87" t="e">
        <f ca="1">VLOOKUP($B87,基础表!$E:$T,16,FALSE)</f>
        <v>#N/A</v>
      </c>
      <c r="AD87" t="str">
        <f t="shared" ca="1" si="22"/>
        <v/>
      </c>
      <c r="AE87" t="str">
        <f t="shared" ca="1" si="17"/>
        <v/>
      </c>
      <c r="AF87" t="str">
        <f t="shared" ca="1" si="18"/>
        <v/>
      </c>
      <c r="AH87" t="e">
        <f ca="1">VLOOKUP($B87,基础表!$E:$R,14,FALSE)</f>
        <v>#N/A</v>
      </c>
      <c r="AI87" t="e">
        <f ca="1">VLOOKUP($B87,基础表!$E:$S,13,FALSE)</f>
        <v>#N/A</v>
      </c>
      <c r="AK87" t="e">
        <f ca="1">VLOOKUP($B87,基础表!$E:$H,4,FALSE)</f>
        <v>#N/A</v>
      </c>
      <c r="AN87" s="23" t="e">
        <f t="shared" ca="1" si="23"/>
        <v>#N/A</v>
      </c>
      <c r="AO87" s="23" t="str">
        <f t="shared" ca="1" si="19"/>
        <v/>
      </c>
      <c r="AP87" s="23" t="str">
        <f t="shared" ca="1" si="20"/>
        <v/>
      </c>
      <c r="AR87" t="e">
        <f ca="1">VLOOKUP($B87,基础表!$E:$J,4,FALSE)</f>
        <v>#N/A</v>
      </c>
      <c r="AS87" t="e">
        <f ca="1">VLOOKUP($B87,基础表!$E:$J,5,FALSE)</f>
        <v>#N/A</v>
      </c>
      <c r="AT87" t="e">
        <f ca="1">VLOOKUP($B87,基础表!$E:$J,6,FALSE)</f>
        <v>#N/A</v>
      </c>
      <c r="AU87" t="e">
        <f ca="1">VLOOKUP($B87,基础扩展表!$E:$AG,MATCH(AU$2,基础扩展表!$E$1:$AG$1,0),FALSE)</f>
        <v>#N/A</v>
      </c>
      <c r="AV87" t="e">
        <f ca="1">VLOOKUP($B87,基础扩展表!$E:$AG,MATCH(AV$2,基础扩展表!$E$1:$AG$1,0),FALSE)</f>
        <v>#N/A</v>
      </c>
      <c r="AW87" t="e">
        <f ca="1">VLOOKUP($B87,基础扩展表!$E:$AG,MATCH(AW$2,基础扩展表!$E$1:$AG$1,0),FALSE)</f>
        <v>#N/A</v>
      </c>
      <c r="AX87" t="e">
        <f ca="1">VLOOKUP($B87,基础扩展表!$E:$AG,MATCH(AX$2,基础扩展表!$E$1:$AG$1,0),FALSE)</f>
        <v>#N/A</v>
      </c>
      <c r="AY87" t="e">
        <f ca="1">VLOOKUP($B87,基础扩展表!$E:$AG,MATCH(AY$2,基础扩展表!$E$1:$AG$1,0),FALSE)</f>
        <v>#N/A</v>
      </c>
      <c r="AZ87" t="e">
        <f ca="1">VLOOKUP($B87,基础扩展表!$E:$AG,MATCH(AZ$2,基础扩展表!$E$1:$AG$1,0),FALSE)</f>
        <v>#N/A</v>
      </c>
      <c r="BA87" t="e">
        <f ca="1">VLOOKUP($B87,基础扩展表!$E:$AG,MATCH(BA$2,基础扩展表!$E$1:$AG$1,0),FALSE)</f>
        <v>#N/A</v>
      </c>
      <c r="BB87" t="e">
        <f ca="1">VLOOKUP($B87,基础扩展表!$E:$AG,MATCH(BB$2,基础扩展表!$E$1:$AG$1,0),FALSE)</f>
        <v>#N/A</v>
      </c>
      <c r="BC87" t="e">
        <f ca="1">VLOOKUP($B87,基础扩展表!$E:$AG,MATCH(BC$2,基础扩展表!$E$1:$AG$1,0),FALSE)</f>
        <v>#N/A</v>
      </c>
      <c r="BD87" t="e">
        <f ca="1">VLOOKUP($B87,基础扩展表!$E:$AG,MATCH(BD$2,基础扩展表!$E$1:$AG$1,0),FALSE)</f>
        <v>#N/A</v>
      </c>
      <c r="BE87" t="e">
        <f ca="1">VLOOKUP($B87,基础扩展表!$E:$AG,MATCH(BE$2,基础扩展表!$E$1:$AG$1,0),FALSE)</f>
        <v>#N/A</v>
      </c>
      <c r="BF87" t="e">
        <f ca="1">VLOOKUP($B87,基础扩展表!$E:$AG,MATCH(BF$2,基础扩展表!$E$1:$AG$1,0),FALSE)</f>
        <v>#N/A</v>
      </c>
      <c r="BG87" t="e">
        <f ca="1">VLOOKUP($B87,基础扩展表!$E:$AG,MATCH(BG$2,基础扩展表!$E$1:$AG$1,0),FALSE)</f>
        <v>#N/A</v>
      </c>
      <c r="BH87" t="e">
        <f ca="1">VLOOKUP($B87,基础扩展表!$E:$AG,MATCH(BH$2,基础扩展表!$E$1:$AG$1,0),FALSE)</f>
        <v>#N/A</v>
      </c>
      <c r="BI87" t="e">
        <f ca="1">VLOOKUP($B87,基础扩展表!$E:$AG,MATCH(BI$2,基础扩展表!$E$1:$AG$1,0),FALSE)</f>
        <v>#N/A</v>
      </c>
      <c r="BJ87" t="e">
        <f ca="1">VLOOKUP($B87,基础扩展表!$E:$AG,MATCH(BJ$2,基础扩展表!$E$1:$AG$1,0),FALSE)</f>
        <v>#N/A</v>
      </c>
      <c r="BK87" t="e">
        <f ca="1">VLOOKUP($B87,基础扩展表!$E:$AG,MATCH(BK$2,基础扩展表!$E$1:$AG$1,0),FALSE)</f>
        <v>#N/A</v>
      </c>
      <c r="BL87" t="e">
        <f ca="1">VLOOKUP($B87,基础扩展表!$E:$AG,MATCH(BL$2,基础扩展表!$E$1:$AG$1,0),FALSE)</f>
        <v>#N/A</v>
      </c>
      <c r="BM87" t="e">
        <f ca="1">VLOOKUP($B87,基础扩展表!$E:$AG,MATCH(BM$2,基础扩展表!$E$1:$AG$1,0),FALSE)</f>
        <v>#N/A</v>
      </c>
      <c r="BN87" t="e">
        <f ca="1">VLOOKUP($B87,基础扩展表!$E:$AG,MATCH(BN$2,基础扩展表!$E$1:$AG$1,0),FALSE)</f>
        <v>#N/A</v>
      </c>
      <c r="BO87" t="e">
        <f ca="1">VLOOKUP($B87,基础扩展表!$E:$AG,MATCH(BO$2,基础扩展表!$E$1:$AG$1,0),FALSE)</f>
        <v>#N/A</v>
      </c>
      <c r="BP87" t="e">
        <f ca="1">VLOOKUP($B87,基础扩展表!$E:$AG,MATCH(BP$2,基础扩展表!$E$1:$AG$1,0),FALSE)</f>
        <v>#N/A</v>
      </c>
      <c r="BQ87" t="str">
        <f ca="1">IF($B87="","",IF(VLOOKUP($E87,模型表!$C:$R,16,FALSE)=1,VLOOKUP($E87,模型表!$C:$S,17,FALSE),""))</f>
        <v/>
      </c>
      <c r="BR87" t="e">
        <f ca="1">VLOOKUP(C87,模型表!D:H,5,FALSE)</f>
        <v>#N/A</v>
      </c>
    </row>
    <row r="88" spans="2:70" x14ac:dyDescent="0.2">
      <c r="B88" t="str">
        <f t="array" aca="1" ref="B88" ca="1">INDEX(基础表!$Y:$Y,SMALL(IF(基础表!$Z:$Z=0,ROW(基础表!$Z:$Z),999),ROW(H82)))&amp;""</f>
        <v/>
      </c>
      <c r="C88" t="e">
        <f ca="1">VLOOKUP(VLOOKUP($B88,基础表!$E:$G,3,FALSE),模型表!$C:$D,2,FALSE)</f>
        <v>#N/A</v>
      </c>
      <c r="E88" t="e">
        <f ca="1">VLOOKUP($B88,基础表!$E:$G,3,FALSE)</f>
        <v>#N/A</v>
      </c>
      <c r="G88" t="e">
        <f ca="1">VLOOKUP($E88,模型表!$C:$G,5,FALSE)</f>
        <v>#N/A</v>
      </c>
      <c r="H88" t="e">
        <f ca="1">VLOOKUP($E88,模型表!$C:$F,4,FALSE)</f>
        <v>#N/A</v>
      </c>
      <c r="I88" t="e">
        <f ca="1">VLOOKUP($E88,模型表!$C:$J,8,FALSE)</f>
        <v>#N/A</v>
      </c>
      <c r="K88" t="str">
        <f t="shared" ca="1" si="12"/>
        <v/>
      </c>
      <c r="L88" t="str">
        <f t="shared" ca="1" si="13"/>
        <v/>
      </c>
      <c r="M88" t="str">
        <f t="shared" ca="1" si="14"/>
        <v/>
      </c>
      <c r="N88" t="str">
        <f t="shared" ca="1" si="15"/>
        <v/>
      </c>
      <c r="O88" t="str">
        <f t="shared" ca="1" si="21"/>
        <v/>
      </c>
      <c r="P88" t="str">
        <f t="shared" ca="1" si="16"/>
        <v/>
      </c>
      <c r="Q88" t="e">
        <f ca="1">VLOOKUP($E88,模型表!$C:$K,9,FALSE)</f>
        <v>#N/A</v>
      </c>
      <c r="S88" t="e">
        <f ca="1">IF(VLOOKUP($E88,模型表!$C:$L,6,FALSE)=0,"",VLOOKUP($E88,模型表!$C:$L,10,FALSE))</f>
        <v>#N/A</v>
      </c>
      <c r="U88" t="e">
        <f ca="1">VLOOKUP($E88,模型表!$C:$Q,11,FALSE)</f>
        <v>#N/A</v>
      </c>
      <c r="Y88" t="e">
        <f ca="1">IF(VLOOKUP($E88,模型表!$C:$N,12,FALSE)="Death",VLOOKUP($E88,模型表!$C:$Q,13,FALSE),"")</f>
        <v>#N/A</v>
      </c>
      <c r="Z88" t="str">
        <f ca="1">IF($B88="","",IF(VLOOKUP($E88,模型表!$C:$O,12,FALSE)="PBuff","["&amp;VLOOKUP($E88,模型表!$C:Q,13,FALSE)&amp;"]","[]"))</f>
        <v/>
      </c>
      <c r="AA88" t="e">
        <f ca="1">VLOOKUP($B88,基础扩展表!$E:$I,5,FALSE)</f>
        <v>#N/A</v>
      </c>
      <c r="AB88" t="e">
        <f ca="1">VLOOKUP($B88,基础扩展表!$E:$I,4,FALSE)</f>
        <v>#N/A</v>
      </c>
      <c r="AC88" t="e">
        <f ca="1">VLOOKUP($B88,基础表!$E:$T,16,FALSE)</f>
        <v>#N/A</v>
      </c>
      <c r="AD88" t="str">
        <f t="shared" ca="1" si="22"/>
        <v/>
      </c>
      <c r="AE88" t="str">
        <f t="shared" ca="1" si="17"/>
        <v/>
      </c>
      <c r="AF88" t="str">
        <f t="shared" ca="1" si="18"/>
        <v/>
      </c>
      <c r="AH88" t="e">
        <f ca="1">VLOOKUP($B88,基础表!$E:$R,14,FALSE)</f>
        <v>#N/A</v>
      </c>
      <c r="AI88" t="e">
        <f ca="1">VLOOKUP($B88,基础表!$E:$S,13,FALSE)</f>
        <v>#N/A</v>
      </c>
      <c r="AK88" t="e">
        <f ca="1">VLOOKUP($B88,基础表!$E:$H,4,FALSE)</f>
        <v>#N/A</v>
      </c>
      <c r="AN88" s="23" t="e">
        <f t="shared" ca="1" si="23"/>
        <v>#N/A</v>
      </c>
      <c r="AO88" s="23" t="str">
        <f t="shared" ca="1" si="19"/>
        <v/>
      </c>
      <c r="AP88" s="23" t="str">
        <f t="shared" ca="1" si="20"/>
        <v/>
      </c>
      <c r="AR88" t="e">
        <f ca="1">VLOOKUP($B88,基础表!$E:$J,4,FALSE)</f>
        <v>#N/A</v>
      </c>
      <c r="AS88" t="e">
        <f ca="1">VLOOKUP($B88,基础表!$E:$J,5,FALSE)</f>
        <v>#N/A</v>
      </c>
      <c r="AT88" t="e">
        <f ca="1">VLOOKUP($B88,基础表!$E:$J,6,FALSE)</f>
        <v>#N/A</v>
      </c>
      <c r="AU88" t="e">
        <f ca="1">VLOOKUP($B88,基础扩展表!$E:$AG,MATCH(AU$2,基础扩展表!$E$1:$AG$1,0),FALSE)</f>
        <v>#N/A</v>
      </c>
      <c r="AV88" t="e">
        <f ca="1">VLOOKUP($B88,基础扩展表!$E:$AG,MATCH(AV$2,基础扩展表!$E$1:$AG$1,0),FALSE)</f>
        <v>#N/A</v>
      </c>
      <c r="AW88" t="e">
        <f ca="1">VLOOKUP($B88,基础扩展表!$E:$AG,MATCH(AW$2,基础扩展表!$E$1:$AG$1,0),FALSE)</f>
        <v>#N/A</v>
      </c>
      <c r="AX88" t="e">
        <f ca="1">VLOOKUP($B88,基础扩展表!$E:$AG,MATCH(AX$2,基础扩展表!$E$1:$AG$1,0),FALSE)</f>
        <v>#N/A</v>
      </c>
      <c r="AY88" t="e">
        <f ca="1">VLOOKUP($B88,基础扩展表!$E:$AG,MATCH(AY$2,基础扩展表!$E$1:$AG$1,0),FALSE)</f>
        <v>#N/A</v>
      </c>
      <c r="AZ88" t="e">
        <f ca="1">VLOOKUP($B88,基础扩展表!$E:$AG,MATCH(AZ$2,基础扩展表!$E$1:$AG$1,0),FALSE)</f>
        <v>#N/A</v>
      </c>
      <c r="BA88" t="e">
        <f ca="1">VLOOKUP($B88,基础扩展表!$E:$AG,MATCH(BA$2,基础扩展表!$E$1:$AG$1,0),FALSE)</f>
        <v>#N/A</v>
      </c>
      <c r="BB88" t="e">
        <f ca="1">VLOOKUP($B88,基础扩展表!$E:$AG,MATCH(BB$2,基础扩展表!$E$1:$AG$1,0),FALSE)</f>
        <v>#N/A</v>
      </c>
      <c r="BC88" t="e">
        <f ca="1">VLOOKUP($B88,基础扩展表!$E:$AG,MATCH(BC$2,基础扩展表!$E$1:$AG$1,0),FALSE)</f>
        <v>#N/A</v>
      </c>
      <c r="BD88" t="e">
        <f ca="1">VLOOKUP($B88,基础扩展表!$E:$AG,MATCH(BD$2,基础扩展表!$E$1:$AG$1,0),FALSE)</f>
        <v>#N/A</v>
      </c>
      <c r="BE88" t="e">
        <f ca="1">VLOOKUP($B88,基础扩展表!$E:$AG,MATCH(BE$2,基础扩展表!$E$1:$AG$1,0),FALSE)</f>
        <v>#N/A</v>
      </c>
      <c r="BF88" t="e">
        <f ca="1">VLOOKUP($B88,基础扩展表!$E:$AG,MATCH(BF$2,基础扩展表!$E$1:$AG$1,0),FALSE)</f>
        <v>#N/A</v>
      </c>
      <c r="BG88" t="e">
        <f ca="1">VLOOKUP($B88,基础扩展表!$E:$AG,MATCH(BG$2,基础扩展表!$E$1:$AG$1,0),FALSE)</f>
        <v>#N/A</v>
      </c>
      <c r="BH88" t="e">
        <f ca="1">VLOOKUP($B88,基础扩展表!$E:$AG,MATCH(BH$2,基础扩展表!$E$1:$AG$1,0),FALSE)</f>
        <v>#N/A</v>
      </c>
      <c r="BI88" t="e">
        <f ca="1">VLOOKUP($B88,基础扩展表!$E:$AG,MATCH(BI$2,基础扩展表!$E$1:$AG$1,0),FALSE)</f>
        <v>#N/A</v>
      </c>
      <c r="BJ88" t="e">
        <f ca="1">VLOOKUP($B88,基础扩展表!$E:$AG,MATCH(BJ$2,基础扩展表!$E$1:$AG$1,0),FALSE)</f>
        <v>#N/A</v>
      </c>
      <c r="BK88" t="e">
        <f ca="1">VLOOKUP($B88,基础扩展表!$E:$AG,MATCH(BK$2,基础扩展表!$E$1:$AG$1,0),FALSE)</f>
        <v>#N/A</v>
      </c>
      <c r="BL88" t="e">
        <f ca="1">VLOOKUP($B88,基础扩展表!$E:$AG,MATCH(BL$2,基础扩展表!$E$1:$AG$1,0),FALSE)</f>
        <v>#N/A</v>
      </c>
      <c r="BM88" t="e">
        <f ca="1">VLOOKUP($B88,基础扩展表!$E:$AG,MATCH(BM$2,基础扩展表!$E$1:$AG$1,0),FALSE)</f>
        <v>#N/A</v>
      </c>
      <c r="BN88" t="e">
        <f ca="1">VLOOKUP($B88,基础扩展表!$E:$AG,MATCH(BN$2,基础扩展表!$E$1:$AG$1,0),FALSE)</f>
        <v>#N/A</v>
      </c>
      <c r="BO88" t="e">
        <f ca="1">VLOOKUP($B88,基础扩展表!$E:$AG,MATCH(BO$2,基础扩展表!$E$1:$AG$1,0),FALSE)</f>
        <v>#N/A</v>
      </c>
      <c r="BP88" t="e">
        <f ca="1">VLOOKUP($B88,基础扩展表!$E:$AG,MATCH(BP$2,基础扩展表!$E$1:$AG$1,0),FALSE)</f>
        <v>#N/A</v>
      </c>
      <c r="BQ88" t="str">
        <f ca="1">IF($B88="","",IF(VLOOKUP($E88,模型表!$C:$R,16,FALSE)=1,VLOOKUP($E88,模型表!$C:$S,17,FALSE),""))</f>
        <v/>
      </c>
      <c r="BR88" t="e">
        <f ca="1">VLOOKUP(C88,模型表!D:H,5,FALSE)</f>
        <v>#N/A</v>
      </c>
    </row>
    <row r="89" spans="2:70" x14ac:dyDescent="0.2">
      <c r="B89" t="str">
        <f t="array" aca="1" ref="B89" ca="1">INDEX(基础表!$Y:$Y,SMALL(IF(基础表!$Z:$Z=0,ROW(基础表!$Z:$Z),999),ROW(H83)))&amp;""</f>
        <v/>
      </c>
      <c r="C89" t="e">
        <f ca="1">VLOOKUP(VLOOKUP($B89,基础表!$E:$G,3,FALSE),模型表!$C:$D,2,FALSE)</f>
        <v>#N/A</v>
      </c>
      <c r="E89" t="e">
        <f ca="1">VLOOKUP($B89,基础表!$E:$G,3,FALSE)</f>
        <v>#N/A</v>
      </c>
      <c r="G89" t="e">
        <f ca="1">VLOOKUP($E89,模型表!$C:$G,5,FALSE)</f>
        <v>#N/A</v>
      </c>
      <c r="H89" t="e">
        <f ca="1">VLOOKUP($E89,模型表!$C:$F,4,FALSE)</f>
        <v>#N/A</v>
      </c>
      <c r="I89" t="e">
        <f ca="1">VLOOKUP($E89,模型表!$C:$J,8,FALSE)</f>
        <v>#N/A</v>
      </c>
      <c r="K89" t="str">
        <f t="shared" ca="1" si="12"/>
        <v/>
      </c>
      <c r="L89" t="str">
        <f t="shared" ca="1" si="13"/>
        <v/>
      </c>
      <c r="M89" t="str">
        <f t="shared" ca="1" si="14"/>
        <v/>
      </c>
      <c r="N89" t="str">
        <f t="shared" ca="1" si="15"/>
        <v/>
      </c>
      <c r="O89" t="str">
        <f t="shared" ca="1" si="21"/>
        <v/>
      </c>
      <c r="P89" t="str">
        <f t="shared" ca="1" si="16"/>
        <v/>
      </c>
      <c r="Q89" t="e">
        <f ca="1">VLOOKUP($E89,模型表!$C:$K,9,FALSE)</f>
        <v>#N/A</v>
      </c>
      <c r="S89" t="e">
        <f ca="1">IF(VLOOKUP($E89,模型表!$C:$L,6,FALSE)=0,"",VLOOKUP($E89,模型表!$C:$L,10,FALSE))</f>
        <v>#N/A</v>
      </c>
      <c r="U89" t="e">
        <f ca="1">VLOOKUP($E89,模型表!$C:$Q,11,FALSE)</f>
        <v>#N/A</v>
      </c>
      <c r="Y89" t="e">
        <f ca="1">IF(VLOOKUP($E89,模型表!$C:$N,12,FALSE)="Death",VLOOKUP($E89,模型表!$C:$Q,13,FALSE),"")</f>
        <v>#N/A</v>
      </c>
      <c r="Z89" t="str">
        <f ca="1">IF($B89="","",IF(VLOOKUP($E89,模型表!$C:$O,12,FALSE)="PBuff","["&amp;VLOOKUP($E89,模型表!$C:Q,13,FALSE)&amp;"]","[]"))</f>
        <v/>
      </c>
      <c r="AA89" t="e">
        <f ca="1">VLOOKUP($B89,基础扩展表!$E:$I,5,FALSE)</f>
        <v>#N/A</v>
      </c>
      <c r="AB89" t="e">
        <f ca="1">VLOOKUP($B89,基础扩展表!$E:$I,4,FALSE)</f>
        <v>#N/A</v>
      </c>
      <c r="AC89" t="e">
        <f ca="1">VLOOKUP($B89,基础表!$E:$T,16,FALSE)</f>
        <v>#N/A</v>
      </c>
      <c r="AD89" t="str">
        <f t="shared" ca="1" si="22"/>
        <v/>
      </c>
      <c r="AE89" t="str">
        <f t="shared" ca="1" si="17"/>
        <v/>
      </c>
      <c r="AF89" t="str">
        <f t="shared" ca="1" si="18"/>
        <v/>
      </c>
      <c r="AH89" t="e">
        <f ca="1">VLOOKUP($B89,基础表!$E:$R,14,FALSE)</f>
        <v>#N/A</v>
      </c>
      <c r="AI89" t="e">
        <f ca="1">VLOOKUP($B89,基础表!$E:$S,13,FALSE)</f>
        <v>#N/A</v>
      </c>
      <c r="AK89" t="e">
        <f ca="1">VLOOKUP($B89,基础表!$E:$H,4,FALSE)</f>
        <v>#N/A</v>
      </c>
      <c r="AN89" s="23" t="e">
        <f t="shared" ca="1" si="23"/>
        <v>#N/A</v>
      </c>
      <c r="AO89" s="23" t="str">
        <f t="shared" ca="1" si="19"/>
        <v/>
      </c>
      <c r="AP89" s="23" t="str">
        <f t="shared" ca="1" si="20"/>
        <v/>
      </c>
      <c r="AR89" t="e">
        <f ca="1">VLOOKUP($B89,基础表!$E:$J,4,FALSE)</f>
        <v>#N/A</v>
      </c>
      <c r="AS89" t="e">
        <f ca="1">VLOOKUP($B89,基础表!$E:$J,5,FALSE)</f>
        <v>#N/A</v>
      </c>
      <c r="AT89" t="e">
        <f ca="1">VLOOKUP($B89,基础表!$E:$J,6,FALSE)</f>
        <v>#N/A</v>
      </c>
      <c r="AU89" t="e">
        <f ca="1">VLOOKUP($B89,基础扩展表!$E:$AG,MATCH(AU$2,基础扩展表!$E$1:$AG$1,0),FALSE)</f>
        <v>#N/A</v>
      </c>
      <c r="AV89" t="e">
        <f ca="1">VLOOKUP($B89,基础扩展表!$E:$AG,MATCH(AV$2,基础扩展表!$E$1:$AG$1,0),FALSE)</f>
        <v>#N/A</v>
      </c>
      <c r="AW89" t="e">
        <f ca="1">VLOOKUP($B89,基础扩展表!$E:$AG,MATCH(AW$2,基础扩展表!$E$1:$AG$1,0),FALSE)</f>
        <v>#N/A</v>
      </c>
      <c r="AX89" t="e">
        <f ca="1">VLOOKUP($B89,基础扩展表!$E:$AG,MATCH(AX$2,基础扩展表!$E$1:$AG$1,0),FALSE)</f>
        <v>#N/A</v>
      </c>
      <c r="AY89" t="e">
        <f ca="1">VLOOKUP($B89,基础扩展表!$E:$AG,MATCH(AY$2,基础扩展表!$E$1:$AG$1,0),FALSE)</f>
        <v>#N/A</v>
      </c>
      <c r="AZ89" t="e">
        <f ca="1">VLOOKUP($B89,基础扩展表!$E:$AG,MATCH(AZ$2,基础扩展表!$E$1:$AG$1,0),FALSE)</f>
        <v>#N/A</v>
      </c>
      <c r="BA89" t="e">
        <f ca="1">VLOOKUP($B89,基础扩展表!$E:$AG,MATCH(BA$2,基础扩展表!$E$1:$AG$1,0),FALSE)</f>
        <v>#N/A</v>
      </c>
      <c r="BB89" t="e">
        <f ca="1">VLOOKUP($B89,基础扩展表!$E:$AG,MATCH(BB$2,基础扩展表!$E$1:$AG$1,0),FALSE)</f>
        <v>#N/A</v>
      </c>
      <c r="BC89" t="e">
        <f ca="1">VLOOKUP($B89,基础扩展表!$E:$AG,MATCH(BC$2,基础扩展表!$E$1:$AG$1,0),FALSE)</f>
        <v>#N/A</v>
      </c>
      <c r="BD89" t="e">
        <f ca="1">VLOOKUP($B89,基础扩展表!$E:$AG,MATCH(BD$2,基础扩展表!$E$1:$AG$1,0),FALSE)</f>
        <v>#N/A</v>
      </c>
      <c r="BE89" t="e">
        <f ca="1">VLOOKUP($B89,基础扩展表!$E:$AG,MATCH(BE$2,基础扩展表!$E$1:$AG$1,0),FALSE)</f>
        <v>#N/A</v>
      </c>
      <c r="BF89" t="e">
        <f ca="1">VLOOKUP($B89,基础扩展表!$E:$AG,MATCH(BF$2,基础扩展表!$E$1:$AG$1,0),FALSE)</f>
        <v>#N/A</v>
      </c>
      <c r="BG89" t="e">
        <f ca="1">VLOOKUP($B89,基础扩展表!$E:$AG,MATCH(BG$2,基础扩展表!$E$1:$AG$1,0),FALSE)</f>
        <v>#N/A</v>
      </c>
      <c r="BH89" t="e">
        <f ca="1">VLOOKUP($B89,基础扩展表!$E:$AG,MATCH(BH$2,基础扩展表!$E$1:$AG$1,0),FALSE)</f>
        <v>#N/A</v>
      </c>
      <c r="BI89" t="e">
        <f ca="1">VLOOKUP($B89,基础扩展表!$E:$AG,MATCH(BI$2,基础扩展表!$E$1:$AG$1,0),FALSE)</f>
        <v>#N/A</v>
      </c>
      <c r="BJ89" t="e">
        <f ca="1">VLOOKUP($B89,基础扩展表!$E:$AG,MATCH(BJ$2,基础扩展表!$E$1:$AG$1,0),FALSE)</f>
        <v>#N/A</v>
      </c>
      <c r="BK89" t="e">
        <f ca="1">VLOOKUP($B89,基础扩展表!$E:$AG,MATCH(BK$2,基础扩展表!$E$1:$AG$1,0),FALSE)</f>
        <v>#N/A</v>
      </c>
      <c r="BL89" t="e">
        <f ca="1">VLOOKUP($B89,基础扩展表!$E:$AG,MATCH(BL$2,基础扩展表!$E$1:$AG$1,0),FALSE)</f>
        <v>#N/A</v>
      </c>
      <c r="BM89" t="e">
        <f ca="1">VLOOKUP($B89,基础扩展表!$E:$AG,MATCH(BM$2,基础扩展表!$E$1:$AG$1,0),FALSE)</f>
        <v>#N/A</v>
      </c>
      <c r="BN89" t="e">
        <f ca="1">VLOOKUP($B89,基础扩展表!$E:$AG,MATCH(BN$2,基础扩展表!$E$1:$AG$1,0),FALSE)</f>
        <v>#N/A</v>
      </c>
      <c r="BO89" t="e">
        <f ca="1">VLOOKUP($B89,基础扩展表!$E:$AG,MATCH(BO$2,基础扩展表!$E$1:$AG$1,0),FALSE)</f>
        <v>#N/A</v>
      </c>
      <c r="BP89" t="e">
        <f ca="1">VLOOKUP($B89,基础扩展表!$E:$AG,MATCH(BP$2,基础扩展表!$E$1:$AG$1,0),FALSE)</f>
        <v>#N/A</v>
      </c>
      <c r="BQ89" t="str">
        <f ca="1">IF($B89="","",IF(VLOOKUP($E89,模型表!$C:$R,16,FALSE)=1,VLOOKUP($E89,模型表!$C:$S,17,FALSE),""))</f>
        <v/>
      </c>
      <c r="BR89" t="e">
        <f ca="1">VLOOKUP(C89,模型表!D:H,5,FALSE)</f>
        <v>#N/A</v>
      </c>
    </row>
    <row r="90" spans="2:70" x14ac:dyDescent="0.2">
      <c r="B90" t="str">
        <f t="array" aca="1" ref="B90" ca="1">INDEX(基础表!$Y:$Y,SMALL(IF(基础表!$Z:$Z=0,ROW(基础表!$Z:$Z),999),ROW(H84)))&amp;""</f>
        <v/>
      </c>
      <c r="C90" t="e">
        <f ca="1">VLOOKUP(VLOOKUP($B90,基础表!$E:$G,3,FALSE),模型表!$C:$D,2,FALSE)</f>
        <v>#N/A</v>
      </c>
      <c r="E90" t="e">
        <f ca="1">VLOOKUP($B90,基础表!$E:$G,3,FALSE)</f>
        <v>#N/A</v>
      </c>
      <c r="G90" t="e">
        <f ca="1">VLOOKUP($E90,模型表!$C:$G,5,FALSE)</f>
        <v>#N/A</v>
      </c>
      <c r="H90" t="e">
        <f ca="1">VLOOKUP($E90,模型表!$C:$F,4,FALSE)</f>
        <v>#N/A</v>
      </c>
      <c r="I90" t="e">
        <f ca="1">VLOOKUP($E90,模型表!$C:$J,8,FALSE)</f>
        <v>#N/A</v>
      </c>
      <c r="K90" t="str">
        <f t="shared" ca="1" si="12"/>
        <v/>
      </c>
      <c r="L90" t="str">
        <f t="shared" ca="1" si="13"/>
        <v/>
      </c>
      <c r="M90" t="str">
        <f t="shared" ca="1" si="14"/>
        <v/>
      </c>
      <c r="N90" t="str">
        <f t="shared" ca="1" si="15"/>
        <v/>
      </c>
      <c r="O90" t="str">
        <f t="shared" ca="1" si="21"/>
        <v/>
      </c>
      <c r="P90" t="str">
        <f t="shared" ca="1" si="16"/>
        <v/>
      </c>
      <c r="Q90" t="e">
        <f ca="1">VLOOKUP($E90,模型表!$C:$K,9,FALSE)</f>
        <v>#N/A</v>
      </c>
      <c r="S90" t="e">
        <f ca="1">IF(VLOOKUP($E90,模型表!$C:$L,6,FALSE)=0,"",VLOOKUP($E90,模型表!$C:$L,10,FALSE))</f>
        <v>#N/A</v>
      </c>
      <c r="U90" t="e">
        <f ca="1">VLOOKUP($E90,模型表!$C:$Q,11,FALSE)</f>
        <v>#N/A</v>
      </c>
      <c r="Y90" t="e">
        <f ca="1">IF(VLOOKUP($E90,模型表!$C:$N,12,FALSE)="Death",VLOOKUP($E90,模型表!$C:$Q,13,FALSE),"")</f>
        <v>#N/A</v>
      </c>
      <c r="Z90" t="str">
        <f ca="1">IF($B90="","",IF(VLOOKUP($E90,模型表!$C:$O,12,FALSE)="PBuff","["&amp;VLOOKUP($E90,模型表!$C:Q,13,FALSE)&amp;"]","[]"))</f>
        <v/>
      </c>
      <c r="AA90" t="e">
        <f ca="1">VLOOKUP($B90,基础扩展表!$E:$I,5,FALSE)</f>
        <v>#N/A</v>
      </c>
      <c r="AB90" t="e">
        <f ca="1">VLOOKUP($B90,基础扩展表!$E:$I,4,FALSE)</f>
        <v>#N/A</v>
      </c>
      <c r="AC90" t="e">
        <f ca="1">VLOOKUP($B90,基础表!$E:$T,16,FALSE)</f>
        <v>#N/A</v>
      </c>
      <c r="AD90" t="str">
        <f t="shared" ca="1" si="22"/>
        <v/>
      </c>
      <c r="AE90" t="str">
        <f t="shared" ca="1" si="17"/>
        <v/>
      </c>
      <c r="AF90" t="str">
        <f t="shared" ca="1" si="18"/>
        <v/>
      </c>
      <c r="AH90" t="e">
        <f ca="1">VLOOKUP($B90,基础表!$E:$R,14,FALSE)</f>
        <v>#N/A</v>
      </c>
      <c r="AI90" t="e">
        <f ca="1">VLOOKUP($B90,基础表!$E:$S,13,FALSE)</f>
        <v>#N/A</v>
      </c>
      <c r="AK90" t="e">
        <f ca="1">VLOOKUP($B90,基础表!$E:$H,4,FALSE)</f>
        <v>#N/A</v>
      </c>
      <c r="AN90" s="23" t="e">
        <f t="shared" ca="1" si="23"/>
        <v>#N/A</v>
      </c>
      <c r="AO90" s="23" t="str">
        <f t="shared" ca="1" si="19"/>
        <v/>
      </c>
      <c r="AP90" s="23" t="str">
        <f t="shared" ca="1" si="20"/>
        <v/>
      </c>
      <c r="AR90" t="e">
        <f ca="1">VLOOKUP($B90,基础表!$E:$J,4,FALSE)</f>
        <v>#N/A</v>
      </c>
      <c r="AS90" t="e">
        <f ca="1">VLOOKUP($B90,基础表!$E:$J,5,FALSE)</f>
        <v>#N/A</v>
      </c>
      <c r="AT90" t="e">
        <f ca="1">VLOOKUP($B90,基础表!$E:$J,6,FALSE)</f>
        <v>#N/A</v>
      </c>
      <c r="AU90" t="e">
        <f ca="1">VLOOKUP($B90,基础扩展表!$E:$AG,MATCH(AU$2,基础扩展表!$E$1:$AG$1,0),FALSE)</f>
        <v>#N/A</v>
      </c>
      <c r="AV90" t="e">
        <f ca="1">VLOOKUP($B90,基础扩展表!$E:$AG,MATCH(AV$2,基础扩展表!$E$1:$AG$1,0),FALSE)</f>
        <v>#N/A</v>
      </c>
      <c r="AW90" t="e">
        <f ca="1">VLOOKUP($B90,基础扩展表!$E:$AG,MATCH(AW$2,基础扩展表!$E$1:$AG$1,0),FALSE)</f>
        <v>#N/A</v>
      </c>
      <c r="AX90" t="e">
        <f ca="1">VLOOKUP($B90,基础扩展表!$E:$AG,MATCH(AX$2,基础扩展表!$E$1:$AG$1,0),FALSE)</f>
        <v>#N/A</v>
      </c>
      <c r="AY90" t="e">
        <f ca="1">VLOOKUP($B90,基础扩展表!$E:$AG,MATCH(AY$2,基础扩展表!$E$1:$AG$1,0),FALSE)</f>
        <v>#N/A</v>
      </c>
      <c r="AZ90" t="e">
        <f ca="1">VLOOKUP($B90,基础扩展表!$E:$AG,MATCH(AZ$2,基础扩展表!$E$1:$AG$1,0),FALSE)</f>
        <v>#N/A</v>
      </c>
      <c r="BA90" t="e">
        <f ca="1">VLOOKUP($B90,基础扩展表!$E:$AG,MATCH(BA$2,基础扩展表!$E$1:$AG$1,0),FALSE)</f>
        <v>#N/A</v>
      </c>
      <c r="BB90" t="e">
        <f ca="1">VLOOKUP($B90,基础扩展表!$E:$AG,MATCH(BB$2,基础扩展表!$E$1:$AG$1,0),FALSE)</f>
        <v>#N/A</v>
      </c>
      <c r="BC90" t="e">
        <f ca="1">VLOOKUP($B90,基础扩展表!$E:$AG,MATCH(BC$2,基础扩展表!$E$1:$AG$1,0),FALSE)</f>
        <v>#N/A</v>
      </c>
      <c r="BD90" t="e">
        <f ca="1">VLOOKUP($B90,基础扩展表!$E:$AG,MATCH(BD$2,基础扩展表!$E$1:$AG$1,0),FALSE)</f>
        <v>#N/A</v>
      </c>
      <c r="BE90" t="e">
        <f ca="1">VLOOKUP($B90,基础扩展表!$E:$AG,MATCH(BE$2,基础扩展表!$E$1:$AG$1,0),FALSE)</f>
        <v>#N/A</v>
      </c>
      <c r="BF90" t="e">
        <f ca="1">VLOOKUP($B90,基础扩展表!$E:$AG,MATCH(BF$2,基础扩展表!$E$1:$AG$1,0),FALSE)</f>
        <v>#N/A</v>
      </c>
      <c r="BG90" t="e">
        <f ca="1">VLOOKUP($B90,基础扩展表!$E:$AG,MATCH(BG$2,基础扩展表!$E$1:$AG$1,0),FALSE)</f>
        <v>#N/A</v>
      </c>
      <c r="BH90" t="e">
        <f ca="1">VLOOKUP($B90,基础扩展表!$E:$AG,MATCH(BH$2,基础扩展表!$E$1:$AG$1,0),FALSE)</f>
        <v>#N/A</v>
      </c>
      <c r="BI90" t="e">
        <f ca="1">VLOOKUP($B90,基础扩展表!$E:$AG,MATCH(BI$2,基础扩展表!$E$1:$AG$1,0),FALSE)</f>
        <v>#N/A</v>
      </c>
      <c r="BJ90" t="e">
        <f ca="1">VLOOKUP($B90,基础扩展表!$E:$AG,MATCH(BJ$2,基础扩展表!$E$1:$AG$1,0),FALSE)</f>
        <v>#N/A</v>
      </c>
      <c r="BK90" t="e">
        <f ca="1">VLOOKUP($B90,基础扩展表!$E:$AG,MATCH(BK$2,基础扩展表!$E$1:$AG$1,0),FALSE)</f>
        <v>#N/A</v>
      </c>
      <c r="BL90" t="e">
        <f ca="1">VLOOKUP($B90,基础扩展表!$E:$AG,MATCH(BL$2,基础扩展表!$E$1:$AG$1,0),FALSE)</f>
        <v>#N/A</v>
      </c>
      <c r="BM90" t="e">
        <f ca="1">VLOOKUP($B90,基础扩展表!$E:$AG,MATCH(BM$2,基础扩展表!$E$1:$AG$1,0),FALSE)</f>
        <v>#N/A</v>
      </c>
      <c r="BN90" t="e">
        <f ca="1">VLOOKUP($B90,基础扩展表!$E:$AG,MATCH(BN$2,基础扩展表!$E$1:$AG$1,0),FALSE)</f>
        <v>#N/A</v>
      </c>
      <c r="BO90" t="e">
        <f ca="1">VLOOKUP($B90,基础扩展表!$E:$AG,MATCH(BO$2,基础扩展表!$E$1:$AG$1,0),FALSE)</f>
        <v>#N/A</v>
      </c>
      <c r="BP90" t="e">
        <f ca="1">VLOOKUP($B90,基础扩展表!$E:$AG,MATCH(BP$2,基础扩展表!$E$1:$AG$1,0),FALSE)</f>
        <v>#N/A</v>
      </c>
      <c r="BQ90" t="str">
        <f ca="1">IF($B90="","",IF(VLOOKUP($E90,模型表!$C:$R,16,FALSE)=1,VLOOKUP($E90,模型表!$C:$S,17,FALSE),""))</f>
        <v/>
      </c>
      <c r="BR90" t="e">
        <f ca="1">VLOOKUP(C90,模型表!D:H,5,FALSE)</f>
        <v>#N/A</v>
      </c>
    </row>
    <row r="91" spans="2:70" x14ac:dyDescent="0.2">
      <c r="B91" t="str">
        <f t="array" aca="1" ref="B91" ca="1">INDEX(基础表!$Y:$Y,SMALL(IF(基础表!$Z:$Z=0,ROW(基础表!$Z:$Z),999),ROW(H85)))&amp;""</f>
        <v/>
      </c>
      <c r="C91" t="e">
        <f ca="1">VLOOKUP(VLOOKUP($B91,基础表!$E:$G,3,FALSE),模型表!$C:$D,2,FALSE)</f>
        <v>#N/A</v>
      </c>
      <c r="E91" t="e">
        <f ca="1">VLOOKUP($B91,基础表!$E:$G,3,FALSE)</f>
        <v>#N/A</v>
      </c>
      <c r="G91" t="e">
        <f ca="1">VLOOKUP($E91,模型表!$C:$G,5,FALSE)</f>
        <v>#N/A</v>
      </c>
      <c r="H91" t="e">
        <f ca="1">VLOOKUP($E91,模型表!$C:$F,4,FALSE)</f>
        <v>#N/A</v>
      </c>
      <c r="I91" t="e">
        <f ca="1">VLOOKUP($E91,模型表!$C:$J,8,FALSE)</f>
        <v>#N/A</v>
      </c>
      <c r="K91" t="str">
        <f t="shared" ca="1" si="12"/>
        <v/>
      </c>
      <c r="L91" t="str">
        <f t="shared" ca="1" si="13"/>
        <v/>
      </c>
      <c r="M91" t="str">
        <f t="shared" ca="1" si="14"/>
        <v/>
      </c>
      <c r="N91" t="str">
        <f t="shared" ca="1" si="15"/>
        <v/>
      </c>
      <c r="O91" t="str">
        <f t="shared" ca="1" si="21"/>
        <v/>
      </c>
      <c r="P91" t="str">
        <f t="shared" ca="1" si="16"/>
        <v/>
      </c>
      <c r="Q91" t="e">
        <f ca="1">VLOOKUP($E91,模型表!$C:$K,9,FALSE)</f>
        <v>#N/A</v>
      </c>
      <c r="S91" t="e">
        <f ca="1">IF(VLOOKUP($E91,模型表!$C:$L,6,FALSE)=0,"",VLOOKUP($E91,模型表!$C:$L,10,FALSE))</f>
        <v>#N/A</v>
      </c>
      <c r="U91" t="e">
        <f ca="1">VLOOKUP($E91,模型表!$C:$Q,11,FALSE)</f>
        <v>#N/A</v>
      </c>
      <c r="Y91" t="e">
        <f ca="1">IF(VLOOKUP($E91,模型表!$C:$N,12,FALSE)="Death",VLOOKUP($E91,模型表!$C:$Q,13,FALSE),"")</f>
        <v>#N/A</v>
      </c>
      <c r="Z91" t="str">
        <f ca="1">IF($B91="","",IF(VLOOKUP($E91,模型表!$C:$O,12,FALSE)="PBuff","["&amp;VLOOKUP($E91,模型表!$C:Q,13,FALSE)&amp;"]","[]"))</f>
        <v/>
      </c>
      <c r="AA91" t="e">
        <f ca="1">VLOOKUP($B91,基础扩展表!$E:$I,5,FALSE)</f>
        <v>#N/A</v>
      </c>
      <c r="AB91" t="e">
        <f ca="1">VLOOKUP($B91,基础扩展表!$E:$I,4,FALSE)</f>
        <v>#N/A</v>
      </c>
      <c r="AC91" t="e">
        <f ca="1">VLOOKUP($B91,基础表!$E:$T,16,FALSE)</f>
        <v>#N/A</v>
      </c>
      <c r="AD91" t="str">
        <f t="shared" ca="1" si="22"/>
        <v/>
      </c>
      <c r="AE91" t="str">
        <f t="shared" ca="1" si="17"/>
        <v/>
      </c>
      <c r="AF91" t="str">
        <f t="shared" ca="1" si="18"/>
        <v/>
      </c>
      <c r="AH91" t="e">
        <f ca="1">VLOOKUP($B91,基础表!$E:$R,14,FALSE)</f>
        <v>#N/A</v>
      </c>
      <c r="AI91" t="e">
        <f ca="1">VLOOKUP($B91,基础表!$E:$S,13,FALSE)</f>
        <v>#N/A</v>
      </c>
      <c r="AK91" t="e">
        <f ca="1">VLOOKUP($B91,基础表!$E:$H,4,FALSE)</f>
        <v>#N/A</v>
      </c>
      <c r="AN91" s="23" t="e">
        <f t="shared" ca="1" si="23"/>
        <v>#N/A</v>
      </c>
      <c r="AO91" s="23" t="str">
        <f t="shared" ca="1" si="19"/>
        <v/>
      </c>
      <c r="AP91" s="23" t="str">
        <f t="shared" ca="1" si="20"/>
        <v/>
      </c>
      <c r="AR91" t="e">
        <f ca="1">VLOOKUP($B91,基础表!$E:$J,4,FALSE)</f>
        <v>#N/A</v>
      </c>
      <c r="AS91" t="e">
        <f ca="1">VLOOKUP($B91,基础表!$E:$J,5,FALSE)</f>
        <v>#N/A</v>
      </c>
      <c r="AT91" t="e">
        <f ca="1">VLOOKUP($B91,基础表!$E:$J,6,FALSE)</f>
        <v>#N/A</v>
      </c>
      <c r="AU91" t="e">
        <f ca="1">VLOOKUP($B91,基础扩展表!$E:$AG,MATCH(AU$2,基础扩展表!$E$1:$AG$1,0),FALSE)</f>
        <v>#N/A</v>
      </c>
      <c r="AV91" t="e">
        <f ca="1">VLOOKUP($B91,基础扩展表!$E:$AG,MATCH(AV$2,基础扩展表!$E$1:$AG$1,0),FALSE)</f>
        <v>#N/A</v>
      </c>
      <c r="AW91" t="e">
        <f ca="1">VLOOKUP($B91,基础扩展表!$E:$AG,MATCH(AW$2,基础扩展表!$E$1:$AG$1,0),FALSE)</f>
        <v>#N/A</v>
      </c>
      <c r="AX91" t="e">
        <f ca="1">VLOOKUP($B91,基础扩展表!$E:$AG,MATCH(AX$2,基础扩展表!$E$1:$AG$1,0),FALSE)</f>
        <v>#N/A</v>
      </c>
      <c r="AY91" t="e">
        <f ca="1">VLOOKUP($B91,基础扩展表!$E:$AG,MATCH(AY$2,基础扩展表!$E$1:$AG$1,0),FALSE)</f>
        <v>#N/A</v>
      </c>
      <c r="AZ91" t="e">
        <f ca="1">VLOOKUP($B91,基础扩展表!$E:$AG,MATCH(AZ$2,基础扩展表!$E$1:$AG$1,0),FALSE)</f>
        <v>#N/A</v>
      </c>
      <c r="BA91" t="e">
        <f ca="1">VLOOKUP($B91,基础扩展表!$E:$AG,MATCH(BA$2,基础扩展表!$E$1:$AG$1,0),FALSE)</f>
        <v>#N/A</v>
      </c>
      <c r="BB91" t="e">
        <f ca="1">VLOOKUP($B91,基础扩展表!$E:$AG,MATCH(BB$2,基础扩展表!$E$1:$AG$1,0),FALSE)</f>
        <v>#N/A</v>
      </c>
      <c r="BC91" t="e">
        <f ca="1">VLOOKUP($B91,基础扩展表!$E:$AG,MATCH(BC$2,基础扩展表!$E$1:$AG$1,0),FALSE)</f>
        <v>#N/A</v>
      </c>
      <c r="BD91" t="e">
        <f ca="1">VLOOKUP($B91,基础扩展表!$E:$AG,MATCH(BD$2,基础扩展表!$E$1:$AG$1,0),FALSE)</f>
        <v>#N/A</v>
      </c>
      <c r="BE91" t="e">
        <f ca="1">VLOOKUP($B91,基础扩展表!$E:$AG,MATCH(BE$2,基础扩展表!$E$1:$AG$1,0),FALSE)</f>
        <v>#N/A</v>
      </c>
      <c r="BF91" t="e">
        <f ca="1">VLOOKUP($B91,基础扩展表!$E:$AG,MATCH(BF$2,基础扩展表!$E$1:$AG$1,0),FALSE)</f>
        <v>#N/A</v>
      </c>
      <c r="BG91" t="e">
        <f ca="1">VLOOKUP($B91,基础扩展表!$E:$AG,MATCH(BG$2,基础扩展表!$E$1:$AG$1,0),FALSE)</f>
        <v>#N/A</v>
      </c>
      <c r="BH91" t="e">
        <f ca="1">VLOOKUP($B91,基础扩展表!$E:$AG,MATCH(BH$2,基础扩展表!$E$1:$AG$1,0),FALSE)</f>
        <v>#N/A</v>
      </c>
      <c r="BI91" t="e">
        <f ca="1">VLOOKUP($B91,基础扩展表!$E:$AG,MATCH(BI$2,基础扩展表!$E$1:$AG$1,0),FALSE)</f>
        <v>#N/A</v>
      </c>
      <c r="BJ91" t="e">
        <f ca="1">VLOOKUP($B91,基础扩展表!$E:$AG,MATCH(BJ$2,基础扩展表!$E$1:$AG$1,0),FALSE)</f>
        <v>#N/A</v>
      </c>
      <c r="BK91" t="e">
        <f ca="1">VLOOKUP($B91,基础扩展表!$E:$AG,MATCH(BK$2,基础扩展表!$E$1:$AG$1,0),FALSE)</f>
        <v>#N/A</v>
      </c>
      <c r="BL91" t="e">
        <f ca="1">VLOOKUP($B91,基础扩展表!$E:$AG,MATCH(BL$2,基础扩展表!$E$1:$AG$1,0),FALSE)</f>
        <v>#N/A</v>
      </c>
      <c r="BM91" t="e">
        <f ca="1">VLOOKUP($B91,基础扩展表!$E:$AG,MATCH(BM$2,基础扩展表!$E$1:$AG$1,0),FALSE)</f>
        <v>#N/A</v>
      </c>
      <c r="BN91" t="e">
        <f ca="1">VLOOKUP($B91,基础扩展表!$E:$AG,MATCH(BN$2,基础扩展表!$E$1:$AG$1,0),FALSE)</f>
        <v>#N/A</v>
      </c>
      <c r="BO91" t="e">
        <f ca="1">VLOOKUP($B91,基础扩展表!$E:$AG,MATCH(BO$2,基础扩展表!$E$1:$AG$1,0),FALSE)</f>
        <v>#N/A</v>
      </c>
      <c r="BP91" t="e">
        <f ca="1">VLOOKUP($B91,基础扩展表!$E:$AG,MATCH(BP$2,基础扩展表!$E$1:$AG$1,0),FALSE)</f>
        <v>#N/A</v>
      </c>
      <c r="BQ91" t="str">
        <f ca="1">IF($B91="","",IF(VLOOKUP($E91,模型表!$C:$R,16,FALSE)=1,VLOOKUP($E91,模型表!$C:$S,17,FALSE),""))</f>
        <v/>
      </c>
      <c r="BR91" t="e">
        <f ca="1">VLOOKUP(C91,模型表!D:H,5,FALSE)</f>
        <v>#N/A</v>
      </c>
    </row>
    <row r="92" spans="2:70" x14ac:dyDescent="0.2">
      <c r="B92" t="str">
        <f t="array" aca="1" ref="B92" ca="1">INDEX(基础表!$Y:$Y,SMALL(IF(基础表!$Z:$Z=0,ROW(基础表!$Z:$Z),999),ROW(H86)))&amp;""</f>
        <v/>
      </c>
      <c r="C92" t="e">
        <f ca="1">VLOOKUP(VLOOKUP($B92,基础表!$E:$G,3,FALSE),模型表!$C:$D,2,FALSE)</f>
        <v>#N/A</v>
      </c>
      <c r="E92" t="e">
        <f ca="1">VLOOKUP($B92,基础表!$E:$G,3,FALSE)</f>
        <v>#N/A</v>
      </c>
      <c r="G92" t="e">
        <f ca="1">VLOOKUP($E92,模型表!$C:$G,5,FALSE)</f>
        <v>#N/A</v>
      </c>
      <c r="H92" t="e">
        <f ca="1">VLOOKUP($E92,模型表!$C:$F,4,FALSE)</f>
        <v>#N/A</v>
      </c>
      <c r="I92" t="e">
        <f ca="1">VLOOKUP($E92,模型表!$C:$J,8,FALSE)</f>
        <v>#N/A</v>
      </c>
      <c r="K92" t="str">
        <f t="shared" ca="1" si="12"/>
        <v/>
      </c>
      <c r="L92" t="str">
        <f t="shared" ca="1" si="13"/>
        <v/>
      </c>
      <c r="M92" t="str">
        <f t="shared" ca="1" si="14"/>
        <v/>
      </c>
      <c r="N92" t="str">
        <f t="shared" ca="1" si="15"/>
        <v/>
      </c>
      <c r="O92" t="str">
        <f t="shared" ca="1" si="21"/>
        <v/>
      </c>
      <c r="P92" t="str">
        <f t="shared" ca="1" si="16"/>
        <v/>
      </c>
      <c r="Q92" t="e">
        <f ca="1">VLOOKUP($E92,模型表!$C:$K,9,FALSE)</f>
        <v>#N/A</v>
      </c>
      <c r="S92" t="e">
        <f ca="1">IF(VLOOKUP($E92,模型表!$C:$L,6,FALSE)=0,"",VLOOKUP($E92,模型表!$C:$L,10,FALSE))</f>
        <v>#N/A</v>
      </c>
      <c r="U92" t="e">
        <f ca="1">VLOOKUP($E92,模型表!$C:$Q,11,FALSE)</f>
        <v>#N/A</v>
      </c>
      <c r="Y92" t="e">
        <f ca="1">IF(VLOOKUP($E92,模型表!$C:$N,12,FALSE)="Death",VLOOKUP($E92,模型表!$C:$Q,13,FALSE),"")</f>
        <v>#N/A</v>
      </c>
      <c r="Z92" t="str">
        <f ca="1">IF($B92="","",IF(VLOOKUP($E92,模型表!$C:$O,12,FALSE)="PBuff","["&amp;VLOOKUP($E92,模型表!$C:Q,13,FALSE)&amp;"]","[]"))</f>
        <v/>
      </c>
      <c r="AA92" t="e">
        <f ca="1">VLOOKUP($B92,基础扩展表!$E:$I,5,FALSE)</f>
        <v>#N/A</v>
      </c>
      <c r="AB92" t="e">
        <f ca="1">VLOOKUP($B92,基础扩展表!$E:$I,4,FALSE)</f>
        <v>#N/A</v>
      </c>
      <c r="AC92" t="e">
        <f ca="1">VLOOKUP($B92,基础表!$E:$T,16,FALSE)</f>
        <v>#N/A</v>
      </c>
      <c r="AD92" t="str">
        <f t="shared" ca="1" si="22"/>
        <v/>
      </c>
      <c r="AE92" t="str">
        <f t="shared" ca="1" si="17"/>
        <v/>
      </c>
      <c r="AF92" t="str">
        <f t="shared" ca="1" si="18"/>
        <v/>
      </c>
      <c r="AH92" t="e">
        <f ca="1">VLOOKUP($B92,基础表!$E:$R,14,FALSE)</f>
        <v>#N/A</v>
      </c>
      <c r="AI92" t="e">
        <f ca="1">VLOOKUP($B92,基础表!$E:$S,13,FALSE)</f>
        <v>#N/A</v>
      </c>
      <c r="AK92" t="e">
        <f ca="1">VLOOKUP($B92,基础表!$E:$H,4,FALSE)</f>
        <v>#N/A</v>
      </c>
      <c r="AN92" s="23" t="e">
        <f t="shared" ca="1" si="23"/>
        <v>#N/A</v>
      </c>
      <c r="AO92" s="23" t="str">
        <f t="shared" ca="1" si="19"/>
        <v/>
      </c>
      <c r="AP92" s="23" t="str">
        <f t="shared" ca="1" si="20"/>
        <v/>
      </c>
      <c r="AR92" t="e">
        <f ca="1">VLOOKUP($B92,基础表!$E:$J,4,FALSE)</f>
        <v>#N/A</v>
      </c>
      <c r="AS92" t="e">
        <f ca="1">VLOOKUP($B92,基础表!$E:$J,5,FALSE)</f>
        <v>#N/A</v>
      </c>
      <c r="AT92" t="e">
        <f ca="1">VLOOKUP($B92,基础表!$E:$J,6,FALSE)</f>
        <v>#N/A</v>
      </c>
      <c r="AU92" t="e">
        <f ca="1">VLOOKUP($B92,基础扩展表!$E:$AG,MATCH(AU$2,基础扩展表!$E$1:$AG$1,0),FALSE)</f>
        <v>#N/A</v>
      </c>
      <c r="AV92" t="e">
        <f ca="1">VLOOKUP($B92,基础扩展表!$E:$AG,MATCH(AV$2,基础扩展表!$E$1:$AG$1,0),FALSE)</f>
        <v>#N/A</v>
      </c>
      <c r="AW92" t="e">
        <f ca="1">VLOOKUP($B92,基础扩展表!$E:$AG,MATCH(AW$2,基础扩展表!$E$1:$AG$1,0),FALSE)</f>
        <v>#N/A</v>
      </c>
      <c r="AX92" t="e">
        <f ca="1">VLOOKUP($B92,基础扩展表!$E:$AG,MATCH(AX$2,基础扩展表!$E$1:$AG$1,0),FALSE)</f>
        <v>#N/A</v>
      </c>
      <c r="AY92" t="e">
        <f ca="1">VLOOKUP($B92,基础扩展表!$E:$AG,MATCH(AY$2,基础扩展表!$E$1:$AG$1,0),FALSE)</f>
        <v>#N/A</v>
      </c>
      <c r="AZ92" t="e">
        <f ca="1">VLOOKUP($B92,基础扩展表!$E:$AG,MATCH(AZ$2,基础扩展表!$E$1:$AG$1,0),FALSE)</f>
        <v>#N/A</v>
      </c>
      <c r="BA92" t="e">
        <f ca="1">VLOOKUP($B92,基础扩展表!$E:$AG,MATCH(BA$2,基础扩展表!$E$1:$AG$1,0),FALSE)</f>
        <v>#N/A</v>
      </c>
      <c r="BB92" t="e">
        <f ca="1">VLOOKUP($B92,基础扩展表!$E:$AG,MATCH(BB$2,基础扩展表!$E$1:$AG$1,0),FALSE)</f>
        <v>#N/A</v>
      </c>
      <c r="BC92" t="e">
        <f ca="1">VLOOKUP($B92,基础扩展表!$E:$AG,MATCH(BC$2,基础扩展表!$E$1:$AG$1,0),FALSE)</f>
        <v>#N/A</v>
      </c>
      <c r="BD92" t="e">
        <f ca="1">VLOOKUP($B92,基础扩展表!$E:$AG,MATCH(BD$2,基础扩展表!$E$1:$AG$1,0),FALSE)</f>
        <v>#N/A</v>
      </c>
      <c r="BE92" t="e">
        <f ca="1">VLOOKUP($B92,基础扩展表!$E:$AG,MATCH(BE$2,基础扩展表!$E$1:$AG$1,0),FALSE)</f>
        <v>#N/A</v>
      </c>
      <c r="BF92" t="e">
        <f ca="1">VLOOKUP($B92,基础扩展表!$E:$AG,MATCH(BF$2,基础扩展表!$E$1:$AG$1,0),FALSE)</f>
        <v>#N/A</v>
      </c>
      <c r="BG92" t="e">
        <f ca="1">VLOOKUP($B92,基础扩展表!$E:$AG,MATCH(BG$2,基础扩展表!$E$1:$AG$1,0),FALSE)</f>
        <v>#N/A</v>
      </c>
      <c r="BH92" t="e">
        <f ca="1">VLOOKUP($B92,基础扩展表!$E:$AG,MATCH(BH$2,基础扩展表!$E$1:$AG$1,0),FALSE)</f>
        <v>#N/A</v>
      </c>
      <c r="BI92" t="e">
        <f ca="1">VLOOKUP($B92,基础扩展表!$E:$AG,MATCH(BI$2,基础扩展表!$E$1:$AG$1,0),FALSE)</f>
        <v>#N/A</v>
      </c>
      <c r="BJ92" t="e">
        <f ca="1">VLOOKUP($B92,基础扩展表!$E:$AG,MATCH(BJ$2,基础扩展表!$E$1:$AG$1,0),FALSE)</f>
        <v>#N/A</v>
      </c>
      <c r="BK92" t="e">
        <f ca="1">VLOOKUP($B92,基础扩展表!$E:$AG,MATCH(BK$2,基础扩展表!$E$1:$AG$1,0),FALSE)</f>
        <v>#N/A</v>
      </c>
      <c r="BL92" t="e">
        <f ca="1">VLOOKUP($B92,基础扩展表!$E:$AG,MATCH(BL$2,基础扩展表!$E$1:$AG$1,0),FALSE)</f>
        <v>#N/A</v>
      </c>
      <c r="BM92" t="e">
        <f ca="1">VLOOKUP($B92,基础扩展表!$E:$AG,MATCH(BM$2,基础扩展表!$E$1:$AG$1,0),FALSE)</f>
        <v>#N/A</v>
      </c>
      <c r="BN92" t="e">
        <f ca="1">VLOOKUP($B92,基础扩展表!$E:$AG,MATCH(BN$2,基础扩展表!$E$1:$AG$1,0),FALSE)</f>
        <v>#N/A</v>
      </c>
      <c r="BO92" t="e">
        <f ca="1">VLOOKUP($B92,基础扩展表!$E:$AG,MATCH(BO$2,基础扩展表!$E$1:$AG$1,0),FALSE)</f>
        <v>#N/A</v>
      </c>
      <c r="BP92" t="e">
        <f ca="1">VLOOKUP($B92,基础扩展表!$E:$AG,MATCH(BP$2,基础扩展表!$E$1:$AG$1,0),FALSE)</f>
        <v>#N/A</v>
      </c>
      <c r="BQ92" t="str">
        <f ca="1">IF($B92="","",IF(VLOOKUP($E92,模型表!$C:$R,16,FALSE)=1,VLOOKUP($E92,模型表!$C:$S,17,FALSE),""))</f>
        <v/>
      </c>
      <c r="BR92" t="e">
        <f ca="1">VLOOKUP(C92,模型表!D:H,5,FALSE)</f>
        <v>#N/A</v>
      </c>
    </row>
    <row r="93" spans="2:70" x14ac:dyDescent="0.2">
      <c r="B93" t="str">
        <f t="array" aca="1" ref="B93" ca="1">INDEX(基础表!$Y:$Y,SMALL(IF(基础表!$Z:$Z=0,ROW(基础表!$Z:$Z),999),ROW(H87)))&amp;""</f>
        <v/>
      </c>
      <c r="C93" t="e">
        <f ca="1">VLOOKUP(VLOOKUP($B93,基础表!$E:$G,3,FALSE),模型表!$C:$D,2,FALSE)</f>
        <v>#N/A</v>
      </c>
      <c r="E93" t="e">
        <f ca="1">VLOOKUP($B93,基础表!$E:$G,3,FALSE)</f>
        <v>#N/A</v>
      </c>
      <c r="G93" t="e">
        <f ca="1">VLOOKUP($E93,模型表!$C:$G,5,FALSE)</f>
        <v>#N/A</v>
      </c>
      <c r="H93" t="e">
        <f ca="1">VLOOKUP($E93,模型表!$C:$F,4,FALSE)</f>
        <v>#N/A</v>
      </c>
      <c r="I93" t="e">
        <f ca="1">VLOOKUP($E93,模型表!$C:$J,8,FALSE)</f>
        <v>#N/A</v>
      </c>
      <c r="K93" t="str">
        <f t="shared" ca="1" si="12"/>
        <v/>
      </c>
      <c r="L93" t="str">
        <f t="shared" ca="1" si="13"/>
        <v/>
      </c>
      <c r="M93" t="str">
        <f t="shared" ca="1" si="14"/>
        <v/>
      </c>
      <c r="N93" t="str">
        <f t="shared" ca="1" si="15"/>
        <v/>
      </c>
      <c r="O93" t="str">
        <f t="shared" ca="1" si="21"/>
        <v/>
      </c>
      <c r="P93" t="str">
        <f t="shared" ca="1" si="16"/>
        <v/>
      </c>
      <c r="Q93" t="e">
        <f ca="1">VLOOKUP($E93,模型表!$C:$K,9,FALSE)</f>
        <v>#N/A</v>
      </c>
      <c r="S93" t="e">
        <f ca="1">IF(VLOOKUP($E93,模型表!$C:$L,6,FALSE)=0,"",VLOOKUP($E93,模型表!$C:$L,10,FALSE))</f>
        <v>#N/A</v>
      </c>
      <c r="U93" t="e">
        <f ca="1">VLOOKUP($E93,模型表!$C:$Q,11,FALSE)</f>
        <v>#N/A</v>
      </c>
      <c r="Y93" t="e">
        <f ca="1">IF(VLOOKUP($E93,模型表!$C:$N,12,FALSE)="Death",VLOOKUP($E93,模型表!$C:$Q,13,FALSE),"")</f>
        <v>#N/A</v>
      </c>
      <c r="Z93" t="str">
        <f ca="1">IF($B93="","",IF(VLOOKUP($E93,模型表!$C:$O,12,FALSE)="PBuff","["&amp;VLOOKUP($E93,模型表!$C:Q,13,FALSE)&amp;"]","[]"))</f>
        <v/>
      </c>
      <c r="AA93" t="e">
        <f ca="1">VLOOKUP($B93,基础扩展表!$E:$I,5,FALSE)</f>
        <v>#N/A</v>
      </c>
      <c r="AB93" t="e">
        <f ca="1">VLOOKUP($B93,基础扩展表!$E:$I,4,FALSE)</f>
        <v>#N/A</v>
      </c>
      <c r="AC93" t="e">
        <f ca="1">VLOOKUP($B93,基础表!$E:$T,16,FALSE)</f>
        <v>#N/A</v>
      </c>
      <c r="AD93" t="str">
        <f t="shared" ca="1" si="22"/>
        <v/>
      </c>
      <c r="AE93" t="str">
        <f t="shared" ca="1" si="17"/>
        <v/>
      </c>
      <c r="AF93" t="str">
        <f t="shared" ca="1" si="18"/>
        <v/>
      </c>
      <c r="AH93" t="e">
        <f ca="1">VLOOKUP($B93,基础表!$E:$R,14,FALSE)</f>
        <v>#N/A</v>
      </c>
      <c r="AI93" t="e">
        <f ca="1">VLOOKUP($B93,基础表!$E:$S,13,FALSE)</f>
        <v>#N/A</v>
      </c>
      <c r="AK93" t="e">
        <f ca="1">VLOOKUP($B93,基础表!$E:$H,4,FALSE)</f>
        <v>#N/A</v>
      </c>
      <c r="AN93" s="23" t="e">
        <f t="shared" ca="1" si="23"/>
        <v>#N/A</v>
      </c>
      <c r="AO93" s="23" t="str">
        <f t="shared" ca="1" si="19"/>
        <v/>
      </c>
      <c r="AP93" s="23" t="str">
        <f t="shared" ca="1" si="20"/>
        <v/>
      </c>
      <c r="AR93" t="e">
        <f ca="1">VLOOKUP($B93,基础表!$E:$J,4,FALSE)</f>
        <v>#N/A</v>
      </c>
      <c r="AS93" t="e">
        <f ca="1">VLOOKUP($B93,基础表!$E:$J,5,FALSE)</f>
        <v>#N/A</v>
      </c>
      <c r="AT93" t="e">
        <f ca="1">VLOOKUP($B93,基础表!$E:$J,6,FALSE)</f>
        <v>#N/A</v>
      </c>
      <c r="AU93" t="e">
        <f ca="1">VLOOKUP($B93,基础扩展表!$E:$AG,MATCH(AU$2,基础扩展表!$E$1:$AG$1,0),FALSE)</f>
        <v>#N/A</v>
      </c>
      <c r="AV93" t="e">
        <f ca="1">VLOOKUP($B93,基础扩展表!$E:$AG,MATCH(AV$2,基础扩展表!$E$1:$AG$1,0),FALSE)</f>
        <v>#N/A</v>
      </c>
      <c r="AW93" t="e">
        <f ca="1">VLOOKUP($B93,基础扩展表!$E:$AG,MATCH(AW$2,基础扩展表!$E$1:$AG$1,0),FALSE)</f>
        <v>#N/A</v>
      </c>
      <c r="AX93" t="e">
        <f ca="1">VLOOKUP($B93,基础扩展表!$E:$AG,MATCH(AX$2,基础扩展表!$E$1:$AG$1,0),FALSE)</f>
        <v>#N/A</v>
      </c>
      <c r="AY93" t="e">
        <f ca="1">VLOOKUP($B93,基础扩展表!$E:$AG,MATCH(AY$2,基础扩展表!$E$1:$AG$1,0),FALSE)</f>
        <v>#N/A</v>
      </c>
      <c r="AZ93" t="e">
        <f ca="1">VLOOKUP($B93,基础扩展表!$E:$AG,MATCH(AZ$2,基础扩展表!$E$1:$AG$1,0),FALSE)</f>
        <v>#N/A</v>
      </c>
      <c r="BA93" t="e">
        <f ca="1">VLOOKUP($B93,基础扩展表!$E:$AG,MATCH(BA$2,基础扩展表!$E$1:$AG$1,0),FALSE)</f>
        <v>#N/A</v>
      </c>
      <c r="BB93" t="e">
        <f ca="1">VLOOKUP($B93,基础扩展表!$E:$AG,MATCH(BB$2,基础扩展表!$E$1:$AG$1,0),FALSE)</f>
        <v>#N/A</v>
      </c>
      <c r="BC93" t="e">
        <f ca="1">VLOOKUP($B93,基础扩展表!$E:$AG,MATCH(BC$2,基础扩展表!$E$1:$AG$1,0),FALSE)</f>
        <v>#N/A</v>
      </c>
      <c r="BD93" t="e">
        <f ca="1">VLOOKUP($B93,基础扩展表!$E:$AG,MATCH(BD$2,基础扩展表!$E$1:$AG$1,0),FALSE)</f>
        <v>#N/A</v>
      </c>
      <c r="BE93" t="e">
        <f ca="1">VLOOKUP($B93,基础扩展表!$E:$AG,MATCH(BE$2,基础扩展表!$E$1:$AG$1,0),FALSE)</f>
        <v>#N/A</v>
      </c>
      <c r="BF93" t="e">
        <f ca="1">VLOOKUP($B93,基础扩展表!$E:$AG,MATCH(BF$2,基础扩展表!$E$1:$AG$1,0),FALSE)</f>
        <v>#N/A</v>
      </c>
      <c r="BG93" t="e">
        <f ca="1">VLOOKUP($B93,基础扩展表!$E:$AG,MATCH(BG$2,基础扩展表!$E$1:$AG$1,0),FALSE)</f>
        <v>#N/A</v>
      </c>
      <c r="BH93" t="e">
        <f ca="1">VLOOKUP($B93,基础扩展表!$E:$AG,MATCH(BH$2,基础扩展表!$E$1:$AG$1,0),FALSE)</f>
        <v>#N/A</v>
      </c>
      <c r="BI93" t="e">
        <f ca="1">VLOOKUP($B93,基础扩展表!$E:$AG,MATCH(BI$2,基础扩展表!$E$1:$AG$1,0),FALSE)</f>
        <v>#N/A</v>
      </c>
      <c r="BJ93" t="e">
        <f ca="1">VLOOKUP($B93,基础扩展表!$E:$AG,MATCH(BJ$2,基础扩展表!$E$1:$AG$1,0),FALSE)</f>
        <v>#N/A</v>
      </c>
      <c r="BK93" t="e">
        <f ca="1">VLOOKUP($B93,基础扩展表!$E:$AG,MATCH(BK$2,基础扩展表!$E$1:$AG$1,0),FALSE)</f>
        <v>#N/A</v>
      </c>
      <c r="BL93" t="e">
        <f ca="1">VLOOKUP($B93,基础扩展表!$E:$AG,MATCH(BL$2,基础扩展表!$E$1:$AG$1,0),FALSE)</f>
        <v>#N/A</v>
      </c>
      <c r="BM93" t="e">
        <f ca="1">VLOOKUP($B93,基础扩展表!$E:$AG,MATCH(BM$2,基础扩展表!$E$1:$AG$1,0),FALSE)</f>
        <v>#N/A</v>
      </c>
      <c r="BN93" t="e">
        <f ca="1">VLOOKUP($B93,基础扩展表!$E:$AG,MATCH(BN$2,基础扩展表!$E$1:$AG$1,0),FALSE)</f>
        <v>#N/A</v>
      </c>
      <c r="BO93" t="e">
        <f ca="1">VLOOKUP($B93,基础扩展表!$E:$AG,MATCH(BO$2,基础扩展表!$E$1:$AG$1,0),FALSE)</f>
        <v>#N/A</v>
      </c>
      <c r="BP93" t="e">
        <f ca="1">VLOOKUP($B93,基础扩展表!$E:$AG,MATCH(BP$2,基础扩展表!$E$1:$AG$1,0),FALSE)</f>
        <v>#N/A</v>
      </c>
      <c r="BQ93" t="str">
        <f ca="1">IF($B93="","",IF(VLOOKUP($E93,模型表!$C:$R,16,FALSE)=1,VLOOKUP($E93,模型表!$C:$S,17,FALSE),""))</f>
        <v/>
      </c>
      <c r="BR93" t="e">
        <f ca="1">VLOOKUP(C93,模型表!D:H,5,FALSE)</f>
        <v>#N/A</v>
      </c>
    </row>
    <row r="94" spans="2:70" x14ac:dyDescent="0.2">
      <c r="B94" t="str">
        <f t="array" aca="1" ref="B94" ca="1">INDEX(基础表!$Y:$Y,SMALL(IF(基础表!$Z:$Z=0,ROW(基础表!$Z:$Z),999),ROW(H88)))&amp;""</f>
        <v/>
      </c>
      <c r="C94" t="e">
        <f ca="1">VLOOKUP(VLOOKUP($B94,基础表!$E:$G,3,FALSE),模型表!$C:$D,2,FALSE)</f>
        <v>#N/A</v>
      </c>
      <c r="E94" t="e">
        <f ca="1">VLOOKUP($B94,基础表!$E:$G,3,FALSE)</f>
        <v>#N/A</v>
      </c>
      <c r="G94" t="e">
        <f ca="1">VLOOKUP($E94,模型表!$C:$G,5,FALSE)</f>
        <v>#N/A</v>
      </c>
      <c r="H94" t="e">
        <f ca="1">VLOOKUP($E94,模型表!$C:$F,4,FALSE)</f>
        <v>#N/A</v>
      </c>
      <c r="I94" t="e">
        <f ca="1">VLOOKUP($E94,模型表!$C:$J,8,FALSE)</f>
        <v>#N/A</v>
      </c>
      <c r="K94" t="str">
        <f t="shared" ca="1" si="12"/>
        <v/>
      </c>
      <c r="L94" t="str">
        <f t="shared" ca="1" si="13"/>
        <v/>
      </c>
      <c r="M94" t="str">
        <f t="shared" ca="1" si="14"/>
        <v/>
      </c>
      <c r="N94" t="str">
        <f t="shared" ca="1" si="15"/>
        <v/>
      </c>
      <c r="O94" t="str">
        <f t="shared" ca="1" si="21"/>
        <v/>
      </c>
      <c r="P94" t="str">
        <f t="shared" ca="1" si="16"/>
        <v/>
      </c>
      <c r="Q94" t="e">
        <f ca="1">VLOOKUP($E94,模型表!$C:$K,9,FALSE)</f>
        <v>#N/A</v>
      </c>
      <c r="S94" t="e">
        <f ca="1">IF(VLOOKUP($E94,模型表!$C:$L,6,FALSE)=0,"",VLOOKUP($E94,模型表!$C:$L,10,FALSE))</f>
        <v>#N/A</v>
      </c>
      <c r="U94" t="e">
        <f ca="1">VLOOKUP($E94,模型表!$C:$Q,11,FALSE)</f>
        <v>#N/A</v>
      </c>
      <c r="Y94" t="e">
        <f ca="1">IF(VLOOKUP($E94,模型表!$C:$N,12,FALSE)="Death",VLOOKUP($E94,模型表!$C:$Q,13,FALSE),"")</f>
        <v>#N/A</v>
      </c>
      <c r="Z94" t="str">
        <f ca="1">IF($B94="","",IF(VLOOKUP($E94,模型表!$C:$O,12,FALSE)="PBuff","["&amp;VLOOKUP($E94,模型表!$C:Q,13,FALSE)&amp;"]","[]"))</f>
        <v/>
      </c>
      <c r="AA94" t="e">
        <f ca="1">VLOOKUP($B94,基础扩展表!$E:$I,5,FALSE)</f>
        <v>#N/A</v>
      </c>
      <c r="AB94" t="e">
        <f ca="1">VLOOKUP($B94,基础扩展表!$E:$I,4,FALSE)</f>
        <v>#N/A</v>
      </c>
      <c r="AC94" t="e">
        <f ca="1">VLOOKUP($B94,基础表!$E:$T,16,FALSE)</f>
        <v>#N/A</v>
      </c>
      <c r="AD94" t="str">
        <f t="shared" ca="1" si="22"/>
        <v/>
      </c>
      <c r="AE94" t="str">
        <f t="shared" ca="1" si="17"/>
        <v/>
      </c>
      <c r="AF94" t="str">
        <f t="shared" ca="1" si="18"/>
        <v/>
      </c>
      <c r="AH94" t="e">
        <f ca="1">VLOOKUP($B94,基础表!$E:$R,14,FALSE)</f>
        <v>#N/A</v>
      </c>
      <c r="AI94" t="e">
        <f ca="1">VLOOKUP($B94,基础表!$E:$S,13,FALSE)</f>
        <v>#N/A</v>
      </c>
      <c r="AK94" t="e">
        <f ca="1">VLOOKUP($B94,基础表!$E:$H,4,FALSE)</f>
        <v>#N/A</v>
      </c>
      <c r="AN94" s="23" t="e">
        <f t="shared" ca="1" si="23"/>
        <v>#N/A</v>
      </c>
      <c r="AO94" s="23" t="str">
        <f t="shared" ca="1" si="19"/>
        <v/>
      </c>
      <c r="AP94" s="23" t="str">
        <f t="shared" ca="1" si="20"/>
        <v/>
      </c>
      <c r="AR94" t="e">
        <f ca="1">VLOOKUP($B94,基础表!$E:$J,4,FALSE)</f>
        <v>#N/A</v>
      </c>
      <c r="AS94" t="e">
        <f ca="1">VLOOKUP($B94,基础表!$E:$J,5,FALSE)</f>
        <v>#N/A</v>
      </c>
      <c r="AT94" t="e">
        <f ca="1">VLOOKUP($B94,基础表!$E:$J,6,FALSE)</f>
        <v>#N/A</v>
      </c>
      <c r="AU94" t="e">
        <f ca="1">VLOOKUP($B94,基础扩展表!$E:$AG,MATCH(AU$2,基础扩展表!$E$1:$AG$1,0),FALSE)</f>
        <v>#N/A</v>
      </c>
      <c r="AV94" t="e">
        <f ca="1">VLOOKUP($B94,基础扩展表!$E:$AG,MATCH(AV$2,基础扩展表!$E$1:$AG$1,0),FALSE)</f>
        <v>#N/A</v>
      </c>
      <c r="AW94" t="e">
        <f ca="1">VLOOKUP($B94,基础扩展表!$E:$AG,MATCH(AW$2,基础扩展表!$E$1:$AG$1,0),FALSE)</f>
        <v>#N/A</v>
      </c>
      <c r="AX94" t="e">
        <f ca="1">VLOOKUP($B94,基础扩展表!$E:$AG,MATCH(AX$2,基础扩展表!$E$1:$AG$1,0),FALSE)</f>
        <v>#N/A</v>
      </c>
      <c r="AY94" t="e">
        <f ca="1">VLOOKUP($B94,基础扩展表!$E:$AG,MATCH(AY$2,基础扩展表!$E$1:$AG$1,0),FALSE)</f>
        <v>#N/A</v>
      </c>
      <c r="AZ94" t="e">
        <f ca="1">VLOOKUP($B94,基础扩展表!$E:$AG,MATCH(AZ$2,基础扩展表!$E$1:$AG$1,0),FALSE)</f>
        <v>#N/A</v>
      </c>
      <c r="BA94" t="e">
        <f ca="1">VLOOKUP($B94,基础扩展表!$E:$AG,MATCH(BA$2,基础扩展表!$E$1:$AG$1,0),FALSE)</f>
        <v>#N/A</v>
      </c>
      <c r="BB94" t="e">
        <f ca="1">VLOOKUP($B94,基础扩展表!$E:$AG,MATCH(BB$2,基础扩展表!$E$1:$AG$1,0),FALSE)</f>
        <v>#N/A</v>
      </c>
      <c r="BC94" t="e">
        <f ca="1">VLOOKUP($B94,基础扩展表!$E:$AG,MATCH(BC$2,基础扩展表!$E$1:$AG$1,0),FALSE)</f>
        <v>#N/A</v>
      </c>
      <c r="BD94" t="e">
        <f ca="1">VLOOKUP($B94,基础扩展表!$E:$AG,MATCH(BD$2,基础扩展表!$E$1:$AG$1,0),FALSE)</f>
        <v>#N/A</v>
      </c>
      <c r="BE94" t="e">
        <f ca="1">VLOOKUP($B94,基础扩展表!$E:$AG,MATCH(BE$2,基础扩展表!$E$1:$AG$1,0),FALSE)</f>
        <v>#N/A</v>
      </c>
      <c r="BF94" t="e">
        <f ca="1">VLOOKUP($B94,基础扩展表!$E:$AG,MATCH(BF$2,基础扩展表!$E$1:$AG$1,0),FALSE)</f>
        <v>#N/A</v>
      </c>
      <c r="BG94" t="e">
        <f ca="1">VLOOKUP($B94,基础扩展表!$E:$AG,MATCH(BG$2,基础扩展表!$E$1:$AG$1,0),FALSE)</f>
        <v>#N/A</v>
      </c>
      <c r="BH94" t="e">
        <f ca="1">VLOOKUP($B94,基础扩展表!$E:$AG,MATCH(BH$2,基础扩展表!$E$1:$AG$1,0),FALSE)</f>
        <v>#N/A</v>
      </c>
      <c r="BI94" t="e">
        <f ca="1">VLOOKUP($B94,基础扩展表!$E:$AG,MATCH(BI$2,基础扩展表!$E$1:$AG$1,0),FALSE)</f>
        <v>#N/A</v>
      </c>
      <c r="BJ94" t="e">
        <f ca="1">VLOOKUP($B94,基础扩展表!$E:$AG,MATCH(BJ$2,基础扩展表!$E$1:$AG$1,0),FALSE)</f>
        <v>#N/A</v>
      </c>
      <c r="BK94" t="e">
        <f ca="1">VLOOKUP($B94,基础扩展表!$E:$AG,MATCH(BK$2,基础扩展表!$E$1:$AG$1,0),FALSE)</f>
        <v>#N/A</v>
      </c>
      <c r="BL94" t="e">
        <f ca="1">VLOOKUP($B94,基础扩展表!$E:$AG,MATCH(BL$2,基础扩展表!$E$1:$AG$1,0),FALSE)</f>
        <v>#N/A</v>
      </c>
      <c r="BM94" t="e">
        <f ca="1">VLOOKUP($B94,基础扩展表!$E:$AG,MATCH(BM$2,基础扩展表!$E$1:$AG$1,0),FALSE)</f>
        <v>#N/A</v>
      </c>
      <c r="BN94" t="e">
        <f ca="1">VLOOKUP($B94,基础扩展表!$E:$AG,MATCH(BN$2,基础扩展表!$E$1:$AG$1,0),FALSE)</f>
        <v>#N/A</v>
      </c>
      <c r="BO94" t="e">
        <f ca="1">VLOOKUP($B94,基础扩展表!$E:$AG,MATCH(BO$2,基础扩展表!$E$1:$AG$1,0),FALSE)</f>
        <v>#N/A</v>
      </c>
      <c r="BP94" t="e">
        <f ca="1">VLOOKUP($B94,基础扩展表!$E:$AG,MATCH(BP$2,基础扩展表!$E$1:$AG$1,0),FALSE)</f>
        <v>#N/A</v>
      </c>
      <c r="BQ94" t="str">
        <f ca="1">IF($B94="","",IF(VLOOKUP($E94,模型表!$C:$R,16,FALSE)=1,VLOOKUP($E94,模型表!$C:$S,17,FALSE),""))</f>
        <v/>
      </c>
      <c r="BR94" t="e">
        <f ca="1">VLOOKUP(C94,模型表!D:H,5,FALSE)</f>
        <v>#N/A</v>
      </c>
    </row>
    <row r="95" spans="2:70" x14ac:dyDescent="0.2">
      <c r="B95" t="str">
        <f t="array" aca="1" ref="B95" ca="1">INDEX(基础表!$Y:$Y,SMALL(IF(基础表!$Z:$Z=0,ROW(基础表!$Z:$Z),999),ROW(H89)))&amp;""</f>
        <v/>
      </c>
      <c r="C95" t="e">
        <f ca="1">VLOOKUP(VLOOKUP($B95,基础表!$E:$G,3,FALSE),模型表!$C:$D,2,FALSE)</f>
        <v>#N/A</v>
      </c>
      <c r="E95" t="e">
        <f ca="1">VLOOKUP($B95,基础表!$E:$G,3,FALSE)</f>
        <v>#N/A</v>
      </c>
      <c r="G95" t="e">
        <f ca="1">VLOOKUP($E95,模型表!$C:$G,5,FALSE)</f>
        <v>#N/A</v>
      </c>
      <c r="H95" t="e">
        <f ca="1">VLOOKUP($E95,模型表!$C:$F,4,FALSE)</f>
        <v>#N/A</v>
      </c>
      <c r="I95" t="e">
        <f ca="1">VLOOKUP($E95,模型表!$C:$J,8,FALSE)</f>
        <v>#N/A</v>
      </c>
      <c r="K95" t="str">
        <f t="shared" ca="1" si="12"/>
        <v/>
      </c>
      <c r="L95" t="str">
        <f t="shared" ca="1" si="13"/>
        <v/>
      </c>
      <c r="M95" t="str">
        <f t="shared" ca="1" si="14"/>
        <v/>
      </c>
      <c r="N95" t="str">
        <f t="shared" ca="1" si="15"/>
        <v/>
      </c>
      <c r="O95" t="str">
        <f t="shared" ca="1" si="21"/>
        <v/>
      </c>
      <c r="P95" t="str">
        <f t="shared" ca="1" si="16"/>
        <v/>
      </c>
      <c r="Q95" t="e">
        <f ca="1">VLOOKUP($E95,模型表!$C:$K,9,FALSE)</f>
        <v>#N/A</v>
      </c>
      <c r="S95" t="e">
        <f ca="1">IF(VLOOKUP($E95,模型表!$C:$L,6,FALSE)=0,"",VLOOKUP($E95,模型表!$C:$L,10,FALSE))</f>
        <v>#N/A</v>
      </c>
      <c r="U95" t="e">
        <f ca="1">VLOOKUP($E95,模型表!$C:$Q,11,FALSE)</f>
        <v>#N/A</v>
      </c>
      <c r="Y95" t="e">
        <f ca="1">IF(VLOOKUP($E95,模型表!$C:$N,12,FALSE)="Death",VLOOKUP($E95,模型表!$C:$Q,13,FALSE),"")</f>
        <v>#N/A</v>
      </c>
      <c r="Z95" t="str">
        <f ca="1">IF($B95="","",IF(VLOOKUP($E95,模型表!$C:$O,12,FALSE)="PBuff","["&amp;VLOOKUP($E95,模型表!$C:Q,13,FALSE)&amp;"]","[]"))</f>
        <v/>
      </c>
      <c r="AA95" t="e">
        <f ca="1">VLOOKUP($B95,基础扩展表!$E:$I,5,FALSE)</f>
        <v>#N/A</v>
      </c>
      <c r="AB95" t="e">
        <f ca="1">VLOOKUP($B95,基础扩展表!$E:$I,4,FALSE)</f>
        <v>#N/A</v>
      </c>
      <c r="AC95" t="e">
        <f ca="1">VLOOKUP($B95,基础表!$E:$T,16,FALSE)</f>
        <v>#N/A</v>
      </c>
      <c r="AD95" t="str">
        <f t="shared" ca="1" si="22"/>
        <v/>
      </c>
      <c r="AE95" t="str">
        <f t="shared" ca="1" si="17"/>
        <v/>
      </c>
      <c r="AF95" t="str">
        <f t="shared" ca="1" si="18"/>
        <v/>
      </c>
      <c r="AH95" t="e">
        <f ca="1">VLOOKUP($B95,基础表!$E:$R,14,FALSE)</f>
        <v>#N/A</v>
      </c>
      <c r="AI95" t="e">
        <f ca="1">VLOOKUP($B95,基础表!$E:$S,13,FALSE)</f>
        <v>#N/A</v>
      </c>
      <c r="AK95" t="e">
        <f ca="1">VLOOKUP($B95,基础表!$E:$H,4,FALSE)</f>
        <v>#N/A</v>
      </c>
      <c r="AN95" s="23" t="e">
        <f t="shared" ca="1" si="23"/>
        <v>#N/A</v>
      </c>
      <c r="AO95" s="23" t="str">
        <f t="shared" ca="1" si="19"/>
        <v/>
      </c>
      <c r="AP95" s="23" t="str">
        <f t="shared" ca="1" si="20"/>
        <v/>
      </c>
      <c r="AR95" t="e">
        <f ca="1">VLOOKUP($B95,基础表!$E:$J,4,FALSE)</f>
        <v>#N/A</v>
      </c>
      <c r="AS95" t="e">
        <f ca="1">VLOOKUP($B95,基础表!$E:$J,5,FALSE)</f>
        <v>#N/A</v>
      </c>
      <c r="AT95" t="e">
        <f ca="1">VLOOKUP($B95,基础表!$E:$J,6,FALSE)</f>
        <v>#N/A</v>
      </c>
      <c r="AU95" t="e">
        <f ca="1">VLOOKUP($B95,基础扩展表!$E:$AG,MATCH(AU$2,基础扩展表!$E$1:$AG$1,0),FALSE)</f>
        <v>#N/A</v>
      </c>
      <c r="AV95" t="e">
        <f ca="1">VLOOKUP($B95,基础扩展表!$E:$AG,MATCH(AV$2,基础扩展表!$E$1:$AG$1,0),FALSE)</f>
        <v>#N/A</v>
      </c>
      <c r="AW95" t="e">
        <f ca="1">VLOOKUP($B95,基础扩展表!$E:$AG,MATCH(AW$2,基础扩展表!$E$1:$AG$1,0),FALSE)</f>
        <v>#N/A</v>
      </c>
      <c r="AX95" t="e">
        <f ca="1">VLOOKUP($B95,基础扩展表!$E:$AG,MATCH(AX$2,基础扩展表!$E$1:$AG$1,0),FALSE)</f>
        <v>#N/A</v>
      </c>
      <c r="AY95" t="e">
        <f ca="1">VLOOKUP($B95,基础扩展表!$E:$AG,MATCH(AY$2,基础扩展表!$E$1:$AG$1,0),FALSE)</f>
        <v>#N/A</v>
      </c>
      <c r="AZ95" t="e">
        <f ca="1">VLOOKUP($B95,基础扩展表!$E:$AG,MATCH(AZ$2,基础扩展表!$E$1:$AG$1,0),FALSE)</f>
        <v>#N/A</v>
      </c>
      <c r="BA95" t="e">
        <f ca="1">VLOOKUP($B95,基础扩展表!$E:$AG,MATCH(BA$2,基础扩展表!$E$1:$AG$1,0),FALSE)</f>
        <v>#N/A</v>
      </c>
      <c r="BB95" t="e">
        <f ca="1">VLOOKUP($B95,基础扩展表!$E:$AG,MATCH(BB$2,基础扩展表!$E$1:$AG$1,0),FALSE)</f>
        <v>#N/A</v>
      </c>
      <c r="BC95" t="e">
        <f ca="1">VLOOKUP($B95,基础扩展表!$E:$AG,MATCH(BC$2,基础扩展表!$E$1:$AG$1,0),FALSE)</f>
        <v>#N/A</v>
      </c>
      <c r="BD95" t="e">
        <f ca="1">VLOOKUP($B95,基础扩展表!$E:$AG,MATCH(BD$2,基础扩展表!$E$1:$AG$1,0),FALSE)</f>
        <v>#N/A</v>
      </c>
      <c r="BE95" t="e">
        <f ca="1">VLOOKUP($B95,基础扩展表!$E:$AG,MATCH(BE$2,基础扩展表!$E$1:$AG$1,0),FALSE)</f>
        <v>#N/A</v>
      </c>
      <c r="BF95" t="e">
        <f ca="1">VLOOKUP($B95,基础扩展表!$E:$AG,MATCH(BF$2,基础扩展表!$E$1:$AG$1,0),FALSE)</f>
        <v>#N/A</v>
      </c>
      <c r="BG95" t="e">
        <f ca="1">VLOOKUP($B95,基础扩展表!$E:$AG,MATCH(BG$2,基础扩展表!$E$1:$AG$1,0),FALSE)</f>
        <v>#N/A</v>
      </c>
      <c r="BH95" t="e">
        <f ca="1">VLOOKUP($B95,基础扩展表!$E:$AG,MATCH(BH$2,基础扩展表!$E$1:$AG$1,0),FALSE)</f>
        <v>#N/A</v>
      </c>
      <c r="BI95" t="e">
        <f ca="1">VLOOKUP($B95,基础扩展表!$E:$AG,MATCH(BI$2,基础扩展表!$E$1:$AG$1,0),FALSE)</f>
        <v>#N/A</v>
      </c>
      <c r="BJ95" t="e">
        <f ca="1">VLOOKUP($B95,基础扩展表!$E:$AG,MATCH(BJ$2,基础扩展表!$E$1:$AG$1,0),FALSE)</f>
        <v>#N/A</v>
      </c>
      <c r="BK95" t="e">
        <f ca="1">VLOOKUP($B95,基础扩展表!$E:$AG,MATCH(BK$2,基础扩展表!$E$1:$AG$1,0),FALSE)</f>
        <v>#N/A</v>
      </c>
      <c r="BL95" t="e">
        <f ca="1">VLOOKUP($B95,基础扩展表!$E:$AG,MATCH(BL$2,基础扩展表!$E$1:$AG$1,0),FALSE)</f>
        <v>#N/A</v>
      </c>
      <c r="BM95" t="e">
        <f ca="1">VLOOKUP($B95,基础扩展表!$E:$AG,MATCH(BM$2,基础扩展表!$E$1:$AG$1,0),FALSE)</f>
        <v>#N/A</v>
      </c>
      <c r="BN95" t="e">
        <f ca="1">VLOOKUP($B95,基础扩展表!$E:$AG,MATCH(BN$2,基础扩展表!$E$1:$AG$1,0),FALSE)</f>
        <v>#N/A</v>
      </c>
      <c r="BO95" t="e">
        <f ca="1">VLOOKUP($B95,基础扩展表!$E:$AG,MATCH(BO$2,基础扩展表!$E$1:$AG$1,0),FALSE)</f>
        <v>#N/A</v>
      </c>
      <c r="BP95" t="e">
        <f ca="1">VLOOKUP($B95,基础扩展表!$E:$AG,MATCH(BP$2,基础扩展表!$E$1:$AG$1,0),FALSE)</f>
        <v>#N/A</v>
      </c>
      <c r="BQ95" t="str">
        <f ca="1">IF($B95="","",IF(VLOOKUP($E95,模型表!$C:$R,16,FALSE)=1,VLOOKUP($E95,模型表!$C:$S,17,FALSE),""))</f>
        <v/>
      </c>
      <c r="BR95" t="e">
        <f ca="1">VLOOKUP(C95,模型表!D:H,5,FALSE)</f>
        <v>#N/A</v>
      </c>
    </row>
    <row r="96" spans="2:70" x14ac:dyDescent="0.2">
      <c r="B96" t="str">
        <f t="array" aca="1" ref="B96" ca="1">INDEX(基础表!$Y:$Y,SMALL(IF(基础表!$Z:$Z=0,ROW(基础表!$Z:$Z),999),ROW(H90)))&amp;""</f>
        <v/>
      </c>
      <c r="C96" t="e">
        <f ca="1">VLOOKUP(VLOOKUP($B96,基础表!$E:$G,3,FALSE),模型表!$C:$D,2,FALSE)</f>
        <v>#N/A</v>
      </c>
      <c r="E96" t="e">
        <f ca="1">VLOOKUP($B96,基础表!$E:$G,3,FALSE)</f>
        <v>#N/A</v>
      </c>
      <c r="G96" t="e">
        <f ca="1">VLOOKUP($E96,模型表!$C:$G,5,FALSE)</f>
        <v>#N/A</v>
      </c>
      <c r="H96" t="e">
        <f ca="1">VLOOKUP($E96,模型表!$C:$F,4,FALSE)</f>
        <v>#N/A</v>
      </c>
      <c r="I96" t="e">
        <f ca="1">VLOOKUP($E96,模型表!$C:$J,8,FALSE)</f>
        <v>#N/A</v>
      </c>
      <c r="K96" t="str">
        <f t="shared" ca="1" si="12"/>
        <v/>
      </c>
      <c r="L96" t="str">
        <f t="shared" ca="1" si="13"/>
        <v/>
      </c>
      <c r="M96" t="str">
        <f t="shared" ca="1" si="14"/>
        <v/>
      </c>
      <c r="N96" t="str">
        <f t="shared" ca="1" si="15"/>
        <v/>
      </c>
      <c r="O96" t="str">
        <f t="shared" ca="1" si="21"/>
        <v/>
      </c>
      <c r="P96" t="str">
        <f t="shared" ca="1" si="16"/>
        <v/>
      </c>
      <c r="Q96" t="e">
        <f ca="1">VLOOKUP($E96,模型表!$C:$K,9,FALSE)</f>
        <v>#N/A</v>
      </c>
      <c r="S96" t="e">
        <f ca="1">IF(VLOOKUP($E96,模型表!$C:$L,6,FALSE)=0,"",VLOOKUP($E96,模型表!$C:$L,10,FALSE))</f>
        <v>#N/A</v>
      </c>
      <c r="U96" t="e">
        <f ca="1">VLOOKUP($E96,模型表!$C:$Q,11,FALSE)</f>
        <v>#N/A</v>
      </c>
      <c r="Y96" t="e">
        <f ca="1">IF(VLOOKUP($E96,模型表!$C:$N,12,FALSE)="Death",VLOOKUP($E96,模型表!$C:$Q,13,FALSE),"")</f>
        <v>#N/A</v>
      </c>
      <c r="Z96" t="str">
        <f ca="1">IF($B96="","",IF(VLOOKUP($E96,模型表!$C:$O,12,FALSE)="PBuff","["&amp;VLOOKUP($E96,模型表!$C:Q,13,FALSE)&amp;"]","[]"))</f>
        <v/>
      </c>
      <c r="AA96" t="e">
        <f ca="1">VLOOKUP($B96,基础扩展表!$E:$I,5,FALSE)</f>
        <v>#N/A</v>
      </c>
      <c r="AB96" t="e">
        <f ca="1">VLOOKUP($B96,基础扩展表!$E:$I,4,FALSE)</f>
        <v>#N/A</v>
      </c>
      <c r="AC96" t="e">
        <f ca="1">VLOOKUP($B96,基础表!$E:$T,16,FALSE)</f>
        <v>#N/A</v>
      </c>
      <c r="AD96" t="str">
        <f t="shared" ca="1" si="22"/>
        <v/>
      </c>
      <c r="AE96" t="str">
        <f t="shared" ca="1" si="17"/>
        <v/>
      </c>
      <c r="AF96" t="str">
        <f t="shared" ca="1" si="18"/>
        <v/>
      </c>
      <c r="AH96" t="e">
        <f ca="1">VLOOKUP($B96,基础表!$E:$R,14,FALSE)</f>
        <v>#N/A</v>
      </c>
      <c r="AI96" t="e">
        <f ca="1">VLOOKUP($B96,基础表!$E:$S,13,FALSE)</f>
        <v>#N/A</v>
      </c>
      <c r="AK96" t="e">
        <f ca="1">VLOOKUP($B96,基础表!$E:$H,4,FALSE)</f>
        <v>#N/A</v>
      </c>
      <c r="AN96" s="23" t="e">
        <f t="shared" ca="1" si="23"/>
        <v>#N/A</v>
      </c>
      <c r="AO96" s="23" t="str">
        <f t="shared" ca="1" si="19"/>
        <v/>
      </c>
      <c r="AP96" s="23" t="str">
        <f t="shared" ca="1" si="20"/>
        <v/>
      </c>
      <c r="AR96" t="e">
        <f ca="1">VLOOKUP($B96,基础表!$E:$J,4,FALSE)</f>
        <v>#N/A</v>
      </c>
      <c r="AS96" t="e">
        <f ca="1">VLOOKUP($B96,基础表!$E:$J,5,FALSE)</f>
        <v>#N/A</v>
      </c>
      <c r="AT96" t="e">
        <f ca="1">VLOOKUP($B96,基础表!$E:$J,6,FALSE)</f>
        <v>#N/A</v>
      </c>
      <c r="AU96" t="e">
        <f ca="1">VLOOKUP($B96,基础扩展表!$E:$AG,MATCH(AU$2,基础扩展表!$E$1:$AG$1,0),FALSE)</f>
        <v>#N/A</v>
      </c>
      <c r="AV96" t="e">
        <f ca="1">VLOOKUP($B96,基础扩展表!$E:$AG,MATCH(AV$2,基础扩展表!$E$1:$AG$1,0),FALSE)</f>
        <v>#N/A</v>
      </c>
      <c r="AW96" t="e">
        <f ca="1">VLOOKUP($B96,基础扩展表!$E:$AG,MATCH(AW$2,基础扩展表!$E$1:$AG$1,0),FALSE)</f>
        <v>#N/A</v>
      </c>
      <c r="AX96" t="e">
        <f ca="1">VLOOKUP($B96,基础扩展表!$E:$AG,MATCH(AX$2,基础扩展表!$E$1:$AG$1,0),FALSE)</f>
        <v>#N/A</v>
      </c>
      <c r="AY96" t="e">
        <f ca="1">VLOOKUP($B96,基础扩展表!$E:$AG,MATCH(AY$2,基础扩展表!$E$1:$AG$1,0),FALSE)</f>
        <v>#N/A</v>
      </c>
      <c r="AZ96" t="e">
        <f ca="1">VLOOKUP($B96,基础扩展表!$E:$AG,MATCH(AZ$2,基础扩展表!$E$1:$AG$1,0),FALSE)</f>
        <v>#N/A</v>
      </c>
      <c r="BA96" t="e">
        <f ca="1">VLOOKUP($B96,基础扩展表!$E:$AG,MATCH(BA$2,基础扩展表!$E$1:$AG$1,0),FALSE)</f>
        <v>#N/A</v>
      </c>
      <c r="BB96" t="e">
        <f ca="1">VLOOKUP($B96,基础扩展表!$E:$AG,MATCH(BB$2,基础扩展表!$E$1:$AG$1,0),FALSE)</f>
        <v>#N/A</v>
      </c>
      <c r="BC96" t="e">
        <f ca="1">VLOOKUP($B96,基础扩展表!$E:$AG,MATCH(BC$2,基础扩展表!$E$1:$AG$1,0),FALSE)</f>
        <v>#N/A</v>
      </c>
      <c r="BD96" t="e">
        <f ca="1">VLOOKUP($B96,基础扩展表!$E:$AG,MATCH(BD$2,基础扩展表!$E$1:$AG$1,0),FALSE)</f>
        <v>#N/A</v>
      </c>
      <c r="BE96" t="e">
        <f ca="1">VLOOKUP($B96,基础扩展表!$E:$AG,MATCH(BE$2,基础扩展表!$E$1:$AG$1,0),FALSE)</f>
        <v>#N/A</v>
      </c>
      <c r="BF96" t="e">
        <f ca="1">VLOOKUP($B96,基础扩展表!$E:$AG,MATCH(BF$2,基础扩展表!$E$1:$AG$1,0),FALSE)</f>
        <v>#N/A</v>
      </c>
      <c r="BG96" t="e">
        <f ca="1">VLOOKUP($B96,基础扩展表!$E:$AG,MATCH(BG$2,基础扩展表!$E$1:$AG$1,0),FALSE)</f>
        <v>#N/A</v>
      </c>
      <c r="BH96" t="e">
        <f ca="1">VLOOKUP($B96,基础扩展表!$E:$AG,MATCH(BH$2,基础扩展表!$E$1:$AG$1,0),FALSE)</f>
        <v>#N/A</v>
      </c>
      <c r="BI96" t="e">
        <f ca="1">VLOOKUP($B96,基础扩展表!$E:$AG,MATCH(BI$2,基础扩展表!$E$1:$AG$1,0),FALSE)</f>
        <v>#N/A</v>
      </c>
      <c r="BJ96" t="e">
        <f ca="1">VLOOKUP($B96,基础扩展表!$E:$AG,MATCH(BJ$2,基础扩展表!$E$1:$AG$1,0),FALSE)</f>
        <v>#N/A</v>
      </c>
      <c r="BK96" t="e">
        <f ca="1">VLOOKUP($B96,基础扩展表!$E:$AG,MATCH(BK$2,基础扩展表!$E$1:$AG$1,0),FALSE)</f>
        <v>#N/A</v>
      </c>
      <c r="BL96" t="e">
        <f ca="1">VLOOKUP($B96,基础扩展表!$E:$AG,MATCH(BL$2,基础扩展表!$E$1:$AG$1,0),FALSE)</f>
        <v>#N/A</v>
      </c>
      <c r="BM96" t="e">
        <f ca="1">VLOOKUP($B96,基础扩展表!$E:$AG,MATCH(BM$2,基础扩展表!$E$1:$AG$1,0),FALSE)</f>
        <v>#N/A</v>
      </c>
      <c r="BN96" t="e">
        <f ca="1">VLOOKUP($B96,基础扩展表!$E:$AG,MATCH(BN$2,基础扩展表!$E$1:$AG$1,0),FALSE)</f>
        <v>#N/A</v>
      </c>
      <c r="BO96" t="e">
        <f ca="1">VLOOKUP($B96,基础扩展表!$E:$AG,MATCH(BO$2,基础扩展表!$E$1:$AG$1,0),FALSE)</f>
        <v>#N/A</v>
      </c>
      <c r="BP96" t="e">
        <f ca="1">VLOOKUP($B96,基础扩展表!$E:$AG,MATCH(BP$2,基础扩展表!$E$1:$AG$1,0),FALSE)</f>
        <v>#N/A</v>
      </c>
      <c r="BQ96" t="str">
        <f ca="1">IF($B96="","",IF(VLOOKUP($E96,模型表!$C:$R,16,FALSE)=1,VLOOKUP($E96,模型表!$C:$S,17,FALSE),""))</f>
        <v/>
      </c>
      <c r="BR96" t="e">
        <f ca="1">VLOOKUP(C96,模型表!D:H,5,FALSE)</f>
        <v>#N/A</v>
      </c>
    </row>
    <row r="97" spans="2:70" x14ac:dyDescent="0.2">
      <c r="B97" t="str">
        <f t="array" aca="1" ref="B97" ca="1">INDEX(基础表!$Y:$Y,SMALL(IF(基础表!$Z:$Z=0,ROW(基础表!$Z:$Z),999),ROW(H91)))&amp;""</f>
        <v/>
      </c>
      <c r="C97" t="e">
        <f ca="1">VLOOKUP(VLOOKUP($B97,基础表!$E:$G,3,FALSE),模型表!$C:$D,2,FALSE)</f>
        <v>#N/A</v>
      </c>
      <c r="E97" t="e">
        <f ca="1">VLOOKUP($B97,基础表!$E:$G,3,FALSE)</f>
        <v>#N/A</v>
      </c>
      <c r="G97" t="e">
        <f ca="1">VLOOKUP($E97,模型表!$C:$G,5,FALSE)</f>
        <v>#N/A</v>
      </c>
      <c r="H97" t="e">
        <f ca="1">VLOOKUP($E97,模型表!$C:$F,4,FALSE)</f>
        <v>#N/A</v>
      </c>
      <c r="I97" t="e">
        <f ca="1">VLOOKUP($E97,模型表!$C:$J,8,FALSE)</f>
        <v>#N/A</v>
      </c>
      <c r="K97" t="str">
        <f t="shared" ca="1" si="12"/>
        <v/>
      </c>
      <c r="L97" t="str">
        <f t="shared" ca="1" si="13"/>
        <v/>
      </c>
      <c r="M97" t="str">
        <f t="shared" ca="1" si="14"/>
        <v/>
      </c>
      <c r="N97" t="str">
        <f t="shared" ca="1" si="15"/>
        <v/>
      </c>
      <c r="O97" t="str">
        <f t="shared" ca="1" si="21"/>
        <v/>
      </c>
      <c r="P97" t="str">
        <f t="shared" ca="1" si="16"/>
        <v/>
      </c>
      <c r="Q97" t="e">
        <f ca="1">VLOOKUP($E97,模型表!$C:$K,9,FALSE)</f>
        <v>#N/A</v>
      </c>
      <c r="S97" t="e">
        <f ca="1">IF(VLOOKUP($E97,模型表!$C:$L,6,FALSE)=0,"",VLOOKUP($E97,模型表!$C:$L,10,FALSE))</f>
        <v>#N/A</v>
      </c>
      <c r="U97" t="e">
        <f ca="1">VLOOKUP($E97,模型表!$C:$Q,11,FALSE)</f>
        <v>#N/A</v>
      </c>
      <c r="Y97" t="e">
        <f ca="1">IF(VLOOKUP($E97,模型表!$C:$N,12,FALSE)="Death",VLOOKUP($E97,模型表!$C:$Q,13,FALSE),"")</f>
        <v>#N/A</v>
      </c>
      <c r="Z97" t="str">
        <f ca="1">IF($B97="","",IF(VLOOKUP($E97,模型表!$C:$O,12,FALSE)="PBuff","["&amp;VLOOKUP($E97,模型表!$C:Q,13,FALSE)&amp;"]","[]"))</f>
        <v/>
      </c>
      <c r="AA97" t="e">
        <f ca="1">VLOOKUP($B97,基础扩展表!$E:$I,5,FALSE)</f>
        <v>#N/A</v>
      </c>
      <c r="AB97" t="e">
        <f ca="1">VLOOKUP($B97,基础扩展表!$E:$I,4,FALSE)</f>
        <v>#N/A</v>
      </c>
      <c r="AC97" t="e">
        <f ca="1">VLOOKUP($B97,基础表!$E:$T,16,FALSE)</f>
        <v>#N/A</v>
      </c>
      <c r="AD97" t="str">
        <f t="shared" ca="1" si="22"/>
        <v/>
      </c>
      <c r="AE97" t="str">
        <f t="shared" ca="1" si="17"/>
        <v/>
      </c>
      <c r="AF97" t="str">
        <f t="shared" ca="1" si="18"/>
        <v/>
      </c>
      <c r="AH97" t="e">
        <f ca="1">VLOOKUP($B97,基础表!$E:$R,14,FALSE)</f>
        <v>#N/A</v>
      </c>
      <c r="AI97" t="e">
        <f ca="1">VLOOKUP($B97,基础表!$E:$S,13,FALSE)</f>
        <v>#N/A</v>
      </c>
      <c r="AK97" t="e">
        <f ca="1">VLOOKUP($B97,基础表!$E:$H,4,FALSE)</f>
        <v>#N/A</v>
      </c>
      <c r="AN97" s="23" t="e">
        <f t="shared" ca="1" si="23"/>
        <v>#N/A</v>
      </c>
      <c r="AO97" s="23" t="str">
        <f t="shared" ca="1" si="19"/>
        <v/>
      </c>
      <c r="AP97" s="23" t="str">
        <f t="shared" ca="1" si="20"/>
        <v/>
      </c>
      <c r="AR97" t="e">
        <f ca="1">VLOOKUP($B97,基础表!$E:$J,4,FALSE)</f>
        <v>#N/A</v>
      </c>
      <c r="AS97" t="e">
        <f ca="1">VLOOKUP($B97,基础表!$E:$J,5,FALSE)</f>
        <v>#N/A</v>
      </c>
      <c r="AT97" t="e">
        <f ca="1">VLOOKUP($B97,基础表!$E:$J,6,FALSE)</f>
        <v>#N/A</v>
      </c>
      <c r="AU97" t="e">
        <f ca="1">VLOOKUP($B97,基础扩展表!$E:$AG,MATCH(AU$2,基础扩展表!$E$1:$AG$1,0),FALSE)</f>
        <v>#N/A</v>
      </c>
      <c r="AV97" t="e">
        <f ca="1">VLOOKUP($B97,基础扩展表!$E:$AG,MATCH(AV$2,基础扩展表!$E$1:$AG$1,0),FALSE)</f>
        <v>#N/A</v>
      </c>
      <c r="AW97" t="e">
        <f ca="1">VLOOKUP($B97,基础扩展表!$E:$AG,MATCH(AW$2,基础扩展表!$E$1:$AG$1,0),FALSE)</f>
        <v>#N/A</v>
      </c>
      <c r="AX97" t="e">
        <f ca="1">VLOOKUP($B97,基础扩展表!$E:$AG,MATCH(AX$2,基础扩展表!$E$1:$AG$1,0),FALSE)</f>
        <v>#N/A</v>
      </c>
      <c r="AY97" t="e">
        <f ca="1">VLOOKUP($B97,基础扩展表!$E:$AG,MATCH(AY$2,基础扩展表!$E$1:$AG$1,0),FALSE)</f>
        <v>#N/A</v>
      </c>
      <c r="AZ97" t="e">
        <f ca="1">VLOOKUP($B97,基础扩展表!$E:$AG,MATCH(AZ$2,基础扩展表!$E$1:$AG$1,0),FALSE)</f>
        <v>#N/A</v>
      </c>
      <c r="BA97" t="e">
        <f ca="1">VLOOKUP($B97,基础扩展表!$E:$AG,MATCH(BA$2,基础扩展表!$E$1:$AG$1,0),FALSE)</f>
        <v>#N/A</v>
      </c>
      <c r="BB97" t="e">
        <f ca="1">VLOOKUP($B97,基础扩展表!$E:$AG,MATCH(BB$2,基础扩展表!$E$1:$AG$1,0),FALSE)</f>
        <v>#N/A</v>
      </c>
      <c r="BC97" t="e">
        <f ca="1">VLOOKUP($B97,基础扩展表!$E:$AG,MATCH(BC$2,基础扩展表!$E$1:$AG$1,0),FALSE)</f>
        <v>#N/A</v>
      </c>
      <c r="BD97" t="e">
        <f ca="1">VLOOKUP($B97,基础扩展表!$E:$AG,MATCH(BD$2,基础扩展表!$E$1:$AG$1,0),FALSE)</f>
        <v>#N/A</v>
      </c>
      <c r="BE97" t="e">
        <f ca="1">VLOOKUP($B97,基础扩展表!$E:$AG,MATCH(BE$2,基础扩展表!$E$1:$AG$1,0),FALSE)</f>
        <v>#N/A</v>
      </c>
      <c r="BF97" t="e">
        <f ca="1">VLOOKUP($B97,基础扩展表!$E:$AG,MATCH(BF$2,基础扩展表!$E$1:$AG$1,0),FALSE)</f>
        <v>#N/A</v>
      </c>
      <c r="BG97" t="e">
        <f ca="1">VLOOKUP($B97,基础扩展表!$E:$AG,MATCH(BG$2,基础扩展表!$E$1:$AG$1,0),FALSE)</f>
        <v>#N/A</v>
      </c>
      <c r="BH97" t="e">
        <f ca="1">VLOOKUP($B97,基础扩展表!$E:$AG,MATCH(BH$2,基础扩展表!$E$1:$AG$1,0),FALSE)</f>
        <v>#N/A</v>
      </c>
      <c r="BI97" t="e">
        <f ca="1">VLOOKUP($B97,基础扩展表!$E:$AG,MATCH(BI$2,基础扩展表!$E$1:$AG$1,0),FALSE)</f>
        <v>#N/A</v>
      </c>
      <c r="BJ97" t="e">
        <f ca="1">VLOOKUP($B97,基础扩展表!$E:$AG,MATCH(BJ$2,基础扩展表!$E$1:$AG$1,0),FALSE)</f>
        <v>#N/A</v>
      </c>
      <c r="BK97" t="e">
        <f ca="1">VLOOKUP($B97,基础扩展表!$E:$AG,MATCH(BK$2,基础扩展表!$E$1:$AG$1,0),FALSE)</f>
        <v>#N/A</v>
      </c>
      <c r="BL97" t="e">
        <f ca="1">VLOOKUP($B97,基础扩展表!$E:$AG,MATCH(BL$2,基础扩展表!$E$1:$AG$1,0),FALSE)</f>
        <v>#N/A</v>
      </c>
      <c r="BM97" t="e">
        <f ca="1">VLOOKUP($B97,基础扩展表!$E:$AG,MATCH(BM$2,基础扩展表!$E$1:$AG$1,0),FALSE)</f>
        <v>#N/A</v>
      </c>
      <c r="BN97" t="e">
        <f ca="1">VLOOKUP($B97,基础扩展表!$E:$AG,MATCH(BN$2,基础扩展表!$E$1:$AG$1,0),FALSE)</f>
        <v>#N/A</v>
      </c>
      <c r="BO97" t="e">
        <f ca="1">VLOOKUP($B97,基础扩展表!$E:$AG,MATCH(BO$2,基础扩展表!$E$1:$AG$1,0),FALSE)</f>
        <v>#N/A</v>
      </c>
      <c r="BP97" t="e">
        <f ca="1">VLOOKUP($B97,基础扩展表!$E:$AG,MATCH(BP$2,基础扩展表!$E$1:$AG$1,0),FALSE)</f>
        <v>#N/A</v>
      </c>
      <c r="BQ97" t="str">
        <f ca="1">IF($B97="","",IF(VLOOKUP($E97,模型表!$C:$R,16,FALSE)=1,VLOOKUP($E97,模型表!$C:$S,17,FALSE),""))</f>
        <v/>
      </c>
      <c r="BR97" t="e">
        <f ca="1">VLOOKUP(C97,模型表!D:H,5,FALSE)</f>
        <v>#N/A</v>
      </c>
    </row>
    <row r="98" spans="2:70" x14ac:dyDescent="0.2">
      <c r="B98" t="str">
        <f t="array" aca="1" ref="B98" ca="1">INDEX(基础表!$Y:$Y,SMALL(IF(基础表!$Z:$Z=0,ROW(基础表!$Z:$Z),999),ROW(H92)))&amp;""</f>
        <v/>
      </c>
      <c r="C98" t="e">
        <f ca="1">VLOOKUP(VLOOKUP($B98,基础表!$E:$G,3,FALSE),模型表!$C:$D,2,FALSE)</f>
        <v>#N/A</v>
      </c>
      <c r="E98" t="e">
        <f ca="1">VLOOKUP($B98,基础表!$E:$G,3,FALSE)</f>
        <v>#N/A</v>
      </c>
      <c r="G98" t="e">
        <f ca="1">VLOOKUP($E98,模型表!$C:$G,5,FALSE)</f>
        <v>#N/A</v>
      </c>
      <c r="H98" t="e">
        <f ca="1">VLOOKUP($E98,模型表!$C:$F,4,FALSE)</f>
        <v>#N/A</v>
      </c>
      <c r="I98" t="e">
        <f ca="1">VLOOKUP($E98,模型表!$C:$J,8,FALSE)</f>
        <v>#N/A</v>
      </c>
      <c r="K98" t="str">
        <f t="shared" ca="1" si="12"/>
        <v/>
      </c>
      <c r="L98" t="str">
        <f t="shared" ca="1" si="13"/>
        <v/>
      </c>
      <c r="M98" t="str">
        <f t="shared" ca="1" si="14"/>
        <v/>
      </c>
      <c r="N98" t="str">
        <f t="shared" ca="1" si="15"/>
        <v/>
      </c>
      <c r="O98" t="str">
        <f t="shared" ca="1" si="21"/>
        <v/>
      </c>
      <c r="P98" t="str">
        <f t="shared" ca="1" si="16"/>
        <v/>
      </c>
      <c r="Q98" t="e">
        <f ca="1">VLOOKUP($E98,模型表!$C:$K,9,FALSE)</f>
        <v>#N/A</v>
      </c>
      <c r="S98" t="e">
        <f ca="1">IF(VLOOKUP($E98,模型表!$C:$L,6,FALSE)=0,"",VLOOKUP($E98,模型表!$C:$L,10,FALSE))</f>
        <v>#N/A</v>
      </c>
      <c r="U98" t="e">
        <f ca="1">VLOOKUP($E98,模型表!$C:$Q,11,FALSE)</f>
        <v>#N/A</v>
      </c>
      <c r="Y98" t="e">
        <f ca="1">IF(VLOOKUP($E98,模型表!$C:$N,12,FALSE)="Death",VLOOKUP($E98,模型表!$C:$Q,13,FALSE),"")</f>
        <v>#N/A</v>
      </c>
      <c r="Z98" t="str">
        <f ca="1">IF($B98="","",IF(VLOOKUP($E98,模型表!$C:$O,12,FALSE)="PBuff","["&amp;VLOOKUP($E98,模型表!$C:Q,13,FALSE)&amp;"]","[]"))</f>
        <v/>
      </c>
      <c r="AA98" t="e">
        <f ca="1">VLOOKUP($B98,基础扩展表!$E:$I,5,FALSE)</f>
        <v>#N/A</v>
      </c>
      <c r="AB98" t="e">
        <f ca="1">VLOOKUP($B98,基础扩展表!$E:$I,4,FALSE)</f>
        <v>#N/A</v>
      </c>
      <c r="AC98" t="e">
        <f ca="1">VLOOKUP($B98,基础表!$E:$T,16,FALSE)</f>
        <v>#N/A</v>
      </c>
      <c r="AD98" t="str">
        <f t="shared" ca="1" si="22"/>
        <v/>
      </c>
      <c r="AE98" t="str">
        <f t="shared" ca="1" si="17"/>
        <v/>
      </c>
      <c r="AF98" t="str">
        <f t="shared" ca="1" si="18"/>
        <v/>
      </c>
      <c r="AH98" t="e">
        <f ca="1">VLOOKUP($B98,基础表!$E:$R,14,FALSE)</f>
        <v>#N/A</v>
      </c>
      <c r="AI98" t="e">
        <f ca="1">VLOOKUP($B98,基础表!$E:$S,13,FALSE)</f>
        <v>#N/A</v>
      </c>
      <c r="AK98" t="e">
        <f ca="1">VLOOKUP($B98,基础表!$E:$H,4,FALSE)</f>
        <v>#N/A</v>
      </c>
      <c r="AN98" s="23" t="e">
        <f t="shared" ca="1" si="23"/>
        <v>#N/A</v>
      </c>
      <c r="AO98" s="23" t="str">
        <f t="shared" ca="1" si="19"/>
        <v/>
      </c>
      <c r="AP98" s="23" t="str">
        <f t="shared" ca="1" si="20"/>
        <v/>
      </c>
      <c r="AR98" t="e">
        <f ca="1">VLOOKUP($B98,基础表!$E:$J,4,FALSE)</f>
        <v>#N/A</v>
      </c>
      <c r="AS98" t="e">
        <f ca="1">VLOOKUP($B98,基础表!$E:$J,5,FALSE)</f>
        <v>#N/A</v>
      </c>
      <c r="AT98" t="e">
        <f ca="1">VLOOKUP($B98,基础表!$E:$J,6,FALSE)</f>
        <v>#N/A</v>
      </c>
      <c r="AU98" t="e">
        <f ca="1">VLOOKUP($B98,基础扩展表!$E:$AG,MATCH(AU$2,基础扩展表!$E$1:$AG$1,0),FALSE)</f>
        <v>#N/A</v>
      </c>
      <c r="AV98" t="e">
        <f ca="1">VLOOKUP($B98,基础扩展表!$E:$AG,MATCH(AV$2,基础扩展表!$E$1:$AG$1,0),FALSE)</f>
        <v>#N/A</v>
      </c>
      <c r="AW98" t="e">
        <f ca="1">VLOOKUP($B98,基础扩展表!$E:$AG,MATCH(AW$2,基础扩展表!$E$1:$AG$1,0),FALSE)</f>
        <v>#N/A</v>
      </c>
      <c r="AX98" t="e">
        <f ca="1">VLOOKUP($B98,基础扩展表!$E:$AG,MATCH(AX$2,基础扩展表!$E$1:$AG$1,0),FALSE)</f>
        <v>#N/A</v>
      </c>
      <c r="AY98" t="e">
        <f ca="1">VLOOKUP($B98,基础扩展表!$E:$AG,MATCH(AY$2,基础扩展表!$E$1:$AG$1,0),FALSE)</f>
        <v>#N/A</v>
      </c>
      <c r="AZ98" t="e">
        <f ca="1">VLOOKUP($B98,基础扩展表!$E:$AG,MATCH(AZ$2,基础扩展表!$E$1:$AG$1,0),FALSE)</f>
        <v>#N/A</v>
      </c>
      <c r="BA98" t="e">
        <f ca="1">VLOOKUP($B98,基础扩展表!$E:$AG,MATCH(BA$2,基础扩展表!$E$1:$AG$1,0),FALSE)</f>
        <v>#N/A</v>
      </c>
      <c r="BB98" t="e">
        <f ca="1">VLOOKUP($B98,基础扩展表!$E:$AG,MATCH(BB$2,基础扩展表!$E$1:$AG$1,0),FALSE)</f>
        <v>#N/A</v>
      </c>
      <c r="BC98" t="e">
        <f ca="1">VLOOKUP($B98,基础扩展表!$E:$AG,MATCH(BC$2,基础扩展表!$E$1:$AG$1,0),FALSE)</f>
        <v>#N/A</v>
      </c>
      <c r="BD98" t="e">
        <f ca="1">VLOOKUP($B98,基础扩展表!$E:$AG,MATCH(BD$2,基础扩展表!$E$1:$AG$1,0),FALSE)</f>
        <v>#N/A</v>
      </c>
      <c r="BE98" t="e">
        <f ca="1">VLOOKUP($B98,基础扩展表!$E:$AG,MATCH(BE$2,基础扩展表!$E$1:$AG$1,0),FALSE)</f>
        <v>#N/A</v>
      </c>
      <c r="BF98" t="e">
        <f ca="1">VLOOKUP($B98,基础扩展表!$E:$AG,MATCH(BF$2,基础扩展表!$E$1:$AG$1,0),FALSE)</f>
        <v>#N/A</v>
      </c>
      <c r="BG98" t="e">
        <f ca="1">VLOOKUP($B98,基础扩展表!$E:$AG,MATCH(BG$2,基础扩展表!$E$1:$AG$1,0),FALSE)</f>
        <v>#N/A</v>
      </c>
      <c r="BH98" t="e">
        <f ca="1">VLOOKUP($B98,基础扩展表!$E:$AG,MATCH(BH$2,基础扩展表!$E$1:$AG$1,0),FALSE)</f>
        <v>#N/A</v>
      </c>
      <c r="BI98" t="e">
        <f ca="1">VLOOKUP($B98,基础扩展表!$E:$AG,MATCH(BI$2,基础扩展表!$E$1:$AG$1,0),FALSE)</f>
        <v>#N/A</v>
      </c>
      <c r="BJ98" t="e">
        <f ca="1">VLOOKUP($B98,基础扩展表!$E:$AG,MATCH(BJ$2,基础扩展表!$E$1:$AG$1,0),FALSE)</f>
        <v>#N/A</v>
      </c>
      <c r="BK98" t="e">
        <f ca="1">VLOOKUP($B98,基础扩展表!$E:$AG,MATCH(BK$2,基础扩展表!$E$1:$AG$1,0),FALSE)</f>
        <v>#N/A</v>
      </c>
      <c r="BL98" t="e">
        <f ca="1">VLOOKUP($B98,基础扩展表!$E:$AG,MATCH(BL$2,基础扩展表!$E$1:$AG$1,0),FALSE)</f>
        <v>#N/A</v>
      </c>
      <c r="BM98" t="e">
        <f ca="1">VLOOKUP($B98,基础扩展表!$E:$AG,MATCH(BM$2,基础扩展表!$E$1:$AG$1,0),FALSE)</f>
        <v>#N/A</v>
      </c>
      <c r="BN98" t="e">
        <f ca="1">VLOOKUP($B98,基础扩展表!$E:$AG,MATCH(BN$2,基础扩展表!$E$1:$AG$1,0),FALSE)</f>
        <v>#N/A</v>
      </c>
      <c r="BO98" t="e">
        <f ca="1">VLOOKUP($B98,基础扩展表!$E:$AG,MATCH(BO$2,基础扩展表!$E$1:$AG$1,0),FALSE)</f>
        <v>#N/A</v>
      </c>
      <c r="BP98" t="e">
        <f ca="1">VLOOKUP($B98,基础扩展表!$E:$AG,MATCH(BP$2,基础扩展表!$E$1:$AG$1,0),FALSE)</f>
        <v>#N/A</v>
      </c>
      <c r="BQ98" t="str">
        <f ca="1">IF($B98="","",IF(VLOOKUP($E98,模型表!$C:$R,16,FALSE)=1,VLOOKUP($E98,模型表!$C:$S,17,FALSE),""))</f>
        <v/>
      </c>
      <c r="BR98" t="e">
        <f ca="1">VLOOKUP(C98,模型表!D:H,5,FALSE)</f>
        <v>#N/A</v>
      </c>
    </row>
    <row r="99" spans="2:70" x14ac:dyDescent="0.2">
      <c r="B99" t="str">
        <f t="array" aca="1" ref="B99" ca="1">INDEX(基础表!$Y:$Y,SMALL(IF(基础表!$Z:$Z=0,ROW(基础表!$Z:$Z),999),ROW(H93)))&amp;""</f>
        <v/>
      </c>
      <c r="C99" t="e">
        <f ca="1">VLOOKUP(VLOOKUP($B99,基础表!$E:$G,3,FALSE),模型表!$C:$D,2,FALSE)</f>
        <v>#N/A</v>
      </c>
      <c r="E99" t="e">
        <f ca="1">VLOOKUP($B99,基础表!$E:$G,3,FALSE)</f>
        <v>#N/A</v>
      </c>
      <c r="G99" t="e">
        <f ca="1">VLOOKUP($E99,模型表!$C:$G,5,FALSE)</f>
        <v>#N/A</v>
      </c>
      <c r="H99" t="e">
        <f ca="1">VLOOKUP($E99,模型表!$C:$F,4,FALSE)</f>
        <v>#N/A</v>
      </c>
      <c r="I99" t="e">
        <f ca="1">VLOOKUP($E99,模型表!$C:$J,8,FALSE)</f>
        <v>#N/A</v>
      </c>
      <c r="K99" t="str">
        <f t="shared" ca="1" si="12"/>
        <v/>
      </c>
      <c r="L99" t="str">
        <f t="shared" ca="1" si="13"/>
        <v/>
      </c>
      <c r="M99" t="str">
        <f t="shared" ca="1" si="14"/>
        <v/>
      </c>
      <c r="N99" t="str">
        <f t="shared" ca="1" si="15"/>
        <v/>
      </c>
      <c r="O99" t="str">
        <f t="shared" ca="1" si="21"/>
        <v/>
      </c>
      <c r="P99" t="str">
        <f t="shared" ca="1" si="16"/>
        <v/>
      </c>
      <c r="Q99" t="e">
        <f ca="1">VLOOKUP($E99,模型表!$C:$K,9,FALSE)</f>
        <v>#N/A</v>
      </c>
      <c r="S99" t="e">
        <f ca="1">IF(VLOOKUP($E99,模型表!$C:$L,6,FALSE)=0,"",VLOOKUP($E99,模型表!$C:$L,10,FALSE))</f>
        <v>#N/A</v>
      </c>
      <c r="U99" t="e">
        <f ca="1">VLOOKUP($E99,模型表!$C:$Q,11,FALSE)</f>
        <v>#N/A</v>
      </c>
      <c r="Y99" t="e">
        <f ca="1">IF(VLOOKUP($E99,模型表!$C:$N,12,FALSE)="Death",VLOOKUP($E99,模型表!$C:$Q,13,FALSE),"")</f>
        <v>#N/A</v>
      </c>
      <c r="Z99" t="str">
        <f ca="1">IF($B99="","",IF(VLOOKUP($E99,模型表!$C:$O,12,FALSE)="PBuff","["&amp;VLOOKUP($E99,模型表!$C:Q,13,FALSE)&amp;"]","[]"))</f>
        <v/>
      </c>
      <c r="AA99" t="e">
        <f ca="1">VLOOKUP($B99,基础扩展表!$E:$I,5,FALSE)</f>
        <v>#N/A</v>
      </c>
      <c r="AB99" t="e">
        <f ca="1">VLOOKUP($B99,基础扩展表!$E:$I,4,FALSE)</f>
        <v>#N/A</v>
      </c>
      <c r="AC99" t="e">
        <f ca="1">VLOOKUP($B99,基础表!$E:$T,16,FALSE)</f>
        <v>#N/A</v>
      </c>
      <c r="AD99" t="str">
        <f t="shared" ca="1" si="22"/>
        <v/>
      </c>
      <c r="AE99" t="str">
        <f t="shared" ca="1" si="17"/>
        <v/>
      </c>
      <c r="AF99" t="str">
        <f t="shared" ca="1" si="18"/>
        <v/>
      </c>
      <c r="AH99" t="e">
        <f ca="1">VLOOKUP($B99,基础表!$E:$R,14,FALSE)</f>
        <v>#N/A</v>
      </c>
      <c r="AI99" t="e">
        <f ca="1">VLOOKUP($B99,基础表!$E:$S,13,FALSE)</f>
        <v>#N/A</v>
      </c>
      <c r="AK99" t="e">
        <f ca="1">VLOOKUP($B99,基础表!$E:$H,4,FALSE)</f>
        <v>#N/A</v>
      </c>
      <c r="AN99" s="23" t="e">
        <f t="shared" ca="1" si="23"/>
        <v>#N/A</v>
      </c>
      <c r="AO99" s="23" t="str">
        <f t="shared" ca="1" si="19"/>
        <v/>
      </c>
      <c r="AP99" s="23" t="str">
        <f t="shared" ca="1" si="20"/>
        <v/>
      </c>
      <c r="AR99" t="e">
        <f ca="1">VLOOKUP($B99,基础表!$E:$J,4,FALSE)</f>
        <v>#N/A</v>
      </c>
      <c r="AS99" t="e">
        <f ca="1">VLOOKUP($B99,基础表!$E:$J,5,FALSE)</f>
        <v>#N/A</v>
      </c>
      <c r="AT99" t="e">
        <f ca="1">VLOOKUP($B99,基础表!$E:$J,6,FALSE)</f>
        <v>#N/A</v>
      </c>
      <c r="AU99" t="e">
        <f ca="1">VLOOKUP($B99,基础扩展表!$E:$AG,MATCH(AU$2,基础扩展表!$E$1:$AG$1,0),FALSE)</f>
        <v>#N/A</v>
      </c>
      <c r="AV99" t="e">
        <f ca="1">VLOOKUP($B99,基础扩展表!$E:$AG,MATCH(AV$2,基础扩展表!$E$1:$AG$1,0),FALSE)</f>
        <v>#N/A</v>
      </c>
      <c r="AW99" t="e">
        <f ca="1">VLOOKUP($B99,基础扩展表!$E:$AG,MATCH(AW$2,基础扩展表!$E$1:$AG$1,0),FALSE)</f>
        <v>#N/A</v>
      </c>
      <c r="AX99" t="e">
        <f ca="1">VLOOKUP($B99,基础扩展表!$E:$AG,MATCH(AX$2,基础扩展表!$E$1:$AG$1,0),FALSE)</f>
        <v>#N/A</v>
      </c>
      <c r="AY99" t="e">
        <f ca="1">VLOOKUP($B99,基础扩展表!$E:$AG,MATCH(AY$2,基础扩展表!$E$1:$AG$1,0),FALSE)</f>
        <v>#N/A</v>
      </c>
      <c r="AZ99" t="e">
        <f ca="1">VLOOKUP($B99,基础扩展表!$E:$AG,MATCH(AZ$2,基础扩展表!$E$1:$AG$1,0),FALSE)</f>
        <v>#N/A</v>
      </c>
      <c r="BA99" t="e">
        <f ca="1">VLOOKUP($B99,基础扩展表!$E:$AG,MATCH(BA$2,基础扩展表!$E$1:$AG$1,0),FALSE)</f>
        <v>#N/A</v>
      </c>
      <c r="BB99" t="e">
        <f ca="1">VLOOKUP($B99,基础扩展表!$E:$AG,MATCH(BB$2,基础扩展表!$E$1:$AG$1,0),FALSE)</f>
        <v>#N/A</v>
      </c>
      <c r="BC99" t="e">
        <f ca="1">VLOOKUP($B99,基础扩展表!$E:$AG,MATCH(BC$2,基础扩展表!$E$1:$AG$1,0),FALSE)</f>
        <v>#N/A</v>
      </c>
      <c r="BD99" t="e">
        <f ca="1">VLOOKUP($B99,基础扩展表!$E:$AG,MATCH(BD$2,基础扩展表!$E$1:$AG$1,0),FALSE)</f>
        <v>#N/A</v>
      </c>
      <c r="BE99" t="e">
        <f ca="1">VLOOKUP($B99,基础扩展表!$E:$AG,MATCH(BE$2,基础扩展表!$E$1:$AG$1,0),FALSE)</f>
        <v>#N/A</v>
      </c>
      <c r="BF99" t="e">
        <f ca="1">VLOOKUP($B99,基础扩展表!$E:$AG,MATCH(BF$2,基础扩展表!$E$1:$AG$1,0),FALSE)</f>
        <v>#N/A</v>
      </c>
      <c r="BG99" t="e">
        <f ca="1">VLOOKUP($B99,基础扩展表!$E:$AG,MATCH(BG$2,基础扩展表!$E$1:$AG$1,0),FALSE)</f>
        <v>#N/A</v>
      </c>
      <c r="BH99" t="e">
        <f ca="1">VLOOKUP($B99,基础扩展表!$E:$AG,MATCH(BH$2,基础扩展表!$E$1:$AG$1,0),FALSE)</f>
        <v>#N/A</v>
      </c>
      <c r="BI99" t="e">
        <f ca="1">VLOOKUP($B99,基础扩展表!$E:$AG,MATCH(BI$2,基础扩展表!$E$1:$AG$1,0),FALSE)</f>
        <v>#N/A</v>
      </c>
      <c r="BJ99" t="e">
        <f ca="1">VLOOKUP($B99,基础扩展表!$E:$AG,MATCH(BJ$2,基础扩展表!$E$1:$AG$1,0),FALSE)</f>
        <v>#N/A</v>
      </c>
      <c r="BK99" t="e">
        <f ca="1">VLOOKUP($B99,基础扩展表!$E:$AG,MATCH(BK$2,基础扩展表!$E$1:$AG$1,0),FALSE)</f>
        <v>#N/A</v>
      </c>
      <c r="BL99" t="e">
        <f ca="1">VLOOKUP($B99,基础扩展表!$E:$AG,MATCH(BL$2,基础扩展表!$E$1:$AG$1,0),FALSE)</f>
        <v>#N/A</v>
      </c>
      <c r="BM99" t="e">
        <f ca="1">VLOOKUP($B99,基础扩展表!$E:$AG,MATCH(BM$2,基础扩展表!$E$1:$AG$1,0),FALSE)</f>
        <v>#N/A</v>
      </c>
      <c r="BN99" t="e">
        <f ca="1">VLOOKUP($B99,基础扩展表!$E:$AG,MATCH(BN$2,基础扩展表!$E$1:$AG$1,0),FALSE)</f>
        <v>#N/A</v>
      </c>
      <c r="BO99" t="e">
        <f ca="1">VLOOKUP($B99,基础扩展表!$E:$AG,MATCH(BO$2,基础扩展表!$E$1:$AG$1,0),FALSE)</f>
        <v>#N/A</v>
      </c>
      <c r="BP99" t="e">
        <f ca="1">VLOOKUP($B99,基础扩展表!$E:$AG,MATCH(BP$2,基础扩展表!$E$1:$AG$1,0),FALSE)</f>
        <v>#N/A</v>
      </c>
      <c r="BQ99" t="str">
        <f ca="1">IF($B99="","",IF(VLOOKUP($E99,模型表!$C:$R,16,FALSE)=1,VLOOKUP($E99,模型表!$C:$S,17,FALSE),""))</f>
        <v/>
      </c>
      <c r="BR99" t="e">
        <f ca="1">VLOOKUP(C99,模型表!D:H,5,FALSE)</f>
        <v>#N/A</v>
      </c>
    </row>
    <row r="100" spans="2:70" x14ac:dyDescent="0.2">
      <c r="B100" t="str">
        <f t="array" aca="1" ref="B100" ca="1">INDEX(基础表!$Y:$Y,SMALL(IF(基础表!$Z:$Z=0,ROW(基础表!$Z:$Z),999),ROW(H94)))&amp;""</f>
        <v/>
      </c>
      <c r="C100" t="e">
        <f ca="1">VLOOKUP(VLOOKUP($B100,基础表!$E:$G,3,FALSE),模型表!$C:$D,2,FALSE)</f>
        <v>#N/A</v>
      </c>
      <c r="E100" t="e">
        <f ca="1">VLOOKUP($B100,基础表!$E:$G,3,FALSE)</f>
        <v>#N/A</v>
      </c>
      <c r="G100" t="e">
        <f ca="1">VLOOKUP($E100,模型表!$C:$G,5,FALSE)</f>
        <v>#N/A</v>
      </c>
      <c r="H100" t="e">
        <f ca="1">VLOOKUP($E100,模型表!$C:$F,4,FALSE)</f>
        <v>#N/A</v>
      </c>
      <c r="I100" t="e">
        <f ca="1">VLOOKUP($E100,模型表!$C:$J,8,FALSE)</f>
        <v>#N/A</v>
      </c>
      <c r="K100" t="str">
        <f t="shared" ca="1" si="12"/>
        <v/>
      </c>
      <c r="L100" t="str">
        <f t="shared" ca="1" si="13"/>
        <v/>
      </c>
      <c r="M100" t="str">
        <f t="shared" ca="1" si="14"/>
        <v/>
      </c>
      <c r="N100" t="str">
        <f t="shared" ca="1" si="15"/>
        <v/>
      </c>
      <c r="O100" t="str">
        <f t="shared" ca="1" si="21"/>
        <v/>
      </c>
      <c r="P100" t="str">
        <f t="shared" ca="1" si="16"/>
        <v/>
      </c>
      <c r="Q100" t="e">
        <f ca="1">VLOOKUP($E100,模型表!$C:$K,9,FALSE)</f>
        <v>#N/A</v>
      </c>
      <c r="S100" t="e">
        <f ca="1">IF(VLOOKUP($E100,模型表!$C:$L,6,FALSE)=0,"",VLOOKUP($E100,模型表!$C:$L,10,FALSE))</f>
        <v>#N/A</v>
      </c>
      <c r="U100" t="e">
        <f ca="1">VLOOKUP($E100,模型表!$C:$Q,11,FALSE)</f>
        <v>#N/A</v>
      </c>
      <c r="Y100" t="e">
        <f ca="1">IF(VLOOKUP($E100,模型表!$C:$N,12,FALSE)="Death",VLOOKUP($E100,模型表!$C:$Q,13,FALSE),"")</f>
        <v>#N/A</v>
      </c>
      <c r="Z100" t="str">
        <f ca="1">IF($B100="","",IF(VLOOKUP($E100,模型表!$C:$O,12,FALSE)="PBuff","["&amp;VLOOKUP($E100,模型表!$C:Q,13,FALSE)&amp;"]","[]"))</f>
        <v/>
      </c>
      <c r="AA100" t="e">
        <f ca="1">VLOOKUP($B100,基础扩展表!$E:$I,5,FALSE)</f>
        <v>#N/A</v>
      </c>
      <c r="AB100" t="e">
        <f ca="1">VLOOKUP($B100,基础扩展表!$E:$I,4,FALSE)</f>
        <v>#N/A</v>
      </c>
      <c r="AC100" t="e">
        <f ca="1">VLOOKUP($B100,基础表!$E:$T,16,FALSE)</f>
        <v>#N/A</v>
      </c>
      <c r="AD100" t="str">
        <f t="shared" ca="1" si="22"/>
        <v/>
      </c>
      <c r="AE100" t="str">
        <f t="shared" ca="1" si="17"/>
        <v/>
      </c>
      <c r="AF100" t="str">
        <f t="shared" ca="1" si="18"/>
        <v/>
      </c>
      <c r="AH100" t="e">
        <f ca="1">VLOOKUP($B100,基础表!$E:$R,14,FALSE)</f>
        <v>#N/A</v>
      </c>
      <c r="AI100" t="e">
        <f ca="1">VLOOKUP($B100,基础表!$E:$S,13,FALSE)</f>
        <v>#N/A</v>
      </c>
      <c r="AK100" t="e">
        <f ca="1">VLOOKUP($B100,基础表!$E:$H,4,FALSE)</f>
        <v>#N/A</v>
      </c>
      <c r="AN100" s="23" t="e">
        <f t="shared" ca="1" si="23"/>
        <v>#N/A</v>
      </c>
      <c r="AO100" s="23" t="str">
        <f t="shared" ca="1" si="19"/>
        <v/>
      </c>
      <c r="AP100" s="23" t="str">
        <f t="shared" ca="1" si="20"/>
        <v/>
      </c>
      <c r="AR100" t="e">
        <f ca="1">VLOOKUP($B100,基础表!$E:$J,4,FALSE)</f>
        <v>#N/A</v>
      </c>
      <c r="AS100" t="e">
        <f ca="1">VLOOKUP($B100,基础表!$E:$J,5,FALSE)</f>
        <v>#N/A</v>
      </c>
      <c r="AT100" t="e">
        <f ca="1">VLOOKUP($B100,基础表!$E:$J,6,FALSE)</f>
        <v>#N/A</v>
      </c>
      <c r="AU100" t="e">
        <f ca="1">VLOOKUP($B100,基础扩展表!$E:$AG,MATCH(AU$2,基础扩展表!$E$1:$AG$1,0),FALSE)</f>
        <v>#N/A</v>
      </c>
      <c r="AV100" t="e">
        <f ca="1">VLOOKUP($B100,基础扩展表!$E:$AG,MATCH(AV$2,基础扩展表!$E$1:$AG$1,0),FALSE)</f>
        <v>#N/A</v>
      </c>
      <c r="AW100" t="e">
        <f ca="1">VLOOKUP($B100,基础扩展表!$E:$AG,MATCH(AW$2,基础扩展表!$E$1:$AG$1,0),FALSE)</f>
        <v>#N/A</v>
      </c>
      <c r="AX100" t="e">
        <f ca="1">VLOOKUP($B100,基础扩展表!$E:$AG,MATCH(AX$2,基础扩展表!$E$1:$AG$1,0),FALSE)</f>
        <v>#N/A</v>
      </c>
      <c r="AY100" t="e">
        <f ca="1">VLOOKUP($B100,基础扩展表!$E:$AG,MATCH(AY$2,基础扩展表!$E$1:$AG$1,0),FALSE)</f>
        <v>#N/A</v>
      </c>
      <c r="AZ100" t="e">
        <f ca="1">VLOOKUP($B100,基础扩展表!$E:$AG,MATCH(AZ$2,基础扩展表!$E$1:$AG$1,0),FALSE)</f>
        <v>#N/A</v>
      </c>
      <c r="BA100" t="e">
        <f ca="1">VLOOKUP($B100,基础扩展表!$E:$AG,MATCH(BA$2,基础扩展表!$E$1:$AG$1,0),FALSE)</f>
        <v>#N/A</v>
      </c>
      <c r="BB100" t="e">
        <f ca="1">VLOOKUP($B100,基础扩展表!$E:$AG,MATCH(BB$2,基础扩展表!$E$1:$AG$1,0),FALSE)</f>
        <v>#N/A</v>
      </c>
      <c r="BC100" t="e">
        <f ca="1">VLOOKUP($B100,基础扩展表!$E:$AG,MATCH(BC$2,基础扩展表!$E$1:$AG$1,0),FALSE)</f>
        <v>#N/A</v>
      </c>
      <c r="BD100" t="e">
        <f ca="1">VLOOKUP($B100,基础扩展表!$E:$AG,MATCH(BD$2,基础扩展表!$E$1:$AG$1,0),FALSE)</f>
        <v>#N/A</v>
      </c>
      <c r="BE100" t="e">
        <f ca="1">VLOOKUP($B100,基础扩展表!$E:$AG,MATCH(BE$2,基础扩展表!$E$1:$AG$1,0),FALSE)</f>
        <v>#N/A</v>
      </c>
      <c r="BF100" t="e">
        <f ca="1">VLOOKUP($B100,基础扩展表!$E:$AG,MATCH(BF$2,基础扩展表!$E$1:$AG$1,0),FALSE)</f>
        <v>#N/A</v>
      </c>
      <c r="BG100" t="e">
        <f ca="1">VLOOKUP($B100,基础扩展表!$E:$AG,MATCH(BG$2,基础扩展表!$E$1:$AG$1,0),FALSE)</f>
        <v>#N/A</v>
      </c>
      <c r="BH100" t="e">
        <f ca="1">VLOOKUP($B100,基础扩展表!$E:$AG,MATCH(BH$2,基础扩展表!$E$1:$AG$1,0),FALSE)</f>
        <v>#N/A</v>
      </c>
      <c r="BI100" t="e">
        <f ca="1">VLOOKUP($B100,基础扩展表!$E:$AG,MATCH(BI$2,基础扩展表!$E$1:$AG$1,0),FALSE)</f>
        <v>#N/A</v>
      </c>
      <c r="BJ100" t="e">
        <f ca="1">VLOOKUP($B100,基础扩展表!$E:$AG,MATCH(BJ$2,基础扩展表!$E$1:$AG$1,0),FALSE)</f>
        <v>#N/A</v>
      </c>
      <c r="BK100" t="e">
        <f ca="1">VLOOKUP($B100,基础扩展表!$E:$AG,MATCH(BK$2,基础扩展表!$E$1:$AG$1,0),FALSE)</f>
        <v>#N/A</v>
      </c>
      <c r="BL100" t="e">
        <f ca="1">VLOOKUP($B100,基础扩展表!$E:$AG,MATCH(BL$2,基础扩展表!$E$1:$AG$1,0),FALSE)</f>
        <v>#N/A</v>
      </c>
      <c r="BM100" t="e">
        <f ca="1">VLOOKUP($B100,基础扩展表!$E:$AG,MATCH(BM$2,基础扩展表!$E$1:$AG$1,0),FALSE)</f>
        <v>#N/A</v>
      </c>
      <c r="BN100" t="e">
        <f ca="1">VLOOKUP($B100,基础扩展表!$E:$AG,MATCH(BN$2,基础扩展表!$E$1:$AG$1,0),FALSE)</f>
        <v>#N/A</v>
      </c>
      <c r="BO100" t="e">
        <f ca="1">VLOOKUP($B100,基础扩展表!$E:$AG,MATCH(BO$2,基础扩展表!$E$1:$AG$1,0),FALSE)</f>
        <v>#N/A</v>
      </c>
      <c r="BP100" t="e">
        <f ca="1">VLOOKUP($B100,基础扩展表!$E:$AG,MATCH(BP$2,基础扩展表!$E$1:$AG$1,0),FALSE)</f>
        <v>#N/A</v>
      </c>
      <c r="BQ100" t="str">
        <f ca="1">IF($B100="","",IF(VLOOKUP($E100,模型表!$C:$R,16,FALSE)=1,VLOOKUP($E100,模型表!$C:$S,17,FALSE),""))</f>
        <v/>
      </c>
      <c r="BR100" t="e">
        <f ca="1">VLOOKUP(C100,模型表!D:H,5,FALSE)</f>
        <v>#N/A</v>
      </c>
    </row>
    <row r="101" spans="2:70" x14ac:dyDescent="0.2">
      <c r="B101" t="str">
        <f t="array" aca="1" ref="B101" ca="1">INDEX(基础表!$Y:$Y,SMALL(IF(基础表!$Z:$Z=0,ROW(基础表!$Z:$Z),999),ROW(H95)))&amp;""</f>
        <v/>
      </c>
      <c r="C101" t="e">
        <f ca="1">VLOOKUP(VLOOKUP($B101,基础表!$E:$G,3,FALSE),模型表!$C:$D,2,FALSE)</f>
        <v>#N/A</v>
      </c>
      <c r="E101" t="e">
        <f ca="1">VLOOKUP($B101,基础表!$E:$G,3,FALSE)</f>
        <v>#N/A</v>
      </c>
      <c r="G101" t="e">
        <f ca="1">VLOOKUP($E101,模型表!$C:$G,5,FALSE)</f>
        <v>#N/A</v>
      </c>
      <c r="H101" t="e">
        <f ca="1">VLOOKUP($E101,模型表!$C:$F,4,FALSE)</f>
        <v>#N/A</v>
      </c>
      <c r="I101" t="e">
        <f ca="1">VLOOKUP($E101,模型表!$C:$J,8,FALSE)</f>
        <v>#N/A</v>
      </c>
      <c r="K101" t="str">
        <f t="shared" ca="1" si="12"/>
        <v/>
      </c>
      <c r="L101" t="str">
        <f t="shared" ca="1" si="13"/>
        <v/>
      </c>
      <c r="M101" t="str">
        <f t="shared" ca="1" si="14"/>
        <v/>
      </c>
      <c r="N101" t="str">
        <f t="shared" ca="1" si="15"/>
        <v/>
      </c>
      <c r="O101" t="str">
        <f t="shared" ca="1" si="21"/>
        <v/>
      </c>
      <c r="P101" t="str">
        <f t="shared" ca="1" si="16"/>
        <v/>
      </c>
      <c r="Q101" t="e">
        <f ca="1">VLOOKUP($E101,模型表!$C:$K,9,FALSE)</f>
        <v>#N/A</v>
      </c>
      <c r="S101" t="e">
        <f ca="1">IF(VLOOKUP($E101,模型表!$C:$L,6,FALSE)=0,"",VLOOKUP($E101,模型表!$C:$L,10,FALSE))</f>
        <v>#N/A</v>
      </c>
      <c r="U101" t="e">
        <f ca="1">VLOOKUP($E101,模型表!$C:$Q,11,FALSE)</f>
        <v>#N/A</v>
      </c>
      <c r="Y101" t="e">
        <f ca="1">IF(VLOOKUP($E101,模型表!$C:$N,12,FALSE)="Death",VLOOKUP($E101,模型表!$C:$Q,13,FALSE),"")</f>
        <v>#N/A</v>
      </c>
      <c r="Z101" t="str">
        <f ca="1">IF($B101="","",IF(VLOOKUP($E101,模型表!$C:$O,12,FALSE)="PBuff","["&amp;VLOOKUP($E101,模型表!$C:Q,13,FALSE)&amp;"]","[]"))</f>
        <v/>
      </c>
      <c r="AA101" t="e">
        <f ca="1">VLOOKUP($B101,基础扩展表!$E:$I,5,FALSE)</f>
        <v>#N/A</v>
      </c>
      <c r="AB101" t="e">
        <f ca="1">VLOOKUP($B101,基础扩展表!$E:$I,4,FALSE)</f>
        <v>#N/A</v>
      </c>
      <c r="AC101" t="e">
        <f ca="1">VLOOKUP($B101,基础表!$E:$T,16,FALSE)</f>
        <v>#N/A</v>
      </c>
      <c r="AD101" t="str">
        <f t="shared" ca="1" si="22"/>
        <v/>
      </c>
      <c r="AE101" t="str">
        <f t="shared" ca="1" si="17"/>
        <v/>
      </c>
      <c r="AF101" t="str">
        <f t="shared" ca="1" si="18"/>
        <v/>
      </c>
      <c r="AH101" t="e">
        <f ca="1">VLOOKUP($B101,基础表!$E:$R,14,FALSE)</f>
        <v>#N/A</v>
      </c>
      <c r="AI101" t="e">
        <f ca="1">VLOOKUP($B101,基础表!$E:$S,13,FALSE)</f>
        <v>#N/A</v>
      </c>
      <c r="AK101" t="e">
        <f ca="1">VLOOKUP($B101,基础表!$E:$H,4,FALSE)</f>
        <v>#N/A</v>
      </c>
      <c r="AN101" s="23" t="e">
        <f t="shared" ca="1" si="23"/>
        <v>#N/A</v>
      </c>
      <c r="AO101" s="23" t="str">
        <f t="shared" ca="1" si="19"/>
        <v/>
      </c>
      <c r="AP101" s="23" t="str">
        <f t="shared" ca="1" si="20"/>
        <v/>
      </c>
      <c r="AR101" t="e">
        <f ca="1">VLOOKUP($B101,基础表!$E:$J,4,FALSE)</f>
        <v>#N/A</v>
      </c>
      <c r="AS101" t="e">
        <f ca="1">VLOOKUP($B101,基础表!$E:$J,5,FALSE)</f>
        <v>#N/A</v>
      </c>
      <c r="AT101" t="e">
        <f ca="1">VLOOKUP($B101,基础表!$E:$J,6,FALSE)</f>
        <v>#N/A</v>
      </c>
      <c r="AU101" t="e">
        <f ca="1">VLOOKUP($B101,基础扩展表!$E:$AG,MATCH(AU$2,基础扩展表!$E$1:$AG$1,0),FALSE)</f>
        <v>#N/A</v>
      </c>
      <c r="AV101" t="e">
        <f ca="1">VLOOKUP($B101,基础扩展表!$E:$AG,MATCH(AV$2,基础扩展表!$E$1:$AG$1,0),FALSE)</f>
        <v>#N/A</v>
      </c>
      <c r="AW101" t="e">
        <f ca="1">VLOOKUP($B101,基础扩展表!$E:$AG,MATCH(AW$2,基础扩展表!$E$1:$AG$1,0),FALSE)</f>
        <v>#N/A</v>
      </c>
      <c r="AX101" t="e">
        <f ca="1">VLOOKUP($B101,基础扩展表!$E:$AG,MATCH(AX$2,基础扩展表!$E$1:$AG$1,0),FALSE)</f>
        <v>#N/A</v>
      </c>
      <c r="AY101" t="e">
        <f ca="1">VLOOKUP($B101,基础扩展表!$E:$AG,MATCH(AY$2,基础扩展表!$E$1:$AG$1,0),FALSE)</f>
        <v>#N/A</v>
      </c>
      <c r="AZ101" t="e">
        <f ca="1">VLOOKUP($B101,基础扩展表!$E:$AG,MATCH(AZ$2,基础扩展表!$E$1:$AG$1,0),FALSE)</f>
        <v>#N/A</v>
      </c>
      <c r="BA101" t="e">
        <f ca="1">VLOOKUP($B101,基础扩展表!$E:$AG,MATCH(BA$2,基础扩展表!$E$1:$AG$1,0),FALSE)</f>
        <v>#N/A</v>
      </c>
      <c r="BB101" t="e">
        <f ca="1">VLOOKUP($B101,基础扩展表!$E:$AG,MATCH(BB$2,基础扩展表!$E$1:$AG$1,0),FALSE)</f>
        <v>#N/A</v>
      </c>
      <c r="BC101" t="e">
        <f ca="1">VLOOKUP($B101,基础扩展表!$E:$AG,MATCH(BC$2,基础扩展表!$E$1:$AG$1,0),FALSE)</f>
        <v>#N/A</v>
      </c>
      <c r="BD101" t="e">
        <f ca="1">VLOOKUP($B101,基础扩展表!$E:$AG,MATCH(BD$2,基础扩展表!$E$1:$AG$1,0),FALSE)</f>
        <v>#N/A</v>
      </c>
      <c r="BE101" t="e">
        <f ca="1">VLOOKUP($B101,基础扩展表!$E:$AG,MATCH(BE$2,基础扩展表!$E$1:$AG$1,0),FALSE)</f>
        <v>#N/A</v>
      </c>
      <c r="BF101" t="e">
        <f ca="1">VLOOKUP($B101,基础扩展表!$E:$AG,MATCH(BF$2,基础扩展表!$E$1:$AG$1,0),FALSE)</f>
        <v>#N/A</v>
      </c>
      <c r="BG101" t="e">
        <f ca="1">VLOOKUP($B101,基础扩展表!$E:$AG,MATCH(BG$2,基础扩展表!$E$1:$AG$1,0),FALSE)</f>
        <v>#N/A</v>
      </c>
      <c r="BH101" t="e">
        <f ca="1">VLOOKUP($B101,基础扩展表!$E:$AG,MATCH(BH$2,基础扩展表!$E$1:$AG$1,0),FALSE)</f>
        <v>#N/A</v>
      </c>
      <c r="BI101" t="e">
        <f ca="1">VLOOKUP($B101,基础扩展表!$E:$AG,MATCH(BI$2,基础扩展表!$E$1:$AG$1,0),FALSE)</f>
        <v>#N/A</v>
      </c>
      <c r="BJ101" t="e">
        <f ca="1">VLOOKUP($B101,基础扩展表!$E:$AG,MATCH(BJ$2,基础扩展表!$E$1:$AG$1,0),FALSE)</f>
        <v>#N/A</v>
      </c>
      <c r="BK101" t="e">
        <f ca="1">VLOOKUP($B101,基础扩展表!$E:$AG,MATCH(BK$2,基础扩展表!$E$1:$AG$1,0),FALSE)</f>
        <v>#N/A</v>
      </c>
      <c r="BL101" t="e">
        <f ca="1">VLOOKUP($B101,基础扩展表!$E:$AG,MATCH(BL$2,基础扩展表!$E$1:$AG$1,0),FALSE)</f>
        <v>#N/A</v>
      </c>
      <c r="BM101" t="e">
        <f ca="1">VLOOKUP($B101,基础扩展表!$E:$AG,MATCH(BM$2,基础扩展表!$E$1:$AG$1,0),FALSE)</f>
        <v>#N/A</v>
      </c>
      <c r="BN101" t="e">
        <f ca="1">VLOOKUP($B101,基础扩展表!$E:$AG,MATCH(BN$2,基础扩展表!$E$1:$AG$1,0),FALSE)</f>
        <v>#N/A</v>
      </c>
      <c r="BO101" t="e">
        <f ca="1">VLOOKUP($B101,基础扩展表!$E:$AG,MATCH(BO$2,基础扩展表!$E$1:$AG$1,0),FALSE)</f>
        <v>#N/A</v>
      </c>
      <c r="BP101" t="e">
        <f ca="1">VLOOKUP($B101,基础扩展表!$E:$AG,MATCH(BP$2,基础扩展表!$E$1:$AG$1,0),FALSE)</f>
        <v>#N/A</v>
      </c>
      <c r="BQ101" t="str">
        <f ca="1">IF($B101="","",IF(VLOOKUP($E101,模型表!$C:$R,16,FALSE)=1,VLOOKUP($E101,模型表!$C:$S,17,FALSE),""))</f>
        <v/>
      </c>
      <c r="BR101" t="e">
        <f ca="1">VLOOKUP(C101,模型表!D:H,5,FALSE)</f>
        <v>#N/A</v>
      </c>
    </row>
    <row r="102" spans="2:70" x14ac:dyDescent="0.2">
      <c r="B102" t="str">
        <f t="array" aca="1" ref="B102" ca="1">INDEX(基础表!$Y:$Y,SMALL(IF(基础表!$Z:$Z=0,ROW(基础表!$Z:$Z),999),ROW(H96)))&amp;""</f>
        <v/>
      </c>
      <c r="C102" t="e">
        <f ca="1">VLOOKUP(VLOOKUP($B102,基础表!$E:$G,3,FALSE),模型表!$C:$D,2,FALSE)</f>
        <v>#N/A</v>
      </c>
      <c r="E102" t="e">
        <f ca="1">VLOOKUP($B102,基础表!$E:$G,3,FALSE)</f>
        <v>#N/A</v>
      </c>
      <c r="G102" t="e">
        <f ca="1">VLOOKUP($E102,模型表!$C:$G,5,FALSE)</f>
        <v>#N/A</v>
      </c>
      <c r="H102" t="e">
        <f ca="1">VLOOKUP($E102,模型表!$C:$F,4,FALSE)</f>
        <v>#N/A</v>
      </c>
      <c r="I102" t="e">
        <f ca="1">VLOOKUP($E102,模型表!$C:$J,8,FALSE)</f>
        <v>#N/A</v>
      </c>
      <c r="K102" t="str">
        <f t="shared" ca="1" si="12"/>
        <v/>
      </c>
      <c r="L102" t="str">
        <f t="shared" ca="1" si="13"/>
        <v/>
      </c>
      <c r="M102" t="str">
        <f t="shared" ca="1" si="14"/>
        <v/>
      </c>
      <c r="N102" t="str">
        <f t="shared" ca="1" si="15"/>
        <v/>
      </c>
      <c r="O102" t="str">
        <f t="shared" ca="1" si="21"/>
        <v/>
      </c>
      <c r="P102" t="str">
        <f t="shared" ca="1" si="16"/>
        <v/>
      </c>
      <c r="Q102" t="e">
        <f ca="1">VLOOKUP($E102,模型表!$C:$K,9,FALSE)</f>
        <v>#N/A</v>
      </c>
      <c r="S102" t="e">
        <f ca="1">IF(VLOOKUP($E102,模型表!$C:$L,6,FALSE)=0,"",VLOOKUP($E102,模型表!$C:$L,10,FALSE))</f>
        <v>#N/A</v>
      </c>
      <c r="U102" t="e">
        <f ca="1">VLOOKUP($E102,模型表!$C:$Q,11,FALSE)</f>
        <v>#N/A</v>
      </c>
      <c r="Y102" t="e">
        <f ca="1">IF(VLOOKUP($E102,模型表!$C:$N,12,FALSE)="Death",VLOOKUP($E102,模型表!$C:$Q,13,FALSE),"")</f>
        <v>#N/A</v>
      </c>
      <c r="Z102" t="str">
        <f ca="1">IF($B102="","",IF(VLOOKUP($E102,模型表!$C:$O,12,FALSE)="PBuff","["&amp;VLOOKUP($E102,模型表!$C:Q,13,FALSE)&amp;"]","[]"))</f>
        <v/>
      </c>
      <c r="AA102" t="e">
        <f ca="1">VLOOKUP($B102,基础扩展表!$E:$I,5,FALSE)</f>
        <v>#N/A</v>
      </c>
      <c r="AB102" t="e">
        <f ca="1">VLOOKUP($B102,基础扩展表!$E:$I,4,FALSE)</f>
        <v>#N/A</v>
      </c>
      <c r="AC102" t="e">
        <f ca="1">VLOOKUP($B102,基础表!$E:$T,16,FALSE)</f>
        <v>#N/A</v>
      </c>
      <c r="AD102" t="str">
        <f t="shared" ca="1" si="22"/>
        <v/>
      </c>
      <c r="AE102" t="str">
        <f t="shared" ca="1" si="17"/>
        <v/>
      </c>
      <c r="AF102" t="str">
        <f t="shared" ca="1" si="18"/>
        <v/>
      </c>
      <c r="AH102" t="e">
        <f ca="1">VLOOKUP($B102,基础表!$E:$R,14,FALSE)</f>
        <v>#N/A</v>
      </c>
      <c r="AI102" t="e">
        <f ca="1">VLOOKUP($B102,基础表!$E:$S,13,FALSE)</f>
        <v>#N/A</v>
      </c>
      <c r="AK102" t="e">
        <f ca="1">VLOOKUP($B102,基础表!$E:$H,4,FALSE)</f>
        <v>#N/A</v>
      </c>
      <c r="AN102" s="23" t="e">
        <f t="shared" ca="1" si="23"/>
        <v>#N/A</v>
      </c>
      <c r="AO102" s="23" t="str">
        <f t="shared" ca="1" si="19"/>
        <v/>
      </c>
      <c r="AP102" s="23" t="str">
        <f t="shared" ca="1" si="20"/>
        <v/>
      </c>
      <c r="AR102" t="e">
        <f ca="1">VLOOKUP($B102,基础表!$E:$J,4,FALSE)</f>
        <v>#N/A</v>
      </c>
      <c r="AS102" t="e">
        <f ca="1">VLOOKUP($B102,基础表!$E:$J,5,FALSE)</f>
        <v>#N/A</v>
      </c>
      <c r="AT102" t="e">
        <f ca="1">VLOOKUP($B102,基础表!$E:$J,6,FALSE)</f>
        <v>#N/A</v>
      </c>
      <c r="AU102" t="e">
        <f ca="1">VLOOKUP($B102,基础扩展表!$E:$AG,MATCH(AU$2,基础扩展表!$E$1:$AG$1,0),FALSE)</f>
        <v>#N/A</v>
      </c>
      <c r="AV102" t="e">
        <f ca="1">VLOOKUP($B102,基础扩展表!$E:$AG,MATCH(AV$2,基础扩展表!$E$1:$AG$1,0),FALSE)</f>
        <v>#N/A</v>
      </c>
      <c r="AW102" t="e">
        <f ca="1">VLOOKUP($B102,基础扩展表!$E:$AG,MATCH(AW$2,基础扩展表!$E$1:$AG$1,0),FALSE)</f>
        <v>#N/A</v>
      </c>
      <c r="AX102" t="e">
        <f ca="1">VLOOKUP($B102,基础扩展表!$E:$AG,MATCH(AX$2,基础扩展表!$E$1:$AG$1,0),FALSE)</f>
        <v>#N/A</v>
      </c>
      <c r="AY102" t="e">
        <f ca="1">VLOOKUP($B102,基础扩展表!$E:$AG,MATCH(AY$2,基础扩展表!$E$1:$AG$1,0),FALSE)</f>
        <v>#N/A</v>
      </c>
      <c r="AZ102" t="e">
        <f ca="1">VLOOKUP($B102,基础扩展表!$E:$AG,MATCH(AZ$2,基础扩展表!$E$1:$AG$1,0),FALSE)</f>
        <v>#N/A</v>
      </c>
      <c r="BA102" t="e">
        <f ca="1">VLOOKUP($B102,基础扩展表!$E:$AG,MATCH(BA$2,基础扩展表!$E$1:$AG$1,0),FALSE)</f>
        <v>#N/A</v>
      </c>
      <c r="BB102" t="e">
        <f ca="1">VLOOKUP($B102,基础扩展表!$E:$AG,MATCH(BB$2,基础扩展表!$E$1:$AG$1,0),FALSE)</f>
        <v>#N/A</v>
      </c>
      <c r="BC102" t="e">
        <f ca="1">VLOOKUP($B102,基础扩展表!$E:$AG,MATCH(BC$2,基础扩展表!$E$1:$AG$1,0),FALSE)</f>
        <v>#N/A</v>
      </c>
      <c r="BD102" t="e">
        <f ca="1">VLOOKUP($B102,基础扩展表!$E:$AG,MATCH(BD$2,基础扩展表!$E$1:$AG$1,0),FALSE)</f>
        <v>#N/A</v>
      </c>
      <c r="BE102" t="e">
        <f ca="1">VLOOKUP($B102,基础扩展表!$E:$AG,MATCH(BE$2,基础扩展表!$E$1:$AG$1,0),FALSE)</f>
        <v>#N/A</v>
      </c>
      <c r="BF102" t="e">
        <f ca="1">VLOOKUP($B102,基础扩展表!$E:$AG,MATCH(BF$2,基础扩展表!$E$1:$AG$1,0),FALSE)</f>
        <v>#N/A</v>
      </c>
      <c r="BG102" t="e">
        <f ca="1">VLOOKUP($B102,基础扩展表!$E:$AG,MATCH(BG$2,基础扩展表!$E$1:$AG$1,0),FALSE)</f>
        <v>#N/A</v>
      </c>
      <c r="BH102" t="e">
        <f ca="1">VLOOKUP($B102,基础扩展表!$E:$AG,MATCH(BH$2,基础扩展表!$E$1:$AG$1,0),FALSE)</f>
        <v>#N/A</v>
      </c>
      <c r="BI102" t="e">
        <f ca="1">VLOOKUP($B102,基础扩展表!$E:$AG,MATCH(BI$2,基础扩展表!$E$1:$AG$1,0),FALSE)</f>
        <v>#N/A</v>
      </c>
      <c r="BJ102" t="e">
        <f ca="1">VLOOKUP($B102,基础扩展表!$E:$AG,MATCH(BJ$2,基础扩展表!$E$1:$AG$1,0),FALSE)</f>
        <v>#N/A</v>
      </c>
      <c r="BK102" t="e">
        <f ca="1">VLOOKUP($B102,基础扩展表!$E:$AG,MATCH(BK$2,基础扩展表!$E$1:$AG$1,0),FALSE)</f>
        <v>#N/A</v>
      </c>
      <c r="BL102" t="e">
        <f ca="1">VLOOKUP($B102,基础扩展表!$E:$AG,MATCH(BL$2,基础扩展表!$E$1:$AG$1,0),FALSE)</f>
        <v>#N/A</v>
      </c>
      <c r="BM102" t="e">
        <f ca="1">VLOOKUP($B102,基础扩展表!$E:$AG,MATCH(BM$2,基础扩展表!$E$1:$AG$1,0),FALSE)</f>
        <v>#N/A</v>
      </c>
      <c r="BN102" t="e">
        <f ca="1">VLOOKUP($B102,基础扩展表!$E:$AG,MATCH(BN$2,基础扩展表!$E$1:$AG$1,0),FALSE)</f>
        <v>#N/A</v>
      </c>
      <c r="BO102" t="e">
        <f ca="1">VLOOKUP($B102,基础扩展表!$E:$AG,MATCH(BO$2,基础扩展表!$E$1:$AG$1,0),FALSE)</f>
        <v>#N/A</v>
      </c>
      <c r="BP102" t="e">
        <f ca="1">VLOOKUP($B102,基础扩展表!$E:$AG,MATCH(BP$2,基础扩展表!$E$1:$AG$1,0),FALSE)</f>
        <v>#N/A</v>
      </c>
      <c r="BQ102" t="str">
        <f ca="1">IF($B102="","",IF(VLOOKUP($E102,模型表!$C:$R,16,FALSE)=1,VLOOKUP($E102,模型表!$C:$S,17,FALSE),""))</f>
        <v/>
      </c>
      <c r="BR102" t="e">
        <f ca="1">VLOOKUP(C102,模型表!D:H,5,FALSE)</f>
        <v>#N/A</v>
      </c>
    </row>
    <row r="103" spans="2:70" x14ac:dyDescent="0.2">
      <c r="B103" t="str">
        <f t="array" aca="1" ref="B103" ca="1">INDEX(基础表!$Y:$Y,SMALL(IF(基础表!$Z:$Z=0,ROW(基础表!$Z:$Z),999),ROW(H97)))&amp;""</f>
        <v/>
      </c>
      <c r="C103" t="e">
        <f ca="1">VLOOKUP(VLOOKUP($B103,基础表!$E:$G,3,FALSE),模型表!$C:$D,2,FALSE)</f>
        <v>#N/A</v>
      </c>
      <c r="E103" t="e">
        <f ca="1">VLOOKUP($B103,基础表!$E:$G,3,FALSE)</f>
        <v>#N/A</v>
      </c>
      <c r="G103" t="e">
        <f ca="1">VLOOKUP($E103,模型表!$C:$G,5,FALSE)</f>
        <v>#N/A</v>
      </c>
      <c r="H103" t="e">
        <f ca="1">VLOOKUP($E103,模型表!$C:$F,4,FALSE)</f>
        <v>#N/A</v>
      </c>
      <c r="I103" t="e">
        <f ca="1">VLOOKUP($E103,模型表!$C:$J,8,FALSE)</f>
        <v>#N/A</v>
      </c>
      <c r="K103" t="str">
        <f t="shared" ca="1" si="12"/>
        <v/>
      </c>
      <c r="L103" t="str">
        <f t="shared" ca="1" si="13"/>
        <v/>
      </c>
      <c r="M103" t="str">
        <f t="shared" ca="1" si="14"/>
        <v/>
      </c>
      <c r="N103" t="str">
        <f t="shared" ca="1" si="15"/>
        <v/>
      </c>
      <c r="O103" t="str">
        <f t="shared" ca="1" si="21"/>
        <v/>
      </c>
      <c r="P103" t="str">
        <f t="shared" ca="1" si="16"/>
        <v/>
      </c>
      <c r="Q103" t="e">
        <f ca="1">VLOOKUP($E103,模型表!$C:$K,9,FALSE)</f>
        <v>#N/A</v>
      </c>
      <c r="S103" t="e">
        <f ca="1">IF(VLOOKUP($E103,模型表!$C:$L,6,FALSE)=0,"",VLOOKUP($E103,模型表!$C:$L,10,FALSE))</f>
        <v>#N/A</v>
      </c>
      <c r="U103" t="e">
        <f ca="1">VLOOKUP($E103,模型表!$C:$Q,11,FALSE)</f>
        <v>#N/A</v>
      </c>
      <c r="Y103" t="e">
        <f ca="1">IF(VLOOKUP($E103,模型表!$C:$N,12,FALSE)="Death",VLOOKUP($E103,模型表!$C:$Q,13,FALSE),"")</f>
        <v>#N/A</v>
      </c>
      <c r="Z103" t="str">
        <f ca="1">IF($B103="","",IF(VLOOKUP($E103,模型表!$C:$O,12,FALSE)="PBuff","["&amp;VLOOKUP($E103,模型表!$C:Q,13,FALSE)&amp;"]","[]"))</f>
        <v/>
      </c>
      <c r="AA103" t="e">
        <f ca="1">VLOOKUP($B103,基础扩展表!$E:$I,5,FALSE)</f>
        <v>#N/A</v>
      </c>
      <c r="AB103" t="e">
        <f ca="1">VLOOKUP($B103,基础扩展表!$E:$I,4,FALSE)</f>
        <v>#N/A</v>
      </c>
      <c r="AC103" t="e">
        <f ca="1">VLOOKUP($B103,基础表!$E:$T,16,FALSE)</f>
        <v>#N/A</v>
      </c>
      <c r="AD103" t="str">
        <f t="shared" ca="1" si="22"/>
        <v/>
      </c>
      <c r="AE103" t="str">
        <f t="shared" ca="1" si="17"/>
        <v/>
      </c>
      <c r="AF103" t="str">
        <f t="shared" ca="1" si="18"/>
        <v/>
      </c>
      <c r="AH103" t="e">
        <f ca="1">VLOOKUP($B103,基础表!$E:$R,14,FALSE)</f>
        <v>#N/A</v>
      </c>
      <c r="AI103" t="e">
        <f ca="1">VLOOKUP($B103,基础表!$E:$S,13,FALSE)</f>
        <v>#N/A</v>
      </c>
      <c r="AK103" t="e">
        <f ca="1">VLOOKUP($B103,基础表!$E:$H,4,FALSE)</f>
        <v>#N/A</v>
      </c>
      <c r="AN103" s="23" t="e">
        <f t="shared" ca="1" si="23"/>
        <v>#N/A</v>
      </c>
      <c r="AO103" s="23" t="str">
        <f t="shared" ca="1" si="19"/>
        <v/>
      </c>
      <c r="AP103" s="23" t="str">
        <f t="shared" ca="1" si="20"/>
        <v/>
      </c>
      <c r="AR103" t="e">
        <f ca="1">VLOOKUP($B103,基础表!$E:$J,4,FALSE)</f>
        <v>#N/A</v>
      </c>
      <c r="AS103" t="e">
        <f ca="1">VLOOKUP($B103,基础表!$E:$J,5,FALSE)</f>
        <v>#N/A</v>
      </c>
      <c r="AT103" t="e">
        <f ca="1">VLOOKUP($B103,基础表!$E:$J,6,FALSE)</f>
        <v>#N/A</v>
      </c>
      <c r="AU103" t="e">
        <f ca="1">VLOOKUP($B103,基础扩展表!$E:$AG,MATCH(AU$2,基础扩展表!$E$1:$AG$1,0),FALSE)</f>
        <v>#N/A</v>
      </c>
      <c r="AV103" t="e">
        <f ca="1">VLOOKUP($B103,基础扩展表!$E:$AG,MATCH(AV$2,基础扩展表!$E$1:$AG$1,0),FALSE)</f>
        <v>#N/A</v>
      </c>
      <c r="AW103" t="e">
        <f ca="1">VLOOKUP($B103,基础扩展表!$E:$AG,MATCH(AW$2,基础扩展表!$E$1:$AG$1,0),FALSE)</f>
        <v>#N/A</v>
      </c>
      <c r="AX103" t="e">
        <f ca="1">VLOOKUP($B103,基础扩展表!$E:$AG,MATCH(AX$2,基础扩展表!$E$1:$AG$1,0),FALSE)</f>
        <v>#N/A</v>
      </c>
      <c r="AY103" t="e">
        <f ca="1">VLOOKUP($B103,基础扩展表!$E:$AG,MATCH(AY$2,基础扩展表!$E$1:$AG$1,0),FALSE)</f>
        <v>#N/A</v>
      </c>
      <c r="AZ103" t="e">
        <f ca="1">VLOOKUP($B103,基础扩展表!$E:$AG,MATCH(AZ$2,基础扩展表!$E$1:$AG$1,0),FALSE)</f>
        <v>#N/A</v>
      </c>
      <c r="BA103" t="e">
        <f ca="1">VLOOKUP($B103,基础扩展表!$E:$AG,MATCH(BA$2,基础扩展表!$E$1:$AG$1,0),FALSE)</f>
        <v>#N/A</v>
      </c>
      <c r="BB103" t="e">
        <f ca="1">VLOOKUP($B103,基础扩展表!$E:$AG,MATCH(BB$2,基础扩展表!$E$1:$AG$1,0),FALSE)</f>
        <v>#N/A</v>
      </c>
      <c r="BC103" t="e">
        <f ca="1">VLOOKUP($B103,基础扩展表!$E:$AG,MATCH(BC$2,基础扩展表!$E$1:$AG$1,0),FALSE)</f>
        <v>#N/A</v>
      </c>
      <c r="BD103" t="e">
        <f ca="1">VLOOKUP($B103,基础扩展表!$E:$AG,MATCH(BD$2,基础扩展表!$E$1:$AG$1,0),FALSE)</f>
        <v>#N/A</v>
      </c>
      <c r="BE103" t="e">
        <f ca="1">VLOOKUP($B103,基础扩展表!$E:$AG,MATCH(BE$2,基础扩展表!$E$1:$AG$1,0),FALSE)</f>
        <v>#N/A</v>
      </c>
      <c r="BF103" t="e">
        <f ca="1">VLOOKUP($B103,基础扩展表!$E:$AG,MATCH(BF$2,基础扩展表!$E$1:$AG$1,0),FALSE)</f>
        <v>#N/A</v>
      </c>
      <c r="BG103" t="e">
        <f ca="1">VLOOKUP($B103,基础扩展表!$E:$AG,MATCH(BG$2,基础扩展表!$E$1:$AG$1,0),FALSE)</f>
        <v>#N/A</v>
      </c>
      <c r="BH103" t="e">
        <f ca="1">VLOOKUP($B103,基础扩展表!$E:$AG,MATCH(BH$2,基础扩展表!$E$1:$AG$1,0),FALSE)</f>
        <v>#N/A</v>
      </c>
      <c r="BI103" t="e">
        <f ca="1">VLOOKUP($B103,基础扩展表!$E:$AG,MATCH(BI$2,基础扩展表!$E$1:$AG$1,0),FALSE)</f>
        <v>#N/A</v>
      </c>
      <c r="BJ103" t="e">
        <f ca="1">VLOOKUP($B103,基础扩展表!$E:$AG,MATCH(BJ$2,基础扩展表!$E$1:$AG$1,0),FALSE)</f>
        <v>#N/A</v>
      </c>
      <c r="BK103" t="e">
        <f ca="1">VLOOKUP($B103,基础扩展表!$E:$AG,MATCH(BK$2,基础扩展表!$E$1:$AG$1,0),FALSE)</f>
        <v>#N/A</v>
      </c>
      <c r="BL103" t="e">
        <f ca="1">VLOOKUP($B103,基础扩展表!$E:$AG,MATCH(BL$2,基础扩展表!$E$1:$AG$1,0),FALSE)</f>
        <v>#N/A</v>
      </c>
      <c r="BM103" t="e">
        <f ca="1">VLOOKUP($B103,基础扩展表!$E:$AG,MATCH(BM$2,基础扩展表!$E$1:$AG$1,0),FALSE)</f>
        <v>#N/A</v>
      </c>
      <c r="BN103" t="e">
        <f ca="1">VLOOKUP($B103,基础扩展表!$E:$AG,MATCH(BN$2,基础扩展表!$E$1:$AG$1,0),FALSE)</f>
        <v>#N/A</v>
      </c>
      <c r="BO103" t="e">
        <f ca="1">VLOOKUP($B103,基础扩展表!$E:$AG,MATCH(BO$2,基础扩展表!$E$1:$AG$1,0),FALSE)</f>
        <v>#N/A</v>
      </c>
      <c r="BP103" t="e">
        <f ca="1">VLOOKUP($B103,基础扩展表!$E:$AG,MATCH(BP$2,基础扩展表!$E$1:$AG$1,0),FALSE)</f>
        <v>#N/A</v>
      </c>
      <c r="BQ103" t="str">
        <f ca="1">IF($B103="","",IF(VLOOKUP($E103,模型表!$C:$R,16,FALSE)=1,VLOOKUP($E103,模型表!$C:$S,17,FALSE),""))</f>
        <v/>
      </c>
      <c r="BR103" t="e">
        <f ca="1">VLOOKUP(C103,模型表!D:H,5,FALSE)</f>
        <v>#N/A</v>
      </c>
    </row>
    <row r="104" spans="2:70" x14ac:dyDescent="0.2">
      <c r="B104" t="str">
        <f t="array" aca="1" ref="B104" ca="1">INDEX(基础表!$Y:$Y,SMALL(IF(基础表!$Z:$Z=0,ROW(基础表!$Z:$Z),999),ROW(H98)))&amp;""</f>
        <v/>
      </c>
      <c r="C104" t="e">
        <f ca="1">VLOOKUP(VLOOKUP($B104,基础表!$E:$G,3,FALSE),模型表!$C:$D,2,FALSE)</f>
        <v>#N/A</v>
      </c>
      <c r="E104" t="e">
        <f ca="1">VLOOKUP($B104,基础表!$E:$G,3,FALSE)</f>
        <v>#N/A</v>
      </c>
      <c r="G104" t="e">
        <f ca="1">VLOOKUP($E104,模型表!$C:$G,5,FALSE)</f>
        <v>#N/A</v>
      </c>
      <c r="H104" t="e">
        <f ca="1">VLOOKUP($E104,模型表!$C:$F,4,FALSE)</f>
        <v>#N/A</v>
      </c>
      <c r="I104" t="e">
        <f ca="1">VLOOKUP($E104,模型表!$C:$J,8,FALSE)</f>
        <v>#N/A</v>
      </c>
      <c r="K104" t="str">
        <f t="shared" ca="1" si="12"/>
        <v/>
      </c>
      <c r="L104" t="str">
        <f t="shared" ca="1" si="13"/>
        <v/>
      </c>
      <c r="M104" t="str">
        <f t="shared" ca="1" si="14"/>
        <v/>
      </c>
      <c r="N104" t="str">
        <f t="shared" ca="1" si="15"/>
        <v/>
      </c>
      <c r="O104" t="str">
        <f t="shared" ca="1" si="21"/>
        <v/>
      </c>
      <c r="P104" t="str">
        <f t="shared" ca="1" si="16"/>
        <v/>
      </c>
      <c r="Q104" t="e">
        <f ca="1">VLOOKUP($E104,模型表!$C:$K,9,FALSE)</f>
        <v>#N/A</v>
      </c>
      <c r="S104" t="e">
        <f ca="1">IF(VLOOKUP($E104,模型表!$C:$L,6,FALSE)=0,"",VLOOKUP($E104,模型表!$C:$L,10,FALSE))</f>
        <v>#N/A</v>
      </c>
      <c r="U104" t="e">
        <f ca="1">VLOOKUP($E104,模型表!$C:$Q,11,FALSE)</f>
        <v>#N/A</v>
      </c>
      <c r="Y104" t="e">
        <f ca="1">IF(VLOOKUP($E104,模型表!$C:$N,12,FALSE)="Death",VLOOKUP($E104,模型表!$C:$Q,13,FALSE),"")</f>
        <v>#N/A</v>
      </c>
      <c r="Z104" t="str">
        <f ca="1">IF($B104="","",IF(VLOOKUP($E104,模型表!$C:$O,12,FALSE)="PBuff","["&amp;VLOOKUP($E104,模型表!$C:Q,13,FALSE)&amp;"]","[]"))</f>
        <v/>
      </c>
      <c r="AA104" t="e">
        <f ca="1">VLOOKUP($B104,基础扩展表!$E:$I,5,FALSE)</f>
        <v>#N/A</v>
      </c>
      <c r="AB104" t="e">
        <f ca="1">VLOOKUP($B104,基础扩展表!$E:$I,4,FALSE)</f>
        <v>#N/A</v>
      </c>
      <c r="AC104" t="e">
        <f ca="1">VLOOKUP($B104,基础表!$E:$T,16,FALSE)</f>
        <v>#N/A</v>
      </c>
      <c r="AD104" t="str">
        <f t="shared" ca="1" si="22"/>
        <v/>
      </c>
      <c r="AE104" t="str">
        <f t="shared" ca="1" si="17"/>
        <v/>
      </c>
      <c r="AF104" t="str">
        <f t="shared" ca="1" si="18"/>
        <v/>
      </c>
      <c r="AH104" t="e">
        <f ca="1">VLOOKUP($B104,基础表!$E:$R,14,FALSE)</f>
        <v>#N/A</v>
      </c>
      <c r="AI104" t="e">
        <f ca="1">VLOOKUP($B104,基础表!$E:$S,13,FALSE)</f>
        <v>#N/A</v>
      </c>
      <c r="AK104" t="e">
        <f ca="1">VLOOKUP($B104,基础表!$E:$H,4,FALSE)</f>
        <v>#N/A</v>
      </c>
      <c r="AN104" s="23" t="e">
        <f t="shared" ca="1" si="23"/>
        <v>#N/A</v>
      </c>
      <c r="AO104" s="23" t="str">
        <f t="shared" ca="1" si="19"/>
        <v/>
      </c>
      <c r="AP104" s="23" t="str">
        <f t="shared" ca="1" si="20"/>
        <v/>
      </c>
      <c r="AR104" t="e">
        <f ca="1">VLOOKUP($B104,基础表!$E:$J,4,FALSE)</f>
        <v>#N/A</v>
      </c>
      <c r="AS104" t="e">
        <f ca="1">VLOOKUP($B104,基础表!$E:$J,5,FALSE)</f>
        <v>#N/A</v>
      </c>
      <c r="AT104" t="e">
        <f ca="1">VLOOKUP($B104,基础表!$E:$J,6,FALSE)</f>
        <v>#N/A</v>
      </c>
      <c r="AU104" t="e">
        <f ca="1">VLOOKUP($B104,基础扩展表!$E:$AG,MATCH(AU$2,基础扩展表!$E$1:$AG$1,0),FALSE)</f>
        <v>#N/A</v>
      </c>
      <c r="AV104" t="e">
        <f ca="1">VLOOKUP($B104,基础扩展表!$E:$AG,MATCH(AV$2,基础扩展表!$E$1:$AG$1,0),FALSE)</f>
        <v>#N/A</v>
      </c>
      <c r="AW104" t="e">
        <f ca="1">VLOOKUP($B104,基础扩展表!$E:$AG,MATCH(AW$2,基础扩展表!$E$1:$AG$1,0),FALSE)</f>
        <v>#N/A</v>
      </c>
      <c r="AX104" t="e">
        <f ca="1">VLOOKUP($B104,基础扩展表!$E:$AG,MATCH(AX$2,基础扩展表!$E$1:$AG$1,0),FALSE)</f>
        <v>#N/A</v>
      </c>
      <c r="AY104" t="e">
        <f ca="1">VLOOKUP($B104,基础扩展表!$E:$AG,MATCH(AY$2,基础扩展表!$E$1:$AG$1,0),FALSE)</f>
        <v>#N/A</v>
      </c>
      <c r="AZ104" t="e">
        <f ca="1">VLOOKUP($B104,基础扩展表!$E:$AG,MATCH(AZ$2,基础扩展表!$E$1:$AG$1,0),FALSE)</f>
        <v>#N/A</v>
      </c>
      <c r="BA104" t="e">
        <f ca="1">VLOOKUP($B104,基础扩展表!$E:$AG,MATCH(BA$2,基础扩展表!$E$1:$AG$1,0),FALSE)</f>
        <v>#N/A</v>
      </c>
      <c r="BB104" t="e">
        <f ca="1">VLOOKUP($B104,基础扩展表!$E:$AG,MATCH(BB$2,基础扩展表!$E$1:$AG$1,0),FALSE)</f>
        <v>#N/A</v>
      </c>
      <c r="BC104" t="e">
        <f ca="1">VLOOKUP($B104,基础扩展表!$E:$AG,MATCH(BC$2,基础扩展表!$E$1:$AG$1,0),FALSE)</f>
        <v>#N/A</v>
      </c>
      <c r="BD104" t="e">
        <f ca="1">VLOOKUP($B104,基础扩展表!$E:$AG,MATCH(BD$2,基础扩展表!$E$1:$AG$1,0),FALSE)</f>
        <v>#N/A</v>
      </c>
      <c r="BE104" t="e">
        <f ca="1">VLOOKUP($B104,基础扩展表!$E:$AG,MATCH(BE$2,基础扩展表!$E$1:$AG$1,0),FALSE)</f>
        <v>#N/A</v>
      </c>
      <c r="BF104" t="e">
        <f ca="1">VLOOKUP($B104,基础扩展表!$E:$AG,MATCH(BF$2,基础扩展表!$E$1:$AG$1,0),FALSE)</f>
        <v>#N/A</v>
      </c>
      <c r="BG104" t="e">
        <f ca="1">VLOOKUP($B104,基础扩展表!$E:$AG,MATCH(BG$2,基础扩展表!$E$1:$AG$1,0),FALSE)</f>
        <v>#N/A</v>
      </c>
      <c r="BH104" t="e">
        <f ca="1">VLOOKUP($B104,基础扩展表!$E:$AG,MATCH(BH$2,基础扩展表!$E$1:$AG$1,0),FALSE)</f>
        <v>#N/A</v>
      </c>
      <c r="BI104" t="e">
        <f ca="1">VLOOKUP($B104,基础扩展表!$E:$AG,MATCH(BI$2,基础扩展表!$E$1:$AG$1,0),FALSE)</f>
        <v>#N/A</v>
      </c>
      <c r="BJ104" t="e">
        <f ca="1">VLOOKUP($B104,基础扩展表!$E:$AG,MATCH(BJ$2,基础扩展表!$E$1:$AG$1,0),FALSE)</f>
        <v>#N/A</v>
      </c>
      <c r="BK104" t="e">
        <f ca="1">VLOOKUP($B104,基础扩展表!$E:$AG,MATCH(BK$2,基础扩展表!$E$1:$AG$1,0),FALSE)</f>
        <v>#N/A</v>
      </c>
      <c r="BL104" t="e">
        <f ca="1">VLOOKUP($B104,基础扩展表!$E:$AG,MATCH(BL$2,基础扩展表!$E$1:$AG$1,0),FALSE)</f>
        <v>#N/A</v>
      </c>
      <c r="BM104" t="e">
        <f ca="1">VLOOKUP($B104,基础扩展表!$E:$AG,MATCH(BM$2,基础扩展表!$E$1:$AG$1,0),FALSE)</f>
        <v>#N/A</v>
      </c>
      <c r="BN104" t="e">
        <f ca="1">VLOOKUP($B104,基础扩展表!$E:$AG,MATCH(BN$2,基础扩展表!$E$1:$AG$1,0),FALSE)</f>
        <v>#N/A</v>
      </c>
      <c r="BO104" t="e">
        <f ca="1">VLOOKUP($B104,基础扩展表!$E:$AG,MATCH(BO$2,基础扩展表!$E$1:$AG$1,0),FALSE)</f>
        <v>#N/A</v>
      </c>
      <c r="BP104" t="e">
        <f ca="1">VLOOKUP($B104,基础扩展表!$E:$AG,MATCH(BP$2,基础扩展表!$E$1:$AG$1,0),FALSE)</f>
        <v>#N/A</v>
      </c>
      <c r="BQ104" t="str">
        <f ca="1">IF($B104="","",IF(VLOOKUP($E104,模型表!$C:$R,16,FALSE)=1,VLOOKUP($E104,模型表!$C:$S,17,FALSE),""))</f>
        <v/>
      </c>
      <c r="BR104" t="e">
        <f ca="1">VLOOKUP(C104,模型表!D:H,5,FALSE)</f>
        <v>#N/A</v>
      </c>
    </row>
    <row r="105" spans="2:70" x14ac:dyDescent="0.2">
      <c r="B105" t="str">
        <f t="array" aca="1" ref="B105" ca="1">INDEX(基础表!$Y:$Y,SMALL(IF(基础表!$Z:$Z=0,ROW(基础表!$Z:$Z),999),ROW(H99)))&amp;""</f>
        <v/>
      </c>
      <c r="C105" t="e">
        <f ca="1">VLOOKUP(VLOOKUP($B105,基础表!$E:$G,3,FALSE),模型表!$C:$D,2,FALSE)</f>
        <v>#N/A</v>
      </c>
      <c r="E105" t="e">
        <f ca="1">VLOOKUP($B105,基础表!$E:$G,3,FALSE)</f>
        <v>#N/A</v>
      </c>
      <c r="G105" t="e">
        <f ca="1">VLOOKUP($E105,模型表!$C:$G,5,FALSE)</f>
        <v>#N/A</v>
      </c>
      <c r="H105" t="e">
        <f ca="1">VLOOKUP($E105,模型表!$C:$F,4,FALSE)</f>
        <v>#N/A</v>
      </c>
      <c r="I105" t="e">
        <f ca="1">VLOOKUP($E105,模型表!$C:$J,8,FALSE)</f>
        <v>#N/A</v>
      </c>
      <c r="K105" t="str">
        <f t="shared" ca="1" si="12"/>
        <v/>
      </c>
      <c r="L105" t="str">
        <f t="shared" ca="1" si="13"/>
        <v/>
      </c>
      <c r="M105" t="str">
        <f t="shared" ca="1" si="14"/>
        <v/>
      </c>
      <c r="N105" t="str">
        <f t="shared" ca="1" si="15"/>
        <v/>
      </c>
      <c r="O105" t="str">
        <f t="shared" ca="1" si="21"/>
        <v/>
      </c>
      <c r="P105" t="str">
        <f t="shared" ca="1" si="16"/>
        <v/>
      </c>
      <c r="Q105" t="e">
        <f ca="1">VLOOKUP($E105,模型表!$C:$K,9,FALSE)</f>
        <v>#N/A</v>
      </c>
      <c r="S105" t="e">
        <f ca="1">IF(VLOOKUP($E105,模型表!$C:$L,6,FALSE)=0,"",VLOOKUP($E105,模型表!$C:$L,10,FALSE))</f>
        <v>#N/A</v>
      </c>
      <c r="U105" t="e">
        <f ca="1">VLOOKUP($E105,模型表!$C:$Q,11,FALSE)</f>
        <v>#N/A</v>
      </c>
      <c r="Y105" t="e">
        <f ca="1">IF(VLOOKUP($E105,模型表!$C:$N,12,FALSE)="Death",VLOOKUP($E105,模型表!$C:$Q,13,FALSE),"")</f>
        <v>#N/A</v>
      </c>
      <c r="Z105" t="str">
        <f ca="1">IF($B105="","",IF(VLOOKUP($E105,模型表!$C:$O,12,FALSE)="PBuff","["&amp;VLOOKUP($E105,模型表!$C:Q,13,FALSE)&amp;"]","[]"))</f>
        <v/>
      </c>
      <c r="AA105" t="e">
        <f ca="1">VLOOKUP($B105,基础扩展表!$E:$I,5,FALSE)</f>
        <v>#N/A</v>
      </c>
      <c r="AB105" t="e">
        <f ca="1">VLOOKUP($B105,基础扩展表!$E:$I,4,FALSE)</f>
        <v>#N/A</v>
      </c>
      <c r="AC105" t="e">
        <f ca="1">VLOOKUP($B105,基础表!$E:$T,16,FALSE)</f>
        <v>#N/A</v>
      </c>
      <c r="AD105" t="str">
        <f t="shared" ca="1" si="22"/>
        <v/>
      </c>
      <c r="AE105" t="str">
        <f t="shared" ca="1" si="17"/>
        <v/>
      </c>
      <c r="AF105" t="str">
        <f t="shared" ca="1" si="18"/>
        <v/>
      </c>
      <c r="AH105" t="e">
        <f ca="1">VLOOKUP($B105,基础表!$E:$R,14,FALSE)</f>
        <v>#N/A</v>
      </c>
      <c r="AI105" t="e">
        <f ca="1">VLOOKUP($B105,基础表!$E:$S,13,FALSE)</f>
        <v>#N/A</v>
      </c>
      <c r="AK105" t="e">
        <f ca="1">VLOOKUP($B105,基础表!$E:$H,4,FALSE)</f>
        <v>#N/A</v>
      </c>
      <c r="AN105" s="23" t="e">
        <f t="shared" ca="1" si="23"/>
        <v>#N/A</v>
      </c>
      <c r="AO105" s="23" t="str">
        <f t="shared" ca="1" si="19"/>
        <v/>
      </c>
      <c r="AP105" s="23" t="str">
        <f t="shared" ca="1" si="20"/>
        <v/>
      </c>
      <c r="AR105" t="e">
        <f ca="1">VLOOKUP($B105,基础表!$E:$J,4,FALSE)</f>
        <v>#N/A</v>
      </c>
      <c r="AS105" t="e">
        <f ca="1">VLOOKUP($B105,基础表!$E:$J,5,FALSE)</f>
        <v>#N/A</v>
      </c>
      <c r="AT105" t="e">
        <f ca="1">VLOOKUP($B105,基础表!$E:$J,6,FALSE)</f>
        <v>#N/A</v>
      </c>
      <c r="AU105" t="e">
        <f ca="1">VLOOKUP($B105,基础扩展表!$E:$AG,MATCH(AU$2,基础扩展表!$E$1:$AG$1,0),FALSE)</f>
        <v>#N/A</v>
      </c>
      <c r="AV105" t="e">
        <f ca="1">VLOOKUP($B105,基础扩展表!$E:$AG,MATCH(AV$2,基础扩展表!$E$1:$AG$1,0),FALSE)</f>
        <v>#N/A</v>
      </c>
      <c r="AW105" t="e">
        <f ca="1">VLOOKUP($B105,基础扩展表!$E:$AG,MATCH(AW$2,基础扩展表!$E$1:$AG$1,0),FALSE)</f>
        <v>#N/A</v>
      </c>
      <c r="AX105" t="e">
        <f ca="1">VLOOKUP($B105,基础扩展表!$E:$AG,MATCH(AX$2,基础扩展表!$E$1:$AG$1,0),FALSE)</f>
        <v>#N/A</v>
      </c>
      <c r="AY105" t="e">
        <f ca="1">VLOOKUP($B105,基础扩展表!$E:$AG,MATCH(AY$2,基础扩展表!$E$1:$AG$1,0),FALSE)</f>
        <v>#N/A</v>
      </c>
      <c r="AZ105" t="e">
        <f ca="1">VLOOKUP($B105,基础扩展表!$E:$AG,MATCH(AZ$2,基础扩展表!$E$1:$AG$1,0),FALSE)</f>
        <v>#N/A</v>
      </c>
      <c r="BA105" t="e">
        <f ca="1">VLOOKUP($B105,基础扩展表!$E:$AG,MATCH(BA$2,基础扩展表!$E$1:$AG$1,0),FALSE)</f>
        <v>#N/A</v>
      </c>
      <c r="BB105" t="e">
        <f ca="1">VLOOKUP($B105,基础扩展表!$E:$AG,MATCH(BB$2,基础扩展表!$E$1:$AG$1,0),FALSE)</f>
        <v>#N/A</v>
      </c>
      <c r="BC105" t="e">
        <f ca="1">VLOOKUP($B105,基础扩展表!$E:$AG,MATCH(BC$2,基础扩展表!$E$1:$AG$1,0),FALSE)</f>
        <v>#N/A</v>
      </c>
      <c r="BD105" t="e">
        <f ca="1">VLOOKUP($B105,基础扩展表!$E:$AG,MATCH(BD$2,基础扩展表!$E$1:$AG$1,0),FALSE)</f>
        <v>#N/A</v>
      </c>
      <c r="BE105" t="e">
        <f ca="1">VLOOKUP($B105,基础扩展表!$E:$AG,MATCH(BE$2,基础扩展表!$E$1:$AG$1,0),FALSE)</f>
        <v>#N/A</v>
      </c>
      <c r="BF105" t="e">
        <f ca="1">VLOOKUP($B105,基础扩展表!$E:$AG,MATCH(BF$2,基础扩展表!$E$1:$AG$1,0),FALSE)</f>
        <v>#N/A</v>
      </c>
      <c r="BG105" t="e">
        <f ca="1">VLOOKUP($B105,基础扩展表!$E:$AG,MATCH(BG$2,基础扩展表!$E$1:$AG$1,0),FALSE)</f>
        <v>#N/A</v>
      </c>
      <c r="BH105" t="e">
        <f ca="1">VLOOKUP($B105,基础扩展表!$E:$AG,MATCH(BH$2,基础扩展表!$E$1:$AG$1,0),FALSE)</f>
        <v>#N/A</v>
      </c>
      <c r="BI105" t="e">
        <f ca="1">VLOOKUP($B105,基础扩展表!$E:$AG,MATCH(BI$2,基础扩展表!$E$1:$AG$1,0),FALSE)</f>
        <v>#N/A</v>
      </c>
      <c r="BJ105" t="e">
        <f ca="1">VLOOKUP($B105,基础扩展表!$E:$AG,MATCH(BJ$2,基础扩展表!$E$1:$AG$1,0),FALSE)</f>
        <v>#N/A</v>
      </c>
      <c r="BK105" t="e">
        <f ca="1">VLOOKUP($B105,基础扩展表!$E:$AG,MATCH(BK$2,基础扩展表!$E$1:$AG$1,0),FALSE)</f>
        <v>#N/A</v>
      </c>
      <c r="BL105" t="e">
        <f ca="1">VLOOKUP($B105,基础扩展表!$E:$AG,MATCH(BL$2,基础扩展表!$E$1:$AG$1,0),FALSE)</f>
        <v>#N/A</v>
      </c>
      <c r="BM105" t="e">
        <f ca="1">VLOOKUP($B105,基础扩展表!$E:$AG,MATCH(BM$2,基础扩展表!$E$1:$AG$1,0),FALSE)</f>
        <v>#N/A</v>
      </c>
      <c r="BN105" t="e">
        <f ca="1">VLOOKUP($B105,基础扩展表!$E:$AG,MATCH(BN$2,基础扩展表!$E$1:$AG$1,0),FALSE)</f>
        <v>#N/A</v>
      </c>
      <c r="BO105" t="e">
        <f ca="1">VLOOKUP($B105,基础扩展表!$E:$AG,MATCH(BO$2,基础扩展表!$E$1:$AG$1,0),FALSE)</f>
        <v>#N/A</v>
      </c>
      <c r="BP105" t="e">
        <f ca="1">VLOOKUP($B105,基础扩展表!$E:$AG,MATCH(BP$2,基础扩展表!$E$1:$AG$1,0),FALSE)</f>
        <v>#N/A</v>
      </c>
      <c r="BQ105" t="str">
        <f ca="1">IF($B105="","",IF(VLOOKUP($E105,模型表!$C:$R,16,FALSE)=1,VLOOKUP($E105,模型表!$C:$S,17,FALSE),""))</f>
        <v/>
      </c>
      <c r="BR105" t="e">
        <f ca="1">VLOOKUP(C105,模型表!D:H,5,FALSE)</f>
        <v>#N/A</v>
      </c>
    </row>
    <row r="106" spans="2:70" x14ac:dyDescent="0.2">
      <c r="B106" t="str">
        <f t="array" aca="1" ref="B106" ca="1">INDEX(基础表!$Y:$Y,SMALL(IF(基础表!$Z:$Z=0,ROW(基础表!$Z:$Z),999),ROW(H100)))&amp;""</f>
        <v/>
      </c>
      <c r="C106" t="e">
        <f ca="1">VLOOKUP(VLOOKUP($B106,基础表!$E:$G,3,FALSE),模型表!$C:$D,2,FALSE)</f>
        <v>#N/A</v>
      </c>
      <c r="E106" t="e">
        <f ca="1">VLOOKUP($B106,基础表!$E:$G,3,FALSE)</f>
        <v>#N/A</v>
      </c>
      <c r="G106" t="e">
        <f ca="1">VLOOKUP($E106,模型表!$C:$G,5,FALSE)</f>
        <v>#N/A</v>
      </c>
      <c r="H106" t="e">
        <f ca="1">VLOOKUP($E106,模型表!$C:$F,4,FALSE)</f>
        <v>#N/A</v>
      </c>
      <c r="I106" t="e">
        <f ca="1">VLOOKUP($E106,模型表!$C:$J,8,FALSE)</f>
        <v>#N/A</v>
      </c>
      <c r="K106" t="str">
        <f t="shared" ca="1" si="12"/>
        <v/>
      </c>
      <c r="L106" t="str">
        <f t="shared" ca="1" si="13"/>
        <v/>
      </c>
      <c r="M106" t="str">
        <f t="shared" ca="1" si="14"/>
        <v/>
      </c>
      <c r="N106" t="str">
        <f t="shared" ca="1" si="15"/>
        <v/>
      </c>
      <c r="O106" t="str">
        <f t="shared" ca="1" si="21"/>
        <v/>
      </c>
      <c r="P106" t="str">
        <f t="shared" ca="1" si="16"/>
        <v/>
      </c>
      <c r="Q106" t="e">
        <f ca="1">VLOOKUP($E106,模型表!$C:$K,9,FALSE)</f>
        <v>#N/A</v>
      </c>
      <c r="S106" t="e">
        <f ca="1">IF(VLOOKUP($E106,模型表!$C:$L,6,FALSE)=0,"",VLOOKUP($E106,模型表!$C:$L,10,FALSE))</f>
        <v>#N/A</v>
      </c>
      <c r="U106" t="e">
        <f ca="1">VLOOKUP($E106,模型表!$C:$Q,11,FALSE)</f>
        <v>#N/A</v>
      </c>
      <c r="Y106" t="e">
        <f ca="1">IF(VLOOKUP($E106,模型表!$C:$N,12,FALSE)="Death",VLOOKUP($E106,模型表!$C:$Q,13,FALSE),"")</f>
        <v>#N/A</v>
      </c>
      <c r="Z106" t="str">
        <f ca="1">IF($B106="","",IF(VLOOKUP($E106,模型表!$C:$O,12,FALSE)="PBuff","["&amp;VLOOKUP($E106,模型表!$C:Q,13,FALSE)&amp;"]","[]"))</f>
        <v/>
      </c>
      <c r="AA106" t="e">
        <f ca="1">VLOOKUP($B106,基础扩展表!$E:$I,5,FALSE)</f>
        <v>#N/A</v>
      </c>
      <c r="AB106" t="e">
        <f ca="1">VLOOKUP($B106,基础扩展表!$E:$I,4,FALSE)</f>
        <v>#N/A</v>
      </c>
      <c r="AC106" t="e">
        <f ca="1">VLOOKUP($B106,基础表!$E:$T,16,FALSE)</f>
        <v>#N/A</v>
      </c>
      <c r="AD106" t="str">
        <f t="shared" ca="1" si="22"/>
        <v/>
      </c>
      <c r="AE106" t="str">
        <f t="shared" ca="1" si="17"/>
        <v/>
      </c>
      <c r="AF106" t="str">
        <f t="shared" ca="1" si="18"/>
        <v/>
      </c>
      <c r="AH106" t="e">
        <f ca="1">VLOOKUP($B106,基础表!$E:$R,14,FALSE)</f>
        <v>#N/A</v>
      </c>
      <c r="AI106" t="e">
        <f ca="1">VLOOKUP($B106,基础表!$E:$S,13,FALSE)</f>
        <v>#N/A</v>
      </c>
      <c r="AK106" t="e">
        <f ca="1">VLOOKUP($B106,基础表!$E:$H,4,FALSE)</f>
        <v>#N/A</v>
      </c>
      <c r="AN106" s="23" t="e">
        <f t="shared" ca="1" si="23"/>
        <v>#N/A</v>
      </c>
      <c r="AO106" s="23" t="str">
        <f t="shared" ca="1" si="19"/>
        <v/>
      </c>
      <c r="AP106" s="23" t="str">
        <f t="shared" ca="1" si="20"/>
        <v/>
      </c>
      <c r="AR106" t="e">
        <f ca="1">VLOOKUP($B106,基础表!$E:$J,4,FALSE)</f>
        <v>#N/A</v>
      </c>
      <c r="AS106" t="e">
        <f ca="1">VLOOKUP($B106,基础表!$E:$J,5,FALSE)</f>
        <v>#N/A</v>
      </c>
      <c r="AT106" t="e">
        <f ca="1">VLOOKUP($B106,基础表!$E:$J,6,FALSE)</f>
        <v>#N/A</v>
      </c>
      <c r="AU106" t="e">
        <f ca="1">VLOOKUP($B106,基础扩展表!$E:$AG,MATCH(AU$2,基础扩展表!$E$1:$AG$1,0),FALSE)</f>
        <v>#N/A</v>
      </c>
      <c r="AV106" t="e">
        <f ca="1">VLOOKUP($B106,基础扩展表!$E:$AG,MATCH(AV$2,基础扩展表!$E$1:$AG$1,0),FALSE)</f>
        <v>#N/A</v>
      </c>
      <c r="AW106" t="e">
        <f ca="1">VLOOKUP($B106,基础扩展表!$E:$AG,MATCH(AW$2,基础扩展表!$E$1:$AG$1,0),FALSE)</f>
        <v>#N/A</v>
      </c>
      <c r="AX106" t="e">
        <f ca="1">VLOOKUP($B106,基础扩展表!$E:$AG,MATCH(AX$2,基础扩展表!$E$1:$AG$1,0),FALSE)</f>
        <v>#N/A</v>
      </c>
      <c r="AY106" t="e">
        <f ca="1">VLOOKUP($B106,基础扩展表!$E:$AG,MATCH(AY$2,基础扩展表!$E$1:$AG$1,0),FALSE)</f>
        <v>#N/A</v>
      </c>
      <c r="AZ106" t="e">
        <f ca="1">VLOOKUP($B106,基础扩展表!$E:$AG,MATCH(AZ$2,基础扩展表!$E$1:$AG$1,0),FALSE)</f>
        <v>#N/A</v>
      </c>
      <c r="BA106" t="e">
        <f ca="1">VLOOKUP($B106,基础扩展表!$E:$AG,MATCH(BA$2,基础扩展表!$E$1:$AG$1,0),FALSE)</f>
        <v>#N/A</v>
      </c>
      <c r="BB106" t="e">
        <f ca="1">VLOOKUP($B106,基础扩展表!$E:$AG,MATCH(BB$2,基础扩展表!$E$1:$AG$1,0),FALSE)</f>
        <v>#N/A</v>
      </c>
      <c r="BC106" t="e">
        <f ca="1">VLOOKUP($B106,基础扩展表!$E:$AG,MATCH(BC$2,基础扩展表!$E$1:$AG$1,0),FALSE)</f>
        <v>#N/A</v>
      </c>
      <c r="BD106" t="e">
        <f ca="1">VLOOKUP($B106,基础扩展表!$E:$AG,MATCH(BD$2,基础扩展表!$E$1:$AG$1,0),FALSE)</f>
        <v>#N/A</v>
      </c>
      <c r="BE106" t="e">
        <f ca="1">VLOOKUP($B106,基础扩展表!$E:$AG,MATCH(BE$2,基础扩展表!$E$1:$AG$1,0),FALSE)</f>
        <v>#N/A</v>
      </c>
      <c r="BF106" t="e">
        <f ca="1">VLOOKUP($B106,基础扩展表!$E:$AG,MATCH(BF$2,基础扩展表!$E$1:$AG$1,0),FALSE)</f>
        <v>#N/A</v>
      </c>
      <c r="BG106" t="e">
        <f ca="1">VLOOKUP($B106,基础扩展表!$E:$AG,MATCH(BG$2,基础扩展表!$E$1:$AG$1,0),FALSE)</f>
        <v>#N/A</v>
      </c>
      <c r="BH106" t="e">
        <f ca="1">VLOOKUP($B106,基础扩展表!$E:$AG,MATCH(BH$2,基础扩展表!$E$1:$AG$1,0),FALSE)</f>
        <v>#N/A</v>
      </c>
      <c r="BI106" t="e">
        <f ca="1">VLOOKUP($B106,基础扩展表!$E:$AG,MATCH(BI$2,基础扩展表!$E$1:$AG$1,0),FALSE)</f>
        <v>#N/A</v>
      </c>
      <c r="BJ106" t="e">
        <f ca="1">VLOOKUP($B106,基础扩展表!$E:$AG,MATCH(BJ$2,基础扩展表!$E$1:$AG$1,0),FALSE)</f>
        <v>#N/A</v>
      </c>
      <c r="BK106" t="e">
        <f ca="1">VLOOKUP($B106,基础扩展表!$E:$AG,MATCH(BK$2,基础扩展表!$E$1:$AG$1,0),FALSE)</f>
        <v>#N/A</v>
      </c>
      <c r="BL106" t="e">
        <f ca="1">VLOOKUP($B106,基础扩展表!$E:$AG,MATCH(BL$2,基础扩展表!$E$1:$AG$1,0),FALSE)</f>
        <v>#N/A</v>
      </c>
      <c r="BM106" t="e">
        <f ca="1">VLOOKUP($B106,基础扩展表!$E:$AG,MATCH(BM$2,基础扩展表!$E$1:$AG$1,0),FALSE)</f>
        <v>#N/A</v>
      </c>
      <c r="BN106" t="e">
        <f ca="1">VLOOKUP($B106,基础扩展表!$E:$AG,MATCH(BN$2,基础扩展表!$E$1:$AG$1,0),FALSE)</f>
        <v>#N/A</v>
      </c>
      <c r="BO106" t="e">
        <f ca="1">VLOOKUP($B106,基础扩展表!$E:$AG,MATCH(BO$2,基础扩展表!$E$1:$AG$1,0),FALSE)</f>
        <v>#N/A</v>
      </c>
      <c r="BP106" t="e">
        <f ca="1">VLOOKUP($B106,基础扩展表!$E:$AG,MATCH(BP$2,基础扩展表!$E$1:$AG$1,0),FALSE)</f>
        <v>#N/A</v>
      </c>
      <c r="BQ106" t="str">
        <f ca="1">IF($B106="","",IF(VLOOKUP($E106,模型表!$C:$R,16,FALSE)=1,VLOOKUP($E106,模型表!$C:$S,17,FALSE),""))</f>
        <v/>
      </c>
      <c r="BR106" t="e">
        <f ca="1">VLOOKUP(C106,模型表!D:H,5,FALSE)</f>
        <v>#N/A</v>
      </c>
    </row>
    <row r="107" spans="2:70" x14ac:dyDescent="0.2">
      <c r="B107" t="str">
        <f t="array" aca="1" ref="B107" ca="1">INDEX(基础表!$Y:$Y,SMALL(IF(基础表!$Z:$Z=0,ROW(基础表!$Z:$Z),999),ROW(H101)))&amp;""</f>
        <v/>
      </c>
      <c r="C107" t="e">
        <f ca="1">VLOOKUP(VLOOKUP($B107,基础表!$E:$G,3,FALSE),模型表!$C:$D,2,FALSE)</f>
        <v>#N/A</v>
      </c>
      <c r="E107" t="e">
        <f ca="1">VLOOKUP($B107,基础表!$E:$G,3,FALSE)</f>
        <v>#N/A</v>
      </c>
      <c r="G107" t="e">
        <f ca="1">VLOOKUP($E107,模型表!$C:$G,5,FALSE)</f>
        <v>#N/A</v>
      </c>
      <c r="H107" t="e">
        <f ca="1">VLOOKUP($E107,模型表!$C:$F,4,FALSE)</f>
        <v>#N/A</v>
      </c>
      <c r="I107" t="e">
        <f ca="1">VLOOKUP($E107,模型表!$C:$J,8,FALSE)</f>
        <v>#N/A</v>
      </c>
      <c r="K107" t="str">
        <f t="shared" ca="1" si="12"/>
        <v/>
      </c>
      <c r="L107" t="str">
        <f t="shared" ca="1" si="13"/>
        <v/>
      </c>
      <c r="M107" t="str">
        <f t="shared" ca="1" si="14"/>
        <v/>
      </c>
      <c r="N107" t="str">
        <f t="shared" ca="1" si="15"/>
        <v/>
      </c>
      <c r="O107" t="str">
        <f t="shared" ca="1" si="21"/>
        <v/>
      </c>
      <c r="P107" t="str">
        <f t="shared" ca="1" si="16"/>
        <v/>
      </c>
      <c r="Q107" t="e">
        <f ca="1">VLOOKUP($E107,模型表!$C:$K,9,FALSE)</f>
        <v>#N/A</v>
      </c>
      <c r="S107" t="e">
        <f ca="1">IF(VLOOKUP($E107,模型表!$C:$L,6,FALSE)=0,"",VLOOKUP($E107,模型表!$C:$L,10,FALSE))</f>
        <v>#N/A</v>
      </c>
      <c r="U107" t="e">
        <f ca="1">VLOOKUP($E107,模型表!$C:$Q,11,FALSE)</f>
        <v>#N/A</v>
      </c>
      <c r="Y107" t="e">
        <f ca="1">IF(VLOOKUP($E107,模型表!$C:$N,12,FALSE)="Death",VLOOKUP($E107,模型表!$C:$Q,13,FALSE),"")</f>
        <v>#N/A</v>
      </c>
      <c r="Z107" t="str">
        <f ca="1">IF($B107="","",IF(VLOOKUP($E107,模型表!$C:$O,12,FALSE)="PBuff","["&amp;VLOOKUP($E107,模型表!$C:Q,13,FALSE)&amp;"]","[]"))</f>
        <v/>
      </c>
      <c r="AA107" t="e">
        <f ca="1">VLOOKUP($B107,基础扩展表!$E:$I,5,FALSE)</f>
        <v>#N/A</v>
      </c>
      <c r="AB107" t="e">
        <f ca="1">VLOOKUP($B107,基础扩展表!$E:$I,4,FALSE)</f>
        <v>#N/A</v>
      </c>
      <c r="AC107" t="e">
        <f ca="1">VLOOKUP($B107,基础表!$E:$T,16,FALSE)</f>
        <v>#N/A</v>
      </c>
      <c r="AD107" t="str">
        <f t="shared" ca="1" si="22"/>
        <v/>
      </c>
      <c r="AE107" t="str">
        <f t="shared" ca="1" si="17"/>
        <v/>
      </c>
      <c r="AF107" t="str">
        <f t="shared" ca="1" si="18"/>
        <v/>
      </c>
      <c r="AH107" t="e">
        <f ca="1">VLOOKUP($B107,基础表!$E:$R,14,FALSE)</f>
        <v>#N/A</v>
      </c>
      <c r="AI107" t="e">
        <f ca="1">VLOOKUP($B107,基础表!$E:$S,13,FALSE)</f>
        <v>#N/A</v>
      </c>
      <c r="AK107" t="e">
        <f ca="1">VLOOKUP($B107,基础表!$E:$H,4,FALSE)</f>
        <v>#N/A</v>
      </c>
      <c r="AN107" s="23" t="e">
        <f t="shared" ca="1" si="23"/>
        <v>#N/A</v>
      </c>
      <c r="AO107" s="23" t="str">
        <f t="shared" ca="1" si="19"/>
        <v/>
      </c>
      <c r="AP107" s="23" t="str">
        <f t="shared" ca="1" si="20"/>
        <v/>
      </c>
      <c r="AR107" t="e">
        <f ca="1">VLOOKUP($B107,基础表!$E:$J,4,FALSE)</f>
        <v>#N/A</v>
      </c>
      <c r="AS107" t="e">
        <f ca="1">VLOOKUP($B107,基础表!$E:$J,5,FALSE)</f>
        <v>#N/A</v>
      </c>
      <c r="AT107" t="e">
        <f ca="1">VLOOKUP($B107,基础表!$E:$J,6,FALSE)</f>
        <v>#N/A</v>
      </c>
      <c r="AU107" t="e">
        <f ca="1">VLOOKUP($B107,基础扩展表!$E:$AG,MATCH(AU$2,基础扩展表!$E$1:$AG$1,0),FALSE)</f>
        <v>#N/A</v>
      </c>
      <c r="AV107" t="e">
        <f ca="1">VLOOKUP($B107,基础扩展表!$E:$AG,MATCH(AV$2,基础扩展表!$E$1:$AG$1,0),FALSE)</f>
        <v>#N/A</v>
      </c>
      <c r="AW107" t="e">
        <f ca="1">VLOOKUP($B107,基础扩展表!$E:$AG,MATCH(AW$2,基础扩展表!$E$1:$AG$1,0),FALSE)</f>
        <v>#N/A</v>
      </c>
      <c r="AX107" t="e">
        <f ca="1">VLOOKUP($B107,基础扩展表!$E:$AG,MATCH(AX$2,基础扩展表!$E$1:$AG$1,0),FALSE)</f>
        <v>#N/A</v>
      </c>
      <c r="AY107" t="e">
        <f ca="1">VLOOKUP($B107,基础扩展表!$E:$AG,MATCH(AY$2,基础扩展表!$E$1:$AG$1,0),FALSE)</f>
        <v>#N/A</v>
      </c>
      <c r="AZ107" t="e">
        <f ca="1">VLOOKUP($B107,基础扩展表!$E:$AG,MATCH(AZ$2,基础扩展表!$E$1:$AG$1,0),FALSE)</f>
        <v>#N/A</v>
      </c>
      <c r="BA107" t="e">
        <f ca="1">VLOOKUP($B107,基础扩展表!$E:$AG,MATCH(BA$2,基础扩展表!$E$1:$AG$1,0),FALSE)</f>
        <v>#N/A</v>
      </c>
      <c r="BB107" t="e">
        <f ca="1">VLOOKUP($B107,基础扩展表!$E:$AG,MATCH(BB$2,基础扩展表!$E$1:$AG$1,0),FALSE)</f>
        <v>#N/A</v>
      </c>
      <c r="BC107" t="e">
        <f ca="1">VLOOKUP($B107,基础扩展表!$E:$AG,MATCH(BC$2,基础扩展表!$E$1:$AG$1,0),FALSE)</f>
        <v>#N/A</v>
      </c>
      <c r="BD107" t="e">
        <f ca="1">VLOOKUP($B107,基础扩展表!$E:$AG,MATCH(BD$2,基础扩展表!$E$1:$AG$1,0),FALSE)</f>
        <v>#N/A</v>
      </c>
      <c r="BE107" t="e">
        <f ca="1">VLOOKUP($B107,基础扩展表!$E:$AG,MATCH(BE$2,基础扩展表!$E$1:$AG$1,0),FALSE)</f>
        <v>#N/A</v>
      </c>
      <c r="BF107" t="e">
        <f ca="1">VLOOKUP($B107,基础扩展表!$E:$AG,MATCH(BF$2,基础扩展表!$E$1:$AG$1,0),FALSE)</f>
        <v>#N/A</v>
      </c>
      <c r="BG107" t="e">
        <f ca="1">VLOOKUP($B107,基础扩展表!$E:$AG,MATCH(BG$2,基础扩展表!$E$1:$AG$1,0),FALSE)</f>
        <v>#N/A</v>
      </c>
      <c r="BH107" t="e">
        <f ca="1">VLOOKUP($B107,基础扩展表!$E:$AG,MATCH(BH$2,基础扩展表!$E$1:$AG$1,0),FALSE)</f>
        <v>#N/A</v>
      </c>
      <c r="BI107" t="e">
        <f ca="1">VLOOKUP($B107,基础扩展表!$E:$AG,MATCH(BI$2,基础扩展表!$E$1:$AG$1,0),FALSE)</f>
        <v>#N/A</v>
      </c>
      <c r="BJ107" t="e">
        <f ca="1">VLOOKUP($B107,基础扩展表!$E:$AG,MATCH(BJ$2,基础扩展表!$E$1:$AG$1,0),FALSE)</f>
        <v>#N/A</v>
      </c>
      <c r="BK107" t="e">
        <f ca="1">VLOOKUP($B107,基础扩展表!$E:$AG,MATCH(BK$2,基础扩展表!$E$1:$AG$1,0),FALSE)</f>
        <v>#N/A</v>
      </c>
      <c r="BL107" t="e">
        <f ca="1">VLOOKUP($B107,基础扩展表!$E:$AG,MATCH(BL$2,基础扩展表!$E$1:$AG$1,0),FALSE)</f>
        <v>#N/A</v>
      </c>
      <c r="BM107" t="e">
        <f ca="1">VLOOKUP($B107,基础扩展表!$E:$AG,MATCH(BM$2,基础扩展表!$E$1:$AG$1,0),FALSE)</f>
        <v>#N/A</v>
      </c>
      <c r="BN107" t="e">
        <f ca="1">VLOOKUP($B107,基础扩展表!$E:$AG,MATCH(BN$2,基础扩展表!$E$1:$AG$1,0),FALSE)</f>
        <v>#N/A</v>
      </c>
      <c r="BO107" t="e">
        <f ca="1">VLOOKUP($B107,基础扩展表!$E:$AG,MATCH(BO$2,基础扩展表!$E$1:$AG$1,0),FALSE)</f>
        <v>#N/A</v>
      </c>
      <c r="BP107" t="e">
        <f ca="1">VLOOKUP($B107,基础扩展表!$E:$AG,MATCH(BP$2,基础扩展表!$E$1:$AG$1,0),FALSE)</f>
        <v>#N/A</v>
      </c>
      <c r="BQ107" t="str">
        <f ca="1">IF($B107="","",IF(VLOOKUP($E107,模型表!$C:$R,16,FALSE)=1,VLOOKUP($E107,模型表!$C:$S,17,FALSE),""))</f>
        <v/>
      </c>
      <c r="BR107" t="e">
        <f ca="1">VLOOKUP(C107,模型表!D:H,5,FALSE)</f>
        <v>#N/A</v>
      </c>
    </row>
    <row r="108" spans="2:70" x14ac:dyDescent="0.2">
      <c r="B108" t="str">
        <f t="array" aca="1" ref="B108" ca="1">INDEX(基础表!$Y:$Y,SMALL(IF(基础表!$Z:$Z=0,ROW(基础表!$Z:$Z),999),ROW(H102)))&amp;""</f>
        <v/>
      </c>
      <c r="C108" t="e">
        <f ca="1">VLOOKUP(VLOOKUP($B108,基础表!$E:$G,3,FALSE),模型表!$C:$D,2,FALSE)</f>
        <v>#N/A</v>
      </c>
      <c r="E108" t="e">
        <f ca="1">VLOOKUP($B108,基础表!$E:$G,3,FALSE)</f>
        <v>#N/A</v>
      </c>
      <c r="G108" t="e">
        <f ca="1">VLOOKUP($E108,模型表!$C:$G,5,FALSE)</f>
        <v>#N/A</v>
      </c>
      <c r="H108" t="e">
        <f ca="1">VLOOKUP($E108,模型表!$C:$F,4,FALSE)</f>
        <v>#N/A</v>
      </c>
      <c r="I108" t="e">
        <f ca="1">VLOOKUP($E108,模型表!$C:$J,8,FALSE)</f>
        <v>#N/A</v>
      </c>
      <c r="K108" t="str">
        <f t="shared" ca="1" si="12"/>
        <v/>
      </c>
      <c r="L108" t="str">
        <f t="shared" ca="1" si="13"/>
        <v/>
      </c>
      <c r="M108" t="str">
        <f t="shared" ca="1" si="14"/>
        <v/>
      </c>
      <c r="N108" t="str">
        <f t="shared" ca="1" si="15"/>
        <v/>
      </c>
      <c r="O108" t="str">
        <f t="shared" ca="1" si="21"/>
        <v/>
      </c>
      <c r="P108" t="str">
        <f t="shared" ca="1" si="16"/>
        <v/>
      </c>
      <c r="Q108" t="e">
        <f ca="1">VLOOKUP($E108,模型表!$C:$K,9,FALSE)</f>
        <v>#N/A</v>
      </c>
      <c r="S108" t="e">
        <f ca="1">IF(VLOOKUP($E108,模型表!$C:$L,6,FALSE)=0,"",VLOOKUP($E108,模型表!$C:$L,10,FALSE))</f>
        <v>#N/A</v>
      </c>
      <c r="U108" t="e">
        <f ca="1">VLOOKUP($E108,模型表!$C:$Q,11,FALSE)</f>
        <v>#N/A</v>
      </c>
      <c r="Y108" t="e">
        <f ca="1">IF(VLOOKUP($E108,模型表!$C:$N,12,FALSE)="Death",VLOOKUP($E108,模型表!$C:$Q,13,FALSE),"")</f>
        <v>#N/A</v>
      </c>
      <c r="Z108" t="str">
        <f ca="1">IF($B108="","",IF(VLOOKUP($E108,模型表!$C:$O,12,FALSE)="PBuff","["&amp;VLOOKUP($E108,模型表!$C:Q,13,FALSE)&amp;"]","[]"))</f>
        <v/>
      </c>
      <c r="AA108" t="e">
        <f ca="1">VLOOKUP($B108,基础扩展表!$E:$I,5,FALSE)</f>
        <v>#N/A</v>
      </c>
      <c r="AB108" t="e">
        <f ca="1">VLOOKUP($B108,基础扩展表!$E:$I,4,FALSE)</f>
        <v>#N/A</v>
      </c>
      <c r="AC108" t="e">
        <f ca="1">VLOOKUP($B108,基础表!$E:$T,16,FALSE)</f>
        <v>#N/A</v>
      </c>
      <c r="AD108" t="str">
        <f t="shared" ca="1" si="22"/>
        <v/>
      </c>
      <c r="AE108" t="str">
        <f t="shared" ca="1" si="17"/>
        <v/>
      </c>
      <c r="AF108" t="str">
        <f t="shared" ca="1" si="18"/>
        <v/>
      </c>
      <c r="AH108" t="e">
        <f ca="1">VLOOKUP($B108,基础表!$E:$R,14,FALSE)</f>
        <v>#N/A</v>
      </c>
      <c r="AI108" t="e">
        <f ca="1">VLOOKUP($B108,基础表!$E:$S,13,FALSE)</f>
        <v>#N/A</v>
      </c>
      <c r="AK108" t="e">
        <f ca="1">VLOOKUP($B108,基础表!$E:$H,4,FALSE)</f>
        <v>#N/A</v>
      </c>
      <c r="AN108" s="23" t="e">
        <f t="shared" ca="1" si="23"/>
        <v>#N/A</v>
      </c>
      <c r="AO108" s="23" t="str">
        <f t="shared" ca="1" si="19"/>
        <v/>
      </c>
      <c r="AP108" s="23" t="str">
        <f t="shared" ca="1" si="20"/>
        <v/>
      </c>
      <c r="AR108" t="e">
        <f ca="1">VLOOKUP($B108,基础表!$E:$J,4,FALSE)</f>
        <v>#N/A</v>
      </c>
      <c r="AS108" t="e">
        <f ca="1">VLOOKUP($B108,基础表!$E:$J,5,FALSE)</f>
        <v>#N/A</v>
      </c>
      <c r="AT108" t="e">
        <f ca="1">VLOOKUP($B108,基础表!$E:$J,6,FALSE)</f>
        <v>#N/A</v>
      </c>
      <c r="AU108" t="e">
        <f ca="1">VLOOKUP($B108,基础扩展表!$E:$AG,MATCH(AU$2,基础扩展表!$E$1:$AG$1,0),FALSE)</f>
        <v>#N/A</v>
      </c>
      <c r="AV108" t="e">
        <f ca="1">VLOOKUP($B108,基础扩展表!$E:$AG,MATCH(AV$2,基础扩展表!$E$1:$AG$1,0),FALSE)</f>
        <v>#N/A</v>
      </c>
      <c r="AW108" t="e">
        <f ca="1">VLOOKUP($B108,基础扩展表!$E:$AG,MATCH(AW$2,基础扩展表!$E$1:$AG$1,0),FALSE)</f>
        <v>#N/A</v>
      </c>
      <c r="AX108" t="e">
        <f ca="1">VLOOKUP($B108,基础扩展表!$E:$AG,MATCH(AX$2,基础扩展表!$E$1:$AG$1,0),FALSE)</f>
        <v>#N/A</v>
      </c>
      <c r="AY108" t="e">
        <f ca="1">VLOOKUP($B108,基础扩展表!$E:$AG,MATCH(AY$2,基础扩展表!$E$1:$AG$1,0),FALSE)</f>
        <v>#N/A</v>
      </c>
      <c r="AZ108" t="e">
        <f ca="1">VLOOKUP($B108,基础扩展表!$E:$AG,MATCH(AZ$2,基础扩展表!$E$1:$AG$1,0),FALSE)</f>
        <v>#N/A</v>
      </c>
      <c r="BA108" t="e">
        <f ca="1">VLOOKUP($B108,基础扩展表!$E:$AG,MATCH(BA$2,基础扩展表!$E$1:$AG$1,0),FALSE)</f>
        <v>#N/A</v>
      </c>
      <c r="BB108" t="e">
        <f ca="1">VLOOKUP($B108,基础扩展表!$E:$AG,MATCH(BB$2,基础扩展表!$E$1:$AG$1,0),FALSE)</f>
        <v>#N/A</v>
      </c>
      <c r="BC108" t="e">
        <f ca="1">VLOOKUP($B108,基础扩展表!$E:$AG,MATCH(BC$2,基础扩展表!$E$1:$AG$1,0),FALSE)</f>
        <v>#N/A</v>
      </c>
      <c r="BD108" t="e">
        <f ca="1">VLOOKUP($B108,基础扩展表!$E:$AG,MATCH(BD$2,基础扩展表!$E$1:$AG$1,0),FALSE)</f>
        <v>#N/A</v>
      </c>
      <c r="BE108" t="e">
        <f ca="1">VLOOKUP($B108,基础扩展表!$E:$AG,MATCH(BE$2,基础扩展表!$E$1:$AG$1,0),FALSE)</f>
        <v>#N/A</v>
      </c>
      <c r="BF108" t="e">
        <f ca="1">VLOOKUP($B108,基础扩展表!$E:$AG,MATCH(BF$2,基础扩展表!$E$1:$AG$1,0),FALSE)</f>
        <v>#N/A</v>
      </c>
      <c r="BG108" t="e">
        <f ca="1">VLOOKUP($B108,基础扩展表!$E:$AG,MATCH(BG$2,基础扩展表!$E$1:$AG$1,0),FALSE)</f>
        <v>#N/A</v>
      </c>
      <c r="BH108" t="e">
        <f ca="1">VLOOKUP($B108,基础扩展表!$E:$AG,MATCH(BH$2,基础扩展表!$E$1:$AG$1,0),FALSE)</f>
        <v>#N/A</v>
      </c>
      <c r="BI108" t="e">
        <f ca="1">VLOOKUP($B108,基础扩展表!$E:$AG,MATCH(BI$2,基础扩展表!$E$1:$AG$1,0),FALSE)</f>
        <v>#N/A</v>
      </c>
      <c r="BJ108" t="e">
        <f ca="1">VLOOKUP($B108,基础扩展表!$E:$AG,MATCH(BJ$2,基础扩展表!$E$1:$AG$1,0),FALSE)</f>
        <v>#N/A</v>
      </c>
      <c r="BK108" t="e">
        <f ca="1">VLOOKUP($B108,基础扩展表!$E:$AG,MATCH(BK$2,基础扩展表!$E$1:$AG$1,0),FALSE)</f>
        <v>#N/A</v>
      </c>
      <c r="BL108" t="e">
        <f ca="1">VLOOKUP($B108,基础扩展表!$E:$AG,MATCH(BL$2,基础扩展表!$E$1:$AG$1,0),FALSE)</f>
        <v>#N/A</v>
      </c>
      <c r="BM108" t="e">
        <f ca="1">VLOOKUP($B108,基础扩展表!$E:$AG,MATCH(BM$2,基础扩展表!$E$1:$AG$1,0),FALSE)</f>
        <v>#N/A</v>
      </c>
      <c r="BN108" t="e">
        <f ca="1">VLOOKUP($B108,基础扩展表!$E:$AG,MATCH(BN$2,基础扩展表!$E$1:$AG$1,0),FALSE)</f>
        <v>#N/A</v>
      </c>
      <c r="BO108" t="e">
        <f ca="1">VLOOKUP($B108,基础扩展表!$E:$AG,MATCH(BO$2,基础扩展表!$E$1:$AG$1,0),FALSE)</f>
        <v>#N/A</v>
      </c>
      <c r="BP108" t="e">
        <f ca="1">VLOOKUP($B108,基础扩展表!$E:$AG,MATCH(BP$2,基础扩展表!$E$1:$AG$1,0),FALSE)</f>
        <v>#N/A</v>
      </c>
      <c r="BQ108" t="str">
        <f ca="1">IF($B108="","",IF(VLOOKUP($E108,模型表!$C:$R,16,FALSE)=1,VLOOKUP($E108,模型表!$C:$S,17,FALSE),""))</f>
        <v/>
      </c>
      <c r="BR108" t="e">
        <f ca="1">VLOOKUP(C108,模型表!D:H,5,FALSE)</f>
        <v>#N/A</v>
      </c>
    </row>
    <row r="109" spans="2:70" x14ac:dyDescent="0.2">
      <c r="B109" t="str">
        <f t="array" aca="1" ref="B109" ca="1">INDEX(基础表!$Y:$Y,SMALL(IF(基础表!$Z:$Z=0,ROW(基础表!$Z:$Z),999),ROW(H103)))&amp;""</f>
        <v/>
      </c>
      <c r="C109" t="e">
        <f ca="1">VLOOKUP(VLOOKUP($B109,基础表!$E:$G,3,FALSE),模型表!$C:$D,2,FALSE)</f>
        <v>#N/A</v>
      </c>
      <c r="E109" t="e">
        <f ca="1">VLOOKUP($B109,基础表!$E:$G,3,FALSE)</f>
        <v>#N/A</v>
      </c>
      <c r="G109" t="e">
        <f ca="1">VLOOKUP($E109,模型表!$C:$G,5,FALSE)</f>
        <v>#N/A</v>
      </c>
      <c r="H109" t="e">
        <f ca="1">VLOOKUP($E109,模型表!$C:$F,4,FALSE)</f>
        <v>#N/A</v>
      </c>
      <c r="I109" t="e">
        <f ca="1">VLOOKUP($E109,模型表!$C:$J,8,FALSE)</f>
        <v>#N/A</v>
      </c>
      <c r="K109" t="str">
        <f t="shared" ca="1" si="12"/>
        <v/>
      </c>
      <c r="L109" t="str">
        <f t="shared" ca="1" si="13"/>
        <v/>
      </c>
      <c r="M109" t="str">
        <f t="shared" ca="1" si="14"/>
        <v/>
      </c>
      <c r="N109" t="str">
        <f t="shared" ca="1" si="15"/>
        <v/>
      </c>
      <c r="O109" t="str">
        <f t="shared" ca="1" si="21"/>
        <v/>
      </c>
      <c r="P109" t="str">
        <f t="shared" ca="1" si="16"/>
        <v/>
      </c>
      <c r="Q109" t="e">
        <f ca="1">VLOOKUP($E109,模型表!$C:$K,9,FALSE)</f>
        <v>#N/A</v>
      </c>
      <c r="S109" t="e">
        <f ca="1">IF(VLOOKUP($E109,模型表!$C:$L,6,FALSE)=0,"",VLOOKUP($E109,模型表!$C:$L,10,FALSE))</f>
        <v>#N/A</v>
      </c>
      <c r="U109" t="e">
        <f ca="1">VLOOKUP($E109,模型表!$C:$Q,11,FALSE)</f>
        <v>#N/A</v>
      </c>
      <c r="Y109" t="e">
        <f ca="1">IF(VLOOKUP($E109,模型表!$C:$N,12,FALSE)="Death",VLOOKUP($E109,模型表!$C:$Q,13,FALSE),"")</f>
        <v>#N/A</v>
      </c>
      <c r="Z109" t="str">
        <f ca="1">IF($B109="","",IF(VLOOKUP($E109,模型表!$C:$O,12,FALSE)="PBuff","["&amp;VLOOKUP($E109,模型表!$C:Q,13,FALSE)&amp;"]","[]"))</f>
        <v/>
      </c>
      <c r="AA109" t="e">
        <f ca="1">VLOOKUP($B109,基础扩展表!$E:$I,5,FALSE)</f>
        <v>#N/A</v>
      </c>
      <c r="AB109" t="e">
        <f ca="1">VLOOKUP($B109,基础扩展表!$E:$I,4,FALSE)</f>
        <v>#N/A</v>
      </c>
      <c r="AC109" t="e">
        <f ca="1">VLOOKUP($B109,基础表!$E:$T,16,FALSE)</f>
        <v>#N/A</v>
      </c>
      <c r="AD109" t="str">
        <f t="shared" ca="1" si="22"/>
        <v/>
      </c>
      <c r="AE109" t="str">
        <f t="shared" ca="1" si="17"/>
        <v/>
      </c>
      <c r="AF109" t="str">
        <f t="shared" ca="1" si="18"/>
        <v/>
      </c>
      <c r="AH109" t="e">
        <f ca="1">VLOOKUP($B109,基础表!$E:$R,14,FALSE)</f>
        <v>#N/A</v>
      </c>
      <c r="AI109" t="e">
        <f ca="1">VLOOKUP($B109,基础表!$E:$S,13,FALSE)</f>
        <v>#N/A</v>
      </c>
      <c r="AK109" t="e">
        <f ca="1">VLOOKUP($B109,基础表!$E:$H,4,FALSE)</f>
        <v>#N/A</v>
      </c>
      <c r="AN109" s="23" t="e">
        <f t="shared" ca="1" si="23"/>
        <v>#N/A</v>
      </c>
      <c r="AO109" s="23" t="str">
        <f t="shared" ca="1" si="19"/>
        <v/>
      </c>
      <c r="AP109" s="23" t="str">
        <f t="shared" ca="1" si="20"/>
        <v/>
      </c>
      <c r="AR109" t="e">
        <f ca="1">VLOOKUP($B109,基础表!$E:$J,4,FALSE)</f>
        <v>#N/A</v>
      </c>
      <c r="AS109" t="e">
        <f ca="1">VLOOKUP($B109,基础表!$E:$J,5,FALSE)</f>
        <v>#N/A</v>
      </c>
      <c r="AT109" t="e">
        <f ca="1">VLOOKUP($B109,基础表!$E:$J,6,FALSE)</f>
        <v>#N/A</v>
      </c>
      <c r="AU109" t="e">
        <f ca="1">VLOOKUP($B109,基础扩展表!$E:$AG,MATCH(AU$2,基础扩展表!$E$1:$AG$1,0),FALSE)</f>
        <v>#N/A</v>
      </c>
      <c r="AV109" t="e">
        <f ca="1">VLOOKUP($B109,基础扩展表!$E:$AG,MATCH(AV$2,基础扩展表!$E$1:$AG$1,0),FALSE)</f>
        <v>#N/A</v>
      </c>
      <c r="AW109" t="e">
        <f ca="1">VLOOKUP($B109,基础扩展表!$E:$AG,MATCH(AW$2,基础扩展表!$E$1:$AG$1,0),FALSE)</f>
        <v>#N/A</v>
      </c>
      <c r="AX109" t="e">
        <f ca="1">VLOOKUP($B109,基础扩展表!$E:$AG,MATCH(AX$2,基础扩展表!$E$1:$AG$1,0),FALSE)</f>
        <v>#N/A</v>
      </c>
      <c r="AY109" t="e">
        <f ca="1">VLOOKUP($B109,基础扩展表!$E:$AG,MATCH(AY$2,基础扩展表!$E$1:$AG$1,0),FALSE)</f>
        <v>#N/A</v>
      </c>
      <c r="AZ109" t="e">
        <f ca="1">VLOOKUP($B109,基础扩展表!$E:$AG,MATCH(AZ$2,基础扩展表!$E$1:$AG$1,0),FALSE)</f>
        <v>#N/A</v>
      </c>
      <c r="BA109" t="e">
        <f ca="1">VLOOKUP($B109,基础扩展表!$E:$AG,MATCH(BA$2,基础扩展表!$E$1:$AG$1,0),FALSE)</f>
        <v>#N/A</v>
      </c>
      <c r="BB109" t="e">
        <f ca="1">VLOOKUP($B109,基础扩展表!$E:$AG,MATCH(BB$2,基础扩展表!$E$1:$AG$1,0),FALSE)</f>
        <v>#N/A</v>
      </c>
      <c r="BC109" t="e">
        <f ca="1">VLOOKUP($B109,基础扩展表!$E:$AG,MATCH(BC$2,基础扩展表!$E$1:$AG$1,0),FALSE)</f>
        <v>#N/A</v>
      </c>
      <c r="BD109" t="e">
        <f ca="1">VLOOKUP($B109,基础扩展表!$E:$AG,MATCH(BD$2,基础扩展表!$E$1:$AG$1,0),FALSE)</f>
        <v>#N/A</v>
      </c>
      <c r="BE109" t="e">
        <f ca="1">VLOOKUP($B109,基础扩展表!$E:$AG,MATCH(BE$2,基础扩展表!$E$1:$AG$1,0),FALSE)</f>
        <v>#N/A</v>
      </c>
      <c r="BF109" t="e">
        <f ca="1">VLOOKUP($B109,基础扩展表!$E:$AG,MATCH(BF$2,基础扩展表!$E$1:$AG$1,0),FALSE)</f>
        <v>#N/A</v>
      </c>
      <c r="BG109" t="e">
        <f ca="1">VLOOKUP($B109,基础扩展表!$E:$AG,MATCH(BG$2,基础扩展表!$E$1:$AG$1,0),FALSE)</f>
        <v>#N/A</v>
      </c>
      <c r="BH109" t="e">
        <f ca="1">VLOOKUP($B109,基础扩展表!$E:$AG,MATCH(BH$2,基础扩展表!$E$1:$AG$1,0),FALSE)</f>
        <v>#N/A</v>
      </c>
      <c r="BI109" t="e">
        <f ca="1">VLOOKUP($B109,基础扩展表!$E:$AG,MATCH(BI$2,基础扩展表!$E$1:$AG$1,0),FALSE)</f>
        <v>#N/A</v>
      </c>
      <c r="BJ109" t="e">
        <f ca="1">VLOOKUP($B109,基础扩展表!$E:$AG,MATCH(BJ$2,基础扩展表!$E$1:$AG$1,0),FALSE)</f>
        <v>#N/A</v>
      </c>
      <c r="BK109" t="e">
        <f ca="1">VLOOKUP($B109,基础扩展表!$E:$AG,MATCH(BK$2,基础扩展表!$E$1:$AG$1,0),FALSE)</f>
        <v>#N/A</v>
      </c>
      <c r="BL109" t="e">
        <f ca="1">VLOOKUP($B109,基础扩展表!$E:$AG,MATCH(BL$2,基础扩展表!$E$1:$AG$1,0),FALSE)</f>
        <v>#N/A</v>
      </c>
      <c r="BM109" t="e">
        <f ca="1">VLOOKUP($B109,基础扩展表!$E:$AG,MATCH(BM$2,基础扩展表!$E$1:$AG$1,0),FALSE)</f>
        <v>#N/A</v>
      </c>
      <c r="BN109" t="e">
        <f ca="1">VLOOKUP($B109,基础扩展表!$E:$AG,MATCH(BN$2,基础扩展表!$E$1:$AG$1,0),FALSE)</f>
        <v>#N/A</v>
      </c>
      <c r="BO109" t="e">
        <f ca="1">VLOOKUP($B109,基础扩展表!$E:$AG,MATCH(BO$2,基础扩展表!$E$1:$AG$1,0),FALSE)</f>
        <v>#N/A</v>
      </c>
      <c r="BP109" t="e">
        <f ca="1">VLOOKUP($B109,基础扩展表!$E:$AG,MATCH(BP$2,基础扩展表!$E$1:$AG$1,0),FALSE)</f>
        <v>#N/A</v>
      </c>
      <c r="BQ109" t="str">
        <f ca="1">IF($B109="","",IF(VLOOKUP($E109,模型表!$C:$R,16,FALSE)=1,VLOOKUP($E109,模型表!$C:$S,17,FALSE),""))</f>
        <v/>
      </c>
      <c r="BR109" t="e">
        <f ca="1">VLOOKUP(C109,模型表!D:H,5,FALSE)</f>
        <v>#N/A</v>
      </c>
    </row>
    <row r="110" spans="2:70" x14ac:dyDescent="0.2">
      <c r="B110" t="str">
        <f t="array" aca="1" ref="B110" ca="1">INDEX(基础表!$Y:$Y,SMALL(IF(基础表!$Z:$Z=0,ROW(基础表!$Z:$Z),999),ROW(H104)))&amp;""</f>
        <v/>
      </c>
      <c r="C110" t="e">
        <f ca="1">VLOOKUP(VLOOKUP($B110,基础表!$E:$G,3,FALSE),模型表!$C:$D,2,FALSE)</f>
        <v>#N/A</v>
      </c>
      <c r="E110" t="e">
        <f ca="1">VLOOKUP($B110,基础表!$E:$G,3,FALSE)</f>
        <v>#N/A</v>
      </c>
      <c r="G110" t="e">
        <f ca="1">VLOOKUP($E110,模型表!$C:$G,5,FALSE)</f>
        <v>#N/A</v>
      </c>
      <c r="H110" t="e">
        <f ca="1">VLOOKUP($E110,模型表!$C:$F,4,FALSE)</f>
        <v>#N/A</v>
      </c>
      <c r="I110" t="e">
        <f ca="1">VLOOKUP($E110,模型表!$C:$J,8,FALSE)</f>
        <v>#N/A</v>
      </c>
      <c r="K110" t="str">
        <f t="shared" ca="1" si="12"/>
        <v/>
      </c>
      <c r="L110" t="str">
        <f t="shared" ca="1" si="13"/>
        <v/>
      </c>
      <c r="M110" t="str">
        <f t="shared" ca="1" si="14"/>
        <v/>
      </c>
      <c r="N110" t="str">
        <f t="shared" ca="1" si="15"/>
        <v/>
      </c>
      <c r="O110" t="str">
        <f t="shared" ca="1" si="21"/>
        <v/>
      </c>
      <c r="P110" t="str">
        <f t="shared" ca="1" si="16"/>
        <v/>
      </c>
      <c r="Q110" t="e">
        <f ca="1">VLOOKUP($E110,模型表!$C:$K,9,FALSE)</f>
        <v>#N/A</v>
      </c>
      <c r="S110" t="e">
        <f ca="1">IF(VLOOKUP($E110,模型表!$C:$L,6,FALSE)=0,"",VLOOKUP($E110,模型表!$C:$L,10,FALSE))</f>
        <v>#N/A</v>
      </c>
      <c r="U110" t="e">
        <f ca="1">VLOOKUP($E110,模型表!$C:$Q,11,FALSE)</f>
        <v>#N/A</v>
      </c>
      <c r="Y110" t="e">
        <f ca="1">IF(VLOOKUP($E110,模型表!$C:$N,12,FALSE)="Death",VLOOKUP($E110,模型表!$C:$Q,13,FALSE),"")</f>
        <v>#N/A</v>
      </c>
      <c r="Z110" t="str">
        <f ca="1">IF($B110="","",IF(VLOOKUP($E110,模型表!$C:$O,12,FALSE)="PBuff","["&amp;VLOOKUP($E110,模型表!$C:Q,13,FALSE)&amp;"]","[]"))</f>
        <v/>
      </c>
      <c r="AA110" t="e">
        <f ca="1">VLOOKUP($B110,基础扩展表!$E:$I,5,FALSE)</f>
        <v>#N/A</v>
      </c>
      <c r="AB110" t="e">
        <f ca="1">VLOOKUP($B110,基础扩展表!$E:$I,4,FALSE)</f>
        <v>#N/A</v>
      </c>
      <c r="AC110" t="e">
        <f ca="1">VLOOKUP($B110,基础表!$E:$T,16,FALSE)</f>
        <v>#N/A</v>
      </c>
      <c r="AD110" t="str">
        <f t="shared" ca="1" si="22"/>
        <v/>
      </c>
      <c r="AE110" t="str">
        <f t="shared" ca="1" si="17"/>
        <v/>
      </c>
      <c r="AF110" t="str">
        <f t="shared" ca="1" si="18"/>
        <v/>
      </c>
      <c r="AH110" t="e">
        <f ca="1">VLOOKUP($B110,基础表!$E:$R,14,FALSE)</f>
        <v>#N/A</v>
      </c>
      <c r="AI110" t="e">
        <f ca="1">VLOOKUP($B110,基础表!$E:$S,13,FALSE)</f>
        <v>#N/A</v>
      </c>
      <c r="AK110" t="e">
        <f ca="1">VLOOKUP($B110,基础表!$E:$H,4,FALSE)</f>
        <v>#N/A</v>
      </c>
      <c r="AN110" s="23" t="e">
        <f t="shared" ca="1" si="23"/>
        <v>#N/A</v>
      </c>
      <c r="AO110" s="23" t="str">
        <f t="shared" ca="1" si="19"/>
        <v/>
      </c>
      <c r="AP110" s="23" t="str">
        <f t="shared" ca="1" si="20"/>
        <v/>
      </c>
      <c r="AR110" t="e">
        <f ca="1">VLOOKUP($B110,基础表!$E:$J,4,FALSE)</f>
        <v>#N/A</v>
      </c>
      <c r="AS110" t="e">
        <f ca="1">VLOOKUP($B110,基础表!$E:$J,5,FALSE)</f>
        <v>#N/A</v>
      </c>
      <c r="AT110" t="e">
        <f ca="1">VLOOKUP($B110,基础表!$E:$J,6,FALSE)</f>
        <v>#N/A</v>
      </c>
      <c r="AU110" t="e">
        <f ca="1">VLOOKUP($B110,基础扩展表!$E:$AG,MATCH(AU$2,基础扩展表!$E$1:$AG$1,0),FALSE)</f>
        <v>#N/A</v>
      </c>
      <c r="AV110" t="e">
        <f ca="1">VLOOKUP($B110,基础扩展表!$E:$AG,MATCH(AV$2,基础扩展表!$E$1:$AG$1,0),FALSE)</f>
        <v>#N/A</v>
      </c>
      <c r="AW110" t="e">
        <f ca="1">VLOOKUP($B110,基础扩展表!$E:$AG,MATCH(AW$2,基础扩展表!$E$1:$AG$1,0),FALSE)</f>
        <v>#N/A</v>
      </c>
      <c r="AX110" t="e">
        <f ca="1">VLOOKUP($B110,基础扩展表!$E:$AG,MATCH(AX$2,基础扩展表!$E$1:$AG$1,0),FALSE)</f>
        <v>#N/A</v>
      </c>
      <c r="AY110" t="e">
        <f ca="1">VLOOKUP($B110,基础扩展表!$E:$AG,MATCH(AY$2,基础扩展表!$E$1:$AG$1,0),FALSE)</f>
        <v>#N/A</v>
      </c>
      <c r="AZ110" t="e">
        <f ca="1">VLOOKUP($B110,基础扩展表!$E:$AG,MATCH(AZ$2,基础扩展表!$E$1:$AG$1,0),FALSE)</f>
        <v>#N/A</v>
      </c>
      <c r="BA110" t="e">
        <f ca="1">VLOOKUP($B110,基础扩展表!$E:$AG,MATCH(BA$2,基础扩展表!$E$1:$AG$1,0),FALSE)</f>
        <v>#N/A</v>
      </c>
      <c r="BB110" t="e">
        <f ca="1">VLOOKUP($B110,基础扩展表!$E:$AG,MATCH(BB$2,基础扩展表!$E$1:$AG$1,0),FALSE)</f>
        <v>#N/A</v>
      </c>
      <c r="BC110" t="e">
        <f ca="1">VLOOKUP($B110,基础扩展表!$E:$AG,MATCH(BC$2,基础扩展表!$E$1:$AG$1,0),FALSE)</f>
        <v>#N/A</v>
      </c>
      <c r="BD110" t="e">
        <f ca="1">VLOOKUP($B110,基础扩展表!$E:$AG,MATCH(BD$2,基础扩展表!$E$1:$AG$1,0),FALSE)</f>
        <v>#N/A</v>
      </c>
      <c r="BE110" t="e">
        <f ca="1">VLOOKUP($B110,基础扩展表!$E:$AG,MATCH(BE$2,基础扩展表!$E$1:$AG$1,0),FALSE)</f>
        <v>#N/A</v>
      </c>
      <c r="BF110" t="e">
        <f ca="1">VLOOKUP($B110,基础扩展表!$E:$AG,MATCH(BF$2,基础扩展表!$E$1:$AG$1,0),FALSE)</f>
        <v>#N/A</v>
      </c>
      <c r="BG110" t="e">
        <f ca="1">VLOOKUP($B110,基础扩展表!$E:$AG,MATCH(BG$2,基础扩展表!$E$1:$AG$1,0),FALSE)</f>
        <v>#N/A</v>
      </c>
      <c r="BH110" t="e">
        <f ca="1">VLOOKUP($B110,基础扩展表!$E:$AG,MATCH(BH$2,基础扩展表!$E$1:$AG$1,0),FALSE)</f>
        <v>#N/A</v>
      </c>
      <c r="BI110" t="e">
        <f ca="1">VLOOKUP($B110,基础扩展表!$E:$AG,MATCH(BI$2,基础扩展表!$E$1:$AG$1,0),FALSE)</f>
        <v>#N/A</v>
      </c>
      <c r="BJ110" t="e">
        <f ca="1">VLOOKUP($B110,基础扩展表!$E:$AG,MATCH(BJ$2,基础扩展表!$E$1:$AG$1,0),FALSE)</f>
        <v>#N/A</v>
      </c>
      <c r="BK110" t="e">
        <f ca="1">VLOOKUP($B110,基础扩展表!$E:$AG,MATCH(BK$2,基础扩展表!$E$1:$AG$1,0),FALSE)</f>
        <v>#N/A</v>
      </c>
      <c r="BL110" t="e">
        <f ca="1">VLOOKUP($B110,基础扩展表!$E:$AG,MATCH(BL$2,基础扩展表!$E$1:$AG$1,0),FALSE)</f>
        <v>#N/A</v>
      </c>
      <c r="BM110" t="e">
        <f ca="1">VLOOKUP($B110,基础扩展表!$E:$AG,MATCH(BM$2,基础扩展表!$E$1:$AG$1,0),FALSE)</f>
        <v>#N/A</v>
      </c>
      <c r="BN110" t="e">
        <f ca="1">VLOOKUP($B110,基础扩展表!$E:$AG,MATCH(BN$2,基础扩展表!$E$1:$AG$1,0),FALSE)</f>
        <v>#N/A</v>
      </c>
      <c r="BO110" t="e">
        <f ca="1">VLOOKUP($B110,基础扩展表!$E:$AG,MATCH(BO$2,基础扩展表!$E$1:$AG$1,0),FALSE)</f>
        <v>#N/A</v>
      </c>
      <c r="BP110" t="e">
        <f ca="1">VLOOKUP($B110,基础扩展表!$E:$AG,MATCH(BP$2,基础扩展表!$E$1:$AG$1,0),FALSE)</f>
        <v>#N/A</v>
      </c>
      <c r="BQ110" t="str">
        <f ca="1">IF($B110="","",IF(VLOOKUP($E110,模型表!$C:$R,16,FALSE)=1,VLOOKUP($E110,模型表!$C:$S,17,FALSE),""))</f>
        <v/>
      </c>
      <c r="BR110" t="e">
        <f ca="1">VLOOKUP(C110,模型表!D:H,5,FALSE)</f>
        <v>#N/A</v>
      </c>
    </row>
    <row r="111" spans="2:70" x14ac:dyDescent="0.2">
      <c r="B111" t="str">
        <f t="array" aca="1" ref="B111" ca="1">INDEX(基础表!$Y:$Y,SMALL(IF(基础表!$Z:$Z=0,ROW(基础表!$Z:$Z),999),ROW(H105)))&amp;""</f>
        <v/>
      </c>
      <c r="C111" t="e">
        <f ca="1">VLOOKUP(VLOOKUP($B111,基础表!$E:$G,3,FALSE),模型表!$C:$D,2,FALSE)</f>
        <v>#N/A</v>
      </c>
      <c r="E111" t="e">
        <f ca="1">VLOOKUP($B111,基础表!$E:$G,3,FALSE)</f>
        <v>#N/A</v>
      </c>
      <c r="G111" t="e">
        <f ca="1">VLOOKUP($E111,模型表!$C:$G,5,FALSE)</f>
        <v>#N/A</v>
      </c>
      <c r="H111" t="e">
        <f ca="1">VLOOKUP($E111,模型表!$C:$F,4,FALSE)</f>
        <v>#N/A</v>
      </c>
      <c r="I111" t="e">
        <f ca="1">VLOOKUP($E111,模型表!$C:$J,8,FALSE)</f>
        <v>#N/A</v>
      </c>
      <c r="K111" t="str">
        <f t="shared" ca="1" si="12"/>
        <v/>
      </c>
      <c r="L111" t="str">
        <f t="shared" ca="1" si="13"/>
        <v/>
      </c>
      <c r="M111" t="str">
        <f t="shared" ca="1" si="14"/>
        <v/>
      </c>
      <c r="N111" t="str">
        <f t="shared" ca="1" si="15"/>
        <v/>
      </c>
      <c r="O111" t="str">
        <f t="shared" ca="1" si="21"/>
        <v/>
      </c>
      <c r="P111" t="str">
        <f t="shared" ca="1" si="16"/>
        <v/>
      </c>
      <c r="Q111" t="e">
        <f ca="1">VLOOKUP($E111,模型表!$C:$K,9,FALSE)</f>
        <v>#N/A</v>
      </c>
      <c r="S111" t="e">
        <f ca="1">IF(VLOOKUP($E111,模型表!$C:$L,6,FALSE)=0,"",VLOOKUP($E111,模型表!$C:$L,10,FALSE))</f>
        <v>#N/A</v>
      </c>
      <c r="U111" t="e">
        <f ca="1">VLOOKUP($E111,模型表!$C:$Q,11,FALSE)</f>
        <v>#N/A</v>
      </c>
      <c r="Y111" t="e">
        <f ca="1">IF(VLOOKUP($E111,模型表!$C:$N,12,FALSE)="Death",VLOOKUP($E111,模型表!$C:$Q,13,FALSE),"")</f>
        <v>#N/A</v>
      </c>
      <c r="Z111" t="str">
        <f ca="1">IF($B111="","",IF(VLOOKUP($E111,模型表!$C:$O,12,FALSE)="PBuff","["&amp;VLOOKUP($E111,模型表!$C:Q,13,FALSE)&amp;"]","[]"))</f>
        <v/>
      </c>
      <c r="AA111" t="e">
        <f ca="1">VLOOKUP($B111,基础扩展表!$E:$I,5,FALSE)</f>
        <v>#N/A</v>
      </c>
      <c r="AB111" t="e">
        <f ca="1">VLOOKUP($B111,基础扩展表!$E:$I,4,FALSE)</f>
        <v>#N/A</v>
      </c>
      <c r="AC111" t="e">
        <f ca="1">VLOOKUP($B111,基础表!$E:$T,16,FALSE)</f>
        <v>#N/A</v>
      </c>
      <c r="AD111" t="str">
        <f t="shared" ca="1" si="22"/>
        <v/>
      </c>
      <c r="AE111" t="str">
        <f t="shared" ca="1" si="17"/>
        <v/>
      </c>
      <c r="AF111" t="str">
        <f t="shared" ca="1" si="18"/>
        <v/>
      </c>
      <c r="AH111" t="e">
        <f ca="1">VLOOKUP($B111,基础表!$E:$R,14,FALSE)</f>
        <v>#N/A</v>
      </c>
      <c r="AI111" t="e">
        <f ca="1">VLOOKUP($B111,基础表!$E:$S,13,FALSE)</f>
        <v>#N/A</v>
      </c>
      <c r="AK111" t="e">
        <f ca="1">VLOOKUP($B111,基础表!$E:$H,4,FALSE)</f>
        <v>#N/A</v>
      </c>
      <c r="AN111" s="23" t="e">
        <f t="shared" ca="1" si="23"/>
        <v>#N/A</v>
      </c>
      <c r="AO111" s="23" t="str">
        <f t="shared" ca="1" si="19"/>
        <v/>
      </c>
      <c r="AP111" s="23" t="str">
        <f t="shared" ca="1" si="20"/>
        <v/>
      </c>
      <c r="AR111" t="e">
        <f ca="1">VLOOKUP($B111,基础表!$E:$J,4,FALSE)</f>
        <v>#N/A</v>
      </c>
      <c r="AS111" t="e">
        <f ca="1">VLOOKUP($B111,基础表!$E:$J,5,FALSE)</f>
        <v>#N/A</v>
      </c>
      <c r="AT111" t="e">
        <f ca="1">VLOOKUP($B111,基础表!$E:$J,6,FALSE)</f>
        <v>#N/A</v>
      </c>
      <c r="AU111" t="e">
        <f ca="1">VLOOKUP($B111,基础扩展表!$E:$AG,MATCH(AU$2,基础扩展表!$E$1:$AG$1,0),FALSE)</f>
        <v>#N/A</v>
      </c>
      <c r="AV111" t="e">
        <f ca="1">VLOOKUP($B111,基础扩展表!$E:$AG,MATCH(AV$2,基础扩展表!$E$1:$AG$1,0),FALSE)</f>
        <v>#N/A</v>
      </c>
      <c r="AW111" t="e">
        <f ca="1">VLOOKUP($B111,基础扩展表!$E:$AG,MATCH(AW$2,基础扩展表!$E$1:$AG$1,0),FALSE)</f>
        <v>#N/A</v>
      </c>
      <c r="AX111" t="e">
        <f ca="1">VLOOKUP($B111,基础扩展表!$E:$AG,MATCH(AX$2,基础扩展表!$E$1:$AG$1,0),FALSE)</f>
        <v>#N/A</v>
      </c>
      <c r="AY111" t="e">
        <f ca="1">VLOOKUP($B111,基础扩展表!$E:$AG,MATCH(AY$2,基础扩展表!$E$1:$AG$1,0),FALSE)</f>
        <v>#N/A</v>
      </c>
      <c r="AZ111" t="e">
        <f ca="1">VLOOKUP($B111,基础扩展表!$E:$AG,MATCH(AZ$2,基础扩展表!$E$1:$AG$1,0),FALSE)</f>
        <v>#N/A</v>
      </c>
      <c r="BA111" t="e">
        <f ca="1">VLOOKUP($B111,基础扩展表!$E:$AG,MATCH(BA$2,基础扩展表!$E$1:$AG$1,0),FALSE)</f>
        <v>#N/A</v>
      </c>
      <c r="BB111" t="e">
        <f ca="1">VLOOKUP($B111,基础扩展表!$E:$AG,MATCH(BB$2,基础扩展表!$E$1:$AG$1,0),FALSE)</f>
        <v>#N/A</v>
      </c>
      <c r="BC111" t="e">
        <f ca="1">VLOOKUP($B111,基础扩展表!$E:$AG,MATCH(BC$2,基础扩展表!$E$1:$AG$1,0),FALSE)</f>
        <v>#N/A</v>
      </c>
      <c r="BD111" t="e">
        <f ca="1">VLOOKUP($B111,基础扩展表!$E:$AG,MATCH(BD$2,基础扩展表!$E$1:$AG$1,0),FALSE)</f>
        <v>#N/A</v>
      </c>
      <c r="BE111" t="e">
        <f ca="1">VLOOKUP($B111,基础扩展表!$E:$AG,MATCH(BE$2,基础扩展表!$E$1:$AG$1,0),FALSE)</f>
        <v>#N/A</v>
      </c>
      <c r="BF111" t="e">
        <f ca="1">VLOOKUP($B111,基础扩展表!$E:$AG,MATCH(BF$2,基础扩展表!$E$1:$AG$1,0),FALSE)</f>
        <v>#N/A</v>
      </c>
      <c r="BG111" t="e">
        <f ca="1">VLOOKUP($B111,基础扩展表!$E:$AG,MATCH(BG$2,基础扩展表!$E$1:$AG$1,0),FALSE)</f>
        <v>#N/A</v>
      </c>
      <c r="BH111" t="e">
        <f ca="1">VLOOKUP($B111,基础扩展表!$E:$AG,MATCH(BH$2,基础扩展表!$E$1:$AG$1,0),FALSE)</f>
        <v>#N/A</v>
      </c>
      <c r="BI111" t="e">
        <f ca="1">VLOOKUP($B111,基础扩展表!$E:$AG,MATCH(BI$2,基础扩展表!$E$1:$AG$1,0),FALSE)</f>
        <v>#N/A</v>
      </c>
      <c r="BJ111" t="e">
        <f ca="1">VLOOKUP($B111,基础扩展表!$E:$AG,MATCH(BJ$2,基础扩展表!$E$1:$AG$1,0),FALSE)</f>
        <v>#N/A</v>
      </c>
      <c r="BK111" t="e">
        <f ca="1">VLOOKUP($B111,基础扩展表!$E:$AG,MATCH(BK$2,基础扩展表!$E$1:$AG$1,0),FALSE)</f>
        <v>#N/A</v>
      </c>
      <c r="BL111" t="e">
        <f ca="1">VLOOKUP($B111,基础扩展表!$E:$AG,MATCH(BL$2,基础扩展表!$E$1:$AG$1,0),FALSE)</f>
        <v>#N/A</v>
      </c>
      <c r="BM111" t="e">
        <f ca="1">VLOOKUP($B111,基础扩展表!$E:$AG,MATCH(BM$2,基础扩展表!$E$1:$AG$1,0),FALSE)</f>
        <v>#N/A</v>
      </c>
      <c r="BN111" t="e">
        <f ca="1">VLOOKUP($B111,基础扩展表!$E:$AG,MATCH(BN$2,基础扩展表!$E$1:$AG$1,0),FALSE)</f>
        <v>#N/A</v>
      </c>
      <c r="BO111" t="e">
        <f ca="1">VLOOKUP($B111,基础扩展表!$E:$AG,MATCH(BO$2,基础扩展表!$E$1:$AG$1,0),FALSE)</f>
        <v>#N/A</v>
      </c>
      <c r="BP111" t="e">
        <f ca="1">VLOOKUP($B111,基础扩展表!$E:$AG,MATCH(BP$2,基础扩展表!$E$1:$AG$1,0),FALSE)</f>
        <v>#N/A</v>
      </c>
      <c r="BQ111" t="str">
        <f ca="1">IF($B111="","",IF(VLOOKUP($E111,模型表!$C:$R,16,FALSE)=1,VLOOKUP($E111,模型表!$C:$S,17,FALSE),""))</f>
        <v/>
      </c>
      <c r="BR111" t="e">
        <f ca="1">VLOOKUP(C111,模型表!D:H,5,FALSE)</f>
        <v>#N/A</v>
      </c>
    </row>
    <row r="112" spans="2:70" x14ac:dyDescent="0.2">
      <c r="B112" t="str">
        <f t="array" aca="1" ref="B112" ca="1">INDEX(基础表!$Y:$Y,SMALL(IF(基础表!$Z:$Z=0,ROW(基础表!$Z:$Z),999),ROW(H106)))&amp;""</f>
        <v/>
      </c>
      <c r="C112" t="e">
        <f ca="1">VLOOKUP(VLOOKUP($B112,基础表!$E:$G,3,FALSE),模型表!$C:$D,2,FALSE)</f>
        <v>#N/A</v>
      </c>
      <c r="E112" t="e">
        <f ca="1">VLOOKUP($B112,基础表!$E:$G,3,FALSE)</f>
        <v>#N/A</v>
      </c>
      <c r="G112" t="e">
        <f ca="1">VLOOKUP($E112,模型表!$C:$G,5,FALSE)</f>
        <v>#N/A</v>
      </c>
      <c r="H112" t="e">
        <f ca="1">VLOOKUP($E112,模型表!$C:$F,4,FALSE)</f>
        <v>#N/A</v>
      </c>
      <c r="I112" t="e">
        <f ca="1">VLOOKUP($E112,模型表!$C:$J,8,FALSE)</f>
        <v>#N/A</v>
      </c>
      <c r="K112" t="str">
        <f t="shared" ca="1" si="12"/>
        <v/>
      </c>
      <c r="L112" t="str">
        <f t="shared" ca="1" si="13"/>
        <v/>
      </c>
      <c r="M112" t="str">
        <f t="shared" ca="1" si="14"/>
        <v/>
      </c>
      <c r="N112" t="str">
        <f t="shared" ca="1" si="15"/>
        <v/>
      </c>
      <c r="O112" t="str">
        <f t="shared" ca="1" si="21"/>
        <v/>
      </c>
      <c r="P112" t="str">
        <f t="shared" ca="1" si="16"/>
        <v/>
      </c>
      <c r="Q112" t="e">
        <f ca="1">VLOOKUP($E112,模型表!$C:$K,9,FALSE)</f>
        <v>#N/A</v>
      </c>
      <c r="S112" t="e">
        <f ca="1">IF(VLOOKUP($E112,模型表!$C:$L,6,FALSE)=0,"",VLOOKUP($E112,模型表!$C:$L,10,FALSE))</f>
        <v>#N/A</v>
      </c>
      <c r="U112" t="e">
        <f ca="1">VLOOKUP($E112,模型表!$C:$Q,11,FALSE)</f>
        <v>#N/A</v>
      </c>
      <c r="Y112" t="e">
        <f ca="1">IF(VLOOKUP($E112,模型表!$C:$N,12,FALSE)="Death",VLOOKUP($E112,模型表!$C:$Q,13,FALSE),"")</f>
        <v>#N/A</v>
      </c>
      <c r="Z112" t="str">
        <f ca="1">IF($B112="","",IF(VLOOKUP($E112,模型表!$C:$O,12,FALSE)="PBuff","["&amp;VLOOKUP($E112,模型表!$C:Q,13,FALSE)&amp;"]","[]"))</f>
        <v/>
      </c>
      <c r="AA112" t="e">
        <f ca="1">VLOOKUP($B112,基础扩展表!$E:$I,5,FALSE)</f>
        <v>#N/A</v>
      </c>
      <c r="AB112" t="e">
        <f ca="1">VLOOKUP($B112,基础扩展表!$E:$I,4,FALSE)</f>
        <v>#N/A</v>
      </c>
      <c r="AC112" t="e">
        <f ca="1">VLOOKUP($B112,基础表!$E:$T,16,FALSE)</f>
        <v>#N/A</v>
      </c>
      <c r="AD112" t="str">
        <f t="shared" ca="1" si="22"/>
        <v/>
      </c>
      <c r="AE112" t="str">
        <f t="shared" ca="1" si="17"/>
        <v/>
      </c>
      <c r="AF112" t="str">
        <f t="shared" ca="1" si="18"/>
        <v/>
      </c>
      <c r="AH112" t="e">
        <f ca="1">VLOOKUP($B112,基础表!$E:$R,14,FALSE)</f>
        <v>#N/A</v>
      </c>
      <c r="AI112" t="e">
        <f ca="1">VLOOKUP($B112,基础表!$E:$S,13,FALSE)</f>
        <v>#N/A</v>
      </c>
      <c r="AK112" t="e">
        <f ca="1">VLOOKUP($B112,基础表!$E:$H,4,FALSE)</f>
        <v>#N/A</v>
      </c>
      <c r="AN112" s="23" t="e">
        <f t="shared" ca="1" si="23"/>
        <v>#N/A</v>
      </c>
      <c r="AO112" s="23" t="str">
        <f t="shared" ca="1" si="19"/>
        <v/>
      </c>
      <c r="AP112" s="23" t="str">
        <f t="shared" ca="1" si="20"/>
        <v/>
      </c>
      <c r="AR112" t="e">
        <f ca="1">VLOOKUP($B112,基础表!$E:$J,4,FALSE)</f>
        <v>#N/A</v>
      </c>
      <c r="AS112" t="e">
        <f ca="1">VLOOKUP($B112,基础表!$E:$J,5,FALSE)</f>
        <v>#N/A</v>
      </c>
      <c r="AT112" t="e">
        <f ca="1">VLOOKUP($B112,基础表!$E:$J,6,FALSE)</f>
        <v>#N/A</v>
      </c>
      <c r="AU112" t="e">
        <f ca="1">VLOOKUP($B112,基础扩展表!$E:$AG,MATCH(AU$2,基础扩展表!$E$1:$AG$1,0),FALSE)</f>
        <v>#N/A</v>
      </c>
      <c r="AV112" t="e">
        <f ca="1">VLOOKUP($B112,基础扩展表!$E:$AG,MATCH(AV$2,基础扩展表!$E$1:$AG$1,0),FALSE)</f>
        <v>#N/A</v>
      </c>
      <c r="AW112" t="e">
        <f ca="1">VLOOKUP($B112,基础扩展表!$E:$AG,MATCH(AW$2,基础扩展表!$E$1:$AG$1,0),FALSE)</f>
        <v>#N/A</v>
      </c>
      <c r="AX112" t="e">
        <f ca="1">VLOOKUP($B112,基础扩展表!$E:$AG,MATCH(AX$2,基础扩展表!$E$1:$AG$1,0),FALSE)</f>
        <v>#N/A</v>
      </c>
      <c r="AY112" t="e">
        <f ca="1">VLOOKUP($B112,基础扩展表!$E:$AG,MATCH(AY$2,基础扩展表!$E$1:$AG$1,0),FALSE)</f>
        <v>#N/A</v>
      </c>
      <c r="AZ112" t="e">
        <f ca="1">VLOOKUP($B112,基础扩展表!$E:$AG,MATCH(AZ$2,基础扩展表!$E$1:$AG$1,0),FALSE)</f>
        <v>#N/A</v>
      </c>
      <c r="BA112" t="e">
        <f ca="1">VLOOKUP($B112,基础扩展表!$E:$AG,MATCH(BA$2,基础扩展表!$E$1:$AG$1,0),FALSE)</f>
        <v>#N/A</v>
      </c>
      <c r="BB112" t="e">
        <f ca="1">VLOOKUP($B112,基础扩展表!$E:$AG,MATCH(BB$2,基础扩展表!$E$1:$AG$1,0),FALSE)</f>
        <v>#N/A</v>
      </c>
      <c r="BC112" t="e">
        <f ca="1">VLOOKUP($B112,基础扩展表!$E:$AG,MATCH(BC$2,基础扩展表!$E$1:$AG$1,0),FALSE)</f>
        <v>#N/A</v>
      </c>
      <c r="BD112" t="e">
        <f ca="1">VLOOKUP($B112,基础扩展表!$E:$AG,MATCH(BD$2,基础扩展表!$E$1:$AG$1,0),FALSE)</f>
        <v>#N/A</v>
      </c>
      <c r="BE112" t="e">
        <f ca="1">VLOOKUP($B112,基础扩展表!$E:$AG,MATCH(BE$2,基础扩展表!$E$1:$AG$1,0),FALSE)</f>
        <v>#N/A</v>
      </c>
      <c r="BF112" t="e">
        <f ca="1">VLOOKUP($B112,基础扩展表!$E:$AG,MATCH(BF$2,基础扩展表!$E$1:$AG$1,0),FALSE)</f>
        <v>#N/A</v>
      </c>
      <c r="BG112" t="e">
        <f ca="1">VLOOKUP($B112,基础扩展表!$E:$AG,MATCH(BG$2,基础扩展表!$E$1:$AG$1,0),FALSE)</f>
        <v>#N/A</v>
      </c>
      <c r="BH112" t="e">
        <f ca="1">VLOOKUP($B112,基础扩展表!$E:$AG,MATCH(BH$2,基础扩展表!$E$1:$AG$1,0),FALSE)</f>
        <v>#N/A</v>
      </c>
      <c r="BI112" t="e">
        <f ca="1">VLOOKUP($B112,基础扩展表!$E:$AG,MATCH(BI$2,基础扩展表!$E$1:$AG$1,0),FALSE)</f>
        <v>#N/A</v>
      </c>
      <c r="BJ112" t="e">
        <f ca="1">VLOOKUP($B112,基础扩展表!$E:$AG,MATCH(BJ$2,基础扩展表!$E$1:$AG$1,0),FALSE)</f>
        <v>#N/A</v>
      </c>
      <c r="BK112" t="e">
        <f ca="1">VLOOKUP($B112,基础扩展表!$E:$AG,MATCH(BK$2,基础扩展表!$E$1:$AG$1,0),FALSE)</f>
        <v>#N/A</v>
      </c>
      <c r="BL112" t="e">
        <f ca="1">VLOOKUP($B112,基础扩展表!$E:$AG,MATCH(BL$2,基础扩展表!$E$1:$AG$1,0),FALSE)</f>
        <v>#N/A</v>
      </c>
      <c r="BM112" t="e">
        <f ca="1">VLOOKUP($B112,基础扩展表!$E:$AG,MATCH(BM$2,基础扩展表!$E$1:$AG$1,0),FALSE)</f>
        <v>#N/A</v>
      </c>
      <c r="BN112" t="e">
        <f ca="1">VLOOKUP($B112,基础扩展表!$E:$AG,MATCH(BN$2,基础扩展表!$E$1:$AG$1,0),FALSE)</f>
        <v>#N/A</v>
      </c>
      <c r="BO112" t="e">
        <f ca="1">VLOOKUP($B112,基础扩展表!$E:$AG,MATCH(BO$2,基础扩展表!$E$1:$AG$1,0),FALSE)</f>
        <v>#N/A</v>
      </c>
      <c r="BP112" t="e">
        <f ca="1">VLOOKUP($B112,基础扩展表!$E:$AG,MATCH(BP$2,基础扩展表!$E$1:$AG$1,0),FALSE)</f>
        <v>#N/A</v>
      </c>
      <c r="BQ112" t="str">
        <f ca="1">IF($B112="","",IF(VLOOKUP($E112,模型表!$C:$R,16,FALSE)=1,VLOOKUP($E112,模型表!$C:$S,17,FALSE),""))</f>
        <v/>
      </c>
      <c r="BR112" t="e">
        <f ca="1">VLOOKUP(C112,模型表!D:H,5,FALSE)</f>
        <v>#N/A</v>
      </c>
    </row>
    <row r="113" spans="2:70" x14ac:dyDescent="0.2">
      <c r="B113" t="str">
        <f t="array" aca="1" ref="B113" ca="1">INDEX(基础表!$Y:$Y,SMALL(IF(基础表!$Z:$Z=0,ROW(基础表!$Z:$Z),999),ROW(H107)))&amp;""</f>
        <v/>
      </c>
      <c r="C113" t="e">
        <f ca="1">VLOOKUP(VLOOKUP($B113,基础表!$E:$G,3,FALSE),模型表!$C:$D,2,FALSE)</f>
        <v>#N/A</v>
      </c>
      <c r="E113" t="e">
        <f ca="1">VLOOKUP($B113,基础表!$E:$G,3,FALSE)</f>
        <v>#N/A</v>
      </c>
      <c r="G113" t="e">
        <f ca="1">VLOOKUP($E113,模型表!$C:$G,5,FALSE)</f>
        <v>#N/A</v>
      </c>
      <c r="H113" t="e">
        <f ca="1">VLOOKUP($E113,模型表!$C:$F,4,FALSE)</f>
        <v>#N/A</v>
      </c>
      <c r="I113" t="e">
        <f ca="1">VLOOKUP($E113,模型表!$C:$J,8,FALSE)</f>
        <v>#N/A</v>
      </c>
      <c r="K113" t="str">
        <f t="shared" ca="1" si="12"/>
        <v/>
      </c>
      <c r="L113" t="str">
        <f t="shared" ca="1" si="13"/>
        <v/>
      </c>
      <c r="M113" t="str">
        <f t="shared" ca="1" si="14"/>
        <v/>
      </c>
      <c r="N113" t="str">
        <f t="shared" ca="1" si="15"/>
        <v/>
      </c>
      <c r="O113" t="str">
        <f t="shared" ca="1" si="21"/>
        <v/>
      </c>
      <c r="P113" t="str">
        <f t="shared" ca="1" si="16"/>
        <v/>
      </c>
      <c r="Q113" t="e">
        <f ca="1">VLOOKUP($E113,模型表!$C:$K,9,FALSE)</f>
        <v>#N/A</v>
      </c>
      <c r="S113" t="e">
        <f ca="1">IF(VLOOKUP($E113,模型表!$C:$L,6,FALSE)=0,"",VLOOKUP($E113,模型表!$C:$L,10,FALSE))</f>
        <v>#N/A</v>
      </c>
      <c r="U113" t="e">
        <f ca="1">VLOOKUP($E113,模型表!$C:$Q,11,FALSE)</f>
        <v>#N/A</v>
      </c>
      <c r="Y113" t="e">
        <f ca="1">IF(VLOOKUP($E113,模型表!$C:$N,12,FALSE)="Death",VLOOKUP($E113,模型表!$C:$Q,13,FALSE),"")</f>
        <v>#N/A</v>
      </c>
      <c r="Z113" t="str">
        <f ca="1">IF($B113="","",IF(VLOOKUP($E113,模型表!$C:$O,12,FALSE)="PBuff","["&amp;VLOOKUP($E113,模型表!$C:Q,13,FALSE)&amp;"]","[]"))</f>
        <v/>
      </c>
      <c r="AA113" t="e">
        <f ca="1">VLOOKUP($B113,基础扩展表!$E:$I,5,FALSE)</f>
        <v>#N/A</v>
      </c>
      <c r="AB113" t="e">
        <f ca="1">VLOOKUP($B113,基础扩展表!$E:$I,4,FALSE)</f>
        <v>#N/A</v>
      </c>
      <c r="AC113" t="e">
        <f ca="1">VLOOKUP($B113,基础表!$E:$T,16,FALSE)</f>
        <v>#N/A</v>
      </c>
      <c r="AD113" t="str">
        <f t="shared" ca="1" si="22"/>
        <v/>
      </c>
      <c r="AE113" t="str">
        <f t="shared" ca="1" si="17"/>
        <v/>
      </c>
      <c r="AF113" t="str">
        <f t="shared" ca="1" si="18"/>
        <v/>
      </c>
      <c r="AH113" t="e">
        <f ca="1">VLOOKUP($B113,基础表!$E:$R,14,FALSE)</f>
        <v>#N/A</v>
      </c>
      <c r="AI113" t="e">
        <f ca="1">VLOOKUP($B113,基础表!$E:$S,13,FALSE)</f>
        <v>#N/A</v>
      </c>
      <c r="AK113" t="e">
        <f ca="1">VLOOKUP($B113,基础表!$E:$H,4,FALSE)</f>
        <v>#N/A</v>
      </c>
      <c r="AN113" s="23" t="e">
        <f t="shared" ca="1" si="23"/>
        <v>#N/A</v>
      </c>
      <c r="AO113" s="23" t="str">
        <f t="shared" ca="1" si="19"/>
        <v/>
      </c>
      <c r="AP113" s="23" t="str">
        <f t="shared" ca="1" si="20"/>
        <v/>
      </c>
      <c r="AR113" t="e">
        <f ca="1">VLOOKUP($B113,基础表!$E:$J,4,FALSE)</f>
        <v>#N/A</v>
      </c>
      <c r="AS113" t="e">
        <f ca="1">VLOOKUP($B113,基础表!$E:$J,5,FALSE)</f>
        <v>#N/A</v>
      </c>
      <c r="AT113" t="e">
        <f ca="1">VLOOKUP($B113,基础表!$E:$J,6,FALSE)</f>
        <v>#N/A</v>
      </c>
      <c r="AU113" t="e">
        <f ca="1">VLOOKUP($B113,基础扩展表!$E:$AG,MATCH(AU$2,基础扩展表!$E$1:$AG$1,0),FALSE)</f>
        <v>#N/A</v>
      </c>
      <c r="AV113" t="e">
        <f ca="1">VLOOKUP($B113,基础扩展表!$E:$AG,MATCH(AV$2,基础扩展表!$E$1:$AG$1,0),FALSE)</f>
        <v>#N/A</v>
      </c>
      <c r="AW113" t="e">
        <f ca="1">VLOOKUP($B113,基础扩展表!$E:$AG,MATCH(AW$2,基础扩展表!$E$1:$AG$1,0),FALSE)</f>
        <v>#N/A</v>
      </c>
      <c r="AX113" t="e">
        <f ca="1">VLOOKUP($B113,基础扩展表!$E:$AG,MATCH(AX$2,基础扩展表!$E$1:$AG$1,0),FALSE)</f>
        <v>#N/A</v>
      </c>
      <c r="AY113" t="e">
        <f ca="1">VLOOKUP($B113,基础扩展表!$E:$AG,MATCH(AY$2,基础扩展表!$E$1:$AG$1,0),FALSE)</f>
        <v>#N/A</v>
      </c>
      <c r="AZ113" t="e">
        <f ca="1">VLOOKUP($B113,基础扩展表!$E:$AG,MATCH(AZ$2,基础扩展表!$E$1:$AG$1,0),FALSE)</f>
        <v>#N/A</v>
      </c>
      <c r="BA113" t="e">
        <f ca="1">VLOOKUP($B113,基础扩展表!$E:$AG,MATCH(BA$2,基础扩展表!$E$1:$AG$1,0),FALSE)</f>
        <v>#N/A</v>
      </c>
      <c r="BB113" t="e">
        <f ca="1">VLOOKUP($B113,基础扩展表!$E:$AG,MATCH(BB$2,基础扩展表!$E$1:$AG$1,0),FALSE)</f>
        <v>#N/A</v>
      </c>
      <c r="BC113" t="e">
        <f ca="1">VLOOKUP($B113,基础扩展表!$E:$AG,MATCH(BC$2,基础扩展表!$E$1:$AG$1,0),FALSE)</f>
        <v>#N/A</v>
      </c>
      <c r="BD113" t="e">
        <f ca="1">VLOOKUP($B113,基础扩展表!$E:$AG,MATCH(BD$2,基础扩展表!$E$1:$AG$1,0),FALSE)</f>
        <v>#N/A</v>
      </c>
      <c r="BE113" t="e">
        <f ca="1">VLOOKUP($B113,基础扩展表!$E:$AG,MATCH(BE$2,基础扩展表!$E$1:$AG$1,0),FALSE)</f>
        <v>#N/A</v>
      </c>
      <c r="BF113" t="e">
        <f ca="1">VLOOKUP($B113,基础扩展表!$E:$AG,MATCH(BF$2,基础扩展表!$E$1:$AG$1,0),FALSE)</f>
        <v>#N/A</v>
      </c>
      <c r="BG113" t="e">
        <f ca="1">VLOOKUP($B113,基础扩展表!$E:$AG,MATCH(BG$2,基础扩展表!$E$1:$AG$1,0),FALSE)</f>
        <v>#N/A</v>
      </c>
      <c r="BH113" t="e">
        <f ca="1">VLOOKUP($B113,基础扩展表!$E:$AG,MATCH(BH$2,基础扩展表!$E$1:$AG$1,0),FALSE)</f>
        <v>#N/A</v>
      </c>
      <c r="BI113" t="e">
        <f ca="1">VLOOKUP($B113,基础扩展表!$E:$AG,MATCH(BI$2,基础扩展表!$E$1:$AG$1,0),FALSE)</f>
        <v>#N/A</v>
      </c>
      <c r="BJ113" t="e">
        <f ca="1">VLOOKUP($B113,基础扩展表!$E:$AG,MATCH(BJ$2,基础扩展表!$E$1:$AG$1,0),FALSE)</f>
        <v>#N/A</v>
      </c>
      <c r="BK113" t="e">
        <f ca="1">VLOOKUP($B113,基础扩展表!$E:$AG,MATCH(BK$2,基础扩展表!$E$1:$AG$1,0),FALSE)</f>
        <v>#N/A</v>
      </c>
      <c r="BL113" t="e">
        <f ca="1">VLOOKUP($B113,基础扩展表!$E:$AG,MATCH(BL$2,基础扩展表!$E$1:$AG$1,0),FALSE)</f>
        <v>#N/A</v>
      </c>
      <c r="BM113" t="e">
        <f ca="1">VLOOKUP($B113,基础扩展表!$E:$AG,MATCH(BM$2,基础扩展表!$E$1:$AG$1,0),FALSE)</f>
        <v>#N/A</v>
      </c>
      <c r="BN113" t="e">
        <f ca="1">VLOOKUP($B113,基础扩展表!$E:$AG,MATCH(BN$2,基础扩展表!$E$1:$AG$1,0),FALSE)</f>
        <v>#N/A</v>
      </c>
      <c r="BO113" t="e">
        <f ca="1">VLOOKUP($B113,基础扩展表!$E:$AG,MATCH(BO$2,基础扩展表!$E$1:$AG$1,0),FALSE)</f>
        <v>#N/A</v>
      </c>
      <c r="BP113" t="e">
        <f ca="1">VLOOKUP($B113,基础扩展表!$E:$AG,MATCH(BP$2,基础扩展表!$E$1:$AG$1,0),FALSE)</f>
        <v>#N/A</v>
      </c>
      <c r="BQ113" t="str">
        <f ca="1">IF($B113="","",IF(VLOOKUP($E113,模型表!$C:$R,16,FALSE)=1,VLOOKUP($E113,模型表!$C:$S,17,FALSE),""))</f>
        <v/>
      </c>
      <c r="BR113" t="e">
        <f ca="1">VLOOKUP(C113,模型表!D:H,5,FALSE)</f>
        <v>#N/A</v>
      </c>
    </row>
    <row r="114" spans="2:70" x14ac:dyDescent="0.2">
      <c r="B114" t="str">
        <f t="array" aca="1" ref="B114" ca="1">INDEX(基础表!$Y:$Y,SMALL(IF(基础表!$Z:$Z=0,ROW(基础表!$Z:$Z),999),ROW(H108)))&amp;""</f>
        <v/>
      </c>
      <c r="C114" t="e">
        <f ca="1">VLOOKUP(VLOOKUP($B114,基础表!$E:$G,3,FALSE),模型表!$C:$D,2,FALSE)</f>
        <v>#N/A</v>
      </c>
      <c r="E114" t="e">
        <f ca="1">VLOOKUP($B114,基础表!$E:$G,3,FALSE)</f>
        <v>#N/A</v>
      </c>
      <c r="G114" t="e">
        <f ca="1">VLOOKUP($E114,模型表!$C:$G,5,FALSE)</f>
        <v>#N/A</v>
      </c>
      <c r="H114" t="e">
        <f ca="1">VLOOKUP($E114,模型表!$C:$F,4,FALSE)</f>
        <v>#N/A</v>
      </c>
      <c r="I114" t="e">
        <f ca="1">VLOOKUP($E114,模型表!$C:$J,8,FALSE)</f>
        <v>#N/A</v>
      </c>
      <c r="K114" t="str">
        <f t="shared" ca="1" si="12"/>
        <v/>
      </c>
      <c r="L114" t="str">
        <f t="shared" ca="1" si="13"/>
        <v/>
      </c>
      <c r="M114" t="str">
        <f t="shared" ca="1" si="14"/>
        <v/>
      </c>
      <c r="N114" t="str">
        <f t="shared" ca="1" si="15"/>
        <v/>
      </c>
      <c r="O114" t="str">
        <f t="shared" ca="1" si="21"/>
        <v/>
      </c>
      <c r="P114" t="str">
        <f t="shared" ca="1" si="16"/>
        <v/>
      </c>
      <c r="Q114" t="e">
        <f ca="1">VLOOKUP($E114,模型表!$C:$K,9,FALSE)</f>
        <v>#N/A</v>
      </c>
      <c r="S114" t="e">
        <f ca="1">IF(VLOOKUP($E114,模型表!$C:$L,6,FALSE)=0,"",VLOOKUP($E114,模型表!$C:$L,10,FALSE))</f>
        <v>#N/A</v>
      </c>
      <c r="U114" t="e">
        <f ca="1">VLOOKUP($E114,模型表!$C:$Q,11,FALSE)</f>
        <v>#N/A</v>
      </c>
      <c r="Y114" t="e">
        <f ca="1">IF(VLOOKUP($E114,模型表!$C:$N,12,FALSE)="Death",VLOOKUP($E114,模型表!$C:$Q,13,FALSE),"")</f>
        <v>#N/A</v>
      </c>
      <c r="Z114" t="str">
        <f ca="1">IF($B114="","",IF(VLOOKUP($E114,模型表!$C:$O,12,FALSE)="PBuff","["&amp;VLOOKUP($E114,模型表!$C:Q,13,FALSE)&amp;"]","[]"))</f>
        <v/>
      </c>
      <c r="AA114" t="e">
        <f ca="1">VLOOKUP($B114,基础扩展表!$E:$I,5,FALSE)</f>
        <v>#N/A</v>
      </c>
      <c r="AB114" t="e">
        <f ca="1">VLOOKUP($B114,基础扩展表!$E:$I,4,FALSE)</f>
        <v>#N/A</v>
      </c>
      <c r="AC114" t="e">
        <f ca="1">VLOOKUP($B114,基础表!$E:$T,16,FALSE)</f>
        <v>#N/A</v>
      </c>
      <c r="AD114" t="str">
        <f ca="1">IF(B114="","",20)</f>
        <v/>
      </c>
      <c r="AE114" t="str">
        <f t="shared" ca="1" si="17"/>
        <v/>
      </c>
      <c r="AF114" t="str">
        <f t="shared" ca="1" si="18"/>
        <v/>
      </c>
      <c r="AH114" t="e">
        <f ca="1">VLOOKUP($B114,基础表!$E:$R,14,FALSE)</f>
        <v>#N/A</v>
      </c>
      <c r="AI114" t="e">
        <f ca="1">VLOOKUP($B114,基础表!$E:$S,13,FALSE)</f>
        <v>#N/A</v>
      </c>
      <c r="AK114" t="e">
        <f ca="1">VLOOKUP($B114,基础表!$E:$H,4,FALSE)</f>
        <v>#N/A</v>
      </c>
      <c r="AN114" s="23" t="e">
        <f ca="1">IF(H114="","","[]")</f>
        <v>#N/A</v>
      </c>
      <c r="AO114" s="23" t="str">
        <f t="shared" ca="1" si="19"/>
        <v/>
      </c>
      <c r="AP114" s="23" t="str">
        <f t="shared" ca="1" si="20"/>
        <v/>
      </c>
      <c r="AR114" t="e">
        <f ca="1">VLOOKUP($B114,基础表!$E:$J,4,FALSE)</f>
        <v>#N/A</v>
      </c>
      <c r="AS114" t="e">
        <f ca="1">VLOOKUP($B114,基础表!$E:$J,5,FALSE)</f>
        <v>#N/A</v>
      </c>
      <c r="AT114" t="e">
        <f ca="1">VLOOKUP($B114,基础表!$E:$J,6,FALSE)</f>
        <v>#N/A</v>
      </c>
      <c r="AU114" t="e">
        <f ca="1">VLOOKUP($B114,基础扩展表!$E:$AG,MATCH(AU$2,基础扩展表!$E$1:$AG$1,0),FALSE)</f>
        <v>#N/A</v>
      </c>
      <c r="AV114" t="e">
        <f ca="1">VLOOKUP($B114,基础扩展表!$E:$AG,MATCH(AV$2,基础扩展表!$E$1:$AG$1,0),FALSE)</f>
        <v>#N/A</v>
      </c>
      <c r="AW114" t="e">
        <f ca="1">VLOOKUP($B114,基础扩展表!$E:$AG,MATCH(AW$2,基础扩展表!$E$1:$AG$1,0),FALSE)</f>
        <v>#N/A</v>
      </c>
      <c r="AX114" t="e">
        <f ca="1">VLOOKUP($B114,基础扩展表!$E:$AG,MATCH(AX$2,基础扩展表!$E$1:$AG$1,0),FALSE)</f>
        <v>#N/A</v>
      </c>
      <c r="AY114" t="e">
        <f ca="1">VLOOKUP($B114,基础扩展表!$E:$AG,MATCH(AY$2,基础扩展表!$E$1:$AG$1,0),FALSE)</f>
        <v>#N/A</v>
      </c>
      <c r="AZ114" t="e">
        <f ca="1">VLOOKUP($B114,基础扩展表!$E:$AG,MATCH(AZ$2,基础扩展表!$E$1:$AG$1,0),FALSE)</f>
        <v>#N/A</v>
      </c>
      <c r="BA114" t="e">
        <f ca="1">VLOOKUP($B114,基础扩展表!$E:$AG,MATCH(BA$2,基础扩展表!$E$1:$AG$1,0),FALSE)</f>
        <v>#N/A</v>
      </c>
      <c r="BB114" t="e">
        <f ca="1">VLOOKUP($B114,基础扩展表!$E:$AG,MATCH(BB$2,基础扩展表!$E$1:$AG$1,0),FALSE)</f>
        <v>#N/A</v>
      </c>
      <c r="BC114" t="e">
        <f ca="1">VLOOKUP($B114,基础扩展表!$E:$AG,MATCH(BC$2,基础扩展表!$E$1:$AG$1,0),FALSE)</f>
        <v>#N/A</v>
      </c>
      <c r="BD114" t="e">
        <f ca="1">VLOOKUP($B114,基础扩展表!$E:$AG,MATCH(BD$2,基础扩展表!$E$1:$AG$1,0),FALSE)</f>
        <v>#N/A</v>
      </c>
      <c r="BE114" t="e">
        <f ca="1">VLOOKUP($B114,基础扩展表!$E:$AG,MATCH(BE$2,基础扩展表!$E$1:$AG$1,0),FALSE)</f>
        <v>#N/A</v>
      </c>
      <c r="BF114" t="e">
        <f ca="1">VLOOKUP($B114,基础扩展表!$E:$AG,MATCH(BF$2,基础扩展表!$E$1:$AG$1,0),FALSE)</f>
        <v>#N/A</v>
      </c>
      <c r="BG114" t="e">
        <f ca="1">VLOOKUP($B114,基础扩展表!$E:$AG,MATCH(BG$2,基础扩展表!$E$1:$AG$1,0),FALSE)</f>
        <v>#N/A</v>
      </c>
      <c r="BH114" t="e">
        <f ca="1">VLOOKUP($B114,基础扩展表!$E:$AG,MATCH(BH$2,基础扩展表!$E$1:$AG$1,0),FALSE)</f>
        <v>#N/A</v>
      </c>
      <c r="BI114" t="e">
        <f ca="1">VLOOKUP($B114,基础扩展表!$E:$AG,MATCH(BI$2,基础扩展表!$E$1:$AG$1,0),FALSE)</f>
        <v>#N/A</v>
      </c>
      <c r="BJ114" t="e">
        <f ca="1">VLOOKUP($B114,基础扩展表!$E:$AG,MATCH(BJ$2,基础扩展表!$E$1:$AG$1,0),FALSE)</f>
        <v>#N/A</v>
      </c>
      <c r="BK114" t="e">
        <f ca="1">VLOOKUP($B114,基础扩展表!$E:$AG,MATCH(BK$2,基础扩展表!$E$1:$AG$1,0),FALSE)</f>
        <v>#N/A</v>
      </c>
      <c r="BL114" t="e">
        <f ca="1">VLOOKUP($B114,基础扩展表!$E:$AG,MATCH(BL$2,基础扩展表!$E$1:$AG$1,0),FALSE)</f>
        <v>#N/A</v>
      </c>
      <c r="BM114" t="e">
        <f ca="1">VLOOKUP($B114,基础扩展表!$E:$AG,MATCH(BM$2,基础扩展表!$E$1:$AG$1,0),FALSE)</f>
        <v>#N/A</v>
      </c>
      <c r="BN114" t="e">
        <f ca="1">VLOOKUP($B114,基础扩展表!$E:$AG,MATCH(BN$2,基础扩展表!$E$1:$AG$1,0),FALSE)</f>
        <v>#N/A</v>
      </c>
      <c r="BO114" t="e">
        <f ca="1">VLOOKUP($B114,基础扩展表!$E:$AG,MATCH(BO$2,基础扩展表!$E$1:$AG$1,0),FALSE)</f>
        <v>#N/A</v>
      </c>
      <c r="BP114" t="e">
        <f ca="1">VLOOKUP($B114,基础扩展表!$E:$AG,MATCH(BP$2,基础扩展表!$E$1:$AG$1,0),FALSE)</f>
        <v>#N/A</v>
      </c>
      <c r="BQ114" t="str">
        <f ca="1">IF($B114="","",IF(VLOOKUP($E114,模型表!$C:$R,16,FALSE)=1,VLOOKUP($E114,模型表!$C:$S,17,FALSE),""))</f>
        <v/>
      </c>
      <c r="BR114" t="e">
        <f ca="1">VLOOKUP(C114,模型表!D:H,5,FALSE)</f>
        <v>#N/A</v>
      </c>
    </row>
    <row r="115" spans="2:70" x14ac:dyDescent="0.2">
      <c r="B115" t="str">
        <f t="array" aca="1" ref="B115" ca="1">INDEX(基础表!$Y:$Y,SMALL(IF(基础表!$Z:$Z=0,ROW(基础表!$Z:$Z),999),ROW(H109)))&amp;""</f>
        <v/>
      </c>
      <c r="C115" t="e">
        <f ca="1">VLOOKUP(VLOOKUP($B115,基础表!$E:$G,3,FALSE),模型表!$C:$D,2,FALSE)</f>
        <v>#N/A</v>
      </c>
      <c r="E115" t="e">
        <f ca="1">VLOOKUP($B115,基础表!$E:$G,3,FALSE)</f>
        <v>#N/A</v>
      </c>
      <c r="G115" t="e">
        <f ca="1">VLOOKUP($E115,模型表!$C:$G,5,FALSE)</f>
        <v>#N/A</v>
      </c>
      <c r="H115" t="e">
        <f ca="1">VLOOKUP($E115,模型表!$C:$F,4,FALSE)</f>
        <v>#N/A</v>
      </c>
      <c r="I115" t="e">
        <f ca="1">VLOOKUP($E115,模型表!$C:$J,8,FALSE)</f>
        <v>#N/A</v>
      </c>
      <c r="K115" t="str">
        <f t="shared" ca="1" si="12"/>
        <v/>
      </c>
      <c r="L115" t="str">
        <f t="shared" ca="1" si="13"/>
        <v/>
      </c>
      <c r="M115" t="str">
        <f t="shared" ca="1" si="14"/>
        <v/>
      </c>
      <c r="N115" t="str">
        <f t="shared" ca="1" si="15"/>
        <v/>
      </c>
      <c r="O115" t="str">
        <f t="shared" ca="1" si="21"/>
        <v/>
      </c>
      <c r="P115" t="str">
        <f t="shared" ca="1" si="16"/>
        <v/>
      </c>
      <c r="Q115" t="e">
        <f ca="1">VLOOKUP($E115,模型表!$C:$K,9,FALSE)</f>
        <v>#N/A</v>
      </c>
      <c r="S115" t="e">
        <f ca="1">IF(VLOOKUP($E115,模型表!$C:$L,6,FALSE)=0,"",VLOOKUP($E115,模型表!$C:$L,10,FALSE))</f>
        <v>#N/A</v>
      </c>
      <c r="U115" t="e">
        <f ca="1">VLOOKUP($E115,模型表!$C:$Q,11,FALSE)</f>
        <v>#N/A</v>
      </c>
      <c r="Y115" t="e">
        <f ca="1">IF(VLOOKUP($E115,模型表!$C:$N,12,FALSE)="Death",VLOOKUP($E115,模型表!$C:$Q,13,FALSE),"")</f>
        <v>#N/A</v>
      </c>
      <c r="Z115" t="str">
        <f ca="1">IF($B115="","",IF(VLOOKUP($E115,模型表!$C:$O,12,FALSE)="PBuff","["&amp;VLOOKUP($E115,模型表!$C:Q,13,FALSE)&amp;"]","[]"))</f>
        <v/>
      </c>
      <c r="AA115" t="e">
        <f ca="1">VLOOKUP($B115,基础扩展表!$E:$I,5,FALSE)</f>
        <v>#N/A</v>
      </c>
      <c r="AB115" t="e">
        <f ca="1">VLOOKUP($B115,基础扩展表!$E:$I,4,FALSE)</f>
        <v>#N/A</v>
      </c>
      <c r="AC115" t="e">
        <f ca="1">VLOOKUP($B115,基础表!$E:$T,16,FALSE)</f>
        <v>#N/A</v>
      </c>
      <c r="AD115" t="str">
        <f ca="1">IF(B115="","",20)</f>
        <v/>
      </c>
      <c r="AE115" t="str">
        <f t="shared" ca="1" si="17"/>
        <v/>
      </c>
      <c r="AF115" t="str">
        <f t="shared" ca="1" si="18"/>
        <v/>
      </c>
      <c r="AH115" t="e">
        <f ca="1">VLOOKUP($B115,基础表!$E:$R,14,FALSE)</f>
        <v>#N/A</v>
      </c>
      <c r="AI115" t="e">
        <f ca="1">VLOOKUP($B115,基础表!$E:$S,13,FALSE)</f>
        <v>#N/A</v>
      </c>
      <c r="AK115" t="e">
        <f ca="1">VLOOKUP($B115,基础表!$E:$H,4,FALSE)</f>
        <v>#N/A</v>
      </c>
      <c r="AN115" s="23" t="e">
        <f ca="1">IF(H115="","","[]")</f>
        <v>#N/A</v>
      </c>
      <c r="AO115" s="23" t="str">
        <f t="shared" ca="1" si="19"/>
        <v/>
      </c>
      <c r="AP115" s="23" t="str">
        <f t="shared" ca="1" si="20"/>
        <v/>
      </c>
      <c r="AR115" t="e">
        <f ca="1">VLOOKUP($B115,基础表!$E:$J,4,FALSE)</f>
        <v>#N/A</v>
      </c>
      <c r="AS115" t="e">
        <f ca="1">VLOOKUP($B115,基础表!$E:$J,5,FALSE)</f>
        <v>#N/A</v>
      </c>
      <c r="AT115" t="e">
        <f ca="1">VLOOKUP($B115,基础表!$E:$J,6,FALSE)</f>
        <v>#N/A</v>
      </c>
      <c r="AU115" t="e">
        <f ca="1">VLOOKUP($B115,基础扩展表!$E:$AG,MATCH(AU$2,基础扩展表!$E$1:$AG$1,0),FALSE)</f>
        <v>#N/A</v>
      </c>
      <c r="AV115" t="e">
        <f ca="1">VLOOKUP($B115,基础扩展表!$E:$AG,MATCH(AV$2,基础扩展表!$E$1:$AG$1,0),FALSE)</f>
        <v>#N/A</v>
      </c>
      <c r="AW115" t="e">
        <f ca="1">VLOOKUP($B115,基础扩展表!$E:$AG,MATCH(AW$2,基础扩展表!$E$1:$AG$1,0),FALSE)</f>
        <v>#N/A</v>
      </c>
      <c r="AX115" t="e">
        <f ca="1">VLOOKUP($B115,基础扩展表!$E:$AG,MATCH(AX$2,基础扩展表!$E$1:$AG$1,0),FALSE)</f>
        <v>#N/A</v>
      </c>
      <c r="AY115" t="e">
        <f ca="1">VLOOKUP($B115,基础扩展表!$E:$AG,MATCH(AY$2,基础扩展表!$E$1:$AG$1,0),FALSE)</f>
        <v>#N/A</v>
      </c>
      <c r="AZ115" t="e">
        <f ca="1">VLOOKUP($B115,基础扩展表!$E:$AG,MATCH(AZ$2,基础扩展表!$E$1:$AG$1,0),FALSE)</f>
        <v>#N/A</v>
      </c>
      <c r="BA115" t="e">
        <f ca="1">VLOOKUP($B115,基础扩展表!$E:$AG,MATCH(BA$2,基础扩展表!$E$1:$AG$1,0),FALSE)</f>
        <v>#N/A</v>
      </c>
      <c r="BB115" t="e">
        <f ca="1">VLOOKUP($B115,基础扩展表!$E:$AG,MATCH(BB$2,基础扩展表!$E$1:$AG$1,0),FALSE)</f>
        <v>#N/A</v>
      </c>
      <c r="BC115" t="e">
        <f ca="1">VLOOKUP($B115,基础扩展表!$E:$AG,MATCH(BC$2,基础扩展表!$E$1:$AG$1,0),FALSE)</f>
        <v>#N/A</v>
      </c>
      <c r="BD115" t="e">
        <f ca="1">VLOOKUP($B115,基础扩展表!$E:$AG,MATCH(BD$2,基础扩展表!$E$1:$AG$1,0),FALSE)</f>
        <v>#N/A</v>
      </c>
      <c r="BE115" t="e">
        <f ca="1">VLOOKUP($B115,基础扩展表!$E:$AG,MATCH(BE$2,基础扩展表!$E$1:$AG$1,0),FALSE)</f>
        <v>#N/A</v>
      </c>
      <c r="BF115" t="e">
        <f ca="1">VLOOKUP($B115,基础扩展表!$E:$AG,MATCH(BF$2,基础扩展表!$E$1:$AG$1,0),FALSE)</f>
        <v>#N/A</v>
      </c>
      <c r="BG115" t="e">
        <f ca="1">VLOOKUP($B115,基础扩展表!$E:$AG,MATCH(BG$2,基础扩展表!$E$1:$AG$1,0),FALSE)</f>
        <v>#N/A</v>
      </c>
      <c r="BH115" t="e">
        <f ca="1">VLOOKUP($B115,基础扩展表!$E:$AG,MATCH(BH$2,基础扩展表!$E$1:$AG$1,0),FALSE)</f>
        <v>#N/A</v>
      </c>
      <c r="BI115" t="e">
        <f ca="1">VLOOKUP($B115,基础扩展表!$E:$AG,MATCH(BI$2,基础扩展表!$E$1:$AG$1,0),FALSE)</f>
        <v>#N/A</v>
      </c>
      <c r="BJ115" t="e">
        <f ca="1">VLOOKUP($B115,基础扩展表!$E:$AG,MATCH(BJ$2,基础扩展表!$E$1:$AG$1,0),FALSE)</f>
        <v>#N/A</v>
      </c>
      <c r="BK115" t="e">
        <f ca="1">VLOOKUP($B115,基础扩展表!$E:$AG,MATCH(BK$2,基础扩展表!$E$1:$AG$1,0),FALSE)</f>
        <v>#N/A</v>
      </c>
      <c r="BL115" t="e">
        <f ca="1">VLOOKUP($B115,基础扩展表!$E:$AG,MATCH(BL$2,基础扩展表!$E$1:$AG$1,0),FALSE)</f>
        <v>#N/A</v>
      </c>
      <c r="BM115" t="e">
        <f ca="1">VLOOKUP($B115,基础扩展表!$E:$AG,MATCH(BM$2,基础扩展表!$E$1:$AG$1,0),FALSE)</f>
        <v>#N/A</v>
      </c>
      <c r="BN115" t="e">
        <f ca="1">VLOOKUP($B115,基础扩展表!$E:$AG,MATCH(BN$2,基础扩展表!$E$1:$AG$1,0),FALSE)</f>
        <v>#N/A</v>
      </c>
      <c r="BO115" t="e">
        <f ca="1">VLOOKUP($B115,基础扩展表!$E:$AG,MATCH(BO$2,基础扩展表!$E$1:$AG$1,0),FALSE)</f>
        <v>#N/A</v>
      </c>
      <c r="BP115" t="e">
        <f ca="1">VLOOKUP($B115,基础扩展表!$E:$AG,MATCH(BP$2,基础扩展表!$E$1:$AG$1,0),FALSE)</f>
        <v>#N/A</v>
      </c>
      <c r="BQ115" t="str">
        <f ca="1">IF($B115="","",IF(VLOOKUP($E115,模型表!$C:$R,16,FALSE)=1,VLOOKUP($E115,模型表!$C:$S,17,FALSE),""))</f>
        <v/>
      </c>
      <c r="BR115" t="e">
        <f ca="1">VLOOKUP(C115,模型表!D:H,5,FALSE)</f>
        <v>#N/A</v>
      </c>
    </row>
    <row r="116" spans="2:70" x14ac:dyDescent="0.2">
      <c r="B116" t="str">
        <f t="array" aca="1" ref="B116" ca="1">INDEX(基础表!$Y:$Y,SMALL(IF(基础表!$Z:$Z=0,ROW(基础表!$Z:$Z),999),ROW(H110)))&amp;""</f>
        <v/>
      </c>
      <c r="C116" t="e">
        <f ca="1">VLOOKUP(VLOOKUP($B116,基础表!$E:$G,3,FALSE),模型表!$C:$D,2,FALSE)</f>
        <v>#N/A</v>
      </c>
      <c r="E116" t="e">
        <f ca="1">VLOOKUP($B116,基础表!$E:$G,3,FALSE)</f>
        <v>#N/A</v>
      </c>
      <c r="G116" t="e">
        <f ca="1">VLOOKUP($E116,模型表!$C:$G,5,FALSE)</f>
        <v>#N/A</v>
      </c>
      <c r="H116" t="e">
        <f ca="1">VLOOKUP($E116,模型表!$C:$F,4,FALSE)</f>
        <v>#N/A</v>
      </c>
      <c r="I116" t="e">
        <f ca="1">VLOOKUP($E116,模型表!$C:$J,8,FALSE)</f>
        <v>#N/A</v>
      </c>
      <c r="K116" t="str">
        <f t="shared" ca="1" si="12"/>
        <v/>
      </c>
      <c r="L116" t="str">
        <f t="shared" ca="1" si="13"/>
        <v/>
      </c>
      <c r="M116" t="str">
        <f t="shared" ca="1" si="14"/>
        <v/>
      </c>
      <c r="N116" t="str">
        <f t="shared" ca="1" si="15"/>
        <v/>
      </c>
      <c r="O116" t="str">
        <f t="shared" ca="1" si="21"/>
        <v/>
      </c>
      <c r="P116" t="str">
        <f t="shared" ca="1" si="16"/>
        <v/>
      </c>
      <c r="Q116" t="e">
        <f ca="1">VLOOKUP($E116,模型表!$C:$K,9,FALSE)</f>
        <v>#N/A</v>
      </c>
      <c r="S116" t="e">
        <f ca="1">IF(VLOOKUP($E116,模型表!$C:$L,6,FALSE)=0,"",VLOOKUP($E116,模型表!$C:$L,10,FALSE))</f>
        <v>#N/A</v>
      </c>
      <c r="U116" t="e">
        <f ca="1">VLOOKUP($E116,模型表!$C:$Q,11,FALSE)</f>
        <v>#N/A</v>
      </c>
      <c r="Y116" t="e">
        <f ca="1">IF(VLOOKUP($E116,模型表!$C:$N,12,FALSE)="Death",VLOOKUP($E116,模型表!$C:$Q,13,FALSE),"")</f>
        <v>#N/A</v>
      </c>
      <c r="Z116" t="str">
        <f ca="1">IF($B116="","",IF(VLOOKUP($E116,模型表!$C:$O,12,FALSE)="PBuff","["&amp;VLOOKUP($E116,模型表!$C:Q,13,FALSE)&amp;"]","[]"))</f>
        <v/>
      </c>
      <c r="AA116" t="e">
        <f ca="1">VLOOKUP($B116,基础扩展表!$E:$I,5,FALSE)</f>
        <v>#N/A</v>
      </c>
      <c r="AB116" t="e">
        <f ca="1">VLOOKUP($B116,基础扩展表!$E:$I,4,FALSE)</f>
        <v>#N/A</v>
      </c>
      <c r="AC116" t="e">
        <f ca="1">VLOOKUP($B116,基础表!$E:$T,16,FALSE)</f>
        <v>#N/A</v>
      </c>
      <c r="AD116" t="str">
        <f ca="1">IF(B116="","",20)</f>
        <v/>
      </c>
      <c r="AE116" t="str">
        <f t="shared" ca="1" si="17"/>
        <v/>
      </c>
      <c r="AF116" t="str">
        <f t="shared" ca="1" si="18"/>
        <v/>
      </c>
      <c r="AH116" t="e">
        <f ca="1">VLOOKUP($B116,基础表!$E:$R,14,FALSE)</f>
        <v>#N/A</v>
      </c>
      <c r="AI116" t="e">
        <f ca="1">VLOOKUP($B116,基础表!$E:$S,13,FALSE)</f>
        <v>#N/A</v>
      </c>
      <c r="AK116" t="e">
        <f ca="1">VLOOKUP($B116,基础表!$E:$H,4,FALSE)</f>
        <v>#N/A</v>
      </c>
      <c r="AN116" s="23" t="e">
        <f ca="1">IF(H116="","","[]")</f>
        <v>#N/A</v>
      </c>
      <c r="AO116" s="23" t="str">
        <f t="shared" ca="1" si="19"/>
        <v/>
      </c>
      <c r="AP116" s="23" t="str">
        <f t="shared" ca="1" si="20"/>
        <v/>
      </c>
      <c r="AR116" t="e">
        <f ca="1">VLOOKUP($B116,基础表!$E:$J,4,FALSE)</f>
        <v>#N/A</v>
      </c>
      <c r="AS116" t="e">
        <f ca="1">VLOOKUP($B116,基础表!$E:$J,5,FALSE)</f>
        <v>#N/A</v>
      </c>
      <c r="AT116" t="e">
        <f ca="1">VLOOKUP($B116,基础表!$E:$J,6,FALSE)</f>
        <v>#N/A</v>
      </c>
      <c r="AU116" t="e">
        <f ca="1">VLOOKUP($B116,基础扩展表!$E:$AG,MATCH(AU$2,基础扩展表!$E$1:$AG$1,0),FALSE)</f>
        <v>#N/A</v>
      </c>
      <c r="AV116" t="e">
        <f ca="1">VLOOKUP($B116,基础扩展表!$E:$AG,MATCH(AV$2,基础扩展表!$E$1:$AG$1,0),FALSE)</f>
        <v>#N/A</v>
      </c>
      <c r="AW116" t="e">
        <f ca="1">VLOOKUP($B116,基础扩展表!$E:$AG,MATCH(AW$2,基础扩展表!$E$1:$AG$1,0),FALSE)</f>
        <v>#N/A</v>
      </c>
      <c r="AX116" t="e">
        <f ca="1">VLOOKUP($B116,基础扩展表!$E:$AG,MATCH(AX$2,基础扩展表!$E$1:$AG$1,0),FALSE)</f>
        <v>#N/A</v>
      </c>
      <c r="AY116" t="e">
        <f ca="1">VLOOKUP($B116,基础扩展表!$E:$AG,MATCH(AY$2,基础扩展表!$E$1:$AG$1,0),FALSE)</f>
        <v>#N/A</v>
      </c>
      <c r="AZ116" t="e">
        <f ca="1">VLOOKUP($B116,基础扩展表!$E:$AG,MATCH(AZ$2,基础扩展表!$E$1:$AG$1,0),FALSE)</f>
        <v>#N/A</v>
      </c>
      <c r="BA116" t="e">
        <f ca="1">VLOOKUP($B116,基础扩展表!$E:$AG,MATCH(BA$2,基础扩展表!$E$1:$AG$1,0),FALSE)</f>
        <v>#N/A</v>
      </c>
      <c r="BB116" t="e">
        <f ca="1">VLOOKUP($B116,基础扩展表!$E:$AG,MATCH(BB$2,基础扩展表!$E$1:$AG$1,0),FALSE)</f>
        <v>#N/A</v>
      </c>
      <c r="BC116" t="e">
        <f ca="1">VLOOKUP($B116,基础扩展表!$E:$AG,MATCH(BC$2,基础扩展表!$E$1:$AG$1,0),FALSE)</f>
        <v>#N/A</v>
      </c>
      <c r="BD116" t="e">
        <f ca="1">VLOOKUP($B116,基础扩展表!$E:$AG,MATCH(BD$2,基础扩展表!$E$1:$AG$1,0),FALSE)</f>
        <v>#N/A</v>
      </c>
      <c r="BE116" t="e">
        <f ca="1">VLOOKUP($B116,基础扩展表!$E:$AG,MATCH(BE$2,基础扩展表!$E$1:$AG$1,0),FALSE)</f>
        <v>#N/A</v>
      </c>
      <c r="BF116" t="e">
        <f ca="1">VLOOKUP($B116,基础扩展表!$E:$AG,MATCH(BF$2,基础扩展表!$E$1:$AG$1,0),FALSE)</f>
        <v>#N/A</v>
      </c>
      <c r="BG116" t="e">
        <f ca="1">VLOOKUP($B116,基础扩展表!$E:$AG,MATCH(BG$2,基础扩展表!$E$1:$AG$1,0),FALSE)</f>
        <v>#N/A</v>
      </c>
      <c r="BH116" t="e">
        <f ca="1">VLOOKUP($B116,基础扩展表!$E:$AG,MATCH(BH$2,基础扩展表!$E$1:$AG$1,0),FALSE)</f>
        <v>#N/A</v>
      </c>
      <c r="BI116" t="e">
        <f ca="1">VLOOKUP($B116,基础扩展表!$E:$AG,MATCH(BI$2,基础扩展表!$E$1:$AG$1,0),FALSE)</f>
        <v>#N/A</v>
      </c>
      <c r="BJ116" t="e">
        <f ca="1">VLOOKUP($B116,基础扩展表!$E:$AG,MATCH(BJ$2,基础扩展表!$E$1:$AG$1,0),FALSE)</f>
        <v>#N/A</v>
      </c>
      <c r="BK116" t="e">
        <f ca="1">VLOOKUP($B116,基础扩展表!$E:$AG,MATCH(BK$2,基础扩展表!$E$1:$AG$1,0),FALSE)</f>
        <v>#N/A</v>
      </c>
      <c r="BL116" t="e">
        <f ca="1">VLOOKUP($B116,基础扩展表!$E:$AG,MATCH(BL$2,基础扩展表!$E$1:$AG$1,0),FALSE)</f>
        <v>#N/A</v>
      </c>
      <c r="BM116" t="e">
        <f ca="1">VLOOKUP($B116,基础扩展表!$E:$AG,MATCH(BM$2,基础扩展表!$E$1:$AG$1,0),FALSE)</f>
        <v>#N/A</v>
      </c>
      <c r="BN116" t="e">
        <f ca="1">VLOOKUP($B116,基础扩展表!$E:$AG,MATCH(BN$2,基础扩展表!$E$1:$AG$1,0),FALSE)</f>
        <v>#N/A</v>
      </c>
      <c r="BO116" t="e">
        <f ca="1">VLOOKUP($B116,基础扩展表!$E:$AG,MATCH(BO$2,基础扩展表!$E$1:$AG$1,0),FALSE)</f>
        <v>#N/A</v>
      </c>
      <c r="BP116" t="e">
        <f ca="1">VLOOKUP($B116,基础扩展表!$E:$AG,MATCH(BP$2,基础扩展表!$E$1:$AG$1,0),FALSE)</f>
        <v>#N/A</v>
      </c>
      <c r="BQ116" t="str">
        <f ca="1">IF($B116="","",IF(VLOOKUP($E116,模型表!$C:$R,16,FALSE)=1,VLOOKUP($E116,模型表!$C:$S,17,FALSE),""))</f>
        <v/>
      </c>
      <c r="BR116" t="e">
        <f ca="1">VLOOKUP(C116,模型表!D:H,5,FALSE)</f>
        <v>#N/A</v>
      </c>
    </row>
    <row r="117" spans="2:70" x14ac:dyDescent="0.2">
      <c r="B117" t="str">
        <f t="array" aca="1" ref="B117" ca="1">INDEX(基础表!$Y:$Y,SMALL(IF(基础表!$Z:$Z=0,ROW(基础表!$Z:$Z),999),ROW(H111)))&amp;""</f>
        <v/>
      </c>
      <c r="C117" t="e">
        <f ca="1">VLOOKUP(VLOOKUP($B117,基础表!$E:$G,3,FALSE),模型表!$C:$D,2,FALSE)</f>
        <v>#N/A</v>
      </c>
      <c r="E117" t="e">
        <f ca="1">VLOOKUP($B117,基础表!$E:$G,3,FALSE)</f>
        <v>#N/A</v>
      </c>
      <c r="G117" t="e">
        <f ca="1">VLOOKUP($E117,模型表!$C:$G,5,FALSE)</f>
        <v>#N/A</v>
      </c>
      <c r="H117" t="e">
        <f ca="1">VLOOKUP($E117,模型表!$C:$F,4,FALSE)</f>
        <v>#N/A</v>
      </c>
      <c r="I117" t="e">
        <f ca="1">VLOOKUP($E117,模型表!$C:$J,8,FALSE)</f>
        <v>#N/A</v>
      </c>
      <c r="K117" t="str">
        <f t="shared" ca="1" si="12"/>
        <v/>
      </c>
      <c r="L117" t="str">
        <f t="shared" ca="1" si="13"/>
        <v/>
      </c>
      <c r="M117" t="str">
        <f t="shared" ca="1" si="14"/>
        <v/>
      </c>
      <c r="N117" t="str">
        <f t="shared" ca="1" si="15"/>
        <v/>
      </c>
      <c r="O117" t="str">
        <f t="shared" ca="1" si="21"/>
        <v/>
      </c>
      <c r="P117" t="str">
        <f t="shared" ca="1" si="16"/>
        <v/>
      </c>
      <c r="Q117" t="e">
        <f ca="1">VLOOKUP($E117,模型表!$C:$K,9,FALSE)</f>
        <v>#N/A</v>
      </c>
      <c r="S117" t="e">
        <f ca="1">IF(VLOOKUP($E117,模型表!$C:$L,6,FALSE)=0,"",VLOOKUP($E117,模型表!$C:$L,10,FALSE))</f>
        <v>#N/A</v>
      </c>
      <c r="U117" t="e">
        <f ca="1">VLOOKUP($E117,模型表!$C:$Q,11,FALSE)</f>
        <v>#N/A</v>
      </c>
      <c r="Y117" t="e">
        <f ca="1">IF(VLOOKUP($E117,模型表!$C:$N,12,FALSE)="Death",VLOOKUP($E117,模型表!$C:$Q,13,FALSE),"")</f>
        <v>#N/A</v>
      </c>
      <c r="Z117" t="str">
        <f ca="1">IF($B117="","",IF(VLOOKUP($E117,模型表!$C:$O,12,FALSE)="PBuff","["&amp;VLOOKUP($E117,模型表!$C:Q,13,FALSE)&amp;"]","[]"))</f>
        <v/>
      </c>
      <c r="AA117" t="e">
        <f ca="1">VLOOKUP($B117,基础扩展表!$E:$I,5,FALSE)</f>
        <v>#N/A</v>
      </c>
      <c r="AB117" t="e">
        <f ca="1">VLOOKUP($B117,基础扩展表!$E:$I,4,FALSE)</f>
        <v>#N/A</v>
      </c>
      <c r="AC117" t="e">
        <f ca="1">VLOOKUP($B117,基础表!$E:$T,16,FALSE)</f>
        <v>#N/A</v>
      </c>
      <c r="AD117" t="str">
        <f ca="1">IF(B117="","",20)</f>
        <v/>
      </c>
      <c r="AE117" t="str">
        <f t="shared" ca="1" si="17"/>
        <v/>
      </c>
      <c r="AF117" t="str">
        <f t="shared" ca="1" si="18"/>
        <v/>
      </c>
      <c r="AH117" t="e">
        <f ca="1">VLOOKUP($B117,基础表!$E:$R,14,FALSE)</f>
        <v>#N/A</v>
      </c>
      <c r="AI117" t="e">
        <f ca="1">VLOOKUP($B117,基础表!$E:$S,13,FALSE)</f>
        <v>#N/A</v>
      </c>
      <c r="AK117" t="e">
        <f ca="1">VLOOKUP($B117,基础表!$E:$H,4,FALSE)</f>
        <v>#N/A</v>
      </c>
      <c r="AN117" s="23" t="e">
        <f ca="1">IF(H117="","","[]")</f>
        <v>#N/A</v>
      </c>
      <c r="AO117" s="23" t="str">
        <f t="shared" ca="1" si="19"/>
        <v/>
      </c>
      <c r="AP117" s="23" t="str">
        <f t="shared" ca="1" si="20"/>
        <v/>
      </c>
      <c r="AR117" t="e">
        <f ca="1">VLOOKUP($B117,基础表!$E:$J,4,FALSE)</f>
        <v>#N/A</v>
      </c>
      <c r="AS117" t="e">
        <f ca="1">VLOOKUP($B117,基础表!$E:$J,5,FALSE)</f>
        <v>#N/A</v>
      </c>
      <c r="AT117" t="e">
        <f ca="1">VLOOKUP($B117,基础表!$E:$J,6,FALSE)</f>
        <v>#N/A</v>
      </c>
      <c r="AU117" t="e">
        <f ca="1">VLOOKUP($B117,基础扩展表!$E:$AG,MATCH(AU$2,基础扩展表!$E$1:$AG$1,0),FALSE)</f>
        <v>#N/A</v>
      </c>
      <c r="AV117" t="e">
        <f ca="1">VLOOKUP($B117,基础扩展表!$E:$AG,MATCH(AV$2,基础扩展表!$E$1:$AG$1,0),FALSE)</f>
        <v>#N/A</v>
      </c>
      <c r="AW117" t="e">
        <f ca="1">VLOOKUP($B117,基础扩展表!$E:$AG,MATCH(AW$2,基础扩展表!$E$1:$AG$1,0),FALSE)</f>
        <v>#N/A</v>
      </c>
      <c r="AX117" t="e">
        <f ca="1">VLOOKUP($B117,基础扩展表!$E:$AG,MATCH(AX$2,基础扩展表!$E$1:$AG$1,0),FALSE)</f>
        <v>#N/A</v>
      </c>
      <c r="AY117" t="e">
        <f ca="1">VLOOKUP($B117,基础扩展表!$E:$AG,MATCH(AY$2,基础扩展表!$E$1:$AG$1,0),FALSE)</f>
        <v>#N/A</v>
      </c>
      <c r="AZ117" t="e">
        <f ca="1">VLOOKUP($B117,基础扩展表!$E:$AG,MATCH(AZ$2,基础扩展表!$E$1:$AG$1,0),FALSE)</f>
        <v>#N/A</v>
      </c>
      <c r="BA117" t="e">
        <f ca="1">VLOOKUP($B117,基础扩展表!$E:$AG,MATCH(BA$2,基础扩展表!$E$1:$AG$1,0),FALSE)</f>
        <v>#N/A</v>
      </c>
      <c r="BB117" t="e">
        <f ca="1">VLOOKUP($B117,基础扩展表!$E:$AG,MATCH(BB$2,基础扩展表!$E$1:$AG$1,0),FALSE)</f>
        <v>#N/A</v>
      </c>
      <c r="BC117" t="e">
        <f ca="1">VLOOKUP($B117,基础扩展表!$E:$AG,MATCH(BC$2,基础扩展表!$E$1:$AG$1,0),FALSE)</f>
        <v>#N/A</v>
      </c>
      <c r="BD117" t="e">
        <f ca="1">VLOOKUP($B117,基础扩展表!$E:$AG,MATCH(BD$2,基础扩展表!$E$1:$AG$1,0),FALSE)</f>
        <v>#N/A</v>
      </c>
      <c r="BE117" t="e">
        <f ca="1">VLOOKUP($B117,基础扩展表!$E:$AG,MATCH(BE$2,基础扩展表!$E$1:$AG$1,0),FALSE)</f>
        <v>#N/A</v>
      </c>
      <c r="BF117" t="e">
        <f ca="1">VLOOKUP($B117,基础扩展表!$E:$AG,MATCH(BF$2,基础扩展表!$E$1:$AG$1,0),FALSE)</f>
        <v>#N/A</v>
      </c>
      <c r="BG117" t="e">
        <f ca="1">VLOOKUP($B117,基础扩展表!$E:$AG,MATCH(BG$2,基础扩展表!$E$1:$AG$1,0),FALSE)</f>
        <v>#N/A</v>
      </c>
      <c r="BH117" t="e">
        <f ca="1">VLOOKUP($B117,基础扩展表!$E:$AG,MATCH(BH$2,基础扩展表!$E$1:$AG$1,0),FALSE)</f>
        <v>#N/A</v>
      </c>
      <c r="BI117" t="e">
        <f ca="1">VLOOKUP($B117,基础扩展表!$E:$AG,MATCH(BI$2,基础扩展表!$E$1:$AG$1,0),FALSE)</f>
        <v>#N/A</v>
      </c>
      <c r="BJ117" t="e">
        <f ca="1">VLOOKUP($B117,基础扩展表!$E:$AG,MATCH(BJ$2,基础扩展表!$E$1:$AG$1,0),FALSE)</f>
        <v>#N/A</v>
      </c>
      <c r="BK117" t="e">
        <f ca="1">VLOOKUP($B117,基础扩展表!$E:$AG,MATCH(BK$2,基础扩展表!$E$1:$AG$1,0),FALSE)</f>
        <v>#N/A</v>
      </c>
      <c r="BL117" t="e">
        <f ca="1">VLOOKUP($B117,基础扩展表!$E:$AG,MATCH(BL$2,基础扩展表!$E$1:$AG$1,0),FALSE)</f>
        <v>#N/A</v>
      </c>
      <c r="BM117" t="e">
        <f ca="1">VLOOKUP($B117,基础扩展表!$E:$AG,MATCH(BM$2,基础扩展表!$E$1:$AG$1,0),FALSE)</f>
        <v>#N/A</v>
      </c>
      <c r="BN117" t="e">
        <f ca="1">VLOOKUP($B117,基础扩展表!$E:$AG,MATCH(BN$2,基础扩展表!$E$1:$AG$1,0),FALSE)</f>
        <v>#N/A</v>
      </c>
      <c r="BO117" t="e">
        <f ca="1">VLOOKUP($B117,基础扩展表!$E:$AG,MATCH(BO$2,基础扩展表!$E$1:$AG$1,0),FALSE)</f>
        <v>#N/A</v>
      </c>
      <c r="BP117" t="e">
        <f ca="1">VLOOKUP($B117,基础扩展表!$E:$AG,MATCH(BP$2,基础扩展表!$E$1:$AG$1,0),FALSE)</f>
        <v>#N/A</v>
      </c>
      <c r="BQ117" t="str">
        <f ca="1">IF($B117="","",IF(VLOOKUP($E117,模型表!$C:$R,16,FALSE)=1,VLOOKUP($E117,模型表!$C:$S,17,FALSE),""))</f>
        <v/>
      </c>
      <c r="BR117" t="e">
        <f ca="1">VLOOKUP(C117,模型表!D:H,5,FALSE)</f>
        <v>#N/A</v>
      </c>
    </row>
    <row r="118" spans="2:70" x14ac:dyDescent="0.2">
      <c r="B118" t="str">
        <f t="array" aca="1" ref="B118" ca="1">INDEX(基础表!$Y:$Y,SMALL(IF(基础表!$Z:$Z=0,ROW(基础表!$Z:$Z),999),ROW(H112)))&amp;""</f>
        <v/>
      </c>
      <c r="C118" t="e">
        <f ca="1">VLOOKUP(VLOOKUP($B118,基础表!$E:$G,3,FALSE),模型表!$C:$D,2,FALSE)</f>
        <v>#N/A</v>
      </c>
      <c r="E118" t="e">
        <f ca="1">VLOOKUP($B118,基础表!$E:$G,3,FALSE)</f>
        <v>#N/A</v>
      </c>
      <c r="G118" t="e">
        <f ca="1">VLOOKUP($E118,模型表!$C:$G,5,FALSE)</f>
        <v>#N/A</v>
      </c>
      <c r="H118" t="e">
        <f ca="1">VLOOKUP($E118,模型表!$C:$F,4,FALSE)</f>
        <v>#N/A</v>
      </c>
      <c r="I118" t="e">
        <f ca="1">VLOOKUP($E118,模型表!$C:$J,8,FALSE)</f>
        <v>#N/A</v>
      </c>
      <c r="K118" t="str">
        <f t="shared" ca="1" si="12"/>
        <v/>
      </c>
      <c r="L118" t="str">
        <f t="shared" ca="1" si="13"/>
        <v/>
      </c>
      <c r="M118" t="str">
        <f t="shared" ca="1" si="14"/>
        <v/>
      </c>
      <c r="N118" t="str">
        <f t="shared" ca="1" si="15"/>
        <v/>
      </c>
      <c r="O118" t="str">
        <f t="shared" ca="1" si="21"/>
        <v/>
      </c>
      <c r="P118" t="str">
        <f t="shared" ca="1" si="16"/>
        <v/>
      </c>
      <c r="Q118" t="e">
        <f ca="1">VLOOKUP($E118,模型表!$C:$K,9,FALSE)</f>
        <v>#N/A</v>
      </c>
      <c r="S118" t="e">
        <f ca="1">IF(VLOOKUP($E118,模型表!$C:$L,6,FALSE)=0,"",VLOOKUP($E118,模型表!$C:$L,10,FALSE))</f>
        <v>#N/A</v>
      </c>
      <c r="U118" t="e">
        <f ca="1">VLOOKUP($E118,模型表!$C:$Q,11,FALSE)</f>
        <v>#N/A</v>
      </c>
      <c r="Y118" t="e">
        <f ca="1">IF(VLOOKUP($E118,模型表!$C:$N,12,FALSE)="Death",VLOOKUP($E118,模型表!$C:$Q,13,FALSE),"")</f>
        <v>#N/A</v>
      </c>
      <c r="Z118" t="str">
        <f ca="1">IF($B118="","",IF(VLOOKUP($E118,模型表!$C:$O,12,FALSE)="PBuff","["&amp;VLOOKUP($E118,模型表!$C:Q,13,FALSE)&amp;"]","[]"))</f>
        <v/>
      </c>
      <c r="AA118" t="e">
        <f ca="1">VLOOKUP($B118,基础扩展表!$E:$I,5,FALSE)</f>
        <v>#N/A</v>
      </c>
      <c r="AB118" t="e">
        <f ca="1">VLOOKUP($B118,基础扩展表!$E:$I,4,FALSE)</f>
        <v>#N/A</v>
      </c>
      <c r="AC118" t="e">
        <f ca="1">VLOOKUP($B118,基础表!$E:$T,16,FALSE)</f>
        <v>#N/A</v>
      </c>
      <c r="AD118" t="str">
        <f t="shared" ref="AD118:AD181" ca="1" si="24">IF(B118="","",20)</f>
        <v/>
      </c>
      <c r="AE118" t="str">
        <f t="shared" ca="1" si="17"/>
        <v/>
      </c>
      <c r="AF118" t="str">
        <f t="shared" ca="1" si="18"/>
        <v/>
      </c>
      <c r="AH118" t="e">
        <f ca="1">VLOOKUP($B118,基础表!$E:$R,14,FALSE)</f>
        <v>#N/A</v>
      </c>
      <c r="AI118" t="e">
        <f ca="1">VLOOKUP($B118,基础表!$E:$S,13,FALSE)</f>
        <v>#N/A</v>
      </c>
      <c r="AK118" t="e">
        <f ca="1">VLOOKUP($B118,基础表!$E:$H,4,FALSE)</f>
        <v>#N/A</v>
      </c>
      <c r="AN118" s="23" t="e">
        <f t="shared" ref="AN118:AN181" ca="1" si="25">IF(H118="","","[]")</f>
        <v>#N/A</v>
      </c>
      <c r="AO118" s="23" t="str">
        <f t="shared" ca="1" si="19"/>
        <v/>
      </c>
      <c r="AP118" s="23" t="str">
        <f t="shared" ca="1" si="20"/>
        <v/>
      </c>
      <c r="AR118" t="e">
        <f ca="1">VLOOKUP($B118,基础表!$E:$J,4,FALSE)</f>
        <v>#N/A</v>
      </c>
      <c r="AS118" t="e">
        <f ca="1">VLOOKUP($B118,基础表!$E:$J,5,FALSE)</f>
        <v>#N/A</v>
      </c>
      <c r="AT118" t="e">
        <f ca="1">VLOOKUP($B118,基础表!$E:$J,6,FALSE)</f>
        <v>#N/A</v>
      </c>
      <c r="AU118" t="e">
        <f ca="1">VLOOKUP($B118,基础扩展表!$E:$AG,MATCH(AU$2,基础扩展表!$E$1:$AG$1,0),FALSE)</f>
        <v>#N/A</v>
      </c>
      <c r="AV118" t="e">
        <f ca="1">VLOOKUP($B118,基础扩展表!$E:$AG,MATCH(AV$2,基础扩展表!$E$1:$AG$1,0),FALSE)</f>
        <v>#N/A</v>
      </c>
      <c r="AW118" t="e">
        <f ca="1">VLOOKUP($B118,基础扩展表!$E:$AG,MATCH(AW$2,基础扩展表!$E$1:$AG$1,0),FALSE)</f>
        <v>#N/A</v>
      </c>
      <c r="AX118" t="e">
        <f ca="1">VLOOKUP($B118,基础扩展表!$E:$AG,MATCH(AX$2,基础扩展表!$E$1:$AG$1,0),FALSE)</f>
        <v>#N/A</v>
      </c>
      <c r="AY118" t="e">
        <f ca="1">VLOOKUP($B118,基础扩展表!$E:$AG,MATCH(AY$2,基础扩展表!$E$1:$AG$1,0),FALSE)</f>
        <v>#N/A</v>
      </c>
      <c r="AZ118" t="e">
        <f ca="1">VLOOKUP($B118,基础扩展表!$E:$AG,MATCH(AZ$2,基础扩展表!$E$1:$AG$1,0),FALSE)</f>
        <v>#N/A</v>
      </c>
      <c r="BA118" t="e">
        <f ca="1">VLOOKUP($B118,基础扩展表!$E:$AG,MATCH(BA$2,基础扩展表!$E$1:$AG$1,0),FALSE)</f>
        <v>#N/A</v>
      </c>
      <c r="BB118" t="e">
        <f ca="1">VLOOKUP($B118,基础扩展表!$E:$AG,MATCH(BB$2,基础扩展表!$E$1:$AG$1,0),FALSE)</f>
        <v>#N/A</v>
      </c>
      <c r="BC118" t="e">
        <f ca="1">VLOOKUP($B118,基础扩展表!$E:$AG,MATCH(BC$2,基础扩展表!$E$1:$AG$1,0),FALSE)</f>
        <v>#N/A</v>
      </c>
      <c r="BD118" t="e">
        <f ca="1">VLOOKUP($B118,基础扩展表!$E:$AG,MATCH(BD$2,基础扩展表!$E$1:$AG$1,0),FALSE)</f>
        <v>#N/A</v>
      </c>
      <c r="BE118" t="e">
        <f ca="1">VLOOKUP($B118,基础扩展表!$E:$AG,MATCH(BE$2,基础扩展表!$E$1:$AG$1,0),FALSE)</f>
        <v>#N/A</v>
      </c>
      <c r="BF118" t="e">
        <f ca="1">VLOOKUP($B118,基础扩展表!$E:$AG,MATCH(BF$2,基础扩展表!$E$1:$AG$1,0),FALSE)</f>
        <v>#N/A</v>
      </c>
      <c r="BG118" t="e">
        <f ca="1">VLOOKUP($B118,基础扩展表!$E:$AG,MATCH(BG$2,基础扩展表!$E$1:$AG$1,0),FALSE)</f>
        <v>#N/A</v>
      </c>
      <c r="BH118" t="e">
        <f ca="1">VLOOKUP($B118,基础扩展表!$E:$AG,MATCH(BH$2,基础扩展表!$E$1:$AG$1,0),FALSE)</f>
        <v>#N/A</v>
      </c>
      <c r="BI118" t="e">
        <f ca="1">VLOOKUP($B118,基础扩展表!$E:$AG,MATCH(BI$2,基础扩展表!$E$1:$AG$1,0),FALSE)</f>
        <v>#N/A</v>
      </c>
      <c r="BJ118" t="e">
        <f ca="1">VLOOKUP($B118,基础扩展表!$E:$AG,MATCH(BJ$2,基础扩展表!$E$1:$AG$1,0),FALSE)</f>
        <v>#N/A</v>
      </c>
      <c r="BK118" t="e">
        <f ca="1">VLOOKUP($B118,基础扩展表!$E:$AG,MATCH(BK$2,基础扩展表!$E$1:$AG$1,0),FALSE)</f>
        <v>#N/A</v>
      </c>
      <c r="BL118" t="e">
        <f ca="1">VLOOKUP($B118,基础扩展表!$E:$AG,MATCH(BL$2,基础扩展表!$E$1:$AG$1,0),FALSE)</f>
        <v>#N/A</v>
      </c>
      <c r="BM118" t="e">
        <f ca="1">VLOOKUP($B118,基础扩展表!$E:$AG,MATCH(BM$2,基础扩展表!$E$1:$AG$1,0),FALSE)</f>
        <v>#N/A</v>
      </c>
      <c r="BN118" t="e">
        <f ca="1">VLOOKUP($B118,基础扩展表!$E:$AG,MATCH(BN$2,基础扩展表!$E$1:$AG$1,0),FALSE)</f>
        <v>#N/A</v>
      </c>
      <c r="BO118" t="e">
        <f ca="1">VLOOKUP($B118,基础扩展表!$E:$AG,MATCH(BO$2,基础扩展表!$E$1:$AG$1,0),FALSE)</f>
        <v>#N/A</v>
      </c>
      <c r="BP118" t="e">
        <f ca="1">VLOOKUP($B118,基础扩展表!$E:$AG,MATCH(BP$2,基础扩展表!$E$1:$AG$1,0),FALSE)</f>
        <v>#N/A</v>
      </c>
      <c r="BR118" t="e">
        <f ca="1">VLOOKUP(C118,模型表!D:H,5,FALSE)</f>
        <v>#N/A</v>
      </c>
    </row>
    <row r="119" spans="2:70" x14ac:dyDescent="0.2">
      <c r="B119" t="str">
        <f t="array" aca="1" ref="B119" ca="1">INDEX(基础表!$Y:$Y,SMALL(IF(基础表!$Z:$Z=0,ROW(基础表!$Z:$Z),999),ROW(H113)))&amp;""</f>
        <v/>
      </c>
      <c r="C119" t="e">
        <f ca="1">VLOOKUP(VLOOKUP($B119,基础表!$E:$G,3,FALSE),模型表!$C:$D,2,FALSE)</f>
        <v>#N/A</v>
      </c>
      <c r="E119" t="e">
        <f ca="1">VLOOKUP($B119,基础表!$E:$G,3,FALSE)</f>
        <v>#N/A</v>
      </c>
      <c r="G119" t="e">
        <f ca="1">VLOOKUP($E119,模型表!$C:$G,5,FALSE)</f>
        <v>#N/A</v>
      </c>
      <c r="H119" t="e">
        <f ca="1">VLOOKUP($E119,模型表!$C:$F,4,FALSE)</f>
        <v>#N/A</v>
      </c>
      <c r="I119" t="e">
        <f ca="1">VLOOKUP($E119,模型表!$C:$J,8,FALSE)</f>
        <v>#N/A</v>
      </c>
      <c r="K119" t="str">
        <f t="shared" ca="1" si="12"/>
        <v/>
      </c>
      <c r="L119" t="str">
        <f t="shared" ca="1" si="13"/>
        <v/>
      </c>
      <c r="M119" t="str">
        <f t="shared" ca="1" si="14"/>
        <v/>
      </c>
      <c r="N119" t="str">
        <f t="shared" ca="1" si="15"/>
        <v/>
      </c>
      <c r="O119" t="str">
        <f t="shared" ca="1" si="21"/>
        <v/>
      </c>
      <c r="P119" t="str">
        <f t="shared" ca="1" si="16"/>
        <v/>
      </c>
      <c r="Q119" t="e">
        <f ca="1">VLOOKUP($E119,模型表!$C:$K,9,FALSE)</f>
        <v>#N/A</v>
      </c>
      <c r="S119" t="e">
        <f ca="1">IF(VLOOKUP($E119,模型表!$C:$L,6,FALSE)=0,"",VLOOKUP($E119,模型表!$C:$L,10,FALSE))</f>
        <v>#N/A</v>
      </c>
      <c r="U119" t="e">
        <f ca="1">VLOOKUP($E119,模型表!$C:$Q,11,FALSE)</f>
        <v>#N/A</v>
      </c>
      <c r="Y119" t="e">
        <f ca="1">IF(VLOOKUP($E119,模型表!$C:$N,12,FALSE)="Death",VLOOKUP($E119,模型表!$C:$Q,13,FALSE),"")</f>
        <v>#N/A</v>
      </c>
      <c r="Z119" t="str">
        <f ca="1">IF($B119="","",IF(VLOOKUP($E119,模型表!$C:$O,12,FALSE)="PBuff","["&amp;VLOOKUP($E119,模型表!$C:Q,13,FALSE)&amp;"]","[]"))</f>
        <v/>
      </c>
      <c r="AA119" t="e">
        <f ca="1">VLOOKUP($B119,基础扩展表!$E:$I,5,FALSE)</f>
        <v>#N/A</v>
      </c>
      <c r="AB119" t="e">
        <f ca="1">VLOOKUP($B119,基础扩展表!$E:$I,4,FALSE)</f>
        <v>#N/A</v>
      </c>
      <c r="AC119" t="e">
        <f ca="1">VLOOKUP($B119,基础表!$E:$T,16,FALSE)</f>
        <v>#N/A</v>
      </c>
      <c r="AD119" t="str">
        <f t="shared" ca="1" si="24"/>
        <v/>
      </c>
      <c r="AE119" t="str">
        <f t="shared" ca="1" si="17"/>
        <v/>
      </c>
      <c r="AF119" t="str">
        <f t="shared" ca="1" si="18"/>
        <v/>
      </c>
      <c r="AH119" t="e">
        <f ca="1">VLOOKUP($B119,基础表!$E:$R,14,FALSE)</f>
        <v>#N/A</v>
      </c>
      <c r="AI119" t="e">
        <f ca="1">VLOOKUP($B119,基础表!$E:$S,13,FALSE)</f>
        <v>#N/A</v>
      </c>
      <c r="AK119" t="e">
        <f ca="1">VLOOKUP($B119,基础表!$E:$H,4,FALSE)</f>
        <v>#N/A</v>
      </c>
      <c r="AN119" s="23" t="e">
        <f t="shared" ca="1" si="25"/>
        <v>#N/A</v>
      </c>
      <c r="AO119" s="23" t="str">
        <f t="shared" ca="1" si="19"/>
        <v/>
      </c>
      <c r="AP119" s="23" t="str">
        <f t="shared" ca="1" si="20"/>
        <v/>
      </c>
      <c r="AR119" t="e">
        <f ca="1">VLOOKUP($B119,基础表!$E:$J,4,FALSE)</f>
        <v>#N/A</v>
      </c>
      <c r="AS119" t="e">
        <f ca="1">VLOOKUP($B119,基础表!$E:$J,5,FALSE)</f>
        <v>#N/A</v>
      </c>
      <c r="AT119" t="e">
        <f ca="1">VLOOKUP($B119,基础表!$E:$J,6,FALSE)</f>
        <v>#N/A</v>
      </c>
      <c r="AU119" t="e">
        <f ca="1">VLOOKUP($B119,基础扩展表!$E:$AG,MATCH(AU$2,基础扩展表!$E$1:$AG$1,0),FALSE)</f>
        <v>#N/A</v>
      </c>
      <c r="AV119" t="e">
        <f ca="1">VLOOKUP($B119,基础扩展表!$E:$AG,MATCH(AV$2,基础扩展表!$E$1:$AG$1,0),FALSE)</f>
        <v>#N/A</v>
      </c>
      <c r="AW119" t="e">
        <f ca="1">VLOOKUP($B119,基础扩展表!$E:$AG,MATCH(AW$2,基础扩展表!$E$1:$AG$1,0),FALSE)</f>
        <v>#N/A</v>
      </c>
      <c r="AX119" t="e">
        <f ca="1">VLOOKUP($B119,基础扩展表!$E:$AG,MATCH(AX$2,基础扩展表!$E$1:$AG$1,0),FALSE)</f>
        <v>#N/A</v>
      </c>
      <c r="AY119" t="e">
        <f ca="1">VLOOKUP($B119,基础扩展表!$E:$AG,MATCH(AY$2,基础扩展表!$E$1:$AG$1,0),FALSE)</f>
        <v>#N/A</v>
      </c>
      <c r="AZ119" t="e">
        <f ca="1">VLOOKUP($B119,基础扩展表!$E:$AG,MATCH(AZ$2,基础扩展表!$E$1:$AG$1,0),FALSE)</f>
        <v>#N/A</v>
      </c>
      <c r="BA119" t="e">
        <f ca="1">VLOOKUP($B119,基础扩展表!$E:$AG,MATCH(BA$2,基础扩展表!$E$1:$AG$1,0),FALSE)</f>
        <v>#N/A</v>
      </c>
      <c r="BB119" t="e">
        <f ca="1">VLOOKUP($B119,基础扩展表!$E:$AG,MATCH(BB$2,基础扩展表!$E$1:$AG$1,0),FALSE)</f>
        <v>#N/A</v>
      </c>
      <c r="BC119" t="e">
        <f ca="1">VLOOKUP($B119,基础扩展表!$E:$AG,MATCH(BC$2,基础扩展表!$E$1:$AG$1,0),FALSE)</f>
        <v>#N/A</v>
      </c>
      <c r="BD119" t="e">
        <f ca="1">VLOOKUP($B119,基础扩展表!$E:$AG,MATCH(BD$2,基础扩展表!$E$1:$AG$1,0),FALSE)</f>
        <v>#N/A</v>
      </c>
      <c r="BE119" t="e">
        <f ca="1">VLOOKUP($B119,基础扩展表!$E:$AG,MATCH(BE$2,基础扩展表!$E$1:$AG$1,0),FALSE)</f>
        <v>#N/A</v>
      </c>
      <c r="BF119" t="e">
        <f ca="1">VLOOKUP($B119,基础扩展表!$E:$AG,MATCH(BF$2,基础扩展表!$E$1:$AG$1,0),FALSE)</f>
        <v>#N/A</v>
      </c>
      <c r="BG119" t="e">
        <f ca="1">VLOOKUP($B119,基础扩展表!$E:$AG,MATCH(BG$2,基础扩展表!$E$1:$AG$1,0),FALSE)</f>
        <v>#N/A</v>
      </c>
      <c r="BH119" t="e">
        <f ca="1">VLOOKUP($B119,基础扩展表!$E:$AG,MATCH(BH$2,基础扩展表!$E$1:$AG$1,0),FALSE)</f>
        <v>#N/A</v>
      </c>
      <c r="BI119" t="e">
        <f ca="1">VLOOKUP($B119,基础扩展表!$E:$AG,MATCH(BI$2,基础扩展表!$E$1:$AG$1,0),FALSE)</f>
        <v>#N/A</v>
      </c>
      <c r="BJ119" t="e">
        <f ca="1">VLOOKUP($B119,基础扩展表!$E:$AG,MATCH(BJ$2,基础扩展表!$E$1:$AG$1,0),FALSE)</f>
        <v>#N/A</v>
      </c>
      <c r="BK119" t="e">
        <f ca="1">VLOOKUP($B119,基础扩展表!$E:$AG,MATCH(BK$2,基础扩展表!$E$1:$AG$1,0),FALSE)</f>
        <v>#N/A</v>
      </c>
      <c r="BL119" t="e">
        <f ca="1">VLOOKUP($B119,基础扩展表!$E:$AG,MATCH(BL$2,基础扩展表!$E$1:$AG$1,0),FALSE)</f>
        <v>#N/A</v>
      </c>
      <c r="BM119" t="e">
        <f ca="1">VLOOKUP($B119,基础扩展表!$E:$AG,MATCH(BM$2,基础扩展表!$E$1:$AG$1,0),FALSE)</f>
        <v>#N/A</v>
      </c>
      <c r="BN119" t="e">
        <f ca="1">VLOOKUP($B119,基础扩展表!$E:$AG,MATCH(BN$2,基础扩展表!$E$1:$AG$1,0),FALSE)</f>
        <v>#N/A</v>
      </c>
      <c r="BO119" t="e">
        <f ca="1">VLOOKUP($B119,基础扩展表!$E:$AG,MATCH(BO$2,基础扩展表!$E$1:$AG$1,0),FALSE)</f>
        <v>#N/A</v>
      </c>
      <c r="BP119" t="e">
        <f ca="1">VLOOKUP($B119,基础扩展表!$E:$AG,MATCH(BP$2,基础扩展表!$E$1:$AG$1,0),FALSE)</f>
        <v>#N/A</v>
      </c>
      <c r="BR119" t="e">
        <f ca="1">VLOOKUP(C119,模型表!D:H,5,FALSE)</f>
        <v>#N/A</v>
      </c>
    </row>
    <row r="120" spans="2:70" x14ac:dyDescent="0.2">
      <c r="B120" t="str">
        <f t="array" aca="1" ref="B120" ca="1">INDEX(基础表!$Y:$Y,SMALL(IF(基础表!$Z:$Z=0,ROW(基础表!$Z:$Z),999),ROW(H114)))&amp;""</f>
        <v/>
      </c>
      <c r="C120" t="e">
        <f ca="1">VLOOKUP(VLOOKUP($B120,基础表!$E:$G,3,FALSE),模型表!$C:$D,2,FALSE)</f>
        <v>#N/A</v>
      </c>
      <c r="E120" t="e">
        <f ca="1">VLOOKUP($B120,基础表!$E:$G,3,FALSE)</f>
        <v>#N/A</v>
      </c>
      <c r="G120" t="e">
        <f ca="1">VLOOKUP($E120,模型表!$C:$G,5,FALSE)</f>
        <v>#N/A</v>
      </c>
      <c r="H120" t="e">
        <f ca="1">VLOOKUP($E120,模型表!$C:$F,4,FALSE)</f>
        <v>#N/A</v>
      </c>
      <c r="I120" t="e">
        <f ca="1">VLOOKUP($E120,模型表!$C:$J,8,FALSE)</f>
        <v>#N/A</v>
      </c>
      <c r="K120" t="str">
        <f t="shared" ca="1" si="12"/>
        <v/>
      </c>
      <c r="L120" t="str">
        <f t="shared" ca="1" si="13"/>
        <v/>
      </c>
      <c r="M120" t="str">
        <f t="shared" ca="1" si="14"/>
        <v/>
      </c>
      <c r="N120" t="str">
        <f t="shared" ca="1" si="15"/>
        <v/>
      </c>
      <c r="O120" t="str">
        <f t="shared" ca="1" si="21"/>
        <v/>
      </c>
      <c r="P120" t="str">
        <f t="shared" ca="1" si="16"/>
        <v/>
      </c>
      <c r="Q120" t="e">
        <f ca="1">VLOOKUP($E120,模型表!$C:$K,9,FALSE)</f>
        <v>#N/A</v>
      </c>
      <c r="S120" t="e">
        <f ca="1">IF(VLOOKUP($E120,模型表!$C:$L,6,FALSE)=0,"",VLOOKUP($E120,模型表!$C:$L,10,FALSE))</f>
        <v>#N/A</v>
      </c>
      <c r="U120" t="e">
        <f ca="1">VLOOKUP($E120,模型表!$C:$Q,11,FALSE)</f>
        <v>#N/A</v>
      </c>
      <c r="Y120" t="e">
        <f ca="1">IF(VLOOKUP($E120,模型表!$C:$N,12,FALSE)="Death",VLOOKUP($E120,模型表!$C:$Q,13,FALSE),"")</f>
        <v>#N/A</v>
      </c>
      <c r="Z120" t="str">
        <f ca="1">IF($B120="","",IF(VLOOKUP($E120,模型表!$C:$O,12,FALSE)="PBuff","["&amp;VLOOKUP($E120,模型表!$C:Q,13,FALSE)&amp;"]","[]"))</f>
        <v/>
      </c>
      <c r="AA120" t="e">
        <f ca="1">VLOOKUP($B120,基础扩展表!$E:$I,5,FALSE)</f>
        <v>#N/A</v>
      </c>
      <c r="AB120" t="e">
        <f ca="1">VLOOKUP($B120,基础扩展表!$E:$I,4,FALSE)</f>
        <v>#N/A</v>
      </c>
      <c r="AC120" t="e">
        <f ca="1">VLOOKUP($B120,基础表!$E:$T,16,FALSE)</f>
        <v>#N/A</v>
      </c>
      <c r="AD120" t="str">
        <f t="shared" ca="1" si="24"/>
        <v/>
      </c>
      <c r="AE120" t="str">
        <f t="shared" ca="1" si="17"/>
        <v/>
      </c>
      <c r="AF120" t="str">
        <f t="shared" ca="1" si="18"/>
        <v/>
      </c>
      <c r="AH120" t="e">
        <f ca="1">VLOOKUP($B120,基础表!$E:$R,14,FALSE)</f>
        <v>#N/A</v>
      </c>
      <c r="AI120" t="e">
        <f ca="1">VLOOKUP($B120,基础表!$E:$S,13,FALSE)</f>
        <v>#N/A</v>
      </c>
      <c r="AK120" t="e">
        <f ca="1">VLOOKUP($B120,基础表!$E:$H,4,FALSE)</f>
        <v>#N/A</v>
      </c>
      <c r="AN120" s="23" t="e">
        <f t="shared" ca="1" si="25"/>
        <v>#N/A</v>
      </c>
      <c r="AO120" s="23" t="str">
        <f t="shared" ca="1" si="19"/>
        <v/>
      </c>
      <c r="AP120" s="23" t="str">
        <f t="shared" ca="1" si="20"/>
        <v/>
      </c>
      <c r="AR120" t="e">
        <f ca="1">VLOOKUP($B120,基础表!$E:$J,4,FALSE)</f>
        <v>#N/A</v>
      </c>
      <c r="AS120" t="e">
        <f ca="1">VLOOKUP($B120,基础表!$E:$J,5,FALSE)</f>
        <v>#N/A</v>
      </c>
      <c r="AT120" t="e">
        <f ca="1">VLOOKUP($B120,基础表!$E:$J,6,FALSE)</f>
        <v>#N/A</v>
      </c>
      <c r="AU120" t="e">
        <f ca="1">VLOOKUP($B120,基础扩展表!$E:$AG,MATCH(AU$2,基础扩展表!$E$1:$AG$1,0),FALSE)</f>
        <v>#N/A</v>
      </c>
      <c r="AV120" t="e">
        <f ca="1">VLOOKUP($B120,基础扩展表!$E:$AG,MATCH(AV$2,基础扩展表!$E$1:$AG$1,0),FALSE)</f>
        <v>#N/A</v>
      </c>
      <c r="AW120" t="e">
        <f ca="1">VLOOKUP($B120,基础扩展表!$E:$AG,MATCH(AW$2,基础扩展表!$E$1:$AG$1,0),FALSE)</f>
        <v>#N/A</v>
      </c>
      <c r="AX120" t="e">
        <f ca="1">VLOOKUP($B120,基础扩展表!$E:$AG,MATCH(AX$2,基础扩展表!$E$1:$AG$1,0),FALSE)</f>
        <v>#N/A</v>
      </c>
      <c r="AY120" t="e">
        <f ca="1">VLOOKUP($B120,基础扩展表!$E:$AG,MATCH(AY$2,基础扩展表!$E$1:$AG$1,0),FALSE)</f>
        <v>#N/A</v>
      </c>
      <c r="AZ120" t="e">
        <f ca="1">VLOOKUP($B120,基础扩展表!$E:$AG,MATCH(AZ$2,基础扩展表!$E$1:$AG$1,0),FALSE)</f>
        <v>#N/A</v>
      </c>
      <c r="BA120" t="e">
        <f ca="1">VLOOKUP($B120,基础扩展表!$E:$AG,MATCH(BA$2,基础扩展表!$E$1:$AG$1,0),FALSE)</f>
        <v>#N/A</v>
      </c>
      <c r="BB120" t="e">
        <f ca="1">VLOOKUP($B120,基础扩展表!$E:$AG,MATCH(BB$2,基础扩展表!$E$1:$AG$1,0),FALSE)</f>
        <v>#N/A</v>
      </c>
      <c r="BC120" t="e">
        <f ca="1">VLOOKUP($B120,基础扩展表!$E:$AG,MATCH(BC$2,基础扩展表!$E$1:$AG$1,0),FALSE)</f>
        <v>#N/A</v>
      </c>
      <c r="BD120" t="e">
        <f ca="1">VLOOKUP($B120,基础扩展表!$E:$AG,MATCH(BD$2,基础扩展表!$E$1:$AG$1,0),FALSE)</f>
        <v>#N/A</v>
      </c>
      <c r="BE120" t="e">
        <f ca="1">VLOOKUP($B120,基础扩展表!$E:$AG,MATCH(BE$2,基础扩展表!$E$1:$AG$1,0),FALSE)</f>
        <v>#N/A</v>
      </c>
      <c r="BF120" t="e">
        <f ca="1">VLOOKUP($B120,基础扩展表!$E:$AG,MATCH(BF$2,基础扩展表!$E$1:$AG$1,0),FALSE)</f>
        <v>#N/A</v>
      </c>
      <c r="BG120" t="e">
        <f ca="1">VLOOKUP($B120,基础扩展表!$E:$AG,MATCH(BG$2,基础扩展表!$E$1:$AG$1,0),FALSE)</f>
        <v>#N/A</v>
      </c>
      <c r="BH120" t="e">
        <f ca="1">VLOOKUP($B120,基础扩展表!$E:$AG,MATCH(BH$2,基础扩展表!$E$1:$AG$1,0),FALSE)</f>
        <v>#N/A</v>
      </c>
      <c r="BI120" t="e">
        <f ca="1">VLOOKUP($B120,基础扩展表!$E:$AG,MATCH(BI$2,基础扩展表!$E$1:$AG$1,0),FALSE)</f>
        <v>#N/A</v>
      </c>
      <c r="BJ120" t="e">
        <f ca="1">VLOOKUP($B120,基础扩展表!$E:$AG,MATCH(BJ$2,基础扩展表!$E$1:$AG$1,0),FALSE)</f>
        <v>#N/A</v>
      </c>
      <c r="BK120" t="e">
        <f ca="1">VLOOKUP($B120,基础扩展表!$E:$AG,MATCH(BK$2,基础扩展表!$E$1:$AG$1,0),FALSE)</f>
        <v>#N/A</v>
      </c>
      <c r="BL120" t="e">
        <f ca="1">VLOOKUP($B120,基础扩展表!$E:$AG,MATCH(BL$2,基础扩展表!$E$1:$AG$1,0),FALSE)</f>
        <v>#N/A</v>
      </c>
      <c r="BM120" t="e">
        <f ca="1">VLOOKUP($B120,基础扩展表!$E:$AG,MATCH(BM$2,基础扩展表!$E$1:$AG$1,0),FALSE)</f>
        <v>#N/A</v>
      </c>
      <c r="BN120" t="e">
        <f ca="1">VLOOKUP($B120,基础扩展表!$E:$AG,MATCH(BN$2,基础扩展表!$E$1:$AG$1,0),FALSE)</f>
        <v>#N/A</v>
      </c>
      <c r="BO120" t="e">
        <f ca="1">VLOOKUP($B120,基础扩展表!$E:$AG,MATCH(BO$2,基础扩展表!$E$1:$AG$1,0),FALSE)</f>
        <v>#N/A</v>
      </c>
      <c r="BP120" t="e">
        <f ca="1">VLOOKUP($B120,基础扩展表!$E:$AG,MATCH(BP$2,基础扩展表!$E$1:$AG$1,0),FALSE)</f>
        <v>#N/A</v>
      </c>
      <c r="BR120" t="e">
        <f ca="1">VLOOKUP(C120,模型表!D:H,5,FALSE)</f>
        <v>#N/A</v>
      </c>
    </row>
    <row r="121" spans="2:70" x14ac:dyDescent="0.2">
      <c r="B121" t="str">
        <f t="array" aca="1" ref="B121" ca="1">INDEX(基础表!$Y:$Y,SMALL(IF(基础表!$Z:$Z=0,ROW(基础表!$Z:$Z),999),ROW(H115)))&amp;""</f>
        <v/>
      </c>
      <c r="C121" t="e">
        <f ca="1">VLOOKUP(VLOOKUP($B121,基础表!$E:$G,3,FALSE),模型表!$C:$D,2,FALSE)</f>
        <v>#N/A</v>
      </c>
      <c r="E121" t="e">
        <f ca="1">VLOOKUP($B121,基础表!$E:$G,3,FALSE)</f>
        <v>#N/A</v>
      </c>
      <c r="G121" t="e">
        <f ca="1">VLOOKUP($E121,模型表!$C:$G,5,FALSE)</f>
        <v>#N/A</v>
      </c>
      <c r="H121" t="e">
        <f ca="1">VLOOKUP($E121,模型表!$C:$F,4,FALSE)</f>
        <v>#N/A</v>
      </c>
      <c r="I121" t="e">
        <f ca="1">VLOOKUP($E121,模型表!$C:$J,8,FALSE)</f>
        <v>#N/A</v>
      </c>
      <c r="K121" t="str">
        <f t="shared" ca="1" si="12"/>
        <v/>
      </c>
      <c r="L121" t="str">
        <f t="shared" ca="1" si="13"/>
        <v/>
      </c>
      <c r="M121" t="str">
        <f t="shared" ca="1" si="14"/>
        <v/>
      </c>
      <c r="N121" t="str">
        <f t="shared" ca="1" si="15"/>
        <v/>
      </c>
      <c r="O121" t="str">
        <f t="shared" ca="1" si="21"/>
        <v/>
      </c>
      <c r="P121" t="str">
        <f t="shared" ca="1" si="16"/>
        <v/>
      </c>
      <c r="Q121" t="e">
        <f ca="1">VLOOKUP($E121,模型表!$C:$K,9,FALSE)</f>
        <v>#N/A</v>
      </c>
      <c r="S121" t="e">
        <f ca="1">IF(VLOOKUP($E121,模型表!$C:$L,6,FALSE)=0,"",VLOOKUP($E121,模型表!$C:$L,10,FALSE))</f>
        <v>#N/A</v>
      </c>
      <c r="U121" t="e">
        <f ca="1">VLOOKUP($E121,模型表!$C:$Q,11,FALSE)</f>
        <v>#N/A</v>
      </c>
      <c r="Y121" t="e">
        <f ca="1">IF(VLOOKUP($E121,模型表!$C:$N,12,FALSE)="Death",VLOOKUP($E121,模型表!$C:$Q,13,FALSE),"")</f>
        <v>#N/A</v>
      </c>
      <c r="Z121" t="str">
        <f ca="1">IF($B121="","",IF(VLOOKUP($E121,模型表!$C:$O,12,FALSE)="PBuff","["&amp;VLOOKUP($E121,模型表!$C:Q,13,FALSE)&amp;"]","[]"))</f>
        <v/>
      </c>
      <c r="AA121" t="e">
        <f ca="1">VLOOKUP($B121,基础扩展表!$E:$I,5,FALSE)</f>
        <v>#N/A</v>
      </c>
      <c r="AB121" t="e">
        <f ca="1">VLOOKUP($B121,基础扩展表!$E:$I,4,FALSE)</f>
        <v>#N/A</v>
      </c>
      <c r="AC121" t="e">
        <f ca="1">VLOOKUP($B121,基础表!$E:$T,16,FALSE)</f>
        <v>#N/A</v>
      </c>
      <c r="AD121" t="str">
        <f t="shared" ca="1" si="24"/>
        <v/>
      </c>
      <c r="AE121" t="str">
        <f t="shared" ca="1" si="17"/>
        <v/>
      </c>
      <c r="AF121" t="str">
        <f t="shared" ca="1" si="18"/>
        <v/>
      </c>
      <c r="AH121" t="e">
        <f ca="1">VLOOKUP($B121,基础表!$E:$R,14,FALSE)</f>
        <v>#N/A</v>
      </c>
      <c r="AI121" t="e">
        <f ca="1">VLOOKUP($B121,基础表!$E:$S,13,FALSE)</f>
        <v>#N/A</v>
      </c>
      <c r="AK121" t="e">
        <f ca="1">VLOOKUP($B121,基础表!$E:$H,4,FALSE)</f>
        <v>#N/A</v>
      </c>
      <c r="AN121" s="23" t="e">
        <f t="shared" ca="1" si="25"/>
        <v>#N/A</v>
      </c>
      <c r="AO121" s="23" t="str">
        <f t="shared" ca="1" si="19"/>
        <v/>
      </c>
      <c r="AP121" s="23" t="str">
        <f t="shared" ca="1" si="20"/>
        <v/>
      </c>
      <c r="AR121" t="e">
        <f ca="1">VLOOKUP($B121,基础表!$E:$J,4,FALSE)</f>
        <v>#N/A</v>
      </c>
      <c r="AS121" t="e">
        <f ca="1">VLOOKUP($B121,基础表!$E:$J,5,FALSE)</f>
        <v>#N/A</v>
      </c>
      <c r="AT121" t="e">
        <f ca="1">VLOOKUP($B121,基础表!$E:$J,6,FALSE)</f>
        <v>#N/A</v>
      </c>
      <c r="AU121" t="e">
        <f ca="1">VLOOKUP($B121,基础扩展表!$E:$AG,MATCH(AU$2,基础扩展表!$E$1:$AG$1,0),FALSE)</f>
        <v>#N/A</v>
      </c>
      <c r="AV121" t="e">
        <f ca="1">VLOOKUP($B121,基础扩展表!$E:$AG,MATCH(AV$2,基础扩展表!$E$1:$AG$1,0),FALSE)</f>
        <v>#N/A</v>
      </c>
      <c r="AW121" t="e">
        <f ca="1">VLOOKUP($B121,基础扩展表!$E:$AG,MATCH(AW$2,基础扩展表!$E$1:$AG$1,0),FALSE)</f>
        <v>#N/A</v>
      </c>
      <c r="AX121" t="e">
        <f ca="1">VLOOKUP($B121,基础扩展表!$E:$AG,MATCH(AX$2,基础扩展表!$E$1:$AG$1,0),FALSE)</f>
        <v>#N/A</v>
      </c>
      <c r="AY121" t="e">
        <f ca="1">VLOOKUP($B121,基础扩展表!$E:$AG,MATCH(AY$2,基础扩展表!$E$1:$AG$1,0),FALSE)</f>
        <v>#N/A</v>
      </c>
      <c r="AZ121" t="e">
        <f ca="1">VLOOKUP($B121,基础扩展表!$E:$AG,MATCH(AZ$2,基础扩展表!$E$1:$AG$1,0),FALSE)</f>
        <v>#N/A</v>
      </c>
      <c r="BA121" t="e">
        <f ca="1">VLOOKUP($B121,基础扩展表!$E:$AG,MATCH(BA$2,基础扩展表!$E$1:$AG$1,0),FALSE)</f>
        <v>#N/A</v>
      </c>
      <c r="BB121" t="e">
        <f ca="1">VLOOKUP($B121,基础扩展表!$E:$AG,MATCH(BB$2,基础扩展表!$E$1:$AG$1,0),FALSE)</f>
        <v>#N/A</v>
      </c>
      <c r="BC121" t="e">
        <f ca="1">VLOOKUP($B121,基础扩展表!$E:$AG,MATCH(BC$2,基础扩展表!$E$1:$AG$1,0),FALSE)</f>
        <v>#N/A</v>
      </c>
      <c r="BD121" t="e">
        <f ca="1">VLOOKUP($B121,基础扩展表!$E:$AG,MATCH(BD$2,基础扩展表!$E$1:$AG$1,0),FALSE)</f>
        <v>#N/A</v>
      </c>
      <c r="BE121" t="e">
        <f ca="1">VLOOKUP($B121,基础扩展表!$E:$AG,MATCH(BE$2,基础扩展表!$E$1:$AG$1,0),FALSE)</f>
        <v>#N/A</v>
      </c>
      <c r="BF121" t="e">
        <f ca="1">VLOOKUP($B121,基础扩展表!$E:$AG,MATCH(BF$2,基础扩展表!$E$1:$AG$1,0),FALSE)</f>
        <v>#N/A</v>
      </c>
      <c r="BG121" t="e">
        <f ca="1">VLOOKUP($B121,基础扩展表!$E:$AG,MATCH(BG$2,基础扩展表!$E$1:$AG$1,0),FALSE)</f>
        <v>#N/A</v>
      </c>
      <c r="BH121" t="e">
        <f ca="1">VLOOKUP($B121,基础扩展表!$E:$AG,MATCH(BH$2,基础扩展表!$E$1:$AG$1,0),FALSE)</f>
        <v>#N/A</v>
      </c>
      <c r="BI121" t="e">
        <f ca="1">VLOOKUP($B121,基础扩展表!$E:$AG,MATCH(BI$2,基础扩展表!$E$1:$AG$1,0),FALSE)</f>
        <v>#N/A</v>
      </c>
      <c r="BJ121" t="e">
        <f ca="1">VLOOKUP($B121,基础扩展表!$E:$AG,MATCH(BJ$2,基础扩展表!$E$1:$AG$1,0),FALSE)</f>
        <v>#N/A</v>
      </c>
      <c r="BK121" t="e">
        <f ca="1">VLOOKUP($B121,基础扩展表!$E:$AG,MATCH(BK$2,基础扩展表!$E$1:$AG$1,0),FALSE)</f>
        <v>#N/A</v>
      </c>
      <c r="BL121" t="e">
        <f ca="1">VLOOKUP($B121,基础扩展表!$E:$AG,MATCH(BL$2,基础扩展表!$E$1:$AG$1,0),FALSE)</f>
        <v>#N/A</v>
      </c>
      <c r="BM121" t="e">
        <f ca="1">VLOOKUP($B121,基础扩展表!$E:$AG,MATCH(BM$2,基础扩展表!$E$1:$AG$1,0),FALSE)</f>
        <v>#N/A</v>
      </c>
      <c r="BN121" t="e">
        <f ca="1">VLOOKUP($B121,基础扩展表!$E:$AG,MATCH(BN$2,基础扩展表!$E$1:$AG$1,0),FALSE)</f>
        <v>#N/A</v>
      </c>
      <c r="BO121" t="e">
        <f ca="1">VLOOKUP($B121,基础扩展表!$E:$AG,MATCH(BO$2,基础扩展表!$E$1:$AG$1,0),FALSE)</f>
        <v>#N/A</v>
      </c>
      <c r="BP121" t="e">
        <f ca="1">VLOOKUP($B121,基础扩展表!$E:$AG,MATCH(BP$2,基础扩展表!$E$1:$AG$1,0),FALSE)</f>
        <v>#N/A</v>
      </c>
      <c r="BR121" t="e">
        <f ca="1">VLOOKUP(C121,模型表!D:H,5,FALSE)</f>
        <v>#N/A</v>
      </c>
    </row>
    <row r="122" spans="2:70" x14ac:dyDescent="0.2">
      <c r="B122" t="str">
        <f t="array" aca="1" ref="B122" ca="1">INDEX(基础表!$Y:$Y,SMALL(IF(基础表!$Z:$Z=0,ROW(基础表!$Z:$Z),999),ROW(H116)))&amp;""</f>
        <v/>
      </c>
      <c r="C122" t="e">
        <f ca="1">VLOOKUP(VLOOKUP($B122,基础表!$E:$G,3,FALSE),模型表!$C:$D,2,FALSE)</f>
        <v>#N/A</v>
      </c>
      <c r="E122" t="e">
        <f ca="1">VLOOKUP($B122,基础表!$E:$G,3,FALSE)</f>
        <v>#N/A</v>
      </c>
      <c r="G122" t="e">
        <f ca="1">VLOOKUP($E122,模型表!$C:$G,5,FALSE)</f>
        <v>#N/A</v>
      </c>
      <c r="H122" t="e">
        <f ca="1">VLOOKUP($E122,模型表!$C:$F,4,FALSE)</f>
        <v>#N/A</v>
      </c>
      <c r="I122" t="e">
        <f ca="1">VLOOKUP($E122,模型表!$C:$J,8,FALSE)</f>
        <v>#N/A</v>
      </c>
      <c r="K122" t="str">
        <f t="shared" ca="1" si="12"/>
        <v/>
      </c>
      <c r="L122" t="str">
        <f t="shared" ca="1" si="13"/>
        <v/>
      </c>
      <c r="M122" t="str">
        <f t="shared" ca="1" si="14"/>
        <v/>
      </c>
      <c r="N122" t="str">
        <f t="shared" ca="1" si="15"/>
        <v/>
      </c>
      <c r="O122" t="str">
        <f t="shared" ca="1" si="21"/>
        <v/>
      </c>
      <c r="P122" t="str">
        <f t="shared" ca="1" si="16"/>
        <v/>
      </c>
      <c r="Q122" t="e">
        <f ca="1">VLOOKUP($E122,模型表!$C:$K,9,FALSE)</f>
        <v>#N/A</v>
      </c>
      <c r="S122" t="e">
        <f ca="1">IF(VLOOKUP($E122,模型表!$C:$L,6,FALSE)=0,"",VLOOKUP($E122,模型表!$C:$L,10,FALSE))</f>
        <v>#N/A</v>
      </c>
      <c r="U122" t="e">
        <f ca="1">VLOOKUP($E122,模型表!$C:$Q,11,FALSE)</f>
        <v>#N/A</v>
      </c>
      <c r="Y122" t="e">
        <f ca="1">IF(VLOOKUP($E122,模型表!$C:$N,12,FALSE)="Death",VLOOKUP($E122,模型表!$C:$Q,13,FALSE),"")</f>
        <v>#N/A</v>
      </c>
      <c r="Z122" t="str">
        <f ca="1">IF($B122="","",IF(VLOOKUP($E122,模型表!$C:$O,12,FALSE)="PBuff","["&amp;VLOOKUP($E122,模型表!$C:Q,13,FALSE)&amp;"]","[]"))</f>
        <v/>
      </c>
      <c r="AA122" t="e">
        <f ca="1">VLOOKUP($B122,基础扩展表!$E:$I,5,FALSE)</f>
        <v>#N/A</v>
      </c>
      <c r="AB122" t="e">
        <f ca="1">VLOOKUP($B122,基础扩展表!$E:$I,4,FALSE)</f>
        <v>#N/A</v>
      </c>
      <c r="AC122" t="e">
        <f ca="1">VLOOKUP($B122,基础表!$E:$T,16,FALSE)</f>
        <v>#N/A</v>
      </c>
      <c r="AD122" t="str">
        <f t="shared" ca="1" si="24"/>
        <v/>
      </c>
      <c r="AE122" t="str">
        <f t="shared" ca="1" si="17"/>
        <v/>
      </c>
      <c r="AF122" t="str">
        <f t="shared" ca="1" si="18"/>
        <v/>
      </c>
      <c r="AH122" t="e">
        <f ca="1">VLOOKUP($B122,基础表!$E:$R,14,FALSE)</f>
        <v>#N/A</v>
      </c>
      <c r="AI122" t="e">
        <f ca="1">VLOOKUP($B122,基础表!$E:$S,13,FALSE)</f>
        <v>#N/A</v>
      </c>
      <c r="AK122" t="e">
        <f ca="1">VLOOKUP($B122,基础表!$E:$H,4,FALSE)</f>
        <v>#N/A</v>
      </c>
      <c r="AN122" s="23" t="e">
        <f t="shared" ca="1" si="25"/>
        <v>#N/A</v>
      </c>
      <c r="AO122" s="23" t="str">
        <f t="shared" ca="1" si="19"/>
        <v/>
      </c>
      <c r="AP122" s="23" t="str">
        <f t="shared" ca="1" si="20"/>
        <v/>
      </c>
      <c r="AR122" t="e">
        <f ca="1">VLOOKUP($B122,基础表!$E:$J,4,FALSE)</f>
        <v>#N/A</v>
      </c>
      <c r="AS122" t="e">
        <f ca="1">VLOOKUP($B122,基础表!$E:$J,5,FALSE)</f>
        <v>#N/A</v>
      </c>
      <c r="AT122" t="e">
        <f ca="1">VLOOKUP($B122,基础表!$E:$J,6,FALSE)</f>
        <v>#N/A</v>
      </c>
      <c r="AU122" t="e">
        <f ca="1">VLOOKUP($B122,基础扩展表!$E:$AG,MATCH(AU$2,基础扩展表!$E$1:$AG$1,0),FALSE)</f>
        <v>#N/A</v>
      </c>
      <c r="AV122" t="e">
        <f ca="1">VLOOKUP($B122,基础扩展表!$E:$AG,MATCH(AV$2,基础扩展表!$E$1:$AG$1,0),FALSE)</f>
        <v>#N/A</v>
      </c>
      <c r="AW122" t="e">
        <f ca="1">VLOOKUP($B122,基础扩展表!$E:$AG,MATCH(AW$2,基础扩展表!$E$1:$AG$1,0),FALSE)</f>
        <v>#N/A</v>
      </c>
      <c r="AX122" t="e">
        <f ca="1">VLOOKUP($B122,基础扩展表!$E:$AG,MATCH(AX$2,基础扩展表!$E$1:$AG$1,0),FALSE)</f>
        <v>#N/A</v>
      </c>
      <c r="AY122" t="e">
        <f ca="1">VLOOKUP($B122,基础扩展表!$E:$AG,MATCH(AY$2,基础扩展表!$E$1:$AG$1,0),FALSE)</f>
        <v>#N/A</v>
      </c>
      <c r="AZ122" t="e">
        <f ca="1">VLOOKUP($B122,基础扩展表!$E:$AG,MATCH(AZ$2,基础扩展表!$E$1:$AG$1,0),FALSE)</f>
        <v>#N/A</v>
      </c>
      <c r="BA122" t="e">
        <f ca="1">VLOOKUP($B122,基础扩展表!$E:$AG,MATCH(BA$2,基础扩展表!$E$1:$AG$1,0),FALSE)</f>
        <v>#N/A</v>
      </c>
      <c r="BB122" t="e">
        <f ca="1">VLOOKUP($B122,基础扩展表!$E:$AG,MATCH(BB$2,基础扩展表!$E$1:$AG$1,0),FALSE)</f>
        <v>#N/A</v>
      </c>
      <c r="BC122" t="e">
        <f ca="1">VLOOKUP($B122,基础扩展表!$E:$AG,MATCH(BC$2,基础扩展表!$E$1:$AG$1,0),FALSE)</f>
        <v>#N/A</v>
      </c>
      <c r="BD122" t="e">
        <f ca="1">VLOOKUP($B122,基础扩展表!$E:$AG,MATCH(BD$2,基础扩展表!$E$1:$AG$1,0),FALSE)</f>
        <v>#N/A</v>
      </c>
      <c r="BE122" t="e">
        <f ca="1">VLOOKUP($B122,基础扩展表!$E:$AG,MATCH(BE$2,基础扩展表!$E$1:$AG$1,0),FALSE)</f>
        <v>#N/A</v>
      </c>
      <c r="BF122" t="e">
        <f ca="1">VLOOKUP($B122,基础扩展表!$E:$AG,MATCH(BF$2,基础扩展表!$E$1:$AG$1,0),FALSE)</f>
        <v>#N/A</v>
      </c>
      <c r="BG122" t="e">
        <f ca="1">VLOOKUP($B122,基础扩展表!$E:$AG,MATCH(BG$2,基础扩展表!$E$1:$AG$1,0),FALSE)</f>
        <v>#N/A</v>
      </c>
      <c r="BH122" t="e">
        <f ca="1">VLOOKUP($B122,基础扩展表!$E:$AG,MATCH(BH$2,基础扩展表!$E$1:$AG$1,0),FALSE)</f>
        <v>#N/A</v>
      </c>
      <c r="BI122" t="e">
        <f ca="1">VLOOKUP($B122,基础扩展表!$E:$AG,MATCH(BI$2,基础扩展表!$E$1:$AG$1,0),FALSE)</f>
        <v>#N/A</v>
      </c>
      <c r="BJ122" t="e">
        <f ca="1">VLOOKUP($B122,基础扩展表!$E:$AG,MATCH(BJ$2,基础扩展表!$E$1:$AG$1,0),FALSE)</f>
        <v>#N/A</v>
      </c>
      <c r="BK122" t="e">
        <f ca="1">VLOOKUP($B122,基础扩展表!$E:$AG,MATCH(BK$2,基础扩展表!$E$1:$AG$1,0),FALSE)</f>
        <v>#N/A</v>
      </c>
      <c r="BL122" t="e">
        <f ca="1">VLOOKUP($B122,基础扩展表!$E:$AG,MATCH(BL$2,基础扩展表!$E$1:$AG$1,0),FALSE)</f>
        <v>#N/A</v>
      </c>
      <c r="BM122" t="e">
        <f ca="1">VLOOKUP($B122,基础扩展表!$E:$AG,MATCH(BM$2,基础扩展表!$E$1:$AG$1,0),FALSE)</f>
        <v>#N/A</v>
      </c>
      <c r="BN122" t="e">
        <f ca="1">VLOOKUP($B122,基础扩展表!$E:$AG,MATCH(BN$2,基础扩展表!$E$1:$AG$1,0),FALSE)</f>
        <v>#N/A</v>
      </c>
      <c r="BO122" t="e">
        <f ca="1">VLOOKUP($B122,基础扩展表!$E:$AG,MATCH(BO$2,基础扩展表!$E$1:$AG$1,0),FALSE)</f>
        <v>#N/A</v>
      </c>
      <c r="BP122" t="e">
        <f ca="1">VLOOKUP($B122,基础扩展表!$E:$AG,MATCH(BP$2,基础扩展表!$E$1:$AG$1,0),FALSE)</f>
        <v>#N/A</v>
      </c>
      <c r="BR122" t="e">
        <f ca="1">VLOOKUP(C122,模型表!D:H,5,FALSE)</f>
        <v>#N/A</v>
      </c>
    </row>
    <row r="123" spans="2:70" x14ac:dyDescent="0.2">
      <c r="B123" t="str">
        <f t="array" aca="1" ref="B123" ca="1">INDEX(基础表!$Y:$Y,SMALL(IF(基础表!$Z:$Z=0,ROW(基础表!$Z:$Z),999),ROW(H117)))&amp;""</f>
        <v/>
      </c>
      <c r="C123" t="e">
        <f ca="1">VLOOKUP(VLOOKUP($B123,基础表!$E:$G,3,FALSE),模型表!$C:$D,2,FALSE)</f>
        <v>#N/A</v>
      </c>
      <c r="E123" t="e">
        <f ca="1">VLOOKUP($B123,基础表!$E:$G,3,FALSE)</f>
        <v>#N/A</v>
      </c>
      <c r="G123" t="e">
        <f ca="1">VLOOKUP($E123,模型表!$C:$G,5,FALSE)</f>
        <v>#N/A</v>
      </c>
      <c r="H123" t="e">
        <f ca="1">VLOOKUP($E123,模型表!$C:$F,4,FALSE)</f>
        <v>#N/A</v>
      </c>
      <c r="I123" t="e">
        <f ca="1">VLOOKUP($E123,模型表!$C:$J,8,FALSE)</f>
        <v>#N/A</v>
      </c>
      <c r="K123" t="str">
        <f t="shared" ca="1" si="12"/>
        <v/>
      </c>
      <c r="L123" t="str">
        <f t="shared" ca="1" si="13"/>
        <v/>
      </c>
      <c r="M123" t="str">
        <f t="shared" ca="1" si="14"/>
        <v/>
      </c>
      <c r="N123" t="str">
        <f t="shared" ca="1" si="15"/>
        <v/>
      </c>
      <c r="O123" t="str">
        <f t="shared" ca="1" si="21"/>
        <v/>
      </c>
      <c r="P123" t="str">
        <f t="shared" ca="1" si="16"/>
        <v/>
      </c>
      <c r="Q123" t="e">
        <f ca="1">VLOOKUP($E123,模型表!$C:$K,9,FALSE)</f>
        <v>#N/A</v>
      </c>
      <c r="S123" t="e">
        <f ca="1">IF(VLOOKUP($E123,模型表!$C:$L,6,FALSE)=0,"",VLOOKUP($E123,模型表!$C:$L,10,FALSE))</f>
        <v>#N/A</v>
      </c>
      <c r="U123" t="e">
        <f ca="1">VLOOKUP($E123,模型表!$C:$Q,11,FALSE)</f>
        <v>#N/A</v>
      </c>
      <c r="Y123" t="e">
        <f ca="1">IF(VLOOKUP($E123,模型表!$C:$N,12,FALSE)="Death",VLOOKUP($E123,模型表!$C:$Q,13,FALSE),"")</f>
        <v>#N/A</v>
      </c>
      <c r="Z123" t="str">
        <f ca="1">IF($B123="","",IF(VLOOKUP($E123,模型表!$C:$O,12,FALSE)="PBuff","["&amp;VLOOKUP($E123,模型表!$C:Q,13,FALSE)&amp;"]","[]"))</f>
        <v/>
      </c>
      <c r="AA123" t="e">
        <f ca="1">VLOOKUP($B123,基础扩展表!$E:$I,5,FALSE)</f>
        <v>#N/A</v>
      </c>
      <c r="AB123" t="e">
        <f ca="1">VLOOKUP($B123,基础扩展表!$E:$I,4,FALSE)</f>
        <v>#N/A</v>
      </c>
      <c r="AC123" t="e">
        <f ca="1">VLOOKUP($B123,基础表!$E:$T,16,FALSE)</f>
        <v>#N/A</v>
      </c>
      <c r="AD123" t="str">
        <f t="shared" ca="1" si="24"/>
        <v/>
      </c>
      <c r="AE123" t="str">
        <f t="shared" ca="1" si="17"/>
        <v/>
      </c>
      <c r="AF123" t="str">
        <f t="shared" ca="1" si="18"/>
        <v/>
      </c>
      <c r="AH123" t="e">
        <f ca="1">VLOOKUP($B123,基础表!$E:$R,14,FALSE)</f>
        <v>#N/A</v>
      </c>
      <c r="AI123" t="e">
        <f ca="1">VLOOKUP($B123,基础表!$E:$S,13,FALSE)</f>
        <v>#N/A</v>
      </c>
      <c r="AK123" t="e">
        <f ca="1">VLOOKUP($B123,基础表!$E:$H,4,FALSE)</f>
        <v>#N/A</v>
      </c>
      <c r="AN123" s="23" t="e">
        <f t="shared" ca="1" si="25"/>
        <v>#N/A</v>
      </c>
      <c r="AO123" s="23" t="str">
        <f t="shared" ca="1" si="19"/>
        <v/>
      </c>
      <c r="AP123" s="23" t="str">
        <f t="shared" ca="1" si="20"/>
        <v/>
      </c>
      <c r="AR123" t="e">
        <f ca="1">VLOOKUP($B123,基础表!$E:$J,4,FALSE)</f>
        <v>#N/A</v>
      </c>
      <c r="AS123" t="e">
        <f ca="1">VLOOKUP($B123,基础表!$E:$J,5,FALSE)</f>
        <v>#N/A</v>
      </c>
      <c r="AT123" t="e">
        <f ca="1">VLOOKUP($B123,基础表!$E:$J,6,FALSE)</f>
        <v>#N/A</v>
      </c>
      <c r="AU123" t="e">
        <f ca="1">VLOOKUP($B123,基础扩展表!$E:$AG,MATCH(AU$2,基础扩展表!$E$1:$AG$1,0),FALSE)</f>
        <v>#N/A</v>
      </c>
      <c r="AV123" t="e">
        <f ca="1">VLOOKUP($B123,基础扩展表!$E:$AG,MATCH(AV$2,基础扩展表!$E$1:$AG$1,0),FALSE)</f>
        <v>#N/A</v>
      </c>
      <c r="AW123" t="e">
        <f ca="1">VLOOKUP($B123,基础扩展表!$E:$AG,MATCH(AW$2,基础扩展表!$E$1:$AG$1,0),FALSE)</f>
        <v>#N/A</v>
      </c>
      <c r="AX123" t="e">
        <f ca="1">VLOOKUP($B123,基础扩展表!$E:$AG,MATCH(AX$2,基础扩展表!$E$1:$AG$1,0),FALSE)</f>
        <v>#N/A</v>
      </c>
      <c r="AY123" t="e">
        <f ca="1">VLOOKUP($B123,基础扩展表!$E:$AG,MATCH(AY$2,基础扩展表!$E$1:$AG$1,0),FALSE)</f>
        <v>#N/A</v>
      </c>
      <c r="AZ123" t="e">
        <f ca="1">VLOOKUP($B123,基础扩展表!$E:$AG,MATCH(AZ$2,基础扩展表!$E$1:$AG$1,0),FALSE)</f>
        <v>#N/A</v>
      </c>
      <c r="BA123" t="e">
        <f ca="1">VLOOKUP($B123,基础扩展表!$E:$AG,MATCH(BA$2,基础扩展表!$E$1:$AG$1,0),FALSE)</f>
        <v>#N/A</v>
      </c>
      <c r="BB123" t="e">
        <f ca="1">VLOOKUP($B123,基础扩展表!$E:$AG,MATCH(BB$2,基础扩展表!$E$1:$AG$1,0),FALSE)</f>
        <v>#N/A</v>
      </c>
      <c r="BC123" t="e">
        <f ca="1">VLOOKUP($B123,基础扩展表!$E:$AG,MATCH(BC$2,基础扩展表!$E$1:$AG$1,0),FALSE)</f>
        <v>#N/A</v>
      </c>
      <c r="BD123" t="e">
        <f ca="1">VLOOKUP($B123,基础扩展表!$E:$AG,MATCH(BD$2,基础扩展表!$E$1:$AG$1,0),FALSE)</f>
        <v>#N/A</v>
      </c>
      <c r="BE123" t="e">
        <f ca="1">VLOOKUP($B123,基础扩展表!$E:$AG,MATCH(BE$2,基础扩展表!$E$1:$AG$1,0),FALSE)</f>
        <v>#N/A</v>
      </c>
      <c r="BF123" t="e">
        <f ca="1">VLOOKUP($B123,基础扩展表!$E:$AG,MATCH(BF$2,基础扩展表!$E$1:$AG$1,0),FALSE)</f>
        <v>#N/A</v>
      </c>
      <c r="BG123" t="e">
        <f ca="1">VLOOKUP($B123,基础扩展表!$E:$AG,MATCH(BG$2,基础扩展表!$E$1:$AG$1,0),FALSE)</f>
        <v>#N/A</v>
      </c>
      <c r="BH123" t="e">
        <f ca="1">VLOOKUP($B123,基础扩展表!$E:$AG,MATCH(BH$2,基础扩展表!$E$1:$AG$1,0),FALSE)</f>
        <v>#N/A</v>
      </c>
      <c r="BI123" t="e">
        <f ca="1">VLOOKUP($B123,基础扩展表!$E:$AG,MATCH(BI$2,基础扩展表!$E$1:$AG$1,0),FALSE)</f>
        <v>#N/A</v>
      </c>
      <c r="BJ123" t="e">
        <f ca="1">VLOOKUP($B123,基础扩展表!$E:$AG,MATCH(BJ$2,基础扩展表!$E$1:$AG$1,0),FALSE)</f>
        <v>#N/A</v>
      </c>
      <c r="BK123" t="e">
        <f ca="1">VLOOKUP($B123,基础扩展表!$E:$AG,MATCH(BK$2,基础扩展表!$E$1:$AG$1,0),FALSE)</f>
        <v>#N/A</v>
      </c>
      <c r="BL123" t="e">
        <f ca="1">VLOOKUP($B123,基础扩展表!$E:$AG,MATCH(BL$2,基础扩展表!$E$1:$AG$1,0),FALSE)</f>
        <v>#N/A</v>
      </c>
      <c r="BM123" t="e">
        <f ca="1">VLOOKUP($B123,基础扩展表!$E:$AG,MATCH(BM$2,基础扩展表!$E$1:$AG$1,0),FALSE)</f>
        <v>#N/A</v>
      </c>
      <c r="BN123" t="e">
        <f ca="1">VLOOKUP($B123,基础扩展表!$E:$AG,MATCH(BN$2,基础扩展表!$E$1:$AG$1,0),FALSE)</f>
        <v>#N/A</v>
      </c>
      <c r="BO123" t="e">
        <f ca="1">VLOOKUP($B123,基础扩展表!$E:$AG,MATCH(BO$2,基础扩展表!$E$1:$AG$1,0),FALSE)</f>
        <v>#N/A</v>
      </c>
      <c r="BP123" t="e">
        <f ca="1">VLOOKUP($B123,基础扩展表!$E:$AG,MATCH(BP$2,基础扩展表!$E$1:$AG$1,0),FALSE)</f>
        <v>#N/A</v>
      </c>
      <c r="BR123" t="e">
        <f ca="1">VLOOKUP(C123,模型表!D:H,5,FALSE)</f>
        <v>#N/A</v>
      </c>
    </row>
    <row r="124" spans="2:70" x14ac:dyDescent="0.2">
      <c r="B124" t="str">
        <f t="array" aca="1" ref="B124" ca="1">INDEX(基础表!$Y:$Y,SMALL(IF(基础表!$Z:$Z=0,ROW(基础表!$Z:$Z),999),ROW(H118)))&amp;""</f>
        <v/>
      </c>
      <c r="C124" t="e">
        <f ca="1">VLOOKUP(VLOOKUP($B124,基础表!$E:$G,3,FALSE),模型表!$C:$D,2,FALSE)</f>
        <v>#N/A</v>
      </c>
      <c r="E124" t="e">
        <f ca="1">VLOOKUP($B124,基础表!$E:$G,3,FALSE)</f>
        <v>#N/A</v>
      </c>
      <c r="G124" t="e">
        <f ca="1">VLOOKUP($E124,模型表!$C:$G,5,FALSE)</f>
        <v>#N/A</v>
      </c>
      <c r="H124" t="e">
        <f ca="1">VLOOKUP($E124,模型表!$C:$F,4,FALSE)</f>
        <v>#N/A</v>
      </c>
      <c r="I124" t="e">
        <f ca="1">VLOOKUP($E124,模型表!$C:$J,8,FALSE)</f>
        <v>#N/A</v>
      </c>
      <c r="K124" t="str">
        <f t="shared" ca="1" si="12"/>
        <v/>
      </c>
      <c r="L124" t="str">
        <f t="shared" ca="1" si="13"/>
        <v/>
      </c>
      <c r="M124" t="str">
        <f t="shared" ca="1" si="14"/>
        <v/>
      </c>
      <c r="N124" t="str">
        <f t="shared" ca="1" si="15"/>
        <v/>
      </c>
      <c r="O124" t="str">
        <f t="shared" ca="1" si="21"/>
        <v/>
      </c>
      <c r="P124" t="str">
        <f t="shared" ca="1" si="16"/>
        <v/>
      </c>
      <c r="Q124" t="e">
        <f ca="1">VLOOKUP($E124,模型表!$C:$K,9,FALSE)</f>
        <v>#N/A</v>
      </c>
      <c r="S124" t="e">
        <f ca="1">IF(VLOOKUP($E124,模型表!$C:$L,6,FALSE)=0,"",VLOOKUP($E124,模型表!$C:$L,10,FALSE))</f>
        <v>#N/A</v>
      </c>
      <c r="U124" t="e">
        <f ca="1">VLOOKUP($E124,模型表!$C:$Q,11,FALSE)</f>
        <v>#N/A</v>
      </c>
      <c r="Y124" t="e">
        <f ca="1">IF(VLOOKUP($E124,模型表!$C:$N,12,FALSE)="Death",VLOOKUP($E124,模型表!$C:$Q,13,FALSE),"")</f>
        <v>#N/A</v>
      </c>
      <c r="Z124" t="str">
        <f ca="1">IF($B124="","",IF(VLOOKUP($E124,模型表!$C:$O,12,FALSE)="PBuff","["&amp;VLOOKUP($E124,模型表!$C:Q,13,FALSE)&amp;"]","[]"))</f>
        <v/>
      </c>
      <c r="AA124" t="e">
        <f ca="1">VLOOKUP($B124,基础扩展表!$E:$I,5,FALSE)</f>
        <v>#N/A</v>
      </c>
      <c r="AB124" t="e">
        <f ca="1">VLOOKUP($B124,基础扩展表!$E:$I,4,FALSE)</f>
        <v>#N/A</v>
      </c>
      <c r="AC124" t="e">
        <f ca="1">VLOOKUP($B124,基础表!$E:$T,16,FALSE)</f>
        <v>#N/A</v>
      </c>
      <c r="AD124" t="str">
        <f t="shared" ca="1" si="24"/>
        <v/>
      </c>
      <c r="AE124" t="str">
        <f t="shared" ca="1" si="17"/>
        <v/>
      </c>
      <c r="AF124" t="str">
        <f t="shared" ca="1" si="18"/>
        <v/>
      </c>
      <c r="AH124" t="e">
        <f ca="1">VLOOKUP($B124,基础表!$E:$R,14,FALSE)</f>
        <v>#N/A</v>
      </c>
      <c r="AI124" t="e">
        <f ca="1">VLOOKUP($B124,基础表!$E:$S,13,FALSE)</f>
        <v>#N/A</v>
      </c>
      <c r="AK124" t="e">
        <f ca="1">VLOOKUP($B124,基础表!$E:$H,4,FALSE)</f>
        <v>#N/A</v>
      </c>
      <c r="AN124" s="23" t="e">
        <f t="shared" ca="1" si="25"/>
        <v>#N/A</v>
      </c>
      <c r="AO124" s="23" t="str">
        <f t="shared" ca="1" si="19"/>
        <v/>
      </c>
      <c r="AP124" s="23" t="str">
        <f t="shared" ca="1" si="20"/>
        <v/>
      </c>
      <c r="AR124" t="e">
        <f ca="1">VLOOKUP($B124,基础表!$E:$J,4,FALSE)</f>
        <v>#N/A</v>
      </c>
      <c r="AS124" t="e">
        <f ca="1">VLOOKUP($B124,基础表!$E:$J,5,FALSE)</f>
        <v>#N/A</v>
      </c>
      <c r="AT124" t="e">
        <f ca="1">VLOOKUP($B124,基础表!$E:$J,6,FALSE)</f>
        <v>#N/A</v>
      </c>
      <c r="AU124" t="e">
        <f ca="1">VLOOKUP($B124,基础扩展表!$E:$AG,MATCH(AU$2,基础扩展表!$E$1:$AG$1,0),FALSE)</f>
        <v>#N/A</v>
      </c>
      <c r="AV124" t="e">
        <f ca="1">VLOOKUP($B124,基础扩展表!$E:$AG,MATCH(AV$2,基础扩展表!$E$1:$AG$1,0),FALSE)</f>
        <v>#N/A</v>
      </c>
      <c r="AW124" t="e">
        <f ca="1">VLOOKUP($B124,基础扩展表!$E:$AG,MATCH(AW$2,基础扩展表!$E$1:$AG$1,0),FALSE)</f>
        <v>#N/A</v>
      </c>
      <c r="AX124" t="e">
        <f ca="1">VLOOKUP($B124,基础扩展表!$E:$AG,MATCH(AX$2,基础扩展表!$E$1:$AG$1,0),FALSE)</f>
        <v>#N/A</v>
      </c>
      <c r="AY124" t="e">
        <f ca="1">VLOOKUP($B124,基础扩展表!$E:$AG,MATCH(AY$2,基础扩展表!$E$1:$AG$1,0),FALSE)</f>
        <v>#N/A</v>
      </c>
      <c r="AZ124" t="e">
        <f ca="1">VLOOKUP($B124,基础扩展表!$E:$AG,MATCH(AZ$2,基础扩展表!$E$1:$AG$1,0),FALSE)</f>
        <v>#N/A</v>
      </c>
      <c r="BA124" t="e">
        <f ca="1">VLOOKUP($B124,基础扩展表!$E:$AG,MATCH(BA$2,基础扩展表!$E$1:$AG$1,0),FALSE)</f>
        <v>#N/A</v>
      </c>
      <c r="BB124" t="e">
        <f ca="1">VLOOKUP($B124,基础扩展表!$E:$AG,MATCH(BB$2,基础扩展表!$E$1:$AG$1,0),FALSE)</f>
        <v>#N/A</v>
      </c>
      <c r="BC124" t="e">
        <f ca="1">VLOOKUP($B124,基础扩展表!$E:$AG,MATCH(BC$2,基础扩展表!$E$1:$AG$1,0),FALSE)</f>
        <v>#N/A</v>
      </c>
      <c r="BD124" t="e">
        <f ca="1">VLOOKUP($B124,基础扩展表!$E:$AG,MATCH(BD$2,基础扩展表!$E$1:$AG$1,0),FALSE)</f>
        <v>#N/A</v>
      </c>
      <c r="BE124" t="e">
        <f ca="1">VLOOKUP($B124,基础扩展表!$E:$AG,MATCH(BE$2,基础扩展表!$E$1:$AG$1,0),FALSE)</f>
        <v>#N/A</v>
      </c>
      <c r="BF124" t="e">
        <f ca="1">VLOOKUP($B124,基础扩展表!$E:$AG,MATCH(BF$2,基础扩展表!$E$1:$AG$1,0),FALSE)</f>
        <v>#N/A</v>
      </c>
      <c r="BG124" t="e">
        <f ca="1">VLOOKUP($B124,基础扩展表!$E:$AG,MATCH(BG$2,基础扩展表!$E$1:$AG$1,0),FALSE)</f>
        <v>#N/A</v>
      </c>
      <c r="BH124" t="e">
        <f ca="1">VLOOKUP($B124,基础扩展表!$E:$AG,MATCH(BH$2,基础扩展表!$E$1:$AG$1,0),FALSE)</f>
        <v>#N/A</v>
      </c>
      <c r="BI124" t="e">
        <f ca="1">VLOOKUP($B124,基础扩展表!$E:$AG,MATCH(BI$2,基础扩展表!$E$1:$AG$1,0),FALSE)</f>
        <v>#N/A</v>
      </c>
      <c r="BJ124" t="e">
        <f ca="1">VLOOKUP($B124,基础扩展表!$E:$AG,MATCH(BJ$2,基础扩展表!$E$1:$AG$1,0),FALSE)</f>
        <v>#N/A</v>
      </c>
      <c r="BK124" t="e">
        <f ca="1">VLOOKUP($B124,基础扩展表!$E:$AG,MATCH(BK$2,基础扩展表!$E$1:$AG$1,0),FALSE)</f>
        <v>#N/A</v>
      </c>
      <c r="BL124" t="e">
        <f ca="1">VLOOKUP($B124,基础扩展表!$E:$AG,MATCH(BL$2,基础扩展表!$E$1:$AG$1,0),FALSE)</f>
        <v>#N/A</v>
      </c>
      <c r="BM124" t="e">
        <f ca="1">VLOOKUP($B124,基础扩展表!$E:$AG,MATCH(BM$2,基础扩展表!$E$1:$AG$1,0),FALSE)</f>
        <v>#N/A</v>
      </c>
      <c r="BN124" t="e">
        <f ca="1">VLOOKUP($B124,基础扩展表!$E:$AG,MATCH(BN$2,基础扩展表!$E$1:$AG$1,0),FALSE)</f>
        <v>#N/A</v>
      </c>
      <c r="BO124" t="e">
        <f ca="1">VLOOKUP($B124,基础扩展表!$E:$AG,MATCH(BO$2,基础扩展表!$E$1:$AG$1,0),FALSE)</f>
        <v>#N/A</v>
      </c>
      <c r="BP124" t="e">
        <f ca="1">VLOOKUP($B124,基础扩展表!$E:$AG,MATCH(BP$2,基础扩展表!$E$1:$AG$1,0),FALSE)</f>
        <v>#N/A</v>
      </c>
      <c r="BR124" t="e">
        <f ca="1">VLOOKUP(C124,模型表!D:H,5,FALSE)</f>
        <v>#N/A</v>
      </c>
    </row>
    <row r="125" spans="2:70" x14ac:dyDescent="0.2">
      <c r="B125" t="str">
        <f t="array" aca="1" ref="B125" ca="1">INDEX(基础表!$Y:$Y,SMALL(IF(基础表!$Z:$Z=0,ROW(基础表!$Z:$Z),999),ROW(H119)))&amp;""</f>
        <v/>
      </c>
      <c r="C125" t="e">
        <f ca="1">VLOOKUP(VLOOKUP($B125,基础表!$E:$G,3,FALSE),模型表!$C:$D,2,FALSE)</f>
        <v>#N/A</v>
      </c>
      <c r="E125" t="e">
        <f ca="1">VLOOKUP($B125,基础表!$E:$G,3,FALSE)</f>
        <v>#N/A</v>
      </c>
      <c r="G125" t="e">
        <f ca="1">VLOOKUP($E125,模型表!$C:$G,5,FALSE)</f>
        <v>#N/A</v>
      </c>
      <c r="H125" t="e">
        <f ca="1">VLOOKUP($E125,模型表!$C:$F,4,FALSE)</f>
        <v>#N/A</v>
      </c>
      <c r="I125" t="e">
        <f ca="1">VLOOKUP($E125,模型表!$C:$J,8,FALSE)</f>
        <v>#N/A</v>
      </c>
      <c r="K125" t="str">
        <f t="shared" ca="1" si="12"/>
        <v/>
      </c>
      <c r="L125" t="str">
        <f t="shared" ca="1" si="13"/>
        <v/>
      </c>
      <c r="M125" t="str">
        <f t="shared" ca="1" si="14"/>
        <v/>
      </c>
      <c r="N125" t="str">
        <f t="shared" ca="1" si="15"/>
        <v/>
      </c>
      <c r="O125" t="str">
        <f t="shared" ca="1" si="21"/>
        <v/>
      </c>
      <c r="P125" t="str">
        <f t="shared" ca="1" si="16"/>
        <v/>
      </c>
      <c r="Q125" t="e">
        <f ca="1">VLOOKUP($E125,模型表!$C:$K,9,FALSE)</f>
        <v>#N/A</v>
      </c>
      <c r="S125" t="e">
        <f ca="1">IF(VLOOKUP($E125,模型表!$C:$L,6,FALSE)=0,"",VLOOKUP($E125,模型表!$C:$L,10,FALSE))</f>
        <v>#N/A</v>
      </c>
      <c r="U125" t="e">
        <f ca="1">VLOOKUP($E125,模型表!$C:$Q,11,FALSE)</f>
        <v>#N/A</v>
      </c>
      <c r="Y125" t="e">
        <f ca="1">IF(VLOOKUP($E125,模型表!$C:$N,12,FALSE)="Death",VLOOKUP($E125,模型表!$C:$Q,13,FALSE),"")</f>
        <v>#N/A</v>
      </c>
      <c r="Z125" t="str">
        <f ca="1">IF($B125="","",IF(VLOOKUP($E125,模型表!$C:$O,12,FALSE)="PBuff","["&amp;VLOOKUP($E125,模型表!$C:Q,13,FALSE)&amp;"]","[]"))</f>
        <v/>
      </c>
      <c r="AA125" t="e">
        <f ca="1">VLOOKUP($B125,基础扩展表!$E:$I,5,FALSE)</f>
        <v>#N/A</v>
      </c>
      <c r="AB125" t="e">
        <f ca="1">VLOOKUP($B125,基础扩展表!$E:$I,4,FALSE)</f>
        <v>#N/A</v>
      </c>
      <c r="AC125" t="e">
        <f ca="1">VLOOKUP($B125,基础表!$E:$T,16,FALSE)</f>
        <v>#N/A</v>
      </c>
      <c r="AD125" t="str">
        <f t="shared" ca="1" si="24"/>
        <v/>
      </c>
      <c r="AE125" t="str">
        <f t="shared" ca="1" si="17"/>
        <v/>
      </c>
      <c r="AF125" t="str">
        <f t="shared" ca="1" si="18"/>
        <v/>
      </c>
      <c r="AH125" t="e">
        <f ca="1">VLOOKUP($B125,基础表!$E:$R,14,FALSE)</f>
        <v>#N/A</v>
      </c>
      <c r="AI125" t="e">
        <f ca="1">VLOOKUP($B125,基础表!$E:$S,13,FALSE)</f>
        <v>#N/A</v>
      </c>
      <c r="AK125" t="e">
        <f ca="1">VLOOKUP($B125,基础表!$E:$H,4,FALSE)</f>
        <v>#N/A</v>
      </c>
      <c r="AN125" s="23" t="e">
        <f t="shared" ca="1" si="25"/>
        <v>#N/A</v>
      </c>
      <c r="AO125" s="23" t="str">
        <f t="shared" ca="1" si="19"/>
        <v/>
      </c>
      <c r="AP125" s="23" t="str">
        <f t="shared" ca="1" si="20"/>
        <v/>
      </c>
      <c r="AR125" t="e">
        <f ca="1">VLOOKUP($B125,基础表!$E:$J,4,FALSE)</f>
        <v>#N/A</v>
      </c>
      <c r="AS125" t="e">
        <f ca="1">VLOOKUP($B125,基础表!$E:$J,5,FALSE)</f>
        <v>#N/A</v>
      </c>
      <c r="AT125" t="e">
        <f ca="1">VLOOKUP($B125,基础表!$E:$J,6,FALSE)</f>
        <v>#N/A</v>
      </c>
      <c r="AU125" t="e">
        <f ca="1">VLOOKUP($B125,基础扩展表!$E:$AG,MATCH(AU$2,基础扩展表!$E$1:$AG$1,0),FALSE)</f>
        <v>#N/A</v>
      </c>
      <c r="AV125" t="e">
        <f ca="1">VLOOKUP($B125,基础扩展表!$E:$AG,MATCH(AV$2,基础扩展表!$E$1:$AG$1,0),FALSE)</f>
        <v>#N/A</v>
      </c>
      <c r="AW125" t="e">
        <f ca="1">VLOOKUP($B125,基础扩展表!$E:$AG,MATCH(AW$2,基础扩展表!$E$1:$AG$1,0),FALSE)</f>
        <v>#N/A</v>
      </c>
      <c r="AX125" t="e">
        <f ca="1">VLOOKUP($B125,基础扩展表!$E:$AG,MATCH(AX$2,基础扩展表!$E$1:$AG$1,0),FALSE)</f>
        <v>#N/A</v>
      </c>
      <c r="AY125" t="e">
        <f ca="1">VLOOKUP($B125,基础扩展表!$E:$AG,MATCH(AY$2,基础扩展表!$E$1:$AG$1,0),FALSE)</f>
        <v>#N/A</v>
      </c>
      <c r="AZ125" t="e">
        <f ca="1">VLOOKUP($B125,基础扩展表!$E:$AG,MATCH(AZ$2,基础扩展表!$E$1:$AG$1,0),FALSE)</f>
        <v>#N/A</v>
      </c>
      <c r="BA125" t="e">
        <f ca="1">VLOOKUP($B125,基础扩展表!$E:$AG,MATCH(BA$2,基础扩展表!$E$1:$AG$1,0),FALSE)</f>
        <v>#N/A</v>
      </c>
      <c r="BB125" t="e">
        <f ca="1">VLOOKUP($B125,基础扩展表!$E:$AG,MATCH(BB$2,基础扩展表!$E$1:$AG$1,0),FALSE)</f>
        <v>#N/A</v>
      </c>
      <c r="BC125" t="e">
        <f ca="1">VLOOKUP($B125,基础扩展表!$E:$AG,MATCH(BC$2,基础扩展表!$E$1:$AG$1,0),FALSE)</f>
        <v>#N/A</v>
      </c>
      <c r="BD125" t="e">
        <f ca="1">VLOOKUP($B125,基础扩展表!$E:$AG,MATCH(BD$2,基础扩展表!$E$1:$AG$1,0),FALSE)</f>
        <v>#N/A</v>
      </c>
      <c r="BE125" t="e">
        <f ca="1">VLOOKUP($B125,基础扩展表!$E:$AG,MATCH(BE$2,基础扩展表!$E$1:$AG$1,0),FALSE)</f>
        <v>#N/A</v>
      </c>
      <c r="BF125" t="e">
        <f ca="1">VLOOKUP($B125,基础扩展表!$E:$AG,MATCH(BF$2,基础扩展表!$E$1:$AG$1,0),FALSE)</f>
        <v>#N/A</v>
      </c>
      <c r="BG125" t="e">
        <f ca="1">VLOOKUP($B125,基础扩展表!$E:$AG,MATCH(BG$2,基础扩展表!$E$1:$AG$1,0),FALSE)</f>
        <v>#N/A</v>
      </c>
      <c r="BH125" t="e">
        <f ca="1">VLOOKUP($B125,基础扩展表!$E:$AG,MATCH(BH$2,基础扩展表!$E$1:$AG$1,0),FALSE)</f>
        <v>#N/A</v>
      </c>
      <c r="BI125" t="e">
        <f ca="1">VLOOKUP($B125,基础扩展表!$E:$AG,MATCH(BI$2,基础扩展表!$E$1:$AG$1,0),FALSE)</f>
        <v>#N/A</v>
      </c>
      <c r="BJ125" t="e">
        <f ca="1">VLOOKUP($B125,基础扩展表!$E:$AG,MATCH(BJ$2,基础扩展表!$E$1:$AG$1,0),FALSE)</f>
        <v>#N/A</v>
      </c>
      <c r="BK125" t="e">
        <f ca="1">VLOOKUP($B125,基础扩展表!$E:$AG,MATCH(BK$2,基础扩展表!$E$1:$AG$1,0),FALSE)</f>
        <v>#N/A</v>
      </c>
      <c r="BL125" t="e">
        <f ca="1">VLOOKUP($B125,基础扩展表!$E:$AG,MATCH(BL$2,基础扩展表!$E$1:$AG$1,0),FALSE)</f>
        <v>#N/A</v>
      </c>
      <c r="BM125" t="e">
        <f ca="1">VLOOKUP($B125,基础扩展表!$E:$AG,MATCH(BM$2,基础扩展表!$E$1:$AG$1,0),FALSE)</f>
        <v>#N/A</v>
      </c>
      <c r="BN125" t="e">
        <f ca="1">VLOOKUP($B125,基础扩展表!$E:$AG,MATCH(BN$2,基础扩展表!$E$1:$AG$1,0),FALSE)</f>
        <v>#N/A</v>
      </c>
      <c r="BO125" t="e">
        <f ca="1">VLOOKUP($B125,基础扩展表!$E:$AG,MATCH(BO$2,基础扩展表!$E$1:$AG$1,0),FALSE)</f>
        <v>#N/A</v>
      </c>
      <c r="BP125" t="e">
        <f ca="1">VLOOKUP($B125,基础扩展表!$E:$AG,MATCH(BP$2,基础扩展表!$E$1:$AG$1,0),FALSE)</f>
        <v>#N/A</v>
      </c>
      <c r="BR125" t="e">
        <f ca="1">VLOOKUP(C125,模型表!D:H,5,FALSE)</f>
        <v>#N/A</v>
      </c>
    </row>
    <row r="126" spans="2:70" x14ac:dyDescent="0.2">
      <c r="B126" t="str">
        <f t="array" aca="1" ref="B126" ca="1">INDEX(基础表!$Y:$Y,SMALL(IF(基础表!$Z:$Z=0,ROW(基础表!$Z:$Z),999),ROW(H120)))&amp;""</f>
        <v/>
      </c>
      <c r="C126" t="e">
        <f ca="1">VLOOKUP(VLOOKUP($B126,基础表!$E:$G,3,FALSE),模型表!$C:$D,2,FALSE)</f>
        <v>#N/A</v>
      </c>
      <c r="E126" t="e">
        <f ca="1">VLOOKUP($B126,基础表!$E:$G,3,FALSE)</f>
        <v>#N/A</v>
      </c>
      <c r="G126" t="e">
        <f ca="1">VLOOKUP($E126,模型表!$C:$G,5,FALSE)</f>
        <v>#N/A</v>
      </c>
      <c r="H126" t="e">
        <f ca="1">VLOOKUP($E126,模型表!$C:$F,4,FALSE)</f>
        <v>#N/A</v>
      </c>
      <c r="I126" t="e">
        <f ca="1">VLOOKUP($E126,模型表!$C:$J,8,FALSE)</f>
        <v>#N/A</v>
      </c>
      <c r="K126" t="str">
        <f t="shared" ca="1" si="12"/>
        <v/>
      </c>
      <c r="L126" t="str">
        <f t="shared" ca="1" si="13"/>
        <v/>
      </c>
      <c r="M126" t="str">
        <f t="shared" ca="1" si="14"/>
        <v/>
      </c>
      <c r="N126" t="str">
        <f t="shared" ca="1" si="15"/>
        <v/>
      </c>
      <c r="O126" t="str">
        <f t="shared" ca="1" si="21"/>
        <v/>
      </c>
      <c r="P126" t="str">
        <f t="shared" ca="1" si="16"/>
        <v/>
      </c>
      <c r="Q126" t="e">
        <f ca="1">VLOOKUP($E126,模型表!$C:$K,9,FALSE)</f>
        <v>#N/A</v>
      </c>
      <c r="S126" t="e">
        <f ca="1">IF(VLOOKUP($E126,模型表!$C:$L,6,FALSE)=0,"",VLOOKUP($E126,模型表!$C:$L,10,FALSE))</f>
        <v>#N/A</v>
      </c>
      <c r="U126" t="e">
        <f ca="1">VLOOKUP($E126,模型表!$C:$Q,11,FALSE)</f>
        <v>#N/A</v>
      </c>
      <c r="Y126" t="e">
        <f ca="1">IF(VLOOKUP($E126,模型表!$C:$N,12,FALSE)="Death",VLOOKUP($E126,模型表!$C:$Q,13,FALSE),"")</f>
        <v>#N/A</v>
      </c>
      <c r="Z126" t="str">
        <f ca="1">IF($B126="","",IF(VLOOKUP($E126,模型表!$C:$O,12,FALSE)="PBuff","["&amp;VLOOKUP($E126,模型表!$C:Q,13,FALSE)&amp;"]","[]"))</f>
        <v/>
      </c>
      <c r="AA126" t="e">
        <f ca="1">VLOOKUP($B126,基础扩展表!$E:$I,5,FALSE)</f>
        <v>#N/A</v>
      </c>
      <c r="AB126" t="e">
        <f ca="1">VLOOKUP($B126,基础扩展表!$E:$I,4,FALSE)</f>
        <v>#N/A</v>
      </c>
      <c r="AC126" t="e">
        <f ca="1">VLOOKUP($B126,基础表!$E:$T,16,FALSE)</f>
        <v>#N/A</v>
      </c>
      <c r="AD126" t="str">
        <f t="shared" ca="1" si="24"/>
        <v/>
      </c>
      <c r="AE126" t="str">
        <f t="shared" ca="1" si="17"/>
        <v/>
      </c>
      <c r="AF126" t="str">
        <f t="shared" ca="1" si="18"/>
        <v/>
      </c>
      <c r="AH126" t="e">
        <f ca="1">VLOOKUP($B126,基础表!$E:$R,14,FALSE)</f>
        <v>#N/A</v>
      </c>
      <c r="AI126" t="e">
        <f ca="1">VLOOKUP($B126,基础表!$E:$S,13,FALSE)</f>
        <v>#N/A</v>
      </c>
      <c r="AK126" t="e">
        <f ca="1">VLOOKUP($B126,基础表!$E:$H,4,FALSE)</f>
        <v>#N/A</v>
      </c>
      <c r="AN126" s="23" t="e">
        <f t="shared" ca="1" si="25"/>
        <v>#N/A</v>
      </c>
      <c r="AO126" s="23" t="str">
        <f t="shared" ca="1" si="19"/>
        <v/>
      </c>
      <c r="AP126" s="23" t="str">
        <f t="shared" ca="1" si="20"/>
        <v/>
      </c>
      <c r="AR126" t="e">
        <f ca="1">VLOOKUP($B126,基础表!$E:$J,4,FALSE)</f>
        <v>#N/A</v>
      </c>
      <c r="AS126" t="e">
        <f ca="1">VLOOKUP($B126,基础表!$E:$J,5,FALSE)</f>
        <v>#N/A</v>
      </c>
      <c r="AT126" t="e">
        <f ca="1">VLOOKUP($B126,基础表!$E:$J,6,FALSE)</f>
        <v>#N/A</v>
      </c>
      <c r="AU126" t="e">
        <f ca="1">VLOOKUP($B126,基础扩展表!$E:$AG,MATCH(AU$2,基础扩展表!$E$1:$AG$1,0),FALSE)</f>
        <v>#N/A</v>
      </c>
      <c r="AV126" t="e">
        <f ca="1">VLOOKUP($B126,基础扩展表!$E:$AG,MATCH(AV$2,基础扩展表!$E$1:$AG$1,0),FALSE)</f>
        <v>#N/A</v>
      </c>
      <c r="AW126" t="e">
        <f ca="1">VLOOKUP($B126,基础扩展表!$E:$AG,MATCH(AW$2,基础扩展表!$E$1:$AG$1,0),FALSE)</f>
        <v>#N/A</v>
      </c>
      <c r="AX126" t="e">
        <f ca="1">VLOOKUP($B126,基础扩展表!$E:$AG,MATCH(AX$2,基础扩展表!$E$1:$AG$1,0),FALSE)</f>
        <v>#N/A</v>
      </c>
      <c r="AY126" t="e">
        <f ca="1">VLOOKUP($B126,基础扩展表!$E:$AG,MATCH(AY$2,基础扩展表!$E$1:$AG$1,0),FALSE)</f>
        <v>#N/A</v>
      </c>
      <c r="AZ126" t="e">
        <f ca="1">VLOOKUP($B126,基础扩展表!$E:$AG,MATCH(AZ$2,基础扩展表!$E$1:$AG$1,0),FALSE)</f>
        <v>#N/A</v>
      </c>
      <c r="BA126" t="e">
        <f ca="1">VLOOKUP($B126,基础扩展表!$E:$AG,MATCH(BA$2,基础扩展表!$E$1:$AG$1,0),FALSE)</f>
        <v>#N/A</v>
      </c>
      <c r="BB126" t="e">
        <f ca="1">VLOOKUP($B126,基础扩展表!$E:$AG,MATCH(BB$2,基础扩展表!$E$1:$AG$1,0),FALSE)</f>
        <v>#N/A</v>
      </c>
      <c r="BC126" t="e">
        <f ca="1">VLOOKUP($B126,基础扩展表!$E:$AG,MATCH(BC$2,基础扩展表!$E$1:$AG$1,0),FALSE)</f>
        <v>#N/A</v>
      </c>
      <c r="BD126" t="e">
        <f ca="1">VLOOKUP($B126,基础扩展表!$E:$AG,MATCH(BD$2,基础扩展表!$E$1:$AG$1,0),FALSE)</f>
        <v>#N/A</v>
      </c>
      <c r="BE126" t="e">
        <f ca="1">VLOOKUP($B126,基础扩展表!$E:$AG,MATCH(BE$2,基础扩展表!$E$1:$AG$1,0),FALSE)</f>
        <v>#N/A</v>
      </c>
      <c r="BF126" t="e">
        <f ca="1">VLOOKUP($B126,基础扩展表!$E:$AG,MATCH(BF$2,基础扩展表!$E$1:$AG$1,0),FALSE)</f>
        <v>#N/A</v>
      </c>
      <c r="BG126" t="e">
        <f ca="1">VLOOKUP($B126,基础扩展表!$E:$AG,MATCH(BG$2,基础扩展表!$E$1:$AG$1,0),FALSE)</f>
        <v>#N/A</v>
      </c>
      <c r="BH126" t="e">
        <f ca="1">VLOOKUP($B126,基础扩展表!$E:$AG,MATCH(BH$2,基础扩展表!$E$1:$AG$1,0),FALSE)</f>
        <v>#N/A</v>
      </c>
      <c r="BI126" t="e">
        <f ca="1">VLOOKUP($B126,基础扩展表!$E:$AG,MATCH(BI$2,基础扩展表!$E$1:$AG$1,0),FALSE)</f>
        <v>#N/A</v>
      </c>
      <c r="BJ126" t="e">
        <f ca="1">VLOOKUP($B126,基础扩展表!$E:$AG,MATCH(BJ$2,基础扩展表!$E$1:$AG$1,0),FALSE)</f>
        <v>#N/A</v>
      </c>
      <c r="BK126" t="e">
        <f ca="1">VLOOKUP($B126,基础扩展表!$E:$AG,MATCH(BK$2,基础扩展表!$E$1:$AG$1,0),FALSE)</f>
        <v>#N/A</v>
      </c>
      <c r="BL126" t="e">
        <f ca="1">VLOOKUP($B126,基础扩展表!$E:$AG,MATCH(BL$2,基础扩展表!$E$1:$AG$1,0),FALSE)</f>
        <v>#N/A</v>
      </c>
      <c r="BM126" t="e">
        <f ca="1">VLOOKUP($B126,基础扩展表!$E:$AG,MATCH(BM$2,基础扩展表!$E$1:$AG$1,0),FALSE)</f>
        <v>#N/A</v>
      </c>
      <c r="BN126" t="e">
        <f ca="1">VLOOKUP($B126,基础扩展表!$E:$AG,MATCH(BN$2,基础扩展表!$E$1:$AG$1,0),FALSE)</f>
        <v>#N/A</v>
      </c>
      <c r="BO126" t="e">
        <f ca="1">VLOOKUP($B126,基础扩展表!$E:$AG,MATCH(BO$2,基础扩展表!$E$1:$AG$1,0),FALSE)</f>
        <v>#N/A</v>
      </c>
      <c r="BP126" t="e">
        <f ca="1">VLOOKUP($B126,基础扩展表!$E:$AG,MATCH(BP$2,基础扩展表!$E$1:$AG$1,0),FALSE)</f>
        <v>#N/A</v>
      </c>
      <c r="BR126" t="e">
        <f ca="1">VLOOKUP(C126,模型表!D:H,5,FALSE)</f>
        <v>#N/A</v>
      </c>
    </row>
    <row r="127" spans="2:70" x14ac:dyDescent="0.2">
      <c r="B127" t="str">
        <f t="array" aca="1" ref="B127" ca="1">INDEX(基础表!$Y:$Y,SMALL(IF(基础表!$Z:$Z=0,ROW(基础表!$Z:$Z),999),ROW(H121)))&amp;""</f>
        <v/>
      </c>
      <c r="C127" t="e">
        <f ca="1">VLOOKUP(VLOOKUP($B127,基础表!$E:$G,3,FALSE),模型表!$C:$D,2,FALSE)</f>
        <v>#N/A</v>
      </c>
      <c r="E127" t="e">
        <f ca="1">VLOOKUP($B127,基础表!$E:$G,3,FALSE)</f>
        <v>#N/A</v>
      </c>
      <c r="G127" t="e">
        <f ca="1">VLOOKUP($E127,模型表!$C:$G,5,FALSE)</f>
        <v>#N/A</v>
      </c>
      <c r="H127" t="e">
        <f ca="1">VLOOKUP($E127,模型表!$C:$F,4,FALSE)</f>
        <v>#N/A</v>
      </c>
      <c r="I127" t="e">
        <f ca="1">VLOOKUP($E127,模型表!$C:$J,8,FALSE)</f>
        <v>#N/A</v>
      </c>
      <c r="K127" t="str">
        <f t="shared" ca="1" si="12"/>
        <v/>
      </c>
      <c r="L127" t="str">
        <f t="shared" ca="1" si="13"/>
        <v/>
      </c>
      <c r="M127" t="str">
        <f t="shared" ca="1" si="14"/>
        <v/>
      </c>
      <c r="N127" t="str">
        <f t="shared" ca="1" si="15"/>
        <v/>
      </c>
      <c r="O127" t="str">
        <f t="shared" ca="1" si="21"/>
        <v/>
      </c>
      <c r="P127" t="str">
        <f t="shared" ca="1" si="16"/>
        <v/>
      </c>
      <c r="Q127" t="e">
        <f ca="1">VLOOKUP($E127,模型表!$C:$K,9,FALSE)</f>
        <v>#N/A</v>
      </c>
      <c r="S127" t="e">
        <f ca="1">IF(VLOOKUP($E127,模型表!$C:$L,6,FALSE)=0,"",VLOOKUP($E127,模型表!$C:$L,10,FALSE))</f>
        <v>#N/A</v>
      </c>
      <c r="U127" t="e">
        <f ca="1">VLOOKUP($E127,模型表!$C:$Q,11,FALSE)</f>
        <v>#N/A</v>
      </c>
      <c r="Y127" t="e">
        <f ca="1">IF(VLOOKUP($E127,模型表!$C:$N,12,FALSE)="Death",VLOOKUP($E127,模型表!$C:$Q,13,FALSE),"")</f>
        <v>#N/A</v>
      </c>
      <c r="Z127" t="str">
        <f ca="1">IF($B127="","",IF(VLOOKUP($E127,模型表!$C:$O,12,FALSE)="PBuff","["&amp;VLOOKUP($E127,模型表!$C:Q,13,FALSE)&amp;"]","[]"))</f>
        <v/>
      </c>
      <c r="AA127" t="e">
        <f ca="1">VLOOKUP($B127,基础扩展表!$E:$I,5,FALSE)</f>
        <v>#N/A</v>
      </c>
      <c r="AB127" t="e">
        <f ca="1">VLOOKUP($B127,基础扩展表!$E:$I,4,FALSE)</f>
        <v>#N/A</v>
      </c>
      <c r="AC127" t="e">
        <f ca="1">VLOOKUP($B127,基础表!$E:$T,16,FALSE)</f>
        <v>#N/A</v>
      </c>
      <c r="AD127" t="str">
        <f t="shared" ca="1" si="24"/>
        <v/>
      </c>
      <c r="AE127" t="str">
        <f t="shared" ca="1" si="17"/>
        <v/>
      </c>
      <c r="AF127" t="str">
        <f t="shared" ca="1" si="18"/>
        <v/>
      </c>
      <c r="AH127" t="e">
        <f ca="1">VLOOKUP($B127,基础表!$E:$R,14,FALSE)</f>
        <v>#N/A</v>
      </c>
      <c r="AI127" t="e">
        <f ca="1">VLOOKUP($B127,基础表!$E:$S,13,FALSE)</f>
        <v>#N/A</v>
      </c>
      <c r="AK127" t="e">
        <f ca="1">VLOOKUP($B127,基础表!$E:$H,4,FALSE)</f>
        <v>#N/A</v>
      </c>
      <c r="AN127" s="23" t="e">
        <f t="shared" ca="1" si="25"/>
        <v>#N/A</v>
      </c>
      <c r="AO127" s="23" t="str">
        <f t="shared" ca="1" si="19"/>
        <v/>
      </c>
      <c r="AP127" s="23" t="str">
        <f t="shared" ca="1" si="20"/>
        <v/>
      </c>
      <c r="AR127" t="e">
        <f ca="1">VLOOKUP($B127,基础表!$E:$J,4,FALSE)</f>
        <v>#N/A</v>
      </c>
      <c r="AS127" t="e">
        <f ca="1">VLOOKUP($B127,基础表!$E:$J,5,FALSE)</f>
        <v>#N/A</v>
      </c>
      <c r="AT127" t="e">
        <f ca="1">VLOOKUP($B127,基础表!$E:$J,6,FALSE)</f>
        <v>#N/A</v>
      </c>
      <c r="AU127" t="e">
        <f ca="1">VLOOKUP($B127,基础扩展表!$E:$AG,MATCH(AU$2,基础扩展表!$E$1:$AG$1,0),FALSE)</f>
        <v>#N/A</v>
      </c>
      <c r="AV127" t="e">
        <f ca="1">VLOOKUP($B127,基础扩展表!$E:$AG,MATCH(AV$2,基础扩展表!$E$1:$AG$1,0),FALSE)</f>
        <v>#N/A</v>
      </c>
      <c r="AW127" t="e">
        <f ca="1">VLOOKUP($B127,基础扩展表!$E:$AG,MATCH(AW$2,基础扩展表!$E$1:$AG$1,0),FALSE)</f>
        <v>#N/A</v>
      </c>
      <c r="AX127" t="e">
        <f ca="1">VLOOKUP($B127,基础扩展表!$E:$AG,MATCH(AX$2,基础扩展表!$E$1:$AG$1,0),FALSE)</f>
        <v>#N/A</v>
      </c>
      <c r="AY127" t="e">
        <f ca="1">VLOOKUP($B127,基础扩展表!$E:$AG,MATCH(AY$2,基础扩展表!$E$1:$AG$1,0),FALSE)</f>
        <v>#N/A</v>
      </c>
      <c r="AZ127" t="e">
        <f ca="1">VLOOKUP($B127,基础扩展表!$E:$AG,MATCH(AZ$2,基础扩展表!$E$1:$AG$1,0),FALSE)</f>
        <v>#N/A</v>
      </c>
      <c r="BA127" t="e">
        <f ca="1">VLOOKUP($B127,基础扩展表!$E:$AG,MATCH(BA$2,基础扩展表!$E$1:$AG$1,0),FALSE)</f>
        <v>#N/A</v>
      </c>
      <c r="BB127" t="e">
        <f ca="1">VLOOKUP($B127,基础扩展表!$E:$AG,MATCH(BB$2,基础扩展表!$E$1:$AG$1,0),FALSE)</f>
        <v>#N/A</v>
      </c>
      <c r="BC127" t="e">
        <f ca="1">VLOOKUP($B127,基础扩展表!$E:$AG,MATCH(BC$2,基础扩展表!$E$1:$AG$1,0),FALSE)</f>
        <v>#N/A</v>
      </c>
      <c r="BD127" t="e">
        <f ca="1">VLOOKUP($B127,基础扩展表!$E:$AG,MATCH(BD$2,基础扩展表!$E$1:$AG$1,0),FALSE)</f>
        <v>#N/A</v>
      </c>
      <c r="BE127" t="e">
        <f ca="1">VLOOKUP($B127,基础扩展表!$E:$AG,MATCH(BE$2,基础扩展表!$E$1:$AG$1,0),FALSE)</f>
        <v>#N/A</v>
      </c>
      <c r="BF127" t="e">
        <f ca="1">VLOOKUP($B127,基础扩展表!$E:$AG,MATCH(BF$2,基础扩展表!$E$1:$AG$1,0),FALSE)</f>
        <v>#N/A</v>
      </c>
      <c r="BG127" t="e">
        <f ca="1">VLOOKUP($B127,基础扩展表!$E:$AG,MATCH(BG$2,基础扩展表!$E$1:$AG$1,0),FALSE)</f>
        <v>#N/A</v>
      </c>
      <c r="BH127" t="e">
        <f ca="1">VLOOKUP($B127,基础扩展表!$E:$AG,MATCH(BH$2,基础扩展表!$E$1:$AG$1,0),FALSE)</f>
        <v>#N/A</v>
      </c>
      <c r="BI127" t="e">
        <f ca="1">VLOOKUP($B127,基础扩展表!$E:$AG,MATCH(BI$2,基础扩展表!$E$1:$AG$1,0),FALSE)</f>
        <v>#N/A</v>
      </c>
      <c r="BJ127" t="e">
        <f ca="1">VLOOKUP($B127,基础扩展表!$E:$AG,MATCH(BJ$2,基础扩展表!$E$1:$AG$1,0),FALSE)</f>
        <v>#N/A</v>
      </c>
      <c r="BK127" t="e">
        <f ca="1">VLOOKUP($B127,基础扩展表!$E:$AG,MATCH(BK$2,基础扩展表!$E$1:$AG$1,0),FALSE)</f>
        <v>#N/A</v>
      </c>
      <c r="BL127" t="e">
        <f ca="1">VLOOKUP($B127,基础扩展表!$E:$AG,MATCH(BL$2,基础扩展表!$E$1:$AG$1,0),FALSE)</f>
        <v>#N/A</v>
      </c>
      <c r="BM127" t="e">
        <f ca="1">VLOOKUP($B127,基础扩展表!$E:$AG,MATCH(BM$2,基础扩展表!$E$1:$AG$1,0),FALSE)</f>
        <v>#N/A</v>
      </c>
      <c r="BN127" t="e">
        <f ca="1">VLOOKUP($B127,基础扩展表!$E:$AG,MATCH(BN$2,基础扩展表!$E$1:$AG$1,0),FALSE)</f>
        <v>#N/A</v>
      </c>
      <c r="BO127" t="e">
        <f ca="1">VLOOKUP($B127,基础扩展表!$E:$AG,MATCH(BO$2,基础扩展表!$E$1:$AG$1,0),FALSE)</f>
        <v>#N/A</v>
      </c>
      <c r="BP127" t="e">
        <f ca="1">VLOOKUP($B127,基础扩展表!$E:$AG,MATCH(BP$2,基础扩展表!$E$1:$AG$1,0),FALSE)</f>
        <v>#N/A</v>
      </c>
      <c r="BR127" t="e">
        <f ca="1">VLOOKUP(C127,模型表!D:H,5,FALSE)</f>
        <v>#N/A</v>
      </c>
    </row>
    <row r="128" spans="2:70" x14ac:dyDescent="0.2">
      <c r="B128" t="str">
        <f t="array" aca="1" ref="B128" ca="1">INDEX(基础表!$Y:$Y,SMALL(IF(基础表!$Z:$Z=0,ROW(基础表!$Z:$Z),999),ROW(H122)))&amp;""</f>
        <v/>
      </c>
      <c r="C128" t="e">
        <f ca="1">VLOOKUP(VLOOKUP($B128,基础表!$E:$G,3,FALSE),模型表!$C:$D,2,FALSE)</f>
        <v>#N/A</v>
      </c>
      <c r="E128" t="e">
        <f ca="1">VLOOKUP($B128,基础表!$E:$G,3,FALSE)</f>
        <v>#N/A</v>
      </c>
      <c r="G128" t="e">
        <f ca="1">VLOOKUP($E128,模型表!$C:$G,5,FALSE)</f>
        <v>#N/A</v>
      </c>
      <c r="H128" t="e">
        <f ca="1">VLOOKUP($E128,模型表!$C:$F,4,FALSE)</f>
        <v>#N/A</v>
      </c>
      <c r="I128" t="e">
        <f ca="1">VLOOKUP($E128,模型表!$C:$J,8,FALSE)</f>
        <v>#N/A</v>
      </c>
      <c r="K128" t="str">
        <f t="shared" ca="1" si="12"/>
        <v/>
      </c>
      <c r="L128" t="str">
        <f t="shared" ca="1" si="13"/>
        <v/>
      </c>
      <c r="M128" t="str">
        <f t="shared" ca="1" si="14"/>
        <v/>
      </c>
      <c r="N128" t="str">
        <f t="shared" ca="1" si="15"/>
        <v/>
      </c>
      <c r="O128" t="str">
        <f t="shared" ca="1" si="21"/>
        <v/>
      </c>
      <c r="P128" t="str">
        <f t="shared" ca="1" si="16"/>
        <v/>
      </c>
      <c r="Q128" t="e">
        <f ca="1">VLOOKUP($E128,模型表!$C:$K,9,FALSE)</f>
        <v>#N/A</v>
      </c>
      <c r="S128" t="e">
        <f ca="1">IF(VLOOKUP($E128,模型表!$C:$L,6,FALSE)=0,"",VLOOKUP($E128,模型表!$C:$L,10,FALSE))</f>
        <v>#N/A</v>
      </c>
      <c r="U128" t="e">
        <f ca="1">VLOOKUP($E128,模型表!$C:$Q,11,FALSE)</f>
        <v>#N/A</v>
      </c>
      <c r="Y128" t="e">
        <f ca="1">IF(VLOOKUP($E128,模型表!$C:$N,12,FALSE)="Death",VLOOKUP($E128,模型表!$C:$Q,13,FALSE),"")</f>
        <v>#N/A</v>
      </c>
      <c r="Z128" t="str">
        <f ca="1">IF($B128="","",IF(VLOOKUP($E128,模型表!$C:$O,12,FALSE)="PBuff","["&amp;VLOOKUP($E128,模型表!$C:Q,13,FALSE)&amp;"]","[]"))</f>
        <v/>
      </c>
      <c r="AA128" t="e">
        <f ca="1">VLOOKUP($B128,基础扩展表!$E:$I,5,FALSE)</f>
        <v>#N/A</v>
      </c>
      <c r="AB128" t="e">
        <f ca="1">VLOOKUP($B128,基础扩展表!$E:$I,4,FALSE)</f>
        <v>#N/A</v>
      </c>
      <c r="AC128" t="e">
        <f ca="1">VLOOKUP($B128,基础表!$E:$T,16,FALSE)</f>
        <v>#N/A</v>
      </c>
      <c r="AD128" t="str">
        <f t="shared" ca="1" si="24"/>
        <v/>
      </c>
      <c r="AE128" t="str">
        <f t="shared" ca="1" si="17"/>
        <v/>
      </c>
      <c r="AF128" t="str">
        <f t="shared" ca="1" si="18"/>
        <v/>
      </c>
      <c r="AH128" t="e">
        <f ca="1">VLOOKUP($B128,基础表!$E:$R,14,FALSE)</f>
        <v>#N/A</v>
      </c>
      <c r="AI128" t="e">
        <f ca="1">VLOOKUP($B128,基础表!$E:$S,13,FALSE)</f>
        <v>#N/A</v>
      </c>
      <c r="AK128" t="e">
        <f ca="1">VLOOKUP($B128,基础表!$E:$H,4,FALSE)</f>
        <v>#N/A</v>
      </c>
      <c r="AN128" s="23" t="e">
        <f t="shared" ca="1" si="25"/>
        <v>#N/A</v>
      </c>
      <c r="AO128" s="23" t="str">
        <f t="shared" ca="1" si="19"/>
        <v/>
      </c>
      <c r="AP128" s="23" t="str">
        <f t="shared" ca="1" si="20"/>
        <v/>
      </c>
      <c r="AR128" t="e">
        <f ca="1">VLOOKUP($B128,基础表!$E:$J,4,FALSE)</f>
        <v>#N/A</v>
      </c>
      <c r="AS128" t="e">
        <f ca="1">VLOOKUP($B128,基础表!$E:$J,5,FALSE)</f>
        <v>#N/A</v>
      </c>
      <c r="AT128" t="e">
        <f ca="1">VLOOKUP($B128,基础表!$E:$J,6,FALSE)</f>
        <v>#N/A</v>
      </c>
      <c r="AU128" t="e">
        <f ca="1">VLOOKUP($B128,基础扩展表!$E:$AG,MATCH(AU$2,基础扩展表!$E$1:$AG$1,0),FALSE)</f>
        <v>#N/A</v>
      </c>
      <c r="AV128" t="e">
        <f ca="1">VLOOKUP($B128,基础扩展表!$E:$AG,MATCH(AV$2,基础扩展表!$E$1:$AG$1,0),FALSE)</f>
        <v>#N/A</v>
      </c>
      <c r="AW128" t="e">
        <f ca="1">VLOOKUP($B128,基础扩展表!$E:$AG,MATCH(AW$2,基础扩展表!$E$1:$AG$1,0),FALSE)</f>
        <v>#N/A</v>
      </c>
      <c r="AX128" t="e">
        <f ca="1">VLOOKUP($B128,基础扩展表!$E:$AG,MATCH(AX$2,基础扩展表!$E$1:$AG$1,0),FALSE)</f>
        <v>#N/A</v>
      </c>
      <c r="AY128" t="e">
        <f ca="1">VLOOKUP($B128,基础扩展表!$E:$AG,MATCH(AY$2,基础扩展表!$E$1:$AG$1,0),FALSE)</f>
        <v>#N/A</v>
      </c>
      <c r="AZ128" t="e">
        <f ca="1">VLOOKUP($B128,基础扩展表!$E:$AG,MATCH(AZ$2,基础扩展表!$E$1:$AG$1,0),FALSE)</f>
        <v>#N/A</v>
      </c>
      <c r="BA128" t="e">
        <f ca="1">VLOOKUP($B128,基础扩展表!$E:$AG,MATCH(BA$2,基础扩展表!$E$1:$AG$1,0),FALSE)</f>
        <v>#N/A</v>
      </c>
      <c r="BB128" t="e">
        <f ca="1">VLOOKUP($B128,基础扩展表!$E:$AG,MATCH(BB$2,基础扩展表!$E$1:$AG$1,0),FALSE)</f>
        <v>#N/A</v>
      </c>
      <c r="BC128" t="e">
        <f ca="1">VLOOKUP($B128,基础扩展表!$E:$AG,MATCH(BC$2,基础扩展表!$E$1:$AG$1,0),FALSE)</f>
        <v>#N/A</v>
      </c>
      <c r="BD128" t="e">
        <f ca="1">VLOOKUP($B128,基础扩展表!$E:$AG,MATCH(BD$2,基础扩展表!$E$1:$AG$1,0),FALSE)</f>
        <v>#N/A</v>
      </c>
      <c r="BE128" t="e">
        <f ca="1">VLOOKUP($B128,基础扩展表!$E:$AG,MATCH(BE$2,基础扩展表!$E$1:$AG$1,0),FALSE)</f>
        <v>#N/A</v>
      </c>
      <c r="BF128" t="e">
        <f ca="1">VLOOKUP($B128,基础扩展表!$E:$AG,MATCH(BF$2,基础扩展表!$E$1:$AG$1,0),FALSE)</f>
        <v>#N/A</v>
      </c>
      <c r="BG128" t="e">
        <f ca="1">VLOOKUP($B128,基础扩展表!$E:$AG,MATCH(BG$2,基础扩展表!$E$1:$AG$1,0),FALSE)</f>
        <v>#N/A</v>
      </c>
      <c r="BH128" t="e">
        <f ca="1">VLOOKUP($B128,基础扩展表!$E:$AG,MATCH(BH$2,基础扩展表!$E$1:$AG$1,0),FALSE)</f>
        <v>#N/A</v>
      </c>
      <c r="BI128" t="e">
        <f ca="1">VLOOKUP($B128,基础扩展表!$E:$AG,MATCH(BI$2,基础扩展表!$E$1:$AG$1,0),FALSE)</f>
        <v>#N/A</v>
      </c>
      <c r="BJ128" t="e">
        <f ca="1">VLOOKUP($B128,基础扩展表!$E:$AG,MATCH(BJ$2,基础扩展表!$E$1:$AG$1,0),FALSE)</f>
        <v>#N/A</v>
      </c>
      <c r="BK128" t="e">
        <f ca="1">VLOOKUP($B128,基础扩展表!$E:$AG,MATCH(BK$2,基础扩展表!$E$1:$AG$1,0),FALSE)</f>
        <v>#N/A</v>
      </c>
      <c r="BL128" t="e">
        <f ca="1">VLOOKUP($B128,基础扩展表!$E:$AG,MATCH(BL$2,基础扩展表!$E$1:$AG$1,0),FALSE)</f>
        <v>#N/A</v>
      </c>
      <c r="BM128" t="e">
        <f ca="1">VLOOKUP($B128,基础扩展表!$E:$AG,MATCH(BM$2,基础扩展表!$E$1:$AG$1,0),FALSE)</f>
        <v>#N/A</v>
      </c>
      <c r="BN128" t="e">
        <f ca="1">VLOOKUP($B128,基础扩展表!$E:$AG,MATCH(BN$2,基础扩展表!$E$1:$AG$1,0),FALSE)</f>
        <v>#N/A</v>
      </c>
      <c r="BO128" t="e">
        <f ca="1">VLOOKUP($B128,基础扩展表!$E:$AG,MATCH(BO$2,基础扩展表!$E$1:$AG$1,0),FALSE)</f>
        <v>#N/A</v>
      </c>
      <c r="BP128" t="e">
        <f ca="1">VLOOKUP($B128,基础扩展表!$E:$AG,MATCH(BP$2,基础扩展表!$E$1:$AG$1,0),FALSE)</f>
        <v>#N/A</v>
      </c>
      <c r="BR128" t="e">
        <f ca="1">VLOOKUP(C128,模型表!D:H,5,FALSE)</f>
        <v>#N/A</v>
      </c>
    </row>
    <row r="129" spans="2:70" x14ac:dyDescent="0.2">
      <c r="B129" t="str">
        <f t="array" aca="1" ref="B129" ca="1">INDEX(基础表!$Y:$Y,SMALL(IF(基础表!$Z:$Z=0,ROW(基础表!$Z:$Z),999),ROW(H123)))&amp;""</f>
        <v/>
      </c>
      <c r="C129" t="e">
        <f ca="1">VLOOKUP(VLOOKUP($B129,基础表!$E:$G,3,FALSE),模型表!$C:$D,2,FALSE)</f>
        <v>#N/A</v>
      </c>
      <c r="E129" t="e">
        <f ca="1">VLOOKUP($B129,基础表!$E:$G,3,FALSE)</f>
        <v>#N/A</v>
      </c>
      <c r="G129" t="e">
        <f ca="1">VLOOKUP($E129,模型表!$C:$G,5,FALSE)</f>
        <v>#N/A</v>
      </c>
      <c r="H129" t="e">
        <f ca="1">VLOOKUP($E129,模型表!$C:$F,4,FALSE)</f>
        <v>#N/A</v>
      </c>
      <c r="I129" t="e">
        <f ca="1">VLOOKUP($E129,模型表!$C:$J,8,FALSE)</f>
        <v>#N/A</v>
      </c>
      <c r="K129" t="str">
        <f t="shared" ca="1" si="12"/>
        <v/>
      </c>
      <c r="L129" t="str">
        <f t="shared" ca="1" si="13"/>
        <v/>
      </c>
      <c r="M129" t="str">
        <f t="shared" ca="1" si="14"/>
        <v/>
      </c>
      <c r="N129" t="str">
        <f t="shared" ca="1" si="15"/>
        <v/>
      </c>
      <c r="O129" t="str">
        <f t="shared" ca="1" si="21"/>
        <v/>
      </c>
      <c r="P129" t="str">
        <f t="shared" ca="1" si="16"/>
        <v/>
      </c>
      <c r="Q129" t="e">
        <f ca="1">VLOOKUP($E129,模型表!$C:$K,9,FALSE)</f>
        <v>#N/A</v>
      </c>
      <c r="S129" t="e">
        <f ca="1">IF(VLOOKUP($E129,模型表!$C:$L,6,FALSE)=0,"",VLOOKUP($E129,模型表!$C:$L,10,FALSE))</f>
        <v>#N/A</v>
      </c>
      <c r="U129" t="e">
        <f ca="1">VLOOKUP($E129,模型表!$C:$Q,11,FALSE)</f>
        <v>#N/A</v>
      </c>
      <c r="Y129" t="e">
        <f ca="1">IF(VLOOKUP($E129,模型表!$C:$N,12,FALSE)="Death",VLOOKUP($E129,模型表!$C:$Q,13,FALSE),"")</f>
        <v>#N/A</v>
      </c>
      <c r="Z129" t="str">
        <f ca="1">IF($B129="","",IF(VLOOKUP($E129,模型表!$C:$O,12,FALSE)="PBuff","["&amp;VLOOKUP($E129,模型表!$C:Q,13,FALSE)&amp;"]","[]"))</f>
        <v/>
      </c>
      <c r="AA129" t="e">
        <f ca="1">VLOOKUP($B129,基础扩展表!$E:$I,5,FALSE)</f>
        <v>#N/A</v>
      </c>
      <c r="AB129" t="e">
        <f ca="1">VLOOKUP($B129,基础扩展表!$E:$I,4,FALSE)</f>
        <v>#N/A</v>
      </c>
      <c r="AC129" t="e">
        <f ca="1">VLOOKUP($B129,基础表!$E:$T,16,FALSE)</f>
        <v>#N/A</v>
      </c>
      <c r="AD129" t="str">
        <f t="shared" ca="1" si="24"/>
        <v/>
      </c>
      <c r="AE129" t="str">
        <f t="shared" ca="1" si="17"/>
        <v/>
      </c>
      <c r="AF129" t="str">
        <f t="shared" ca="1" si="18"/>
        <v/>
      </c>
      <c r="AH129" t="e">
        <f ca="1">VLOOKUP($B129,基础表!$E:$R,14,FALSE)</f>
        <v>#N/A</v>
      </c>
      <c r="AI129" t="e">
        <f ca="1">VLOOKUP($B129,基础表!$E:$S,13,FALSE)</f>
        <v>#N/A</v>
      </c>
      <c r="AK129" t="e">
        <f ca="1">VLOOKUP($B129,基础表!$E:$H,4,FALSE)</f>
        <v>#N/A</v>
      </c>
      <c r="AN129" s="23" t="e">
        <f t="shared" ca="1" si="25"/>
        <v>#N/A</v>
      </c>
      <c r="AO129" s="23" t="str">
        <f t="shared" ca="1" si="19"/>
        <v/>
      </c>
      <c r="AP129" s="23" t="str">
        <f t="shared" ca="1" si="20"/>
        <v/>
      </c>
      <c r="AR129" t="e">
        <f ca="1">VLOOKUP($B129,基础表!$E:$J,4,FALSE)</f>
        <v>#N/A</v>
      </c>
      <c r="AS129" t="e">
        <f ca="1">VLOOKUP($B129,基础表!$E:$J,5,FALSE)</f>
        <v>#N/A</v>
      </c>
      <c r="AT129" t="e">
        <f ca="1">VLOOKUP($B129,基础表!$E:$J,6,FALSE)</f>
        <v>#N/A</v>
      </c>
      <c r="AU129" t="e">
        <f ca="1">VLOOKUP($B129,基础扩展表!$E:$AG,MATCH(AU$2,基础扩展表!$E$1:$AG$1,0),FALSE)</f>
        <v>#N/A</v>
      </c>
      <c r="AV129" t="e">
        <f ca="1">VLOOKUP($B129,基础扩展表!$E:$AG,MATCH(AV$2,基础扩展表!$E$1:$AG$1,0),FALSE)</f>
        <v>#N/A</v>
      </c>
      <c r="AW129" t="e">
        <f ca="1">VLOOKUP($B129,基础扩展表!$E:$AG,MATCH(AW$2,基础扩展表!$E$1:$AG$1,0),FALSE)</f>
        <v>#N/A</v>
      </c>
      <c r="AX129" t="e">
        <f ca="1">VLOOKUP($B129,基础扩展表!$E:$AG,MATCH(AX$2,基础扩展表!$E$1:$AG$1,0),FALSE)</f>
        <v>#N/A</v>
      </c>
      <c r="AY129" t="e">
        <f ca="1">VLOOKUP($B129,基础扩展表!$E:$AG,MATCH(AY$2,基础扩展表!$E$1:$AG$1,0),FALSE)</f>
        <v>#N/A</v>
      </c>
      <c r="AZ129" t="e">
        <f ca="1">VLOOKUP($B129,基础扩展表!$E:$AG,MATCH(AZ$2,基础扩展表!$E$1:$AG$1,0),FALSE)</f>
        <v>#N/A</v>
      </c>
      <c r="BA129" t="e">
        <f ca="1">VLOOKUP($B129,基础扩展表!$E:$AG,MATCH(BA$2,基础扩展表!$E$1:$AG$1,0),FALSE)</f>
        <v>#N/A</v>
      </c>
      <c r="BB129" t="e">
        <f ca="1">VLOOKUP($B129,基础扩展表!$E:$AG,MATCH(BB$2,基础扩展表!$E$1:$AG$1,0),FALSE)</f>
        <v>#N/A</v>
      </c>
      <c r="BC129" t="e">
        <f ca="1">VLOOKUP($B129,基础扩展表!$E:$AG,MATCH(BC$2,基础扩展表!$E$1:$AG$1,0),FALSE)</f>
        <v>#N/A</v>
      </c>
      <c r="BD129" t="e">
        <f ca="1">VLOOKUP($B129,基础扩展表!$E:$AG,MATCH(BD$2,基础扩展表!$E$1:$AG$1,0),FALSE)</f>
        <v>#N/A</v>
      </c>
      <c r="BE129" t="e">
        <f ca="1">VLOOKUP($B129,基础扩展表!$E:$AG,MATCH(BE$2,基础扩展表!$E$1:$AG$1,0),FALSE)</f>
        <v>#N/A</v>
      </c>
      <c r="BF129" t="e">
        <f ca="1">VLOOKUP($B129,基础扩展表!$E:$AG,MATCH(BF$2,基础扩展表!$E$1:$AG$1,0),FALSE)</f>
        <v>#N/A</v>
      </c>
      <c r="BG129" t="e">
        <f ca="1">VLOOKUP($B129,基础扩展表!$E:$AG,MATCH(BG$2,基础扩展表!$E$1:$AG$1,0),FALSE)</f>
        <v>#N/A</v>
      </c>
      <c r="BH129" t="e">
        <f ca="1">VLOOKUP($B129,基础扩展表!$E:$AG,MATCH(BH$2,基础扩展表!$E$1:$AG$1,0),FALSE)</f>
        <v>#N/A</v>
      </c>
      <c r="BI129" t="e">
        <f ca="1">VLOOKUP($B129,基础扩展表!$E:$AG,MATCH(BI$2,基础扩展表!$E$1:$AG$1,0),FALSE)</f>
        <v>#N/A</v>
      </c>
      <c r="BJ129" t="e">
        <f ca="1">VLOOKUP($B129,基础扩展表!$E:$AG,MATCH(BJ$2,基础扩展表!$E$1:$AG$1,0),FALSE)</f>
        <v>#N/A</v>
      </c>
      <c r="BK129" t="e">
        <f ca="1">VLOOKUP($B129,基础扩展表!$E:$AG,MATCH(BK$2,基础扩展表!$E$1:$AG$1,0),FALSE)</f>
        <v>#N/A</v>
      </c>
      <c r="BL129" t="e">
        <f ca="1">VLOOKUP($B129,基础扩展表!$E:$AG,MATCH(BL$2,基础扩展表!$E$1:$AG$1,0),FALSE)</f>
        <v>#N/A</v>
      </c>
      <c r="BM129" t="e">
        <f ca="1">VLOOKUP($B129,基础扩展表!$E:$AG,MATCH(BM$2,基础扩展表!$E$1:$AG$1,0),FALSE)</f>
        <v>#N/A</v>
      </c>
      <c r="BN129" t="e">
        <f ca="1">VLOOKUP($B129,基础扩展表!$E:$AG,MATCH(BN$2,基础扩展表!$E$1:$AG$1,0),FALSE)</f>
        <v>#N/A</v>
      </c>
      <c r="BO129" t="e">
        <f ca="1">VLOOKUP($B129,基础扩展表!$E:$AG,MATCH(BO$2,基础扩展表!$E$1:$AG$1,0),FALSE)</f>
        <v>#N/A</v>
      </c>
      <c r="BP129" t="e">
        <f ca="1">VLOOKUP($B129,基础扩展表!$E:$AG,MATCH(BP$2,基础扩展表!$E$1:$AG$1,0),FALSE)</f>
        <v>#N/A</v>
      </c>
      <c r="BR129" t="e">
        <f ca="1">VLOOKUP(C129,模型表!D:H,5,FALSE)</f>
        <v>#N/A</v>
      </c>
    </row>
    <row r="130" spans="2:70" x14ac:dyDescent="0.2">
      <c r="B130" t="str">
        <f t="array" aca="1" ref="B130" ca="1">INDEX(基础表!$Y:$Y,SMALL(IF(基础表!$Z:$Z=0,ROW(基础表!$Z:$Z),999),ROW(H124)))&amp;""</f>
        <v/>
      </c>
      <c r="C130" t="e">
        <f ca="1">VLOOKUP(VLOOKUP($B130,基础表!$E:$G,3,FALSE),模型表!$C:$D,2,FALSE)</f>
        <v>#N/A</v>
      </c>
      <c r="E130" t="e">
        <f ca="1">VLOOKUP($B130,基础表!$E:$G,3,FALSE)</f>
        <v>#N/A</v>
      </c>
      <c r="G130" t="e">
        <f ca="1">VLOOKUP($E130,模型表!$C:$G,5,FALSE)</f>
        <v>#N/A</v>
      </c>
      <c r="H130" t="e">
        <f ca="1">VLOOKUP($E130,模型表!$C:$F,4,FALSE)</f>
        <v>#N/A</v>
      </c>
      <c r="I130" t="e">
        <f ca="1">VLOOKUP($E130,模型表!$C:$J,8,FALSE)</f>
        <v>#N/A</v>
      </c>
      <c r="K130" t="str">
        <f t="shared" ca="1" si="12"/>
        <v/>
      </c>
      <c r="L130" t="str">
        <f t="shared" ca="1" si="13"/>
        <v/>
      </c>
      <c r="M130" t="str">
        <f t="shared" ca="1" si="14"/>
        <v/>
      </c>
      <c r="N130" t="str">
        <f t="shared" ca="1" si="15"/>
        <v/>
      </c>
      <c r="O130" t="str">
        <f t="shared" ca="1" si="21"/>
        <v/>
      </c>
      <c r="P130" t="str">
        <f t="shared" ca="1" si="16"/>
        <v/>
      </c>
      <c r="Q130" t="e">
        <f ca="1">VLOOKUP($E130,模型表!$C:$K,9,FALSE)</f>
        <v>#N/A</v>
      </c>
      <c r="S130" t="e">
        <f ca="1">IF(VLOOKUP($E130,模型表!$C:$L,6,FALSE)=0,"",VLOOKUP($E130,模型表!$C:$L,10,FALSE))</f>
        <v>#N/A</v>
      </c>
      <c r="U130" t="e">
        <f ca="1">VLOOKUP($E130,模型表!$C:$Q,11,FALSE)</f>
        <v>#N/A</v>
      </c>
      <c r="Y130" t="e">
        <f ca="1">IF(VLOOKUP($E130,模型表!$C:$N,12,FALSE)="Death",VLOOKUP($E130,模型表!$C:$Q,13,FALSE),"")</f>
        <v>#N/A</v>
      </c>
      <c r="Z130" t="str">
        <f ca="1">IF($B130="","",IF(VLOOKUP($E130,模型表!$C:$O,12,FALSE)="PBuff","["&amp;VLOOKUP($E130,模型表!$C:Q,13,FALSE)&amp;"]","[]"))</f>
        <v/>
      </c>
      <c r="AA130" t="e">
        <f ca="1">VLOOKUP($B130,基础扩展表!$E:$I,5,FALSE)</f>
        <v>#N/A</v>
      </c>
      <c r="AB130" t="e">
        <f ca="1">VLOOKUP($B130,基础扩展表!$E:$I,4,FALSE)</f>
        <v>#N/A</v>
      </c>
      <c r="AC130" t="e">
        <f ca="1">VLOOKUP($B130,基础表!$E:$T,16,FALSE)</f>
        <v>#N/A</v>
      </c>
      <c r="AD130" t="str">
        <f t="shared" ca="1" si="24"/>
        <v/>
      </c>
      <c r="AE130" t="str">
        <f t="shared" ca="1" si="17"/>
        <v/>
      </c>
      <c r="AF130" t="str">
        <f t="shared" ca="1" si="18"/>
        <v/>
      </c>
      <c r="AH130" t="e">
        <f ca="1">VLOOKUP($B130,基础表!$E:$R,14,FALSE)</f>
        <v>#N/A</v>
      </c>
      <c r="AI130" t="e">
        <f ca="1">VLOOKUP($B130,基础表!$E:$S,13,FALSE)</f>
        <v>#N/A</v>
      </c>
      <c r="AK130" t="e">
        <f ca="1">VLOOKUP($B130,基础表!$E:$H,4,FALSE)</f>
        <v>#N/A</v>
      </c>
      <c r="AN130" s="23" t="e">
        <f t="shared" ca="1" si="25"/>
        <v>#N/A</v>
      </c>
      <c r="AO130" s="23" t="str">
        <f t="shared" ca="1" si="19"/>
        <v/>
      </c>
      <c r="AP130" s="23" t="str">
        <f t="shared" ca="1" si="20"/>
        <v/>
      </c>
      <c r="AR130" t="e">
        <f ca="1">VLOOKUP($B130,基础表!$E:$J,4,FALSE)</f>
        <v>#N/A</v>
      </c>
      <c r="AS130" t="e">
        <f ca="1">VLOOKUP($B130,基础表!$E:$J,5,FALSE)</f>
        <v>#N/A</v>
      </c>
      <c r="AT130" t="e">
        <f ca="1">VLOOKUP($B130,基础表!$E:$J,6,FALSE)</f>
        <v>#N/A</v>
      </c>
      <c r="AU130" t="e">
        <f ca="1">VLOOKUP($B130,基础扩展表!$E:$AG,MATCH(AU$2,基础扩展表!$E$1:$AG$1,0),FALSE)</f>
        <v>#N/A</v>
      </c>
      <c r="AV130" t="e">
        <f ca="1">VLOOKUP($B130,基础扩展表!$E:$AG,MATCH(AV$2,基础扩展表!$E$1:$AG$1,0),FALSE)</f>
        <v>#N/A</v>
      </c>
      <c r="AW130" t="e">
        <f ca="1">VLOOKUP($B130,基础扩展表!$E:$AG,MATCH(AW$2,基础扩展表!$E$1:$AG$1,0),FALSE)</f>
        <v>#N/A</v>
      </c>
      <c r="AX130" t="e">
        <f ca="1">VLOOKUP($B130,基础扩展表!$E:$AG,MATCH(AX$2,基础扩展表!$E$1:$AG$1,0),FALSE)</f>
        <v>#N/A</v>
      </c>
      <c r="AY130" t="e">
        <f ca="1">VLOOKUP($B130,基础扩展表!$E:$AG,MATCH(AY$2,基础扩展表!$E$1:$AG$1,0),FALSE)</f>
        <v>#N/A</v>
      </c>
      <c r="AZ130" t="e">
        <f ca="1">VLOOKUP($B130,基础扩展表!$E:$AG,MATCH(AZ$2,基础扩展表!$E$1:$AG$1,0),FALSE)</f>
        <v>#N/A</v>
      </c>
      <c r="BA130" t="e">
        <f ca="1">VLOOKUP($B130,基础扩展表!$E:$AG,MATCH(BA$2,基础扩展表!$E$1:$AG$1,0),FALSE)</f>
        <v>#N/A</v>
      </c>
      <c r="BB130" t="e">
        <f ca="1">VLOOKUP($B130,基础扩展表!$E:$AG,MATCH(BB$2,基础扩展表!$E$1:$AG$1,0),FALSE)</f>
        <v>#N/A</v>
      </c>
      <c r="BC130" t="e">
        <f ca="1">VLOOKUP($B130,基础扩展表!$E:$AG,MATCH(BC$2,基础扩展表!$E$1:$AG$1,0),FALSE)</f>
        <v>#N/A</v>
      </c>
      <c r="BD130" t="e">
        <f ca="1">VLOOKUP($B130,基础扩展表!$E:$AG,MATCH(BD$2,基础扩展表!$E$1:$AG$1,0),FALSE)</f>
        <v>#N/A</v>
      </c>
      <c r="BE130" t="e">
        <f ca="1">VLOOKUP($B130,基础扩展表!$E:$AG,MATCH(BE$2,基础扩展表!$E$1:$AG$1,0),FALSE)</f>
        <v>#N/A</v>
      </c>
      <c r="BF130" t="e">
        <f ca="1">VLOOKUP($B130,基础扩展表!$E:$AG,MATCH(BF$2,基础扩展表!$E$1:$AG$1,0),FALSE)</f>
        <v>#N/A</v>
      </c>
      <c r="BG130" t="e">
        <f ca="1">VLOOKUP($B130,基础扩展表!$E:$AG,MATCH(BG$2,基础扩展表!$E$1:$AG$1,0),FALSE)</f>
        <v>#N/A</v>
      </c>
      <c r="BH130" t="e">
        <f ca="1">VLOOKUP($B130,基础扩展表!$E:$AG,MATCH(BH$2,基础扩展表!$E$1:$AG$1,0),FALSE)</f>
        <v>#N/A</v>
      </c>
      <c r="BI130" t="e">
        <f ca="1">VLOOKUP($B130,基础扩展表!$E:$AG,MATCH(BI$2,基础扩展表!$E$1:$AG$1,0),FALSE)</f>
        <v>#N/A</v>
      </c>
      <c r="BJ130" t="e">
        <f ca="1">VLOOKUP($B130,基础扩展表!$E:$AG,MATCH(BJ$2,基础扩展表!$E$1:$AG$1,0),FALSE)</f>
        <v>#N/A</v>
      </c>
      <c r="BK130" t="e">
        <f ca="1">VLOOKUP($B130,基础扩展表!$E:$AG,MATCH(BK$2,基础扩展表!$E$1:$AG$1,0),FALSE)</f>
        <v>#N/A</v>
      </c>
      <c r="BL130" t="e">
        <f ca="1">VLOOKUP($B130,基础扩展表!$E:$AG,MATCH(BL$2,基础扩展表!$E$1:$AG$1,0),FALSE)</f>
        <v>#N/A</v>
      </c>
      <c r="BM130" t="e">
        <f ca="1">VLOOKUP($B130,基础扩展表!$E:$AG,MATCH(BM$2,基础扩展表!$E$1:$AG$1,0),FALSE)</f>
        <v>#N/A</v>
      </c>
      <c r="BN130" t="e">
        <f ca="1">VLOOKUP($B130,基础扩展表!$E:$AG,MATCH(BN$2,基础扩展表!$E$1:$AG$1,0),FALSE)</f>
        <v>#N/A</v>
      </c>
      <c r="BO130" t="e">
        <f ca="1">VLOOKUP($B130,基础扩展表!$E:$AG,MATCH(BO$2,基础扩展表!$E$1:$AG$1,0),FALSE)</f>
        <v>#N/A</v>
      </c>
      <c r="BP130" t="e">
        <f ca="1">VLOOKUP($B130,基础扩展表!$E:$AG,MATCH(BP$2,基础扩展表!$E$1:$AG$1,0),FALSE)</f>
        <v>#N/A</v>
      </c>
      <c r="BR130" t="e">
        <f ca="1">VLOOKUP(C130,模型表!D:H,5,FALSE)</f>
        <v>#N/A</v>
      </c>
    </row>
    <row r="131" spans="2:70" x14ac:dyDescent="0.2">
      <c r="B131" t="str">
        <f t="array" aca="1" ref="B131" ca="1">INDEX(基础表!$Y:$Y,SMALL(IF(基础表!$Z:$Z=0,ROW(基础表!$Z:$Z),999),ROW(H125)))&amp;""</f>
        <v/>
      </c>
      <c r="C131" t="e">
        <f ca="1">VLOOKUP(VLOOKUP($B131,基础表!$E:$G,3,FALSE),模型表!$C:$D,2,FALSE)</f>
        <v>#N/A</v>
      </c>
      <c r="E131" t="e">
        <f ca="1">VLOOKUP($B131,基础表!$E:$G,3,FALSE)</f>
        <v>#N/A</v>
      </c>
      <c r="G131" t="e">
        <f ca="1">VLOOKUP($E131,模型表!$C:$G,5,FALSE)</f>
        <v>#N/A</v>
      </c>
      <c r="H131" t="e">
        <f ca="1">VLOOKUP($E131,模型表!$C:$F,4,FALSE)</f>
        <v>#N/A</v>
      </c>
      <c r="I131" t="e">
        <f ca="1">VLOOKUP($E131,模型表!$C:$J,8,FALSE)</f>
        <v>#N/A</v>
      </c>
      <c r="K131" t="str">
        <f t="shared" ca="1" si="12"/>
        <v/>
      </c>
      <c r="L131" t="str">
        <f t="shared" ca="1" si="13"/>
        <v/>
      </c>
      <c r="M131" t="str">
        <f t="shared" ca="1" si="14"/>
        <v/>
      </c>
      <c r="N131" t="str">
        <f t="shared" ca="1" si="15"/>
        <v/>
      </c>
      <c r="O131" t="str">
        <f t="shared" ca="1" si="21"/>
        <v/>
      </c>
      <c r="P131" t="str">
        <f t="shared" ca="1" si="16"/>
        <v/>
      </c>
      <c r="Q131" t="e">
        <f ca="1">VLOOKUP($E131,模型表!$C:$K,9,FALSE)</f>
        <v>#N/A</v>
      </c>
      <c r="S131" t="e">
        <f ca="1">IF(VLOOKUP($E131,模型表!$C:$L,6,FALSE)=0,"",VLOOKUP($E131,模型表!$C:$L,10,FALSE))</f>
        <v>#N/A</v>
      </c>
      <c r="U131" t="e">
        <f ca="1">VLOOKUP($E131,模型表!$C:$Q,11,FALSE)</f>
        <v>#N/A</v>
      </c>
      <c r="Y131" t="e">
        <f ca="1">IF(VLOOKUP($E131,模型表!$C:$N,12,FALSE)="Death",VLOOKUP($E131,模型表!$C:$Q,13,FALSE),"")</f>
        <v>#N/A</v>
      </c>
      <c r="Z131" t="str">
        <f ca="1">IF($B131="","",IF(VLOOKUP($E131,模型表!$C:$O,12,FALSE)="PBuff","["&amp;VLOOKUP($E131,模型表!$C:Q,13,FALSE)&amp;"]","[]"))</f>
        <v/>
      </c>
      <c r="AA131" t="e">
        <f ca="1">VLOOKUP($B131,基础扩展表!$E:$I,5,FALSE)</f>
        <v>#N/A</v>
      </c>
      <c r="AB131" t="e">
        <f ca="1">VLOOKUP($B131,基础扩展表!$E:$I,4,FALSE)</f>
        <v>#N/A</v>
      </c>
      <c r="AC131" t="e">
        <f ca="1">VLOOKUP($B131,基础表!$E:$T,16,FALSE)</f>
        <v>#N/A</v>
      </c>
      <c r="AD131" t="str">
        <f t="shared" ca="1" si="24"/>
        <v/>
      </c>
      <c r="AE131" t="str">
        <f t="shared" ca="1" si="17"/>
        <v/>
      </c>
      <c r="AF131" t="str">
        <f t="shared" ca="1" si="18"/>
        <v/>
      </c>
      <c r="AH131" t="e">
        <f ca="1">VLOOKUP($B131,基础表!$E:$R,14,FALSE)</f>
        <v>#N/A</v>
      </c>
      <c r="AI131" t="e">
        <f ca="1">VLOOKUP($B131,基础表!$E:$S,13,FALSE)</f>
        <v>#N/A</v>
      </c>
      <c r="AK131" t="e">
        <f ca="1">VLOOKUP($B131,基础表!$E:$H,4,FALSE)</f>
        <v>#N/A</v>
      </c>
      <c r="AN131" s="23" t="e">
        <f t="shared" ca="1" si="25"/>
        <v>#N/A</v>
      </c>
      <c r="AO131" s="23" t="str">
        <f t="shared" ca="1" si="19"/>
        <v/>
      </c>
      <c r="AP131" s="23" t="str">
        <f t="shared" ca="1" si="20"/>
        <v/>
      </c>
      <c r="AR131" t="e">
        <f ca="1">VLOOKUP($B131,基础表!$E:$J,4,FALSE)</f>
        <v>#N/A</v>
      </c>
      <c r="AS131" t="e">
        <f ca="1">VLOOKUP($B131,基础表!$E:$J,5,FALSE)</f>
        <v>#N/A</v>
      </c>
      <c r="AT131" t="e">
        <f ca="1">VLOOKUP($B131,基础表!$E:$J,6,FALSE)</f>
        <v>#N/A</v>
      </c>
      <c r="AU131" t="e">
        <f ca="1">VLOOKUP($B131,基础扩展表!$E:$AG,MATCH(AU$2,基础扩展表!$E$1:$AG$1,0),FALSE)</f>
        <v>#N/A</v>
      </c>
      <c r="AV131" t="e">
        <f ca="1">VLOOKUP($B131,基础扩展表!$E:$AG,MATCH(AV$2,基础扩展表!$E$1:$AG$1,0),FALSE)</f>
        <v>#N/A</v>
      </c>
      <c r="AW131" t="e">
        <f ca="1">VLOOKUP($B131,基础扩展表!$E:$AG,MATCH(AW$2,基础扩展表!$E$1:$AG$1,0),FALSE)</f>
        <v>#N/A</v>
      </c>
      <c r="AX131" t="e">
        <f ca="1">VLOOKUP($B131,基础扩展表!$E:$AG,MATCH(AX$2,基础扩展表!$E$1:$AG$1,0),FALSE)</f>
        <v>#N/A</v>
      </c>
      <c r="AY131" t="e">
        <f ca="1">VLOOKUP($B131,基础扩展表!$E:$AG,MATCH(AY$2,基础扩展表!$E$1:$AG$1,0),FALSE)</f>
        <v>#N/A</v>
      </c>
      <c r="AZ131" t="e">
        <f ca="1">VLOOKUP($B131,基础扩展表!$E:$AG,MATCH(AZ$2,基础扩展表!$E$1:$AG$1,0),FALSE)</f>
        <v>#N/A</v>
      </c>
      <c r="BA131" t="e">
        <f ca="1">VLOOKUP($B131,基础扩展表!$E:$AG,MATCH(BA$2,基础扩展表!$E$1:$AG$1,0),FALSE)</f>
        <v>#N/A</v>
      </c>
      <c r="BB131" t="e">
        <f ca="1">VLOOKUP($B131,基础扩展表!$E:$AG,MATCH(BB$2,基础扩展表!$E$1:$AG$1,0),FALSE)</f>
        <v>#N/A</v>
      </c>
      <c r="BC131" t="e">
        <f ca="1">VLOOKUP($B131,基础扩展表!$E:$AG,MATCH(BC$2,基础扩展表!$E$1:$AG$1,0),FALSE)</f>
        <v>#N/A</v>
      </c>
      <c r="BD131" t="e">
        <f ca="1">VLOOKUP($B131,基础扩展表!$E:$AG,MATCH(BD$2,基础扩展表!$E$1:$AG$1,0),FALSE)</f>
        <v>#N/A</v>
      </c>
      <c r="BE131" t="e">
        <f ca="1">VLOOKUP($B131,基础扩展表!$E:$AG,MATCH(BE$2,基础扩展表!$E$1:$AG$1,0),FALSE)</f>
        <v>#N/A</v>
      </c>
      <c r="BF131" t="e">
        <f ca="1">VLOOKUP($B131,基础扩展表!$E:$AG,MATCH(BF$2,基础扩展表!$E$1:$AG$1,0),FALSE)</f>
        <v>#N/A</v>
      </c>
      <c r="BG131" t="e">
        <f ca="1">VLOOKUP($B131,基础扩展表!$E:$AG,MATCH(BG$2,基础扩展表!$E$1:$AG$1,0),FALSE)</f>
        <v>#N/A</v>
      </c>
      <c r="BH131" t="e">
        <f ca="1">VLOOKUP($B131,基础扩展表!$E:$AG,MATCH(BH$2,基础扩展表!$E$1:$AG$1,0),FALSE)</f>
        <v>#N/A</v>
      </c>
      <c r="BI131" t="e">
        <f ca="1">VLOOKUP($B131,基础扩展表!$E:$AG,MATCH(BI$2,基础扩展表!$E$1:$AG$1,0),FALSE)</f>
        <v>#N/A</v>
      </c>
      <c r="BJ131" t="e">
        <f ca="1">VLOOKUP($B131,基础扩展表!$E:$AG,MATCH(BJ$2,基础扩展表!$E$1:$AG$1,0),FALSE)</f>
        <v>#N/A</v>
      </c>
      <c r="BK131" t="e">
        <f ca="1">VLOOKUP($B131,基础扩展表!$E:$AG,MATCH(BK$2,基础扩展表!$E$1:$AG$1,0),FALSE)</f>
        <v>#N/A</v>
      </c>
      <c r="BL131" t="e">
        <f ca="1">VLOOKUP($B131,基础扩展表!$E:$AG,MATCH(BL$2,基础扩展表!$E$1:$AG$1,0),FALSE)</f>
        <v>#N/A</v>
      </c>
      <c r="BM131" t="e">
        <f ca="1">VLOOKUP($B131,基础扩展表!$E:$AG,MATCH(BM$2,基础扩展表!$E$1:$AG$1,0),FALSE)</f>
        <v>#N/A</v>
      </c>
      <c r="BN131" t="e">
        <f ca="1">VLOOKUP($B131,基础扩展表!$E:$AG,MATCH(BN$2,基础扩展表!$E$1:$AG$1,0),FALSE)</f>
        <v>#N/A</v>
      </c>
      <c r="BO131" t="e">
        <f ca="1">VLOOKUP($B131,基础扩展表!$E:$AG,MATCH(BO$2,基础扩展表!$E$1:$AG$1,0),FALSE)</f>
        <v>#N/A</v>
      </c>
      <c r="BP131" t="e">
        <f ca="1">VLOOKUP($B131,基础扩展表!$E:$AG,MATCH(BP$2,基础扩展表!$E$1:$AG$1,0),FALSE)</f>
        <v>#N/A</v>
      </c>
      <c r="BR131" t="e">
        <f ca="1">VLOOKUP(C131,模型表!D:H,5,FALSE)</f>
        <v>#N/A</v>
      </c>
    </row>
    <row r="132" spans="2:70" x14ac:dyDescent="0.2">
      <c r="B132" t="str">
        <f t="array" aca="1" ref="B132" ca="1">INDEX(基础表!$Y:$Y,SMALL(IF(基础表!$Z:$Z=0,ROW(基础表!$Z:$Z),999),ROW(H126)))&amp;""</f>
        <v/>
      </c>
      <c r="C132" t="e">
        <f ca="1">VLOOKUP(VLOOKUP($B132,基础表!$E:$G,3,FALSE),模型表!$C:$D,2,FALSE)</f>
        <v>#N/A</v>
      </c>
      <c r="E132" t="e">
        <f ca="1">VLOOKUP($B132,基础表!$E:$G,3,FALSE)</f>
        <v>#N/A</v>
      </c>
      <c r="G132" t="e">
        <f ca="1">VLOOKUP($E132,模型表!$C:$G,5,FALSE)</f>
        <v>#N/A</v>
      </c>
      <c r="H132" t="e">
        <f ca="1">VLOOKUP($E132,模型表!$C:$F,4,FALSE)</f>
        <v>#N/A</v>
      </c>
      <c r="I132" t="e">
        <f ca="1">VLOOKUP($E132,模型表!$C:$J,8,FALSE)</f>
        <v>#N/A</v>
      </c>
      <c r="K132" t="str">
        <f t="shared" ca="1" si="12"/>
        <v/>
      </c>
      <c r="L132" t="str">
        <f t="shared" ca="1" si="13"/>
        <v/>
      </c>
      <c r="M132" t="str">
        <f t="shared" ca="1" si="14"/>
        <v/>
      </c>
      <c r="N132" t="str">
        <f t="shared" ca="1" si="15"/>
        <v/>
      </c>
      <c r="O132" t="str">
        <f t="shared" ca="1" si="21"/>
        <v/>
      </c>
      <c r="P132" t="str">
        <f t="shared" ca="1" si="16"/>
        <v/>
      </c>
      <c r="Q132" t="e">
        <f ca="1">VLOOKUP($E132,模型表!$C:$K,9,FALSE)</f>
        <v>#N/A</v>
      </c>
      <c r="S132" t="e">
        <f ca="1">IF(VLOOKUP($E132,模型表!$C:$L,6,FALSE)=0,"",VLOOKUP($E132,模型表!$C:$L,10,FALSE))</f>
        <v>#N/A</v>
      </c>
      <c r="U132" t="e">
        <f ca="1">VLOOKUP($E132,模型表!$C:$Q,11,FALSE)</f>
        <v>#N/A</v>
      </c>
      <c r="Y132" t="e">
        <f ca="1">IF(VLOOKUP($E132,模型表!$C:$N,12,FALSE)="Death",VLOOKUP($E132,模型表!$C:$Q,13,FALSE),"")</f>
        <v>#N/A</v>
      </c>
      <c r="Z132" t="str">
        <f ca="1">IF($B132="","",IF(VLOOKUP($E132,模型表!$C:$O,12,FALSE)="PBuff","["&amp;VLOOKUP($E132,模型表!$C:Q,13,FALSE)&amp;"]","[]"))</f>
        <v/>
      </c>
      <c r="AA132" t="e">
        <f ca="1">VLOOKUP($B132,基础扩展表!$E:$I,5,FALSE)</f>
        <v>#N/A</v>
      </c>
      <c r="AB132" t="e">
        <f ca="1">VLOOKUP($B132,基础扩展表!$E:$I,4,FALSE)</f>
        <v>#N/A</v>
      </c>
      <c r="AC132" t="e">
        <f ca="1">VLOOKUP($B132,基础表!$E:$T,16,FALSE)</f>
        <v>#N/A</v>
      </c>
      <c r="AD132" t="str">
        <f t="shared" ca="1" si="24"/>
        <v/>
      </c>
      <c r="AE132" t="str">
        <f t="shared" ca="1" si="17"/>
        <v/>
      </c>
      <c r="AF132" t="str">
        <f t="shared" ca="1" si="18"/>
        <v/>
      </c>
      <c r="AH132" t="e">
        <f ca="1">VLOOKUP($B132,基础表!$E:$R,14,FALSE)</f>
        <v>#N/A</v>
      </c>
      <c r="AI132" t="e">
        <f ca="1">VLOOKUP($B132,基础表!$E:$S,13,FALSE)</f>
        <v>#N/A</v>
      </c>
      <c r="AK132" t="e">
        <f ca="1">VLOOKUP($B132,基础表!$E:$H,4,FALSE)</f>
        <v>#N/A</v>
      </c>
      <c r="AN132" s="23" t="e">
        <f t="shared" ca="1" si="25"/>
        <v>#N/A</v>
      </c>
      <c r="AO132" s="23" t="str">
        <f t="shared" ca="1" si="19"/>
        <v/>
      </c>
      <c r="AP132" s="23" t="str">
        <f t="shared" ca="1" si="20"/>
        <v/>
      </c>
      <c r="AR132" t="e">
        <f ca="1">VLOOKUP($B132,基础表!$E:$J,4,FALSE)</f>
        <v>#N/A</v>
      </c>
      <c r="AS132" t="e">
        <f ca="1">VLOOKUP($B132,基础表!$E:$J,5,FALSE)</f>
        <v>#N/A</v>
      </c>
      <c r="AT132" t="e">
        <f ca="1">VLOOKUP($B132,基础表!$E:$J,6,FALSE)</f>
        <v>#N/A</v>
      </c>
      <c r="AU132" t="e">
        <f ca="1">VLOOKUP($B132,基础扩展表!$E:$AG,MATCH(AU$2,基础扩展表!$E$1:$AG$1,0),FALSE)</f>
        <v>#N/A</v>
      </c>
      <c r="AV132" t="e">
        <f ca="1">VLOOKUP($B132,基础扩展表!$E:$AG,MATCH(AV$2,基础扩展表!$E$1:$AG$1,0),FALSE)</f>
        <v>#N/A</v>
      </c>
      <c r="AW132" t="e">
        <f ca="1">VLOOKUP($B132,基础扩展表!$E:$AG,MATCH(AW$2,基础扩展表!$E$1:$AG$1,0),FALSE)</f>
        <v>#N/A</v>
      </c>
      <c r="AX132" t="e">
        <f ca="1">VLOOKUP($B132,基础扩展表!$E:$AG,MATCH(AX$2,基础扩展表!$E$1:$AG$1,0),FALSE)</f>
        <v>#N/A</v>
      </c>
      <c r="AY132" t="e">
        <f ca="1">VLOOKUP($B132,基础扩展表!$E:$AG,MATCH(AY$2,基础扩展表!$E$1:$AG$1,0),FALSE)</f>
        <v>#N/A</v>
      </c>
      <c r="AZ132" t="e">
        <f ca="1">VLOOKUP($B132,基础扩展表!$E:$AG,MATCH(AZ$2,基础扩展表!$E$1:$AG$1,0),FALSE)</f>
        <v>#N/A</v>
      </c>
      <c r="BA132" t="e">
        <f ca="1">VLOOKUP($B132,基础扩展表!$E:$AG,MATCH(BA$2,基础扩展表!$E$1:$AG$1,0),FALSE)</f>
        <v>#N/A</v>
      </c>
      <c r="BB132" t="e">
        <f ca="1">VLOOKUP($B132,基础扩展表!$E:$AG,MATCH(BB$2,基础扩展表!$E$1:$AG$1,0),FALSE)</f>
        <v>#N/A</v>
      </c>
      <c r="BC132" t="e">
        <f ca="1">VLOOKUP($B132,基础扩展表!$E:$AG,MATCH(BC$2,基础扩展表!$E$1:$AG$1,0),FALSE)</f>
        <v>#N/A</v>
      </c>
      <c r="BD132" t="e">
        <f ca="1">VLOOKUP($B132,基础扩展表!$E:$AG,MATCH(BD$2,基础扩展表!$E$1:$AG$1,0),FALSE)</f>
        <v>#N/A</v>
      </c>
      <c r="BE132" t="e">
        <f ca="1">VLOOKUP($B132,基础扩展表!$E:$AG,MATCH(BE$2,基础扩展表!$E$1:$AG$1,0),FALSE)</f>
        <v>#N/A</v>
      </c>
      <c r="BF132" t="e">
        <f ca="1">VLOOKUP($B132,基础扩展表!$E:$AG,MATCH(BF$2,基础扩展表!$E$1:$AG$1,0),FALSE)</f>
        <v>#N/A</v>
      </c>
      <c r="BG132" t="e">
        <f ca="1">VLOOKUP($B132,基础扩展表!$E:$AG,MATCH(BG$2,基础扩展表!$E$1:$AG$1,0),FALSE)</f>
        <v>#N/A</v>
      </c>
      <c r="BH132" t="e">
        <f ca="1">VLOOKUP($B132,基础扩展表!$E:$AG,MATCH(BH$2,基础扩展表!$E$1:$AG$1,0),FALSE)</f>
        <v>#N/A</v>
      </c>
      <c r="BI132" t="e">
        <f ca="1">VLOOKUP($B132,基础扩展表!$E:$AG,MATCH(BI$2,基础扩展表!$E$1:$AG$1,0),FALSE)</f>
        <v>#N/A</v>
      </c>
      <c r="BJ132" t="e">
        <f ca="1">VLOOKUP($B132,基础扩展表!$E:$AG,MATCH(BJ$2,基础扩展表!$E$1:$AG$1,0),FALSE)</f>
        <v>#N/A</v>
      </c>
      <c r="BK132" t="e">
        <f ca="1">VLOOKUP($B132,基础扩展表!$E:$AG,MATCH(BK$2,基础扩展表!$E$1:$AG$1,0),FALSE)</f>
        <v>#N/A</v>
      </c>
      <c r="BL132" t="e">
        <f ca="1">VLOOKUP($B132,基础扩展表!$E:$AG,MATCH(BL$2,基础扩展表!$E$1:$AG$1,0),FALSE)</f>
        <v>#N/A</v>
      </c>
      <c r="BM132" t="e">
        <f ca="1">VLOOKUP($B132,基础扩展表!$E:$AG,MATCH(BM$2,基础扩展表!$E$1:$AG$1,0),FALSE)</f>
        <v>#N/A</v>
      </c>
      <c r="BN132" t="e">
        <f ca="1">VLOOKUP($B132,基础扩展表!$E:$AG,MATCH(BN$2,基础扩展表!$E$1:$AG$1,0),FALSE)</f>
        <v>#N/A</v>
      </c>
      <c r="BO132" t="e">
        <f ca="1">VLOOKUP($B132,基础扩展表!$E:$AG,MATCH(BO$2,基础扩展表!$E$1:$AG$1,0),FALSE)</f>
        <v>#N/A</v>
      </c>
      <c r="BP132" t="e">
        <f ca="1">VLOOKUP($B132,基础扩展表!$E:$AG,MATCH(BP$2,基础扩展表!$E$1:$AG$1,0),FALSE)</f>
        <v>#N/A</v>
      </c>
      <c r="BR132" t="e">
        <f ca="1">VLOOKUP(C132,模型表!D:H,5,FALSE)</f>
        <v>#N/A</v>
      </c>
    </row>
    <row r="133" spans="2:70" x14ac:dyDescent="0.2">
      <c r="B133" t="str">
        <f t="array" aca="1" ref="B133" ca="1">INDEX(基础表!$Y:$Y,SMALL(IF(基础表!$Z:$Z=0,ROW(基础表!$Z:$Z),999),ROW(H127)))&amp;""</f>
        <v/>
      </c>
      <c r="C133" t="e">
        <f ca="1">VLOOKUP(VLOOKUP($B133,基础表!$E:$G,3,FALSE),模型表!$C:$D,2,FALSE)</f>
        <v>#N/A</v>
      </c>
      <c r="E133" t="e">
        <f ca="1">VLOOKUP($B133,基础表!$E:$G,3,FALSE)</f>
        <v>#N/A</v>
      </c>
      <c r="G133" t="e">
        <f ca="1">VLOOKUP($E133,模型表!$C:$G,5,FALSE)</f>
        <v>#N/A</v>
      </c>
      <c r="H133" t="e">
        <f ca="1">VLOOKUP($E133,模型表!$C:$F,4,FALSE)</f>
        <v>#N/A</v>
      </c>
      <c r="I133" t="e">
        <f ca="1">VLOOKUP($E133,模型表!$C:$J,8,FALSE)</f>
        <v>#N/A</v>
      </c>
      <c r="K133" t="str">
        <f t="shared" ca="1" si="12"/>
        <v/>
      </c>
      <c r="L133" t="str">
        <f t="shared" ca="1" si="13"/>
        <v/>
      </c>
      <c r="M133" t="str">
        <f t="shared" ca="1" si="14"/>
        <v/>
      </c>
      <c r="N133" t="str">
        <f t="shared" ca="1" si="15"/>
        <v/>
      </c>
      <c r="O133" t="str">
        <f t="shared" ca="1" si="21"/>
        <v/>
      </c>
      <c r="P133" t="str">
        <f t="shared" ca="1" si="16"/>
        <v/>
      </c>
      <c r="Q133" t="e">
        <f ca="1">VLOOKUP($E133,模型表!$C:$K,9,FALSE)</f>
        <v>#N/A</v>
      </c>
      <c r="S133" t="e">
        <f ca="1">IF(VLOOKUP($E133,模型表!$C:$L,6,FALSE)=0,"",VLOOKUP($E133,模型表!$C:$L,10,FALSE))</f>
        <v>#N/A</v>
      </c>
      <c r="U133" t="e">
        <f ca="1">VLOOKUP($E133,模型表!$C:$Q,11,FALSE)</f>
        <v>#N/A</v>
      </c>
      <c r="Y133" t="e">
        <f ca="1">IF(VLOOKUP($E133,模型表!$C:$N,12,FALSE)="Death",VLOOKUP($E133,模型表!$C:$Q,13,FALSE),"")</f>
        <v>#N/A</v>
      </c>
      <c r="Z133" t="str">
        <f ca="1">IF($B133="","",IF(VLOOKUP($E133,模型表!$C:$O,12,FALSE)="PBuff","["&amp;VLOOKUP($E133,模型表!$C:Q,13,FALSE)&amp;"]","[]"))</f>
        <v/>
      </c>
      <c r="AA133" t="e">
        <f ca="1">VLOOKUP($B133,基础扩展表!$E:$I,5,FALSE)</f>
        <v>#N/A</v>
      </c>
      <c r="AB133" t="e">
        <f ca="1">VLOOKUP($B133,基础扩展表!$E:$I,4,FALSE)</f>
        <v>#N/A</v>
      </c>
      <c r="AC133" t="e">
        <f ca="1">VLOOKUP($B133,基础表!$E:$T,16,FALSE)</f>
        <v>#N/A</v>
      </c>
      <c r="AD133" t="str">
        <f t="shared" ca="1" si="24"/>
        <v/>
      </c>
      <c r="AE133" t="str">
        <f t="shared" ca="1" si="17"/>
        <v/>
      </c>
      <c r="AF133" t="str">
        <f t="shared" ca="1" si="18"/>
        <v/>
      </c>
      <c r="AH133" t="e">
        <f ca="1">VLOOKUP($B133,基础表!$E:$R,14,FALSE)</f>
        <v>#N/A</v>
      </c>
      <c r="AI133" t="e">
        <f ca="1">VLOOKUP($B133,基础表!$E:$S,13,FALSE)</f>
        <v>#N/A</v>
      </c>
      <c r="AK133" t="e">
        <f ca="1">VLOOKUP($B133,基础表!$E:$H,4,FALSE)</f>
        <v>#N/A</v>
      </c>
      <c r="AN133" s="23" t="e">
        <f t="shared" ca="1" si="25"/>
        <v>#N/A</v>
      </c>
      <c r="AO133" s="23" t="str">
        <f t="shared" ca="1" si="19"/>
        <v/>
      </c>
      <c r="AP133" s="23" t="str">
        <f t="shared" ca="1" si="20"/>
        <v/>
      </c>
      <c r="AR133" t="e">
        <f ca="1">VLOOKUP($B133,基础表!$E:$J,4,FALSE)</f>
        <v>#N/A</v>
      </c>
      <c r="AS133" t="e">
        <f ca="1">VLOOKUP($B133,基础表!$E:$J,5,FALSE)</f>
        <v>#N/A</v>
      </c>
      <c r="AT133" t="e">
        <f ca="1">VLOOKUP($B133,基础表!$E:$J,6,FALSE)</f>
        <v>#N/A</v>
      </c>
      <c r="AU133" t="e">
        <f ca="1">VLOOKUP($B133,基础扩展表!$E:$AG,MATCH(AU$2,基础扩展表!$E$1:$AG$1,0),FALSE)</f>
        <v>#N/A</v>
      </c>
      <c r="AV133" t="e">
        <f ca="1">VLOOKUP($B133,基础扩展表!$E:$AG,MATCH(AV$2,基础扩展表!$E$1:$AG$1,0),FALSE)</f>
        <v>#N/A</v>
      </c>
      <c r="AW133" t="e">
        <f ca="1">VLOOKUP($B133,基础扩展表!$E:$AG,MATCH(AW$2,基础扩展表!$E$1:$AG$1,0),FALSE)</f>
        <v>#N/A</v>
      </c>
      <c r="AX133" t="e">
        <f ca="1">VLOOKUP($B133,基础扩展表!$E:$AG,MATCH(AX$2,基础扩展表!$E$1:$AG$1,0),FALSE)</f>
        <v>#N/A</v>
      </c>
      <c r="AY133" t="e">
        <f ca="1">VLOOKUP($B133,基础扩展表!$E:$AG,MATCH(AY$2,基础扩展表!$E$1:$AG$1,0),FALSE)</f>
        <v>#N/A</v>
      </c>
      <c r="AZ133" t="e">
        <f ca="1">VLOOKUP($B133,基础扩展表!$E:$AG,MATCH(AZ$2,基础扩展表!$E$1:$AG$1,0),FALSE)</f>
        <v>#N/A</v>
      </c>
      <c r="BA133" t="e">
        <f ca="1">VLOOKUP($B133,基础扩展表!$E:$AG,MATCH(BA$2,基础扩展表!$E$1:$AG$1,0),FALSE)</f>
        <v>#N/A</v>
      </c>
      <c r="BB133" t="e">
        <f ca="1">VLOOKUP($B133,基础扩展表!$E:$AG,MATCH(BB$2,基础扩展表!$E$1:$AG$1,0),FALSE)</f>
        <v>#N/A</v>
      </c>
      <c r="BC133" t="e">
        <f ca="1">VLOOKUP($B133,基础扩展表!$E:$AG,MATCH(BC$2,基础扩展表!$E$1:$AG$1,0),FALSE)</f>
        <v>#N/A</v>
      </c>
      <c r="BD133" t="e">
        <f ca="1">VLOOKUP($B133,基础扩展表!$E:$AG,MATCH(BD$2,基础扩展表!$E$1:$AG$1,0),FALSE)</f>
        <v>#N/A</v>
      </c>
      <c r="BE133" t="e">
        <f ca="1">VLOOKUP($B133,基础扩展表!$E:$AG,MATCH(BE$2,基础扩展表!$E$1:$AG$1,0),FALSE)</f>
        <v>#N/A</v>
      </c>
      <c r="BF133" t="e">
        <f ca="1">VLOOKUP($B133,基础扩展表!$E:$AG,MATCH(BF$2,基础扩展表!$E$1:$AG$1,0),FALSE)</f>
        <v>#N/A</v>
      </c>
      <c r="BG133" t="e">
        <f ca="1">VLOOKUP($B133,基础扩展表!$E:$AG,MATCH(BG$2,基础扩展表!$E$1:$AG$1,0),FALSE)</f>
        <v>#N/A</v>
      </c>
      <c r="BH133" t="e">
        <f ca="1">VLOOKUP($B133,基础扩展表!$E:$AG,MATCH(BH$2,基础扩展表!$E$1:$AG$1,0),FALSE)</f>
        <v>#N/A</v>
      </c>
      <c r="BI133" t="e">
        <f ca="1">VLOOKUP($B133,基础扩展表!$E:$AG,MATCH(BI$2,基础扩展表!$E$1:$AG$1,0),FALSE)</f>
        <v>#N/A</v>
      </c>
      <c r="BJ133" t="e">
        <f ca="1">VLOOKUP($B133,基础扩展表!$E:$AG,MATCH(BJ$2,基础扩展表!$E$1:$AG$1,0),FALSE)</f>
        <v>#N/A</v>
      </c>
      <c r="BK133" t="e">
        <f ca="1">VLOOKUP($B133,基础扩展表!$E:$AG,MATCH(BK$2,基础扩展表!$E$1:$AG$1,0),FALSE)</f>
        <v>#N/A</v>
      </c>
      <c r="BL133" t="e">
        <f ca="1">VLOOKUP($B133,基础扩展表!$E:$AG,MATCH(BL$2,基础扩展表!$E$1:$AG$1,0),FALSE)</f>
        <v>#N/A</v>
      </c>
      <c r="BM133" t="e">
        <f ca="1">VLOOKUP($B133,基础扩展表!$E:$AG,MATCH(BM$2,基础扩展表!$E$1:$AG$1,0),FALSE)</f>
        <v>#N/A</v>
      </c>
      <c r="BN133" t="e">
        <f ca="1">VLOOKUP($B133,基础扩展表!$E:$AG,MATCH(BN$2,基础扩展表!$E$1:$AG$1,0),FALSE)</f>
        <v>#N/A</v>
      </c>
      <c r="BO133" t="e">
        <f ca="1">VLOOKUP($B133,基础扩展表!$E:$AG,MATCH(BO$2,基础扩展表!$E$1:$AG$1,0),FALSE)</f>
        <v>#N/A</v>
      </c>
      <c r="BP133" t="e">
        <f ca="1">VLOOKUP($B133,基础扩展表!$E:$AG,MATCH(BP$2,基础扩展表!$E$1:$AG$1,0),FALSE)</f>
        <v>#N/A</v>
      </c>
      <c r="BR133" t="e">
        <f ca="1">VLOOKUP(C133,模型表!D:H,5,FALSE)</f>
        <v>#N/A</v>
      </c>
    </row>
    <row r="134" spans="2:70" x14ac:dyDescent="0.2">
      <c r="B134" t="str">
        <f t="array" aca="1" ref="B134" ca="1">INDEX(基础表!$Y:$Y,SMALL(IF(基础表!$Z:$Z=0,ROW(基础表!$Z:$Z),999),ROW(H128)))&amp;""</f>
        <v/>
      </c>
      <c r="C134" t="e">
        <f ca="1">VLOOKUP(VLOOKUP($B134,基础表!$E:$G,3,FALSE),模型表!$C:$D,2,FALSE)</f>
        <v>#N/A</v>
      </c>
      <c r="E134" t="e">
        <f ca="1">VLOOKUP($B134,基础表!$E:$G,3,FALSE)</f>
        <v>#N/A</v>
      </c>
      <c r="G134" t="e">
        <f ca="1">VLOOKUP($E134,模型表!$C:$G,5,FALSE)</f>
        <v>#N/A</v>
      </c>
      <c r="H134" t="e">
        <f ca="1">VLOOKUP($E134,模型表!$C:$F,4,FALSE)</f>
        <v>#N/A</v>
      </c>
      <c r="I134" t="e">
        <f ca="1">VLOOKUP($E134,模型表!$C:$J,8,FALSE)</f>
        <v>#N/A</v>
      </c>
      <c r="K134" t="str">
        <f t="shared" ca="1" si="12"/>
        <v/>
      </c>
      <c r="L134" t="str">
        <f t="shared" ca="1" si="13"/>
        <v/>
      </c>
      <c r="M134" t="str">
        <f t="shared" ca="1" si="14"/>
        <v/>
      </c>
      <c r="N134" t="str">
        <f t="shared" ca="1" si="15"/>
        <v/>
      </c>
      <c r="O134" t="str">
        <f t="shared" ca="1" si="21"/>
        <v/>
      </c>
      <c r="P134" t="str">
        <f t="shared" ca="1" si="16"/>
        <v/>
      </c>
      <c r="Q134" t="e">
        <f ca="1">VLOOKUP($E134,模型表!$C:$K,9,FALSE)</f>
        <v>#N/A</v>
      </c>
      <c r="S134" t="e">
        <f ca="1">IF(VLOOKUP($E134,模型表!$C:$L,6,FALSE)=0,"",VLOOKUP($E134,模型表!$C:$L,10,FALSE))</f>
        <v>#N/A</v>
      </c>
      <c r="U134" t="e">
        <f ca="1">VLOOKUP($E134,模型表!$C:$Q,11,FALSE)</f>
        <v>#N/A</v>
      </c>
      <c r="Y134" t="e">
        <f ca="1">IF(VLOOKUP($E134,模型表!$C:$N,12,FALSE)="Death",VLOOKUP($E134,模型表!$C:$Q,13,FALSE),"")</f>
        <v>#N/A</v>
      </c>
      <c r="Z134" t="str">
        <f ca="1">IF($B134="","",IF(VLOOKUP($E134,模型表!$C:$O,12,FALSE)="PBuff","["&amp;VLOOKUP($E134,模型表!$C:Q,13,FALSE)&amp;"]","[]"))</f>
        <v/>
      </c>
      <c r="AA134" t="e">
        <f ca="1">VLOOKUP($B134,基础扩展表!$E:$I,5,FALSE)</f>
        <v>#N/A</v>
      </c>
      <c r="AB134" t="e">
        <f ca="1">VLOOKUP($B134,基础扩展表!$E:$I,4,FALSE)</f>
        <v>#N/A</v>
      </c>
      <c r="AC134" t="e">
        <f ca="1">VLOOKUP($B134,基础表!$E:$T,16,FALSE)</f>
        <v>#N/A</v>
      </c>
      <c r="AD134" t="str">
        <f t="shared" ca="1" si="24"/>
        <v/>
      </c>
      <c r="AE134" t="str">
        <f t="shared" ca="1" si="17"/>
        <v/>
      </c>
      <c r="AF134" t="str">
        <f t="shared" ca="1" si="18"/>
        <v/>
      </c>
      <c r="AH134" t="e">
        <f ca="1">VLOOKUP($B134,基础表!$E:$R,14,FALSE)</f>
        <v>#N/A</v>
      </c>
      <c r="AI134" t="e">
        <f ca="1">VLOOKUP($B134,基础表!$E:$S,13,FALSE)</f>
        <v>#N/A</v>
      </c>
      <c r="AK134" t="e">
        <f ca="1">VLOOKUP($B134,基础表!$E:$H,4,FALSE)</f>
        <v>#N/A</v>
      </c>
      <c r="AN134" s="23" t="e">
        <f t="shared" ca="1" si="25"/>
        <v>#N/A</v>
      </c>
      <c r="AO134" s="23" t="str">
        <f t="shared" ca="1" si="19"/>
        <v/>
      </c>
      <c r="AP134" s="23" t="str">
        <f t="shared" ca="1" si="20"/>
        <v/>
      </c>
      <c r="AR134" t="e">
        <f ca="1">VLOOKUP($B134,基础表!$E:$J,4,FALSE)</f>
        <v>#N/A</v>
      </c>
      <c r="AS134" t="e">
        <f ca="1">VLOOKUP($B134,基础表!$E:$J,5,FALSE)</f>
        <v>#N/A</v>
      </c>
      <c r="AT134" t="e">
        <f ca="1">VLOOKUP($B134,基础表!$E:$J,6,FALSE)</f>
        <v>#N/A</v>
      </c>
      <c r="AU134" t="e">
        <f ca="1">VLOOKUP($B134,基础扩展表!$E:$AG,MATCH(AU$2,基础扩展表!$E$1:$AG$1,0),FALSE)</f>
        <v>#N/A</v>
      </c>
      <c r="AV134" t="e">
        <f ca="1">VLOOKUP($B134,基础扩展表!$E:$AG,MATCH(AV$2,基础扩展表!$E$1:$AG$1,0),FALSE)</f>
        <v>#N/A</v>
      </c>
      <c r="AW134" t="e">
        <f ca="1">VLOOKUP($B134,基础扩展表!$E:$AG,MATCH(AW$2,基础扩展表!$E$1:$AG$1,0),FALSE)</f>
        <v>#N/A</v>
      </c>
      <c r="AX134" t="e">
        <f ca="1">VLOOKUP($B134,基础扩展表!$E:$AG,MATCH(AX$2,基础扩展表!$E$1:$AG$1,0),FALSE)</f>
        <v>#N/A</v>
      </c>
      <c r="AY134" t="e">
        <f ca="1">VLOOKUP($B134,基础扩展表!$E:$AG,MATCH(AY$2,基础扩展表!$E$1:$AG$1,0),FALSE)</f>
        <v>#N/A</v>
      </c>
      <c r="AZ134" t="e">
        <f ca="1">VLOOKUP($B134,基础扩展表!$E:$AG,MATCH(AZ$2,基础扩展表!$E$1:$AG$1,0),FALSE)</f>
        <v>#N/A</v>
      </c>
      <c r="BA134" t="e">
        <f ca="1">VLOOKUP($B134,基础扩展表!$E:$AG,MATCH(BA$2,基础扩展表!$E$1:$AG$1,0),FALSE)</f>
        <v>#N/A</v>
      </c>
      <c r="BB134" t="e">
        <f ca="1">VLOOKUP($B134,基础扩展表!$E:$AG,MATCH(BB$2,基础扩展表!$E$1:$AG$1,0),FALSE)</f>
        <v>#N/A</v>
      </c>
      <c r="BC134" t="e">
        <f ca="1">VLOOKUP($B134,基础扩展表!$E:$AG,MATCH(BC$2,基础扩展表!$E$1:$AG$1,0),FALSE)</f>
        <v>#N/A</v>
      </c>
      <c r="BD134" t="e">
        <f ca="1">VLOOKUP($B134,基础扩展表!$E:$AG,MATCH(BD$2,基础扩展表!$E$1:$AG$1,0),FALSE)</f>
        <v>#N/A</v>
      </c>
      <c r="BE134" t="e">
        <f ca="1">VLOOKUP($B134,基础扩展表!$E:$AG,MATCH(BE$2,基础扩展表!$E$1:$AG$1,0),FALSE)</f>
        <v>#N/A</v>
      </c>
      <c r="BF134" t="e">
        <f ca="1">VLOOKUP($B134,基础扩展表!$E:$AG,MATCH(BF$2,基础扩展表!$E$1:$AG$1,0),FALSE)</f>
        <v>#N/A</v>
      </c>
      <c r="BG134" t="e">
        <f ca="1">VLOOKUP($B134,基础扩展表!$E:$AG,MATCH(BG$2,基础扩展表!$E$1:$AG$1,0),FALSE)</f>
        <v>#N/A</v>
      </c>
      <c r="BH134" t="e">
        <f ca="1">VLOOKUP($B134,基础扩展表!$E:$AG,MATCH(BH$2,基础扩展表!$E$1:$AG$1,0),FALSE)</f>
        <v>#N/A</v>
      </c>
      <c r="BI134" t="e">
        <f ca="1">VLOOKUP($B134,基础扩展表!$E:$AG,MATCH(BI$2,基础扩展表!$E$1:$AG$1,0),FALSE)</f>
        <v>#N/A</v>
      </c>
      <c r="BJ134" t="e">
        <f ca="1">VLOOKUP($B134,基础扩展表!$E:$AG,MATCH(BJ$2,基础扩展表!$E$1:$AG$1,0),FALSE)</f>
        <v>#N/A</v>
      </c>
      <c r="BK134" t="e">
        <f ca="1">VLOOKUP($B134,基础扩展表!$E:$AG,MATCH(BK$2,基础扩展表!$E$1:$AG$1,0),FALSE)</f>
        <v>#N/A</v>
      </c>
      <c r="BL134" t="e">
        <f ca="1">VLOOKUP($B134,基础扩展表!$E:$AG,MATCH(BL$2,基础扩展表!$E$1:$AG$1,0),FALSE)</f>
        <v>#N/A</v>
      </c>
      <c r="BM134" t="e">
        <f ca="1">VLOOKUP($B134,基础扩展表!$E:$AG,MATCH(BM$2,基础扩展表!$E$1:$AG$1,0),FALSE)</f>
        <v>#N/A</v>
      </c>
      <c r="BN134" t="e">
        <f ca="1">VLOOKUP($B134,基础扩展表!$E:$AG,MATCH(BN$2,基础扩展表!$E$1:$AG$1,0),FALSE)</f>
        <v>#N/A</v>
      </c>
      <c r="BO134" t="e">
        <f ca="1">VLOOKUP($B134,基础扩展表!$E:$AG,MATCH(BO$2,基础扩展表!$E$1:$AG$1,0),FALSE)</f>
        <v>#N/A</v>
      </c>
      <c r="BP134" t="e">
        <f ca="1">VLOOKUP($B134,基础扩展表!$E:$AG,MATCH(BP$2,基础扩展表!$E$1:$AG$1,0),FALSE)</f>
        <v>#N/A</v>
      </c>
      <c r="BR134" t="e">
        <f ca="1">VLOOKUP(C134,模型表!D:H,5,FALSE)</f>
        <v>#N/A</v>
      </c>
    </row>
    <row r="135" spans="2:70" x14ac:dyDescent="0.2">
      <c r="B135" t="str">
        <f t="array" aca="1" ref="B135" ca="1">INDEX(基础表!$Y:$Y,SMALL(IF(基础表!$Z:$Z=0,ROW(基础表!$Z:$Z),999),ROW(H129)))&amp;""</f>
        <v/>
      </c>
      <c r="C135" t="e">
        <f ca="1">VLOOKUP(VLOOKUP($B135,基础表!$E:$G,3,FALSE),模型表!$C:$D,2,FALSE)</f>
        <v>#N/A</v>
      </c>
      <c r="E135" t="e">
        <f ca="1">VLOOKUP($B135,基础表!$E:$G,3,FALSE)</f>
        <v>#N/A</v>
      </c>
      <c r="G135" t="e">
        <f ca="1">VLOOKUP($E135,模型表!$C:$G,5,FALSE)</f>
        <v>#N/A</v>
      </c>
      <c r="H135" t="e">
        <f ca="1">VLOOKUP($E135,模型表!$C:$F,4,FALSE)</f>
        <v>#N/A</v>
      </c>
      <c r="I135" t="e">
        <f ca="1">VLOOKUP($E135,模型表!$C:$J,8,FALSE)</f>
        <v>#N/A</v>
      </c>
      <c r="K135" t="str">
        <f t="shared" ref="K135:K198" ca="1" si="26">IF($B135="","",3)</f>
        <v/>
      </c>
      <c r="L135" t="str">
        <f t="shared" ref="L135:L198" ca="1" si="27">IF($B135="","",1)</f>
        <v/>
      </c>
      <c r="M135" t="str">
        <f t="shared" ref="M135:M198" ca="1" si="28">IF($B135="","","[EARTH]")</f>
        <v/>
      </c>
      <c r="N135" t="str">
        <f t="shared" ref="N135:N198" ca="1" si="29">IF($B135="","","NORMAL")</f>
        <v/>
      </c>
      <c r="O135" t="str">
        <f t="shared" ca="1" si="21"/>
        <v/>
      </c>
      <c r="P135" t="str">
        <f t="shared" ref="P135:P198" ca="1" si="30">IF($B135="","","AI_"&amp;$B135)</f>
        <v/>
      </c>
      <c r="Q135" t="e">
        <f ca="1">VLOOKUP($E135,模型表!$C:$K,9,FALSE)</f>
        <v>#N/A</v>
      </c>
      <c r="S135" t="e">
        <f ca="1">IF(VLOOKUP($E135,模型表!$C:$L,6,FALSE)=0,"",VLOOKUP($E135,模型表!$C:$L,10,FALSE))</f>
        <v>#N/A</v>
      </c>
      <c r="U135" t="e">
        <f ca="1">VLOOKUP($E135,模型表!$C:$Q,11,FALSE)</f>
        <v>#N/A</v>
      </c>
      <c r="Y135" t="e">
        <f ca="1">IF(VLOOKUP($E135,模型表!$C:$N,12,FALSE)="Death",VLOOKUP($E135,模型表!$C:$Q,13,FALSE),"")</f>
        <v>#N/A</v>
      </c>
      <c r="Z135" t="str">
        <f ca="1">IF($B135="","",IF(VLOOKUP($E135,模型表!$C:$O,12,FALSE)="PBuff","["&amp;VLOOKUP($E135,模型表!$C:Q,13,FALSE)&amp;"]","[]"))</f>
        <v/>
      </c>
      <c r="AA135" t="e">
        <f ca="1">VLOOKUP($B135,基础扩展表!$E:$I,5,FALSE)</f>
        <v>#N/A</v>
      </c>
      <c r="AB135" t="e">
        <f ca="1">VLOOKUP($B135,基础扩展表!$E:$I,4,FALSE)</f>
        <v>#N/A</v>
      </c>
      <c r="AC135" t="e">
        <f ca="1">VLOOKUP($B135,基础表!$E:$T,16,FALSE)</f>
        <v>#N/A</v>
      </c>
      <c r="AD135" t="str">
        <f t="shared" ca="1" si="24"/>
        <v/>
      </c>
      <c r="AE135" t="str">
        <f t="shared" ref="AE135:AE198" ca="1" si="31">IF($B135="","",1)</f>
        <v/>
      </c>
      <c r="AF135" t="str">
        <f t="shared" ref="AF135:AF198" ca="1" si="32">IF($B135="","","[]")</f>
        <v/>
      </c>
      <c r="AH135" t="e">
        <f ca="1">VLOOKUP($B135,基础表!$E:$R,14,FALSE)</f>
        <v>#N/A</v>
      </c>
      <c r="AI135" t="e">
        <f ca="1">VLOOKUP($B135,基础表!$E:$S,13,FALSE)</f>
        <v>#N/A</v>
      </c>
      <c r="AK135" t="e">
        <f ca="1">VLOOKUP($B135,基础表!$E:$H,4,FALSE)</f>
        <v>#N/A</v>
      </c>
      <c r="AN135" s="23" t="e">
        <f t="shared" ca="1" si="25"/>
        <v>#N/A</v>
      </c>
      <c r="AO135" s="23" t="str">
        <f t="shared" ref="AO135:AO198" ca="1" si="33">IF($B135="","",0)</f>
        <v/>
      </c>
      <c r="AP135" s="23" t="str">
        <f t="shared" ref="AP135:AP198" ca="1" si="34">IF($B135="","","[1]")</f>
        <v/>
      </c>
      <c r="AR135" t="e">
        <f ca="1">VLOOKUP($B135,基础表!$E:$J,4,FALSE)</f>
        <v>#N/A</v>
      </c>
      <c r="AS135" t="e">
        <f ca="1">VLOOKUP($B135,基础表!$E:$J,5,FALSE)</f>
        <v>#N/A</v>
      </c>
      <c r="AT135" t="e">
        <f ca="1">VLOOKUP($B135,基础表!$E:$J,6,FALSE)</f>
        <v>#N/A</v>
      </c>
      <c r="AU135" t="e">
        <f ca="1">VLOOKUP($B135,基础扩展表!$E:$AG,MATCH(AU$2,基础扩展表!$E$1:$AG$1,0),FALSE)</f>
        <v>#N/A</v>
      </c>
      <c r="AV135" t="e">
        <f ca="1">VLOOKUP($B135,基础扩展表!$E:$AG,MATCH(AV$2,基础扩展表!$E$1:$AG$1,0),FALSE)</f>
        <v>#N/A</v>
      </c>
      <c r="AW135" t="e">
        <f ca="1">VLOOKUP($B135,基础扩展表!$E:$AG,MATCH(AW$2,基础扩展表!$E$1:$AG$1,0),FALSE)</f>
        <v>#N/A</v>
      </c>
      <c r="AX135" t="e">
        <f ca="1">VLOOKUP($B135,基础扩展表!$E:$AG,MATCH(AX$2,基础扩展表!$E$1:$AG$1,0),FALSE)</f>
        <v>#N/A</v>
      </c>
      <c r="AY135" t="e">
        <f ca="1">VLOOKUP($B135,基础扩展表!$E:$AG,MATCH(AY$2,基础扩展表!$E$1:$AG$1,0),FALSE)</f>
        <v>#N/A</v>
      </c>
      <c r="AZ135" t="e">
        <f ca="1">VLOOKUP($B135,基础扩展表!$E:$AG,MATCH(AZ$2,基础扩展表!$E$1:$AG$1,0),FALSE)</f>
        <v>#N/A</v>
      </c>
      <c r="BA135" t="e">
        <f ca="1">VLOOKUP($B135,基础扩展表!$E:$AG,MATCH(BA$2,基础扩展表!$E$1:$AG$1,0),FALSE)</f>
        <v>#N/A</v>
      </c>
      <c r="BB135" t="e">
        <f ca="1">VLOOKUP($B135,基础扩展表!$E:$AG,MATCH(BB$2,基础扩展表!$E$1:$AG$1,0),FALSE)</f>
        <v>#N/A</v>
      </c>
      <c r="BC135" t="e">
        <f ca="1">VLOOKUP($B135,基础扩展表!$E:$AG,MATCH(BC$2,基础扩展表!$E$1:$AG$1,0),FALSE)</f>
        <v>#N/A</v>
      </c>
      <c r="BD135" t="e">
        <f ca="1">VLOOKUP($B135,基础扩展表!$E:$AG,MATCH(BD$2,基础扩展表!$E$1:$AG$1,0),FALSE)</f>
        <v>#N/A</v>
      </c>
      <c r="BE135" t="e">
        <f ca="1">VLOOKUP($B135,基础扩展表!$E:$AG,MATCH(BE$2,基础扩展表!$E$1:$AG$1,0),FALSE)</f>
        <v>#N/A</v>
      </c>
      <c r="BF135" t="e">
        <f ca="1">VLOOKUP($B135,基础扩展表!$E:$AG,MATCH(BF$2,基础扩展表!$E$1:$AG$1,0),FALSE)</f>
        <v>#N/A</v>
      </c>
      <c r="BG135" t="e">
        <f ca="1">VLOOKUP($B135,基础扩展表!$E:$AG,MATCH(BG$2,基础扩展表!$E$1:$AG$1,0),FALSE)</f>
        <v>#N/A</v>
      </c>
      <c r="BH135" t="e">
        <f ca="1">VLOOKUP($B135,基础扩展表!$E:$AG,MATCH(BH$2,基础扩展表!$E$1:$AG$1,0),FALSE)</f>
        <v>#N/A</v>
      </c>
      <c r="BI135" t="e">
        <f ca="1">VLOOKUP($B135,基础扩展表!$E:$AG,MATCH(BI$2,基础扩展表!$E$1:$AG$1,0),FALSE)</f>
        <v>#N/A</v>
      </c>
      <c r="BJ135" t="e">
        <f ca="1">VLOOKUP($B135,基础扩展表!$E:$AG,MATCH(BJ$2,基础扩展表!$E$1:$AG$1,0),FALSE)</f>
        <v>#N/A</v>
      </c>
      <c r="BK135" t="e">
        <f ca="1">VLOOKUP($B135,基础扩展表!$E:$AG,MATCH(BK$2,基础扩展表!$E$1:$AG$1,0),FALSE)</f>
        <v>#N/A</v>
      </c>
      <c r="BL135" t="e">
        <f ca="1">VLOOKUP($B135,基础扩展表!$E:$AG,MATCH(BL$2,基础扩展表!$E$1:$AG$1,0),FALSE)</f>
        <v>#N/A</v>
      </c>
      <c r="BM135" t="e">
        <f ca="1">VLOOKUP($B135,基础扩展表!$E:$AG,MATCH(BM$2,基础扩展表!$E$1:$AG$1,0),FALSE)</f>
        <v>#N/A</v>
      </c>
      <c r="BN135" t="e">
        <f ca="1">VLOOKUP($B135,基础扩展表!$E:$AG,MATCH(BN$2,基础扩展表!$E$1:$AG$1,0),FALSE)</f>
        <v>#N/A</v>
      </c>
      <c r="BO135" t="e">
        <f ca="1">VLOOKUP($B135,基础扩展表!$E:$AG,MATCH(BO$2,基础扩展表!$E$1:$AG$1,0),FALSE)</f>
        <v>#N/A</v>
      </c>
      <c r="BP135" t="e">
        <f ca="1">VLOOKUP($B135,基础扩展表!$E:$AG,MATCH(BP$2,基础扩展表!$E$1:$AG$1,0),FALSE)</f>
        <v>#N/A</v>
      </c>
      <c r="BR135" t="e">
        <f ca="1">VLOOKUP(C135,模型表!D:H,5,FALSE)</f>
        <v>#N/A</v>
      </c>
    </row>
    <row r="136" spans="2:70" x14ac:dyDescent="0.2">
      <c r="B136" t="str">
        <f t="array" aca="1" ref="B136" ca="1">INDEX(基础表!$Y:$Y,SMALL(IF(基础表!$Z:$Z=0,ROW(基础表!$Z:$Z),999),ROW(H130)))&amp;""</f>
        <v/>
      </c>
      <c r="C136" t="e">
        <f ca="1">VLOOKUP(VLOOKUP($B136,基础表!$E:$G,3,FALSE),模型表!$C:$D,2,FALSE)</f>
        <v>#N/A</v>
      </c>
      <c r="E136" t="e">
        <f ca="1">VLOOKUP($B136,基础表!$E:$G,3,FALSE)</f>
        <v>#N/A</v>
      </c>
      <c r="G136" t="e">
        <f ca="1">VLOOKUP($E136,模型表!$C:$G,5,FALSE)</f>
        <v>#N/A</v>
      </c>
      <c r="H136" t="e">
        <f ca="1">VLOOKUP($E136,模型表!$C:$F,4,FALSE)</f>
        <v>#N/A</v>
      </c>
      <c r="I136" t="e">
        <f ca="1">VLOOKUP($E136,模型表!$C:$J,8,FALSE)</f>
        <v>#N/A</v>
      </c>
      <c r="K136" t="str">
        <f t="shared" ca="1" si="26"/>
        <v/>
      </c>
      <c r="L136" t="str">
        <f t="shared" ca="1" si="27"/>
        <v/>
      </c>
      <c r="M136" t="str">
        <f t="shared" ca="1" si="28"/>
        <v/>
      </c>
      <c r="N136" t="str">
        <f t="shared" ca="1" si="29"/>
        <v/>
      </c>
      <c r="O136" t="str">
        <f t="shared" ref="O136:O199" ca="1" si="35">IF($B136="","",0)</f>
        <v/>
      </c>
      <c r="P136" t="str">
        <f t="shared" ca="1" si="30"/>
        <v/>
      </c>
      <c r="Q136" t="e">
        <f ca="1">VLOOKUP($E136,模型表!$C:$K,9,FALSE)</f>
        <v>#N/A</v>
      </c>
      <c r="S136" t="e">
        <f ca="1">IF(VLOOKUP($E136,模型表!$C:$L,6,FALSE)=0,"",VLOOKUP($E136,模型表!$C:$L,10,FALSE))</f>
        <v>#N/A</v>
      </c>
      <c r="U136" t="e">
        <f ca="1">VLOOKUP($E136,模型表!$C:$Q,11,FALSE)</f>
        <v>#N/A</v>
      </c>
      <c r="Y136" t="e">
        <f ca="1">IF(VLOOKUP($E136,模型表!$C:$N,12,FALSE)="Death",VLOOKUP($E136,模型表!$C:$Q,13,FALSE),"")</f>
        <v>#N/A</v>
      </c>
      <c r="Z136" t="str">
        <f ca="1">IF($B136="","",IF(VLOOKUP($E136,模型表!$C:$O,12,FALSE)="PBuff","["&amp;VLOOKUP($E136,模型表!$C:Q,13,FALSE)&amp;"]","[]"))</f>
        <v/>
      </c>
      <c r="AA136" t="e">
        <f ca="1">VLOOKUP($B136,基础扩展表!$E:$I,5,FALSE)</f>
        <v>#N/A</v>
      </c>
      <c r="AB136" t="e">
        <f ca="1">VLOOKUP($B136,基础扩展表!$E:$I,4,FALSE)</f>
        <v>#N/A</v>
      </c>
      <c r="AC136" t="e">
        <f ca="1">VLOOKUP($B136,基础表!$E:$T,16,FALSE)</f>
        <v>#N/A</v>
      </c>
      <c r="AD136" t="str">
        <f t="shared" ca="1" si="24"/>
        <v/>
      </c>
      <c r="AE136" t="str">
        <f t="shared" ca="1" si="31"/>
        <v/>
      </c>
      <c r="AF136" t="str">
        <f t="shared" ca="1" si="32"/>
        <v/>
      </c>
      <c r="AH136" t="e">
        <f ca="1">VLOOKUP($B136,基础表!$E:$R,14,FALSE)</f>
        <v>#N/A</v>
      </c>
      <c r="AI136" t="e">
        <f ca="1">VLOOKUP($B136,基础表!$E:$S,13,FALSE)</f>
        <v>#N/A</v>
      </c>
      <c r="AK136" t="e">
        <f ca="1">VLOOKUP($B136,基础表!$E:$H,4,FALSE)</f>
        <v>#N/A</v>
      </c>
      <c r="AN136" s="23" t="e">
        <f t="shared" ca="1" si="25"/>
        <v>#N/A</v>
      </c>
      <c r="AO136" s="23" t="str">
        <f t="shared" ca="1" si="33"/>
        <v/>
      </c>
      <c r="AP136" s="23" t="str">
        <f t="shared" ca="1" si="34"/>
        <v/>
      </c>
      <c r="AR136" t="e">
        <f ca="1">VLOOKUP($B136,基础表!$E:$J,4,FALSE)</f>
        <v>#N/A</v>
      </c>
      <c r="AS136" t="e">
        <f ca="1">VLOOKUP($B136,基础表!$E:$J,5,FALSE)</f>
        <v>#N/A</v>
      </c>
      <c r="AT136" t="e">
        <f ca="1">VLOOKUP($B136,基础表!$E:$J,6,FALSE)</f>
        <v>#N/A</v>
      </c>
      <c r="AU136" t="e">
        <f ca="1">VLOOKUP($B136,基础扩展表!$E:$AG,MATCH(AU$2,基础扩展表!$E$1:$AG$1,0),FALSE)</f>
        <v>#N/A</v>
      </c>
      <c r="AV136" t="e">
        <f ca="1">VLOOKUP($B136,基础扩展表!$E:$AG,MATCH(AV$2,基础扩展表!$E$1:$AG$1,0),FALSE)</f>
        <v>#N/A</v>
      </c>
      <c r="AW136" t="e">
        <f ca="1">VLOOKUP($B136,基础扩展表!$E:$AG,MATCH(AW$2,基础扩展表!$E$1:$AG$1,0),FALSE)</f>
        <v>#N/A</v>
      </c>
      <c r="AX136" t="e">
        <f ca="1">VLOOKUP($B136,基础扩展表!$E:$AG,MATCH(AX$2,基础扩展表!$E$1:$AG$1,0),FALSE)</f>
        <v>#N/A</v>
      </c>
      <c r="AY136" t="e">
        <f ca="1">VLOOKUP($B136,基础扩展表!$E:$AG,MATCH(AY$2,基础扩展表!$E$1:$AG$1,0),FALSE)</f>
        <v>#N/A</v>
      </c>
      <c r="AZ136" t="e">
        <f ca="1">VLOOKUP($B136,基础扩展表!$E:$AG,MATCH(AZ$2,基础扩展表!$E$1:$AG$1,0),FALSE)</f>
        <v>#N/A</v>
      </c>
      <c r="BA136" t="e">
        <f ca="1">VLOOKUP($B136,基础扩展表!$E:$AG,MATCH(BA$2,基础扩展表!$E$1:$AG$1,0),FALSE)</f>
        <v>#N/A</v>
      </c>
      <c r="BB136" t="e">
        <f ca="1">VLOOKUP($B136,基础扩展表!$E:$AG,MATCH(BB$2,基础扩展表!$E$1:$AG$1,0),FALSE)</f>
        <v>#N/A</v>
      </c>
      <c r="BC136" t="e">
        <f ca="1">VLOOKUP($B136,基础扩展表!$E:$AG,MATCH(BC$2,基础扩展表!$E$1:$AG$1,0),FALSE)</f>
        <v>#N/A</v>
      </c>
      <c r="BD136" t="e">
        <f ca="1">VLOOKUP($B136,基础扩展表!$E:$AG,MATCH(BD$2,基础扩展表!$E$1:$AG$1,0),FALSE)</f>
        <v>#N/A</v>
      </c>
      <c r="BE136" t="e">
        <f ca="1">VLOOKUP($B136,基础扩展表!$E:$AG,MATCH(BE$2,基础扩展表!$E$1:$AG$1,0),FALSE)</f>
        <v>#N/A</v>
      </c>
      <c r="BF136" t="e">
        <f ca="1">VLOOKUP($B136,基础扩展表!$E:$AG,MATCH(BF$2,基础扩展表!$E$1:$AG$1,0),FALSE)</f>
        <v>#N/A</v>
      </c>
      <c r="BG136" t="e">
        <f ca="1">VLOOKUP($B136,基础扩展表!$E:$AG,MATCH(BG$2,基础扩展表!$E$1:$AG$1,0),FALSE)</f>
        <v>#N/A</v>
      </c>
      <c r="BH136" t="e">
        <f ca="1">VLOOKUP($B136,基础扩展表!$E:$AG,MATCH(BH$2,基础扩展表!$E$1:$AG$1,0),FALSE)</f>
        <v>#N/A</v>
      </c>
      <c r="BI136" t="e">
        <f ca="1">VLOOKUP($B136,基础扩展表!$E:$AG,MATCH(BI$2,基础扩展表!$E$1:$AG$1,0),FALSE)</f>
        <v>#N/A</v>
      </c>
      <c r="BJ136" t="e">
        <f ca="1">VLOOKUP($B136,基础扩展表!$E:$AG,MATCH(BJ$2,基础扩展表!$E$1:$AG$1,0),FALSE)</f>
        <v>#N/A</v>
      </c>
      <c r="BK136" t="e">
        <f ca="1">VLOOKUP($B136,基础扩展表!$E:$AG,MATCH(BK$2,基础扩展表!$E$1:$AG$1,0),FALSE)</f>
        <v>#N/A</v>
      </c>
      <c r="BL136" t="e">
        <f ca="1">VLOOKUP($B136,基础扩展表!$E:$AG,MATCH(BL$2,基础扩展表!$E$1:$AG$1,0),FALSE)</f>
        <v>#N/A</v>
      </c>
      <c r="BM136" t="e">
        <f ca="1">VLOOKUP($B136,基础扩展表!$E:$AG,MATCH(BM$2,基础扩展表!$E$1:$AG$1,0),FALSE)</f>
        <v>#N/A</v>
      </c>
      <c r="BN136" t="e">
        <f ca="1">VLOOKUP($B136,基础扩展表!$E:$AG,MATCH(BN$2,基础扩展表!$E$1:$AG$1,0),FALSE)</f>
        <v>#N/A</v>
      </c>
      <c r="BO136" t="e">
        <f ca="1">VLOOKUP($B136,基础扩展表!$E:$AG,MATCH(BO$2,基础扩展表!$E$1:$AG$1,0),FALSE)</f>
        <v>#N/A</v>
      </c>
      <c r="BP136" t="e">
        <f ca="1">VLOOKUP($B136,基础扩展表!$E:$AG,MATCH(BP$2,基础扩展表!$E$1:$AG$1,0),FALSE)</f>
        <v>#N/A</v>
      </c>
      <c r="BR136" t="e">
        <f ca="1">VLOOKUP(C136,模型表!D:H,5,FALSE)</f>
        <v>#N/A</v>
      </c>
    </row>
    <row r="137" spans="2:70" x14ac:dyDescent="0.2">
      <c r="B137" t="str">
        <f t="array" aca="1" ref="B137" ca="1">INDEX(基础表!$Y:$Y,SMALL(IF(基础表!$Z:$Z=0,ROW(基础表!$Z:$Z),999),ROW(H131)))&amp;""</f>
        <v/>
      </c>
      <c r="C137" t="e">
        <f ca="1">VLOOKUP(VLOOKUP($B137,基础表!$E:$G,3,FALSE),模型表!$C:$D,2,FALSE)</f>
        <v>#N/A</v>
      </c>
      <c r="E137" t="e">
        <f ca="1">VLOOKUP($B137,基础表!$E:$G,3,FALSE)</f>
        <v>#N/A</v>
      </c>
      <c r="G137" t="e">
        <f ca="1">VLOOKUP($E137,模型表!$C:$G,5,FALSE)</f>
        <v>#N/A</v>
      </c>
      <c r="H137" t="e">
        <f ca="1">VLOOKUP($E137,模型表!$C:$F,4,FALSE)</f>
        <v>#N/A</v>
      </c>
      <c r="I137" t="e">
        <f ca="1">VLOOKUP($E137,模型表!$C:$J,8,FALSE)</f>
        <v>#N/A</v>
      </c>
      <c r="K137" t="str">
        <f t="shared" ca="1" si="26"/>
        <v/>
      </c>
      <c r="L137" t="str">
        <f t="shared" ca="1" si="27"/>
        <v/>
      </c>
      <c r="M137" t="str">
        <f t="shared" ca="1" si="28"/>
        <v/>
      </c>
      <c r="N137" t="str">
        <f t="shared" ca="1" si="29"/>
        <v/>
      </c>
      <c r="O137" t="str">
        <f t="shared" ca="1" si="35"/>
        <v/>
      </c>
      <c r="P137" t="str">
        <f t="shared" ca="1" si="30"/>
        <v/>
      </c>
      <c r="Q137" t="e">
        <f ca="1">VLOOKUP($E137,模型表!$C:$K,9,FALSE)</f>
        <v>#N/A</v>
      </c>
      <c r="S137" t="e">
        <f ca="1">IF(VLOOKUP($E137,模型表!$C:$L,6,FALSE)=0,"",VLOOKUP($E137,模型表!$C:$L,10,FALSE))</f>
        <v>#N/A</v>
      </c>
      <c r="U137" t="e">
        <f ca="1">VLOOKUP($E137,模型表!$C:$Q,11,FALSE)</f>
        <v>#N/A</v>
      </c>
      <c r="Y137" t="e">
        <f ca="1">IF(VLOOKUP($E137,模型表!$C:$N,12,FALSE)="Death",VLOOKUP($E137,模型表!$C:$Q,13,FALSE),"")</f>
        <v>#N/A</v>
      </c>
      <c r="Z137" t="str">
        <f ca="1">IF($B137="","",IF(VLOOKUP($E137,模型表!$C:$O,12,FALSE)="PBuff","["&amp;VLOOKUP($E137,模型表!$C:Q,13,FALSE)&amp;"]","[]"))</f>
        <v/>
      </c>
      <c r="AA137" t="e">
        <f ca="1">VLOOKUP($B137,基础扩展表!$E:$I,5,FALSE)</f>
        <v>#N/A</v>
      </c>
      <c r="AB137" t="e">
        <f ca="1">VLOOKUP($B137,基础扩展表!$E:$I,4,FALSE)</f>
        <v>#N/A</v>
      </c>
      <c r="AC137" t="e">
        <f ca="1">VLOOKUP($B137,基础表!$E:$T,16,FALSE)</f>
        <v>#N/A</v>
      </c>
      <c r="AD137" t="str">
        <f t="shared" ca="1" si="24"/>
        <v/>
      </c>
      <c r="AE137" t="str">
        <f t="shared" ca="1" si="31"/>
        <v/>
      </c>
      <c r="AF137" t="str">
        <f t="shared" ca="1" si="32"/>
        <v/>
      </c>
      <c r="AH137" t="e">
        <f ca="1">VLOOKUP($B137,基础表!$E:$R,14,FALSE)</f>
        <v>#N/A</v>
      </c>
      <c r="AI137" t="e">
        <f ca="1">VLOOKUP($B137,基础表!$E:$S,13,FALSE)</f>
        <v>#N/A</v>
      </c>
      <c r="AK137" t="e">
        <f ca="1">VLOOKUP($B137,基础表!$E:$H,4,FALSE)</f>
        <v>#N/A</v>
      </c>
      <c r="AN137" s="23" t="e">
        <f t="shared" ca="1" si="25"/>
        <v>#N/A</v>
      </c>
      <c r="AO137" s="23" t="str">
        <f t="shared" ca="1" si="33"/>
        <v/>
      </c>
      <c r="AP137" s="23" t="str">
        <f t="shared" ca="1" si="34"/>
        <v/>
      </c>
      <c r="AR137" t="e">
        <f ca="1">VLOOKUP($B137,基础表!$E:$J,4,FALSE)</f>
        <v>#N/A</v>
      </c>
      <c r="AS137" t="e">
        <f ca="1">VLOOKUP($B137,基础表!$E:$J,5,FALSE)</f>
        <v>#N/A</v>
      </c>
      <c r="AT137" t="e">
        <f ca="1">VLOOKUP($B137,基础表!$E:$J,6,FALSE)</f>
        <v>#N/A</v>
      </c>
      <c r="AU137" t="e">
        <f ca="1">VLOOKUP($B137,基础扩展表!$E:$AG,MATCH(AU$2,基础扩展表!$E$1:$AG$1,0),FALSE)</f>
        <v>#N/A</v>
      </c>
      <c r="AV137" t="e">
        <f ca="1">VLOOKUP($B137,基础扩展表!$E:$AG,MATCH(AV$2,基础扩展表!$E$1:$AG$1,0),FALSE)</f>
        <v>#N/A</v>
      </c>
      <c r="AW137" t="e">
        <f ca="1">VLOOKUP($B137,基础扩展表!$E:$AG,MATCH(AW$2,基础扩展表!$E$1:$AG$1,0),FALSE)</f>
        <v>#N/A</v>
      </c>
      <c r="AX137" t="e">
        <f ca="1">VLOOKUP($B137,基础扩展表!$E:$AG,MATCH(AX$2,基础扩展表!$E$1:$AG$1,0),FALSE)</f>
        <v>#N/A</v>
      </c>
      <c r="AY137" t="e">
        <f ca="1">VLOOKUP($B137,基础扩展表!$E:$AG,MATCH(AY$2,基础扩展表!$E$1:$AG$1,0),FALSE)</f>
        <v>#N/A</v>
      </c>
      <c r="AZ137" t="e">
        <f ca="1">VLOOKUP($B137,基础扩展表!$E:$AG,MATCH(AZ$2,基础扩展表!$E$1:$AG$1,0),FALSE)</f>
        <v>#N/A</v>
      </c>
      <c r="BA137" t="e">
        <f ca="1">VLOOKUP($B137,基础扩展表!$E:$AG,MATCH(BA$2,基础扩展表!$E$1:$AG$1,0),FALSE)</f>
        <v>#N/A</v>
      </c>
      <c r="BB137" t="e">
        <f ca="1">VLOOKUP($B137,基础扩展表!$E:$AG,MATCH(BB$2,基础扩展表!$E$1:$AG$1,0),FALSE)</f>
        <v>#N/A</v>
      </c>
      <c r="BC137" t="e">
        <f ca="1">VLOOKUP($B137,基础扩展表!$E:$AG,MATCH(BC$2,基础扩展表!$E$1:$AG$1,0),FALSE)</f>
        <v>#N/A</v>
      </c>
      <c r="BD137" t="e">
        <f ca="1">VLOOKUP($B137,基础扩展表!$E:$AG,MATCH(BD$2,基础扩展表!$E$1:$AG$1,0),FALSE)</f>
        <v>#N/A</v>
      </c>
      <c r="BE137" t="e">
        <f ca="1">VLOOKUP($B137,基础扩展表!$E:$AG,MATCH(BE$2,基础扩展表!$E$1:$AG$1,0),FALSE)</f>
        <v>#N/A</v>
      </c>
      <c r="BF137" t="e">
        <f ca="1">VLOOKUP($B137,基础扩展表!$E:$AG,MATCH(BF$2,基础扩展表!$E$1:$AG$1,0),FALSE)</f>
        <v>#N/A</v>
      </c>
      <c r="BG137" t="e">
        <f ca="1">VLOOKUP($B137,基础扩展表!$E:$AG,MATCH(BG$2,基础扩展表!$E$1:$AG$1,0),FALSE)</f>
        <v>#N/A</v>
      </c>
      <c r="BH137" t="e">
        <f ca="1">VLOOKUP($B137,基础扩展表!$E:$AG,MATCH(BH$2,基础扩展表!$E$1:$AG$1,0),FALSE)</f>
        <v>#N/A</v>
      </c>
      <c r="BI137" t="e">
        <f ca="1">VLOOKUP($B137,基础扩展表!$E:$AG,MATCH(BI$2,基础扩展表!$E$1:$AG$1,0),FALSE)</f>
        <v>#N/A</v>
      </c>
      <c r="BJ137" t="e">
        <f ca="1">VLOOKUP($B137,基础扩展表!$E:$AG,MATCH(BJ$2,基础扩展表!$E$1:$AG$1,0),FALSE)</f>
        <v>#N/A</v>
      </c>
      <c r="BK137" t="e">
        <f ca="1">VLOOKUP($B137,基础扩展表!$E:$AG,MATCH(BK$2,基础扩展表!$E$1:$AG$1,0),FALSE)</f>
        <v>#N/A</v>
      </c>
      <c r="BL137" t="e">
        <f ca="1">VLOOKUP($B137,基础扩展表!$E:$AG,MATCH(BL$2,基础扩展表!$E$1:$AG$1,0),FALSE)</f>
        <v>#N/A</v>
      </c>
      <c r="BM137" t="e">
        <f ca="1">VLOOKUP($B137,基础扩展表!$E:$AG,MATCH(BM$2,基础扩展表!$E$1:$AG$1,0),FALSE)</f>
        <v>#N/A</v>
      </c>
      <c r="BN137" t="e">
        <f ca="1">VLOOKUP($B137,基础扩展表!$E:$AG,MATCH(BN$2,基础扩展表!$E$1:$AG$1,0),FALSE)</f>
        <v>#N/A</v>
      </c>
      <c r="BO137" t="e">
        <f ca="1">VLOOKUP($B137,基础扩展表!$E:$AG,MATCH(BO$2,基础扩展表!$E$1:$AG$1,0),FALSE)</f>
        <v>#N/A</v>
      </c>
      <c r="BP137" t="e">
        <f ca="1">VLOOKUP($B137,基础扩展表!$E:$AG,MATCH(BP$2,基础扩展表!$E$1:$AG$1,0),FALSE)</f>
        <v>#N/A</v>
      </c>
      <c r="BR137" t="e">
        <f ca="1">VLOOKUP(C137,模型表!D:H,5,FALSE)</f>
        <v>#N/A</v>
      </c>
    </row>
    <row r="138" spans="2:70" x14ac:dyDescent="0.2">
      <c r="B138" t="str">
        <f t="array" aca="1" ref="B138" ca="1">INDEX(基础表!$Y:$Y,SMALL(IF(基础表!$Z:$Z=0,ROW(基础表!$Z:$Z),999),ROW(H132)))&amp;""</f>
        <v/>
      </c>
      <c r="C138" t="e">
        <f ca="1">VLOOKUP(VLOOKUP($B138,基础表!$E:$G,3,FALSE),模型表!$C:$D,2,FALSE)</f>
        <v>#N/A</v>
      </c>
      <c r="E138" t="e">
        <f ca="1">VLOOKUP($B138,基础表!$E:$G,3,FALSE)</f>
        <v>#N/A</v>
      </c>
      <c r="G138" t="e">
        <f ca="1">VLOOKUP($E138,模型表!$C:$G,5,FALSE)</f>
        <v>#N/A</v>
      </c>
      <c r="H138" t="e">
        <f ca="1">VLOOKUP($E138,模型表!$C:$F,4,FALSE)</f>
        <v>#N/A</v>
      </c>
      <c r="I138" t="e">
        <f ca="1">VLOOKUP($E138,模型表!$C:$J,8,FALSE)</f>
        <v>#N/A</v>
      </c>
      <c r="K138" t="str">
        <f t="shared" ca="1" si="26"/>
        <v/>
      </c>
      <c r="L138" t="str">
        <f t="shared" ca="1" si="27"/>
        <v/>
      </c>
      <c r="M138" t="str">
        <f t="shared" ca="1" si="28"/>
        <v/>
      </c>
      <c r="N138" t="str">
        <f t="shared" ca="1" si="29"/>
        <v/>
      </c>
      <c r="O138" t="str">
        <f t="shared" ca="1" si="35"/>
        <v/>
      </c>
      <c r="P138" t="str">
        <f t="shared" ca="1" si="30"/>
        <v/>
      </c>
      <c r="Q138" t="e">
        <f ca="1">VLOOKUP($E138,模型表!$C:$K,9,FALSE)</f>
        <v>#N/A</v>
      </c>
      <c r="S138" t="e">
        <f ca="1">IF(VLOOKUP($E138,模型表!$C:$L,6,FALSE)=0,"",VLOOKUP($E138,模型表!$C:$L,10,FALSE))</f>
        <v>#N/A</v>
      </c>
      <c r="U138" t="e">
        <f ca="1">VLOOKUP($E138,模型表!$C:$Q,11,FALSE)</f>
        <v>#N/A</v>
      </c>
      <c r="Y138" t="e">
        <f ca="1">IF(VLOOKUP($E138,模型表!$C:$N,12,FALSE)="Death",VLOOKUP($E138,模型表!$C:$Q,13,FALSE),"")</f>
        <v>#N/A</v>
      </c>
      <c r="Z138" t="str">
        <f ca="1">IF($B138="","",IF(VLOOKUP($E138,模型表!$C:$O,12,FALSE)="PBuff","["&amp;VLOOKUP($E138,模型表!$C:Q,13,FALSE)&amp;"]","[]"))</f>
        <v/>
      </c>
      <c r="AA138" t="e">
        <f ca="1">VLOOKUP($B138,基础扩展表!$E:$I,5,FALSE)</f>
        <v>#N/A</v>
      </c>
      <c r="AB138" t="e">
        <f ca="1">VLOOKUP($B138,基础扩展表!$E:$I,4,FALSE)</f>
        <v>#N/A</v>
      </c>
      <c r="AC138" t="e">
        <f ca="1">VLOOKUP($B138,基础表!$E:$T,16,FALSE)</f>
        <v>#N/A</v>
      </c>
      <c r="AD138" t="str">
        <f t="shared" ca="1" si="24"/>
        <v/>
      </c>
      <c r="AE138" t="str">
        <f t="shared" ca="1" si="31"/>
        <v/>
      </c>
      <c r="AF138" t="str">
        <f t="shared" ca="1" si="32"/>
        <v/>
      </c>
      <c r="AH138" t="e">
        <f ca="1">VLOOKUP($B138,基础表!$E:$R,14,FALSE)</f>
        <v>#N/A</v>
      </c>
      <c r="AI138" t="e">
        <f ca="1">VLOOKUP($B138,基础表!$E:$S,13,FALSE)</f>
        <v>#N/A</v>
      </c>
      <c r="AK138" t="e">
        <f ca="1">VLOOKUP($B138,基础表!$E:$H,4,FALSE)</f>
        <v>#N/A</v>
      </c>
      <c r="AN138" s="23" t="e">
        <f t="shared" ca="1" si="25"/>
        <v>#N/A</v>
      </c>
      <c r="AO138" s="23" t="str">
        <f t="shared" ca="1" si="33"/>
        <v/>
      </c>
      <c r="AP138" s="23" t="str">
        <f t="shared" ca="1" si="34"/>
        <v/>
      </c>
      <c r="AR138" t="e">
        <f ca="1">VLOOKUP($B138,基础表!$E:$J,4,FALSE)</f>
        <v>#N/A</v>
      </c>
      <c r="AS138" t="e">
        <f ca="1">VLOOKUP($B138,基础表!$E:$J,5,FALSE)</f>
        <v>#N/A</v>
      </c>
      <c r="AT138" t="e">
        <f ca="1">VLOOKUP($B138,基础表!$E:$J,6,FALSE)</f>
        <v>#N/A</v>
      </c>
      <c r="AU138" t="e">
        <f ca="1">VLOOKUP($B138,基础扩展表!$E:$AG,MATCH(AU$2,基础扩展表!$E$1:$AG$1,0),FALSE)</f>
        <v>#N/A</v>
      </c>
      <c r="AV138" t="e">
        <f ca="1">VLOOKUP($B138,基础扩展表!$E:$AG,MATCH(AV$2,基础扩展表!$E$1:$AG$1,0),FALSE)</f>
        <v>#N/A</v>
      </c>
      <c r="AW138" t="e">
        <f ca="1">VLOOKUP($B138,基础扩展表!$E:$AG,MATCH(AW$2,基础扩展表!$E$1:$AG$1,0),FALSE)</f>
        <v>#N/A</v>
      </c>
      <c r="AX138" t="e">
        <f ca="1">VLOOKUP($B138,基础扩展表!$E:$AG,MATCH(AX$2,基础扩展表!$E$1:$AG$1,0),FALSE)</f>
        <v>#N/A</v>
      </c>
      <c r="AY138" t="e">
        <f ca="1">VLOOKUP($B138,基础扩展表!$E:$AG,MATCH(AY$2,基础扩展表!$E$1:$AG$1,0),FALSE)</f>
        <v>#N/A</v>
      </c>
      <c r="AZ138" t="e">
        <f ca="1">VLOOKUP($B138,基础扩展表!$E:$AG,MATCH(AZ$2,基础扩展表!$E$1:$AG$1,0),FALSE)</f>
        <v>#N/A</v>
      </c>
      <c r="BA138" t="e">
        <f ca="1">VLOOKUP($B138,基础扩展表!$E:$AG,MATCH(BA$2,基础扩展表!$E$1:$AG$1,0),FALSE)</f>
        <v>#N/A</v>
      </c>
      <c r="BB138" t="e">
        <f ca="1">VLOOKUP($B138,基础扩展表!$E:$AG,MATCH(BB$2,基础扩展表!$E$1:$AG$1,0),FALSE)</f>
        <v>#N/A</v>
      </c>
      <c r="BC138" t="e">
        <f ca="1">VLOOKUP($B138,基础扩展表!$E:$AG,MATCH(BC$2,基础扩展表!$E$1:$AG$1,0),FALSE)</f>
        <v>#N/A</v>
      </c>
      <c r="BD138" t="e">
        <f ca="1">VLOOKUP($B138,基础扩展表!$E:$AG,MATCH(BD$2,基础扩展表!$E$1:$AG$1,0),FALSE)</f>
        <v>#N/A</v>
      </c>
      <c r="BE138" t="e">
        <f ca="1">VLOOKUP($B138,基础扩展表!$E:$AG,MATCH(BE$2,基础扩展表!$E$1:$AG$1,0),FALSE)</f>
        <v>#N/A</v>
      </c>
      <c r="BF138" t="e">
        <f ca="1">VLOOKUP($B138,基础扩展表!$E:$AG,MATCH(BF$2,基础扩展表!$E$1:$AG$1,0),FALSE)</f>
        <v>#N/A</v>
      </c>
      <c r="BG138" t="e">
        <f ca="1">VLOOKUP($B138,基础扩展表!$E:$AG,MATCH(BG$2,基础扩展表!$E$1:$AG$1,0),FALSE)</f>
        <v>#N/A</v>
      </c>
      <c r="BH138" t="e">
        <f ca="1">VLOOKUP($B138,基础扩展表!$E:$AG,MATCH(BH$2,基础扩展表!$E$1:$AG$1,0),FALSE)</f>
        <v>#N/A</v>
      </c>
      <c r="BI138" t="e">
        <f ca="1">VLOOKUP($B138,基础扩展表!$E:$AG,MATCH(BI$2,基础扩展表!$E$1:$AG$1,0),FALSE)</f>
        <v>#N/A</v>
      </c>
      <c r="BJ138" t="e">
        <f ca="1">VLOOKUP($B138,基础扩展表!$E:$AG,MATCH(BJ$2,基础扩展表!$E$1:$AG$1,0),FALSE)</f>
        <v>#N/A</v>
      </c>
      <c r="BK138" t="e">
        <f ca="1">VLOOKUP($B138,基础扩展表!$E:$AG,MATCH(BK$2,基础扩展表!$E$1:$AG$1,0),FALSE)</f>
        <v>#N/A</v>
      </c>
      <c r="BL138" t="e">
        <f ca="1">VLOOKUP($B138,基础扩展表!$E:$AG,MATCH(BL$2,基础扩展表!$E$1:$AG$1,0),FALSE)</f>
        <v>#N/A</v>
      </c>
      <c r="BM138" t="e">
        <f ca="1">VLOOKUP($B138,基础扩展表!$E:$AG,MATCH(BM$2,基础扩展表!$E$1:$AG$1,0),FALSE)</f>
        <v>#N/A</v>
      </c>
      <c r="BN138" t="e">
        <f ca="1">VLOOKUP($B138,基础扩展表!$E:$AG,MATCH(BN$2,基础扩展表!$E$1:$AG$1,0),FALSE)</f>
        <v>#N/A</v>
      </c>
      <c r="BO138" t="e">
        <f ca="1">VLOOKUP($B138,基础扩展表!$E:$AG,MATCH(BO$2,基础扩展表!$E$1:$AG$1,0),FALSE)</f>
        <v>#N/A</v>
      </c>
      <c r="BP138" t="e">
        <f ca="1">VLOOKUP($B138,基础扩展表!$E:$AG,MATCH(BP$2,基础扩展表!$E$1:$AG$1,0),FALSE)</f>
        <v>#N/A</v>
      </c>
      <c r="BR138" t="e">
        <f ca="1">VLOOKUP(C138,模型表!D:H,5,FALSE)</f>
        <v>#N/A</v>
      </c>
    </row>
    <row r="139" spans="2:70" x14ac:dyDescent="0.2">
      <c r="B139" t="str">
        <f t="array" aca="1" ref="B139" ca="1">INDEX(基础表!$Y:$Y,SMALL(IF(基础表!$Z:$Z=0,ROW(基础表!$Z:$Z),999),ROW(H133)))&amp;""</f>
        <v/>
      </c>
      <c r="C139" t="e">
        <f ca="1">VLOOKUP(VLOOKUP($B139,基础表!$E:$G,3,FALSE),模型表!$C:$D,2,FALSE)</f>
        <v>#N/A</v>
      </c>
      <c r="E139" t="e">
        <f ca="1">VLOOKUP($B139,基础表!$E:$G,3,FALSE)</f>
        <v>#N/A</v>
      </c>
      <c r="G139" t="e">
        <f ca="1">VLOOKUP($E139,模型表!$C:$G,5,FALSE)</f>
        <v>#N/A</v>
      </c>
      <c r="H139" t="e">
        <f ca="1">VLOOKUP($E139,模型表!$C:$F,4,FALSE)</f>
        <v>#N/A</v>
      </c>
      <c r="I139" t="e">
        <f ca="1">VLOOKUP($E139,模型表!$C:$J,8,FALSE)</f>
        <v>#N/A</v>
      </c>
      <c r="K139" t="str">
        <f t="shared" ca="1" si="26"/>
        <v/>
      </c>
      <c r="L139" t="str">
        <f t="shared" ca="1" si="27"/>
        <v/>
      </c>
      <c r="M139" t="str">
        <f t="shared" ca="1" si="28"/>
        <v/>
      </c>
      <c r="N139" t="str">
        <f t="shared" ca="1" si="29"/>
        <v/>
      </c>
      <c r="O139" t="str">
        <f t="shared" ca="1" si="35"/>
        <v/>
      </c>
      <c r="P139" t="str">
        <f t="shared" ca="1" si="30"/>
        <v/>
      </c>
      <c r="Q139" t="e">
        <f ca="1">VLOOKUP($E139,模型表!$C:$K,9,FALSE)</f>
        <v>#N/A</v>
      </c>
      <c r="S139" t="e">
        <f ca="1">IF(VLOOKUP($E139,模型表!$C:$L,6,FALSE)=0,"",VLOOKUP($E139,模型表!$C:$L,10,FALSE))</f>
        <v>#N/A</v>
      </c>
      <c r="U139" t="e">
        <f ca="1">VLOOKUP($E139,模型表!$C:$Q,11,FALSE)</f>
        <v>#N/A</v>
      </c>
      <c r="Y139" t="e">
        <f ca="1">IF(VLOOKUP($E139,模型表!$C:$N,12,FALSE)="Death",VLOOKUP($E139,模型表!$C:$Q,13,FALSE),"")</f>
        <v>#N/A</v>
      </c>
      <c r="Z139" t="str">
        <f ca="1">IF($B139="","",IF(VLOOKUP($E139,模型表!$C:$O,12,FALSE)="PBuff","["&amp;VLOOKUP($E139,模型表!$C:Q,13,FALSE)&amp;"]","[]"))</f>
        <v/>
      </c>
      <c r="AA139" t="e">
        <f ca="1">VLOOKUP($B139,基础扩展表!$E:$I,5,FALSE)</f>
        <v>#N/A</v>
      </c>
      <c r="AB139" t="e">
        <f ca="1">VLOOKUP($B139,基础扩展表!$E:$I,4,FALSE)</f>
        <v>#N/A</v>
      </c>
      <c r="AC139" t="e">
        <f ca="1">VLOOKUP($B139,基础表!$E:$T,16,FALSE)</f>
        <v>#N/A</v>
      </c>
      <c r="AD139" t="str">
        <f t="shared" ca="1" si="24"/>
        <v/>
      </c>
      <c r="AE139" t="str">
        <f t="shared" ca="1" si="31"/>
        <v/>
      </c>
      <c r="AF139" t="str">
        <f t="shared" ca="1" si="32"/>
        <v/>
      </c>
      <c r="AH139" t="e">
        <f ca="1">VLOOKUP($B139,基础表!$E:$R,14,FALSE)</f>
        <v>#N/A</v>
      </c>
      <c r="AI139" t="e">
        <f ca="1">VLOOKUP($B139,基础表!$E:$S,13,FALSE)</f>
        <v>#N/A</v>
      </c>
      <c r="AK139" t="e">
        <f ca="1">VLOOKUP($B139,基础表!$E:$H,4,FALSE)</f>
        <v>#N/A</v>
      </c>
      <c r="AN139" s="23" t="e">
        <f t="shared" ca="1" si="25"/>
        <v>#N/A</v>
      </c>
      <c r="AO139" s="23" t="str">
        <f t="shared" ca="1" si="33"/>
        <v/>
      </c>
      <c r="AP139" s="23" t="str">
        <f t="shared" ca="1" si="34"/>
        <v/>
      </c>
      <c r="AR139" t="e">
        <f ca="1">VLOOKUP($B139,基础表!$E:$J,4,FALSE)</f>
        <v>#N/A</v>
      </c>
      <c r="AS139" t="e">
        <f ca="1">VLOOKUP($B139,基础表!$E:$J,5,FALSE)</f>
        <v>#N/A</v>
      </c>
      <c r="AT139" t="e">
        <f ca="1">VLOOKUP($B139,基础表!$E:$J,6,FALSE)</f>
        <v>#N/A</v>
      </c>
      <c r="AU139" t="e">
        <f ca="1">VLOOKUP($B139,基础扩展表!$E:$AG,MATCH(AU$2,基础扩展表!$E$1:$AG$1,0),FALSE)</f>
        <v>#N/A</v>
      </c>
      <c r="AV139" t="e">
        <f ca="1">VLOOKUP($B139,基础扩展表!$E:$AG,MATCH(AV$2,基础扩展表!$E$1:$AG$1,0),FALSE)</f>
        <v>#N/A</v>
      </c>
      <c r="AW139" t="e">
        <f ca="1">VLOOKUP($B139,基础扩展表!$E:$AG,MATCH(AW$2,基础扩展表!$E$1:$AG$1,0),FALSE)</f>
        <v>#N/A</v>
      </c>
      <c r="AX139" t="e">
        <f ca="1">VLOOKUP($B139,基础扩展表!$E:$AG,MATCH(AX$2,基础扩展表!$E$1:$AG$1,0),FALSE)</f>
        <v>#N/A</v>
      </c>
      <c r="AY139" t="e">
        <f ca="1">VLOOKUP($B139,基础扩展表!$E:$AG,MATCH(AY$2,基础扩展表!$E$1:$AG$1,0),FALSE)</f>
        <v>#N/A</v>
      </c>
      <c r="AZ139" t="e">
        <f ca="1">VLOOKUP($B139,基础扩展表!$E:$AG,MATCH(AZ$2,基础扩展表!$E$1:$AG$1,0),FALSE)</f>
        <v>#N/A</v>
      </c>
      <c r="BA139" t="e">
        <f ca="1">VLOOKUP($B139,基础扩展表!$E:$AG,MATCH(BA$2,基础扩展表!$E$1:$AG$1,0),FALSE)</f>
        <v>#N/A</v>
      </c>
      <c r="BB139" t="e">
        <f ca="1">VLOOKUP($B139,基础扩展表!$E:$AG,MATCH(BB$2,基础扩展表!$E$1:$AG$1,0),FALSE)</f>
        <v>#N/A</v>
      </c>
      <c r="BC139" t="e">
        <f ca="1">VLOOKUP($B139,基础扩展表!$E:$AG,MATCH(BC$2,基础扩展表!$E$1:$AG$1,0),FALSE)</f>
        <v>#N/A</v>
      </c>
      <c r="BD139" t="e">
        <f ca="1">VLOOKUP($B139,基础扩展表!$E:$AG,MATCH(BD$2,基础扩展表!$E$1:$AG$1,0),FALSE)</f>
        <v>#N/A</v>
      </c>
      <c r="BE139" t="e">
        <f ca="1">VLOOKUP($B139,基础扩展表!$E:$AG,MATCH(BE$2,基础扩展表!$E$1:$AG$1,0),FALSE)</f>
        <v>#N/A</v>
      </c>
      <c r="BF139" t="e">
        <f ca="1">VLOOKUP($B139,基础扩展表!$E:$AG,MATCH(BF$2,基础扩展表!$E$1:$AG$1,0),FALSE)</f>
        <v>#N/A</v>
      </c>
      <c r="BG139" t="e">
        <f ca="1">VLOOKUP($B139,基础扩展表!$E:$AG,MATCH(BG$2,基础扩展表!$E$1:$AG$1,0),FALSE)</f>
        <v>#N/A</v>
      </c>
      <c r="BH139" t="e">
        <f ca="1">VLOOKUP($B139,基础扩展表!$E:$AG,MATCH(BH$2,基础扩展表!$E$1:$AG$1,0),FALSE)</f>
        <v>#N/A</v>
      </c>
      <c r="BI139" t="e">
        <f ca="1">VLOOKUP($B139,基础扩展表!$E:$AG,MATCH(BI$2,基础扩展表!$E$1:$AG$1,0),FALSE)</f>
        <v>#N/A</v>
      </c>
      <c r="BJ139" t="e">
        <f ca="1">VLOOKUP($B139,基础扩展表!$E:$AG,MATCH(BJ$2,基础扩展表!$E$1:$AG$1,0),FALSE)</f>
        <v>#N/A</v>
      </c>
      <c r="BK139" t="e">
        <f ca="1">VLOOKUP($B139,基础扩展表!$E:$AG,MATCH(BK$2,基础扩展表!$E$1:$AG$1,0),FALSE)</f>
        <v>#N/A</v>
      </c>
      <c r="BL139" t="e">
        <f ca="1">VLOOKUP($B139,基础扩展表!$E:$AG,MATCH(BL$2,基础扩展表!$E$1:$AG$1,0),FALSE)</f>
        <v>#N/A</v>
      </c>
      <c r="BM139" t="e">
        <f ca="1">VLOOKUP($B139,基础扩展表!$E:$AG,MATCH(BM$2,基础扩展表!$E$1:$AG$1,0),FALSE)</f>
        <v>#N/A</v>
      </c>
      <c r="BN139" t="e">
        <f ca="1">VLOOKUP($B139,基础扩展表!$E:$AG,MATCH(BN$2,基础扩展表!$E$1:$AG$1,0),FALSE)</f>
        <v>#N/A</v>
      </c>
      <c r="BO139" t="e">
        <f ca="1">VLOOKUP($B139,基础扩展表!$E:$AG,MATCH(BO$2,基础扩展表!$E$1:$AG$1,0),FALSE)</f>
        <v>#N/A</v>
      </c>
      <c r="BP139" t="e">
        <f ca="1">VLOOKUP($B139,基础扩展表!$E:$AG,MATCH(BP$2,基础扩展表!$E$1:$AG$1,0),FALSE)</f>
        <v>#N/A</v>
      </c>
      <c r="BR139" t="e">
        <f ca="1">VLOOKUP(C139,模型表!D:H,5,FALSE)</f>
        <v>#N/A</v>
      </c>
    </row>
    <row r="140" spans="2:70" x14ac:dyDescent="0.2">
      <c r="B140" t="str">
        <f t="array" aca="1" ref="B140" ca="1">INDEX(基础表!$Y:$Y,SMALL(IF(基础表!$Z:$Z=0,ROW(基础表!$Z:$Z),999),ROW(H134)))&amp;""</f>
        <v/>
      </c>
      <c r="C140" t="e">
        <f ca="1">VLOOKUP(VLOOKUP($B140,基础表!$E:$G,3,FALSE),模型表!$C:$D,2,FALSE)</f>
        <v>#N/A</v>
      </c>
      <c r="E140" t="e">
        <f ca="1">VLOOKUP($B140,基础表!$E:$G,3,FALSE)</f>
        <v>#N/A</v>
      </c>
      <c r="G140" t="e">
        <f ca="1">VLOOKUP($E140,模型表!$C:$G,5,FALSE)</f>
        <v>#N/A</v>
      </c>
      <c r="H140" t="e">
        <f ca="1">VLOOKUP($E140,模型表!$C:$F,4,FALSE)</f>
        <v>#N/A</v>
      </c>
      <c r="I140" t="e">
        <f ca="1">VLOOKUP($E140,模型表!$C:$J,8,FALSE)</f>
        <v>#N/A</v>
      </c>
      <c r="K140" t="str">
        <f t="shared" ca="1" si="26"/>
        <v/>
      </c>
      <c r="L140" t="str">
        <f t="shared" ca="1" si="27"/>
        <v/>
      </c>
      <c r="M140" t="str">
        <f t="shared" ca="1" si="28"/>
        <v/>
      </c>
      <c r="N140" t="str">
        <f t="shared" ca="1" si="29"/>
        <v/>
      </c>
      <c r="O140" t="str">
        <f t="shared" ca="1" si="35"/>
        <v/>
      </c>
      <c r="P140" t="str">
        <f t="shared" ca="1" si="30"/>
        <v/>
      </c>
      <c r="Q140" t="e">
        <f ca="1">VLOOKUP($E140,模型表!$C:$K,9,FALSE)</f>
        <v>#N/A</v>
      </c>
      <c r="S140" t="e">
        <f ca="1">IF(VLOOKUP($E140,模型表!$C:$L,6,FALSE)=0,"",VLOOKUP($E140,模型表!$C:$L,10,FALSE))</f>
        <v>#N/A</v>
      </c>
      <c r="U140" t="e">
        <f ca="1">VLOOKUP($E140,模型表!$C:$Q,11,FALSE)</f>
        <v>#N/A</v>
      </c>
      <c r="Y140" t="e">
        <f ca="1">IF(VLOOKUP($E140,模型表!$C:$N,12,FALSE)="Death",VLOOKUP($E140,模型表!$C:$Q,13,FALSE),"")</f>
        <v>#N/A</v>
      </c>
      <c r="Z140" t="str">
        <f ca="1">IF($B140="","",IF(VLOOKUP($E140,模型表!$C:$O,12,FALSE)="PBuff","["&amp;VLOOKUP($E140,模型表!$C:Q,13,FALSE)&amp;"]","[]"))</f>
        <v/>
      </c>
      <c r="AA140" t="e">
        <f ca="1">VLOOKUP($B140,基础扩展表!$E:$I,5,FALSE)</f>
        <v>#N/A</v>
      </c>
      <c r="AB140" t="e">
        <f ca="1">VLOOKUP($B140,基础扩展表!$E:$I,4,FALSE)</f>
        <v>#N/A</v>
      </c>
      <c r="AC140" t="e">
        <f ca="1">VLOOKUP($B140,基础表!$E:$T,16,FALSE)</f>
        <v>#N/A</v>
      </c>
      <c r="AD140" t="str">
        <f t="shared" ca="1" si="24"/>
        <v/>
      </c>
      <c r="AE140" t="str">
        <f t="shared" ca="1" si="31"/>
        <v/>
      </c>
      <c r="AF140" t="str">
        <f t="shared" ca="1" si="32"/>
        <v/>
      </c>
      <c r="AH140" t="e">
        <f ca="1">VLOOKUP($B140,基础表!$E:$R,14,FALSE)</f>
        <v>#N/A</v>
      </c>
      <c r="AI140" t="e">
        <f ca="1">VLOOKUP($B140,基础表!$E:$S,13,FALSE)</f>
        <v>#N/A</v>
      </c>
      <c r="AK140" t="e">
        <f ca="1">VLOOKUP($B140,基础表!$E:$H,4,FALSE)</f>
        <v>#N/A</v>
      </c>
      <c r="AN140" s="23" t="e">
        <f t="shared" ca="1" si="25"/>
        <v>#N/A</v>
      </c>
      <c r="AO140" s="23" t="str">
        <f t="shared" ca="1" si="33"/>
        <v/>
      </c>
      <c r="AP140" s="23" t="str">
        <f t="shared" ca="1" si="34"/>
        <v/>
      </c>
      <c r="AR140" t="e">
        <f ca="1">VLOOKUP($B140,基础表!$E:$J,4,FALSE)</f>
        <v>#N/A</v>
      </c>
      <c r="AS140" t="e">
        <f ca="1">VLOOKUP($B140,基础表!$E:$J,5,FALSE)</f>
        <v>#N/A</v>
      </c>
      <c r="AT140" t="e">
        <f ca="1">VLOOKUP($B140,基础表!$E:$J,6,FALSE)</f>
        <v>#N/A</v>
      </c>
      <c r="AU140" t="e">
        <f ca="1">VLOOKUP($B140,基础扩展表!$E:$AG,MATCH(AU$2,基础扩展表!$E$1:$AG$1,0),FALSE)</f>
        <v>#N/A</v>
      </c>
      <c r="AV140" t="e">
        <f ca="1">VLOOKUP($B140,基础扩展表!$E:$AG,MATCH(AV$2,基础扩展表!$E$1:$AG$1,0),FALSE)</f>
        <v>#N/A</v>
      </c>
      <c r="AW140" t="e">
        <f ca="1">VLOOKUP($B140,基础扩展表!$E:$AG,MATCH(AW$2,基础扩展表!$E$1:$AG$1,0),FALSE)</f>
        <v>#N/A</v>
      </c>
      <c r="AX140" t="e">
        <f ca="1">VLOOKUP($B140,基础扩展表!$E:$AG,MATCH(AX$2,基础扩展表!$E$1:$AG$1,0),FALSE)</f>
        <v>#N/A</v>
      </c>
      <c r="AY140" t="e">
        <f ca="1">VLOOKUP($B140,基础扩展表!$E:$AG,MATCH(AY$2,基础扩展表!$E$1:$AG$1,0),FALSE)</f>
        <v>#N/A</v>
      </c>
      <c r="AZ140" t="e">
        <f ca="1">VLOOKUP($B140,基础扩展表!$E:$AG,MATCH(AZ$2,基础扩展表!$E$1:$AG$1,0),FALSE)</f>
        <v>#N/A</v>
      </c>
      <c r="BA140" t="e">
        <f ca="1">VLOOKUP($B140,基础扩展表!$E:$AG,MATCH(BA$2,基础扩展表!$E$1:$AG$1,0),FALSE)</f>
        <v>#N/A</v>
      </c>
      <c r="BB140" t="e">
        <f ca="1">VLOOKUP($B140,基础扩展表!$E:$AG,MATCH(BB$2,基础扩展表!$E$1:$AG$1,0),FALSE)</f>
        <v>#N/A</v>
      </c>
      <c r="BC140" t="e">
        <f ca="1">VLOOKUP($B140,基础扩展表!$E:$AG,MATCH(BC$2,基础扩展表!$E$1:$AG$1,0),FALSE)</f>
        <v>#N/A</v>
      </c>
      <c r="BD140" t="e">
        <f ca="1">VLOOKUP($B140,基础扩展表!$E:$AG,MATCH(BD$2,基础扩展表!$E$1:$AG$1,0),FALSE)</f>
        <v>#N/A</v>
      </c>
      <c r="BE140" t="e">
        <f ca="1">VLOOKUP($B140,基础扩展表!$E:$AG,MATCH(BE$2,基础扩展表!$E$1:$AG$1,0),FALSE)</f>
        <v>#N/A</v>
      </c>
      <c r="BF140" t="e">
        <f ca="1">VLOOKUP($B140,基础扩展表!$E:$AG,MATCH(BF$2,基础扩展表!$E$1:$AG$1,0),FALSE)</f>
        <v>#N/A</v>
      </c>
      <c r="BG140" t="e">
        <f ca="1">VLOOKUP($B140,基础扩展表!$E:$AG,MATCH(BG$2,基础扩展表!$E$1:$AG$1,0),FALSE)</f>
        <v>#N/A</v>
      </c>
      <c r="BH140" t="e">
        <f ca="1">VLOOKUP($B140,基础扩展表!$E:$AG,MATCH(BH$2,基础扩展表!$E$1:$AG$1,0),FALSE)</f>
        <v>#N/A</v>
      </c>
      <c r="BI140" t="e">
        <f ca="1">VLOOKUP($B140,基础扩展表!$E:$AG,MATCH(BI$2,基础扩展表!$E$1:$AG$1,0),FALSE)</f>
        <v>#N/A</v>
      </c>
      <c r="BJ140" t="e">
        <f ca="1">VLOOKUP($B140,基础扩展表!$E:$AG,MATCH(BJ$2,基础扩展表!$E$1:$AG$1,0),FALSE)</f>
        <v>#N/A</v>
      </c>
      <c r="BK140" t="e">
        <f ca="1">VLOOKUP($B140,基础扩展表!$E:$AG,MATCH(BK$2,基础扩展表!$E$1:$AG$1,0),FALSE)</f>
        <v>#N/A</v>
      </c>
      <c r="BL140" t="e">
        <f ca="1">VLOOKUP($B140,基础扩展表!$E:$AG,MATCH(BL$2,基础扩展表!$E$1:$AG$1,0),FALSE)</f>
        <v>#N/A</v>
      </c>
      <c r="BM140" t="e">
        <f ca="1">VLOOKUP($B140,基础扩展表!$E:$AG,MATCH(BM$2,基础扩展表!$E$1:$AG$1,0),FALSE)</f>
        <v>#N/A</v>
      </c>
      <c r="BN140" t="e">
        <f ca="1">VLOOKUP($B140,基础扩展表!$E:$AG,MATCH(BN$2,基础扩展表!$E$1:$AG$1,0),FALSE)</f>
        <v>#N/A</v>
      </c>
      <c r="BO140" t="e">
        <f ca="1">VLOOKUP($B140,基础扩展表!$E:$AG,MATCH(BO$2,基础扩展表!$E$1:$AG$1,0),FALSE)</f>
        <v>#N/A</v>
      </c>
      <c r="BP140" t="e">
        <f ca="1">VLOOKUP($B140,基础扩展表!$E:$AG,MATCH(BP$2,基础扩展表!$E$1:$AG$1,0),FALSE)</f>
        <v>#N/A</v>
      </c>
      <c r="BR140" t="e">
        <f ca="1">VLOOKUP(C140,模型表!D:H,5,FALSE)</f>
        <v>#N/A</v>
      </c>
    </row>
    <row r="141" spans="2:70" x14ac:dyDescent="0.2">
      <c r="B141" t="str">
        <f t="array" aca="1" ref="B141" ca="1">INDEX(基础表!$Y:$Y,SMALL(IF(基础表!$Z:$Z=0,ROW(基础表!$Z:$Z),999),ROW(H135)))&amp;""</f>
        <v/>
      </c>
      <c r="C141" t="e">
        <f ca="1">VLOOKUP(VLOOKUP($B141,基础表!$E:$G,3,FALSE),模型表!$C:$D,2,FALSE)</f>
        <v>#N/A</v>
      </c>
      <c r="E141" t="e">
        <f ca="1">VLOOKUP($B141,基础表!$E:$G,3,FALSE)</f>
        <v>#N/A</v>
      </c>
      <c r="G141" t="e">
        <f ca="1">VLOOKUP($E141,模型表!$C:$G,5,FALSE)</f>
        <v>#N/A</v>
      </c>
      <c r="H141" t="e">
        <f ca="1">VLOOKUP($E141,模型表!$C:$F,4,FALSE)</f>
        <v>#N/A</v>
      </c>
      <c r="I141" t="e">
        <f ca="1">VLOOKUP($E141,模型表!$C:$J,8,FALSE)</f>
        <v>#N/A</v>
      </c>
      <c r="K141" t="str">
        <f t="shared" ca="1" si="26"/>
        <v/>
      </c>
      <c r="L141" t="str">
        <f t="shared" ca="1" si="27"/>
        <v/>
      </c>
      <c r="M141" t="str">
        <f t="shared" ca="1" si="28"/>
        <v/>
      </c>
      <c r="N141" t="str">
        <f t="shared" ca="1" si="29"/>
        <v/>
      </c>
      <c r="O141" t="str">
        <f t="shared" ca="1" si="35"/>
        <v/>
      </c>
      <c r="P141" t="str">
        <f t="shared" ca="1" si="30"/>
        <v/>
      </c>
      <c r="Q141" t="e">
        <f ca="1">VLOOKUP($E141,模型表!$C:$K,9,FALSE)</f>
        <v>#N/A</v>
      </c>
      <c r="S141" t="e">
        <f ca="1">IF(VLOOKUP($E141,模型表!$C:$L,6,FALSE)=0,"",VLOOKUP($E141,模型表!$C:$L,10,FALSE))</f>
        <v>#N/A</v>
      </c>
      <c r="U141" t="e">
        <f ca="1">VLOOKUP($E141,模型表!$C:$Q,11,FALSE)</f>
        <v>#N/A</v>
      </c>
      <c r="Y141" t="e">
        <f ca="1">IF(VLOOKUP($E141,模型表!$C:$N,12,FALSE)="Death",VLOOKUP($E141,模型表!$C:$Q,13,FALSE),"")</f>
        <v>#N/A</v>
      </c>
      <c r="Z141" t="str">
        <f ca="1">IF($B141="","",IF(VLOOKUP($E141,模型表!$C:$O,12,FALSE)="PBuff","["&amp;VLOOKUP($E141,模型表!$C:Q,13,FALSE)&amp;"]","[]"))</f>
        <v/>
      </c>
      <c r="AA141" t="e">
        <f ca="1">VLOOKUP($B141,基础扩展表!$E:$I,5,FALSE)</f>
        <v>#N/A</v>
      </c>
      <c r="AB141" t="e">
        <f ca="1">VLOOKUP($B141,基础扩展表!$E:$I,4,FALSE)</f>
        <v>#N/A</v>
      </c>
      <c r="AC141" t="e">
        <f ca="1">VLOOKUP($B141,基础表!$E:$T,16,FALSE)</f>
        <v>#N/A</v>
      </c>
      <c r="AD141" t="str">
        <f t="shared" ca="1" si="24"/>
        <v/>
      </c>
      <c r="AE141" t="str">
        <f t="shared" ca="1" si="31"/>
        <v/>
      </c>
      <c r="AF141" t="str">
        <f t="shared" ca="1" si="32"/>
        <v/>
      </c>
      <c r="AH141" t="e">
        <f ca="1">VLOOKUP($B141,基础表!$E:$R,14,FALSE)</f>
        <v>#N/A</v>
      </c>
      <c r="AI141" t="e">
        <f ca="1">VLOOKUP($B141,基础表!$E:$S,13,FALSE)</f>
        <v>#N/A</v>
      </c>
      <c r="AK141" t="e">
        <f ca="1">VLOOKUP($B141,基础表!$E:$H,4,FALSE)</f>
        <v>#N/A</v>
      </c>
      <c r="AN141" s="23" t="e">
        <f t="shared" ca="1" si="25"/>
        <v>#N/A</v>
      </c>
      <c r="AO141" s="23" t="str">
        <f t="shared" ca="1" si="33"/>
        <v/>
      </c>
      <c r="AP141" s="23" t="str">
        <f t="shared" ca="1" si="34"/>
        <v/>
      </c>
      <c r="AR141" t="e">
        <f ca="1">VLOOKUP($B141,基础表!$E:$J,4,FALSE)</f>
        <v>#N/A</v>
      </c>
      <c r="AS141" t="e">
        <f ca="1">VLOOKUP($B141,基础表!$E:$J,5,FALSE)</f>
        <v>#N/A</v>
      </c>
      <c r="AT141" t="e">
        <f ca="1">VLOOKUP($B141,基础表!$E:$J,6,FALSE)</f>
        <v>#N/A</v>
      </c>
      <c r="AU141" t="e">
        <f ca="1">VLOOKUP($B141,基础扩展表!$E:$AG,MATCH(AU$2,基础扩展表!$E$1:$AG$1,0),FALSE)</f>
        <v>#N/A</v>
      </c>
      <c r="AV141" t="e">
        <f ca="1">VLOOKUP($B141,基础扩展表!$E:$AG,MATCH(AV$2,基础扩展表!$E$1:$AG$1,0),FALSE)</f>
        <v>#N/A</v>
      </c>
      <c r="AW141" t="e">
        <f ca="1">VLOOKUP($B141,基础扩展表!$E:$AG,MATCH(AW$2,基础扩展表!$E$1:$AG$1,0),FALSE)</f>
        <v>#N/A</v>
      </c>
      <c r="AX141" t="e">
        <f ca="1">VLOOKUP($B141,基础扩展表!$E:$AG,MATCH(AX$2,基础扩展表!$E$1:$AG$1,0),FALSE)</f>
        <v>#N/A</v>
      </c>
      <c r="AY141" t="e">
        <f ca="1">VLOOKUP($B141,基础扩展表!$E:$AG,MATCH(AY$2,基础扩展表!$E$1:$AG$1,0),FALSE)</f>
        <v>#N/A</v>
      </c>
      <c r="AZ141" t="e">
        <f ca="1">VLOOKUP($B141,基础扩展表!$E:$AG,MATCH(AZ$2,基础扩展表!$E$1:$AG$1,0),FALSE)</f>
        <v>#N/A</v>
      </c>
      <c r="BA141" t="e">
        <f ca="1">VLOOKUP($B141,基础扩展表!$E:$AG,MATCH(BA$2,基础扩展表!$E$1:$AG$1,0),FALSE)</f>
        <v>#N/A</v>
      </c>
      <c r="BB141" t="e">
        <f ca="1">VLOOKUP($B141,基础扩展表!$E:$AG,MATCH(BB$2,基础扩展表!$E$1:$AG$1,0),FALSE)</f>
        <v>#N/A</v>
      </c>
      <c r="BC141" t="e">
        <f ca="1">VLOOKUP($B141,基础扩展表!$E:$AG,MATCH(BC$2,基础扩展表!$E$1:$AG$1,0),FALSE)</f>
        <v>#N/A</v>
      </c>
      <c r="BD141" t="e">
        <f ca="1">VLOOKUP($B141,基础扩展表!$E:$AG,MATCH(BD$2,基础扩展表!$E$1:$AG$1,0),FALSE)</f>
        <v>#N/A</v>
      </c>
      <c r="BE141" t="e">
        <f ca="1">VLOOKUP($B141,基础扩展表!$E:$AG,MATCH(BE$2,基础扩展表!$E$1:$AG$1,0),FALSE)</f>
        <v>#N/A</v>
      </c>
      <c r="BF141" t="e">
        <f ca="1">VLOOKUP($B141,基础扩展表!$E:$AG,MATCH(BF$2,基础扩展表!$E$1:$AG$1,0),FALSE)</f>
        <v>#N/A</v>
      </c>
      <c r="BG141" t="e">
        <f ca="1">VLOOKUP($B141,基础扩展表!$E:$AG,MATCH(BG$2,基础扩展表!$E$1:$AG$1,0),FALSE)</f>
        <v>#N/A</v>
      </c>
      <c r="BH141" t="e">
        <f ca="1">VLOOKUP($B141,基础扩展表!$E:$AG,MATCH(BH$2,基础扩展表!$E$1:$AG$1,0),FALSE)</f>
        <v>#N/A</v>
      </c>
      <c r="BI141" t="e">
        <f ca="1">VLOOKUP($B141,基础扩展表!$E:$AG,MATCH(BI$2,基础扩展表!$E$1:$AG$1,0),FALSE)</f>
        <v>#N/A</v>
      </c>
      <c r="BJ141" t="e">
        <f ca="1">VLOOKUP($B141,基础扩展表!$E:$AG,MATCH(BJ$2,基础扩展表!$E$1:$AG$1,0),FALSE)</f>
        <v>#N/A</v>
      </c>
      <c r="BK141" t="e">
        <f ca="1">VLOOKUP($B141,基础扩展表!$E:$AG,MATCH(BK$2,基础扩展表!$E$1:$AG$1,0),FALSE)</f>
        <v>#N/A</v>
      </c>
      <c r="BL141" t="e">
        <f ca="1">VLOOKUP($B141,基础扩展表!$E:$AG,MATCH(BL$2,基础扩展表!$E$1:$AG$1,0),FALSE)</f>
        <v>#N/A</v>
      </c>
      <c r="BM141" t="e">
        <f ca="1">VLOOKUP($B141,基础扩展表!$E:$AG,MATCH(BM$2,基础扩展表!$E$1:$AG$1,0),FALSE)</f>
        <v>#N/A</v>
      </c>
      <c r="BN141" t="e">
        <f ca="1">VLOOKUP($B141,基础扩展表!$E:$AG,MATCH(BN$2,基础扩展表!$E$1:$AG$1,0),FALSE)</f>
        <v>#N/A</v>
      </c>
      <c r="BO141" t="e">
        <f ca="1">VLOOKUP($B141,基础扩展表!$E:$AG,MATCH(BO$2,基础扩展表!$E$1:$AG$1,0),FALSE)</f>
        <v>#N/A</v>
      </c>
      <c r="BP141" t="e">
        <f ca="1">VLOOKUP($B141,基础扩展表!$E:$AG,MATCH(BP$2,基础扩展表!$E$1:$AG$1,0),FALSE)</f>
        <v>#N/A</v>
      </c>
      <c r="BR141" t="e">
        <f ca="1">VLOOKUP(C141,模型表!D:H,5,FALSE)</f>
        <v>#N/A</v>
      </c>
    </row>
    <row r="142" spans="2:70" x14ac:dyDescent="0.2">
      <c r="B142" t="str">
        <f t="array" aca="1" ref="B142" ca="1">INDEX(基础表!$Y:$Y,SMALL(IF(基础表!$Z:$Z=0,ROW(基础表!$Z:$Z),999),ROW(H136)))&amp;""</f>
        <v/>
      </c>
      <c r="C142" t="e">
        <f ca="1">VLOOKUP(VLOOKUP($B142,基础表!$E:$G,3,FALSE),模型表!$C:$D,2,FALSE)</f>
        <v>#N/A</v>
      </c>
      <c r="E142" t="e">
        <f ca="1">VLOOKUP($B142,基础表!$E:$G,3,FALSE)</f>
        <v>#N/A</v>
      </c>
      <c r="G142" t="e">
        <f ca="1">VLOOKUP($E142,模型表!$C:$G,5,FALSE)</f>
        <v>#N/A</v>
      </c>
      <c r="H142" t="e">
        <f ca="1">VLOOKUP($E142,模型表!$C:$F,4,FALSE)</f>
        <v>#N/A</v>
      </c>
      <c r="I142" t="e">
        <f ca="1">VLOOKUP($E142,模型表!$C:$J,8,FALSE)</f>
        <v>#N/A</v>
      </c>
      <c r="K142" t="str">
        <f t="shared" ca="1" si="26"/>
        <v/>
      </c>
      <c r="L142" t="str">
        <f t="shared" ca="1" si="27"/>
        <v/>
      </c>
      <c r="M142" t="str">
        <f t="shared" ca="1" si="28"/>
        <v/>
      </c>
      <c r="N142" t="str">
        <f t="shared" ca="1" si="29"/>
        <v/>
      </c>
      <c r="O142" t="str">
        <f t="shared" ca="1" si="35"/>
        <v/>
      </c>
      <c r="P142" t="str">
        <f t="shared" ca="1" si="30"/>
        <v/>
      </c>
      <c r="Q142" t="e">
        <f ca="1">VLOOKUP($E142,模型表!$C:$K,9,FALSE)</f>
        <v>#N/A</v>
      </c>
      <c r="S142" t="e">
        <f ca="1">IF(VLOOKUP($E142,模型表!$C:$L,6,FALSE)=0,"",VLOOKUP($E142,模型表!$C:$L,10,FALSE))</f>
        <v>#N/A</v>
      </c>
      <c r="U142" t="e">
        <f ca="1">VLOOKUP($E142,模型表!$C:$Q,11,FALSE)</f>
        <v>#N/A</v>
      </c>
      <c r="Y142" t="e">
        <f ca="1">IF(VLOOKUP($E142,模型表!$C:$N,12,FALSE)="Death",VLOOKUP($E142,模型表!$C:$Q,13,FALSE),"")</f>
        <v>#N/A</v>
      </c>
      <c r="Z142" t="str">
        <f ca="1">IF($B142="","",IF(VLOOKUP($E142,模型表!$C:$O,12,FALSE)="PBuff","["&amp;VLOOKUP($E142,模型表!$C:Q,13,FALSE)&amp;"]","[]"))</f>
        <v/>
      </c>
      <c r="AA142" t="e">
        <f ca="1">VLOOKUP($B142,基础扩展表!$E:$I,5,FALSE)</f>
        <v>#N/A</v>
      </c>
      <c r="AB142" t="e">
        <f ca="1">VLOOKUP($B142,基础扩展表!$E:$I,4,FALSE)</f>
        <v>#N/A</v>
      </c>
      <c r="AC142" t="e">
        <f ca="1">VLOOKUP($B142,基础表!$E:$T,16,FALSE)</f>
        <v>#N/A</v>
      </c>
      <c r="AD142" t="str">
        <f t="shared" ca="1" si="24"/>
        <v/>
      </c>
      <c r="AE142" t="str">
        <f t="shared" ca="1" si="31"/>
        <v/>
      </c>
      <c r="AF142" t="str">
        <f t="shared" ca="1" si="32"/>
        <v/>
      </c>
      <c r="AH142" t="e">
        <f ca="1">VLOOKUP($B142,基础表!$E:$R,14,FALSE)</f>
        <v>#N/A</v>
      </c>
      <c r="AI142" t="e">
        <f ca="1">VLOOKUP($B142,基础表!$E:$S,13,FALSE)</f>
        <v>#N/A</v>
      </c>
      <c r="AK142" t="e">
        <f ca="1">VLOOKUP($B142,基础表!$E:$H,4,FALSE)</f>
        <v>#N/A</v>
      </c>
      <c r="AN142" s="23" t="e">
        <f t="shared" ca="1" si="25"/>
        <v>#N/A</v>
      </c>
      <c r="AO142" s="23" t="str">
        <f t="shared" ca="1" si="33"/>
        <v/>
      </c>
      <c r="AP142" s="23" t="str">
        <f t="shared" ca="1" si="34"/>
        <v/>
      </c>
      <c r="AR142" t="e">
        <f ca="1">VLOOKUP($B142,基础表!$E:$J,4,FALSE)</f>
        <v>#N/A</v>
      </c>
      <c r="AS142" t="e">
        <f ca="1">VLOOKUP($B142,基础表!$E:$J,5,FALSE)</f>
        <v>#N/A</v>
      </c>
      <c r="AT142" t="e">
        <f ca="1">VLOOKUP($B142,基础表!$E:$J,6,FALSE)</f>
        <v>#N/A</v>
      </c>
      <c r="AU142" t="e">
        <f ca="1">VLOOKUP($B142,基础扩展表!$E:$AG,MATCH(AU$2,基础扩展表!$E$1:$AG$1,0),FALSE)</f>
        <v>#N/A</v>
      </c>
      <c r="AV142" t="e">
        <f ca="1">VLOOKUP($B142,基础扩展表!$E:$AG,MATCH(AV$2,基础扩展表!$E$1:$AG$1,0),FALSE)</f>
        <v>#N/A</v>
      </c>
      <c r="AW142" t="e">
        <f ca="1">VLOOKUP($B142,基础扩展表!$E:$AG,MATCH(AW$2,基础扩展表!$E$1:$AG$1,0),FALSE)</f>
        <v>#N/A</v>
      </c>
      <c r="AX142" t="e">
        <f ca="1">VLOOKUP($B142,基础扩展表!$E:$AG,MATCH(AX$2,基础扩展表!$E$1:$AG$1,0),FALSE)</f>
        <v>#N/A</v>
      </c>
      <c r="AY142" t="e">
        <f ca="1">VLOOKUP($B142,基础扩展表!$E:$AG,MATCH(AY$2,基础扩展表!$E$1:$AG$1,0),FALSE)</f>
        <v>#N/A</v>
      </c>
      <c r="AZ142" t="e">
        <f ca="1">VLOOKUP($B142,基础扩展表!$E:$AG,MATCH(AZ$2,基础扩展表!$E$1:$AG$1,0),FALSE)</f>
        <v>#N/A</v>
      </c>
      <c r="BA142" t="e">
        <f ca="1">VLOOKUP($B142,基础扩展表!$E:$AG,MATCH(BA$2,基础扩展表!$E$1:$AG$1,0),FALSE)</f>
        <v>#N/A</v>
      </c>
      <c r="BB142" t="e">
        <f ca="1">VLOOKUP($B142,基础扩展表!$E:$AG,MATCH(BB$2,基础扩展表!$E$1:$AG$1,0),FALSE)</f>
        <v>#N/A</v>
      </c>
      <c r="BC142" t="e">
        <f ca="1">VLOOKUP($B142,基础扩展表!$E:$AG,MATCH(BC$2,基础扩展表!$E$1:$AG$1,0),FALSE)</f>
        <v>#N/A</v>
      </c>
      <c r="BD142" t="e">
        <f ca="1">VLOOKUP($B142,基础扩展表!$E:$AG,MATCH(BD$2,基础扩展表!$E$1:$AG$1,0),FALSE)</f>
        <v>#N/A</v>
      </c>
      <c r="BE142" t="e">
        <f ca="1">VLOOKUP($B142,基础扩展表!$E:$AG,MATCH(BE$2,基础扩展表!$E$1:$AG$1,0),FALSE)</f>
        <v>#N/A</v>
      </c>
      <c r="BF142" t="e">
        <f ca="1">VLOOKUP($B142,基础扩展表!$E:$AG,MATCH(BF$2,基础扩展表!$E$1:$AG$1,0),FALSE)</f>
        <v>#N/A</v>
      </c>
      <c r="BG142" t="e">
        <f ca="1">VLOOKUP($B142,基础扩展表!$E:$AG,MATCH(BG$2,基础扩展表!$E$1:$AG$1,0),FALSE)</f>
        <v>#N/A</v>
      </c>
      <c r="BH142" t="e">
        <f ca="1">VLOOKUP($B142,基础扩展表!$E:$AG,MATCH(BH$2,基础扩展表!$E$1:$AG$1,0),FALSE)</f>
        <v>#N/A</v>
      </c>
      <c r="BI142" t="e">
        <f ca="1">VLOOKUP($B142,基础扩展表!$E:$AG,MATCH(BI$2,基础扩展表!$E$1:$AG$1,0),FALSE)</f>
        <v>#N/A</v>
      </c>
      <c r="BJ142" t="e">
        <f ca="1">VLOOKUP($B142,基础扩展表!$E:$AG,MATCH(BJ$2,基础扩展表!$E$1:$AG$1,0),FALSE)</f>
        <v>#N/A</v>
      </c>
      <c r="BK142" t="e">
        <f ca="1">VLOOKUP($B142,基础扩展表!$E:$AG,MATCH(BK$2,基础扩展表!$E$1:$AG$1,0),FALSE)</f>
        <v>#N/A</v>
      </c>
      <c r="BL142" t="e">
        <f ca="1">VLOOKUP($B142,基础扩展表!$E:$AG,MATCH(BL$2,基础扩展表!$E$1:$AG$1,0),FALSE)</f>
        <v>#N/A</v>
      </c>
      <c r="BM142" t="e">
        <f ca="1">VLOOKUP($B142,基础扩展表!$E:$AG,MATCH(BM$2,基础扩展表!$E$1:$AG$1,0),FALSE)</f>
        <v>#N/A</v>
      </c>
      <c r="BN142" t="e">
        <f ca="1">VLOOKUP($B142,基础扩展表!$E:$AG,MATCH(BN$2,基础扩展表!$E$1:$AG$1,0),FALSE)</f>
        <v>#N/A</v>
      </c>
      <c r="BO142" t="e">
        <f ca="1">VLOOKUP($B142,基础扩展表!$E:$AG,MATCH(BO$2,基础扩展表!$E$1:$AG$1,0),FALSE)</f>
        <v>#N/A</v>
      </c>
      <c r="BP142" t="e">
        <f ca="1">VLOOKUP($B142,基础扩展表!$E:$AG,MATCH(BP$2,基础扩展表!$E$1:$AG$1,0),FALSE)</f>
        <v>#N/A</v>
      </c>
      <c r="BR142" t="e">
        <f ca="1">VLOOKUP(C142,模型表!D:H,5,FALSE)</f>
        <v>#N/A</v>
      </c>
    </row>
    <row r="143" spans="2:70" x14ac:dyDescent="0.2">
      <c r="B143" t="str">
        <f t="array" aca="1" ref="B143" ca="1">INDEX(基础表!$Y:$Y,SMALL(IF(基础表!$Z:$Z=0,ROW(基础表!$Z:$Z),999),ROW(H137)))&amp;""</f>
        <v/>
      </c>
      <c r="C143" t="e">
        <f ca="1">VLOOKUP(VLOOKUP($B143,基础表!$E:$G,3,FALSE),模型表!$C:$D,2,FALSE)</f>
        <v>#N/A</v>
      </c>
      <c r="E143" t="e">
        <f ca="1">VLOOKUP($B143,基础表!$E:$G,3,FALSE)</f>
        <v>#N/A</v>
      </c>
      <c r="G143" t="e">
        <f ca="1">VLOOKUP($E143,模型表!$C:$G,5,FALSE)</f>
        <v>#N/A</v>
      </c>
      <c r="H143" t="e">
        <f ca="1">VLOOKUP($E143,模型表!$C:$F,4,FALSE)</f>
        <v>#N/A</v>
      </c>
      <c r="I143" t="e">
        <f ca="1">VLOOKUP($E143,模型表!$C:$J,8,FALSE)</f>
        <v>#N/A</v>
      </c>
      <c r="K143" t="str">
        <f t="shared" ca="1" si="26"/>
        <v/>
      </c>
      <c r="L143" t="str">
        <f t="shared" ca="1" si="27"/>
        <v/>
      </c>
      <c r="M143" t="str">
        <f t="shared" ca="1" si="28"/>
        <v/>
      </c>
      <c r="N143" t="str">
        <f t="shared" ca="1" si="29"/>
        <v/>
      </c>
      <c r="O143" t="str">
        <f t="shared" ca="1" si="35"/>
        <v/>
      </c>
      <c r="P143" t="str">
        <f t="shared" ca="1" si="30"/>
        <v/>
      </c>
      <c r="Q143" t="e">
        <f ca="1">VLOOKUP($E143,模型表!$C:$K,9,FALSE)</f>
        <v>#N/A</v>
      </c>
      <c r="S143" t="e">
        <f ca="1">IF(VLOOKUP($E143,模型表!$C:$L,6,FALSE)=0,"",VLOOKUP($E143,模型表!$C:$L,10,FALSE))</f>
        <v>#N/A</v>
      </c>
      <c r="U143" t="e">
        <f ca="1">VLOOKUP($E143,模型表!$C:$Q,11,FALSE)</f>
        <v>#N/A</v>
      </c>
      <c r="Y143" t="e">
        <f ca="1">IF(VLOOKUP($E143,模型表!$C:$N,12,FALSE)="Death",VLOOKUP($E143,模型表!$C:$Q,13,FALSE),"")</f>
        <v>#N/A</v>
      </c>
      <c r="Z143" t="str">
        <f ca="1">IF($B143="","",IF(VLOOKUP($E143,模型表!$C:$O,12,FALSE)="PBuff","["&amp;VLOOKUP($E143,模型表!$C:Q,13,FALSE)&amp;"]","[]"))</f>
        <v/>
      </c>
      <c r="AA143" t="e">
        <f ca="1">VLOOKUP($B143,基础扩展表!$E:$I,5,FALSE)</f>
        <v>#N/A</v>
      </c>
      <c r="AB143" t="e">
        <f ca="1">VLOOKUP($B143,基础扩展表!$E:$I,4,FALSE)</f>
        <v>#N/A</v>
      </c>
      <c r="AC143" t="e">
        <f ca="1">VLOOKUP($B143,基础表!$E:$T,16,FALSE)</f>
        <v>#N/A</v>
      </c>
      <c r="AD143" t="str">
        <f t="shared" ca="1" si="24"/>
        <v/>
      </c>
      <c r="AE143" t="str">
        <f t="shared" ca="1" si="31"/>
        <v/>
      </c>
      <c r="AF143" t="str">
        <f t="shared" ca="1" si="32"/>
        <v/>
      </c>
      <c r="AH143" t="e">
        <f ca="1">VLOOKUP($B143,基础表!$E:$R,14,FALSE)</f>
        <v>#N/A</v>
      </c>
      <c r="AI143" t="e">
        <f ca="1">VLOOKUP($B143,基础表!$E:$S,13,FALSE)</f>
        <v>#N/A</v>
      </c>
      <c r="AK143" t="e">
        <f ca="1">VLOOKUP($B143,基础表!$E:$H,4,FALSE)</f>
        <v>#N/A</v>
      </c>
      <c r="AN143" s="23" t="e">
        <f t="shared" ca="1" si="25"/>
        <v>#N/A</v>
      </c>
      <c r="AO143" s="23" t="str">
        <f t="shared" ca="1" si="33"/>
        <v/>
      </c>
      <c r="AP143" s="23" t="str">
        <f t="shared" ca="1" si="34"/>
        <v/>
      </c>
      <c r="AR143" t="e">
        <f ca="1">VLOOKUP($B143,基础表!$E:$J,4,FALSE)</f>
        <v>#N/A</v>
      </c>
      <c r="AS143" t="e">
        <f ca="1">VLOOKUP($B143,基础表!$E:$J,5,FALSE)</f>
        <v>#N/A</v>
      </c>
      <c r="AT143" t="e">
        <f ca="1">VLOOKUP($B143,基础表!$E:$J,6,FALSE)</f>
        <v>#N/A</v>
      </c>
      <c r="AU143" t="e">
        <f ca="1">VLOOKUP($B143,基础扩展表!$E:$AG,MATCH(AU$2,基础扩展表!$E$1:$AG$1,0),FALSE)</f>
        <v>#N/A</v>
      </c>
      <c r="AV143" t="e">
        <f ca="1">VLOOKUP($B143,基础扩展表!$E:$AG,MATCH(AV$2,基础扩展表!$E$1:$AG$1,0),FALSE)</f>
        <v>#N/A</v>
      </c>
      <c r="AW143" t="e">
        <f ca="1">VLOOKUP($B143,基础扩展表!$E:$AG,MATCH(AW$2,基础扩展表!$E$1:$AG$1,0),FALSE)</f>
        <v>#N/A</v>
      </c>
      <c r="AX143" t="e">
        <f ca="1">VLOOKUP($B143,基础扩展表!$E:$AG,MATCH(AX$2,基础扩展表!$E$1:$AG$1,0),FALSE)</f>
        <v>#N/A</v>
      </c>
      <c r="AY143" t="e">
        <f ca="1">VLOOKUP($B143,基础扩展表!$E:$AG,MATCH(AY$2,基础扩展表!$E$1:$AG$1,0),FALSE)</f>
        <v>#N/A</v>
      </c>
      <c r="AZ143" t="e">
        <f ca="1">VLOOKUP($B143,基础扩展表!$E:$AG,MATCH(AZ$2,基础扩展表!$E$1:$AG$1,0),FALSE)</f>
        <v>#N/A</v>
      </c>
      <c r="BA143" t="e">
        <f ca="1">VLOOKUP($B143,基础扩展表!$E:$AG,MATCH(BA$2,基础扩展表!$E$1:$AG$1,0),FALSE)</f>
        <v>#N/A</v>
      </c>
      <c r="BB143" t="e">
        <f ca="1">VLOOKUP($B143,基础扩展表!$E:$AG,MATCH(BB$2,基础扩展表!$E$1:$AG$1,0),FALSE)</f>
        <v>#N/A</v>
      </c>
      <c r="BC143" t="e">
        <f ca="1">VLOOKUP($B143,基础扩展表!$E:$AG,MATCH(BC$2,基础扩展表!$E$1:$AG$1,0),FALSE)</f>
        <v>#N/A</v>
      </c>
      <c r="BD143" t="e">
        <f ca="1">VLOOKUP($B143,基础扩展表!$E:$AG,MATCH(BD$2,基础扩展表!$E$1:$AG$1,0),FALSE)</f>
        <v>#N/A</v>
      </c>
      <c r="BE143" t="e">
        <f ca="1">VLOOKUP($B143,基础扩展表!$E:$AG,MATCH(BE$2,基础扩展表!$E$1:$AG$1,0),FALSE)</f>
        <v>#N/A</v>
      </c>
      <c r="BF143" t="e">
        <f ca="1">VLOOKUP($B143,基础扩展表!$E:$AG,MATCH(BF$2,基础扩展表!$E$1:$AG$1,0),FALSE)</f>
        <v>#N/A</v>
      </c>
      <c r="BG143" t="e">
        <f ca="1">VLOOKUP($B143,基础扩展表!$E:$AG,MATCH(BG$2,基础扩展表!$E$1:$AG$1,0),FALSE)</f>
        <v>#N/A</v>
      </c>
      <c r="BH143" t="e">
        <f ca="1">VLOOKUP($B143,基础扩展表!$E:$AG,MATCH(BH$2,基础扩展表!$E$1:$AG$1,0),FALSE)</f>
        <v>#N/A</v>
      </c>
      <c r="BI143" t="e">
        <f ca="1">VLOOKUP($B143,基础扩展表!$E:$AG,MATCH(BI$2,基础扩展表!$E$1:$AG$1,0),FALSE)</f>
        <v>#N/A</v>
      </c>
      <c r="BJ143" t="e">
        <f ca="1">VLOOKUP($B143,基础扩展表!$E:$AG,MATCH(BJ$2,基础扩展表!$E$1:$AG$1,0),FALSE)</f>
        <v>#N/A</v>
      </c>
      <c r="BK143" t="e">
        <f ca="1">VLOOKUP($B143,基础扩展表!$E:$AG,MATCH(BK$2,基础扩展表!$E$1:$AG$1,0),FALSE)</f>
        <v>#N/A</v>
      </c>
      <c r="BL143" t="e">
        <f ca="1">VLOOKUP($B143,基础扩展表!$E:$AG,MATCH(BL$2,基础扩展表!$E$1:$AG$1,0),FALSE)</f>
        <v>#N/A</v>
      </c>
      <c r="BM143" t="e">
        <f ca="1">VLOOKUP($B143,基础扩展表!$E:$AG,MATCH(BM$2,基础扩展表!$E$1:$AG$1,0),FALSE)</f>
        <v>#N/A</v>
      </c>
      <c r="BN143" t="e">
        <f ca="1">VLOOKUP($B143,基础扩展表!$E:$AG,MATCH(BN$2,基础扩展表!$E$1:$AG$1,0),FALSE)</f>
        <v>#N/A</v>
      </c>
      <c r="BO143" t="e">
        <f ca="1">VLOOKUP($B143,基础扩展表!$E:$AG,MATCH(BO$2,基础扩展表!$E$1:$AG$1,0),FALSE)</f>
        <v>#N/A</v>
      </c>
      <c r="BP143" t="e">
        <f ca="1">VLOOKUP($B143,基础扩展表!$E:$AG,MATCH(BP$2,基础扩展表!$E$1:$AG$1,0),FALSE)</f>
        <v>#N/A</v>
      </c>
      <c r="BR143" t="e">
        <f ca="1">VLOOKUP(C143,模型表!D:H,5,FALSE)</f>
        <v>#N/A</v>
      </c>
    </row>
    <row r="144" spans="2:70" x14ac:dyDescent="0.2">
      <c r="B144" t="str">
        <f t="array" aca="1" ref="B144" ca="1">INDEX(基础表!$Y:$Y,SMALL(IF(基础表!$Z:$Z=0,ROW(基础表!$Z:$Z),999),ROW(H138)))&amp;""</f>
        <v/>
      </c>
      <c r="C144" t="e">
        <f ca="1">VLOOKUP(VLOOKUP($B144,基础表!$E:$G,3,FALSE),模型表!$C:$D,2,FALSE)</f>
        <v>#N/A</v>
      </c>
      <c r="E144" t="e">
        <f ca="1">VLOOKUP($B144,基础表!$E:$G,3,FALSE)</f>
        <v>#N/A</v>
      </c>
      <c r="G144" t="e">
        <f ca="1">VLOOKUP($E144,模型表!$C:$G,5,FALSE)</f>
        <v>#N/A</v>
      </c>
      <c r="H144" t="e">
        <f ca="1">VLOOKUP($E144,模型表!$C:$F,4,FALSE)</f>
        <v>#N/A</v>
      </c>
      <c r="I144" t="e">
        <f ca="1">VLOOKUP($E144,模型表!$C:$J,8,FALSE)</f>
        <v>#N/A</v>
      </c>
      <c r="K144" t="str">
        <f t="shared" ca="1" si="26"/>
        <v/>
      </c>
      <c r="L144" t="str">
        <f t="shared" ca="1" si="27"/>
        <v/>
      </c>
      <c r="M144" t="str">
        <f t="shared" ca="1" si="28"/>
        <v/>
      </c>
      <c r="N144" t="str">
        <f t="shared" ca="1" si="29"/>
        <v/>
      </c>
      <c r="O144" t="str">
        <f t="shared" ca="1" si="35"/>
        <v/>
      </c>
      <c r="P144" t="str">
        <f t="shared" ca="1" si="30"/>
        <v/>
      </c>
      <c r="Q144" t="e">
        <f ca="1">VLOOKUP($E144,模型表!$C:$K,9,FALSE)</f>
        <v>#N/A</v>
      </c>
      <c r="S144" t="e">
        <f ca="1">IF(VLOOKUP($E144,模型表!$C:$L,6,FALSE)=0,"",VLOOKUP($E144,模型表!$C:$L,10,FALSE))</f>
        <v>#N/A</v>
      </c>
      <c r="U144" t="e">
        <f ca="1">VLOOKUP($E144,模型表!$C:$Q,11,FALSE)</f>
        <v>#N/A</v>
      </c>
      <c r="Y144" t="e">
        <f ca="1">IF(VLOOKUP($E144,模型表!$C:$N,12,FALSE)="Death",VLOOKUP($E144,模型表!$C:$Q,13,FALSE),"")</f>
        <v>#N/A</v>
      </c>
      <c r="Z144" t="str">
        <f ca="1">IF($B144="","",IF(VLOOKUP($E144,模型表!$C:$O,12,FALSE)="PBuff","["&amp;VLOOKUP($E144,模型表!$C:Q,13,FALSE)&amp;"]","[]"))</f>
        <v/>
      </c>
      <c r="AA144" t="e">
        <f ca="1">VLOOKUP($B144,基础扩展表!$E:$I,5,FALSE)</f>
        <v>#N/A</v>
      </c>
      <c r="AB144" t="e">
        <f ca="1">VLOOKUP($B144,基础扩展表!$E:$I,4,FALSE)</f>
        <v>#N/A</v>
      </c>
      <c r="AC144" t="e">
        <f ca="1">VLOOKUP($B144,基础表!$E:$T,16,FALSE)</f>
        <v>#N/A</v>
      </c>
      <c r="AD144" t="str">
        <f t="shared" ca="1" si="24"/>
        <v/>
      </c>
      <c r="AE144" t="str">
        <f t="shared" ca="1" si="31"/>
        <v/>
      </c>
      <c r="AF144" t="str">
        <f t="shared" ca="1" si="32"/>
        <v/>
      </c>
      <c r="AH144" t="e">
        <f ca="1">VLOOKUP($B144,基础表!$E:$R,14,FALSE)</f>
        <v>#N/A</v>
      </c>
      <c r="AI144" t="e">
        <f ca="1">VLOOKUP($B144,基础表!$E:$S,13,FALSE)</f>
        <v>#N/A</v>
      </c>
      <c r="AK144" t="e">
        <f ca="1">VLOOKUP($B144,基础表!$E:$H,4,FALSE)</f>
        <v>#N/A</v>
      </c>
      <c r="AN144" s="23" t="e">
        <f t="shared" ca="1" si="25"/>
        <v>#N/A</v>
      </c>
      <c r="AO144" s="23" t="str">
        <f t="shared" ca="1" si="33"/>
        <v/>
      </c>
      <c r="AP144" s="23" t="str">
        <f t="shared" ca="1" si="34"/>
        <v/>
      </c>
      <c r="AR144" t="e">
        <f ca="1">VLOOKUP($B144,基础表!$E:$J,4,FALSE)</f>
        <v>#N/A</v>
      </c>
      <c r="AS144" t="e">
        <f ca="1">VLOOKUP($B144,基础表!$E:$J,5,FALSE)</f>
        <v>#N/A</v>
      </c>
      <c r="AT144" t="e">
        <f ca="1">VLOOKUP($B144,基础表!$E:$J,6,FALSE)</f>
        <v>#N/A</v>
      </c>
      <c r="AU144" t="e">
        <f ca="1">VLOOKUP($B144,基础扩展表!$E:$AG,MATCH(AU$2,基础扩展表!$E$1:$AG$1,0),FALSE)</f>
        <v>#N/A</v>
      </c>
      <c r="AV144" t="e">
        <f ca="1">VLOOKUP($B144,基础扩展表!$E:$AG,MATCH(AV$2,基础扩展表!$E$1:$AG$1,0),FALSE)</f>
        <v>#N/A</v>
      </c>
      <c r="AW144" t="e">
        <f ca="1">VLOOKUP($B144,基础扩展表!$E:$AG,MATCH(AW$2,基础扩展表!$E$1:$AG$1,0),FALSE)</f>
        <v>#N/A</v>
      </c>
      <c r="AX144" t="e">
        <f ca="1">VLOOKUP($B144,基础扩展表!$E:$AG,MATCH(AX$2,基础扩展表!$E$1:$AG$1,0),FALSE)</f>
        <v>#N/A</v>
      </c>
      <c r="AY144" t="e">
        <f ca="1">VLOOKUP($B144,基础扩展表!$E:$AG,MATCH(AY$2,基础扩展表!$E$1:$AG$1,0),FALSE)</f>
        <v>#N/A</v>
      </c>
      <c r="AZ144" t="e">
        <f ca="1">VLOOKUP($B144,基础扩展表!$E:$AG,MATCH(AZ$2,基础扩展表!$E$1:$AG$1,0),FALSE)</f>
        <v>#N/A</v>
      </c>
      <c r="BA144" t="e">
        <f ca="1">VLOOKUP($B144,基础扩展表!$E:$AG,MATCH(BA$2,基础扩展表!$E$1:$AG$1,0),FALSE)</f>
        <v>#N/A</v>
      </c>
      <c r="BB144" t="e">
        <f ca="1">VLOOKUP($B144,基础扩展表!$E:$AG,MATCH(BB$2,基础扩展表!$E$1:$AG$1,0),FALSE)</f>
        <v>#N/A</v>
      </c>
      <c r="BC144" t="e">
        <f ca="1">VLOOKUP($B144,基础扩展表!$E:$AG,MATCH(BC$2,基础扩展表!$E$1:$AG$1,0),FALSE)</f>
        <v>#N/A</v>
      </c>
      <c r="BD144" t="e">
        <f ca="1">VLOOKUP($B144,基础扩展表!$E:$AG,MATCH(BD$2,基础扩展表!$E$1:$AG$1,0),FALSE)</f>
        <v>#N/A</v>
      </c>
      <c r="BE144" t="e">
        <f ca="1">VLOOKUP($B144,基础扩展表!$E:$AG,MATCH(BE$2,基础扩展表!$E$1:$AG$1,0),FALSE)</f>
        <v>#N/A</v>
      </c>
      <c r="BF144" t="e">
        <f ca="1">VLOOKUP($B144,基础扩展表!$E:$AG,MATCH(BF$2,基础扩展表!$E$1:$AG$1,0),FALSE)</f>
        <v>#N/A</v>
      </c>
      <c r="BG144" t="e">
        <f ca="1">VLOOKUP($B144,基础扩展表!$E:$AG,MATCH(BG$2,基础扩展表!$E$1:$AG$1,0),FALSE)</f>
        <v>#N/A</v>
      </c>
      <c r="BH144" t="e">
        <f ca="1">VLOOKUP($B144,基础扩展表!$E:$AG,MATCH(BH$2,基础扩展表!$E$1:$AG$1,0),FALSE)</f>
        <v>#N/A</v>
      </c>
      <c r="BI144" t="e">
        <f ca="1">VLOOKUP($B144,基础扩展表!$E:$AG,MATCH(BI$2,基础扩展表!$E$1:$AG$1,0),FALSE)</f>
        <v>#N/A</v>
      </c>
      <c r="BJ144" t="e">
        <f ca="1">VLOOKUP($B144,基础扩展表!$E:$AG,MATCH(BJ$2,基础扩展表!$E$1:$AG$1,0),FALSE)</f>
        <v>#N/A</v>
      </c>
      <c r="BK144" t="e">
        <f ca="1">VLOOKUP($B144,基础扩展表!$E:$AG,MATCH(BK$2,基础扩展表!$E$1:$AG$1,0),FALSE)</f>
        <v>#N/A</v>
      </c>
      <c r="BL144" t="e">
        <f ca="1">VLOOKUP($B144,基础扩展表!$E:$AG,MATCH(BL$2,基础扩展表!$E$1:$AG$1,0),FALSE)</f>
        <v>#N/A</v>
      </c>
      <c r="BM144" t="e">
        <f ca="1">VLOOKUP($B144,基础扩展表!$E:$AG,MATCH(BM$2,基础扩展表!$E$1:$AG$1,0),FALSE)</f>
        <v>#N/A</v>
      </c>
      <c r="BN144" t="e">
        <f ca="1">VLOOKUP($B144,基础扩展表!$E:$AG,MATCH(BN$2,基础扩展表!$E$1:$AG$1,0),FALSE)</f>
        <v>#N/A</v>
      </c>
      <c r="BO144" t="e">
        <f ca="1">VLOOKUP($B144,基础扩展表!$E:$AG,MATCH(BO$2,基础扩展表!$E$1:$AG$1,0),FALSE)</f>
        <v>#N/A</v>
      </c>
      <c r="BP144" t="e">
        <f ca="1">VLOOKUP($B144,基础扩展表!$E:$AG,MATCH(BP$2,基础扩展表!$E$1:$AG$1,0),FALSE)</f>
        <v>#N/A</v>
      </c>
      <c r="BR144" t="e">
        <f ca="1">VLOOKUP(C144,模型表!D:H,5,FALSE)</f>
        <v>#N/A</v>
      </c>
    </row>
    <row r="145" spans="2:70" x14ac:dyDescent="0.2">
      <c r="B145" t="str">
        <f t="array" aca="1" ref="B145" ca="1">INDEX(基础表!$Y:$Y,SMALL(IF(基础表!$Z:$Z=0,ROW(基础表!$Z:$Z),999),ROW(H139)))&amp;""</f>
        <v/>
      </c>
      <c r="C145" t="e">
        <f ca="1">VLOOKUP(VLOOKUP($B145,基础表!$E:$G,3,FALSE),模型表!$C:$D,2,FALSE)</f>
        <v>#N/A</v>
      </c>
      <c r="E145" t="e">
        <f ca="1">VLOOKUP($B145,基础表!$E:$G,3,FALSE)</f>
        <v>#N/A</v>
      </c>
      <c r="G145" t="e">
        <f ca="1">VLOOKUP($E145,模型表!$C:$G,5,FALSE)</f>
        <v>#N/A</v>
      </c>
      <c r="H145" t="e">
        <f ca="1">VLOOKUP($E145,模型表!$C:$F,4,FALSE)</f>
        <v>#N/A</v>
      </c>
      <c r="I145" t="e">
        <f ca="1">VLOOKUP($E145,模型表!$C:$J,8,FALSE)</f>
        <v>#N/A</v>
      </c>
      <c r="K145" t="str">
        <f t="shared" ca="1" si="26"/>
        <v/>
      </c>
      <c r="L145" t="str">
        <f t="shared" ca="1" si="27"/>
        <v/>
      </c>
      <c r="M145" t="str">
        <f t="shared" ca="1" si="28"/>
        <v/>
      </c>
      <c r="N145" t="str">
        <f t="shared" ca="1" si="29"/>
        <v/>
      </c>
      <c r="O145" t="str">
        <f t="shared" ca="1" si="35"/>
        <v/>
      </c>
      <c r="P145" t="str">
        <f t="shared" ca="1" si="30"/>
        <v/>
      </c>
      <c r="Q145" t="e">
        <f ca="1">VLOOKUP($E145,模型表!$C:$K,9,FALSE)</f>
        <v>#N/A</v>
      </c>
      <c r="S145" t="e">
        <f ca="1">IF(VLOOKUP($E145,模型表!$C:$L,6,FALSE)=0,"",VLOOKUP($E145,模型表!$C:$L,10,FALSE))</f>
        <v>#N/A</v>
      </c>
      <c r="U145" t="e">
        <f ca="1">VLOOKUP($E145,模型表!$C:$Q,11,FALSE)</f>
        <v>#N/A</v>
      </c>
      <c r="Y145" t="e">
        <f ca="1">IF(VLOOKUP($E145,模型表!$C:$N,12,FALSE)="Death",VLOOKUP($E145,模型表!$C:$Q,13,FALSE),"")</f>
        <v>#N/A</v>
      </c>
      <c r="Z145" t="str">
        <f ca="1">IF($B145="","",IF(VLOOKUP($E145,模型表!$C:$O,12,FALSE)="PBuff","["&amp;VLOOKUP($E145,模型表!$C:Q,13,FALSE)&amp;"]","[]"))</f>
        <v/>
      </c>
      <c r="AA145" t="e">
        <f ca="1">VLOOKUP($B145,基础扩展表!$E:$I,5,FALSE)</f>
        <v>#N/A</v>
      </c>
      <c r="AB145" t="e">
        <f ca="1">VLOOKUP($B145,基础扩展表!$E:$I,4,FALSE)</f>
        <v>#N/A</v>
      </c>
      <c r="AC145" t="e">
        <f ca="1">VLOOKUP($B145,基础表!$E:$T,16,FALSE)</f>
        <v>#N/A</v>
      </c>
      <c r="AD145" t="str">
        <f t="shared" ca="1" si="24"/>
        <v/>
      </c>
      <c r="AE145" t="str">
        <f t="shared" ca="1" si="31"/>
        <v/>
      </c>
      <c r="AF145" t="str">
        <f t="shared" ca="1" si="32"/>
        <v/>
      </c>
      <c r="AH145" t="e">
        <f ca="1">VLOOKUP($B145,基础表!$E:$R,14,FALSE)</f>
        <v>#N/A</v>
      </c>
      <c r="AI145" t="e">
        <f ca="1">VLOOKUP($B145,基础表!$E:$S,13,FALSE)</f>
        <v>#N/A</v>
      </c>
      <c r="AK145" t="e">
        <f ca="1">VLOOKUP($B145,基础表!$E:$H,4,FALSE)</f>
        <v>#N/A</v>
      </c>
      <c r="AN145" s="23" t="e">
        <f t="shared" ca="1" si="25"/>
        <v>#N/A</v>
      </c>
      <c r="AO145" s="23" t="str">
        <f t="shared" ca="1" si="33"/>
        <v/>
      </c>
      <c r="AP145" s="23" t="str">
        <f t="shared" ca="1" si="34"/>
        <v/>
      </c>
      <c r="AR145" t="e">
        <f ca="1">VLOOKUP($B145,基础表!$E:$J,4,FALSE)</f>
        <v>#N/A</v>
      </c>
      <c r="AS145" t="e">
        <f ca="1">VLOOKUP($B145,基础表!$E:$J,5,FALSE)</f>
        <v>#N/A</v>
      </c>
      <c r="AT145" t="e">
        <f ca="1">VLOOKUP($B145,基础表!$E:$J,6,FALSE)</f>
        <v>#N/A</v>
      </c>
      <c r="AU145" t="e">
        <f ca="1">VLOOKUP($B145,基础扩展表!$E:$AG,MATCH(AU$2,基础扩展表!$E$1:$AG$1,0),FALSE)</f>
        <v>#N/A</v>
      </c>
      <c r="AV145" t="e">
        <f ca="1">VLOOKUP($B145,基础扩展表!$E:$AG,MATCH(AV$2,基础扩展表!$E$1:$AG$1,0),FALSE)</f>
        <v>#N/A</v>
      </c>
      <c r="AW145" t="e">
        <f ca="1">VLOOKUP($B145,基础扩展表!$E:$AG,MATCH(AW$2,基础扩展表!$E$1:$AG$1,0),FALSE)</f>
        <v>#N/A</v>
      </c>
      <c r="AX145" t="e">
        <f ca="1">VLOOKUP($B145,基础扩展表!$E:$AG,MATCH(AX$2,基础扩展表!$E$1:$AG$1,0),FALSE)</f>
        <v>#N/A</v>
      </c>
      <c r="AY145" t="e">
        <f ca="1">VLOOKUP($B145,基础扩展表!$E:$AG,MATCH(AY$2,基础扩展表!$E$1:$AG$1,0),FALSE)</f>
        <v>#N/A</v>
      </c>
      <c r="AZ145" t="e">
        <f ca="1">VLOOKUP($B145,基础扩展表!$E:$AG,MATCH(AZ$2,基础扩展表!$E$1:$AG$1,0),FALSE)</f>
        <v>#N/A</v>
      </c>
      <c r="BA145" t="e">
        <f ca="1">VLOOKUP($B145,基础扩展表!$E:$AG,MATCH(BA$2,基础扩展表!$E$1:$AG$1,0),FALSE)</f>
        <v>#N/A</v>
      </c>
      <c r="BB145" t="e">
        <f ca="1">VLOOKUP($B145,基础扩展表!$E:$AG,MATCH(BB$2,基础扩展表!$E$1:$AG$1,0),FALSE)</f>
        <v>#N/A</v>
      </c>
      <c r="BC145" t="e">
        <f ca="1">VLOOKUP($B145,基础扩展表!$E:$AG,MATCH(BC$2,基础扩展表!$E$1:$AG$1,0),FALSE)</f>
        <v>#N/A</v>
      </c>
      <c r="BD145" t="e">
        <f ca="1">VLOOKUP($B145,基础扩展表!$E:$AG,MATCH(BD$2,基础扩展表!$E$1:$AG$1,0),FALSE)</f>
        <v>#N/A</v>
      </c>
      <c r="BE145" t="e">
        <f ca="1">VLOOKUP($B145,基础扩展表!$E:$AG,MATCH(BE$2,基础扩展表!$E$1:$AG$1,0),FALSE)</f>
        <v>#N/A</v>
      </c>
      <c r="BF145" t="e">
        <f ca="1">VLOOKUP($B145,基础扩展表!$E:$AG,MATCH(BF$2,基础扩展表!$E$1:$AG$1,0),FALSE)</f>
        <v>#N/A</v>
      </c>
      <c r="BG145" t="e">
        <f ca="1">VLOOKUP($B145,基础扩展表!$E:$AG,MATCH(BG$2,基础扩展表!$E$1:$AG$1,0),FALSE)</f>
        <v>#N/A</v>
      </c>
      <c r="BH145" t="e">
        <f ca="1">VLOOKUP($B145,基础扩展表!$E:$AG,MATCH(BH$2,基础扩展表!$E$1:$AG$1,0),FALSE)</f>
        <v>#N/A</v>
      </c>
      <c r="BI145" t="e">
        <f ca="1">VLOOKUP($B145,基础扩展表!$E:$AG,MATCH(BI$2,基础扩展表!$E$1:$AG$1,0),FALSE)</f>
        <v>#N/A</v>
      </c>
      <c r="BJ145" t="e">
        <f ca="1">VLOOKUP($B145,基础扩展表!$E:$AG,MATCH(BJ$2,基础扩展表!$E$1:$AG$1,0),FALSE)</f>
        <v>#N/A</v>
      </c>
      <c r="BK145" t="e">
        <f ca="1">VLOOKUP($B145,基础扩展表!$E:$AG,MATCH(BK$2,基础扩展表!$E$1:$AG$1,0),FALSE)</f>
        <v>#N/A</v>
      </c>
      <c r="BL145" t="e">
        <f ca="1">VLOOKUP($B145,基础扩展表!$E:$AG,MATCH(BL$2,基础扩展表!$E$1:$AG$1,0),FALSE)</f>
        <v>#N/A</v>
      </c>
      <c r="BM145" t="e">
        <f ca="1">VLOOKUP($B145,基础扩展表!$E:$AG,MATCH(BM$2,基础扩展表!$E$1:$AG$1,0),FALSE)</f>
        <v>#N/A</v>
      </c>
      <c r="BN145" t="e">
        <f ca="1">VLOOKUP($B145,基础扩展表!$E:$AG,MATCH(BN$2,基础扩展表!$E$1:$AG$1,0),FALSE)</f>
        <v>#N/A</v>
      </c>
      <c r="BO145" t="e">
        <f ca="1">VLOOKUP($B145,基础扩展表!$E:$AG,MATCH(BO$2,基础扩展表!$E$1:$AG$1,0),FALSE)</f>
        <v>#N/A</v>
      </c>
      <c r="BP145" t="e">
        <f ca="1">VLOOKUP($B145,基础扩展表!$E:$AG,MATCH(BP$2,基础扩展表!$E$1:$AG$1,0),FALSE)</f>
        <v>#N/A</v>
      </c>
      <c r="BR145" t="e">
        <f ca="1">VLOOKUP(C145,模型表!D:H,5,FALSE)</f>
        <v>#N/A</v>
      </c>
    </row>
    <row r="146" spans="2:70" x14ac:dyDescent="0.2">
      <c r="B146" t="str">
        <f t="array" aca="1" ref="B146" ca="1">INDEX(基础表!$Y:$Y,SMALL(IF(基础表!$Z:$Z=0,ROW(基础表!$Z:$Z),999),ROW(H140)))&amp;""</f>
        <v/>
      </c>
      <c r="C146" t="e">
        <f ca="1">VLOOKUP(VLOOKUP($B146,基础表!$E:$G,3,FALSE),模型表!$C:$D,2,FALSE)</f>
        <v>#N/A</v>
      </c>
      <c r="E146" t="e">
        <f ca="1">VLOOKUP($B146,基础表!$E:$G,3,FALSE)</f>
        <v>#N/A</v>
      </c>
      <c r="G146" t="e">
        <f ca="1">VLOOKUP($E146,模型表!$C:$G,5,FALSE)</f>
        <v>#N/A</v>
      </c>
      <c r="H146" t="e">
        <f ca="1">VLOOKUP($E146,模型表!$C:$F,4,FALSE)</f>
        <v>#N/A</v>
      </c>
      <c r="I146" t="e">
        <f ca="1">VLOOKUP($E146,模型表!$C:$J,8,FALSE)</f>
        <v>#N/A</v>
      </c>
      <c r="K146" t="str">
        <f t="shared" ca="1" si="26"/>
        <v/>
      </c>
      <c r="L146" t="str">
        <f t="shared" ca="1" si="27"/>
        <v/>
      </c>
      <c r="M146" t="str">
        <f t="shared" ca="1" si="28"/>
        <v/>
      </c>
      <c r="N146" t="str">
        <f t="shared" ca="1" si="29"/>
        <v/>
      </c>
      <c r="O146" t="str">
        <f t="shared" ca="1" si="35"/>
        <v/>
      </c>
      <c r="P146" t="str">
        <f t="shared" ca="1" si="30"/>
        <v/>
      </c>
      <c r="Q146" t="e">
        <f ca="1">VLOOKUP($E146,模型表!$C:$K,9,FALSE)</f>
        <v>#N/A</v>
      </c>
      <c r="S146" t="e">
        <f ca="1">IF(VLOOKUP($E146,模型表!$C:$L,6,FALSE)=0,"",VLOOKUP($E146,模型表!$C:$L,10,FALSE))</f>
        <v>#N/A</v>
      </c>
      <c r="U146" t="e">
        <f ca="1">VLOOKUP($E146,模型表!$C:$Q,11,FALSE)</f>
        <v>#N/A</v>
      </c>
      <c r="Y146" t="e">
        <f ca="1">IF(VLOOKUP($E146,模型表!$C:$N,12,FALSE)="Death",VLOOKUP($E146,模型表!$C:$Q,13,FALSE),"")</f>
        <v>#N/A</v>
      </c>
      <c r="Z146" t="str">
        <f ca="1">IF($B146="","",IF(VLOOKUP($E146,模型表!$C:$O,12,FALSE)="PBuff","["&amp;VLOOKUP($E146,模型表!$C:Q,13,FALSE)&amp;"]","[]"))</f>
        <v/>
      </c>
      <c r="AA146" t="e">
        <f ca="1">VLOOKUP($B146,基础扩展表!$E:$I,5,FALSE)</f>
        <v>#N/A</v>
      </c>
      <c r="AB146" t="e">
        <f ca="1">VLOOKUP($B146,基础扩展表!$E:$I,4,FALSE)</f>
        <v>#N/A</v>
      </c>
      <c r="AC146" t="e">
        <f ca="1">VLOOKUP($B146,基础表!$E:$T,16,FALSE)</f>
        <v>#N/A</v>
      </c>
      <c r="AD146" t="str">
        <f t="shared" ca="1" si="24"/>
        <v/>
      </c>
      <c r="AE146" t="str">
        <f t="shared" ca="1" si="31"/>
        <v/>
      </c>
      <c r="AF146" t="str">
        <f t="shared" ca="1" si="32"/>
        <v/>
      </c>
      <c r="AH146" t="e">
        <f ca="1">VLOOKUP($B146,基础表!$E:$R,14,FALSE)</f>
        <v>#N/A</v>
      </c>
      <c r="AI146" t="e">
        <f ca="1">VLOOKUP($B146,基础表!$E:$S,13,FALSE)</f>
        <v>#N/A</v>
      </c>
      <c r="AK146" t="e">
        <f ca="1">VLOOKUP($B146,基础表!$E:$H,4,FALSE)</f>
        <v>#N/A</v>
      </c>
      <c r="AN146" s="23" t="e">
        <f t="shared" ca="1" si="25"/>
        <v>#N/A</v>
      </c>
      <c r="AO146" s="23" t="str">
        <f t="shared" ca="1" si="33"/>
        <v/>
      </c>
      <c r="AP146" s="23" t="str">
        <f t="shared" ca="1" si="34"/>
        <v/>
      </c>
      <c r="AR146" t="e">
        <f ca="1">VLOOKUP($B146,基础表!$E:$J,4,FALSE)</f>
        <v>#N/A</v>
      </c>
      <c r="AS146" t="e">
        <f ca="1">VLOOKUP($B146,基础表!$E:$J,5,FALSE)</f>
        <v>#N/A</v>
      </c>
      <c r="AT146" t="e">
        <f ca="1">VLOOKUP($B146,基础表!$E:$J,6,FALSE)</f>
        <v>#N/A</v>
      </c>
      <c r="AU146" t="e">
        <f ca="1">VLOOKUP($B146,基础扩展表!$E:$AG,MATCH(AU$2,基础扩展表!$E$1:$AG$1,0),FALSE)</f>
        <v>#N/A</v>
      </c>
      <c r="AV146" t="e">
        <f ca="1">VLOOKUP($B146,基础扩展表!$E:$AG,MATCH(AV$2,基础扩展表!$E$1:$AG$1,0),FALSE)</f>
        <v>#N/A</v>
      </c>
      <c r="AW146" t="e">
        <f ca="1">VLOOKUP($B146,基础扩展表!$E:$AG,MATCH(AW$2,基础扩展表!$E$1:$AG$1,0),FALSE)</f>
        <v>#N/A</v>
      </c>
      <c r="AX146" t="e">
        <f ca="1">VLOOKUP($B146,基础扩展表!$E:$AG,MATCH(AX$2,基础扩展表!$E$1:$AG$1,0),FALSE)</f>
        <v>#N/A</v>
      </c>
      <c r="AY146" t="e">
        <f ca="1">VLOOKUP($B146,基础扩展表!$E:$AG,MATCH(AY$2,基础扩展表!$E$1:$AG$1,0),FALSE)</f>
        <v>#N/A</v>
      </c>
      <c r="AZ146" t="e">
        <f ca="1">VLOOKUP($B146,基础扩展表!$E:$AG,MATCH(AZ$2,基础扩展表!$E$1:$AG$1,0),FALSE)</f>
        <v>#N/A</v>
      </c>
      <c r="BA146" t="e">
        <f ca="1">VLOOKUP($B146,基础扩展表!$E:$AG,MATCH(BA$2,基础扩展表!$E$1:$AG$1,0),FALSE)</f>
        <v>#N/A</v>
      </c>
      <c r="BB146" t="e">
        <f ca="1">VLOOKUP($B146,基础扩展表!$E:$AG,MATCH(BB$2,基础扩展表!$E$1:$AG$1,0),FALSE)</f>
        <v>#N/A</v>
      </c>
      <c r="BC146" t="e">
        <f ca="1">VLOOKUP($B146,基础扩展表!$E:$AG,MATCH(BC$2,基础扩展表!$E$1:$AG$1,0),FALSE)</f>
        <v>#N/A</v>
      </c>
      <c r="BD146" t="e">
        <f ca="1">VLOOKUP($B146,基础扩展表!$E:$AG,MATCH(BD$2,基础扩展表!$E$1:$AG$1,0),FALSE)</f>
        <v>#N/A</v>
      </c>
      <c r="BE146" t="e">
        <f ca="1">VLOOKUP($B146,基础扩展表!$E:$AG,MATCH(BE$2,基础扩展表!$E$1:$AG$1,0),FALSE)</f>
        <v>#N/A</v>
      </c>
      <c r="BF146" t="e">
        <f ca="1">VLOOKUP($B146,基础扩展表!$E:$AG,MATCH(BF$2,基础扩展表!$E$1:$AG$1,0),FALSE)</f>
        <v>#N/A</v>
      </c>
      <c r="BG146" t="e">
        <f ca="1">VLOOKUP($B146,基础扩展表!$E:$AG,MATCH(BG$2,基础扩展表!$E$1:$AG$1,0),FALSE)</f>
        <v>#N/A</v>
      </c>
      <c r="BH146" t="e">
        <f ca="1">VLOOKUP($B146,基础扩展表!$E:$AG,MATCH(BH$2,基础扩展表!$E$1:$AG$1,0),FALSE)</f>
        <v>#N/A</v>
      </c>
      <c r="BI146" t="e">
        <f ca="1">VLOOKUP($B146,基础扩展表!$E:$AG,MATCH(BI$2,基础扩展表!$E$1:$AG$1,0),FALSE)</f>
        <v>#N/A</v>
      </c>
      <c r="BJ146" t="e">
        <f ca="1">VLOOKUP($B146,基础扩展表!$E:$AG,MATCH(BJ$2,基础扩展表!$E$1:$AG$1,0),FALSE)</f>
        <v>#N/A</v>
      </c>
      <c r="BK146" t="e">
        <f ca="1">VLOOKUP($B146,基础扩展表!$E:$AG,MATCH(BK$2,基础扩展表!$E$1:$AG$1,0),FALSE)</f>
        <v>#N/A</v>
      </c>
      <c r="BL146" t="e">
        <f ca="1">VLOOKUP($B146,基础扩展表!$E:$AG,MATCH(BL$2,基础扩展表!$E$1:$AG$1,0),FALSE)</f>
        <v>#N/A</v>
      </c>
      <c r="BM146" t="e">
        <f ca="1">VLOOKUP($B146,基础扩展表!$E:$AG,MATCH(BM$2,基础扩展表!$E$1:$AG$1,0),FALSE)</f>
        <v>#N/A</v>
      </c>
      <c r="BN146" t="e">
        <f ca="1">VLOOKUP($B146,基础扩展表!$E:$AG,MATCH(BN$2,基础扩展表!$E$1:$AG$1,0),FALSE)</f>
        <v>#N/A</v>
      </c>
      <c r="BO146" t="e">
        <f ca="1">VLOOKUP($B146,基础扩展表!$E:$AG,MATCH(BO$2,基础扩展表!$E$1:$AG$1,0),FALSE)</f>
        <v>#N/A</v>
      </c>
      <c r="BP146" t="e">
        <f ca="1">VLOOKUP($B146,基础扩展表!$E:$AG,MATCH(BP$2,基础扩展表!$E$1:$AG$1,0),FALSE)</f>
        <v>#N/A</v>
      </c>
      <c r="BR146" t="e">
        <f ca="1">VLOOKUP(C146,模型表!D:H,5,FALSE)</f>
        <v>#N/A</v>
      </c>
    </row>
    <row r="147" spans="2:70" x14ac:dyDescent="0.2">
      <c r="B147" t="str">
        <f t="array" aca="1" ref="B147" ca="1">INDEX(基础表!$Y:$Y,SMALL(IF(基础表!$Z:$Z=0,ROW(基础表!$Z:$Z),999),ROW(H141)))&amp;""</f>
        <v/>
      </c>
      <c r="C147" t="e">
        <f ca="1">VLOOKUP(VLOOKUP($B147,基础表!$E:$G,3,FALSE),模型表!$C:$D,2,FALSE)</f>
        <v>#N/A</v>
      </c>
      <c r="E147" t="e">
        <f ca="1">VLOOKUP($B147,基础表!$E:$G,3,FALSE)</f>
        <v>#N/A</v>
      </c>
      <c r="G147" t="e">
        <f ca="1">VLOOKUP($E147,模型表!$C:$G,5,FALSE)</f>
        <v>#N/A</v>
      </c>
      <c r="H147" t="e">
        <f ca="1">VLOOKUP($E147,模型表!$C:$F,4,FALSE)</f>
        <v>#N/A</v>
      </c>
      <c r="I147" t="e">
        <f ca="1">VLOOKUP($E147,模型表!$C:$J,8,FALSE)</f>
        <v>#N/A</v>
      </c>
      <c r="K147" t="str">
        <f t="shared" ca="1" si="26"/>
        <v/>
      </c>
      <c r="L147" t="str">
        <f t="shared" ca="1" si="27"/>
        <v/>
      </c>
      <c r="M147" t="str">
        <f t="shared" ca="1" si="28"/>
        <v/>
      </c>
      <c r="N147" t="str">
        <f t="shared" ca="1" si="29"/>
        <v/>
      </c>
      <c r="O147" t="str">
        <f t="shared" ca="1" si="35"/>
        <v/>
      </c>
      <c r="P147" t="str">
        <f t="shared" ca="1" si="30"/>
        <v/>
      </c>
      <c r="Q147" t="e">
        <f ca="1">VLOOKUP($E147,模型表!$C:$K,9,FALSE)</f>
        <v>#N/A</v>
      </c>
      <c r="S147" t="e">
        <f ca="1">IF(VLOOKUP($E147,模型表!$C:$L,6,FALSE)=0,"",VLOOKUP($E147,模型表!$C:$L,10,FALSE))</f>
        <v>#N/A</v>
      </c>
      <c r="U147" t="e">
        <f ca="1">VLOOKUP($E147,模型表!$C:$Q,11,FALSE)</f>
        <v>#N/A</v>
      </c>
      <c r="Y147" t="e">
        <f ca="1">IF(VLOOKUP($E147,模型表!$C:$N,12,FALSE)="Death",VLOOKUP($E147,模型表!$C:$Q,13,FALSE),"")</f>
        <v>#N/A</v>
      </c>
      <c r="Z147" t="str">
        <f ca="1">IF($B147="","",IF(VLOOKUP($E147,模型表!$C:$O,12,FALSE)="PBuff","["&amp;VLOOKUP($E147,模型表!$C:Q,13,FALSE)&amp;"]","[]"))</f>
        <v/>
      </c>
      <c r="AA147" t="e">
        <f ca="1">VLOOKUP($B147,基础扩展表!$E:$I,5,FALSE)</f>
        <v>#N/A</v>
      </c>
      <c r="AB147" t="e">
        <f ca="1">VLOOKUP($B147,基础扩展表!$E:$I,4,FALSE)</f>
        <v>#N/A</v>
      </c>
      <c r="AC147" t="e">
        <f ca="1">VLOOKUP($B147,基础表!$E:$T,16,FALSE)</f>
        <v>#N/A</v>
      </c>
      <c r="AD147" t="str">
        <f t="shared" ca="1" si="24"/>
        <v/>
      </c>
      <c r="AE147" t="str">
        <f t="shared" ca="1" si="31"/>
        <v/>
      </c>
      <c r="AF147" t="str">
        <f t="shared" ca="1" si="32"/>
        <v/>
      </c>
      <c r="AH147" t="e">
        <f ca="1">VLOOKUP($B147,基础表!$E:$R,14,FALSE)</f>
        <v>#N/A</v>
      </c>
      <c r="AI147" t="e">
        <f ca="1">VLOOKUP($B147,基础表!$E:$S,13,FALSE)</f>
        <v>#N/A</v>
      </c>
      <c r="AK147" t="e">
        <f ca="1">VLOOKUP($B147,基础表!$E:$H,4,FALSE)</f>
        <v>#N/A</v>
      </c>
      <c r="AN147" s="23" t="e">
        <f t="shared" ca="1" si="25"/>
        <v>#N/A</v>
      </c>
      <c r="AO147" s="23" t="str">
        <f t="shared" ca="1" si="33"/>
        <v/>
      </c>
      <c r="AP147" s="23" t="str">
        <f t="shared" ca="1" si="34"/>
        <v/>
      </c>
      <c r="AR147" t="e">
        <f ca="1">VLOOKUP($B147,基础表!$E:$J,4,FALSE)</f>
        <v>#N/A</v>
      </c>
      <c r="AS147" t="e">
        <f ca="1">VLOOKUP($B147,基础表!$E:$J,5,FALSE)</f>
        <v>#N/A</v>
      </c>
      <c r="AT147" t="e">
        <f ca="1">VLOOKUP($B147,基础表!$E:$J,6,FALSE)</f>
        <v>#N/A</v>
      </c>
      <c r="AU147" t="e">
        <f ca="1">VLOOKUP($B147,基础扩展表!$E:$AG,MATCH(AU$2,基础扩展表!$E$1:$AG$1,0),FALSE)</f>
        <v>#N/A</v>
      </c>
      <c r="AV147" t="e">
        <f ca="1">VLOOKUP($B147,基础扩展表!$E:$AG,MATCH(AV$2,基础扩展表!$E$1:$AG$1,0),FALSE)</f>
        <v>#N/A</v>
      </c>
      <c r="AW147" t="e">
        <f ca="1">VLOOKUP($B147,基础扩展表!$E:$AG,MATCH(AW$2,基础扩展表!$E$1:$AG$1,0),FALSE)</f>
        <v>#N/A</v>
      </c>
      <c r="AX147" t="e">
        <f ca="1">VLOOKUP($B147,基础扩展表!$E:$AG,MATCH(AX$2,基础扩展表!$E$1:$AG$1,0),FALSE)</f>
        <v>#N/A</v>
      </c>
      <c r="AY147" t="e">
        <f ca="1">VLOOKUP($B147,基础扩展表!$E:$AG,MATCH(AY$2,基础扩展表!$E$1:$AG$1,0),FALSE)</f>
        <v>#N/A</v>
      </c>
      <c r="AZ147" t="e">
        <f ca="1">VLOOKUP($B147,基础扩展表!$E:$AG,MATCH(AZ$2,基础扩展表!$E$1:$AG$1,0),FALSE)</f>
        <v>#N/A</v>
      </c>
      <c r="BA147" t="e">
        <f ca="1">VLOOKUP($B147,基础扩展表!$E:$AG,MATCH(BA$2,基础扩展表!$E$1:$AG$1,0),FALSE)</f>
        <v>#N/A</v>
      </c>
      <c r="BB147" t="e">
        <f ca="1">VLOOKUP($B147,基础扩展表!$E:$AG,MATCH(BB$2,基础扩展表!$E$1:$AG$1,0),FALSE)</f>
        <v>#N/A</v>
      </c>
      <c r="BC147" t="e">
        <f ca="1">VLOOKUP($B147,基础扩展表!$E:$AG,MATCH(BC$2,基础扩展表!$E$1:$AG$1,0),FALSE)</f>
        <v>#N/A</v>
      </c>
      <c r="BD147" t="e">
        <f ca="1">VLOOKUP($B147,基础扩展表!$E:$AG,MATCH(BD$2,基础扩展表!$E$1:$AG$1,0),FALSE)</f>
        <v>#N/A</v>
      </c>
      <c r="BE147" t="e">
        <f ca="1">VLOOKUP($B147,基础扩展表!$E:$AG,MATCH(BE$2,基础扩展表!$E$1:$AG$1,0),FALSE)</f>
        <v>#N/A</v>
      </c>
      <c r="BF147" t="e">
        <f ca="1">VLOOKUP($B147,基础扩展表!$E:$AG,MATCH(BF$2,基础扩展表!$E$1:$AG$1,0),FALSE)</f>
        <v>#N/A</v>
      </c>
      <c r="BG147" t="e">
        <f ca="1">VLOOKUP($B147,基础扩展表!$E:$AG,MATCH(BG$2,基础扩展表!$E$1:$AG$1,0),FALSE)</f>
        <v>#N/A</v>
      </c>
      <c r="BH147" t="e">
        <f ca="1">VLOOKUP($B147,基础扩展表!$E:$AG,MATCH(BH$2,基础扩展表!$E$1:$AG$1,0),FALSE)</f>
        <v>#N/A</v>
      </c>
      <c r="BI147" t="e">
        <f ca="1">VLOOKUP($B147,基础扩展表!$E:$AG,MATCH(BI$2,基础扩展表!$E$1:$AG$1,0),FALSE)</f>
        <v>#N/A</v>
      </c>
      <c r="BJ147" t="e">
        <f ca="1">VLOOKUP($B147,基础扩展表!$E:$AG,MATCH(BJ$2,基础扩展表!$E$1:$AG$1,0),FALSE)</f>
        <v>#N/A</v>
      </c>
      <c r="BK147" t="e">
        <f ca="1">VLOOKUP($B147,基础扩展表!$E:$AG,MATCH(BK$2,基础扩展表!$E$1:$AG$1,0),FALSE)</f>
        <v>#N/A</v>
      </c>
      <c r="BL147" t="e">
        <f ca="1">VLOOKUP($B147,基础扩展表!$E:$AG,MATCH(BL$2,基础扩展表!$E$1:$AG$1,0),FALSE)</f>
        <v>#N/A</v>
      </c>
      <c r="BM147" t="e">
        <f ca="1">VLOOKUP($B147,基础扩展表!$E:$AG,MATCH(BM$2,基础扩展表!$E$1:$AG$1,0),FALSE)</f>
        <v>#N/A</v>
      </c>
      <c r="BN147" t="e">
        <f ca="1">VLOOKUP($B147,基础扩展表!$E:$AG,MATCH(BN$2,基础扩展表!$E$1:$AG$1,0),FALSE)</f>
        <v>#N/A</v>
      </c>
      <c r="BO147" t="e">
        <f ca="1">VLOOKUP($B147,基础扩展表!$E:$AG,MATCH(BO$2,基础扩展表!$E$1:$AG$1,0),FALSE)</f>
        <v>#N/A</v>
      </c>
      <c r="BP147" t="e">
        <f ca="1">VLOOKUP($B147,基础扩展表!$E:$AG,MATCH(BP$2,基础扩展表!$E$1:$AG$1,0),FALSE)</f>
        <v>#N/A</v>
      </c>
      <c r="BR147" t="e">
        <f ca="1">VLOOKUP(C147,模型表!D:H,5,FALSE)</f>
        <v>#N/A</v>
      </c>
    </row>
    <row r="148" spans="2:70" x14ac:dyDescent="0.2">
      <c r="B148" t="str">
        <f t="array" aca="1" ref="B148" ca="1">INDEX(基础表!$Y:$Y,SMALL(IF(基础表!$Z:$Z=0,ROW(基础表!$Z:$Z),999),ROW(H142)))&amp;""</f>
        <v/>
      </c>
      <c r="C148" t="e">
        <f ca="1">VLOOKUP(VLOOKUP($B148,基础表!$E:$G,3,FALSE),模型表!$C:$D,2,FALSE)</f>
        <v>#N/A</v>
      </c>
      <c r="E148" t="e">
        <f ca="1">VLOOKUP($B148,基础表!$E:$G,3,FALSE)</f>
        <v>#N/A</v>
      </c>
      <c r="G148" t="e">
        <f ca="1">VLOOKUP($E148,模型表!$C:$G,5,FALSE)</f>
        <v>#N/A</v>
      </c>
      <c r="H148" t="e">
        <f ca="1">VLOOKUP($E148,模型表!$C:$F,4,FALSE)</f>
        <v>#N/A</v>
      </c>
      <c r="I148" t="e">
        <f ca="1">VLOOKUP($E148,模型表!$C:$J,8,FALSE)</f>
        <v>#N/A</v>
      </c>
      <c r="K148" t="str">
        <f t="shared" ca="1" si="26"/>
        <v/>
      </c>
      <c r="L148" t="str">
        <f t="shared" ca="1" si="27"/>
        <v/>
      </c>
      <c r="M148" t="str">
        <f t="shared" ca="1" si="28"/>
        <v/>
      </c>
      <c r="N148" t="str">
        <f t="shared" ca="1" si="29"/>
        <v/>
      </c>
      <c r="O148" t="str">
        <f t="shared" ca="1" si="35"/>
        <v/>
      </c>
      <c r="P148" t="str">
        <f t="shared" ca="1" si="30"/>
        <v/>
      </c>
      <c r="Q148" t="e">
        <f ca="1">VLOOKUP($E148,模型表!$C:$K,9,FALSE)</f>
        <v>#N/A</v>
      </c>
      <c r="S148" t="e">
        <f ca="1">IF(VLOOKUP($E148,模型表!$C:$L,6,FALSE)=0,"",VLOOKUP($E148,模型表!$C:$L,10,FALSE))</f>
        <v>#N/A</v>
      </c>
      <c r="U148" t="e">
        <f ca="1">VLOOKUP($E148,模型表!$C:$Q,11,FALSE)</f>
        <v>#N/A</v>
      </c>
      <c r="Y148" t="e">
        <f ca="1">IF(VLOOKUP($E148,模型表!$C:$N,12,FALSE)="Death",VLOOKUP($E148,模型表!$C:$Q,13,FALSE),"")</f>
        <v>#N/A</v>
      </c>
      <c r="Z148" t="str">
        <f ca="1">IF($B148="","",IF(VLOOKUP($E148,模型表!$C:$O,12,FALSE)="PBuff","["&amp;VLOOKUP($E148,模型表!$C:Q,13,FALSE)&amp;"]","[]"))</f>
        <v/>
      </c>
      <c r="AA148" t="e">
        <f ca="1">VLOOKUP($B148,基础扩展表!$E:$I,5,FALSE)</f>
        <v>#N/A</v>
      </c>
      <c r="AB148" t="e">
        <f ca="1">VLOOKUP($B148,基础扩展表!$E:$I,4,FALSE)</f>
        <v>#N/A</v>
      </c>
      <c r="AC148" t="e">
        <f ca="1">VLOOKUP($B148,基础表!$E:$T,16,FALSE)</f>
        <v>#N/A</v>
      </c>
      <c r="AD148" t="str">
        <f t="shared" ca="1" si="24"/>
        <v/>
      </c>
      <c r="AE148" t="str">
        <f t="shared" ca="1" si="31"/>
        <v/>
      </c>
      <c r="AF148" t="str">
        <f t="shared" ca="1" si="32"/>
        <v/>
      </c>
      <c r="AH148" t="e">
        <f ca="1">VLOOKUP($B148,基础表!$E:$R,14,FALSE)</f>
        <v>#N/A</v>
      </c>
      <c r="AI148" t="e">
        <f ca="1">VLOOKUP($B148,基础表!$E:$S,13,FALSE)</f>
        <v>#N/A</v>
      </c>
      <c r="AK148" t="e">
        <f ca="1">VLOOKUP($B148,基础表!$E:$H,4,FALSE)</f>
        <v>#N/A</v>
      </c>
      <c r="AN148" s="23" t="e">
        <f t="shared" ca="1" si="25"/>
        <v>#N/A</v>
      </c>
      <c r="AO148" s="23" t="str">
        <f t="shared" ca="1" si="33"/>
        <v/>
      </c>
      <c r="AP148" s="23" t="str">
        <f t="shared" ca="1" si="34"/>
        <v/>
      </c>
      <c r="AR148" t="e">
        <f ca="1">VLOOKUP($B148,基础表!$E:$J,4,FALSE)</f>
        <v>#N/A</v>
      </c>
      <c r="AS148" t="e">
        <f ca="1">VLOOKUP($B148,基础表!$E:$J,5,FALSE)</f>
        <v>#N/A</v>
      </c>
      <c r="AT148" t="e">
        <f ca="1">VLOOKUP($B148,基础表!$E:$J,6,FALSE)</f>
        <v>#N/A</v>
      </c>
      <c r="AU148" t="e">
        <f ca="1">VLOOKUP($B148,基础扩展表!$E:$AG,MATCH(AU$2,基础扩展表!$E$1:$AG$1,0),FALSE)</f>
        <v>#N/A</v>
      </c>
      <c r="AV148" t="e">
        <f ca="1">VLOOKUP($B148,基础扩展表!$E:$AG,MATCH(AV$2,基础扩展表!$E$1:$AG$1,0),FALSE)</f>
        <v>#N/A</v>
      </c>
      <c r="AW148" t="e">
        <f ca="1">VLOOKUP($B148,基础扩展表!$E:$AG,MATCH(AW$2,基础扩展表!$E$1:$AG$1,0),FALSE)</f>
        <v>#N/A</v>
      </c>
      <c r="AX148" t="e">
        <f ca="1">VLOOKUP($B148,基础扩展表!$E:$AG,MATCH(AX$2,基础扩展表!$E$1:$AG$1,0),FALSE)</f>
        <v>#N/A</v>
      </c>
      <c r="AY148" t="e">
        <f ca="1">VLOOKUP($B148,基础扩展表!$E:$AG,MATCH(AY$2,基础扩展表!$E$1:$AG$1,0),FALSE)</f>
        <v>#N/A</v>
      </c>
      <c r="AZ148" t="e">
        <f ca="1">VLOOKUP($B148,基础扩展表!$E:$AG,MATCH(AZ$2,基础扩展表!$E$1:$AG$1,0),FALSE)</f>
        <v>#N/A</v>
      </c>
      <c r="BA148" t="e">
        <f ca="1">VLOOKUP($B148,基础扩展表!$E:$AG,MATCH(BA$2,基础扩展表!$E$1:$AG$1,0),FALSE)</f>
        <v>#N/A</v>
      </c>
      <c r="BB148" t="e">
        <f ca="1">VLOOKUP($B148,基础扩展表!$E:$AG,MATCH(BB$2,基础扩展表!$E$1:$AG$1,0),FALSE)</f>
        <v>#N/A</v>
      </c>
      <c r="BC148" t="e">
        <f ca="1">VLOOKUP($B148,基础扩展表!$E:$AG,MATCH(BC$2,基础扩展表!$E$1:$AG$1,0),FALSE)</f>
        <v>#N/A</v>
      </c>
      <c r="BD148" t="e">
        <f ca="1">VLOOKUP($B148,基础扩展表!$E:$AG,MATCH(BD$2,基础扩展表!$E$1:$AG$1,0),FALSE)</f>
        <v>#N/A</v>
      </c>
      <c r="BE148" t="e">
        <f ca="1">VLOOKUP($B148,基础扩展表!$E:$AG,MATCH(BE$2,基础扩展表!$E$1:$AG$1,0),FALSE)</f>
        <v>#N/A</v>
      </c>
      <c r="BF148" t="e">
        <f ca="1">VLOOKUP($B148,基础扩展表!$E:$AG,MATCH(BF$2,基础扩展表!$E$1:$AG$1,0),FALSE)</f>
        <v>#N/A</v>
      </c>
      <c r="BG148" t="e">
        <f ca="1">VLOOKUP($B148,基础扩展表!$E:$AG,MATCH(BG$2,基础扩展表!$E$1:$AG$1,0),FALSE)</f>
        <v>#N/A</v>
      </c>
      <c r="BH148" t="e">
        <f ca="1">VLOOKUP($B148,基础扩展表!$E:$AG,MATCH(BH$2,基础扩展表!$E$1:$AG$1,0),FALSE)</f>
        <v>#N/A</v>
      </c>
      <c r="BI148" t="e">
        <f ca="1">VLOOKUP($B148,基础扩展表!$E:$AG,MATCH(BI$2,基础扩展表!$E$1:$AG$1,0),FALSE)</f>
        <v>#N/A</v>
      </c>
      <c r="BJ148" t="e">
        <f ca="1">VLOOKUP($B148,基础扩展表!$E:$AG,MATCH(BJ$2,基础扩展表!$E$1:$AG$1,0),FALSE)</f>
        <v>#N/A</v>
      </c>
      <c r="BK148" t="e">
        <f ca="1">VLOOKUP($B148,基础扩展表!$E:$AG,MATCH(BK$2,基础扩展表!$E$1:$AG$1,0),FALSE)</f>
        <v>#N/A</v>
      </c>
      <c r="BL148" t="e">
        <f ca="1">VLOOKUP($B148,基础扩展表!$E:$AG,MATCH(BL$2,基础扩展表!$E$1:$AG$1,0),FALSE)</f>
        <v>#N/A</v>
      </c>
      <c r="BM148" t="e">
        <f ca="1">VLOOKUP($B148,基础扩展表!$E:$AG,MATCH(BM$2,基础扩展表!$E$1:$AG$1,0),FALSE)</f>
        <v>#N/A</v>
      </c>
      <c r="BN148" t="e">
        <f ca="1">VLOOKUP($B148,基础扩展表!$E:$AG,MATCH(BN$2,基础扩展表!$E$1:$AG$1,0),FALSE)</f>
        <v>#N/A</v>
      </c>
      <c r="BO148" t="e">
        <f ca="1">VLOOKUP($B148,基础扩展表!$E:$AG,MATCH(BO$2,基础扩展表!$E$1:$AG$1,0),FALSE)</f>
        <v>#N/A</v>
      </c>
      <c r="BP148" t="e">
        <f ca="1">VLOOKUP($B148,基础扩展表!$E:$AG,MATCH(BP$2,基础扩展表!$E$1:$AG$1,0),FALSE)</f>
        <v>#N/A</v>
      </c>
      <c r="BR148" t="e">
        <f ca="1">VLOOKUP(C148,模型表!D:H,5,FALSE)</f>
        <v>#N/A</v>
      </c>
    </row>
    <row r="149" spans="2:70" x14ac:dyDescent="0.2">
      <c r="B149" t="str">
        <f t="array" aca="1" ref="B149" ca="1">INDEX(基础表!$Y:$Y,SMALL(IF(基础表!$Z:$Z=0,ROW(基础表!$Z:$Z),999),ROW(H143)))&amp;""</f>
        <v/>
      </c>
      <c r="C149" t="e">
        <f ca="1">VLOOKUP(VLOOKUP($B149,基础表!$E:$G,3,FALSE),模型表!$C:$D,2,FALSE)</f>
        <v>#N/A</v>
      </c>
      <c r="E149" t="e">
        <f ca="1">VLOOKUP($B149,基础表!$E:$G,3,FALSE)</f>
        <v>#N/A</v>
      </c>
      <c r="G149" t="e">
        <f ca="1">VLOOKUP($E149,模型表!$C:$G,5,FALSE)</f>
        <v>#N/A</v>
      </c>
      <c r="H149" t="e">
        <f ca="1">VLOOKUP($E149,模型表!$C:$F,4,FALSE)</f>
        <v>#N/A</v>
      </c>
      <c r="I149" t="e">
        <f ca="1">VLOOKUP($E149,模型表!$C:$J,8,FALSE)</f>
        <v>#N/A</v>
      </c>
      <c r="K149" t="str">
        <f t="shared" ca="1" si="26"/>
        <v/>
      </c>
      <c r="L149" t="str">
        <f t="shared" ca="1" si="27"/>
        <v/>
      </c>
      <c r="M149" t="str">
        <f t="shared" ca="1" si="28"/>
        <v/>
      </c>
      <c r="N149" t="str">
        <f t="shared" ca="1" si="29"/>
        <v/>
      </c>
      <c r="O149" t="str">
        <f t="shared" ca="1" si="35"/>
        <v/>
      </c>
      <c r="P149" t="str">
        <f t="shared" ca="1" si="30"/>
        <v/>
      </c>
      <c r="Q149" t="e">
        <f ca="1">VLOOKUP($E149,模型表!$C:$K,9,FALSE)</f>
        <v>#N/A</v>
      </c>
      <c r="S149" t="e">
        <f ca="1">IF(VLOOKUP($E149,模型表!$C:$L,6,FALSE)=0,"",VLOOKUP($E149,模型表!$C:$L,10,FALSE))</f>
        <v>#N/A</v>
      </c>
      <c r="U149" t="e">
        <f ca="1">VLOOKUP($E149,模型表!$C:$Q,11,FALSE)</f>
        <v>#N/A</v>
      </c>
      <c r="Y149" t="e">
        <f ca="1">IF(VLOOKUP($E149,模型表!$C:$N,12,FALSE)="Death",VLOOKUP($E149,模型表!$C:$Q,13,FALSE),"")</f>
        <v>#N/A</v>
      </c>
      <c r="Z149" t="str">
        <f ca="1">IF($B149="","",IF(VLOOKUP($E149,模型表!$C:$O,12,FALSE)="PBuff","["&amp;VLOOKUP($E149,模型表!$C:Q,13,FALSE)&amp;"]","[]"))</f>
        <v/>
      </c>
      <c r="AA149" t="e">
        <f ca="1">VLOOKUP($B149,基础扩展表!$E:$I,5,FALSE)</f>
        <v>#N/A</v>
      </c>
      <c r="AB149" t="e">
        <f ca="1">VLOOKUP($B149,基础扩展表!$E:$I,4,FALSE)</f>
        <v>#N/A</v>
      </c>
      <c r="AC149" t="e">
        <f ca="1">VLOOKUP($B149,基础表!$E:$T,16,FALSE)</f>
        <v>#N/A</v>
      </c>
      <c r="AD149" t="str">
        <f t="shared" ca="1" si="24"/>
        <v/>
      </c>
      <c r="AE149" t="str">
        <f t="shared" ca="1" si="31"/>
        <v/>
      </c>
      <c r="AF149" t="str">
        <f t="shared" ca="1" si="32"/>
        <v/>
      </c>
      <c r="AH149" t="e">
        <f ca="1">VLOOKUP($B149,基础表!$E:$R,14,FALSE)</f>
        <v>#N/A</v>
      </c>
      <c r="AI149" t="e">
        <f ca="1">VLOOKUP($B149,基础表!$E:$S,13,FALSE)</f>
        <v>#N/A</v>
      </c>
      <c r="AK149" t="e">
        <f ca="1">VLOOKUP($B149,基础表!$E:$H,4,FALSE)</f>
        <v>#N/A</v>
      </c>
      <c r="AN149" s="23" t="e">
        <f t="shared" ca="1" si="25"/>
        <v>#N/A</v>
      </c>
      <c r="AO149" s="23" t="str">
        <f t="shared" ca="1" si="33"/>
        <v/>
      </c>
      <c r="AP149" s="23" t="str">
        <f t="shared" ca="1" si="34"/>
        <v/>
      </c>
      <c r="AR149" t="e">
        <f ca="1">VLOOKUP($B149,基础表!$E:$J,4,FALSE)</f>
        <v>#N/A</v>
      </c>
      <c r="AS149" t="e">
        <f ca="1">VLOOKUP($B149,基础表!$E:$J,5,FALSE)</f>
        <v>#N/A</v>
      </c>
      <c r="AT149" t="e">
        <f ca="1">VLOOKUP($B149,基础表!$E:$J,6,FALSE)</f>
        <v>#N/A</v>
      </c>
      <c r="AU149" t="e">
        <f ca="1">VLOOKUP($B149,基础扩展表!$E:$AG,MATCH(AU$2,基础扩展表!$E$1:$AG$1,0),FALSE)</f>
        <v>#N/A</v>
      </c>
      <c r="AV149" t="e">
        <f ca="1">VLOOKUP($B149,基础扩展表!$E:$AG,MATCH(AV$2,基础扩展表!$E$1:$AG$1,0),FALSE)</f>
        <v>#N/A</v>
      </c>
      <c r="AW149" t="e">
        <f ca="1">VLOOKUP($B149,基础扩展表!$E:$AG,MATCH(AW$2,基础扩展表!$E$1:$AG$1,0),FALSE)</f>
        <v>#N/A</v>
      </c>
      <c r="AX149" t="e">
        <f ca="1">VLOOKUP($B149,基础扩展表!$E:$AG,MATCH(AX$2,基础扩展表!$E$1:$AG$1,0),FALSE)</f>
        <v>#N/A</v>
      </c>
      <c r="AY149" t="e">
        <f ca="1">VLOOKUP($B149,基础扩展表!$E:$AG,MATCH(AY$2,基础扩展表!$E$1:$AG$1,0),FALSE)</f>
        <v>#N/A</v>
      </c>
      <c r="AZ149" t="e">
        <f ca="1">VLOOKUP($B149,基础扩展表!$E:$AG,MATCH(AZ$2,基础扩展表!$E$1:$AG$1,0),FALSE)</f>
        <v>#N/A</v>
      </c>
      <c r="BA149" t="e">
        <f ca="1">VLOOKUP($B149,基础扩展表!$E:$AG,MATCH(BA$2,基础扩展表!$E$1:$AG$1,0),FALSE)</f>
        <v>#N/A</v>
      </c>
      <c r="BB149" t="e">
        <f ca="1">VLOOKUP($B149,基础扩展表!$E:$AG,MATCH(BB$2,基础扩展表!$E$1:$AG$1,0),FALSE)</f>
        <v>#N/A</v>
      </c>
      <c r="BC149" t="e">
        <f ca="1">VLOOKUP($B149,基础扩展表!$E:$AG,MATCH(BC$2,基础扩展表!$E$1:$AG$1,0),FALSE)</f>
        <v>#N/A</v>
      </c>
      <c r="BD149" t="e">
        <f ca="1">VLOOKUP($B149,基础扩展表!$E:$AG,MATCH(BD$2,基础扩展表!$E$1:$AG$1,0),FALSE)</f>
        <v>#N/A</v>
      </c>
      <c r="BE149" t="e">
        <f ca="1">VLOOKUP($B149,基础扩展表!$E:$AG,MATCH(BE$2,基础扩展表!$E$1:$AG$1,0),FALSE)</f>
        <v>#N/A</v>
      </c>
      <c r="BF149" t="e">
        <f ca="1">VLOOKUP($B149,基础扩展表!$E:$AG,MATCH(BF$2,基础扩展表!$E$1:$AG$1,0),FALSE)</f>
        <v>#N/A</v>
      </c>
      <c r="BG149" t="e">
        <f ca="1">VLOOKUP($B149,基础扩展表!$E:$AG,MATCH(BG$2,基础扩展表!$E$1:$AG$1,0),FALSE)</f>
        <v>#N/A</v>
      </c>
      <c r="BH149" t="e">
        <f ca="1">VLOOKUP($B149,基础扩展表!$E:$AG,MATCH(BH$2,基础扩展表!$E$1:$AG$1,0),FALSE)</f>
        <v>#N/A</v>
      </c>
      <c r="BI149" t="e">
        <f ca="1">VLOOKUP($B149,基础扩展表!$E:$AG,MATCH(BI$2,基础扩展表!$E$1:$AG$1,0),FALSE)</f>
        <v>#N/A</v>
      </c>
      <c r="BJ149" t="e">
        <f ca="1">VLOOKUP($B149,基础扩展表!$E:$AG,MATCH(BJ$2,基础扩展表!$E$1:$AG$1,0),FALSE)</f>
        <v>#N/A</v>
      </c>
      <c r="BK149" t="e">
        <f ca="1">VLOOKUP($B149,基础扩展表!$E:$AG,MATCH(BK$2,基础扩展表!$E$1:$AG$1,0),FALSE)</f>
        <v>#N/A</v>
      </c>
      <c r="BL149" t="e">
        <f ca="1">VLOOKUP($B149,基础扩展表!$E:$AG,MATCH(BL$2,基础扩展表!$E$1:$AG$1,0),FALSE)</f>
        <v>#N/A</v>
      </c>
      <c r="BM149" t="e">
        <f ca="1">VLOOKUP($B149,基础扩展表!$E:$AG,MATCH(BM$2,基础扩展表!$E$1:$AG$1,0),FALSE)</f>
        <v>#N/A</v>
      </c>
      <c r="BN149" t="e">
        <f ca="1">VLOOKUP($B149,基础扩展表!$E:$AG,MATCH(BN$2,基础扩展表!$E$1:$AG$1,0),FALSE)</f>
        <v>#N/A</v>
      </c>
      <c r="BO149" t="e">
        <f ca="1">VLOOKUP($B149,基础扩展表!$E:$AG,MATCH(BO$2,基础扩展表!$E$1:$AG$1,0),FALSE)</f>
        <v>#N/A</v>
      </c>
      <c r="BP149" t="e">
        <f ca="1">VLOOKUP($B149,基础扩展表!$E:$AG,MATCH(BP$2,基础扩展表!$E$1:$AG$1,0),FALSE)</f>
        <v>#N/A</v>
      </c>
      <c r="BR149" t="e">
        <f ca="1">VLOOKUP(C149,模型表!D:H,5,FALSE)</f>
        <v>#N/A</v>
      </c>
    </row>
    <row r="150" spans="2:70" x14ac:dyDescent="0.2">
      <c r="B150" t="str">
        <f t="array" aca="1" ref="B150" ca="1">INDEX(基础表!$Y:$Y,SMALL(IF(基础表!$Z:$Z=0,ROW(基础表!$Z:$Z),999),ROW(H144)))&amp;""</f>
        <v/>
      </c>
      <c r="C150" t="e">
        <f ca="1">VLOOKUP(VLOOKUP($B150,基础表!$E:$G,3,FALSE),模型表!$C:$D,2,FALSE)</f>
        <v>#N/A</v>
      </c>
      <c r="E150" t="e">
        <f ca="1">VLOOKUP($B150,基础表!$E:$G,3,FALSE)</f>
        <v>#N/A</v>
      </c>
      <c r="G150" t="e">
        <f ca="1">VLOOKUP($E150,模型表!$C:$G,5,FALSE)</f>
        <v>#N/A</v>
      </c>
      <c r="H150" t="e">
        <f ca="1">VLOOKUP($E150,模型表!$C:$F,4,FALSE)</f>
        <v>#N/A</v>
      </c>
      <c r="I150" t="e">
        <f ca="1">VLOOKUP($E150,模型表!$C:$J,8,FALSE)</f>
        <v>#N/A</v>
      </c>
      <c r="K150" t="str">
        <f t="shared" ca="1" si="26"/>
        <v/>
      </c>
      <c r="L150" t="str">
        <f t="shared" ca="1" si="27"/>
        <v/>
      </c>
      <c r="M150" t="str">
        <f t="shared" ca="1" si="28"/>
        <v/>
      </c>
      <c r="N150" t="str">
        <f t="shared" ca="1" si="29"/>
        <v/>
      </c>
      <c r="O150" t="str">
        <f t="shared" ca="1" si="35"/>
        <v/>
      </c>
      <c r="P150" t="str">
        <f t="shared" ca="1" si="30"/>
        <v/>
      </c>
      <c r="Q150" t="e">
        <f ca="1">VLOOKUP($E150,模型表!$C:$K,9,FALSE)</f>
        <v>#N/A</v>
      </c>
      <c r="S150" t="e">
        <f ca="1">IF(VLOOKUP($E150,模型表!$C:$L,6,FALSE)=0,"",VLOOKUP($E150,模型表!$C:$L,10,FALSE))</f>
        <v>#N/A</v>
      </c>
      <c r="U150" t="e">
        <f ca="1">VLOOKUP($E150,模型表!$C:$Q,11,FALSE)</f>
        <v>#N/A</v>
      </c>
      <c r="Y150" t="e">
        <f ca="1">IF(VLOOKUP($E150,模型表!$C:$N,12,FALSE)="Death",VLOOKUP($E150,模型表!$C:$Q,13,FALSE),"")</f>
        <v>#N/A</v>
      </c>
      <c r="Z150" t="str">
        <f ca="1">IF($B150="","",IF(VLOOKUP($E150,模型表!$C:$O,12,FALSE)="PBuff","["&amp;VLOOKUP($E150,模型表!$C:Q,13,FALSE)&amp;"]","[]"))</f>
        <v/>
      </c>
      <c r="AA150" t="e">
        <f ca="1">VLOOKUP($B150,基础扩展表!$E:$I,5,FALSE)</f>
        <v>#N/A</v>
      </c>
      <c r="AB150" t="e">
        <f ca="1">VLOOKUP($B150,基础扩展表!$E:$I,4,FALSE)</f>
        <v>#N/A</v>
      </c>
      <c r="AC150" t="e">
        <f ca="1">VLOOKUP($B150,基础表!$E:$T,16,FALSE)</f>
        <v>#N/A</v>
      </c>
      <c r="AD150" t="str">
        <f t="shared" ca="1" si="24"/>
        <v/>
      </c>
      <c r="AE150" t="str">
        <f t="shared" ca="1" si="31"/>
        <v/>
      </c>
      <c r="AF150" t="str">
        <f t="shared" ca="1" si="32"/>
        <v/>
      </c>
      <c r="AH150" t="e">
        <f ca="1">VLOOKUP($B150,基础表!$E:$R,14,FALSE)</f>
        <v>#N/A</v>
      </c>
      <c r="AI150" t="e">
        <f ca="1">VLOOKUP($B150,基础表!$E:$S,13,FALSE)</f>
        <v>#N/A</v>
      </c>
      <c r="AK150" t="e">
        <f ca="1">VLOOKUP($B150,基础表!$E:$H,4,FALSE)</f>
        <v>#N/A</v>
      </c>
      <c r="AN150" s="23" t="e">
        <f t="shared" ca="1" si="25"/>
        <v>#N/A</v>
      </c>
      <c r="AO150" s="23" t="str">
        <f t="shared" ca="1" si="33"/>
        <v/>
      </c>
      <c r="AP150" s="23" t="str">
        <f t="shared" ca="1" si="34"/>
        <v/>
      </c>
      <c r="AR150" t="e">
        <f ca="1">VLOOKUP($B150,基础表!$E:$J,4,FALSE)</f>
        <v>#N/A</v>
      </c>
      <c r="AS150" t="e">
        <f ca="1">VLOOKUP($B150,基础表!$E:$J,5,FALSE)</f>
        <v>#N/A</v>
      </c>
      <c r="AT150" t="e">
        <f ca="1">VLOOKUP($B150,基础表!$E:$J,6,FALSE)</f>
        <v>#N/A</v>
      </c>
      <c r="AU150" t="e">
        <f ca="1">VLOOKUP($B150,基础扩展表!$E:$AG,MATCH(AU$2,基础扩展表!$E$1:$AG$1,0),FALSE)</f>
        <v>#N/A</v>
      </c>
      <c r="AV150" t="e">
        <f ca="1">VLOOKUP($B150,基础扩展表!$E:$AG,MATCH(AV$2,基础扩展表!$E$1:$AG$1,0),FALSE)</f>
        <v>#N/A</v>
      </c>
      <c r="AW150" t="e">
        <f ca="1">VLOOKUP($B150,基础扩展表!$E:$AG,MATCH(AW$2,基础扩展表!$E$1:$AG$1,0),FALSE)</f>
        <v>#N/A</v>
      </c>
      <c r="AX150" t="e">
        <f ca="1">VLOOKUP($B150,基础扩展表!$E:$AG,MATCH(AX$2,基础扩展表!$E$1:$AG$1,0),FALSE)</f>
        <v>#N/A</v>
      </c>
      <c r="AY150" t="e">
        <f ca="1">VLOOKUP($B150,基础扩展表!$E:$AG,MATCH(AY$2,基础扩展表!$E$1:$AG$1,0),FALSE)</f>
        <v>#N/A</v>
      </c>
      <c r="AZ150" t="e">
        <f ca="1">VLOOKUP($B150,基础扩展表!$E:$AG,MATCH(AZ$2,基础扩展表!$E$1:$AG$1,0),FALSE)</f>
        <v>#N/A</v>
      </c>
      <c r="BA150" t="e">
        <f ca="1">VLOOKUP($B150,基础扩展表!$E:$AG,MATCH(BA$2,基础扩展表!$E$1:$AG$1,0),FALSE)</f>
        <v>#N/A</v>
      </c>
      <c r="BB150" t="e">
        <f ca="1">VLOOKUP($B150,基础扩展表!$E:$AG,MATCH(BB$2,基础扩展表!$E$1:$AG$1,0),FALSE)</f>
        <v>#N/A</v>
      </c>
      <c r="BC150" t="e">
        <f ca="1">VLOOKUP($B150,基础扩展表!$E:$AG,MATCH(BC$2,基础扩展表!$E$1:$AG$1,0),FALSE)</f>
        <v>#N/A</v>
      </c>
      <c r="BD150" t="e">
        <f ca="1">VLOOKUP($B150,基础扩展表!$E:$AG,MATCH(BD$2,基础扩展表!$E$1:$AG$1,0),FALSE)</f>
        <v>#N/A</v>
      </c>
      <c r="BE150" t="e">
        <f ca="1">VLOOKUP($B150,基础扩展表!$E:$AG,MATCH(BE$2,基础扩展表!$E$1:$AG$1,0),FALSE)</f>
        <v>#N/A</v>
      </c>
      <c r="BF150" t="e">
        <f ca="1">VLOOKUP($B150,基础扩展表!$E:$AG,MATCH(BF$2,基础扩展表!$E$1:$AG$1,0),FALSE)</f>
        <v>#N/A</v>
      </c>
      <c r="BG150" t="e">
        <f ca="1">VLOOKUP($B150,基础扩展表!$E:$AG,MATCH(BG$2,基础扩展表!$E$1:$AG$1,0),FALSE)</f>
        <v>#N/A</v>
      </c>
      <c r="BH150" t="e">
        <f ca="1">VLOOKUP($B150,基础扩展表!$E:$AG,MATCH(BH$2,基础扩展表!$E$1:$AG$1,0),FALSE)</f>
        <v>#N/A</v>
      </c>
      <c r="BI150" t="e">
        <f ca="1">VLOOKUP($B150,基础扩展表!$E:$AG,MATCH(BI$2,基础扩展表!$E$1:$AG$1,0),FALSE)</f>
        <v>#N/A</v>
      </c>
      <c r="BJ150" t="e">
        <f ca="1">VLOOKUP($B150,基础扩展表!$E:$AG,MATCH(BJ$2,基础扩展表!$E$1:$AG$1,0),FALSE)</f>
        <v>#N/A</v>
      </c>
      <c r="BK150" t="e">
        <f ca="1">VLOOKUP($B150,基础扩展表!$E:$AG,MATCH(BK$2,基础扩展表!$E$1:$AG$1,0),FALSE)</f>
        <v>#N/A</v>
      </c>
      <c r="BL150" t="e">
        <f ca="1">VLOOKUP($B150,基础扩展表!$E:$AG,MATCH(BL$2,基础扩展表!$E$1:$AG$1,0),FALSE)</f>
        <v>#N/A</v>
      </c>
      <c r="BM150" t="e">
        <f ca="1">VLOOKUP($B150,基础扩展表!$E:$AG,MATCH(BM$2,基础扩展表!$E$1:$AG$1,0),FALSE)</f>
        <v>#N/A</v>
      </c>
      <c r="BN150" t="e">
        <f ca="1">VLOOKUP($B150,基础扩展表!$E:$AG,MATCH(BN$2,基础扩展表!$E$1:$AG$1,0),FALSE)</f>
        <v>#N/A</v>
      </c>
      <c r="BO150" t="e">
        <f ca="1">VLOOKUP($B150,基础扩展表!$E:$AG,MATCH(BO$2,基础扩展表!$E$1:$AG$1,0),FALSE)</f>
        <v>#N/A</v>
      </c>
      <c r="BP150" t="e">
        <f ca="1">VLOOKUP($B150,基础扩展表!$E:$AG,MATCH(BP$2,基础扩展表!$E$1:$AG$1,0),FALSE)</f>
        <v>#N/A</v>
      </c>
      <c r="BR150" t="e">
        <f ca="1">VLOOKUP(C150,模型表!D:H,5,FALSE)</f>
        <v>#N/A</v>
      </c>
    </row>
    <row r="151" spans="2:70" x14ac:dyDescent="0.2">
      <c r="B151" t="str">
        <f t="array" aca="1" ref="B151" ca="1">INDEX(基础表!$Y:$Y,SMALL(IF(基础表!$Z:$Z=0,ROW(基础表!$Z:$Z),999),ROW(H145)))&amp;""</f>
        <v/>
      </c>
      <c r="C151" t="e">
        <f ca="1">VLOOKUP(VLOOKUP($B151,基础表!$E:$G,3,FALSE),模型表!$C:$D,2,FALSE)</f>
        <v>#N/A</v>
      </c>
      <c r="E151" t="e">
        <f ca="1">VLOOKUP($B151,基础表!$E:$G,3,FALSE)</f>
        <v>#N/A</v>
      </c>
      <c r="G151" t="e">
        <f ca="1">VLOOKUP($E151,模型表!$C:$G,5,FALSE)</f>
        <v>#N/A</v>
      </c>
      <c r="H151" t="e">
        <f ca="1">VLOOKUP($E151,模型表!$C:$F,4,FALSE)</f>
        <v>#N/A</v>
      </c>
      <c r="I151" t="e">
        <f ca="1">VLOOKUP($E151,模型表!$C:$J,8,FALSE)</f>
        <v>#N/A</v>
      </c>
      <c r="K151" t="str">
        <f t="shared" ca="1" si="26"/>
        <v/>
      </c>
      <c r="L151" t="str">
        <f t="shared" ca="1" si="27"/>
        <v/>
      </c>
      <c r="M151" t="str">
        <f t="shared" ca="1" si="28"/>
        <v/>
      </c>
      <c r="N151" t="str">
        <f t="shared" ca="1" si="29"/>
        <v/>
      </c>
      <c r="O151" t="str">
        <f t="shared" ca="1" si="35"/>
        <v/>
      </c>
      <c r="P151" t="str">
        <f t="shared" ca="1" si="30"/>
        <v/>
      </c>
      <c r="Q151" t="e">
        <f ca="1">VLOOKUP($E151,模型表!$C:$K,9,FALSE)</f>
        <v>#N/A</v>
      </c>
      <c r="S151" t="e">
        <f ca="1">IF(VLOOKUP($E151,模型表!$C:$L,6,FALSE)=0,"",VLOOKUP($E151,模型表!$C:$L,10,FALSE))</f>
        <v>#N/A</v>
      </c>
      <c r="U151" t="e">
        <f ca="1">VLOOKUP($E151,模型表!$C:$Q,11,FALSE)</f>
        <v>#N/A</v>
      </c>
      <c r="Y151" t="e">
        <f ca="1">IF(VLOOKUP($E151,模型表!$C:$N,12,FALSE)="Death",VLOOKUP($E151,模型表!$C:$Q,13,FALSE),"")</f>
        <v>#N/A</v>
      </c>
      <c r="Z151" t="str">
        <f ca="1">IF($B151="","",IF(VLOOKUP($E151,模型表!$C:$O,12,FALSE)="PBuff","["&amp;VLOOKUP($E151,模型表!$C:Q,13,FALSE)&amp;"]","[]"))</f>
        <v/>
      </c>
      <c r="AA151" t="e">
        <f ca="1">VLOOKUP($B151,基础扩展表!$E:$I,5,FALSE)</f>
        <v>#N/A</v>
      </c>
      <c r="AB151" t="e">
        <f ca="1">VLOOKUP($B151,基础扩展表!$E:$I,4,FALSE)</f>
        <v>#N/A</v>
      </c>
      <c r="AC151" t="e">
        <f ca="1">VLOOKUP($B151,基础表!$E:$T,16,FALSE)</f>
        <v>#N/A</v>
      </c>
      <c r="AD151" t="str">
        <f t="shared" ca="1" si="24"/>
        <v/>
      </c>
      <c r="AE151" t="str">
        <f t="shared" ca="1" si="31"/>
        <v/>
      </c>
      <c r="AF151" t="str">
        <f t="shared" ca="1" si="32"/>
        <v/>
      </c>
      <c r="AH151" t="e">
        <f ca="1">VLOOKUP($B151,基础表!$E:$R,14,FALSE)</f>
        <v>#N/A</v>
      </c>
      <c r="AI151" t="e">
        <f ca="1">VLOOKUP($B151,基础表!$E:$S,13,FALSE)</f>
        <v>#N/A</v>
      </c>
      <c r="AK151" t="e">
        <f ca="1">VLOOKUP($B151,基础表!$E:$H,4,FALSE)</f>
        <v>#N/A</v>
      </c>
      <c r="AN151" s="23" t="e">
        <f t="shared" ca="1" si="25"/>
        <v>#N/A</v>
      </c>
      <c r="AO151" s="23" t="str">
        <f t="shared" ca="1" si="33"/>
        <v/>
      </c>
      <c r="AP151" s="23" t="str">
        <f t="shared" ca="1" si="34"/>
        <v/>
      </c>
      <c r="AR151" t="e">
        <f ca="1">VLOOKUP($B151,基础表!$E:$J,4,FALSE)</f>
        <v>#N/A</v>
      </c>
      <c r="AS151" t="e">
        <f ca="1">VLOOKUP($B151,基础表!$E:$J,5,FALSE)</f>
        <v>#N/A</v>
      </c>
      <c r="AT151" t="e">
        <f ca="1">VLOOKUP($B151,基础表!$E:$J,6,FALSE)</f>
        <v>#N/A</v>
      </c>
      <c r="AU151" t="e">
        <f ca="1">VLOOKUP($B151,基础扩展表!$E:$AG,MATCH(AU$2,基础扩展表!$E$1:$AG$1,0),FALSE)</f>
        <v>#N/A</v>
      </c>
      <c r="AV151" t="e">
        <f ca="1">VLOOKUP($B151,基础扩展表!$E:$AG,MATCH(AV$2,基础扩展表!$E$1:$AG$1,0),FALSE)</f>
        <v>#N/A</v>
      </c>
      <c r="AW151" t="e">
        <f ca="1">VLOOKUP($B151,基础扩展表!$E:$AG,MATCH(AW$2,基础扩展表!$E$1:$AG$1,0),FALSE)</f>
        <v>#N/A</v>
      </c>
      <c r="AX151" t="e">
        <f ca="1">VLOOKUP($B151,基础扩展表!$E:$AG,MATCH(AX$2,基础扩展表!$E$1:$AG$1,0),FALSE)</f>
        <v>#N/A</v>
      </c>
      <c r="AY151" t="e">
        <f ca="1">VLOOKUP($B151,基础扩展表!$E:$AG,MATCH(AY$2,基础扩展表!$E$1:$AG$1,0),FALSE)</f>
        <v>#N/A</v>
      </c>
      <c r="AZ151" t="e">
        <f ca="1">VLOOKUP($B151,基础扩展表!$E:$AG,MATCH(AZ$2,基础扩展表!$E$1:$AG$1,0),FALSE)</f>
        <v>#N/A</v>
      </c>
      <c r="BA151" t="e">
        <f ca="1">VLOOKUP($B151,基础扩展表!$E:$AG,MATCH(BA$2,基础扩展表!$E$1:$AG$1,0),FALSE)</f>
        <v>#N/A</v>
      </c>
      <c r="BB151" t="e">
        <f ca="1">VLOOKUP($B151,基础扩展表!$E:$AG,MATCH(BB$2,基础扩展表!$E$1:$AG$1,0),FALSE)</f>
        <v>#N/A</v>
      </c>
      <c r="BC151" t="e">
        <f ca="1">VLOOKUP($B151,基础扩展表!$E:$AG,MATCH(BC$2,基础扩展表!$E$1:$AG$1,0),FALSE)</f>
        <v>#N/A</v>
      </c>
      <c r="BD151" t="e">
        <f ca="1">VLOOKUP($B151,基础扩展表!$E:$AG,MATCH(BD$2,基础扩展表!$E$1:$AG$1,0),FALSE)</f>
        <v>#N/A</v>
      </c>
      <c r="BE151" t="e">
        <f ca="1">VLOOKUP($B151,基础扩展表!$E:$AG,MATCH(BE$2,基础扩展表!$E$1:$AG$1,0),FALSE)</f>
        <v>#N/A</v>
      </c>
      <c r="BF151" t="e">
        <f ca="1">VLOOKUP($B151,基础扩展表!$E:$AG,MATCH(BF$2,基础扩展表!$E$1:$AG$1,0),FALSE)</f>
        <v>#N/A</v>
      </c>
      <c r="BG151" t="e">
        <f ca="1">VLOOKUP($B151,基础扩展表!$E:$AG,MATCH(BG$2,基础扩展表!$E$1:$AG$1,0),FALSE)</f>
        <v>#N/A</v>
      </c>
      <c r="BH151" t="e">
        <f ca="1">VLOOKUP($B151,基础扩展表!$E:$AG,MATCH(BH$2,基础扩展表!$E$1:$AG$1,0),FALSE)</f>
        <v>#N/A</v>
      </c>
      <c r="BI151" t="e">
        <f ca="1">VLOOKUP($B151,基础扩展表!$E:$AG,MATCH(BI$2,基础扩展表!$E$1:$AG$1,0),FALSE)</f>
        <v>#N/A</v>
      </c>
      <c r="BJ151" t="e">
        <f ca="1">VLOOKUP($B151,基础扩展表!$E:$AG,MATCH(BJ$2,基础扩展表!$E$1:$AG$1,0),FALSE)</f>
        <v>#N/A</v>
      </c>
      <c r="BK151" t="e">
        <f ca="1">VLOOKUP($B151,基础扩展表!$E:$AG,MATCH(BK$2,基础扩展表!$E$1:$AG$1,0),FALSE)</f>
        <v>#N/A</v>
      </c>
      <c r="BL151" t="e">
        <f ca="1">VLOOKUP($B151,基础扩展表!$E:$AG,MATCH(BL$2,基础扩展表!$E$1:$AG$1,0),FALSE)</f>
        <v>#N/A</v>
      </c>
      <c r="BM151" t="e">
        <f ca="1">VLOOKUP($B151,基础扩展表!$E:$AG,MATCH(BM$2,基础扩展表!$E$1:$AG$1,0),FALSE)</f>
        <v>#N/A</v>
      </c>
      <c r="BN151" t="e">
        <f ca="1">VLOOKUP($B151,基础扩展表!$E:$AG,MATCH(BN$2,基础扩展表!$E$1:$AG$1,0),FALSE)</f>
        <v>#N/A</v>
      </c>
      <c r="BO151" t="e">
        <f ca="1">VLOOKUP($B151,基础扩展表!$E:$AG,MATCH(BO$2,基础扩展表!$E$1:$AG$1,0),FALSE)</f>
        <v>#N/A</v>
      </c>
      <c r="BP151" t="e">
        <f ca="1">VLOOKUP($B151,基础扩展表!$E:$AG,MATCH(BP$2,基础扩展表!$E$1:$AG$1,0),FALSE)</f>
        <v>#N/A</v>
      </c>
      <c r="BR151" t="e">
        <f ca="1">VLOOKUP(C151,模型表!D:H,5,FALSE)</f>
        <v>#N/A</v>
      </c>
    </row>
    <row r="152" spans="2:70" x14ac:dyDescent="0.2">
      <c r="B152" t="str">
        <f t="array" aca="1" ref="B152" ca="1">INDEX(基础表!$Y:$Y,SMALL(IF(基础表!$Z:$Z=0,ROW(基础表!$Z:$Z),999),ROW(H146)))&amp;""</f>
        <v/>
      </c>
      <c r="C152" t="e">
        <f ca="1">VLOOKUP(VLOOKUP($B152,基础表!$E:$G,3,FALSE),模型表!$C:$D,2,FALSE)</f>
        <v>#N/A</v>
      </c>
      <c r="E152" t="e">
        <f ca="1">VLOOKUP($B152,基础表!$E:$G,3,FALSE)</f>
        <v>#N/A</v>
      </c>
      <c r="G152" t="e">
        <f ca="1">VLOOKUP($E152,模型表!$C:$G,5,FALSE)</f>
        <v>#N/A</v>
      </c>
      <c r="H152" t="e">
        <f ca="1">VLOOKUP($E152,模型表!$C:$F,4,FALSE)</f>
        <v>#N/A</v>
      </c>
      <c r="I152" t="e">
        <f ca="1">VLOOKUP($E152,模型表!$C:$J,8,FALSE)</f>
        <v>#N/A</v>
      </c>
      <c r="K152" t="str">
        <f t="shared" ca="1" si="26"/>
        <v/>
      </c>
      <c r="L152" t="str">
        <f t="shared" ca="1" si="27"/>
        <v/>
      </c>
      <c r="M152" t="str">
        <f t="shared" ca="1" si="28"/>
        <v/>
      </c>
      <c r="N152" t="str">
        <f t="shared" ca="1" si="29"/>
        <v/>
      </c>
      <c r="O152" t="str">
        <f t="shared" ca="1" si="35"/>
        <v/>
      </c>
      <c r="P152" t="str">
        <f t="shared" ca="1" si="30"/>
        <v/>
      </c>
      <c r="Q152" t="e">
        <f ca="1">VLOOKUP($E152,模型表!$C:$K,9,FALSE)</f>
        <v>#N/A</v>
      </c>
      <c r="S152" t="e">
        <f ca="1">IF(VLOOKUP($E152,模型表!$C:$L,6,FALSE)=0,"",VLOOKUP($E152,模型表!$C:$L,10,FALSE))</f>
        <v>#N/A</v>
      </c>
      <c r="U152" t="e">
        <f ca="1">VLOOKUP($E152,模型表!$C:$Q,11,FALSE)</f>
        <v>#N/A</v>
      </c>
      <c r="Y152" t="e">
        <f ca="1">IF(VLOOKUP($E152,模型表!$C:$N,12,FALSE)="Death",VLOOKUP($E152,模型表!$C:$Q,13,FALSE),"")</f>
        <v>#N/A</v>
      </c>
      <c r="Z152" t="str">
        <f ca="1">IF($B152="","",IF(VLOOKUP($E152,模型表!$C:$O,12,FALSE)="PBuff","["&amp;VLOOKUP($E152,模型表!$C:Q,13,FALSE)&amp;"]","[]"))</f>
        <v/>
      </c>
      <c r="AA152" t="e">
        <f ca="1">VLOOKUP($B152,基础扩展表!$E:$I,5,FALSE)</f>
        <v>#N/A</v>
      </c>
      <c r="AB152" t="e">
        <f ca="1">VLOOKUP($B152,基础扩展表!$E:$I,4,FALSE)</f>
        <v>#N/A</v>
      </c>
      <c r="AC152" t="e">
        <f ca="1">VLOOKUP($B152,基础表!$E:$T,16,FALSE)</f>
        <v>#N/A</v>
      </c>
      <c r="AD152" t="str">
        <f t="shared" ca="1" si="24"/>
        <v/>
      </c>
      <c r="AE152" t="str">
        <f t="shared" ca="1" si="31"/>
        <v/>
      </c>
      <c r="AF152" t="str">
        <f t="shared" ca="1" si="32"/>
        <v/>
      </c>
      <c r="AH152" t="e">
        <f ca="1">VLOOKUP($B152,基础表!$E:$R,14,FALSE)</f>
        <v>#N/A</v>
      </c>
      <c r="AI152" t="e">
        <f ca="1">VLOOKUP($B152,基础表!$E:$S,13,FALSE)</f>
        <v>#N/A</v>
      </c>
      <c r="AK152" t="e">
        <f ca="1">VLOOKUP($B152,基础表!$E:$H,4,FALSE)</f>
        <v>#N/A</v>
      </c>
      <c r="AN152" s="23" t="e">
        <f t="shared" ca="1" si="25"/>
        <v>#N/A</v>
      </c>
      <c r="AO152" s="23" t="str">
        <f t="shared" ca="1" si="33"/>
        <v/>
      </c>
      <c r="AP152" s="23" t="str">
        <f t="shared" ca="1" si="34"/>
        <v/>
      </c>
      <c r="AR152" t="e">
        <f ca="1">VLOOKUP($B152,基础表!$E:$J,4,FALSE)</f>
        <v>#N/A</v>
      </c>
      <c r="AS152" t="e">
        <f ca="1">VLOOKUP($B152,基础表!$E:$J,5,FALSE)</f>
        <v>#N/A</v>
      </c>
      <c r="AT152" t="e">
        <f ca="1">VLOOKUP($B152,基础表!$E:$J,6,FALSE)</f>
        <v>#N/A</v>
      </c>
      <c r="AU152" t="e">
        <f ca="1">VLOOKUP($B152,基础扩展表!$E:$AG,MATCH(AU$2,基础扩展表!$E$1:$AG$1,0),FALSE)</f>
        <v>#N/A</v>
      </c>
      <c r="AV152" t="e">
        <f ca="1">VLOOKUP($B152,基础扩展表!$E:$AG,MATCH(AV$2,基础扩展表!$E$1:$AG$1,0),FALSE)</f>
        <v>#N/A</v>
      </c>
      <c r="AW152" t="e">
        <f ca="1">VLOOKUP($B152,基础扩展表!$E:$AG,MATCH(AW$2,基础扩展表!$E$1:$AG$1,0),FALSE)</f>
        <v>#N/A</v>
      </c>
      <c r="AX152" t="e">
        <f ca="1">VLOOKUP($B152,基础扩展表!$E:$AG,MATCH(AX$2,基础扩展表!$E$1:$AG$1,0),FALSE)</f>
        <v>#N/A</v>
      </c>
      <c r="AY152" t="e">
        <f ca="1">VLOOKUP($B152,基础扩展表!$E:$AG,MATCH(AY$2,基础扩展表!$E$1:$AG$1,0),FALSE)</f>
        <v>#N/A</v>
      </c>
      <c r="AZ152" t="e">
        <f ca="1">VLOOKUP($B152,基础扩展表!$E:$AG,MATCH(AZ$2,基础扩展表!$E$1:$AG$1,0),FALSE)</f>
        <v>#N/A</v>
      </c>
      <c r="BA152" t="e">
        <f ca="1">VLOOKUP($B152,基础扩展表!$E:$AG,MATCH(BA$2,基础扩展表!$E$1:$AG$1,0),FALSE)</f>
        <v>#N/A</v>
      </c>
      <c r="BB152" t="e">
        <f ca="1">VLOOKUP($B152,基础扩展表!$E:$AG,MATCH(BB$2,基础扩展表!$E$1:$AG$1,0),FALSE)</f>
        <v>#N/A</v>
      </c>
      <c r="BC152" t="e">
        <f ca="1">VLOOKUP($B152,基础扩展表!$E:$AG,MATCH(BC$2,基础扩展表!$E$1:$AG$1,0),FALSE)</f>
        <v>#N/A</v>
      </c>
      <c r="BD152" t="e">
        <f ca="1">VLOOKUP($B152,基础扩展表!$E:$AG,MATCH(BD$2,基础扩展表!$E$1:$AG$1,0),FALSE)</f>
        <v>#N/A</v>
      </c>
      <c r="BE152" t="e">
        <f ca="1">VLOOKUP($B152,基础扩展表!$E:$AG,MATCH(BE$2,基础扩展表!$E$1:$AG$1,0),FALSE)</f>
        <v>#N/A</v>
      </c>
      <c r="BF152" t="e">
        <f ca="1">VLOOKUP($B152,基础扩展表!$E:$AG,MATCH(BF$2,基础扩展表!$E$1:$AG$1,0),FALSE)</f>
        <v>#N/A</v>
      </c>
      <c r="BG152" t="e">
        <f ca="1">VLOOKUP($B152,基础扩展表!$E:$AG,MATCH(BG$2,基础扩展表!$E$1:$AG$1,0),FALSE)</f>
        <v>#N/A</v>
      </c>
      <c r="BH152" t="e">
        <f ca="1">VLOOKUP($B152,基础扩展表!$E:$AG,MATCH(BH$2,基础扩展表!$E$1:$AG$1,0),FALSE)</f>
        <v>#N/A</v>
      </c>
      <c r="BI152" t="e">
        <f ca="1">VLOOKUP($B152,基础扩展表!$E:$AG,MATCH(BI$2,基础扩展表!$E$1:$AG$1,0),FALSE)</f>
        <v>#N/A</v>
      </c>
      <c r="BJ152" t="e">
        <f ca="1">VLOOKUP($B152,基础扩展表!$E:$AG,MATCH(BJ$2,基础扩展表!$E$1:$AG$1,0),FALSE)</f>
        <v>#N/A</v>
      </c>
      <c r="BK152" t="e">
        <f ca="1">VLOOKUP($B152,基础扩展表!$E:$AG,MATCH(BK$2,基础扩展表!$E$1:$AG$1,0),FALSE)</f>
        <v>#N/A</v>
      </c>
      <c r="BL152" t="e">
        <f ca="1">VLOOKUP($B152,基础扩展表!$E:$AG,MATCH(BL$2,基础扩展表!$E$1:$AG$1,0),FALSE)</f>
        <v>#N/A</v>
      </c>
      <c r="BM152" t="e">
        <f ca="1">VLOOKUP($B152,基础扩展表!$E:$AG,MATCH(BM$2,基础扩展表!$E$1:$AG$1,0),FALSE)</f>
        <v>#N/A</v>
      </c>
      <c r="BN152" t="e">
        <f ca="1">VLOOKUP($B152,基础扩展表!$E:$AG,MATCH(BN$2,基础扩展表!$E$1:$AG$1,0),FALSE)</f>
        <v>#N/A</v>
      </c>
      <c r="BO152" t="e">
        <f ca="1">VLOOKUP($B152,基础扩展表!$E:$AG,MATCH(BO$2,基础扩展表!$E$1:$AG$1,0),FALSE)</f>
        <v>#N/A</v>
      </c>
      <c r="BP152" t="e">
        <f ca="1">VLOOKUP($B152,基础扩展表!$E:$AG,MATCH(BP$2,基础扩展表!$E$1:$AG$1,0),FALSE)</f>
        <v>#N/A</v>
      </c>
      <c r="BR152" t="e">
        <f ca="1">VLOOKUP(C152,模型表!D:H,5,FALSE)</f>
        <v>#N/A</v>
      </c>
    </row>
    <row r="153" spans="2:70" x14ac:dyDescent="0.2">
      <c r="B153" t="str">
        <f t="array" aca="1" ref="B153" ca="1">INDEX(基础表!$Y:$Y,SMALL(IF(基础表!$Z:$Z=0,ROW(基础表!$Z:$Z),999),ROW(H147)))&amp;""</f>
        <v/>
      </c>
      <c r="C153" t="e">
        <f ca="1">VLOOKUP(VLOOKUP($B153,基础表!$E:$G,3,FALSE),模型表!$C:$D,2,FALSE)</f>
        <v>#N/A</v>
      </c>
      <c r="E153" t="e">
        <f ca="1">VLOOKUP($B153,基础表!$E:$G,3,FALSE)</f>
        <v>#N/A</v>
      </c>
      <c r="G153" t="e">
        <f ca="1">VLOOKUP($E153,模型表!$C:$G,5,FALSE)</f>
        <v>#N/A</v>
      </c>
      <c r="H153" t="e">
        <f ca="1">VLOOKUP($E153,模型表!$C:$F,4,FALSE)</f>
        <v>#N/A</v>
      </c>
      <c r="I153" t="e">
        <f ca="1">VLOOKUP($E153,模型表!$C:$J,8,FALSE)</f>
        <v>#N/A</v>
      </c>
      <c r="K153" t="str">
        <f t="shared" ca="1" si="26"/>
        <v/>
      </c>
      <c r="L153" t="str">
        <f t="shared" ca="1" si="27"/>
        <v/>
      </c>
      <c r="M153" t="str">
        <f t="shared" ca="1" si="28"/>
        <v/>
      </c>
      <c r="N153" t="str">
        <f t="shared" ca="1" si="29"/>
        <v/>
      </c>
      <c r="O153" t="str">
        <f t="shared" ca="1" si="35"/>
        <v/>
      </c>
      <c r="P153" t="str">
        <f t="shared" ca="1" si="30"/>
        <v/>
      </c>
      <c r="Q153" t="e">
        <f ca="1">VLOOKUP($E153,模型表!$C:$K,9,FALSE)</f>
        <v>#N/A</v>
      </c>
      <c r="S153" t="e">
        <f ca="1">IF(VLOOKUP($E153,模型表!$C:$L,6,FALSE)=0,"",VLOOKUP($E153,模型表!$C:$L,10,FALSE))</f>
        <v>#N/A</v>
      </c>
      <c r="U153" t="e">
        <f ca="1">VLOOKUP($E153,模型表!$C:$Q,11,FALSE)</f>
        <v>#N/A</v>
      </c>
      <c r="Y153" t="e">
        <f ca="1">IF(VLOOKUP($E153,模型表!$C:$N,12,FALSE)="Death",VLOOKUP($E153,模型表!$C:$Q,13,FALSE),"")</f>
        <v>#N/A</v>
      </c>
      <c r="Z153" t="str">
        <f ca="1">IF($B153="","",IF(VLOOKUP($E153,模型表!$C:$O,12,FALSE)="PBuff","["&amp;VLOOKUP($E153,模型表!$C:Q,13,FALSE)&amp;"]","[]"))</f>
        <v/>
      </c>
      <c r="AA153" t="e">
        <f ca="1">VLOOKUP($B153,基础扩展表!$E:$I,5,FALSE)</f>
        <v>#N/A</v>
      </c>
      <c r="AB153" t="e">
        <f ca="1">VLOOKUP($B153,基础扩展表!$E:$I,4,FALSE)</f>
        <v>#N/A</v>
      </c>
      <c r="AC153" t="e">
        <f ca="1">VLOOKUP($B153,基础表!$E:$T,16,FALSE)</f>
        <v>#N/A</v>
      </c>
      <c r="AD153" t="str">
        <f t="shared" ca="1" si="24"/>
        <v/>
      </c>
      <c r="AE153" t="str">
        <f t="shared" ca="1" si="31"/>
        <v/>
      </c>
      <c r="AF153" t="str">
        <f t="shared" ca="1" si="32"/>
        <v/>
      </c>
      <c r="AH153" t="e">
        <f ca="1">VLOOKUP($B153,基础表!$E:$R,14,FALSE)</f>
        <v>#N/A</v>
      </c>
      <c r="AI153" t="e">
        <f ca="1">VLOOKUP($B153,基础表!$E:$S,13,FALSE)</f>
        <v>#N/A</v>
      </c>
      <c r="AK153" t="e">
        <f ca="1">VLOOKUP($B153,基础表!$E:$H,4,FALSE)</f>
        <v>#N/A</v>
      </c>
      <c r="AN153" s="23" t="e">
        <f t="shared" ca="1" si="25"/>
        <v>#N/A</v>
      </c>
      <c r="AO153" s="23" t="str">
        <f t="shared" ca="1" si="33"/>
        <v/>
      </c>
      <c r="AP153" s="23" t="str">
        <f t="shared" ca="1" si="34"/>
        <v/>
      </c>
      <c r="AR153" t="e">
        <f ca="1">VLOOKUP($B153,基础表!$E:$J,4,FALSE)</f>
        <v>#N/A</v>
      </c>
      <c r="AS153" t="e">
        <f ca="1">VLOOKUP($B153,基础表!$E:$J,5,FALSE)</f>
        <v>#N/A</v>
      </c>
      <c r="AT153" t="e">
        <f ca="1">VLOOKUP($B153,基础表!$E:$J,6,FALSE)</f>
        <v>#N/A</v>
      </c>
      <c r="AU153" t="e">
        <f ca="1">VLOOKUP($B153,基础扩展表!$E:$AG,MATCH(AU$2,基础扩展表!$E$1:$AG$1,0),FALSE)</f>
        <v>#N/A</v>
      </c>
      <c r="AV153" t="e">
        <f ca="1">VLOOKUP($B153,基础扩展表!$E:$AG,MATCH(AV$2,基础扩展表!$E$1:$AG$1,0),FALSE)</f>
        <v>#N/A</v>
      </c>
      <c r="AW153" t="e">
        <f ca="1">VLOOKUP($B153,基础扩展表!$E:$AG,MATCH(AW$2,基础扩展表!$E$1:$AG$1,0),FALSE)</f>
        <v>#N/A</v>
      </c>
      <c r="AX153" t="e">
        <f ca="1">VLOOKUP($B153,基础扩展表!$E:$AG,MATCH(AX$2,基础扩展表!$E$1:$AG$1,0),FALSE)</f>
        <v>#N/A</v>
      </c>
      <c r="AY153" t="e">
        <f ca="1">VLOOKUP($B153,基础扩展表!$E:$AG,MATCH(AY$2,基础扩展表!$E$1:$AG$1,0),FALSE)</f>
        <v>#N/A</v>
      </c>
      <c r="AZ153" t="e">
        <f ca="1">VLOOKUP($B153,基础扩展表!$E:$AG,MATCH(AZ$2,基础扩展表!$E$1:$AG$1,0),FALSE)</f>
        <v>#N/A</v>
      </c>
      <c r="BA153" t="e">
        <f ca="1">VLOOKUP($B153,基础扩展表!$E:$AG,MATCH(BA$2,基础扩展表!$E$1:$AG$1,0),FALSE)</f>
        <v>#N/A</v>
      </c>
      <c r="BB153" t="e">
        <f ca="1">VLOOKUP($B153,基础扩展表!$E:$AG,MATCH(BB$2,基础扩展表!$E$1:$AG$1,0),FALSE)</f>
        <v>#N/A</v>
      </c>
      <c r="BC153" t="e">
        <f ca="1">VLOOKUP($B153,基础扩展表!$E:$AG,MATCH(BC$2,基础扩展表!$E$1:$AG$1,0),FALSE)</f>
        <v>#N/A</v>
      </c>
      <c r="BD153" t="e">
        <f ca="1">VLOOKUP($B153,基础扩展表!$E:$AG,MATCH(BD$2,基础扩展表!$E$1:$AG$1,0),FALSE)</f>
        <v>#N/A</v>
      </c>
      <c r="BE153" t="e">
        <f ca="1">VLOOKUP($B153,基础扩展表!$E:$AG,MATCH(BE$2,基础扩展表!$E$1:$AG$1,0),FALSE)</f>
        <v>#N/A</v>
      </c>
      <c r="BF153" t="e">
        <f ca="1">VLOOKUP($B153,基础扩展表!$E:$AG,MATCH(BF$2,基础扩展表!$E$1:$AG$1,0),FALSE)</f>
        <v>#N/A</v>
      </c>
      <c r="BG153" t="e">
        <f ca="1">VLOOKUP($B153,基础扩展表!$E:$AG,MATCH(BG$2,基础扩展表!$E$1:$AG$1,0),FALSE)</f>
        <v>#N/A</v>
      </c>
      <c r="BH153" t="e">
        <f ca="1">VLOOKUP($B153,基础扩展表!$E:$AG,MATCH(BH$2,基础扩展表!$E$1:$AG$1,0),FALSE)</f>
        <v>#N/A</v>
      </c>
      <c r="BI153" t="e">
        <f ca="1">VLOOKUP($B153,基础扩展表!$E:$AG,MATCH(BI$2,基础扩展表!$E$1:$AG$1,0),FALSE)</f>
        <v>#N/A</v>
      </c>
      <c r="BJ153" t="e">
        <f ca="1">VLOOKUP($B153,基础扩展表!$E:$AG,MATCH(BJ$2,基础扩展表!$E$1:$AG$1,0),FALSE)</f>
        <v>#N/A</v>
      </c>
      <c r="BK153" t="e">
        <f ca="1">VLOOKUP($B153,基础扩展表!$E:$AG,MATCH(BK$2,基础扩展表!$E$1:$AG$1,0),FALSE)</f>
        <v>#N/A</v>
      </c>
      <c r="BL153" t="e">
        <f ca="1">VLOOKUP($B153,基础扩展表!$E:$AG,MATCH(BL$2,基础扩展表!$E$1:$AG$1,0),FALSE)</f>
        <v>#N/A</v>
      </c>
      <c r="BM153" t="e">
        <f ca="1">VLOOKUP($B153,基础扩展表!$E:$AG,MATCH(BM$2,基础扩展表!$E$1:$AG$1,0),FALSE)</f>
        <v>#N/A</v>
      </c>
      <c r="BN153" t="e">
        <f ca="1">VLOOKUP($B153,基础扩展表!$E:$AG,MATCH(BN$2,基础扩展表!$E$1:$AG$1,0),FALSE)</f>
        <v>#N/A</v>
      </c>
      <c r="BO153" t="e">
        <f ca="1">VLOOKUP($B153,基础扩展表!$E:$AG,MATCH(BO$2,基础扩展表!$E$1:$AG$1,0),FALSE)</f>
        <v>#N/A</v>
      </c>
      <c r="BP153" t="e">
        <f ca="1">VLOOKUP($B153,基础扩展表!$E:$AG,MATCH(BP$2,基础扩展表!$E$1:$AG$1,0),FALSE)</f>
        <v>#N/A</v>
      </c>
      <c r="BR153" t="e">
        <f ca="1">VLOOKUP(C153,模型表!D:H,5,FALSE)</f>
        <v>#N/A</v>
      </c>
    </row>
    <row r="154" spans="2:70" x14ac:dyDescent="0.2">
      <c r="B154" t="str">
        <f t="array" aca="1" ref="B154" ca="1">INDEX(基础表!$Y:$Y,SMALL(IF(基础表!$Z:$Z=0,ROW(基础表!$Z:$Z),999),ROW(H148)))&amp;""</f>
        <v/>
      </c>
      <c r="C154" t="e">
        <f ca="1">VLOOKUP(VLOOKUP($B154,基础表!$E:$G,3,FALSE),模型表!$C:$D,2,FALSE)</f>
        <v>#N/A</v>
      </c>
      <c r="E154" t="e">
        <f ca="1">VLOOKUP($B154,基础表!$E:$G,3,FALSE)</f>
        <v>#N/A</v>
      </c>
      <c r="G154" t="e">
        <f ca="1">VLOOKUP($E154,模型表!$C:$G,5,FALSE)</f>
        <v>#N/A</v>
      </c>
      <c r="H154" t="e">
        <f ca="1">VLOOKUP($E154,模型表!$C:$F,4,FALSE)</f>
        <v>#N/A</v>
      </c>
      <c r="I154" t="e">
        <f ca="1">VLOOKUP($E154,模型表!$C:$J,8,FALSE)</f>
        <v>#N/A</v>
      </c>
      <c r="K154" t="str">
        <f t="shared" ca="1" si="26"/>
        <v/>
      </c>
      <c r="L154" t="str">
        <f t="shared" ca="1" si="27"/>
        <v/>
      </c>
      <c r="M154" t="str">
        <f t="shared" ca="1" si="28"/>
        <v/>
      </c>
      <c r="N154" t="str">
        <f t="shared" ca="1" si="29"/>
        <v/>
      </c>
      <c r="O154" t="str">
        <f t="shared" ca="1" si="35"/>
        <v/>
      </c>
      <c r="P154" t="str">
        <f t="shared" ca="1" si="30"/>
        <v/>
      </c>
      <c r="Q154" t="e">
        <f ca="1">VLOOKUP($E154,模型表!$C:$K,9,FALSE)</f>
        <v>#N/A</v>
      </c>
      <c r="S154" t="e">
        <f ca="1">IF(VLOOKUP($E154,模型表!$C:$L,6,FALSE)=0,"",VLOOKUP($E154,模型表!$C:$L,10,FALSE))</f>
        <v>#N/A</v>
      </c>
      <c r="U154" t="e">
        <f ca="1">VLOOKUP($E154,模型表!$C:$Q,11,FALSE)</f>
        <v>#N/A</v>
      </c>
      <c r="Y154" t="e">
        <f ca="1">IF(VLOOKUP($E154,模型表!$C:$N,12,FALSE)="Death",VLOOKUP($E154,模型表!$C:$Q,13,FALSE),"")</f>
        <v>#N/A</v>
      </c>
      <c r="Z154" t="str">
        <f ca="1">IF($B154="","",IF(VLOOKUP($E154,模型表!$C:$O,12,FALSE)="PBuff","["&amp;VLOOKUP($E154,模型表!$C:Q,13,FALSE)&amp;"]","[]"))</f>
        <v/>
      </c>
      <c r="AA154" t="e">
        <f ca="1">VLOOKUP($B154,基础扩展表!$E:$I,5,FALSE)</f>
        <v>#N/A</v>
      </c>
      <c r="AB154" t="e">
        <f ca="1">VLOOKUP($B154,基础扩展表!$E:$I,4,FALSE)</f>
        <v>#N/A</v>
      </c>
      <c r="AC154" t="e">
        <f ca="1">VLOOKUP($B154,基础表!$E:$T,16,FALSE)</f>
        <v>#N/A</v>
      </c>
      <c r="AD154" t="str">
        <f t="shared" ca="1" si="24"/>
        <v/>
      </c>
      <c r="AE154" t="str">
        <f t="shared" ca="1" si="31"/>
        <v/>
      </c>
      <c r="AF154" t="str">
        <f t="shared" ca="1" si="32"/>
        <v/>
      </c>
      <c r="AH154" t="e">
        <f ca="1">VLOOKUP($B154,基础表!$E:$R,14,FALSE)</f>
        <v>#N/A</v>
      </c>
      <c r="AI154" t="e">
        <f ca="1">VLOOKUP($B154,基础表!$E:$S,13,FALSE)</f>
        <v>#N/A</v>
      </c>
      <c r="AK154" t="e">
        <f ca="1">VLOOKUP($B154,基础表!$E:$H,4,FALSE)</f>
        <v>#N/A</v>
      </c>
      <c r="AN154" s="23" t="e">
        <f t="shared" ca="1" si="25"/>
        <v>#N/A</v>
      </c>
      <c r="AO154" s="23" t="str">
        <f t="shared" ca="1" si="33"/>
        <v/>
      </c>
      <c r="AP154" s="23" t="str">
        <f t="shared" ca="1" si="34"/>
        <v/>
      </c>
      <c r="AR154" t="e">
        <f ca="1">VLOOKUP($B154,基础表!$E:$J,4,FALSE)</f>
        <v>#N/A</v>
      </c>
      <c r="AS154" t="e">
        <f ca="1">VLOOKUP($B154,基础表!$E:$J,5,FALSE)</f>
        <v>#N/A</v>
      </c>
      <c r="AT154" t="e">
        <f ca="1">VLOOKUP($B154,基础表!$E:$J,6,FALSE)</f>
        <v>#N/A</v>
      </c>
      <c r="AU154" t="e">
        <f ca="1">VLOOKUP($B154,基础扩展表!$E:$AG,MATCH(AU$2,基础扩展表!$E$1:$AG$1,0),FALSE)</f>
        <v>#N/A</v>
      </c>
      <c r="AV154" t="e">
        <f ca="1">VLOOKUP($B154,基础扩展表!$E:$AG,MATCH(AV$2,基础扩展表!$E$1:$AG$1,0),FALSE)</f>
        <v>#N/A</v>
      </c>
      <c r="AW154" t="e">
        <f ca="1">VLOOKUP($B154,基础扩展表!$E:$AG,MATCH(AW$2,基础扩展表!$E$1:$AG$1,0),FALSE)</f>
        <v>#N/A</v>
      </c>
      <c r="AX154" t="e">
        <f ca="1">VLOOKUP($B154,基础扩展表!$E:$AG,MATCH(AX$2,基础扩展表!$E$1:$AG$1,0),FALSE)</f>
        <v>#N/A</v>
      </c>
      <c r="AY154" t="e">
        <f ca="1">VLOOKUP($B154,基础扩展表!$E:$AG,MATCH(AY$2,基础扩展表!$E$1:$AG$1,0),FALSE)</f>
        <v>#N/A</v>
      </c>
      <c r="AZ154" t="e">
        <f ca="1">VLOOKUP($B154,基础扩展表!$E:$AG,MATCH(AZ$2,基础扩展表!$E$1:$AG$1,0),FALSE)</f>
        <v>#N/A</v>
      </c>
      <c r="BA154" t="e">
        <f ca="1">VLOOKUP($B154,基础扩展表!$E:$AG,MATCH(BA$2,基础扩展表!$E$1:$AG$1,0),FALSE)</f>
        <v>#N/A</v>
      </c>
      <c r="BB154" t="e">
        <f ca="1">VLOOKUP($B154,基础扩展表!$E:$AG,MATCH(BB$2,基础扩展表!$E$1:$AG$1,0),FALSE)</f>
        <v>#N/A</v>
      </c>
      <c r="BC154" t="e">
        <f ca="1">VLOOKUP($B154,基础扩展表!$E:$AG,MATCH(BC$2,基础扩展表!$E$1:$AG$1,0),FALSE)</f>
        <v>#N/A</v>
      </c>
      <c r="BD154" t="e">
        <f ca="1">VLOOKUP($B154,基础扩展表!$E:$AG,MATCH(BD$2,基础扩展表!$E$1:$AG$1,0),FALSE)</f>
        <v>#N/A</v>
      </c>
      <c r="BE154" t="e">
        <f ca="1">VLOOKUP($B154,基础扩展表!$E:$AG,MATCH(BE$2,基础扩展表!$E$1:$AG$1,0),FALSE)</f>
        <v>#N/A</v>
      </c>
      <c r="BF154" t="e">
        <f ca="1">VLOOKUP($B154,基础扩展表!$E:$AG,MATCH(BF$2,基础扩展表!$E$1:$AG$1,0),FALSE)</f>
        <v>#N/A</v>
      </c>
      <c r="BG154" t="e">
        <f ca="1">VLOOKUP($B154,基础扩展表!$E:$AG,MATCH(BG$2,基础扩展表!$E$1:$AG$1,0),FALSE)</f>
        <v>#N/A</v>
      </c>
      <c r="BH154" t="e">
        <f ca="1">VLOOKUP($B154,基础扩展表!$E:$AG,MATCH(BH$2,基础扩展表!$E$1:$AG$1,0),FALSE)</f>
        <v>#N/A</v>
      </c>
      <c r="BI154" t="e">
        <f ca="1">VLOOKUP($B154,基础扩展表!$E:$AG,MATCH(BI$2,基础扩展表!$E$1:$AG$1,0),FALSE)</f>
        <v>#N/A</v>
      </c>
      <c r="BJ154" t="e">
        <f ca="1">VLOOKUP($B154,基础扩展表!$E:$AG,MATCH(BJ$2,基础扩展表!$E$1:$AG$1,0),FALSE)</f>
        <v>#N/A</v>
      </c>
      <c r="BK154" t="e">
        <f ca="1">VLOOKUP($B154,基础扩展表!$E:$AG,MATCH(BK$2,基础扩展表!$E$1:$AG$1,0),FALSE)</f>
        <v>#N/A</v>
      </c>
      <c r="BL154" t="e">
        <f ca="1">VLOOKUP($B154,基础扩展表!$E:$AG,MATCH(BL$2,基础扩展表!$E$1:$AG$1,0),FALSE)</f>
        <v>#N/A</v>
      </c>
      <c r="BM154" t="e">
        <f ca="1">VLOOKUP($B154,基础扩展表!$E:$AG,MATCH(BM$2,基础扩展表!$E$1:$AG$1,0),FALSE)</f>
        <v>#N/A</v>
      </c>
      <c r="BN154" t="e">
        <f ca="1">VLOOKUP($B154,基础扩展表!$E:$AG,MATCH(BN$2,基础扩展表!$E$1:$AG$1,0),FALSE)</f>
        <v>#N/A</v>
      </c>
      <c r="BO154" t="e">
        <f ca="1">VLOOKUP($B154,基础扩展表!$E:$AG,MATCH(BO$2,基础扩展表!$E$1:$AG$1,0),FALSE)</f>
        <v>#N/A</v>
      </c>
      <c r="BP154" t="e">
        <f ca="1">VLOOKUP($B154,基础扩展表!$E:$AG,MATCH(BP$2,基础扩展表!$E$1:$AG$1,0),FALSE)</f>
        <v>#N/A</v>
      </c>
      <c r="BR154" t="e">
        <f ca="1">VLOOKUP(C154,模型表!D:H,5,FALSE)</f>
        <v>#N/A</v>
      </c>
    </row>
    <row r="155" spans="2:70" x14ac:dyDescent="0.2">
      <c r="B155" t="str">
        <f t="array" aca="1" ref="B155" ca="1">INDEX(基础表!$Y:$Y,SMALL(IF(基础表!$Z:$Z=0,ROW(基础表!$Z:$Z),999),ROW(H149)))&amp;""</f>
        <v/>
      </c>
      <c r="C155" t="e">
        <f ca="1">VLOOKUP(VLOOKUP($B155,基础表!$E:$G,3,FALSE),模型表!$C:$D,2,FALSE)</f>
        <v>#N/A</v>
      </c>
      <c r="E155" t="e">
        <f ca="1">VLOOKUP($B155,基础表!$E:$G,3,FALSE)</f>
        <v>#N/A</v>
      </c>
      <c r="G155" t="e">
        <f ca="1">VLOOKUP($E155,模型表!$C:$G,5,FALSE)</f>
        <v>#N/A</v>
      </c>
      <c r="H155" t="e">
        <f ca="1">VLOOKUP($E155,模型表!$C:$F,4,FALSE)</f>
        <v>#N/A</v>
      </c>
      <c r="I155" t="e">
        <f ca="1">VLOOKUP($E155,模型表!$C:$J,8,FALSE)</f>
        <v>#N/A</v>
      </c>
      <c r="K155" t="str">
        <f t="shared" ca="1" si="26"/>
        <v/>
      </c>
      <c r="L155" t="str">
        <f t="shared" ca="1" si="27"/>
        <v/>
      </c>
      <c r="M155" t="str">
        <f t="shared" ca="1" si="28"/>
        <v/>
      </c>
      <c r="N155" t="str">
        <f t="shared" ca="1" si="29"/>
        <v/>
      </c>
      <c r="O155" t="str">
        <f t="shared" ca="1" si="35"/>
        <v/>
      </c>
      <c r="P155" t="str">
        <f t="shared" ca="1" si="30"/>
        <v/>
      </c>
      <c r="Q155" t="e">
        <f ca="1">VLOOKUP($E155,模型表!$C:$K,9,FALSE)</f>
        <v>#N/A</v>
      </c>
      <c r="S155" t="e">
        <f ca="1">IF(VLOOKUP($E155,模型表!$C:$L,6,FALSE)=0,"",VLOOKUP($E155,模型表!$C:$L,10,FALSE))</f>
        <v>#N/A</v>
      </c>
      <c r="U155" t="e">
        <f ca="1">VLOOKUP($E155,模型表!$C:$Q,11,FALSE)</f>
        <v>#N/A</v>
      </c>
      <c r="Y155" t="e">
        <f ca="1">IF(VLOOKUP($E155,模型表!$C:$N,12,FALSE)="Death",VLOOKUP($E155,模型表!$C:$Q,13,FALSE),"")</f>
        <v>#N/A</v>
      </c>
      <c r="Z155" t="str">
        <f ca="1">IF($B155="","",IF(VLOOKUP($E155,模型表!$C:$O,12,FALSE)="PBuff","["&amp;VLOOKUP($E155,模型表!$C:Q,13,FALSE)&amp;"]","[]"))</f>
        <v/>
      </c>
      <c r="AA155" t="e">
        <f ca="1">VLOOKUP($B155,基础扩展表!$E:$I,5,FALSE)</f>
        <v>#N/A</v>
      </c>
      <c r="AB155" t="e">
        <f ca="1">VLOOKUP($B155,基础扩展表!$E:$I,4,FALSE)</f>
        <v>#N/A</v>
      </c>
      <c r="AC155" t="e">
        <f ca="1">VLOOKUP($B155,基础表!$E:$T,16,FALSE)</f>
        <v>#N/A</v>
      </c>
      <c r="AD155" t="str">
        <f t="shared" ca="1" si="24"/>
        <v/>
      </c>
      <c r="AE155" t="str">
        <f t="shared" ca="1" si="31"/>
        <v/>
      </c>
      <c r="AF155" t="str">
        <f t="shared" ca="1" si="32"/>
        <v/>
      </c>
      <c r="AH155" t="e">
        <f ca="1">VLOOKUP($B155,基础表!$E:$R,14,FALSE)</f>
        <v>#N/A</v>
      </c>
      <c r="AI155" t="e">
        <f ca="1">VLOOKUP($B155,基础表!$E:$S,13,FALSE)</f>
        <v>#N/A</v>
      </c>
      <c r="AK155" t="e">
        <f ca="1">VLOOKUP($B155,基础表!$E:$H,4,FALSE)</f>
        <v>#N/A</v>
      </c>
      <c r="AN155" s="23" t="e">
        <f t="shared" ca="1" si="25"/>
        <v>#N/A</v>
      </c>
      <c r="AO155" s="23" t="str">
        <f t="shared" ca="1" si="33"/>
        <v/>
      </c>
      <c r="AP155" s="23" t="str">
        <f t="shared" ca="1" si="34"/>
        <v/>
      </c>
      <c r="AR155" t="e">
        <f ca="1">VLOOKUP($B155,基础表!$E:$J,4,FALSE)</f>
        <v>#N/A</v>
      </c>
      <c r="AS155" t="e">
        <f ca="1">VLOOKUP($B155,基础表!$E:$J,5,FALSE)</f>
        <v>#N/A</v>
      </c>
      <c r="AT155" t="e">
        <f ca="1">VLOOKUP($B155,基础表!$E:$J,6,FALSE)</f>
        <v>#N/A</v>
      </c>
      <c r="AU155" t="e">
        <f ca="1">VLOOKUP($B155,基础扩展表!$E:$AG,MATCH(AU$2,基础扩展表!$E$1:$AG$1,0),FALSE)</f>
        <v>#N/A</v>
      </c>
      <c r="AV155" t="e">
        <f ca="1">VLOOKUP($B155,基础扩展表!$E:$AG,MATCH(AV$2,基础扩展表!$E$1:$AG$1,0),FALSE)</f>
        <v>#N/A</v>
      </c>
      <c r="AW155" t="e">
        <f ca="1">VLOOKUP($B155,基础扩展表!$E:$AG,MATCH(AW$2,基础扩展表!$E$1:$AG$1,0),FALSE)</f>
        <v>#N/A</v>
      </c>
      <c r="AX155" t="e">
        <f ca="1">VLOOKUP($B155,基础扩展表!$E:$AG,MATCH(AX$2,基础扩展表!$E$1:$AG$1,0),FALSE)</f>
        <v>#N/A</v>
      </c>
      <c r="AY155" t="e">
        <f ca="1">VLOOKUP($B155,基础扩展表!$E:$AG,MATCH(AY$2,基础扩展表!$E$1:$AG$1,0),FALSE)</f>
        <v>#N/A</v>
      </c>
      <c r="AZ155" t="e">
        <f ca="1">VLOOKUP($B155,基础扩展表!$E:$AG,MATCH(AZ$2,基础扩展表!$E$1:$AG$1,0),FALSE)</f>
        <v>#N/A</v>
      </c>
      <c r="BA155" t="e">
        <f ca="1">VLOOKUP($B155,基础扩展表!$E:$AG,MATCH(BA$2,基础扩展表!$E$1:$AG$1,0),FALSE)</f>
        <v>#N/A</v>
      </c>
      <c r="BB155" t="e">
        <f ca="1">VLOOKUP($B155,基础扩展表!$E:$AG,MATCH(BB$2,基础扩展表!$E$1:$AG$1,0),FALSE)</f>
        <v>#N/A</v>
      </c>
      <c r="BC155" t="e">
        <f ca="1">VLOOKUP($B155,基础扩展表!$E:$AG,MATCH(BC$2,基础扩展表!$E$1:$AG$1,0),FALSE)</f>
        <v>#N/A</v>
      </c>
      <c r="BD155" t="e">
        <f ca="1">VLOOKUP($B155,基础扩展表!$E:$AG,MATCH(BD$2,基础扩展表!$E$1:$AG$1,0),FALSE)</f>
        <v>#N/A</v>
      </c>
      <c r="BE155" t="e">
        <f ca="1">VLOOKUP($B155,基础扩展表!$E:$AG,MATCH(BE$2,基础扩展表!$E$1:$AG$1,0),FALSE)</f>
        <v>#N/A</v>
      </c>
      <c r="BF155" t="e">
        <f ca="1">VLOOKUP($B155,基础扩展表!$E:$AG,MATCH(BF$2,基础扩展表!$E$1:$AG$1,0),FALSE)</f>
        <v>#N/A</v>
      </c>
      <c r="BG155" t="e">
        <f ca="1">VLOOKUP($B155,基础扩展表!$E:$AG,MATCH(BG$2,基础扩展表!$E$1:$AG$1,0),FALSE)</f>
        <v>#N/A</v>
      </c>
      <c r="BH155" t="e">
        <f ca="1">VLOOKUP($B155,基础扩展表!$E:$AG,MATCH(BH$2,基础扩展表!$E$1:$AG$1,0),FALSE)</f>
        <v>#N/A</v>
      </c>
      <c r="BI155" t="e">
        <f ca="1">VLOOKUP($B155,基础扩展表!$E:$AG,MATCH(BI$2,基础扩展表!$E$1:$AG$1,0),FALSE)</f>
        <v>#N/A</v>
      </c>
      <c r="BJ155" t="e">
        <f ca="1">VLOOKUP($B155,基础扩展表!$E:$AG,MATCH(BJ$2,基础扩展表!$E$1:$AG$1,0),FALSE)</f>
        <v>#N/A</v>
      </c>
      <c r="BK155" t="e">
        <f ca="1">VLOOKUP($B155,基础扩展表!$E:$AG,MATCH(BK$2,基础扩展表!$E$1:$AG$1,0),FALSE)</f>
        <v>#N/A</v>
      </c>
      <c r="BL155" t="e">
        <f ca="1">VLOOKUP($B155,基础扩展表!$E:$AG,MATCH(BL$2,基础扩展表!$E$1:$AG$1,0),FALSE)</f>
        <v>#N/A</v>
      </c>
      <c r="BM155" t="e">
        <f ca="1">VLOOKUP($B155,基础扩展表!$E:$AG,MATCH(BM$2,基础扩展表!$E$1:$AG$1,0),FALSE)</f>
        <v>#N/A</v>
      </c>
      <c r="BN155" t="e">
        <f ca="1">VLOOKUP($B155,基础扩展表!$E:$AG,MATCH(BN$2,基础扩展表!$E$1:$AG$1,0),FALSE)</f>
        <v>#N/A</v>
      </c>
      <c r="BO155" t="e">
        <f ca="1">VLOOKUP($B155,基础扩展表!$E:$AG,MATCH(BO$2,基础扩展表!$E$1:$AG$1,0),FALSE)</f>
        <v>#N/A</v>
      </c>
      <c r="BP155" t="e">
        <f ca="1">VLOOKUP($B155,基础扩展表!$E:$AG,MATCH(BP$2,基础扩展表!$E$1:$AG$1,0),FALSE)</f>
        <v>#N/A</v>
      </c>
      <c r="BR155" t="e">
        <f ca="1">VLOOKUP(C155,模型表!D:H,5,FALSE)</f>
        <v>#N/A</v>
      </c>
    </row>
    <row r="156" spans="2:70" x14ac:dyDescent="0.2">
      <c r="B156" t="str">
        <f t="array" aca="1" ref="B156" ca="1">INDEX(基础表!$Y:$Y,SMALL(IF(基础表!$Z:$Z=0,ROW(基础表!$Z:$Z),999),ROW(H150)))&amp;""</f>
        <v/>
      </c>
      <c r="C156" t="e">
        <f ca="1">VLOOKUP(VLOOKUP($B156,基础表!$E:$G,3,FALSE),模型表!$C:$D,2,FALSE)</f>
        <v>#N/A</v>
      </c>
      <c r="E156" t="e">
        <f ca="1">VLOOKUP($B156,基础表!$E:$G,3,FALSE)</f>
        <v>#N/A</v>
      </c>
      <c r="G156" t="e">
        <f ca="1">VLOOKUP($E156,模型表!$C:$G,5,FALSE)</f>
        <v>#N/A</v>
      </c>
      <c r="H156" t="e">
        <f ca="1">VLOOKUP($E156,模型表!$C:$F,4,FALSE)</f>
        <v>#N/A</v>
      </c>
      <c r="I156" t="e">
        <f ca="1">VLOOKUP($E156,模型表!$C:$J,8,FALSE)</f>
        <v>#N/A</v>
      </c>
      <c r="K156" t="str">
        <f t="shared" ca="1" si="26"/>
        <v/>
      </c>
      <c r="L156" t="str">
        <f t="shared" ca="1" si="27"/>
        <v/>
      </c>
      <c r="M156" t="str">
        <f t="shared" ca="1" si="28"/>
        <v/>
      </c>
      <c r="N156" t="str">
        <f t="shared" ca="1" si="29"/>
        <v/>
      </c>
      <c r="O156" t="str">
        <f t="shared" ca="1" si="35"/>
        <v/>
      </c>
      <c r="P156" t="str">
        <f t="shared" ca="1" si="30"/>
        <v/>
      </c>
      <c r="Q156" t="e">
        <f ca="1">VLOOKUP($E156,模型表!$C:$K,9,FALSE)</f>
        <v>#N/A</v>
      </c>
      <c r="S156" t="e">
        <f ca="1">IF(VLOOKUP($E156,模型表!$C:$L,6,FALSE)=0,"",VLOOKUP($E156,模型表!$C:$L,10,FALSE))</f>
        <v>#N/A</v>
      </c>
      <c r="U156" t="e">
        <f ca="1">VLOOKUP($E156,模型表!$C:$Q,11,FALSE)</f>
        <v>#N/A</v>
      </c>
      <c r="Y156" t="e">
        <f ca="1">IF(VLOOKUP($E156,模型表!$C:$N,12,FALSE)="Death",VLOOKUP($E156,模型表!$C:$Q,13,FALSE),"")</f>
        <v>#N/A</v>
      </c>
      <c r="Z156" t="str">
        <f ca="1">IF($B156="","",IF(VLOOKUP($E156,模型表!$C:$O,12,FALSE)="PBuff","["&amp;VLOOKUP($E156,模型表!$C:Q,13,FALSE)&amp;"]","[]"))</f>
        <v/>
      </c>
      <c r="AA156" t="e">
        <f ca="1">VLOOKUP($B156,基础扩展表!$E:$I,5,FALSE)</f>
        <v>#N/A</v>
      </c>
      <c r="AB156" t="e">
        <f ca="1">VLOOKUP($B156,基础扩展表!$E:$I,4,FALSE)</f>
        <v>#N/A</v>
      </c>
      <c r="AC156" t="e">
        <f ca="1">VLOOKUP($B156,基础表!$E:$T,16,FALSE)</f>
        <v>#N/A</v>
      </c>
      <c r="AD156" t="str">
        <f t="shared" ca="1" si="24"/>
        <v/>
      </c>
      <c r="AE156" t="str">
        <f t="shared" ca="1" si="31"/>
        <v/>
      </c>
      <c r="AF156" t="str">
        <f t="shared" ca="1" si="32"/>
        <v/>
      </c>
      <c r="AH156" t="e">
        <f ca="1">VLOOKUP($B156,基础表!$E:$R,14,FALSE)</f>
        <v>#N/A</v>
      </c>
      <c r="AI156" t="e">
        <f ca="1">VLOOKUP($B156,基础表!$E:$S,13,FALSE)</f>
        <v>#N/A</v>
      </c>
      <c r="AK156" t="e">
        <f ca="1">VLOOKUP($B156,基础表!$E:$H,4,FALSE)</f>
        <v>#N/A</v>
      </c>
      <c r="AN156" s="23" t="e">
        <f t="shared" ca="1" si="25"/>
        <v>#N/A</v>
      </c>
      <c r="AO156" s="23" t="str">
        <f t="shared" ca="1" si="33"/>
        <v/>
      </c>
      <c r="AP156" s="23" t="str">
        <f t="shared" ca="1" si="34"/>
        <v/>
      </c>
      <c r="AR156" t="e">
        <f ca="1">VLOOKUP($B156,基础表!$E:$J,4,FALSE)</f>
        <v>#N/A</v>
      </c>
      <c r="AS156" t="e">
        <f ca="1">VLOOKUP($B156,基础表!$E:$J,5,FALSE)</f>
        <v>#N/A</v>
      </c>
      <c r="AT156" t="e">
        <f ca="1">VLOOKUP($B156,基础表!$E:$J,6,FALSE)</f>
        <v>#N/A</v>
      </c>
      <c r="AU156" t="e">
        <f ca="1">VLOOKUP($B156,基础扩展表!$E:$AG,MATCH(AU$2,基础扩展表!$E$1:$AG$1,0),FALSE)</f>
        <v>#N/A</v>
      </c>
      <c r="AV156" t="e">
        <f ca="1">VLOOKUP($B156,基础扩展表!$E:$AG,MATCH(AV$2,基础扩展表!$E$1:$AG$1,0),FALSE)</f>
        <v>#N/A</v>
      </c>
      <c r="AW156" t="e">
        <f ca="1">VLOOKUP($B156,基础扩展表!$E:$AG,MATCH(AW$2,基础扩展表!$E$1:$AG$1,0),FALSE)</f>
        <v>#N/A</v>
      </c>
      <c r="AX156" t="e">
        <f ca="1">VLOOKUP($B156,基础扩展表!$E:$AG,MATCH(AX$2,基础扩展表!$E$1:$AG$1,0),FALSE)</f>
        <v>#N/A</v>
      </c>
      <c r="AY156" t="e">
        <f ca="1">VLOOKUP($B156,基础扩展表!$E:$AG,MATCH(AY$2,基础扩展表!$E$1:$AG$1,0),FALSE)</f>
        <v>#N/A</v>
      </c>
      <c r="AZ156" t="e">
        <f ca="1">VLOOKUP($B156,基础扩展表!$E:$AG,MATCH(AZ$2,基础扩展表!$E$1:$AG$1,0),FALSE)</f>
        <v>#N/A</v>
      </c>
      <c r="BA156" t="e">
        <f ca="1">VLOOKUP($B156,基础扩展表!$E:$AG,MATCH(BA$2,基础扩展表!$E$1:$AG$1,0),FALSE)</f>
        <v>#N/A</v>
      </c>
      <c r="BB156" t="e">
        <f ca="1">VLOOKUP($B156,基础扩展表!$E:$AG,MATCH(BB$2,基础扩展表!$E$1:$AG$1,0),FALSE)</f>
        <v>#N/A</v>
      </c>
      <c r="BC156" t="e">
        <f ca="1">VLOOKUP($B156,基础扩展表!$E:$AG,MATCH(BC$2,基础扩展表!$E$1:$AG$1,0),FALSE)</f>
        <v>#N/A</v>
      </c>
      <c r="BD156" t="e">
        <f ca="1">VLOOKUP($B156,基础扩展表!$E:$AG,MATCH(BD$2,基础扩展表!$E$1:$AG$1,0),FALSE)</f>
        <v>#N/A</v>
      </c>
      <c r="BE156" t="e">
        <f ca="1">VLOOKUP($B156,基础扩展表!$E:$AG,MATCH(BE$2,基础扩展表!$E$1:$AG$1,0),FALSE)</f>
        <v>#N/A</v>
      </c>
      <c r="BF156" t="e">
        <f ca="1">VLOOKUP($B156,基础扩展表!$E:$AG,MATCH(BF$2,基础扩展表!$E$1:$AG$1,0),FALSE)</f>
        <v>#N/A</v>
      </c>
      <c r="BG156" t="e">
        <f ca="1">VLOOKUP($B156,基础扩展表!$E:$AG,MATCH(BG$2,基础扩展表!$E$1:$AG$1,0),FALSE)</f>
        <v>#N/A</v>
      </c>
      <c r="BH156" t="e">
        <f ca="1">VLOOKUP($B156,基础扩展表!$E:$AG,MATCH(BH$2,基础扩展表!$E$1:$AG$1,0),FALSE)</f>
        <v>#N/A</v>
      </c>
      <c r="BI156" t="e">
        <f ca="1">VLOOKUP($B156,基础扩展表!$E:$AG,MATCH(BI$2,基础扩展表!$E$1:$AG$1,0),FALSE)</f>
        <v>#N/A</v>
      </c>
      <c r="BJ156" t="e">
        <f ca="1">VLOOKUP($B156,基础扩展表!$E:$AG,MATCH(BJ$2,基础扩展表!$E$1:$AG$1,0),FALSE)</f>
        <v>#N/A</v>
      </c>
      <c r="BK156" t="e">
        <f ca="1">VLOOKUP($B156,基础扩展表!$E:$AG,MATCH(BK$2,基础扩展表!$E$1:$AG$1,0),FALSE)</f>
        <v>#N/A</v>
      </c>
      <c r="BL156" t="e">
        <f ca="1">VLOOKUP($B156,基础扩展表!$E:$AG,MATCH(BL$2,基础扩展表!$E$1:$AG$1,0),FALSE)</f>
        <v>#N/A</v>
      </c>
      <c r="BM156" t="e">
        <f ca="1">VLOOKUP($B156,基础扩展表!$E:$AG,MATCH(BM$2,基础扩展表!$E$1:$AG$1,0),FALSE)</f>
        <v>#N/A</v>
      </c>
      <c r="BN156" t="e">
        <f ca="1">VLOOKUP($B156,基础扩展表!$E:$AG,MATCH(BN$2,基础扩展表!$E$1:$AG$1,0),FALSE)</f>
        <v>#N/A</v>
      </c>
      <c r="BO156" t="e">
        <f ca="1">VLOOKUP($B156,基础扩展表!$E:$AG,MATCH(BO$2,基础扩展表!$E$1:$AG$1,0),FALSE)</f>
        <v>#N/A</v>
      </c>
      <c r="BP156" t="e">
        <f ca="1">VLOOKUP($B156,基础扩展表!$E:$AG,MATCH(BP$2,基础扩展表!$E$1:$AG$1,0),FALSE)</f>
        <v>#N/A</v>
      </c>
      <c r="BR156" t="e">
        <f ca="1">VLOOKUP(C156,模型表!D:H,5,FALSE)</f>
        <v>#N/A</v>
      </c>
    </row>
    <row r="157" spans="2:70" x14ac:dyDescent="0.2">
      <c r="B157" t="str">
        <f t="array" aca="1" ref="B157" ca="1">INDEX(基础表!$Y:$Y,SMALL(IF(基础表!$Z:$Z=0,ROW(基础表!$Z:$Z),999),ROW(H151)))&amp;""</f>
        <v/>
      </c>
      <c r="C157" t="e">
        <f ca="1">VLOOKUP(VLOOKUP($B157,基础表!$E:$G,3,FALSE),模型表!$C:$D,2,FALSE)</f>
        <v>#N/A</v>
      </c>
      <c r="E157" t="e">
        <f ca="1">VLOOKUP($B157,基础表!$E:$G,3,FALSE)</f>
        <v>#N/A</v>
      </c>
      <c r="G157" t="e">
        <f ca="1">VLOOKUP($E157,模型表!$C:$G,5,FALSE)</f>
        <v>#N/A</v>
      </c>
      <c r="H157" t="e">
        <f ca="1">VLOOKUP($E157,模型表!$C:$F,4,FALSE)</f>
        <v>#N/A</v>
      </c>
      <c r="I157" t="e">
        <f ca="1">VLOOKUP($E157,模型表!$C:$J,8,FALSE)</f>
        <v>#N/A</v>
      </c>
      <c r="K157" t="str">
        <f t="shared" ca="1" si="26"/>
        <v/>
      </c>
      <c r="L157" t="str">
        <f t="shared" ca="1" si="27"/>
        <v/>
      </c>
      <c r="M157" t="str">
        <f t="shared" ca="1" si="28"/>
        <v/>
      </c>
      <c r="N157" t="str">
        <f t="shared" ca="1" si="29"/>
        <v/>
      </c>
      <c r="O157" t="str">
        <f t="shared" ca="1" si="35"/>
        <v/>
      </c>
      <c r="P157" t="str">
        <f t="shared" ca="1" si="30"/>
        <v/>
      </c>
      <c r="Q157" t="e">
        <f ca="1">VLOOKUP($E157,模型表!$C:$K,9,FALSE)</f>
        <v>#N/A</v>
      </c>
      <c r="S157" t="e">
        <f ca="1">IF(VLOOKUP($E157,模型表!$C:$L,6,FALSE)=0,"",VLOOKUP($E157,模型表!$C:$L,10,FALSE))</f>
        <v>#N/A</v>
      </c>
      <c r="U157" t="e">
        <f ca="1">VLOOKUP($E157,模型表!$C:$Q,11,FALSE)</f>
        <v>#N/A</v>
      </c>
      <c r="Y157" t="e">
        <f ca="1">IF(VLOOKUP($E157,模型表!$C:$N,12,FALSE)="Death",VLOOKUP($E157,模型表!$C:$Q,13,FALSE),"")</f>
        <v>#N/A</v>
      </c>
      <c r="Z157" t="str">
        <f ca="1">IF($B157="","",IF(VLOOKUP($E157,模型表!$C:$O,12,FALSE)="PBuff","["&amp;VLOOKUP($E157,模型表!$C:Q,13,FALSE)&amp;"]","[]"))</f>
        <v/>
      </c>
      <c r="AA157" t="e">
        <f ca="1">VLOOKUP($B157,基础扩展表!$E:$I,5,FALSE)</f>
        <v>#N/A</v>
      </c>
      <c r="AB157" t="e">
        <f ca="1">VLOOKUP($B157,基础扩展表!$E:$I,4,FALSE)</f>
        <v>#N/A</v>
      </c>
      <c r="AC157" t="e">
        <f ca="1">VLOOKUP($B157,基础表!$E:$T,16,FALSE)</f>
        <v>#N/A</v>
      </c>
      <c r="AD157" t="str">
        <f t="shared" ca="1" si="24"/>
        <v/>
      </c>
      <c r="AE157" t="str">
        <f t="shared" ca="1" si="31"/>
        <v/>
      </c>
      <c r="AF157" t="str">
        <f t="shared" ca="1" si="32"/>
        <v/>
      </c>
      <c r="AH157" t="e">
        <f ca="1">VLOOKUP($B157,基础表!$E:$R,14,FALSE)</f>
        <v>#N/A</v>
      </c>
      <c r="AI157" t="e">
        <f ca="1">VLOOKUP($B157,基础表!$E:$S,13,FALSE)</f>
        <v>#N/A</v>
      </c>
      <c r="AK157" t="e">
        <f ca="1">VLOOKUP($B157,基础表!$E:$H,4,FALSE)</f>
        <v>#N/A</v>
      </c>
      <c r="AN157" s="23" t="e">
        <f t="shared" ca="1" si="25"/>
        <v>#N/A</v>
      </c>
      <c r="AO157" s="23" t="str">
        <f t="shared" ca="1" si="33"/>
        <v/>
      </c>
      <c r="AP157" s="23" t="str">
        <f t="shared" ca="1" si="34"/>
        <v/>
      </c>
      <c r="AR157" t="e">
        <f ca="1">VLOOKUP($B157,基础表!$E:$J,4,FALSE)</f>
        <v>#N/A</v>
      </c>
      <c r="AS157" t="e">
        <f ca="1">VLOOKUP($B157,基础表!$E:$J,5,FALSE)</f>
        <v>#N/A</v>
      </c>
      <c r="AT157" t="e">
        <f ca="1">VLOOKUP($B157,基础表!$E:$J,6,FALSE)</f>
        <v>#N/A</v>
      </c>
      <c r="AU157" t="e">
        <f ca="1">VLOOKUP($B157,基础扩展表!$E:$AG,MATCH(AU$2,基础扩展表!$E$1:$AG$1,0),FALSE)</f>
        <v>#N/A</v>
      </c>
      <c r="AV157" t="e">
        <f ca="1">VLOOKUP($B157,基础扩展表!$E:$AG,MATCH(AV$2,基础扩展表!$E$1:$AG$1,0),FALSE)</f>
        <v>#N/A</v>
      </c>
      <c r="AW157" t="e">
        <f ca="1">VLOOKUP($B157,基础扩展表!$E:$AG,MATCH(AW$2,基础扩展表!$E$1:$AG$1,0),FALSE)</f>
        <v>#N/A</v>
      </c>
      <c r="AX157" t="e">
        <f ca="1">VLOOKUP($B157,基础扩展表!$E:$AG,MATCH(AX$2,基础扩展表!$E$1:$AG$1,0),FALSE)</f>
        <v>#N/A</v>
      </c>
      <c r="AY157" t="e">
        <f ca="1">VLOOKUP($B157,基础扩展表!$E:$AG,MATCH(AY$2,基础扩展表!$E$1:$AG$1,0),FALSE)</f>
        <v>#N/A</v>
      </c>
      <c r="AZ157" t="e">
        <f ca="1">VLOOKUP($B157,基础扩展表!$E:$AG,MATCH(AZ$2,基础扩展表!$E$1:$AG$1,0),FALSE)</f>
        <v>#N/A</v>
      </c>
      <c r="BA157" t="e">
        <f ca="1">VLOOKUP($B157,基础扩展表!$E:$AG,MATCH(BA$2,基础扩展表!$E$1:$AG$1,0),FALSE)</f>
        <v>#N/A</v>
      </c>
      <c r="BB157" t="e">
        <f ca="1">VLOOKUP($B157,基础扩展表!$E:$AG,MATCH(BB$2,基础扩展表!$E$1:$AG$1,0),FALSE)</f>
        <v>#N/A</v>
      </c>
      <c r="BC157" t="e">
        <f ca="1">VLOOKUP($B157,基础扩展表!$E:$AG,MATCH(BC$2,基础扩展表!$E$1:$AG$1,0),FALSE)</f>
        <v>#N/A</v>
      </c>
      <c r="BD157" t="e">
        <f ca="1">VLOOKUP($B157,基础扩展表!$E:$AG,MATCH(BD$2,基础扩展表!$E$1:$AG$1,0),FALSE)</f>
        <v>#N/A</v>
      </c>
      <c r="BE157" t="e">
        <f ca="1">VLOOKUP($B157,基础扩展表!$E:$AG,MATCH(BE$2,基础扩展表!$E$1:$AG$1,0),FALSE)</f>
        <v>#N/A</v>
      </c>
      <c r="BF157" t="e">
        <f ca="1">VLOOKUP($B157,基础扩展表!$E:$AG,MATCH(BF$2,基础扩展表!$E$1:$AG$1,0),FALSE)</f>
        <v>#N/A</v>
      </c>
      <c r="BG157" t="e">
        <f ca="1">VLOOKUP($B157,基础扩展表!$E:$AG,MATCH(BG$2,基础扩展表!$E$1:$AG$1,0),FALSE)</f>
        <v>#N/A</v>
      </c>
      <c r="BH157" t="e">
        <f ca="1">VLOOKUP($B157,基础扩展表!$E:$AG,MATCH(BH$2,基础扩展表!$E$1:$AG$1,0),FALSE)</f>
        <v>#N/A</v>
      </c>
      <c r="BI157" t="e">
        <f ca="1">VLOOKUP($B157,基础扩展表!$E:$AG,MATCH(BI$2,基础扩展表!$E$1:$AG$1,0),FALSE)</f>
        <v>#N/A</v>
      </c>
      <c r="BJ157" t="e">
        <f ca="1">VLOOKUP($B157,基础扩展表!$E:$AG,MATCH(BJ$2,基础扩展表!$E$1:$AG$1,0),FALSE)</f>
        <v>#N/A</v>
      </c>
      <c r="BK157" t="e">
        <f ca="1">VLOOKUP($B157,基础扩展表!$E:$AG,MATCH(BK$2,基础扩展表!$E$1:$AG$1,0),FALSE)</f>
        <v>#N/A</v>
      </c>
      <c r="BL157" t="e">
        <f ca="1">VLOOKUP($B157,基础扩展表!$E:$AG,MATCH(BL$2,基础扩展表!$E$1:$AG$1,0),FALSE)</f>
        <v>#N/A</v>
      </c>
      <c r="BM157" t="e">
        <f ca="1">VLOOKUP($B157,基础扩展表!$E:$AG,MATCH(BM$2,基础扩展表!$E$1:$AG$1,0),FALSE)</f>
        <v>#N/A</v>
      </c>
      <c r="BN157" t="e">
        <f ca="1">VLOOKUP($B157,基础扩展表!$E:$AG,MATCH(BN$2,基础扩展表!$E$1:$AG$1,0),FALSE)</f>
        <v>#N/A</v>
      </c>
      <c r="BO157" t="e">
        <f ca="1">VLOOKUP($B157,基础扩展表!$E:$AG,MATCH(BO$2,基础扩展表!$E$1:$AG$1,0),FALSE)</f>
        <v>#N/A</v>
      </c>
      <c r="BP157" t="e">
        <f ca="1">VLOOKUP($B157,基础扩展表!$E:$AG,MATCH(BP$2,基础扩展表!$E$1:$AG$1,0),FALSE)</f>
        <v>#N/A</v>
      </c>
      <c r="BR157" t="e">
        <f ca="1">VLOOKUP(C157,模型表!D:H,5,FALSE)</f>
        <v>#N/A</v>
      </c>
    </row>
    <row r="158" spans="2:70" x14ac:dyDescent="0.2">
      <c r="B158" t="str">
        <f t="array" aca="1" ref="B158" ca="1">INDEX(基础表!$Y:$Y,SMALL(IF(基础表!$Z:$Z=0,ROW(基础表!$Z:$Z),999),ROW(H152)))&amp;""</f>
        <v/>
      </c>
      <c r="C158" t="e">
        <f ca="1">VLOOKUP(VLOOKUP($B158,基础表!$E:$G,3,FALSE),模型表!$C:$D,2,FALSE)</f>
        <v>#N/A</v>
      </c>
      <c r="E158" t="e">
        <f ca="1">VLOOKUP($B158,基础表!$E:$G,3,FALSE)</f>
        <v>#N/A</v>
      </c>
      <c r="G158" t="e">
        <f ca="1">VLOOKUP($E158,模型表!$C:$G,5,FALSE)</f>
        <v>#N/A</v>
      </c>
      <c r="H158" t="e">
        <f ca="1">VLOOKUP($E158,模型表!$C:$F,4,FALSE)</f>
        <v>#N/A</v>
      </c>
      <c r="I158" t="e">
        <f ca="1">VLOOKUP($E158,模型表!$C:$J,8,FALSE)</f>
        <v>#N/A</v>
      </c>
      <c r="K158" t="str">
        <f t="shared" ca="1" si="26"/>
        <v/>
      </c>
      <c r="L158" t="str">
        <f t="shared" ca="1" si="27"/>
        <v/>
      </c>
      <c r="M158" t="str">
        <f t="shared" ca="1" si="28"/>
        <v/>
      </c>
      <c r="N158" t="str">
        <f t="shared" ca="1" si="29"/>
        <v/>
      </c>
      <c r="O158" t="str">
        <f t="shared" ca="1" si="35"/>
        <v/>
      </c>
      <c r="P158" t="str">
        <f t="shared" ca="1" si="30"/>
        <v/>
      </c>
      <c r="Q158" t="e">
        <f ca="1">VLOOKUP($E158,模型表!$C:$K,9,FALSE)</f>
        <v>#N/A</v>
      </c>
      <c r="S158" t="e">
        <f ca="1">IF(VLOOKUP($E158,模型表!$C:$L,6,FALSE)=0,"",VLOOKUP($E158,模型表!$C:$L,10,FALSE))</f>
        <v>#N/A</v>
      </c>
      <c r="U158" t="e">
        <f ca="1">VLOOKUP($E158,模型表!$C:$Q,11,FALSE)</f>
        <v>#N/A</v>
      </c>
      <c r="Y158" t="e">
        <f ca="1">IF(VLOOKUP($E158,模型表!$C:$N,12,FALSE)="Death",VLOOKUP($E158,模型表!$C:$Q,13,FALSE),"")</f>
        <v>#N/A</v>
      </c>
      <c r="Z158" t="str">
        <f ca="1">IF($B158="","",IF(VLOOKUP($E158,模型表!$C:$O,12,FALSE)="PBuff","["&amp;VLOOKUP($E158,模型表!$C:Q,13,FALSE)&amp;"]","[]"))</f>
        <v/>
      </c>
      <c r="AA158" t="e">
        <f ca="1">VLOOKUP($B158,基础扩展表!$E:$I,5,FALSE)</f>
        <v>#N/A</v>
      </c>
      <c r="AB158" t="e">
        <f ca="1">VLOOKUP($B158,基础扩展表!$E:$I,4,FALSE)</f>
        <v>#N/A</v>
      </c>
      <c r="AC158" t="e">
        <f ca="1">VLOOKUP($B158,基础表!$E:$T,16,FALSE)</f>
        <v>#N/A</v>
      </c>
      <c r="AD158" t="str">
        <f t="shared" ca="1" si="24"/>
        <v/>
      </c>
      <c r="AE158" t="str">
        <f t="shared" ca="1" si="31"/>
        <v/>
      </c>
      <c r="AF158" t="str">
        <f t="shared" ca="1" si="32"/>
        <v/>
      </c>
      <c r="AH158" t="e">
        <f ca="1">VLOOKUP($B158,基础表!$E:$R,14,FALSE)</f>
        <v>#N/A</v>
      </c>
      <c r="AI158" t="e">
        <f ca="1">VLOOKUP($B158,基础表!$E:$S,13,FALSE)</f>
        <v>#N/A</v>
      </c>
      <c r="AK158" t="e">
        <f ca="1">VLOOKUP($B158,基础表!$E:$H,4,FALSE)</f>
        <v>#N/A</v>
      </c>
      <c r="AN158" s="23" t="e">
        <f t="shared" ca="1" si="25"/>
        <v>#N/A</v>
      </c>
      <c r="AO158" s="23" t="str">
        <f t="shared" ca="1" si="33"/>
        <v/>
      </c>
      <c r="AP158" s="23" t="str">
        <f t="shared" ca="1" si="34"/>
        <v/>
      </c>
      <c r="AR158" t="e">
        <f ca="1">VLOOKUP($B158,基础表!$E:$J,4,FALSE)</f>
        <v>#N/A</v>
      </c>
      <c r="AS158" t="e">
        <f ca="1">VLOOKUP($B158,基础表!$E:$J,5,FALSE)</f>
        <v>#N/A</v>
      </c>
      <c r="AT158" t="e">
        <f ca="1">VLOOKUP($B158,基础表!$E:$J,6,FALSE)</f>
        <v>#N/A</v>
      </c>
      <c r="AU158" t="e">
        <f ca="1">VLOOKUP($B158,基础扩展表!$E:$AG,MATCH(AU$2,基础扩展表!$E$1:$AG$1,0),FALSE)</f>
        <v>#N/A</v>
      </c>
      <c r="AV158" t="e">
        <f ca="1">VLOOKUP($B158,基础扩展表!$E:$AG,MATCH(AV$2,基础扩展表!$E$1:$AG$1,0),FALSE)</f>
        <v>#N/A</v>
      </c>
      <c r="AW158" t="e">
        <f ca="1">VLOOKUP($B158,基础扩展表!$E:$AG,MATCH(AW$2,基础扩展表!$E$1:$AG$1,0),FALSE)</f>
        <v>#N/A</v>
      </c>
      <c r="AX158" t="e">
        <f ca="1">VLOOKUP($B158,基础扩展表!$E:$AG,MATCH(AX$2,基础扩展表!$E$1:$AG$1,0),FALSE)</f>
        <v>#N/A</v>
      </c>
      <c r="AY158" t="e">
        <f ca="1">VLOOKUP($B158,基础扩展表!$E:$AG,MATCH(AY$2,基础扩展表!$E$1:$AG$1,0),FALSE)</f>
        <v>#N/A</v>
      </c>
      <c r="AZ158" t="e">
        <f ca="1">VLOOKUP($B158,基础扩展表!$E:$AG,MATCH(AZ$2,基础扩展表!$E$1:$AG$1,0),FALSE)</f>
        <v>#N/A</v>
      </c>
      <c r="BA158" t="e">
        <f ca="1">VLOOKUP($B158,基础扩展表!$E:$AG,MATCH(BA$2,基础扩展表!$E$1:$AG$1,0),FALSE)</f>
        <v>#N/A</v>
      </c>
      <c r="BB158" t="e">
        <f ca="1">VLOOKUP($B158,基础扩展表!$E:$AG,MATCH(BB$2,基础扩展表!$E$1:$AG$1,0),FALSE)</f>
        <v>#N/A</v>
      </c>
      <c r="BC158" t="e">
        <f ca="1">VLOOKUP($B158,基础扩展表!$E:$AG,MATCH(BC$2,基础扩展表!$E$1:$AG$1,0),FALSE)</f>
        <v>#N/A</v>
      </c>
      <c r="BD158" t="e">
        <f ca="1">VLOOKUP($B158,基础扩展表!$E:$AG,MATCH(BD$2,基础扩展表!$E$1:$AG$1,0),FALSE)</f>
        <v>#N/A</v>
      </c>
      <c r="BE158" t="e">
        <f ca="1">VLOOKUP($B158,基础扩展表!$E:$AG,MATCH(BE$2,基础扩展表!$E$1:$AG$1,0),FALSE)</f>
        <v>#N/A</v>
      </c>
      <c r="BF158" t="e">
        <f ca="1">VLOOKUP($B158,基础扩展表!$E:$AG,MATCH(BF$2,基础扩展表!$E$1:$AG$1,0),FALSE)</f>
        <v>#N/A</v>
      </c>
      <c r="BG158" t="e">
        <f ca="1">VLOOKUP($B158,基础扩展表!$E:$AG,MATCH(BG$2,基础扩展表!$E$1:$AG$1,0),FALSE)</f>
        <v>#N/A</v>
      </c>
      <c r="BH158" t="e">
        <f ca="1">VLOOKUP($B158,基础扩展表!$E:$AG,MATCH(BH$2,基础扩展表!$E$1:$AG$1,0),FALSE)</f>
        <v>#N/A</v>
      </c>
      <c r="BI158" t="e">
        <f ca="1">VLOOKUP($B158,基础扩展表!$E:$AG,MATCH(BI$2,基础扩展表!$E$1:$AG$1,0),FALSE)</f>
        <v>#N/A</v>
      </c>
      <c r="BJ158" t="e">
        <f ca="1">VLOOKUP($B158,基础扩展表!$E:$AG,MATCH(BJ$2,基础扩展表!$E$1:$AG$1,0),FALSE)</f>
        <v>#N/A</v>
      </c>
      <c r="BK158" t="e">
        <f ca="1">VLOOKUP($B158,基础扩展表!$E:$AG,MATCH(BK$2,基础扩展表!$E$1:$AG$1,0),FALSE)</f>
        <v>#N/A</v>
      </c>
      <c r="BL158" t="e">
        <f ca="1">VLOOKUP($B158,基础扩展表!$E:$AG,MATCH(BL$2,基础扩展表!$E$1:$AG$1,0),FALSE)</f>
        <v>#N/A</v>
      </c>
      <c r="BM158" t="e">
        <f ca="1">VLOOKUP($B158,基础扩展表!$E:$AG,MATCH(BM$2,基础扩展表!$E$1:$AG$1,0),FALSE)</f>
        <v>#N/A</v>
      </c>
      <c r="BN158" t="e">
        <f ca="1">VLOOKUP($B158,基础扩展表!$E:$AG,MATCH(BN$2,基础扩展表!$E$1:$AG$1,0),FALSE)</f>
        <v>#N/A</v>
      </c>
      <c r="BO158" t="e">
        <f ca="1">VLOOKUP($B158,基础扩展表!$E:$AG,MATCH(BO$2,基础扩展表!$E$1:$AG$1,0),FALSE)</f>
        <v>#N/A</v>
      </c>
      <c r="BP158" t="e">
        <f ca="1">VLOOKUP($B158,基础扩展表!$E:$AG,MATCH(BP$2,基础扩展表!$E$1:$AG$1,0),FALSE)</f>
        <v>#N/A</v>
      </c>
      <c r="BR158" t="e">
        <f ca="1">VLOOKUP(C158,模型表!D:H,5,FALSE)</f>
        <v>#N/A</v>
      </c>
    </row>
    <row r="159" spans="2:70" x14ac:dyDescent="0.2">
      <c r="B159" t="str">
        <f t="array" aca="1" ref="B159" ca="1">INDEX(基础表!$Y:$Y,SMALL(IF(基础表!$Z:$Z=0,ROW(基础表!$Z:$Z),999),ROW(H153)))&amp;""</f>
        <v/>
      </c>
      <c r="C159" t="e">
        <f ca="1">VLOOKUP(VLOOKUP($B159,基础表!$E:$G,3,FALSE),模型表!$C:$D,2,FALSE)</f>
        <v>#N/A</v>
      </c>
      <c r="E159" t="e">
        <f ca="1">VLOOKUP($B159,基础表!$E:$G,3,FALSE)</f>
        <v>#N/A</v>
      </c>
      <c r="G159" t="e">
        <f ca="1">VLOOKUP($E159,模型表!$C:$G,5,FALSE)</f>
        <v>#N/A</v>
      </c>
      <c r="H159" t="e">
        <f ca="1">VLOOKUP($E159,模型表!$C:$F,4,FALSE)</f>
        <v>#N/A</v>
      </c>
      <c r="I159" t="e">
        <f ca="1">VLOOKUP($E159,模型表!$C:$J,8,FALSE)</f>
        <v>#N/A</v>
      </c>
      <c r="K159" t="str">
        <f t="shared" ca="1" si="26"/>
        <v/>
      </c>
      <c r="L159" t="str">
        <f t="shared" ca="1" si="27"/>
        <v/>
      </c>
      <c r="M159" t="str">
        <f t="shared" ca="1" si="28"/>
        <v/>
      </c>
      <c r="N159" t="str">
        <f t="shared" ca="1" si="29"/>
        <v/>
      </c>
      <c r="O159" t="str">
        <f t="shared" ca="1" si="35"/>
        <v/>
      </c>
      <c r="P159" t="str">
        <f t="shared" ca="1" si="30"/>
        <v/>
      </c>
      <c r="Q159" t="e">
        <f ca="1">VLOOKUP($E159,模型表!$C:$K,9,FALSE)</f>
        <v>#N/A</v>
      </c>
      <c r="S159" t="e">
        <f ca="1">IF(VLOOKUP($E159,模型表!$C:$L,6,FALSE)=0,"",VLOOKUP($E159,模型表!$C:$L,10,FALSE))</f>
        <v>#N/A</v>
      </c>
      <c r="U159" t="e">
        <f ca="1">VLOOKUP($E159,模型表!$C:$Q,11,FALSE)</f>
        <v>#N/A</v>
      </c>
      <c r="Y159" t="e">
        <f ca="1">IF(VLOOKUP($E159,模型表!$C:$N,12,FALSE)="Death",VLOOKUP($E159,模型表!$C:$Q,13,FALSE),"")</f>
        <v>#N/A</v>
      </c>
      <c r="Z159" t="str">
        <f ca="1">IF($B159="","",IF(VLOOKUP($E159,模型表!$C:$O,12,FALSE)="PBuff","["&amp;VLOOKUP($E159,模型表!$C:Q,13,FALSE)&amp;"]","[]"))</f>
        <v/>
      </c>
      <c r="AA159" t="e">
        <f ca="1">VLOOKUP($B159,基础扩展表!$E:$I,5,FALSE)</f>
        <v>#N/A</v>
      </c>
      <c r="AB159" t="e">
        <f ca="1">VLOOKUP($B159,基础扩展表!$E:$I,4,FALSE)</f>
        <v>#N/A</v>
      </c>
      <c r="AC159" t="e">
        <f ca="1">VLOOKUP($B159,基础表!$E:$T,16,FALSE)</f>
        <v>#N/A</v>
      </c>
      <c r="AD159" t="str">
        <f t="shared" ca="1" si="24"/>
        <v/>
      </c>
      <c r="AE159" t="str">
        <f t="shared" ca="1" si="31"/>
        <v/>
      </c>
      <c r="AF159" t="str">
        <f t="shared" ca="1" si="32"/>
        <v/>
      </c>
      <c r="AH159" t="e">
        <f ca="1">VLOOKUP($B159,基础表!$E:$R,14,FALSE)</f>
        <v>#N/A</v>
      </c>
      <c r="AI159" t="e">
        <f ca="1">VLOOKUP($B159,基础表!$E:$S,13,FALSE)</f>
        <v>#N/A</v>
      </c>
      <c r="AK159" t="e">
        <f ca="1">VLOOKUP($B159,基础表!$E:$H,4,FALSE)</f>
        <v>#N/A</v>
      </c>
      <c r="AN159" s="23" t="e">
        <f t="shared" ca="1" si="25"/>
        <v>#N/A</v>
      </c>
      <c r="AO159" s="23" t="str">
        <f t="shared" ca="1" si="33"/>
        <v/>
      </c>
      <c r="AP159" s="23" t="str">
        <f t="shared" ca="1" si="34"/>
        <v/>
      </c>
      <c r="AR159" t="e">
        <f ca="1">VLOOKUP($B159,基础表!$E:$J,4,FALSE)</f>
        <v>#N/A</v>
      </c>
      <c r="AS159" t="e">
        <f ca="1">VLOOKUP($B159,基础表!$E:$J,5,FALSE)</f>
        <v>#N/A</v>
      </c>
      <c r="AT159" t="e">
        <f ca="1">VLOOKUP($B159,基础表!$E:$J,6,FALSE)</f>
        <v>#N/A</v>
      </c>
      <c r="AU159" t="e">
        <f ca="1">VLOOKUP($B159,基础扩展表!$E:$AG,MATCH(AU$2,基础扩展表!$E$1:$AG$1,0),FALSE)</f>
        <v>#N/A</v>
      </c>
      <c r="AV159" t="e">
        <f ca="1">VLOOKUP($B159,基础扩展表!$E:$AG,MATCH(AV$2,基础扩展表!$E$1:$AG$1,0),FALSE)</f>
        <v>#N/A</v>
      </c>
      <c r="AW159" t="e">
        <f ca="1">VLOOKUP($B159,基础扩展表!$E:$AG,MATCH(AW$2,基础扩展表!$E$1:$AG$1,0),FALSE)</f>
        <v>#N/A</v>
      </c>
      <c r="AX159" t="e">
        <f ca="1">VLOOKUP($B159,基础扩展表!$E:$AG,MATCH(AX$2,基础扩展表!$E$1:$AG$1,0),FALSE)</f>
        <v>#N/A</v>
      </c>
      <c r="AY159" t="e">
        <f ca="1">VLOOKUP($B159,基础扩展表!$E:$AG,MATCH(AY$2,基础扩展表!$E$1:$AG$1,0),FALSE)</f>
        <v>#N/A</v>
      </c>
      <c r="AZ159" t="e">
        <f ca="1">VLOOKUP($B159,基础扩展表!$E:$AG,MATCH(AZ$2,基础扩展表!$E$1:$AG$1,0),FALSE)</f>
        <v>#N/A</v>
      </c>
      <c r="BA159" t="e">
        <f ca="1">VLOOKUP($B159,基础扩展表!$E:$AG,MATCH(BA$2,基础扩展表!$E$1:$AG$1,0),FALSE)</f>
        <v>#N/A</v>
      </c>
      <c r="BB159" t="e">
        <f ca="1">VLOOKUP($B159,基础扩展表!$E:$AG,MATCH(BB$2,基础扩展表!$E$1:$AG$1,0),FALSE)</f>
        <v>#N/A</v>
      </c>
      <c r="BC159" t="e">
        <f ca="1">VLOOKUP($B159,基础扩展表!$E:$AG,MATCH(BC$2,基础扩展表!$E$1:$AG$1,0),FALSE)</f>
        <v>#N/A</v>
      </c>
      <c r="BD159" t="e">
        <f ca="1">VLOOKUP($B159,基础扩展表!$E:$AG,MATCH(BD$2,基础扩展表!$E$1:$AG$1,0),FALSE)</f>
        <v>#N/A</v>
      </c>
      <c r="BE159" t="e">
        <f ca="1">VLOOKUP($B159,基础扩展表!$E:$AG,MATCH(BE$2,基础扩展表!$E$1:$AG$1,0),FALSE)</f>
        <v>#N/A</v>
      </c>
      <c r="BF159" t="e">
        <f ca="1">VLOOKUP($B159,基础扩展表!$E:$AG,MATCH(BF$2,基础扩展表!$E$1:$AG$1,0),FALSE)</f>
        <v>#N/A</v>
      </c>
      <c r="BG159" t="e">
        <f ca="1">VLOOKUP($B159,基础扩展表!$E:$AG,MATCH(BG$2,基础扩展表!$E$1:$AG$1,0),FALSE)</f>
        <v>#N/A</v>
      </c>
      <c r="BH159" t="e">
        <f ca="1">VLOOKUP($B159,基础扩展表!$E:$AG,MATCH(BH$2,基础扩展表!$E$1:$AG$1,0),FALSE)</f>
        <v>#N/A</v>
      </c>
      <c r="BI159" t="e">
        <f ca="1">VLOOKUP($B159,基础扩展表!$E:$AG,MATCH(BI$2,基础扩展表!$E$1:$AG$1,0),FALSE)</f>
        <v>#N/A</v>
      </c>
      <c r="BJ159" t="e">
        <f ca="1">VLOOKUP($B159,基础扩展表!$E:$AG,MATCH(BJ$2,基础扩展表!$E$1:$AG$1,0),FALSE)</f>
        <v>#N/A</v>
      </c>
      <c r="BK159" t="e">
        <f ca="1">VLOOKUP($B159,基础扩展表!$E:$AG,MATCH(BK$2,基础扩展表!$E$1:$AG$1,0),FALSE)</f>
        <v>#N/A</v>
      </c>
      <c r="BL159" t="e">
        <f ca="1">VLOOKUP($B159,基础扩展表!$E:$AG,MATCH(BL$2,基础扩展表!$E$1:$AG$1,0),FALSE)</f>
        <v>#N/A</v>
      </c>
      <c r="BM159" t="e">
        <f ca="1">VLOOKUP($B159,基础扩展表!$E:$AG,MATCH(BM$2,基础扩展表!$E$1:$AG$1,0),FALSE)</f>
        <v>#N/A</v>
      </c>
      <c r="BN159" t="e">
        <f ca="1">VLOOKUP($B159,基础扩展表!$E:$AG,MATCH(BN$2,基础扩展表!$E$1:$AG$1,0),FALSE)</f>
        <v>#N/A</v>
      </c>
      <c r="BO159" t="e">
        <f ca="1">VLOOKUP($B159,基础扩展表!$E:$AG,MATCH(BO$2,基础扩展表!$E$1:$AG$1,0),FALSE)</f>
        <v>#N/A</v>
      </c>
      <c r="BP159" t="e">
        <f ca="1">VLOOKUP($B159,基础扩展表!$E:$AG,MATCH(BP$2,基础扩展表!$E$1:$AG$1,0),FALSE)</f>
        <v>#N/A</v>
      </c>
      <c r="BR159" t="e">
        <f ca="1">VLOOKUP(C159,模型表!D:H,5,FALSE)</f>
        <v>#N/A</v>
      </c>
    </row>
    <row r="160" spans="2:70" x14ac:dyDescent="0.2">
      <c r="B160" t="str">
        <f t="array" aca="1" ref="B160" ca="1">INDEX(基础表!$Y:$Y,SMALL(IF(基础表!$Z:$Z=0,ROW(基础表!$Z:$Z),999),ROW(H154)))&amp;""</f>
        <v/>
      </c>
      <c r="C160" t="e">
        <f ca="1">VLOOKUP(VLOOKUP($B160,基础表!$E:$G,3,FALSE),模型表!$C:$D,2,FALSE)</f>
        <v>#N/A</v>
      </c>
      <c r="E160" t="e">
        <f ca="1">VLOOKUP($B160,基础表!$E:$G,3,FALSE)</f>
        <v>#N/A</v>
      </c>
      <c r="G160" t="e">
        <f ca="1">VLOOKUP($E160,模型表!$C:$G,5,FALSE)</f>
        <v>#N/A</v>
      </c>
      <c r="H160" t="e">
        <f ca="1">VLOOKUP($E160,模型表!$C:$F,4,FALSE)</f>
        <v>#N/A</v>
      </c>
      <c r="I160" t="e">
        <f ca="1">VLOOKUP($E160,模型表!$C:$J,8,FALSE)</f>
        <v>#N/A</v>
      </c>
      <c r="K160" t="str">
        <f t="shared" ca="1" si="26"/>
        <v/>
      </c>
      <c r="L160" t="str">
        <f t="shared" ca="1" si="27"/>
        <v/>
      </c>
      <c r="M160" t="str">
        <f t="shared" ca="1" si="28"/>
        <v/>
      </c>
      <c r="N160" t="str">
        <f t="shared" ca="1" si="29"/>
        <v/>
      </c>
      <c r="O160" t="str">
        <f t="shared" ca="1" si="35"/>
        <v/>
      </c>
      <c r="P160" t="str">
        <f t="shared" ca="1" si="30"/>
        <v/>
      </c>
      <c r="Q160" t="e">
        <f ca="1">VLOOKUP($E160,模型表!$C:$K,9,FALSE)</f>
        <v>#N/A</v>
      </c>
      <c r="S160" t="e">
        <f ca="1">IF(VLOOKUP($E160,模型表!$C:$L,6,FALSE)=0,"",VLOOKUP($E160,模型表!$C:$L,10,FALSE))</f>
        <v>#N/A</v>
      </c>
      <c r="U160" t="e">
        <f ca="1">VLOOKUP($E160,模型表!$C:$Q,11,FALSE)</f>
        <v>#N/A</v>
      </c>
      <c r="Y160" t="e">
        <f ca="1">IF(VLOOKUP($E160,模型表!$C:$N,12,FALSE)="Death",VLOOKUP($E160,模型表!$C:$Q,13,FALSE),"")</f>
        <v>#N/A</v>
      </c>
      <c r="Z160" t="str">
        <f ca="1">IF($B160="","",IF(VLOOKUP($E160,模型表!$C:$O,12,FALSE)="PBuff","["&amp;VLOOKUP($E160,模型表!$C:Q,13,FALSE)&amp;"]","[]"))</f>
        <v/>
      </c>
      <c r="AA160" t="e">
        <f ca="1">VLOOKUP($B160,基础扩展表!$E:$I,5,FALSE)</f>
        <v>#N/A</v>
      </c>
      <c r="AB160" t="e">
        <f ca="1">VLOOKUP($B160,基础扩展表!$E:$I,4,FALSE)</f>
        <v>#N/A</v>
      </c>
      <c r="AC160" t="e">
        <f ca="1">VLOOKUP($B160,基础表!$E:$T,16,FALSE)</f>
        <v>#N/A</v>
      </c>
      <c r="AD160" t="str">
        <f t="shared" ca="1" si="24"/>
        <v/>
      </c>
      <c r="AE160" t="str">
        <f t="shared" ca="1" si="31"/>
        <v/>
      </c>
      <c r="AF160" t="str">
        <f t="shared" ca="1" si="32"/>
        <v/>
      </c>
      <c r="AH160" t="e">
        <f ca="1">VLOOKUP($B160,基础表!$E:$R,14,FALSE)</f>
        <v>#N/A</v>
      </c>
      <c r="AI160" t="e">
        <f ca="1">VLOOKUP($B160,基础表!$E:$S,13,FALSE)</f>
        <v>#N/A</v>
      </c>
      <c r="AK160" t="e">
        <f ca="1">VLOOKUP($B160,基础表!$E:$H,4,FALSE)</f>
        <v>#N/A</v>
      </c>
      <c r="AN160" s="23" t="e">
        <f t="shared" ca="1" si="25"/>
        <v>#N/A</v>
      </c>
      <c r="AO160" s="23" t="str">
        <f t="shared" ca="1" si="33"/>
        <v/>
      </c>
      <c r="AP160" s="23" t="str">
        <f t="shared" ca="1" si="34"/>
        <v/>
      </c>
      <c r="AR160" t="e">
        <f ca="1">VLOOKUP($B160,基础表!$E:$J,4,FALSE)</f>
        <v>#N/A</v>
      </c>
      <c r="AS160" t="e">
        <f ca="1">VLOOKUP($B160,基础表!$E:$J,5,FALSE)</f>
        <v>#N/A</v>
      </c>
      <c r="AT160" t="e">
        <f ca="1">VLOOKUP($B160,基础表!$E:$J,6,FALSE)</f>
        <v>#N/A</v>
      </c>
      <c r="AU160" t="e">
        <f ca="1">VLOOKUP($B160,基础扩展表!$E:$AG,MATCH(AU$2,基础扩展表!$E$1:$AG$1,0),FALSE)</f>
        <v>#N/A</v>
      </c>
      <c r="AV160" t="e">
        <f ca="1">VLOOKUP($B160,基础扩展表!$E:$AG,MATCH(AV$2,基础扩展表!$E$1:$AG$1,0),FALSE)</f>
        <v>#N/A</v>
      </c>
      <c r="AW160" t="e">
        <f ca="1">VLOOKUP($B160,基础扩展表!$E:$AG,MATCH(AW$2,基础扩展表!$E$1:$AG$1,0),FALSE)</f>
        <v>#N/A</v>
      </c>
      <c r="AX160" t="e">
        <f ca="1">VLOOKUP($B160,基础扩展表!$E:$AG,MATCH(AX$2,基础扩展表!$E$1:$AG$1,0),FALSE)</f>
        <v>#N/A</v>
      </c>
      <c r="AY160" t="e">
        <f ca="1">VLOOKUP($B160,基础扩展表!$E:$AG,MATCH(AY$2,基础扩展表!$E$1:$AG$1,0),FALSE)</f>
        <v>#N/A</v>
      </c>
      <c r="AZ160" t="e">
        <f ca="1">VLOOKUP($B160,基础扩展表!$E:$AG,MATCH(AZ$2,基础扩展表!$E$1:$AG$1,0),FALSE)</f>
        <v>#N/A</v>
      </c>
      <c r="BA160" t="e">
        <f ca="1">VLOOKUP($B160,基础扩展表!$E:$AG,MATCH(BA$2,基础扩展表!$E$1:$AG$1,0),FALSE)</f>
        <v>#N/A</v>
      </c>
      <c r="BB160" t="e">
        <f ca="1">VLOOKUP($B160,基础扩展表!$E:$AG,MATCH(BB$2,基础扩展表!$E$1:$AG$1,0),FALSE)</f>
        <v>#N/A</v>
      </c>
      <c r="BC160" t="e">
        <f ca="1">VLOOKUP($B160,基础扩展表!$E:$AG,MATCH(BC$2,基础扩展表!$E$1:$AG$1,0),FALSE)</f>
        <v>#N/A</v>
      </c>
      <c r="BD160" t="e">
        <f ca="1">VLOOKUP($B160,基础扩展表!$E:$AG,MATCH(BD$2,基础扩展表!$E$1:$AG$1,0),FALSE)</f>
        <v>#N/A</v>
      </c>
      <c r="BE160" t="e">
        <f ca="1">VLOOKUP($B160,基础扩展表!$E:$AG,MATCH(BE$2,基础扩展表!$E$1:$AG$1,0),FALSE)</f>
        <v>#N/A</v>
      </c>
      <c r="BF160" t="e">
        <f ca="1">VLOOKUP($B160,基础扩展表!$E:$AG,MATCH(BF$2,基础扩展表!$E$1:$AG$1,0),FALSE)</f>
        <v>#N/A</v>
      </c>
      <c r="BG160" t="e">
        <f ca="1">VLOOKUP($B160,基础扩展表!$E:$AG,MATCH(BG$2,基础扩展表!$E$1:$AG$1,0),FALSE)</f>
        <v>#N/A</v>
      </c>
      <c r="BH160" t="e">
        <f ca="1">VLOOKUP($B160,基础扩展表!$E:$AG,MATCH(BH$2,基础扩展表!$E$1:$AG$1,0),FALSE)</f>
        <v>#N/A</v>
      </c>
      <c r="BI160" t="e">
        <f ca="1">VLOOKUP($B160,基础扩展表!$E:$AG,MATCH(BI$2,基础扩展表!$E$1:$AG$1,0),FALSE)</f>
        <v>#N/A</v>
      </c>
      <c r="BJ160" t="e">
        <f ca="1">VLOOKUP($B160,基础扩展表!$E:$AG,MATCH(BJ$2,基础扩展表!$E$1:$AG$1,0),FALSE)</f>
        <v>#N/A</v>
      </c>
      <c r="BK160" t="e">
        <f ca="1">VLOOKUP($B160,基础扩展表!$E:$AG,MATCH(BK$2,基础扩展表!$E$1:$AG$1,0),FALSE)</f>
        <v>#N/A</v>
      </c>
      <c r="BL160" t="e">
        <f ca="1">VLOOKUP($B160,基础扩展表!$E:$AG,MATCH(BL$2,基础扩展表!$E$1:$AG$1,0),FALSE)</f>
        <v>#N/A</v>
      </c>
      <c r="BM160" t="e">
        <f ca="1">VLOOKUP($B160,基础扩展表!$E:$AG,MATCH(BM$2,基础扩展表!$E$1:$AG$1,0),FALSE)</f>
        <v>#N/A</v>
      </c>
      <c r="BN160" t="e">
        <f ca="1">VLOOKUP($B160,基础扩展表!$E:$AG,MATCH(BN$2,基础扩展表!$E$1:$AG$1,0),FALSE)</f>
        <v>#N/A</v>
      </c>
      <c r="BO160" t="e">
        <f ca="1">VLOOKUP($B160,基础扩展表!$E:$AG,MATCH(BO$2,基础扩展表!$E$1:$AG$1,0),FALSE)</f>
        <v>#N/A</v>
      </c>
      <c r="BP160" t="e">
        <f ca="1">VLOOKUP($B160,基础扩展表!$E:$AG,MATCH(BP$2,基础扩展表!$E$1:$AG$1,0),FALSE)</f>
        <v>#N/A</v>
      </c>
      <c r="BR160" t="e">
        <f ca="1">VLOOKUP(C160,模型表!D:H,5,FALSE)</f>
        <v>#N/A</v>
      </c>
    </row>
    <row r="161" spans="2:70" x14ac:dyDescent="0.2">
      <c r="B161" t="str">
        <f t="array" aca="1" ref="B161" ca="1">INDEX(基础表!$Y:$Y,SMALL(IF(基础表!$Z:$Z=0,ROW(基础表!$Z:$Z),999),ROW(H155)))&amp;""</f>
        <v/>
      </c>
      <c r="C161" t="e">
        <f ca="1">VLOOKUP(VLOOKUP($B161,基础表!$E:$G,3,FALSE),模型表!$C:$D,2,FALSE)</f>
        <v>#N/A</v>
      </c>
      <c r="E161" t="e">
        <f ca="1">VLOOKUP($B161,基础表!$E:$G,3,FALSE)</f>
        <v>#N/A</v>
      </c>
      <c r="G161" t="e">
        <f ca="1">VLOOKUP($E161,模型表!$C:$G,5,FALSE)</f>
        <v>#N/A</v>
      </c>
      <c r="H161" t="e">
        <f ca="1">VLOOKUP($E161,模型表!$C:$F,4,FALSE)</f>
        <v>#N/A</v>
      </c>
      <c r="I161" t="e">
        <f ca="1">VLOOKUP($E161,模型表!$C:$J,8,FALSE)</f>
        <v>#N/A</v>
      </c>
      <c r="K161" t="str">
        <f t="shared" ca="1" si="26"/>
        <v/>
      </c>
      <c r="L161" t="str">
        <f t="shared" ca="1" si="27"/>
        <v/>
      </c>
      <c r="M161" t="str">
        <f t="shared" ca="1" si="28"/>
        <v/>
      </c>
      <c r="N161" t="str">
        <f t="shared" ca="1" si="29"/>
        <v/>
      </c>
      <c r="O161" t="str">
        <f t="shared" ca="1" si="35"/>
        <v/>
      </c>
      <c r="P161" t="str">
        <f t="shared" ca="1" si="30"/>
        <v/>
      </c>
      <c r="Q161" t="e">
        <f ca="1">VLOOKUP($E161,模型表!$C:$K,9,FALSE)</f>
        <v>#N/A</v>
      </c>
      <c r="S161" t="e">
        <f ca="1">IF(VLOOKUP($E161,模型表!$C:$L,6,FALSE)=0,"",VLOOKUP($E161,模型表!$C:$L,10,FALSE))</f>
        <v>#N/A</v>
      </c>
      <c r="U161" t="e">
        <f ca="1">VLOOKUP($E161,模型表!$C:$Q,11,FALSE)</f>
        <v>#N/A</v>
      </c>
      <c r="Y161" t="e">
        <f ca="1">IF(VLOOKUP($E161,模型表!$C:$N,12,FALSE)="Death",VLOOKUP($E161,模型表!$C:$Q,13,FALSE),"")</f>
        <v>#N/A</v>
      </c>
      <c r="Z161" t="str">
        <f ca="1">IF($B161="","",IF(VLOOKUP($E161,模型表!$C:$O,12,FALSE)="PBuff","["&amp;VLOOKUP($E161,模型表!$C:Q,13,FALSE)&amp;"]","[]"))</f>
        <v/>
      </c>
      <c r="AA161" t="e">
        <f ca="1">VLOOKUP($B161,基础扩展表!$E:$I,5,FALSE)</f>
        <v>#N/A</v>
      </c>
      <c r="AB161" t="e">
        <f ca="1">VLOOKUP($B161,基础扩展表!$E:$I,4,FALSE)</f>
        <v>#N/A</v>
      </c>
      <c r="AC161" t="e">
        <f ca="1">VLOOKUP($B161,基础表!$E:$T,16,FALSE)</f>
        <v>#N/A</v>
      </c>
      <c r="AD161" t="str">
        <f t="shared" ca="1" si="24"/>
        <v/>
      </c>
      <c r="AE161" t="str">
        <f t="shared" ca="1" si="31"/>
        <v/>
      </c>
      <c r="AF161" t="str">
        <f t="shared" ca="1" si="32"/>
        <v/>
      </c>
      <c r="AH161" t="e">
        <f ca="1">VLOOKUP($B161,基础表!$E:$R,14,FALSE)</f>
        <v>#N/A</v>
      </c>
      <c r="AI161" t="e">
        <f ca="1">VLOOKUP($B161,基础表!$E:$S,13,FALSE)</f>
        <v>#N/A</v>
      </c>
      <c r="AK161" t="e">
        <f ca="1">VLOOKUP($B161,基础表!$E:$H,4,FALSE)</f>
        <v>#N/A</v>
      </c>
      <c r="AN161" s="23" t="e">
        <f t="shared" ca="1" si="25"/>
        <v>#N/A</v>
      </c>
      <c r="AO161" s="23" t="str">
        <f t="shared" ca="1" si="33"/>
        <v/>
      </c>
      <c r="AP161" s="23" t="str">
        <f t="shared" ca="1" si="34"/>
        <v/>
      </c>
      <c r="AR161" t="e">
        <f ca="1">VLOOKUP($B161,基础表!$E:$J,4,FALSE)</f>
        <v>#N/A</v>
      </c>
      <c r="AS161" t="e">
        <f ca="1">VLOOKUP($B161,基础表!$E:$J,5,FALSE)</f>
        <v>#N/A</v>
      </c>
      <c r="AT161" t="e">
        <f ca="1">VLOOKUP($B161,基础表!$E:$J,6,FALSE)</f>
        <v>#N/A</v>
      </c>
      <c r="AU161" t="e">
        <f ca="1">VLOOKUP($B161,基础扩展表!$E:$AG,MATCH(AU$2,基础扩展表!$E$1:$AG$1,0),FALSE)</f>
        <v>#N/A</v>
      </c>
      <c r="AV161" t="e">
        <f ca="1">VLOOKUP($B161,基础扩展表!$E:$AG,MATCH(AV$2,基础扩展表!$E$1:$AG$1,0),FALSE)</f>
        <v>#N/A</v>
      </c>
      <c r="AW161" t="e">
        <f ca="1">VLOOKUP($B161,基础扩展表!$E:$AG,MATCH(AW$2,基础扩展表!$E$1:$AG$1,0),FALSE)</f>
        <v>#N/A</v>
      </c>
      <c r="AX161" t="e">
        <f ca="1">VLOOKUP($B161,基础扩展表!$E:$AG,MATCH(AX$2,基础扩展表!$E$1:$AG$1,0),FALSE)</f>
        <v>#N/A</v>
      </c>
      <c r="AY161" t="e">
        <f ca="1">VLOOKUP($B161,基础扩展表!$E:$AG,MATCH(AY$2,基础扩展表!$E$1:$AG$1,0),FALSE)</f>
        <v>#N/A</v>
      </c>
      <c r="AZ161" t="e">
        <f ca="1">VLOOKUP($B161,基础扩展表!$E:$AG,MATCH(AZ$2,基础扩展表!$E$1:$AG$1,0),FALSE)</f>
        <v>#N/A</v>
      </c>
      <c r="BA161" t="e">
        <f ca="1">VLOOKUP($B161,基础扩展表!$E:$AG,MATCH(BA$2,基础扩展表!$E$1:$AG$1,0),FALSE)</f>
        <v>#N/A</v>
      </c>
      <c r="BB161" t="e">
        <f ca="1">VLOOKUP($B161,基础扩展表!$E:$AG,MATCH(BB$2,基础扩展表!$E$1:$AG$1,0),FALSE)</f>
        <v>#N/A</v>
      </c>
      <c r="BC161" t="e">
        <f ca="1">VLOOKUP($B161,基础扩展表!$E:$AG,MATCH(BC$2,基础扩展表!$E$1:$AG$1,0),FALSE)</f>
        <v>#N/A</v>
      </c>
      <c r="BD161" t="e">
        <f ca="1">VLOOKUP($B161,基础扩展表!$E:$AG,MATCH(BD$2,基础扩展表!$E$1:$AG$1,0),FALSE)</f>
        <v>#N/A</v>
      </c>
      <c r="BE161" t="e">
        <f ca="1">VLOOKUP($B161,基础扩展表!$E:$AG,MATCH(BE$2,基础扩展表!$E$1:$AG$1,0),FALSE)</f>
        <v>#N/A</v>
      </c>
      <c r="BF161" t="e">
        <f ca="1">VLOOKUP($B161,基础扩展表!$E:$AG,MATCH(BF$2,基础扩展表!$E$1:$AG$1,0),FALSE)</f>
        <v>#N/A</v>
      </c>
      <c r="BG161" t="e">
        <f ca="1">VLOOKUP($B161,基础扩展表!$E:$AG,MATCH(BG$2,基础扩展表!$E$1:$AG$1,0),FALSE)</f>
        <v>#N/A</v>
      </c>
      <c r="BH161" t="e">
        <f ca="1">VLOOKUP($B161,基础扩展表!$E:$AG,MATCH(BH$2,基础扩展表!$E$1:$AG$1,0),FALSE)</f>
        <v>#N/A</v>
      </c>
      <c r="BI161" t="e">
        <f ca="1">VLOOKUP($B161,基础扩展表!$E:$AG,MATCH(BI$2,基础扩展表!$E$1:$AG$1,0),FALSE)</f>
        <v>#N/A</v>
      </c>
      <c r="BJ161" t="e">
        <f ca="1">VLOOKUP($B161,基础扩展表!$E:$AG,MATCH(BJ$2,基础扩展表!$E$1:$AG$1,0),FALSE)</f>
        <v>#N/A</v>
      </c>
      <c r="BK161" t="e">
        <f ca="1">VLOOKUP($B161,基础扩展表!$E:$AG,MATCH(BK$2,基础扩展表!$E$1:$AG$1,0),FALSE)</f>
        <v>#N/A</v>
      </c>
      <c r="BL161" t="e">
        <f ca="1">VLOOKUP($B161,基础扩展表!$E:$AG,MATCH(BL$2,基础扩展表!$E$1:$AG$1,0),FALSE)</f>
        <v>#N/A</v>
      </c>
      <c r="BM161" t="e">
        <f ca="1">VLOOKUP($B161,基础扩展表!$E:$AG,MATCH(BM$2,基础扩展表!$E$1:$AG$1,0),FALSE)</f>
        <v>#N/A</v>
      </c>
      <c r="BN161" t="e">
        <f ca="1">VLOOKUP($B161,基础扩展表!$E:$AG,MATCH(BN$2,基础扩展表!$E$1:$AG$1,0),FALSE)</f>
        <v>#N/A</v>
      </c>
      <c r="BO161" t="e">
        <f ca="1">VLOOKUP($B161,基础扩展表!$E:$AG,MATCH(BO$2,基础扩展表!$E$1:$AG$1,0),FALSE)</f>
        <v>#N/A</v>
      </c>
      <c r="BP161" t="e">
        <f ca="1">VLOOKUP($B161,基础扩展表!$E:$AG,MATCH(BP$2,基础扩展表!$E$1:$AG$1,0),FALSE)</f>
        <v>#N/A</v>
      </c>
      <c r="BR161" t="e">
        <f ca="1">VLOOKUP(C161,模型表!D:H,5,FALSE)</f>
        <v>#N/A</v>
      </c>
    </row>
    <row r="162" spans="2:70" x14ac:dyDescent="0.2">
      <c r="B162" t="str">
        <f t="array" aca="1" ref="B162" ca="1">INDEX(基础表!$Y:$Y,SMALL(IF(基础表!$Z:$Z=0,ROW(基础表!$Z:$Z),999),ROW(H156)))&amp;""</f>
        <v/>
      </c>
      <c r="C162" t="e">
        <f ca="1">VLOOKUP(VLOOKUP($B162,基础表!$E:$G,3,FALSE),模型表!$C:$D,2,FALSE)</f>
        <v>#N/A</v>
      </c>
      <c r="E162" t="e">
        <f ca="1">VLOOKUP($B162,基础表!$E:$G,3,FALSE)</f>
        <v>#N/A</v>
      </c>
      <c r="G162" t="e">
        <f ca="1">VLOOKUP($E162,模型表!$C:$G,5,FALSE)</f>
        <v>#N/A</v>
      </c>
      <c r="H162" t="e">
        <f ca="1">VLOOKUP($E162,模型表!$C:$F,4,FALSE)</f>
        <v>#N/A</v>
      </c>
      <c r="I162" t="e">
        <f ca="1">VLOOKUP($E162,模型表!$C:$J,8,FALSE)</f>
        <v>#N/A</v>
      </c>
      <c r="K162" t="str">
        <f t="shared" ca="1" si="26"/>
        <v/>
      </c>
      <c r="L162" t="str">
        <f t="shared" ca="1" si="27"/>
        <v/>
      </c>
      <c r="M162" t="str">
        <f t="shared" ca="1" si="28"/>
        <v/>
      </c>
      <c r="N162" t="str">
        <f t="shared" ca="1" si="29"/>
        <v/>
      </c>
      <c r="O162" t="str">
        <f t="shared" ca="1" si="35"/>
        <v/>
      </c>
      <c r="P162" t="str">
        <f t="shared" ca="1" si="30"/>
        <v/>
      </c>
      <c r="Q162" t="e">
        <f ca="1">VLOOKUP($E162,模型表!$C:$K,9,FALSE)</f>
        <v>#N/A</v>
      </c>
      <c r="S162" t="e">
        <f ca="1">IF(VLOOKUP($E162,模型表!$C:$L,6,FALSE)=0,"",VLOOKUP($E162,模型表!$C:$L,10,FALSE))</f>
        <v>#N/A</v>
      </c>
      <c r="U162" t="e">
        <f ca="1">VLOOKUP($E162,模型表!$C:$Q,11,FALSE)</f>
        <v>#N/A</v>
      </c>
      <c r="Y162" t="e">
        <f ca="1">IF(VLOOKUP($E162,模型表!$C:$N,12,FALSE)="Death",VLOOKUP($E162,模型表!$C:$Q,13,FALSE),"")</f>
        <v>#N/A</v>
      </c>
      <c r="Z162" t="str">
        <f ca="1">IF($B162="","",IF(VLOOKUP($E162,模型表!$C:$O,12,FALSE)="PBuff","["&amp;VLOOKUP($E162,模型表!$C:Q,13,FALSE)&amp;"]","[]"))</f>
        <v/>
      </c>
      <c r="AA162" t="e">
        <f ca="1">VLOOKUP($B162,基础扩展表!$E:$I,5,FALSE)</f>
        <v>#N/A</v>
      </c>
      <c r="AB162" t="e">
        <f ca="1">VLOOKUP($B162,基础扩展表!$E:$I,4,FALSE)</f>
        <v>#N/A</v>
      </c>
      <c r="AC162" t="e">
        <f ca="1">VLOOKUP($B162,基础表!$E:$T,16,FALSE)</f>
        <v>#N/A</v>
      </c>
      <c r="AD162" t="str">
        <f t="shared" ca="1" si="24"/>
        <v/>
      </c>
      <c r="AE162" t="str">
        <f t="shared" ca="1" si="31"/>
        <v/>
      </c>
      <c r="AF162" t="str">
        <f t="shared" ca="1" si="32"/>
        <v/>
      </c>
      <c r="AH162" t="e">
        <f ca="1">VLOOKUP($B162,基础表!$E:$R,14,FALSE)</f>
        <v>#N/A</v>
      </c>
      <c r="AI162" t="e">
        <f ca="1">VLOOKUP($B162,基础表!$E:$S,13,FALSE)</f>
        <v>#N/A</v>
      </c>
      <c r="AK162" t="e">
        <f ca="1">VLOOKUP($B162,基础表!$E:$H,4,FALSE)</f>
        <v>#N/A</v>
      </c>
      <c r="AN162" s="23" t="e">
        <f t="shared" ca="1" si="25"/>
        <v>#N/A</v>
      </c>
      <c r="AO162" s="23" t="str">
        <f t="shared" ca="1" si="33"/>
        <v/>
      </c>
      <c r="AP162" s="23" t="str">
        <f t="shared" ca="1" si="34"/>
        <v/>
      </c>
      <c r="AR162" t="e">
        <f ca="1">VLOOKUP($B162,基础表!$E:$J,4,FALSE)</f>
        <v>#N/A</v>
      </c>
      <c r="AS162" t="e">
        <f ca="1">VLOOKUP($B162,基础表!$E:$J,5,FALSE)</f>
        <v>#N/A</v>
      </c>
      <c r="AT162" t="e">
        <f ca="1">VLOOKUP($B162,基础表!$E:$J,6,FALSE)</f>
        <v>#N/A</v>
      </c>
      <c r="AU162" t="e">
        <f ca="1">VLOOKUP($B162,基础扩展表!$E:$AG,MATCH(AU$2,基础扩展表!$E$1:$AG$1,0),FALSE)</f>
        <v>#N/A</v>
      </c>
      <c r="AV162" t="e">
        <f ca="1">VLOOKUP($B162,基础扩展表!$E:$AG,MATCH(AV$2,基础扩展表!$E$1:$AG$1,0),FALSE)</f>
        <v>#N/A</v>
      </c>
      <c r="AW162" t="e">
        <f ca="1">VLOOKUP($B162,基础扩展表!$E:$AG,MATCH(AW$2,基础扩展表!$E$1:$AG$1,0),FALSE)</f>
        <v>#N/A</v>
      </c>
      <c r="AX162" t="e">
        <f ca="1">VLOOKUP($B162,基础扩展表!$E:$AG,MATCH(AX$2,基础扩展表!$E$1:$AG$1,0),FALSE)</f>
        <v>#N/A</v>
      </c>
      <c r="AY162" t="e">
        <f ca="1">VLOOKUP($B162,基础扩展表!$E:$AG,MATCH(AY$2,基础扩展表!$E$1:$AG$1,0),FALSE)</f>
        <v>#N/A</v>
      </c>
      <c r="AZ162" t="e">
        <f ca="1">VLOOKUP($B162,基础扩展表!$E:$AG,MATCH(AZ$2,基础扩展表!$E$1:$AG$1,0),FALSE)</f>
        <v>#N/A</v>
      </c>
      <c r="BA162" t="e">
        <f ca="1">VLOOKUP($B162,基础扩展表!$E:$AG,MATCH(BA$2,基础扩展表!$E$1:$AG$1,0),FALSE)</f>
        <v>#N/A</v>
      </c>
      <c r="BB162" t="e">
        <f ca="1">VLOOKUP($B162,基础扩展表!$E:$AG,MATCH(BB$2,基础扩展表!$E$1:$AG$1,0),FALSE)</f>
        <v>#N/A</v>
      </c>
      <c r="BC162" t="e">
        <f ca="1">VLOOKUP($B162,基础扩展表!$E:$AG,MATCH(BC$2,基础扩展表!$E$1:$AG$1,0),FALSE)</f>
        <v>#N/A</v>
      </c>
      <c r="BD162" t="e">
        <f ca="1">VLOOKUP($B162,基础扩展表!$E:$AG,MATCH(BD$2,基础扩展表!$E$1:$AG$1,0),FALSE)</f>
        <v>#N/A</v>
      </c>
      <c r="BE162" t="e">
        <f ca="1">VLOOKUP($B162,基础扩展表!$E:$AG,MATCH(BE$2,基础扩展表!$E$1:$AG$1,0),FALSE)</f>
        <v>#N/A</v>
      </c>
      <c r="BF162" t="e">
        <f ca="1">VLOOKUP($B162,基础扩展表!$E:$AG,MATCH(BF$2,基础扩展表!$E$1:$AG$1,0),FALSE)</f>
        <v>#N/A</v>
      </c>
      <c r="BG162" t="e">
        <f ca="1">VLOOKUP($B162,基础扩展表!$E:$AG,MATCH(BG$2,基础扩展表!$E$1:$AG$1,0),FALSE)</f>
        <v>#N/A</v>
      </c>
      <c r="BH162" t="e">
        <f ca="1">VLOOKUP($B162,基础扩展表!$E:$AG,MATCH(BH$2,基础扩展表!$E$1:$AG$1,0),FALSE)</f>
        <v>#N/A</v>
      </c>
      <c r="BI162" t="e">
        <f ca="1">VLOOKUP($B162,基础扩展表!$E:$AG,MATCH(BI$2,基础扩展表!$E$1:$AG$1,0),FALSE)</f>
        <v>#N/A</v>
      </c>
      <c r="BJ162" t="e">
        <f ca="1">VLOOKUP($B162,基础扩展表!$E:$AG,MATCH(BJ$2,基础扩展表!$E$1:$AG$1,0),FALSE)</f>
        <v>#N/A</v>
      </c>
      <c r="BK162" t="e">
        <f ca="1">VLOOKUP($B162,基础扩展表!$E:$AG,MATCH(BK$2,基础扩展表!$E$1:$AG$1,0),FALSE)</f>
        <v>#N/A</v>
      </c>
      <c r="BL162" t="e">
        <f ca="1">VLOOKUP($B162,基础扩展表!$E:$AG,MATCH(BL$2,基础扩展表!$E$1:$AG$1,0),FALSE)</f>
        <v>#N/A</v>
      </c>
      <c r="BM162" t="e">
        <f ca="1">VLOOKUP($B162,基础扩展表!$E:$AG,MATCH(BM$2,基础扩展表!$E$1:$AG$1,0),FALSE)</f>
        <v>#N/A</v>
      </c>
      <c r="BN162" t="e">
        <f ca="1">VLOOKUP($B162,基础扩展表!$E:$AG,MATCH(BN$2,基础扩展表!$E$1:$AG$1,0),FALSE)</f>
        <v>#N/A</v>
      </c>
      <c r="BO162" t="e">
        <f ca="1">VLOOKUP($B162,基础扩展表!$E:$AG,MATCH(BO$2,基础扩展表!$E$1:$AG$1,0),FALSE)</f>
        <v>#N/A</v>
      </c>
      <c r="BP162" t="e">
        <f ca="1">VLOOKUP($B162,基础扩展表!$E:$AG,MATCH(BP$2,基础扩展表!$E$1:$AG$1,0),FALSE)</f>
        <v>#N/A</v>
      </c>
      <c r="BR162" t="e">
        <f ca="1">VLOOKUP(C162,模型表!D:H,5,FALSE)</f>
        <v>#N/A</v>
      </c>
    </row>
    <row r="163" spans="2:70" x14ac:dyDescent="0.2">
      <c r="B163" t="str">
        <f t="array" aca="1" ref="B163" ca="1">INDEX(基础表!$Y:$Y,SMALL(IF(基础表!$Z:$Z=0,ROW(基础表!$Z:$Z),999),ROW(H157)))&amp;""</f>
        <v/>
      </c>
      <c r="C163" t="e">
        <f ca="1">VLOOKUP(VLOOKUP($B163,基础表!$E:$G,3,FALSE),模型表!$C:$D,2,FALSE)</f>
        <v>#N/A</v>
      </c>
      <c r="E163" t="e">
        <f ca="1">VLOOKUP($B163,基础表!$E:$G,3,FALSE)</f>
        <v>#N/A</v>
      </c>
      <c r="G163" t="e">
        <f ca="1">VLOOKUP($E163,模型表!$C:$G,5,FALSE)</f>
        <v>#N/A</v>
      </c>
      <c r="H163" t="e">
        <f ca="1">VLOOKUP($E163,模型表!$C:$F,4,FALSE)</f>
        <v>#N/A</v>
      </c>
      <c r="I163" t="e">
        <f ca="1">VLOOKUP($E163,模型表!$C:$J,8,FALSE)</f>
        <v>#N/A</v>
      </c>
      <c r="K163" t="str">
        <f t="shared" ca="1" si="26"/>
        <v/>
      </c>
      <c r="L163" t="str">
        <f t="shared" ca="1" si="27"/>
        <v/>
      </c>
      <c r="M163" t="str">
        <f t="shared" ca="1" si="28"/>
        <v/>
      </c>
      <c r="N163" t="str">
        <f t="shared" ca="1" si="29"/>
        <v/>
      </c>
      <c r="O163" t="str">
        <f t="shared" ca="1" si="35"/>
        <v/>
      </c>
      <c r="P163" t="str">
        <f t="shared" ca="1" si="30"/>
        <v/>
      </c>
      <c r="Q163" t="e">
        <f ca="1">VLOOKUP($E163,模型表!$C:$K,9,FALSE)</f>
        <v>#N/A</v>
      </c>
      <c r="S163" t="e">
        <f ca="1">IF(VLOOKUP($E163,模型表!$C:$L,6,FALSE)=0,"",VLOOKUP($E163,模型表!$C:$L,10,FALSE))</f>
        <v>#N/A</v>
      </c>
      <c r="U163" t="e">
        <f ca="1">VLOOKUP($E163,模型表!$C:$Q,11,FALSE)</f>
        <v>#N/A</v>
      </c>
      <c r="Y163" t="e">
        <f ca="1">IF(VLOOKUP($E163,模型表!$C:$N,12,FALSE)="Death",VLOOKUP($E163,模型表!$C:$Q,13,FALSE),"")</f>
        <v>#N/A</v>
      </c>
      <c r="Z163" t="str">
        <f ca="1">IF($B163="","",IF(VLOOKUP($E163,模型表!$C:$O,12,FALSE)="PBuff","["&amp;VLOOKUP($E163,模型表!$C:Q,13,FALSE)&amp;"]","[]"))</f>
        <v/>
      </c>
      <c r="AA163" t="e">
        <f ca="1">VLOOKUP($B163,基础扩展表!$E:$I,5,FALSE)</f>
        <v>#N/A</v>
      </c>
      <c r="AB163" t="e">
        <f ca="1">VLOOKUP($B163,基础扩展表!$E:$I,4,FALSE)</f>
        <v>#N/A</v>
      </c>
      <c r="AC163" t="e">
        <f ca="1">VLOOKUP($B163,基础表!$E:$T,16,FALSE)</f>
        <v>#N/A</v>
      </c>
      <c r="AD163" t="str">
        <f t="shared" ca="1" si="24"/>
        <v/>
      </c>
      <c r="AE163" t="str">
        <f t="shared" ca="1" si="31"/>
        <v/>
      </c>
      <c r="AF163" t="str">
        <f t="shared" ca="1" si="32"/>
        <v/>
      </c>
      <c r="AH163" t="e">
        <f ca="1">VLOOKUP($B163,基础表!$E:$R,14,FALSE)</f>
        <v>#N/A</v>
      </c>
      <c r="AI163" t="e">
        <f ca="1">VLOOKUP($B163,基础表!$E:$S,13,FALSE)</f>
        <v>#N/A</v>
      </c>
      <c r="AK163" t="e">
        <f ca="1">VLOOKUP($B163,基础表!$E:$H,4,FALSE)</f>
        <v>#N/A</v>
      </c>
      <c r="AN163" s="23" t="e">
        <f t="shared" ca="1" si="25"/>
        <v>#N/A</v>
      </c>
      <c r="AO163" s="23" t="str">
        <f t="shared" ca="1" si="33"/>
        <v/>
      </c>
      <c r="AP163" s="23" t="str">
        <f t="shared" ca="1" si="34"/>
        <v/>
      </c>
      <c r="AR163" t="e">
        <f ca="1">VLOOKUP($B163,基础表!$E:$J,4,FALSE)</f>
        <v>#N/A</v>
      </c>
      <c r="AS163" t="e">
        <f ca="1">VLOOKUP($B163,基础表!$E:$J,5,FALSE)</f>
        <v>#N/A</v>
      </c>
      <c r="AT163" t="e">
        <f ca="1">VLOOKUP($B163,基础表!$E:$J,6,FALSE)</f>
        <v>#N/A</v>
      </c>
      <c r="AU163" t="e">
        <f ca="1">VLOOKUP($B163,基础扩展表!$E:$AG,MATCH(AU$2,基础扩展表!$E$1:$AG$1,0),FALSE)</f>
        <v>#N/A</v>
      </c>
      <c r="AV163" t="e">
        <f ca="1">VLOOKUP($B163,基础扩展表!$E:$AG,MATCH(AV$2,基础扩展表!$E$1:$AG$1,0),FALSE)</f>
        <v>#N/A</v>
      </c>
      <c r="AW163" t="e">
        <f ca="1">VLOOKUP($B163,基础扩展表!$E:$AG,MATCH(AW$2,基础扩展表!$E$1:$AG$1,0),FALSE)</f>
        <v>#N/A</v>
      </c>
      <c r="AX163" t="e">
        <f ca="1">VLOOKUP($B163,基础扩展表!$E:$AG,MATCH(AX$2,基础扩展表!$E$1:$AG$1,0),FALSE)</f>
        <v>#N/A</v>
      </c>
      <c r="AY163" t="e">
        <f ca="1">VLOOKUP($B163,基础扩展表!$E:$AG,MATCH(AY$2,基础扩展表!$E$1:$AG$1,0),FALSE)</f>
        <v>#N/A</v>
      </c>
      <c r="AZ163" t="e">
        <f ca="1">VLOOKUP($B163,基础扩展表!$E:$AG,MATCH(AZ$2,基础扩展表!$E$1:$AG$1,0),FALSE)</f>
        <v>#N/A</v>
      </c>
      <c r="BA163" t="e">
        <f ca="1">VLOOKUP($B163,基础扩展表!$E:$AG,MATCH(BA$2,基础扩展表!$E$1:$AG$1,0),FALSE)</f>
        <v>#N/A</v>
      </c>
      <c r="BB163" t="e">
        <f ca="1">VLOOKUP($B163,基础扩展表!$E:$AG,MATCH(BB$2,基础扩展表!$E$1:$AG$1,0),FALSE)</f>
        <v>#N/A</v>
      </c>
      <c r="BC163" t="e">
        <f ca="1">VLOOKUP($B163,基础扩展表!$E:$AG,MATCH(BC$2,基础扩展表!$E$1:$AG$1,0),FALSE)</f>
        <v>#N/A</v>
      </c>
      <c r="BD163" t="e">
        <f ca="1">VLOOKUP($B163,基础扩展表!$E:$AG,MATCH(BD$2,基础扩展表!$E$1:$AG$1,0),FALSE)</f>
        <v>#N/A</v>
      </c>
      <c r="BE163" t="e">
        <f ca="1">VLOOKUP($B163,基础扩展表!$E:$AG,MATCH(BE$2,基础扩展表!$E$1:$AG$1,0),FALSE)</f>
        <v>#N/A</v>
      </c>
      <c r="BF163" t="e">
        <f ca="1">VLOOKUP($B163,基础扩展表!$E:$AG,MATCH(BF$2,基础扩展表!$E$1:$AG$1,0),FALSE)</f>
        <v>#N/A</v>
      </c>
      <c r="BG163" t="e">
        <f ca="1">VLOOKUP($B163,基础扩展表!$E:$AG,MATCH(BG$2,基础扩展表!$E$1:$AG$1,0),FALSE)</f>
        <v>#N/A</v>
      </c>
      <c r="BH163" t="e">
        <f ca="1">VLOOKUP($B163,基础扩展表!$E:$AG,MATCH(BH$2,基础扩展表!$E$1:$AG$1,0),FALSE)</f>
        <v>#N/A</v>
      </c>
      <c r="BI163" t="e">
        <f ca="1">VLOOKUP($B163,基础扩展表!$E:$AG,MATCH(BI$2,基础扩展表!$E$1:$AG$1,0),FALSE)</f>
        <v>#N/A</v>
      </c>
      <c r="BJ163" t="e">
        <f ca="1">VLOOKUP($B163,基础扩展表!$E:$AG,MATCH(BJ$2,基础扩展表!$E$1:$AG$1,0),FALSE)</f>
        <v>#N/A</v>
      </c>
      <c r="BK163" t="e">
        <f ca="1">VLOOKUP($B163,基础扩展表!$E:$AG,MATCH(BK$2,基础扩展表!$E$1:$AG$1,0),FALSE)</f>
        <v>#N/A</v>
      </c>
      <c r="BL163" t="e">
        <f ca="1">VLOOKUP($B163,基础扩展表!$E:$AG,MATCH(BL$2,基础扩展表!$E$1:$AG$1,0),FALSE)</f>
        <v>#N/A</v>
      </c>
      <c r="BM163" t="e">
        <f ca="1">VLOOKUP($B163,基础扩展表!$E:$AG,MATCH(BM$2,基础扩展表!$E$1:$AG$1,0),FALSE)</f>
        <v>#N/A</v>
      </c>
      <c r="BN163" t="e">
        <f ca="1">VLOOKUP($B163,基础扩展表!$E:$AG,MATCH(BN$2,基础扩展表!$E$1:$AG$1,0),FALSE)</f>
        <v>#N/A</v>
      </c>
      <c r="BO163" t="e">
        <f ca="1">VLOOKUP($B163,基础扩展表!$E:$AG,MATCH(BO$2,基础扩展表!$E$1:$AG$1,0),FALSE)</f>
        <v>#N/A</v>
      </c>
      <c r="BP163" t="e">
        <f ca="1">VLOOKUP($B163,基础扩展表!$E:$AG,MATCH(BP$2,基础扩展表!$E$1:$AG$1,0),FALSE)</f>
        <v>#N/A</v>
      </c>
      <c r="BR163" t="e">
        <f ca="1">VLOOKUP(C163,模型表!D:H,5,FALSE)</f>
        <v>#N/A</v>
      </c>
    </row>
    <row r="164" spans="2:70" x14ac:dyDescent="0.2">
      <c r="B164" t="str">
        <f t="array" aca="1" ref="B164" ca="1">INDEX(基础表!$Y:$Y,SMALL(IF(基础表!$Z:$Z=0,ROW(基础表!$Z:$Z),999),ROW(H158)))&amp;""</f>
        <v/>
      </c>
      <c r="C164" t="e">
        <f ca="1">VLOOKUP(VLOOKUP($B164,基础表!$E:$G,3,FALSE),模型表!$C:$D,2,FALSE)</f>
        <v>#N/A</v>
      </c>
      <c r="E164" t="e">
        <f ca="1">VLOOKUP($B164,基础表!$E:$G,3,FALSE)</f>
        <v>#N/A</v>
      </c>
      <c r="G164" t="e">
        <f ca="1">VLOOKUP($E164,模型表!$C:$G,5,FALSE)</f>
        <v>#N/A</v>
      </c>
      <c r="H164" t="e">
        <f ca="1">VLOOKUP($E164,模型表!$C:$F,4,FALSE)</f>
        <v>#N/A</v>
      </c>
      <c r="I164" t="e">
        <f ca="1">VLOOKUP($E164,模型表!$C:$J,8,FALSE)</f>
        <v>#N/A</v>
      </c>
      <c r="K164" t="str">
        <f t="shared" ca="1" si="26"/>
        <v/>
      </c>
      <c r="L164" t="str">
        <f t="shared" ca="1" si="27"/>
        <v/>
      </c>
      <c r="M164" t="str">
        <f t="shared" ca="1" si="28"/>
        <v/>
      </c>
      <c r="N164" t="str">
        <f t="shared" ca="1" si="29"/>
        <v/>
      </c>
      <c r="O164" t="str">
        <f t="shared" ca="1" si="35"/>
        <v/>
      </c>
      <c r="P164" t="str">
        <f t="shared" ca="1" si="30"/>
        <v/>
      </c>
      <c r="Q164" t="e">
        <f ca="1">VLOOKUP($E164,模型表!$C:$K,9,FALSE)</f>
        <v>#N/A</v>
      </c>
      <c r="S164" t="e">
        <f ca="1">IF(VLOOKUP($E164,模型表!$C:$L,6,FALSE)=0,"",VLOOKUP($E164,模型表!$C:$L,10,FALSE))</f>
        <v>#N/A</v>
      </c>
      <c r="U164" t="e">
        <f ca="1">VLOOKUP($E164,模型表!$C:$Q,11,FALSE)</f>
        <v>#N/A</v>
      </c>
      <c r="Y164" t="e">
        <f ca="1">IF(VLOOKUP($E164,模型表!$C:$N,12,FALSE)="Death",VLOOKUP($E164,模型表!$C:$Q,13,FALSE),"")</f>
        <v>#N/A</v>
      </c>
      <c r="Z164" t="str">
        <f ca="1">IF($B164="","",IF(VLOOKUP($E164,模型表!$C:$O,12,FALSE)="PBuff","["&amp;VLOOKUP($E164,模型表!$C:Q,13,FALSE)&amp;"]","[]"))</f>
        <v/>
      </c>
      <c r="AA164" t="e">
        <f ca="1">VLOOKUP($B164,基础扩展表!$E:$I,5,FALSE)</f>
        <v>#N/A</v>
      </c>
      <c r="AB164" t="e">
        <f ca="1">VLOOKUP($B164,基础扩展表!$E:$I,4,FALSE)</f>
        <v>#N/A</v>
      </c>
      <c r="AC164" t="e">
        <f ca="1">VLOOKUP($B164,基础表!$E:$T,16,FALSE)</f>
        <v>#N/A</v>
      </c>
      <c r="AD164" t="str">
        <f t="shared" ca="1" si="24"/>
        <v/>
      </c>
      <c r="AE164" t="str">
        <f t="shared" ca="1" si="31"/>
        <v/>
      </c>
      <c r="AF164" t="str">
        <f t="shared" ca="1" si="32"/>
        <v/>
      </c>
      <c r="AH164" t="e">
        <f ca="1">VLOOKUP($B164,基础表!$E:$R,14,FALSE)</f>
        <v>#N/A</v>
      </c>
      <c r="AI164" t="e">
        <f ca="1">VLOOKUP($B164,基础表!$E:$S,13,FALSE)</f>
        <v>#N/A</v>
      </c>
      <c r="AK164" t="e">
        <f ca="1">VLOOKUP($B164,基础表!$E:$H,4,FALSE)</f>
        <v>#N/A</v>
      </c>
      <c r="AN164" s="23" t="e">
        <f t="shared" ca="1" si="25"/>
        <v>#N/A</v>
      </c>
      <c r="AO164" s="23" t="str">
        <f t="shared" ca="1" si="33"/>
        <v/>
      </c>
      <c r="AP164" s="23" t="str">
        <f t="shared" ca="1" si="34"/>
        <v/>
      </c>
      <c r="AR164" t="e">
        <f ca="1">VLOOKUP($B164,基础表!$E:$J,4,FALSE)</f>
        <v>#N/A</v>
      </c>
      <c r="AS164" t="e">
        <f ca="1">VLOOKUP($B164,基础表!$E:$J,5,FALSE)</f>
        <v>#N/A</v>
      </c>
      <c r="AT164" t="e">
        <f ca="1">VLOOKUP($B164,基础表!$E:$J,6,FALSE)</f>
        <v>#N/A</v>
      </c>
      <c r="AU164" t="e">
        <f ca="1">VLOOKUP($B164,基础扩展表!$E:$AG,MATCH(AU$2,基础扩展表!$E$1:$AG$1,0),FALSE)</f>
        <v>#N/A</v>
      </c>
      <c r="AV164" t="e">
        <f ca="1">VLOOKUP($B164,基础扩展表!$E:$AG,MATCH(AV$2,基础扩展表!$E$1:$AG$1,0),FALSE)</f>
        <v>#N/A</v>
      </c>
      <c r="AW164" t="e">
        <f ca="1">VLOOKUP($B164,基础扩展表!$E:$AG,MATCH(AW$2,基础扩展表!$E$1:$AG$1,0),FALSE)</f>
        <v>#N/A</v>
      </c>
      <c r="AX164" t="e">
        <f ca="1">VLOOKUP($B164,基础扩展表!$E:$AG,MATCH(AX$2,基础扩展表!$E$1:$AG$1,0),FALSE)</f>
        <v>#N/A</v>
      </c>
      <c r="AY164" t="e">
        <f ca="1">VLOOKUP($B164,基础扩展表!$E:$AG,MATCH(AY$2,基础扩展表!$E$1:$AG$1,0),FALSE)</f>
        <v>#N/A</v>
      </c>
      <c r="AZ164" t="e">
        <f ca="1">VLOOKUP($B164,基础扩展表!$E:$AG,MATCH(AZ$2,基础扩展表!$E$1:$AG$1,0),FALSE)</f>
        <v>#N/A</v>
      </c>
      <c r="BA164" t="e">
        <f ca="1">VLOOKUP($B164,基础扩展表!$E:$AG,MATCH(BA$2,基础扩展表!$E$1:$AG$1,0),FALSE)</f>
        <v>#N/A</v>
      </c>
      <c r="BB164" t="e">
        <f ca="1">VLOOKUP($B164,基础扩展表!$E:$AG,MATCH(BB$2,基础扩展表!$E$1:$AG$1,0),FALSE)</f>
        <v>#N/A</v>
      </c>
      <c r="BC164" t="e">
        <f ca="1">VLOOKUP($B164,基础扩展表!$E:$AG,MATCH(BC$2,基础扩展表!$E$1:$AG$1,0),FALSE)</f>
        <v>#N/A</v>
      </c>
      <c r="BD164" t="e">
        <f ca="1">VLOOKUP($B164,基础扩展表!$E:$AG,MATCH(BD$2,基础扩展表!$E$1:$AG$1,0),FALSE)</f>
        <v>#N/A</v>
      </c>
      <c r="BE164" t="e">
        <f ca="1">VLOOKUP($B164,基础扩展表!$E:$AG,MATCH(BE$2,基础扩展表!$E$1:$AG$1,0),FALSE)</f>
        <v>#N/A</v>
      </c>
      <c r="BF164" t="e">
        <f ca="1">VLOOKUP($B164,基础扩展表!$E:$AG,MATCH(BF$2,基础扩展表!$E$1:$AG$1,0),FALSE)</f>
        <v>#N/A</v>
      </c>
      <c r="BG164" t="e">
        <f ca="1">VLOOKUP($B164,基础扩展表!$E:$AG,MATCH(BG$2,基础扩展表!$E$1:$AG$1,0),FALSE)</f>
        <v>#N/A</v>
      </c>
      <c r="BH164" t="e">
        <f ca="1">VLOOKUP($B164,基础扩展表!$E:$AG,MATCH(BH$2,基础扩展表!$E$1:$AG$1,0),FALSE)</f>
        <v>#N/A</v>
      </c>
      <c r="BI164" t="e">
        <f ca="1">VLOOKUP($B164,基础扩展表!$E:$AG,MATCH(BI$2,基础扩展表!$E$1:$AG$1,0),FALSE)</f>
        <v>#N/A</v>
      </c>
      <c r="BJ164" t="e">
        <f ca="1">VLOOKUP($B164,基础扩展表!$E:$AG,MATCH(BJ$2,基础扩展表!$E$1:$AG$1,0),FALSE)</f>
        <v>#N/A</v>
      </c>
      <c r="BK164" t="e">
        <f ca="1">VLOOKUP($B164,基础扩展表!$E:$AG,MATCH(BK$2,基础扩展表!$E$1:$AG$1,0),FALSE)</f>
        <v>#N/A</v>
      </c>
      <c r="BL164" t="e">
        <f ca="1">VLOOKUP($B164,基础扩展表!$E:$AG,MATCH(BL$2,基础扩展表!$E$1:$AG$1,0),FALSE)</f>
        <v>#N/A</v>
      </c>
      <c r="BM164" t="e">
        <f ca="1">VLOOKUP($B164,基础扩展表!$E:$AG,MATCH(BM$2,基础扩展表!$E$1:$AG$1,0),FALSE)</f>
        <v>#N/A</v>
      </c>
      <c r="BN164" t="e">
        <f ca="1">VLOOKUP($B164,基础扩展表!$E:$AG,MATCH(BN$2,基础扩展表!$E$1:$AG$1,0),FALSE)</f>
        <v>#N/A</v>
      </c>
      <c r="BO164" t="e">
        <f ca="1">VLOOKUP($B164,基础扩展表!$E:$AG,MATCH(BO$2,基础扩展表!$E$1:$AG$1,0),FALSE)</f>
        <v>#N/A</v>
      </c>
      <c r="BP164" t="e">
        <f ca="1">VLOOKUP($B164,基础扩展表!$E:$AG,MATCH(BP$2,基础扩展表!$E$1:$AG$1,0),FALSE)</f>
        <v>#N/A</v>
      </c>
      <c r="BR164" t="e">
        <f ca="1">VLOOKUP(C164,模型表!D:H,5,FALSE)</f>
        <v>#N/A</v>
      </c>
    </row>
    <row r="165" spans="2:70" x14ac:dyDescent="0.2">
      <c r="B165" t="str">
        <f t="array" aca="1" ref="B165" ca="1">INDEX(基础表!$Y:$Y,SMALL(IF(基础表!$Z:$Z=0,ROW(基础表!$Z:$Z),999),ROW(H159)))&amp;""</f>
        <v/>
      </c>
      <c r="C165" t="e">
        <f ca="1">VLOOKUP(VLOOKUP($B165,基础表!$E:$G,3,FALSE),模型表!$C:$D,2,FALSE)</f>
        <v>#N/A</v>
      </c>
      <c r="E165" t="e">
        <f ca="1">VLOOKUP($B165,基础表!$E:$G,3,FALSE)</f>
        <v>#N/A</v>
      </c>
      <c r="G165" t="e">
        <f ca="1">VLOOKUP($E165,模型表!$C:$G,5,FALSE)</f>
        <v>#N/A</v>
      </c>
      <c r="H165" t="e">
        <f ca="1">VLOOKUP($E165,模型表!$C:$F,4,FALSE)</f>
        <v>#N/A</v>
      </c>
      <c r="I165" t="e">
        <f ca="1">VLOOKUP($E165,模型表!$C:$J,8,FALSE)</f>
        <v>#N/A</v>
      </c>
      <c r="K165" t="str">
        <f t="shared" ca="1" si="26"/>
        <v/>
      </c>
      <c r="L165" t="str">
        <f t="shared" ca="1" si="27"/>
        <v/>
      </c>
      <c r="M165" t="str">
        <f t="shared" ca="1" si="28"/>
        <v/>
      </c>
      <c r="N165" t="str">
        <f t="shared" ca="1" si="29"/>
        <v/>
      </c>
      <c r="O165" t="str">
        <f t="shared" ca="1" si="35"/>
        <v/>
      </c>
      <c r="P165" t="str">
        <f t="shared" ca="1" si="30"/>
        <v/>
      </c>
      <c r="Q165" t="e">
        <f ca="1">VLOOKUP($E165,模型表!$C:$K,9,FALSE)</f>
        <v>#N/A</v>
      </c>
      <c r="S165" t="e">
        <f ca="1">IF(VLOOKUP($E165,模型表!$C:$L,6,FALSE)=0,"",VLOOKUP($E165,模型表!$C:$L,10,FALSE))</f>
        <v>#N/A</v>
      </c>
      <c r="U165" t="e">
        <f ca="1">VLOOKUP($E165,模型表!$C:$Q,11,FALSE)</f>
        <v>#N/A</v>
      </c>
      <c r="Y165" t="e">
        <f ca="1">IF(VLOOKUP($E165,模型表!$C:$N,12,FALSE)="Death",VLOOKUP($E165,模型表!$C:$Q,13,FALSE),"")</f>
        <v>#N/A</v>
      </c>
      <c r="Z165" t="str">
        <f ca="1">IF($B165="","",IF(VLOOKUP($E165,模型表!$C:$O,12,FALSE)="PBuff","["&amp;VLOOKUP($E165,模型表!$C:Q,13,FALSE)&amp;"]","[]"))</f>
        <v/>
      </c>
      <c r="AA165" t="e">
        <f ca="1">VLOOKUP($B165,基础扩展表!$E:$I,5,FALSE)</f>
        <v>#N/A</v>
      </c>
      <c r="AB165" t="e">
        <f ca="1">VLOOKUP($B165,基础扩展表!$E:$I,4,FALSE)</f>
        <v>#N/A</v>
      </c>
      <c r="AC165" t="e">
        <f ca="1">VLOOKUP($B165,基础表!$E:$T,16,FALSE)</f>
        <v>#N/A</v>
      </c>
      <c r="AD165" t="str">
        <f t="shared" ca="1" si="24"/>
        <v/>
      </c>
      <c r="AE165" t="str">
        <f t="shared" ca="1" si="31"/>
        <v/>
      </c>
      <c r="AF165" t="str">
        <f t="shared" ca="1" si="32"/>
        <v/>
      </c>
      <c r="AH165" t="e">
        <f ca="1">VLOOKUP($B165,基础表!$E:$R,14,FALSE)</f>
        <v>#N/A</v>
      </c>
      <c r="AI165" t="e">
        <f ca="1">VLOOKUP($B165,基础表!$E:$S,13,FALSE)</f>
        <v>#N/A</v>
      </c>
      <c r="AK165" t="e">
        <f ca="1">VLOOKUP($B165,基础表!$E:$H,4,FALSE)</f>
        <v>#N/A</v>
      </c>
      <c r="AN165" s="23" t="e">
        <f t="shared" ca="1" si="25"/>
        <v>#N/A</v>
      </c>
      <c r="AO165" s="23" t="str">
        <f t="shared" ca="1" si="33"/>
        <v/>
      </c>
      <c r="AP165" s="23" t="str">
        <f t="shared" ca="1" si="34"/>
        <v/>
      </c>
      <c r="AR165" t="e">
        <f ca="1">VLOOKUP($B165,基础表!$E:$J,4,FALSE)</f>
        <v>#N/A</v>
      </c>
      <c r="AS165" t="e">
        <f ca="1">VLOOKUP($B165,基础表!$E:$J,5,FALSE)</f>
        <v>#N/A</v>
      </c>
      <c r="AT165" t="e">
        <f ca="1">VLOOKUP($B165,基础表!$E:$J,6,FALSE)</f>
        <v>#N/A</v>
      </c>
      <c r="AU165" t="e">
        <f ca="1">VLOOKUP($B165,基础扩展表!$E:$AG,MATCH(AU$2,基础扩展表!$E$1:$AG$1,0),FALSE)</f>
        <v>#N/A</v>
      </c>
      <c r="AV165" t="e">
        <f ca="1">VLOOKUP($B165,基础扩展表!$E:$AG,MATCH(AV$2,基础扩展表!$E$1:$AG$1,0),FALSE)</f>
        <v>#N/A</v>
      </c>
      <c r="AW165" t="e">
        <f ca="1">VLOOKUP($B165,基础扩展表!$E:$AG,MATCH(AW$2,基础扩展表!$E$1:$AG$1,0),FALSE)</f>
        <v>#N/A</v>
      </c>
      <c r="AX165" t="e">
        <f ca="1">VLOOKUP($B165,基础扩展表!$E:$AG,MATCH(AX$2,基础扩展表!$E$1:$AG$1,0),FALSE)</f>
        <v>#N/A</v>
      </c>
      <c r="AY165" t="e">
        <f ca="1">VLOOKUP($B165,基础扩展表!$E:$AG,MATCH(AY$2,基础扩展表!$E$1:$AG$1,0),FALSE)</f>
        <v>#N/A</v>
      </c>
      <c r="AZ165" t="e">
        <f ca="1">VLOOKUP($B165,基础扩展表!$E:$AG,MATCH(AZ$2,基础扩展表!$E$1:$AG$1,0),FALSE)</f>
        <v>#N/A</v>
      </c>
      <c r="BA165" t="e">
        <f ca="1">VLOOKUP($B165,基础扩展表!$E:$AG,MATCH(BA$2,基础扩展表!$E$1:$AG$1,0),FALSE)</f>
        <v>#N/A</v>
      </c>
      <c r="BB165" t="e">
        <f ca="1">VLOOKUP($B165,基础扩展表!$E:$AG,MATCH(BB$2,基础扩展表!$E$1:$AG$1,0),FALSE)</f>
        <v>#N/A</v>
      </c>
      <c r="BC165" t="e">
        <f ca="1">VLOOKUP($B165,基础扩展表!$E:$AG,MATCH(BC$2,基础扩展表!$E$1:$AG$1,0),FALSE)</f>
        <v>#N/A</v>
      </c>
      <c r="BD165" t="e">
        <f ca="1">VLOOKUP($B165,基础扩展表!$E:$AG,MATCH(BD$2,基础扩展表!$E$1:$AG$1,0),FALSE)</f>
        <v>#N/A</v>
      </c>
      <c r="BE165" t="e">
        <f ca="1">VLOOKUP($B165,基础扩展表!$E:$AG,MATCH(BE$2,基础扩展表!$E$1:$AG$1,0),FALSE)</f>
        <v>#N/A</v>
      </c>
      <c r="BF165" t="e">
        <f ca="1">VLOOKUP($B165,基础扩展表!$E:$AG,MATCH(BF$2,基础扩展表!$E$1:$AG$1,0),FALSE)</f>
        <v>#N/A</v>
      </c>
      <c r="BG165" t="e">
        <f ca="1">VLOOKUP($B165,基础扩展表!$E:$AG,MATCH(BG$2,基础扩展表!$E$1:$AG$1,0),FALSE)</f>
        <v>#N/A</v>
      </c>
      <c r="BH165" t="e">
        <f ca="1">VLOOKUP($B165,基础扩展表!$E:$AG,MATCH(BH$2,基础扩展表!$E$1:$AG$1,0),FALSE)</f>
        <v>#N/A</v>
      </c>
      <c r="BI165" t="e">
        <f ca="1">VLOOKUP($B165,基础扩展表!$E:$AG,MATCH(BI$2,基础扩展表!$E$1:$AG$1,0),FALSE)</f>
        <v>#N/A</v>
      </c>
      <c r="BJ165" t="e">
        <f ca="1">VLOOKUP($B165,基础扩展表!$E:$AG,MATCH(BJ$2,基础扩展表!$E$1:$AG$1,0),FALSE)</f>
        <v>#N/A</v>
      </c>
      <c r="BK165" t="e">
        <f ca="1">VLOOKUP($B165,基础扩展表!$E:$AG,MATCH(BK$2,基础扩展表!$E$1:$AG$1,0),FALSE)</f>
        <v>#N/A</v>
      </c>
      <c r="BL165" t="e">
        <f ca="1">VLOOKUP($B165,基础扩展表!$E:$AG,MATCH(BL$2,基础扩展表!$E$1:$AG$1,0),FALSE)</f>
        <v>#N/A</v>
      </c>
      <c r="BM165" t="e">
        <f ca="1">VLOOKUP($B165,基础扩展表!$E:$AG,MATCH(BM$2,基础扩展表!$E$1:$AG$1,0),FALSE)</f>
        <v>#N/A</v>
      </c>
      <c r="BN165" t="e">
        <f ca="1">VLOOKUP($B165,基础扩展表!$E:$AG,MATCH(BN$2,基础扩展表!$E$1:$AG$1,0),FALSE)</f>
        <v>#N/A</v>
      </c>
      <c r="BO165" t="e">
        <f ca="1">VLOOKUP($B165,基础扩展表!$E:$AG,MATCH(BO$2,基础扩展表!$E$1:$AG$1,0),FALSE)</f>
        <v>#N/A</v>
      </c>
      <c r="BP165" t="e">
        <f ca="1">VLOOKUP($B165,基础扩展表!$E:$AG,MATCH(BP$2,基础扩展表!$E$1:$AG$1,0),FALSE)</f>
        <v>#N/A</v>
      </c>
      <c r="BR165" t="e">
        <f ca="1">VLOOKUP(C165,模型表!D:H,5,FALSE)</f>
        <v>#N/A</v>
      </c>
    </row>
    <row r="166" spans="2:70" x14ac:dyDescent="0.2">
      <c r="B166" t="str">
        <f t="array" aca="1" ref="B166" ca="1">INDEX(基础表!$Y:$Y,SMALL(IF(基础表!$Z:$Z=0,ROW(基础表!$Z:$Z),999),ROW(H160)))&amp;""</f>
        <v/>
      </c>
      <c r="C166" t="e">
        <f ca="1">VLOOKUP(VLOOKUP($B166,基础表!$E:$G,3,FALSE),模型表!$C:$D,2,FALSE)</f>
        <v>#N/A</v>
      </c>
      <c r="E166" t="e">
        <f ca="1">VLOOKUP($B166,基础表!$E:$G,3,FALSE)</f>
        <v>#N/A</v>
      </c>
      <c r="G166" t="e">
        <f ca="1">VLOOKUP($E166,模型表!$C:$G,5,FALSE)</f>
        <v>#N/A</v>
      </c>
      <c r="H166" t="e">
        <f ca="1">VLOOKUP($E166,模型表!$C:$F,4,FALSE)</f>
        <v>#N/A</v>
      </c>
      <c r="I166" t="e">
        <f ca="1">VLOOKUP($E166,模型表!$C:$J,8,FALSE)</f>
        <v>#N/A</v>
      </c>
      <c r="K166" t="str">
        <f t="shared" ca="1" si="26"/>
        <v/>
      </c>
      <c r="L166" t="str">
        <f t="shared" ca="1" si="27"/>
        <v/>
      </c>
      <c r="M166" t="str">
        <f t="shared" ca="1" si="28"/>
        <v/>
      </c>
      <c r="N166" t="str">
        <f t="shared" ca="1" si="29"/>
        <v/>
      </c>
      <c r="O166" t="str">
        <f t="shared" ca="1" si="35"/>
        <v/>
      </c>
      <c r="P166" t="str">
        <f t="shared" ca="1" si="30"/>
        <v/>
      </c>
      <c r="Q166" t="e">
        <f ca="1">VLOOKUP($E166,模型表!$C:$K,9,FALSE)</f>
        <v>#N/A</v>
      </c>
      <c r="S166" t="e">
        <f ca="1">IF(VLOOKUP($E166,模型表!$C:$L,6,FALSE)=0,"",VLOOKUP($E166,模型表!$C:$L,10,FALSE))</f>
        <v>#N/A</v>
      </c>
      <c r="U166" t="e">
        <f ca="1">VLOOKUP($E166,模型表!$C:$Q,11,FALSE)</f>
        <v>#N/A</v>
      </c>
      <c r="Y166" t="e">
        <f ca="1">IF(VLOOKUP($E166,模型表!$C:$N,12,FALSE)="Death",VLOOKUP($E166,模型表!$C:$Q,13,FALSE),"")</f>
        <v>#N/A</v>
      </c>
      <c r="Z166" t="str">
        <f ca="1">IF($B166="","",IF(VLOOKUP($E166,模型表!$C:$O,12,FALSE)="PBuff","["&amp;VLOOKUP($E166,模型表!$C:Q,13,FALSE)&amp;"]","[]"))</f>
        <v/>
      </c>
      <c r="AA166" t="e">
        <f ca="1">VLOOKUP($B166,基础扩展表!$E:$I,5,FALSE)</f>
        <v>#N/A</v>
      </c>
      <c r="AB166" t="e">
        <f ca="1">VLOOKUP($B166,基础扩展表!$E:$I,4,FALSE)</f>
        <v>#N/A</v>
      </c>
      <c r="AC166" t="e">
        <f ca="1">VLOOKUP($B166,基础表!$E:$T,16,FALSE)</f>
        <v>#N/A</v>
      </c>
      <c r="AD166" t="str">
        <f t="shared" ca="1" si="24"/>
        <v/>
      </c>
      <c r="AE166" t="str">
        <f t="shared" ca="1" si="31"/>
        <v/>
      </c>
      <c r="AF166" t="str">
        <f t="shared" ca="1" si="32"/>
        <v/>
      </c>
      <c r="AH166" t="e">
        <f ca="1">VLOOKUP($B166,基础表!$E:$R,14,FALSE)</f>
        <v>#N/A</v>
      </c>
      <c r="AI166" t="e">
        <f ca="1">VLOOKUP($B166,基础表!$E:$S,13,FALSE)</f>
        <v>#N/A</v>
      </c>
      <c r="AK166" t="e">
        <f ca="1">VLOOKUP($B166,基础表!$E:$H,4,FALSE)</f>
        <v>#N/A</v>
      </c>
      <c r="AN166" s="23" t="e">
        <f t="shared" ca="1" si="25"/>
        <v>#N/A</v>
      </c>
      <c r="AO166" s="23" t="str">
        <f t="shared" ca="1" si="33"/>
        <v/>
      </c>
      <c r="AP166" s="23" t="str">
        <f t="shared" ca="1" si="34"/>
        <v/>
      </c>
      <c r="AR166" t="e">
        <f ca="1">VLOOKUP($B166,基础表!$E:$J,4,FALSE)</f>
        <v>#N/A</v>
      </c>
      <c r="AS166" t="e">
        <f ca="1">VLOOKUP($B166,基础表!$E:$J,5,FALSE)</f>
        <v>#N/A</v>
      </c>
      <c r="AT166" t="e">
        <f ca="1">VLOOKUP($B166,基础表!$E:$J,6,FALSE)</f>
        <v>#N/A</v>
      </c>
      <c r="AU166" t="e">
        <f ca="1">VLOOKUP($B166,基础扩展表!$E:$AG,MATCH(AU$2,基础扩展表!$E$1:$AG$1,0),FALSE)</f>
        <v>#N/A</v>
      </c>
      <c r="AV166" t="e">
        <f ca="1">VLOOKUP($B166,基础扩展表!$E:$AG,MATCH(AV$2,基础扩展表!$E$1:$AG$1,0),FALSE)</f>
        <v>#N/A</v>
      </c>
      <c r="AW166" t="e">
        <f ca="1">VLOOKUP($B166,基础扩展表!$E:$AG,MATCH(AW$2,基础扩展表!$E$1:$AG$1,0),FALSE)</f>
        <v>#N/A</v>
      </c>
      <c r="AX166" t="e">
        <f ca="1">VLOOKUP($B166,基础扩展表!$E:$AG,MATCH(AX$2,基础扩展表!$E$1:$AG$1,0),FALSE)</f>
        <v>#N/A</v>
      </c>
      <c r="AY166" t="e">
        <f ca="1">VLOOKUP($B166,基础扩展表!$E:$AG,MATCH(AY$2,基础扩展表!$E$1:$AG$1,0),FALSE)</f>
        <v>#N/A</v>
      </c>
      <c r="AZ166" t="e">
        <f ca="1">VLOOKUP($B166,基础扩展表!$E:$AG,MATCH(AZ$2,基础扩展表!$E$1:$AG$1,0),FALSE)</f>
        <v>#N/A</v>
      </c>
      <c r="BA166" t="e">
        <f ca="1">VLOOKUP($B166,基础扩展表!$E:$AG,MATCH(BA$2,基础扩展表!$E$1:$AG$1,0),FALSE)</f>
        <v>#N/A</v>
      </c>
      <c r="BB166" t="e">
        <f ca="1">VLOOKUP($B166,基础扩展表!$E:$AG,MATCH(BB$2,基础扩展表!$E$1:$AG$1,0),FALSE)</f>
        <v>#N/A</v>
      </c>
      <c r="BC166" t="e">
        <f ca="1">VLOOKUP($B166,基础扩展表!$E:$AG,MATCH(BC$2,基础扩展表!$E$1:$AG$1,0),FALSE)</f>
        <v>#N/A</v>
      </c>
      <c r="BD166" t="e">
        <f ca="1">VLOOKUP($B166,基础扩展表!$E:$AG,MATCH(BD$2,基础扩展表!$E$1:$AG$1,0),FALSE)</f>
        <v>#N/A</v>
      </c>
      <c r="BE166" t="e">
        <f ca="1">VLOOKUP($B166,基础扩展表!$E:$AG,MATCH(BE$2,基础扩展表!$E$1:$AG$1,0),FALSE)</f>
        <v>#N/A</v>
      </c>
      <c r="BF166" t="e">
        <f ca="1">VLOOKUP($B166,基础扩展表!$E:$AG,MATCH(BF$2,基础扩展表!$E$1:$AG$1,0),FALSE)</f>
        <v>#N/A</v>
      </c>
      <c r="BG166" t="e">
        <f ca="1">VLOOKUP($B166,基础扩展表!$E:$AG,MATCH(BG$2,基础扩展表!$E$1:$AG$1,0),FALSE)</f>
        <v>#N/A</v>
      </c>
      <c r="BH166" t="e">
        <f ca="1">VLOOKUP($B166,基础扩展表!$E:$AG,MATCH(BH$2,基础扩展表!$E$1:$AG$1,0),FALSE)</f>
        <v>#N/A</v>
      </c>
      <c r="BI166" t="e">
        <f ca="1">VLOOKUP($B166,基础扩展表!$E:$AG,MATCH(BI$2,基础扩展表!$E$1:$AG$1,0),FALSE)</f>
        <v>#N/A</v>
      </c>
      <c r="BJ166" t="e">
        <f ca="1">VLOOKUP($B166,基础扩展表!$E:$AG,MATCH(BJ$2,基础扩展表!$E$1:$AG$1,0),FALSE)</f>
        <v>#N/A</v>
      </c>
      <c r="BK166" t="e">
        <f ca="1">VLOOKUP($B166,基础扩展表!$E:$AG,MATCH(BK$2,基础扩展表!$E$1:$AG$1,0),FALSE)</f>
        <v>#N/A</v>
      </c>
      <c r="BL166" t="e">
        <f ca="1">VLOOKUP($B166,基础扩展表!$E:$AG,MATCH(BL$2,基础扩展表!$E$1:$AG$1,0),FALSE)</f>
        <v>#N/A</v>
      </c>
      <c r="BM166" t="e">
        <f ca="1">VLOOKUP($B166,基础扩展表!$E:$AG,MATCH(BM$2,基础扩展表!$E$1:$AG$1,0),FALSE)</f>
        <v>#N/A</v>
      </c>
      <c r="BN166" t="e">
        <f ca="1">VLOOKUP($B166,基础扩展表!$E:$AG,MATCH(BN$2,基础扩展表!$E$1:$AG$1,0),FALSE)</f>
        <v>#N/A</v>
      </c>
      <c r="BO166" t="e">
        <f ca="1">VLOOKUP($B166,基础扩展表!$E:$AG,MATCH(BO$2,基础扩展表!$E$1:$AG$1,0),FALSE)</f>
        <v>#N/A</v>
      </c>
      <c r="BP166" t="e">
        <f ca="1">VLOOKUP($B166,基础扩展表!$E:$AG,MATCH(BP$2,基础扩展表!$E$1:$AG$1,0),FALSE)</f>
        <v>#N/A</v>
      </c>
      <c r="BR166" t="e">
        <f ca="1">VLOOKUP(C166,模型表!D:H,5,FALSE)</f>
        <v>#N/A</v>
      </c>
    </row>
    <row r="167" spans="2:70" x14ac:dyDescent="0.2">
      <c r="B167" t="str">
        <f t="array" aca="1" ref="B167" ca="1">INDEX(基础表!$Y:$Y,SMALL(IF(基础表!$Z:$Z=0,ROW(基础表!$Z:$Z),999),ROW(H161)))&amp;""</f>
        <v/>
      </c>
      <c r="C167" t="e">
        <f ca="1">VLOOKUP(VLOOKUP($B167,基础表!$E:$G,3,FALSE),模型表!$C:$D,2,FALSE)</f>
        <v>#N/A</v>
      </c>
      <c r="E167" t="e">
        <f ca="1">VLOOKUP($B167,基础表!$E:$G,3,FALSE)</f>
        <v>#N/A</v>
      </c>
      <c r="G167" t="e">
        <f ca="1">VLOOKUP($E167,模型表!$C:$G,5,FALSE)</f>
        <v>#N/A</v>
      </c>
      <c r="H167" t="e">
        <f ca="1">VLOOKUP($E167,模型表!$C:$F,4,FALSE)</f>
        <v>#N/A</v>
      </c>
      <c r="I167" t="e">
        <f ca="1">VLOOKUP($E167,模型表!$C:$J,8,FALSE)</f>
        <v>#N/A</v>
      </c>
      <c r="K167" t="str">
        <f t="shared" ca="1" si="26"/>
        <v/>
      </c>
      <c r="L167" t="str">
        <f t="shared" ca="1" si="27"/>
        <v/>
      </c>
      <c r="M167" t="str">
        <f t="shared" ca="1" si="28"/>
        <v/>
      </c>
      <c r="N167" t="str">
        <f t="shared" ca="1" si="29"/>
        <v/>
      </c>
      <c r="O167" t="str">
        <f t="shared" ca="1" si="35"/>
        <v/>
      </c>
      <c r="P167" t="str">
        <f t="shared" ca="1" si="30"/>
        <v/>
      </c>
      <c r="Q167" t="e">
        <f ca="1">VLOOKUP($E167,模型表!$C:$K,9,FALSE)</f>
        <v>#N/A</v>
      </c>
      <c r="S167" t="e">
        <f ca="1">IF(VLOOKUP($E167,模型表!$C:$L,6,FALSE)=0,"",VLOOKUP($E167,模型表!$C:$L,10,FALSE))</f>
        <v>#N/A</v>
      </c>
      <c r="U167" t="e">
        <f ca="1">VLOOKUP($E167,模型表!$C:$Q,11,FALSE)</f>
        <v>#N/A</v>
      </c>
      <c r="Y167" t="e">
        <f ca="1">IF(VLOOKUP($E167,模型表!$C:$N,12,FALSE)="Death",VLOOKUP($E167,模型表!$C:$Q,13,FALSE),"")</f>
        <v>#N/A</v>
      </c>
      <c r="Z167" t="str">
        <f ca="1">IF($B167="","",IF(VLOOKUP($E167,模型表!$C:$O,12,FALSE)="PBuff","["&amp;VLOOKUP($E167,模型表!$C:Q,13,FALSE)&amp;"]","[]"))</f>
        <v/>
      </c>
      <c r="AA167" t="e">
        <f ca="1">VLOOKUP($B167,基础扩展表!$E:$I,5,FALSE)</f>
        <v>#N/A</v>
      </c>
      <c r="AB167" t="e">
        <f ca="1">VLOOKUP($B167,基础扩展表!$E:$I,4,FALSE)</f>
        <v>#N/A</v>
      </c>
      <c r="AC167" t="e">
        <f ca="1">VLOOKUP($B167,基础表!$E:$T,16,FALSE)</f>
        <v>#N/A</v>
      </c>
      <c r="AD167" t="str">
        <f t="shared" ca="1" si="24"/>
        <v/>
      </c>
      <c r="AE167" t="str">
        <f t="shared" ca="1" si="31"/>
        <v/>
      </c>
      <c r="AF167" t="str">
        <f t="shared" ca="1" si="32"/>
        <v/>
      </c>
      <c r="AH167" t="e">
        <f ca="1">VLOOKUP($B167,基础表!$E:$R,14,FALSE)</f>
        <v>#N/A</v>
      </c>
      <c r="AI167" t="e">
        <f ca="1">VLOOKUP($B167,基础表!$E:$S,13,FALSE)</f>
        <v>#N/A</v>
      </c>
      <c r="AK167" t="e">
        <f ca="1">VLOOKUP($B167,基础表!$E:$H,4,FALSE)</f>
        <v>#N/A</v>
      </c>
      <c r="AN167" s="23" t="e">
        <f t="shared" ca="1" si="25"/>
        <v>#N/A</v>
      </c>
      <c r="AO167" s="23" t="str">
        <f t="shared" ca="1" si="33"/>
        <v/>
      </c>
      <c r="AP167" s="23" t="str">
        <f t="shared" ca="1" si="34"/>
        <v/>
      </c>
      <c r="AR167" t="e">
        <f ca="1">VLOOKUP($B167,基础表!$E:$J,4,FALSE)</f>
        <v>#N/A</v>
      </c>
      <c r="AS167" t="e">
        <f ca="1">VLOOKUP($B167,基础表!$E:$J,5,FALSE)</f>
        <v>#N/A</v>
      </c>
      <c r="AT167" t="e">
        <f ca="1">VLOOKUP($B167,基础表!$E:$J,6,FALSE)</f>
        <v>#N/A</v>
      </c>
      <c r="AU167" t="e">
        <f ca="1">VLOOKUP($B167,基础扩展表!$E:$AG,MATCH(AU$2,基础扩展表!$E$1:$AG$1,0),FALSE)</f>
        <v>#N/A</v>
      </c>
      <c r="AV167" t="e">
        <f ca="1">VLOOKUP($B167,基础扩展表!$E:$AG,MATCH(AV$2,基础扩展表!$E$1:$AG$1,0),FALSE)</f>
        <v>#N/A</v>
      </c>
      <c r="AW167" t="e">
        <f ca="1">VLOOKUP($B167,基础扩展表!$E:$AG,MATCH(AW$2,基础扩展表!$E$1:$AG$1,0),FALSE)</f>
        <v>#N/A</v>
      </c>
      <c r="AX167" t="e">
        <f ca="1">VLOOKUP($B167,基础扩展表!$E:$AG,MATCH(AX$2,基础扩展表!$E$1:$AG$1,0),FALSE)</f>
        <v>#N/A</v>
      </c>
      <c r="AY167" t="e">
        <f ca="1">VLOOKUP($B167,基础扩展表!$E:$AG,MATCH(AY$2,基础扩展表!$E$1:$AG$1,0),FALSE)</f>
        <v>#N/A</v>
      </c>
      <c r="AZ167" t="e">
        <f ca="1">VLOOKUP($B167,基础扩展表!$E:$AG,MATCH(AZ$2,基础扩展表!$E$1:$AG$1,0),FALSE)</f>
        <v>#N/A</v>
      </c>
      <c r="BA167" t="e">
        <f ca="1">VLOOKUP($B167,基础扩展表!$E:$AG,MATCH(BA$2,基础扩展表!$E$1:$AG$1,0),FALSE)</f>
        <v>#N/A</v>
      </c>
      <c r="BB167" t="e">
        <f ca="1">VLOOKUP($B167,基础扩展表!$E:$AG,MATCH(BB$2,基础扩展表!$E$1:$AG$1,0),FALSE)</f>
        <v>#N/A</v>
      </c>
      <c r="BC167" t="e">
        <f ca="1">VLOOKUP($B167,基础扩展表!$E:$AG,MATCH(BC$2,基础扩展表!$E$1:$AG$1,0),FALSE)</f>
        <v>#N/A</v>
      </c>
      <c r="BD167" t="e">
        <f ca="1">VLOOKUP($B167,基础扩展表!$E:$AG,MATCH(BD$2,基础扩展表!$E$1:$AG$1,0),FALSE)</f>
        <v>#N/A</v>
      </c>
      <c r="BE167" t="e">
        <f ca="1">VLOOKUP($B167,基础扩展表!$E:$AG,MATCH(BE$2,基础扩展表!$E$1:$AG$1,0),FALSE)</f>
        <v>#N/A</v>
      </c>
      <c r="BF167" t="e">
        <f ca="1">VLOOKUP($B167,基础扩展表!$E:$AG,MATCH(BF$2,基础扩展表!$E$1:$AG$1,0),FALSE)</f>
        <v>#N/A</v>
      </c>
      <c r="BG167" t="e">
        <f ca="1">VLOOKUP($B167,基础扩展表!$E:$AG,MATCH(BG$2,基础扩展表!$E$1:$AG$1,0),FALSE)</f>
        <v>#N/A</v>
      </c>
      <c r="BH167" t="e">
        <f ca="1">VLOOKUP($B167,基础扩展表!$E:$AG,MATCH(BH$2,基础扩展表!$E$1:$AG$1,0),FALSE)</f>
        <v>#N/A</v>
      </c>
      <c r="BI167" t="e">
        <f ca="1">VLOOKUP($B167,基础扩展表!$E:$AG,MATCH(BI$2,基础扩展表!$E$1:$AG$1,0),FALSE)</f>
        <v>#N/A</v>
      </c>
      <c r="BJ167" t="e">
        <f ca="1">VLOOKUP($B167,基础扩展表!$E:$AG,MATCH(BJ$2,基础扩展表!$E$1:$AG$1,0),FALSE)</f>
        <v>#N/A</v>
      </c>
      <c r="BK167" t="e">
        <f ca="1">VLOOKUP($B167,基础扩展表!$E:$AG,MATCH(BK$2,基础扩展表!$E$1:$AG$1,0),FALSE)</f>
        <v>#N/A</v>
      </c>
      <c r="BL167" t="e">
        <f ca="1">VLOOKUP($B167,基础扩展表!$E:$AG,MATCH(BL$2,基础扩展表!$E$1:$AG$1,0),FALSE)</f>
        <v>#N/A</v>
      </c>
      <c r="BM167" t="e">
        <f ca="1">VLOOKUP($B167,基础扩展表!$E:$AG,MATCH(BM$2,基础扩展表!$E$1:$AG$1,0),FALSE)</f>
        <v>#N/A</v>
      </c>
      <c r="BN167" t="e">
        <f ca="1">VLOOKUP($B167,基础扩展表!$E:$AG,MATCH(BN$2,基础扩展表!$E$1:$AG$1,0),FALSE)</f>
        <v>#N/A</v>
      </c>
      <c r="BO167" t="e">
        <f ca="1">VLOOKUP($B167,基础扩展表!$E:$AG,MATCH(BO$2,基础扩展表!$E$1:$AG$1,0),FALSE)</f>
        <v>#N/A</v>
      </c>
      <c r="BP167" t="e">
        <f ca="1">VLOOKUP($B167,基础扩展表!$E:$AG,MATCH(BP$2,基础扩展表!$E$1:$AG$1,0),FALSE)</f>
        <v>#N/A</v>
      </c>
      <c r="BR167" t="e">
        <f ca="1">VLOOKUP(C167,模型表!D:H,5,FALSE)</f>
        <v>#N/A</v>
      </c>
    </row>
    <row r="168" spans="2:70" x14ac:dyDescent="0.2">
      <c r="B168" t="str">
        <f t="array" aca="1" ref="B168" ca="1">INDEX(基础表!$Y:$Y,SMALL(IF(基础表!$Z:$Z=0,ROW(基础表!$Z:$Z),999),ROW(H162)))&amp;""</f>
        <v/>
      </c>
      <c r="C168" t="e">
        <f ca="1">VLOOKUP(VLOOKUP($B168,基础表!$E:$G,3,FALSE),模型表!$C:$D,2,FALSE)</f>
        <v>#N/A</v>
      </c>
      <c r="E168" t="e">
        <f ca="1">VLOOKUP($B168,基础表!$E:$G,3,FALSE)</f>
        <v>#N/A</v>
      </c>
      <c r="G168" t="e">
        <f ca="1">VLOOKUP($E168,模型表!$C:$G,5,FALSE)</f>
        <v>#N/A</v>
      </c>
      <c r="H168" t="e">
        <f ca="1">VLOOKUP($E168,模型表!$C:$F,4,FALSE)</f>
        <v>#N/A</v>
      </c>
      <c r="I168" t="e">
        <f ca="1">VLOOKUP($E168,模型表!$C:$J,8,FALSE)</f>
        <v>#N/A</v>
      </c>
      <c r="K168" t="str">
        <f t="shared" ca="1" si="26"/>
        <v/>
      </c>
      <c r="L168" t="str">
        <f t="shared" ca="1" si="27"/>
        <v/>
      </c>
      <c r="M168" t="str">
        <f t="shared" ca="1" si="28"/>
        <v/>
      </c>
      <c r="N168" t="str">
        <f t="shared" ca="1" si="29"/>
        <v/>
      </c>
      <c r="O168" t="str">
        <f t="shared" ca="1" si="35"/>
        <v/>
      </c>
      <c r="P168" t="str">
        <f t="shared" ca="1" si="30"/>
        <v/>
      </c>
      <c r="Q168" t="e">
        <f ca="1">VLOOKUP($E168,模型表!$C:$K,9,FALSE)</f>
        <v>#N/A</v>
      </c>
      <c r="S168" t="e">
        <f ca="1">IF(VLOOKUP($E168,模型表!$C:$L,6,FALSE)=0,"",VLOOKUP($E168,模型表!$C:$L,10,FALSE))</f>
        <v>#N/A</v>
      </c>
      <c r="U168" t="e">
        <f ca="1">VLOOKUP($E168,模型表!$C:$Q,11,FALSE)</f>
        <v>#N/A</v>
      </c>
      <c r="Y168" t="e">
        <f ca="1">IF(VLOOKUP($E168,模型表!$C:$N,12,FALSE)="Death",VLOOKUP($E168,模型表!$C:$Q,13,FALSE),"")</f>
        <v>#N/A</v>
      </c>
      <c r="Z168" t="str">
        <f ca="1">IF($B168="","",IF(VLOOKUP($E168,模型表!$C:$O,12,FALSE)="PBuff","["&amp;VLOOKUP($E168,模型表!$C:Q,13,FALSE)&amp;"]","[]"))</f>
        <v/>
      </c>
      <c r="AA168" t="e">
        <f ca="1">VLOOKUP($B168,基础扩展表!$E:$I,5,FALSE)</f>
        <v>#N/A</v>
      </c>
      <c r="AB168" t="e">
        <f ca="1">VLOOKUP($B168,基础扩展表!$E:$I,4,FALSE)</f>
        <v>#N/A</v>
      </c>
      <c r="AC168" t="e">
        <f ca="1">VLOOKUP($B168,基础表!$E:$T,16,FALSE)</f>
        <v>#N/A</v>
      </c>
      <c r="AD168" t="str">
        <f t="shared" ca="1" si="24"/>
        <v/>
      </c>
      <c r="AE168" t="str">
        <f t="shared" ca="1" si="31"/>
        <v/>
      </c>
      <c r="AF168" t="str">
        <f t="shared" ca="1" si="32"/>
        <v/>
      </c>
      <c r="AH168" t="e">
        <f ca="1">VLOOKUP($B168,基础表!$E:$R,14,FALSE)</f>
        <v>#N/A</v>
      </c>
      <c r="AI168" t="e">
        <f ca="1">VLOOKUP($B168,基础表!$E:$S,13,FALSE)</f>
        <v>#N/A</v>
      </c>
      <c r="AK168" t="e">
        <f ca="1">VLOOKUP($B168,基础表!$E:$H,4,FALSE)</f>
        <v>#N/A</v>
      </c>
      <c r="AN168" s="23" t="e">
        <f t="shared" ca="1" si="25"/>
        <v>#N/A</v>
      </c>
      <c r="AO168" s="23" t="str">
        <f t="shared" ca="1" si="33"/>
        <v/>
      </c>
      <c r="AP168" s="23" t="str">
        <f t="shared" ca="1" si="34"/>
        <v/>
      </c>
      <c r="AR168" t="e">
        <f ca="1">VLOOKUP($B168,基础表!$E:$J,4,FALSE)</f>
        <v>#N/A</v>
      </c>
      <c r="AS168" t="e">
        <f ca="1">VLOOKUP($B168,基础表!$E:$J,5,FALSE)</f>
        <v>#N/A</v>
      </c>
      <c r="AT168" t="e">
        <f ca="1">VLOOKUP($B168,基础表!$E:$J,6,FALSE)</f>
        <v>#N/A</v>
      </c>
      <c r="AU168" t="e">
        <f ca="1">VLOOKUP($B168,基础扩展表!$E:$AG,MATCH(AU$2,基础扩展表!$E$1:$AG$1,0),FALSE)</f>
        <v>#N/A</v>
      </c>
      <c r="AV168" t="e">
        <f ca="1">VLOOKUP($B168,基础扩展表!$E:$AG,MATCH(AV$2,基础扩展表!$E$1:$AG$1,0),FALSE)</f>
        <v>#N/A</v>
      </c>
      <c r="AW168" t="e">
        <f ca="1">VLOOKUP($B168,基础扩展表!$E:$AG,MATCH(AW$2,基础扩展表!$E$1:$AG$1,0),FALSE)</f>
        <v>#N/A</v>
      </c>
      <c r="AX168" t="e">
        <f ca="1">VLOOKUP($B168,基础扩展表!$E:$AG,MATCH(AX$2,基础扩展表!$E$1:$AG$1,0),FALSE)</f>
        <v>#N/A</v>
      </c>
      <c r="AY168" t="e">
        <f ca="1">VLOOKUP($B168,基础扩展表!$E:$AG,MATCH(AY$2,基础扩展表!$E$1:$AG$1,0),FALSE)</f>
        <v>#N/A</v>
      </c>
      <c r="AZ168" t="e">
        <f ca="1">VLOOKUP($B168,基础扩展表!$E:$AG,MATCH(AZ$2,基础扩展表!$E$1:$AG$1,0),FALSE)</f>
        <v>#N/A</v>
      </c>
      <c r="BA168" t="e">
        <f ca="1">VLOOKUP($B168,基础扩展表!$E:$AG,MATCH(BA$2,基础扩展表!$E$1:$AG$1,0),FALSE)</f>
        <v>#N/A</v>
      </c>
      <c r="BB168" t="e">
        <f ca="1">VLOOKUP($B168,基础扩展表!$E:$AG,MATCH(BB$2,基础扩展表!$E$1:$AG$1,0),FALSE)</f>
        <v>#N/A</v>
      </c>
      <c r="BC168" t="e">
        <f ca="1">VLOOKUP($B168,基础扩展表!$E:$AG,MATCH(BC$2,基础扩展表!$E$1:$AG$1,0),FALSE)</f>
        <v>#N/A</v>
      </c>
      <c r="BD168" t="e">
        <f ca="1">VLOOKUP($B168,基础扩展表!$E:$AG,MATCH(BD$2,基础扩展表!$E$1:$AG$1,0),FALSE)</f>
        <v>#N/A</v>
      </c>
      <c r="BE168" t="e">
        <f ca="1">VLOOKUP($B168,基础扩展表!$E:$AG,MATCH(BE$2,基础扩展表!$E$1:$AG$1,0),FALSE)</f>
        <v>#N/A</v>
      </c>
      <c r="BF168" t="e">
        <f ca="1">VLOOKUP($B168,基础扩展表!$E:$AG,MATCH(BF$2,基础扩展表!$E$1:$AG$1,0),FALSE)</f>
        <v>#N/A</v>
      </c>
      <c r="BG168" t="e">
        <f ca="1">VLOOKUP($B168,基础扩展表!$E:$AG,MATCH(BG$2,基础扩展表!$E$1:$AG$1,0),FALSE)</f>
        <v>#N/A</v>
      </c>
      <c r="BH168" t="e">
        <f ca="1">VLOOKUP($B168,基础扩展表!$E:$AG,MATCH(BH$2,基础扩展表!$E$1:$AG$1,0),FALSE)</f>
        <v>#N/A</v>
      </c>
      <c r="BI168" t="e">
        <f ca="1">VLOOKUP($B168,基础扩展表!$E:$AG,MATCH(BI$2,基础扩展表!$E$1:$AG$1,0),FALSE)</f>
        <v>#N/A</v>
      </c>
      <c r="BJ168" t="e">
        <f ca="1">VLOOKUP($B168,基础扩展表!$E:$AG,MATCH(BJ$2,基础扩展表!$E$1:$AG$1,0),FALSE)</f>
        <v>#N/A</v>
      </c>
      <c r="BK168" t="e">
        <f ca="1">VLOOKUP($B168,基础扩展表!$E:$AG,MATCH(BK$2,基础扩展表!$E$1:$AG$1,0),FALSE)</f>
        <v>#N/A</v>
      </c>
      <c r="BL168" t="e">
        <f ca="1">VLOOKUP($B168,基础扩展表!$E:$AG,MATCH(BL$2,基础扩展表!$E$1:$AG$1,0),FALSE)</f>
        <v>#N/A</v>
      </c>
      <c r="BM168" t="e">
        <f ca="1">VLOOKUP($B168,基础扩展表!$E:$AG,MATCH(BM$2,基础扩展表!$E$1:$AG$1,0),FALSE)</f>
        <v>#N/A</v>
      </c>
      <c r="BN168" t="e">
        <f ca="1">VLOOKUP($B168,基础扩展表!$E:$AG,MATCH(BN$2,基础扩展表!$E$1:$AG$1,0),FALSE)</f>
        <v>#N/A</v>
      </c>
      <c r="BO168" t="e">
        <f ca="1">VLOOKUP($B168,基础扩展表!$E:$AG,MATCH(BO$2,基础扩展表!$E$1:$AG$1,0),FALSE)</f>
        <v>#N/A</v>
      </c>
      <c r="BP168" t="e">
        <f ca="1">VLOOKUP($B168,基础扩展表!$E:$AG,MATCH(BP$2,基础扩展表!$E$1:$AG$1,0),FALSE)</f>
        <v>#N/A</v>
      </c>
      <c r="BR168" t="e">
        <f ca="1">VLOOKUP(C168,模型表!D:H,5,FALSE)</f>
        <v>#N/A</v>
      </c>
    </row>
    <row r="169" spans="2:70" x14ac:dyDescent="0.2">
      <c r="B169" t="str">
        <f t="array" aca="1" ref="B169" ca="1">INDEX(基础表!$Y:$Y,SMALL(IF(基础表!$Z:$Z=0,ROW(基础表!$Z:$Z),999),ROW(H163)))&amp;""</f>
        <v/>
      </c>
      <c r="C169" t="e">
        <f ca="1">VLOOKUP(VLOOKUP($B169,基础表!$E:$G,3,FALSE),模型表!$C:$D,2,FALSE)</f>
        <v>#N/A</v>
      </c>
      <c r="E169" t="e">
        <f ca="1">VLOOKUP($B169,基础表!$E:$G,3,FALSE)</f>
        <v>#N/A</v>
      </c>
      <c r="G169" t="e">
        <f ca="1">VLOOKUP($E169,模型表!$C:$G,5,FALSE)</f>
        <v>#N/A</v>
      </c>
      <c r="H169" t="e">
        <f ca="1">VLOOKUP($E169,模型表!$C:$F,4,FALSE)</f>
        <v>#N/A</v>
      </c>
      <c r="I169" t="e">
        <f ca="1">VLOOKUP($E169,模型表!$C:$J,8,FALSE)</f>
        <v>#N/A</v>
      </c>
      <c r="K169" t="str">
        <f t="shared" ca="1" si="26"/>
        <v/>
      </c>
      <c r="L169" t="str">
        <f t="shared" ca="1" si="27"/>
        <v/>
      </c>
      <c r="M169" t="str">
        <f t="shared" ca="1" si="28"/>
        <v/>
      </c>
      <c r="N169" t="str">
        <f t="shared" ca="1" si="29"/>
        <v/>
      </c>
      <c r="O169" t="str">
        <f t="shared" ca="1" si="35"/>
        <v/>
      </c>
      <c r="P169" t="str">
        <f t="shared" ca="1" si="30"/>
        <v/>
      </c>
      <c r="Q169" t="e">
        <f ca="1">VLOOKUP($E169,模型表!$C:$K,9,FALSE)</f>
        <v>#N/A</v>
      </c>
      <c r="S169" t="e">
        <f ca="1">IF(VLOOKUP($E169,模型表!$C:$L,6,FALSE)=0,"",VLOOKUP($E169,模型表!$C:$L,10,FALSE))</f>
        <v>#N/A</v>
      </c>
      <c r="U169" t="e">
        <f ca="1">VLOOKUP($E169,模型表!$C:$Q,11,FALSE)</f>
        <v>#N/A</v>
      </c>
      <c r="Y169" t="e">
        <f ca="1">IF(VLOOKUP($E169,模型表!$C:$N,12,FALSE)="Death",VLOOKUP($E169,模型表!$C:$Q,13,FALSE),"")</f>
        <v>#N/A</v>
      </c>
      <c r="Z169" t="str">
        <f ca="1">IF($B169="","",IF(VLOOKUP($E169,模型表!$C:$O,12,FALSE)="PBuff","["&amp;VLOOKUP($E169,模型表!$C:Q,13,FALSE)&amp;"]","[]"))</f>
        <v/>
      </c>
      <c r="AA169" t="e">
        <f ca="1">VLOOKUP($B169,基础扩展表!$E:$I,5,FALSE)</f>
        <v>#N/A</v>
      </c>
      <c r="AB169" t="e">
        <f ca="1">VLOOKUP($B169,基础扩展表!$E:$I,4,FALSE)</f>
        <v>#N/A</v>
      </c>
      <c r="AC169" t="e">
        <f ca="1">VLOOKUP($B169,基础表!$E:$T,16,FALSE)</f>
        <v>#N/A</v>
      </c>
      <c r="AD169" t="str">
        <f t="shared" ca="1" si="24"/>
        <v/>
      </c>
      <c r="AE169" t="str">
        <f t="shared" ca="1" si="31"/>
        <v/>
      </c>
      <c r="AF169" t="str">
        <f t="shared" ca="1" si="32"/>
        <v/>
      </c>
      <c r="AH169" t="e">
        <f ca="1">VLOOKUP($B169,基础表!$E:$R,14,FALSE)</f>
        <v>#N/A</v>
      </c>
      <c r="AI169" t="e">
        <f ca="1">VLOOKUP($B169,基础表!$E:$S,13,FALSE)</f>
        <v>#N/A</v>
      </c>
      <c r="AK169" t="e">
        <f ca="1">VLOOKUP($B169,基础表!$E:$H,4,FALSE)</f>
        <v>#N/A</v>
      </c>
      <c r="AN169" s="23" t="e">
        <f t="shared" ca="1" si="25"/>
        <v>#N/A</v>
      </c>
      <c r="AO169" s="23" t="str">
        <f t="shared" ca="1" si="33"/>
        <v/>
      </c>
      <c r="AP169" s="23" t="str">
        <f t="shared" ca="1" si="34"/>
        <v/>
      </c>
      <c r="AR169" t="e">
        <f ca="1">VLOOKUP($B169,基础表!$E:$J,4,FALSE)</f>
        <v>#N/A</v>
      </c>
      <c r="AS169" t="e">
        <f ca="1">VLOOKUP($B169,基础表!$E:$J,5,FALSE)</f>
        <v>#N/A</v>
      </c>
      <c r="AT169" t="e">
        <f ca="1">VLOOKUP($B169,基础表!$E:$J,6,FALSE)</f>
        <v>#N/A</v>
      </c>
      <c r="AU169" t="e">
        <f ca="1">VLOOKUP($B169,基础扩展表!$E:$AG,MATCH(AU$2,基础扩展表!$E$1:$AG$1,0),FALSE)</f>
        <v>#N/A</v>
      </c>
      <c r="AV169" t="e">
        <f ca="1">VLOOKUP($B169,基础扩展表!$E:$AG,MATCH(AV$2,基础扩展表!$E$1:$AG$1,0),FALSE)</f>
        <v>#N/A</v>
      </c>
      <c r="AW169" t="e">
        <f ca="1">VLOOKUP($B169,基础扩展表!$E:$AG,MATCH(AW$2,基础扩展表!$E$1:$AG$1,0),FALSE)</f>
        <v>#N/A</v>
      </c>
      <c r="AX169" t="e">
        <f ca="1">VLOOKUP($B169,基础扩展表!$E:$AG,MATCH(AX$2,基础扩展表!$E$1:$AG$1,0),FALSE)</f>
        <v>#N/A</v>
      </c>
      <c r="AY169" t="e">
        <f ca="1">VLOOKUP($B169,基础扩展表!$E:$AG,MATCH(AY$2,基础扩展表!$E$1:$AG$1,0),FALSE)</f>
        <v>#N/A</v>
      </c>
      <c r="AZ169" t="e">
        <f ca="1">VLOOKUP($B169,基础扩展表!$E:$AG,MATCH(AZ$2,基础扩展表!$E$1:$AG$1,0),FALSE)</f>
        <v>#N/A</v>
      </c>
      <c r="BA169" t="e">
        <f ca="1">VLOOKUP($B169,基础扩展表!$E:$AG,MATCH(BA$2,基础扩展表!$E$1:$AG$1,0),FALSE)</f>
        <v>#N/A</v>
      </c>
      <c r="BB169" t="e">
        <f ca="1">VLOOKUP($B169,基础扩展表!$E:$AG,MATCH(BB$2,基础扩展表!$E$1:$AG$1,0),FALSE)</f>
        <v>#N/A</v>
      </c>
      <c r="BC169" t="e">
        <f ca="1">VLOOKUP($B169,基础扩展表!$E:$AG,MATCH(BC$2,基础扩展表!$E$1:$AG$1,0),FALSE)</f>
        <v>#N/A</v>
      </c>
      <c r="BD169" t="e">
        <f ca="1">VLOOKUP($B169,基础扩展表!$E:$AG,MATCH(BD$2,基础扩展表!$E$1:$AG$1,0),FALSE)</f>
        <v>#N/A</v>
      </c>
      <c r="BE169" t="e">
        <f ca="1">VLOOKUP($B169,基础扩展表!$E:$AG,MATCH(BE$2,基础扩展表!$E$1:$AG$1,0),FALSE)</f>
        <v>#N/A</v>
      </c>
      <c r="BF169" t="e">
        <f ca="1">VLOOKUP($B169,基础扩展表!$E:$AG,MATCH(BF$2,基础扩展表!$E$1:$AG$1,0),FALSE)</f>
        <v>#N/A</v>
      </c>
      <c r="BG169" t="e">
        <f ca="1">VLOOKUP($B169,基础扩展表!$E:$AG,MATCH(BG$2,基础扩展表!$E$1:$AG$1,0),FALSE)</f>
        <v>#N/A</v>
      </c>
      <c r="BH169" t="e">
        <f ca="1">VLOOKUP($B169,基础扩展表!$E:$AG,MATCH(BH$2,基础扩展表!$E$1:$AG$1,0),FALSE)</f>
        <v>#N/A</v>
      </c>
      <c r="BI169" t="e">
        <f ca="1">VLOOKUP($B169,基础扩展表!$E:$AG,MATCH(BI$2,基础扩展表!$E$1:$AG$1,0),FALSE)</f>
        <v>#N/A</v>
      </c>
      <c r="BJ169" t="e">
        <f ca="1">VLOOKUP($B169,基础扩展表!$E:$AG,MATCH(BJ$2,基础扩展表!$E$1:$AG$1,0),FALSE)</f>
        <v>#N/A</v>
      </c>
      <c r="BK169" t="e">
        <f ca="1">VLOOKUP($B169,基础扩展表!$E:$AG,MATCH(BK$2,基础扩展表!$E$1:$AG$1,0),FALSE)</f>
        <v>#N/A</v>
      </c>
      <c r="BL169" t="e">
        <f ca="1">VLOOKUP($B169,基础扩展表!$E:$AG,MATCH(BL$2,基础扩展表!$E$1:$AG$1,0),FALSE)</f>
        <v>#N/A</v>
      </c>
      <c r="BM169" t="e">
        <f ca="1">VLOOKUP($B169,基础扩展表!$E:$AG,MATCH(BM$2,基础扩展表!$E$1:$AG$1,0),FALSE)</f>
        <v>#N/A</v>
      </c>
      <c r="BN169" t="e">
        <f ca="1">VLOOKUP($B169,基础扩展表!$E:$AG,MATCH(BN$2,基础扩展表!$E$1:$AG$1,0),FALSE)</f>
        <v>#N/A</v>
      </c>
      <c r="BO169" t="e">
        <f ca="1">VLOOKUP($B169,基础扩展表!$E:$AG,MATCH(BO$2,基础扩展表!$E$1:$AG$1,0),FALSE)</f>
        <v>#N/A</v>
      </c>
      <c r="BP169" t="e">
        <f ca="1">VLOOKUP($B169,基础扩展表!$E:$AG,MATCH(BP$2,基础扩展表!$E$1:$AG$1,0),FALSE)</f>
        <v>#N/A</v>
      </c>
      <c r="BR169" t="e">
        <f ca="1">VLOOKUP(C169,模型表!D:H,5,FALSE)</f>
        <v>#N/A</v>
      </c>
    </row>
    <row r="170" spans="2:70" x14ac:dyDescent="0.2">
      <c r="B170" t="str">
        <f t="array" aca="1" ref="B170" ca="1">INDEX(基础表!$Y:$Y,SMALL(IF(基础表!$Z:$Z=0,ROW(基础表!$Z:$Z),999),ROW(H164)))&amp;""</f>
        <v/>
      </c>
      <c r="C170" t="e">
        <f ca="1">VLOOKUP(VLOOKUP($B170,基础表!$E:$G,3,FALSE),模型表!$C:$D,2,FALSE)</f>
        <v>#N/A</v>
      </c>
      <c r="E170" t="e">
        <f ca="1">VLOOKUP($B170,基础表!$E:$G,3,FALSE)</f>
        <v>#N/A</v>
      </c>
      <c r="G170" t="e">
        <f ca="1">VLOOKUP($E170,模型表!$C:$G,5,FALSE)</f>
        <v>#N/A</v>
      </c>
      <c r="H170" t="e">
        <f ca="1">VLOOKUP($E170,模型表!$C:$F,4,FALSE)</f>
        <v>#N/A</v>
      </c>
      <c r="I170" t="e">
        <f ca="1">VLOOKUP($E170,模型表!$C:$J,8,FALSE)</f>
        <v>#N/A</v>
      </c>
      <c r="K170" t="str">
        <f t="shared" ca="1" si="26"/>
        <v/>
      </c>
      <c r="L170" t="str">
        <f t="shared" ca="1" si="27"/>
        <v/>
      </c>
      <c r="M170" t="str">
        <f t="shared" ca="1" si="28"/>
        <v/>
      </c>
      <c r="N170" t="str">
        <f t="shared" ca="1" si="29"/>
        <v/>
      </c>
      <c r="O170" t="str">
        <f t="shared" ca="1" si="35"/>
        <v/>
      </c>
      <c r="P170" t="str">
        <f t="shared" ca="1" si="30"/>
        <v/>
      </c>
      <c r="Q170" t="e">
        <f ca="1">VLOOKUP($E170,模型表!$C:$K,9,FALSE)</f>
        <v>#N/A</v>
      </c>
      <c r="S170" t="e">
        <f ca="1">IF(VLOOKUP($E170,模型表!$C:$L,6,FALSE)=0,"",VLOOKUP($E170,模型表!$C:$L,10,FALSE))</f>
        <v>#N/A</v>
      </c>
      <c r="U170" t="e">
        <f ca="1">VLOOKUP($E170,模型表!$C:$Q,11,FALSE)</f>
        <v>#N/A</v>
      </c>
      <c r="Y170" t="e">
        <f ca="1">IF(VLOOKUP($E170,模型表!$C:$N,12,FALSE)="Death",VLOOKUP($E170,模型表!$C:$Q,13,FALSE),"")</f>
        <v>#N/A</v>
      </c>
      <c r="Z170" t="str">
        <f ca="1">IF($B170="","",IF(VLOOKUP($E170,模型表!$C:$O,12,FALSE)="PBuff","["&amp;VLOOKUP($E170,模型表!$C:Q,13,FALSE)&amp;"]","[]"))</f>
        <v/>
      </c>
      <c r="AA170" t="e">
        <f ca="1">VLOOKUP($B170,基础扩展表!$E:$I,5,FALSE)</f>
        <v>#N/A</v>
      </c>
      <c r="AB170" t="e">
        <f ca="1">VLOOKUP($B170,基础扩展表!$E:$I,4,FALSE)</f>
        <v>#N/A</v>
      </c>
      <c r="AC170" t="e">
        <f ca="1">VLOOKUP($B170,基础表!$E:$T,16,FALSE)</f>
        <v>#N/A</v>
      </c>
      <c r="AD170" t="str">
        <f t="shared" ca="1" si="24"/>
        <v/>
      </c>
      <c r="AE170" t="str">
        <f t="shared" ca="1" si="31"/>
        <v/>
      </c>
      <c r="AF170" t="str">
        <f t="shared" ca="1" si="32"/>
        <v/>
      </c>
      <c r="AH170" t="e">
        <f ca="1">VLOOKUP($B170,基础表!$E:$R,14,FALSE)</f>
        <v>#N/A</v>
      </c>
      <c r="AI170" t="e">
        <f ca="1">VLOOKUP($B170,基础表!$E:$S,13,FALSE)</f>
        <v>#N/A</v>
      </c>
      <c r="AK170" t="e">
        <f ca="1">VLOOKUP($B170,基础表!$E:$H,4,FALSE)</f>
        <v>#N/A</v>
      </c>
      <c r="AN170" s="23" t="e">
        <f t="shared" ca="1" si="25"/>
        <v>#N/A</v>
      </c>
      <c r="AO170" s="23" t="str">
        <f t="shared" ca="1" si="33"/>
        <v/>
      </c>
      <c r="AP170" s="23" t="str">
        <f t="shared" ca="1" si="34"/>
        <v/>
      </c>
      <c r="AR170" t="e">
        <f ca="1">VLOOKUP($B170,基础表!$E:$J,4,FALSE)</f>
        <v>#N/A</v>
      </c>
      <c r="AS170" t="e">
        <f ca="1">VLOOKUP($B170,基础表!$E:$J,5,FALSE)</f>
        <v>#N/A</v>
      </c>
      <c r="AT170" t="e">
        <f ca="1">VLOOKUP($B170,基础表!$E:$J,6,FALSE)</f>
        <v>#N/A</v>
      </c>
      <c r="AU170" t="e">
        <f ca="1">VLOOKUP($B170,基础扩展表!$E:$AG,MATCH(AU$2,基础扩展表!$E$1:$AG$1,0),FALSE)</f>
        <v>#N/A</v>
      </c>
      <c r="AV170" t="e">
        <f ca="1">VLOOKUP($B170,基础扩展表!$E:$AG,MATCH(AV$2,基础扩展表!$E$1:$AG$1,0),FALSE)</f>
        <v>#N/A</v>
      </c>
      <c r="AW170" t="e">
        <f ca="1">VLOOKUP($B170,基础扩展表!$E:$AG,MATCH(AW$2,基础扩展表!$E$1:$AG$1,0),FALSE)</f>
        <v>#N/A</v>
      </c>
      <c r="AX170" t="e">
        <f ca="1">VLOOKUP($B170,基础扩展表!$E:$AG,MATCH(AX$2,基础扩展表!$E$1:$AG$1,0),FALSE)</f>
        <v>#N/A</v>
      </c>
      <c r="AY170" t="e">
        <f ca="1">VLOOKUP($B170,基础扩展表!$E:$AG,MATCH(AY$2,基础扩展表!$E$1:$AG$1,0),FALSE)</f>
        <v>#N/A</v>
      </c>
      <c r="AZ170" t="e">
        <f ca="1">VLOOKUP($B170,基础扩展表!$E:$AG,MATCH(AZ$2,基础扩展表!$E$1:$AG$1,0),FALSE)</f>
        <v>#N/A</v>
      </c>
      <c r="BA170" t="e">
        <f ca="1">VLOOKUP($B170,基础扩展表!$E:$AG,MATCH(BA$2,基础扩展表!$E$1:$AG$1,0),FALSE)</f>
        <v>#N/A</v>
      </c>
      <c r="BB170" t="e">
        <f ca="1">VLOOKUP($B170,基础扩展表!$E:$AG,MATCH(BB$2,基础扩展表!$E$1:$AG$1,0),FALSE)</f>
        <v>#N/A</v>
      </c>
      <c r="BC170" t="e">
        <f ca="1">VLOOKUP($B170,基础扩展表!$E:$AG,MATCH(BC$2,基础扩展表!$E$1:$AG$1,0),FALSE)</f>
        <v>#N/A</v>
      </c>
      <c r="BD170" t="e">
        <f ca="1">VLOOKUP($B170,基础扩展表!$E:$AG,MATCH(BD$2,基础扩展表!$E$1:$AG$1,0),FALSE)</f>
        <v>#N/A</v>
      </c>
      <c r="BE170" t="e">
        <f ca="1">VLOOKUP($B170,基础扩展表!$E:$AG,MATCH(BE$2,基础扩展表!$E$1:$AG$1,0),FALSE)</f>
        <v>#N/A</v>
      </c>
      <c r="BF170" t="e">
        <f ca="1">VLOOKUP($B170,基础扩展表!$E:$AG,MATCH(BF$2,基础扩展表!$E$1:$AG$1,0),FALSE)</f>
        <v>#N/A</v>
      </c>
      <c r="BG170" t="e">
        <f ca="1">VLOOKUP($B170,基础扩展表!$E:$AG,MATCH(BG$2,基础扩展表!$E$1:$AG$1,0),FALSE)</f>
        <v>#N/A</v>
      </c>
      <c r="BH170" t="e">
        <f ca="1">VLOOKUP($B170,基础扩展表!$E:$AG,MATCH(BH$2,基础扩展表!$E$1:$AG$1,0),FALSE)</f>
        <v>#N/A</v>
      </c>
      <c r="BI170" t="e">
        <f ca="1">VLOOKUP($B170,基础扩展表!$E:$AG,MATCH(BI$2,基础扩展表!$E$1:$AG$1,0),FALSE)</f>
        <v>#N/A</v>
      </c>
      <c r="BJ170" t="e">
        <f ca="1">VLOOKUP($B170,基础扩展表!$E:$AG,MATCH(BJ$2,基础扩展表!$E$1:$AG$1,0),FALSE)</f>
        <v>#N/A</v>
      </c>
      <c r="BK170" t="e">
        <f ca="1">VLOOKUP($B170,基础扩展表!$E:$AG,MATCH(BK$2,基础扩展表!$E$1:$AG$1,0),FALSE)</f>
        <v>#N/A</v>
      </c>
      <c r="BL170" t="e">
        <f ca="1">VLOOKUP($B170,基础扩展表!$E:$AG,MATCH(BL$2,基础扩展表!$E$1:$AG$1,0),FALSE)</f>
        <v>#N/A</v>
      </c>
      <c r="BM170" t="e">
        <f ca="1">VLOOKUP($B170,基础扩展表!$E:$AG,MATCH(BM$2,基础扩展表!$E$1:$AG$1,0),FALSE)</f>
        <v>#N/A</v>
      </c>
      <c r="BN170" t="e">
        <f ca="1">VLOOKUP($B170,基础扩展表!$E:$AG,MATCH(BN$2,基础扩展表!$E$1:$AG$1,0),FALSE)</f>
        <v>#N/A</v>
      </c>
      <c r="BO170" t="e">
        <f ca="1">VLOOKUP($B170,基础扩展表!$E:$AG,MATCH(BO$2,基础扩展表!$E$1:$AG$1,0),FALSE)</f>
        <v>#N/A</v>
      </c>
      <c r="BP170" t="e">
        <f ca="1">VLOOKUP($B170,基础扩展表!$E:$AG,MATCH(BP$2,基础扩展表!$E$1:$AG$1,0),FALSE)</f>
        <v>#N/A</v>
      </c>
      <c r="BR170" t="e">
        <f ca="1">VLOOKUP(C170,模型表!D:H,5,FALSE)</f>
        <v>#N/A</v>
      </c>
    </row>
    <row r="171" spans="2:70" x14ac:dyDescent="0.2">
      <c r="B171" t="str">
        <f t="array" aca="1" ref="B171" ca="1">INDEX(基础表!$Y:$Y,SMALL(IF(基础表!$Z:$Z=0,ROW(基础表!$Z:$Z),999),ROW(H165)))&amp;""</f>
        <v/>
      </c>
      <c r="C171" t="e">
        <f ca="1">VLOOKUP(VLOOKUP($B171,基础表!$E:$G,3,FALSE),模型表!$C:$D,2,FALSE)</f>
        <v>#N/A</v>
      </c>
      <c r="E171" t="e">
        <f ca="1">VLOOKUP($B171,基础表!$E:$G,3,FALSE)</f>
        <v>#N/A</v>
      </c>
      <c r="G171" t="e">
        <f ca="1">VLOOKUP($E171,模型表!$C:$G,5,FALSE)</f>
        <v>#N/A</v>
      </c>
      <c r="H171" t="e">
        <f ca="1">VLOOKUP($E171,模型表!$C:$F,4,FALSE)</f>
        <v>#N/A</v>
      </c>
      <c r="I171" t="e">
        <f ca="1">VLOOKUP($E171,模型表!$C:$J,8,FALSE)</f>
        <v>#N/A</v>
      </c>
      <c r="K171" t="str">
        <f t="shared" ca="1" si="26"/>
        <v/>
      </c>
      <c r="L171" t="str">
        <f t="shared" ca="1" si="27"/>
        <v/>
      </c>
      <c r="M171" t="str">
        <f t="shared" ca="1" si="28"/>
        <v/>
      </c>
      <c r="N171" t="str">
        <f t="shared" ca="1" si="29"/>
        <v/>
      </c>
      <c r="O171" t="str">
        <f t="shared" ca="1" si="35"/>
        <v/>
      </c>
      <c r="P171" t="str">
        <f t="shared" ca="1" si="30"/>
        <v/>
      </c>
      <c r="Q171" t="e">
        <f ca="1">VLOOKUP($E171,模型表!$C:$K,9,FALSE)</f>
        <v>#N/A</v>
      </c>
      <c r="S171" t="e">
        <f ca="1">IF(VLOOKUP($E171,模型表!$C:$L,6,FALSE)=0,"",VLOOKUP($E171,模型表!$C:$L,10,FALSE))</f>
        <v>#N/A</v>
      </c>
      <c r="U171" t="e">
        <f ca="1">VLOOKUP($E171,模型表!$C:$Q,11,FALSE)</f>
        <v>#N/A</v>
      </c>
      <c r="Y171" t="e">
        <f ca="1">IF(VLOOKUP($E171,模型表!$C:$N,12,FALSE)="Death",VLOOKUP($E171,模型表!$C:$Q,13,FALSE),"")</f>
        <v>#N/A</v>
      </c>
      <c r="Z171" t="str">
        <f ca="1">IF($B171="","",IF(VLOOKUP($E171,模型表!$C:$O,12,FALSE)="PBuff","["&amp;VLOOKUP($E171,模型表!$C:Q,13,FALSE)&amp;"]","[]"))</f>
        <v/>
      </c>
      <c r="AA171" t="e">
        <f ca="1">VLOOKUP($B171,基础扩展表!$E:$I,5,FALSE)</f>
        <v>#N/A</v>
      </c>
      <c r="AB171" t="e">
        <f ca="1">VLOOKUP($B171,基础扩展表!$E:$I,4,FALSE)</f>
        <v>#N/A</v>
      </c>
      <c r="AC171" t="e">
        <f ca="1">VLOOKUP($B171,基础表!$E:$T,16,FALSE)</f>
        <v>#N/A</v>
      </c>
      <c r="AD171" t="str">
        <f t="shared" ca="1" si="24"/>
        <v/>
      </c>
      <c r="AE171" t="str">
        <f t="shared" ca="1" si="31"/>
        <v/>
      </c>
      <c r="AF171" t="str">
        <f t="shared" ca="1" si="32"/>
        <v/>
      </c>
      <c r="AH171" t="e">
        <f ca="1">VLOOKUP($B171,基础表!$E:$R,14,FALSE)</f>
        <v>#N/A</v>
      </c>
      <c r="AI171" t="e">
        <f ca="1">VLOOKUP($B171,基础表!$E:$S,13,FALSE)</f>
        <v>#N/A</v>
      </c>
      <c r="AK171" t="e">
        <f ca="1">VLOOKUP($B171,基础表!$E:$H,4,FALSE)</f>
        <v>#N/A</v>
      </c>
      <c r="AN171" s="23" t="e">
        <f t="shared" ca="1" si="25"/>
        <v>#N/A</v>
      </c>
      <c r="AO171" s="23" t="str">
        <f t="shared" ca="1" si="33"/>
        <v/>
      </c>
      <c r="AP171" s="23" t="str">
        <f t="shared" ca="1" si="34"/>
        <v/>
      </c>
      <c r="AR171" t="e">
        <f ca="1">VLOOKUP($B171,基础表!$E:$J,4,FALSE)</f>
        <v>#N/A</v>
      </c>
      <c r="AS171" t="e">
        <f ca="1">VLOOKUP($B171,基础表!$E:$J,5,FALSE)</f>
        <v>#N/A</v>
      </c>
      <c r="AT171" t="e">
        <f ca="1">VLOOKUP($B171,基础表!$E:$J,6,FALSE)</f>
        <v>#N/A</v>
      </c>
      <c r="AU171" t="e">
        <f ca="1">VLOOKUP($B171,基础扩展表!$E:$AG,MATCH(AU$2,基础扩展表!$E$1:$AG$1,0),FALSE)</f>
        <v>#N/A</v>
      </c>
      <c r="AV171" t="e">
        <f ca="1">VLOOKUP($B171,基础扩展表!$E:$AG,MATCH(AV$2,基础扩展表!$E$1:$AG$1,0),FALSE)</f>
        <v>#N/A</v>
      </c>
      <c r="AW171" t="e">
        <f ca="1">VLOOKUP($B171,基础扩展表!$E:$AG,MATCH(AW$2,基础扩展表!$E$1:$AG$1,0),FALSE)</f>
        <v>#N/A</v>
      </c>
      <c r="AX171" t="e">
        <f ca="1">VLOOKUP($B171,基础扩展表!$E:$AG,MATCH(AX$2,基础扩展表!$E$1:$AG$1,0),FALSE)</f>
        <v>#N/A</v>
      </c>
      <c r="AY171" t="e">
        <f ca="1">VLOOKUP($B171,基础扩展表!$E:$AG,MATCH(AY$2,基础扩展表!$E$1:$AG$1,0),FALSE)</f>
        <v>#N/A</v>
      </c>
      <c r="AZ171" t="e">
        <f ca="1">VLOOKUP($B171,基础扩展表!$E:$AG,MATCH(AZ$2,基础扩展表!$E$1:$AG$1,0),FALSE)</f>
        <v>#N/A</v>
      </c>
      <c r="BA171" t="e">
        <f ca="1">VLOOKUP($B171,基础扩展表!$E:$AG,MATCH(BA$2,基础扩展表!$E$1:$AG$1,0),FALSE)</f>
        <v>#N/A</v>
      </c>
      <c r="BB171" t="e">
        <f ca="1">VLOOKUP($B171,基础扩展表!$E:$AG,MATCH(BB$2,基础扩展表!$E$1:$AG$1,0),FALSE)</f>
        <v>#N/A</v>
      </c>
      <c r="BC171" t="e">
        <f ca="1">VLOOKUP($B171,基础扩展表!$E:$AG,MATCH(BC$2,基础扩展表!$E$1:$AG$1,0),FALSE)</f>
        <v>#N/A</v>
      </c>
      <c r="BD171" t="e">
        <f ca="1">VLOOKUP($B171,基础扩展表!$E:$AG,MATCH(BD$2,基础扩展表!$E$1:$AG$1,0),FALSE)</f>
        <v>#N/A</v>
      </c>
      <c r="BE171" t="e">
        <f ca="1">VLOOKUP($B171,基础扩展表!$E:$AG,MATCH(BE$2,基础扩展表!$E$1:$AG$1,0),FALSE)</f>
        <v>#N/A</v>
      </c>
      <c r="BF171" t="e">
        <f ca="1">VLOOKUP($B171,基础扩展表!$E:$AG,MATCH(BF$2,基础扩展表!$E$1:$AG$1,0),FALSE)</f>
        <v>#N/A</v>
      </c>
      <c r="BG171" t="e">
        <f ca="1">VLOOKUP($B171,基础扩展表!$E:$AG,MATCH(BG$2,基础扩展表!$E$1:$AG$1,0),FALSE)</f>
        <v>#N/A</v>
      </c>
      <c r="BH171" t="e">
        <f ca="1">VLOOKUP($B171,基础扩展表!$E:$AG,MATCH(BH$2,基础扩展表!$E$1:$AG$1,0),FALSE)</f>
        <v>#N/A</v>
      </c>
      <c r="BI171" t="e">
        <f ca="1">VLOOKUP($B171,基础扩展表!$E:$AG,MATCH(BI$2,基础扩展表!$E$1:$AG$1,0),FALSE)</f>
        <v>#N/A</v>
      </c>
      <c r="BJ171" t="e">
        <f ca="1">VLOOKUP($B171,基础扩展表!$E:$AG,MATCH(BJ$2,基础扩展表!$E$1:$AG$1,0),FALSE)</f>
        <v>#N/A</v>
      </c>
      <c r="BK171" t="e">
        <f ca="1">VLOOKUP($B171,基础扩展表!$E:$AG,MATCH(BK$2,基础扩展表!$E$1:$AG$1,0),FALSE)</f>
        <v>#N/A</v>
      </c>
      <c r="BL171" t="e">
        <f ca="1">VLOOKUP($B171,基础扩展表!$E:$AG,MATCH(BL$2,基础扩展表!$E$1:$AG$1,0),FALSE)</f>
        <v>#N/A</v>
      </c>
      <c r="BM171" t="e">
        <f ca="1">VLOOKUP($B171,基础扩展表!$E:$AG,MATCH(BM$2,基础扩展表!$E$1:$AG$1,0),FALSE)</f>
        <v>#N/A</v>
      </c>
      <c r="BN171" t="e">
        <f ca="1">VLOOKUP($B171,基础扩展表!$E:$AG,MATCH(BN$2,基础扩展表!$E$1:$AG$1,0),FALSE)</f>
        <v>#N/A</v>
      </c>
      <c r="BO171" t="e">
        <f ca="1">VLOOKUP($B171,基础扩展表!$E:$AG,MATCH(BO$2,基础扩展表!$E$1:$AG$1,0),FALSE)</f>
        <v>#N/A</v>
      </c>
      <c r="BP171" t="e">
        <f ca="1">VLOOKUP($B171,基础扩展表!$E:$AG,MATCH(BP$2,基础扩展表!$E$1:$AG$1,0),FALSE)</f>
        <v>#N/A</v>
      </c>
      <c r="BR171" t="e">
        <f ca="1">VLOOKUP(C171,模型表!D:H,5,FALSE)</f>
        <v>#N/A</v>
      </c>
    </row>
    <row r="172" spans="2:70" x14ac:dyDescent="0.2">
      <c r="B172" t="str">
        <f t="array" aca="1" ref="B172" ca="1">INDEX(基础表!$Y:$Y,SMALL(IF(基础表!$Z:$Z=0,ROW(基础表!$Z:$Z),999),ROW(H166)))&amp;""</f>
        <v/>
      </c>
      <c r="C172" t="e">
        <f ca="1">VLOOKUP(VLOOKUP($B172,基础表!$E:$G,3,FALSE),模型表!$C:$D,2,FALSE)</f>
        <v>#N/A</v>
      </c>
      <c r="E172" t="e">
        <f ca="1">VLOOKUP($B172,基础表!$E:$G,3,FALSE)</f>
        <v>#N/A</v>
      </c>
      <c r="G172" t="e">
        <f ca="1">VLOOKUP($E172,模型表!$C:$G,5,FALSE)</f>
        <v>#N/A</v>
      </c>
      <c r="H172" t="e">
        <f ca="1">VLOOKUP($E172,模型表!$C:$F,4,FALSE)</f>
        <v>#N/A</v>
      </c>
      <c r="I172" t="e">
        <f ca="1">VLOOKUP($E172,模型表!$C:$J,8,FALSE)</f>
        <v>#N/A</v>
      </c>
      <c r="K172" t="str">
        <f t="shared" ca="1" si="26"/>
        <v/>
      </c>
      <c r="L172" t="str">
        <f t="shared" ca="1" si="27"/>
        <v/>
      </c>
      <c r="M172" t="str">
        <f t="shared" ca="1" si="28"/>
        <v/>
      </c>
      <c r="N172" t="str">
        <f t="shared" ca="1" si="29"/>
        <v/>
      </c>
      <c r="O172" t="str">
        <f t="shared" ca="1" si="35"/>
        <v/>
      </c>
      <c r="P172" t="str">
        <f t="shared" ca="1" si="30"/>
        <v/>
      </c>
      <c r="Q172" t="e">
        <f ca="1">VLOOKUP($E172,模型表!$C:$K,9,FALSE)</f>
        <v>#N/A</v>
      </c>
      <c r="S172" t="e">
        <f ca="1">IF(VLOOKUP($E172,模型表!$C:$L,6,FALSE)=0,"",VLOOKUP($E172,模型表!$C:$L,10,FALSE))</f>
        <v>#N/A</v>
      </c>
      <c r="U172" t="e">
        <f ca="1">VLOOKUP($E172,模型表!$C:$Q,11,FALSE)</f>
        <v>#N/A</v>
      </c>
      <c r="Y172" t="e">
        <f ca="1">IF(VLOOKUP($E172,模型表!$C:$N,12,FALSE)="Death",VLOOKUP($E172,模型表!$C:$Q,13,FALSE),"")</f>
        <v>#N/A</v>
      </c>
      <c r="Z172" t="str">
        <f ca="1">IF($B172="","",IF(VLOOKUP($E172,模型表!$C:$O,12,FALSE)="PBuff","["&amp;VLOOKUP($E172,模型表!$C:Q,13,FALSE)&amp;"]","[]"))</f>
        <v/>
      </c>
      <c r="AA172" t="e">
        <f ca="1">VLOOKUP($B172,基础扩展表!$E:$I,5,FALSE)</f>
        <v>#N/A</v>
      </c>
      <c r="AB172" t="e">
        <f ca="1">VLOOKUP($B172,基础扩展表!$E:$I,4,FALSE)</f>
        <v>#N/A</v>
      </c>
      <c r="AC172" t="e">
        <f ca="1">VLOOKUP($B172,基础表!$E:$T,16,FALSE)</f>
        <v>#N/A</v>
      </c>
      <c r="AD172" t="str">
        <f t="shared" ca="1" si="24"/>
        <v/>
      </c>
      <c r="AE172" t="str">
        <f t="shared" ca="1" si="31"/>
        <v/>
      </c>
      <c r="AF172" t="str">
        <f t="shared" ca="1" si="32"/>
        <v/>
      </c>
      <c r="AH172" t="e">
        <f ca="1">VLOOKUP($B172,基础表!$E:$R,14,FALSE)</f>
        <v>#N/A</v>
      </c>
      <c r="AI172" t="e">
        <f ca="1">VLOOKUP($B172,基础表!$E:$S,13,FALSE)</f>
        <v>#N/A</v>
      </c>
      <c r="AK172" t="e">
        <f ca="1">VLOOKUP($B172,基础表!$E:$H,4,FALSE)</f>
        <v>#N/A</v>
      </c>
      <c r="AN172" s="23" t="e">
        <f t="shared" ca="1" si="25"/>
        <v>#N/A</v>
      </c>
      <c r="AO172" s="23" t="str">
        <f t="shared" ca="1" si="33"/>
        <v/>
      </c>
      <c r="AP172" s="23" t="str">
        <f t="shared" ca="1" si="34"/>
        <v/>
      </c>
      <c r="AR172" t="e">
        <f ca="1">VLOOKUP($B172,基础表!$E:$J,4,FALSE)</f>
        <v>#N/A</v>
      </c>
      <c r="AS172" t="e">
        <f ca="1">VLOOKUP($B172,基础表!$E:$J,5,FALSE)</f>
        <v>#N/A</v>
      </c>
      <c r="AT172" t="e">
        <f ca="1">VLOOKUP($B172,基础表!$E:$J,6,FALSE)</f>
        <v>#N/A</v>
      </c>
      <c r="AU172" t="e">
        <f ca="1">VLOOKUP($B172,基础扩展表!$E:$AG,MATCH(AU$2,基础扩展表!$E$1:$AG$1,0),FALSE)</f>
        <v>#N/A</v>
      </c>
      <c r="AV172" t="e">
        <f ca="1">VLOOKUP($B172,基础扩展表!$E:$AG,MATCH(AV$2,基础扩展表!$E$1:$AG$1,0),FALSE)</f>
        <v>#N/A</v>
      </c>
      <c r="AW172" t="e">
        <f ca="1">VLOOKUP($B172,基础扩展表!$E:$AG,MATCH(AW$2,基础扩展表!$E$1:$AG$1,0),FALSE)</f>
        <v>#N/A</v>
      </c>
      <c r="AX172" t="e">
        <f ca="1">VLOOKUP($B172,基础扩展表!$E:$AG,MATCH(AX$2,基础扩展表!$E$1:$AG$1,0),FALSE)</f>
        <v>#N/A</v>
      </c>
      <c r="AY172" t="e">
        <f ca="1">VLOOKUP($B172,基础扩展表!$E:$AG,MATCH(AY$2,基础扩展表!$E$1:$AG$1,0),FALSE)</f>
        <v>#N/A</v>
      </c>
      <c r="AZ172" t="e">
        <f ca="1">VLOOKUP($B172,基础扩展表!$E:$AG,MATCH(AZ$2,基础扩展表!$E$1:$AG$1,0),FALSE)</f>
        <v>#N/A</v>
      </c>
      <c r="BA172" t="e">
        <f ca="1">VLOOKUP($B172,基础扩展表!$E:$AG,MATCH(BA$2,基础扩展表!$E$1:$AG$1,0),FALSE)</f>
        <v>#N/A</v>
      </c>
      <c r="BB172" t="e">
        <f ca="1">VLOOKUP($B172,基础扩展表!$E:$AG,MATCH(BB$2,基础扩展表!$E$1:$AG$1,0),FALSE)</f>
        <v>#N/A</v>
      </c>
      <c r="BC172" t="e">
        <f ca="1">VLOOKUP($B172,基础扩展表!$E:$AG,MATCH(BC$2,基础扩展表!$E$1:$AG$1,0),FALSE)</f>
        <v>#N/A</v>
      </c>
      <c r="BD172" t="e">
        <f ca="1">VLOOKUP($B172,基础扩展表!$E:$AG,MATCH(BD$2,基础扩展表!$E$1:$AG$1,0),FALSE)</f>
        <v>#N/A</v>
      </c>
      <c r="BE172" t="e">
        <f ca="1">VLOOKUP($B172,基础扩展表!$E:$AG,MATCH(BE$2,基础扩展表!$E$1:$AG$1,0),FALSE)</f>
        <v>#N/A</v>
      </c>
      <c r="BF172" t="e">
        <f ca="1">VLOOKUP($B172,基础扩展表!$E:$AG,MATCH(BF$2,基础扩展表!$E$1:$AG$1,0),FALSE)</f>
        <v>#N/A</v>
      </c>
      <c r="BG172" t="e">
        <f ca="1">VLOOKUP($B172,基础扩展表!$E:$AG,MATCH(BG$2,基础扩展表!$E$1:$AG$1,0),FALSE)</f>
        <v>#N/A</v>
      </c>
      <c r="BH172" t="e">
        <f ca="1">VLOOKUP($B172,基础扩展表!$E:$AG,MATCH(BH$2,基础扩展表!$E$1:$AG$1,0),FALSE)</f>
        <v>#N/A</v>
      </c>
      <c r="BI172" t="e">
        <f ca="1">VLOOKUP($B172,基础扩展表!$E:$AG,MATCH(BI$2,基础扩展表!$E$1:$AG$1,0),FALSE)</f>
        <v>#N/A</v>
      </c>
      <c r="BJ172" t="e">
        <f ca="1">VLOOKUP($B172,基础扩展表!$E:$AG,MATCH(BJ$2,基础扩展表!$E$1:$AG$1,0),FALSE)</f>
        <v>#N/A</v>
      </c>
      <c r="BK172" t="e">
        <f ca="1">VLOOKUP($B172,基础扩展表!$E:$AG,MATCH(BK$2,基础扩展表!$E$1:$AG$1,0),FALSE)</f>
        <v>#N/A</v>
      </c>
      <c r="BL172" t="e">
        <f ca="1">VLOOKUP($B172,基础扩展表!$E:$AG,MATCH(BL$2,基础扩展表!$E$1:$AG$1,0),FALSE)</f>
        <v>#N/A</v>
      </c>
      <c r="BM172" t="e">
        <f ca="1">VLOOKUP($B172,基础扩展表!$E:$AG,MATCH(BM$2,基础扩展表!$E$1:$AG$1,0),FALSE)</f>
        <v>#N/A</v>
      </c>
      <c r="BN172" t="e">
        <f ca="1">VLOOKUP($B172,基础扩展表!$E:$AG,MATCH(BN$2,基础扩展表!$E$1:$AG$1,0),FALSE)</f>
        <v>#N/A</v>
      </c>
      <c r="BO172" t="e">
        <f ca="1">VLOOKUP($B172,基础扩展表!$E:$AG,MATCH(BO$2,基础扩展表!$E$1:$AG$1,0),FALSE)</f>
        <v>#N/A</v>
      </c>
      <c r="BP172" t="e">
        <f ca="1">VLOOKUP($B172,基础扩展表!$E:$AG,MATCH(BP$2,基础扩展表!$E$1:$AG$1,0),FALSE)</f>
        <v>#N/A</v>
      </c>
      <c r="BR172" t="e">
        <f ca="1">VLOOKUP(C172,模型表!D:H,5,FALSE)</f>
        <v>#N/A</v>
      </c>
    </row>
    <row r="173" spans="2:70" x14ac:dyDescent="0.2">
      <c r="B173" t="str">
        <f t="array" aca="1" ref="B173" ca="1">INDEX(基础表!$Y:$Y,SMALL(IF(基础表!$Z:$Z=0,ROW(基础表!$Z:$Z),999),ROW(H167)))&amp;""</f>
        <v/>
      </c>
      <c r="C173" t="e">
        <f ca="1">VLOOKUP(VLOOKUP($B173,基础表!$E:$G,3,FALSE),模型表!$C:$D,2,FALSE)</f>
        <v>#N/A</v>
      </c>
      <c r="E173" t="e">
        <f ca="1">VLOOKUP($B173,基础表!$E:$G,3,FALSE)</f>
        <v>#N/A</v>
      </c>
      <c r="G173" t="e">
        <f ca="1">VLOOKUP($E173,模型表!$C:$G,5,FALSE)</f>
        <v>#N/A</v>
      </c>
      <c r="H173" t="e">
        <f ca="1">VLOOKUP($E173,模型表!$C:$F,4,FALSE)</f>
        <v>#N/A</v>
      </c>
      <c r="I173" t="e">
        <f ca="1">VLOOKUP($E173,模型表!$C:$J,8,FALSE)</f>
        <v>#N/A</v>
      </c>
      <c r="K173" t="str">
        <f t="shared" ca="1" si="26"/>
        <v/>
      </c>
      <c r="L173" t="str">
        <f t="shared" ca="1" si="27"/>
        <v/>
      </c>
      <c r="M173" t="str">
        <f t="shared" ca="1" si="28"/>
        <v/>
      </c>
      <c r="N173" t="str">
        <f t="shared" ca="1" si="29"/>
        <v/>
      </c>
      <c r="O173" t="str">
        <f t="shared" ca="1" si="35"/>
        <v/>
      </c>
      <c r="P173" t="str">
        <f t="shared" ca="1" si="30"/>
        <v/>
      </c>
      <c r="Q173" t="e">
        <f ca="1">VLOOKUP($E173,模型表!$C:$K,9,FALSE)</f>
        <v>#N/A</v>
      </c>
      <c r="S173" t="e">
        <f ca="1">IF(VLOOKUP($E173,模型表!$C:$L,6,FALSE)=0,"",VLOOKUP($E173,模型表!$C:$L,10,FALSE))</f>
        <v>#N/A</v>
      </c>
      <c r="U173" t="e">
        <f ca="1">VLOOKUP($E173,模型表!$C:$Q,11,FALSE)</f>
        <v>#N/A</v>
      </c>
      <c r="Y173" t="e">
        <f ca="1">IF(VLOOKUP($E173,模型表!$C:$N,12,FALSE)="Death",VLOOKUP($E173,模型表!$C:$Q,13,FALSE),"")</f>
        <v>#N/A</v>
      </c>
      <c r="Z173" t="str">
        <f ca="1">IF($B173="","",IF(VLOOKUP($E173,模型表!$C:$O,12,FALSE)="PBuff","["&amp;VLOOKUP($E173,模型表!$C:Q,13,FALSE)&amp;"]","[]"))</f>
        <v/>
      </c>
      <c r="AA173" t="e">
        <f ca="1">VLOOKUP($B173,基础扩展表!$E:$I,5,FALSE)</f>
        <v>#N/A</v>
      </c>
      <c r="AB173" t="e">
        <f ca="1">VLOOKUP($B173,基础扩展表!$E:$I,4,FALSE)</f>
        <v>#N/A</v>
      </c>
      <c r="AC173" t="e">
        <f ca="1">VLOOKUP($B173,基础表!$E:$T,16,FALSE)</f>
        <v>#N/A</v>
      </c>
      <c r="AD173" t="str">
        <f t="shared" ca="1" si="24"/>
        <v/>
      </c>
      <c r="AE173" t="str">
        <f t="shared" ca="1" si="31"/>
        <v/>
      </c>
      <c r="AF173" t="str">
        <f t="shared" ca="1" si="32"/>
        <v/>
      </c>
      <c r="AH173" t="e">
        <f ca="1">VLOOKUP($B173,基础表!$E:$R,14,FALSE)</f>
        <v>#N/A</v>
      </c>
      <c r="AI173" t="e">
        <f ca="1">VLOOKUP($B173,基础表!$E:$S,13,FALSE)</f>
        <v>#N/A</v>
      </c>
      <c r="AK173" t="e">
        <f ca="1">VLOOKUP($B173,基础表!$E:$H,4,FALSE)</f>
        <v>#N/A</v>
      </c>
      <c r="AN173" s="23" t="e">
        <f t="shared" ca="1" si="25"/>
        <v>#N/A</v>
      </c>
      <c r="AO173" s="23" t="str">
        <f t="shared" ca="1" si="33"/>
        <v/>
      </c>
      <c r="AP173" s="23" t="str">
        <f t="shared" ca="1" si="34"/>
        <v/>
      </c>
      <c r="AR173" t="e">
        <f ca="1">VLOOKUP($B173,基础表!$E:$J,4,FALSE)</f>
        <v>#N/A</v>
      </c>
      <c r="AS173" t="e">
        <f ca="1">VLOOKUP($B173,基础表!$E:$J,5,FALSE)</f>
        <v>#N/A</v>
      </c>
      <c r="AT173" t="e">
        <f ca="1">VLOOKUP($B173,基础表!$E:$J,6,FALSE)</f>
        <v>#N/A</v>
      </c>
      <c r="AU173" t="e">
        <f ca="1">VLOOKUP($B173,基础扩展表!$E:$AG,MATCH(AU$2,基础扩展表!$E$1:$AG$1,0),FALSE)</f>
        <v>#N/A</v>
      </c>
      <c r="AV173" t="e">
        <f ca="1">VLOOKUP($B173,基础扩展表!$E:$AG,MATCH(AV$2,基础扩展表!$E$1:$AG$1,0),FALSE)</f>
        <v>#N/A</v>
      </c>
      <c r="AW173" t="e">
        <f ca="1">VLOOKUP($B173,基础扩展表!$E:$AG,MATCH(AW$2,基础扩展表!$E$1:$AG$1,0),FALSE)</f>
        <v>#N/A</v>
      </c>
      <c r="AX173" t="e">
        <f ca="1">VLOOKUP($B173,基础扩展表!$E:$AG,MATCH(AX$2,基础扩展表!$E$1:$AG$1,0),FALSE)</f>
        <v>#N/A</v>
      </c>
      <c r="AY173" t="e">
        <f ca="1">VLOOKUP($B173,基础扩展表!$E:$AG,MATCH(AY$2,基础扩展表!$E$1:$AG$1,0),FALSE)</f>
        <v>#N/A</v>
      </c>
      <c r="AZ173" t="e">
        <f ca="1">VLOOKUP($B173,基础扩展表!$E:$AG,MATCH(AZ$2,基础扩展表!$E$1:$AG$1,0),FALSE)</f>
        <v>#N/A</v>
      </c>
      <c r="BA173" t="e">
        <f ca="1">VLOOKUP($B173,基础扩展表!$E:$AG,MATCH(BA$2,基础扩展表!$E$1:$AG$1,0),FALSE)</f>
        <v>#N/A</v>
      </c>
      <c r="BB173" t="e">
        <f ca="1">VLOOKUP($B173,基础扩展表!$E:$AG,MATCH(BB$2,基础扩展表!$E$1:$AG$1,0),FALSE)</f>
        <v>#N/A</v>
      </c>
      <c r="BC173" t="e">
        <f ca="1">VLOOKUP($B173,基础扩展表!$E:$AG,MATCH(BC$2,基础扩展表!$E$1:$AG$1,0),FALSE)</f>
        <v>#N/A</v>
      </c>
      <c r="BD173" t="e">
        <f ca="1">VLOOKUP($B173,基础扩展表!$E:$AG,MATCH(BD$2,基础扩展表!$E$1:$AG$1,0),FALSE)</f>
        <v>#N/A</v>
      </c>
      <c r="BE173" t="e">
        <f ca="1">VLOOKUP($B173,基础扩展表!$E:$AG,MATCH(BE$2,基础扩展表!$E$1:$AG$1,0),FALSE)</f>
        <v>#N/A</v>
      </c>
      <c r="BF173" t="e">
        <f ca="1">VLOOKUP($B173,基础扩展表!$E:$AG,MATCH(BF$2,基础扩展表!$E$1:$AG$1,0),FALSE)</f>
        <v>#N/A</v>
      </c>
      <c r="BG173" t="e">
        <f ca="1">VLOOKUP($B173,基础扩展表!$E:$AG,MATCH(BG$2,基础扩展表!$E$1:$AG$1,0),FALSE)</f>
        <v>#N/A</v>
      </c>
      <c r="BH173" t="e">
        <f ca="1">VLOOKUP($B173,基础扩展表!$E:$AG,MATCH(BH$2,基础扩展表!$E$1:$AG$1,0),FALSE)</f>
        <v>#N/A</v>
      </c>
      <c r="BI173" t="e">
        <f ca="1">VLOOKUP($B173,基础扩展表!$E:$AG,MATCH(BI$2,基础扩展表!$E$1:$AG$1,0),FALSE)</f>
        <v>#N/A</v>
      </c>
      <c r="BJ173" t="e">
        <f ca="1">VLOOKUP($B173,基础扩展表!$E:$AG,MATCH(BJ$2,基础扩展表!$E$1:$AG$1,0),FALSE)</f>
        <v>#N/A</v>
      </c>
      <c r="BK173" t="e">
        <f ca="1">VLOOKUP($B173,基础扩展表!$E:$AG,MATCH(BK$2,基础扩展表!$E$1:$AG$1,0),FALSE)</f>
        <v>#N/A</v>
      </c>
      <c r="BL173" t="e">
        <f ca="1">VLOOKUP($B173,基础扩展表!$E:$AG,MATCH(BL$2,基础扩展表!$E$1:$AG$1,0),FALSE)</f>
        <v>#N/A</v>
      </c>
      <c r="BM173" t="e">
        <f ca="1">VLOOKUP($B173,基础扩展表!$E:$AG,MATCH(BM$2,基础扩展表!$E$1:$AG$1,0),FALSE)</f>
        <v>#N/A</v>
      </c>
      <c r="BN173" t="e">
        <f ca="1">VLOOKUP($B173,基础扩展表!$E:$AG,MATCH(BN$2,基础扩展表!$E$1:$AG$1,0),FALSE)</f>
        <v>#N/A</v>
      </c>
      <c r="BO173" t="e">
        <f ca="1">VLOOKUP($B173,基础扩展表!$E:$AG,MATCH(BO$2,基础扩展表!$E$1:$AG$1,0),FALSE)</f>
        <v>#N/A</v>
      </c>
      <c r="BP173" t="e">
        <f ca="1">VLOOKUP($B173,基础扩展表!$E:$AG,MATCH(BP$2,基础扩展表!$E$1:$AG$1,0),FALSE)</f>
        <v>#N/A</v>
      </c>
      <c r="BR173" t="e">
        <f ca="1">VLOOKUP(C173,模型表!D:H,5,FALSE)</f>
        <v>#N/A</v>
      </c>
    </row>
    <row r="174" spans="2:70" x14ac:dyDescent="0.2">
      <c r="B174" t="str">
        <f t="array" aca="1" ref="B174" ca="1">INDEX(基础表!$Y:$Y,SMALL(IF(基础表!$Z:$Z=0,ROW(基础表!$Z:$Z),999),ROW(H168)))&amp;""</f>
        <v/>
      </c>
      <c r="C174" t="e">
        <f ca="1">VLOOKUP(VLOOKUP($B174,基础表!$E:$G,3,FALSE),模型表!$C:$D,2,FALSE)</f>
        <v>#N/A</v>
      </c>
      <c r="E174" t="e">
        <f ca="1">VLOOKUP($B174,基础表!$E:$G,3,FALSE)</f>
        <v>#N/A</v>
      </c>
      <c r="G174" t="e">
        <f ca="1">VLOOKUP($E174,模型表!$C:$G,5,FALSE)</f>
        <v>#N/A</v>
      </c>
      <c r="H174" t="e">
        <f ca="1">VLOOKUP($E174,模型表!$C:$F,4,FALSE)</f>
        <v>#N/A</v>
      </c>
      <c r="I174" t="e">
        <f ca="1">VLOOKUP($E174,模型表!$C:$J,8,FALSE)</f>
        <v>#N/A</v>
      </c>
      <c r="K174" t="str">
        <f t="shared" ca="1" si="26"/>
        <v/>
      </c>
      <c r="L174" t="str">
        <f t="shared" ca="1" si="27"/>
        <v/>
      </c>
      <c r="M174" t="str">
        <f t="shared" ca="1" si="28"/>
        <v/>
      </c>
      <c r="N174" t="str">
        <f t="shared" ca="1" si="29"/>
        <v/>
      </c>
      <c r="O174" t="str">
        <f t="shared" ca="1" si="35"/>
        <v/>
      </c>
      <c r="P174" t="str">
        <f t="shared" ca="1" si="30"/>
        <v/>
      </c>
      <c r="Q174" t="e">
        <f ca="1">VLOOKUP($E174,模型表!$C:$K,9,FALSE)</f>
        <v>#N/A</v>
      </c>
      <c r="S174" t="e">
        <f ca="1">IF(VLOOKUP($E174,模型表!$C:$L,6,FALSE)=0,"",VLOOKUP($E174,模型表!$C:$L,10,FALSE))</f>
        <v>#N/A</v>
      </c>
      <c r="U174" t="e">
        <f ca="1">VLOOKUP($E174,模型表!$C:$Q,11,FALSE)</f>
        <v>#N/A</v>
      </c>
      <c r="Y174" t="e">
        <f ca="1">IF(VLOOKUP($E174,模型表!$C:$N,12,FALSE)="Death",VLOOKUP($E174,模型表!$C:$Q,13,FALSE),"")</f>
        <v>#N/A</v>
      </c>
      <c r="Z174" t="str">
        <f ca="1">IF($B174="","",IF(VLOOKUP($E174,模型表!$C:$O,12,FALSE)="PBuff","["&amp;VLOOKUP($E174,模型表!$C:Q,13,FALSE)&amp;"]","[]"))</f>
        <v/>
      </c>
      <c r="AA174" t="e">
        <f ca="1">VLOOKUP($B174,基础扩展表!$E:$I,5,FALSE)</f>
        <v>#N/A</v>
      </c>
      <c r="AB174" t="e">
        <f ca="1">VLOOKUP($B174,基础扩展表!$E:$I,4,FALSE)</f>
        <v>#N/A</v>
      </c>
      <c r="AC174" t="e">
        <f ca="1">VLOOKUP($B174,基础表!$E:$T,16,FALSE)</f>
        <v>#N/A</v>
      </c>
      <c r="AD174" t="str">
        <f t="shared" ca="1" si="24"/>
        <v/>
      </c>
      <c r="AE174" t="str">
        <f t="shared" ca="1" si="31"/>
        <v/>
      </c>
      <c r="AF174" t="str">
        <f t="shared" ca="1" si="32"/>
        <v/>
      </c>
      <c r="AH174" t="e">
        <f ca="1">VLOOKUP($B174,基础表!$E:$R,14,FALSE)</f>
        <v>#N/A</v>
      </c>
      <c r="AI174" t="e">
        <f ca="1">VLOOKUP($B174,基础表!$E:$S,13,FALSE)</f>
        <v>#N/A</v>
      </c>
      <c r="AK174" t="e">
        <f ca="1">VLOOKUP($B174,基础表!$E:$H,4,FALSE)</f>
        <v>#N/A</v>
      </c>
      <c r="AN174" s="23" t="e">
        <f t="shared" ca="1" si="25"/>
        <v>#N/A</v>
      </c>
      <c r="AO174" s="23" t="str">
        <f t="shared" ca="1" si="33"/>
        <v/>
      </c>
      <c r="AP174" s="23" t="str">
        <f t="shared" ca="1" si="34"/>
        <v/>
      </c>
      <c r="AR174" t="e">
        <f ca="1">VLOOKUP($B174,基础表!$E:$J,4,FALSE)</f>
        <v>#N/A</v>
      </c>
      <c r="AS174" t="e">
        <f ca="1">VLOOKUP($B174,基础表!$E:$J,5,FALSE)</f>
        <v>#N/A</v>
      </c>
      <c r="AT174" t="e">
        <f ca="1">VLOOKUP($B174,基础表!$E:$J,6,FALSE)</f>
        <v>#N/A</v>
      </c>
      <c r="AU174" t="e">
        <f ca="1">VLOOKUP($B174,基础扩展表!$E:$AG,MATCH(AU$2,基础扩展表!$E$1:$AG$1,0),FALSE)</f>
        <v>#N/A</v>
      </c>
      <c r="AV174" t="e">
        <f ca="1">VLOOKUP($B174,基础扩展表!$E:$AG,MATCH(AV$2,基础扩展表!$E$1:$AG$1,0),FALSE)</f>
        <v>#N/A</v>
      </c>
      <c r="AW174" t="e">
        <f ca="1">VLOOKUP($B174,基础扩展表!$E:$AG,MATCH(AW$2,基础扩展表!$E$1:$AG$1,0),FALSE)</f>
        <v>#N/A</v>
      </c>
      <c r="AX174" t="e">
        <f ca="1">VLOOKUP($B174,基础扩展表!$E:$AG,MATCH(AX$2,基础扩展表!$E$1:$AG$1,0),FALSE)</f>
        <v>#N/A</v>
      </c>
      <c r="AY174" t="e">
        <f ca="1">VLOOKUP($B174,基础扩展表!$E:$AG,MATCH(AY$2,基础扩展表!$E$1:$AG$1,0),FALSE)</f>
        <v>#N/A</v>
      </c>
      <c r="AZ174" t="e">
        <f ca="1">VLOOKUP($B174,基础扩展表!$E:$AG,MATCH(AZ$2,基础扩展表!$E$1:$AG$1,0),FALSE)</f>
        <v>#N/A</v>
      </c>
      <c r="BA174" t="e">
        <f ca="1">VLOOKUP($B174,基础扩展表!$E:$AG,MATCH(BA$2,基础扩展表!$E$1:$AG$1,0),FALSE)</f>
        <v>#N/A</v>
      </c>
      <c r="BB174" t="e">
        <f ca="1">VLOOKUP($B174,基础扩展表!$E:$AG,MATCH(BB$2,基础扩展表!$E$1:$AG$1,0),FALSE)</f>
        <v>#N/A</v>
      </c>
      <c r="BC174" t="e">
        <f ca="1">VLOOKUP($B174,基础扩展表!$E:$AG,MATCH(BC$2,基础扩展表!$E$1:$AG$1,0),FALSE)</f>
        <v>#N/A</v>
      </c>
      <c r="BD174" t="e">
        <f ca="1">VLOOKUP($B174,基础扩展表!$E:$AG,MATCH(BD$2,基础扩展表!$E$1:$AG$1,0),FALSE)</f>
        <v>#N/A</v>
      </c>
      <c r="BE174" t="e">
        <f ca="1">VLOOKUP($B174,基础扩展表!$E:$AG,MATCH(BE$2,基础扩展表!$E$1:$AG$1,0),FALSE)</f>
        <v>#N/A</v>
      </c>
      <c r="BF174" t="e">
        <f ca="1">VLOOKUP($B174,基础扩展表!$E:$AG,MATCH(BF$2,基础扩展表!$E$1:$AG$1,0),FALSE)</f>
        <v>#N/A</v>
      </c>
      <c r="BG174" t="e">
        <f ca="1">VLOOKUP($B174,基础扩展表!$E:$AG,MATCH(BG$2,基础扩展表!$E$1:$AG$1,0),FALSE)</f>
        <v>#N/A</v>
      </c>
      <c r="BH174" t="e">
        <f ca="1">VLOOKUP($B174,基础扩展表!$E:$AG,MATCH(BH$2,基础扩展表!$E$1:$AG$1,0),FALSE)</f>
        <v>#N/A</v>
      </c>
      <c r="BI174" t="e">
        <f ca="1">VLOOKUP($B174,基础扩展表!$E:$AG,MATCH(BI$2,基础扩展表!$E$1:$AG$1,0),FALSE)</f>
        <v>#N/A</v>
      </c>
      <c r="BJ174" t="e">
        <f ca="1">VLOOKUP($B174,基础扩展表!$E:$AG,MATCH(BJ$2,基础扩展表!$E$1:$AG$1,0),FALSE)</f>
        <v>#N/A</v>
      </c>
      <c r="BK174" t="e">
        <f ca="1">VLOOKUP($B174,基础扩展表!$E:$AG,MATCH(BK$2,基础扩展表!$E$1:$AG$1,0),FALSE)</f>
        <v>#N/A</v>
      </c>
      <c r="BL174" t="e">
        <f ca="1">VLOOKUP($B174,基础扩展表!$E:$AG,MATCH(BL$2,基础扩展表!$E$1:$AG$1,0),FALSE)</f>
        <v>#N/A</v>
      </c>
      <c r="BM174" t="e">
        <f ca="1">VLOOKUP($B174,基础扩展表!$E:$AG,MATCH(BM$2,基础扩展表!$E$1:$AG$1,0),FALSE)</f>
        <v>#N/A</v>
      </c>
      <c r="BN174" t="e">
        <f ca="1">VLOOKUP($B174,基础扩展表!$E:$AG,MATCH(BN$2,基础扩展表!$E$1:$AG$1,0),FALSE)</f>
        <v>#N/A</v>
      </c>
      <c r="BO174" t="e">
        <f ca="1">VLOOKUP($B174,基础扩展表!$E:$AG,MATCH(BO$2,基础扩展表!$E$1:$AG$1,0),FALSE)</f>
        <v>#N/A</v>
      </c>
      <c r="BP174" t="e">
        <f ca="1">VLOOKUP($B174,基础扩展表!$E:$AG,MATCH(BP$2,基础扩展表!$E$1:$AG$1,0),FALSE)</f>
        <v>#N/A</v>
      </c>
      <c r="BR174" t="e">
        <f ca="1">VLOOKUP(C174,模型表!D:H,5,FALSE)</f>
        <v>#N/A</v>
      </c>
    </row>
    <row r="175" spans="2:70" x14ac:dyDescent="0.2">
      <c r="B175" t="str">
        <f t="array" aca="1" ref="B175" ca="1">INDEX(基础表!$Y:$Y,SMALL(IF(基础表!$Z:$Z=0,ROW(基础表!$Z:$Z),999),ROW(H169)))&amp;""</f>
        <v/>
      </c>
      <c r="C175" t="e">
        <f ca="1">VLOOKUP(VLOOKUP($B175,基础表!$E:$G,3,FALSE),模型表!$C:$D,2,FALSE)</f>
        <v>#N/A</v>
      </c>
      <c r="E175" t="e">
        <f ca="1">VLOOKUP($B175,基础表!$E:$G,3,FALSE)</f>
        <v>#N/A</v>
      </c>
      <c r="G175" t="e">
        <f ca="1">VLOOKUP($E175,模型表!$C:$G,5,FALSE)</f>
        <v>#N/A</v>
      </c>
      <c r="H175" t="e">
        <f ca="1">VLOOKUP($E175,模型表!$C:$F,4,FALSE)</f>
        <v>#N/A</v>
      </c>
      <c r="I175" t="e">
        <f ca="1">VLOOKUP($E175,模型表!$C:$J,8,FALSE)</f>
        <v>#N/A</v>
      </c>
      <c r="K175" t="str">
        <f t="shared" ca="1" si="26"/>
        <v/>
      </c>
      <c r="L175" t="str">
        <f t="shared" ca="1" si="27"/>
        <v/>
      </c>
      <c r="M175" t="str">
        <f t="shared" ca="1" si="28"/>
        <v/>
      </c>
      <c r="N175" t="str">
        <f t="shared" ca="1" si="29"/>
        <v/>
      </c>
      <c r="O175" t="str">
        <f t="shared" ca="1" si="35"/>
        <v/>
      </c>
      <c r="P175" t="str">
        <f t="shared" ca="1" si="30"/>
        <v/>
      </c>
      <c r="Q175" t="e">
        <f ca="1">VLOOKUP($E175,模型表!$C:$K,9,FALSE)</f>
        <v>#N/A</v>
      </c>
      <c r="S175" t="e">
        <f ca="1">IF(VLOOKUP($E175,模型表!$C:$L,6,FALSE)=0,"",VLOOKUP($E175,模型表!$C:$L,10,FALSE))</f>
        <v>#N/A</v>
      </c>
      <c r="U175" t="e">
        <f ca="1">VLOOKUP($E175,模型表!$C:$Q,11,FALSE)</f>
        <v>#N/A</v>
      </c>
      <c r="Y175" t="e">
        <f ca="1">IF(VLOOKUP($E175,模型表!$C:$N,12,FALSE)="Death",VLOOKUP($E175,模型表!$C:$Q,13,FALSE),"")</f>
        <v>#N/A</v>
      </c>
      <c r="Z175" t="str">
        <f ca="1">IF($B175="","",IF(VLOOKUP($E175,模型表!$C:$O,12,FALSE)="PBuff","["&amp;VLOOKUP($E175,模型表!$C:Q,13,FALSE)&amp;"]","[]"))</f>
        <v/>
      </c>
      <c r="AA175" t="e">
        <f ca="1">VLOOKUP($B175,基础扩展表!$E:$I,5,FALSE)</f>
        <v>#N/A</v>
      </c>
      <c r="AB175" t="e">
        <f ca="1">VLOOKUP($B175,基础扩展表!$E:$I,4,FALSE)</f>
        <v>#N/A</v>
      </c>
      <c r="AC175" t="e">
        <f ca="1">VLOOKUP($B175,基础表!$E:$T,16,FALSE)</f>
        <v>#N/A</v>
      </c>
      <c r="AD175" t="str">
        <f t="shared" ca="1" si="24"/>
        <v/>
      </c>
      <c r="AE175" t="str">
        <f t="shared" ca="1" si="31"/>
        <v/>
      </c>
      <c r="AF175" t="str">
        <f t="shared" ca="1" si="32"/>
        <v/>
      </c>
      <c r="AH175" t="e">
        <f ca="1">VLOOKUP($B175,基础表!$E:$R,14,FALSE)</f>
        <v>#N/A</v>
      </c>
      <c r="AI175" t="e">
        <f ca="1">VLOOKUP($B175,基础表!$E:$S,13,FALSE)</f>
        <v>#N/A</v>
      </c>
      <c r="AK175" t="e">
        <f ca="1">VLOOKUP($B175,基础表!$E:$H,4,FALSE)</f>
        <v>#N/A</v>
      </c>
      <c r="AN175" s="23" t="e">
        <f t="shared" ca="1" si="25"/>
        <v>#N/A</v>
      </c>
      <c r="AO175" s="23" t="str">
        <f t="shared" ca="1" si="33"/>
        <v/>
      </c>
      <c r="AP175" s="23" t="str">
        <f t="shared" ca="1" si="34"/>
        <v/>
      </c>
      <c r="AR175" t="e">
        <f ca="1">VLOOKUP($B175,基础表!$E:$J,4,FALSE)</f>
        <v>#N/A</v>
      </c>
      <c r="AS175" t="e">
        <f ca="1">VLOOKUP($B175,基础表!$E:$J,5,FALSE)</f>
        <v>#N/A</v>
      </c>
      <c r="AT175" t="e">
        <f ca="1">VLOOKUP($B175,基础表!$E:$J,6,FALSE)</f>
        <v>#N/A</v>
      </c>
      <c r="AU175" t="e">
        <f ca="1">VLOOKUP($B175,基础扩展表!$E:$AG,MATCH(AU$2,基础扩展表!$E$1:$AG$1,0),FALSE)</f>
        <v>#N/A</v>
      </c>
      <c r="AV175" t="e">
        <f ca="1">VLOOKUP($B175,基础扩展表!$E:$AG,MATCH(AV$2,基础扩展表!$E$1:$AG$1,0),FALSE)</f>
        <v>#N/A</v>
      </c>
      <c r="AW175" t="e">
        <f ca="1">VLOOKUP($B175,基础扩展表!$E:$AG,MATCH(AW$2,基础扩展表!$E$1:$AG$1,0),FALSE)</f>
        <v>#N/A</v>
      </c>
      <c r="AX175" t="e">
        <f ca="1">VLOOKUP($B175,基础扩展表!$E:$AG,MATCH(AX$2,基础扩展表!$E$1:$AG$1,0),FALSE)</f>
        <v>#N/A</v>
      </c>
      <c r="AY175" t="e">
        <f ca="1">VLOOKUP($B175,基础扩展表!$E:$AG,MATCH(AY$2,基础扩展表!$E$1:$AG$1,0),FALSE)</f>
        <v>#N/A</v>
      </c>
      <c r="AZ175" t="e">
        <f ca="1">VLOOKUP($B175,基础扩展表!$E:$AG,MATCH(AZ$2,基础扩展表!$E$1:$AG$1,0),FALSE)</f>
        <v>#N/A</v>
      </c>
      <c r="BA175" t="e">
        <f ca="1">VLOOKUP($B175,基础扩展表!$E:$AG,MATCH(BA$2,基础扩展表!$E$1:$AG$1,0),FALSE)</f>
        <v>#N/A</v>
      </c>
      <c r="BB175" t="e">
        <f ca="1">VLOOKUP($B175,基础扩展表!$E:$AG,MATCH(BB$2,基础扩展表!$E$1:$AG$1,0),FALSE)</f>
        <v>#N/A</v>
      </c>
      <c r="BC175" t="e">
        <f ca="1">VLOOKUP($B175,基础扩展表!$E:$AG,MATCH(BC$2,基础扩展表!$E$1:$AG$1,0),FALSE)</f>
        <v>#N/A</v>
      </c>
      <c r="BD175" t="e">
        <f ca="1">VLOOKUP($B175,基础扩展表!$E:$AG,MATCH(BD$2,基础扩展表!$E$1:$AG$1,0),FALSE)</f>
        <v>#N/A</v>
      </c>
      <c r="BE175" t="e">
        <f ca="1">VLOOKUP($B175,基础扩展表!$E:$AG,MATCH(BE$2,基础扩展表!$E$1:$AG$1,0),FALSE)</f>
        <v>#N/A</v>
      </c>
      <c r="BF175" t="e">
        <f ca="1">VLOOKUP($B175,基础扩展表!$E:$AG,MATCH(BF$2,基础扩展表!$E$1:$AG$1,0),FALSE)</f>
        <v>#N/A</v>
      </c>
      <c r="BG175" t="e">
        <f ca="1">VLOOKUP($B175,基础扩展表!$E:$AG,MATCH(BG$2,基础扩展表!$E$1:$AG$1,0),FALSE)</f>
        <v>#N/A</v>
      </c>
      <c r="BH175" t="e">
        <f ca="1">VLOOKUP($B175,基础扩展表!$E:$AG,MATCH(BH$2,基础扩展表!$E$1:$AG$1,0),FALSE)</f>
        <v>#N/A</v>
      </c>
      <c r="BI175" t="e">
        <f ca="1">VLOOKUP($B175,基础扩展表!$E:$AG,MATCH(BI$2,基础扩展表!$E$1:$AG$1,0),FALSE)</f>
        <v>#N/A</v>
      </c>
      <c r="BJ175" t="e">
        <f ca="1">VLOOKUP($B175,基础扩展表!$E:$AG,MATCH(BJ$2,基础扩展表!$E$1:$AG$1,0),FALSE)</f>
        <v>#N/A</v>
      </c>
      <c r="BK175" t="e">
        <f ca="1">VLOOKUP($B175,基础扩展表!$E:$AG,MATCH(BK$2,基础扩展表!$E$1:$AG$1,0),FALSE)</f>
        <v>#N/A</v>
      </c>
      <c r="BL175" t="e">
        <f ca="1">VLOOKUP($B175,基础扩展表!$E:$AG,MATCH(BL$2,基础扩展表!$E$1:$AG$1,0),FALSE)</f>
        <v>#N/A</v>
      </c>
      <c r="BM175" t="e">
        <f ca="1">VLOOKUP($B175,基础扩展表!$E:$AG,MATCH(BM$2,基础扩展表!$E$1:$AG$1,0),FALSE)</f>
        <v>#N/A</v>
      </c>
      <c r="BN175" t="e">
        <f ca="1">VLOOKUP($B175,基础扩展表!$E:$AG,MATCH(BN$2,基础扩展表!$E$1:$AG$1,0),FALSE)</f>
        <v>#N/A</v>
      </c>
      <c r="BO175" t="e">
        <f ca="1">VLOOKUP($B175,基础扩展表!$E:$AG,MATCH(BO$2,基础扩展表!$E$1:$AG$1,0),FALSE)</f>
        <v>#N/A</v>
      </c>
      <c r="BP175" t="e">
        <f ca="1">VLOOKUP($B175,基础扩展表!$E:$AG,MATCH(BP$2,基础扩展表!$E$1:$AG$1,0),FALSE)</f>
        <v>#N/A</v>
      </c>
      <c r="BR175" t="e">
        <f ca="1">VLOOKUP(C175,模型表!D:H,5,FALSE)</f>
        <v>#N/A</v>
      </c>
    </row>
    <row r="176" spans="2:70" x14ac:dyDescent="0.2">
      <c r="B176" t="str">
        <f t="array" aca="1" ref="B176" ca="1">INDEX(基础表!$Y:$Y,SMALL(IF(基础表!$Z:$Z=0,ROW(基础表!$Z:$Z),999),ROW(H170)))&amp;""</f>
        <v/>
      </c>
      <c r="C176" t="e">
        <f ca="1">VLOOKUP(VLOOKUP($B176,基础表!$E:$G,3,FALSE),模型表!$C:$D,2,FALSE)</f>
        <v>#N/A</v>
      </c>
      <c r="E176" t="e">
        <f ca="1">VLOOKUP($B176,基础表!$E:$G,3,FALSE)</f>
        <v>#N/A</v>
      </c>
      <c r="G176" t="e">
        <f ca="1">VLOOKUP($E176,模型表!$C:$G,5,FALSE)</f>
        <v>#N/A</v>
      </c>
      <c r="H176" t="e">
        <f ca="1">VLOOKUP($E176,模型表!$C:$F,4,FALSE)</f>
        <v>#N/A</v>
      </c>
      <c r="I176" t="e">
        <f ca="1">VLOOKUP($E176,模型表!$C:$J,8,FALSE)</f>
        <v>#N/A</v>
      </c>
      <c r="K176" t="str">
        <f t="shared" ca="1" si="26"/>
        <v/>
      </c>
      <c r="L176" t="str">
        <f t="shared" ca="1" si="27"/>
        <v/>
      </c>
      <c r="M176" t="str">
        <f t="shared" ca="1" si="28"/>
        <v/>
      </c>
      <c r="N176" t="str">
        <f t="shared" ca="1" si="29"/>
        <v/>
      </c>
      <c r="O176" t="str">
        <f t="shared" ca="1" si="35"/>
        <v/>
      </c>
      <c r="P176" t="str">
        <f t="shared" ca="1" si="30"/>
        <v/>
      </c>
      <c r="Q176" t="e">
        <f ca="1">VLOOKUP($E176,模型表!$C:$K,9,FALSE)</f>
        <v>#N/A</v>
      </c>
      <c r="S176" t="e">
        <f ca="1">IF(VLOOKUP($E176,模型表!$C:$L,6,FALSE)=0,"",VLOOKUP($E176,模型表!$C:$L,10,FALSE))</f>
        <v>#N/A</v>
      </c>
      <c r="U176" t="e">
        <f ca="1">VLOOKUP($E176,模型表!$C:$Q,11,FALSE)</f>
        <v>#N/A</v>
      </c>
      <c r="Y176" t="e">
        <f ca="1">IF(VLOOKUP($E176,模型表!$C:$N,12,FALSE)="Death",VLOOKUP($E176,模型表!$C:$Q,13,FALSE),"")</f>
        <v>#N/A</v>
      </c>
      <c r="Z176" t="str">
        <f ca="1">IF($B176="","",IF(VLOOKUP($E176,模型表!$C:$O,12,FALSE)="PBuff","["&amp;VLOOKUP($E176,模型表!$C:Q,13,FALSE)&amp;"]","[]"))</f>
        <v/>
      </c>
      <c r="AA176" t="e">
        <f ca="1">VLOOKUP($B176,基础扩展表!$E:$I,5,FALSE)</f>
        <v>#N/A</v>
      </c>
      <c r="AB176" t="e">
        <f ca="1">VLOOKUP($B176,基础扩展表!$E:$I,4,FALSE)</f>
        <v>#N/A</v>
      </c>
      <c r="AC176" t="e">
        <f ca="1">VLOOKUP($B176,基础表!$E:$T,16,FALSE)</f>
        <v>#N/A</v>
      </c>
      <c r="AD176" t="str">
        <f t="shared" ca="1" si="24"/>
        <v/>
      </c>
      <c r="AE176" t="str">
        <f t="shared" ca="1" si="31"/>
        <v/>
      </c>
      <c r="AF176" t="str">
        <f t="shared" ca="1" si="32"/>
        <v/>
      </c>
      <c r="AH176" t="e">
        <f ca="1">VLOOKUP($B176,基础表!$E:$R,14,FALSE)</f>
        <v>#N/A</v>
      </c>
      <c r="AI176" t="e">
        <f ca="1">VLOOKUP($B176,基础表!$E:$S,13,FALSE)</f>
        <v>#N/A</v>
      </c>
      <c r="AK176" t="e">
        <f ca="1">VLOOKUP($B176,基础表!$E:$H,4,FALSE)</f>
        <v>#N/A</v>
      </c>
      <c r="AN176" s="23" t="e">
        <f t="shared" ca="1" si="25"/>
        <v>#N/A</v>
      </c>
      <c r="AO176" s="23" t="str">
        <f t="shared" ca="1" si="33"/>
        <v/>
      </c>
      <c r="AP176" s="23" t="str">
        <f t="shared" ca="1" si="34"/>
        <v/>
      </c>
      <c r="AR176" t="e">
        <f ca="1">VLOOKUP($B176,基础表!$E:$J,4,FALSE)</f>
        <v>#N/A</v>
      </c>
      <c r="AS176" t="e">
        <f ca="1">VLOOKUP($B176,基础表!$E:$J,5,FALSE)</f>
        <v>#N/A</v>
      </c>
      <c r="AT176" t="e">
        <f ca="1">VLOOKUP($B176,基础表!$E:$J,6,FALSE)</f>
        <v>#N/A</v>
      </c>
      <c r="AU176" t="e">
        <f ca="1">VLOOKUP($B176,基础扩展表!$E:$AG,MATCH(AU$2,基础扩展表!$E$1:$AG$1,0),FALSE)</f>
        <v>#N/A</v>
      </c>
      <c r="AV176" t="e">
        <f ca="1">VLOOKUP($B176,基础扩展表!$E:$AG,MATCH(AV$2,基础扩展表!$E$1:$AG$1,0),FALSE)</f>
        <v>#N/A</v>
      </c>
      <c r="AW176" t="e">
        <f ca="1">VLOOKUP($B176,基础扩展表!$E:$AG,MATCH(AW$2,基础扩展表!$E$1:$AG$1,0),FALSE)</f>
        <v>#N/A</v>
      </c>
      <c r="AX176" t="e">
        <f ca="1">VLOOKUP($B176,基础扩展表!$E:$AG,MATCH(AX$2,基础扩展表!$E$1:$AG$1,0),FALSE)</f>
        <v>#N/A</v>
      </c>
      <c r="AY176" t="e">
        <f ca="1">VLOOKUP($B176,基础扩展表!$E:$AG,MATCH(AY$2,基础扩展表!$E$1:$AG$1,0),FALSE)</f>
        <v>#N/A</v>
      </c>
      <c r="AZ176" t="e">
        <f ca="1">VLOOKUP($B176,基础扩展表!$E:$AG,MATCH(AZ$2,基础扩展表!$E$1:$AG$1,0),FALSE)</f>
        <v>#N/A</v>
      </c>
      <c r="BA176" t="e">
        <f ca="1">VLOOKUP($B176,基础扩展表!$E:$AG,MATCH(BA$2,基础扩展表!$E$1:$AG$1,0),FALSE)</f>
        <v>#N/A</v>
      </c>
      <c r="BB176" t="e">
        <f ca="1">VLOOKUP($B176,基础扩展表!$E:$AG,MATCH(BB$2,基础扩展表!$E$1:$AG$1,0),FALSE)</f>
        <v>#N/A</v>
      </c>
      <c r="BC176" t="e">
        <f ca="1">VLOOKUP($B176,基础扩展表!$E:$AG,MATCH(BC$2,基础扩展表!$E$1:$AG$1,0),FALSE)</f>
        <v>#N/A</v>
      </c>
      <c r="BD176" t="e">
        <f ca="1">VLOOKUP($B176,基础扩展表!$E:$AG,MATCH(BD$2,基础扩展表!$E$1:$AG$1,0),FALSE)</f>
        <v>#N/A</v>
      </c>
      <c r="BE176" t="e">
        <f ca="1">VLOOKUP($B176,基础扩展表!$E:$AG,MATCH(BE$2,基础扩展表!$E$1:$AG$1,0),FALSE)</f>
        <v>#N/A</v>
      </c>
      <c r="BF176" t="e">
        <f ca="1">VLOOKUP($B176,基础扩展表!$E:$AG,MATCH(BF$2,基础扩展表!$E$1:$AG$1,0),FALSE)</f>
        <v>#N/A</v>
      </c>
      <c r="BG176" t="e">
        <f ca="1">VLOOKUP($B176,基础扩展表!$E:$AG,MATCH(BG$2,基础扩展表!$E$1:$AG$1,0),FALSE)</f>
        <v>#N/A</v>
      </c>
      <c r="BH176" t="e">
        <f ca="1">VLOOKUP($B176,基础扩展表!$E:$AG,MATCH(BH$2,基础扩展表!$E$1:$AG$1,0),FALSE)</f>
        <v>#N/A</v>
      </c>
      <c r="BI176" t="e">
        <f ca="1">VLOOKUP($B176,基础扩展表!$E:$AG,MATCH(BI$2,基础扩展表!$E$1:$AG$1,0),FALSE)</f>
        <v>#N/A</v>
      </c>
      <c r="BJ176" t="e">
        <f ca="1">VLOOKUP($B176,基础扩展表!$E:$AG,MATCH(BJ$2,基础扩展表!$E$1:$AG$1,0),FALSE)</f>
        <v>#N/A</v>
      </c>
      <c r="BK176" t="e">
        <f ca="1">VLOOKUP($B176,基础扩展表!$E:$AG,MATCH(BK$2,基础扩展表!$E$1:$AG$1,0),FALSE)</f>
        <v>#N/A</v>
      </c>
      <c r="BL176" t="e">
        <f ca="1">VLOOKUP($B176,基础扩展表!$E:$AG,MATCH(BL$2,基础扩展表!$E$1:$AG$1,0),FALSE)</f>
        <v>#N/A</v>
      </c>
      <c r="BM176" t="e">
        <f ca="1">VLOOKUP($B176,基础扩展表!$E:$AG,MATCH(BM$2,基础扩展表!$E$1:$AG$1,0),FALSE)</f>
        <v>#N/A</v>
      </c>
      <c r="BN176" t="e">
        <f ca="1">VLOOKUP($B176,基础扩展表!$E:$AG,MATCH(BN$2,基础扩展表!$E$1:$AG$1,0),FALSE)</f>
        <v>#N/A</v>
      </c>
      <c r="BO176" t="e">
        <f ca="1">VLOOKUP($B176,基础扩展表!$E:$AG,MATCH(BO$2,基础扩展表!$E$1:$AG$1,0),FALSE)</f>
        <v>#N/A</v>
      </c>
      <c r="BP176" t="e">
        <f ca="1">VLOOKUP($B176,基础扩展表!$E:$AG,MATCH(BP$2,基础扩展表!$E$1:$AG$1,0),FALSE)</f>
        <v>#N/A</v>
      </c>
      <c r="BR176" t="e">
        <f ca="1">VLOOKUP(C176,模型表!D:H,5,FALSE)</f>
        <v>#N/A</v>
      </c>
    </row>
    <row r="177" spans="2:70" x14ac:dyDescent="0.2">
      <c r="B177" t="str">
        <f t="array" aca="1" ref="B177" ca="1">INDEX(基础表!$Y:$Y,SMALL(IF(基础表!$Z:$Z=0,ROW(基础表!$Z:$Z),999),ROW(H171)))&amp;""</f>
        <v/>
      </c>
      <c r="C177" t="e">
        <f ca="1">VLOOKUP(VLOOKUP($B177,基础表!$E:$G,3,FALSE),模型表!$C:$D,2,FALSE)</f>
        <v>#N/A</v>
      </c>
      <c r="E177" t="e">
        <f ca="1">VLOOKUP($B177,基础表!$E:$G,3,FALSE)</f>
        <v>#N/A</v>
      </c>
      <c r="G177" t="e">
        <f ca="1">VLOOKUP($E177,模型表!$C:$G,5,FALSE)</f>
        <v>#N/A</v>
      </c>
      <c r="H177" t="e">
        <f ca="1">VLOOKUP($E177,模型表!$C:$F,4,FALSE)</f>
        <v>#N/A</v>
      </c>
      <c r="I177" t="e">
        <f ca="1">VLOOKUP($E177,模型表!$C:$J,8,FALSE)</f>
        <v>#N/A</v>
      </c>
      <c r="K177" t="str">
        <f t="shared" ca="1" si="26"/>
        <v/>
      </c>
      <c r="L177" t="str">
        <f t="shared" ca="1" si="27"/>
        <v/>
      </c>
      <c r="M177" t="str">
        <f t="shared" ca="1" si="28"/>
        <v/>
      </c>
      <c r="N177" t="str">
        <f t="shared" ca="1" si="29"/>
        <v/>
      </c>
      <c r="O177" t="str">
        <f t="shared" ca="1" si="35"/>
        <v/>
      </c>
      <c r="P177" t="str">
        <f t="shared" ca="1" si="30"/>
        <v/>
      </c>
      <c r="Q177" t="e">
        <f ca="1">VLOOKUP($E177,模型表!$C:$K,9,FALSE)</f>
        <v>#N/A</v>
      </c>
      <c r="S177" t="e">
        <f ca="1">IF(VLOOKUP($E177,模型表!$C:$L,6,FALSE)=0,"",VLOOKUP($E177,模型表!$C:$L,10,FALSE))</f>
        <v>#N/A</v>
      </c>
      <c r="U177" t="e">
        <f ca="1">VLOOKUP($E177,模型表!$C:$Q,11,FALSE)</f>
        <v>#N/A</v>
      </c>
      <c r="Y177" t="e">
        <f ca="1">IF(VLOOKUP($E177,模型表!$C:$N,12,FALSE)="Death",VLOOKUP($E177,模型表!$C:$Q,13,FALSE),"")</f>
        <v>#N/A</v>
      </c>
      <c r="Z177" t="str">
        <f ca="1">IF($B177="","",IF(VLOOKUP($E177,模型表!$C:$O,12,FALSE)="PBuff","["&amp;VLOOKUP($E177,模型表!$C:Q,13,FALSE)&amp;"]","[]"))</f>
        <v/>
      </c>
      <c r="AA177" t="e">
        <f ca="1">VLOOKUP($B177,基础扩展表!$E:$I,5,FALSE)</f>
        <v>#N/A</v>
      </c>
      <c r="AB177" t="e">
        <f ca="1">VLOOKUP($B177,基础扩展表!$E:$I,4,FALSE)</f>
        <v>#N/A</v>
      </c>
      <c r="AC177" t="e">
        <f ca="1">VLOOKUP($B177,基础表!$E:$T,16,FALSE)</f>
        <v>#N/A</v>
      </c>
      <c r="AD177" t="str">
        <f t="shared" ca="1" si="24"/>
        <v/>
      </c>
      <c r="AE177" t="str">
        <f t="shared" ca="1" si="31"/>
        <v/>
      </c>
      <c r="AF177" t="str">
        <f t="shared" ca="1" si="32"/>
        <v/>
      </c>
      <c r="AH177" t="e">
        <f ca="1">VLOOKUP($B177,基础表!$E:$R,14,FALSE)</f>
        <v>#N/A</v>
      </c>
      <c r="AI177" t="e">
        <f ca="1">VLOOKUP($B177,基础表!$E:$S,13,FALSE)</f>
        <v>#N/A</v>
      </c>
      <c r="AK177" t="e">
        <f ca="1">VLOOKUP($B177,基础表!$E:$H,4,FALSE)</f>
        <v>#N/A</v>
      </c>
      <c r="AN177" s="23" t="e">
        <f t="shared" ca="1" si="25"/>
        <v>#N/A</v>
      </c>
      <c r="AO177" s="23" t="str">
        <f t="shared" ca="1" si="33"/>
        <v/>
      </c>
      <c r="AP177" s="23" t="str">
        <f t="shared" ca="1" si="34"/>
        <v/>
      </c>
      <c r="AR177" t="e">
        <f ca="1">VLOOKUP($B177,基础表!$E:$J,4,FALSE)</f>
        <v>#N/A</v>
      </c>
      <c r="AS177" t="e">
        <f ca="1">VLOOKUP($B177,基础表!$E:$J,5,FALSE)</f>
        <v>#N/A</v>
      </c>
      <c r="AT177" t="e">
        <f ca="1">VLOOKUP($B177,基础表!$E:$J,6,FALSE)</f>
        <v>#N/A</v>
      </c>
      <c r="AU177" t="e">
        <f ca="1">VLOOKUP($B177,基础扩展表!$E:$AG,MATCH(AU$2,基础扩展表!$E$1:$AG$1,0),FALSE)</f>
        <v>#N/A</v>
      </c>
      <c r="AV177" t="e">
        <f ca="1">VLOOKUP($B177,基础扩展表!$E:$AG,MATCH(AV$2,基础扩展表!$E$1:$AG$1,0),FALSE)</f>
        <v>#N/A</v>
      </c>
      <c r="AW177" t="e">
        <f ca="1">VLOOKUP($B177,基础扩展表!$E:$AG,MATCH(AW$2,基础扩展表!$E$1:$AG$1,0),FALSE)</f>
        <v>#N/A</v>
      </c>
      <c r="AX177" t="e">
        <f ca="1">VLOOKUP($B177,基础扩展表!$E:$AG,MATCH(AX$2,基础扩展表!$E$1:$AG$1,0),FALSE)</f>
        <v>#N/A</v>
      </c>
      <c r="AY177" t="e">
        <f ca="1">VLOOKUP($B177,基础扩展表!$E:$AG,MATCH(AY$2,基础扩展表!$E$1:$AG$1,0),FALSE)</f>
        <v>#N/A</v>
      </c>
      <c r="AZ177" t="e">
        <f ca="1">VLOOKUP($B177,基础扩展表!$E:$AG,MATCH(AZ$2,基础扩展表!$E$1:$AG$1,0),FALSE)</f>
        <v>#N/A</v>
      </c>
      <c r="BA177" t="e">
        <f ca="1">VLOOKUP($B177,基础扩展表!$E:$AG,MATCH(BA$2,基础扩展表!$E$1:$AG$1,0),FALSE)</f>
        <v>#N/A</v>
      </c>
      <c r="BB177" t="e">
        <f ca="1">VLOOKUP($B177,基础扩展表!$E:$AG,MATCH(BB$2,基础扩展表!$E$1:$AG$1,0),FALSE)</f>
        <v>#N/A</v>
      </c>
      <c r="BC177" t="e">
        <f ca="1">VLOOKUP($B177,基础扩展表!$E:$AG,MATCH(BC$2,基础扩展表!$E$1:$AG$1,0),FALSE)</f>
        <v>#N/A</v>
      </c>
      <c r="BD177" t="e">
        <f ca="1">VLOOKUP($B177,基础扩展表!$E:$AG,MATCH(BD$2,基础扩展表!$E$1:$AG$1,0),FALSE)</f>
        <v>#N/A</v>
      </c>
      <c r="BE177" t="e">
        <f ca="1">VLOOKUP($B177,基础扩展表!$E:$AG,MATCH(BE$2,基础扩展表!$E$1:$AG$1,0),FALSE)</f>
        <v>#N/A</v>
      </c>
      <c r="BF177" t="e">
        <f ca="1">VLOOKUP($B177,基础扩展表!$E:$AG,MATCH(BF$2,基础扩展表!$E$1:$AG$1,0),FALSE)</f>
        <v>#N/A</v>
      </c>
      <c r="BG177" t="e">
        <f ca="1">VLOOKUP($B177,基础扩展表!$E:$AG,MATCH(BG$2,基础扩展表!$E$1:$AG$1,0),FALSE)</f>
        <v>#N/A</v>
      </c>
      <c r="BH177" t="e">
        <f ca="1">VLOOKUP($B177,基础扩展表!$E:$AG,MATCH(BH$2,基础扩展表!$E$1:$AG$1,0),FALSE)</f>
        <v>#N/A</v>
      </c>
      <c r="BI177" t="e">
        <f ca="1">VLOOKUP($B177,基础扩展表!$E:$AG,MATCH(BI$2,基础扩展表!$E$1:$AG$1,0),FALSE)</f>
        <v>#N/A</v>
      </c>
      <c r="BJ177" t="e">
        <f ca="1">VLOOKUP($B177,基础扩展表!$E:$AG,MATCH(BJ$2,基础扩展表!$E$1:$AG$1,0),FALSE)</f>
        <v>#N/A</v>
      </c>
      <c r="BK177" t="e">
        <f ca="1">VLOOKUP($B177,基础扩展表!$E:$AG,MATCH(BK$2,基础扩展表!$E$1:$AG$1,0),FALSE)</f>
        <v>#N/A</v>
      </c>
      <c r="BL177" t="e">
        <f ca="1">VLOOKUP($B177,基础扩展表!$E:$AG,MATCH(BL$2,基础扩展表!$E$1:$AG$1,0),FALSE)</f>
        <v>#N/A</v>
      </c>
      <c r="BM177" t="e">
        <f ca="1">VLOOKUP($B177,基础扩展表!$E:$AG,MATCH(BM$2,基础扩展表!$E$1:$AG$1,0),FALSE)</f>
        <v>#N/A</v>
      </c>
      <c r="BN177" t="e">
        <f ca="1">VLOOKUP($B177,基础扩展表!$E:$AG,MATCH(BN$2,基础扩展表!$E$1:$AG$1,0),FALSE)</f>
        <v>#N/A</v>
      </c>
      <c r="BO177" t="e">
        <f ca="1">VLOOKUP($B177,基础扩展表!$E:$AG,MATCH(BO$2,基础扩展表!$E$1:$AG$1,0),FALSE)</f>
        <v>#N/A</v>
      </c>
      <c r="BP177" t="e">
        <f ca="1">VLOOKUP($B177,基础扩展表!$E:$AG,MATCH(BP$2,基础扩展表!$E$1:$AG$1,0),FALSE)</f>
        <v>#N/A</v>
      </c>
      <c r="BR177" t="e">
        <f ca="1">VLOOKUP(C177,模型表!D:H,5,FALSE)</f>
        <v>#N/A</v>
      </c>
    </row>
    <row r="178" spans="2:70" x14ac:dyDescent="0.2">
      <c r="B178" t="str">
        <f t="array" aca="1" ref="B178" ca="1">INDEX(基础表!$Y:$Y,SMALL(IF(基础表!$Z:$Z=0,ROW(基础表!$Z:$Z),999),ROW(H172)))&amp;""</f>
        <v/>
      </c>
      <c r="C178" t="e">
        <f ca="1">VLOOKUP(VLOOKUP($B178,基础表!$E:$G,3,FALSE),模型表!$C:$D,2,FALSE)</f>
        <v>#N/A</v>
      </c>
      <c r="E178" t="e">
        <f ca="1">VLOOKUP($B178,基础表!$E:$G,3,FALSE)</f>
        <v>#N/A</v>
      </c>
      <c r="G178" t="e">
        <f ca="1">VLOOKUP($E178,模型表!$C:$G,5,FALSE)</f>
        <v>#N/A</v>
      </c>
      <c r="H178" t="e">
        <f ca="1">VLOOKUP($E178,模型表!$C:$F,4,FALSE)</f>
        <v>#N/A</v>
      </c>
      <c r="I178" t="e">
        <f ca="1">VLOOKUP($E178,模型表!$C:$J,8,FALSE)</f>
        <v>#N/A</v>
      </c>
      <c r="K178" t="str">
        <f t="shared" ca="1" si="26"/>
        <v/>
      </c>
      <c r="L178" t="str">
        <f t="shared" ca="1" si="27"/>
        <v/>
      </c>
      <c r="M178" t="str">
        <f t="shared" ca="1" si="28"/>
        <v/>
      </c>
      <c r="N178" t="str">
        <f t="shared" ca="1" si="29"/>
        <v/>
      </c>
      <c r="O178" t="str">
        <f t="shared" ca="1" si="35"/>
        <v/>
      </c>
      <c r="P178" t="str">
        <f t="shared" ca="1" si="30"/>
        <v/>
      </c>
      <c r="Q178" t="e">
        <f ca="1">VLOOKUP($E178,模型表!$C:$K,9,FALSE)</f>
        <v>#N/A</v>
      </c>
      <c r="S178" t="e">
        <f ca="1">IF(VLOOKUP($E178,模型表!$C:$L,6,FALSE)=0,"",VLOOKUP($E178,模型表!$C:$L,10,FALSE))</f>
        <v>#N/A</v>
      </c>
      <c r="U178" t="e">
        <f ca="1">VLOOKUP($E178,模型表!$C:$Q,11,FALSE)</f>
        <v>#N/A</v>
      </c>
      <c r="Y178" t="e">
        <f ca="1">IF(VLOOKUP($E178,模型表!$C:$N,12,FALSE)="Death",VLOOKUP($E178,模型表!$C:$Q,13,FALSE),"")</f>
        <v>#N/A</v>
      </c>
      <c r="Z178" t="str">
        <f ca="1">IF($B178="","",IF(VLOOKUP($E178,模型表!$C:$O,12,FALSE)="PBuff","["&amp;VLOOKUP($E178,模型表!$C:Q,13,FALSE)&amp;"]","[]"))</f>
        <v/>
      </c>
      <c r="AA178" t="e">
        <f ca="1">VLOOKUP($B178,基础扩展表!$E:$I,5,FALSE)</f>
        <v>#N/A</v>
      </c>
      <c r="AB178" t="e">
        <f ca="1">VLOOKUP($B178,基础扩展表!$E:$I,4,FALSE)</f>
        <v>#N/A</v>
      </c>
      <c r="AC178" t="e">
        <f ca="1">VLOOKUP($B178,基础表!$E:$T,16,FALSE)</f>
        <v>#N/A</v>
      </c>
      <c r="AD178" t="str">
        <f t="shared" ca="1" si="24"/>
        <v/>
      </c>
      <c r="AE178" t="str">
        <f t="shared" ca="1" si="31"/>
        <v/>
      </c>
      <c r="AF178" t="str">
        <f t="shared" ca="1" si="32"/>
        <v/>
      </c>
      <c r="AH178" t="e">
        <f ca="1">VLOOKUP($B178,基础表!$E:$R,14,FALSE)</f>
        <v>#N/A</v>
      </c>
      <c r="AI178" t="e">
        <f ca="1">VLOOKUP($B178,基础表!$E:$S,13,FALSE)</f>
        <v>#N/A</v>
      </c>
      <c r="AK178" t="e">
        <f ca="1">VLOOKUP($B178,基础表!$E:$H,4,FALSE)</f>
        <v>#N/A</v>
      </c>
      <c r="AN178" s="23" t="e">
        <f t="shared" ca="1" si="25"/>
        <v>#N/A</v>
      </c>
      <c r="AO178" s="23" t="str">
        <f t="shared" ca="1" si="33"/>
        <v/>
      </c>
      <c r="AP178" s="23" t="str">
        <f t="shared" ca="1" si="34"/>
        <v/>
      </c>
      <c r="AR178" t="e">
        <f ca="1">VLOOKUP($B178,基础表!$E:$J,4,FALSE)</f>
        <v>#N/A</v>
      </c>
      <c r="AS178" t="e">
        <f ca="1">VLOOKUP($B178,基础表!$E:$J,5,FALSE)</f>
        <v>#N/A</v>
      </c>
      <c r="AT178" t="e">
        <f ca="1">VLOOKUP($B178,基础表!$E:$J,6,FALSE)</f>
        <v>#N/A</v>
      </c>
      <c r="AU178" t="e">
        <f ca="1">VLOOKUP($B178,基础扩展表!$E:$AG,MATCH(AU$2,基础扩展表!$E$1:$AG$1,0),FALSE)</f>
        <v>#N/A</v>
      </c>
      <c r="AV178" t="e">
        <f ca="1">VLOOKUP($B178,基础扩展表!$E:$AG,MATCH(AV$2,基础扩展表!$E$1:$AG$1,0),FALSE)</f>
        <v>#N/A</v>
      </c>
      <c r="AW178" t="e">
        <f ca="1">VLOOKUP($B178,基础扩展表!$E:$AG,MATCH(AW$2,基础扩展表!$E$1:$AG$1,0),FALSE)</f>
        <v>#N/A</v>
      </c>
      <c r="AX178" t="e">
        <f ca="1">VLOOKUP($B178,基础扩展表!$E:$AG,MATCH(AX$2,基础扩展表!$E$1:$AG$1,0),FALSE)</f>
        <v>#N/A</v>
      </c>
      <c r="AY178" t="e">
        <f ca="1">VLOOKUP($B178,基础扩展表!$E:$AG,MATCH(AY$2,基础扩展表!$E$1:$AG$1,0),FALSE)</f>
        <v>#N/A</v>
      </c>
      <c r="AZ178" t="e">
        <f ca="1">VLOOKUP($B178,基础扩展表!$E:$AG,MATCH(AZ$2,基础扩展表!$E$1:$AG$1,0),FALSE)</f>
        <v>#N/A</v>
      </c>
      <c r="BA178" t="e">
        <f ca="1">VLOOKUP($B178,基础扩展表!$E:$AG,MATCH(BA$2,基础扩展表!$E$1:$AG$1,0),FALSE)</f>
        <v>#N/A</v>
      </c>
      <c r="BB178" t="e">
        <f ca="1">VLOOKUP($B178,基础扩展表!$E:$AG,MATCH(BB$2,基础扩展表!$E$1:$AG$1,0),FALSE)</f>
        <v>#N/A</v>
      </c>
      <c r="BC178" t="e">
        <f ca="1">VLOOKUP($B178,基础扩展表!$E:$AG,MATCH(BC$2,基础扩展表!$E$1:$AG$1,0),FALSE)</f>
        <v>#N/A</v>
      </c>
      <c r="BD178" t="e">
        <f ca="1">VLOOKUP($B178,基础扩展表!$E:$AG,MATCH(BD$2,基础扩展表!$E$1:$AG$1,0),FALSE)</f>
        <v>#N/A</v>
      </c>
      <c r="BE178" t="e">
        <f ca="1">VLOOKUP($B178,基础扩展表!$E:$AG,MATCH(BE$2,基础扩展表!$E$1:$AG$1,0),FALSE)</f>
        <v>#N/A</v>
      </c>
      <c r="BF178" t="e">
        <f ca="1">VLOOKUP($B178,基础扩展表!$E:$AG,MATCH(BF$2,基础扩展表!$E$1:$AG$1,0),FALSE)</f>
        <v>#N/A</v>
      </c>
      <c r="BG178" t="e">
        <f ca="1">VLOOKUP($B178,基础扩展表!$E:$AG,MATCH(BG$2,基础扩展表!$E$1:$AG$1,0),FALSE)</f>
        <v>#N/A</v>
      </c>
      <c r="BH178" t="e">
        <f ca="1">VLOOKUP($B178,基础扩展表!$E:$AG,MATCH(BH$2,基础扩展表!$E$1:$AG$1,0),FALSE)</f>
        <v>#N/A</v>
      </c>
      <c r="BI178" t="e">
        <f ca="1">VLOOKUP($B178,基础扩展表!$E:$AG,MATCH(BI$2,基础扩展表!$E$1:$AG$1,0),FALSE)</f>
        <v>#N/A</v>
      </c>
      <c r="BJ178" t="e">
        <f ca="1">VLOOKUP($B178,基础扩展表!$E:$AG,MATCH(BJ$2,基础扩展表!$E$1:$AG$1,0),FALSE)</f>
        <v>#N/A</v>
      </c>
      <c r="BK178" t="e">
        <f ca="1">VLOOKUP($B178,基础扩展表!$E:$AG,MATCH(BK$2,基础扩展表!$E$1:$AG$1,0),FALSE)</f>
        <v>#N/A</v>
      </c>
      <c r="BL178" t="e">
        <f ca="1">VLOOKUP($B178,基础扩展表!$E:$AG,MATCH(BL$2,基础扩展表!$E$1:$AG$1,0),FALSE)</f>
        <v>#N/A</v>
      </c>
      <c r="BM178" t="e">
        <f ca="1">VLOOKUP($B178,基础扩展表!$E:$AG,MATCH(BM$2,基础扩展表!$E$1:$AG$1,0),FALSE)</f>
        <v>#N/A</v>
      </c>
      <c r="BN178" t="e">
        <f ca="1">VLOOKUP($B178,基础扩展表!$E:$AG,MATCH(BN$2,基础扩展表!$E$1:$AG$1,0),FALSE)</f>
        <v>#N/A</v>
      </c>
      <c r="BO178" t="e">
        <f ca="1">VLOOKUP($B178,基础扩展表!$E:$AG,MATCH(BO$2,基础扩展表!$E$1:$AG$1,0),FALSE)</f>
        <v>#N/A</v>
      </c>
      <c r="BP178" t="e">
        <f ca="1">VLOOKUP($B178,基础扩展表!$E:$AG,MATCH(BP$2,基础扩展表!$E$1:$AG$1,0),FALSE)</f>
        <v>#N/A</v>
      </c>
      <c r="BR178" t="e">
        <f ca="1">VLOOKUP(C178,模型表!D:H,5,FALSE)</f>
        <v>#N/A</v>
      </c>
    </row>
    <row r="179" spans="2:70" x14ac:dyDescent="0.2">
      <c r="B179" t="str">
        <f t="array" aca="1" ref="B179" ca="1">INDEX(基础表!$Y:$Y,SMALL(IF(基础表!$Z:$Z=0,ROW(基础表!$Z:$Z),999),ROW(H173)))&amp;""</f>
        <v/>
      </c>
      <c r="C179" t="e">
        <f ca="1">VLOOKUP(VLOOKUP($B179,基础表!$E:$G,3,FALSE),模型表!$C:$D,2,FALSE)</f>
        <v>#N/A</v>
      </c>
      <c r="E179" t="e">
        <f ca="1">VLOOKUP($B179,基础表!$E:$G,3,FALSE)</f>
        <v>#N/A</v>
      </c>
      <c r="G179" t="e">
        <f ca="1">VLOOKUP($E179,模型表!$C:$G,5,FALSE)</f>
        <v>#N/A</v>
      </c>
      <c r="H179" t="e">
        <f ca="1">VLOOKUP($E179,模型表!$C:$F,4,FALSE)</f>
        <v>#N/A</v>
      </c>
      <c r="I179" t="e">
        <f ca="1">VLOOKUP($E179,模型表!$C:$J,8,FALSE)</f>
        <v>#N/A</v>
      </c>
      <c r="K179" t="str">
        <f t="shared" ca="1" si="26"/>
        <v/>
      </c>
      <c r="L179" t="str">
        <f t="shared" ca="1" si="27"/>
        <v/>
      </c>
      <c r="M179" t="str">
        <f t="shared" ca="1" si="28"/>
        <v/>
      </c>
      <c r="N179" t="str">
        <f t="shared" ca="1" si="29"/>
        <v/>
      </c>
      <c r="O179" t="str">
        <f t="shared" ca="1" si="35"/>
        <v/>
      </c>
      <c r="P179" t="str">
        <f t="shared" ca="1" si="30"/>
        <v/>
      </c>
      <c r="Q179" t="e">
        <f ca="1">VLOOKUP($E179,模型表!$C:$K,9,FALSE)</f>
        <v>#N/A</v>
      </c>
      <c r="S179" t="e">
        <f ca="1">IF(VLOOKUP($E179,模型表!$C:$L,6,FALSE)=0,"",VLOOKUP($E179,模型表!$C:$L,10,FALSE))</f>
        <v>#N/A</v>
      </c>
      <c r="U179" t="e">
        <f ca="1">VLOOKUP($E179,模型表!$C:$Q,11,FALSE)</f>
        <v>#N/A</v>
      </c>
      <c r="Y179" t="e">
        <f ca="1">IF(VLOOKUP($E179,模型表!$C:$N,12,FALSE)="Death",VLOOKUP($E179,模型表!$C:$Q,13,FALSE),"")</f>
        <v>#N/A</v>
      </c>
      <c r="Z179" t="str">
        <f ca="1">IF($B179="","",IF(VLOOKUP($E179,模型表!$C:$O,12,FALSE)="PBuff","["&amp;VLOOKUP($E179,模型表!$C:Q,13,FALSE)&amp;"]","[]"))</f>
        <v/>
      </c>
      <c r="AA179" t="e">
        <f ca="1">VLOOKUP($B179,基础扩展表!$E:$I,5,FALSE)</f>
        <v>#N/A</v>
      </c>
      <c r="AB179" t="e">
        <f ca="1">VLOOKUP($B179,基础扩展表!$E:$I,4,FALSE)</f>
        <v>#N/A</v>
      </c>
      <c r="AC179" t="e">
        <f ca="1">VLOOKUP($B179,基础表!$E:$T,16,FALSE)</f>
        <v>#N/A</v>
      </c>
      <c r="AD179" t="str">
        <f t="shared" ca="1" si="24"/>
        <v/>
      </c>
      <c r="AE179" t="str">
        <f t="shared" ca="1" si="31"/>
        <v/>
      </c>
      <c r="AF179" t="str">
        <f t="shared" ca="1" si="32"/>
        <v/>
      </c>
      <c r="AH179" t="e">
        <f ca="1">VLOOKUP($B179,基础表!$E:$R,14,FALSE)</f>
        <v>#N/A</v>
      </c>
      <c r="AI179" t="e">
        <f ca="1">VLOOKUP($B179,基础表!$E:$S,13,FALSE)</f>
        <v>#N/A</v>
      </c>
      <c r="AK179" t="e">
        <f ca="1">VLOOKUP($B179,基础表!$E:$H,4,FALSE)</f>
        <v>#N/A</v>
      </c>
      <c r="AN179" s="23" t="e">
        <f t="shared" ca="1" si="25"/>
        <v>#N/A</v>
      </c>
      <c r="AO179" s="23" t="str">
        <f t="shared" ca="1" si="33"/>
        <v/>
      </c>
      <c r="AP179" s="23" t="str">
        <f t="shared" ca="1" si="34"/>
        <v/>
      </c>
      <c r="AR179" t="e">
        <f ca="1">VLOOKUP($B179,基础表!$E:$J,4,FALSE)</f>
        <v>#N/A</v>
      </c>
      <c r="AS179" t="e">
        <f ca="1">VLOOKUP($B179,基础表!$E:$J,5,FALSE)</f>
        <v>#N/A</v>
      </c>
      <c r="AT179" t="e">
        <f ca="1">VLOOKUP($B179,基础表!$E:$J,6,FALSE)</f>
        <v>#N/A</v>
      </c>
      <c r="AU179" t="e">
        <f ca="1">VLOOKUP($B179,基础扩展表!$E:$AG,MATCH(AU$2,基础扩展表!$E$1:$AG$1,0),FALSE)</f>
        <v>#N/A</v>
      </c>
      <c r="AV179" t="e">
        <f ca="1">VLOOKUP($B179,基础扩展表!$E:$AG,MATCH(AV$2,基础扩展表!$E$1:$AG$1,0),FALSE)</f>
        <v>#N/A</v>
      </c>
      <c r="AW179" t="e">
        <f ca="1">VLOOKUP($B179,基础扩展表!$E:$AG,MATCH(AW$2,基础扩展表!$E$1:$AG$1,0),FALSE)</f>
        <v>#N/A</v>
      </c>
      <c r="AX179" t="e">
        <f ca="1">VLOOKUP($B179,基础扩展表!$E:$AG,MATCH(AX$2,基础扩展表!$E$1:$AG$1,0),FALSE)</f>
        <v>#N/A</v>
      </c>
      <c r="AY179" t="e">
        <f ca="1">VLOOKUP($B179,基础扩展表!$E:$AG,MATCH(AY$2,基础扩展表!$E$1:$AG$1,0),FALSE)</f>
        <v>#N/A</v>
      </c>
      <c r="AZ179" t="e">
        <f ca="1">VLOOKUP($B179,基础扩展表!$E:$AG,MATCH(AZ$2,基础扩展表!$E$1:$AG$1,0),FALSE)</f>
        <v>#N/A</v>
      </c>
      <c r="BA179" t="e">
        <f ca="1">VLOOKUP($B179,基础扩展表!$E:$AG,MATCH(BA$2,基础扩展表!$E$1:$AG$1,0),FALSE)</f>
        <v>#N/A</v>
      </c>
      <c r="BB179" t="e">
        <f ca="1">VLOOKUP($B179,基础扩展表!$E:$AG,MATCH(BB$2,基础扩展表!$E$1:$AG$1,0),FALSE)</f>
        <v>#N/A</v>
      </c>
      <c r="BC179" t="e">
        <f ca="1">VLOOKUP($B179,基础扩展表!$E:$AG,MATCH(BC$2,基础扩展表!$E$1:$AG$1,0),FALSE)</f>
        <v>#N/A</v>
      </c>
      <c r="BD179" t="e">
        <f ca="1">VLOOKUP($B179,基础扩展表!$E:$AG,MATCH(BD$2,基础扩展表!$E$1:$AG$1,0),FALSE)</f>
        <v>#N/A</v>
      </c>
      <c r="BE179" t="e">
        <f ca="1">VLOOKUP($B179,基础扩展表!$E:$AG,MATCH(BE$2,基础扩展表!$E$1:$AG$1,0),FALSE)</f>
        <v>#N/A</v>
      </c>
      <c r="BF179" t="e">
        <f ca="1">VLOOKUP($B179,基础扩展表!$E:$AG,MATCH(BF$2,基础扩展表!$E$1:$AG$1,0),FALSE)</f>
        <v>#N/A</v>
      </c>
      <c r="BG179" t="e">
        <f ca="1">VLOOKUP($B179,基础扩展表!$E:$AG,MATCH(BG$2,基础扩展表!$E$1:$AG$1,0),FALSE)</f>
        <v>#N/A</v>
      </c>
      <c r="BH179" t="e">
        <f ca="1">VLOOKUP($B179,基础扩展表!$E:$AG,MATCH(BH$2,基础扩展表!$E$1:$AG$1,0),FALSE)</f>
        <v>#N/A</v>
      </c>
      <c r="BI179" t="e">
        <f ca="1">VLOOKUP($B179,基础扩展表!$E:$AG,MATCH(BI$2,基础扩展表!$E$1:$AG$1,0),FALSE)</f>
        <v>#N/A</v>
      </c>
      <c r="BJ179" t="e">
        <f ca="1">VLOOKUP($B179,基础扩展表!$E:$AG,MATCH(BJ$2,基础扩展表!$E$1:$AG$1,0),FALSE)</f>
        <v>#N/A</v>
      </c>
      <c r="BK179" t="e">
        <f ca="1">VLOOKUP($B179,基础扩展表!$E:$AG,MATCH(BK$2,基础扩展表!$E$1:$AG$1,0),FALSE)</f>
        <v>#N/A</v>
      </c>
      <c r="BL179" t="e">
        <f ca="1">VLOOKUP($B179,基础扩展表!$E:$AG,MATCH(BL$2,基础扩展表!$E$1:$AG$1,0),FALSE)</f>
        <v>#N/A</v>
      </c>
      <c r="BM179" t="e">
        <f ca="1">VLOOKUP($B179,基础扩展表!$E:$AG,MATCH(BM$2,基础扩展表!$E$1:$AG$1,0),FALSE)</f>
        <v>#N/A</v>
      </c>
      <c r="BN179" t="e">
        <f ca="1">VLOOKUP($B179,基础扩展表!$E:$AG,MATCH(BN$2,基础扩展表!$E$1:$AG$1,0),FALSE)</f>
        <v>#N/A</v>
      </c>
      <c r="BO179" t="e">
        <f ca="1">VLOOKUP($B179,基础扩展表!$E:$AG,MATCH(BO$2,基础扩展表!$E$1:$AG$1,0),FALSE)</f>
        <v>#N/A</v>
      </c>
      <c r="BP179" t="e">
        <f ca="1">VLOOKUP($B179,基础扩展表!$E:$AG,MATCH(BP$2,基础扩展表!$E$1:$AG$1,0),FALSE)</f>
        <v>#N/A</v>
      </c>
      <c r="BR179" t="e">
        <f ca="1">VLOOKUP(C179,模型表!D:H,5,FALSE)</f>
        <v>#N/A</v>
      </c>
    </row>
    <row r="180" spans="2:70" x14ac:dyDescent="0.2">
      <c r="B180" t="str">
        <f t="array" aca="1" ref="B180" ca="1">INDEX(基础表!$Y:$Y,SMALL(IF(基础表!$Z:$Z=0,ROW(基础表!$Z:$Z),999),ROW(H174)))&amp;""</f>
        <v/>
      </c>
      <c r="C180" t="e">
        <f ca="1">VLOOKUP(VLOOKUP($B180,基础表!$E:$G,3,FALSE),模型表!$C:$D,2,FALSE)</f>
        <v>#N/A</v>
      </c>
      <c r="E180" t="e">
        <f ca="1">VLOOKUP($B180,基础表!$E:$G,3,FALSE)</f>
        <v>#N/A</v>
      </c>
      <c r="G180" t="e">
        <f ca="1">VLOOKUP($E180,模型表!$C:$G,5,FALSE)</f>
        <v>#N/A</v>
      </c>
      <c r="H180" t="e">
        <f ca="1">VLOOKUP($E180,模型表!$C:$F,4,FALSE)</f>
        <v>#N/A</v>
      </c>
      <c r="I180" t="e">
        <f ca="1">VLOOKUP($E180,模型表!$C:$J,8,FALSE)</f>
        <v>#N/A</v>
      </c>
      <c r="K180" t="str">
        <f t="shared" ca="1" si="26"/>
        <v/>
      </c>
      <c r="L180" t="str">
        <f t="shared" ca="1" si="27"/>
        <v/>
      </c>
      <c r="M180" t="str">
        <f t="shared" ca="1" si="28"/>
        <v/>
      </c>
      <c r="N180" t="str">
        <f t="shared" ca="1" si="29"/>
        <v/>
      </c>
      <c r="O180" t="str">
        <f t="shared" ca="1" si="35"/>
        <v/>
      </c>
      <c r="P180" t="str">
        <f t="shared" ca="1" si="30"/>
        <v/>
      </c>
      <c r="Q180" t="e">
        <f ca="1">VLOOKUP($E180,模型表!$C:$K,9,FALSE)</f>
        <v>#N/A</v>
      </c>
      <c r="S180" t="e">
        <f ca="1">IF(VLOOKUP($E180,模型表!$C:$L,6,FALSE)=0,"",VLOOKUP($E180,模型表!$C:$L,10,FALSE))</f>
        <v>#N/A</v>
      </c>
      <c r="U180" t="e">
        <f ca="1">VLOOKUP($E180,模型表!$C:$Q,11,FALSE)</f>
        <v>#N/A</v>
      </c>
      <c r="Y180" t="e">
        <f ca="1">IF(VLOOKUP($E180,模型表!$C:$N,12,FALSE)="Death",VLOOKUP($E180,模型表!$C:$Q,13,FALSE),"")</f>
        <v>#N/A</v>
      </c>
      <c r="Z180" t="str">
        <f ca="1">IF($B180="","",IF(VLOOKUP($E180,模型表!$C:$O,12,FALSE)="PBuff","["&amp;VLOOKUP($E180,模型表!$C:Q,13,FALSE)&amp;"]","[]"))</f>
        <v/>
      </c>
      <c r="AA180" t="e">
        <f ca="1">VLOOKUP($B180,基础扩展表!$E:$I,5,FALSE)</f>
        <v>#N/A</v>
      </c>
      <c r="AB180" t="e">
        <f ca="1">VLOOKUP($B180,基础扩展表!$E:$I,4,FALSE)</f>
        <v>#N/A</v>
      </c>
      <c r="AC180" t="e">
        <f ca="1">VLOOKUP($B180,基础表!$E:$T,16,FALSE)</f>
        <v>#N/A</v>
      </c>
      <c r="AD180" t="str">
        <f t="shared" ca="1" si="24"/>
        <v/>
      </c>
      <c r="AE180" t="str">
        <f t="shared" ca="1" si="31"/>
        <v/>
      </c>
      <c r="AF180" t="str">
        <f t="shared" ca="1" si="32"/>
        <v/>
      </c>
      <c r="AH180" t="e">
        <f ca="1">VLOOKUP($B180,基础表!$E:$R,14,FALSE)</f>
        <v>#N/A</v>
      </c>
      <c r="AI180" t="e">
        <f ca="1">VLOOKUP($B180,基础表!$E:$S,13,FALSE)</f>
        <v>#N/A</v>
      </c>
      <c r="AK180" t="e">
        <f ca="1">VLOOKUP($B180,基础表!$E:$H,4,FALSE)</f>
        <v>#N/A</v>
      </c>
      <c r="AN180" s="23" t="e">
        <f t="shared" ca="1" si="25"/>
        <v>#N/A</v>
      </c>
      <c r="AO180" s="23" t="str">
        <f t="shared" ca="1" si="33"/>
        <v/>
      </c>
      <c r="AP180" s="23" t="str">
        <f t="shared" ca="1" si="34"/>
        <v/>
      </c>
      <c r="AR180" t="e">
        <f ca="1">VLOOKUP($B180,基础表!$E:$J,4,FALSE)</f>
        <v>#N/A</v>
      </c>
      <c r="AS180" t="e">
        <f ca="1">VLOOKUP($B180,基础表!$E:$J,5,FALSE)</f>
        <v>#N/A</v>
      </c>
      <c r="AT180" t="e">
        <f ca="1">VLOOKUP($B180,基础表!$E:$J,6,FALSE)</f>
        <v>#N/A</v>
      </c>
      <c r="AU180" t="e">
        <f ca="1">VLOOKUP($B180,基础扩展表!$E:$AG,MATCH(AU$2,基础扩展表!$E$1:$AG$1,0),FALSE)</f>
        <v>#N/A</v>
      </c>
      <c r="AV180" t="e">
        <f ca="1">VLOOKUP($B180,基础扩展表!$E:$AG,MATCH(AV$2,基础扩展表!$E$1:$AG$1,0),FALSE)</f>
        <v>#N/A</v>
      </c>
      <c r="AW180" t="e">
        <f ca="1">VLOOKUP($B180,基础扩展表!$E:$AG,MATCH(AW$2,基础扩展表!$E$1:$AG$1,0),FALSE)</f>
        <v>#N/A</v>
      </c>
      <c r="AX180" t="e">
        <f ca="1">VLOOKUP($B180,基础扩展表!$E:$AG,MATCH(AX$2,基础扩展表!$E$1:$AG$1,0),FALSE)</f>
        <v>#N/A</v>
      </c>
      <c r="AY180" t="e">
        <f ca="1">VLOOKUP($B180,基础扩展表!$E:$AG,MATCH(AY$2,基础扩展表!$E$1:$AG$1,0),FALSE)</f>
        <v>#N/A</v>
      </c>
      <c r="AZ180" t="e">
        <f ca="1">VLOOKUP($B180,基础扩展表!$E:$AG,MATCH(AZ$2,基础扩展表!$E$1:$AG$1,0),FALSE)</f>
        <v>#N/A</v>
      </c>
      <c r="BA180" t="e">
        <f ca="1">VLOOKUP($B180,基础扩展表!$E:$AG,MATCH(BA$2,基础扩展表!$E$1:$AG$1,0),FALSE)</f>
        <v>#N/A</v>
      </c>
      <c r="BB180" t="e">
        <f ca="1">VLOOKUP($B180,基础扩展表!$E:$AG,MATCH(BB$2,基础扩展表!$E$1:$AG$1,0),FALSE)</f>
        <v>#N/A</v>
      </c>
      <c r="BC180" t="e">
        <f ca="1">VLOOKUP($B180,基础扩展表!$E:$AG,MATCH(BC$2,基础扩展表!$E$1:$AG$1,0),FALSE)</f>
        <v>#N/A</v>
      </c>
      <c r="BD180" t="e">
        <f ca="1">VLOOKUP($B180,基础扩展表!$E:$AG,MATCH(BD$2,基础扩展表!$E$1:$AG$1,0),FALSE)</f>
        <v>#N/A</v>
      </c>
      <c r="BE180" t="e">
        <f ca="1">VLOOKUP($B180,基础扩展表!$E:$AG,MATCH(BE$2,基础扩展表!$E$1:$AG$1,0),FALSE)</f>
        <v>#N/A</v>
      </c>
      <c r="BF180" t="e">
        <f ca="1">VLOOKUP($B180,基础扩展表!$E:$AG,MATCH(BF$2,基础扩展表!$E$1:$AG$1,0),FALSE)</f>
        <v>#N/A</v>
      </c>
      <c r="BG180" t="e">
        <f ca="1">VLOOKUP($B180,基础扩展表!$E:$AG,MATCH(BG$2,基础扩展表!$E$1:$AG$1,0),FALSE)</f>
        <v>#N/A</v>
      </c>
      <c r="BH180" t="e">
        <f ca="1">VLOOKUP($B180,基础扩展表!$E:$AG,MATCH(BH$2,基础扩展表!$E$1:$AG$1,0),FALSE)</f>
        <v>#N/A</v>
      </c>
      <c r="BI180" t="e">
        <f ca="1">VLOOKUP($B180,基础扩展表!$E:$AG,MATCH(BI$2,基础扩展表!$E$1:$AG$1,0),FALSE)</f>
        <v>#N/A</v>
      </c>
      <c r="BJ180" t="e">
        <f ca="1">VLOOKUP($B180,基础扩展表!$E:$AG,MATCH(BJ$2,基础扩展表!$E$1:$AG$1,0),FALSE)</f>
        <v>#N/A</v>
      </c>
      <c r="BK180" t="e">
        <f ca="1">VLOOKUP($B180,基础扩展表!$E:$AG,MATCH(BK$2,基础扩展表!$E$1:$AG$1,0),FALSE)</f>
        <v>#N/A</v>
      </c>
      <c r="BL180" t="e">
        <f ca="1">VLOOKUP($B180,基础扩展表!$E:$AG,MATCH(BL$2,基础扩展表!$E$1:$AG$1,0),FALSE)</f>
        <v>#N/A</v>
      </c>
      <c r="BM180" t="e">
        <f ca="1">VLOOKUP($B180,基础扩展表!$E:$AG,MATCH(BM$2,基础扩展表!$E$1:$AG$1,0),FALSE)</f>
        <v>#N/A</v>
      </c>
      <c r="BN180" t="e">
        <f ca="1">VLOOKUP($B180,基础扩展表!$E:$AG,MATCH(BN$2,基础扩展表!$E$1:$AG$1,0),FALSE)</f>
        <v>#N/A</v>
      </c>
      <c r="BO180" t="e">
        <f ca="1">VLOOKUP($B180,基础扩展表!$E:$AG,MATCH(BO$2,基础扩展表!$E$1:$AG$1,0),FALSE)</f>
        <v>#N/A</v>
      </c>
      <c r="BP180" t="e">
        <f ca="1">VLOOKUP($B180,基础扩展表!$E:$AG,MATCH(BP$2,基础扩展表!$E$1:$AG$1,0),FALSE)</f>
        <v>#N/A</v>
      </c>
      <c r="BR180" t="e">
        <f ca="1">VLOOKUP(C180,模型表!D:H,5,FALSE)</f>
        <v>#N/A</v>
      </c>
    </row>
    <row r="181" spans="2:70" x14ac:dyDescent="0.2">
      <c r="B181" t="str">
        <f t="array" aca="1" ref="B181" ca="1">INDEX(基础表!$Y:$Y,SMALL(IF(基础表!$Z:$Z=0,ROW(基础表!$Z:$Z),999),ROW(H175)))&amp;""</f>
        <v/>
      </c>
      <c r="C181" t="e">
        <f ca="1">VLOOKUP(VLOOKUP($B181,基础表!$E:$G,3,FALSE),模型表!$C:$D,2,FALSE)</f>
        <v>#N/A</v>
      </c>
      <c r="E181" t="e">
        <f ca="1">VLOOKUP($B181,基础表!$E:$G,3,FALSE)</f>
        <v>#N/A</v>
      </c>
      <c r="G181" t="e">
        <f ca="1">VLOOKUP($E181,模型表!$C:$G,5,FALSE)</f>
        <v>#N/A</v>
      </c>
      <c r="H181" t="e">
        <f ca="1">VLOOKUP($E181,模型表!$C:$F,4,FALSE)</f>
        <v>#N/A</v>
      </c>
      <c r="I181" t="e">
        <f ca="1">VLOOKUP($E181,模型表!$C:$J,8,FALSE)</f>
        <v>#N/A</v>
      </c>
      <c r="K181" t="str">
        <f t="shared" ca="1" si="26"/>
        <v/>
      </c>
      <c r="L181" t="str">
        <f t="shared" ca="1" si="27"/>
        <v/>
      </c>
      <c r="M181" t="str">
        <f t="shared" ca="1" si="28"/>
        <v/>
      </c>
      <c r="N181" t="str">
        <f t="shared" ca="1" si="29"/>
        <v/>
      </c>
      <c r="O181" t="str">
        <f t="shared" ca="1" si="35"/>
        <v/>
      </c>
      <c r="P181" t="str">
        <f t="shared" ca="1" si="30"/>
        <v/>
      </c>
      <c r="Q181" t="e">
        <f ca="1">VLOOKUP($E181,模型表!$C:$K,9,FALSE)</f>
        <v>#N/A</v>
      </c>
      <c r="S181" t="e">
        <f ca="1">IF(VLOOKUP($E181,模型表!$C:$L,6,FALSE)=0,"",VLOOKUP($E181,模型表!$C:$L,10,FALSE))</f>
        <v>#N/A</v>
      </c>
      <c r="U181" t="e">
        <f ca="1">VLOOKUP($E181,模型表!$C:$Q,11,FALSE)</f>
        <v>#N/A</v>
      </c>
      <c r="Y181" t="e">
        <f ca="1">IF(VLOOKUP($E181,模型表!$C:$N,12,FALSE)="Death",VLOOKUP($E181,模型表!$C:$Q,13,FALSE),"")</f>
        <v>#N/A</v>
      </c>
      <c r="Z181" t="str">
        <f ca="1">IF($B181="","",IF(VLOOKUP($E181,模型表!$C:$O,12,FALSE)="PBuff","["&amp;VLOOKUP($E181,模型表!$C:Q,13,FALSE)&amp;"]","[]"))</f>
        <v/>
      </c>
      <c r="AA181" t="e">
        <f ca="1">VLOOKUP($B181,基础扩展表!$E:$I,5,FALSE)</f>
        <v>#N/A</v>
      </c>
      <c r="AB181" t="e">
        <f ca="1">VLOOKUP($B181,基础扩展表!$E:$I,4,FALSE)</f>
        <v>#N/A</v>
      </c>
      <c r="AC181" t="e">
        <f ca="1">VLOOKUP($B181,基础表!$E:$T,16,FALSE)</f>
        <v>#N/A</v>
      </c>
      <c r="AD181" t="str">
        <f t="shared" ca="1" si="24"/>
        <v/>
      </c>
      <c r="AE181" t="str">
        <f t="shared" ca="1" si="31"/>
        <v/>
      </c>
      <c r="AF181" t="str">
        <f t="shared" ca="1" si="32"/>
        <v/>
      </c>
      <c r="AH181" t="e">
        <f ca="1">VLOOKUP($B181,基础表!$E:$R,14,FALSE)</f>
        <v>#N/A</v>
      </c>
      <c r="AI181" t="e">
        <f ca="1">VLOOKUP($B181,基础表!$E:$S,13,FALSE)</f>
        <v>#N/A</v>
      </c>
      <c r="AK181" t="e">
        <f ca="1">VLOOKUP($B181,基础表!$E:$H,4,FALSE)</f>
        <v>#N/A</v>
      </c>
      <c r="AN181" s="23" t="e">
        <f t="shared" ca="1" si="25"/>
        <v>#N/A</v>
      </c>
      <c r="AO181" s="23" t="str">
        <f t="shared" ca="1" si="33"/>
        <v/>
      </c>
      <c r="AP181" s="23" t="str">
        <f t="shared" ca="1" si="34"/>
        <v/>
      </c>
      <c r="AR181" t="e">
        <f ca="1">VLOOKUP($B181,基础表!$E:$J,4,FALSE)</f>
        <v>#N/A</v>
      </c>
      <c r="AS181" t="e">
        <f ca="1">VLOOKUP($B181,基础表!$E:$J,5,FALSE)</f>
        <v>#N/A</v>
      </c>
      <c r="AT181" t="e">
        <f ca="1">VLOOKUP($B181,基础表!$E:$J,6,FALSE)</f>
        <v>#N/A</v>
      </c>
      <c r="AU181" t="e">
        <f ca="1">VLOOKUP($B181,基础扩展表!$E:$AG,MATCH(AU$2,基础扩展表!$E$1:$AG$1,0),FALSE)</f>
        <v>#N/A</v>
      </c>
      <c r="AV181" t="e">
        <f ca="1">VLOOKUP($B181,基础扩展表!$E:$AG,MATCH(AV$2,基础扩展表!$E$1:$AG$1,0),FALSE)</f>
        <v>#N/A</v>
      </c>
      <c r="AW181" t="e">
        <f ca="1">VLOOKUP($B181,基础扩展表!$E:$AG,MATCH(AW$2,基础扩展表!$E$1:$AG$1,0),FALSE)</f>
        <v>#N/A</v>
      </c>
      <c r="AX181" t="e">
        <f ca="1">VLOOKUP($B181,基础扩展表!$E:$AG,MATCH(AX$2,基础扩展表!$E$1:$AG$1,0),FALSE)</f>
        <v>#N/A</v>
      </c>
      <c r="AY181" t="e">
        <f ca="1">VLOOKUP($B181,基础扩展表!$E:$AG,MATCH(AY$2,基础扩展表!$E$1:$AG$1,0),FALSE)</f>
        <v>#N/A</v>
      </c>
      <c r="AZ181" t="e">
        <f ca="1">VLOOKUP($B181,基础扩展表!$E:$AG,MATCH(AZ$2,基础扩展表!$E$1:$AG$1,0),FALSE)</f>
        <v>#N/A</v>
      </c>
      <c r="BA181" t="e">
        <f ca="1">VLOOKUP($B181,基础扩展表!$E:$AG,MATCH(BA$2,基础扩展表!$E$1:$AG$1,0),FALSE)</f>
        <v>#N/A</v>
      </c>
      <c r="BB181" t="e">
        <f ca="1">VLOOKUP($B181,基础扩展表!$E:$AG,MATCH(BB$2,基础扩展表!$E$1:$AG$1,0),FALSE)</f>
        <v>#N/A</v>
      </c>
      <c r="BC181" t="e">
        <f ca="1">VLOOKUP($B181,基础扩展表!$E:$AG,MATCH(BC$2,基础扩展表!$E$1:$AG$1,0),FALSE)</f>
        <v>#N/A</v>
      </c>
      <c r="BD181" t="e">
        <f ca="1">VLOOKUP($B181,基础扩展表!$E:$AG,MATCH(BD$2,基础扩展表!$E$1:$AG$1,0),FALSE)</f>
        <v>#N/A</v>
      </c>
      <c r="BE181" t="e">
        <f ca="1">VLOOKUP($B181,基础扩展表!$E:$AG,MATCH(BE$2,基础扩展表!$E$1:$AG$1,0),FALSE)</f>
        <v>#N/A</v>
      </c>
      <c r="BF181" t="e">
        <f ca="1">VLOOKUP($B181,基础扩展表!$E:$AG,MATCH(BF$2,基础扩展表!$E$1:$AG$1,0),FALSE)</f>
        <v>#N/A</v>
      </c>
      <c r="BG181" t="e">
        <f ca="1">VLOOKUP($B181,基础扩展表!$E:$AG,MATCH(BG$2,基础扩展表!$E$1:$AG$1,0),FALSE)</f>
        <v>#N/A</v>
      </c>
      <c r="BH181" t="e">
        <f ca="1">VLOOKUP($B181,基础扩展表!$E:$AG,MATCH(BH$2,基础扩展表!$E$1:$AG$1,0),FALSE)</f>
        <v>#N/A</v>
      </c>
      <c r="BI181" t="e">
        <f ca="1">VLOOKUP($B181,基础扩展表!$E:$AG,MATCH(BI$2,基础扩展表!$E$1:$AG$1,0),FALSE)</f>
        <v>#N/A</v>
      </c>
      <c r="BJ181" t="e">
        <f ca="1">VLOOKUP($B181,基础扩展表!$E:$AG,MATCH(BJ$2,基础扩展表!$E$1:$AG$1,0),FALSE)</f>
        <v>#N/A</v>
      </c>
      <c r="BK181" t="e">
        <f ca="1">VLOOKUP($B181,基础扩展表!$E:$AG,MATCH(BK$2,基础扩展表!$E$1:$AG$1,0),FALSE)</f>
        <v>#N/A</v>
      </c>
      <c r="BL181" t="e">
        <f ca="1">VLOOKUP($B181,基础扩展表!$E:$AG,MATCH(BL$2,基础扩展表!$E$1:$AG$1,0),FALSE)</f>
        <v>#N/A</v>
      </c>
      <c r="BM181" t="e">
        <f ca="1">VLOOKUP($B181,基础扩展表!$E:$AG,MATCH(BM$2,基础扩展表!$E$1:$AG$1,0),FALSE)</f>
        <v>#N/A</v>
      </c>
      <c r="BN181" t="e">
        <f ca="1">VLOOKUP($B181,基础扩展表!$E:$AG,MATCH(BN$2,基础扩展表!$E$1:$AG$1,0),FALSE)</f>
        <v>#N/A</v>
      </c>
      <c r="BO181" t="e">
        <f ca="1">VLOOKUP($B181,基础扩展表!$E:$AG,MATCH(BO$2,基础扩展表!$E$1:$AG$1,0),FALSE)</f>
        <v>#N/A</v>
      </c>
      <c r="BP181" t="e">
        <f ca="1">VLOOKUP($B181,基础扩展表!$E:$AG,MATCH(BP$2,基础扩展表!$E$1:$AG$1,0),FALSE)</f>
        <v>#N/A</v>
      </c>
      <c r="BR181" t="e">
        <f ca="1">VLOOKUP(C181,模型表!D:H,5,FALSE)</f>
        <v>#N/A</v>
      </c>
    </row>
    <row r="182" spans="2:70" x14ac:dyDescent="0.2">
      <c r="B182" t="str">
        <f t="array" aca="1" ref="B182" ca="1">INDEX(基础表!$Y:$Y,SMALL(IF(基础表!$Z:$Z=0,ROW(基础表!$Z:$Z),999),ROW(H176)))&amp;""</f>
        <v/>
      </c>
      <c r="C182" t="e">
        <f ca="1">VLOOKUP(VLOOKUP($B182,基础表!$E:$G,3,FALSE),模型表!$C:$D,2,FALSE)</f>
        <v>#N/A</v>
      </c>
      <c r="E182" t="e">
        <f ca="1">VLOOKUP($B182,基础表!$E:$G,3,FALSE)</f>
        <v>#N/A</v>
      </c>
      <c r="G182" t="e">
        <f ca="1">VLOOKUP($E182,模型表!$C:$G,5,FALSE)</f>
        <v>#N/A</v>
      </c>
      <c r="H182" t="e">
        <f ca="1">VLOOKUP($E182,模型表!$C:$F,4,FALSE)</f>
        <v>#N/A</v>
      </c>
      <c r="I182" t="e">
        <f ca="1">VLOOKUP($E182,模型表!$C:$J,8,FALSE)</f>
        <v>#N/A</v>
      </c>
      <c r="K182" t="str">
        <f t="shared" ca="1" si="26"/>
        <v/>
      </c>
      <c r="L182" t="str">
        <f t="shared" ca="1" si="27"/>
        <v/>
      </c>
      <c r="M182" t="str">
        <f t="shared" ca="1" si="28"/>
        <v/>
      </c>
      <c r="N182" t="str">
        <f t="shared" ca="1" si="29"/>
        <v/>
      </c>
      <c r="O182" t="str">
        <f t="shared" ca="1" si="35"/>
        <v/>
      </c>
      <c r="P182" t="str">
        <f t="shared" ca="1" si="30"/>
        <v/>
      </c>
      <c r="Q182" t="e">
        <f ca="1">VLOOKUP($E182,模型表!$C:$K,9,FALSE)</f>
        <v>#N/A</v>
      </c>
      <c r="S182" t="e">
        <f ca="1">IF(VLOOKUP($E182,模型表!$C:$L,6,FALSE)=0,"",VLOOKUP($E182,模型表!$C:$L,10,FALSE))</f>
        <v>#N/A</v>
      </c>
      <c r="U182" t="e">
        <f ca="1">VLOOKUP($E182,模型表!$C:$Q,11,FALSE)</f>
        <v>#N/A</v>
      </c>
      <c r="Y182" t="e">
        <f ca="1">IF(VLOOKUP($E182,模型表!$C:$N,12,FALSE)="Death",VLOOKUP($E182,模型表!$C:$Q,13,FALSE),"")</f>
        <v>#N/A</v>
      </c>
      <c r="Z182" t="str">
        <f ca="1">IF($B182="","",IF(VLOOKUP($E182,模型表!$C:$O,12,FALSE)="PBuff","["&amp;VLOOKUP($E182,模型表!$C:Q,13,FALSE)&amp;"]","[]"))</f>
        <v/>
      </c>
      <c r="AA182" t="e">
        <f ca="1">VLOOKUP($B182,基础扩展表!$E:$I,5,FALSE)</f>
        <v>#N/A</v>
      </c>
      <c r="AB182" t="e">
        <f ca="1">VLOOKUP($B182,基础扩展表!$E:$I,4,FALSE)</f>
        <v>#N/A</v>
      </c>
      <c r="AC182" t="e">
        <f ca="1">VLOOKUP($B182,基础表!$E:$T,16,FALSE)</f>
        <v>#N/A</v>
      </c>
      <c r="AD182" t="str">
        <f t="shared" ref="AD182:AD245" ca="1" si="36">IF(B182="","",20)</f>
        <v/>
      </c>
      <c r="AE182" t="str">
        <f t="shared" ca="1" si="31"/>
        <v/>
      </c>
      <c r="AF182" t="str">
        <f t="shared" ca="1" si="32"/>
        <v/>
      </c>
      <c r="AH182" t="e">
        <f ca="1">VLOOKUP($B182,基础表!$E:$R,14,FALSE)</f>
        <v>#N/A</v>
      </c>
      <c r="AI182" t="e">
        <f ca="1">VLOOKUP($B182,基础表!$E:$S,13,FALSE)</f>
        <v>#N/A</v>
      </c>
      <c r="AK182" t="e">
        <f ca="1">VLOOKUP($B182,基础表!$E:$H,4,FALSE)</f>
        <v>#N/A</v>
      </c>
      <c r="AN182" s="23" t="e">
        <f t="shared" ref="AN182:AN245" ca="1" si="37">IF(H182="","","[]")</f>
        <v>#N/A</v>
      </c>
      <c r="AO182" s="23" t="str">
        <f t="shared" ca="1" si="33"/>
        <v/>
      </c>
      <c r="AP182" s="23" t="str">
        <f t="shared" ca="1" si="34"/>
        <v/>
      </c>
      <c r="AR182" t="e">
        <f ca="1">VLOOKUP($B182,基础表!$E:$J,4,FALSE)</f>
        <v>#N/A</v>
      </c>
      <c r="AS182" t="e">
        <f ca="1">VLOOKUP($B182,基础表!$E:$J,5,FALSE)</f>
        <v>#N/A</v>
      </c>
      <c r="AT182" t="e">
        <f ca="1">VLOOKUP($B182,基础表!$E:$J,6,FALSE)</f>
        <v>#N/A</v>
      </c>
      <c r="AU182" t="e">
        <f ca="1">VLOOKUP($B182,基础扩展表!$E:$AG,MATCH(AU$2,基础扩展表!$E$1:$AG$1,0),FALSE)</f>
        <v>#N/A</v>
      </c>
      <c r="AV182" t="e">
        <f ca="1">VLOOKUP($B182,基础扩展表!$E:$AG,MATCH(AV$2,基础扩展表!$E$1:$AG$1,0),FALSE)</f>
        <v>#N/A</v>
      </c>
      <c r="AW182" t="e">
        <f ca="1">VLOOKUP($B182,基础扩展表!$E:$AG,MATCH(AW$2,基础扩展表!$E$1:$AG$1,0),FALSE)</f>
        <v>#N/A</v>
      </c>
      <c r="AX182" t="e">
        <f ca="1">VLOOKUP($B182,基础扩展表!$E:$AG,MATCH(AX$2,基础扩展表!$E$1:$AG$1,0),FALSE)</f>
        <v>#N/A</v>
      </c>
      <c r="AY182" t="e">
        <f ca="1">VLOOKUP($B182,基础扩展表!$E:$AG,MATCH(AY$2,基础扩展表!$E$1:$AG$1,0),FALSE)</f>
        <v>#N/A</v>
      </c>
      <c r="AZ182" t="e">
        <f ca="1">VLOOKUP($B182,基础扩展表!$E:$AG,MATCH(AZ$2,基础扩展表!$E$1:$AG$1,0),FALSE)</f>
        <v>#N/A</v>
      </c>
      <c r="BA182" t="e">
        <f ca="1">VLOOKUP($B182,基础扩展表!$E:$AG,MATCH(BA$2,基础扩展表!$E$1:$AG$1,0),FALSE)</f>
        <v>#N/A</v>
      </c>
      <c r="BB182" t="e">
        <f ca="1">VLOOKUP($B182,基础扩展表!$E:$AG,MATCH(BB$2,基础扩展表!$E$1:$AG$1,0),FALSE)</f>
        <v>#N/A</v>
      </c>
      <c r="BC182" t="e">
        <f ca="1">VLOOKUP($B182,基础扩展表!$E:$AG,MATCH(BC$2,基础扩展表!$E$1:$AG$1,0),FALSE)</f>
        <v>#N/A</v>
      </c>
      <c r="BD182" t="e">
        <f ca="1">VLOOKUP($B182,基础扩展表!$E:$AG,MATCH(BD$2,基础扩展表!$E$1:$AG$1,0),FALSE)</f>
        <v>#N/A</v>
      </c>
      <c r="BE182" t="e">
        <f ca="1">VLOOKUP($B182,基础扩展表!$E:$AG,MATCH(BE$2,基础扩展表!$E$1:$AG$1,0),FALSE)</f>
        <v>#N/A</v>
      </c>
      <c r="BF182" t="e">
        <f ca="1">VLOOKUP($B182,基础扩展表!$E:$AG,MATCH(BF$2,基础扩展表!$E$1:$AG$1,0),FALSE)</f>
        <v>#N/A</v>
      </c>
      <c r="BG182" t="e">
        <f ca="1">VLOOKUP($B182,基础扩展表!$E:$AG,MATCH(BG$2,基础扩展表!$E$1:$AG$1,0),FALSE)</f>
        <v>#N/A</v>
      </c>
      <c r="BH182" t="e">
        <f ca="1">VLOOKUP($B182,基础扩展表!$E:$AG,MATCH(BH$2,基础扩展表!$E$1:$AG$1,0),FALSE)</f>
        <v>#N/A</v>
      </c>
      <c r="BI182" t="e">
        <f ca="1">VLOOKUP($B182,基础扩展表!$E:$AG,MATCH(BI$2,基础扩展表!$E$1:$AG$1,0),FALSE)</f>
        <v>#N/A</v>
      </c>
      <c r="BJ182" t="e">
        <f ca="1">VLOOKUP($B182,基础扩展表!$E:$AG,MATCH(BJ$2,基础扩展表!$E$1:$AG$1,0),FALSE)</f>
        <v>#N/A</v>
      </c>
      <c r="BK182" t="e">
        <f ca="1">VLOOKUP($B182,基础扩展表!$E:$AG,MATCH(BK$2,基础扩展表!$E$1:$AG$1,0),FALSE)</f>
        <v>#N/A</v>
      </c>
      <c r="BL182" t="e">
        <f ca="1">VLOOKUP($B182,基础扩展表!$E:$AG,MATCH(BL$2,基础扩展表!$E$1:$AG$1,0),FALSE)</f>
        <v>#N/A</v>
      </c>
      <c r="BM182" t="e">
        <f ca="1">VLOOKUP($B182,基础扩展表!$E:$AG,MATCH(BM$2,基础扩展表!$E$1:$AG$1,0),FALSE)</f>
        <v>#N/A</v>
      </c>
      <c r="BN182" t="e">
        <f ca="1">VLOOKUP($B182,基础扩展表!$E:$AG,MATCH(BN$2,基础扩展表!$E$1:$AG$1,0),FALSE)</f>
        <v>#N/A</v>
      </c>
      <c r="BO182" t="e">
        <f ca="1">VLOOKUP($B182,基础扩展表!$E:$AG,MATCH(BO$2,基础扩展表!$E$1:$AG$1,0),FALSE)</f>
        <v>#N/A</v>
      </c>
      <c r="BP182" t="e">
        <f ca="1">VLOOKUP($B182,基础扩展表!$E:$AG,MATCH(BP$2,基础扩展表!$E$1:$AG$1,0),FALSE)</f>
        <v>#N/A</v>
      </c>
      <c r="BR182" t="e">
        <f ca="1">VLOOKUP(C182,模型表!D:H,5,FALSE)</f>
        <v>#N/A</v>
      </c>
    </row>
    <row r="183" spans="2:70" x14ac:dyDescent="0.2">
      <c r="B183" t="str">
        <f t="array" aca="1" ref="B183" ca="1">INDEX(基础表!$Y:$Y,SMALL(IF(基础表!$Z:$Z=0,ROW(基础表!$Z:$Z),999),ROW(H177)))&amp;""</f>
        <v/>
      </c>
      <c r="C183" t="e">
        <f ca="1">VLOOKUP(VLOOKUP($B183,基础表!$E:$G,3,FALSE),模型表!$C:$D,2,FALSE)</f>
        <v>#N/A</v>
      </c>
      <c r="E183" t="e">
        <f ca="1">VLOOKUP($B183,基础表!$E:$G,3,FALSE)</f>
        <v>#N/A</v>
      </c>
      <c r="G183" t="e">
        <f ca="1">VLOOKUP($E183,模型表!$C:$G,5,FALSE)</f>
        <v>#N/A</v>
      </c>
      <c r="H183" t="e">
        <f ca="1">VLOOKUP($E183,模型表!$C:$F,4,FALSE)</f>
        <v>#N/A</v>
      </c>
      <c r="I183" t="e">
        <f ca="1">VLOOKUP($E183,模型表!$C:$J,8,FALSE)</f>
        <v>#N/A</v>
      </c>
      <c r="K183" t="str">
        <f t="shared" ca="1" si="26"/>
        <v/>
      </c>
      <c r="L183" t="str">
        <f t="shared" ca="1" si="27"/>
        <v/>
      </c>
      <c r="M183" t="str">
        <f t="shared" ca="1" si="28"/>
        <v/>
      </c>
      <c r="N183" t="str">
        <f t="shared" ca="1" si="29"/>
        <v/>
      </c>
      <c r="O183" t="str">
        <f t="shared" ca="1" si="35"/>
        <v/>
      </c>
      <c r="P183" t="str">
        <f t="shared" ca="1" si="30"/>
        <v/>
      </c>
      <c r="Q183" t="e">
        <f ca="1">VLOOKUP($E183,模型表!$C:$K,9,FALSE)</f>
        <v>#N/A</v>
      </c>
      <c r="S183" t="e">
        <f ca="1">IF(VLOOKUP($E183,模型表!$C:$L,6,FALSE)=0,"",VLOOKUP($E183,模型表!$C:$L,10,FALSE))</f>
        <v>#N/A</v>
      </c>
      <c r="U183" t="e">
        <f ca="1">VLOOKUP($E183,模型表!$C:$Q,11,FALSE)</f>
        <v>#N/A</v>
      </c>
      <c r="Y183" t="e">
        <f ca="1">IF(VLOOKUP($E183,模型表!$C:$N,12,FALSE)="Death",VLOOKUP($E183,模型表!$C:$Q,13,FALSE),"")</f>
        <v>#N/A</v>
      </c>
      <c r="Z183" t="str">
        <f ca="1">IF($B183="","",IF(VLOOKUP($E183,模型表!$C:$O,12,FALSE)="PBuff","["&amp;VLOOKUP($E183,模型表!$C:Q,13,FALSE)&amp;"]","[]"))</f>
        <v/>
      </c>
      <c r="AA183" t="e">
        <f ca="1">VLOOKUP($B183,基础扩展表!$E:$I,5,FALSE)</f>
        <v>#N/A</v>
      </c>
      <c r="AB183" t="e">
        <f ca="1">VLOOKUP($B183,基础扩展表!$E:$I,4,FALSE)</f>
        <v>#N/A</v>
      </c>
      <c r="AC183" t="e">
        <f ca="1">VLOOKUP($B183,基础表!$E:$T,16,FALSE)</f>
        <v>#N/A</v>
      </c>
      <c r="AD183" t="str">
        <f t="shared" ca="1" si="36"/>
        <v/>
      </c>
      <c r="AE183" t="str">
        <f t="shared" ca="1" si="31"/>
        <v/>
      </c>
      <c r="AF183" t="str">
        <f t="shared" ca="1" si="32"/>
        <v/>
      </c>
      <c r="AH183" t="e">
        <f ca="1">VLOOKUP($B183,基础表!$E:$R,14,FALSE)</f>
        <v>#N/A</v>
      </c>
      <c r="AI183" t="e">
        <f ca="1">VLOOKUP($B183,基础表!$E:$S,13,FALSE)</f>
        <v>#N/A</v>
      </c>
      <c r="AK183" t="e">
        <f ca="1">VLOOKUP($B183,基础表!$E:$H,4,FALSE)</f>
        <v>#N/A</v>
      </c>
      <c r="AN183" s="23" t="e">
        <f t="shared" ca="1" si="37"/>
        <v>#N/A</v>
      </c>
      <c r="AO183" s="23" t="str">
        <f t="shared" ca="1" si="33"/>
        <v/>
      </c>
      <c r="AP183" s="23" t="str">
        <f t="shared" ca="1" si="34"/>
        <v/>
      </c>
      <c r="AR183" t="e">
        <f ca="1">VLOOKUP($B183,基础表!$E:$J,4,FALSE)</f>
        <v>#N/A</v>
      </c>
      <c r="AS183" t="e">
        <f ca="1">VLOOKUP($B183,基础表!$E:$J,5,FALSE)</f>
        <v>#N/A</v>
      </c>
      <c r="AT183" t="e">
        <f ca="1">VLOOKUP($B183,基础表!$E:$J,6,FALSE)</f>
        <v>#N/A</v>
      </c>
      <c r="AU183" t="e">
        <f ca="1">VLOOKUP($B183,基础扩展表!$E:$AG,MATCH(AU$2,基础扩展表!$E$1:$AG$1,0),FALSE)</f>
        <v>#N/A</v>
      </c>
      <c r="AV183" t="e">
        <f ca="1">VLOOKUP($B183,基础扩展表!$E:$AG,MATCH(AV$2,基础扩展表!$E$1:$AG$1,0),FALSE)</f>
        <v>#N/A</v>
      </c>
      <c r="AW183" t="e">
        <f ca="1">VLOOKUP($B183,基础扩展表!$E:$AG,MATCH(AW$2,基础扩展表!$E$1:$AG$1,0),FALSE)</f>
        <v>#N/A</v>
      </c>
      <c r="AX183" t="e">
        <f ca="1">VLOOKUP($B183,基础扩展表!$E:$AG,MATCH(AX$2,基础扩展表!$E$1:$AG$1,0),FALSE)</f>
        <v>#N/A</v>
      </c>
      <c r="AY183" t="e">
        <f ca="1">VLOOKUP($B183,基础扩展表!$E:$AG,MATCH(AY$2,基础扩展表!$E$1:$AG$1,0),FALSE)</f>
        <v>#N/A</v>
      </c>
      <c r="AZ183" t="e">
        <f ca="1">VLOOKUP($B183,基础扩展表!$E:$AG,MATCH(AZ$2,基础扩展表!$E$1:$AG$1,0),FALSE)</f>
        <v>#N/A</v>
      </c>
      <c r="BA183" t="e">
        <f ca="1">VLOOKUP($B183,基础扩展表!$E:$AG,MATCH(BA$2,基础扩展表!$E$1:$AG$1,0),FALSE)</f>
        <v>#N/A</v>
      </c>
      <c r="BB183" t="e">
        <f ca="1">VLOOKUP($B183,基础扩展表!$E:$AG,MATCH(BB$2,基础扩展表!$E$1:$AG$1,0),FALSE)</f>
        <v>#N/A</v>
      </c>
      <c r="BC183" t="e">
        <f ca="1">VLOOKUP($B183,基础扩展表!$E:$AG,MATCH(BC$2,基础扩展表!$E$1:$AG$1,0),FALSE)</f>
        <v>#N/A</v>
      </c>
      <c r="BD183" t="e">
        <f ca="1">VLOOKUP($B183,基础扩展表!$E:$AG,MATCH(BD$2,基础扩展表!$E$1:$AG$1,0),FALSE)</f>
        <v>#N/A</v>
      </c>
      <c r="BE183" t="e">
        <f ca="1">VLOOKUP($B183,基础扩展表!$E:$AG,MATCH(BE$2,基础扩展表!$E$1:$AG$1,0),FALSE)</f>
        <v>#N/A</v>
      </c>
      <c r="BF183" t="e">
        <f ca="1">VLOOKUP($B183,基础扩展表!$E:$AG,MATCH(BF$2,基础扩展表!$E$1:$AG$1,0),FALSE)</f>
        <v>#N/A</v>
      </c>
      <c r="BG183" t="e">
        <f ca="1">VLOOKUP($B183,基础扩展表!$E:$AG,MATCH(BG$2,基础扩展表!$E$1:$AG$1,0),FALSE)</f>
        <v>#N/A</v>
      </c>
      <c r="BH183" t="e">
        <f ca="1">VLOOKUP($B183,基础扩展表!$E:$AG,MATCH(BH$2,基础扩展表!$E$1:$AG$1,0),FALSE)</f>
        <v>#N/A</v>
      </c>
      <c r="BI183" t="e">
        <f ca="1">VLOOKUP($B183,基础扩展表!$E:$AG,MATCH(BI$2,基础扩展表!$E$1:$AG$1,0),FALSE)</f>
        <v>#N/A</v>
      </c>
      <c r="BJ183" t="e">
        <f ca="1">VLOOKUP($B183,基础扩展表!$E:$AG,MATCH(BJ$2,基础扩展表!$E$1:$AG$1,0),FALSE)</f>
        <v>#N/A</v>
      </c>
      <c r="BK183" t="e">
        <f ca="1">VLOOKUP($B183,基础扩展表!$E:$AG,MATCH(BK$2,基础扩展表!$E$1:$AG$1,0),FALSE)</f>
        <v>#N/A</v>
      </c>
      <c r="BL183" t="e">
        <f ca="1">VLOOKUP($B183,基础扩展表!$E:$AG,MATCH(BL$2,基础扩展表!$E$1:$AG$1,0),FALSE)</f>
        <v>#N/A</v>
      </c>
      <c r="BM183" t="e">
        <f ca="1">VLOOKUP($B183,基础扩展表!$E:$AG,MATCH(BM$2,基础扩展表!$E$1:$AG$1,0),FALSE)</f>
        <v>#N/A</v>
      </c>
      <c r="BN183" t="e">
        <f ca="1">VLOOKUP($B183,基础扩展表!$E:$AG,MATCH(BN$2,基础扩展表!$E$1:$AG$1,0),FALSE)</f>
        <v>#N/A</v>
      </c>
      <c r="BO183" t="e">
        <f ca="1">VLOOKUP($B183,基础扩展表!$E:$AG,MATCH(BO$2,基础扩展表!$E$1:$AG$1,0),FALSE)</f>
        <v>#N/A</v>
      </c>
      <c r="BP183" t="e">
        <f ca="1">VLOOKUP($B183,基础扩展表!$E:$AG,MATCH(BP$2,基础扩展表!$E$1:$AG$1,0),FALSE)</f>
        <v>#N/A</v>
      </c>
      <c r="BR183" t="e">
        <f ca="1">VLOOKUP(C183,模型表!D:H,5,FALSE)</f>
        <v>#N/A</v>
      </c>
    </row>
    <row r="184" spans="2:70" x14ac:dyDescent="0.2">
      <c r="B184" t="str">
        <f t="array" aca="1" ref="B184" ca="1">INDEX(基础表!$Y:$Y,SMALL(IF(基础表!$Z:$Z=0,ROW(基础表!$Z:$Z),999),ROW(H178)))&amp;""</f>
        <v/>
      </c>
      <c r="C184" t="e">
        <f ca="1">VLOOKUP(VLOOKUP($B184,基础表!$E:$G,3,FALSE),模型表!$C:$D,2,FALSE)</f>
        <v>#N/A</v>
      </c>
      <c r="E184" t="e">
        <f ca="1">VLOOKUP($B184,基础表!$E:$G,3,FALSE)</f>
        <v>#N/A</v>
      </c>
      <c r="G184" t="e">
        <f ca="1">VLOOKUP($E184,模型表!$C:$G,5,FALSE)</f>
        <v>#N/A</v>
      </c>
      <c r="H184" t="e">
        <f ca="1">VLOOKUP($E184,模型表!$C:$F,4,FALSE)</f>
        <v>#N/A</v>
      </c>
      <c r="I184" t="e">
        <f ca="1">VLOOKUP($E184,模型表!$C:$J,8,FALSE)</f>
        <v>#N/A</v>
      </c>
      <c r="K184" t="str">
        <f t="shared" ca="1" si="26"/>
        <v/>
      </c>
      <c r="L184" t="str">
        <f t="shared" ca="1" si="27"/>
        <v/>
      </c>
      <c r="M184" t="str">
        <f t="shared" ca="1" si="28"/>
        <v/>
      </c>
      <c r="N184" t="str">
        <f t="shared" ca="1" si="29"/>
        <v/>
      </c>
      <c r="O184" t="str">
        <f t="shared" ca="1" si="35"/>
        <v/>
      </c>
      <c r="P184" t="str">
        <f t="shared" ca="1" si="30"/>
        <v/>
      </c>
      <c r="Q184" t="e">
        <f ca="1">VLOOKUP($E184,模型表!$C:$K,9,FALSE)</f>
        <v>#N/A</v>
      </c>
      <c r="S184" t="e">
        <f ca="1">IF(VLOOKUP($E184,模型表!$C:$L,6,FALSE)=0,"",VLOOKUP($E184,模型表!$C:$L,10,FALSE))</f>
        <v>#N/A</v>
      </c>
      <c r="U184" t="e">
        <f ca="1">VLOOKUP($E184,模型表!$C:$Q,11,FALSE)</f>
        <v>#N/A</v>
      </c>
      <c r="Y184" t="e">
        <f ca="1">IF(VLOOKUP($E184,模型表!$C:$N,12,FALSE)="Death",VLOOKUP($E184,模型表!$C:$Q,13,FALSE),"")</f>
        <v>#N/A</v>
      </c>
      <c r="Z184" t="str">
        <f ca="1">IF($B184="","",IF(VLOOKUP($E184,模型表!$C:$O,12,FALSE)="PBuff","["&amp;VLOOKUP($E184,模型表!$C:Q,13,FALSE)&amp;"]","[]"))</f>
        <v/>
      </c>
      <c r="AA184" t="e">
        <f ca="1">VLOOKUP($B184,基础扩展表!$E:$I,5,FALSE)</f>
        <v>#N/A</v>
      </c>
      <c r="AB184" t="e">
        <f ca="1">VLOOKUP($B184,基础扩展表!$E:$I,4,FALSE)</f>
        <v>#N/A</v>
      </c>
      <c r="AC184" t="e">
        <f ca="1">VLOOKUP($B184,基础表!$E:$T,16,FALSE)</f>
        <v>#N/A</v>
      </c>
      <c r="AD184" t="str">
        <f t="shared" ca="1" si="36"/>
        <v/>
      </c>
      <c r="AE184" t="str">
        <f t="shared" ca="1" si="31"/>
        <v/>
      </c>
      <c r="AF184" t="str">
        <f t="shared" ca="1" si="32"/>
        <v/>
      </c>
      <c r="AH184" t="e">
        <f ca="1">VLOOKUP($B184,基础表!$E:$R,14,FALSE)</f>
        <v>#N/A</v>
      </c>
      <c r="AI184" t="e">
        <f ca="1">VLOOKUP($B184,基础表!$E:$S,13,FALSE)</f>
        <v>#N/A</v>
      </c>
      <c r="AK184" t="e">
        <f ca="1">VLOOKUP($B184,基础表!$E:$H,4,FALSE)</f>
        <v>#N/A</v>
      </c>
      <c r="AN184" s="23" t="e">
        <f t="shared" ca="1" si="37"/>
        <v>#N/A</v>
      </c>
      <c r="AO184" s="23" t="str">
        <f t="shared" ca="1" si="33"/>
        <v/>
      </c>
      <c r="AP184" s="23" t="str">
        <f t="shared" ca="1" si="34"/>
        <v/>
      </c>
      <c r="AR184" t="e">
        <f ca="1">VLOOKUP($B184,基础表!$E:$J,4,FALSE)</f>
        <v>#N/A</v>
      </c>
      <c r="AS184" t="e">
        <f ca="1">VLOOKUP($B184,基础表!$E:$J,5,FALSE)</f>
        <v>#N/A</v>
      </c>
      <c r="AT184" t="e">
        <f ca="1">VLOOKUP($B184,基础表!$E:$J,6,FALSE)</f>
        <v>#N/A</v>
      </c>
      <c r="AU184" t="e">
        <f ca="1">VLOOKUP($B184,基础扩展表!$E:$AG,MATCH(AU$2,基础扩展表!$E$1:$AG$1,0),FALSE)</f>
        <v>#N/A</v>
      </c>
      <c r="AV184" t="e">
        <f ca="1">VLOOKUP($B184,基础扩展表!$E:$AG,MATCH(AV$2,基础扩展表!$E$1:$AG$1,0),FALSE)</f>
        <v>#N/A</v>
      </c>
      <c r="AW184" t="e">
        <f ca="1">VLOOKUP($B184,基础扩展表!$E:$AG,MATCH(AW$2,基础扩展表!$E$1:$AG$1,0),FALSE)</f>
        <v>#N/A</v>
      </c>
      <c r="AX184" t="e">
        <f ca="1">VLOOKUP($B184,基础扩展表!$E:$AG,MATCH(AX$2,基础扩展表!$E$1:$AG$1,0),FALSE)</f>
        <v>#N/A</v>
      </c>
      <c r="AY184" t="e">
        <f ca="1">VLOOKUP($B184,基础扩展表!$E:$AG,MATCH(AY$2,基础扩展表!$E$1:$AG$1,0),FALSE)</f>
        <v>#N/A</v>
      </c>
      <c r="AZ184" t="e">
        <f ca="1">VLOOKUP($B184,基础扩展表!$E:$AG,MATCH(AZ$2,基础扩展表!$E$1:$AG$1,0),FALSE)</f>
        <v>#N/A</v>
      </c>
      <c r="BA184" t="e">
        <f ca="1">VLOOKUP($B184,基础扩展表!$E:$AG,MATCH(BA$2,基础扩展表!$E$1:$AG$1,0),FALSE)</f>
        <v>#N/A</v>
      </c>
      <c r="BB184" t="e">
        <f ca="1">VLOOKUP($B184,基础扩展表!$E:$AG,MATCH(BB$2,基础扩展表!$E$1:$AG$1,0),FALSE)</f>
        <v>#N/A</v>
      </c>
      <c r="BC184" t="e">
        <f ca="1">VLOOKUP($B184,基础扩展表!$E:$AG,MATCH(BC$2,基础扩展表!$E$1:$AG$1,0),FALSE)</f>
        <v>#N/A</v>
      </c>
      <c r="BD184" t="e">
        <f ca="1">VLOOKUP($B184,基础扩展表!$E:$AG,MATCH(BD$2,基础扩展表!$E$1:$AG$1,0),FALSE)</f>
        <v>#N/A</v>
      </c>
      <c r="BE184" t="e">
        <f ca="1">VLOOKUP($B184,基础扩展表!$E:$AG,MATCH(BE$2,基础扩展表!$E$1:$AG$1,0),FALSE)</f>
        <v>#N/A</v>
      </c>
      <c r="BF184" t="e">
        <f ca="1">VLOOKUP($B184,基础扩展表!$E:$AG,MATCH(BF$2,基础扩展表!$E$1:$AG$1,0),FALSE)</f>
        <v>#N/A</v>
      </c>
      <c r="BG184" t="e">
        <f ca="1">VLOOKUP($B184,基础扩展表!$E:$AG,MATCH(BG$2,基础扩展表!$E$1:$AG$1,0),FALSE)</f>
        <v>#N/A</v>
      </c>
      <c r="BH184" t="e">
        <f ca="1">VLOOKUP($B184,基础扩展表!$E:$AG,MATCH(BH$2,基础扩展表!$E$1:$AG$1,0),FALSE)</f>
        <v>#N/A</v>
      </c>
      <c r="BI184" t="e">
        <f ca="1">VLOOKUP($B184,基础扩展表!$E:$AG,MATCH(BI$2,基础扩展表!$E$1:$AG$1,0),FALSE)</f>
        <v>#N/A</v>
      </c>
      <c r="BJ184" t="e">
        <f ca="1">VLOOKUP($B184,基础扩展表!$E:$AG,MATCH(BJ$2,基础扩展表!$E$1:$AG$1,0),FALSE)</f>
        <v>#N/A</v>
      </c>
      <c r="BK184" t="e">
        <f ca="1">VLOOKUP($B184,基础扩展表!$E:$AG,MATCH(BK$2,基础扩展表!$E$1:$AG$1,0),FALSE)</f>
        <v>#N/A</v>
      </c>
      <c r="BL184" t="e">
        <f ca="1">VLOOKUP($B184,基础扩展表!$E:$AG,MATCH(BL$2,基础扩展表!$E$1:$AG$1,0),FALSE)</f>
        <v>#N/A</v>
      </c>
      <c r="BM184" t="e">
        <f ca="1">VLOOKUP($B184,基础扩展表!$E:$AG,MATCH(BM$2,基础扩展表!$E$1:$AG$1,0),FALSE)</f>
        <v>#N/A</v>
      </c>
      <c r="BN184" t="e">
        <f ca="1">VLOOKUP($B184,基础扩展表!$E:$AG,MATCH(BN$2,基础扩展表!$E$1:$AG$1,0),FALSE)</f>
        <v>#N/A</v>
      </c>
      <c r="BO184" t="e">
        <f ca="1">VLOOKUP($B184,基础扩展表!$E:$AG,MATCH(BO$2,基础扩展表!$E$1:$AG$1,0),FALSE)</f>
        <v>#N/A</v>
      </c>
      <c r="BP184" t="e">
        <f ca="1">VLOOKUP($B184,基础扩展表!$E:$AG,MATCH(BP$2,基础扩展表!$E$1:$AG$1,0),FALSE)</f>
        <v>#N/A</v>
      </c>
      <c r="BR184" t="e">
        <f ca="1">VLOOKUP(C184,模型表!D:H,5,FALSE)</f>
        <v>#N/A</v>
      </c>
    </row>
    <row r="185" spans="2:70" x14ac:dyDescent="0.2">
      <c r="B185" t="str">
        <f t="array" aca="1" ref="B185" ca="1">INDEX(基础表!$Y:$Y,SMALL(IF(基础表!$Z:$Z=0,ROW(基础表!$Z:$Z),999),ROW(H179)))&amp;""</f>
        <v/>
      </c>
      <c r="C185" t="e">
        <f ca="1">VLOOKUP(VLOOKUP($B185,基础表!$E:$G,3,FALSE),模型表!$C:$D,2,FALSE)</f>
        <v>#N/A</v>
      </c>
      <c r="E185" t="e">
        <f ca="1">VLOOKUP($B185,基础表!$E:$G,3,FALSE)</f>
        <v>#N/A</v>
      </c>
      <c r="G185" t="e">
        <f ca="1">VLOOKUP($E185,模型表!$C:$G,5,FALSE)</f>
        <v>#N/A</v>
      </c>
      <c r="H185" t="e">
        <f ca="1">VLOOKUP($E185,模型表!$C:$F,4,FALSE)</f>
        <v>#N/A</v>
      </c>
      <c r="I185" t="e">
        <f ca="1">VLOOKUP($E185,模型表!$C:$J,8,FALSE)</f>
        <v>#N/A</v>
      </c>
      <c r="K185" t="str">
        <f t="shared" ca="1" si="26"/>
        <v/>
      </c>
      <c r="L185" t="str">
        <f t="shared" ca="1" si="27"/>
        <v/>
      </c>
      <c r="M185" t="str">
        <f t="shared" ca="1" si="28"/>
        <v/>
      </c>
      <c r="N185" t="str">
        <f t="shared" ca="1" si="29"/>
        <v/>
      </c>
      <c r="O185" t="str">
        <f t="shared" ca="1" si="35"/>
        <v/>
      </c>
      <c r="P185" t="str">
        <f t="shared" ca="1" si="30"/>
        <v/>
      </c>
      <c r="Q185" t="e">
        <f ca="1">VLOOKUP($E185,模型表!$C:$K,9,FALSE)</f>
        <v>#N/A</v>
      </c>
      <c r="S185" t="e">
        <f ca="1">IF(VLOOKUP($E185,模型表!$C:$L,6,FALSE)=0,"",VLOOKUP($E185,模型表!$C:$L,10,FALSE))</f>
        <v>#N/A</v>
      </c>
      <c r="U185" t="e">
        <f ca="1">VLOOKUP($E185,模型表!$C:$Q,11,FALSE)</f>
        <v>#N/A</v>
      </c>
      <c r="Y185" t="e">
        <f ca="1">IF(VLOOKUP($E185,模型表!$C:$N,12,FALSE)="Death",VLOOKUP($E185,模型表!$C:$Q,13,FALSE),"")</f>
        <v>#N/A</v>
      </c>
      <c r="Z185" t="str">
        <f ca="1">IF($B185="","",IF(VLOOKUP($E185,模型表!$C:$O,12,FALSE)="PBuff","["&amp;VLOOKUP($E185,模型表!$C:Q,13,FALSE)&amp;"]","[]"))</f>
        <v/>
      </c>
      <c r="AA185" t="e">
        <f ca="1">VLOOKUP($B185,基础扩展表!$E:$I,5,FALSE)</f>
        <v>#N/A</v>
      </c>
      <c r="AB185" t="e">
        <f ca="1">VLOOKUP($B185,基础扩展表!$E:$I,4,FALSE)</f>
        <v>#N/A</v>
      </c>
      <c r="AC185" t="e">
        <f ca="1">VLOOKUP($B185,基础表!$E:$T,16,FALSE)</f>
        <v>#N/A</v>
      </c>
      <c r="AD185" t="str">
        <f t="shared" ca="1" si="36"/>
        <v/>
      </c>
      <c r="AE185" t="str">
        <f t="shared" ca="1" si="31"/>
        <v/>
      </c>
      <c r="AF185" t="str">
        <f t="shared" ca="1" si="32"/>
        <v/>
      </c>
      <c r="AH185" t="e">
        <f ca="1">VLOOKUP($B185,基础表!$E:$R,14,FALSE)</f>
        <v>#N/A</v>
      </c>
      <c r="AI185" t="e">
        <f ca="1">VLOOKUP($B185,基础表!$E:$S,13,FALSE)</f>
        <v>#N/A</v>
      </c>
      <c r="AK185" t="e">
        <f ca="1">VLOOKUP($B185,基础表!$E:$H,4,FALSE)</f>
        <v>#N/A</v>
      </c>
      <c r="AN185" s="23" t="e">
        <f t="shared" ca="1" si="37"/>
        <v>#N/A</v>
      </c>
      <c r="AO185" s="23" t="str">
        <f t="shared" ca="1" si="33"/>
        <v/>
      </c>
      <c r="AP185" s="23" t="str">
        <f t="shared" ca="1" si="34"/>
        <v/>
      </c>
      <c r="AR185" t="e">
        <f ca="1">VLOOKUP($B185,基础表!$E:$J,4,FALSE)</f>
        <v>#N/A</v>
      </c>
      <c r="AS185" t="e">
        <f ca="1">VLOOKUP($B185,基础表!$E:$J,5,FALSE)</f>
        <v>#N/A</v>
      </c>
      <c r="AT185" t="e">
        <f ca="1">VLOOKUP($B185,基础表!$E:$J,6,FALSE)</f>
        <v>#N/A</v>
      </c>
      <c r="AU185" t="e">
        <f ca="1">VLOOKUP($B185,基础扩展表!$E:$AG,MATCH(AU$2,基础扩展表!$E$1:$AG$1,0),FALSE)</f>
        <v>#N/A</v>
      </c>
      <c r="AV185" t="e">
        <f ca="1">VLOOKUP($B185,基础扩展表!$E:$AG,MATCH(AV$2,基础扩展表!$E$1:$AG$1,0),FALSE)</f>
        <v>#N/A</v>
      </c>
      <c r="AW185" t="e">
        <f ca="1">VLOOKUP($B185,基础扩展表!$E:$AG,MATCH(AW$2,基础扩展表!$E$1:$AG$1,0),FALSE)</f>
        <v>#N/A</v>
      </c>
      <c r="AX185" t="e">
        <f ca="1">VLOOKUP($B185,基础扩展表!$E:$AG,MATCH(AX$2,基础扩展表!$E$1:$AG$1,0),FALSE)</f>
        <v>#N/A</v>
      </c>
      <c r="AY185" t="e">
        <f ca="1">VLOOKUP($B185,基础扩展表!$E:$AG,MATCH(AY$2,基础扩展表!$E$1:$AG$1,0),FALSE)</f>
        <v>#N/A</v>
      </c>
      <c r="AZ185" t="e">
        <f ca="1">VLOOKUP($B185,基础扩展表!$E:$AG,MATCH(AZ$2,基础扩展表!$E$1:$AG$1,0),FALSE)</f>
        <v>#N/A</v>
      </c>
      <c r="BA185" t="e">
        <f ca="1">VLOOKUP($B185,基础扩展表!$E:$AG,MATCH(BA$2,基础扩展表!$E$1:$AG$1,0),FALSE)</f>
        <v>#N/A</v>
      </c>
      <c r="BB185" t="e">
        <f ca="1">VLOOKUP($B185,基础扩展表!$E:$AG,MATCH(BB$2,基础扩展表!$E$1:$AG$1,0),FALSE)</f>
        <v>#N/A</v>
      </c>
      <c r="BC185" t="e">
        <f ca="1">VLOOKUP($B185,基础扩展表!$E:$AG,MATCH(BC$2,基础扩展表!$E$1:$AG$1,0),FALSE)</f>
        <v>#N/A</v>
      </c>
      <c r="BD185" t="e">
        <f ca="1">VLOOKUP($B185,基础扩展表!$E:$AG,MATCH(BD$2,基础扩展表!$E$1:$AG$1,0),FALSE)</f>
        <v>#N/A</v>
      </c>
      <c r="BE185" t="e">
        <f ca="1">VLOOKUP($B185,基础扩展表!$E:$AG,MATCH(BE$2,基础扩展表!$E$1:$AG$1,0),FALSE)</f>
        <v>#N/A</v>
      </c>
      <c r="BF185" t="e">
        <f ca="1">VLOOKUP($B185,基础扩展表!$E:$AG,MATCH(BF$2,基础扩展表!$E$1:$AG$1,0),FALSE)</f>
        <v>#N/A</v>
      </c>
      <c r="BG185" t="e">
        <f ca="1">VLOOKUP($B185,基础扩展表!$E:$AG,MATCH(BG$2,基础扩展表!$E$1:$AG$1,0),FALSE)</f>
        <v>#N/A</v>
      </c>
      <c r="BH185" t="e">
        <f ca="1">VLOOKUP($B185,基础扩展表!$E:$AG,MATCH(BH$2,基础扩展表!$E$1:$AG$1,0),FALSE)</f>
        <v>#N/A</v>
      </c>
      <c r="BI185" t="e">
        <f ca="1">VLOOKUP($B185,基础扩展表!$E:$AG,MATCH(BI$2,基础扩展表!$E$1:$AG$1,0),FALSE)</f>
        <v>#N/A</v>
      </c>
      <c r="BJ185" t="e">
        <f ca="1">VLOOKUP($B185,基础扩展表!$E:$AG,MATCH(BJ$2,基础扩展表!$E$1:$AG$1,0),FALSE)</f>
        <v>#N/A</v>
      </c>
      <c r="BK185" t="e">
        <f ca="1">VLOOKUP($B185,基础扩展表!$E:$AG,MATCH(BK$2,基础扩展表!$E$1:$AG$1,0),FALSE)</f>
        <v>#N/A</v>
      </c>
      <c r="BL185" t="e">
        <f ca="1">VLOOKUP($B185,基础扩展表!$E:$AG,MATCH(BL$2,基础扩展表!$E$1:$AG$1,0),FALSE)</f>
        <v>#N/A</v>
      </c>
      <c r="BM185" t="e">
        <f ca="1">VLOOKUP($B185,基础扩展表!$E:$AG,MATCH(BM$2,基础扩展表!$E$1:$AG$1,0),FALSE)</f>
        <v>#N/A</v>
      </c>
      <c r="BN185" t="e">
        <f ca="1">VLOOKUP($B185,基础扩展表!$E:$AG,MATCH(BN$2,基础扩展表!$E$1:$AG$1,0),FALSE)</f>
        <v>#N/A</v>
      </c>
      <c r="BO185" t="e">
        <f ca="1">VLOOKUP($B185,基础扩展表!$E:$AG,MATCH(BO$2,基础扩展表!$E$1:$AG$1,0),FALSE)</f>
        <v>#N/A</v>
      </c>
      <c r="BP185" t="e">
        <f ca="1">VLOOKUP($B185,基础扩展表!$E:$AG,MATCH(BP$2,基础扩展表!$E$1:$AG$1,0),FALSE)</f>
        <v>#N/A</v>
      </c>
      <c r="BR185" t="e">
        <f ca="1">VLOOKUP(C185,模型表!D:H,5,FALSE)</f>
        <v>#N/A</v>
      </c>
    </row>
    <row r="186" spans="2:70" x14ac:dyDescent="0.2">
      <c r="B186" t="str">
        <f t="array" aca="1" ref="B186" ca="1">INDEX(基础表!$Y:$Y,SMALL(IF(基础表!$Z:$Z=0,ROW(基础表!$Z:$Z),999),ROW(H180)))&amp;""</f>
        <v/>
      </c>
      <c r="C186" t="e">
        <f ca="1">VLOOKUP(VLOOKUP($B186,基础表!$E:$G,3,FALSE),模型表!$C:$D,2,FALSE)</f>
        <v>#N/A</v>
      </c>
      <c r="E186" t="e">
        <f ca="1">VLOOKUP($B186,基础表!$E:$G,3,FALSE)</f>
        <v>#N/A</v>
      </c>
      <c r="G186" t="e">
        <f ca="1">VLOOKUP($E186,模型表!$C:$G,5,FALSE)</f>
        <v>#N/A</v>
      </c>
      <c r="H186" t="e">
        <f ca="1">VLOOKUP($E186,模型表!$C:$F,4,FALSE)</f>
        <v>#N/A</v>
      </c>
      <c r="I186" t="e">
        <f ca="1">VLOOKUP($E186,模型表!$C:$J,8,FALSE)</f>
        <v>#N/A</v>
      </c>
      <c r="K186" t="str">
        <f t="shared" ca="1" si="26"/>
        <v/>
      </c>
      <c r="L186" t="str">
        <f t="shared" ca="1" si="27"/>
        <v/>
      </c>
      <c r="M186" t="str">
        <f t="shared" ca="1" si="28"/>
        <v/>
      </c>
      <c r="N186" t="str">
        <f t="shared" ca="1" si="29"/>
        <v/>
      </c>
      <c r="O186" t="str">
        <f t="shared" ca="1" si="35"/>
        <v/>
      </c>
      <c r="P186" t="str">
        <f t="shared" ca="1" si="30"/>
        <v/>
      </c>
      <c r="Q186" t="e">
        <f ca="1">VLOOKUP($E186,模型表!$C:$K,9,FALSE)</f>
        <v>#N/A</v>
      </c>
      <c r="S186" t="e">
        <f ca="1">IF(VLOOKUP($E186,模型表!$C:$L,6,FALSE)=0,"",VLOOKUP($E186,模型表!$C:$L,10,FALSE))</f>
        <v>#N/A</v>
      </c>
      <c r="U186" t="e">
        <f ca="1">VLOOKUP($E186,模型表!$C:$Q,11,FALSE)</f>
        <v>#N/A</v>
      </c>
      <c r="Y186" t="e">
        <f ca="1">IF(VLOOKUP($E186,模型表!$C:$N,12,FALSE)="Death",VLOOKUP($E186,模型表!$C:$Q,13,FALSE),"")</f>
        <v>#N/A</v>
      </c>
      <c r="Z186" t="str">
        <f ca="1">IF($B186="","",IF(VLOOKUP($E186,模型表!$C:$O,12,FALSE)="PBuff","["&amp;VLOOKUP($E186,模型表!$C:Q,13,FALSE)&amp;"]","[]"))</f>
        <v/>
      </c>
      <c r="AA186" t="e">
        <f ca="1">VLOOKUP($B186,基础扩展表!$E:$I,5,FALSE)</f>
        <v>#N/A</v>
      </c>
      <c r="AB186" t="e">
        <f ca="1">VLOOKUP($B186,基础扩展表!$E:$I,4,FALSE)</f>
        <v>#N/A</v>
      </c>
      <c r="AC186" t="e">
        <f ca="1">VLOOKUP($B186,基础表!$E:$T,16,FALSE)</f>
        <v>#N/A</v>
      </c>
      <c r="AD186" t="str">
        <f t="shared" ca="1" si="36"/>
        <v/>
      </c>
      <c r="AE186" t="str">
        <f t="shared" ca="1" si="31"/>
        <v/>
      </c>
      <c r="AF186" t="str">
        <f t="shared" ca="1" si="32"/>
        <v/>
      </c>
      <c r="AH186" t="e">
        <f ca="1">VLOOKUP($B186,基础表!$E:$R,14,FALSE)</f>
        <v>#N/A</v>
      </c>
      <c r="AI186" t="e">
        <f ca="1">VLOOKUP($B186,基础表!$E:$S,13,FALSE)</f>
        <v>#N/A</v>
      </c>
      <c r="AK186" t="e">
        <f ca="1">VLOOKUP($B186,基础表!$E:$H,4,FALSE)</f>
        <v>#N/A</v>
      </c>
      <c r="AN186" s="23" t="e">
        <f t="shared" ca="1" si="37"/>
        <v>#N/A</v>
      </c>
      <c r="AO186" s="23" t="str">
        <f t="shared" ca="1" si="33"/>
        <v/>
      </c>
      <c r="AP186" s="23" t="str">
        <f t="shared" ca="1" si="34"/>
        <v/>
      </c>
      <c r="AR186" t="e">
        <f ca="1">VLOOKUP($B186,基础表!$E:$J,4,FALSE)</f>
        <v>#N/A</v>
      </c>
      <c r="AS186" t="e">
        <f ca="1">VLOOKUP($B186,基础表!$E:$J,5,FALSE)</f>
        <v>#N/A</v>
      </c>
      <c r="AT186" t="e">
        <f ca="1">VLOOKUP($B186,基础表!$E:$J,6,FALSE)</f>
        <v>#N/A</v>
      </c>
      <c r="AU186" t="e">
        <f ca="1">VLOOKUP($B186,基础扩展表!$E:$AG,MATCH(AU$2,基础扩展表!$E$1:$AG$1,0),FALSE)</f>
        <v>#N/A</v>
      </c>
      <c r="AV186" t="e">
        <f ca="1">VLOOKUP($B186,基础扩展表!$E:$AG,MATCH(AV$2,基础扩展表!$E$1:$AG$1,0),FALSE)</f>
        <v>#N/A</v>
      </c>
      <c r="AW186" t="e">
        <f ca="1">VLOOKUP($B186,基础扩展表!$E:$AG,MATCH(AW$2,基础扩展表!$E$1:$AG$1,0),FALSE)</f>
        <v>#N/A</v>
      </c>
      <c r="AX186" t="e">
        <f ca="1">VLOOKUP($B186,基础扩展表!$E:$AG,MATCH(AX$2,基础扩展表!$E$1:$AG$1,0),FALSE)</f>
        <v>#N/A</v>
      </c>
      <c r="AY186" t="e">
        <f ca="1">VLOOKUP($B186,基础扩展表!$E:$AG,MATCH(AY$2,基础扩展表!$E$1:$AG$1,0),FALSE)</f>
        <v>#N/A</v>
      </c>
      <c r="AZ186" t="e">
        <f ca="1">VLOOKUP($B186,基础扩展表!$E:$AG,MATCH(AZ$2,基础扩展表!$E$1:$AG$1,0),FALSE)</f>
        <v>#N/A</v>
      </c>
      <c r="BA186" t="e">
        <f ca="1">VLOOKUP($B186,基础扩展表!$E:$AG,MATCH(BA$2,基础扩展表!$E$1:$AG$1,0),FALSE)</f>
        <v>#N/A</v>
      </c>
      <c r="BB186" t="e">
        <f ca="1">VLOOKUP($B186,基础扩展表!$E:$AG,MATCH(BB$2,基础扩展表!$E$1:$AG$1,0),FALSE)</f>
        <v>#N/A</v>
      </c>
      <c r="BC186" t="e">
        <f ca="1">VLOOKUP($B186,基础扩展表!$E:$AG,MATCH(BC$2,基础扩展表!$E$1:$AG$1,0),FALSE)</f>
        <v>#N/A</v>
      </c>
      <c r="BD186" t="e">
        <f ca="1">VLOOKUP($B186,基础扩展表!$E:$AG,MATCH(BD$2,基础扩展表!$E$1:$AG$1,0),FALSE)</f>
        <v>#N/A</v>
      </c>
      <c r="BE186" t="e">
        <f ca="1">VLOOKUP($B186,基础扩展表!$E:$AG,MATCH(BE$2,基础扩展表!$E$1:$AG$1,0),FALSE)</f>
        <v>#N/A</v>
      </c>
      <c r="BF186" t="e">
        <f ca="1">VLOOKUP($B186,基础扩展表!$E:$AG,MATCH(BF$2,基础扩展表!$E$1:$AG$1,0),FALSE)</f>
        <v>#N/A</v>
      </c>
      <c r="BG186" t="e">
        <f ca="1">VLOOKUP($B186,基础扩展表!$E:$AG,MATCH(BG$2,基础扩展表!$E$1:$AG$1,0),FALSE)</f>
        <v>#N/A</v>
      </c>
      <c r="BH186" t="e">
        <f ca="1">VLOOKUP($B186,基础扩展表!$E:$AG,MATCH(BH$2,基础扩展表!$E$1:$AG$1,0),FALSE)</f>
        <v>#N/A</v>
      </c>
      <c r="BI186" t="e">
        <f ca="1">VLOOKUP($B186,基础扩展表!$E:$AG,MATCH(BI$2,基础扩展表!$E$1:$AG$1,0),FALSE)</f>
        <v>#N/A</v>
      </c>
      <c r="BJ186" t="e">
        <f ca="1">VLOOKUP($B186,基础扩展表!$E:$AG,MATCH(BJ$2,基础扩展表!$E$1:$AG$1,0),FALSE)</f>
        <v>#N/A</v>
      </c>
      <c r="BK186" t="e">
        <f ca="1">VLOOKUP($B186,基础扩展表!$E:$AG,MATCH(BK$2,基础扩展表!$E$1:$AG$1,0),FALSE)</f>
        <v>#N/A</v>
      </c>
      <c r="BL186" t="e">
        <f ca="1">VLOOKUP($B186,基础扩展表!$E:$AG,MATCH(BL$2,基础扩展表!$E$1:$AG$1,0),FALSE)</f>
        <v>#N/A</v>
      </c>
      <c r="BM186" t="e">
        <f ca="1">VLOOKUP($B186,基础扩展表!$E:$AG,MATCH(BM$2,基础扩展表!$E$1:$AG$1,0),FALSE)</f>
        <v>#N/A</v>
      </c>
      <c r="BN186" t="e">
        <f ca="1">VLOOKUP($B186,基础扩展表!$E:$AG,MATCH(BN$2,基础扩展表!$E$1:$AG$1,0),FALSE)</f>
        <v>#N/A</v>
      </c>
      <c r="BO186" t="e">
        <f ca="1">VLOOKUP($B186,基础扩展表!$E:$AG,MATCH(BO$2,基础扩展表!$E$1:$AG$1,0),FALSE)</f>
        <v>#N/A</v>
      </c>
      <c r="BP186" t="e">
        <f ca="1">VLOOKUP($B186,基础扩展表!$E:$AG,MATCH(BP$2,基础扩展表!$E$1:$AG$1,0),FALSE)</f>
        <v>#N/A</v>
      </c>
      <c r="BR186" t="e">
        <f ca="1">VLOOKUP(C186,模型表!D:H,5,FALSE)</f>
        <v>#N/A</v>
      </c>
    </row>
    <row r="187" spans="2:70" x14ac:dyDescent="0.2">
      <c r="B187" t="str">
        <f t="array" aca="1" ref="B187" ca="1">INDEX(基础表!$Y:$Y,SMALL(IF(基础表!$Z:$Z=0,ROW(基础表!$Z:$Z),999),ROW(H181)))&amp;""</f>
        <v/>
      </c>
      <c r="C187" t="e">
        <f ca="1">VLOOKUP(VLOOKUP($B187,基础表!$E:$G,3,FALSE),模型表!$C:$D,2,FALSE)</f>
        <v>#N/A</v>
      </c>
      <c r="E187" t="e">
        <f ca="1">VLOOKUP($B187,基础表!$E:$G,3,FALSE)</f>
        <v>#N/A</v>
      </c>
      <c r="G187" t="e">
        <f ca="1">VLOOKUP($E187,模型表!$C:$G,5,FALSE)</f>
        <v>#N/A</v>
      </c>
      <c r="H187" t="e">
        <f ca="1">VLOOKUP($E187,模型表!$C:$F,4,FALSE)</f>
        <v>#N/A</v>
      </c>
      <c r="I187" t="e">
        <f ca="1">VLOOKUP($E187,模型表!$C:$J,8,FALSE)</f>
        <v>#N/A</v>
      </c>
      <c r="K187" t="str">
        <f t="shared" ca="1" si="26"/>
        <v/>
      </c>
      <c r="L187" t="str">
        <f t="shared" ca="1" si="27"/>
        <v/>
      </c>
      <c r="M187" t="str">
        <f t="shared" ca="1" si="28"/>
        <v/>
      </c>
      <c r="N187" t="str">
        <f t="shared" ca="1" si="29"/>
        <v/>
      </c>
      <c r="O187" t="str">
        <f t="shared" ca="1" si="35"/>
        <v/>
      </c>
      <c r="P187" t="str">
        <f t="shared" ca="1" si="30"/>
        <v/>
      </c>
      <c r="Q187" t="e">
        <f ca="1">VLOOKUP($E187,模型表!$C:$K,9,FALSE)</f>
        <v>#N/A</v>
      </c>
      <c r="S187" t="e">
        <f ca="1">IF(VLOOKUP($E187,模型表!$C:$L,6,FALSE)=0,"",VLOOKUP($E187,模型表!$C:$L,10,FALSE))</f>
        <v>#N/A</v>
      </c>
      <c r="U187" t="e">
        <f ca="1">VLOOKUP($E187,模型表!$C:$Q,11,FALSE)</f>
        <v>#N/A</v>
      </c>
      <c r="Y187" t="e">
        <f ca="1">IF(VLOOKUP($E187,模型表!$C:$N,12,FALSE)="Death",VLOOKUP($E187,模型表!$C:$Q,13,FALSE),"")</f>
        <v>#N/A</v>
      </c>
      <c r="Z187" t="str">
        <f ca="1">IF($B187="","",IF(VLOOKUP($E187,模型表!$C:$O,12,FALSE)="PBuff","["&amp;VLOOKUP($E187,模型表!$C:Q,13,FALSE)&amp;"]","[]"))</f>
        <v/>
      </c>
      <c r="AA187" t="e">
        <f ca="1">VLOOKUP($B187,基础扩展表!$E:$I,5,FALSE)</f>
        <v>#N/A</v>
      </c>
      <c r="AB187" t="e">
        <f ca="1">VLOOKUP($B187,基础扩展表!$E:$I,4,FALSE)</f>
        <v>#N/A</v>
      </c>
      <c r="AC187" t="e">
        <f ca="1">VLOOKUP($B187,基础表!$E:$T,16,FALSE)</f>
        <v>#N/A</v>
      </c>
      <c r="AD187" t="str">
        <f t="shared" ca="1" si="36"/>
        <v/>
      </c>
      <c r="AE187" t="str">
        <f t="shared" ca="1" si="31"/>
        <v/>
      </c>
      <c r="AF187" t="str">
        <f t="shared" ca="1" si="32"/>
        <v/>
      </c>
      <c r="AH187" t="e">
        <f ca="1">VLOOKUP($B187,基础表!$E:$R,14,FALSE)</f>
        <v>#N/A</v>
      </c>
      <c r="AI187" t="e">
        <f ca="1">VLOOKUP($B187,基础表!$E:$S,13,FALSE)</f>
        <v>#N/A</v>
      </c>
      <c r="AK187" t="e">
        <f ca="1">VLOOKUP($B187,基础表!$E:$H,4,FALSE)</f>
        <v>#N/A</v>
      </c>
      <c r="AN187" s="23" t="e">
        <f t="shared" ca="1" si="37"/>
        <v>#N/A</v>
      </c>
      <c r="AO187" s="23" t="str">
        <f t="shared" ca="1" si="33"/>
        <v/>
      </c>
      <c r="AP187" s="23" t="str">
        <f t="shared" ca="1" si="34"/>
        <v/>
      </c>
      <c r="AR187" t="e">
        <f ca="1">VLOOKUP($B187,基础表!$E:$J,4,FALSE)</f>
        <v>#N/A</v>
      </c>
      <c r="AS187" t="e">
        <f ca="1">VLOOKUP($B187,基础表!$E:$J,5,FALSE)</f>
        <v>#N/A</v>
      </c>
      <c r="AT187" t="e">
        <f ca="1">VLOOKUP($B187,基础表!$E:$J,6,FALSE)</f>
        <v>#N/A</v>
      </c>
      <c r="AU187" t="e">
        <f ca="1">VLOOKUP($B187,基础扩展表!$E:$AG,MATCH(AU$2,基础扩展表!$E$1:$AG$1,0),FALSE)</f>
        <v>#N/A</v>
      </c>
      <c r="AV187" t="e">
        <f ca="1">VLOOKUP($B187,基础扩展表!$E:$AG,MATCH(AV$2,基础扩展表!$E$1:$AG$1,0),FALSE)</f>
        <v>#N/A</v>
      </c>
      <c r="AW187" t="e">
        <f ca="1">VLOOKUP($B187,基础扩展表!$E:$AG,MATCH(AW$2,基础扩展表!$E$1:$AG$1,0),FALSE)</f>
        <v>#N/A</v>
      </c>
      <c r="AX187" t="e">
        <f ca="1">VLOOKUP($B187,基础扩展表!$E:$AG,MATCH(AX$2,基础扩展表!$E$1:$AG$1,0),FALSE)</f>
        <v>#N/A</v>
      </c>
      <c r="AY187" t="e">
        <f ca="1">VLOOKUP($B187,基础扩展表!$E:$AG,MATCH(AY$2,基础扩展表!$E$1:$AG$1,0),FALSE)</f>
        <v>#N/A</v>
      </c>
      <c r="AZ187" t="e">
        <f ca="1">VLOOKUP($B187,基础扩展表!$E:$AG,MATCH(AZ$2,基础扩展表!$E$1:$AG$1,0),FALSE)</f>
        <v>#N/A</v>
      </c>
      <c r="BA187" t="e">
        <f ca="1">VLOOKUP($B187,基础扩展表!$E:$AG,MATCH(BA$2,基础扩展表!$E$1:$AG$1,0),FALSE)</f>
        <v>#N/A</v>
      </c>
      <c r="BB187" t="e">
        <f ca="1">VLOOKUP($B187,基础扩展表!$E:$AG,MATCH(BB$2,基础扩展表!$E$1:$AG$1,0),FALSE)</f>
        <v>#N/A</v>
      </c>
      <c r="BC187" t="e">
        <f ca="1">VLOOKUP($B187,基础扩展表!$E:$AG,MATCH(BC$2,基础扩展表!$E$1:$AG$1,0),FALSE)</f>
        <v>#N/A</v>
      </c>
      <c r="BD187" t="e">
        <f ca="1">VLOOKUP($B187,基础扩展表!$E:$AG,MATCH(BD$2,基础扩展表!$E$1:$AG$1,0),FALSE)</f>
        <v>#N/A</v>
      </c>
      <c r="BE187" t="e">
        <f ca="1">VLOOKUP($B187,基础扩展表!$E:$AG,MATCH(BE$2,基础扩展表!$E$1:$AG$1,0),FALSE)</f>
        <v>#N/A</v>
      </c>
      <c r="BF187" t="e">
        <f ca="1">VLOOKUP($B187,基础扩展表!$E:$AG,MATCH(BF$2,基础扩展表!$E$1:$AG$1,0),FALSE)</f>
        <v>#N/A</v>
      </c>
      <c r="BG187" t="e">
        <f ca="1">VLOOKUP($B187,基础扩展表!$E:$AG,MATCH(BG$2,基础扩展表!$E$1:$AG$1,0),FALSE)</f>
        <v>#N/A</v>
      </c>
      <c r="BH187" t="e">
        <f ca="1">VLOOKUP($B187,基础扩展表!$E:$AG,MATCH(BH$2,基础扩展表!$E$1:$AG$1,0),FALSE)</f>
        <v>#N/A</v>
      </c>
      <c r="BI187" t="e">
        <f ca="1">VLOOKUP($B187,基础扩展表!$E:$AG,MATCH(BI$2,基础扩展表!$E$1:$AG$1,0),FALSE)</f>
        <v>#N/A</v>
      </c>
      <c r="BJ187" t="e">
        <f ca="1">VLOOKUP($B187,基础扩展表!$E:$AG,MATCH(BJ$2,基础扩展表!$E$1:$AG$1,0),FALSE)</f>
        <v>#N/A</v>
      </c>
      <c r="BK187" t="e">
        <f ca="1">VLOOKUP($B187,基础扩展表!$E:$AG,MATCH(BK$2,基础扩展表!$E$1:$AG$1,0),FALSE)</f>
        <v>#N/A</v>
      </c>
      <c r="BL187" t="e">
        <f ca="1">VLOOKUP($B187,基础扩展表!$E:$AG,MATCH(BL$2,基础扩展表!$E$1:$AG$1,0),FALSE)</f>
        <v>#N/A</v>
      </c>
      <c r="BM187" t="e">
        <f ca="1">VLOOKUP($B187,基础扩展表!$E:$AG,MATCH(BM$2,基础扩展表!$E$1:$AG$1,0),FALSE)</f>
        <v>#N/A</v>
      </c>
      <c r="BN187" t="e">
        <f ca="1">VLOOKUP($B187,基础扩展表!$E:$AG,MATCH(BN$2,基础扩展表!$E$1:$AG$1,0),FALSE)</f>
        <v>#N/A</v>
      </c>
      <c r="BO187" t="e">
        <f ca="1">VLOOKUP($B187,基础扩展表!$E:$AG,MATCH(BO$2,基础扩展表!$E$1:$AG$1,0),FALSE)</f>
        <v>#N/A</v>
      </c>
      <c r="BP187" t="e">
        <f ca="1">VLOOKUP($B187,基础扩展表!$E:$AG,MATCH(BP$2,基础扩展表!$E$1:$AG$1,0),FALSE)</f>
        <v>#N/A</v>
      </c>
      <c r="BR187" t="e">
        <f ca="1">VLOOKUP(C187,模型表!D:H,5,FALSE)</f>
        <v>#N/A</v>
      </c>
    </row>
    <row r="188" spans="2:70" x14ac:dyDescent="0.2">
      <c r="B188" t="str">
        <f t="array" aca="1" ref="B188" ca="1">INDEX(基础表!$Y:$Y,SMALL(IF(基础表!$Z:$Z=0,ROW(基础表!$Z:$Z),999),ROW(H182)))&amp;""</f>
        <v/>
      </c>
      <c r="C188" t="e">
        <f ca="1">VLOOKUP(VLOOKUP($B188,基础表!$E:$G,3,FALSE),模型表!$C:$D,2,FALSE)</f>
        <v>#N/A</v>
      </c>
      <c r="E188" t="e">
        <f ca="1">VLOOKUP($B188,基础表!$E:$G,3,FALSE)</f>
        <v>#N/A</v>
      </c>
      <c r="G188" t="e">
        <f ca="1">VLOOKUP($E188,模型表!$C:$G,5,FALSE)</f>
        <v>#N/A</v>
      </c>
      <c r="H188" t="e">
        <f ca="1">VLOOKUP($E188,模型表!$C:$F,4,FALSE)</f>
        <v>#N/A</v>
      </c>
      <c r="I188" t="e">
        <f ca="1">VLOOKUP($E188,模型表!$C:$J,8,FALSE)</f>
        <v>#N/A</v>
      </c>
      <c r="K188" t="str">
        <f t="shared" ca="1" si="26"/>
        <v/>
      </c>
      <c r="L188" t="str">
        <f t="shared" ca="1" si="27"/>
        <v/>
      </c>
      <c r="M188" t="str">
        <f t="shared" ca="1" si="28"/>
        <v/>
      </c>
      <c r="N188" t="str">
        <f t="shared" ca="1" si="29"/>
        <v/>
      </c>
      <c r="O188" t="str">
        <f t="shared" ca="1" si="35"/>
        <v/>
      </c>
      <c r="P188" t="str">
        <f t="shared" ca="1" si="30"/>
        <v/>
      </c>
      <c r="Q188" t="e">
        <f ca="1">VLOOKUP($E188,模型表!$C:$K,9,FALSE)</f>
        <v>#N/A</v>
      </c>
      <c r="S188" t="e">
        <f ca="1">IF(VLOOKUP($E188,模型表!$C:$L,6,FALSE)=0,"",VLOOKUP($E188,模型表!$C:$L,10,FALSE))</f>
        <v>#N/A</v>
      </c>
      <c r="U188" t="e">
        <f ca="1">VLOOKUP($E188,模型表!$C:$Q,11,FALSE)</f>
        <v>#N/A</v>
      </c>
      <c r="Y188" t="e">
        <f ca="1">IF(VLOOKUP($E188,模型表!$C:$N,12,FALSE)="Death",VLOOKUP($E188,模型表!$C:$Q,13,FALSE),"")</f>
        <v>#N/A</v>
      </c>
      <c r="Z188" t="str">
        <f ca="1">IF($B188="","",IF(VLOOKUP($E188,模型表!$C:$O,12,FALSE)="PBuff","["&amp;VLOOKUP($E188,模型表!$C:Q,13,FALSE)&amp;"]","[]"))</f>
        <v/>
      </c>
      <c r="AA188" t="e">
        <f ca="1">VLOOKUP($B188,基础扩展表!$E:$I,5,FALSE)</f>
        <v>#N/A</v>
      </c>
      <c r="AB188" t="e">
        <f ca="1">VLOOKUP($B188,基础扩展表!$E:$I,4,FALSE)</f>
        <v>#N/A</v>
      </c>
      <c r="AC188" t="e">
        <f ca="1">VLOOKUP($B188,基础表!$E:$T,16,FALSE)</f>
        <v>#N/A</v>
      </c>
      <c r="AD188" t="str">
        <f t="shared" ca="1" si="36"/>
        <v/>
      </c>
      <c r="AE188" t="str">
        <f t="shared" ca="1" si="31"/>
        <v/>
      </c>
      <c r="AF188" t="str">
        <f t="shared" ca="1" si="32"/>
        <v/>
      </c>
      <c r="AH188" t="e">
        <f ca="1">VLOOKUP($B188,基础表!$E:$R,14,FALSE)</f>
        <v>#N/A</v>
      </c>
      <c r="AI188" t="e">
        <f ca="1">VLOOKUP($B188,基础表!$E:$S,13,FALSE)</f>
        <v>#N/A</v>
      </c>
      <c r="AK188" t="e">
        <f ca="1">VLOOKUP($B188,基础表!$E:$H,4,FALSE)</f>
        <v>#N/A</v>
      </c>
      <c r="AN188" s="23" t="e">
        <f t="shared" ca="1" si="37"/>
        <v>#N/A</v>
      </c>
      <c r="AO188" s="23" t="str">
        <f t="shared" ca="1" si="33"/>
        <v/>
      </c>
      <c r="AP188" s="23" t="str">
        <f t="shared" ca="1" si="34"/>
        <v/>
      </c>
      <c r="AR188" t="e">
        <f ca="1">VLOOKUP($B188,基础表!$E:$J,4,FALSE)</f>
        <v>#N/A</v>
      </c>
      <c r="AS188" t="e">
        <f ca="1">VLOOKUP($B188,基础表!$E:$J,5,FALSE)</f>
        <v>#N/A</v>
      </c>
      <c r="AT188" t="e">
        <f ca="1">VLOOKUP($B188,基础表!$E:$J,6,FALSE)</f>
        <v>#N/A</v>
      </c>
      <c r="AU188" t="e">
        <f ca="1">VLOOKUP($B188,基础扩展表!$E:$AG,MATCH(AU$2,基础扩展表!$E$1:$AG$1,0),FALSE)</f>
        <v>#N/A</v>
      </c>
      <c r="AV188" t="e">
        <f ca="1">VLOOKUP($B188,基础扩展表!$E:$AG,MATCH(AV$2,基础扩展表!$E$1:$AG$1,0),FALSE)</f>
        <v>#N/A</v>
      </c>
      <c r="AW188" t="e">
        <f ca="1">VLOOKUP($B188,基础扩展表!$E:$AG,MATCH(AW$2,基础扩展表!$E$1:$AG$1,0),FALSE)</f>
        <v>#N/A</v>
      </c>
      <c r="AX188" t="e">
        <f ca="1">VLOOKUP($B188,基础扩展表!$E:$AG,MATCH(AX$2,基础扩展表!$E$1:$AG$1,0),FALSE)</f>
        <v>#N/A</v>
      </c>
      <c r="AY188" t="e">
        <f ca="1">VLOOKUP($B188,基础扩展表!$E:$AG,MATCH(AY$2,基础扩展表!$E$1:$AG$1,0),FALSE)</f>
        <v>#N/A</v>
      </c>
      <c r="AZ188" t="e">
        <f ca="1">VLOOKUP($B188,基础扩展表!$E:$AG,MATCH(AZ$2,基础扩展表!$E$1:$AG$1,0),FALSE)</f>
        <v>#N/A</v>
      </c>
      <c r="BA188" t="e">
        <f ca="1">VLOOKUP($B188,基础扩展表!$E:$AG,MATCH(BA$2,基础扩展表!$E$1:$AG$1,0),FALSE)</f>
        <v>#N/A</v>
      </c>
      <c r="BB188" t="e">
        <f ca="1">VLOOKUP($B188,基础扩展表!$E:$AG,MATCH(BB$2,基础扩展表!$E$1:$AG$1,0),FALSE)</f>
        <v>#N/A</v>
      </c>
      <c r="BC188" t="e">
        <f ca="1">VLOOKUP($B188,基础扩展表!$E:$AG,MATCH(BC$2,基础扩展表!$E$1:$AG$1,0),FALSE)</f>
        <v>#N/A</v>
      </c>
      <c r="BD188" t="e">
        <f ca="1">VLOOKUP($B188,基础扩展表!$E:$AG,MATCH(BD$2,基础扩展表!$E$1:$AG$1,0),FALSE)</f>
        <v>#N/A</v>
      </c>
      <c r="BE188" t="e">
        <f ca="1">VLOOKUP($B188,基础扩展表!$E:$AG,MATCH(BE$2,基础扩展表!$E$1:$AG$1,0),FALSE)</f>
        <v>#N/A</v>
      </c>
      <c r="BF188" t="e">
        <f ca="1">VLOOKUP($B188,基础扩展表!$E:$AG,MATCH(BF$2,基础扩展表!$E$1:$AG$1,0),FALSE)</f>
        <v>#N/A</v>
      </c>
      <c r="BG188" t="e">
        <f ca="1">VLOOKUP($B188,基础扩展表!$E:$AG,MATCH(BG$2,基础扩展表!$E$1:$AG$1,0),FALSE)</f>
        <v>#N/A</v>
      </c>
      <c r="BH188" t="e">
        <f ca="1">VLOOKUP($B188,基础扩展表!$E:$AG,MATCH(BH$2,基础扩展表!$E$1:$AG$1,0),FALSE)</f>
        <v>#N/A</v>
      </c>
      <c r="BI188" t="e">
        <f ca="1">VLOOKUP($B188,基础扩展表!$E:$AG,MATCH(BI$2,基础扩展表!$E$1:$AG$1,0),FALSE)</f>
        <v>#N/A</v>
      </c>
      <c r="BJ188" t="e">
        <f ca="1">VLOOKUP($B188,基础扩展表!$E:$AG,MATCH(BJ$2,基础扩展表!$E$1:$AG$1,0),FALSE)</f>
        <v>#N/A</v>
      </c>
      <c r="BK188" t="e">
        <f ca="1">VLOOKUP($B188,基础扩展表!$E:$AG,MATCH(BK$2,基础扩展表!$E$1:$AG$1,0),FALSE)</f>
        <v>#N/A</v>
      </c>
      <c r="BL188" t="e">
        <f ca="1">VLOOKUP($B188,基础扩展表!$E:$AG,MATCH(BL$2,基础扩展表!$E$1:$AG$1,0),FALSE)</f>
        <v>#N/A</v>
      </c>
      <c r="BM188" t="e">
        <f ca="1">VLOOKUP($B188,基础扩展表!$E:$AG,MATCH(BM$2,基础扩展表!$E$1:$AG$1,0),FALSE)</f>
        <v>#N/A</v>
      </c>
      <c r="BN188" t="e">
        <f ca="1">VLOOKUP($B188,基础扩展表!$E:$AG,MATCH(BN$2,基础扩展表!$E$1:$AG$1,0),FALSE)</f>
        <v>#N/A</v>
      </c>
      <c r="BO188" t="e">
        <f ca="1">VLOOKUP($B188,基础扩展表!$E:$AG,MATCH(BO$2,基础扩展表!$E$1:$AG$1,0),FALSE)</f>
        <v>#N/A</v>
      </c>
      <c r="BP188" t="e">
        <f ca="1">VLOOKUP($B188,基础扩展表!$E:$AG,MATCH(BP$2,基础扩展表!$E$1:$AG$1,0),FALSE)</f>
        <v>#N/A</v>
      </c>
      <c r="BR188" t="e">
        <f ca="1">VLOOKUP(C188,模型表!D:H,5,FALSE)</f>
        <v>#N/A</v>
      </c>
    </row>
    <row r="189" spans="2:70" x14ac:dyDescent="0.2">
      <c r="B189" t="str">
        <f t="array" aca="1" ref="B189" ca="1">INDEX(基础表!$Y:$Y,SMALL(IF(基础表!$Z:$Z=0,ROW(基础表!$Z:$Z),999),ROW(H183)))&amp;""</f>
        <v/>
      </c>
      <c r="C189" t="e">
        <f ca="1">VLOOKUP(VLOOKUP($B189,基础表!$E:$G,3,FALSE),模型表!$C:$D,2,FALSE)</f>
        <v>#N/A</v>
      </c>
      <c r="E189" t="e">
        <f ca="1">VLOOKUP($B189,基础表!$E:$G,3,FALSE)</f>
        <v>#N/A</v>
      </c>
      <c r="G189" t="e">
        <f ca="1">VLOOKUP($E189,模型表!$C:$G,5,FALSE)</f>
        <v>#N/A</v>
      </c>
      <c r="H189" t="e">
        <f ca="1">VLOOKUP($E189,模型表!$C:$F,4,FALSE)</f>
        <v>#N/A</v>
      </c>
      <c r="I189" t="e">
        <f ca="1">VLOOKUP($E189,模型表!$C:$J,8,FALSE)</f>
        <v>#N/A</v>
      </c>
      <c r="K189" t="str">
        <f t="shared" ca="1" si="26"/>
        <v/>
      </c>
      <c r="L189" t="str">
        <f t="shared" ca="1" si="27"/>
        <v/>
      </c>
      <c r="M189" t="str">
        <f t="shared" ca="1" si="28"/>
        <v/>
      </c>
      <c r="N189" t="str">
        <f t="shared" ca="1" si="29"/>
        <v/>
      </c>
      <c r="O189" t="str">
        <f t="shared" ca="1" si="35"/>
        <v/>
      </c>
      <c r="P189" t="str">
        <f t="shared" ca="1" si="30"/>
        <v/>
      </c>
      <c r="Q189" t="e">
        <f ca="1">VLOOKUP($E189,模型表!$C:$K,9,FALSE)</f>
        <v>#N/A</v>
      </c>
      <c r="S189" t="e">
        <f ca="1">IF(VLOOKUP($E189,模型表!$C:$L,6,FALSE)=0,"",VLOOKUP($E189,模型表!$C:$L,10,FALSE))</f>
        <v>#N/A</v>
      </c>
      <c r="U189" t="e">
        <f ca="1">VLOOKUP($E189,模型表!$C:$Q,11,FALSE)</f>
        <v>#N/A</v>
      </c>
      <c r="Y189" t="e">
        <f ca="1">IF(VLOOKUP($E189,模型表!$C:$N,12,FALSE)="Death",VLOOKUP($E189,模型表!$C:$Q,13,FALSE),"")</f>
        <v>#N/A</v>
      </c>
      <c r="Z189" t="str">
        <f ca="1">IF($B189="","",IF(VLOOKUP($E189,模型表!$C:$O,12,FALSE)="PBuff","["&amp;VLOOKUP($E189,模型表!$C:Q,13,FALSE)&amp;"]","[]"))</f>
        <v/>
      </c>
      <c r="AA189" t="e">
        <f ca="1">VLOOKUP($B189,基础扩展表!$E:$I,5,FALSE)</f>
        <v>#N/A</v>
      </c>
      <c r="AB189" t="e">
        <f ca="1">VLOOKUP($B189,基础扩展表!$E:$I,4,FALSE)</f>
        <v>#N/A</v>
      </c>
      <c r="AC189" t="e">
        <f ca="1">VLOOKUP($B189,基础表!$E:$T,16,FALSE)</f>
        <v>#N/A</v>
      </c>
      <c r="AD189" t="str">
        <f t="shared" ca="1" si="36"/>
        <v/>
      </c>
      <c r="AE189" t="str">
        <f t="shared" ca="1" si="31"/>
        <v/>
      </c>
      <c r="AF189" t="str">
        <f t="shared" ca="1" si="32"/>
        <v/>
      </c>
      <c r="AH189" t="e">
        <f ca="1">VLOOKUP($B189,基础表!$E:$R,14,FALSE)</f>
        <v>#N/A</v>
      </c>
      <c r="AI189" t="e">
        <f ca="1">VLOOKUP($B189,基础表!$E:$S,13,FALSE)</f>
        <v>#N/A</v>
      </c>
      <c r="AK189" t="e">
        <f ca="1">VLOOKUP($B189,基础表!$E:$H,4,FALSE)</f>
        <v>#N/A</v>
      </c>
      <c r="AN189" s="23" t="e">
        <f t="shared" ca="1" si="37"/>
        <v>#N/A</v>
      </c>
      <c r="AO189" s="23" t="str">
        <f t="shared" ca="1" si="33"/>
        <v/>
      </c>
      <c r="AP189" s="23" t="str">
        <f t="shared" ca="1" si="34"/>
        <v/>
      </c>
      <c r="AR189" t="e">
        <f ca="1">VLOOKUP($B189,基础表!$E:$J,4,FALSE)</f>
        <v>#N/A</v>
      </c>
      <c r="AS189" t="e">
        <f ca="1">VLOOKUP($B189,基础表!$E:$J,5,FALSE)</f>
        <v>#N/A</v>
      </c>
      <c r="AT189" t="e">
        <f ca="1">VLOOKUP($B189,基础表!$E:$J,6,FALSE)</f>
        <v>#N/A</v>
      </c>
      <c r="AU189" t="e">
        <f ca="1">VLOOKUP($B189,基础扩展表!$E:$AG,MATCH(AU$2,基础扩展表!$E$1:$AG$1,0),FALSE)</f>
        <v>#N/A</v>
      </c>
      <c r="AV189" t="e">
        <f ca="1">VLOOKUP($B189,基础扩展表!$E:$AG,MATCH(AV$2,基础扩展表!$E$1:$AG$1,0),FALSE)</f>
        <v>#N/A</v>
      </c>
      <c r="AW189" t="e">
        <f ca="1">VLOOKUP($B189,基础扩展表!$E:$AG,MATCH(AW$2,基础扩展表!$E$1:$AG$1,0),FALSE)</f>
        <v>#N/A</v>
      </c>
      <c r="AX189" t="e">
        <f ca="1">VLOOKUP($B189,基础扩展表!$E:$AG,MATCH(AX$2,基础扩展表!$E$1:$AG$1,0),FALSE)</f>
        <v>#N/A</v>
      </c>
      <c r="AY189" t="e">
        <f ca="1">VLOOKUP($B189,基础扩展表!$E:$AG,MATCH(AY$2,基础扩展表!$E$1:$AG$1,0),FALSE)</f>
        <v>#N/A</v>
      </c>
      <c r="AZ189" t="e">
        <f ca="1">VLOOKUP($B189,基础扩展表!$E:$AG,MATCH(AZ$2,基础扩展表!$E$1:$AG$1,0),FALSE)</f>
        <v>#N/A</v>
      </c>
      <c r="BA189" t="e">
        <f ca="1">VLOOKUP($B189,基础扩展表!$E:$AG,MATCH(BA$2,基础扩展表!$E$1:$AG$1,0),FALSE)</f>
        <v>#N/A</v>
      </c>
      <c r="BB189" t="e">
        <f ca="1">VLOOKUP($B189,基础扩展表!$E:$AG,MATCH(BB$2,基础扩展表!$E$1:$AG$1,0),FALSE)</f>
        <v>#N/A</v>
      </c>
      <c r="BC189" t="e">
        <f ca="1">VLOOKUP($B189,基础扩展表!$E:$AG,MATCH(BC$2,基础扩展表!$E$1:$AG$1,0),FALSE)</f>
        <v>#N/A</v>
      </c>
      <c r="BD189" t="e">
        <f ca="1">VLOOKUP($B189,基础扩展表!$E:$AG,MATCH(BD$2,基础扩展表!$E$1:$AG$1,0),FALSE)</f>
        <v>#N/A</v>
      </c>
      <c r="BE189" t="e">
        <f ca="1">VLOOKUP($B189,基础扩展表!$E:$AG,MATCH(BE$2,基础扩展表!$E$1:$AG$1,0),FALSE)</f>
        <v>#N/A</v>
      </c>
      <c r="BF189" t="e">
        <f ca="1">VLOOKUP($B189,基础扩展表!$E:$AG,MATCH(BF$2,基础扩展表!$E$1:$AG$1,0),FALSE)</f>
        <v>#N/A</v>
      </c>
      <c r="BG189" t="e">
        <f ca="1">VLOOKUP($B189,基础扩展表!$E:$AG,MATCH(BG$2,基础扩展表!$E$1:$AG$1,0),FALSE)</f>
        <v>#N/A</v>
      </c>
      <c r="BH189" t="e">
        <f ca="1">VLOOKUP($B189,基础扩展表!$E:$AG,MATCH(BH$2,基础扩展表!$E$1:$AG$1,0),FALSE)</f>
        <v>#N/A</v>
      </c>
      <c r="BI189" t="e">
        <f ca="1">VLOOKUP($B189,基础扩展表!$E:$AG,MATCH(BI$2,基础扩展表!$E$1:$AG$1,0),FALSE)</f>
        <v>#N/A</v>
      </c>
      <c r="BJ189" t="e">
        <f ca="1">VLOOKUP($B189,基础扩展表!$E:$AG,MATCH(BJ$2,基础扩展表!$E$1:$AG$1,0),FALSE)</f>
        <v>#N/A</v>
      </c>
      <c r="BK189" t="e">
        <f ca="1">VLOOKUP($B189,基础扩展表!$E:$AG,MATCH(BK$2,基础扩展表!$E$1:$AG$1,0),FALSE)</f>
        <v>#N/A</v>
      </c>
      <c r="BL189" t="e">
        <f ca="1">VLOOKUP($B189,基础扩展表!$E:$AG,MATCH(BL$2,基础扩展表!$E$1:$AG$1,0),FALSE)</f>
        <v>#N/A</v>
      </c>
      <c r="BM189" t="e">
        <f ca="1">VLOOKUP($B189,基础扩展表!$E:$AG,MATCH(BM$2,基础扩展表!$E$1:$AG$1,0),FALSE)</f>
        <v>#N/A</v>
      </c>
      <c r="BN189" t="e">
        <f ca="1">VLOOKUP($B189,基础扩展表!$E:$AG,MATCH(BN$2,基础扩展表!$E$1:$AG$1,0),FALSE)</f>
        <v>#N/A</v>
      </c>
      <c r="BO189" t="e">
        <f ca="1">VLOOKUP($B189,基础扩展表!$E:$AG,MATCH(BO$2,基础扩展表!$E$1:$AG$1,0),FALSE)</f>
        <v>#N/A</v>
      </c>
      <c r="BP189" t="e">
        <f ca="1">VLOOKUP($B189,基础扩展表!$E:$AG,MATCH(BP$2,基础扩展表!$E$1:$AG$1,0),FALSE)</f>
        <v>#N/A</v>
      </c>
      <c r="BR189" t="e">
        <f ca="1">VLOOKUP(C189,模型表!D:H,5,FALSE)</f>
        <v>#N/A</v>
      </c>
    </row>
    <row r="190" spans="2:70" x14ac:dyDescent="0.2">
      <c r="B190" t="str">
        <f t="array" aca="1" ref="B190" ca="1">INDEX(基础表!$Y:$Y,SMALL(IF(基础表!$Z:$Z=0,ROW(基础表!$Z:$Z),999),ROW(H184)))&amp;""</f>
        <v/>
      </c>
      <c r="C190" t="e">
        <f ca="1">VLOOKUP(VLOOKUP($B190,基础表!$E:$G,3,FALSE),模型表!$C:$D,2,FALSE)</f>
        <v>#N/A</v>
      </c>
      <c r="E190" t="e">
        <f ca="1">VLOOKUP($B190,基础表!$E:$G,3,FALSE)</f>
        <v>#N/A</v>
      </c>
      <c r="G190" t="e">
        <f ca="1">VLOOKUP($E190,模型表!$C:$G,5,FALSE)</f>
        <v>#N/A</v>
      </c>
      <c r="H190" t="e">
        <f ca="1">VLOOKUP($E190,模型表!$C:$F,4,FALSE)</f>
        <v>#N/A</v>
      </c>
      <c r="I190" t="e">
        <f ca="1">VLOOKUP($E190,模型表!$C:$J,8,FALSE)</f>
        <v>#N/A</v>
      </c>
      <c r="K190" t="str">
        <f t="shared" ca="1" si="26"/>
        <v/>
      </c>
      <c r="L190" t="str">
        <f t="shared" ca="1" si="27"/>
        <v/>
      </c>
      <c r="M190" t="str">
        <f t="shared" ca="1" si="28"/>
        <v/>
      </c>
      <c r="N190" t="str">
        <f t="shared" ca="1" si="29"/>
        <v/>
      </c>
      <c r="O190" t="str">
        <f t="shared" ca="1" si="35"/>
        <v/>
      </c>
      <c r="P190" t="str">
        <f t="shared" ca="1" si="30"/>
        <v/>
      </c>
      <c r="Q190" t="e">
        <f ca="1">VLOOKUP($E190,模型表!$C:$K,9,FALSE)</f>
        <v>#N/A</v>
      </c>
      <c r="S190" t="e">
        <f ca="1">IF(VLOOKUP($E190,模型表!$C:$L,6,FALSE)=0,"",VLOOKUP($E190,模型表!$C:$L,10,FALSE))</f>
        <v>#N/A</v>
      </c>
      <c r="U190" t="e">
        <f ca="1">VLOOKUP($E190,模型表!$C:$Q,11,FALSE)</f>
        <v>#N/A</v>
      </c>
      <c r="Y190" t="e">
        <f ca="1">IF(VLOOKUP($E190,模型表!$C:$N,12,FALSE)="Death",VLOOKUP($E190,模型表!$C:$Q,13,FALSE),"")</f>
        <v>#N/A</v>
      </c>
      <c r="Z190" t="str">
        <f ca="1">IF($B190="","",IF(VLOOKUP($E190,模型表!$C:$O,12,FALSE)="PBuff","["&amp;VLOOKUP($E190,模型表!$C:Q,13,FALSE)&amp;"]","[]"))</f>
        <v/>
      </c>
      <c r="AA190" t="e">
        <f ca="1">VLOOKUP($B190,基础扩展表!$E:$I,5,FALSE)</f>
        <v>#N/A</v>
      </c>
      <c r="AB190" t="e">
        <f ca="1">VLOOKUP($B190,基础扩展表!$E:$I,4,FALSE)</f>
        <v>#N/A</v>
      </c>
      <c r="AC190" t="e">
        <f ca="1">VLOOKUP($B190,基础表!$E:$T,16,FALSE)</f>
        <v>#N/A</v>
      </c>
      <c r="AD190" t="str">
        <f t="shared" ca="1" si="36"/>
        <v/>
      </c>
      <c r="AE190" t="str">
        <f t="shared" ca="1" si="31"/>
        <v/>
      </c>
      <c r="AF190" t="str">
        <f t="shared" ca="1" si="32"/>
        <v/>
      </c>
      <c r="AH190" t="e">
        <f ca="1">VLOOKUP($B190,基础表!$E:$R,14,FALSE)</f>
        <v>#N/A</v>
      </c>
      <c r="AI190" t="e">
        <f ca="1">VLOOKUP($B190,基础表!$E:$S,13,FALSE)</f>
        <v>#N/A</v>
      </c>
      <c r="AK190" t="e">
        <f ca="1">VLOOKUP($B190,基础表!$E:$H,4,FALSE)</f>
        <v>#N/A</v>
      </c>
      <c r="AN190" s="23" t="e">
        <f t="shared" ca="1" si="37"/>
        <v>#N/A</v>
      </c>
      <c r="AO190" s="23" t="str">
        <f t="shared" ca="1" si="33"/>
        <v/>
      </c>
      <c r="AP190" s="23" t="str">
        <f t="shared" ca="1" si="34"/>
        <v/>
      </c>
      <c r="AR190" t="e">
        <f ca="1">VLOOKUP($B190,基础表!$E:$J,4,FALSE)</f>
        <v>#N/A</v>
      </c>
      <c r="AS190" t="e">
        <f ca="1">VLOOKUP($B190,基础表!$E:$J,5,FALSE)</f>
        <v>#N/A</v>
      </c>
      <c r="AT190" t="e">
        <f ca="1">VLOOKUP($B190,基础表!$E:$J,6,FALSE)</f>
        <v>#N/A</v>
      </c>
      <c r="AU190" t="e">
        <f ca="1">VLOOKUP($B190,基础扩展表!$E:$AG,MATCH(AU$2,基础扩展表!$E$1:$AG$1,0),FALSE)</f>
        <v>#N/A</v>
      </c>
      <c r="AV190" t="e">
        <f ca="1">VLOOKUP($B190,基础扩展表!$E:$AG,MATCH(AV$2,基础扩展表!$E$1:$AG$1,0),FALSE)</f>
        <v>#N/A</v>
      </c>
      <c r="AW190" t="e">
        <f ca="1">VLOOKUP($B190,基础扩展表!$E:$AG,MATCH(AW$2,基础扩展表!$E$1:$AG$1,0),FALSE)</f>
        <v>#N/A</v>
      </c>
      <c r="AX190" t="e">
        <f ca="1">VLOOKUP($B190,基础扩展表!$E:$AG,MATCH(AX$2,基础扩展表!$E$1:$AG$1,0),FALSE)</f>
        <v>#N/A</v>
      </c>
      <c r="AY190" t="e">
        <f ca="1">VLOOKUP($B190,基础扩展表!$E:$AG,MATCH(AY$2,基础扩展表!$E$1:$AG$1,0),FALSE)</f>
        <v>#N/A</v>
      </c>
      <c r="AZ190" t="e">
        <f ca="1">VLOOKUP($B190,基础扩展表!$E:$AG,MATCH(AZ$2,基础扩展表!$E$1:$AG$1,0),FALSE)</f>
        <v>#N/A</v>
      </c>
      <c r="BA190" t="e">
        <f ca="1">VLOOKUP($B190,基础扩展表!$E:$AG,MATCH(BA$2,基础扩展表!$E$1:$AG$1,0),FALSE)</f>
        <v>#N/A</v>
      </c>
      <c r="BB190" t="e">
        <f ca="1">VLOOKUP($B190,基础扩展表!$E:$AG,MATCH(BB$2,基础扩展表!$E$1:$AG$1,0),FALSE)</f>
        <v>#N/A</v>
      </c>
      <c r="BC190" t="e">
        <f ca="1">VLOOKUP($B190,基础扩展表!$E:$AG,MATCH(BC$2,基础扩展表!$E$1:$AG$1,0),FALSE)</f>
        <v>#N/A</v>
      </c>
      <c r="BD190" t="e">
        <f ca="1">VLOOKUP($B190,基础扩展表!$E:$AG,MATCH(BD$2,基础扩展表!$E$1:$AG$1,0),FALSE)</f>
        <v>#N/A</v>
      </c>
      <c r="BE190" t="e">
        <f ca="1">VLOOKUP($B190,基础扩展表!$E:$AG,MATCH(BE$2,基础扩展表!$E$1:$AG$1,0),FALSE)</f>
        <v>#N/A</v>
      </c>
      <c r="BF190" t="e">
        <f ca="1">VLOOKUP($B190,基础扩展表!$E:$AG,MATCH(BF$2,基础扩展表!$E$1:$AG$1,0),FALSE)</f>
        <v>#N/A</v>
      </c>
      <c r="BG190" t="e">
        <f ca="1">VLOOKUP($B190,基础扩展表!$E:$AG,MATCH(BG$2,基础扩展表!$E$1:$AG$1,0),FALSE)</f>
        <v>#N/A</v>
      </c>
      <c r="BH190" t="e">
        <f ca="1">VLOOKUP($B190,基础扩展表!$E:$AG,MATCH(BH$2,基础扩展表!$E$1:$AG$1,0),FALSE)</f>
        <v>#N/A</v>
      </c>
      <c r="BI190" t="e">
        <f ca="1">VLOOKUP($B190,基础扩展表!$E:$AG,MATCH(BI$2,基础扩展表!$E$1:$AG$1,0),FALSE)</f>
        <v>#N/A</v>
      </c>
      <c r="BJ190" t="e">
        <f ca="1">VLOOKUP($B190,基础扩展表!$E:$AG,MATCH(BJ$2,基础扩展表!$E$1:$AG$1,0),FALSE)</f>
        <v>#N/A</v>
      </c>
      <c r="BK190" t="e">
        <f ca="1">VLOOKUP($B190,基础扩展表!$E:$AG,MATCH(BK$2,基础扩展表!$E$1:$AG$1,0),FALSE)</f>
        <v>#N/A</v>
      </c>
      <c r="BL190" t="e">
        <f ca="1">VLOOKUP($B190,基础扩展表!$E:$AG,MATCH(BL$2,基础扩展表!$E$1:$AG$1,0),FALSE)</f>
        <v>#N/A</v>
      </c>
      <c r="BM190" t="e">
        <f ca="1">VLOOKUP($B190,基础扩展表!$E:$AG,MATCH(BM$2,基础扩展表!$E$1:$AG$1,0),FALSE)</f>
        <v>#N/A</v>
      </c>
      <c r="BN190" t="e">
        <f ca="1">VLOOKUP($B190,基础扩展表!$E:$AG,MATCH(BN$2,基础扩展表!$E$1:$AG$1,0),FALSE)</f>
        <v>#N/A</v>
      </c>
      <c r="BO190" t="e">
        <f ca="1">VLOOKUP($B190,基础扩展表!$E:$AG,MATCH(BO$2,基础扩展表!$E$1:$AG$1,0),FALSE)</f>
        <v>#N/A</v>
      </c>
      <c r="BP190" t="e">
        <f ca="1">VLOOKUP($B190,基础扩展表!$E:$AG,MATCH(BP$2,基础扩展表!$E$1:$AG$1,0),FALSE)</f>
        <v>#N/A</v>
      </c>
      <c r="BR190" t="e">
        <f ca="1">VLOOKUP(C190,模型表!D:H,5,FALSE)</f>
        <v>#N/A</v>
      </c>
    </row>
    <row r="191" spans="2:70" x14ac:dyDescent="0.2">
      <c r="B191" t="str">
        <f t="array" aca="1" ref="B191" ca="1">INDEX(基础表!$Y:$Y,SMALL(IF(基础表!$Z:$Z=0,ROW(基础表!$Z:$Z),999),ROW(H185)))&amp;""</f>
        <v/>
      </c>
      <c r="C191" t="e">
        <f ca="1">VLOOKUP(VLOOKUP($B191,基础表!$E:$G,3,FALSE),模型表!$C:$D,2,FALSE)</f>
        <v>#N/A</v>
      </c>
      <c r="E191" t="e">
        <f ca="1">VLOOKUP($B191,基础表!$E:$G,3,FALSE)</f>
        <v>#N/A</v>
      </c>
      <c r="G191" t="e">
        <f ca="1">VLOOKUP($E191,模型表!$C:$G,5,FALSE)</f>
        <v>#N/A</v>
      </c>
      <c r="H191" t="e">
        <f ca="1">VLOOKUP($E191,模型表!$C:$F,4,FALSE)</f>
        <v>#N/A</v>
      </c>
      <c r="I191" t="e">
        <f ca="1">VLOOKUP($E191,模型表!$C:$J,8,FALSE)</f>
        <v>#N/A</v>
      </c>
      <c r="K191" t="str">
        <f t="shared" ca="1" si="26"/>
        <v/>
      </c>
      <c r="L191" t="str">
        <f t="shared" ca="1" si="27"/>
        <v/>
      </c>
      <c r="M191" t="str">
        <f t="shared" ca="1" si="28"/>
        <v/>
      </c>
      <c r="N191" t="str">
        <f t="shared" ca="1" si="29"/>
        <v/>
      </c>
      <c r="O191" t="str">
        <f t="shared" ca="1" si="35"/>
        <v/>
      </c>
      <c r="P191" t="str">
        <f t="shared" ca="1" si="30"/>
        <v/>
      </c>
      <c r="Q191" t="e">
        <f ca="1">VLOOKUP($E191,模型表!$C:$K,9,FALSE)</f>
        <v>#N/A</v>
      </c>
      <c r="S191" t="e">
        <f ca="1">IF(VLOOKUP($E191,模型表!$C:$L,6,FALSE)=0,"",VLOOKUP($E191,模型表!$C:$L,10,FALSE))</f>
        <v>#N/A</v>
      </c>
      <c r="U191" t="e">
        <f ca="1">VLOOKUP($E191,模型表!$C:$Q,11,FALSE)</f>
        <v>#N/A</v>
      </c>
      <c r="Y191" t="e">
        <f ca="1">IF(VLOOKUP($E191,模型表!$C:$N,12,FALSE)="Death",VLOOKUP($E191,模型表!$C:$Q,13,FALSE),"")</f>
        <v>#N/A</v>
      </c>
      <c r="Z191" t="str">
        <f ca="1">IF($B191="","",IF(VLOOKUP($E191,模型表!$C:$O,12,FALSE)="PBuff","["&amp;VLOOKUP($E191,模型表!$C:Q,13,FALSE)&amp;"]","[]"))</f>
        <v/>
      </c>
      <c r="AA191" t="e">
        <f ca="1">VLOOKUP($B191,基础扩展表!$E:$I,5,FALSE)</f>
        <v>#N/A</v>
      </c>
      <c r="AB191" t="e">
        <f ca="1">VLOOKUP($B191,基础扩展表!$E:$I,4,FALSE)</f>
        <v>#N/A</v>
      </c>
      <c r="AC191" t="e">
        <f ca="1">VLOOKUP($B191,基础表!$E:$T,16,FALSE)</f>
        <v>#N/A</v>
      </c>
      <c r="AD191" t="str">
        <f t="shared" ca="1" si="36"/>
        <v/>
      </c>
      <c r="AE191" t="str">
        <f t="shared" ca="1" si="31"/>
        <v/>
      </c>
      <c r="AF191" t="str">
        <f t="shared" ca="1" si="32"/>
        <v/>
      </c>
      <c r="AH191" t="e">
        <f ca="1">VLOOKUP($B191,基础表!$E:$R,14,FALSE)</f>
        <v>#N/A</v>
      </c>
      <c r="AI191" t="e">
        <f ca="1">VLOOKUP($B191,基础表!$E:$S,13,FALSE)</f>
        <v>#N/A</v>
      </c>
      <c r="AK191" t="e">
        <f ca="1">VLOOKUP($B191,基础表!$E:$H,4,FALSE)</f>
        <v>#N/A</v>
      </c>
      <c r="AN191" s="23" t="e">
        <f t="shared" ca="1" si="37"/>
        <v>#N/A</v>
      </c>
      <c r="AO191" s="23" t="str">
        <f t="shared" ca="1" si="33"/>
        <v/>
      </c>
      <c r="AP191" s="23" t="str">
        <f t="shared" ca="1" si="34"/>
        <v/>
      </c>
      <c r="AR191" t="e">
        <f ca="1">VLOOKUP($B191,基础表!$E:$J,4,FALSE)</f>
        <v>#N/A</v>
      </c>
      <c r="AS191" t="e">
        <f ca="1">VLOOKUP($B191,基础表!$E:$J,5,FALSE)</f>
        <v>#N/A</v>
      </c>
      <c r="AT191" t="e">
        <f ca="1">VLOOKUP($B191,基础表!$E:$J,6,FALSE)</f>
        <v>#N/A</v>
      </c>
      <c r="AU191" t="e">
        <f ca="1">VLOOKUP($B191,基础扩展表!$E:$AG,MATCH(AU$2,基础扩展表!$E$1:$AG$1,0),FALSE)</f>
        <v>#N/A</v>
      </c>
      <c r="AV191" t="e">
        <f ca="1">VLOOKUP($B191,基础扩展表!$E:$AG,MATCH(AV$2,基础扩展表!$E$1:$AG$1,0),FALSE)</f>
        <v>#N/A</v>
      </c>
      <c r="AW191" t="e">
        <f ca="1">VLOOKUP($B191,基础扩展表!$E:$AG,MATCH(AW$2,基础扩展表!$E$1:$AG$1,0),FALSE)</f>
        <v>#N/A</v>
      </c>
      <c r="AX191" t="e">
        <f ca="1">VLOOKUP($B191,基础扩展表!$E:$AG,MATCH(AX$2,基础扩展表!$E$1:$AG$1,0),FALSE)</f>
        <v>#N/A</v>
      </c>
      <c r="AY191" t="e">
        <f ca="1">VLOOKUP($B191,基础扩展表!$E:$AG,MATCH(AY$2,基础扩展表!$E$1:$AG$1,0),FALSE)</f>
        <v>#N/A</v>
      </c>
      <c r="AZ191" t="e">
        <f ca="1">VLOOKUP($B191,基础扩展表!$E:$AG,MATCH(AZ$2,基础扩展表!$E$1:$AG$1,0),FALSE)</f>
        <v>#N/A</v>
      </c>
      <c r="BA191" t="e">
        <f ca="1">VLOOKUP($B191,基础扩展表!$E:$AG,MATCH(BA$2,基础扩展表!$E$1:$AG$1,0),FALSE)</f>
        <v>#N/A</v>
      </c>
      <c r="BB191" t="e">
        <f ca="1">VLOOKUP($B191,基础扩展表!$E:$AG,MATCH(BB$2,基础扩展表!$E$1:$AG$1,0),FALSE)</f>
        <v>#N/A</v>
      </c>
      <c r="BC191" t="e">
        <f ca="1">VLOOKUP($B191,基础扩展表!$E:$AG,MATCH(BC$2,基础扩展表!$E$1:$AG$1,0),FALSE)</f>
        <v>#N/A</v>
      </c>
      <c r="BD191" t="e">
        <f ca="1">VLOOKUP($B191,基础扩展表!$E:$AG,MATCH(BD$2,基础扩展表!$E$1:$AG$1,0),FALSE)</f>
        <v>#N/A</v>
      </c>
      <c r="BE191" t="e">
        <f ca="1">VLOOKUP($B191,基础扩展表!$E:$AG,MATCH(BE$2,基础扩展表!$E$1:$AG$1,0),FALSE)</f>
        <v>#N/A</v>
      </c>
      <c r="BF191" t="e">
        <f ca="1">VLOOKUP($B191,基础扩展表!$E:$AG,MATCH(BF$2,基础扩展表!$E$1:$AG$1,0),FALSE)</f>
        <v>#N/A</v>
      </c>
      <c r="BG191" t="e">
        <f ca="1">VLOOKUP($B191,基础扩展表!$E:$AG,MATCH(BG$2,基础扩展表!$E$1:$AG$1,0),FALSE)</f>
        <v>#N/A</v>
      </c>
      <c r="BH191" t="e">
        <f ca="1">VLOOKUP($B191,基础扩展表!$E:$AG,MATCH(BH$2,基础扩展表!$E$1:$AG$1,0),FALSE)</f>
        <v>#N/A</v>
      </c>
      <c r="BI191" t="e">
        <f ca="1">VLOOKUP($B191,基础扩展表!$E:$AG,MATCH(BI$2,基础扩展表!$E$1:$AG$1,0),FALSE)</f>
        <v>#N/A</v>
      </c>
      <c r="BJ191" t="e">
        <f ca="1">VLOOKUP($B191,基础扩展表!$E:$AG,MATCH(BJ$2,基础扩展表!$E$1:$AG$1,0),FALSE)</f>
        <v>#N/A</v>
      </c>
      <c r="BK191" t="e">
        <f ca="1">VLOOKUP($B191,基础扩展表!$E:$AG,MATCH(BK$2,基础扩展表!$E$1:$AG$1,0),FALSE)</f>
        <v>#N/A</v>
      </c>
      <c r="BL191" t="e">
        <f ca="1">VLOOKUP($B191,基础扩展表!$E:$AG,MATCH(BL$2,基础扩展表!$E$1:$AG$1,0),FALSE)</f>
        <v>#N/A</v>
      </c>
      <c r="BM191" t="e">
        <f ca="1">VLOOKUP($B191,基础扩展表!$E:$AG,MATCH(BM$2,基础扩展表!$E$1:$AG$1,0),FALSE)</f>
        <v>#N/A</v>
      </c>
      <c r="BN191" t="e">
        <f ca="1">VLOOKUP($B191,基础扩展表!$E:$AG,MATCH(BN$2,基础扩展表!$E$1:$AG$1,0),FALSE)</f>
        <v>#N/A</v>
      </c>
      <c r="BO191" t="e">
        <f ca="1">VLOOKUP($B191,基础扩展表!$E:$AG,MATCH(BO$2,基础扩展表!$E$1:$AG$1,0),FALSE)</f>
        <v>#N/A</v>
      </c>
      <c r="BP191" t="e">
        <f ca="1">VLOOKUP($B191,基础扩展表!$E:$AG,MATCH(BP$2,基础扩展表!$E$1:$AG$1,0),FALSE)</f>
        <v>#N/A</v>
      </c>
      <c r="BR191" t="e">
        <f ca="1">VLOOKUP(C191,模型表!D:H,5,FALSE)</f>
        <v>#N/A</v>
      </c>
    </row>
    <row r="192" spans="2:70" x14ac:dyDescent="0.2">
      <c r="B192" t="str">
        <f t="array" aca="1" ref="B192" ca="1">INDEX(基础表!$Y:$Y,SMALL(IF(基础表!$Z:$Z=0,ROW(基础表!$Z:$Z),999),ROW(H186)))&amp;""</f>
        <v/>
      </c>
      <c r="C192" t="e">
        <f ca="1">VLOOKUP(VLOOKUP($B192,基础表!$E:$G,3,FALSE),模型表!$C:$D,2,FALSE)</f>
        <v>#N/A</v>
      </c>
      <c r="E192" t="e">
        <f ca="1">VLOOKUP($B192,基础表!$E:$G,3,FALSE)</f>
        <v>#N/A</v>
      </c>
      <c r="G192" t="e">
        <f ca="1">VLOOKUP($E192,模型表!$C:$G,5,FALSE)</f>
        <v>#N/A</v>
      </c>
      <c r="H192" t="e">
        <f ca="1">VLOOKUP($E192,模型表!$C:$F,4,FALSE)</f>
        <v>#N/A</v>
      </c>
      <c r="I192" t="e">
        <f ca="1">VLOOKUP($E192,模型表!$C:$J,8,FALSE)</f>
        <v>#N/A</v>
      </c>
      <c r="K192" t="str">
        <f t="shared" ca="1" si="26"/>
        <v/>
      </c>
      <c r="L192" t="str">
        <f t="shared" ca="1" si="27"/>
        <v/>
      </c>
      <c r="M192" t="str">
        <f t="shared" ca="1" si="28"/>
        <v/>
      </c>
      <c r="N192" t="str">
        <f t="shared" ca="1" si="29"/>
        <v/>
      </c>
      <c r="O192" t="str">
        <f t="shared" ca="1" si="35"/>
        <v/>
      </c>
      <c r="P192" t="str">
        <f t="shared" ca="1" si="30"/>
        <v/>
      </c>
      <c r="Q192" t="e">
        <f ca="1">VLOOKUP($E192,模型表!$C:$K,9,FALSE)</f>
        <v>#N/A</v>
      </c>
      <c r="S192" t="e">
        <f ca="1">IF(VLOOKUP($E192,模型表!$C:$L,6,FALSE)=0,"",VLOOKUP($E192,模型表!$C:$L,10,FALSE))</f>
        <v>#N/A</v>
      </c>
      <c r="U192" t="e">
        <f ca="1">VLOOKUP($E192,模型表!$C:$Q,11,FALSE)</f>
        <v>#N/A</v>
      </c>
      <c r="Y192" t="e">
        <f ca="1">IF(VLOOKUP($E192,模型表!$C:$N,12,FALSE)="Death",VLOOKUP($E192,模型表!$C:$Q,13,FALSE),"")</f>
        <v>#N/A</v>
      </c>
      <c r="Z192" t="str">
        <f ca="1">IF($B192="","",IF(VLOOKUP($E192,模型表!$C:$O,12,FALSE)="PBuff","["&amp;VLOOKUP($E192,模型表!$C:Q,13,FALSE)&amp;"]","[]"))</f>
        <v/>
      </c>
      <c r="AA192" t="e">
        <f ca="1">VLOOKUP($B192,基础扩展表!$E:$I,5,FALSE)</f>
        <v>#N/A</v>
      </c>
      <c r="AB192" t="e">
        <f ca="1">VLOOKUP($B192,基础扩展表!$E:$I,4,FALSE)</f>
        <v>#N/A</v>
      </c>
      <c r="AC192" t="e">
        <f ca="1">VLOOKUP($B192,基础表!$E:$T,16,FALSE)</f>
        <v>#N/A</v>
      </c>
      <c r="AD192" t="str">
        <f t="shared" ca="1" si="36"/>
        <v/>
      </c>
      <c r="AE192" t="str">
        <f t="shared" ca="1" si="31"/>
        <v/>
      </c>
      <c r="AF192" t="str">
        <f t="shared" ca="1" si="32"/>
        <v/>
      </c>
      <c r="AH192" t="e">
        <f ca="1">VLOOKUP($B192,基础表!$E:$R,14,FALSE)</f>
        <v>#N/A</v>
      </c>
      <c r="AI192" t="e">
        <f ca="1">VLOOKUP($B192,基础表!$E:$S,13,FALSE)</f>
        <v>#N/A</v>
      </c>
      <c r="AK192" t="e">
        <f ca="1">VLOOKUP($B192,基础表!$E:$H,4,FALSE)</f>
        <v>#N/A</v>
      </c>
      <c r="AN192" s="23" t="e">
        <f t="shared" ca="1" si="37"/>
        <v>#N/A</v>
      </c>
      <c r="AO192" s="23" t="str">
        <f t="shared" ca="1" si="33"/>
        <v/>
      </c>
      <c r="AP192" s="23" t="str">
        <f t="shared" ca="1" si="34"/>
        <v/>
      </c>
      <c r="AR192" t="e">
        <f ca="1">VLOOKUP($B192,基础表!$E:$J,4,FALSE)</f>
        <v>#N/A</v>
      </c>
      <c r="AS192" t="e">
        <f ca="1">VLOOKUP($B192,基础表!$E:$J,5,FALSE)</f>
        <v>#N/A</v>
      </c>
      <c r="AT192" t="e">
        <f ca="1">VLOOKUP($B192,基础表!$E:$J,6,FALSE)</f>
        <v>#N/A</v>
      </c>
      <c r="AU192" t="e">
        <f ca="1">VLOOKUP($B192,基础扩展表!$E:$AG,MATCH(AU$2,基础扩展表!$E$1:$AG$1,0),FALSE)</f>
        <v>#N/A</v>
      </c>
      <c r="AV192" t="e">
        <f ca="1">VLOOKUP($B192,基础扩展表!$E:$AG,MATCH(AV$2,基础扩展表!$E$1:$AG$1,0),FALSE)</f>
        <v>#N/A</v>
      </c>
      <c r="AW192" t="e">
        <f ca="1">VLOOKUP($B192,基础扩展表!$E:$AG,MATCH(AW$2,基础扩展表!$E$1:$AG$1,0),FALSE)</f>
        <v>#N/A</v>
      </c>
      <c r="AX192" t="e">
        <f ca="1">VLOOKUP($B192,基础扩展表!$E:$AG,MATCH(AX$2,基础扩展表!$E$1:$AG$1,0),FALSE)</f>
        <v>#N/A</v>
      </c>
      <c r="AY192" t="e">
        <f ca="1">VLOOKUP($B192,基础扩展表!$E:$AG,MATCH(AY$2,基础扩展表!$E$1:$AG$1,0),FALSE)</f>
        <v>#N/A</v>
      </c>
      <c r="AZ192" t="e">
        <f ca="1">VLOOKUP($B192,基础扩展表!$E:$AG,MATCH(AZ$2,基础扩展表!$E$1:$AG$1,0),FALSE)</f>
        <v>#N/A</v>
      </c>
      <c r="BA192" t="e">
        <f ca="1">VLOOKUP($B192,基础扩展表!$E:$AG,MATCH(BA$2,基础扩展表!$E$1:$AG$1,0),FALSE)</f>
        <v>#N/A</v>
      </c>
      <c r="BB192" t="e">
        <f ca="1">VLOOKUP($B192,基础扩展表!$E:$AG,MATCH(BB$2,基础扩展表!$E$1:$AG$1,0),FALSE)</f>
        <v>#N/A</v>
      </c>
      <c r="BC192" t="e">
        <f ca="1">VLOOKUP($B192,基础扩展表!$E:$AG,MATCH(BC$2,基础扩展表!$E$1:$AG$1,0),FALSE)</f>
        <v>#N/A</v>
      </c>
      <c r="BD192" t="e">
        <f ca="1">VLOOKUP($B192,基础扩展表!$E:$AG,MATCH(BD$2,基础扩展表!$E$1:$AG$1,0),FALSE)</f>
        <v>#N/A</v>
      </c>
      <c r="BE192" t="e">
        <f ca="1">VLOOKUP($B192,基础扩展表!$E:$AG,MATCH(BE$2,基础扩展表!$E$1:$AG$1,0),FALSE)</f>
        <v>#N/A</v>
      </c>
      <c r="BF192" t="e">
        <f ca="1">VLOOKUP($B192,基础扩展表!$E:$AG,MATCH(BF$2,基础扩展表!$E$1:$AG$1,0),FALSE)</f>
        <v>#N/A</v>
      </c>
      <c r="BG192" t="e">
        <f ca="1">VLOOKUP($B192,基础扩展表!$E:$AG,MATCH(BG$2,基础扩展表!$E$1:$AG$1,0),FALSE)</f>
        <v>#N/A</v>
      </c>
      <c r="BH192" t="e">
        <f ca="1">VLOOKUP($B192,基础扩展表!$E:$AG,MATCH(BH$2,基础扩展表!$E$1:$AG$1,0),FALSE)</f>
        <v>#N/A</v>
      </c>
      <c r="BI192" t="e">
        <f ca="1">VLOOKUP($B192,基础扩展表!$E:$AG,MATCH(BI$2,基础扩展表!$E$1:$AG$1,0),FALSE)</f>
        <v>#N/A</v>
      </c>
      <c r="BJ192" t="e">
        <f ca="1">VLOOKUP($B192,基础扩展表!$E:$AG,MATCH(BJ$2,基础扩展表!$E$1:$AG$1,0),FALSE)</f>
        <v>#N/A</v>
      </c>
      <c r="BK192" t="e">
        <f ca="1">VLOOKUP($B192,基础扩展表!$E:$AG,MATCH(BK$2,基础扩展表!$E$1:$AG$1,0),FALSE)</f>
        <v>#N/A</v>
      </c>
      <c r="BL192" t="e">
        <f ca="1">VLOOKUP($B192,基础扩展表!$E:$AG,MATCH(BL$2,基础扩展表!$E$1:$AG$1,0),FALSE)</f>
        <v>#N/A</v>
      </c>
      <c r="BM192" t="e">
        <f ca="1">VLOOKUP($B192,基础扩展表!$E:$AG,MATCH(BM$2,基础扩展表!$E$1:$AG$1,0),FALSE)</f>
        <v>#N/A</v>
      </c>
      <c r="BN192" t="e">
        <f ca="1">VLOOKUP($B192,基础扩展表!$E:$AG,MATCH(BN$2,基础扩展表!$E$1:$AG$1,0),FALSE)</f>
        <v>#N/A</v>
      </c>
      <c r="BO192" t="e">
        <f ca="1">VLOOKUP($B192,基础扩展表!$E:$AG,MATCH(BO$2,基础扩展表!$E$1:$AG$1,0),FALSE)</f>
        <v>#N/A</v>
      </c>
      <c r="BP192" t="e">
        <f ca="1">VLOOKUP($B192,基础扩展表!$E:$AG,MATCH(BP$2,基础扩展表!$E$1:$AG$1,0),FALSE)</f>
        <v>#N/A</v>
      </c>
      <c r="BR192" t="e">
        <f ca="1">VLOOKUP(C192,模型表!D:H,5,FALSE)</f>
        <v>#N/A</v>
      </c>
    </row>
    <row r="193" spans="2:70" x14ac:dyDescent="0.2">
      <c r="B193" t="str">
        <f t="array" aca="1" ref="B193" ca="1">INDEX(基础表!$Y:$Y,SMALL(IF(基础表!$Z:$Z=0,ROW(基础表!$Z:$Z),999),ROW(H187)))&amp;""</f>
        <v/>
      </c>
      <c r="C193" t="e">
        <f ca="1">VLOOKUP(VLOOKUP($B193,基础表!$E:$G,3,FALSE),模型表!$C:$D,2,FALSE)</f>
        <v>#N/A</v>
      </c>
      <c r="E193" t="e">
        <f ca="1">VLOOKUP($B193,基础表!$E:$G,3,FALSE)</f>
        <v>#N/A</v>
      </c>
      <c r="G193" t="e">
        <f ca="1">VLOOKUP($E193,模型表!$C:$G,5,FALSE)</f>
        <v>#N/A</v>
      </c>
      <c r="H193" t="e">
        <f ca="1">VLOOKUP($E193,模型表!$C:$F,4,FALSE)</f>
        <v>#N/A</v>
      </c>
      <c r="I193" t="e">
        <f ca="1">VLOOKUP($E193,模型表!$C:$J,8,FALSE)</f>
        <v>#N/A</v>
      </c>
      <c r="K193" t="str">
        <f t="shared" ca="1" si="26"/>
        <v/>
      </c>
      <c r="L193" t="str">
        <f t="shared" ca="1" si="27"/>
        <v/>
      </c>
      <c r="M193" t="str">
        <f t="shared" ca="1" si="28"/>
        <v/>
      </c>
      <c r="N193" t="str">
        <f t="shared" ca="1" si="29"/>
        <v/>
      </c>
      <c r="O193" t="str">
        <f t="shared" ca="1" si="35"/>
        <v/>
      </c>
      <c r="P193" t="str">
        <f t="shared" ca="1" si="30"/>
        <v/>
      </c>
      <c r="Q193" t="e">
        <f ca="1">VLOOKUP($E193,模型表!$C:$K,9,FALSE)</f>
        <v>#N/A</v>
      </c>
      <c r="S193" t="e">
        <f ca="1">IF(VLOOKUP($E193,模型表!$C:$L,6,FALSE)=0,"",VLOOKUP($E193,模型表!$C:$L,10,FALSE))</f>
        <v>#N/A</v>
      </c>
      <c r="U193" t="e">
        <f ca="1">VLOOKUP($E193,模型表!$C:$Q,11,FALSE)</f>
        <v>#N/A</v>
      </c>
      <c r="Y193" t="e">
        <f ca="1">IF(VLOOKUP($E193,模型表!$C:$N,12,FALSE)="Death",VLOOKUP($E193,模型表!$C:$Q,13,FALSE),"")</f>
        <v>#N/A</v>
      </c>
      <c r="Z193" t="str">
        <f ca="1">IF($B193="","",IF(VLOOKUP($E193,模型表!$C:$O,12,FALSE)="PBuff","["&amp;VLOOKUP($E193,模型表!$C:Q,13,FALSE)&amp;"]","[]"))</f>
        <v/>
      </c>
      <c r="AA193" t="e">
        <f ca="1">VLOOKUP($B193,基础扩展表!$E:$I,5,FALSE)</f>
        <v>#N/A</v>
      </c>
      <c r="AB193" t="e">
        <f ca="1">VLOOKUP($B193,基础扩展表!$E:$I,4,FALSE)</f>
        <v>#N/A</v>
      </c>
      <c r="AC193" t="e">
        <f ca="1">VLOOKUP($B193,基础表!$E:$T,16,FALSE)</f>
        <v>#N/A</v>
      </c>
      <c r="AD193" t="str">
        <f t="shared" ca="1" si="36"/>
        <v/>
      </c>
      <c r="AE193" t="str">
        <f t="shared" ca="1" si="31"/>
        <v/>
      </c>
      <c r="AF193" t="str">
        <f t="shared" ca="1" si="32"/>
        <v/>
      </c>
      <c r="AH193" t="e">
        <f ca="1">VLOOKUP($B193,基础表!$E:$R,14,FALSE)</f>
        <v>#N/A</v>
      </c>
      <c r="AI193" t="e">
        <f ca="1">VLOOKUP($B193,基础表!$E:$S,13,FALSE)</f>
        <v>#N/A</v>
      </c>
      <c r="AK193" t="e">
        <f ca="1">VLOOKUP($B193,基础表!$E:$H,4,FALSE)</f>
        <v>#N/A</v>
      </c>
      <c r="AN193" s="23" t="e">
        <f t="shared" ca="1" si="37"/>
        <v>#N/A</v>
      </c>
      <c r="AO193" s="23" t="str">
        <f t="shared" ca="1" si="33"/>
        <v/>
      </c>
      <c r="AP193" s="23" t="str">
        <f t="shared" ca="1" si="34"/>
        <v/>
      </c>
      <c r="AR193" t="e">
        <f ca="1">VLOOKUP($B193,基础表!$E:$J,4,FALSE)</f>
        <v>#N/A</v>
      </c>
      <c r="AS193" t="e">
        <f ca="1">VLOOKUP($B193,基础表!$E:$J,5,FALSE)</f>
        <v>#N/A</v>
      </c>
      <c r="AT193" t="e">
        <f ca="1">VLOOKUP($B193,基础表!$E:$J,6,FALSE)</f>
        <v>#N/A</v>
      </c>
      <c r="AU193" t="e">
        <f ca="1">VLOOKUP($B193,基础扩展表!$E:$AG,MATCH(AU$2,基础扩展表!$E$1:$AG$1,0),FALSE)</f>
        <v>#N/A</v>
      </c>
      <c r="AV193" t="e">
        <f ca="1">VLOOKUP($B193,基础扩展表!$E:$AG,MATCH(AV$2,基础扩展表!$E$1:$AG$1,0),FALSE)</f>
        <v>#N/A</v>
      </c>
      <c r="AW193" t="e">
        <f ca="1">VLOOKUP($B193,基础扩展表!$E:$AG,MATCH(AW$2,基础扩展表!$E$1:$AG$1,0),FALSE)</f>
        <v>#N/A</v>
      </c>
      <c r="AX193" t="e">
        <f ca="1">VLOOKUP($B193,基础扩展表!$E:$AG,MATCH(AX$2,基础扩展表!$E$1:$AG$1,0),FALSE)</f>
        <v>#N/A</v>
      </c>
      <c r="AY193" t="e">
        <f ca="1">VLOOKUP($B193,基础扩展表!$E:$AG,MATCH(AY$2,基础扩展表!$E$1:$AG$1,0),FALSE)</f>
        <v>#N/A</v>
      </c>
      <c r="AZ193" t="e">
        <f ca="1">VLOOKUP($B193,基础扩展表!$E:$AG,MATCH(AZ$2,基础扩展表!$E$1:$AG$1,0),FALSE)</f>
        <v>#N/A</v>
      </c>
      <c r="BA193" t="e">
        <f ca="1">VLOOKUP($B193,基础扩展表!$E:$AG,MATCH(BA$2,基础扩展表!$E$1:$AG$1,0),FALSE)</f>
        <v>#N/A</v>
      </c>
      <c r="BB193" t="e">
        <f ca="1">VLOOKUP($B193,基础扩展表!$E:$AG,MATCH(BB$2,基础扩展表!$E$1:$AG$1,0),FALSE)</f>
        <v>#N/A</v>
      </c>
      <c r="BC193" t="e">
        <f ca="1">VLOOKUP($B193,基础扩展表!$E:$AG,MATCH(BC$2,基础扩展表!$E$1:$AG$1,0),FALSE)</f>
        <v>#N/A</v>
      </c>
      <c r="BD193" t="e">
        <f ca="1">VLOOKUP($B193,基础扩展表!$E:$AG,MATCH(BD$2,基础扩展表!$E$1:$AG$1,0),FALSE)</f>
        <v>#N/A</v>
      </c>
      <c r="BE193" t="e">
        <f ca="1">VLOOKUP($B193,基础扩展表!$E:$AG,MATCH(BE$2,基础扩展表!$E$1:$AG$1,0),FALSE)</f>
        <v>#N/A</v>
      </c>
      <c r="BF193" t="e">
        <f ca="1">VLOOKUP($B193,基础扩展表!$E:$AG,MATCH(BF$2,基础扩展表!$E$1:$AG$1,0),FALSE)</f>
        <v>#N/A</v>
      </c>
      <c r="BG193" t="e">
        <f ca="1">VLOOKUP($B193,基础扩展表!$E:$AG,MATCH(BG$2,基础扩展表!$E$1:$AG$1,0),FALSE)</f>
        <v>#N/A</v>
      </c>
      <c r="BH193" t="e">
        <f ca="1">VLOOKUP($B193,基础扩展表!$E:$AG,MATCH(BH$2,基础扩展表!$E$1:$AG$1,0),FALSE)</f>
        <v>#N/A</v>
      </c>
      <c r="BI193" t="e">
        <f ca="1">VLOOKUP($B193,基础扩展表!$E:$AG,MATCH(BI$2,基础扩展表!$E$1:$AG$1,0),FALSE)</f>
        <v>#N/A</v>
      </c>
      <c r="BJ193" t="e">
        <f ca="1">VLOOKUP($B193,基础扩展表!$E:$AG,MATCH(BJ$2,基础扩展表!$E$1:$AG$1,0),FALSE)</f>
        <v>#N/A</v>
      </c>
      <c r="BK193" t="e">
        <f ca="1">VLOOKUP($B193,基础扩展表!$E:$AG,MATCH(BK$2,基础扩展表!$E$1:$AG$1,0),FALSE)</f>
        <v>#N/A</v>
      </c>
      <c r="BL193" t="e">
        <f ca="1">VLOOKUP($B193,基础扩展表!$E:$AG,MATCH(BL$2,基础扩展表!$E$1:$AG$1,0),FALSE)</f>
        <v>#N/A</v>
      </c>
      <c r="BM193" t="e">
        <f ca="1">VLOOKUP($B193,基础扩展表!$E:$AG,MATCH(BM$2,基础扩展表!$E$1:$AG$1,0),FALSE)</f>
        <v>#N/A</v>
      </c>
      <c r="BN193" t="e">
        <f ca="1">VLOOKUP($B193,基础扩展表!$E:$AG,MATCH(BN$2,基础扩展表!$E$1:$AG$1,0),FALSE)</f>
        <v>#N/A</v>
      </c>
      <c r="BO193" t="e">
        <f ca="1">VLOOKUP($B193,基础扩展表!$E:$AG,MATCH(BO$2,基础扩展表!$E$1:$AG$1,0),FALSE)</f>
        <v>#N/A</v>
      </c>
      <c r="BP193" t="e">
        <f ca="1">VLOOKUP($B193,基础扩展表!$E:$AG,MATCH(BP$2,基础扩展表!$E$1:$AG$1,0),FALSE)</f>
        <v>#N/A</v>
      </c>
      <c r="BR193" t="e">
        <f ca="1">VLOOKUP(C193,模型表!D:H,5,FALSE)</f>
        <v>#N/A</v>
      </c>
    </row>
    <row r="194" spans="2:70" x14ac:dyDescent="0.2">
      <c r="B194" t="str">
        <f t="array" aca="1" ref="B194" ca="1">INDEX(基础表!$Y:$Y,SMALL(IF(基础表!$Z:$Z=0,ROW(基础表!$Z:$Z),999),ROW(H188)))&amp;""</f>
        <v/>
      </c>
      <c r="C194" t="e">
        <f ca="1">VLOOKUP(VLOOKUP($B194,基础表!$E:$G,3,FALSE),模型表!$C:$D,2,FALSE)</f>
        <v>#N/A</v>
      </c>
      <c r="E194" t="e">
        <f ca="1">VLOOKUP($B194,基础表!$E:$G,3,FALSE)</f>
        <v>#N/A</v>
      </c>
      <c r="G194" t="e">
        <f ca="1">VLOOKUP($E194,模型表!$C:$G,5,FALSE)</f>
        <v>#N/A</v>
      </c>
      <c r="H194" t="e">
        <f ca="1">VLOOKUP($E194,模型表!$C:$F,4,FALSE)</f>
        <v>#N/A</v>
      </c>
      <c r="I194" t="e">
        <f ca="1">VLOOKUP($E194,模型表!$C:$J,8,FALSE)</f>
        <v>#N/A</v>
      </c>
      <c r="K194" t="str">
        <f t="shared" ca="1" si="26"/>
        <v/>
      </c>
      <c r="L194" t="str">
        <f t="shared" ca="1" si="27"/>
        <v/>
      </c>
      <c r="M194" t="str">
        <f t="shared" ca="1" si="28"/>
        <v/>
      </c>
      <c r="N194" t="str">
        <f t="shared" ca="1" si="29"/>
        <v/>
      </c>
      <c r="O194" t="str">
        <f t="shared" ca="1" si="35"/>
        <v/>
      </c>
      <c r="P194" t="str">
        <f t="shared" ca="1" si="30"/>
        <v/>
      </c>
      <c r="Q194" t="e">
        <f ca="1">VLOOKUP($E194,模型表!$C:$K,9,FALSE)</f>
        <v>#N/A</v>
      </c>
      <c r="S194" t="e">
        <f ca="1">IF(VLOOKUP($E194,模型表!$C:$L,6,FALSE)=0,"",VLOOKUP($E194,模型表!$C:$L,10,FALSE))</f>
        <v>#N/A</v>
      </c>
      <c r="U194" t="e">
        <f ca="1">VLOOKUP($E194,模型表!$C:$Q,11,FALSE)</f>
        <v>#N/A</v>
      </c>
      <c r="Y194" t="e">
        <f ca="1">IF(VLOOKUP($E194,模型表!$C:$N,12,FALSE)="Death",VLOOKUP($E194,模型表!$C:$Q,13,FALSE),"")</f>
        <v>#N/A</v>
      </c>
      <c r="Z194" t="str">
        <f ca="1">IF($B194="","",IF(VLOOKUP($E194,模型表!$C:$O,12,FALSE)="PBuff","["&amp;VLOOKUP($E194,模型表!$C:Q,13,FALSE)&amp;"]","[]"))</f>
        <v/>
      </c>
      <c r="AA194" t="e">
        <f ca="1">VLOOKUP($B194,基础扩展表!$E:$I,5,FALSE)</f>
        <v>#N/A</v>
      </c>
      <c r="AB194" t="e">
        <f ca="1">VLOOKUP($B194,基础扩展表!$E:$I,4,FALSE)</f>
        <v>#N/A</v>
      </c>
      <c r="AC194" t="e">
        <f ca="1">VLOOKUP($B194,基础表!$E:$T,16,FALSE)</f>
        <v>#N/A</v>
      </c>
      <c r="AD194" t="str">
        <f t="shared" ca="1" si="36"/>
        <v/>
      </c>
      <c r="AE194" t="str">
        <f t="shared" ca="1" si="31"/>
        <v/>
      </c>
      <c r="AF194" t="str">
        <f t="shared" ca="1" si="32"/>
        <v/>
      </c>
      <c r="AH194" t="e">
        <f ca="1">VLOOKUP($B194,基础表!$E:$R,14,FALSE)</f>
        <v>#N/A</v>
      </c>
      <c r="AI194" t="e">
        <f ca="1">VLOOKUP($B194,基础表!$E:$S,13,FALSE)</f>
        <v>#N/A</v>
      </c>
      <c r="AK194" t="e">
        <f ca="1">VLOOKUP($B194,基础表!$E:$H,4,FALSE)</f>
        <v>#N/A</v>
      </c>
      <c r="AN194" s="23" t="e">
        <f t="shared" ca="1" si="37"/>
        <v>#N/A</v>
      </c>
      <c r="AO194" s="23" t="str">
        <f t="shared" ca="1" si="33"/>
        <v/>
      </c>
      <c r="AP194" s="23" t="str">
        <f t="shared" ca="1" si="34"/>
        <v/>
      </c>
      <c r="AR194" t="e">
        <f ca="1">VLOOKUP($B194,基础表!$E:$J,4,FALSE)</f>
        <v>#N/A</v>
      </c>
      <c r="AS194" t="e">
        <f ca="1">VLOOKUP($B194,基础表!$E:$J,5,FALSE)</f>
        <v>#N/A</v>
      </c>
      <c r="AT194" t="e">
        <f ca="1">VLOOKUP($B194,基础表!$E:$J,6,FALSE)</f>
        <v>#N/A</v>
      </c>
      <c r="AU194" t="e">
        <f ca="1">VLOOKUP($B194,基础扩展表!$E:$AG,MATCH(AU$2,基础扩展表!$E$1:$AG$1,0),FALSE)</f>
        <v>#N/A</v>
      </c>
      <c r="AV194" t="e">
        <f ca="1">VLOOKUP($B194,基础扩展表!$E:$AG,MATCH(AV$2,基础扩展表!$E$1:$AG$1,0),FALSE)</f>
        <v>#N/A</v>
      </c>
      <c r="AW194" t="e">
        <f ca="1">VLOOKUP($B194,基础扩展表!$E:$AG,MATCH(AW$2,基础扩展表!$E$1:$AG$1,0),FALSE)</f>
        <v>#N/A</v>
      </c>
      <c r="AX194" t="e">
        <f ca="1">VLOOKUP($B194,基础扩展表!$E:$AG,MATCH(AX$2,基础扩展表!$E$1:$AG$1,0),FALSE)</f>
        <v>#N/A</v>
      </c>
      <c r="AY194" t="e">
        <f ca="1">VLOOKUP($B194,基础扩展表!$E:$AG,MATCH(AY$2,基础扩展表!$E$1:$AG$1,0),FALSE)</f>
        <v>#N/A</v>
      </c>
      <c r="AZ194" t="e">
        <f ca="1">VLOOKUP($B194,基础扩展表!$E:$AG,MATCH(AZ$2,基础扩展表!$E$1:$AG$1,0),FALSE)</f>
        <v>#N/A</v>
      </c>
      <c r="BA194" t="e">
        <f ca="1">VLOOKUP($B194,基础扩展表!$E:$AG,MATCH(BA$2,基础扩展表!$E$1:$AG$1,0),FALSE)</f>
        <v>#N/A</v>
      </c>
      <c r="BB194" t="e">
        <f ca="1">VLOOKUP($B194,基础扩展表!$E:$AG,MATCH(BB$2,基础扩展表!$E$1:$AG$1,0),FALSE)</f>
        <v>#N/A</v>
      </c>
      <c r="BC194" t="e">
        <f ca="1">VLOOKUP($B194,基础扩展表!$E:$AG,MATCH(BC$2,基础扩展表!$E$1:$AG$1,0),FALSE)</f>
        <v>#N/A</v>
      </c>
      <c r="BD194" t="e">
        <f ca="1">VLOOKUP($B194,基础扩展表!$E:$AG,MATCH(BD$2,基础扩展表!$E$1:$AG$1,0),FALSE)</f>
        <v>#N/A</v>
      </c>
      <c r="BE194" t="e">
        <f ca="1">VLOOKUP($B194,基础扩展表!$E:$AG,MATCH(BE$2,基础扩展表!$E$1:$AG$1,0),FALSE)</f>
        <v>#N/A</v>
      </c>
      <c r="BF194" t="e">
        <f ca="1">VLOOKUP($B194,基础扩展表!$E:$AG,MATCH(BF$2,基础扩展表!$E$1:$AG$1,0),FALSE)</f>
        <v>#N/A</v>
      </c>
      <c r="BG194" t="e">
        <f ca="1">VLOOKUP($B194,基础扩展表!$E:$AG,MATCH(BG$2,基础扩展表!$E$1:$AG$1,0),FALSE)</f>
        <v>#N/A</v>
      </c>
      <c r="BH194" t="e">
        <f ca="1">VLOOKUP($B194,基础扩展表!$E:$AG,MATCH(BH$2,基础扩展表!$E$1:$AG$1,0),FALSE)</f>
        <v>#N/A</v>
      </c>
      <c r="BI194" t="e">
        <f ca="1">VLOOKUP($B194,基础扩展表!$E:$AG,MATCH(BI$2,基础扩展表!$E$1:$AG$1,0),FALSE)</f>
        <v>#N/A</v>
      </c>
      <c r="BJ194" t="e">
        <f ca="1">VLOOKUP($B194,基础扩展表!$E:$AG,MATCH(BJ$2,基础扩展表!$E$1:$AG$1,0),FALSE)</f>
        <v>#N/A</v>
      </c>
      <c r="BK194" t="e">
        <f ca="1">VLOOKUP($B194,基础扩展表!$E:$AG,MATCH(BK$2,基础扩展表!$E$1:$AG$1,0),FALSE)</f>
        <v>#N/A</v>
      </c>
      <c r="BL194" t="e">
        <f ca="1">VLOOKUP($B194,基础扩展表!$E:$AG,MATCH(BL$2,基础扩展表!$E$1:$AG$1,0),FALSE)</f>
        <v>#N/A</v>
      </c>
      <c r="BM194" t="e">
        <f ca="1">VLOOKUP($B194,基础扩展表!$E:$AG,MATCH(BM$2,基础扩展表!$E$1:$AG$1,0),FALSE)</f>
        <v>#N/A</v>
      </c>
      <c r="BN194" t="e">
        <f ca="1">VLOOKUP($B194,基础扩展表!$E:$AG,MATCH(BN$2,基础扩展表!$E$1:$AG$1,0),FALSE)</f>
        <v>#N/A</v>
      </c>
      <c r="BO194" t="e">
        <f ca="1">VLOOKUP($B194,基础扩展表!$E:$AG,MATCH(BO$2,基础扩展表!$E$1:$AG$1,0),FALSE)</f>
        <v>#N/A</v>
      </c>
      <c r="BP194" t="e">
        <f ca="1">VLOOKUP($B194,基础扩展表!$E:$AG,MATCH(BP$2,基础扩展表!$E$1:$AG$1,0),FALSE)</f>
        <v>#N/A</v>
      </c>
      <c r="BR194" t="e">
        <f ca="1">VLOOKUP(C194,模型表!D:H,5,FALSE)</f>
        <v>#N/A</v>
      </c>
    </row>
    <row r="195" spans="2:70" x14ac:dyDescent="0.2">
      <c r="B195" t="str">
        <f t="array" aca="1" ref="B195" ca="1">INDEX(基础表!$Y:$Y,SMALL(IF(基础表!$Z:$Z=0,ROW(基础表!$Z:$Z),999),ROW(H189)))&amp;""</f>
        <v/>
      </c>
      <c r="C195" t="e">
        <f ca="1">VLOOKUP(VLOOKUP($B195,基础表!$E:$G,3,FALSE),模型表!$C:$D,2,FALSE)</f>
        <v>#N/A</v>
      </c>
      <c r="E195" t="e">
        <f ca="1">VLOOKUP($B195,基础表!$E:$G,3,FALSE)</f>
        <v>#N/A</v>
      </c>
      <c r="G195" t="e">
        <f ca="1">VLOOKUP($E195,模型表!$C:$G,5,FALSE)</f>
        <v>#N/A</v>
      </c>
      <c r="H195" t="e">
        <f ca="1">VLOOKUP($E195,模型表!$C:$F,4,FALSE)</f>
        <v>#N/A</v>
      </c>
      <c r="I195" t="e">
        <f ca="1">VLOOKUP($E195,模型表!$C:$J,8,FALSE)</f>
        <v>#N/A</v>
      </c>
      <c r="K195" t="str">
        <f t="shared" ca="1" si="26"/>
        <v/>
      </c>
      <c r="L195" t="str">
        <f t="shared" ca="1" si="27"/>
        <v/>
      </c>
      <c r="M195" t="str">
        <f t="shared" ca="1" si="28"/>
        <v/>
      </c>
      <c r="N195" t="str">
        <f t="shared" ca="1" si="29"/>
        <v/>
      </c>
      <c r="O195" t="str">
        <f t="shared" ca="1" si="35"/>
        <v/>
      </c>
      <c r="P195" t="str">
        <f t="shared" ca="1" si="30"/>
        <v/>
      </c>
      <c r="Q195" t="e">
        <f ca="1">VLOOKUP($E195,模型表!$C:$K,9,FALSE)</f>
        <v>#N/A</v>
      </c>
      <c r="S195" t="e">
        <f ca="1">IF(VLOOKUP($E195,模型表!$C:$L,6,FALSE)=0,"",VLOOKUP($E195,模型表!$C:$L,10,FALSE))</f>
        <v>#N/A</v>
      </c>
      <c r="U195" t="e">
        <f ca="1">VLOOKUP($E195,模型表!$C:$Q,11,FALSE)</f>
        <v>#N/A</v>
      </c>
      <c r="Y195" t="e">
        <f ca="1">IF(VLOOKUP($E195,模型表!$C:$N,12,FALSE)="Death",VLOOKUP($E195,模型表!$C:$Q,13,FALSE),"")</f>
        <v>#N/A</v>
      </c>
      <c r="Z195" t="str">
        <f ca="1">IF($B195="","",IF(VLOOKUP($E195,模型表!$C:$O,12,FALSE)="PBuff","["&amp;VLOOKUP($E195,模型表!$C:Q,13,FALSE)&amp;"]","[]"))</f>
        <v/>
      </c>
      <c r="AA195" t="e">
        <f ca="1">VLOOKUP($B195,基础扩展表!$E:$I,5,FALSE)</f>
        <v>#N/A</v>
      </c>
      <c r="AB195" t="e">
        <f ca="1">VLOOKUP($B195,基础扩展表!$E:$I,4,FALSE)</f>
        <v>#N/A</v>
      </c>
      <c r="AC195" t="e">
        <f ca="1">VLOOKUP($B195,基础表!$E:$T,16,FALSE)</f>
        <v>#N/A</v>
      </c>
      <c r="AD195" t="str">
        <f t="shared" ca="1" si="36"/>
        <v/>
      </c>
      <c r="AE195" t="str">
        <f t="shared" ca="1" si="31"/>
        <v/>
      </c>
      <c r="AF195" t="str">
        <f t="shared" ca="1" si="32"/>
        <v/>
      </c>
      <c r="AH195" t="e">
        <f ca="1">VLOOKUP($B195,基础表!$E:$R,14,FALSE)</f>
        <v>#N/A</v>
      </c>
      <c r="AI195" t="e">
        <f ca="1">VLOOKUP($B195,基础表!$E:$S,13,FALSE)</f>
        <v>#N/A</v>
      </c>
      <c r="AK195" t="e">
        <f ca="1">VLOOKUP($B195,基础表!$E:$H,4,FALSE)</f>
        <v>#N/A</v>
      </c>
      <c r="AN195" s="23" t="e">
        <f t="shared" ca="1" si="37"/>
        <v>#N/A</v>
      </c>
      <c r="AO195" s="23" t="str">
        <f t="shared" ca="1" si="33"/>
        <v/>
      </c>
      <c r="AP195" s="23" t="str">
        <f t="shared" ca="1" si="34"/>
        <v/>
      </c>
      <c r="AR195" t="e">
        <f ca="1">VLOOKUP($B195,基础表!$E:$J,4,FALSE)</f>
        <v>#N/A</v>
      </c>
      <c r="AS195" t="e">
        <f ca="1">VLOOKUP($B195,基础表!$E:$J,5,FALSE)</f>
        <v>#N/A</v>
      </c>
      <c r="AT195" t="e">
        <f ca="1">VLOOKUP($B195,基础表!$E:$J,6,FALSE)</f>
        <v>#N/A</v>
      </c>
      <c r="AU195" t="e">
        <f ca="1">VLOOKUP($B195,基础扩展表!$E:$AG,MATCH(AU$2,基础扩展表!$E$1:$AG$1,0),FALSE)</f>
        <v>#N/A</v>
      </c>
      <c r="AV195" t="e">
        <f ca="1">VLOOKUP($B195,基础扩展表!$E:$AG,MATCH(AV$2,基础扩展表!$E$1:$AG$1,0),FALSE)</f>
        <v>#N/A</v>
      </c>
      <c r="AW195" t="e">
        <f ca="1">VLOOKUP($B195,基础扩展表!$E:$AG,MATCH(AW$2,基础扩展表!$E$1:$AG$1,0),FALSE)</f>
        <v>#N/A</v>
      </c>
      <c r="AX195" t="e">
        <f ca="1">VLOOKUP($B195,基础扩展表!$E:$AG,MATCH(AX$2,基础扩展表!$E$1:$AG$1,0),FALSE)</f>
        <v>#N/A</v>
      </c>
      <c r="AY195" t="e">
        <f ca="1">VLOOKUP($B195,基础扩展表!$E:$AG,MATCH(AY$2,基础扩展表!$E$1:$AG$1,0),FALSE)</f>
        <v>#N/A</v>
      </c>
      <c r="AZ195" t="e">
        <f ca="1">VLOOKUP($B195,基础扩展表!$E:$AG,MATCH(AZ$2,基础扩展表!$E$1:$AG$1,0),FALSE)</f>
        <v>#N/A</v>
      </c>
      <c r="BA195" t="e">
        <f ca="1">VLOOKUP($B195,基础扩展表!$E:$AG,MATCH(BA$2,基础扩展表!$E$1:$AG$1,0),FALSE)</f>
        <v>#N/A</v>
      </c>
      <c r="BB195" t="e">
        <f ca="1">VLOOKUP($B195,基础扩展表!$E:$AG,MATCH(BB$2,基础扩展表!$E$1:$AG$1,0),FALSE)</f>
        <v>#N/A</v>
      </c>
      <c r="BC195" t="e">
        <f ca="1">VLOOKUP($B195,基础扩展表!$E:$AG,MATCH(BC$2,基础扩展表!$E$1:$AG$1,0),FALSE)</f>
        <v>#N/A</v>
      </c>
      <c r="BD195" t="e">
        <f ca="1">VLOOKUP($B195,基础扩展表!$E:$AG,MATCH(BD$2,基础扩展表!$E$1:$AG$1,0),FALSE)</f>
        <v>#N/A</v>
      </c>
      <c r="BE195" t="e">
        <f ca="1">VLOOKUP($B195,基础扩展表!$E:$AG,MATCH(BE$2,基础扩展表!$E$1:$AG$1,0),FALSE)</f>
        <v>#N/A</v>
      </c>
      <c r="BF195" t="e">
        <f ca="1">VLOOKUP($B195,基础扩展表!$E:$AG,MATCH(BF$2,基础扩展表!$E$1:$AG$1,0),FALSE)</f>
        <v>#N/A</v>
      </c>
      <c r="BG195" t="e">
        <f ca="1">VLOOKUP($B195,基础扩展表!$E:$AG,MATCH(BG$2,基础扩展表!$E$1:$AG$1,0),FALSE)</f>
        <v>#N/A</v>
      </c>
      <c r="BH195" t="e">
        <f ca="1">VLOOKUP($B195,基础扩展表!$E:$AG,MATCH(BH$2,基础扩展表!$E$1:$AG$1,0),FALSE)</f>
        <v>#N/A</v>
      </c>
      <c r="BI195" t="e">
        <f ca="1">VLOOKUP($B195,基础扩展表!$E:$AG,MATCH(BI$2,基础扩展表!$E$1:$AG$1,0),FALSE)</f>
        <v>#N/A</v>
      </c>
      <c r="BJ195" t="e">
        <f ca="1">VLOOKUP($B195,基础扩展表!$E:$AG,MATCH(BJ$2,基础扩展表!$E$1:$AG$1,0),FALSE)</f>
        <v>#N/A</v>
      </c>
      <c r="BK195" t="e">
        <f ca="1">VLOOKUP($B195,基础扩展表!$E:$AG,MATCH(BK$2,基础扩展表!$E$1:$AG$1,0),FALSE)</f>
        <v>#N/A</v>
      </c>
      <c r="BL195" t="e">
        <f ca="1">VLOOKUP($B195,基础扩展表!$E:$AG,MATCH(BL$2,基础扩展表!$E$1:$AG$1,0),FALSE)</f>
        <v>#N/A</v>
      </c>
      <c r="BM195" t="e">
        <f ca="1">VLOOKUP($B195,基础扩展表!$E:$AG,MATCH(BM$2,基础扩展表!$E$1:$AG$1,0),FALSE)</f>
        <v>#N/A</v>
      </c>
      <c r="BN195" t="e">
        <f ca="1">VLOOKUP($B195,基础扩展表!$E:$AG,MATCH(BN$2,基础扩展表!$E$1:$AG$1,0),FALSE)</f>
        <v>#N/A</v>
      </c>
      <c r="BO195" t="e">
        <f ca="1">VLOOKUP($B195,基础扩展表!$E:$AG,MATCH(BO$2,基础扩展表!$E$1:$AG$1,0),FALSE)</f>
        <v>#N/A</v>
      </c>
      <c r="BP195" t="e">
        <f ca="1">VLOOKUP($B195,基础扩展表!$E:$AG,MATCH(BP$2,基础扩展表!$E$1:$AG$1,0),FALSE)</f>
        <v>#N/A</v>
      </c>
      <c r="BR195" t="e">
        <f ca="1">VLOOKUP(C195,模型表!D:H,5,FALSE)</f>
        <v>#N/A</v>
      </c>
    </row>
    <row r="196" spans="2:70" x14ac:dyDescent="0.2">
      <c r="B196" t="str">
        <f t="array" aca="1" ref="B196" ca="1">INDEX(基础表!$Y:$Y,SMALL(IF(基础表!$Z:$Z=0,ROW(基础表!$Z:$Z),999),ROW(H190)))&amp;""</f>
        <v/>
      </c>
      <c r="C196" t="e">
        <f ca="1">VLOOKUP(VLOOKUP($B196,基础表!$E:$G,3,FALSE),模型表!$C:$D,2,FALSE)</f>
        <v>#N/A</v>
      </c>
      <c r="E196" t="e">
        <f ca="1">VLOOKUP($B196,基础表!$E:$G,3,FALSE)</f>
        <v>#N/A</v>
      </c>
      <c r="G196" t="e">
        <f ca="1">VLOOKUP($E196,模型表!$C:$G,5,FALSE)</f>
        <v>#N/A</v>
      </c>
      <c r="H196" t="e">
        <f ca="1">VLOOKUP($E196,模型表!$C:$F,4,FALSE)</f>
        <v>#N/A</v>
      </c>
      <c r="I196" t="e">
        <f ca="1">VLOOKUP($E196,模型表!$C:$J,8,FALSE)</f>
        <v>#N/A</v>
      </c>
      <c r="K196" t="str">
        <f t="shared" ca="1" si="26"/>
        <v/>
      </c>
      <c r="L196" t="str">
        <f t="shared" ca="1" si="27"/>
        <v/>
      </c>
      <c r="M196" t="str">
        <f t="shared" ca="1" si="28"/>
        <v/>
      </c>
      <c r="N196" t="str">
        <f t="shared" ca="1" si="29"/>
        <v/>
      </c>
      <c r="O196" t="str">
        <f t="shared" ca="1" si="35"/>
        <v/>
      </c>
      <c r="P196" t="str">
        <f t="shared" ca="1" si="30"/>
        <v/>
      </c>
      <c r="Q196" t="e">
        <f ca="1">VLOOKUP($E196,模型表!$C:$K,9,FALSE)</f>
        <v>#N/A</v>
      </c>
      <c r="S196" t="e">
        <f ca="1">IF(VLOOKUP($E196,模型表!$C:$L,6,FALSE)=0,"",VLOOKUP($E196,模型表!$C:$L,10,FALSE))</f>
        <v>#N/A</v>
      </c>
      <c r="U196" t="e">
        <f ca="1">VLOOKUP($E196,模型表!$C:$Q,11,FALSE)</f>
        <v>#N/A</v>
      </c>
      <c r="Y196" t="e">
        <f ca="1">IF(VLOOKUP($E196,模型表!$C:$N,12,FALSE)="Death",VLOOKUP($E196,模型表!$C:$Q,13,FALSE),"")</f>
        <v>#N/A</v>
      </c>
      <c r="Z196" t="str">
        <f ca="1">IF($B196="","",IF(VLOOKUP($E196,模型表!$C:$O,12,FALSE)="PBuff","["&amp;VLOOKUP($E196,模型表!$C:Q,13,FALSE)&amp;"]","[]"))</f>
        <v/>
      </c>
      <c r="AA196" t="e">
        <f ca="1">VLOOKUP($B196,基础扩展表!$E:$I,5,FALSE)</f>
        <v>#N/A</v>
      </c>
      <c r="AB196" t="e">
        <f ca="1">VLOOKUP($B196,基础扩展表!$E:$I,4,FALSE)</f>
        <v>#N/A</v>
      </c>
      <c r="AC196" t="e">
        <f ca="1">VLOOKUP($B196,基础表!$E:$T,16,FALSE)</f>
        <v>#N/A</v>
      </c>
      <c r="AD196" t="str">
        <f t="shared" ca="1" si="36"/>
        <v/>
      </c>
      <c r="AE196" t="str">
        <f t="shared" ca="1" si="31"/>
        <v/>
      </c>
      <c r="AF196" t="str">
        <f t="shared" ca="1" si="32"/>
        <v/>
      </c>
      <c r="AH196" t="e">
        <f ca="1">VLOOKUP($B196,基础表!$E:$R,14,FALSE)</f>
        <v>#N/A</v>
      </c>
      <c r="AI196" t="e">
        <f ca="1">VLOOKUP($B196,基础表!$E:$S,13,FALSE)</f>
        <v>#N/A</v>
      </c>
      <c r="AK196" t="e">
        <f ca="1">VLOOKUP($B196,基础表!$E:$H,4,FALSE)</f>
        <v>#N/A</v>
      </c>
      <c r="AN196" s="23" t="e">
        <f t="shared" ca="1" si="37"/>
        <v>#N/A</v>
      </c>
      <c r="AO196" s="23" t="str">
        <f t="shared" ca="1" si="33"/>
        <v/>
      </c>
      <c r="AP196" s="23" t="str">
        <f t="shared" ca="1" si="34"/>
        <v/>
      </c>
      <c r="AR196" t="e">
        <f ca="1">VLOOKUP($B196,基础表!$E:$J,4,FALSE)</f>
        <v>#N/A</v>
      </c>
      <c r="AS196" t="e">
        <f ca="1">VLOOKUP($B196,基础表!$E:$J,5,FALSE)</f>
        <v>#N/A</v>
      </c>
      <c r="AT196" t="e">
        <f ca="1">VLOOKUP($B196,基础表!$E:$J,6,FALSE)</f>
        <v>#N/A</v>
      </c>
      <c r="AU196" t="e">
        <f ca="1">VLOOKUP($B196,基础扩展表!$E:$AG,MATCH(AU$2,基础扩展表!$E$1:$AG$1,0),FALSE)</f>
        <v>#N/A</v>
      </c>
      <c r="AV196" t="e">
        <f ca="1">VLOOKUP($B196,基础扩展表!$E:$AG,MATCH(AV$2,基础扩展表!$E$1:$AG$1,0),FALSE)</f>
        <v>#N/A</v>
      </c>
      <c r="AW196" t="e">
        <f ca="1">VLOOKUP($B196,基础扩展表!$E:$AG,MATCH(AW$2,基础扩展表!$E$1:$AG$1,0),FALSE)</f>
        <v>#N/A</v>
      </c>
      <c r="AX196" t="e">
        <f ca="1">VLOOKUP($B196,基础扩展表!$E:$AG,MATCH(AX$2,基础扩展表!$E$1:$AG$1,0),FALSE)</f>
        <v>#N/A</v>
      </c>
      <c r="AY196" t="e">
        <f ca="1">VLOOKUP($B196,基础扩展表!$E:$AG,MATCH(AY$2,基础扩展表!$E$1:$AG$1,0),FALSE)</f>
        <v>#N/A</v>
      </c>
      <c r="AZ196" t="e">
        <f ca="1">VLOOKUP($B196,基础扩展表!$E:$AG,MATCH(AZ$2,基础扩展表!$E$1:$AG$1,0),FALSE)</f>
        <v>#N/A</v>
      </c>
      <c r="BA196" t="e">
        <f ca="1">VLOOKUP($B196,基础扩展表!$E:$AG,MATCH(BA$2,基础扩展表!$E$1:$AG$1,0),FALSE)</f>
        <v>#N/A</v>
      </c>
      <c r="BB196" t="e">
        <f ca="1">VLOOKUP($B196,基础扩展表!$E:$AG,MATCH(BB$2,基础扩展表!$E$1:$AG$1,0),FALSE)</f>
        <v>#N/A</v>
      </c>
      <c r="BC196" t="e">
        <f ca="1">VLOOKUP($B196,基础扩展表!$E:$AG,MATCH(BC$2,基础扩展表!$E$1:$AG$1,0),FALSE)</f>
        <v>#N/A</v>
      </c>
      <c r="BD196" t="e">
        <f ca="1">VLOOKUP($B196,基础扩展表!$E:$AG,MATCH(BD$2,基础扩展表!$E$1:$AG$1,0),FALSE)</f>
        <v>#N/A</v>
      </c>
      <c r="BE196" t="e">
        <f ca="1">VLOOKUP($B196,基础扩展表!$E:$AG,MATCH(BE$2,基础扩展表!$E$1:$AG$1,0),FALSE)</f>
        <v>#N/A</v>
      </c>
      <c r="BF196" t="e">
        <f ca="1">VLOOKUP($B196,基础扩展表!$E:$AG,MATCH(BF$2,基础扩展表!$E$1:$AG$1,0),FALSE)</f>
        <v>#N/A</v>
      </c>
      <c r="BG196" t="e">
        <f ca="1">VLOOKUP($B196,基础扩展表!$E:$AG,MATCH(BG$2,基础扩展表!$E$1:$AG$1,0),FALSE)</f>
        <v>#N/A</v>
      </c>
      <c r="BH196" t="e">
        <f ca="1">VLOOKUP($B196,基础扩展表!$E:$AG,MATCH(BH$2,基础扩展表!$E$1:$AG$1,0),FALSE)</f>
        <v>#N/A</v>
      </c>
      <c r="BI196" t="e">
        <f ca="1">VLOOKUP($B196,基础扩展表!$E:$AG,MATCH(BI$2,基础扩展表!$E$1:$AG$1,0),FALSE)</f>
        <v>#N/A</v>
      </c>
      <c r="BJ196" t="e">
        <f ca="1">VLOOKUP($B196,基础扩展表!$E:$AG,MATCH(BJ$2,基础扩展表!$E$1:$AG$1,0),FALSE)</f>
        <v>#N/A</v>
      </c>
      <c r="BK196" t="e">
        <f ca="1">VLOOKUP($B196,基础扩展表!$E:$AG,MATCH(BK$2,基础扩展表!$E$1:$AG$1,0),FALSE)</f>
        <v>#N/A</v>
      </c>
      <c r="BL196" t="e">
        <f ca="1">VLOOKUP($B196,基础扩展表!$E:$AG,MATCH(BL$2,基础扩展表!$E$1:$AG$1,0),FALSE)</f>
        <v>#N/A</v>
      </c>
      <c r="BM196" t="e">
        <f ca="1">VLOOKUP($B196,基础扩展表!$E:$AG,MATCH(BM$2,基础扩展表!$E$1:$AG$1,0),FALSE)</f>
        <v>#N/A</v>
      </c>
      <c r="BN196" t="e">
        <f ca="1">VLOOKUP($B196,基础扩展表!$E:$AG,MATCH(BN$2,基础扩展表!$E$1:$AG$1,0),FALSE)</f>
        <v>#N/A</v>
      </c>
      <c r="BO196" t="e">
        <f ca="1">VLOOKUP($B196,基础扩展表!$E:$AG,MATCH(BO$2,基础扩展表!$E$1:$AG$1,0),FALSE)</f>
        <v>#N/A</v>
      </c>
      <c r="BP196" t="e">
        <f ca="1">VLOOKUP($B196,基础扩展表!$E:$AG,MATCH(BP$2,基础扩展表!$E$1:$AG$1,0),FALSE)</f>
        <v>#N/A</v>
      </c>
      <c r="BR196" t="e">
        <f ca="1">VLOOKUP(C196,模型表!D:H,5,FALSE)</f>
        <v>#N/A</v>
      </c>
    </row>
    <row r="197" spans="2:70" x14ac:dyDescent="0.2">
      <c r="B197" t="str">
        <f t="array" aca="1" ref="B197" ca="1">INDEX(基础表!$Y:$Y,SMALL(IF(基础表!$Z:$Z=0,ROW(基础表!$Z:$Z),999),ROW(H191)))&amp;""</f>
        <v/>
      </c>
      <c r="C197" t="e">
        <f ca="1">VLOOKUP(VLOOKUP($B197,基础表!$E:$G,3,FALSE),模型表!$C:$D,2,FALSE)</f>
        <v>#N/A</v>
      </c>
      <c r="E197" t="e">
        <f ca="1">VLOOKUP($B197,基础表!$E:$G,3,FALSE)</f>
        <v>#N/A</v>
      </c>
      <c r="G197" t="e">
        <f ca="1">VLOOKUP($E197,模型表!$C:$G,5,FALSE)</f>
        <v>#N/A</v>
      </c>
      <c r="H197" t="e">
        <f ca="1">VLOOKUP($E197,模型表!$C:$F,4,FALSE)</f>
        <v>#N/A</v>
      </c>
      <c r="I197" t="e">
        <f ca="1">VLOOKUP($E197,模型表!$C:$J,8,FALSE)</f>
        <v>#N/A</v>
      </c>
      <c r="K197" t="str">
        <f t="shared" ca="1" si="26"/>
        <v/>
      </c>
      <c r="L197" t="str">
        <f t="shared" ca="1" si="27"/>
        <v/>
      </c>
      <c r="M197" t="str">
        <f t="shared" ca="1" si="28"/>
        <v/>
      </c>
      <c r="N197" t="str">
        <f t="shared" ca="1" si="29"/>
        <v/>
      </c>
      <c r="O197" t="str">
        <f t="shared" ca="1" si="35"/>
        <v/>
      </c>
      <c r="P197" t="str">
        <f t="shared" ca="1" si="30"/>
        <v/>
      </c>
      <c r="Q197" t="e">
        <f ca="1">VLOOKUP($E197,模型表!$C:$K,9,FALSE)</f>
        <v>#N/A</v>
      </c>
      <c r="S197" t="e">
        <f ca="1">IF(VLOOKUP($E197,模型表!$C:$L,6,FALSE)=0,"",VLOOKUP($E197,模型表!$C:$L,10,FALSE))</f>
        <v>#N/A</v>
      </c>
      <c r="U197" t="e">
        <f ca="1">VLOOKUP($E197,模型表!$C:$Q,11,FALSE)</f>
        <v>#N/A</v>
      </c>
      <c r="Y197" t="e">
        <f ca="1">IF(VLOOKUP($E197,模型表!$C:$N,12,FALSE)="Death",VLOOKUP($E197,模型表!$C:$Q,13,FALSE),"")</f>
        <v>#N/A</v>
      </c>
      <c r="Z197" t="str">
        <f ca="1">IF($B197="","",IF(VLOOKUP($E197,模型表!$C:$O,12,FALSE)="PBuff","["&amp;VLOOKUP($E197,模型表!$C:Q,13,FALSE)&amp;"]","[]"))</f>
        <v/>
      </c>
      <c r="AA197" t="e">
        <f ca="1">VLOOKUP($B197,基础扩展表!$E:$I,5,FALSE)</f>
        <v>#N/A</v>
      </c>
      <c r="AB197" t="e">
        <f ca="1">VLOOKUP($B197,基础扩展表!$E:$I,4,FALSE)</f>
        <v>#N/A</v>
      </c>
      <c r="AC197" t="e">
        <f ca="1">VLOOKUP($B197,基础表!$E:$T,16,FALSE)</f>
        <v>#N/A</v>
      </c>
      <c r="AD197" t="str">
        <f t="shared" ca="1" si="36"/>
        <v/>
      </c>
      <c r="AE197" t="str">
        <f t="shared" ca="1" si="31"/>
        <v/>
      </c>
      <c r="AF197" t="str">
        <f t="shared" ca="1" si="32"/>
        <v/>
      </c>
      <c r="AH197" t="e">
        <f ca="1">VLOOKUP($B197,基础表!$E:$R,14,FALSE)</f>
        <v>#N/A</v>
      </c>
      <c r="AI197" t="e">
        <f ca="1">VLOOKUP($B197,基础表!$E:$S,13,FALSE)</f>
        <v>#N/A</v>
      </c>
      <c r="AK197" t="e">
        <f ca="1">VLOOKUP($B197,基础表!$E:$H,4,FALSE)</f>
        <v>#N/A</v>
      </c>
      <c r="AN197" s="23" t="e">
        <f t="shared" ca="1" si="37"/>
        <v>#N/A</v>
      </c>
      <c r="AO197" s="23" t="str">
        <f t="shared" ca="1" si="33"/>
        <v/>
      </c>
      <c r="AP197" s="23" t="str">
        <f t="shared" ca="1" si="34"/>
        <v/>
      </c>
      <c r="AR197" t="e">
        <f ca="1">VLOOKUP($B197,基础表!$E:$J,4,FALSE)</f>
        <v>#N/A</v>
      </c>
      <c r="AS197" t="e">
        <f ca="1">VLOOKUP($B197,基础表!$E:$J,5,FALSE)</f>
        <v>#N/A</v>
      </c>
      <c r="AT197" t="e">
        <f ca="1">VLOOKUP($B197,基础表!$E:$J,6,FALSE)</f>
        <v>#N/A</v>
      </c>
      <c r="AU197" t="e">
        <f ca="1">VLOOKUP($B197,基础扩展表!$E:$AG,MATCH(AU$2,基础扩展表!$E$1:$AG$1,0),FALSE)</f>
        <v>#N/A</v>
      </c>
      <c r="AV197" t="e">
        <f ca="1">VLOOKUP($B197,基础扩展表!$E:$AG,MATCH(AV$2,基础扩展表!$E$1:$AG$1,0),FALSE)</f>
        <v>#N/A</v>
      </c>
      <c r="AW197" t="e">
        <f ca="1">VLOOKUP($B197,基础扩展表!$E:$AG,MATCH(AW$2,基础扩展表!$E$1:$AG$1,0),FALSE)</f>
        <v>#N/A</v>
      </c>
      <c r="AX197" t="e">
        <f ca="1">VLOOKUP($B197,基础扩展表!$E:$AG,MATCH(AX$2,基础扩展表!$E$1:$AG$1,0),FALSE)</f>
        <v>#N/A</v>
      </c>
      <c r="AY197" t="e">
        <f ca="1">VLOOKUP($B197,基础扩展表!$E:$AG,MATCH(AY$2,基础扩展表!$E$1:$AG$1,0),FALSE)</f>
        <v>#N/A</v>
      </c>
      <c r="AZ197" t="e">
        <f ca="1">VLOOKUP($B197,基础扩展表!$E:$AG,MATCH(AZ$2,基础扩展表!$E$1:$AG$1,0),FALSE)</f>
        <v>#N/A</v>
      </c>
      <c r="BA197" t="e">
        <f ca="1">VLOOKUP($B197,基础扩展表!$E:$AG,MATCH(BA$2,基础扩展表!$E$1:$AG$1,0),FALSE)</f>
        <v>#N/A</v>
      </c>
      <c r="BB197" t="e">
        <f ca="1">VLOOKUP($B197,基础扩展表!$E:$AG,MATCH(BB$2,基础扩展表!$E$1:$AG$1,0),FALSE)</f>
        <v>#N/A</v>
      </c>
      <c r="BC197" t="e">
        <f ca="1">VLOOKUP($B197,基础扩展表!$E:$AG,MATCH(BC$2,基础扩展表!$E$1:$AG$1,0),FALSE)</f>
        <v>#N/A</v>
      </c>
      <c r="BD197" t="e">
        <f ca="1">VLOOKUP($B197,基础扩展表!$E:$AG,MATCH(BD$2,基础扩展表!$E$1:$AG$1,0),FALSE)</f>
        <v>#N/A</v>
      </c>
      <c r="BE197" t="e">
        <f ca="1">VLOOKUP($B197,基础扩展表!$E:$AG,MATCH(BE$2,基础扩展表!$E$1:$AG$1,0),FALSE)</f>
        <v>#N/A</v>
      </c>
      <c r="BF197" t="e">
        <f ca="1">VLOOKUP($B197,基础扩展表!$E:$AG,MATCH(BF$2,基础扩展表!$E$1:$AG$1,0),FALSE)</f>
        <v>#N/A</v>
      </c>
      <c r="BG197" t="e">
        <f ca="1">VLOOKUP($B197,基础扩展表!$E:$AG,MATCH(BG$2,基础扩展表!$E$1:$AG$1,0),FALSE)</f>
        <v>#N/A</v>
      </c>
      <c r="BH197" t="e">
        <f ca="1">VLOOKUP($B197,基础扩展表!$E:$AG,MATCH(BH$2,基础扩展表!$E$1:$AG$1,0),FALSE)</f>
        <v>#N/A</v>
      </c>
      <c r="BI197" t="e">
        <f ca="1">VLOOKUP($B197,基础扩展表!$E:$AG,MATCH(BI$2,基础扩展表!$E$1:$AG$1,0),FALSE)</f>
        <v>#N/A</v>
      </c>
      <c r="BJ197" t="e">
        <f ca="1">VLOOKUP($B197,基础扩展表!$E:$AG,MATCH(BJ$2,基础扩展表!$E$1:$AG$1,0),FALSE)</f>
        <v>#N/A</v>
      </c>
      <c r="BK197" t="e">
        <f ca="1">VLOOKUP($B197,基础扩展表!$E:$AG,MATCH(BK$2,基础扩展表!$E$1:$AG$1,0),FALSE)</f>
        <v>#N/A</v>
      </c>
      <c r="BL197" t="e">
        <f ca="1">VLOOKUP($B197,基础扩展表!$E:$AG,MATCH(BL$2,基础扩展表!$E$1:$AG$1,0),FALSE)</f>
        <v>#N/A</v>
      </c>
      <c r="BM197" t="e">
        <f ca="1">VLOOKUP($B197,基础扩展表!$E:$AG,MATCH(BM$2,基础扩展表!$E$1:$AG$1,0),FALSE)</f>
        <v>#N/A</v>
      </c>
      <c r="BN197" t="e">
        <f ca="1">VLOOKUP($B197,基础扩展表!$E:$AG,MATCH(BN$2,基础扩展表!$E$1:$AG$1,0),FALSE)</f>
        <v>#N/A</v>
      </c>
      <c r="BO197" t="e">
        <f ca="1">VLOOKUP($B197,基础扩展表!$E:$AG,MATCH(BO$2,基础扩展表!$E$1:$AG$1,0),FALSE)</f>
        <v>#N/A</v>
      </c>
      <c r="BP197" t="e">
        <f ca="1">VLOOKUP($B197,基础扩展表!$E:$AG,MATCH(BP$2,基础扩展表!$E$1:$AG$1,0),FALSE)</f>
        <v>#N/A</v>
      </c>
      <c r="BR197" t="e">
        <f ca="1">VLOOKUP(C197,模型表!D:H,5,FALSE)</f>
        <v>#N/A</v>
      </c>
    </row>
    <row r="198" spans="2:70" x14ac:dyDescent="0.2">
      <c r="B198" t="str">
        <f t="array" aca="1" ref="B198" ca="1">INDEX(基础表!$Y:$Y,SMALL(IF(基础表!$Z:$Z=0,ROW(基础表!$Z:$Z),999),ROW(H192)))&amp;""</f>
        <v/>
      </c>
      <c r="C198" t="e">
        <f ca="1">VLOOKUP(VLOOKUP($B198,基础表!$E:$G,3,FALSE),模型表!$C:$D,2,FALSE)</f>
        <v>#N/A</v>
      </c>
      <c r="E198" t="e">
        <f ca="1">VLOOKUP($B198,基础表!$E:$G,3,FALSE)</f>
        <v>#N/A</v>
      </c>
      <c r="G198" t="e">
        <f ca="1">VLOOKUP($E198,模型表!$C:$G,5,FALSE)</f>
        <v>#N/A</v>
      </c>
      <c r="H198" t="e">
        <f ca="1">VLOOKUP($E198,模型表!$C:$F,4,FALSE)</f>
        <v>#N/A</v>
      </c>
      <c r="I198" t="e">
        <f ca="1">VLOOKUP($E198,模型表!$C:$J,8,FALSE)</f>
        <v>#N/A</v>
      </c>
      <c r="K198" t="str">
        <f t="shared" ca="1" si="26"/>
        <v/>
      </c>
      <c r="L198" t="str">
        <f t="shared" ca="1" si="27"/>
        <v/>
      </c>
      <c r="M198" t="str">
        <f t="shared" ca="1" si="28"/>
        <v/>
      </c>
      <c r="N198" t="str">
        <f t="shared" ca="1" si="29"/>
        <v/>
      </c>
      <c r="O198" t="str">
        <f t="shared" ca="1" si="35"/>
        <v/>
      </c>
      <c r="P198" t="str">
        <f t="shared" ca="1" si="30"/>
        <v/>
      </c>
      <c r="Q198" t="e">
        <f ca="1">VLOOKUP($E198,模型表!$C:$K,9,FALSE)</f>
        <v>#N/A</v>
      </c>
      <c r="S198" t="e">
        <f ca="1">IF(VLOOKUP($E198,模型表!$C:$L,6,FALSE)=0,"",VLOOKUP($E198,模型表!$C:$L,10,FALSE))</f>
        <v>#N/A</v>
      </c>
      <c r="U198" t="e">
        <f ca="1">VLOOKUP($E198,模型表!$C:$Q,11,FALSE)</f>
        <v>#N/A</v>
      </c>
      <c r="Y198" t="e">
        <f ca="1">IF(VLOOKUP($E198,模型表!$C:$N,12,FALSE)="Death",VLOOKUP($E198,模型表!$C:$Q,13,FALSE),"")</f>
        <v>#N/A</v>
      </c>
      <c r="Z198" t="str">
        <f ca="1">IF($B198="","",IF(VLOOKUP($E198,模型表!$C:$O,12,FALSE)="PBuff","["&amp;VLOOKUP($E198,模型表!$C:Q,13,FALSE)&amp;"]","[]"))</f>
        <v/>
      </c>
      <c r="AA198" t="e">
        <f ca="1">VLOOKUP($B198,基础扩展表!$E:$I,5,FALSE)</f>
        <v>#N/A</v>
      </c>
      <c r="AB198" t="e">
        <f ca="1">VLOOKUP($B198,基础扩展表!$E:$I,4,FALSE)</f>
        <v>#N/A</v>
      </c>
      <c r="AC198" t="e">
        <f ca="1">VLOOKUP($B198,基础表!$E:$T,16,FALSE)</f>
        <v>#N/A</v>
      </c>
      <c r="AD198" t="str">
        <f t="shared" ca="1" si="36"/>
        <v/>
      </c>
      <c r="AE198" t="str">
        <f t="shared" ca="1" si="31"/>
        <v/>
      </c>
      <c r="AF198" t="str">
        <f t="shared" ca="1" si="32"/>
        <v/>
      </c>
      <c r="AH198" t="e">
        <f ca="1">VLOOKUP($B198,基础表!$E:$R,14,FALSE)</f>
        <v>#N/A</v>
      </c>
      <c r="AI198" t="e">
        <f ca="1">VLOOKUP($B198,基础表!$E:$S,13,FALSE)</f>
        <v>#N/A</v>
      </c>
      <c r="AK198" t="e">
        <f ca="1">VLOOKUP($B198,基础表!$E:$H,4,FALSE)</f>
        <v>#N/A</v>
      </c>
      <c r="AN198" s="23" t="e">
        <f t="shared" ca="1" si="37"/>
        <v>#N/A</v>
      </c>
      <c r="AO198" s="23" t="str">
        <f t="shared" ca="1" si="33"/>
        <v/>
      </c>
      <c r="AP198" s="23" t="str">
        <f t="shared" ca="1" si="34"/>
        <v/>
      </c>
      <c r="AR198" t="e">
        <f ca="1">VLOOKUP($B198,基础表!$E:$J,4,FALSE)</f>
        <v>#N/A</v>
      </c>
      <c r="AS198" t="e">
        <f ca="1">VLOOKUP($B198,基础表!$E:$J,5,FALSE)</f>
        <v>#N/A</v>
      </c>
      <c r="AT198" t="e">
        <f ca="1">VLOOKUP($B198,基础表!$E:$J,6,FALSE)</f>
        <v>#N/A</v>
      </c>
      <c r="AU198" t="e">
        <f ca="1">VLOOKUP($B198,基础扩展表!$E:$AG,MATCH(AU$2,基础扩展表!$E$1:$AG$1,0),FALSE)</f>
        <v>#N/A</v>
      </c>
      <c r="AV198" t="e">
        <f ca="1">VLOOKUP($B198,基础扩展表!$E:$AG,MATCH(AV$2,基础扩展表!$E$1:$AG$1,0),FALSE)</f>
        <v>#N/A</v>
      </c>
      <c r="AW198" t="e">
        <f ca="1">VLOOKUP($B198,基础扩展表!$E:$AG,MATCH(AW$2,基础扩展表!$E$1:$AG$1,0),FALSE)</f>
        <v>#N/A</v>
      </c>
      <c r="AX198" t="e">
        <f ca="1">VLOOKUP($B198,基础扩展表!$E:$AG,MATCH(AX$2,基础扩展表!$E$1:$AG$1,0),FALSE)</f>
        <v>#N/A</v>
      </c>
      <c r="AY198" t="e">
        <f ca="1">VLOOKUP($B198,基础扩展表!$E:$AG,MATCH(AY$2,基础扩展表!$E$1:$AG$1,0),FALSE)</f>
        <v>#N/A</v>
      </c>
      <c r="AZ198" t="e">
        <f ca="1">VLOOKUP($B198,基础扩展表!$E:$AG,MATCH(AZ$2,基础扩展表!$E$1:$AG$1,0),FALSE)</f>
        <v>#N/A</v>
      </c>
      <c r="BA198" t="e">
        <f ca="1">VLOOKUP($B198,基础扩展表!$E:$AG,MATCH(BA$2,基础扩展表!$E$1:$AG$1,0),FALSE)</f>
        <v>#N/A</v>
      </c>
      <c r="BB198" t="e">
        <f ca="1">VLOOKUP($B198,基础扩展表!$E:$AG,MATCH(BB$2,基础扩展表!$E$1:$AG$1,0),FALSE)</f>
        <v>#N/A</v>
      </c>
      <c r="BC198" t="e">
        <f ca="1">VLOOKUP($B198,基础扩展表!$E:$AG,MATCH(BC$2,基础扩展表!$E$1:$AG$1,0),FALSE)</f>
        <v>#N/A</v>
      </c>
      <c r="BD198" t="e">
        <f ca="1">VLOOKUP($B198,基础扩展表!$E:$AG,MATCH(BD$2,基础扩展表!$E$1:$AG$1,0),FALSE)</f>
        <v>#N/A</v>
      </c>
      <c r="BE198" t="e">
        <f ca="1">VLOOKUP($B198,基础扩展表!$E:$AG,MATCH(BE$2,基础扩展表!$E$1:$AG$1,0),FALSE)</f>
        <v>#N/A</v>
      </c>
      <c r="BF198" t="e">
        <f ca="1">VLOOKUP($B198,基础扩展表!$E:$AG,MATCH(BF$2,基础扩展表!$E$1:$AG$1,0),FALSE)</f>
        <v>#N/A</v>
      </c>
      <c r="BG198" t="e">
        <f ca="1">VLOOKUP($B198,基础扩展表!$E:$AG,MATCH(BG$2,基础扩展表!$E$1:$AG$1,0),FALSE)</f>
        <v>#N/A</v>
      </c>
      <c r="BH198" t="e">
        <f ca="1">VLOOKUP($B198,基础扩展表!$E:$AG,MATCH(BH$2,基础扩展表!$E$1:$AG$1,0),FALSE)</f>
        <v>#N/A</v>
      </c>
      <c r="BI198" t="e">
        <f ca="1">VLOOKUP($B198,基础扩展表!$E:$AG,MATCH(BI$2,基础扩展表!$E$1:$AG$1,0),FALSE)</f>
        <v>#N/A</v>
      </c>
      <c r="BJ198" t="e">
        <f ca="1">VLOOKUP($B198,基础扩展表!$E:$AG,MATCH(BJ$2,基础扩展表!$E$1:$AG$1,0),FALSE)</f>
        <v>#N/A</v>
      </c>
      <c r="BK198" t="e">
        <f ca="1">VLOOKUP($B198,基础扩展表!$E:$AG,MATCH(BK$2,基础扩展表!$E$1:$AG$1,0),FALSE)</f>
        <v>#N/A</v>
      </c>
      <c r="BL198" t="e">
        <f ca="1">VLOOKUP($B198,基础扩展表!$E:$AG,MATCH(BL$2,基础扩展表!$E$1:$AG$1,0),FALSE)</f>
        <v>#N/A</v>
      </c>
      <c r="BM198" t="e">
        <f ca="1">VLOOKUP($B198,基础扩展表!$E:$AG,MATCH(BM$2,基础扩展表!$E$1:$AG$1,0),FALSE)</f>
        <v>#N/A</v>
      </c>
      <c r="BN198" t="e">
        <f ca="1">VLOOKUP($B198,基础扩展表!$E:$AG,MATCH(BN$2,基础扩展表!$E$1:$AG$1,0),FALSE)</f>
        <v>#N/A</v>
      </c>
      <c r="BO198" t="e">
        <f ca="1">VLOOKUP($B198,基础扩展表!$E:$AG,MATCH(BO$2,基础扩展表!$E$1:$AG$1,0),FALSE)</f>
        <v>#N/A</v>
      </c>
      <c r="BP198" t="e">
        <f ca="1">VLOOKUP($B198,基础扩展表!$E:$AG,MATCH(BP$2,基础扩展表!$E$1:$AG$1,0),FALSE)</f>
        <v>#N/A</v>
      </c>
      <c r="BR198" t="e">
        <f ca="1">VLOOKUP(C198,模型表!D:H,5,FALSE)</f>
        <v>#N/A</v>
      </c>
    </row>
    <row r="199" spans="2:70" x14ac:dyDescent="0.2">
      <c r="B199" t="str">
        <f t="array" aca="1" ref="B199" ca="1">INDEX(基础表!$Y:$Y,SMALL(IF(基础表!$Z:$Z=0,ROW(基础表!$Z:$Z),999),ROW(H193)))&amp;""</f>
        <v/>
      </c>
      <c r="C199" t="e">
        <f ca="1">VLOOKUP(VLOOKUP($B199,基础表!$E:$G,3,FALSE),模型表!$C:$D,2,FALSE)</f>
        <v>#N/A</v>
      </c>
      <c r="E199" t="e">
        <f ca="1">VLOOKUP($B199,基础表!$E:$G,3,FALSE)</f>
        <v>#N/A</v>
      </c>
      <c r="G199" t="e">
        <f ca="1">VLOOKUP($E199,模型表!$C:$G,5,FALSE)</f>
        <v>#N/A</v>
      </c>
      <c r="H199" t="e">
        <f ca="1">VLOOKUP($E199,模型表!$C:$F,4,FALSE)</f>
        <v>#N/A</v>
      </c>
      <c r="I199" t="e">
        <f ca="1">VLOOKUP($E199,模型表!$C:$J,8,FALSE)</f>
        <v>#N/A</v>
      </c>
      <c r="K199" t="str">
        <f t="shared" ref="K199:K262" ca="1" si="38">IF($B199="","",3)</f>
        <v/>
      </c>
      <c r="L199" t="str">
        <f t="shared" ref="L199:L262" ca="1" si="39">IF($B199="","",1)</f>
        <v/>
      </c>
      <c r="M199" t="str">
        <f t="shared" ref="M199:M262" ca="1" si="40">IF($B199="","","[EARTH]")</f>
        <v/>
      </c>
      <c r="N199" t="str">
        <f t="shared" ref="N199:N262" ca="1" si="41">IF($B199="","","NORMAL")</f>
        <v/>
      </c>
      <c r="O199" t="str">
        <f t="shared" ca="1" si="35"/>
        <v/>
      </c>
      <c r="P199" t="str">
        <f t="shared" ref="P199:P262" ca="1" si="42">IF($B199="","","AI_"&amp;$B199)</f>
        <v/>
      </c>
      <c r="Q199" t="e">
        <f ca="1">VLOOKUP($E199,模型表!$C:$K,9,FALSE)</f>
        <v>#N/A</v>
      </c>
      <c r="S199" t="e">
        <f ca="1">IF(VLOOKUP($E199,模型表!$C:$L,6,FALSE)=0,"",VLOOKUP($E199,模型表!$C:$L,10,FALSE))</f>
        <v>#N/A</v>
      </c>
      <c r="U199" t="e">
        <f ca="1">VLOOKUP($E199,模型表!$C:$Q,11,FALSE)</f>
        <v>#N/A</v>
      </c>
      <c r="Y199" t="e">
        <f ca="1">IF(VLOOKUP($E199,模型表!$C:$N,12,FALSE)="Death",VLOOKUP($E199,模型表!$C:$Q,13,FALSE),"")</f>
        <v>#N/A</v>
      </c>
      <c r="Z199" t="str">
        <f ca="1">IF($B199="","",IF(VLOOKUP($E199,模型表!$C:$O,12,FALSE)="PBuff","["&amp;VLOOKUP($E199,模型表!$C:Q,13,FALSE)&amp;"]","[]"))</f>
        <v/>
      </c>
      <c r="AA199" t="e">
        <f ca="1">VLOOKUP($B199,基础扩展表!$E:$I,5,FALSE)</f>
        <v>#N/A</v>
      </c>
      <c r="AB199" t="e">
        <f ca="1">VLOOKUP($B199,基础扩展表!$E:$I,4,FALSE)</f>
        <v>#N/A</v>
      </c>
      <c r="AC199" t="e">
        <f ca="1">VLOOKUP($B199,基础表!$E:$T,16,FALSE)</f>
        <v>#N/A</v>
      </c>
      <c r="AD199" t="str">
        <f t="shared" ca="1" si="36"/>
        <v/>
      </c>
      <c r="AE199" t="str">
        <f t="shared" ref="AE199:AE262" ca="1" si="43">IF($B199="","",1)</f>
        <v/>
      </c>
      <c r="AF199" t="str">
        <f t="shared" ref="AF199:AF262" ca="1" si="44">IF($B199="","","[]")</f>
        <v/>
      </c>
      <c r="AH199" t="e">
        <f ca="1">VLOOKUP($B199,基础表!$E:$R,14,FALSE)</f>
        <v>#N/A</v>
      </c>
      <c r="AI199" t="e">
        <f ca="1">VLOOKUP($B199,基础表!$E:$S,13,FALSE)</f>
        <v>#N/A</v>
      </c>
      <c r="AK199" t="e">
        <f ca="1">VLOOKUP($B199,基础表!$E:$H,4,FALSE)</f>
        <v>#N/A</v>
      </c>
      <c r="AN199" s="23" t="e">
        <f t="shared" ca="1" si="37"/>
        <v>#N/A</v>
      </c>
      <c r="AO199" s="23" t="str">
        <f t="shared" ref="AO199:AO262" ca="1" si="45">IF($B199="","",0)</f>
        <v/>
      </c>
      <c r="AP199" s="23" t="str">
        <f t="shared" ref="AP199:AP262" ca="1" si="46">IF($B199="","","[1]")</f>
        <v/>
      </c>
      <c r="AR199" t="e">
        <f ca="1">VLOOKUP($B199,基础表!$E:$J,4,FALSE)</f>
        <v>#N/A</v>
      </c>
      <c r="AS199" t="e">
        <f ca="1">VLOOKUP($B199,基础表!$E:$J,5,FALSE)</f>
        <v>#N/A</v>
      </c>
      <c r="AT199" t="e">
        <f ca="1">VLOOKUP($B199,基础表!$E:$J,6,FALSE)</f>
        <v>#N/A</v>
      </c>
      <c r="AU199" t="e">
        <f ca="1">VLOOKUP($B199,基础扩展表!$E:$AG,MATCH(AU$2,基础扩展表!$E$1:$AG$1,0),FALSE)</f>
        <v>#N/A</v>
      </c>
      <c r="AV199" t="e">
        <f ca="1">VLOOKUP($B199,基础扩展表!$E:$AG,MATCH(AV$2,基础扩展表!$E$1:$AG$1,0),FALSE)</f>
        <v>#N/A</v>
      </c>
      <c r="AW199" t="e">
        <f ca="1">VLOOKUP($B199,基础扩展表!$E:$AG,MATCH(AW$2,基础扩展表!$E$1:$AG$1,0),FALSE)</f>
        <v>#N/A</v>
      </c>
      <c r="AX199" t="e">
        <f ca="1">VLOOKUP($B199,基础扩展表!$E:$AG,MATCH(AX$2,基础扩展表!$E$1:$AG$1,0),FALSE)</f>
        <v>#N/A</v>
      </c>
      <c r="AY199" t="e">
        <f ca="1">VLOOKUP($B199,基础扩展表!$E:$AG,MATCH(AY$2,基础扩展表!$E$1:$AG$1,0),FALSE)</f>
        <v>#N/A</v>
      </c>
      <c r="AZ199" t="e">
        <f ca="1">VLOOKUP($B199,基础扩展表!$E:$AG,MATCH(AZ$2,基础扩展表!$E$1:$AG$1,0),FALSE)</f>
        <v>#N/A</v>
      </c>
      <c r="BA199" t="e">
        <f ca="1">VLOOKUP($B199,基础扩展表!$E:$AG,MATCH(BA$2,基础扩展表!$E$1:$AG$1,0),FALSE)</f>
        <v>#N/A</v>
      </c>
      <c r="BB199" t="e">
        <f ca="1">VLOOKUP($B199,基础扩展表!$E:$AG,MATCH(BB$2,基础扩展表!$E$1:$AG$1,0),FALSE)</f>
        <v>#N/A</v>
      </c>
      <c r="BC199" t="e">
        <f ca="1">VLOOKUP($B199,基础扩展表!$E:$AG,MATCH(BC$2,基础扩展表!$E$1:$AG$1,0),FALSE)</f>
        <v>#N/A</v>
      </c>
      <c r="BD199" t="e">
        <f ca="1">VLOOKUP($B199,基础扩展表!$E:$AG,MATCH(BD$2,基础扩展表!$E$1:$AG$1,0),FALSE)</f>
        <v>#N/A</v>
      </c>
      <c r="BE199" t="e">
        <f ca="1">VLOOKUP($B199,基础扩展表!$E:$AG,MATCH(BE$2,基础扩展表!$E$1:$AG$1,0),FALSE)</f>
        <v>#N/A</v>
      </c>
      <c r="BF199" t="e">
        <f ca="1">VLOOKUP($B199,基础扩展表!$E:$AG,MATCH(BF$2,基础扩展表!$E$1:$AG$1,0),FALSE)</f>
        <v>#N/A</v>
      </c>
      <c r="BG199" t="e">
        <f ca="1">VLOOKUP($B199,基础扩展表!$E:$AG,MATCH(BG$2,基础扩展表!$E$1:$AG$1,0),FALSE)</f>
        <v>#N/A</v>
      </c>
      <c r="BH199" t="e">
        <f ca="1">VLOOKUP($B199,基础扩展表!$E:$AG,MATCH(BH$2,基础扩展表!$E$1:$AG$1,0),FALSE)</f>
        <v>#N/A</v>
      </c>
      <c r="BI199" t="e">
        <f ca="1">VLOOKUP($B199,基础扩展表!$E:$AG,MATCH(BI$2,基础扩展表!$E$1:$AG$1,0),FALSE)</f>
        <v>#N/A</v>
      </c>
      <c r="BJ199" t="e">
        <f ca="1">VLOOKUP($B199,基础扩展表!$E:$AG,MATCH(BJ$2,基础扩展表!$E$1:$AG$1,0),FALSE)</f>
        <v>#N/A</v>
      </c>
      <c r="BK199" t="e">
        <f ca="1">VLOOKUP($B199,基础扩展表!$E:$AG,MATCH(BK$2,基础扩展表!$E$1:$AG$1,0),FALSE)</f>
        <v>#N/A</v>
      </c>
      <c r="BL199" t="e">
        <f ca="1">VLOOKUP($B199,基础扩展表!$E:$AG,MATCH(BL$2,基础扩展表!$E$1:$AG$1,0),FALSE)</f>
        <v>#N/A</v>
      </c>
      <c r="BM199" t="e">
        <f ca="1">VLOOKUP($B199,基础扩展表!$E:$AG,MATCH(BM$2,基础扩展表!$E$1:$AG$1,0),FALSE)</f>
        <v>#N/A</v>
      </c>
      <c r="BN199" t="e">
        <f ca="1">VLOOKUP($B199,基础扩展表!$E:$AG,MATCH(BN$2,基础扩展表!$E$1:$AG$1,0),FALSE)</f>
        <v>#N/A</v>
      </c>
      <c r="BO199" t="e">
        <f ca="1">VLOOKUP($B199,基础扩展表!$E:$AG,MATCH(BO$2,基础扩展表!$E$1:$AG$1,0),FALSE)</f>
        <v>#N/A</v>
      </c>
      <c r="BP199" t="e">
        <f ca="1">VLOOKUP($B199,基础扩展表!$E:$AG,MATCH(BP$2,基础扩展表!$E$1:$AG$1,0),FALSE)</f>
        <v>#N/A</v>
      </c>
      <c r="BR199" t="e">
        <f ca="1">VLOOKUP(C199,模型表!D:H,5,FALSE)</f>
        <v>#N/A</v>
      </c>
    </row>
    <row r="200" spans="2:70" x14ac:dyDescent="0.2">
      <c r="B200" t="str">
        <f t="array" aca="1" ref="B200" ca="1">INDEX(基础表!$Y:$Y,SMALL(IF(基础表!$Z:$Z=0,ROW(基础表!$Z:$Z),999),ROW(H194)))&amp;""</f>
        <v/>
      </c>
      <c r="C200" t="e">
        <f ca="1">VLOOKUP(VLOOKUP($B200,基础表!$E:$G,3,FALSE),模型表!$C:$D,2,FALSE)</f>
        <v>#N/A</v>
      </c>
      <c r="E200" t="e">
        <f ca="1">VLOOKUP($B200,基础表!$E:$G,3,FALSE)</f>
        <v>#N/A</v>
      </c>
      <c r="G200" t="e">
        <f ca="1">VLOOKUP($E200,模型表!$C:$G,5,FALSE)</f>
        <v>#N/A</v>
      </c>
      <c r="H200" t="e">
        <f ca="1">VLOOKUP($E200,模型表!$C:$F,4,FALSE)</f>
        <v>#N/A</v>
      </c>
      <c r="I200" t="e">
        <f ca="1">VLOOKUP($E200,模型表!$C:$J,8,FALSE)</f>
        <v>#N/A</v>
      </c>
      <c r="K200" t="str">
        <f t="shared" ca="1" si="38"/>
        <v/>
      </c>
      <c r="L200" t="str">
        <f t="shared" ca="1" si="39"/>
        <v/>
      </c>
      <c r="M200" t="str">
        <f t="shared" ca="1" si="40"/>
        <v/>
      </c>
      <c r="N200" t="str">
        <f t="shared" ca="1" si="41"/>
        <v/>
      </c>
      <c r="O200" t="str">
        <f t="shared" ref="O200:O263" ca="1" si="47">IF($B200="","",0)</f>
        <v/>
      </c>
      <c r="P200" t="str">
        <f t="shared" ca="1" si="42"/>
        <v/>
      </c>
      <c r="Q200" t="e">
        <f ca="1">VLOOKUP($E200,模型表!$C:$K,9,FALSE)</f>
        <v>#N/A</v>
      </c>
      <c r="S200" t="e">
        <f ca="1">IF(VLOOKUP($E200,模型表!$C:$L,6,FALSE)=0,"",VLOOKUP($E200,模型表!$C:$L,10,FALSE))</f>
        <v>#N/A</v>
      </c>
      <c r="U200" t="e">
        <f ca="1">VLOOKUP($E200,模型表!$C:$Q,11,FALSE)</f>
        <v>#N/A</v>
      </c>
      <c r="Y200" t="e">
        <f ca="1">IF(VLOOKUP($E200,模型表!$C:$N,12,FALSE)="Death",VLOOKUP($E200,模型表!$C:$Q,13,FALSE),"")</f>
        <v>#N/A</v>
      </c>
      <c r="Z200" t="str">
        <f ca="1">IF($B200="","",IF(VLOOKUP($E200,模型表!$C:$O,12,FALSE)="PBuff","["&amp;VLOOKUP($E200,模型表!$C:Q,13,FALSE)&amp;"]","[]"))</f>
        <v/>
      </c>
      <c r="AA200" t="e">
        <f ca="1">VLOOKUP($B200,基础扩展表!$E:$I,5,FALSE)</f>
        <v>#N/A</v>
      </c>
      <c r="AB200" t="e">
        <f ca="1">VLOOKUP($B200,基础扩展表!$E:$I,4,FALSE)</f>
        <v>#N/A</v>
      </c>
      <c r="AC200" t="e">
        <f ca="1">VLOOKUP($B200,基础表!$E:$T,16,FALSE)</f>
        <v>#N/A</v>
      </c>
      <c r="AD200" t="str">
        <f t="shared" ca="1" si="36"/>
        <v/>
      </c>
      <c r="AE200" t="str">
        <f t="shared" ca="1" si="43"/>
        <v/>
      </c>
      <c r="AF200" t="str">
        <f t="shared" ca="1" si="44"/>
        <v/>
      </c>
      <c r="AH200" t="e">
        <f ca="1">VLOOKUP($B200,基础表!$E:$R,14,FALSE)</f>
        <v>#N/A</v>
      </c>
      <c r="AI200" t="e">
        <f ca="1">VLOOKUP($B200,基础表!$E:$S,13,FALSE)</f>
        <v>#N/A</v>
      </c>
      <c r="AK200" t="e">
        <f ca="1">VLOOKUP($B200,基础表!$E:$H,4,FALSE)</f>
        <v>#N/A</v>
      </c>
      <c r="AN200" s="23" t="e">
        <f t="shared" ca="1" si="37"/>
        <v>#N/A</v>
      </c>
      <c r="AO200" s="23" t="str">
        <f t="shared" ca="1" si="45"/>
        <v/>
      </c>
      <c r="AP200" s="23" t="str">
        <f t="shared" ca="1" si="46"/>
        <v/>
      </c>
      <c r="AR200" t="e">
        <f ca="1">VLOOKUP($B200,基础表!$E:$J,4,FALSE)</f>
        <v>#N/A</v>
      </c>
      <c r="AS200" t="e">
        <f ca="1">VLOOKUP($B200,基础表!$E:$J,5,FALSE)</f>
        <v>#N/A</v>
      </c>
      <c r="AT200" t="e">
        <f ca="1">VLOOKUP($B200,基础表!$E:$J,6,FALSE)</f>
        <v>#N/A</v>
      </c>
      <c r="AU200" t="e">
        <f ca="1">VLOOKUP($B200,基础扩展表!$E:$AG,MATCH(AU$2,基础扩展表!$E$1:$AG$1,0),FALSE)</f>
        <v>#N/A</v>
      </c>
      <c r="AV200" t="e">
        <f ca="1">VLOOKUP($B200,基础扩展表!$E:$AG,MATCH(AV$2,基础扩展表!$E$1:$AG$1,0),FALSE)</f>
        <v>#N/A</v>
      </c>
      <c r="AW200" t="e">
        <f ca="1">VLOOKUP($B200,基础扩展表!$E:$AG,MATCH(AW$2,基础扩展表!$E$1:$AG$1,0),FALSE)</f>
        <v>#N/A</v>
      </c>
      <c r="AX200" t="e">
        <f ca="1">VLOOKUP($B200,基础扩展表!$E:$AG,MATCH(AX$2,基础扩展表!$E$1:$AG$1,0),FALSE)</f>
        <v>#N/A</v>
      </c>
      <c r="AY200" t="e">
        <f ca="1">VLOOKUP($B200,基础扩展表!$E:$AG,MATCH(AY$2,基础扩展表!$E$1:$AG$1,0),FALSE)</f>
        <v>#N/A</v>
      </c>
      <c r="AZ200" t="e">
        <f ca="1">VLOOKUP($B200,基础扩展表!$E:$AG,MATCH(AZ$2,基础扩展表!$E$1:$AG$1,0),FALSE)</f>
        <v>#N/A</v>
      </c>
      <c r="BA200" t="e">
        <f ca="1">VLOOKUP($B200,基础扩展表!$E:$AG,MATCH(BA$2,基础扩展表!$E$1:$AG$1,0),FALSE)</f>
        <v>#N/A</v>
      </c>
      <c r="BB200" t="e">
        <f ca="1">VLOOKUP($B200,基础扩展表!$E:$AG,MATCH(BB$2,基础扩展表!$E$1:$AG$1,0),FALSE)</f>
        <v>#N/A</v>
      </c>
      <c r="BC200" t="e">
        <f ca="1">VLOOKUP($B200,基础扩展表!$E:$AG,MATCH(BC$2,基础扩展表!$E$1:$AG$1,0),FALSE)</f>
        <v>#N/A</v>
      </c>
      <c r="BD200" t="e">
        <f ca="1">VLOOKUP($B200,基础扩展表!$E:$AG,MATCH(BD$2,基础扩展表!$E$1:$AG$1,0),FALSE)</f>
        <v>#N/A</v>
      </c>
      <c r="BE200" t="e">
        <f ca="1">VLOOKUP($B200,基础扩展表!$E:$AG,MATCH(BE$2,基础扩展表!$E$1:$AG$1,0),FALSE)</f>
        <v>#N/A</v>
      </c>
      <c r="BF200" t="e">
        <f ca="1">VLOOKUP($B200,基础扩展表!$E:$AG,MATCH(BF$2,基础扩展表!$E$1:$AG$1,0),FALSE)</f>
        <v>#N/A</v>
      </c>
      <c r="BG200" t="e">
        <f ca="1">VLOOKUP($B200,基础扩展表!$E:$AG,MATCH(BG$2,基础扩展表!$E$1:$AG$1,0),FALSE)</f>
        <v>#N/A</v>
      </c>
      <c r="BH200" t="e">
        <f ca="1">VLOOKUP($B200,基础扩展表!$E:$AG,MATCH(BH$2,基础扩展表!$E$1:$AG$1,0),FALSE)</f>
        <v>#N/A</v>
      </c>
      <c r="BI200" t="e">
        <f ca="1">VLOOKUP($B200,基础扩展表!$E:$AG,MATCH(BI$2,基础扩展表!$E$1:$AG$1,0),FALSE)</f>
        <v>#N/A</v>
      </c>
      <c r="BJ200" t="e">
        <f ca="1">VLOOKUP($B200,基础扩展表!$E:$AG,MATCH(BJ$2,基础扩展表!$E$1:$AG$1,0),FALSE)</f>
        <v>#N/A</v>
      </c>
      <c r="BK200" t="e">
        <f ca="1">VLOOKUP($B200,基础扩展表!$E:$AG,MATCH(BK$2,基础扩展表!$E$1:$AG$1,0),FALSE)</f>
        <v>#N/A</v>
      </c>
      <c r="BL200" t="e">
        <f ca="1">VLOOKUP($B200,基础扩展表!$E:$AG,MATCH(BL$2,基础扩展表!$E$1:$AG$1,0),FALSE)</f>
        <v>#N/A</v>
      </c>
      <c r="BM200" t="e">
        <f ca="1">VLOOKUP($B200,基础扩展表!$E:$AG,MATCH(BM$2,基础扩展表!$E$1:$AG$1,0),FALSE)</f>
        <v>#N/A</v>
      </c>
      <c r="BN200" t="e">
        <f ca="1">VLOOKUP($B200,基础扩展表!$E:$AG,MATCH(BN$2,基础扩展表!$E$1:$AG$1,0),FALSE)</f>
        <v>#N/A</v>
      </c>
      <c r="BO200" t="e">
        <f ca="1">VLOOKUP($B200,基础扩展表!$E:$AG,MATCH(BO$2,基础扩展表!$E$1:$AG$1,0),FALSE)</f>
        <v>#N/A</v>
      </c>
      <c r="BP200" t="e">
        <f ca="1">VLOOKUP($B200,基础扩展表!$E:$AG,MATCH(BP$2,基础扩展表!$E$1:$AG$1,0),FALSE)</f>
        <v>#N/A</v>
      </c>
      <c r="BR200" t="e">
        <f ca="1">VLOOKUP(C200,模型表!D:H,5,FALSE)</f>
        <v>#N/A</v>
      </c>
    </row>
    <row r="201" spans="2:70" x14ac:dyDescent="0.2">
      <c r="B201" t="str">
        <f t="array" aca="1" ref="B201" ca="1">INDEX(基础表!$Y:$Y,SMALL(IF(基础表!$Z:$Z=0,ROW(基础表!$Z:$Z),999),ROW(H195)))&amp;""</f>
        <v/>
      </c>
      <c r="C201" t="e">
        <f ca="1">VLOOKUP(VLOOKUP($B201,基础表!$E:$G,3,FALSE),模型表!$C:$D,2,FALSE)</f>
        <v>#N/A</v>
      </c>
      <c r="E201" t="e">
        <f ca="1">VLOOKUP($B201,基础表!$E:$G,3,FALSE)</f>
        <v>#N/A</v>
      </c>
      <c r="G201" t="e">
        <f ca="1">VLOOKUP($E201,模型表!$C:$G,5,FALSE)</f>
        <v>#N/A</v>
      </c>
      <c r="H201" t="e">
        <f ca="1">VLOOKUP($E201,模型表!$C:$F,4,FALSE)</f>
        <v>#N/A</v>
      </c>
      <c r="I201" t="e">
        <f ca="1">VLOOKUP($E201,模型表!$C:$J,8,FALSE)</f>
        <v>#N/A</v>
      </c>
      <c r="K201" t="str">
        <f t="shared" ca="1" si="38"/>
        <v/>
      </c>
      <c r="L201" t="str">
        <f t="shared" ca="1" si="39"/>
        <v/>
      </c>
      <c r="M201" t="str">
        <f t="shared" ca="1" si="40"/>
        <v/>
      </c>
      <c r="N201" t="str">
        <f t="shared" ca="1" si="41"/>
        <v/>
      </c>
      <c r="O201" t="str">
        <f t="shared" ca="1" si="47"/>
        <v/>
      </c>
      <c r="P201" t="str">
        <f t="shared" ca="1" si="42"/>
        <v/>
      </c>
      <c r="Q201" t="e">
        <f ca="1">VLOOKUP($E201,模型表!$C:$K,9,FALSE)</f>
        <v>#N/A</v>
      </c>
      <c r="S201" t="e">
        <f ca="1">IF(VLOOKUP($E201,模型表!$C:$L,6,FALSE)=0,"",VLOOKUP($E201,模型表!$C:$L,10,FALSE))</f>
        <v>#N/A</v>
      </c>
      <c r="U201" t="e">
        <f ca="1">VLOOKUP($E201,模型表!$C:$Q,11,FALSE)</f>
        <v>#N/A</v>
      </c>
      <c r="Y201" t="e">
        <f ca="1">IF(VLOOKUP($E201,模型表!$C:$N,12,FALSE)="Death",VLOOKUP($E201,模型表!$C:$Q,13,FALSE),"")</f>
        <v>#N/A</v>
      </c>
      <c r="Z201" t="str">
        <f ca="1">IF($B201="","",IF(VLOOKUP($E201,模型表!$C:$O,12,FALSE)="PBuff","["&amp;VLOOKUP($E201,模型表!$C:Q,13,FALSE)&amp;"]","[]"))</f>
        <v/>
      </c>
      <c r="AA201" t="e">
        <f ca="1">VLOOKUP($B201,基础扩展表!$E:$I,5,FALSE)</f>
        <v>#N/A</v>
      </c>
      <c r="AB201" t="e">
        <f ca="1">VLOOKUP($B201,基础扩展表!$E:$I,4,FALSE)</f>
        <v>#N/A</v>
      </c>
      <c r="AC201" t="e">
        <f ca="1">VLOOKUP($B201,基础表!$E:$T,16,FALSE)</f>
        <v>#N/A</v>
      </c>
      <c r="AD201" t="str">
        <f t="shared" ca="1" si="36"/>
        <v/>
      </c>
      <c r="AE201" t="str">
        <f t="shared" ca="1" si="43"/>
        <v/>
      </c>
      <c r="AF201" t="str">
        <f t="shared" ca="1" si="44"/>
        <v/>
      </c>
      <c r="AH201" t="e">
        <f ca="1">VLOOKUP($B201,基础表!$E:$R,14,FALSE)</f>
        <v>#N/A</v>
      </c>
      <c r="AI201" t="e">
        <f ca="1">VLOOKUP($B201,基础表!$E:$S,13,FALSE)</f>
        <v>#N/A</v>
      </c>
      <c r="AK201" t="e">
        <f ca="1">VLOOKUP($B201,基础表!$E:$H,4,FALSE)</f>
        <v>#N/A</v>
      </c>
      <c r="AN201" s="23" t="e">
        <f t="shared" ca="1" si="37"/>
        <v>#N/A</v>
      </c>
      <c r="AO201" s="23" t="str">
        <f t="shared" ca="1" si="45"/>
        <v/>
      </c>
      <c r="AP201" s="23" t="str">
        <f t="shared" ca="1" si="46"/>
        <v/>
      </c>
      <c r="AR201" t="e">
        <f ca="1">VLOOKUP($B201,基础表!$E:$J,4,FALSE)</f>
        <v>#N/A</v>
      </c>
      <c r="AS201" t="e">
        <f ca="1">VLOOKUP($B201,基础表!$E:$J,5,FALSE)</f>
        <v>#N/A</v>
      </c>
      <c r="AT201" t="e">
        <f ca="1">VLOOKUP($B201,基础表!$E:$J,6,FALSE)</f>
        <v>#N/A</v>
      </c>
      <c r="AU201" t="e">
        <f ca="1">VLOOKUP($B201,基础扩展表!$E:$AG,MATCH(AU$2,基础扩展表!$E$1:$AG$1,0),FALSE)</f>
        <v>#N/A</v>
      </c>
      <c r="AV201" t="e">
        <f ca="1">VLOOKUP($B201,基础扩展表!$E:$AG,MATCH(AV$2,基础扩展表!$E$1:$AG$1,0),FALSE)</f>
        <v>#N/A</v>
      </c>
      <c r="AW201" t="e">
        <f ca="1">VLOOKUP($B201,基础扩展表!$E:$AG,MATCH(AW$2,基础扩展表!$E$1:$AG$1,0),FALSE)</f>
        <v>#N/A</v>
      </c>
      <c r="AX201" t="e">
        <f ca="1">VLOOKUP($B201,基础扩展表!$E:$AG,MATCH(AX$2,基础扩展表!$E$1:$AG$1,0),FALSE)</f>
        <v>#N/A</v>
      </c>
      <c r="AY201" t="e">
        <f ca="1">VLOOKUP($B201,基础扩展表!$E:$AG,MATCH(AY$2,基础扩展表!$E$1:$AG$1,0),FALSE)</f>
        <v>#N/A</v>
      </c>
      <c r="AZ201" t="e">
        <f ca="1">VLOOKUP($B201,基础扩展表!$E:$AG,MATCH(AZ$2,基础扩展表!$E$1:$AG$1,0),FALSE)</f>
        <v>#N/A</v>
      </c>
      <c r="BA201" t="e">
        <f ca="1">VLOOKUP($B201,基础扩展表!$E:$AG,MATCH(BA$2,基础扩展表!$E$1:$AG$1,0),FALSE)</f>
        <v>#N/A</v>
      </c>
      <c r="BB201" t="e">
        <f ca="1">VLOOKUP($B201,基础扩展表!$E:$AG,MATCH(BB$2,基础扩展表!$E$1:$AG$1,0),FALSE)</f>
        <v>#N/A</v>
      </c>
      <c r="BC201" t="e">
        <f ca="1">VLOOKUP($B201,基础扩展表!$E:$AG,MATCH(BC$2,基础扩展表!$E$1:$AG$1,0),FALSE)</f>
        <v>#N/A</v>
      </c>
      <c r="BD201" t="e">
        <f ca="1">VLOOKUP($B201,基础扩展表!$E:$AG,MATCH(BD$2,基础扩展表!$E$1:$AG$1,0),FALSE)</f>
        <v>#N/A</v>
      </c>
      <c r="BE201" t="e">
        <f ca="1">VLOOKUP($B201,基础扩展表!$E:$AG,MATCH(BE$2,基础扩展表!$E$1:$AG$1,0),FALSE)</f>
        <v>#N/A</v>
      </c>
      <c r="BF201" t="e">
        <f ca="1">VLOOKUP($B201,基础扩展表!$E:$AG,MATCH(BF$2,基础扩展表!$E$1:$AG$1,0),FALSE)</f>
        <v>#N/A</v>
      </c>
      <c r="BG201" t="e">
        <f ca="1">VLOOKUP($B201,基础扩展表!$E:$AG,MATCH(BG$2,基础扩展表!$E$1:$AG$1,0),FALSE)</f>
        <v>#N/A</v>
      </c>
      <c r="BH201" t="e">
        <f ca="1">VLOOKUP($B201,基础扩展表!$E:$AG,MATCH(BH$2,基础扩展表!$E$1:$AG$1,0),FALSE)</f>
        <v>#N/A</v>
      </c>
      <c r="BI201" t="e">
        <f ca="1">VLOOKUP($B201,基础扩展表!$E:$AG,MATCH(BI$2,基础扩展表!$E$1:$AG$1,0),FALSE)</f>
        <v>#N/A</v>
      </c>
      <c r="BJ201" t="e">
        <f ca="1">VLOOKUP($B201,基础扩展表!$E:$AG,MATCH(BJ$2,基础扩展表!$E$1:$AG$1,0),FALSE)</f>
        <v>#N/A</v>
      </c>
      <c r="BK201" t="e">
        <f ca="1">VLOOKUP($B201,基础扩展表!$E:$AG,MATCH(BK$2,基础扩展表!$E$1:$AG$1,0),FALSE)</f>
        <v>#N/A</v>
      </c>
      <c r="BL201" t="e">
        <f ca="1">VLOOKUP($B201,基础扩展表!$E:$AG,MATCH(BL$2,基础扩展表!$E$1:$AG$1,0),FALSE)</f>
        <v>#N/A</v>
      </c>
      <c r="BM201" t="e">
        <f ca="1">VLOOKUP($B201,基础扩展表!$E:$AG,MATCH(BM$2,基础扩展表!$E$1:$AG$1,0),FALSE)</f>
        <v>#N/A</v>
      </c>
      <c r="BN201" t="e">
        <f ca="1">VLOOKUP($B201,基础扩展表!$E:$AG,MATCH(BN$2,基础扩展表!$E$1:$AG$1,0),FALSE)</f>
        <v>#N/A</v>
      </c>
      <c r="BO201" t="e">
        <f ca="1">VLOOKUP($B201,基础扩展表!$E:$AG,MATCH(BO$2,基础扩展表!$E$1:$AG$1,0),FALSE)</f>
        <v>#N/A</v>
      </c>
      <c r="BP201" t="e">
        <f ca="1">VLOOKUP($B201,基础扩展表!$E:$AG,MATCH(BP$2,基础扩展表!$E$1:$AG$1,0),FALSE)</f>
        <v>#N/A</v>
      </c>
      <c r="BR201" t="e">
        <f ca="1">VLOOKUP(C201,模型表!D:H,5,FALSE)</f>
        <v>#N/A</v>
      </c>
    </row>
    <row r="202" spans="2:70" x14ac:dyDescent="0.2">
      <c r="B202" t="str">
        <f t="array" aca="1" ref="B202" ca="1">INDEX(基础表!$Y:$Y,SMALL(IF(基础表!$Z:$Z=0,ROW(基础表!$Z:$Z),999),ROW(H196)))&amp;""</f>
        <v/>
      </c>
      <c r="C202" t="e">
        <f ca="1">VLOOKUP(VLOOKUP($B202,基础表!$E:$G,3,FALSE),模型表!$C:$D,2,FALSE)</f>
        <v>#N/A</v>
      </c>
      <c r="E202" t="e">
        <f ca="1">VLOOKUP($B202,基础表!$E:$G,3,FALSE)</f>
        <v>#N/A</v>
      </c>
      <c r="G202" t="e">
        <f ca="1">VLOOKUP($E202,模型表!$C:$G,5,FALSE)</f>
        <v>#N/A</v>
      </c>
      <c r="H202" t="e">
        <f ca="1">VLOOKUP($E202,模型表!$C:$F,4,FALSE)</f>
        <v>#N/A</v>
      </c>
      <c r="I202" t="e">
        <f ca="1">VLOOKUP($E202,模型表!$C:$J,8,FALSE)</f>
        <v>#N/A</v>
      </c>
      <c r="K202" t="str">
        <f t="shared" ca="1" si="38"/>
        <v/>
      </c>
      <c r="L202" t="str">
        <f t="shared" ca="1" si="39"/>
        <v/>
      </c>
      <c r="M202" t="str">
        <f t="shared" ca="1" si="40"/>
        <v/>
      </c>
      <c r="N202" t="str">
        <f t="shared" ca="1" si="41"/>
        <v/>
      </c>
      <c r="O202" t="str">
        <f t="shared" ca="1" si="47"/>
        <v/>
      </c>
      <c r="P202" t="str">
        <f t="shared" ca="1" si="42"/>
        <v/>
      </c>
      <c r="Q202" t="e">
        <f ca="1">VLOOKUP($E202,模型表!$C:$K,9,FALSE)</f>
        <v>#N/A</v>
      </c>
      <c r="S202" t="e">
        <f ca="1">IF(VLOOKUP($E202,模型表!$C:$L,6,FALSE)=0,"",VLOOKUP($E202,模型表!$C:$L,10,FALSE))</f>
        <v>#N/A</v>
      </c>
      <c r="U202" t="e">
        <f ca="1">VLOOKUP($E202,模型表!$C:$Q,11,FALSE)</f>
        <v>#N/A</v>
      </c>
      <c r="Y202" t="e">
        <f ca="1">IF(VLOOKUP($E202,模型表!$C:$N,12,FALSE)="Death",VLOOKUP($E202,模型表!$C:$Q,13,FALSE),"")</f>
        <v>#N/A</v>
      </c>
      <c r="Z202" t="str">
        <f ca="1">IF($B202="","",IF(VLOOKUP($E202,模型表!$C:$O,12,FALSE)="PBuff","["&amp;VLOOKUP($E202,模型表!$C:Q,13,FALSE)&amp;"]","[]"))</f>
        <v/>
      </c>
      <c r="AA202" t="e">
        <f ca="1">VLOOKUP($B202,基础扩展表!$E:$I,5,FALSE)</f>
        <v>#N/A</v>
      </c>
      <c r="AB202" t="e">
        <f ca="1">VLOOKUP($B202,基础扩展表!$E:$I,4,FALSE)</f>
        <v>#N/A</v>
      </c>
      <c r="AC202" t="e">
        <f ca="1">VLOOKUP($B202,基础表!$E:$T,16,FALSE)</f>
        <v>#N/A</v>
      </c>
      <c r="AD202" t="str">
        <f t="shared" ca="1" si="36"/>
        <v/>
      </c>
      <c r="AE202" t="str">
        <f t="shared" ca="1" si="43"/>
        <v/>
      </c>
      <c r="AF202" t="str">
        <f t="shared" ca="1" si="44"/>
        <v/>
      </c>
      <c r="AH202" t="e">
        <f ca="1">VLOOKUP($B202,基础表!$E:$R,14,FALSE)</f>
        <v>#N/A</v>
      </c>
      <c r="AI202" t="e">
        <f ca="1">VLOOKUP($B202,基础表!$E:$S,13,FALSE)</f>
        <v>#N/A</v>
      </c>
      <c r="AK202" t="e">
        <f ca="1">VLOOKUP($B202,基础表!$E:$H,4,FALSE)</f>
        <v>#N/A</v>
      </c>
      <c r="AN202" s="23" t="e">
        <f t="shared" ca="1" si="37"/>
        <v>#N/A</v>
      </c>
      <c r="AO202" s="23" t="str">
        <f t="shared" ca="1" si="45"/>
        <v/>
      </c>
      <c r="AP202" s="23" t="str">
        <f t="shared" ca="1" si="46"/>
        <v/>
      </c>
      <c r="AR202" t="e">
        <f ca="1">VLOOKUP($B202,基础表!$E:$J,4,FALSE)</f>
        <v>#N/A</v>
      </c>
      <c r="AS202" t="e">
        <f ca="1">VLOOKUP($B202,基础表!$E:$J,5,FALSE)</f>
        <v>#N/A</v>
      </c>
      <c r="AT202" t="e">
        <f ca="1">VLOOKUP($B202,基础表!$E:$J,6,FALSE)</f>
        <v>#N/A</v>
      </c>
      <c r="AU202" t="e">
        <f ca="1">VLOOKUP($B202,基础扩展表!$E:$AG,MATCH(AU$2,基础扩展表!$E$1:$AG$1,0),FALSE)</f>
        <v>#N/A</v>
      </c>
      <c r="AV202" t="e">
        <f ca="1">VLOOKUP($B202,基础扩展表!$E:$AG,MATCH(AV$2,基础扩展表!$E$1:$AG$1,0),FALSE)</f>
        <v>#N/A</v>
      </c>
      <c r="AW202" t="e">
        <f ca="1">VLOOKUP($B202,基础扩展表!$E:$AG,MATCH(AW$2,基础扩展表!$E$1:$AG$1,0),FALSE)</f>
        <v>#N/A</v>
      </c>
      <c r="AX202" t="e">
        <f ca="1">VLOOKUP($B202,基础扩展表!$E:$AG,MATCH(AX$2,基础扩展表!$E$1:$AG$1,0),FALSE)</f>
        <v>#N/A</v>
      </c>
      <c r="AY202" t="e">
        <f ca="1">VLOOKUP($B202,基础扩展表!$E:$AG,MATCH(AY$2,基础扩展表!$E$1:$AG$1,0),FALSE)</f>
        <v>#N/A</v>
      </c>
      <c r="AZ202" t="e">
        <f ca="1">VLOOKUP($B202,基础扩展表!$E:$AG,MATCH(AZ$2,基础扩展表!$E$1:$AG$1,0),FALSE)</f>
        <v>#N/A</v>
      </c>
      <c r="BA202" t="e">
        <f ca="1">VLOOKUP($B202,基础扩展表!$E:$AG,MATCH(BA$2,基础扩展表!$E$1:$AG$1,0),FALSE)</f>
        <v>#N/A</v>
      </c>
      <c r="BB202" t="e">
        <f ca="1">VLOOKUP($B202,基础扩展表!$E:$AG,MATCH(BB$2,基础扩展表!$E$1:$AG$1,0),FALSE)</f>
        <v>#N/A</v>
      </c>
      <c r="BC202" t="e">
        <f ca="1">VLOOKUP($B202,基础扩展表!$E:$AG,MATCH(BC$2,基础扩展表!$E$1:$AG$1,0),FALSE)</f>
        <v>#N/A</v>
      </c>
      <c r="BD202" t="e">
        <f ca="1">VLOOKUP($B202,基础扩展表!$E:$AG,MATCH(BD$2,基础扩展表!$E$1:$AG$1,0),FALSE)</f>
        <v>#N/A</v>
      </c>
      <c r="BE202" t="e">
        <f ca="1">VLOOKUP($B202,基础扩展表!$E:$AG,MATCH(BE$2,基础扩展表!$E$1:$AG$1,0),FALSE)</f>
        <v>#N/A</v>
      </c>
      <c r="BF202" t="e">
        <f ca="1">VLOOKUP($B202,基础扩展表!$E:$AG,MATCH(BF$2,基础扩展表!$E$1:$AG$1,0),FALSE)</f>
        <v>#N/A</v>
      </c>
      <c r="BG202" t="e">
        <f ca="1">VLOOKUP($B202,基础扩展表!$E:$AG,MATCH(BG$2,基础扩展表!$E$1:$AG$1,0),FALSE)</f>
        <v>#N/A</v>
      </c>
      <c r="BH202" t="e">
        <f ca="1">VLOOKUP($B202,基础扩展表!$E:$AG,MATCH(BH$2,基础扩展表!$E$1:$AG$1,0),FALSE)</f>
        <v>#N/A</v>
      </c>
      <c r="BI202" t="e">
        <f ca="1">VLOOKUP($B202,基础扩展表!$E:$AG,MATCH(BI$2,基础扩展表!$E$1:$AG$1,0),FALSE)</f>
        <v>#N/A</v>
      </c>
      <c r="BJ202" t="e">
        <f ca="1">VLOOKUP($B202,基础扩展表!$E:$AG,MATCH(BJ$2,基础扩展表!$E$1:$AG$1,0),FALSE)</f>
        <v>#N/A</v>
      </c>
      <c r="BK202" t="e">
        <f ca="1">VLOOKUP($B202,基础扩展表!$E:$AG,MATCH(BK$2,基础扩展表!$E$1:$AG$1,0),FALSE)</f>
        <v>#N/A</v>
      </c>
      <c r="BL202" t="e">
        <f ca="1">VLOOKUP($B202,基础扩展表!$E:$AG,MATCH(BL$2,基础扩展表!$E$1:$AG$1,0),FALSE)</f>
        <v>#N/A</v>
      </c>
      <c r="BM202" t="e">
        <f ca="1">VLOOKUP($B202,基础扩展表!$E:$AG,MATCH(BM$2,基础扩展表!$E$1:$AG$1,0),FALSE)</f>
        <v>#N/A</v>
      </c>
      <c r="BN202" t="e">
        <f ca="1">VLOOKUP($B202,基础扩展表!$E:$AG,MATCH(BN$2,基础扩展表!$E$1:$AG$1,0),FALSE)</f>
        <v>#N/A</v>
      </c>
      <c r="BO202" t="e">
        <f ca="1">VLOOKUP($B202,基础扩展表!$E:$AG,MATCH(BO$2,基础扩展表!$E$1:$AG$1,0),FALSE)</f>
        <v>#N/A</v>
      </c>
      <c r="BP202" t="e">
        <f ca="1">VLOOKUP($B202,基础扩展表!$E:$AG,MATCH(BP$2,基础扩展表!$E$1:$AG$1,0),FALSE)</f>
        <v>#N/A</v>
      </c>
      <c r="BR202" t="e">
        <f ca="1">VLOOKUP(C202,模型表!D:H,5,FALSE)</f>
        <v>#N/A</v>
      </c>
    </row>
    <row r="203" spans="2:70" x14ac:dyDescent="0.2">
      <c r="B203" t="str">
        <f t="array" aca="1" ref="B203" ca="1">INDEX(基础表!$Y:$Y,SMALL(IF(基础表!$Z:$Z=0,ROW(基础表!$Z:$Z),999),ROW(H197)))&amp;""</f>
        <v/>
      </c>
      <c r="C203" t="e">
        <f ca="1">VLOOKUP(VLOOKUP($B203,基础表!$E:$G,3,FALSE),模型表!$C:$D,2,FALSE)</f>
        <v>#N/A</v>
      </c>
      <c r="E203" t="e">
        <f ca="1">VLOOKUP($B203,基础表!$E:$G,3,FALSE)</f>
        <v>#N/A</v>
      </c>
      <c r="G203" t="e">
        <f ca="1">VLOOKUP($E203,模型表!$C:$G,5,FALSE)</f>
        <v>#N/A</v>
      </c>
      <c r="H203" t="e">
        <f ca="1">VLOOKUP($E203,模型表!$C:$F,4,FALSE)</f>
        <v>#N/A</v>
      </c>
      <c r="I203" t="e">
        <f ca="1">VLOOKUP($E203,模型表!$C:$J,8,FALSE)</f>
        <v>#N/A</v>
      </c>
      <c r="K203" t="str">
        <f t="shared" ca="1" si="38"/>
        <v/>
      </c>
      <c r="L203" t="str">
        <f t="shared" ca="1" si="39"/>
        <v/>
      </c>
      <c r="M203" t="str">
        <f t="shared" ca="1" si="40"/>
        <v/>
      </c>
      <c r="N203" t="str">
        <f t="shared" ca="1" si="41"/>
        <v/>
      </c>
      <c r="O203" t="str">
        <f t="shared" ca="1" si="47"/>
        <v/>
      </c>
      <c r="P203" t="str">
        <f t="shared" ca="1" si="42"/>
        <v/>
      </c>
      <c r="Q203" t="e">
        <f ca="1">VLOOKUP($E203,模型表!$C:$K,9,FALSE)</f>
        <v>#N/A</v>
      </c>
      <c r="S203" t="e">
        <f ca="1">IF(VLOOKUP($E203,模型表!$C:$L,6,FALSE)=0,"",VLOOKUP($E203,模型表!$C:$L,10,FALSE))</f>
        <v>#N/A</v>
      </c>
      <c r="U203" t="e">
        <f ca="1">VLOOKUP($E203,模型表!$C:$Q,11,FALSE)</f>
        <v>#N/A</v>
      </c>
      <c r="Y203" t="e">
        <f ca="1">IF(VLOOKUP($E203,模型表!$C:$N,12,FALSE)="Death",VLOOKUP($E203,模型表!$C:$Q,13,FALSE),"")</f>
        <v>#N/A</v>
      </c>
      <c r="Z203" t="str">
        <f ca="1">IF($B203="","",IF(VLOOKUP($E203,模型表!$C:$O,12,FALSE)="PBuff","["&amp;VLOOKUP($E203,模型表!$C:Q,13,FALSE)&amp;"]","[]"))</f>
        <v/>
      </c>
      <c r="AA203" t="e">
        <f ca="1">VLOOKUP($B203,基础扩展表!$E:$I,5,FALSE)</f>
        <v>#N/A</v>
      </c>
      <c r="AB203" t="e">
        <f ca="1">VLOOKUP($B203,基础扩展表!$E:$I,4,FALSE)</f>
        <v>#N/A</v>
      </c>
      <c r="AC203" t="e">
        <f ca="1">VLOOKUP($B203,基础表!$E:$T,16,FALSE)</f>
        <v>#N/A</v>
      </c>
      <c r="AD203" t="str">
        <f t="shared" ca="1" si="36"/>
        <v/>
      </c>
      <c r="AE203" t="str">
        <f t="shared" ca="1" si="43"/>
        <v/>
      </c>
      <c r="AF203" t="str">
        <f t="shared" ca="1" si="44"/>
        <v/>
      </c>
      <c r="AH203" t="e">
        <f ca="1">VLOOKUP($B203,基础表!$E:$R,14,FALSE)</f>
        <v>#N/A</v>
      </c>
      <c r="AI203" t="e">
        <f ca="1">VLOOKUP($B203,基础表!$E:$S,13,FALSE)</f>
        <v>#N/A</v>
      </c>
      <c r="AK203" t="e">
        <f ca="1">VLOOKUP($B203,基础表!$E:$H,4,FALSE)</f>
        <v>#N/A</v>
      </c>
      <c r="AN203" s="23" t="e">
        <f t="shared" ca="1" si="37"/>
        <v>#N/A</v>
      </c>
      <c r="AO203" s="23" t="str">
        <f t="shared" ca="1" si="45"/>
        <v/>
      </c>
      <c r="AP203" s="23" t="str">
        <f t="shared" ca="1" si="46"/>
        <v/>
      </c>
      <c r="AR203" t="e">
        <f ca="1">VLOOKUP($B203,基础表!$E:$J,4,FALSE)</f>
        <v>#N/A</v>
      </c>
      <c r="AS203" t="e">
        <f ca="1">VLOOKUP($B203,基础表!$E:$J,5,FALSE)</f>
        <v>#N/A</v>
      </c>
      <c r="AT203" t="e">
        <f ca="1">VLOOKUP($B203,基础表!$E:$J,6,FALSE)</f>
        <v>#N/A</v>
      </c>
      <c r="AU203" t="e">
        <f ca="1">VLOOKUP($B203,基础扩展表!$E:$AG,MATCH(AU$2,基础扩展表!$E$1:$AG$1,0),FALSE)</f>
        <v>#N/A</v>
      </c>
      <c r="AV203" t="e">
        <f ca="1">VLOOKUP($B203,基础扩展表!$E:$AG,MATCH(AV$2,基础扩展表!$E$1:$AG$1,0),FALSE)</f>
        <v>#N/A</v>
      </c>
      <c r="AW203" t="e">
        <f ca="1">VLOOKUP($B203,基础扩展表!$E:$AG,MATCH(AW$2,基础扩展表!$E$1:$AG$1,0),FALSE)</f>
        <v>#N/A</v>
      </c>
      <c r="AX203" t="e">
        <f ca="1">VLOOKUP($B203,基础扩展表!$E:$AG,MATCH(AX$2,基础扩展表!$E$1:$AG$1,0),FALSE)</f>
        <v>#N/A</v>
      </c>
      <c r="AY203" t="e">
        <f ca="1">VLOOKUP($B203,基础扩展表!$E:$AG,MATCH(AY$2,基础扩展表!$E$1:$AG$1,0),FALSE)</f>
        <v>#N/A</v>
      </c>
      <c r="AZ203" t="e">
        <f ca="1">VLOOKUP($B203,基础扩展表!$E:$AG,MATCH(AZ$2,基础扩展表!$E$1:$AG$1,0),FALSE)</f>
        <v>#N/A</v>
      </c>
      <c r="BA203" t="e">
        <f ca="1">VLOOKUP($B203,基础扩展表!$E:$AG,MATCH(BA$2,基础扩展表!$E$1:$AG$1,0),FALSE)</f>
        <v>#N/A</v>
      </c>
      <c r="BB203" t="e">
        <f ca="1">VLOOKUP($B203,基础扩展表!$E:$AG,MATCH(BB$2,基础扩展表!$E$1:$AG$1,0),FALSE)</f>
        <v>#N/A</v>
      </c>
      <c r="BC203" t="e">
        <f ca="1">VLOOKUP($B203,基础扩展表!$E:$AG,MATCH(BC$2,基础扩展表!$E$1:$AG$1,0),FALSE)</f>
        <v>#N/A</v>
      </c>
      <c r="BD203" t="e">
        <f ca="1">VLOOKUP($B203,基础扩展表!$E:$AG,MATCH(BD$2,基础扩展表!$E$1:$AG$1,0),FALSE)</f>
        <v>#N/A</v>
      </c>
      <c r="BE203" t="e">
        <f ca="1">VLOOKUP($B203,基础扩展表!$E:$AG,MATCH(BE$2,基础扩展表!$E$1:$AG$1,0),FALSE)</f>
        <v>#N/A</v>
      </c>
      <c r="BF203" t="e">
        <f ca="1">VLOOKUP($B203,基础扩展表!$E:$AG,MATCH(BF$2,基础扩展表!$E$1:$AG$1,0),FALSE)</f>
        <v>#N/A</v>
      </c>
      <c r="BG203" t="e">
        <f ca="1">VLOOKUP($B203,基础扩展表!$E:$AG,MATCH(BG$2,基础扩展表!$E$1:$AG$1,0),FALSE)</f>
        <v>#N/A</v>
      </c>
      <c r="BH203" t="e">
        <f ca="1">VLOOKUP($B203,基础扩展表!$E:$AG,MATCH(BH$2,基础扩展表!$E$1:$AG$1,0),FALSE)</f>
        <v>#N/A</v>
      </c>
      <c r="BI203" t="e">
        <f ca="1">VLOOKUP($B203,基础扩展表!$E:$AG,MATCH(BI$2,基础扩展表!$E$1:$AG$1,0),FALSE)</f>
        <v>#N/A</v>
      </c>
      <c r="BJ203" t="e">
        <f ca="1">VLOOKUP($B203,基础扩展表!$E:$AG,MATCH(BJ$2,基础扩展表!$E$1:$AG$1,0),FALSE)</f>
        <v>#N/A</v>
      </c>
      <c r="BK203" t="e">
        <f ca="1">VLOOKUP($B203,基础扩展表!$E:$AG,MATCH(BK$2,基础扩展表!$E$1:$AG$1,0),FALSE)</f>
        <v>#N/A</v>
      </c>
      <c r="BL203" t="e">
        <f ca="1">VLOOKUP($B203,基础扩展表!$E:$AG,MATCH(BL$2,基础扩展表!$E$1:$AG$1,0),FALSE)</f>
        <v>#N/A</v>
      </c>
      <c r="BM203" t="e">
        <f ca="1">VLOOKUP($B203,基础扩展表!$E:$AG,MATCH(BM$2,基础扩展表!$E$1:$AG$1,0),FALSE)</f>
        <v>#N/A</v>
      </c>
      <c r="BN203" t="e">
        <f ca="1">VLOOKUP($B203,基础扩展表!$E:$AG,MATCH(BN$2,基础扩展表!$E$1:$AG$1,0),FALSE)</f>
        <v>#N/A</v>
      </c>
      <c r="BO203" t="e">
        <f ca="1">VLOOKUP($B203,基础扩展表!$E:$AG,MATCH(BO$2,基础扩展表!$E$1:$AG$1,0),FALSE)</f>
        <v>#N/A</v>
      </c>
      <c r="BP203" t="e">
        <f ca="1">VLOOKUP($B203,基础扩展表!$E:$AG,MATCH(BP$2,基础扩展表!$E$1:$AG$1,0),FALSE)</f>
        <v>#N/A</v>
      </c>
      <c r="BR203" t="e">
        <f ca="1">VLOOKUP(C203,模型表!D:H,5,FALSE)</f>
        <v>#N/A</v>
      </c>
    </row>
    <row r="204" spans="2:70" x14ac:dyDescent="0.2">
      <c r="B204" t="str">
        <f t="array" aca="1" ref="B204" ca="1">INDEX(基础表!$Y:$Y,SMALL(IF(基础表!$Z:$Z=0,ROW(基础表!$Z:$Z),999),ROW(H198)))&amp;""</f>
        <v/>
      </c>
      <c r="C204" t="e">
        <f ca="1">VLOOKUP(VLOOKUP($B204,基础表!$E:$G,3,FALSE),模型表!$C:$D,2,FALSE)</f>
        <v>#N/A</v>
      </c>
      <c r="E204" t="e">
        <f ca="1">VLOOKUP($B204,基础表!$E:$G,3,FALSE)</f>
        <v>#N/A</v>
      </c>
      <c r="G204" t="e">
        <f ca="1">VLOOKUP($E204,模型表!$C:$G,5,FALSE)</f>
        <v>#N/A</v>
      </c>
      <c r="H204" t="e">
        <f ca="1">VLOOKUP($E204,模型表!$C:$F,4,FALSE)</f>
        <v>#N/A</v>
      </c>
      <c r="I204" t="e">
        <f ca="1">VLOOKUP($E204,模型表!$C:$J,8,FALSE)</f>
        <v>#N/A</v>
      </c>
      <c r="K204" t="str">
        <f t="shared" ca="1" si="38"/>
        <v/>
      </c>
      <c r="L204" t="str">
        <f t="shared" ca="1" si="39"/>
        <v/>
      </c>
      <c r="M204" t="str">
        <f t="shared" ca="1" si="40"/>
        <v/>
      </c>
      <c r="N204" t="str">
        <f t="shared" ca="1" si="41"/>
        <v/>
      </c>
      <c r="O204" t="str">
        <f t="shared" ca="1" si="47"/>
        <v/>
      </c>
      <c r="P204" t="str">
        <f t="shared" ca="1" si="42"/>
        <v/>
      </c>
      <c r="Q204" t="e">
        <f ca="1">VLOOKUP($E204,模型表!$C:$K,9,FALSE)</f>
        <v>#N/A</v>
      </c>
      <c r="S204" t="e">
        <f ca="1">IF(VLOOKUP($E204,模型表!$C:$L,6,FALSE)=0,"",VLOOKUP($E204,模型表!$C:$L,10,FALSE))</f>
        <v>#N/A</v>
      </c>
      <c r="U204" t="e">
        <f ca="1">VLOOKUP($E204,模型表!$C:$Q,11,FALSE)</f>
        <v>#N/A</v>
      </c>
      <c r="Y204" t="e">
        <f ca="1">IF(VLOOKUP($E204,模型表!$C:$N,12,FALSE)="Death",VLOOKUP($E204,模型表!$C:$Q,13,FALSE),"")</f>
        <v>#N/A</v>
      </c>
      <c r="Z204" t="str">
        <f ca="1">IF($B204="","",IF(VLOOKUP($E204,模型表!$C:$O,12,FALSE)="PBuff","["&amp;VLOOKUP($E204,模型表!$C:Q,13,FALSE)&amp;"]","[]"))</f>
        <v/>
      </c>
      <c r="AA204" t="e">
        <f ca="1">VLOOKUP($B204,基础扩展表!$E:$I,5,FALSE)</f>
        <v>#N/A</v>
      </c>
      <c r="AB204" t="e">
        <f ca="1">VLOOKUP($B204,基础扩展表!$E:$I,4,FALSE)</f>
        <v>#N/A</v>
      </c>
      <c r="AC204" t="e">
        <f ca="1">VLOOKUP($B204,基础表!$E:$T,16,FALSE)</f>
        <v>#N/A</v>
      </c>
      <c r="AD204" t="str">
        <f t="shared" ca="1" si="36"/>
        <v/>
      </c>
      <c r="AE204" t="str">
        <f t="shared" ca="1" si="43"/>
        <v/>
      </c>
      <c r="AF204" t="str">
        <f t="shared" ca="1" si="44"/>
        <v/>
      </c>
      <c r="AH204" t="e">
        <f ca="1">VLOOKUP($B204,基础表!$E:$R,14,FALSE)</f>
        <v>#N/A</v>
      </c>
      <c r="AI204" t="e">
        <f ca="1">VLOOKUP($B204,基础表!$E:$S,13,FALSE)</f>
        <v>#N/A</v>
      </c>
      <c r="AK204" t="e">
        <f ca="1">VLOOKUP($B204,基础表!$E:$H,4,FALSE)</f>
        <v>#N/A</v>
      </c>
      <c r="AN204" s="23" t="e">
        <f t="shared" ca="1" si="37"/>
        <v>#N/A</v>
      </c>
      <c r="AO204" s="23" t="str">
        <f t="shared" ca="1" si="45"/>
        <v/>
      </c>
      <c r="AP204" s="23" t="str">
        <f t="shared" ca="1" si="46"/>
        <v/>
      </c>
      <c r="AR204" t="e">
        <f ca="1">VLOOKUP($B204,基础表!$E:$J,4,FALSE)</f>
        <v>#N/A</v>
      </c>
      <c r="AS204" t="e">
        <f ca="1">VLOOKUP($B204,基础表!$E:$J,5,FALSE)</f>
        <v>#N/A</v>
      </c>
      <c r="AT204" t="e">
        <f ca="1">VLOOKUP($B204,基础表!$E:$J,6,FALSE)</f>
        <v>#N/A</v>
      </c>
      <c r="AU204" t="e">
        <f ca="1">VLOOKUP($B204,基础扩展表!$E:$AG,MATCH(AU$2,基础扩展表!$E$1:$AG$1,0),FALSE)</f>
        <v>#N/A</v>
      </c>
      <c r="AV204" t="e">
        <f ca="1">VLOOKUP($B204,基础扩展表!$E:$AG,MATCH(AV$2,基础扩展表!$E$1:$AG$1,0),FALSE)</f>
        <v>#N/A</v>
      </c>
      <c r="AW204" t="e">
        <f ca="1">VLOOKUP($B204,基础扩展表!$E:$AG,MATCH(AW$2,基础扩展表!$E$1:$AG$1,0),FALSE)</f>
        <v>#N/A</v>
      </c>
      <c r="AX204" t="e">
        <f ca="1">VLOOKUP($B204,基础扩展表!$E:$AG,MATCH(AX$2,基础扩展表!$E$1:$AG$1,0),FALSE)</f>
        <v>#N/A</v>
      </c>
      <c r="AY204" t="e">
        <f ca="1">VLOOKUP($B204,基础扩展表!$E:$AG,MATCH(AY$2,基础扩展表!$E$1:$AG$1,0),FALSE)</f>
        <v>#N/A</v>
      </c>
      <c r="AZ204" t="e">
        <f ca="1">VLOOKUP($B204,基础扩展表!$E:$AG,MATCH(AZ$2,基础扩展表!$E$1:$AG$1,0),FALSE)</f>
        <v>#N/A</v>
      </c>
      <c r="BA204" t="e">
        <f ca="1">VLOOKUP($B204,基础扩展表!$E:$AG,MATCH(BA$2,基础扩展表!$E$1:$AG$1,0),FALSE)</f>
        <v>#N/A</v>
      </c>
      <c r="BB204" t="e">
        <f ca="1">VLOOKUP($B204,基础扩展表!$E:$AG,MATCH(BB$2,基础扩展表!$E$1:$AG$1,0),FALSE)</f>
        <v>#N/A</v>
      </c>
      <c r="BC204" t="e">
        <f ca="1">VLOOKUP($B204,基础扩展表!$E:$AG,MATCH(BC$2,基础扩展表!$E$1:$AG$1,0),FALSE)</f>
        <v>#N/A</v>
      </c>
      <c r="BD204" t="e">
        <f ca="1">VLOOKUP($B204,基础扩展表!$E:$AG,MATCH(BD$2,基础扩展表!$E$1:$AG$1,0),FALSE)</f>
        <v>#N/A</v>
      </c>
      <c r="BE204" t="e">
        <f ca="1">VLOOKUP($B204,基础扩展表!$E:$AG,MATCH(BE$2,基础扩展表!$E$1:$AG$1,0),FALSE)</f>
        <v>#N/A</v>
      </c>
      <c r="BF204" t="e">
        <f ca="1">VLOOKUP($B204,基础扩展表!$E:$AG,MATCH(BF$2,基础扩展表!$E$1:$AG$1,0),FALSE)</f>
        <v>#N/A</v>
      </c>
      <c r="BG204" t="e">
        <f ca="1">VLOOKUP($B204,基础扩展表!$E:$AG,MATCH(BG$2,基础扩展表!$E$1:$AG$1,0),FALSE)</f>
        <v>#N/A</v>
      </c>
      <c r="BH204" t="e">
        <f ca="1">VLOOKUP($B204,基础扩展表!$E:$AG,MATCH(BH$2,基础扩展表!$E$1:$AG$1,0),FALSE)</f>
        <v>#N/A</v>
      </c>
      <c r="BI204" t="e">
        <f ca="1">VLOOKUP($B204,基础扩展表!$E:$AG,MATCH(BI$2,基础扩展表!$E$1:$AG$1,0),FALSE)</f>
        <v>#N/A</v>
      </c>
      <c r="BJ204" t="e">
        <f ca="1">VLOOKUP($B204,基础扩展表!$E:$AG,MATCH(BJ$2,基础扩展表!$E$1:$AG$1,0),FALSE)</f>
        <v>#N/A</v>
      </c>
      <c r="BK204" t="e">
        <f ca="1">VLOOKUP($B204,基础扩展表!$E:$AG,MATCH(BK$2,基础扩展表!$E$1:$AG$1,0),FALSE)</f>
        <v>#N/A</v>
      </c>
      <c r="BL204" t="e">
        <f ca="1">VLOOKUP($B204,基础扩展表!$E:$AG,MATCH(BL$2,基础扩展表!$E$1:$AG$1,0),FALSE)</f>
        <v>#N/A</v>
      </c>
      <c r="BM204" t="e">
        <f ca="1">VLOOKUP($B204,基础扩展表!$E:$AG,MATCH(BM$2,基础扩展表!$E$1:$AG$1,0),FALSE)</f>
        <v>#N/A</v>
      </c>
      <c r="BN204" t="e">
        <f ca="1">VLOOKUP($B204,基础扩展表!$E:$AG,MATCH(BN$2,基础扩展表!$E$1:$AG$1,0),FALSE)</f>
        <v>#N/A</v>
      </c>
      <c r="BO204" t="e">
        <f ca="1">VLOOKUP($B204,基础扩展表!$E:$AG,MATCH(BO$2,基础扩展表!$E$1:$AG$1,0),FALSE)</f>
        <v>#N/A</v>
      </c>
      <c r="BP204" t="e">
        <f ca="1">VLOOKUP($B204,基础扩展表!$E:$AG,MATCH(BP$2,基础扩展表!$E$1:$AG$1,0),FALSE)</f>
        <v>#N/A</v>
      </c>
      <c r="BR204" t="e">
        <f ca="1">VLOOKUP(C204,模型表!D:H,5,FALSE)</f>
        <v>#N/A</v>
      </c>
    </row>
    <row r="205" spans="2:70" x14ac:dyDescent="0.2">
      <c r="B205" t="str">
        <f t="array" aca="1" ref="B205" ca="1">INDEX(基础表!$Y:$Y,SMALL(IF(基础表!$Z:$Z=0,ROW(基础表!$Z:$Z),999),ROW(H199)))&amp;""</f>
        <v/>
      </c>
      <c r="C205" t="e">
        <f ca="1">VLOOKUP(VLOOKUP($B205,基础表!$E:$G,3,FALSE),模型表!$C:$D,2,FALSE)</f>
        <v>#N/A</v>
      </c>
      <c r="E205" t="e">
        <f ca="1">VLOOKUP($B205,基础表!$E:$G,3,FALSE)</f>
        <v>#N/A</v>
      </c>
      <c r="G205" t="e">
        <f ca="1">VLOOKUP($E205,模型表!$C:$G,5,FALSE)</f>
        <v>#N/A</v>
      </c>
      <c r="H205" t="e">
        <f ca="1">VLOOKUP($E205,模型表!$C:$F,4,FALSE)</f>
        <v>#N/A</v>
      </c>
      <c r="I205" t="e">
        <f ca="1">VLOOKUP($E205,模型表!$C:$J,8,FALSE)</f>
        <v>#N/A</v>
      </c>
      <c r="K205" t="str">
        <f t="shared" ca="1" si="38"/>
        <v/>
      </c>
      <c r="L205" t="str">
        <f t="shared" ca="1" si="39"/>
        <v/>
      </c>
      <c r="M205" t="str">
        <f t="shared" ca="1" si="40"/>
        <v/>
      </c>
      <c r="N205" t="str">
        <f t="shared" ca="1" si="41"/>
        <v/>
      </c>
      <c r="O205" t="str">
        <f t="shared" ca="1" si="47"/>
        <v/>
      </c>
      <c r="P205" t="str">
        <f t="shared" ca="1" si="42"/>
        <v/>
      </c>
      <c r="Q205" t="e">
        <f ca="1">VLOOKUP($E205,模型表!$C:$K,9,FALSE)</f>
        <v>#N/A</v>
      </c>
      <c r="S205" t="e">
        <f ca="1">IF(VLOOKUP($E205,模型表!$C:$L,6,FALSE)=0,"",VLOOKUP($E205,模型表!$C:$L,10,FALSE))</f>
        <v>#N/A</v>
      </c>
      <c r="U205" t="e">
        <f ca="1">VLOOKUP($E205,模型表!$C:$Q,11,FALSE)</f>
        <v>#N/A</v>
      </c>
      <c r="Y205" t="e">
        <f ca="1">IF(VLOOKUP($E205,模型表!$C:$N,12,FALSE)="Death",VLOOKUP($E205,模型表!$C:$Q,13,FALSE),"")</f>
        <v>#N/A</v>
      </c>
      <c r="Z205" t="str">
        <f ca="1">IF($B205="","",IF(VLOOKUP($E205,模型表!$C:$O,12,FALSE)="PBuff","["&amp;VLOOKUP($E205,模型表!$C:Q,13,FALSE)&amp;"]","[]"))</f>
        <v/>
      </c>
      <c r="AA205" t="e">
        <f ca="1">VLOOKUP($B205,基础扩展表!$E:$I,5,FALSE)</f>
        <v>#N/A</v>
      </c>
      <c r="AB205" t="e">
        <f ca="1">VLOOKUP($B205,基础扩展表!$E:$I,4,FALSE)</f>
        <v>#N/A</v>
      </c>
      <c r="AC205" t="e">
        <f ca="1">VLOOKUP($B205,基础表!$E:$T,16,FALSE)</f>
        <v>#N/A</v>
      </c>
      <c r="AD205" t="str">
        <f t="shared" ca="1" si="36"/>
        <v/>
      </c>
      <c r="AE205" t="str">
        <f t="shared" ca="1" si="43"/>
        <v/>
      </c>
      <c r="AF205" t="str">
        <f t="shared" ca="1" si="44"/>
        <v/>
      </c>
      <c r="AH205" t="e">
        <f ca="1">VLOOKUP($B205,基础表!$E:$R,14,FALSE)</f>
        <v>#N/A</v>
      </c>
      <c r="AI205" t="e">
        <f ca="1">VLOOKUP($B205,基础表!$E:$S,13,FALSE)</f>
        <v>#N/A</v>
      </c>
      <c r="AK205" t="e">
        <f ca="1">VLOOKUP($B205,基础表!$E:$H,4,FALSE)</f>
        <v>#N/A</v>
      </c>
      <c r="AN205" s="23" t="e">
        <f t="shared" ca="1" si="37"/>
        <v>#N/A</v>
      </c>
      <c r="AO205" s="23" t="str">
        <f t="shared" ca="1" si="45"/>
        <v/>
      </c>
      <c r="AP205" s="23" t="str">
        <f t="shared" ca="1" si="46"/>
        <v/>
      </c>
      <c r="AR205" t="e">
        <f ca="1">VLOOKUP($B205,基础表!$E:$J,4,FALSE)</f>
        <v>#N/A</v>
      </c>
      <c r="AS205" t="e">
        <f ca="1">VLOOKUP($B205,基础表!$E:$J,5,FALSE)</f>
        <v>#N/A</v>
      </c>
      <c r="AT205" t="e">
        <f ca="1">VLOOKUP($B205,基础表!$E:$J,6,FALSE)</f>
        <v>#N/A</v>
      </c>
      <c r="AU205" t="e">
        <f ca="1">VLOOKUP($B205,基础扩展表!$E:$AG,MATCH(AU$2,基础扩展表!$E$1:$AG$1,0),FALSE)</f>
        <v>#N/A</v>
      </c>
      <c r="AV205" t="e">
        <f ca="1">VLOOKUP($B205,基础扩展表!$E:$AG,MATCH(AV$2,基础扩展表!$E$1:$AG$1,0),FALSE)</f>
        <v>#N/A</v>
      </c>
      <c r="AW205" t="e">
        <f ca="1">VLOOKUP($B205,基础扩展表!$E:$AG,MATCH(AW$2,基础扩展表!$E$1:$AG$1,0),FALSE)</f>
        <v>#N/A</v>
      </c>
      <c r="AX205" t="e">
        <f ca="1">VLOOKUP($B205,基础扩展表!$E:$AG,MATCH(AX$2,基础扩展表!$E$1:$AG$1,0),FALSE)</f>
        <v>#N/A</v>
      </c>
      <c r="AY205" t="e">
        <f ca="1">VLOOKUP($B205,基础扩展表!$E:$AG,MATCH(AY$2,基础扩展表!$E$1:$AG$1,0),FALSE)</f>
        <v>#N/A</v>
      </c>
      <c r="AZ205" t="e">
        <f ca="1">VLOOKUP($B205,基础扩展表!$E:$AG,MATCH(AZ$2,基础扩展表!$E$1:$AG$1,0),FALSE)</f>
        <v>#N/A</v>
      </c>
      <c r="BA205" t="e">
        <f ca="1">VLOOKUP($B205,基础扩展表!$E:$AG,MATCH(BA$2,基础扩展表!$E$1:$AG$1,0),FALSE)</f>
        <v>#N/A</v>
      </c>
      <c r="BB205" t="e">
        <f ca="1">VLOOKUP($B205,基础扩展表!$E:$AG,MATCH(BB$2,基础扩展表!$E$1:$AG$1,0),FALSE)</f>
        <v>#N/A</v>
      </c>
      <c r="BC205" t="e">
        <f ca="1">VLOOKUP($B205,基础扩展表!$E:$AG,MATCH(BC$2,基础扩展表!$E$1:$AG$1,0),FALSE)</f>
        <v>#N/A</v>
      </c>
      <c r="BD205" t="e">
        <f ca="1">VLOOKUP($B205,基础扩展表!$E:$AG,MATCH(BD$2,基础扩展表!$E$1:$AG$1,0),FALSE)</f>
        <v>#N/A</v>
      </c>
      <c r="BE205" t="e">
        <f ca="1">VLOOKUP($B205,基础扩展表!$E:$AG,MATCH(BE$2,基础扩展表!$E$1:$AG$1,0),FALSE)</f>
        <v>#N/A</v>
      </c>
      <c r="BF205" t="e">
        <f ca="1">VLOOKUP($B205,基础扩展表!$E:$AG,MATCH(BF$2,基础扩展表!$E$1:$AG$1,0),FALSE)</f>
        <v>#N/A</v>
      </c>
      <c r="BG205" t="e">
        <f ca="1">VLOOKUP($B205,基础扩展表!$E:$AG,MATCH(BG$2,基础扩展表!$E$1:$AG$1,0),FALSE)</f>
        <v>#N/A</v>
      </c>
      <c r="BH205" t="e">
        <f ca="1">VLOOKUP($B205,基础扩展表!$E:$AG,MATCH(BH$2,基础扩展表!$E$1:$AG$1,0),FALSE)</f>
        <v>#N/A</v>
      </c>
      <c r="BI205" t="e">
        <f ca="1">VLOOKUP($B205,基础扩展表!$E:$AG,MATCH(BI$2,基础扩展表!$E$1:$AG$1,0),FALSE)</f>
        <v>#N/A</v>
      </c>
      <c r="BJ205" t="e">
        <f ca="1">VLOOKUP($B205,基础扩展表!$E:$AG,MATCH(BJ$2,基础扩展表!$E$1:$AG$1,0),FALSE)</f>
        <v>#N/A</v>
      </c>
      <c r="BK205" t="e">
        <f ca="1">VLOOKUP($B205,基础扩展表!$E:$AG,MATCH(BK$2,基础扩展表!$E$1:$AG$1,0),FALSE)</f>
        <v>#N/A</v>
      </c>
      <c r="BL205" t="e">
        <f ca="1">VLOOKUP($B205,基础扩展表!$E:$AG,MATCH(BL$2,基础扩展表!$E$1:$AG$1,0),FALSE)</f>
        <v>#N/A</v>
      </c>
      <c r="BM205" t="e">
        <f ca="1">VLOOKUP($B205,基础扩展表!$E:$AG,MATCH(BM$2,基础扩展表!$E$1:$AG$1,0),FALSE)</f>
        <v>#N/A</v>
      </c>
      <c r="BN205" t="e">
        <f ca="1">VLOOKUP($B205,基础扩展表!$E:$AG,MATCH(BN$2,基础扩展表!$E$1:$AG$1,0),FALSE)</f>
        <v>#N/A</v>
      </c>
      <c r="BO205" t="e">
        <f ca="1">VLOOKUP($B205,基础扩展表!$E:$AG,MATCH(BO$2,基础扩展表!$E$1:$AG$1,0),FALSE)</f>
        <v>#N/A</v>
      </c>
      <c r="BP205" t="e">
        <f ca="1">VLOOKUP($B205,基础扩展表!$E:$AG,MATCH(BP$2,基础扩展表!$E$1:$AG$1,0),FALSE)</f>
        <v>#N/A</v>
      </c>
      <c r="BR205" t="e">
        <f ca="1">VLOOKUP(C205,模型表!D:H,5,FALSE)</f>
        <v>#N/A</v>
      </c>
    </row>
    <row r="206" spans="2:70" x14ac:dyDescent="0.2">
      <c r="B206" t="str">
        <f t="array" aca="1" ref="B206" ca="1">INDEX(基础表!$Y:$Y,SMALL(IF(基础表!$Z:$Z=0,ROW(基础表!$Z:$Z),999),ROW(H200)))&amp;""</f>
        <v/>
      </c>
      <c r="C206" t="e">
        <f ca="1">VLOOKUP(VLOOKUP($B206,基础表!$E:$G,3,FALSE),模型表!$C:$D,2,FALSE)</f>
        <v>#N/A</v>
      </c>
      <c r="E206" t="e">
        <f ca="1">VLOOKUP($B206,基础表!$E:$G,3,FALSE)</f>
        <v>#N/A</v>
      </c>
      <c r="G206" t="e">
        <f ca="1">VLOOKUP($E206,模型表!$C:$G,5,FALSE)</f>
        <v>#N/A</v>
      </c>
      <c r="H206" t="e">
        <f ca="1">VLOOKUP($E206,模型表!$C:$F,4,FALSE)</f>
        <v>#N/A</v>
      </c>
      <c r="I206" t="e">
        <f ca="1">VLOOKUP($E206,模型表!$C:$J,8,FALSE)</f>
        <v>#N/A</v>
      </c>
      <c r="K206" t="str">
        <f t="shared" ca="1" si="38"/>
        <v/>
      </c>
      <c r="L206" t="str">
        <f t="shared" ca="1" si="39"/>
        <v/>
      </c>
      <c r="M206" t="str">
        <f t="shared" ca="1" si="40"/>
        <v/>
      </c>
      <c r="N206" t="str">
        <f t="shared" ca="1" si="41"/>
        <v/>
      </c>
      <c r="O206" t="str">
        <f t="shared" ca="1" si="47"/>
        <v/>
      </c>
      <c r="P206" t="str">
        <f t="shared" ca="1" si="42"/>
        <v/>
      </c>
      <c r="Q206" t="e">
        <f ca="1">VLOOKUP($E206,模型表!$C:$K,9,FALSE)</f>
        <v>#N/A</v>
      </c>
      <c r="S206" t="e">
        <f ca="1">IF(VLOOKUP($E206,模型表!$C:$L,6,FALSE)=0,"",VLOOKUP($E206,模型表!$C:$L,10,FALSE))</f>
        <v>#N/A</v>
      </c>
      <c r="U206" t="e">
        <f ca="1">VLOOKUP($E206,模型表!$C:$Q,11,FALSE)</f>
        <v>#N/A</v>
      </c>
      <c r="Y206" t="e">
        <f ca="1">IF(VLOOKUP($E206,模型表!$C:$N,12,FALSE)="Death",VLOOKUP($E206,模型表!$C:$Q,13,FALSE),"")</f>
        <v>#N/A</v>
      </c>
      <c r="Z206" t="str">
        <f ca="1">IF($B206="","",IF(VLOOKUP($E206,模型表!$C:$O,12,FALSE)="PBuff","["&amp;VLOOKUP($E206,模型表!$C:Q,13,FALSE)&amp;"]","[]"))</f>
        <v/>
      </c>
      <c r="AA206" t="e">
        <f ca="1">VLOOKUP($B206,基础扩展表!$E:$I,5,FALSE)</f>
        <v>#N/A</v>
      </c>
      <c r="AB206" t="e">
        <f ca="1">VLOOKUP($B206,基础扩展表!$E:$I,4,FALSE)</f>
        <v>#N/A</v>
      </c>
      <c r="AC206" t="e">
        <f ca="1">VLOOKUP($B206,基础表!$E:$T,16,FALSE)</f>
        <v>#N/A</v>
      </c>
      <c r="AD206" t="str">
        <f t="shared" ca="1" si="36"/>
        <v/>
      </c>
      <c r="AE206" t="str">
        <f t="shared" ca="1" si="43"/>
        <v/>
      </c>
      <c r="AF206" t="str">
        <f t="shared" ca="1" si="44"/>
        <v/>
      </c>
      <c r="AH206" t="e">
        <f ca="1">VLOOKUP($B206,基础表!$E:$R,14,FALSE)</f>
        <v>#N/A</v>
      </c>
      <c r="AI206" t="e">
        <f ca="1">VLOOKUP($B206,基础表!$E:$S,13,FALSE)</f>
        <v>#N/A</v>
      </c>
      <c r="AK206" t="e">
        <f ca="1">VLOOKUP($B206,基础表!$E:$H,4,FALSE)</f>
        <v>#N/A</v>
      </c>
      <c r="AN206" s="23" t="e">
        <f t="shared" ca="1" si="37"/>
        <v>#N/A</v>
      </c>
      <c r="AO206" s="23" t="str">
        <f t="shared" ca="1" si="45"/>
        <v/>
      </c>
      <c r="AP206" s="23" t="str">
        <f t="shared" ca="1" si="46"/>
        <v/>
      </c>
      <c r="AR206" t="e">
        <f ca="1">VLOOKUP($B206,基础表!$E:$J,4,FALSE)</f>
        <v>#N/A</v>
      </c>
      <c r="AS206" t="e">
        <f ca="1">VLOOKUP($B206,基础表!$E:$J,5,FALSE)</f>
        <v>#N/A</v>
      </c>
      <c r="AT206" t="e">
        <f ca="1">VLOOKUP($B206,基础表!$E:$J,6,FALSE)</f>
        <v>#N/A</v>
      </c>
      <c r="AU206" t="e">
        <f ca="1">VLOOKUP($B206,基础扩展表!$E:$AG,MATCH(AU$2,基础扩展表!$E$1:$AG$1,0),FALSE)</f>
        <v>#N/A</v>
      </c>
      <c r="AV206" t="e">
        <f ca="1">VLOOKUP($B206,基础扩展表!$E:$AG,MATCH(AV$2,基础扩展表!$E$1:$AG$1,0),FALSE)</f>
        <v>#N/A</v>
      </c>
      <c r="AW206" t="e">
        <f ca="1">VLOOKUP($B206,基础扩展表!$E:$AG,MATCH(AW$2,基础扩展表!$E$1:$AG$1,0),FALSE)</f>
        <v>#N/A</v>
      </c>
      <c r="AX206" t="e">
        <f ca="1">VLOOKUP($B206,基础扩展表!$E:$AG,MATCH(AX$2,基础扩展表!$E$1:$AG$1,0),FALSE)</f>
        <v>#N/A</v>
      </c>
      <c r="AY206" t="e">
        <f ca="1">VLOOKUP($B206,基础扩展表!$E:$AG,MATCH(AY$2,基础扩展表!$E$1:$AG$1,0),FALSE)</f>
        <v>#N/A</v>
      </c>
      <c r="AZ206" t="e">
        <f ca="1">VLOOKUP($B206,基础扩展表!$E:$AG,MATCH(AZ$2,基础扩展表!$E$1:$AG$1,0),FALSE)</f>
        <v>#N/A</v>
      </c>
      <c r="BA206" t="e">
        <f ca="1">VLOOKUP($B206,基础扩展表!$E:$AG,MATCH(BA$2,基础扩展表!$E$1:$AG$1,0),FALSE)</f>
        <v>#N/A</v>
      </c>
      <c r="BB206" t="e">
        <f ca="1">VLOOKUP($B206,基础扩展表!$E:$AG,MATCH(BB$2,基础扩展表!$E$1:$AG$1,0),FALSE)</f>
        <v>#N/A</v>
      </c>
      <c r="BC206" t="e">
        <f ca="1">VLOOKUP($B206,基础扩展表!$E:$AG,MATCH(BC$2,基础扩展表!$E$1:$AG$1,0),FALSE)</f>
        <v>#N/A</v>
      </c>
      <c r="BD206" t="e">
        <f ca="1">VLOOKUP($B206,基础扩展表!$E:$AG,MATCH(BD$2,基础扩展表!$E$1:$AG$1,0),FALSE)</f>
        <v>#N/A</v>
      </c>
      <c r="BE206" t="e">
        <f ca="1">VLOOKUP($B206,基础扩展表!$E:$AG,MATCH(BE$2,基础扩展表!$E$1:$AG$1,0),FALSE)</f>
        <v>#N/A</v>
      </c>
      <c r="BF206" t="e">
        <f ca="1">VLOOKUP($B206,基础扩展表!$E:$AG,MATCH(BF$2,基础扩展表!$E$1:$AG$1,0),FALSE)</f>
        <v>#N/A</v>
      </c>
      <c r="BG206" t="e">
        <f ca="1">VLOOKUP($B206,基础扩展表!$E:$AG,MATCH(BG$2,基础扩展表!$E$1:$AG$1,0),FALSE)</f>
        <v>#N/A</v>
      </c>
      <c r="BH206" t="e">
        <f ca="1">VLOOKUP($B206,基础扩展表!$E:$AG,MATCH(BH$2,基础扩展表!$E$1:$AG$1,0),FALSE)</f>
        <v>#N/A</v>
      </c>
      <c r="BI206" t="e">
        <f ca="1">VLOOKUP($B206,基础扩展表!$E:$AG,MATCH(BI$2,基础扩展表!$E$1:$AG$1,0),FALSE)</f>
        <v>#N/A</v>
      </c>
      <c r="BJ206" t="e">
        <f ca="1">VLOOKUP($B206,基础扩展表!$E:$AG,MATCH(BJ$2,基础扩展表!$E$1:$AG$1,0),FALSE)</f>
        <v>#N/A</v>
      </c>
      <c r="BK206" t="e">
        <f ca="1">VLOOKUP($B206,基础扩展表!$E:$AG,MATCH(BK$2,基础扩展表!$E$1:$AG$1,0),FALSE)</f>
        <v>#N/A</v>
      </c>
      <c r="BL206" t="e">
        <f ca="1">VLOOKUP($B206,基础扩展表!$E:$AG,MATCH(BL$2,基础扩展表!$E$1:$AG$1,0),FALSE)</f>
        <v>#N/A</v>
      </c>
      <c r="BM206" t="e">
        <f ca="1">VLOOKUP($B206,基础扩展表!$E:$AG,MATCH(BM$2,基础扩展表!$E$1:$AG$1,0),FALSE)</f>
        <v>#N/A</v>
      </c>
      <c r="BN206" t="e">
        <f ca="1">VLOOKUP($B206,基础扩展表!$E:$AG,MATCH(BN$2,基础扩展表!$E$1:$AG$1,0),FALSE)</f>
        <v>#N/A</v>
      </c>
      <c r="BO206" t="e">
        <f ca="1">VLOOKUP($B206,基础扩展表!$E:$AG,MATCH(BO$2,基础扩展表!$E$1:$AG$1,0),FALSE)</f>
        <v>#N/A</v>
      </c>
      <c r="BP206" t="e">
        <f ca="1">VLOOKUP($B206,基础扩展表!$E:$AG,MATCH(BP$2,基础扩展表!$E$1:$AG$1,0),FALSE)</f>
        <v>#N/A</v>
      </c>
      <c r="BR206" t="e">
        <f ca="1">VLOOKUP(C206,模型表!D:H,5,FALSE)</f>
        <v>#N/A</v>
      </c>
    </row>
    <row r="207" spans="2:70" x14ac:dyDescent="0.2">
      <c r="B207" t="str">
        <f t="array" aca="1" ref="B207" ca="1">INDEX(基础表!$Y:$Y,SMALL(IF(基础表!$Z:$Z=0,ROW(基础表!$Z:$Z),999),ROW(H201)))&amp;""</f>
        <v/>
      </c>
      <c r="C207" t="e">
        <f ca="1">VLOOKUP(VLOOKUP($B207,基础表!$E:$G,3,FALSE),模型表!$C:$D,2,FALSE)</f>
        <v>#N/A</v>
      </c>
      <c r="E207" t="e">
        <f ca="1">VLOOKUP($B207,基础表!$E:$G,3,FALSE)</f>
        <v>#N/A</v>
      </c>
      <c r="G207" t="e">
        <f ca="1">VLOOKUP($E207,模型表!$C:$G,5,FALSE)</f>
        <v>#N/A</v>
      </c>
      <c r="H207" t="e">
        <f ca="1">VLOOKUP($E207,模型表!$C:$F,4,FALSE)</f>
        <v>#N/A</v>
      </c>
      <c r="I207" t="e">
        <f ca="1">VLOOKUP($E207,模型表!$C:$J,8,FALSE)</f>
        <v>#N/A</v>
      </c>
      <c r="K207" t="str">
        <f t="shared" ca="1" si="38"/>
        <v/>
      </c>
      <c r="L207" t="str">
        <f t="shared" ca="1" si="39"/>
        <v/>
      </c>
      <c r="M207" t="str">
        <f t="shared" ca="1" si="40"/>
        <v/>
      </c>
      <c r="N207" t="str">
        <f t="shared" ca="1" si="41"/>
        <v/>
      </c>
      <c r="O207" t="str">
        <f t="shared" ca="1" si="47"/>
        <v/>
      </c>
      <c r="P207" t="str">
        <f t="shared" ca="1" si="42"/>
        <v/>
      </c>
      <c r="Q207" t="e">
        <f ca="1">VLOOKUP($E207,模型表!$C:$K,9,FALSE)</f>
        <v>#N/A</v>
      </c>
      <c r="S207" t="e">
        <f ca="1">IF(VLOOKUP($E207,模型表!$C:$L,6,FALSE)=0,"",VLOOKUP($E207,模型表!$C:$L,10,FALSE))</f>
        <v>#N/A</v>
      </c>
      <c r="U207" t="e">
        <f ca="1">VLOOKUP($E207,模型表!$C:$Q,11,FALSE)</f>
        <v>#N/A</v>
      </c>
      <c r="Y207" t="e">
        <f ca="1">IF(VLOOKUP($E207,模型表!$C:$N,12,FALSE)="Death",VLOOKUP($E207,模型表!$C:$Q,13,FALSE),"")</f>
        <v>#N/A</v>
      </c>
      <c r="Z207" t="str">
        <f ca="1">IF($B207="","",IF(VLOOKUP($E207,模型表!$C:$O,12,FALSE)="PBuff","["&amp;VLOOKUP($E207,模型表!$C:Q,13,FALSE)&amp;"]","[]"))</f>
        <v/>
      </c>
      <c r="AA207" t="e">
        <f ca="1">VLOOKUP($B207,基础扩展表!$E:$I,5,FALSE)</f>
        <v>#N/A</v>
      </c>
      <c r="AB207" t="e">
        <f ca="1">VLOOKUP($B207,基础扩展表!$E:$I,4,FALSE)</f>
        <v>#N/A</v>
      </c>
      <c r="AC207" t="e">
        <f ca="1">VLOOKUP($B207,基础表!$E:$T,16,FALSE)</f>
        <v>#N/A</v>
      </c>
      <c r="AD207" t="str">
        <f t="shared" ca="1" si="36"/>
        <v/>
      </c>
      <c r="AE207" t="str">
        <f t="shared" ca="1" si="43"/>
        <v/>
      </c>
      <c r="AF207" t="str">
        <f t="shared" ca="1" si="44"/>
        <v/>
      </c>
      <c r="AH207" t="e">
        <f ca="1">VLOOKUP($B207,基础表!$E:$R,14,FALSE)</f>
        <v>#N/A</v>
      </c>
      <c r="AI207" t="e">
        <f ca="1">VLOOKUP($B207,基础表!$E:$S,13,FALSE)</f>
        <v>#N/A</v>
      </c>
      <c r="AK207" t="e">
        <f ca="1">VLOOKUP($B207,基础表!$E:$H,4,FALSE)</f>
        <v>#N/A</v>
      </c>
      <c r="AN207" s="23" t="e">
        <f t="shared" ca="1" si="37"/>
        <v>#N/A</v>
      </c>
      <c r="AO207" s="23" t="str">
        <f t="shared" ca="1" si="45"/>
        <v/>
      </c>
      <c r="AP207" s="23" t="str">
        <f t="shared" ca="1" si="46"/>
        <v/>
      </c>
      <c r="AR207" t="e">
        <f ca="1">VLOOKUP($B207,基础表!$E:$J,4,FALSE)</f>
        <v>#N/A</v>
      </c>
      <c r="AS207" t="e">
        <f ca="1">VLOOKUP($B207,基础表!$E:$J,5,FALSE)</f>
        <v>#N/A</v>
      </c>
      <c r="AT207" t="e">
        <f ca="1">VLOOKUP($B207,基础表!$E:$J,6,FALSE)</f>
        <v>#N/A</v>
      </c>
      <c r="AU207" t="e">
        <f ca="1">VLOOKUP($B207,基础扩展表!$E:$AG,MATCH(AU$2,基础扩展表!$E$1:$AG$1,0),FALSE)</f>
        <v>#N/A</v>
      </c>
      <c r="AV207" t="e">
        <f ca="1">VLOOKUP($B207,基础扩展表!$E:$AG,MATCH(AV$2,基础扩展表!$E$1:$AG$1,0),FALSE)</f>
        <v>#N/A</v>
      </c>
      <c r="AW207" t="e">
        <f ca="1">VLOOKUP($B207,基础扩展表!$E:$AG,MATCH(AW$2,基础扩展表!$E$1:$AG$1,0),FALSE)</f>
        <v>#N/A</v>
      </c>
      <c r="AX207" t="e">
        <f ca="1">VLOOKUP($B207,基础扩展表!$E:$AG,MATCH(AX$2,基础扩展表!$E$1:$AG$1,0),FALSE)</f>
        <v>#N/A</v>
      </c>
      <c r="AY207" t="e">
        <f ca="1">VLOOKUP($B207,基础扩展表!$E:$AG,MATCH(AY$2,基础扩展表!$E$1:$AG$1,0),FALSE)</f>
        <v>#N/A</v>
      </c>
      <c r="AZ207" t="e">
        <f ca="1">VLOOKUP($B207,基础扩展表!$E:$AG,MATCH(AZ$2,基础扩展表!$E$1:$AG$1,0),FALSE)</f>
        <v>#N/A</v>
      </c>
      <c r="BA207" t="e">
        <f ca="1">VLOOKUP($B207,基础扩展表!$E:$AG,MATCH(BA$2,基础扩展表!$E$1:$AG$1,0),FALSE)</f>
        <v>#N/A</v>
      </c>
      <c r="BB207" t="e">
        <f ca="1">VLOOKUP($B207,基础扩展表!$E:$AG,MATCH(BB$2,基础扩展表!$E$1:$AG$1,0),FALSE)</f>
        <v>#N/A</v>
      </c>
      <c r="BC207" t="e">
        <f ca="1">VLOOKUP($B207,基础扩展表!$E:$AG,MATCH(BC$2,基础扩展表!$E$1:$AG$1,0),FALSE)</f>
        <v>#N/A</v>
      </c>
      <c r="BD207" t="e">
        <f ca="1">VLOOKUP($B207,基础扩展表!$E:$AG,MATCH(BD$2,基础扩展表!$E$1:$AG$1,0),FALSE)</f>
        <v>#N/A</v>
      </c>
      <c r="BE207" t="e">
        <f ca="1">VLOOKUP($B207,基础扩展表!$E:$AG,MATCH(BE$2,基础扩展表!$E$1:$AG$1,0),FALSE)</f>
        <v>#N/A</v>
      </c>
      <c r="BF207" t="e">
        <f ca="1">VLOOKUP($B207,基础扩展表!$E:$AG,MATCH(BF$2,基础扩展表!$E$1:$AG$1,0),FALSE)</f>
        <v>#N/A</v>
      </c>
      <c r="BG207" t="e">
        <f ca="1">VLOOKUP($B207,基础扩展表!$E:$AG,MATCH(BG$2,基础扩展表!$E$1:$AG$1,0),FALSE)</f>
        <v>#N/A</v>
      </c>
      <c r="BH207" t="e">
        <f ca="1">VLOOKUP($B207,基础扩展表!$E:$AG,MATCH(BH$2,基础扩展表!$E$1:$AG$1,0),FALSE)</f>
        <v>#N/A</v>
      </c>
      <c r="BI207" t="e">
        <f ca="1">VLOOKUP($B207,基础扩展表!$E:$AG,MATCH(BI$2,基础扩展表!$E$1:$AG$1,0),FALSE)</f>
        <v>#N/A</v>
      </c>
      <c r="BJ207" t="e">
        <f ca="1">VLOOKUP($B207,基础扩展表!$E:$AG,MATCH(BJ$2,基础扩展表!$E$1:$AG$1,0),FALSE)</f>
        <v>#N/A</v>
      </c>
      <c r="BK207" t="e">
        <f ca="1">VLOOKUP($B207,基础扩展表!$E:$AG,MATCH(BK$2,基础扩展表!$E$1:$AG$1,0),FALSE)</f>
        <v>#N/A</v>
      </c>
      <c r="BL207" t="e">
        <f ca="1">VLOOKUP($B207,基础扩展表!$E:$AG,MATCH(BL$2,基础扩展表!$E$1:$AG$1,0),FALSE)</f>
        <v>#N/A</v>
      </c>
      <c r="BM207" t="e">
        <f ca="1">VLOOKUP($B207,基础扩展表!$E:$AG,MATCH(BM$2,基础扩展表!$E$1:$AG$1,0),FALSE)</f>
        <v>#N/A</v>
      </c>
      <c r="BN207" t="e">
        <f ca="1">VLOOKUP($B207,基础扩展表!$E:$AG,MATCH(BN$2,基础扩展表!$E$1:$AG$1,0),FALSE)</f>
        <v>#N/A</v>
      </c>
      <c r="BO207" t="e">
        <f ca="1">VLOOKUP($B207,基础扩展表!$E:$AG,MATCH(BO$2,基础扩展表!$E$1:$AG$1,0),FALSE)</f>
        <v>#N/A</v>
      </c>
      <c r="BP207" t="e">
        <f ca="1">VLOOKUP($B207,基础扩展表!$E:$AG,MATCH(BP$2,基础扩展表!$E$1:$AG$1,0),FALSE)</f>
        <v>#N/A</v>
      </c>
      <c r="BR207" t="e">
        <f ca="1">VLOOKUP(C207,模型表!D:H,5,FALSE)</f>
        <v>#N/A</v>
      </c>
    </row>
    <row r="208" spans="2:70" x14ac:dyDescent="0.2">
      <c r="B208" t="str">
        <f t="array" aca="1" ref="B208" ca="1">INDEX(基础表!$Y:$Y,SMALL(IF(基础表!$Z:$Z=0,ROW(基础表!$Z:$Z),999),ROW(H202)))&amp;""</f>
        <v/>
      </c>
      <c r="C208" t="e">
        <f ca="1">VLOOKUP(VLOOKUP($B208,基础表!$E:$G,3,FALSE),模型表!$C:$D,2,FALSE)</f>
        <v>#N/A</v>
      </c>
      <c r="E208" t="e">
        <f ca="1">VLOOKUP($B208,基础表!$E:$G,3,FALSE)</f>
        <v>#N/A</v>
      </c>
      <c r="G208" t="e">
        <f ca="1">VLOOKUP($E208,模型表!$C:$G,5,FALSE)</f>
        <v>#N/A</v>
      </c>
      <c r="H208" t="e">
        <f ca="1">VLOOKUP($E208,模型表!$C:$F,4,FALSE)</f>
        <v>#N/A</v>
      </c>
      <c r="I208" t="e">
        <f ca="1">VLOOKUP($E208,模型表!$C:$J,8,FALSE)</f>
        <v>#N/A</v>
      </c>
      <c r="K208" t="str">
        <f t="shared" ca="1" si="38"/>
        <v/>
      </c>
      <c r="L208" t="str">
        <f t="shared" ca="1" si="39"/>
        <v/>
      </c>
      <c r="M208" t="str">
        <f t="shared" ca="1" si="40"/>
        <v/>
      </c>
      <c r="N208" t="str">
        <f t="shared" ca="1" si="41"/>
        <v/>
      </c>
      <c r="O208" t="str">
        <f t="shared" ca="1" si="47"/>
        <v/>
      </c>
      <c r="P208" t="str">
        <f t="shared" ca="1" si="42"/>
        <v/>
      </c>
      <c r="Q208" t="e">
        <f ca="1">VLOOKUP($E208,模型表!$C:$K,9,FALSE)</f>
        <v>#N/A</v>
      </c>
      <c r="S208" t="e">
        <f ca="1">IF(VLOOKUP($E208,模型表!$C:$L,6,FALSE)=0,"",VLOOKUP($E208,模型表!$C:$L,10,FALSE))</f>
        <v>#N/A</v>
      </c>
      <c r="U208" t="e">
        <f ca="1">VLOOKUP($E208,模型表!$C:$Q,11,FALSE)</f>
        <v>#N/A</v>
      </c>
      <c r="Y208" t="e">
        <f ca="1">IF(VLOOKUP($E208,模型表!$C:$N,12,FALSE)="Death",VLOOKUP($E208,模型表!$C:$Q,13,FALSE),"")</f>
        <v>#N/A</v>
      </c>
      <c r="Z208" t="str">
        <f ca="1">IF($B208="","",IF(VLOOKUP($E208,模型表!$C:$O,12,FALSE)="PBuff","["&amp;VLOOKUP($E208,模型表!$C:Q,13,FALSE)&amp;"]","[]"))</f>
        <v/>
      </c>
      <c r="AA208" t="e">
        <f ca="1">VLOOKUP($B208,基础扩展表!$E:$I,5,FALSE)</f>
        <v>#N/A</v>
      </c>
      <c r="AB208" t="e">
        <f ca="1">VLOOKUP($B208,基础扩展表!$E:$I,4,FALSE)</f>
        <v>#N/A</v>
      </c>
      <c r="AC208" t="e">
        <f ca="1">VLOOKUP($B208,基础表!$E:$T,16,FALSE)</f>
        <v>#N/A</v>
      </c>
      <c r="AD208" t="str">
        <f t="shared" ca="1" si="36"/>
        <v/>
      </c>
      <c r="AE208" t="str">
        <f t="shared" ca="1" si="43"/>
        <v/>
      </c>
      <c r="AF208" t="str">
        <f t="shared" ca="1" si="44"/>
        <v/>
      </c>
      <c r="AH208" t="e">
        <f ca="1">VLOOKUP($B208,基础表!$E:$R,14,FALSE)</f>
        <v>#N/A</v>
      </c>
      <c r="AI208" t="e">
        <f ca="1">VLOOKUP($B208,基础表!$E:$S,13,FALSE)</f>
        <v>#N/A</v>
      </c>
      <c r="AK208" t="e">
        <f ca="1">VLOOKUP($B208,基础表!$E:$H,4,FALSE)</f>
        <v>#N/A</v>
      </c>
      <c r="AN208" s="23" t="e">
        <f t="shared" ca="1" si="37"/>
        <v>#N/A</v>
      </c>
      <c r="AO208" s="23" t="str">
        <f t="shared" ca="1" si="45"/>
        <v/>
      </c>
      <c r="AP208" s="23" t="str">
        <f t="shared" ca="1" si="46"/>
        <v/>
      </c>
      <c r="AR208" t="e">
        <f ca="1">VLOOKUP($B208,基础表!$E:$J,4,FALSE)</f>
        <v>#N/A</v>
      </c>
      <c r="AS208" t="e">
        <f ca="1">VLOOKUP($B208,基础表!$E:$J,5,FALSE)</f>
        <v>#N/A</v>
      </c>
      <c r="AT208" t="e">
        <f ca="1">VLOOKUP($B208,基础表!$E:$J,6,FALSE)</f>
        <v>#N/A</v>
      </c>
      <c r="AU208" t="e">
        <f ca="1">VLOOKUP($B208,基础扩展表!$E:$AG,MATCH(AU$2,基础扩展表!$E$1:$AG$1,0),FALSE)</f>
        <v>#N/A</v>
      </c>
      <c r="AV208" t="e">
        <f ca="1">VLOOKUP($B208,基础扩展表!$E:$AG,MATCH(AV$2,基础扩展表!$E$1:$AG$1,0),FALSE)</f>
        <v>#N/A</v>
      </c>
      <c r="AW208" t="e">
        <f ca="1">VLOOKUP($B208,基础扩展表!$E:$AG,MATCH(AW$2,基础扩展表!$E$1:$AG$1,0),FALSE)</f>
        <v>#N/A</v>
      </c>
      <c r="AX208" t="e">
        <f ca="1">VLOOKUP($B208,基础扩展表!$E:$AG,MATCH(AX$2,基础扩展表!$E$1:$AG$1,0),FALSE)</f>
        <v>#N/A</v>
      </c>
      <c r="AY208" t="e">
        <f ca="1">VLOOKUP($B208,基础扩展表!$E:$AG,MATCH(AY$2,基础扩展表!$E$1:$AG$1,0),FALSE)</f>
        <v>#N/A</v>
      </c>
      <c r="AZ208" t="e">
        <f ca="1">VLOOKUP($B208,基础扩展表!$E:$AG,MATCH(AZ$2,基础扩展表!$E$1:$AG$1,0),FALSE)</f>
        <v>#N/A</v>
      </c>
      <c r="BA208" t="e">
        <f ca="1">VLOOKUP($B208,基础扩展表!$E:$AG,MATCH(BA$2,基础扩展表!$E$1:$AG$1,0),FALSE)</f>
        <v>#N/A</v>
      </c>
      <c r="BB208" t="e">
        <f ca="1">VLOOKUP($B208,基础扩展表!$E:$AG,MATCH(BB$2,基础扩展表!$E$1:$AG$1,0),FALSE)</f>
        <v>#N/A</v>
      </c>
      <c r="BC208" t="e">
        <f ca="1">VLOOKUP($B208,基础扩展表!$E:$AG,MATCH(BC$2,基础扩展表!$E$1:$AG$1,0),FALSE)</f>
        <v>#N/A</v>
      </c>
      <c r="BD208" t="e">
        <f ca="1">VLOOKUP($B208,基础扩展表!$E:$AG,MATCH(BD$2,基础扩展表!$E$1:$AG$1,0),FALSE)</f>
        <v>#N/A</v>
      </c>
      <c r="BE208" t="e">
        <f ca="1">VLOOKUP($B208,基础扩展表!$E:$AG,MATCH(BE$2,基础扩展表!$E$1:$AG$1,0),FALSE)</f>
        <v>#N/A</v>
      </c>
      <c r="BF208" t="e">
        <f ca="1">VLOOKUP($B208,基础扩展表!$E:$AG,MATCH(BF$2,基础扩展表!$E$1:$AG$1,0),FALSE)</f>
        <v>#N/A</v>
      </c>
      <c r="BG208" t="e">
        <f ca="1">VLOOKUP($B208,基础扩展表!$E:$AG,MATCH(BG$2,基础扩展表!$E$1:$AG$1,0),FALSE)</f>
        <v>#N/A</v>
      </c>
      <c r="BH208" t="e">
        <f ca="1">VLOOKUP($B208,基础扩展表!$E:$AG,MATCH(BH$2,基础扩展表!$E$1:$AG$1,0),FALSE)</f>
        <v>#N/A</v>
      </c>
      <c r="BI208" t="e">
        <f ca="1">VLOOKUP($B208,基础扩展表!$E:$AG,MATCH(BI$2,基础扩展表!$E$1:$AG$1,0),FALSE)</f>
        <v>#N/A</v>
      </c>
      <c r="BJ208" t="e">
        <f ca="1">VLOOKUP($B208,基础扩展表!$E:$AG,MATCH(BJ$2,基础扩展表!$E$1:$AG$1,0),FALSE)</f>
        <v>#N/A</v>
      </c>
      <c r="BK208" t="e">
        <f ca="1">VLOOKUP($B208,基础扩展表!$E:$AG,MATCH(BK$2,基础扩展表!$E$1:$AG$1,0),FALSE)</f>
        <v>#N/A</v>
      </c>
      <c r="BL208" t="e">
        <f ca="1">VLOOKUP($B208,基础扩展表!$E:$AG,MATCH(BL$2,基础扩展表!$E$1:$AG$1,0),FALSE)</f>
        <v>#N/A</v>
      </c>
      <c r="BM208" t="e">
        <f ca="1">VLOOKUP($B208,基础扩展表!$E:$AG,MATCH(BM$2,基础扩展表!$E$1:$AG$1,0),FALSE)</f>
        <v>#N/A</v>
      </c>
      <c r="BN208" t="e">
        <f ca="1">VLOOKUP($B208,基础扩展表!$E:$AG,MATCH(BN$2,基础扩展表!$E$1:$AG$1,0),FALSE)</f>
        <v>#N/A</v>
      </c>
      <c r="BO208" t="e">
        <f ca="1">VLOOKUP($B208,基础扩展表!$E:$AG,MATCH(BO$2,基础扩展表!$E$1:$AG$1,0),FALSE)</f>
        <v>#N/A</v>
      </c>
      <c r="BP208" t="e">
        <f ca="1">VLOOKUP($B208,基础扩展表!$E:$AG,MATCH(BP$2,基础扩展表!$E$1:$AG$1,0),FALSE)</f>
        <v>#N/A</v>
      </c>
      <c r="BR208" t="e">
        <f ca="1">VLOOKUP(C208,模型表!D:H,5,FALSE)</f>
        <v>#N/A</v>
      </c>
    </row>
    <row r="209" spans="2:70" x14ac:dyDescent="0.2">
      <c r="B209" t="str">
        <f t="array" aca="1" ref="B209" ca="1">INDEX(基础表!$Y:$Y,SMALL(IF(基础表!$Z:$Z=0,ROW(基础表!$Z:$Z),999),ROW(H203)))&amp;""</f>
        <v/>
      </c>
      <c r="C209" t="e">
        <f ca="1">VLOOKUP(VLOOKUP($B209,基础表!$E:$G,3,FALSE),模型表!$C:$D,2,FALSE)</f>
        <v>#N/A</v>
      </c>
      <c r="E209" t="e">
        <f ca="1">VLOOKUP($B209,基础表!$E:$G,3,FALSE)</f>
        <v>#N/A</v>
      </c>
      <c r="G209" t="e">
        <f ca="1">VLOOKUP($E209,模型表!$C:$G,5,FALSE)</f>
        <v>#N/A</v>
      </c>
      <c r="H209" t="e">
        <f ca="1">VLOOKUP($E209,模型表!$C:$F,4,FALSE)</f>
        <v>#N/A</v>
      </c>
      <c r="I209" t="e">
        <f ca="1">VLOOKUP($E209,模型表!$C:$J,8,FALSE)</f>
        <v>#N/A</v>
      </c>
      <c r="K209" t="str">
        <f t="shared" ca="1" si="38"/>
        <v/>
      </c>
      <c r="L209" t="str">
        <f t="shared" ca="1" si="39"/>
        <v/>
      </c>
      <c r="M209" t="str">
        <f t="shared" ca="1" si="40"/>
        <v/>
      </c>
      <c r="N209" t="str">
        <f t="shared" ca="1" si="41"/>
        <v/>
      </c>
      <c r="O209" t="str">
        <f t="shared" ca="1" si="47"/>
        <v/>
      </c>
      <c r="P209" t="str">
        <f t="shared" ca="1" si="42"/>
        <v/>
      </c>
      <c r="Q209" t="e">
        <f ca="1">VLOOKUP($E209,模型表!$C:$K,9,FALSE)</f>
        <v>#N/A</v>
      </c>
      <c r="S209" t="e">
        <f ca="1">IF(VLOOKUP($E209,模型表!$C:$L,6,FALSE)=0,"",VLOOKUP($E209,模型表!$C:$L,10,FALSE))</f>
        <v>#N/A</v>
      </c>
      <c r="U209" t="e">
        <f ca="1">VLOOKUP($E209,模型表!$C:$Q,11,FALSE)</f>
        <v>#N/A</v>
      </c>
      <c r="Y209" t="e">
        <f ca="1">IF(VLOOKUP($E209,模型表!$C:$N,12,FALSE)="Death",VLOOKUP($E209,模型表!$C:$Q,13,FALSE),"")</f>
        <v>#N/A</v>
      </c>
      <c r="Z209" t="str">
        <f ca="1">IF($B209="","",IF(VLOOKUP($E209,模型表!$C:$O,12,FALSE)="PBuff","["&amp;VLOOKUP($E209,模型表!$C:Q,13,FALSE)&amp;"]","[]"))</f>
        <v/>
      </c>
      <c r="AA209" t="e">
        <f ca="1">VLOOKUP($B209,基础扩展表!$E:$I,5,FALSE)</f>
        <v>#N/A</v>
      </c>
      <c r="AB209" t="e">
        <f ca="1">VLOOKUP($B209,基础扩展表!$E:$I,4,FALSE)</f>
        <v>#N/A</v>
      </c>
      <c r="AC209" t="e">
        <f ca="1">VLOOKUP($B209,基础表!$E:$T,16,FALSE)</f>
        <v>#N/A</v>
      </c>
      <c r="AD209" t="str">
        <f t="shared" ca="1" si="36"/>
        <v/>
      </c>
      <c r="AE209" t="str">
        <f t="shared" ca="1" si="43"/>
        <v/>
      </c>
      <c r="AF209" t="str">
        <f t="shared" ca="1" si="44"/>
        <v/>
      </c>
      <c r="AH209" t="e">
        <f ca="1">VLOOKUP($B209,基础表!$E:$R,14,FALSE)</f>
        <v>#N/A</v>
      </c>
      <c r="AI209" t="e">
        <f ca="1">VLOOKUP($B209,基础表!$E:$S,13,FALSE)</f>
        <v>#N/A</v>
      </c>
      <c r="AK209" t="e">
        <f ca="1">VLOOKUP($B209,基础表!$E:$H,4,FALSE)</f>
        <v>#N/A</v>
      </c>
      <c r="AN209" s="23" t="e">
        <f t="shared" ca="1" si="37"/>
        <v>#N/A</v>
      </c>
      <c r="AO209" s="23" t="str">
        <f t="shared" ca="1" si="45"/>
        <v/>
      </c>
      <c r="AP209" s="23" t="str">
        <f t="shared" ca="1" si="46"/>
        <v/>
      </c>
      <c r="AR209" t="e">
        <f ca="1">VLOOKUP($B209,基础表!$E:$J,4,FALSE)</f>
        <v>#N/A</v>
      </c>
      <c r="AS209" t="e">
        <f ca="1">VLOOKUP($B209,基础表!$E:$J,5,FALSE)</f>
        <v>#N/A</v>
      </c>
      <c r="AT209" t="e">
        <f ca="1">VLOOKUP($B209,基础表!$E:$J,6,FALSE)</f>
        <v>#N/A</v>
      </c>
      <c r="AU209" t="e">
        <f ca="1">VLOOKUP($B209,基础扩展表!$E:$AG,MATCH(AU$2,基础扩展表!$E$1:$AG$1,0),FALSE)</f>
        <v>#N/A</v>
      </c>
      <c r="AV209" t="e">
        <f ca="1">VLOOKUP($B209,基础扩展表!$E:$AG,MATCH(AV$2,基础扩展表!$E$1:$AG$1,0),FALSE)</f>
        <v>#N/A</v>
      </c>
      <c r="AW209" t="e">
        <f ca="1">VLOOKUP($B209,基础扩展表!$E:$AG,MATCH(AW$2,基础扩展表!$E$1:$AG$1,0),FALSE)</f>
        <v>#N/A</v>
      </c>
      <c r="AX209" t="e">
        <f ca="1">VLOOKUP($B209,基础扩展表!$E:$AG,MATCH(AX$2,基础扩展表!$E$1:$AG$1,0),FALSE)</f>
        <v>#N/A</v>
      </c>
      <c r="AY209" t="e">
        <f ca="1">VLOOKUP($B209,基础扩展表!$E:$AG,MATCH(AY$2,基础扩展表!$E$1:$AG$1,0),FALSE)</f>
        <v>#N/A</v>
      </c>
      <c r="AZ209" t="e">
        <f ca="1">VLOOKUP($B209,基础扩展表!$E:$AG,MATCH(AZ$2,基础扩展表!$E$1:$AG$1,0),FALSE)</f>
        <v>#N/A</v>
      </c>
      <c r="BA209" t="e">
        <f ca="1">VLOOKUP($B209,基础扩展表!$E:$AG,MATCH(BA$2,基础扩展表!$E$1:$AG$1,0),FALSE)</f>
        <v>#N/A</v>
      </c>
      <c r="BB209" t="e">
        <f ca="1">VLOOKUP($B209,基础扩展表!$E:$AG,MATCH(BB$2,基础扩展表!$E$1:$AG$1,0),FALSE)</f>
        <v>#N/A</v>
      </c>
      <c r="BC209" t="e">
        <f ca="1">VLOOKUP($B209,基础扩展表!$E:$AG,MATCH(BC$2,基础扩展表!$E$1:$AG$1,0),FALSE)</f>
        <v>#N/A</v>
      </c>
      <c r="BD209" t="e">
        <f ca="1">VLOOKUP($B209,基础扩展表!$E:$AG,MATCH(BD$2,基础扩展表!$E$1:$AG$1,0),FALSE)</f>
        <v>#N/A</v>
      </c>
      <c r="BE209" t="e">
        <f ca="1">VLOOKUP($B209,基础扩展表!$E:$AG,MATCH(BE$2,基础扩展表!$E$1:$AG$1,0),FALSE)</f>
        <v>#N/A</v>
      </c>
      <c r="BF209" t="e">
        <f ca="1">VLOOKUP($B209,基础扩展表!$E:$AG,MATCH(BF$2,基础扩展表!$E$1:$AG$1,0),FALSE)</f>
        <v>#N/A</v>
      </c>
      <c r="BG209" t="e">
        <f ca="1">VLOOKUP($B209,基础扩展表!$E:$AG,MATCH(BG$2,基础扩展表!$E$1:$AG$1,0),FALSE)</f>
        <v>#N/A</v>
      </c>
      <c r="BH209" t="e">
        <f ca="1">VLOOKUP($B209,基础扩展表!$E:$AG,MATCH(BH$2,基础扩展表!$E$1:$AG$1,0),FALSE)</f>
        <v>#N/A</v>
      </c>
      <c r="BI209" t="e">
        <f ca="1">VLOOKUP($B209,基础扩展表!$E:$AG,MATCH(BI$2,基础扩展表!$E$1:$AG$1,0),FALSE)</f>
        <v>#N/A</v>
      </c>
      <c r="BJ209" t="e">
        <f ca="1">VLOOKUP($B209,基础扩展表!$E:$AG,MATCH(BJ$2,基础扩展表!$E$1:$AG$1,0),FALSE)</f>
        <v>#N/A</v>
      </c>
      <c r="BK209" t="e">
        <f ca="1">VLOOKUP($B209,基础扩展表!$E:$AG,MATCH(BK$2,基础扩展表!$E$1:$AG$1,0),FALSE)</f>
        <v>#N/A</v>
      </c>
      <c r="BL209" t="e">
        <f ca="1">VLOOKUP($B209,基础扩展表!$E:$AG,MATCH(BL$2,基础扩展表!$E$1:$AG$1,0),FALSE)</f>
        <v>#N/A</v>
      </c>
      <c r="BM209" t="e">
        <f ca="1">VLOOKUP($B209,基础扩展表!$E:$AG,MATCH(BM$2,基础扩展表!$E$1:$AG$1,0),FALSE)</f>
        <v>#N/A</v>
      </c>
      <c r="BN209" t="e">
        <f ca="1">VLOOKUP($B209,基础扩展表!$E:$AG,MATCH(BN$2,基础扩展表!$E$1:$AG$1,0),FALSE)</f>
        <v>#N/A</v>
      </c>
      <c r="BO209" t="e">
        <f ca="1">VLOOKUP($B209,基础扩展表!$E:$AG,MATCH(BO$2,基础扩展表!$E$1:$AG$1,0),FALSE)</f>
        <v>#N/A</v>
      </c>
      <c r="BP209" t="e">
        <f ca="1">VLOOKUP($B209,基础扩展表!$E:$AG,MATCH(BP$2,基础扩展表!$E$1:$AG$1,0),FALSE)</f>
        <v>#N/A</v>
      </c>
      <c r="BR209" t="e">
        <f ca="1">VLOOKUP(C209,模型表!D:H,5,FALSE)</f>
        <v>#N/A</v>
      </c>
    </row>
    <row r="210" spans="2:70" x14ac:dyDescent="0.2">
      <c r="B210" t="str">
        <f t="array" aca="1" ref="B210" ca="1">INDEX(基础表!$Y:$Y,SMALL(IF(基础表!$Z:$Z=0,ROW(基础表!$Z:$Z),999),ROW(H204)))&amp;""</f>
        <v/>
      </c>
      <c r="C210" t="e">
        <f ca="1">VLOOKUP(VLOOKUP($B210,基础表!$E:$G,3,FALSE),模型表!$C:$D,2,FALSE)</f>
        <v>#N/A</v>
      </c>
      <c r="E210" t="e">
        <f ca="1">VLOOKUP($B210,基础表!$E:$G,3,FALSE)</f>
        <v>#N/A</v>
      </c>
      <c r="G210" t="e">
        <f ca="1">VLOOKUP($E210,模型表!$C:$G,5,FALSE)</f>
        <v>#N/A</v>
      </c>
      <c r="H210" t="e">
        <f ca="1">VLOOKUP($E210,模型表!$C:$F,4,FALSE)</f>
        <v>#N/A</v>
      </c>
      <c r="I210" t="e">
        <f ca="1">VLOOKUP($E210,模型表!$C:$J,8,FALSE)</f>
        <v>#N/A</v>
      </c>
      <c r="K210" t="str">
        <f t="shared" ca="1" si="38"/>
        <v/>
      </c>
      <c r="L210" t="str">
        <f t="shared" ca="1" si="39"/>
        <v/>
      </c>
      <c r="M210" t="str">
        <f t="shared" ca="1" si="40"/>
        <v/>
      </c>
      <c r="N210" t="str">
        <f t="shared" ca="1" si="41"/>
        <v/>
      </c>
      <c r="O210" t="str">
        <f t="shared" ca="1" si="47"/>
        <v/>
      </c>
      <c r="P210" t="str">
        <f t="shared" ca="1" si="42"/>
        <v/>
      </c>
      <c r="Q210" t="e">
        <f ca="1">VLOOKUP($E210,模型表!$C:$K,9,FALSE)</f>
        <v>#N/A</v>
      </c>
      <c r="S210" t="e">
        <f ca="1">IF(VLOOKUP($E210,模型表!$C:$L,6,FALSE)=0,"",VLOOKUP($E210,模型表!$C:$L,10,FALSE))</f>
        <v>#N/A</v>
      </c>
      <c r="U210" t="e">
        <f ca="1">VLOOKUP($E210,模型表!$C:$Q,11,FALSE)</f>
        <v>#N/A</v>
      </c>
      <c r="Y210" t="e">
        <f ca="1">IF(VLOOKUP($E210,模型表!$C:$N,12,FALSE)="Death",VLOOKUP($E210,模型表!$C:$Q,13,FALSE),"")</f>
        <v>#N/A</v>
      </c>
      <c r="Z210" t="str">
        <f ca="1">IF($B210="","",IF(VLOOKUP($E210,模型表!$C:$O,12,FALSE)="PBuff","["&amp;VLOOKUP($E210,模型表!$C:Q,13,FALSE)&amp;"]","[]"))</f>
        <v/>
      </c>
      <c r="AA210" t="e">
        <f ca="1">VLOOKUP($B210,基础扩展表!$E:$I,5,FALSE)</f>
        <v>#N/A</v>
      </c>
      <c r="AB210" t="e">
        <f ca="1">VLOOKUP($B210,基础扩展表!$E:$I,4,FALSE)</f>
        <v>#N/A</v>
      </c>
      <c r="AC210" t="e">
        <f ca="1">VLOOKUP($B210,基础表!$E:$T,16,FALSE)</f>
        <v>#N/A</v>
      </c>
      <c r="AD210" t="str">
        <f t="shared" ca="1" si="36"/>
        <v/>
      </c>
      <c r="AE210" t="str">
        <f t="shared" ca="1" si="43"/>
        <v/>
      </c>
      <c r="AF210" t="str">
        <f t="shared" ca="1" si="44"/>
        <v/>
      </c>
      <c r="AH210" t="e">
        <f ca="1">VLOOKUP($B210,基础表!$E:$R,14,FALSE)</f>
        <v>#N/A</v>
      </c>
      <c r="AI210" t="e">
        <f ca="1">VLOOKUP($B210,基础表!$E:$S,13,FALSE)</f>
        <v>#N/A</v>
      </c>
      <c r="AK210" t="e">
        <f ca="1">VLOOKUP($B210,基础表!$E:$H,4,FALSE)</f>
        <v>#N/A</v>
      </c>
      <c r="AN210" s="23" t="e">
        <f t="shared" ca="1" si="37"/>
        <v>#N/A</v>
      </c>
      <c r="AO210" s="23" t="str">
        <f t="shared" ca="1" si="45"/>
        <v/>
      </c>
      <c r="AP210" s="23" t="str">
        <f t="shared" ca="1" si="46"/>
        <v/>
      </c>
      <c r="AR210" t="e">
        <f ca="1">VLOOKUP($B210,基础表!$E:$J,4,FALSE)</f>
        <v>#N/A</v>
      </c>
      <c r="AS210" t="e">
        <f ca="1">VLOOKUP($B210,基础表!$E:$J,5,FALSE)</f>
        <v>#N/A</v>
      </c>
      <c r="AT210" t="e">
        <f ca="1">VLOOKUP($B210,基础表!$E:$J,6,FALSE)</f>
        <v>#N/A</v>
      </c>
      <c r="AU210" t="e">
        <f ca="1">VLOOKUP($B210,基础扩展表!$E:$AG,MATCH(AU$2,基础扩展表!$E$1:$AG$1,0),FALSE)</f>
        <v>#N/A</v>
      </c>
      <c r="AV210" t="e">
        <f ca="1">VLOOKUP($B210,基础扩展表!$E:$AG,MATCH(AV$2,基础扩展表!$E$1:$AG$1,0),FALSE)</f>
        <v>#N/A</v>
      </c>
      <c r="AW210" t="e">
        <f ca="1">VLOOKUP($B210,基础扩展表!$E:$AG,MATCH(AW$2,基础扩展表!$E$1:$AG$1,0),FALSE)</f>
        <v>#N/A</v>
      </c>
      <c r="AX210" t="e">
        <f ca="1">VLOOKUP($B210,基础扩展表!$E:$AG,MATCH(AX$2,基础扩展表!$E$1:$AG$1,0),FALSE)</f>
        <v>#N/A</v>
      </c>
      <c r="AY210" t="e">
        <f ca="1">VLOOKUP($B210,基础扩展表!$E:$AG,MATCH(AY$2,基础扩展表!$E$1:$AG$1,0),FALSE)</f>
        <v>#N/A</v>
      </c>
      <c r="AZ210" t="e">
        <f ca="1">VLOOKUP($B210,基础扩展表!$E:$AG,MATCH(AZ$2,基础扩展表!$E$1:$AG$1,0),FALSE)</f>
        <v>#N/A</v>
      </c>
      <c r="BA210" t="e">
        <f ca="1">VLOOKUP($B210,基础扩展表!$E:$AG,MATCH(BA$2,基础扩展表!$E$1:$AG$1,0),FALSE)</f>
        <v>#N/A</v>
      </c>
      <c r="BB210" t="e">
        <f ca="1">VLOOKUP($B210,基础扩展表!$E:$AG,MATCH(BB$2,基础扩展表!$E$1:$AG$1,0),FALSE)</f>
        <v>#N/A</v>
      </c>
      <c r="BC210" t="e">
        <f ca="1">VLOOKUP($B210,基础扩展表!$E:$AG,MATCH(BC$2,基础扩展表!$E$1:$AG$1,0),FALSE)</f>
        <v>#N/A</v>
      </c>
      <c r="BD210" t="e">
        <f ca="1">VLOOKUP($B210,基础扩展表!$E:$AG,MATCH(BD$2,基础扩展表!$E$1:$AG$1,0),FALSE)</f>
        <v>#N/A</v>
      </c>
      <c r="BE210" t="e">
        <f ca="1">VLOOKUP($B210,基础扩展表!$E:$AG,MATCH(BE$2,基础扩展表!$E$1:$AG$1,0),FALSE)</f>
        <v>#N/A</v>
      </c>
      <c r="BF210" t="e">
        <f ca="1">VLOOKUP($B210,基础扩展表!$E:$AG,MATCH(BF$2,基础扩展表!$E$1:$AG$1,0),FALSE)</f>
        <v>#N/A</v>
      </c>
      <c r="BG210" t="e">
        <f ca="1">VLOOKUP($B210,基础扩展表!$E:$AG,MATCH(BG$2,基础扩展表!$E$1:$AG$1,0),FALSE)</f>
        <v>#N/A</v>
      </c>
      <c r="BH210" t="e">
        <f ca="1">VLOOKUP($B210,基础扩展表!$E:$AG,MATCH(BH$2,基础扩展表!$E$1:$AG$1,0),FALSE)</f>
        <v>#N/A</v>
      </c>
      <c r="BI210" t="e">
        <f ca="1">VLOOKUP($B210,基础扩展表!$E:$AG,MATCH(BI$2,基础扩展表!$E$1:$AG$1,0),FALSE)</f>
        <v>#N/A</v>
      </c>
      <c r="BJ210" t="e">
        <f ca="1">VLOOKUP($B210,基础扩展表!$E:$AG,MATCH(BJ$2,基础扩展表!$E$1:$AG$1,0),FALSE)</f>
        <v>#N/A</v>
      </c>
      <c r="BK210" t="e">
        <f ca="1">VLOOKUP($B210,基础扩展表!$E:$AG,MATCH(BK$2,基础扩展表!$E$1:$AG$1,0),FALSE)</f>
        <v>#N/A</v>
      </c>
      <c r="BL210" t="e">
        <f ca="1">VLOOKUP($B210,基础扩展表!$E:$AG,MATCH(BL$2,基础扩展表!$E$1:$AG$1,0),FALSE)</f>
        <v>#N/A</v>
      </c>
      <c r="BM210" t="e">
        <f ca="1">VLOOKUP($B210,基础扩展表!$E:$AG,MATCH(BM$2,基础扩展表!$E$1:$AG$1,0),FALSE)</f>
        <v>#N/A</v>
      </c>
      <c r="BN210" t="e">
        <f ca="1">VLOOKUP($B210,基础扩展表!$E:$AG,MATCH(BN$2,基础扩展表!$E$1:$AG$1,0),FALSE)</f>
        <v>#N/A</v>
      </c>
      <c r="BO210" t="e">
        <f ca="1">VLOOKUP($B210,基础扩展表!$E:$AG,MATCH(BO$2,基础扩展表!$E$1:$AG$1,0),FALSE)</f>
        <v>#N/A</v>
      </c>
      <c r="BP210" t="e">
        <f ca="1">VLOOKUP($B210,基础扩展表!$E:$AG,MATCH(BP$2,基础扩展表!$E$1:$AG$1,0),FALSE)</f>
        <v>#N/A</v>
      </c>
      <c r="BR210" t="e">
        <f ca="1">VLOOKUP(C210,模型表!D:H,5,FALSE)</f>
        <v>#N/A</v>
      </c>
    </row>
    <row r="211" spans="2:70" x14ac:dyDescent="0.2">
      <c r="B211" t="str">
        <f t="array" aca="1" ref="B211" ca="1">INDEX(基础表!$Y:$Y,SMALL(IF(基础表!$Z:$Z=0,ROW(基础表!$Z:$Z),999),ROW(H205)))&amp;""</f>
        <v/>
      </c>
      <c r="C211" t="e">
        <f ca="1">VLOOKUP(VLOOKUP($B211,基础表!$E:$G,3,FALSE),模型表!$C:$D,2,FALSE)</f>
        <v>#N/A</v>
      </c>
      <c r="E211" t="e">
        <f ca="1">VLOOKUP($B211,基础表!$E:$G,3,FALSE)</f>
        <v>#N/A</v>
      </c>
      <c r="G211" t="e">
        <f ca="1">VLOOKUP($E211,模型表!$C:$G,5,FALSE)</f>
        <v>#N/A</v>
      </c>
      <c r="H211" t="e">
        <f ca="1">VLOOKUP($E211,模型表!$C:$F,4,FALSE)</f>
        <v>#N/A</v>
      </c>
      <c r="I211" t="e">
        <f ca="1">VLOOKUP($E211,模型表!$C:$J,8,FALSE)</f>
        <v>#N/A</v>
      </c>
      <c r="K211" t="str">
        <f t="shared" ca="1" si="38"/>
        <v/>
      </c>
      <c r="L211" t="str">
        <f t="shared" ca="1" si="39"/>
        <v/>
      </c>
      <c r="M211" t="str">
        <f t="shared" ca="1" si="40"/>
        <v/>
      </c>
      <c r="N211" t="str">
        <f t="shared" ca="1" si="41"/>
        <v/>
      </c>
      <c r="O211" t="str">
        <f t="shared" ca="1" si="47"/>
        <v/>
      </c>
      <c r="P211" t="str">
        <f t="shared" ca="1" si="42"/>
        <v/>
      </c>
      <c r="Q211" t="e">
        <f ca="1">VLOOKUP($E211,模型表!$C:$K,9,FALSE)</f>
        <v>#N/A</v>
      </c>
      <c r="S211" t="e">
        <f ca="1">IF(VLOOKUP($E211,模型表!$C:$L,6,FALSE)=0,"",VLOOKUP($E211,模型表!$C:$L,10,FALSE))</f>
        <v>#N/A</v>
      </c>
      <c r="U211" t="e">
        <f ca="1">VLOOKUP($E211,模型表!$C:$Q,11,FALSE)</f>
        <v>#N/A</v>
      </c>
      <c r="Y211" t="e">
        <f ca="1">IF(VLOOKUP($E211,模型表!$C:$N,12,FALSE)="Death",VLOOKUP($E211,模型表!$C:$Q,13,FALSE),"")</f>
        <v>#N/A</v>
      </c>
      <c r="Z211" t="str">
        <f ca="1">IF($B211="","",IF(VLOOKUP($E211,模型表!$C:$O,12,FALSE)="PBuff","["&amp;VLOOKUP($E211,模型表!$C:Q,13,FALSE)&amp;"]","[]"))</f>
        <v/>
      </c>
      <c r="AA211" t="e">
        <f ca="1">VLOOKUP($B211,基础扩展表!$E:$I,5,FALSE)</f>
        <v>#N/A</v>
      </c>
      <c r="AB211" t="e">
        <f ca="1">VLOOKUP($B211,基础扩展表!$E:$I,4,FALSE)</f>
        <v>#N/A</v>
      </c>
      <c r="AC211" t="e">
        <f ca="1">VLOOKUP($B211,基础表!$E:$T,16,FALSE)</f>
        <v>#N/A</v>
      </c>
      <c r="AD211" t="str">
        <f t="shared" ca="1" si="36"/>
        <v/>
      </c>
      <c r="AE211" t="str">
        <f t="shared" ca="1" si="43"/>
        <v/>
      </c>
      <c r="AF211" t="str">
        <f t="shared" ca="1" si="44"/>
        <v/>
      </c>
      <c r="AH211" t="e">
        <f ca="1">VLOOKUP($B211,基础表!$E:$R,14,FALSE)</f>
        <v>#N/A</v>
      </c>
      <c r="AI211" t="e">
        <f ca="1">VLOOKUP($B211,基础表!$E:$S,13,FALSE)</f>
        <v>#N/A</v>
      </c>
      <c r="AK211" t="e">
        <f ca="1">VLOOKUP($B211,基础表!$E:$H,4,FALSE)</f>
        <v>#N/A</v>
      </c>
      <c r="AN211" s="23" t="e">
        <f t="shared" ca="1" si="37"/>
        <v>#N/A</v>
      </c>
      <c r="AO211" s="23" t="str">
        <f t="shared" ca="1" si="45"/>
        <v/>
      </c>
      <c r="AP211" s="23" t="str">
        <f t="shared" ca="1" si="46"/>
        <v/>
      </c>
      <c r="AR211" t="e">
        <f ca="1">VLOOKUP($B211,基础表!$E:$J,4,FALSE)</f>
        <v>#N/A</v>
      </c>
      <c r="AS211" t="e">
        <f ca="1">VLOOKUP($B211,基础表!$E:$J,5,FALSE)</f>
        <v>#N/A</v>
      </c>
      <c r="AT211" t="e">
        <f ca="1">VLOOKUP($B211,基础表!$E:$J,6,FALSE)</f>
        <v>#N/A</v>
      </c>
      <c r="AU211" t="e">
        <f ca="1">VLOOKUP($B211,基础扩展表!$E:$AG,MATCH(AU$2,基础扩展表!$E$1:$AG$1,0),FALSE)</f>
        <v>#N/A</v>
      </c>
      <c r="AV211" t="e">
        <f ca="1">VLOOKUP($B211,基础扩展表!$E:$AG,MATCH(AV$2,基础扩展表!$E$1:$AG$1,0),FALSE)</f>
        <v>#N/A</v>
      </c>
      <c r="AW211" t="e">
        <f ca="1">VLOOKUP($B211,基础扩展表!$E:$AG,MATCH(AW$2,基础扩展表!$E$1:$AG$1,0),FALSE)</f>
        <v>#N/A</v>
      </c>
      <c r="AX211" t="e">
        <f ca="1">VLOOKUP($B211,基础扩展表!$E:$AG,MATCH(AX$2,基础扩展表!$E$1:$AG$1,0),FALSE)</f>
        <v>#N/A</v>
      </c>
      <c r="AY211" t="e">
        <f ca="1">VLOOKUP($B211,基础扩展表!$E:$AG,MATCH(AY$2,基础扩展表!$E$1:$AG$1,0),FALSE)</f>
        <v>#N/A</v>
      </c>
      <c r="AZ211" t="e">
        <f ca="1">VLOOKUP($B211,基础扩展表!$E:$AG,MATCH(AZ$2,基础扩展表!$E$1:$AG$1,0),FALSE)</f>
        <v>#N/A</v>
      </c>
      <c r="BA211" t="e">
        <f ca="1">VLOOKUP($B211,基础扩展表!$E:$AG,MATCH(BA$2,基础扩展表!$E$1:$AG$1,0),FALSE)</f>
        <v>#N/A</v>
      </c>
      <c r="BB211" t="e">
        <f ca="1">VLOOKUP($B211,基础扩展表!$E:$AG,MATCH(BB$2,基础扩展表!$E$1:$AG$1,0),FALSE)</f>
        <v>#N/A</v>
      </c>
      <c r="BC211" t="e">
        <f ca="1">VLOOKUP($B211,基础扩展表!$E:$AG,MATCH(BC$2,基础扩展表!$E$1:$AG$1,0),FALSE)</f>
        <v>#N/A</v>
      </c>
      <c r="BD211" t="e">
        <f ca="1">VLOOKUP($B211,基础扩展表!$E:$AG,MATCH(BD$2,基础扩展表!$E$1:$AG$1,0),FALSE)</f>
        <v>#N/A</v>
      </c>
      <c r="BE211" t="e">
        <f ca="1">VLOOKUP($B211,基础扩展表!$E:$AG,MATCH(BE$2,基础扩展表!$E$1:$AG$1,0),FALSE)</f>
        <v>#N/A</v>
      </c>
      <c r="BF211" t="e">
        <f ca="1">VLOOKUP($B211,基础扩展表!$E:$AG,MATCH(BF$2,基础扩展表!$E$1:$AG$1,0),FALSE)</f>
        <v>#N/A</v>
      </c>
      <c r="BG211" t="e">
        <f ca="1">VLOOKUP($B211,基础扩展表!$E:$AG,MATCH(BG$2,基础扩展表!$E$1:$AG$1,0),FALSE)</f>
        <v>#N/A</v>
      </c>
      <c r="BH211" t="e">
        <f ca="1">VLOOKUP($B211,基础扩展表!$E:$AG,MATCH(BH$2,基础扩展表!$E$1:$AG$1,0),FALSE)</f>
        <v>#N/A</v>
      </c>
      <c r="BI211" t="e">
        <f ca="1">VLOOKUP($B211,基础扩展表!$E:$AG,MATCH(BI$2,基础扩展表!$E$1:$AG$1,0),FALSE)</f>
        <v>#N/A</v>
      </c>
      <c r="BJ211" t="e">
        <f ca="1">VLOOKUP($B211,基础扩展表!$E:$AG,MATCH(BJ$2,基础扩展表!$E$1:$AG$1,0),FALSE)</f>
        <v>#N/A</v>
      </c>
      <c r="BK211" t="e">
        <f ca="1">VLOOKUP($B211,基础扩展表!$E:$AG,MATCH(BK$2,基础扩展表!$E$1:$AG$1,0),FALSE)</f>
        <v>#N/A</v>
      </c>
      <c r="BL211" t="e">
        <f ca="1">VLOOKUP($B211,基础扩展表!$E:$AG,MATCH(BL$2,基础扩展表!$E$1:$AG$1,0),FALSE)</f>
        <v>#N/A</v>
      </c>
      <c r="BM211" t="e">
        <f ca="1">VLOOKUP($B211,基础扩展表!$E:$AG,MATCH(BM$2,基础扩展表!$E$1:$AG$1,0),FALSE)</f>
        <v>#N/A</v>
      </c>
      <c r="BN211" t="e">
        <f ca="1">VLOOKUP($B211,基础扩展表!$E:$AG,MATCH(BN$2,基础扩展表!$E$1:$AG$1,0),FALSE)</f>
        <v>#N/A</v>
      </c>
      <c r="BO211" t="e">
        <f ca="1">VLOOKUP($B211,基础扩展表!$E:$AG,MATCH(BO$2,基础扩展表!$E$1:$AG$1,0),FALSE)</f>
        <v>#N/A</v>
      </c>
      <c r="BP211" t="e">
        <f ca="1">VLOOKUP($B211,基础扩展表!$E:$AG,MATCH(BP$2,基础扩展表!$E$1:$AG$1,0),FALSE)</f>
        <v>#N/A</v>
      </c>
      <c r="BR211" t="e">
        <f ca="1">VLOOKUP(C211,模型表!D:H,5,FALSE)</f>
        <v>#N/A</v>
      </c>
    </row>
    <row r="212" spans="2:70" x14ac:dyDescent="0.2">
      <c r="B212" t="str">
        <f t="array" aca="1" ref="B212" ca="1">INDEX(基础表!$Y:$Y,SMALL(IF(基础表!$Z:$Z=0,ROW(基础表!$Z:$Z),999),ROW(H206)))&amp;""</f>
        <v/>
      </c>
      <c r="C212" t="e">
        <f ca="1">VLOOKUP(VLOOKUP($B212,基础表!$E:$G,3,FALSE),模型表!$C:$D,2,FALSE)</f>
        <v>#N/A</v>
      </c>
      <c r="E212" t="e">
        <f ca="1">VLOOKUP($B212,基础表!$E:$G,3,FALSE)</f>
        <v>#N/A</v>
      </c>
      <c r="G212" t="e">
        <f ca="1">VLOOKUP($E212,模型表!$C:$G,5,FALSE)</f>
        <v>#N/A</v>
      </c>
      <c r="H212" t="e">
        <f ca="1">VLOOKUP($E212,模型表!$C:$F,4,FALSE)</f>
        <v>#N/A</v>
      </c>
      <c r="I212" t="e">
        <f ca="1">VLOOKUP($E212,模型表!$C:$J,8,FALSE)</f>
        <v>#N/A</v>
      </c>
      <c r="K212" t="str">
        <f t="shared" ca="1" si="38"/>
        <v/>
      </c>
      <c r="L212" t="str">
        <f t="shared" ca="1" si="39"/>
        <v/>
      </c>
      <c r="M212" t="str">
        <f t="shared" ca="1" si="40"/>
        <v/>
      </c>
      <c r="N212" t="str">
        <f t="shared" ca="1" si="41"/>
        <v/>
      </c>
      <c r="O212" t="str">
        <f t="shared" ca="1" si="47"/>
        <v/>
      </c>
      <c r="P212" t="str">
        <f t="shared" ca="1" si="42"/>
        <v/>
      </c>
      <c r="Q212" t="e">
        <f ca="1">VLOOKUP($E212,模型表!$C:$K,9,FALSE)</f>
        <v>#N/A</v>
      </c>
      <c r="S212" t="e">
        <f ca="1">IF(VLOOKUP($E212,模型表!$C:$L,6,FALSE)=0,"",VLOOKUP($E212,模型表!$C:$L,10,FALSE))</f>
        <v>#N/A</v>
      </c>
      <c r="U212" t="e">
        <f ca="1">VLOOKUP($E212,模型表!$C:$Q,11,FALSE)</f>
        <v>#N/A</v>
      </c>
      <c r="Y212" t="e">
        <f ca="1">IF(VLOOKUP($E212,模型表!$C:$N,12,FALSE)="Death",VLOOKUP($E212,模型表!$C:$Q,13,FALSE),"")</f>
        <v>#N/A</v>
      </c>
      <c r="Z212" t="str">
        <f ca="1">IF($B212="","",IF(VLOOKUP($E212,模型表!$C:$O,12,FALSE)="PBuff","["&amp;VLOOKUP($E212,模型表!$C:Q,13,FALSE)&amp;"]","[]"))</f>
        <v/>
      </c>
      <c r="AA212" t="e">
        <f ca="1">VLOOKUP($B212,基础扩展表!$E:$I,5,FALSE)</f>
        <v>#N/A</v>
      </c>
      <c r="AB212" t="e">
        <f ca="1">VLOOKUP($B212,基础扩展表!$E:$I,4,FALSE)</f>
        <v>#N/A</v>
      </c>
      <c r="AC212" t="e">
        <f ca="1">VLOOKUP($B212,基础表!$E:$T,16,FALSE)</f>
        <v>#N/A</v>
      </c>
      <c r="AD212" t="str">
        <f t="shared" ca="1" si="36"/>
        <v/>
      </c>
      <c r="AE212" t="str">
        <f t="shared" ca="1" si="43"/>
        <v/>
      </c>
      <c r="AF212" t="str">
        <f t="shared" ca="1" si="44"/>
        <v/>
      </c>
      <c r="AH212" t="e">
        <f ca="1">VLOOKUP($B212,基础表!$E:$R,14,FALSE)</f>
        <v>#N/A</v>
      </c>
      <c r="AI212" t="e">
        <f ca="1">VLOOKUP($B212,基础表!$E:$S,13,FALSE)</f>
        <v>#N/A</v>
      </c>
      <c r="AK212" t="e">
        <f ca="1">VLOOKUP($B212,基础表!$E:$H,4,FALSE)</f>
        <v>#N/A</v>
      </c>
      <c r="AN212" s="23" t="e">
        <f t="shared" ca="1" si="37"/>
        <v>#N/A</v>
      </c>
      <c r="AO212" s="23" t="str">
        <f t="shared" ca="1" si="45"/>
        <v/>
      </c>
      <c r="AP212" s="23" t="str">
        <f t="shared" ca="1" si="46"/>
        <v/>
      </c>
      <c r="AR212" t="e">
        <f ca="1">VLOOKUP($B212,基础表!$E:$J,4,FALSE)</f>
        <v>#N/A</v>
      </c>
      <c r="AS212" t="e">
        <f ca="1">VLOOKUP($B212,基础表!$E:$J,5,FALSE)</f>
        <v>#N/A</v>
      </c>
      <c r="AT212" t="e">
        <f ca="1">VLOOKUP($B212,基础表!$E:$J,6,FALSE)</f>
        <v>#N/A</v>
      </c>
      <c r="AU212" t="e">
        <f ca="1">VLOOKUP($B212,基础扩展表!$E:$AG,MATCH(AU$2,基础扩展表!$E$1:$AG$1,0),FALSE)</f>
        <v>#N/A</v>
      </c>
      <c r="AV212" t="e">
        <f ca="1">VLOOKUP($B212,基础扩展表!$E:$AG,MATCH(AV$2,基础扩展表!$E$1:$AG$1,0),FALSE)</f>
        <v>#N/A</v>
      </c>
      <c r="AW212" t="e">
        <f ca="1">VLOOKUP($B212,基础扩展表!$E:$AG,MATCH(AW$2,基础扩展表!$E$1:$AG$1,0),FALSE)</f>
        <v>#N/A</v>
      </c>
      <c r="AX212" t="e">
        <f ca="1">VLOOKUP($B212,基础扩展表!$E:$AG,MATCH(AX$2,基础扩展表!$E$1:$AG$1,0),FALSE)</f>
        <v>#N/A</v>
      </c>
      <c r="AY212" t="e">
        <f ca="1">VLOOKUP($B212,基础扩展表!$E:$AG,MATCH(AY$2,基础扩展表!$E$1:$AG$1,0),FALSE)</f>
        <v>#N/A</v>
      </c>
      <c r="AZ212" t="e">
        <f ca="1">VLOOKUP($B212,基础扩展表!$E:$AG,MATCH(AZ$2,基础扩展表!$E$1:$AG$1,0),FALSE)</f>
        <v>#N/A</v>
      </c>
      <c r="BA212" t="e">
        <f ca="1">VLOOKUP($B212,基础扩展表!$E:$AG,MATCH(BA$2,基础扩展表!$E$1:$AG$1,0),FALSE)</f>
        <v>#N/A</v>
      </c>
      <c r="BB212" t="e">
        <f ca="1">VLOOKUP($B212,基础扩展表!$E:$AG,MATCH(BB$2,基础扩展表!$E$1:$AG$1,0),FALSE)</f>
        <v>#N/A</v>
      </c>
      <c r="BC212" t="e">
        <f ca="1">VLOOKUP($B212,基础扩展表!$E:$AG,MATCH(BC$2,基础扩展表!$E$1:$AG$1,0),FALSE)</f>
        <v>#N/A</v>
      </c>
      <c r="BD212" t="e">
        <f ca="1">VLOOKUP($B212,基础扩展表!$E:$AG,MATCH(BD$2,基础扩展表!$E$1:$AG$1,0),FALSE)</f>
        <v>#N/A</v>
      </c>
      <c r="BE212" t="e">
        <f ca="1">VLOOKUP($B212,基础扩展表!$E:$AG,MATCH(BE$2,基础扩展表!$E$1:$AG$1,0),FALSE)</f>
        <v>#N/A</v>
      </c>
      <c r="BF212" t="e">
        <f ca="1">VLOOKUP($B212,基础扩展表!$E:$AG,MATCH(BF$2,基础扩展表!$E$1:$AG$1,0),FALSE)</f>
        <v>#N/A</v>
      </c>
      <c r="BG212" t="e">
        <f ca="1">VLOOKUP($B212,基础扩展表!$E:$AG,MATCH(BG$2,基础扩展表!$E$1:$AG$1,0),FALSE)</f>
        <v>#N/A</v>
      </c>
      <c r="BH212" t="e">
        <f ca="1">VLOOKUP($B212,基础扩展表!$E:$AG,MATCH(BH$2,基础扩展表!$E$1:$AG$1,0),FALSE)</f>
        <v>#N/A</v>
      </c>
      <c r="BI212" t="e">
        <f ca="1">VLOOKUP($B212,基础扩展表!$E:$AG,MATCH(BI$2,基础扩展表!$E$1:$AG$1,0),FALSE)</f>
        <v>#N/A</v>
      </c>
      <c r="BJ212" t="e">
        <f ca="1">VLOOKUP($B212,基础扩展表!$E:$AG,MATCH(BJ$2,基础扩展表!$E$1:$AG$1,0),FALSE)</f>
        <v>#N/A</v>
      </c>
      <c r="BK212" t="e">
        <f ca="1">VLOOKUP($B212,基础扩展表!$E:$AG,MATCH(BK$2,基础扩展表!$E$1:$AG$1,0),FALSE)</f>
        <v>#N/A</v>
      </c>
      <c r="BL212" t="e">
        <f ca="1">VLOOKUP($B212,基础扩展表!$E:$AG,MATCH(BL$2,基础扩展表!$E$1:$AG$1,0),FALSE)</f>
        <v>#N/A</v>
      </c>
      <c r="BM212" t="e">
        <f ca="1">VLOOKUP($B212,基础扩展表!$E:$AG,MATCH(BM$2,基础扩展表!$E$1:$AG$1,0),FALSE)</f>
        <v>#N/A</v>
      </c>
      <c r="BN212" t="e">
        <f ca="1">VLOOKUP($B212,基础扩展表!$E:$AG,MATCH(BN$2,基础扩展表!$E$1:$AG$1,0),FALSE)</f>
        <v>#N/A</v>
      </c>
      <c r="BO212" t="e">
        <f ca="1">VLOOKUP($B212,基础扩展表!$E:$AG,MATCH(BO$2,基础扩展表!$E$1:$AG$1,0),FALSE)</f>
        <v>#N/A</v>
      </c>
      <c r="BP212" t="e">
        <f ca="1">VLOOKUP($B212,基础扩展表!$E:$AG,MATCH(BP$2,基础扩展表!$E$1:$AG$1,0),FALSE)</f>
        <v>#N/A</v>
      </c>
      <c r="BR212" t="e">
        <f ca="1">VLOOKUP(C212,模型表!D:H,5,FALSE)</f>
        <v>#N/A</v>
      </c>
    </row>
    <row r="213" spans="2:70" x14ac:dyDescent="0.2">
      <c r="B213" t="str">
        <f t="array" aca="1" ref="B213" ca="1">INDEX(基础表!$Y:$Y,SMALL(IF(基础表!$Z:$Z=0,ROW(基础表!$Z:$Z),999),ROW(H207)))&amp;""</f>
        <v/>
      </c>
      <c r="C213" t="e">
        <f ca="1">VLOOKUP(VLOOKUP($B213,基础表!$E:$G,3,FALSE),模型表!$C:$D,2,FALSE)</f>
        <v>#N/A</v>
      </c>
      <c r="E213" t="e">
        <f ca="1">VLOOKUP($B213,基础表!$E:$G,3,FALSE)</f>
        <v>#N/A</v>
      </c>
      <c r="G213" t="e">
        <f ca="1">VLOOKUP($E213,模型表!$C:$G,5,FALSE)</f>
        <v>#N/A</v>
      </c>
      <c r="H213" t="e">
        <f ca="1">VLOOKUP($E213,模型表!$C:$F,4,FALSE)</f>
        <v>#N/A</v>
      </c>
      <c r="I213" t="e">
        <f ca="1">VLOOKUP($E213,模型表!$C:$J,8,FALSE)</f>
        <v>#N/A</v>
      </c>
      <c r="K213" t="str">
        <f t="shared" ca="1" si="38"/>
        <v/>
      </c>
      <c r="L213" t="str">
        <f t="shared" ca="1" si="39"/>
        <v/>
      </c>
      <c r="M213" t="str">
        <f t="shared" ca="1" si="40"/>
        <v/>
      </c>
      <c r="N213" t="str">
        <f t="shared" ca="1" si="41"/>
        <v/>
      </c>
      <c r="O213" t="str">
        <f t="shared" ca="1" si="47"/>
        <v/>
      </c>
      <c r="P213" t="str">
        <f t="shared" ca="1" si="42"/>
        <v/>
      </c>
      <c r="Q213" t="e">
        <f ca="1">VLOOKUP($E213,模型表!$C:$K,9,FALSE)</f>
        <v>#N/A</v>
      </c>
      <c r="S213" t="e">
        <f ca="1">IF(VLOOKUP($E213,模型表!$C:$L,6,FALSE)=0,"",VLOOKUP($E213,模型表!$C:$L,10,FALSE))</f>
        <v>#N/A</v>
      </c>
      <c r="U213" t="e">
        <f ca="1">VLOOKUP($E213,模型表!$C:$Q,11,FALSE)</f>
        <v>#N/A</v>
      </c>
      <c r="Y213" t="e">
        <f ca="1">IF(VLOOKUP($E213,模型表!$C:$N,12,FALSE)="Death",VLOOKUP($E213,模型表!$C:$Q,13,FALSE),"")</f>
        <v>#N/A</v>
      </c>
      <c r="Z213" t="str">
        <f ca="1">IF($B213="","",IF(VLOOKUP($E213,模型表!$C:$O,12,FALSE)="PBuff","["&amp;VLOOKUP($E213,模型表!$C:Q,13,FALSE)&amp;"]","[]"))</f>
        <v/>
      </c>
      <c r="AA213" t="e">
        <f ca="1">VLOOKUP($B213,基础扩展表!$E:$I,5,FALSE)</f>
        <v>#N/A</v>
      </c>
      <c r="AB213" t="e">
        <f ca="1">VLOOKUP($B213,基础扩展表!$E:$I,4,FALSE)</f>
        <v>#N/A</v>
      </c>
      <c r="AC213" t="e">
        <f ca="1">VLOOKUP($B213,基础表!$E:$T,16,FALSE)</f>
        <v>#N/A</v>
      </c>
      <c r="AD213" t="str">
        <f t="shared" ca="1" si="36"/>
        <v/>
      </c>
      <c r="AE213" t="str">
        <f t="shared" ca="1" si="43"/>
        <v/>
      </c>
      <c r="AF213" t="str">
        <f t="shared" ca="1" si="44"/>
        <v/>
      </c>
      <c r="AH213" t="e">
        <f ca="1">VLOOKUP($B213,基础表!$E:$R,14,FALSE)</f>
        <v>#N/A</v>
      </c>
      <c r="AI213" t="e">
        <f ca="1">VLOOKUP($B213,基础表!$E:$S,13,FALSE)</f>
        <v>#N/A</v>
      </c>
      <c r="AK213" t="e">
        <f ca="1">VLOOKUP($B213,基础表!$E:$H,4,FALSE)</f>
        <v>#N/A</v>
      </c>
      <c r="AN213" s="23" t="e">
        <f t="shared" ca="1" si="37"/>
        <v>#N/A</v>
      </c>
      <c r="AO213" s="23" t="str">
        <f t="shared" ca="1" si="45"/>
        <v/>
      </c>
      <c r="AP213" s="23" t="str">
        <f t="shared" ca="1" si="46"/>
        <v/>
      </c>
      <c r="AR213" t="e">
        <f ca="1">VLOOKUP($B213,基础表!$E:$J,4,FALSE)</f>
        <v>#N/A</v>
      </c>
      <c r="AS213" t="e">
        <f ca="1">VLOOKUP($B213,基础表!$E:$J,5,FALSE)</f>
        <v>#N/A</v>
      </c>
      <c r="AT213" t="e">
        <f ca="1">VLOOKUP($B213,基础表!$E:$J,6,FALSE)</f>
        <v>#N/A</v>
      </c>
      <c r="AU213" t="e">
        <f ca="1">VLOOKUP($B213,基础扩展表!$E:$AG,MATCH(AU$2,基础扩展表!$E$1:$AG$1,0),FALSE)</f>
        <v>#N/A</v>
      </c>
      <c r="AV213" t="e">
        <f ca="1">VLOOKUP($B213,基础扩展表!$E:$AG,MATCH(AV$2,基础扩展表!$E$1:$AG$1,0),FALSE)</f>
        <v>#N/A</v>
      </c>
      <c r="AW213" t="e">
        <f ca="1">VLOOKUP($B213,基础扩展表!$E:$AG,MATCH(AW$2,基础扩展表!$E$1:$AG$1,0),FALSE)</f>
        <v>#N/A</v>
      </c>
      <c r="AX213" t="e">
        <f ca="1">VLOOKUP($B213,基础扩展表!$E:$AG,MATCH(AX$2,基础扩展表!$E$1:$AG$1,0),FALSE)</f>
        <v>#N/A</v>
      </c>
      <c r="AY213" t="e">
        <f ca="1">VLOOKUP($B213,基础扩展表!$E:$AG,MATCH(AY$2,基础扩展表!$E$1:$AG$1,0),FALSE)</f>
        <v>#N/A</v>
      </c>
      <c r="AZ213" t="e">
        <f ca="1">VLOOKUP($B213,基础扩展表!$E:$AG,MATCH(AZ$2,基础扩展表!$E$1:$AG$1,0),FALSE)</f>
        <v>#N/A</v>
      </c>
      <c r="BA213" t="e">
        <f ca="1">VLOOKUP($B213,基础扩展表!$E:$AG,MATCH(BA$2,基础扩展表!$E$1:$AG$1,0),FALSE)</f>
        <v>#N/A</v>
      </c>
      <c r="BB213" t="e">
        <f ca="1">VLOOKUP($B213,基础扩展表!$E:$AG,MATCH(BB$2,基础扩展表!$E$1:$AG$1,0),FALSE)</f>
        <v>#N/A</v>
      </c>
      <c r="BC213" t="e">
        <f ca="1">VLOOKUP($B213,基础扩展表!$E:$AG,MATCH(BC$2,基础扩展表!$E$1:$AG$1,0),FALSE)</f>
        <v>#N/A</v>
      </c>
      <c r="BD213" t="e">
        <f ca="1">VLOOKUP($B213,基础扩展表!$E:$AG,MATCH(BD$2,基础扩展表!$E$1:$AG$1,0),FALSE)</f>
        <v>#N/A</v>
      </c>
      <c r="BE213" t="e">
        <f ca="1">VLOOKUP($B213,基础扩展表!$E:$AG,MATCH(BE$2,基础扩展表!$E$1:$AG$1,0),FALSE)</f>
        <v>#N/A</v>
      </c>
      <c r="BF213" t="e">
        <f ca="1">VLOOKUP($B213,基础扩展表!$E:$AG,MATCH(BF$2,基础扩展表!$E$1:$AG$1,0),FALSE)</f>
        <v>#N/A</v>
      </c>
      <c r="BG213" t="e">
        <f ca="1">VLOOKUP($B213,基础扩展表!$E:$AG,MATCH(BG$2,基础扩展表!$E$1:$AG$1,0),FALSE)</f>
        <v>#N/A</v>
      </c>
      <c r="BH213" t="e">
        <f ca="1">VLOOKUP($B213,基础扩展表!$E:$AG,MATCH(BH$2,基础扩展表!$E$1:$AG$1,0),FALSE)</f>
        <v>#N/A</v>
      </c>
      <c r="BI213" t="e">
        <f ca="1">VLOOKUP($B213,基础扩展表!$E:$AG,MATCH(BI$2,基础扩展表!$E$1:$AG$1,0),FALSE)</f>
        <v>#N/A</v>
      </c>
      <c r="BJ213" t="e">
        <f ca="1">VLOOKUP($B213,基础扩展表!$E:$AG,MATCH(BJ$2,基础扩展表!$E$1:$AG$1,0),FALSE)</f>
        <v>#N/A</v>
      </c>
      <c r="BK213" t="e">
        <f ca="1">VLOOKUP($B213,基础扩展表!$E:$AG,MATCH(BK$2,基础扩展表!$E$1:$AG$1,0),FALSE)</f>
        <v>#N/A</v>
      </c>
      <c r="BL213" t="e">
        <f ca="1">VLOOKUP($B213,基础扩展表!$E:$AG,MATCH(BL$2,基础扩展表!$E$1:$AG$1,0),FALSE)</f>
        <v>#N/A</v>
      </c>
      <c r="BM213" t="e">
        <f ca="1">VLOOKUP($B213,基础扩展表!$E:$AG,MATCH(BM$2,基础扩展表!$E$1:$AG$1,0),FALSE)</f>
        <v>#N/A</v>
      </c>
      <c r="BN213" t="e">
        <f ca="1">VLOOKUP($B213,基础扩展表!$E:$AG,MATCH(BN$2,基础扩展表!$E$1:$AG$1,0),FALSE)</f>
        <v>#N/A</v>
      </c>
      <c r="BO213" t="e">
        <f ca="1">VLOOKUP($B213,基础扩展表!$E:$AG,MATCH(BO$2,基础扩展表!$E$1:$AG$1,0),FALSE)</f>
        <v>#N/A</v>
      </c>
      <c r="BP213" t="e">
        <f ca="1">VLOOKUP($B213,基础扩展表!$E:$AG,MATCH(BP$2,基础扩展表!$E$1:$AG$1,0),FALSE)</f>
        <v>#N/A</v>
      </c>
      <c r="BR213" t="e">
        <f ca="1">VLOOKUP(C213,模型表!D:H,5,FALSE)</f>
        <v>#N/A</v>
      </c>
    </row>
    <row r="214" spans="2:70" x14ac:dyDescent="0.2">
      <c r="B214" t="str">
        <f t="array" aca="1" ref="B214" ca="1">INDEX(基础表!$Y:$Y,SMALL(IF(基础表!$Z:$Z=0,ROW(基础表!$Z:$Z),999),ROW(H208)))&amp;""</f>
        <v/>
      </c>
      <c r="C214" t="e">
        <f ca="1">VLOOKUP(VLOOKUP($B214,基础表!$E:$G,3,FALSE),模型表!$C:$D,2,FALSE)</f>
        <v>#N/A</v>
      </c>
      <c r="E214" t="e">
        <f ca="1">VLOOKUP($B214,基础表!$E:$G,3,FALSE)</f>
        <v>#N/A</v>
      </c>
      <c r="G214" t="e">
        <f ca="1">VLOOKUP($E214,模型表!$C:$G,5,FALSE)</f>
        <v>#N/A</v>
      </c>
      <c r="H214" t="e">
        <f ca="1">VLOOKUP($E214,模型表!$C:$F,4,FALSE)</f>
        <v>#N/A</v>
      </c>
      <c r="I214" t="e">
        <f ca="1">VLOOKUP($E214,模型表!$C:$J,8,FALSE)</f>
        <v>#N/A</v>
      </c>
      <c r="K214" t="str">
        <f t="shared" ca="1" si="38"/>
        <v/>
      </c>
      <c r="L214" t="str">
        <f t="shared" ca="1" si="39"/>
        <v/>
      </c>
      <c r="M214" t="str">
        <f t="shared" ca="1" si="40"/>
        <v/>
      </c>
      <c r="N214" t="str">
        <f t="shared" ca="1" si="41"/>
        <v/>
      </c>
      <c r="O214" t="str">
        <f t="shared" ca="1" si="47"/>
        <v/>
      </c>
      <c r="P214" t="str">
        <f t="shared" ca="1" si="42"/>
        <v/>
      </c>
      <c r="Q214" t="e">
        <f ca="1">VLOOKUP($E214,模型表!$C:$K,9,FALSE)</f>
        <v>#N/A</v>
      </c>
      <c r="S214" t="e">
        <f ca="1">IF(VLOOKUP($E214,模型表!$C:$L,6,FALSE)=0,"",VLOOKUP($E214,模型表!$C:$L,10,FALSE))</f>
        <v>#N/A</v>
      </c>
      <c r="U214" t="e">
        <f ca="1">VLOOKUP($E214,模型表!$C:$Q,11,FALSE)</f>
        <v>#N/A</v>
      </c>
      <c r="Y214" t="e">
        <f ca="1">IF(VLOOKUP($E214,模型表!$C:$N,12,FALSE)="Death",VLOOKUP($E214,模型表!$C:$Q,13,FALSE),"")</f>
        <v>#N/A</v>
      </c>
      <c r="Z214" t="str">
        <f ca="1">IF($B214="","",IF(VLOOKUP($E214,模型表!$C:$O,12,FALSE)="PBuff","["&amp;VLOOKUP($E214,模型表!$C:Q,13,FALSE)&amp;"]","[]"))</f>
        <v/>
      </c>
      <c r="AA214" t="e">
        <f ca="1">VLOOKUP($B214,基础扩展表!$E:$I,5,FALSE)</f>
        <v>#N/A</v>
      </c>
      <c r="AB214" t="e">
        <f ca="1">VLOOKUP($B214,基础扩展表!$E:$I,4,FALSE)</f>
        <v>#N/A</v>
      </c>
      <c r="AC214" t="e">
        <f ca="1">VLOOKUP($B214,基础表!$E:$T,16,FALSE)</f>
        <v>#N/A</v>
      </c>
      <c r="AD214" t="str">
        <f t="shared" ca="1" si="36"/>
        <v/>
      </c>
      <c r="AE214" t="str">
        <f t="shared" ca="1" si="43"/>
        <v/>
      </c>
      <c r="AF214" t="str">
        <f t="shared" ca="1" si="44"/>
        <v/>
      </c>
      <c r="AH214" t="e">
        <f ca="1">VLOOKUP($B214,基础表!$E:$R,14,FALSE)</f>
        <v>#N/A</v>
      </c>
      <c r="AI214" t="e">
        <f ca="1">VLOOKUP($B214,基础表!$E:$S,13,FALSE)</f>
        <v>#N/A</v>
      </c>
      <c r="AK214" t="e">
        <f ca="1">VLOOKUP($B214,基础表!$E:$H,4,FALSE)</f>
        <v>#N/A</v>
      </c>
      <c r="AN214" s="23" t="e">
        <f t="shared" ca="1" si="37"/>
        <v>#N/A</v>
      </c>
      <c r="AO214" s="23" t="str">
        <f t="shared" ca="1" si="45"/>
        <v/>
      </c>
      <c r="AP214" s="23" t="str">
        <f t="shared" ca="1" si="46"/>
        <v/>
      </c>
      <c r="AR214" t="e">
        <f ca="1">VLOOKUP($B214,基础表!$E:$J,4,FALSE)</f>
        <v>#N/A</v>
      </c>
      <c r="AS214" t="e">
        <f ca="1">VLOOKUP($B214,基础表!$E:$J,5,FALSE)</f>
        <v>#N/A</v>
      </c>
      <c r="AT214" t="e">
        <f ca="1">VLOOKUP($B214,基础表!$E:$J,6,FALSE)</f>
        <v>#N/A</v>
      </c>
      <c r="AU214" t="e">
        <f ca="1">VLOOKUP($B214,基础扩展表!$E:$AG,MATCH(AU$2,基础扩展表!$E$1:$AG$1,0),FALSE)</f>
        <v>#N/A</v>
      </c>
      <c r="AV214" t="e">
        <f ca="1">VLOOKUP($B214,基础扩展表!$E:$AG,MATCH(AV$2,基础扩展表!$E$1:$AG$1,0),FALSE)</f>
        <v>#N/A</v>
      </c>
      <c r="AW214" t="e">
        <f ca="1">VLOOKUP($B214,基础扩展表!$E:$AG,MATCH(AW$2,基础扩展表!$E$1:$AG$1,0),FALSE)</f>
        <v>#N/A</v>
      </c>
      <c r="AX214" t="e">
        <f ca="1">VLOOKUP($B214,基础扩展表!$E:$AG,MATCH(AX$2,基础扩展表!$E$1:$AG$1,0),FALSE)</f>
        <v>#N/A</v>
      </c>
      <c r="AY214" t="e">
        <f ca="1">VLOOKUP($B214,基础扩展表!$E:$AG,MATCH(AY$2,基础扩展表!$E$1:$AG$1,0),FALSE)</f>
        <v>#N/A</v>
      </c>
      <c r="AZ214" t="e">
        <f ca="1">VLOOKUP($B214,基础扩展表!$E:$AG,MATCH(AZ$2,基础扩展表!$E$1:$AG$1,0),FALSE)</f>
        <v>#N/A</v>
      </c>
      <c r="BA214" t="e">
        <f ca="1">VLOOKUP($B214,基础扩展表!$E:$AG,MATCH(BA$2,基础扩展表!$E$1:$AG$1,0),FALSE)</f>
        <v>#N/A</v>
      </c>
      <c r="BB214" t="e">
        <f ca="1">VLOOKUP($B214,基础扩展表!$E:$AG,MATCH(BB$2,基础扩展表!$E$1:$AG$1,0),FALSE)</f>
        <v>#N/A</v>
      </c>
      <c r="BC214" t="e">
        <f ca="1">VLOOKUP($B214,基础扩展表!$E:$AG,MATCH(BC$2,基础扩展表!$E$1:$AG$1,0),FALSE)</f>
        <v>#N/A</v>
      </c>
      <c r="BD214" t="e">
        <f ca="1">VLOOKUP($B214,基础扩展表!$E:$AG,MATCH(BD$2,基础扩展表!$E$1:$AG$1,0),FALSE)</f>
        <v>#N/A</v>
      </c>
      <c r="BE214" t="e">
        <f ca="1">VLOOKUP($B214,基础扩展表!$E:$AG,MATCH(BE$2,基础扩展表!$E$1:$AG$1,0),FALSE)</f>
        <v>#N/A</v>
      </c>
      <c r="BF214" t="e">
        <f ca="1">VLOOKUP($B214,基础扩展表!$E:$AG,MATCH(BF$2,基础扩展表!$E$1:$AG$1,0),FALSE)</f>
        <v>#N/A</v>
      </c>
      <c r="BG214" t="e">
        <f ca="1">VLOOKUP($B214,基础扩展表!$E:$AG,MATCH(BG$2,基础扩展表!$E$1:$AG$1,0),FALSE)</f>
        <v>#N/A</v>
      </c>
      <c r="BH214" t="e">
        <f ca="1">VLOOKUP($B214,基础扩展表!$E:$AG,MATCH(BH$2,基础扩展表!$E$1:$AG$1,0),FALSE)</f>
        <v>#N/A</v>
      </c>
      <c r="BI214" t="e">
        <f ca="1">VLOOKUP($B214,基础扩展表!$E:$AG,MATCH(BI$2,基础扩展表!$E$1:$AG$1,0),FALSE)</f>
        <v>#N/A</v>
      </c>
      <c r="BJ214" t="e">
        <f ca="1">VLOOKUP($B214,基础扩展表!$E:$AG,MATCH(BJ$2,基础扩展表!$E$1:$AG$1,0),FALSE)</f>
        <v>#N/A</v>
      </c>
      <c r="BK214" t="e">
        <f ca="1">VLOOKUP($B214,基础扩展表!$E:$AG,MATCH(BK$2,基础扩展表!$E$1:$AG$1,0),FALSE)</f>
        <v>#N/A</v>
      </c>
      <c r="BL214" t="e">
        <f ca="1">VLOOKUP($B214,基础扩展表!$E:$AG,MATCH(BL$2,基础扩展表!$E$1:$AG$1,0),FALSE)</f>
        <v>#N/A</v>
      </c>
      <c r="BM214" t="e">
        <f ca="1">VLOOKUP($B214,基础扩展表!$E:$AG,MATCH(BM$2,基础扩展表!$E$1:$AG$1,0),FALSE)</f>
        <v>#N/A</v>
      </c>
      <c r="BN214" t="e">
        <f ca="1">VLOOKUP($B214,基础扩展表!$E:$AG,MATCH(BN$2,基础扩展表!$E$1:$AG$1,0),FALSE)</f>
        <v>#N/A</v>
      </c>
      <c r="BO214" t="e">
        <f ca="1">VLOOKUP($B214,基础扩展表!$E:$AG,MATCH(BO$2,基础扩展表!$E$1:$AG$1,0),FALSE)</f>
        <v>#N/A</v>
      </c>
      <c r="BP214" t="e">
        <f ca="1">VLOOKUP($B214,基础扩展表!$E:$AG,MATCH(BP$2,基础扩展表!$E$1:$AG$1,0),FALSE)</f>
        <v>#N/A</v>
      </c>
      <c r="BR214" t="e">
        <f ca="1">VLOOKUP(C214,模型表!D:H,5,FALSE)</f>
        <v>#N/A</v>
      </c>
    </row>
    <row r="215" spans="2:70" x14ac:dyDescent="0.2">
      <c r="B215" t="str">
        <f t="array" aca="1" ref="B215" ca="1">INDEX(基础表!$Y:$Y,SMALL(IF(基础表!$Z:$Z=0,ROW(基础表!$Z:$Z),999),ROW(H209)))&amp;""</f>
        <v/>
      </c>
      <c r="C215" t="e">
        <f ca="1">VLOOKUP(VLOOKUP($B215,基础表!$E:$G,3,FALSE),模型表!$C:$D,2,FALSE)</f>
        <v>#N/A</v>
      </c>
      <c r="E215" t="e">
        <f ca="1">VLOOKUP($B215,基础表!$E:$G,3,FALSE)</f>
        <v>#N/A</v>
      </c>
      <c r="G215" t="e">
        <f ca="1">VLOOKUP($E215,模型表!$C:$G,5,FALSE)</f>
        <v>#N/A</v>
      </c>
      <c r="H215" t="e">
        <f ca="1">VLOOKUP($E215,模型表!$C:$F,4,FALSE)</f>
        <v>#N/A</v>
      </c>
      <c r="I215" t="e">
        <f ca="1">VLOOKUP($E215,模型表!$C:$J,8,FALSE)</f>
        <v>#N/A</v>
      </c>
      <c r="K215" t="str">
        <f t="shared" ca="1" si="38"/>
        <v/>
      </c>
      <c r="L215" t="str">
        <f t="shared" ca="1" si="39"/>
        <v/>
      </c>
      <c r="M215" t="str">
        <f t="shared" ca="1" si="40"/>
        <v/>
      </c>
      <c r="N215" t="str">
        <f t="shared" ca="1" si="41"/>
        <v/>
      </c>
      <c r="O215" t="str">
        <f t="shared" ca="1" si="47"/>
        <v/>
      </c>
      <c r="P215" t="str">
        <f t="shared" ca="1" si="42"/>
        <v/>
      </c>
      <c r="Q215" t="e">
        <f ca="1">VLOOKUP($E215,模型表!$C:$K,9,FALSE)</f>
        <v>#N/A</v>
      </c>
      <c r="S215" t="e">
        <f ca="1">IF(VLOOKUP($E215,模型表!$C:$L,6,FALSE)=0,"",VLOOKUP($E215,模型表!$C:$L,10,FALSE))</f>
        <v>#N/A</v>
      </c>
      <c r="U215" t="e">
        <f ca="1">VLOOKUP($E215,模型表!$C:$Q,11,FALSE)</f>
        <v>#N/A</v>
      </c>
      <c r="Y215" t="e">
        <f ca="1">IF(VLOOKUP($E215,模型表!$C:$N,12,FALSE)="Death",VLOOKUP($E215,模型表!$C:$Q,13,FALSE),"")</f>
        <v>#N/A</v>
      </c>
      <c r="Z215" t="str">
        <f ca="1">IF($B215="","",IF(VLOOKUP($E215,模型表!$C:$O,12,FALSE)="PBuff","["&amp;VLOOKUP($E215,模型表!$C:Q,13,FALSE)&amp;"]","[]"))</f>
        <v/>
      </c>
      <c r="AA215" t="e">
        <f ca="1">VLOOKUP($B215,基础扩展表!$E:$I,5,FALSE)</f>
        <v>#N/A</v>
      </c>
      <c r="AB215" t="e">
        <f ca="1">VLOOKUP($B215,基础扩展表!$E:$I,4,FALSE)</f>
        <v>#N/A</v>
      </c>
      <c r="AC215" t="e">
        <f ca="1">VLOOKUP($B215,基础表!$E:$T,16,FALSE)</f>
        <v>#N/A</v>
      </c>
      <c r="AD215" t="str">
        <f t="shared" ca="1" si="36"/>
        <v/>
      </c>
      <c r="AE215" t="str">
        <f t="shared" ca="1" si="43"/>
        <v/>
      </c>
      <c r="AF215" t="str">
        <f t="shared" ca="1" si="44"/>
        <v/>
      </c>
      <c r="AH215" t="e">
        <f ca="1">VLOOKUP($B215,基础表!$E:$R,14,FALSE)</f>
        <v>#N/A</v>
      </c>
      <c r="AI215" t="e">
        <f ca="1">VLOOKUP($B215,基础表!$E:$S,13,FALSE)</f>
        <v>#N/A</v>
      </c>
      <c r="AK215" t="e">
        <f ca="1">VLOOKUP($B215,基础表!$E:$H,4,FALSE)</f>
        <v>#N/A</v>
      </c>
      <c r="AN215" s="23" t="e">
        <f t="shared" ca="1" si="37"/>
        <v>#N/A</v>
      </c>
      <c r="AO215" s="23" t="str">
        <f t="shared" ca="1" si="45"/>
        <v/>
      </c>
      <c r="AP215" s="23" t="str">
        <f t="shared" ca="1" si="46"/>
        <v/>
      </c>
      <c r="AR215" t="e">
        <f ca="1">VLOOKUP($B215,基础表!$E:$J,4,FALSE)</f>
        <v>#N/A</v>
      </c>
      <c r="AS215" t="e">
        <f ca="1">VLOOKUP($B215,基础表!$E:$J,5,FALSE)</f>
        <v>#N/A</v>
      </c>
      <c r="AT215" t="e">
        <f ca="1">VLOOKUP($B215,基础表!$E:$J,6,FALSE)</f>
        <v>#N/A</v>
      </c>
      <c r="AU215" t="e">
        <f ca="1">VLOOKUP($B215,基础扩展表!$E:$AG,MATCH(AU$2,基础扩展表!$E$1:$AG$1,0),FALSE)</f>
        <v>#N/A</v>
      </c>
      <c r="AV215" t="e">
        <f ca="1">VLOOKUP($B215,基础扩展表!$E:$AG,MATCH(AV$2,基础扩展表!$E$1:$AG$1,0),FALSE)</f>
        <v>#N/A</v>
      </c>
      <c r="AW215" t="e">
        <f ca="1">VLOOKUP($B215,基础扩展表!$E:$AG,MATCH(AW$2,基础扩展表!$E$1:$AG$1,0),FALSE)</f>
        <v>#N/A</v>
      </c>
      <c r="AX215" t="e">
        <f ca="1">VLOOKUP($B215,基础扩展表!$E:$AG,MATCH(AX$2,基础扩展表!$E$1:$AG$1,0),FALSE)</f>
        <v>#N/A</v>
      </c>
      <c r="AY215" t="e">
        <f ca="1">VLOOKUP($B215,基础扩展表!$E:$AG,MATCH(AY$2,基础扩展表!$E$1:$AG$1,0),FALSE)</f>
        <v>#N/A</v>
      </c>
      <c r="AZ215" t="e">
        <f ca="1">VLOOKUP($B215,基础扩展表!$E:$AG,MATCH(AZ$2,基础扩展表!$E$1:$AG$1,0),FALSE)</f>
        <v>#N/A</v>
      </c>
      <c r="BA215" t="e">
        <f ca="1">VLOOKUP($B215,基础扩展表!$E:$AG,MATCH(BA$2,基础扩展表!$E$1:$AG$1,0),FALSE)</f>
        <v>#N/A</v>
      </c>
      <c r="BB215" t="e">
        <f ca="1">VLOOKUP($B215,基础扩展表!$E:$AG,MATCH(BB$2,基础扩展表!$E$1:$AG$1,0),FALSE)</f>
        <v>#N/A</v>
      </c>
      <c r="BC215" t="e">
        <f ca="1">VLOOKUP($B215,基础扩展表!$E:$AG,MATCH(BC$2,基础扩展表!$E$1:$AG$1,0),FALSE)</f>
        <v>#N/A</v>
      </c>
      <c r="BD215" t="e">
        <f ca="1">VLOOKUP($B215,基础扩展表!$E:$AG,MATCH(BD$2,基础扩展表!$E$1:$AG$1,0),FALSE)</f>
        <v>#N/A</v>
      </c>
      <c r="BE215" t="e">
        <f ca="1">VLOOKUP($B215,基础扩展表!$E:$AG,MATCH(BE$2,基础扩展表!$E$1:$AG$1,0),FALSE)</f>
        <v>#N/A</v>
      </c>
      <c r="BF215" t="e">
        <f ca="1">VLOOKUP($B215,基础扩展表!$E:$AG,MATCH(BF$2,基础扩展表!$E$1:$AG$1,0),FALSE)</f>
        <v>#N/A</v>
      </c>
      <c r="BG215" t="e">
        <f ca="1">VLOOKUP($B215,基础扩展表!$E:$AG,MATCH(BG$2,基础扩展表!$E$1:$AG$1,0),FALSE)</f>
        <v>#N/A</v>
      </c>
      <c r="BH215" t="e">
        <f ca="1">VLOOKUP($B215,基础扩展表!$E:$AG,MATCH(BH$2,基础扩展表!$E$1:$AG$1,0),FALSE)</f>
        <v>#N/A</v>
      </c>
      <c r="BI215" t="e">
        <f ca="1">VLOOKUP($B215,基础扩展表!$E:$AG,MATCH(BI$2,基础扩展表!$E$1:$AG$1,0),FALSE)</f>
        <v>#N/A</v>
      </c>
      <c r="BJ215" t="e">
        <f ca="1">VLOOKUP($B215,基础扩展表!$E:$AG,MATCH(BJ$2,基础扩展表!$E$1:$AG$1,0),FALSE)</f>
        <v>#N/A</v>
      </c>
      <c r="BK215" t="e">
        <f ca="1">VLOOKUP($B215,基础扩展表!$E:$AG,MATCH(BK$2,基础扩展表!$E$1:$AG$1,0),FALSE)</f>
        <v>#N/A</v>
      </c>
      <c r="BL215" t="e">
        <f ca="1">VLOOKUP($B215,基础扩展表!$E:$AG,MATCH(BL$2,基础扩展表!$E$1:$AG$1,0),FALSE)</f>
        <v>#N/A</v>
      </c>
      <c r="BM215" t="e">
        <f ca="1">VLOOKUP($B215,基础扩展表!$E:$AG,MATCH(BM$2,基础扩展表!$E$1:$AG$1,0),FALSE)</f>
        <v>#N/A</v>
      </c>
      <c r="BN215" t="e">
        <f ca="1">VLOOKUP($B215,基础扩展表!$E:$AG,MATCH(BN$2,基础扩展表!$E$1:$AG$1,0),FALSE)</f>
        <v>#N/A</v>
      </c>
      <c r="BO215" t="e">
        <f ca="1">VLOOKUP($B215,基础扩展表!$E:$AG,MATCH(BO$2,基础扩展表!$E$1:$AG$1,0),FALSE)</f>
        <v>#N/A</v>
      </c>
      <c r="BP215" t="e">
        <f ca="1">VLOOKUP($B215,基础扩展表!$E:$AG,MATCH(BP$2,基础扩展表!$E$1:$AG$1,0),FALSE)</f>
        <v>#N/A</v>
      </c>
      <c r="BR215" t="e">
        <f ca="1">VLOOKUP(C215,模型表!D:H,5,FALSE)</f>
        <v>#N/A</v>
      </c>
    </row>
    <row r="216" spans="2:70" x14ac:dyDescent="0.2">
      <c r="B216" t="str">
        <f t="array" aca="1" ref="B216" ca="1">INDEX(基础表!$Y:$Y,SMALL(IF(基础表!$Z:$Z=0,ROW(基础表!$Z:$Z),999),ROW(H210)))&amp;""</f>
        <v/>
      </c>
      <c r="C216" t="e">
        <f ca="1">VLOOKUP(VLOOKUP($B216,基础表!$E:$G,3,FALSE),模型表!$C:$D,2,FALSE)</f>
        <v>#N/A</v>
      </c>
      <c r="E216" t="e">
        <f ca="1">VLOOKUP($B216,基础表!$E:$G,3,FALSE)</f>
        <v>#N/A</v>
      </c>
      <c r="G216" t="e">
        <f ca="1">VLOOKUP($E216,模型表!$C:$G,5,FALSE)</f>
        <v>#N/A</v>
      </c>
      <c r="H216" t="e">
        <f ca="1">VLOOKUP($E216,模型表!$C:$F,4,FALSE)</f>
        <v>#N/A</v>
      </c>
      <c r="I216" t="e">
        <f ca="1">VLOOKUP($E216,模型表!$C:$J,8,FALSE)</f>
        <v>#N/A</v>
      </c>
      <c r="K216" t="str">
        <f t="shared" ca="1" si="38"/>
        <v/>
      </c>
      <c r="L216" t="str">
        <f t="shared" ca="1" si="39"/>
        <v/>
      </c>
      <c r="M216" t="str">
        <f t="shared" ca="1" si="40"/>
        <v/>
      </c>
      <c r="N216" t="str">
        <f t="shared" ca="1" si="41"/>
        <v/>
      </c>
      <c r="O216" t="str">
        <f t="shared" ca="1" si="47"/>
        <v/>
      </c>
      <c r="P216" t="str">
        <f t="shared" ca="1" si="42"/>
        <v/>
      </c>
      <c r="Q216" t="e">
        <f ca="1">VLOOKUP($E216,模型表!$C:$K,9,FALSE)</f>
        <v>#N/A</v>
      </c>
      <c r="S216" t="e">
        <f ca="1">IF(VLOOKUP($E216,模型表!$C:$L,6,FALSE)=0,"",VLOOKUP($E216,模型表!$C:$L,10,FALSE))</f>
        <v>#N/A</v>
      </c>
      <c r="U216" t="e">
        <f ca="1">VLOOKUP($E216,模型表!$C:$Q,11,FALSE)</f>
        <v>#N/A</v>
      </c>
      <c r="Y216" t="e">
        <f ca="1">IF(VLOOKUP($E216,模型表!$C:$N,12,FALSE)="Death",VLOOKUP($E216,模型表!$C:$Q,13,FALSE),"")</f>
        <v>#N/A</v>
      </c>
      <c r="Z216" t="str">
        <f ca="1">IF($B216="","",IF(VLOOKUP($E216,模型表!$C:$O,12,FALSE)="PBuff","["&amp;VLOOKUP($E216,模型表!$C:Q,13,FALSE)&amp;"]","[]"))</f>
        <v/>
      </c>
      <c r="AA216" t="e">
        <f ca="1">VLOOKUP($B216,基础扩展表!$E:$I,5,FALSE)</f>
        <v>#N/A</v>
      </c>
      <c r="AB216" t="e">
        <f ca="1">VLOOKUP($B216,基础扩展表!$E:$I,4,FALSE)</f>
        <v>#N/A</v>
      </c>
      <c r="AC216" t="e">
        <f ca="1">VLOOKUP($B216,基础表!$E:$T,16,FALSE)</f>
        <v>#N/A</v>
      </c>
      <c r="AD216" t="str">
        <f t="shared" ca="1" si="36"/>
        <v/>
      </c>
      <c r="AE216" t="str">
        <f t="shared" ca="1" si="43"/>
        <v/>
      </c>
      <c r="AF216" t="str">
        <f t="shared" ca="1" si="44"/>
        <v/>
      </c>
      <c r="AH216" t="e">
        <f ca="1">VLOOKUP($B216,基础表!$E:$R,14,FALSE)</f>
        <v>#N/A</v>
      </c>
      <c r="AI216" t="e">
        <f ca="1">VLOOKUP($B216,基础表!$E:$S,13,FALSE)</f>
        <v>#N/A</v>
      </c>
      <c r="AK216" t="e">
        <f ca="1">VLOOKUP($B216,基础表!$E:$H,4,FALSE)</f>
        <v>#N/A</v>
      </c>
      <c r="AN216" s="23" t="e">
        <f t="shared" ca="1" si="37"/>
        <v>#N/A</v>
      </c>
      <c r="AO216" s="23" t="str">
        <f t="shared" ca="1" si="45"/>
        <v/>
      </c>
      <c r="AP216" s="23" t="str">
        <f t="shared" ca="1" si="46"/>
        <v/>
      </c>
      <c r="AR216" t="e">
        <f ca="1">VLOOKUP($B216,基础表!$E:$J,4,FALSE)</f>
        <v>#N/A</v>
      </c>
      <c r="AS216" t="e">
        <f ca="1">VLOOKUP($B216,基础表!$E:$J,5,FALSE)</f>
        <v>#N/A</v>
      </c>
      <c r="AT216" t="e">
        <f ca="1">VLOOKUP($B216,基础表!$E:$J,6,FALSE)</f>
        <v>#N/A</v>
      </c>
      <c r="AU216" t="e">
        <f ca="1">VLOOKUP($B216,基础扩展表!$E:$AG,MATCH(AU$2,基础扩展表!$E$1:$AG$1,0),FALSE)</f>
        <v>#N/A</v>
      </c>
      <c r="AV216" t="e">
        <f ca="1">VLOOKUP($B216,基础扩展表!$E:$AG,MATCH(AV$2,基础扩展表!$E$1:$AG$1,0),FALSE)</f>
        <v>#N/A</v>
      </c>
      <c r="AW216" t="e">
        <f ca="1">VLOOKUP($B216,基础扩展表!$E:$AG,MATCH(AW$2,基础扩展表!$E$1:$AG$1,0),FALSE)</f>
        <v>#N/A</v>
      </c>
      <c r="AX216" t="e">
        <f ca="1">VLOOKUP($B216,基础扩展表!$E:$AG,MATCH(AX$2,基础扩展表!$E$1:$AG$1,0),FALSE)</f>
        <v>#N/A</v>
      </c>
      <c r="AY216" t="e">
        <f ca="1">VLOOKUP($B216,基础扩展表!$E:$AG,MATCH(AY$2,基础扩展表!$E$1:$AG$1,0),FALSE)</f>
        <v>#N/A</v>
      </c>
      <c r="AZ216" t="e">
        <f ca="1">VLOOKUP($B216,基础扩展表!$E:$AG,MATCH(AZ$2,基础扩展表!$E$1:$AG$1,0),FALSE)</f>
        <v>#N/A</v>
      </c>
      <c r="BA216" t="e">
        <f ca="1">VLOOKUP($B216,基础扩展表!$E:$AG,MATCH(BA$2,基础扩展表!$E$1:$AG$1,0),FALSE)</f>
        <v>#N/A</v>
      </c>
      <c r="BB216" t="e">
        <f ca="1">VLOOKUP($B216,基础扩展表!$E:$AG,MATCH(BB$2,基础扩展表!$E$1:$AG$1,0),FALSE)</f>
        <v>#N/A</v>
      </c>
      <c r="BC216" t="e">
        <f ca="1">VLOOKUP($B216,基础扩展表!$E:$AG,MATCH(BC$2,基础扩展表!$E$1:$AG$1,0),FALSE)</f>
        <v>#N/A</v>
      </c>
      <c r="BD216" t="e">
        <f ca="1">VLOOKUP($B216,基础扩展表!$E:$AG,MATCH(BD$2,基础扩展表!$E$1:$AG$1,0),FALSE)</f>
        <v>#N/A</v>
      </c>
      <c r="BE216" t="e">
        <f ca="1">VLOOKUP($B216,基础扩展表!$E:$AG,MATCH(BE$2,基础扩展表!$E$1:$AG$1,0),FALSE)</f>
        <v>#N/A</v>
      </c>
      <c r="BF216" t="e">
        <f ca="1">VLOOKUP($B216,基础扩展表!$E:$AG,MATCH(BF$2,基础扩展表!$E$1:$AG$1,0),FALSE)</f>
        <v>#N/A</v>
      </c>
      <c r="BG216" t="e">
        <f ca="1">VLOOKUP($B216,基础扩展表!$E:$AG,MATCH(BG$2,基础扩展表!$E$1:$AG$1,0),FALSE)</f>
        <v>#N/A</v>
      </c>
      <c r="BH216" t="e">
        <f ca="1">VLOOKUP($B216,基础扩展表!$E:$AG,MATCH(BH$2,基础扩展表!$E$1:$AG$1,0),FALSE)</f>
        <v>#N/A</v>
      </c>
      <c r="BI216" t="e">
        <f ca="1">VLOOKUP($B216,基础扩展表!$E:$AG,MATCH(BI$2,基础扩展表!$E$1:$AG$1,0),FALSE)</f>
        <v>#N/A</v>
      </c>
      <c r="BJ216" t="e">
        <f ca="1">VLOOKUP($B216,基础扩展表!$E:$AG,MATCH(BJ$2,基础扩展表!$E$1:$AG$1,0),FALSE)</f>
        <v>#N/A</v>
      </c>
      <c r="BK216" t="e">
        <f ca="1">VLOOKUP($B216,基础扩展表!$E:$AG,MATCH(BK$2,基础扩展表!$E$1:$AG$1,0),FALSE)</f>
        <v>#N/A</v>
      </c>
      <c r="BL216" t="e">
        <f ca="1">VLOOKUP($B216,基础扩展表!$E:$AG,MATCH(BL$2,基础扩展表!$E$1:$AG$1,0),FALSE)</f>
        <v>#N/A</v>
      </c>
      <c r="BM216" t="e">
        <f ca="1">VLOOKUP($B216,基础扩展表!$E:$AG,MATCH(BM$2,基础扩展表!$E$1:$AG$1,0),FALSE)</f>
        <v>#N/A</v>
      </c>
      <c r="BN216" t="e">
        <f ca="1">VLOOKUP($B216,基础扩展表!$E:$AG,MATCH(BN$2,基础扩展表!$E$1:$AG$1,0),FALSE)</f>
        <v>#N/A</v>
      </c>
      <c r="BO216" t="e">
        <f ca="1">VLOOKUP($B216,基础扩展表!$E:$AG,MATCH(BO$2,基础扩展表!$E$1:$AG$1,0),FALSE)</f>
        <v>#N/A</v>
      </c>
      <c r="BP216" t="e">
        <f ca="1">VLOOKUP($B216,基础扩展表!$E:$AG,MATCH(BP$2,基础扩展表!$E$1:$AG$1,0),FALSE)</f>
        <v>#N/A</v>
      </c>
      <c r="BR216" t="e">
        <f ca="1">VLOOKUP(C216,模型表!D:H,5,FALSE)</f>
        <v>#N/A</v>
      </c>
    </row>
    <row r="217" spans="2:70" x14ac:dyDescent="0.2">
      <c r="B217" t="str">
        <f t="array" aca="1" ref="B217" ca="1">INDEX(基础表!$Y:$Y,SMALL(IF(基础表!$Z:$Z=0,ROW(基础表!$Z:$Z),999),ROW(H211)))&amp;""</f>
        <v/>
      </c>
      <c r="C217" t="e">
        <f ca="1">VLOOKUP(VLOOKUP($B217,基础表!$E:$G,3,FALSE),模型表!$C:$D,2,FALSE)</f>
        <v>#N/A</v>
      </c>
      <c r="E217" t="e">
        <f ca="1">VLOOKUP($B217,基础表!$E:$G,3,FALSE)</f>
        <v>#N/A</v>
      </c>
      <c r="G217" t="e">
        <f ca="1">VLOOKUP($E217,模型表!$C:$G,5,FALSE)</f>
        <v>#N/A</v>
      </c>
      <c r="H217" t="e">
        <f ca="1">VLOOKUP($E217,模型表!$C:$F,4,FALSE)</f>
        <v>#N/A</v>
      </c>
      <c r="I217" t="e">
        <f ca="1">VLOOKUP($E217,模型表!$C:$J,8,FALSE)</f>
        <v>#N/A</v>
      </c>
      <c r="K217" t="str">
        <f t="shared" ca="1" si="38"/>
        <v/>
      </c>
      <c r="L217" t="str">
        <f t="shared" ca="1" si="39"/>
        <v/>
      </c>
      <c r="M217" t="str">
        <f t="shared" ca="1" si="40"/>
        <v/>
      </c>
      <c r="N217" t="str">
        <f t="shared" ca="1" si="41"/>
        <v/>
      </c>
      <c r="O217" t="str">
        <f t="shared" ca="1" si="47"/>
        <v/>
      </c>
      <c r="P217" t="str">
        <f t="shared" ca="1" si="42"/>
        <v/>
      </c>
      <c r="Q217" t="e">
        <f ca="1">VLOOKUP($E217,模型表!$C:$K,9,FALSE)</f>
        <v>#N/A</v>
      </c>
      <c r="S217" t="e">
        <f ca="1">IF(VLOOKUP($E217,模型表!$C:$L,6,FALSE)=0,"",VLOOKUP($E217,模型表!$C:$L,10,FALSE))</f>
        <v>#N/A</v>
      </c>
      <c r="U217" t="e">
        <f ca="1">VLOOKUP($E217,模型表!$C:$Q,11,FALSE)</f>
        <v>#N/A</v>
      </c>
      <c r="Y217" t="e">
        <f ca="1">IF(VLOOKUP($E217,模型表!$C:$N,12,FALSE)="Death",VLOOKUP($E217,模型表!$C:$Q,13,FALSE),"")</f>
        <v>#N/A</v>
      </c>
      <c r="Z217" t="str">
        <f ca="1">IF($B217="","",IF(VLOOKUP($E217,模型表!$C:$O,12,FALSE)="PBuff","["&amp;VLOOKUP($E217,模型表!$C:Q,13,FALSE)&amp;"]","[]"))</f>
        <v/>
      </c>
      <c r="AA217" t="e">
        <f ca="1">VLOOKUP($B217,基础扩展表!$E:$I,5,FALSE)</f>
        <v>#N/A</v>
      </c>
      <c r="AB217" t="e">
        <f ca="1">VLOOKUP($B217,基础扩展表!$E:$I,4,FALSE)</f>
        <v>#N/A</v>
      </c>
      <c r="AC217" t="e">
        <f ca="1">VLOOKUP($B217,基础表!$E:$T,16,FALSE)</f>
        <v>#N/A</v>
      </c>
      <c r="AD217" t="str">
        <f t="shared" ca="1" si="36"/>
        <v/>
      </c>
      <c r="AE217" t="str">
        <f t="shared" ca="1" si="43"/>
        <v/>
      </c>
      <c r="AF217" t="str">
        <f t="shared" ca="1" si="44"/>
        <v/>
      </c>
      <c r="AH217" t="e">
        <f ca="1">VLOOKUP($B217,基础表!$E:$R,14,FALSE)</f>
        <v>#N/A</v>
      </c>
      <c r="AI217" t="e">
        <f ca="1">VLOOKUP($B217,基础表!$E:$S,13,FALSE)</f>
        <v>#N/A</v>
      </c>
      <c r="AK217" t="e">
        <f ca="1">VLOOKUP($B217,基础表!$E:$H,4,FALSE)</f>
        <v>#N/A</v>
      </c>
      <c r="AN217" s="23" t="e">
        <f t="shared" ca="1" si="37"/>
        <v>#N/A</v>
      </c>
      <c r="AO217" s="23" t="str">
        <f t="shared" ca="1" si="45"/>
        <v/>
      </c>
      <c r="AP217" s="23" t="str">
        <f t="shared" ca="1" si="46"/>
        <v/>
      </c>
      <c r="AR217" t="e">
        <f ca="1">VLOOKUP($B217,基础表!$E:$J,4,FALSE)</f>
        <v>#N/A</v>
      </c>
      <c r="AS217" t="e">
        <f ca="1">VLOOKUP($B217,基础表!$E:$J,5,FALSE)</f>
        <v>#N/A</v>
      </c>
      <c r="AT217" t="e">
        <f ca="1">VLOOKUP($B217,基础表!$E:$J,6,FALSE)</f>
        <v>#N/A</v>
      </c>
      <c r="AU217" t="e">
        <f ca="1">VLOOKUP($B217,基础扩展表!$E:$AG,MATCH(AU$2,基础扩展表!$E$1:$AG$1,0),FALSE)</f>
        <v>#N/A</v>
      </c>
      <c r="AV217" t="e">
        <f ca="1">VLOOKUP($B217,基础扩展表!$E:$AG,MATCH(AV$2,基础扩展表!$E$1:$AG$1,0),FALSE)</f>
        <v>#N/A</v>
      </c>
      <c r="AW217" t="e">
        <f ca="1">VLOOKUP($B217,基础扩展表!$E:$AG,MATCH(AW$2,基础扩展表!$E$1:$AG$1,0),FALSE)</f>
        <v>#N/A</v>
      </c>
      <c r="AX217" t="e">
        <f ca="1">VLOOKUP($B217,基础扩展表!$E:$AG,MATCH(AX$2,基础扩展表!$E$1:$AG$1,0),FALSE)</f>
        <v>#N/A</v>
      </c>
      <c r="AY217" t="e">
        <f ca="1">VLOOKUP($B217,基础扩展表!$E:$AG,MATCH(AY$2,基础扩展表!$E$1:$AG$1,0),FALSE)</f>
        <v>#N/A</v>
      </c>
      <c r="AZ217" t="e">
        <f ca="1">VLOOKUP($B217,基础扩展表!$E:$AG,MATCH(AZ$2,基础扩展表!$E$1:$AG$1,0),FALSE)</f>
        <v>#N/A</v>
      </c>
      <c r="BA217" t="e">
        <f ca="1">VLOOKUP($B217,基础扩展表!$E:$AG,MATCH(BA$2,基础扩展表!$E$1:$AG$1,0),FALSE)</f>
        <v>#N/A</v>
      </c>
      <c r="BB217" t="e">
        <f ca="1">VLOOKUP($B217,基础扩展表!$E:$AG,MATCH(BB$2,基础扩展表!$E$1:$AG$1,0),FALSE)</f>
        <v>#N/A</v>
      </c>
      <c r="BC217" t="e">
        <f ca="1">VLOOKUP($B217,基础扩展表!$E:$AG,MATCH(BC$2,基础扩展表!$E$1:$AG$1,0),FALSE)</f>
        <v>#N/A</v>
      </c>
      <c r="BD217" t="e">
        <f ca="1">VLOOKUP($B217,基础扩展表!$E:$AG,MATCH(BD$2,基础扩展表!$E$1:$AG$1,0),FALSE)</f>
        <v>#N/A</v>
      </c>
      <c r="BE217" t="e">
        <f ca="1">VLOOKUP($B217,基础扩展表!$E:$AG,MATCH(BE$2,基础扩展表!$E$1:$AG$1,0),FALSE)</f>
        <v>#N/A</v>
      </c>
      <c r="BF217" t="e">
        <f ca="1">VLOOKUP($B217,基础扩展表!$E:$AG,MATCH(BF$2,基础扩展表!$E$1:$AG$1,0),FALSE)</f>
        <v>#N/A</v>
      </c>
      <c r="BG217" t="e">
        <f ca="1">VLOOKUP($B217,基础扩展表!$E:$AG,MATCH(BG$2,基础扩展表!$E$1:$AG$1,0),FALSE)</f>
        <v>#N/A</v>
      </c>
      <c r="BH217" t="e">
        <f ca="1">VLOOKUP($B217,基础扩展表!$E:$AG,MATCH(BH$2,基础扩展表!$E$1:$AG$1,0),FALSE)</f>
        <v>#N/A</v>
      </c>
      <c r="BI217" t="e">
        <f ca="1">VLOOKUP($B217,基础扩展表!$E:$AG,MATCH(BI$2,基础扩展表!$E$1:$AG$1,0),FALSE)</f>
        <v>#N/A</v>
      </c>
      <c r="BJ217" t="e">
        <f ca="1">VLOOKUP($B217,基础扩展表!$E:$AG,MATCH(BJ$2,基础扩展表!$E$1:$AG$1,0),FALSE)</f>
        <v>#N/A</v>
      </c>
      <c r="BK217" t="e">
        <f ca="1">VLOOKUP($B217,基础扩展表!$E:$AG,MATCH(BK$2,基础扩展表!$E$1:$AG$1,0),FALSE)</f>
        <v>#N/A</v>
      </c>
      <c r="BL217" t="e">
        <f ca="1">VLOOKUP($B217,基础扩展表!$E:$AG,MATCH(BL$2,基础扩展表!$E$1:$AG$1,0),FALSE)</f>
        <v>#N/A</v>
      </c>
      <c r="BM217" t="e">
        <f ca="1">VLOOKUP($B217,基础扩展表!$E:$AG,MATCH(BM$2,基础扩展表!$E$1:$AG$1,0),FALSE)</f>
        <v>#N/A</v>
      </c>
      <c r="BN217" t="e">
        <f ca="1">VLOOKUP($B217,基础扩展表!$E:$AG,MATCH(BN$2,基础扩展表!$E$1:$AG$1,0),FALSE)</f>
        <v>#N/A</v>
      </c>
      <c r="BO217" t="e">
        <f ca="1">VLOOKUP($B217,基础扩展表!$E:$AG,MATCH(BO$2,基础扩展表!$E$1:$AG$1,0),FALSE)</f>
        <v>#N/A</v>
      </c>
      <c r="BP217" t="e">
        <f ca="1">VLOOKUP($B217,基础扩展表!$E:$AG,MATCH(BP$2,基础扩展表!$E$1:$AG$1,0),FALSE)</f>
        <v>#N/A</v>
      </c>
      <c r="BR217" t="e">
        <f ca="1">VLOOKUP(C217,模型表!D:H,5,FALSE)</f>
        <v>#N/A</v>
      </c>
    </row>
    <row r="218" spans="2:70" x14ac:dyDescent="0.2">
      <c r="B218" t="str">
        <f t="array" aca="1" ref="B218" ca="1">INDEX(基础表!$Y:$Y,SMALL(IF(基础表!$Z:$Z=0,ROW(基础表!$Z:$Z),999),ROW(H212)))&amp;""</f>
        <v/>
      </c>
      <c r="C218" t="e">
        <f ca="1">VLOOKUP(VLOOKUP($B218,基础表!$E:$G,3,FALSE),模型表!$C:$D,2,FALSE)</f>
        <v>#N/A</v>
      </c>
      <c r="E218" t="e">
        <f ca="1">VLOOKUP($B218,基础表!$E:$G,3,FALSE)</f>
        <v>#N/A</v>
      </c>
      <c r="G218" t="e">
        <f ca="1">VLOOKUP($E218,模型表!$C:$G,5,FALSE)</f>
        <v>#N/A</v>
      </c>
      <c r="H218" t="e">
        <f ca="1">VLOOKUP($E218,模型表!$C:$F,4,FALSE)</f>
        <v>#N/A</v>
      </c>
      <c r="I218" t="e">
        <f ca="1">VLOOKUP($E218,模型表!$C:$J,8,FALSE)</f>
        <v>#N/A</v>
      </c>
      <c r="K218" t="str">
        <f t="shared" ca="1" si="38"/>
        <v/>
      </c>
      <c r="L218" t="str">
        <f t="shared" ca="1" si="39"/>
        <v/>
      </c>
      <c r="M218" t="str">
        <f t="shared" ca="1" si="40"/>
        <v/>
      </c>
      <c r="N218" t="str">
        <f t="shared" ca="1" si="41"/>
        <v/>
      </c>
      <c r="O218" t="str">
        <f t="shared" ca="1" si="47"/>
        <v/>
      </c>
      <c r="P218" t="str">
        <f t="shared" ca="1" si="42"/>
        <v/>
      </c>
      <c r="Q218" t="e">
        <f ca="1">VLOOKUP($E218,模型表!$C:$K,9,FALSE)</f>
        <v>#N/A</v>
      </c>
      <c r="S218" t="e">
        <f ca="1">IF(VLOOKUP($E218,模型表!$C:$L,6,FALSE)=0,"",VLOOKUP($E218,模型表!$C:$L,10,FALSE))</f>
        <v>#N/A</v>
      </c>
      <c r="U218" t="e">
        <f ca="1">VLOOKUP($E218,模型表!$C:$Q,11,FALSE)</f>
        <v>#N/A</v>
      </c>
      <c r="Y218" t="e">
        <f ca="1">IF(VLOOKUP($E218,模型表!$C:$N,12,FALSE)="Death",VLOOKUP($E218,模型表!$C:$Q,13,FALSE),"")</f>
        <v>#N/A</v>
      </c>
      <c r="Z218" t="str">
        <f ca="1">IF($B218="","",IF(VLOOKUP($E218,模型表!$C:$O,12,FALSE)="PBuff","["&amp;VLOOKUP($E218,模型表!$C:Q,13,FALSE)&amp;"]","[]"))</f>
        <v/>
      </c>
      <c r="AA218" t="e">
        <f ca="1">VLOOKUP($B218,基础扩展表!$E:$I,5,FALSE)</f>
        <v>#N/A</v>
      </c>
      <c r="AB218" t="e">
        <f ca="1">VLOOKUP($B218,基础扩展表!$E:$I,4,FALSE)</f>
        <v>#N/A</v>
      </c>
      <c r="AC218" t="e">
        <f ca="1">VLOOKUP($B218,基础表!$E:$T,16,FALSE)</f>
        <v>#N/A</v>
      </c>
      <c r="AD218" t="str">
        <f t="shared" ca="1" si="36"/>
        <v/>
      </c>
      <c r="AE218" t="str">
        <f t="shared" ca="1" si="43"/>
        <v/>
      </c>
      <c r="AF218" t="str">
        <f t="shared" ca="1" si="44"/>
        <v/>
      </c>
      <c r="AH218" t="e">
        <f ca="1">VLOOKUP($B218,基础表!$E:$R,14,FALSE)</f>
        <v>#N/A</v>
      </c>
      <c r="AI218" t="e">
        <f ca="1">VLOOKUP($B218,基础表!$E:$S,13,FALSE)</f>
        <v>#N/A</v>
      </c>
      <c r="AK218" t="e">
        <f ca="1">VLOOKUP($B218,基础表!$E:$H,4,FALSE)</f>
        <v>#N/A</v>
      </c>
      <c r="AN218" s="23" t="e">
        <f t="shared" ca="1" si="37"/>
        <v>#N/A</v>
      </c>
      <c r="AO218" s="23" t="str">
        <f t="shared" ca="1" si="45"/>
        <v/>
      </c>
      <c r="AP218" s="23" t="str">
        <f t="shared" ca="1" si="46"/>
        <v/>
      </c>
      <c r="AR218" t="e">
        <f ca="1">VLOOKUP($B218,基础表!$E:$J,4,FALSE)</f>
        <v>#N/A</v>
      </c>
      <c r="AS218" t="e">
        <f ca="1">VLOOKUP($B218,基础表!$E:$J,5,FALSE)</f>
        <v>#N/A</v>
      </c>
      <c r="AT218" t="e">
        <f ca="1">VLOOKUP($B218,基础表!$E:$J,6,FALSE)</f>
        <v>#N/A</v>
      </c>
      <c r="AU218" t="e">
        <f ca="1">VLOOKUP($B218,基础扩展表!$E:$AG,MATCH(AU$2,基础扩展表!$E$1:$AG$1,0),FALSE)</f>
        <v>#N/A</v>
      </c>
      <c r="AV218" t="e">
        <f ca="1">VLOOKUP($B218,基础扩展表!$E:$AG,MATCH(AV$2,基础扩展表!$E$1:$AG$1,0),FALSE)</f>
        <v>#N/A</v>
      </c>
      <c r="AW218" t="e">
        <f ca="1">VLOOKUP($B218,基础扩展表!$E:$AG,MATCH(AW$2,基础扩展表!$E$1:$AG$1,0),FALSE)</f>
        <v>#N/A</v>
      </c>
      <c r="AX218" t="e">
        <f ca="1">VLOOKUP($B218,基础扩展表!$E:$AG,MATCH(AX$2,基础扩展表!$E$1:$AG$1,0),FALSE)</f>
        <v>#N/A</v>
      </c>
      <c r="AY218" t="e">
        <f ca="1">VLOOKUP($B218,基础扩展表!$E:$AG,MATCH(AY$2,基础扩展表!$E$1:$AG$1,0),FALSE)</f>
        <v>#N/A</v>
      </c>
      <c r="AZ218" t="e">
        <f ca="1">VLOOKUP($B218,基础扩展表!$E:$AG,MATCH(AZ$2,基础扩展表!$E$1:$AG$1,0),FALSE)</f>
        <v>#N/A</v>
      </c>
      <c r="BA218" t="e">
        <f ca="1">VLOOKUP($B218,基础扩展表!$E:$AG,MATCH(BA$2,基础扩展表!$E$1:$AG$1,0),FALSE)</f>
        <v>#N/A</v>
      </c>
      <c r="BB218" t="e">
        <f ca="1">VLOOKUP($B218,基础扩展表!$E:$AG,MATCH(BB$2,基础扩展表!$E$1:$AG$1,0),FALSE)</f>
        <v>#N/A</v>
      </c>
      <c r="BC218" t="e">
        <f ca="1">VLOOKUP($B218,基础扩展表!$E:$AG,MATCH(BC$2,基础扩展表!$E$1:$AG$1,0),FALSE)</f>
        <v>#N/A</v>
      </c>
      <c r="BD218" t="e">
        <f ca="1">VLOOKUP($B218,基础扩展表!$E:$AG,MATCH(BD$2,基础扩展表!$E$1:$AG$1,0),FALSE)</f>
        <v>#N/A</v>
      </c>
      <c r="BE218" t="e">
        <f ca="1">VLOOKUP($B218,基础扩展表!$E:$AG,MATCH(BE$2,基础扩展表!$E$1:$AG$1,0),FALSE)</f>
        <v>#N/A</v>
      </c>
      <c r="BF218" t="e">
        <f ca="1">VLOOKUP($B218,基础扩展表!$E:$AG,MATCH(BF$2,基础扩展表!$E$1:$AG$1,0),FALSE)</f>
        <v>#N/A</v>
      </c>
      <c r="BG218" t="e">
        <f ca="1">VLOOKUP($B218,基础扩展表!$E:$AG,MATCH(BG$2,基础扩展表!$E$1:$AG$1,0),FALSE)</f>
        <v>#N/A</v>
      </c>
      <c r="BH218" t="e">
        <f ca="1">VLOOKUP($B218,基础扩展表!$E:$AG,MATCH(BH$2,基础扩展表!$E$1:$AG$1,0),FALSE)</f>
        <v>#N/A</v>
      </c>
      <c r="BI218" t="e">
        <f ca="1">VLOOKUP($B218,基础扩展表!$E:$AG,MATCH(BI$2,基础扩展表!$E$1:$AG$1,0),FALSE)</f>
        <v>#N/A</v>
      </c>
      <c r="BJ218" t="e">
        <f ca="1">VLOOKUP($B218,基础扩展表!$E:$AG,MATCH(BJ$2,基础扩展表!$E$1:$AG$1,0),FALSE)</f>
        <v>#N/A</v>
      </c>
      <c r="BK218" t="e">
        <f ca="1">VLOOKUP($B218,基础扩展表!$E:$AG,MATCH(BK$2,基础扩展表!$E$1:$AG$1,0),FALSE)</f>
        <v>#N/A</v>
      </c>
      <c r="BL218" t="e">
        <f ca="1">VLOOKUP($B218,基础扩展表!$E:$AG,MATCH(BL$2,基础扩展表!$E$1:$AG$1,0),FALSE)</f>
        <v>#N/A</v>
      </c>
      <c r="BM218" t="e">
        <f ca="1">VLOOKUP($B218,基础扩展表!$E:$AG,MATCH(BM$2,基础扩展表!$E$1:$AG$1,0),FALSE)</f>
        <v>#N/A</v>
      </c>
      <c r="BN218" t="e">
        <f ca="1">VLOOKUP($B218,基础扩展表!$E:$AG,MATCH(BN$2,基础扩展表!$E$1:$AG$1,0),FALSE)</f>
        <v>#N/A</v>
      </c>
      <c r="BO218" t="e">
        <f ca="1">VLOOKUP($B218,基础扩展表!$E:$AG,MATCH(BO$2,基础扩展表!$E$1:$AG$1,0),FALSE)</f>
        <v>#N/A</v>
      </c>
      <c r="BP218" t="e">
        <f ca="1">VLOOKUP($B218,基础扩展表!$E:$AG,MATCH(BP$2,基础扩展表!$E$1:$AG$1,0),FALSE)</f>
        <v>#N/A</v>
      </c>
      <c r="BR218" t="e">
        <f ca="1">VLOOKUP(C218,模型表!D:H,5,FALSE)</f>
        <v>#N/A</v>
      </c>
    </row>
    <row r="219" spans="2:70" x14ac:dyDescent="0.2">
      <c r="B219" t="str">
        <f t="array" aca="1" ref="B219" ca="1">INDEX(基础表!$Y:$Y,SMALL(IF(基础表!$Z:$Z=0,ROW(基础表!$Z:$Z),999),ROW(H213)))&amp;""</f>
        <v/>
      </c>
      <c r="C219" t="e">
        <f ca="1">VLOOKUP(VLOOKUP($B219,基础表!$E:$G,3,FALSE),模型表!$C:$D,2,FALSE)</f>
        <v>#N/A</v>
      </c>
      <c r="E219" t="e">
        <f ca="1">VLOOKUP($B219,基础表!$E:$G,3,FALSE)</f>
        <v>#N/A</v>
      </c>
      <c r="G219" t="e">
        <f ca="1">VLOOKUP($E219,模型表!$C:$G,5,FALSE)</f>
        <v>#N/A</v>
      </c>
      <c r="H219" t="e">
        <f ca="1">VLOOKUP($E219,模型表!$C:$F,4,FALSE)</f>
        <v>#N/A</v>
      </c>
      <c r="I219" t="e">
        <f ca="1">VLOOKUP($E219,模型表!$C:$J,8,FALSE)</f>
        <v>#N/A</v>
      </c>
      <c r="K219" t="str">
        <f t="shared" ca="1" si="38"/>
        <v/>
      </c>
      <c r="L219" t="str">
        <f t="shared" ca="1" si="39"/>
        <v/>
      </c>
      <c r="M219" t="str">
        <f t="shared" ca="1" si="40"/>
        <v/>
      </c>
      <c r="N219" t="str">
        <f t="shared" ca="1" si="41"/>
        <v/>
      </c>
      <c r="O219" t="str">
        <f t="shared" ca="1" si="47"/>
        <v/>
      </c>
      <c r="P219" t="str">
        <f t="shared" ca="1" si="42"/>
        <v/>
      </c>
      <c r="Q219" t="e">
        <f ca="1">VLOOKUP($E219,模型表!$C:$K,9,FALSE)</f>
        <v>#N/A</v>
      </c>
      <c r="S219" t="e">
        <f ca="1">IF(VLOOKUP($E219,模型表!$C:$L,6,FALSE)=0,"",VLOOKUP($E219,模型表!$C:$L,10,FALSE))</f>
        <v>#N/A</v>
      </c>
      <c r="U219" t="e">
        <f ca="1">VLOOKUP($E219,模型表!$C:$Q,11,FALSE)</f>
        <v>#N/A</v>
      </c>
      <c r="Y219" t="e">
        <f ca="1">IF(VLOOKUP($E219,模型表!$C:$N,12,FALSE)="Death",VLOOKUP($E219,模型表!$C:$Q,13,FALSE),"")</f>
        <v>#N/A</v>
      </c>
      <c r="Z219" t="str">
        <f ca="1">IF($B219="","",IF(VLOOKUP($E219,模型表!$C:$O,12,FALSE)="PBuff","["&amp;VLOOKUP($E219,模型表!$C:Q,13,FALSE)&amp;"]","[]"))</f>
        <v/>
      </c>
      <c r="AA219" t="e">
        <f ca="1">VLOOKUP($B219,基础扩展表!$E:$I,5,FALSE)</f>
        <v>#N/A</v>
      </c>
      <c r="AB219" t="e">
        <f ca="1">VLOOKUP($B219,基础扩展表!$E:$I,4,FALSE)</f>
        <v>#N/A</v>
      </c>
      <c r="AC219" t="e">
        <f ca="1">VLOOKUP($B219,基础表!$E:$T,16,FALSE)</f>
        <v>#N/A</v>
      </c>
      <c r="AD219" t="str">
        <f t="shared" ca="1" si="36"/>
        <v/>
      </c>
      <c r="AE219" t="str">
        <f t="shared" ca="1" si="43"/>
        <v/>
      </c>
      <c r="AF219" t="str">
        <f t="shared" ca="1" si="44"/>
        <v/>
      </c>
      <c r="AH219" t="e">
        <f ca="1">VLOOKUP($B219,基础表!$E:$R,14,FALSE)</f>
        <v>#N/A</v>
      </c>
      <c r="AI219" t="e">
        <f ca="1">VLOOKUP($B219,基础表!$E:$S,13,FALSE)</f>
        <v>#N/A</v>
      </c>
      <c r="AK219" t="e">
        <f ca="1">VLOOKUP($B219,基础表!$E:$H,4,FALSE)</f>
        <v>#N/A</v>
      </c>
      <c r="AN219" s="23" t="e">
        <f t="shared" ca="1" si="37"/>
        <v>#N/A</v>
      </c>
      <c r="AO219" s="23" t="str">
        <f t="shared" ca="1" si="45"/>
        <v/>
      </c>
      <c r="AP219" s="23" t="str">
        <f t="shared" ca="1" si="46"/>
        <v/>
      </c>
      <c r="AR219" t="e">
        <f ca="1">VLOOKUP($B219,基础表!$E:$J,4,FALSE)</f>
        <v>#N/A</v>
      </c>
      <c r="AS219" t="e">
        <f ca="1">VLOOKUP($B219,基础表!$E:$J,5,FALSE)</f>
        <v>#N/A</v>
      </c>
      <c r="AT219" t="e">
        <f ca="1">VLOOKUP($B219,基础表!$E:$J,6,FALSE)</f>
        <v>#N/A</v>
      </c>
      <c r="AU219" t="e">
        <f ca="1">VLOOKUP($B219,基础扩展表!$E:$AG,MATCH(AU$2,基础扩展表!$E$1:$AG$1,0),FALSE)</f>
        <v>#N/A</v>
      </c>
      <c r="AV219" t="e">
        <f ca="1">VLOOKUP($B219,基础扩展表!$E:$AG,MATCH(AV$2,基础扩展表!$E$1:$AG$1,0),FALSE)</f>
        <v>#N/A</v>
      </c>
      <c r="AW219" t="e">
        <f ca="1">VLOOKUP($B219,基础扩展表!$E:$AG,MATCH(AW$2,基础扩展表!$E$1:$AG$1,0),FALSE)</f>
        <v>#N/A</v>
      </c>
      <c r="AX219" t="e">
        <f ca="1">VLOOKUP($B219,基础扩展表!$E:$AG,MATCH(AX$2,基础扩展表!$E$1:$AG$1,0),FALSE)</f>
        <v>#N/A</v>
      </c>
      <c r="AY219" t="e">
        <f ca="1">VLOOKUP($B219,基础扩展表!$E:$AG,MATCH(AY$2,基础扩展表!$E$1:$AG$1,0),FALSE)</f>
        <v>#N/A</v>
      </c>
      <c r="AZ219" t="e">
        <f ca="1">VLOOKUP($B219,基础扩展表!$E:$AG,MATCH(AZ$2,基础扩展表!$E$1:$AG$1,0),FALSE)</f>
        <v>#N/A</v>
      </c>
      <c r="BA219" t="e">
        <f ca="1">VLOOKUP($B219,基础扩展表!$E:$AG,MATCH(BA$2,基础扩展表!$E$1:$AG$1,0),FALSE)</f>
        <v>#N/A</v>
      </c>
      <c r="BB219" t="e">
        <f ca="1">VLOOKUP($B219,基础扩展表!$E:$AG,MATCH(BB$2,基础扩展表!$E$1:$AG$1,0),FALSE)</f>
        <v>#N/A</v>
      </c>
      <c r="BC219" t="e">
        <f ca="1">VLOOKUP($B219,基础扩展表!$E:$AG,MATCH(BC$2,基础扩展表!$E$1:$AG$1,0),FALSE)</f>
        <v>#N/A</v>
      </c>
      <c r="BD219" t="e">
        <f ca="1">VLOOKUP($B219,基础扩展表!$E:$AG,MATCH(BD$2,基础扩展表!$E$1:$AG$1,0),FALSE)</f>
        <v>#N/A</v>
      </c>
      <c r="BE219" t="e">
        <f ca="1">VLOOKUP($B219,基础扩展表!$E:$AG,MATCH(BE$2,基础扩展表!$E$1:$AG$1,0),FALSE)</f>
        <v>#N/A</v>
      </c>
      <c r="BF219" t="e">
        <f ca="1">VLOOKUP($B219,基础扩展表!$E:$AG,MATCH(BF$2,基础扩展表!$E$1:$AG$1,0),FALSE)</f>
        <v>#N/A</v>
      </c>
      <c r="BG219" t="e">
        <f ca="1">VLOOKUP($B219,基础扩展表!$E:$AG,MATCH(BG$2,基础扩展表!$E$1:$AG$1,0),FALSE)</f>
        <v>#N/A</v>
      </c>
      <c r="BH219" t="e">
        <f ca="1">VLOOKUP($B219,基础扩展表!$E:$AG,MATCH(BH$2,基础扩展表!$E$1:$AG$1,0),FALSE)</f>
        <v>#N/A</v>
      </c>
      <c r="BI219" t="e">
        <f ca="1">VLOOKUP($B219,基础扩展表!$E:$AG,MATCH(BI$2,基础扩展表!$E$1:$AG$1,0),FALSE)</f>
        <v>#N/A</v>
      </c>
      <c r="BJ219" t="e">
        <f ca="1">VLOOKUP($B219,基础扩展表!$E:$AG,MATCH(BJ$2,基础扩展表!$E$1:$AG$1,0),FALSE)</f>
        <v>#N/A</v>
      </c>
      <c r="BK219" t="e">
        <f ca="1">VLOOKUP($B219,基础扩展表!$E:$AG,MATCH(BK$2,基础扩展表!$E$1:$AG$1,0),FALSE)</f>
        <v>#N/A</v>
      </c>
      <c r="BL219" t="e">
        <f ca="1">VLOOKUP($B219,基础扩展表!$E:$AG,MATCH(BL$2,基础扩展表!$E$1:$AG$1,0),FALSE)</f>
        <v>#N/A</v>
      </c>
      <c r="BM219" t="e">
        <f ca="1">VLOOKUP($B219,基础扩展表!$E:$AG,MATCH(BM$2,基础扩展表!$E$1:$AG$1,0),FALSE)</f>
        <v>#N/A</v>
      </c>
      <c r="BN219" t="e">
        <f ca="1">VLOOKUP($B219,基础扩展表!$E:$AG,MATCH(BN$2,基础扩展表!$E$1:$AG$1,0),FALSE)</f>
        <v>#N/A</v>
      </c>
      <c r="BO219" t="e">
        <f ca="1">VLOOKUP($B219,基础扩展表!$E:$AG,MATCH(BO$2,基础扩展表!$E$1:$AG$1,0),FALSE)</f>
        <v>#N/A</v>
      </c>
      <c r="BP219" t="e">
        <f ca="1">VLOOKUP($B219,基础扩展表!$E:$AG,MATCH(BP$2,基础扩展表!$E$1:$AG$1,0),FALSE)</f>
        <v>#N/A</v>
      </c>
      <c r="BR219" t="e">
        <f ca="1">VLOOKUP(C219,模型表!D:H,5,FALSE)</f>
        <v>#N/A</v>
      </c>
    </row>
    <row r="220" spans="2:70" x14ac:dyDescent="0.2">
      <c r="B220" t="str">
        <f t="array" aca="1" ref="B220" ca="1">INDEX(基础表!$Y:$Y,SMALL(IF(基础表!$Z:$Z=0,ROW(基础表!$Z:$Z),999),ROW(H214)))&amp;""</f>
        <v/>
      </c>
      <c r="C220" t="e">
        <f ca="1">VLOOKUP(VLOOKUP($B220,基础表!$E:$G,3,FALSE),模型表!$C:$D,2,FALSE)</f>
        <v>#N/A</v>
      </c>
      <c r="E220" t="e">
        <f ca="1">VLOOKUP($B220,基础表!$E:$G,3,FALSE)</f>
        <v>#N/A</v>
      </c>
      <c r="G220" t="e">
        <f ca="1">VLOOKUP($E220,模型表!$C:$G,5,FALSE)</f>
        <v>#N/A</v>
      </c>
      <c r="H220" t="e">
        <f ca="1">VLOOKUP($E220,模型表!$C:$F,4,FALSE)</f>
        <v>#N/A</v>
      </c>
      <c r="I220" t="e">
        <f ca="1">VLOOKUP($E220,模型表!$C:$J,8,FALSE)</f>
        <v>#N/A</v>
      </c>
      <c r="K220" t="str">
        <f t="shared" ca="1" si="38"/>
        <v/>
      </c>
      <c r="L220" t="str">
        <f t="shared" ca="1" si="39"/>
        <v/>
      </c>
      <c r="M220" t="str">
        <f t="shared" ca="1" si="40"/>
        <v/>
      </c>
      <c r="N220" t="str">
        <f t="shared" ca="1" si="41"/>
        <v/>
      </c>
      <c r="O220" t="str">
        <f t="shared" ca="1" si="47"/>
        <v/>
      </c>
      <c r="P220" t="str">
        <f t="shared" ca="1" si="42"/>
        <v/>
      </c>
      <c r="Q220" t="e">
        <f ca="1">VLOOKUP($E220,模型表!$C:$K,9,FALSE)</f>
        <v>#N/A</v>
      </c>
      <c r="S220" t="e">
        <f ca="1">IF(VLOOKUP($E220,模型表!$C:$L,6,FALSE)=0,"",VLOOKUP($E220,模型表!$C:$L,10,FALSE))</f>
        <v>#N/A</v>
      </c>
      <c r="U220" t="e">
        <f ca="1">VLOOKUP($E220,模型表!$C:$Q,11,FALSE)</f>
        <v>#N/A</v>
      </c>
      <c r="Y220" t="e">
        <f ca="1">IF(VLOOKUP($E220,模型表!$C:$N,12,FALSE)="Death",VLOOKUP($E220,模型表!$C:$Q,13,FALSE),"")</f>
        <v>#N/A</v>
      </c>
      <c r="Z220" t="str">
        <f ca="1">IF($B220="","",IF(VLOOKUP($E220,模型表!$C:$O,12,FALSE)="PBuff","["&amp;VLOOKUP($E220,模型表!$C:Q,13,FALSE)&amp;"]","[]"))</f>
        <v/>
      </c>
      <c r="AA220" t="e">
        <f ca="1">VLOOKUP($B220,基础扩展表!$E:$I,5,FALSE)</f>
        <v>#N/A</v>
      </c>
      <c r="AB220" t="e">
        <f ca="1">VLOOKUP($B220,基础扩展表!$E:$I,4,FALSE)</f>
        <v>#N/A</v>
      </c>
      <c r="AC220" t="e">
        <f ca="1">VLOOKUP($B220,基础表!$E:$T,16,FALSE)</f>
        <v>#N/A</v>
      </c>
      <c r="AD220" t="str">
        <f t="shared" ca="1" si="36"/>
        <v/>
      </c>
      <c r="AE220" t="str">
        <f t="shared" ca="1" si="43"/>
        <v/>
      </c>
      <c r="AF220" t="str">
        <f t="shared" ca="1" si="44"/>
        <v/>
      </c>
      <c r="AH220" t="e">
        <f ca="1">VLOOKUP($B220,基础表!$E:$R,14,FALSE)</f>
        <v>#N/A</v>
      </c>
      <c r="AI220" t="e">
        <f ca="1">VLOOKUP($B220,基础表!$E:$S,13,FALSE)</f>
        <v>#N/A</v>
      </c>
      <c r="AK220" t="e">
        <f ca="1">VLOOKUP($B220,基础表!$E:$H,4,FALSE)</f>
        <v>#N/A</v>
      </c>
      <c r="AN220" s="23" t="e">
        <f t="shared" ca="1" si="37"/>
        <v>#N/A</v>
      </c>
      <c r="AO220" s="23" t="str">
        <f t="shared" ca="1" si="45"/>
        <v/>
      </c>
      <c r="AP220" s="23" t="str">
        <f t="shared" ca="1" si="46"/>
        <v/>
      </c>
      <c r="AR220" t="e">
        <f ca="1">VLOOKUP($B220,基础表!$E:$J,4,FALSE)</f>
        <v>#N/A</v>
      </c>
      <c r="AS220" t="e">
        <f ca="1">VLOOKUP($B220,基础表!$E:$J,5,FALSE)</f>
        <v>#N/A</v>
      </c>
      <c r="AT220" t="e">
        <f ca="1">VLOOKUP($B220,基础表!$E:$J,6,FALSE)</f>
        <v>#N/A</v>
      </c>
      <c r="AU220" t="e">
        <f ca="1">VLOOKUP($B220,基础扩展表!$E:$AG,MATCH(AU$2,基础扩展表!$E$1:$AG$1,0),FALSE)</f>
        <v>#N/A</v>
      </c>
      <c r="AV220" t="e">
        <f ca="1">VLOOKUP($B220,基础扩展表!$E:$AG,MATCH(AV$2,基础扩展表!$E$1:$AG$1,0),FALSE)</f>
        <v>#N/A</v>
      </c>
      <c r="AW220" t="e">
        <f ca="1">VLOOKUP($B220,基础扩展表!$E:$AG,MATCH(AW$2,基础扩展表!$E$1:$AG$1,0),FALSE)</f>
        <v>#N/A</v>
      </c>
      <c r="AX220" t="e">
        <f ca="1">VLOOKUP($B220,基础扩展表!$E:$AG,MATCH(AX$2,基础扩展表!$E$1:$AG$1,0),FALSE)</f>
        <v>#N/A</v>
      </c>
      <c r="AY220" t="e">
        <f ca="1">VLOOKUP($B220,基础扩展表!$E:$AG,MATCH(AY$2,基础扩展表!$E$1:$AG$1,0),FALSE)</f>
        <v>#N/A</v>
      </c>
      <c r="AZ220" t="e">
        <f ca="1">VLOOKUP($B220,基础扩展表!$E:$AG,MATCH(AZ$2,基础扩展表!$E$1:$AG$1,0),FALSE)</f>
        <v>#N/A</v>
      </c>
      <c r="BA220" t="e">
        <f ca="1">VLOOKUP($B220,基础扩展表!$E:$AG,MATCH(BA$2,基础扩展表!$E$1:$AG$1,0),FALSE)</f>
        <v>#N/A</v>
      </c>
      <c r="BB220" t="e">
        <f ca="1">VLOOKUP($B220,基础扩展表!$E:$AG,MATCH(BB$2,基础扩展表!$E$1:$AG$1,0),FALSE)</f>
        <v>#N/A</v>
      </c>
      <c r="BC220" t="e">
        <f ca="1">VLOOKUP($B220,基础扩展表!$E:$AG,MATCH(BC$2,基础扩展表!$E$1:$AG$1,0),FALSE)</f>
        <v>#N/A</v>
      </c>
      <c r="BD220" t="e">
        <f ca="1">VLOOKUP($B220,基础扩展表!$E:$AG,MATCH(BD$2,基础扩展表!$E$1:$AG$1,0),FALSE)</f>
        <v>#N/A</v>
      </c>
      <c r="BE220" t="e">
        <f ca="1">VLOOKUP($B220,基础扩展表!$E:$AG,MATCH(BE$2,基础扩展表!$E$1:$AG$1,0),FALSE)</f>
        <v>#N/A</v>
      </c>
      <c r="BF220" t="e">
        <f ca="1">VLOOKUP($B220,基础扩展表!$E:$AG,MATCH(BF$2,基础扩展表!$E$1:$AG$1,0),FALSE)</f>
        <v>#N/A</v>
      </c>
      <c r="BG220" t="e">
        <f ca="1">VLOOKUP($B220,基础扩展表!$E:$AG,MATCH(BG$2,基础扩展表!$E$1:$AG$1,0),FALSE)</f>
        <v>#N/A</v>
      </c>
      <c r="BH220" t="e">
        <f ca="1">VLOOKUP($B220,基础扩展表!$E:$AG,MATCH(BH$2,基础扩展表!$E$1:$AG$1,0),FALSE)</f>
        <v>#N/A</v>
      </c>
      <c r="BI220" t="e">
        <f ca="1">VLOOKUP($B220,基础扩展表!$E:$AG,MATCH(BI$2,基础扩展表!$E$1:$AG$1,0),FALSE)</f>
        <v>#N/A</v>
      </c>
      <c r="BJ220" t="e">
        <f ca="1">VLOOKUP($B220,基础扩展表!$E:$AG,MATCH(BJ$2,基础扩展表!$E$1:$AG$1,0),FALSE)</f>
        <v>#N/A</v>
      </c>
      <c r="BK220" t="e">
        <f ca="1">VLOOKUP($B220,基础扩展表!$E:$AG,MATCH(BK$2,基础扩展表!$E$1:$AG$1,0),FALSE)</f>
        <v>#N/A</v>
      </c>
      <c r="BL220" t="e">
        <f ca="1">VLOOKUP($B220,基础扩展表!$E:$AG,MATCH(BL$2,基础扩展表!$E$1:$AG$1,0),FALSE)</f>
        <v>#N/A</v>
      </c>
      <c r="BM220" t="e">
        <f ca="1">VLOOKUP($B220,基础扩展表!$E:$AG,MATCH(BM$2,基础扩展表!$E$1:$AG$1,0),FALSE)</f>
        <v>#N/A</v>
      </c>
      <c r="BN220" t="e">
        <f ca="1">VLOOKUP($B220,基础扩展表!$E:$AG,MATCH(BN$2,基础扩展表!$E$1:$AG$1,0),FALSE)</f>
        <v>#N/A</v>
      </c>
      <c r="BO220" t="e">
        <f ca="1">VLOOKUP($B220,基础扩展表!$E:$AG,MATCH(BO$2,基础扩展表!$E$1:$AG$1,0),FALSE)</f>
        <v>#N/A</v>
      </c>
      <c r="BP220" t="e">
        <f ca="1">VLOOKUP($B220,基础扩展表!$E:$AG,MATCH(BP$2,基础扩展表!$E$1:$AG$1,0),FALSE)</f>
        <v>#N/A</v>
      </c>
      <c r="BR220" t="e">
        <f ca="1">VLOOKUP(C220,模型表!D:H,5,FALSE)</f>
        <v>#N/A</v>
      </c>
    </row>
    <row r="221" spans="2:70" x14ac:dyDescent="0.2">
      <c r="B221" t="str">
        <f t="array" aca="1" ref="B221" ca="1">INDEX(基础表!$Y:$Y,SMALL(IF(基础表!$Z:$Z=0,ROW(基础表!$Z:$Z),999),ROW(H215)))&amp;""</f>
        <v/>
      </c>
      <c r="C221" t="e">
        <f ca="1">VLOOKUP(VLOOKUP($B221,基础表!$E:$G,3,FALSE),模型表!$C:$D,2,FALSE)</f>
        <v>#N/A</v>
      </c>
      <c r="E221" t="e">
        <f ca="1">VLOOKUP($B221,基础表!$E:$G,3,FALSE)</f>
        <v>#N/A</v>
      </c>
      <c r="G221" t="e">
        <f ca="1">VLOOKUP($E221,模型表!$C:$G,5,FALSE)</f>
        <v>#N/A</v>
      </c>
      <c r="H221" t="e">
        <f ca="1">VLOOKUP($E221,模型表!$C:$F,4,FALSE)</f>
        <v>#N/A</v>
      </c>
      <c r="I221" t="e">
        <f ca="1">VLOOKUP($E221,模型表!$C:$J,8,FALSE)</f>
        <v>#N/A</v>
      </c>
      <c r="K221" t="str">
        <f t="shared" ca="1" si="38"/>
        <v/>
      </c>
      <c r="L221" t="str">
        <f t="shared" ca="1" si="39"/>
        <v/>
      </c>
      <c r="M221" t="str">
        <f t="shared" ca="1" si="40"/>
        <v/>
      </c>
      <c r="N221" t="str">
        <f t="shared" ca="1" si="41"/>
        <v/>
      </c>
      <c r="O221" t="str">
        <f t="shared" ca="1" si="47"/>
        <v/>
      </c>
      <c r="P221" t="str">
        <f t="shared" ca="1" si="42"/>
        <v/>
      </c>
      <c r="Q221" t="e">
        <f ca="1">VLOOKUP($E221,模型表!$C:$K,9,FALSE)</f>
        <v>#N/A</v>
      </c>
      <c r="S221" t="e">
        <f ca="1">IF(VLOOKUP($E221,模型表!$C:$L,6,FALSE)=0,"",VLOOKUP($E221,模型表!$C:$L,10,FALSE))</f>
        <v>#N/A</v>
      </c>
      <c r="U221" t="e">
        <f ca="1">VLOOKUP($E221,模型表!$C:$Q,11,FALSE)</f>
        <v>#N/A</v>
      </c>
      <c r="Y221" t="e">
        <f ca="1">IF(VLOOKUP($E221,模型表!$C:$N,12,FALSE)="Death",VLOOKUP($E221,模型表!$C:$Q,13,FALSE),"")</f>
        <v>#N/A</v>
      </c>
      <c r="Z221" t="str">
        <f ca="1">IF($B221="","",IF(VLOOKUP($E221,模型表!$C:$O,12,FALSE)="PBuff","["&amp;VLOOKUP($E221,模型表!$C:Q,13,FALSE)&amp;"]","[]"))</f>
        <v/>
      </c>
      <c r="AA221" t="e">
        <f ca="1">VLOOKUP($B221,基础扩展表!$E:$I,5,FALSE)</f>
        <v>#N/A</v>
      </c>
      <c r="AB221" t="e">
        <f ca="1">VLOOKUP($B221,基础扩展表!$E:$I,4,FALSE)</f>
        <v>#N/A</v>
      </c>
      <c r="AC221" t="e">
        <f ca="1">VLOOKUP($B221,基础表!$E:$T,16,FALSE)</f>
        <v>#N/A</v>
      </c>
      <c r="AD221" t="str">
        <f t="shared" ca="1" si="36"/>
        <v/>
      </c>
      <c r="AE221" t="str">
        <f t="shared" ca="1" si="43"/>
        <v/>
      </c>
      <c r="AF221" t="str">
        <f t="shared" ca="1" si="44"/>
        <v/>
      </c>
      <c r="AH221" t="e">
        <f ca="1">VLOOKUP($B221,基础表!$E:$R,14,FALSE)</f>
        <v>#N/A</v>
      </c>
      <c r="AI221" t="e">
        <f ca="1">VLOOKUP($B221,基础表!$E:$S,13,FALSE)</f>
        <v>#N/A</v>
      </c>
      <c r="AK221" t="e">
        <f ca="1">VLOOKUP($B221,基础表!$E:$H,4,FALSE)</f>
        <v>#N/A</v>
      </c>
      <c r="AN221" s="23" t="e">
        <f t="shared" ca="1" si="37"/>
        <v>#N/A</v>
      </c>
      <c r="AO221" s="23" t="str">
        <f t="shared" ca="1" si="45"/>
        <v/>
      </c>
      <c r="AP221" s="23" t="str">
        <f t="shared" ca="1" si="46"/>
        <v/>
      </c>
      <c r="AR221" t="e">
        <f ca="1">VLOOKUP($B221,基础表!$E:$J,4,FALSE)</f>
        <v>#N/A</v>
      </c>
      <c r="AS221" t="e">
        <f ca="1">VLOOKUP($B221,基础表!$E:$J,5,FALSE)</f>
        <v>#N/A</v>
      </c>
      <c r="AT221" t="e">
        <f ca="1">VLOOKUP($B221,基础表!$E:$J,6,FALSE)</f>
        <v>#N/A</v>
      </c>
      <c r="AU221" t="e">
        <f ca="1">VLOOKUP($B221,基础扩展表!$E:$AG,MATCH(AU$2,基础扩展表!$E$1:$AG$1,0),FALSE)</f>
        <v>#N/A</v>
      </c>
      <c r="AV221" t="e">
        <f ca="1">VLOOKUP($B221,基础扩展表!$E:$AG,MATCH(AV$2,基础扩展表!$E$1:$AG$1,0),FALSE)</f>
        <v>#N/A</v>
      </c>
      <c r="AW221" t="e">
        <f ca="1">VLOOKUP($B221,基础扩展表!$E:$AG,MATCH(AW$2,基础扩展表!$E$1:$AG$1,0),FALSE)</f>
        <v>#N/A</v>
      </c>
      <c r="AX221" t="e">
        <f ca="1">VLOOKUP($B221,基础扩展表!$E:$AG,MATCH(AX$2,基础扩展表!$E$1:$AG$1,0),FALSE)</f>
        <v>#N/A</v>
      </c>
      <c r="AY221" t="e">
        <f ca="1">VLOOKUP($B221,基础扩展表!$E:$AG,MATCH(AY$2,基础扩展表!$E$1:$AG$1,0),FALSE)</f>
        <v>#N/A</v>
      </c>
      <c r="AZ221" t="e">
        <f ca="1">VLOOKUP($B221,基础扩展表!$E:$AG,MATCH(AZ$2,基础扩展表!$E$1:$AG$1,0),FALSE)</f>
        <v>#N/A</v>
      </c>
      <c r="BA221" t="e">
        <f ca="1">VLOOKUP($B221,基础扩展表!$E:$AG,MATCH(BA$2,基础扩展表!$E$1:$AG$1,0),FALSE)</f>
        <v>#N/A</v>
      </c>
      <c r="BB221" t="e">
        <f ca="1">VLOOKUP($B221,基础扩展表!$E:$AG,MATCH(BB$2,基础扩展表!$E$1:$AG$1,0),FALSE)</f>
        <v>#N/A</v>
      </c>
      <c r="BC221" t="e">
        <f ca="1">VLOOKUP($B221,基础扩展表!$E:$AG,MATCH(BC$2,基础扩展表!$E$1:$AG$1,0),FALSE)</f>
        <v>#N/A</v>
      </c>
      <c r="BD221" t="e">
        <f ca="1">VLOOKUP($B221,基础扩展表!$E:$AG,MATCH(BD$2,基础扩展表!$E$1:$AG$1,0),FALSE)</f>
        <v>#N/A</v>
      </c>
      <c r="BE221" t="e">
        <f ca="1">VLOOKUP($B221,基础扩展表!$E:$AG,MATCH(BE$2,基础扩展表!$E$1:$AG$1,0),FALSE)</f>
        <v>#N/A</v>
      </c>
      <c r="BF221" t="e">
        <f ca="1">VLOOKUP($B221,基础扩展表!$E:$AG,MATCH(BF$2,基础扩展表!$E$1:$AG$1,0),FALSE)</f>
        <v>#N/A</v>
      </c>
      <c r="BG221" t="e">
        <f ca="1">VLOOKUP($B221,基础扩展表!$E:$AG,MATCH(BG$2,基础扩展表!$E$1:$AG$1,0),FALSE)</f>
        <v>#N/A</v>
      </c>
      <c r="BH221" t="e">
        <f ca="1">VLOOKUP($B221,基础扩展表!$E:$AG,MATCH(BH$2,基础扩展表!$E$1:$AG$1,0),FALSE)</f>
        <v>#N/A</v>
      </c>
      <c r="BI221" t="e">
        <f ca="1">VLOOKUP($B221,基础扩展表!$E:$AG,MATCH(BI$2,基础扩展表!$E$1:$AG$1,0),FALSE)</f>
        <v>#N/A</v>
      </c>
      <c r="BJ221" t="e">
        <f ca="1">VLOOKUP($B221,基础扩展表!$E:$AG,MATCH(BJ$2,基础扩展表!$E$1:$AG$1,0),FALSE)</f>
        <v>#N/A</v>
      </c>
      <c r="BK221" t="e">
        <f ca="1">VLOOKUP($B221,基础扩展表!$E:$AG,MATCH(BK$2,基础扩展表!$E$1:$AG$1,0),FALSE)</f>
        <v>#N/A</v>
      </c>
      <c r="BL221" t="e">
        <f ca="1">VLOOKUP($B221,基础扩展表!$E:$AG,MATCH(BL$2,基础扩展表!$E$1:$AG$1,0),FALSE)</f>
        <v>#N/A</v>
      </c>
      <c r="BM221" t="e">
        <f ca="1">VLOOKUP($B221,基础扩展表!$E:$AG,MATCH(BM$2,基础扩展表!$E$1:$AG$1,0),FALSE)</f>
        <v>#N/A</v>
      </c>
      <c r="BN221" t="e">
        <f ca="1">VLOOKUP($B221,基础扩展表!$E:$AG,MATCH(BN$2,基础扩展表!$E$1:$AG$1,0),FALSE)</f>
        <v>#N/A</v>
      </c>
      <c r="BO221" t="e">
        <f ca="1">VLOOKUP($B221,基础扩展表!$E:$AG,MATCH(BO$2,基础扩展表!$E$1:$AG$1,0),FALSE)</f>
        <v>#N/A</v>
      </c>
      <c r="BP221" t="e">
        <f ca="1">VLOOKUP($B221,基础扩展表!$E:$AG,MATCH(BP$2,基础扩展表!$E$1:$AG$1,0),FALSE)</f>
        <v>#N/A</v>
      </c>
      <c r="BR221" t="e">
        <f ca="1">VLOOKUP(C221,模型表!D:H,5,FALSE)</f>
        <v>#N/A</v>
      </c>
    </row>
    <row r="222" spans="2:70" x14ac:dyDescent="0.2">
      <c r="B222" t="str">
        <f t="array" aca="1" ref="B222" ca="1">INDEX(基础表!$Y:$Y,SMALL(IF(基础表!$Z:$Z=0,ROW(基础表!$Z:$Z),999),ROW(H216)))&amp;""</f>
        <v/>
      </c>
      <c r="C222" t="e">
        <f ca="1">VLOOKUP(VLOOKUP($B222,基础表!$E:$G,3,FALSE),模型表!$C:$D,2,FALSE)</f>
        <v>#N/A</v>
      </c>
      <c r="E222" t="e">
        <f ca="1">VLOOKUP($B222,基础表!$E:$G,3,FALSE)</f>
        <v>#N/A</v>
      </c>
      <c r="G222" t="e">
        <f ca="1">VLOOKUP($E222,模型表!$C:$G,5,FALSE)</f>
        <v>#N/A</v>
      </c>
      <c r="H222" t="e">
        <f ca="1">VLOOKUP($E222,模型表!$C:$F,4,FALSE)</f>
        <v>#N/A</v>
      </c>
      <c r="I222" t="e">
        <f ca="1">VLOOKUP($E222,模型表!$C:$J,8,FALSE)</f>
        <v>#N/A</v>
      </c>
      <c r="K222" t="str">
        <f t="shared" ca="1" si="38"/>
        <v/>
      </c>
      <c r="L222" t="str">
        <f t="shared" ca="1" si="39"/>
        <v/>
      </c>
      <c r="M222" t="str">
        <f t="shared" ca="1" si="40"/>
        <v/>
      </c>
      <c r="N222" t="str">
        <f t="shared" ca="1" si="41"/>
        <v/>
      </c>
      <c r="O222" t="str">
        <f t="shared" ca="1" si="47"/>
        <v/>
      </c>
      <c r="P222" t="str">
        <f t="shared" ca="1" si="42"/>
        <v/>
      </c>
      <c r="Q222" t="e">
        <f ca="1">VLOOKUP($E222,模型表!$C:$K,9,FALSE)</f>
        <v>#N/A</v>
      </c>
      <c r="S222" t="e">
        <f ca="1">IF(VLOOKUP($E222,模型表!$C:$L,6,FALSE)=0,"",VLOOKUP($E222,模型表!$C:$L,10,FALSE))</f>
        <v>#N/A</v>
      </c>
      <c r="U222" t="e">
        <f ca="1">VLOOKUP($E222,模型表!$C:$Q,11,FALSE)</f>
        <v>#N/A</v>
      </c>
      <c r="Y222" t="e">
        <f ca="1">IF(VLOOKUP($E222,模型表!$C:$N,12,FALSE)="Death",VLOOKUP($E222,模型表!$C:$Q,13,FALSE),"")</f>
        <v>#N/A</v>
      </c>
      <c r="Z222" t="str">
        <f ca="1">IF($B222="","",IF(VLOOKUP($E222,模型表!$C:$O,12,FALSE)="PBuff","["&amp;VLOOKUP($E222,模型表!$C:Q,13,FALSE)&amp;"]","[]"))</f>
        <v/>
      </c>
      <c r="AA222" t="e">
        <f ca="1">VLOOKUP($B222,基础扩展表!$E:$I,5,FALSE)</f>
        <v>#N/A</v>
      </c>
      <c r="AB222" t="e">
        <f ca="1">VLOOKUP($B222,基础扩展表!$E:$I,4,FALSE)</f>
        <v>#N/A</v>
      </c>
      <c r="AC222" t="e">
        <f ca="1">VLOOKUP($B222,基础表!$E:$T,16,FALSE)</f>
        <v>#N/A</v>
      </c>
      <c r="AD222" t="str">
        <f t="shared" ca="1" si="36"/>
        <v/>
      </c>
      <c r="AE222" t="str">
        <f t="shared" ca="1" si="43"/>
        <v/>
      </c>
      <c r="AF222" t="str">
        <f t="shared" ca="1" si="44"/>
        <v/>
      </c>
      <c r="AH222" t="e">
        <f ca="1">VLOOKUP($B222,基础表!$E:$R,14,FALSE)</f>
        <v>#N/A</v>
      </c>
      <c r="AI222" t="e">
        <f ca="1">VLOOKUP($B222,基础表!$E:$S,13,FALSE)</f>
        <v>#N/A</v>
      </c>
      <c r="AK222" t="e">
        <f ca="1">VLOOKUP($B222,基础表!$E:$H,4,FALSE)</f>
        <v>#N/A</v>
      </c>
      <c r="AN222" s="23" t="e">
        <f t="shared" ca="1" si="37"/>
        <v>#N/A</v>
      </c>
      <c r="AO222" s="23" t="str">
        <f t="shared" ca="1" si="45"/>
        <v/>
      </c>
      <c r="AP222" s="23" t="str">
        <f t="shared" ca="1" si="46"/>
        <v/>
      </c>
      <c r="AR222" t="e">
        <f ca="1">VLOOKUP($B222,基础表!$E:$J,4,FALSE)</f>
        <v>#N/A</v>
      </c>
      <c r="AS222" t="e">
        <f ca="1">VLOOKUP($B222,基础表!$E:$J,5,FALSE)</f>
        <v>#N/A</v>
      </c>
      <c r="AT222" t="e">
        <f ca="1">VLOOKUP($B222,基础表!$E:$J,6,FALSE)</f>
        <v>#N/A</v>
      </c>
      <c r="AU222" t="e">
        <f ca="1">VLOOKUP($B222,基础扩展表!$E:$AG,MATCH(AU$2,基础扩展表!$E$1:$AG$1,0),FALSE)</f>
        <v>#N/A</v>
      </c>
      <c r="AV222" t="e">
        <f ca="1">VLOOKUP($B222,基础扩展表!$E:$AG,MATCH(AV$2,基础扩展表!$E$1:$AG$1,0),FALSE)</f>
        <v>#N/A</v>
      </c>
      <c r="AW222" t="e">
        <f ca="1">VLOOKUP($B222,基础扩展表!$E:$AG,MATCH(AW$2,基础扩展表!$E$1:$AG$1,0),FALSE)</f>
        <v>#N/A</v>
      </c>
      <c r="AX222" t="e">
        <f ca="1">VLOOKUP($B222,基础扩展表!$E:$AG,MATCH(AX$2,基础扩展表!$E$1:$AG$1,0),FALSE)</f>
        <v>#N/A</v>
      </c>
      <c r="AY222" t="e">
        <f ca="1">VLOOKUP($B222,基础扩展表!$E:$AG,MATCH(AY$2,基础扩展表!$E$1:$AG$1,0),FALSE)</f>
        <v>#N/A</v>
      </c>
      <c r="AZ222" t="e">
        <f ca="1">VLOOKUP($B222,基础扩展表!$E:$AG,MATCH(AZ$2,基础扩展表!$E$1:$AG$1,0),FALSE)</f>
        <v>#N/A</v>
      </c>
      <c r="BA222" t="e">
        <f ca="1">VLOOKUP($B222,基础扩展表!$E:$AG,MATCH(BA$2,基础扩展表!$E$1:$AG$1,0),FALSE)</f>
        <v>#N/A</v>
      </c>
      <c r="BB222" t="e">
        <f ca="1">VLOOKUP($B222,基础扩展表!$E:$AG,MATCH(BB$2,基础扩展表!$E$1:$AG$1,0),FALSE)</f>
        <v>#N/A</v>
      </c>
      <c r="BC222" t="e">
        <f ca="1">VLOOKUP($B222,基础扩展表!$E:$AG,MATCH(BC$2,基础扩展表!$E$1:$AG$1,0),FALSE)</f>
        <v>#N/A</v>
      </c>
      <c r="BD222" t="e">
        <f ca="1">VLOOKUP($B222,基础扩展表!$E:$AG,MATCH(BD$2,基础扩展表!$E$1:$AG$1,0),FALSE)</f>
        <v>#N/A</v>
      </c>
      <c r="BE222" t="e">
        <f ca="1">VLOOKUP($B222,基础扩展表!$E:$AG,MATCH(BE$2,基础扩展表!$E$1:$AG$1,0),FALSE)</f>
        <v>#N/A</v>
      </c>
      <c r="BF222" t="e">
        <f ca="1">VLOOKUP($B222,基础扩展表!$E:$AG,MATCH(BF$2,基础扩展表!$E$1:$AG$1,0),FALSE)</f>
        <v>#N/A</v>
      </c>
      <c r="BG222" t="e">
        <f ca="1">VLOOKUP($B222,基础扩展表!$E:$AG,MATCH(BG$2,基础扩展表!$E$1:$AG$1,0),FALSE)</f>
        <v>#N/A</v>
      </c>
      <c r="BH222" t="e">
        <f ca="1">VLOOKUP($B222,基础扩展表!$E:$AG,MATCH(BH$2,基础扩展表!$E$1:$AG$1,0),FALSE)</f>
        <v>#N/A</v>
      </c>
      <c r="BI222" t="e">
        <f ca="1">VLOOKUP($B222,基础扩展表!$E:$AG,MATCH(BI$2,基础扩展表!$E$1:$AG$1,0),FALSE)</f>
        <v>#N/A</v>
      </c>
      <c r="BJ222" t="e">
        <f ca="1">VLOOKUP($B222,基础扩展表!$E:$AG,MATCH(BJ$2,基础扩展表!$E$1:$AG$1,0),FALSE)</f>
        <v>#N/A</v>
      </c>
      <c r="BK222" t="e">
        <f ca="1">VLOOKUP($B222,基础扩展表!$E:$AG,MATCH(BK$2,基础扩展表!$E$1:$AG$1,0),FALSE)</f>
        <v>#N/A</v>
      </c>
      <c r="BL222" t="e">
        <f ca="1">VLOOKUP($B222,基础扩展表!$E:$AG,MATCH(BL$2,基础扩展表!$E$1:$AG$1,0),FALSE)</f>
        <v>#N/A</v>
      </c>
      <c r="BM222" t="e">
        <f ca="1">VLOOKUP($B222,基础扩展表!$E:$AG,MATCH(BM$2,基础扩展表!$E$1:$AG$1,0),FALSE)</f>
        <v>#N/A</v>
      </c>
      <c r="BN222" t="e">
        <f ca="1">VLOOKUP($B222,基础扩展表!$E:$AG,MATCH(BN$2,基础扩展表!$E$1:$AG$1,0),FALSE)</f>
        <v>#N/A</v>
      </c>
      <c r="BO222" t="e">
        <f ca="1">VLOOKUP($B222,基础扩展表!$E:$AG,MATCH(BO$2,基础扩展表!$E$1:$AG$1,0),FALSE)</f>
        <v>#N/A</v>
      </c>
      <c r="BP222" t="e">
        <f ca="1">VLOOKUP($B222,基础扩展表!$E:$AG,MATCH(BP$2,基础扩展表!$E$1:$AG$1,0),FALSE)</f>
        <v>#N/A</v>
      </c>
      <c r="BR222" t="e">
        <f ca="1">VLOOKUP(C222,模型表!D:H,5,FALSE)</f>
        <v>#N/A</v>
      </c>
    </row>
    <row r="223" spans="2:70" x14ac:dyDescent="0.2">
      <c r="B223" t="str">
        <f t="array" aca="1" ref="B223" ca="1">INDEX(基础表!$Y:$Y,SMALL(IF(基础表!$Z:$Z=0,ROW(基础表!$Z:$Z),999),ROW(H217)))&amp;""</f>
        <v/>
      </c>
      <c r="C223" t="e">
        <f ca="1">VLOOKUP(VLOOKUP($B223,基础表!$E:$G,3,FALSE),模型表!$C:$D,2,FALSE)</f>
        <v>#N/A</v>
      </c>
      <c r="E223" t="e">
        <f ca="1">VLOOKUP($B223,基础表!$E:$G,3,FALSE)</f>
        <v>#N/A</v>
      </c>
      <c r="G223" t="e">
        <f ca="1">VLOOKUP($E223,模型表!$C:$G,5,FALSE)</f>
        <v>#N/A</v>
      </c>
      <c r="H223" t="e">
        <f ca="1">VLOOKUP($E223,模型表!$C:$F,4,FALSE)</f>
        <v>#N/A</v>
      </c>
      <c r="I223" t="e">
        <f ca="1">VLOOKUP($E223,模型表!$C:$J,8,FALSE)</f>
        <v>#N/A</v>
      </c>
      <c r="K223" t="str">
        <f t="shared" ca="1" si="38"/>
        <v/>
      </c>
      <c r="L223" t="str">
        <f t="shared" ca="1" si="39"/>
        <v/>
      </c>
      <c r="M223" t="str">
        <f t="shared" ca="1" si="40"/>
        <v/>
      </c>
      <c r="N223" t="str">
        <f t="shared" ca="1" si="41"/>
        <v/>
      </c>
      <c r="O223" t="str">
        <f t="shared" ca="1" si="47"/>
        <v/>
      </c>
      <c r="P223" t="str">
        <f t="shared" ca="1" si="42"/>
        <v/>
      </c>
      <c r="Q223" t="e">
        <f ca="1">VLOOKUP($E223,模型表!$C:$K,9,FALSE)</f>
        <v>#N/A</v>
      </c>
      <c r="S223" t="e">
        <f ca="1">IF(VLOOKUP($E223,模型表!$C:$L,6,FALSE)=0,"",VLOOKUP($E223,模型表!$C:$L,10,FALSE))</f>
        <v>#N/A</v>
      </c>
      <c r="U223" t="e">
        <f ca="1">VLOOKUP($E223,模型表!$C:$Q,11,FALSE)</f>
        <v>#N/A</v>
      </c>
      <c r="Y223" t="e">
        <f ca="1">IF(VLOOKUP($E223,模型表!$C:$N,12,FALSE)="Death",VLOOKUP($E223,模型表!$C:$Q,13,FALSE),"")</f>
        <v>#N/A</v>
      </c>
      <c r="Z223" t="str">
        <f ca="1">IF($B223="","",IF(VLOOKUP($E223,模型表!$C:$O,12,FALSE)="PBuff","["&amp;VLOOKUP($E223,模型表!$C:Q,13,FALSE)&amp;"]","[]"))</f>
        <v/>
      </c>
      <c r="AA223" t="e">
        <f ca="1">VLOOKUP($B223,基础扩展表!$E:$I,5,FALSE)</f>
        <v>#N/A</v>
      </c>
      <c r="AB223" t="e">
        <f ca="1">VLOOKUP($B223,基础扩展表!$E:$I,4,FALSE)</f>
        <v>#N/A</v>
      </c>
      <c r="AC223" t="e">
        <f ca="1">VLOOKUP($B223,基础表!$E:$T,16,FALSE)</f>
        <v>#N/A</v>
      </c>
      <c r="AD223" t="str">
        <f t="shared" ca="1" si="36"/>
        <v/>
      </c>
      <c r="AE223" t="str">
        <f t="shared" ca="1" si="43"/>
        <v/>
      </c>
      <c r="AF223" t="str">
        <f t="shared" ca="1" si="44"/>
        <v/>
      </c>
      <c r="AH223" t="e">
        <f ca="1">VLOOKUP($B223,基础表!$E:$R,14,FALSE)</f>
        <v>#N/A</v>
      </c>
      <c r="AI223" t="e">
        <f ca="1">VLOOKUP($B223,基础表!$E:$S,13,FALSE)</f>
        <v>#N/A</v>
      </c>
      <c r="AK223" t="e">
        <f ca="1">VLOOKUP($B223,基础表!$E:$H,4,FALSE)</f>
        <v>#N/A</v>
      </c>
      <c r="AN223" s="23" t="e">
        <f t="shared" ca="1" si="37"/>
        <v>#N/A</v>
      </c>
      <c r="AO223" s="23" t="str">
        <f t="shared" ca="1" si="45"/>
        <v/>
      </c>
      <c r="AP223" s="23" t="str">
        <f t="shared" ca="1" si="46"/>
        <v/>
      </c>
      <c r="AR223" t="e">
        <f ca="1">VLOOKUP($B223,基础表!$E:$J,4,FALSE)</f>
        <v>#N/A</v>
      </c>
      <c r="AS223" t="e">
        <f ca="1">VLOOKUP($B223,基础表!$E:$J,5,FALSE)</f>
        <v>#N/A</v>
      </c>
      <c r="AT223" t="e">
        <f ca="1">VLOOKUP($B223,基础表!$E:$J,6,FALSE)</f>
        <v>#N/A</v>
      </c>
      <c r="AU223" t="e">
        <f ca="1">VLOOKUP($B223,基础扩展表!$E:$AG,MATCH(AU$2,基础扩展表!$E$1:$AG$1,0),FALSE)</f>
        <v>#N/A</v>
      </c>
      <c r="AV223" t="e">
        <f ca="1">VLOOKUP($B223,基础扩展表!$E:$AG,MATCH(AV$2,基础扩展表!$E$1:$AG$1,0),FALSE)</f>
        <v>#N/A</v>
      </c>
      <c r="AW223" t="e">
        <f ca="1">VLOOKUP($B223,基础扩展表!$E:$AG,MATCH(AW$2,基础扩展表!$E$1:$AG$1,0),FALSE)</f>
        <v>#N/A</v>
      </c>
      <c r="AX223" t="e">
        <f ca="1">VLOOKUP($B223,基础扩展表!$E:$AG,MATCH(AX$2,基础扩展表!$E$1:$AG$1,0),FALSE)</f>
        <v>#N/A</v>
      </c>
      <c r="AY223" t="e">
        <f ca="1">VLOOKUP($B223,基础扩展表!$E:$AG,MATCH(AY$2,基础扩展表!$E$1:$AG$1,0),FALSE)</f>
        <v>#N/A</v>
      </c>
      <c r="AZ223" t="e">
        <f ca="1">VLOOKUP($B223,基础扩展表!$E:$AG,MATCH(AZ$2,基础扩展表!$E$1:$AG$1,0),FALSE)</f>
        <v>#N/A</v>
      </c>
      <c r="BA223" t="e">
        <f ca="1">VLOOKUP($B223,基础扩展表!$E:$AG,MATCH(BA$2,基础扩展表!$E$1:$AG$1,0),FALSE)</f>
        <v>#N/A</v>
      </c>
      <c r="BB223" t="e">
        <f ca="1">VLOOKUP($B223,基础扩展表!$E:$AG,MATCH(BB$2,基础扩展表!$E$1:$AG$1,0),FALSE)</f>
        <v>#N/A</v>
      </c>
      <c r="BC223" t="e">
        <f ca="1">VLOOKUP($B223,基础扩展表!$E:$AG,MATCH(BC$2,基础扩展表!$E$1:$AG$1,0),FALSE)</f>
        <v>#N/A</v>
      </c>
      <c r="BD223" t="e">
        <f ca="1">VLOOKUP($B223,基础扩展表!$E:$AG,MATCH(BD$2,基础扩展表!$E$1:$AG$1,0),FALSE)</f>
        <v>#N/A</v>
      </c>
      <c r="BE223" t="e">
        <f ca="1">VLOOKUP($B223,基础扩展表!$E:$AG,MATCH(BE$2,基础扩展表!$E$1:$AG$1,0),FALSE)</f>
        <v>#N/A</v>
      </c>
      <c r="BF223" t="e">
        <f ca="1">VLOOKUP($B223,基础扩展表!$E:$AG,MATCH(BF$2,基础扩展表!$E$1:$AG$1,0),FALSE)</f>
        <v>#N/A</v>
      </c>
      <c r="BG223" t="e">
        <f ca="1">VLOOKUP($B223,基础扩展表!$E:$AG,MATCH(BG$2,基础扩展表!$E$1:$AG$1,0),FALSE)</f>
        <v>#N/A</v>
      </c>
      <c r="BH223" t="e">
        <f ca="1">VLOOKUP($B223,基础扩展表!$E:$AG,MATCH(BH$2,基础扩展表!$E$1:$AG$1,0),FALSE)</f>
        <v>#N/A</v>
      </c>
      <c r="BI223" t="e">
        <f ca="1">VLOOKUP($B223,基础扩展表!$E:$AG,MATCH(BI$2,基础扩展表!$E$1:$AG$1,0),FALSE)</f>
        <v>#N/A</v>
      </c>
      <c r="BJ223" t="e">
        <f ca="1">VLOOKUP($B223,基础扩展表!$E:$AG,MATCH(BJ$2,基础扩展表!$E$1:$AG$1,0),FALSE)</f>
        <v>#N/A</v>
      </c>
      <c r="BK223" t="e">
        <f ca="1">VLOOKUP($B223,基础扩展表!$E:$AG,MATCH(BK$2,基础扩展表!$E$1:$AG$1,0),FALSE)</f>
        <v>#N/A</v>
      </c>
      <c r="BL223" t="e">
        <f ca="1">VLOOKUP($B223,基础扩展表!$E:$AG,MATCH(BL$2,基础扩展表!$E$1:$AG$1,0),FALSE)</f>
        <v>#N/A</v>
      </c>
      <c r="BM223" t="e">
        <f ca="1">VLOOKUP($B223,基础扩展表!$E:$AG,MATCH(BM$2,基础扩展表!$E$1:$AG$1,0),FALSE)</f>
        <v>#N/A</v>
      </c>
      <c r="BN223" t="e">
        <f ca="1">VLOOKUP($B223,基础扩展表!$E:$AG,MATCH(BN$2,基础扩展表!$E$1:$AG$1,0),FALSE)</f>
        <v>#N/A</v>
      </c>
      <c r="BO223" t="e">
        <f ca="1">VLOOKUP($B223,基础扩展表!$E:$AG,MATCH(BO$2,基础扩展表!$E$1:$AG$1,0),FALSE)</f>
        <v>#N/A</v>
      </c>
      <c r="BP223" t="e">
        <f ca="1">VLOOKUP($B223,基础扩展表!$E:$AG,MATCH(BP$2,基础扩展表!$E$1:$AG$1,0),FALSE)</f>
        <v>#N/A</v>
      </c>
      <c r="BR223" t="e">
        <f ca="1">VLOOKUP(C223,模型表!D:H,5,FALSE)</f>
        <v>#N/A</v>
      </c>
    </row>
    <row r="224" spans="2:70" x14ac:dyDescent="0.2">
      <c r="B224" t="str">
        <f t="array" aca="1" ref="B224" ca="1">INDEX(基础表!$Y:$Y,SMALL(IF(基础表!$Z:$Z=0,ROW(基础表!$Z:$Z),999),ROW(H218)))&amp;""</f>
        <v/>
      </c>
      <c r="C224" t="e">
        <f ca="1">VLOOKUP(VLOOKUP($B224,基础表!$E:$G,3,FALSE),模型表!$C:$D,2,FALSE)</f>
        <v>#N/A</v>
      </c>
      <c r="E224" t="e">
        <f ca="1">VLOOKUP($B224,基础表!$E:$G,3,FALSE)</f>
        <v>#N/A</v>
      </c>
      <c r="G224" t="e">
        <f ca="1">VLOOKUP($E224,模型表!$C:$G,5,FALSE)</f>
        <v>#N/A</v>
      </c>
      <c r="H224" t="e">
        <f ca="1">VLOOKUP($E224,模型表!$C:$F,4,FALSE)</f>
        <v>#N/A</v>
      </c>
      <c r="I224" t="e">
        <f ca="1">VLOOKUP($E224,模型表!$C:$J,8,FALSE)</f>
        <v>#N/A</v>
      </c>
      <c r="K224" t="str">
        <f t="shared" ca="1" si="38"/>
        <v/>
      </c>
      <c r="L224" t="str">
        <f t="shared" ca="1" si="39"/>
        <v/>
      </c>
      <c r="M224" t="str">
        <f t="shared" ca="1" si="40"/>
        <v/>
      </c>
      <c r="N224" t="str">
        <f t="shared" ca="1" si="41"/>
        <v/>
      </c>
      <c r="O224" t="str">
        <f t="shared" ca="1" si="47"/>
        <v/>
      </c>
      <c r="P224" t="str">
        <f t="shared" ca="1" si="42"/>
        <v/>
      </c>
      <c r="Q224" t="e">
        <f ca="1">VLOOKUP($E224,模型表!$C:$K,9,FALSE)</f>
        <v>#N/A</v>
      </c>
      <c r="S224" t="e">
        <f ca="1">IF(VLOOKUP($E224,模型表!$C:$L,6,FALSE)=0,"",VLOOKUP($E224,模型表!$C:$L,10,FALSE))</f>
        <v>#N/A</v>
      </c>
      <c r="U224" t="e">
        <f ca="1">VLOOKUP($E224,模型表!$C:$Q,11,FALSE)</f>
        <v>#N/A</v>
      </c>
      <c r="Y224" t="e">
        <f ca="1">IF(VLOOKUP($E224,模型表!$C:$N,12,FALSE)="Death",VLOOKUP($E224,模型表!$C:$Q,13,FALSE),"")</f>
        <v>#N/A</v>
      </c>
      <c r="Z224" t="str">
        <f ca="1">IF($B224="","",IF(VLOOKUP($E224,模型表!$C:$O,12,FALSE)="PBuff","["&amp;VLOOKUP($E224,模型表!$C:Q,13,FALSE)&amp;"]","[]"))</f>
        <v/>
      </c>
      <c r="AA224" t="e">
        <f ca="1">VLOOKUP($B224,基础扩展表!$E:$I,5,FALSE)</f>
        <v>#N/A</v>
      </c>
      <c r="AB224" t="e">
        <f ca="1">VLOOKUP($B224,基础扩展表!$E:$I,4,FALSE)</f>
        <v>#N/A</v>
      </c>
      <c r="AC224" t="e">
        <f ca="1">VLOOKUP($B224,基础表!$E:$T,16,FALSE)</f>
        <v>#N/A</v>
      </c>
      <c r="AD224" t="str">
        <f t="shared" ca="1" si="36"/>
        <v/>
      </c>
      <c r="AE224" t="str">
        <f t="shared" ca="1" si="43"/>
        <v/>
      </c>
      <c r="AF224" t="str">
        <f t="shared" ca="1" si="44"/>
        <v/>
      </c>
      <c r="AH224" t="e">
        <f ca="1">VLOOKUP($B224,基础表!$E:$R,14,FALSE)</f>
        <v>#N/A</v>
      </c>
      <c r="AI224" t="e">
        <f ca="1">VLOOKUP($B224,基础表!$E:$S,13,FALSE)</f>
        <v>#N/A</v>
      </c>
      <c r="AK224" t="e">
        <f ca="1">VLOOKUP($B224,基础表!$E:$H,4,FALSE)</f>
        <v>#N/A</v>
      </c>
      <c r="AN224" s="23" t="e">
        <f t="shared" ca="1" si="37"/>
        <v>#N/A</v>
      </c>
      <c r="AO224" s="23" t="str">
        <f t="shared" ca="1" si="45"/>
        <v/>
      </c>
      <c r="AP224" s="23" t="str">
        <f t="shared" ca="1" si="46"/>
        <v/>
      </c>
      <c r="AR224" t="e">
        <f ca="1">VLOOKUP($B224,基础表!$E:$J,4,FALSE)</f>
        <v>#N/A</v>
      </c>
      <c r="AS224" t="e">
        <f ca="1">VLOOKUP($B224,基础表!$E:$J,5,FALSE)</f>
        <v>#N/A</v>
      </c>
      <c r="AT224" t="e">
        <f ca="1">VLOOKUP($B224,基础表!$E:$J,6,FALSE)</f>
        <v>#N/A</v>
      </c>
      <c r="AU224" t="e">
        <f ca="1">VLOOKUP($B224,基础扩展表!$E:$AG,MATCH(AU$2,基础扩展表!$E$1:$AG$1,0),FALSE)</f>
        <v>#N/A</v>
      </c>
      <c r="AV224" t="e">
        <f ca="1">VLOOKUP($B224,基础扩展表!$E:$AG,MATCH(AV$2,基础扩展表!$E$1:$AG$1,0),FALSE)</f>
        <v>#N/A</v>
      </c>
      <c r="AW224" t="e">
        <f ca="1">VLOOKUP($B224,基础扩展表!$E:$AG,MATCH(AW$2,基础扩展表!$E$1:$AG$1,0),FALSE)</f>
        <v>#N/A</v>
      </c>
      <c r="AX224" t="e">
        <f ca="1">VLOOKUP($B224,基础扩展表!$E:$AG,MATCH(AX$2,基础扩展表!$E$1:$AG$1,0),FALSE)</f>
        <v>#N/A</v>
      </c>
      <c r="AY224" t="e">
        <f ca="1">VLOOKUP($B224,基础扩展表!$E:$AG,MATCH(AY$2,基础扩展表!$E$1:$AG$1,0),FALSE)</f>
        <v>#N/A</v>
      </c>
      <c r="AZ224" t="e">
        <f ca="1">VLOOKUP($B224,基础扩展表!$E:$AG,MATCH(AZ$2,基础扩展表!$E$1:$AG$1,0),FALSE)</f>
        <v>#N/A</v>
      </c>
      <c r="BA224" t="e">
        <f ca="1">VLOOKUP($B224,基础扩展表!$E:$AG,MATCH(BA$2,基础扩展表!$E$1:$AG$1,0),FALSE)</f>
        <v>#N/A</v>
      </c>
      <c r="BB224" t="e">
        <f ca="1">VLOOKUP($B224,基础扩展表!$E:$AG,MATCH(BB$2,基础扩展表!$E$1:$AG$1,0),FALSE)</f>
        <v>#N/A</v>
      </c>
      <c r="BC224" t="e">
        <f ca="1">VLOOKUP($B224,基础扩展表!$E:$AG,MATCH(BC$2,基础扩展表!$E$1:$AG$1,0),FALSE)</f>
        <v>#N/A</v>
      </c>
      <c r="BD224" t="e">
        <f ca="1">VLOOKUP($B224,基础扩展表!$E:$AG,MATCH(BD$2,基础扩展表!$E$1:$AG$1,0),FALSE)</f>
        <v>#N/A</v>
      </c>
      <c r="BE224" t="e">
        <f ca="1">VLOOKUP($B224,基础扩展表!$E:$AG,MATCH(BE$2,基础扩展表!$E$1:$AG$1,0),FALSE)</f>
        <v>#N/A</v>
      </c>
      <c r="BF224" t="e">
        <f ca="1">VLOOKUP($B224,基础扩展表!$E:$AG,MATCH(BF$2,基础扩展表!$E$1:$AG$1,0),FALSE)</f>
        <v>#N/A</v>
      </c>
      <c r="BG224" t="e">
        <f ca="1">VLOOKUP($B224,基础扩展表!$E:$AG,MATCH(BG$2,基础扩展表!$E$1:$AG$1,0),FALSE)</f>
        <v>#N/A</v>
      </c>
      <c r="BH224" t="e">
        <f ca="1">VLOOKUP($B224,基础扩展表!$E:$AG,MATCH(BH$2,基础扩展表!$E$1:$AG$1,0),FALSE)</f>
        <v>#N/A</v>
      </c>
      <c r="BI224" t="e">
        <f ca="1">VLOOKUP($B224,基础扩展表!$E:$AG,MATCH(BI$2,基础扩展表!$E$1:$AG$1,0),FALSE)</f>
        <v>#N/A</v>
      </c>
      <c r="BJ224" t="e">
        <f ca="1">VLOOKUP($B224,基础扩展表!$E:$AG,MATCH(BJ$2,基础扩展表!$E$1:$AG$1,0),FALSE)</f>
        <v>#N/A</v>
      </c>
      <c r="BK224" t="e">
        <f ca="1">VLOOKUP($B224,基础扩展表!$E:$AG,MATCH(BK$2,基础扩展表!$E$1:$AG$1,0),FALSE)</f>
        <v>#N/A</v>
      </c>
      <c r="BL224" t="e">
        <f ca="1">VLOOKUP($B224,基础扩展表!$E:$AG,MATCH(BL$2,基础扩展表!$E$1:$AG$1,0),FALSE)</f>
        <v>#N/A</v>
      </c>
      <c r="BM224" t="e">
        <f ca="1">VLOOKUP($B224,基础扩展表!$E:$AG,MATCH(BM$2,基础扩展表!$E$1:$AG$1,0),FALSE)</f>
        <v>#N/A</v>
      </c>
      <c r="BN224" t="e">
        <f ca="1">VLOOKUP($B224,基础扩展表!$E:$AG,MATCH(BN$2,基础扩展表!$E$1:$AG$1,0),FALSE)</f>
        <v>#N/A</v>
      </c>
      <c r="BO224" t="e">
        <f ca="1">VLOOKUP($B224,基础扩展表!$E:$AG,MATCH(BO$2,基础扩展表!$E$1:$AG$1,0),FALSE)</f>
        <v>#N/A</v>
      </c>
      <c r="BP224" t="e">
        <f ca="1">VLOOKUP($B224,基础扩展表!$E:$AG,MATCH(BP$2,基础扩展表!$E$1:$AG$1,0),FALSE)</f>
        <v>#N/A</v>
      </c>
      <c r="BR224" t="e">
        <f ca="1">VLOOKUP(C224,模型表!D:H,5,FALSE)</f>
        <v>#N/A</v>
      </c>
    </row>
    <row r="225" spans="2:70" x14ac:dyDescent="0.2">
      <c r="B225" t="str">
        <f t="array" aca="1" ref="B225" ca="1">INDEX(基础表!$Y:$Y,SMALL(IF(基础表!$Z:$Z=0,ROW(基础表!$Z:$Z),999),ROW(H219)))&amp;""</f>
        <v/>
      </c>
      <c r="C225" t="e">
        <f ca="1">VLOOKUP(VLOOKUP($B225,基础表!$E:$G,3,FALSE),模型表!$C:$D,2,FALSE)</f>
        <v>#N/A</v>
      </c>
      <c r="E225" t="e">
        <f ca="1">VLOOKUP($B225,基础表!$E:$G,3,FALSE)</f>
        <v>#N/A</v>
      </c>
      <c r="G225" t="e">
        <f ca="1">VLOOKUP($E225,模型表!$C:$G,5,FALSE)</f>
        <v>#N/A</v>
      </c>
      <c r="H225" t="e">
        <f ca="1">VLOOKUP($E225,模型表!$C:$F,4,FALSE)</f>
        <v>#N/A</v>
      </c>
      <c r="I225" t="e">
        <f ca="1">VLOOKUP($E225,模型表!$C:$J,8,FALSE)</f>
        <v>#N/A</v>
      </c>
      <c r="K225" t="str">
        <f t="shared" ca="1" si="38"/>
        <v/>
      </c>
      <c r="L225" t="str">
        <f t="shared" ca="1" si="39"/>
        <v/>
      </c>
      <c r="M225" t="str">
        <f t="shared" ca="1" si="40"/>
        <v/>
      </c>
      <c r="N225" t="str">
        <f t="shared" ca="1" si="41"/>
        <v/>
      </c>
      <c r="O225" t="str">
        <f t="shared" ca="1" si="47"/>
        <v/>
      </c>
      <c r="P225" t="str">
        <f t="shared" ca="1" si="42"/>
        <v/>
      </c>
      <c r="Q225" t="e">
        <f ca="1">VLOOKUP($E225,模型表!$C:$K,9,FALSE)</f>
        <v>#N/A</v>
      </c>
      <c r="S225" t="e">
        <f ca="1">IF(VLOOKUP($E225,模型表!$C:$L,6,FALSE)=0,"",VLOOKUP($E225,模型表!$C:$L,10,FALSE))</f>
        <v>#N/A</v>
      </c>
      <c r="U225" t="e">
        <f ca="1">VLOOKUP($E225,模型表!$C:$Q,11,FALSE)</f>
        <v>#N/A</v>
      </c>
      <c r="Y225" t="e">
        <f ca="1">IF(VLOOKUP($E225,模型表!$C:$N,12,FALSE)="Death",VLOOKUP($E225,模型表!$C:$Q,13,FALSE),"")</f>
        <v>#N/A</v>
      </c>
      <c r="Z225" t="str">
        <f ca="1">IF($B225="","",IF(VLOOKUP($E225,模型表!$C:$O,12,FALSE)="PBuff","["&amp;VLOOKUP($E225,模型表!$C:Q,13,FALSE)&amp;"]","[]"))</f>
        <v/>
      </c>
      <c r="AA225" t="e">
        <f ca="1">VLOOKUP($B225,基础扩展表!$E:$I,5,FALSE)</f>
        <v>#N/A</v>
      </c>
      <c r="AB225" t="e">
        <f ca="1">VLOOKUP($B225,基础扩展表!$E:$I,4,FALSE)</f>
        <v>#N/A</v>
      </c>
      <c r="AC225" t="e">
        <f ca="1">VLOOKUP($B225,基础表!$E:$T,16,FALSE)</f>
        <v>#N/A</v>
      </c>
      <c r="AD225" t="str">
        <f t="shared" ca="1" si="36"/>
        <v/>
      </c>
      <c r="AE225" t="str">
        <f t="shared" ca="1" si="43"/>
        <v/>
      </c>
      <c r="AF225" t="str">
        <f t="shared" ca="1" si="44"/>
        <v/>
      </c>
      <c r="AH225" t="e">
        <f ca="1">VLOOKUP($B225,基础表!$E:$R,14,FALSE)</f>
        <v>#N/A</v>
      </c>
      <c r="AI225" t="e">
        <f ca="1">VLOOKUP($B225,基础表!$E:$S,13,FALSE)</f>
        <v>#N/A</v>
      </c>
      <c r="AK225" t="e">
        <f ca="1">VLOOKUP($B225,基础表!$E:$H,4,FALSE)</f>
        <v>#N/A</v>
      </c>
      <c r="AN225" s="23" t="e">
        <f t="shared" ca="1" si="37"/>
        <v>#N/A</v>
      </c>
      <c r="AO225" s="23" t="str">
        <f t="shared" ca="1" si="45"/>
        <v/>
      </c>
      <c r="AP225" s="23" t="str">
        <f t="shared" ca="1" si="46"/>
        <v/>
      </c>
      <c r="AR225" t="e">
        <f ca="1">VLOOKUP($B225,基础表!$E:$J,4,FALSE)</f>
        <v>#N/A</v>
      </c>
      <c r="AS225" t="e">
        <f ca="1">VLOOKUP($B225,基础表!$E:$J,5,FALSE)</f>
        <v>#N/A</v>
      </c>
      <c r="AT225" t="e">
        <f ca="1">VLOOKUP($B225,基础表!$E:$J,6,FALSE)</f>
        <v>#N/A</v>
      </c>
      <c r="AU225" t="e">
        <f ca="1">VLOOKUP($B225,基础扩展表!$E:$AG,MATCH(AU$2,基础扩展表!$E$1:$AG$1,0),FALSE)</f>
        <v>#N/A</v>
      </c>
      <c r="AV225" t="e">
        <f ca="1">VLOOKUP($B225,基础扩展表!$E:$AG,MATCH(AV$2,基础扩展表!$E$1:$AG$1,0),FALSE)</f>
        <v>#N/A</v>
      </c>
      <c r="AW225" t="e">
        <f ca="1">VLOOKUP($B225,基础扩展表!$E:$AG,MATCH(AW$2,基础扩展表!$E$1:$AG$1,0),FALSE)</f>
        <v>#N/A</v>
      </c>
      <c r="AX225" t="e">
        <f ca="1">VLOOKUP($B225,基础扩展表!$E:$AG,MATCH(AX$2,基础扩展表!$E$1:$AG$1,0),FALSE)</f>
        <v>#N/A</v>
      </c>
      <c r="AY225" t="e">
        <f ca="1">VLOOKUP($B225,基础扩展表!$E:$AG,MATCH(AY$2,基础扩展表!$E$1:$AG$1,0),FALSE)</f>
        <v>#N/A</v>
      </c>
      <c r="AZ225" t="e">
        <f ca="1">VLOOKUP($B225,基础扩展表!$E:$AG,MATCH(AZ$2,基础扩展表!$E$1:$AG$1,0),FALSE)</f>
        <v>#N/A</v>
      </c>
      <c r="BA225" t="e">
        <f ca="1">VLOOKUP($B225,基础扩展表!$E:$AG,MATCH(BA$2,基础扩展表!$E$1:$AG$1,0),FALSE)</f>
        <v>#N/A</v>
      </c>
      <c r="BB225" t="e">
        <f ca="1">VLOOKUP($B225,基础扩展表!$E:$AG,MATCH(BB$2,基础扩展表!$E$1:$AG$1,0),FALSE)</f>
        <v>#N/A</v>
      </c>
      <c r="BC225" t="e">
        <f ca="1">VLOOKUP($B225,基础扩展表!$E:$AG,MATCH(BC$2,基础扩展表!$E$1:$AG$1,0),FALSE)</f>
        <v>#N/A</v>
      </c>
      <c r="BD225" t="e">
        <f ca="1">VLOOKUP($B225,基础扩展表!$E:$AG,MATCH(BD$2,基础扩展表!$E$1:$AG$1,0),FALSE)</f>
        <v>#N/A</v>
      </c>
      <c r="BE225" t="e">
        <f ca="1">VLOOKUP($B225,基础扩展表!$E:$AG,MATCH(BE$2,基础扩展表!$E$1:$AG$1,0),FALSE)</f>
        <v>#N/A</v>
      </c>
      <c r="BF225" t="e">
        <f ca="1">VLOOKUP($B225,基础扩展表!$E:$AG,MATCH(BF$2,基础扩展表!$E$1:$AG$1,0),FALSE)</f>
        <v>#N/A</v>
      </c>
      <c r="BG225" t="e">
        <f ca="1">VLOOKUP($B225,基础扩展表!$E:$AG,MATCH(BG$2,基础扩展表!$E$1:$AG$1,0),FALSE)</f>
        <v>#N/A</v>
      </c>
      <c r="BH225" t="e">
        <f ca="1">VLOOKUP($B225,基础扩展表!$E:$AG,MATCH(BH$2,基础扩展表!$E$1:$AG$1,0),FALSE)</f>
        <v>#N/A</v>
      </c>
      <c r="BI225" t="e">
        <f ca="1">VLOOKUP($B225,基础扩展表!$E:$AG,MATCH(BI$2,基础扩展表!$E$1:$AG$1,0),FALSE)</f>
        <v>#N/A</v>
      </c>
      <c r="BJ225" t="e">
        <f ca="1">VLOOKUP($B225,基础扩展表!$E:$AG,MATCH(BJ$2,基础扩展表!$E$1:$AG$1,0),FALSE)</f>
        <v>#N/A</v>
      </c>
      <c r="BK225" t="e">
        <f ca="1">VLOOKUP($B225,基础扩展表!$E:$AG,MATCH(BK$2,基础扩展表!$E$1:$AG$1,0),FALSE)</f>
        <v>#N/A</v>
      </c>
      <c r="BL225" t="e">
        <f ca="1">VLOOKUP($B225,基础扩展表!$E:$AG,MATCH(BL$2,基础扩展表!$E$1:$AG$1,0),FALSE)</f>
        <v>#N/A</v>
      </c>
      <c r="BM225" t="e">
        <f ca="1">VLOOKUP($B225,基础扩展表!$E:$AG,MATCH(BM$2,基础扩展表!$E$1:$AG$1,0),FALSE)</f>
        <v>#N/A</v>
      </c>
      <c r="BN225" t="e">
        <f ca="1">VLOOKUP($B225,基础扩展表!$E:$AG,MATCH(BN$2,基础扩展表!$E$1:$AG$1,0),FALSE)</f>
        <v>#N/A</v>
      </c>
      <c r="BO225" t="e">
        <f ca="1">VLOOKUP($B225,基础扩展表!$E:$AG,MATCH(BO$2,基础扩展表!$E$1:$AG$1,0),FALSE)</f>
        <v>#N/A</v>
      </c>
      <c r="BP225" t="e">
        <f ca="1">VLOOKUP($B225,基础扩展表!$E:$AG,MATCH(BP$2,基础扩展表!$E$1:$AG$1,0),FALSE)</f>
        <v>#N/A</v>
      </c>
      <c r="BR225" t="e">
        <f ca="1">VLOOKUP(C225,模型表!D:H,5,FALSE)</f>
        <v>#N/A</v>
      </c>
    </row>
    <row r="226" spans="2:70" x14ac:dyDescent="0.2">
      <c r="B226" t="str">
        <f t="array" aca="1" ref="B226" ca="1">INDEX(基础表!$Y:$Y,SMALL(IF(基础表!$Z:$Z=0,ROW(基础表!$Z:$Z),999),ROW(H220)))&amp;""</f>
        <v/>
      </c>
      <c r="C226" t="e">
        <f ca="1">VLOOKUP(VLOOKUP($B226,基础表!$E:$G,3,FALSE),模型表!$C:$D,2,FALSE)</f>
        <v>#N/A</v>
      </c>
      <c r="E226" t="e">
        <f ca="1">VLOOKUP($B226,基础表!$E:$G,3,FALSE)</f>
        <v>#N/A</v>
      </c>
      <c r="G226" t="e">
        <f ca="1">VLOOKUP($E226,模型表!$C:$G,5,FALSE)</f>
        <v>#N/A</v>
      </c>
      <c r="H226" t="e">
        <f ca="1">VLOOKUP($E226,模型表!$C:$F,4,FALSE)</f>
        <v>#N/A</v>
      </c>
      <c r="I226" t="e">
        <f ca="1">VLOOKUP($E226,模型表!$C:$J,8,FALSE)</f>
        <v>#N/A</v>
      </c>
      <c r="K226" t="str">
        <f t="shared" ca="1" si="38"/>
        <v/>
      </c>
      <c r="L226" t="str">
        <f t="shared" ca="1" si="39"/>
        <v/>
      </c>
      <c r="M226" t="str">
        <f t="shared" ca="1" si="40"/>
        <v/>
      </c>
      <c r="N226" t="str">
        <f t="shared" ca="1" si="41"/>
        <v/>
      </c>
      <c r="O226" t="str">
        <f t="shared" ca="1" si="47"/>
        <v/>
      </c>
      <c r="P226" t="str">
        <f t="shared" ca="1" si="42"/>
        <v/>
      </c>
      <c r="Q226" t="e">
        <f ca="1">VLOOKUP($E226,模型表!$C:$K,9,FALSE)</f>
        <v>#N/A</v>
      </c>
      <c r="S226" t="e">
        <f ca="1">IF(VLOOKUP($E226,模型表!$C:$L,6,FALSE)=0,"",VLOOKUP($E226,模型表!$C:$L,10,FALSE))</f>
        <v>#N/A</v>
      </c>
      <c r="U226" t="e">
        <f ca="1">VLOOKUP($E226,模型表!$C:$Q,11,FALSE)</f>
        <v>#N/A</v>
      </c>
      <c r="Y226" t="e">
        <f ca="1">IF(VLOOKUP($E226,模型表!$C:$N,12,FALSE)="Death",VLOOKUP($E226,模型表!$C:$Q,13,FALSE),"")</f>
        <v>#N/A</v>
      </c>
      <c r="Z226" t="str">
        <f ca="1">IF($B226="","",IF(VLOOKUP($E226,模型表!$C:$O,12,FALSE)="PBuff","["&amp;VLOOKUP($E226,模型表!$C:Q,13,FALSE)&amp;"]","[]"))</f>
        <v/>
      </c>
      <c r="AA226" t="e">
        <f ca="1">VLOOKUP($B226,基础扩展表!$E:$I,5,FALSE)</f>
        <v>#N/A</v>
      </c>
      <c r="AB226" t="e">
        <f ca="1">VLOOKUP($B226,基础扩展表!$E:$I,4,FALSE)</f>
        <v>#N/A</v>
      </c>
      <c r="AC226" t="e">
        <f ca="1">VLOOKUP($B226,基础表!$E:$T,16,FALSE)</f>
        <v>#N/A</v>
      </c>
      <c r="AD226" t="str">
        <f t="shared" ca="1" si="36"/>
        <v/>
      </c>
      <c r="AE226" t="str">
        <f t="shared" ca="1" si="43"/>
        <v/>
      </c>
      <c r="AF226" t="str">
        <f t="shared" ca="1" si="44"/>
        <v/>
      </c>
      <c r="AH226" t="e">
        <f ca="1">VLOOKUP($B226,基础表!$E:$R,14,FALSE)</f>
        <v>#N/A</v>
      </c>
      <c r="AI226" t="e">
        <f ca="1">VLOOKUP($B226,基础表!$E:$S,13,FALSE)</f>
        <v>#N/A</v>
      </c>
      <c r="AK226" t="e">
        <f ca="1">VLOOKUP($B226,基础表!$E:$H,4,FALSE)</f>
        <v>#N/A</v>
      </c>
      <c r="AN226" s="23" t="e">
        <f t="shared" ca="1" si="37"/>
        <v>#N/A</v>
      </c>
      <c r="AO226" s="23" t="str">
        <f t="shared" ca="1" si="45"/>
        <v/>
      </c>
      <c r="AP226" s="23" t="str">
        <f t="shared" ca="1" si="46"/>
        <v/>
      </c>
      <c r="AR226" t="e">
        <f ca="1">VLOOKUP($B226,基础表!$E:$J,4,FALSE)</f>
        <v>#N/A</v>
      </c>
      <c r="AS226" t="e">
        <f ca="1">VLOOKUP($B226,基础表!$E:$J,5,FALSE)</f>
        <v>#N/A</v>
      </c>
      <c r="AT226" t="e">
        <f ca="1">VLOOKUP($B226,基础表!$E:$J,6,FALSE)</f>
        <v>#N/A</v>
      </c>
      <c r="AU226" t="e">
        <f ca="1">VLOOKUP($B226,基础扩展表!$E:$AG,MATCH(AU$2,基础扩展表!$E$1:$AG$1,0),FALSE)</f>
        <v>#N/A</v>
      </c>
      <c r="AV226" t="e">
        <f ca="1">VLOOKUP($B226,基础扩展表!$E:$AG,MATCH(AV$2,基础扩展表!$E$1:$AG$1,0),FALSE)</f>
        <v>#N/A</v>
      </c>
      <c r="AW226" t="e">
        <f ca="1">VLOOKUP($B226,基础扩展表!$E:$AG,MATCH(AW$2,基础扩展表!$E$1:$AG$1,0),FALSE)</f>
        <v>#N/A</v>
      </c>
      <c r="AX226" t="e">
        <f ca="1">VLOOKUP($B226,基础扩展表!$E:$AG,MATCH(AX$2,基础扩展表!$E$1:$AG$1,0),FALSE)</f>
        <v>#N/A</v>
      </c>
      <c r="AY226" t="e">
        <f ca="1">VLOOKUP($B226,基础扩展表!$E:$AG,MATCH(AY$2,基础扩展表!$E$1:$AG$1,0),FALSE)</f>
        <v>#N/A</v>
      </c>
      <c r="AZ226" t="e">
        <f ca="1">VLOOKUP($B226,基础扩展表!$E:$AG,MATCH(AZ$2,基础扩展表!$E$1:$AG$1,0),FALSE)</f>
        <v>#N/A</v>
      </c>
      <c r="BA226" t="e">
        <f ca="1">VLOOKUP($B226,基础扩展表!$E:$AG,MATCH(BA$2,基础扩展表!$E$1:$AG$1,0),FALSE)</f>
        <v>#N/A</v>
      </c>
      <c r="BB226" t="e">
        <f ca="1">VLOOKUP($B226,基础扩展表!$E:$AG,MATCH(BB$2,基础扩展表!$E$1:$AG$1,0),FALSE)</f>
        <v>#N/A</v>
      </c>
      <c r="BC226" t="e">
        <f ca="1">VLOOKUP($B226,基础扩展表!$E:$AG,MATCH(BC$2,基础扩展表!$E$1:$AG$1,0),FALSE)</f>
        <v>#N/A</v>
      </c>
      <c r="BD226" t="e">
        <f ca="1">VLOOKUP($B226,基础扩展表!$E:$AG,MATCH(BD$2,基础扩展表!$E$1:$AG$1,0),FALSE)</f>
        <v>#N/A</v>
      </c>
      <c r="BE226" t="e">
        <f ca="1">VLOOKUP($B226,基础扩展表!$E:$AG,MATCH(BE$2,基础扩展表!$E$1:$AG$1,0),FALSE)</f>
        <v>#N/A</v>
      </c>
      <c r="BF226" t="e">
        <f ca="1">VLOOKUP($B226,基础扩展表!$E:$AG,MATCH(BF$2,基础扩展表!$E$1:$AG$1,0),FALSE)</f>
        <v>#N/A</v>
      </c>
      <c r="BG226" t="e">
        <f ca="1">VLOOKUP($B226,基础扩展表!$E:$AG,MATCH(BG$2,基础扩展表!$E$1:$AG$1,0),FALSE)</f>
        <v>#N/A</v>
      </c>
      <c r="BH226" t="e">
        <f ca="1">VLOOKUP($B226,基础扩展表!$E:$AG,MATCH(BH$2,基础扩展表!$E$1:$AG$1,0),FALSE)</f>
        <v>#N/A</v>
      </c>
      <c r="BI226" t="e">
        <f ca="1">VLOOKUP($B226,基础扩展表!$E:$AG,MATCH(BI$2,基础扩展表!$E$1:$AG$1,0),FALSE)</f>
        <v>#N/A</v>
      </c>
      <c r="BJ226" t="e">
        <f ca="1">VLOOKUP($B226,基础扩展表!$E:$AG,MATCH(BJ$2,基础扩展表!$E$1:$AG$1,0),FALSE)</f>
        <v>#N/A</v>
      </c>
      <c r="BK226" t="e">
        <f ca="1">VLOOKUP($B226,基础扩展表!$E:$AG,MATCH(BK$2,基础扩展表!$E$1:$AG$1,0),FALSE)</f>
        <v>#N/A</v>
      </c>
      <c r="BL226" t="e">
        <f ca="1">VLOOKUP($B226,基础扩展表!$E:$AG,MATCH(BL$2,基础扩展表!$E$1:$AG$1,0),FALSE)</f>
        <v>#N/A</v>
      </c>
      <c r="BM226" t="e">
        <f ca="1">VLOOKUP($B226,基础扩展表!$E:$AG,MATCH(BM$2,基础扩展表!$E$1:$AG$1,0),FALSE)</f>
        <v>#N/A</v>
      </c>
      <c r="BN226" t="e">
        <f ca="1">VLOOKUP($B226,基础扩展表!$E:$AG,MATCH(BN$2,基础扩展表!$E$1:$AG$1,0),FALSE)</f>
        <v>#N/A</v>
      </c>
      <c r="BO226" t="e">
        <f ca="1">VLOOKUP($B226,基础扩展表!$E:$AG,MATCH(BO$2,基础扩展表!$E$1:$AG$1,0),FALSE)</f>
        <v>#N/A</v>
      </c>
      <c r="BP226" t="e">
        <f ca="1">VLOOKUP($B226,基础扩展表!$E:$AG,MATCH(BP$2,基础扩展表!$E$1:$AG$1,0),FALSE)</f>
        <v>#N/A</v>
      </c>
      <c r="BR226" t="e">
        <f ca="1">VLOOKUP(C226,模型表!D:H,5,FALSE)</f>
        <v>#N/A</v>
      </c>
    </row>
    <row r="227" spans="2:70" x14ac:dyDescent="0.2">
      <c r="B227" t="str">
        <f t="array" aca="1" ref="B227" ca="1">INDEX(基础表!$Y:$Y,SMALL(IF(基础表!$Z:$Z=0,ROW(基础表!$Z:$Z),999),ROW(H221)))&amp;""</f>
        <v/>
      </c>
      <c r="C227" t="e">
        <f ca="1">VLOOKUP(VLOOKUP($B227,基础表!$E:$G,3,FALSE),模型表!$C:$D,2,FALSE)</f>
        <v>#N/A</v>
      </c>
      <c r="E227" t="e">
        <f ca="1">VLOOKUP($B227,基础表!$E:$G,3,FALSE)</f>
        <v>#N/A</v>
      </c>
      <c r="G227" t="e">
        <f ca="1">VLOOKUP($E227,模型表!$C:$G,5,FALSE)</f>
        <v>#N/A</v>
      </c>
      <c r="H227" t="e">
        <f ca="1">VLOOKUP($E227,模型表!$C:$F,4,FALSE)</f>
        <v>#N/A</v>
      </c>
      <c r="I227" t="e">
        <f ca="1">VLOOKUP($E227,模型表!$C:$J,8,FALSE)</f>
        <v>#N/A</v>
      </c>
      <c r="K227" t="str">
        <f t="shared" ca="1" si="38"/>
        <v/>
      </c>
      <c r="L227" t="str">
        <f t="shared" ca="1" si="39"/>
        <v/>
      </c>
      <c r="M227" t="str">
        <f t="shared" ca="1" si="40"/>
        <v/>
      </c>
      <c r="N227" t="str">
        <f t="shared" ca="1" si="41"/>
        <v/>
      </c>
      <c r="O227" t="str">
        <f t="shared" ca="1" si="47"/>
        <v/>
      </c>
      <c r="P227" t="str">
        <f t="shared" ca="1" si="42"/>
        <v/>
      </c>
      <c r="Q227" t="e">
        <f ca="1">VLOOKUP($E227,模型表!$C:$K,9,FALSE)</f>
        <v>#N/A</v>
      </c>
      <c r="S227" t="e">
        <f ca="1">IF(VLOOKUP($E227,模型表!$C:$L,6,FALSE)=0,"",VLOOKUP($E227,模型表!$C:$L,10,FALSE))</f>
        <v>#N/A</v>
      </c>
      <c r="U227" t="e">
        <f ca="1">VLOOKUP($E227,模型表!$C:$Q,11,FALSE)</f>
        <v>#N/A</v>
      </c>
      <c r="Y227" t="e">
        <f ca="1">IF(VLOOKUP($E227,模型表!$C:$N,12,FALSE)="Death",VLOOKUP($E227,模型表!$C:$Q,13,FALSE),"")</f>
        <v>#N/A</v>
      </c>
      <c r="Z227" t="str">
        <f ca="1">IF($B227="","",IF(VLOOKUP($E227,模型表!$C:$O,12,FALSE)="PBuff","["&amp;VLOOKUP($E227,模型表!$C:Q,13,FALSE)&amp;"]","[]"))</f>
        <v/>
      </c>
      <c r="AA227" t="e">
        <f ca="1">VLOOKUP($B227,基础扩展表!$E:$I,5,FALSE)</f>
        <v>#N/A</v>
      </c>
      <c r="AB227" t="e">
        <f ca="1">VLOOKUP($B227,基础扩展表!$E:$I,4,FALSE)</f>
        <v>#N/A</v>
      </c>
      <c r="AC227" t="e">
        <f ca="1">VLOOKUP($B227,基础表!$E:$T,16,FALSE)</f>
        <v>#N/A</v>
      </c>
      <c r="AD227" t="str">
        <f t="shared" ca="1" si="36"/>
        <v/>
      </c>
      <c r="AE227" t="str">
        <f t="shared" ca="1" si="43"/>
        <v/>
      </c>
      <c r="AF227" t="str">
        <f t="shared" ca="1" si="44"/>
        <v/>
      </c>
      <c r="AH227" t="e">
        <f ca="1">VLOOKUP($B227,基础表!$E:$R,14,FALSE)</f>
        <v>#N/A</v>
      </c>
      <c r="AI227" t="e">
        <f ca="1">VLOOKUP($B227,基础表!$E:$S,13,FALSE)</f>
        <v>#N/A</v>
      </c>
      <c r="AK227" t="e">
        <f ca="1">VLOOKUP($B227,基础表!$E:$H,4,FALSE)</f>
        <v>#N/A</v>
      </c>
      <c r="AN227" s="23" t="e">
        <f t="shared" ca="1" si="37"/>
        <v>#N/A</v>
      </c>
      <c r="AO227" s="23" t="str">
        <f t="shared" ca="1" si="45"/>
        <v/>
      </c>
      <c r="AP227" s="23" t="str">
        <f t="shared" ca="1" si="46"/>
        <v/>
      </c>
      <c r="AR227" t="e">
        <f ca="1">VLOOKUP($B227,基础表!$E:$J,4,FALSE)</f>
        <v>#N/A</v>
      </c>
      <c r="AS227" t="e">
        <f ca="1">VLOOKUP($B227,基础表!$E:$J,5,FALSE)</f>
        <v>#N/A</v>
      </c>
      <c r="AT227" t="e">
        <f ca="1">VLOOKUP($B227,基础表!$E:$J,6,FALSE)</f>
        <v>#N/A</v>
      </c>
      <c r="AU227" t="e">
        <f ca="1">VLOOKUP($B227,基础扩展表!$E:$AG,MATCH(AU$2,基础扩展表!$E$1:$AG$1,0),FALSE)</f>
        <v>#N/A</v>
      </c>
      <c r="AV227" t="e">
        <f ca="1">VLOOKUP($B227,基础扩展表!$E:$AG,MATCH(AV$2,基础扩展表!$E$1:$AG$1,0),FALSE)</f>
        <v>#N/A</v>
      </c>
      <c r="AW227" t="e">
        <f ca="1">VLOOKUP($B227,基础扩展表!$E:$AG,MATCH(AW$2,基础扩展表!$E$1:$AG$1,0),FALSE)</f>
        <v>#N/A</v>
      </c>
      <c r="AX227" t="e">
        <f ca="1">VLOOKUP($B227,基础扩展表!$E:$AG,MATCH(AX$2,基础扩展表!$E$1:$AG$1,0),FALSE)</f>
        <v>#N/A</v>
      </c>
      <c r="AY227" t="e">
        <f ca="1">VLOOKUP($B227,基础扩展表!$E:$AG,MATCH(AY$2,基础扩展表!$E$1:$AG$1,0),FALSE)</f>
        <v>#N/A</v>
      </c>
      <c r="AZ227" t="e">
        <f ca="1">VLOOKUP($B227,基础扩展表!$E:$AG,MATCH(AZ$2,基础扩展表!$E$1:$AG$1,0),FALSE)</f>
        <v>#N/A</v>
      </c>
      <c r="BA227" t="e">
        <f ca="1">VLOOKUP($B227,基础扩展表!$E:$AG,MATCH(BA$2,基础扩展表!$E$1:$AG$1,0),FALSE)</f>
        <v>#N/A</v>
      </c>
      <c r="BB227" t="e">
        <f ca="1">VLOOKUP($B227,基础扩展表!$E:$AG,MATCH(BB$2,基础扩展表!$E$1:$AG$1,0),FALSE)</f>
        <v>#N/A</v>
      </c>
      <c r="BC227" t="e">
        <f ca="1">VLOOKUP($B227,基础扩展表!$E:$AG,MATCH(BC$2,基础扩展表!$E$1:$AG$1,0),FALSE)</f>
        <v>#N/A</v>
      </c>
      <c r="BD227" t="e">
        <f ca="1">VLOOKUP($B227,基础扩展表!$E:$AG,MATCH(BD$2,基础扩展表!$E$1:$AG$1,0),FALSE)</f>
        <v>#N/A</v>
      </c>
      <c r="BE227" t="e">
        <f ca="1">VLOOKUP($B227,基础扩展表!$E:$AG,MATCH(BE$2,基础扩展表!$E$1:$AG$1,0),FALSE)</f>
        <v>#N/A</v>
      </c>
      <c r="BF227" t="e">
        <f ca="1">VLOOKUP($B227,基础扩展表!$E:$AG,MATCH(BF$2,基础扩展表!$E$1:$AG$1,0),FALSE)</f>
        <v>#N/A</v>
      </c>
      <c r="BG227" t="e">
        <f ca="1">VLOOKUP($B227,基础扩展表!$E:$AG,MATCH(BG$2,基础扩展表!$E$1:$AG$1,0),FALSE)</f>
        <v>#N/A</v>
      </c>
      <c r="BH227" t="e">
        <f ca="1">VLOOKUP($B227,基础扩展表!$E:$AG,MATCH(BH$2,基础扩展表!$E$1:$AG$1,0),FALSE)</f>
        <v>#N/A</v>
      </c>
      <c r="BI227" t="e">
        <f ca="1">VLOOKUP($B227,基础扩展表!$E:$AG,MATCH(BI$2,基础扩展表!$E$1:$AG$1,0),FALSE)</f>
        <v>#N/A</v>
      </c>
      <c r="BJ227" t="e">
        <f ca="1">VLOOKUP($B227,基础扩展表!$E:$AG,MATCH(BJ$2,基础扩展表!$E$1:$AG$1,0),FALSE)</f>
        <v>#N/A</v>
      </c>
      <c r="BK227" t="e">
        <f ca="1">VLOOKUP($B227,基础扩展表!$E:$AG,MATCH(BK$2,基础扩展表!$E$1:$AG$1,0),FALSE)</f>
        <v>#N/A</v>
      </c>
      <c r="BL227" t="e">
        <f ca="1">VLOOKUP($B227,基础扩展表!$E:$AG,MATCH(BL$2,基础扩展表!$E$1:$AG$1,0),FALSE)</f>
        <v>#N/A</v>
      </c>
      <c r="BM227" t="e">
        <f ca="1">VLOOKUP($B227,基础扩展表!$E:$AG,MATCH(BM$2,基础扩展表!$E$1:$AG$1,0),FALSE)</f>
        <v>#N/A</v>
      </c>
      <c r="BN227" t="e">
        <f ca="1">VLOOKUP($B227,基础扩展表!$E:$AG,MATCH(BN$2,基础扩展表!$E$1:$AG$1,0),FALSE)</f>
        <v>#N/A</v>
      </c>
      <c r="BO227" t="e">
        <f ca="1">VLOOKUP($B227,基础扩展表!$E:$AG,MATCH(BO$2,基础扩展表!$E$1:$AG$1,0),FALSE)</f>
        <v>#N/A</v>
      </c>
      <c r="BP227" t="e">
        <f ca="1">VLOOKUP($B227,基础扩展表!$E:$AG,MATCH(BP$2,基础扩展表!$E$1:$AG$1,0),FALSE)</f>
        <v>#N/A</v>
      </c>
      <c r="BR227" t="e">
        <f ca="1">VLOOKUP(C227,模型表!D:H,5,FALSE)</f>
        <v>#N/A</v>
      </c>
    </row>
    <row r="228" spans="2:70" x14ac:dyDescent="0.2">
      <c r="B228" t="str">
        <f t="array" aca="1" ref="B228" ca="1">INDEX(基础表!$Y:$Y,SMALL(IF(基础表!$Z:$Z=0,ROW(基础表!$Z:$Z),999),ROW(H222)))&amp;""</f>
        <v/>
      </c>
      <c r="C228" t="e">
        <f ca="1">VLOOKUP(VLOOKUP($B228,基础表!$E:$G,3,FALSE),模型表!$C:$D,2,FALSE)</f>
        <v>#N/A</v>
      </c>
      <c r="E228" t="e">
        <f ca="1">VLOOKUP($B228,基础表!$E:$G,3,FALSE)</f>
        <v>#N/A</v>
      </c>
      <c r="G228" t="e">
        <f ca="1">VLOOKUP($E228,模型表!$C:$G,5,FALSE)</f>
        <v>#N/A</v>
      </c>
      <c r="H228" t="e">
        <f ca="1">VLOOKUP($E228,模型表!$C:$F,4,FALSE)</f>
        <v>#N/A</v>
      </c>
      <c r="I228" t="e">
        <f ca="1">VLOOKUP($E228,模型表!$C:$J,8,FALSE)</f>
        <v>#N/A</v>
      </c>
      <c r="K228" t="str">
        <f t="shared" ca="1" si="38"/>
        <v/>
      </c>
      <c r="L228" t="str">
        <f t="shared" ca="1" si="39"/>
        <v/>
      </c>
      <c r="M228" t="str">
        <f t="shared" ca="1" si="40"/>
        <v/>
      </c>
      <c r="N228" t="str">
        <f t="shared" ca="1" si="41"/>
        <v/>
      </c>
      <c r="O228" t="str">
        <f t="shared" ca="1" si="47"/>
        <v/>
      </c>
      <c r="P228" t="str">
        <f t="shared" ca="1" si="42"/>
        <v/>
      </c>
      <c r="Q228" t="e">
        <f ca="1">VLOOKUP($E228,模型表!$C:$K,9,FALSE)</f>
        <v>#N/A</v>
      </c>
      <c r="S228" t="e">
        <f ca="1">IF(VLOOKUP($E228,模型表!$C:$L,6,FALSE)=0,"",VLOOKUP($E228,模型表!$C:$L,10,FALSE))</f>
        <v>#N/A</v>
      </c>
      <c r="U228" t="e">
        <f ca="1">VLOOKUP($E228,模型表!$C:$Q,11,FALSE)</f>
        <v>#N/A</v>
      </c>
      <c r="Y228" t="e">
        <f ca="1">IF(VLOOKUP($E228,模型表!$C:$N,12,FALSE)="Death",VLOOKUP($E228,模型表!$C:$Q,13,FALSE),"")</f>
        <v>#N/A</v>
      </c>
      <c r="Z228" t="str">
        <f ca="1">IF($B228="","",IF(VLOOKUP($E228,模型表!$C:$O,12,FALSE)="PBuff","["&amp;VLOOKUP($E228,模型表!$C:Q,13,FALSE)&amp;"]","[]"))</f>
        <v/>
      </c>
      <c r="AA228" t="e">
        <f ca="1">VLOOKUP($B228,基础扩展表!$E:$I,5,FALSE)</f>
        <v>#N/A</v>
      </c>
      <c r="AB228" t="e">
        <f ca="1">VLOOKUP($B228,基础扩展表!$E:$I,4,FALSE)</f>
        <v>#N/A</v>
      </c>
      <c r="AC228" t="e">
        <f ca="1">VLOOKUP($B228,基础表!$E:$T,16,FALSE)</f>
        <v>#N/A</v>
      </c>
      <c r="AD228" t="str">
        <f t="shared" ca="1" si="36"/>
        <v/>
      </c>
      <c r="AE228" t="str">
        <f t="shared" ca="1" si="43"/>
        <v/>
      </c>
      <c r="AF228" t="str">
        <f t="shared" ca="1" si="44"/>
        <v/>
      </c>
      <c r="AH228" t="e">
        <f ca="1">VLOOKUP($B228,基础表!$E:$R,14,FALSE)</f>
        <v>#N/A</v>
      </c>
      <c r="AI228" t="e">
        <f ca="1">VLOOKUP($B228,基础表!$E:$S,13,FALSE)</f>
        <v>#N/A</v>
      </c>
      <c r="AK228" t="e">
        <f ca="1">VLOOKUP($B228,基础表!$E:$H,4,FALSE)</f>
        <v>#N/A</v>
      </c>
      <c r="AN228" s="23" t="e">
        <f t="shared" ca="1" si="37"/>
        <v>#N/A</v>
      </c>
      <c r="AO228" s="23" t="str">
        <f t="shared" ca="1" si="45"/>
        <v/>
      </c>
      <c r="AP228" s="23" t="str">
        <f t="shared" ca="1" si="46"/>
        <v/>
      </c>
      <c r="AR228" t="e">
        <f ca="1">VLOOKUP($B228,基础表!$E:$J,4,FALSE)</f>
        <v>#N/A</v>
      </c>
      <c r="AS228" t="e">
        <f ca="1">VLOOKUP($B228,基础表!$E:$J,5,FALSE)</f>
        <v>#N/A</v>
      </c>
      <c r="AT228" t="e">
        <f ca="1">VLOOKUP($B228,基础表!$E:$J,6,FALSE)</f>
        <v>#N/A</v>
      </c>
      <c r="AU228" t="e">
        <f ca="1">VLOOKUP($B228,基础扩展表!$E:$AG,MATCH(AU$2,基础扩展表!$E$1:$AG$1,0),FALSE)</f>
        <v>#N/A</v>
      </c>
      <c r="AV228" t="e">
        <f ca="1">VLOOKUP($B228,基础扩展表!$E:$AG,MATCH(AV$2,基础扩展表!$E$1:$AG$1,0),FALSE)</f>
        <v>#N/A</v>
      </c>
      <c r="AW228" t="e">
        <f ca="1">VLOOKUP($B228,基础扩展表!$E:$AG,MATCH(AW$2,基础扩展表!$E$1:$AG$1,0),FALSE)</f>
        <v>#N/A</v>
      </c>
      <c r="AX228" t="e">
        <f ca="1">VLOOKUP($B228,基础扩展表!$E:$AG,MATCH(AX$2,基础扩展表!$E$1:$AG$1,0),FALSE)</f>
        <v>#N/A</v>
      </c>
      <c r="AY228" t="e">
        <f ca="1">VLOOKUP($B228,基础扩展表!$E:$AG,MATCH(AY$2,基础扩展表!$E$1:$AG$1,0),FALSE)</f>
        <v>#N/A</v>
      </c>
      <c r="AZ228" t="e">
        <f ca="1">VLOOKUP($B228,基础扩展表!$E:$AG,MATCH(AZ$2,基础扩展表!$E$1:$AG$1,0),FALSE)</f>
        <v>#N/A</v>
      </c>
      <c r="BA228" t="e">
        <f ca="1">VLOOKUP($B228,基础扩展表!$E:$AG,MATCH(BA$2,基础扩展表!$E$1:$AG$1,0),FALSE)</f>
        <v>#N/A</v>
      </c>
      <c r="BB228" t="e">
        <f ca="1">VLOOKUP($B228,基础扩展表!$E:$AG,MATCH(BB$2,基础扩展表!$E$1:$AG$1,0),FALSE)</f>
        <v>#N/A</v>
      </c>
      <c r="BC228" t="e">
        <f ca="1">VLOOKUP($B228,基础扩展表!$E:$AG,MATCH(BC$2,基础扩展表!$E$1:$AG$1,0),FALSE)</f>
        <v>#N/A</v>
      </c>
      <c r="BD228" t="e">
        <f ca="1">VLOOKUP($B228,基础扩展表!$E:$AG,MATCH(BD$2,基础扩展表!$E$1:$AG$1,0),FALSE)</f>
        <v>#N/A</v>
      </c>
      <c r="BE228" t="e">
        <f ca="1">VLOOKUP($B228,基础扩展表!$E:$AG,MATCH(BE$2,基础扩展表!$E$1:$AG$1,0),FALSE)</f>
        <v>#N/A</v>
      </c>
      <c r="BF228" t="e">
        <f ca="1">VLOOKUP($B228,基础扩展表!$E:$AG,MATCH(BF$2,基础扩展表!$E$1:$AG$1,0),FALSE)</f>
        <v>#N/A</v>
      </c>
      <c r="BG228" t="e">
        <f ca="1">VLOOKUP($B228,基础扩展表!$E:$AG,MATCH(BG$2,基础扩展表!$E$1:$AG$1,0),FALSE)</f>
        <v>#N/A</v>
      </c>
      <c r="BH228" t="e">
        <f ca="1">VLOOKUP($B228,基础扩展表!$E:$AG,MATCH(BH$2,基础扩展表!$E$1:$AG$1,0),FALSE)</f>
        <v>#N/A</v>
      </c>
      <c r="BI228" t="e">
        <f ca="1">VLOOKUP($B228,基础扩展表!$E:$AG,MATCH(BI$2,基础扩展表!$E$1:$AG$1,0),FALSE)</f>
        <v>#N/A</v>
      </c>
      <c r="BJ228" t="e">
        <f ca="1">VLOOKUP($B228,基础扩展表!$E:$AG,MATCH(BJ$2,基础扩展表!$E$1:$AG$1,0),FALSE)</f>
        <v>#N/A</v>
      </c>
      <c r="BK228" t="e">
        <f ca="1">VLOOKUP($B228,基础扩展表!$E:$AG,MATCH(BK$2,基础扩展表!$E$1:$AG$1,0),FALSE)</f>
        <v>#N/A</v>
      </c>
      <c r="BL228" t="e">
        <f ca="1">VLOOKUP($B228,基础扩展表!$E:$AG,MATCH(BL$2,基础扩展表!$E$1:$AG$1,0),FALSE)</f>
        <v>#N/A</v>
      </c>
      <c r="BM228" t="e">
        <f ca="1">VLOOKUP($B228,基础扩展表!$E:$AG,MATCH(BM$2,基础扩展表!$E$1:$AG$1,0),FALSE)</f>
        <v>#N/A</v>
      </c>
      <c r="BN228" t="e">
        <f ca="1">VLOOKUP($B228,基础扩展表!$E:$AG,MATCH(BN$2,基础扩展表!$E$1:$AG$1,0),FALSE)</f>
        <v>#N/A</v>
      </c>
      <c r="BO228" t="e">
        <f ca="1">VLOOKUP($B228,基础扩展表!$E:$AG,MATCH(BO$2,基础扩展表!$E$1:$AG$1,0),FALSE)</f>
        <v>#N/A</v>
      </c>
      <c r="BP228" t="e">
        <f ca="1">VLOOKUP($B228,基础扩展表!$E:$AG,MATCH(BP$2,基础扩展表!$E$1:$AG$1,0),FALSE)</f>
        <v>#N/A</v>
      </c>
      <c r="BR228" t="e">
        <f ca="1">VLOOKUP(C228,模型表!D:H,5,FALSE)</f>
        <v>#N/A</v>
      </c>
    </row>
    <row r="229" spans="2:70" x14ac:dyDescent="0.2">
      <c r="B229" t="str">
        <f t="array" aca="1" ref="B229" ca="1">INDEX(基础表!$Y:$Y,SMALL(IF(基础表!$Z:$Z=0,ROW(基础表!$Z:$Z),999),ROW(H223)))&amp;""</f>
        <v/>
      </c>
      <c r="C229" t="e">
        <f ca="1">VLOOKUP(VLOOKUP($B229,基础表!$E:$G,3,FALSE),模型表!$C:$D,2,FALSE)</f>
        <v>#N/A</v>
      </c>
      <c r="E229" t="e">
        <f ca="1">VLOOKUP($B229,基础表!$E:$G,3,FALSE)</f>
        <v>#N/A</v>
      </c>
      <c r="G229" t="e">
        <f ca="1">VLOOKUP($E229,模型表!$C:$G,5,FALSE)</f>
        <v>#N/A</v>
      </c>
      <c r="H229" t="e">
        <f ca="1">VLOOKUP($E229,模型表!$C:$F,4,FALSE)</f>
        <v>#N/A</v>
      </c>
      <c r="I229" t="e">
        <f ca="1">VLOOKUP($E229,模型表!$C:$J,8,FALSE)</f>
        <v>#N/A</v>
      </c>
      <c r="K229" t="str">
        <f t="shared" ca="1" si="38"/>
        <v/>
      </c>
      <c r="L229" t="str">
        <f t="shared" ca="1" si="39"/>
        <v/>
      </c>
      <c r="M229" t="str">
        <f t="shared" ca="1" si="40"/>
        <v/>
      </c>
      <c r="N229" t="str">
        <f t="shared" ca="1" si="41"/>
        <v/>
      </c>
      <c r="O229" t="str">
        <f t="shared" ca="1" si="47"/>
        <v/>
      </c>
      <c r="P229" t="str">
        <f t="shared" ca="1" si="42"/>
        <v/>
      </c>
      <c r="Q229" t="e">
        <f ca="1">VLOOKUP($E229,模型表!$C:$K,9,FALSE)</f>
        <v>#N/A</v>
      </c>
      <c r="S229" t="e">
        <f ca="1">IF(VLOOKUP($E229,模型表!$C:$L,6,FALSE)=0,"",VLOOKUP($E229,模型表!$C:$L,10,FALSE))</f>
        <v>#N/A</v>
      </c>
      <c r="U229" t="e">
        <f ca="1">VLOOKUP($E229,模型表!$C:$Q,11,FALSE)</f>
        <v>#N/A</v>
      </c>
      <c r="Y229" t="e">
        <f ca="1">IF(VLOOKUP($E229,模型表!$C:$N,12,FALSE)="Death",VLOOKUP($E229,模型表!$C:$Q,13,FALSE),"")</f>
        <v>#N/A</v>
      </c>
      <c r="Z229" t="str">
        <f ca="1">IF($B229="","",IF(VLOOKUP($E229,模型表!$C:$O,12,FALSE)="PBuff","["&amp;VLOOKUP($E229,模型表!$C:Q,13,FALSE)&amp;"]","[]"))</f>
        <v/>
      </c>
      <c r="AA229" t="e">
        <f ca="1">VLOOKUP($B229,基础扩展表!$E:$I,5,FALSE)</f>
        <v>#N/A</v>
      </c>
      <c r="AB229" t="e">
        <f ca="1">VLOOKUP($B229,基础扩展表!$E:$I,4,FALSE)</f>
        <v>#N/A</v>
      </c>
      <c r="AC229" t="e">
        <f ca="1">VLOOKUP($B229,基础表!$E:$T,16,FALSE)</f>
        <v>#N/A</v>
      </c>
      <c r="AD229" t="str">
        <f t="shared" ca="1" si="36"/>
        <v/>
      </c>
      <c r="AE229" t="str">
        <f t="shared" ca="1" si="43"/>
        <v/>
      </c>
      <c r="AF229" t="str">
        <f t="shared" ca="1" si="44"/>
        <v/>
      </c>
      <c r="AH229" t="e">
        <f ca="1">VLOOKUP($B229,基础表!$E:$R,14,FALSE)</f>
        <v>#N/A</v>
      </c>
      <c r="AI229" t="e">
        <f ca="1">VLOOKUP($B229,基础表!$E:$S,13,FALSE)</f>
        <v>#N/A</v>
      </c>
      <c r="AK229" t="e">
        <f ca="1">VLOOKUP($B229,基础表!$E:$H,4,FALSE)</f>
        <v>#N/A</v>
      </c>
      <c r="AN229" s="23" t="e">
        <f t="shared" ca="1" si="37"/>
        <v>#N/A</v>
      </c>
      <c r="AO229" s="23" t="str">
        <f t="shared" ca="1" si="45"/>
        <v/>
      </c>
      <c r="AP229" s="23" t="str">
        <f t="shared" ca="1" si="46"/>
        <v/>
      </c>
      <c r="AR229" t="e">
        <f ca="1">VLOOKUP($B229,基础表!$E:$J,4,FALSE)</f>
        <v>#N/A</v>
      </c>
      <c r="AS229" t="e">
        <f ca="1">VLOOKUP($B229,基础表!$E:$J,5,FALSE)</f>
        <v>#N/A</v>
      </c>
      <c r="AT229" t="e">
        <f ca="1">VLOOKUP($B229,基础表!$E:$J,6,FALSE)</f>
        <v>#N/A</v>
      </c>
      <c r="AU229" t="e">
        <f ca="1">VLOOKUP($B229,基础扩展表!$E:$AG,MATCH(AU$2,基础扩展表!$E$1:$AG$1,0),FALSE)</f>
        <v>#N/A</v>
      </c>
      <c r="AV229" t="e">
        <f ca="1">VLOOKUP($B229,基础扩展表!$E:$AG,MATCH(AV$2,基础扩展表!$E$1:$AG$1,0),FALSE)</f>
        <v>#N/A</v>
      </c>
      <c r="AW229" t="e">
        <f ca="1">VLOOKUP($B229,基础扩展表!$E:$AG,MATCH(AW$2,基础扩展表!$E$1:$AG$1,0),FALSE)</f>
        <v>#N/A</v>
      </c>
      <c r="AX229" t="e">
        <f ca="1">VLOOKUP($B229,基础扩展表!$E:$AG,MATCH(AX$2,基础扩展表!$E$1:$AG$1,0),FALSE)</f>
        <v>#N/A</v>
      </c>
      <c r="AY229" t="e">
        <f ca="1">VLOOKUP($B229,基础扩展表!$E:$AG,MATCH(AY$2,基础扩展表!$E$1:$AG$1,0),FALSE)</f>
        <v>#N/A</v>
      </c>
      <c r="AZ229" t="e">
        <f ca="1">VLOOKUP($B229,基础扩展表!$E:$AG,MATCH(AZ$2,基础扩展表!$E$1:$AG$1,0),FALSE)</f>
        <v>#N/A</v>
      </c>
      <c r="BA229" t="e">
        <f ca="1">VLOOKUP($B229,基础扩展表!$E:$AG,MATCH(BA$2,基础扩展表!$E$1:$AG$1,0),FALSE)</f>
        <v>#N/A</v>
      </c>
      <c r="BB229" t="e">
        <f ca="1">VLOOKUP($B229,基础扩展表!$E:$AG,MATCH(BB$2,基础扩展表!$E$1:$AG$1,0),FALSE)</f>
        <v>#N/A</v>
      </c>
      <c r="BC229" t="e">
        <f ca="1">VLOOKUP($B229,基础扩展表!$E:$AG,MATCH(BC$2,基础扩展表!$E$1:$AG$1,0),FALSE)</f>
        <v>#N/A</v>
      </c>
      <c r="BD229" t="e">
        <f ca="1">VLOOKUP($B229,基础扩展表!$E:$AG,MATCH(BD$2,基础扩展表!$E$1:$AG$1,0),FALSE)</f>
        <v>#N/A</v>
      </c>
      <c r="BE229" t="e">
        <f ca="1">VLOOKUP($B229,基础扩展表!$E:$AG,MATCH(BE$2,基础扩展表!$E$1:$AG$1,0),FALSE)</f>
        <v>#N/A</v>
      </c>
      <c r="BF229" t="e">
        <f ca="1">VLOOKUP($B229,基础扩展表!$E:$AG,MATCH(BF$2,基础扩展表!$E$1:$AG$1,0),FALSE)</f>
        <v>#N/A</v>
      </c>
      <c r="BG229" t="e">
        <f ca="1">VLOOKUP($B229,基础扩展表!$E:$AG,MATCH(BG$2,基础扩展表!$E$1:$AG$1,0),FALSE)</f>
        <v>#N/A</v>
      </c>
      <c r="BH229" t="e">
        <f ca="1">VLOOKUP($B229,基础扩展表!$E:$AG,MATCH(BH$2,基础扩展表!$E$1:$AG$1,0),FALSE)</f>
        <v>#N/A</v>
      </c>
      <c r="BI229" t="e">
        <f ca="1">VLOOKUP($B229,基础扩展表!$E:$AG,MATCH(BI$2,基础扩展表!$E$1:$AG$1,0),FALSE)</f>
        <v>#N/A</v>
      </c>
      <c r="BJ229" t="e">
        <f ca="1">VLOOKUP($B229,基础扩展表!$E:$AG,MATCH(BJ$2,基础扩展表!$E$1:$AG$1,0),FALSE)</f>
        <v>#N/A</v>
      </c>
      <c r="BK229" t="e">
        <f ca="1">VLOOKUP($B229,基础扩展表!$E:$AG,MATCH(BK$2,基础扩展表!$E$1:$AG$1,0),FALSE)</f>
        <v>#N/A</v>
      </c>
      <c r="BL229" t="e">
        <f ca="1">VLOOKUP($B229,基础扩展表!$E:$AG,MATCH(BL$2,基础扩展表!$E$1:$AG$1,0),FALSE)</f>
        <v>#N/A</v>
      </c>
      <c r="BM229" t="e">
        <f ca="1">VLOOKUP($B229,基础扩展表!$E:$AG,MATCH(BM$2,基础扩展表!$E$1:$AG$1,0),FALSE)</f>
        <v>#N/A</v>
      </c>
      <c r="BN229" t="e">
        <f ca="1">VLOOKUP($B229,基础扩展表!$E:$AG,MATCH(BN$2,基础扩展表!$E$1:$AG$1,0),FALSE)</f>
        <v>#N/A</v>
      </c>
      <c r="BO229" t="e">
        <f ca="1">VLOOKUP($B229,基础扩展表!$E:$AG,MATCH(BO$2,基础扩展表!$E$1:$AG$1,0),FALSE)</f>
        <v>#N/A</v>
      </c>
      <c r="BP229" t="e">
        <f ca="1">VLOOKUP($B229,基础扩展表!$E:$AG,MATCH(BP$2,基础扩展表!$E$1:$AG$1,0),FALSE)</f>
        <v>#N/A</v>
      </c>
      <c r="BR229" t="e">
        <f ca="1">VLOOKUP(C229,模型表!D:H,5,FALSE)</f>
        <v>#N/A</v>
      </c>
    </row>
    <row r="230" spans="2:70" x14ac:dyDescent="0.2">
      <c r="B230" t="str">
        <f t="array" aca="1" ref="B230" ca="1">INDEX(基础表!$Y:$Y,SMALL(IF(基础表!$Z:$Z=0,ROW(基础表!$Z:$Z),999),ROW(H224)))&amp;""</f>
        <v/>
      </c>
      <c r="C230" t="e">
        <f ca="1">VLOOKUP(VLOOKUP($B230,基础表!$E:$G,3,FALSE),模型表!$C:$D,2,FALSE)</f>
        <v>#N/A</v>
      </c>
      <c r="E230" t="e">
        <f ca="1">VLOOKUP($B230,基础表!$E:$G,3,FALSE)</f>
        <v>#N/A</v>
      </c>
      <c r="G230" t="e">
        <f ca="1">VLOOKUP($E230,模型表!$C:$G,5,FALSE)</f>
        <v>#N/A</v>
      </c>
      <c r="H230" t="e">
        <f ca="1">VLOOKUP($E230,模型表!$C:$F,4,FALSE)</f>
        <v>#N/A</v>
      </c>
      <c r="I230" t="e">
        <f ca="1">VLOOKUP($E230,模型表!$C:$J,8,FALSE)</f>
        <v>#N/A</v>
      </c>
      <c r="K230" t="str">
        <f t="shared" ca="1" si="38"/>
        <v/>
      </c>
      <c r="L230" t="str">
        <f t="shared" ca="1" si="39"/>
        <v/>
      </c>
      <c r="M230" t="str">
        <f t="shared" ca="1" si="40"/>
        <v/>
      </c>
      <c r="N230" t="str">
        <f t="shared" ca="1" si="41"/>
        <v/>
      </c>
      <c r="O230" t="str">
        <f t="shared" ca="1" si="47"/>
        <v/>
      </c>
      <c r="P230" t="str">
        <f t="shared" ca="1" si="42"/>
        <v/>
      </c>
      <c r="Q230" t="e">
        <f ca="1">VLOOKUP($E230,模型表!$C:$K,9,FALSE)</f>
        <v>#N/A</v>
      </c>
      <c r="S230" t="e">
        <f ca="1">IF(VLOOKUP($E230,模型表!$C:$L,6,FALSE)=0,"",VLOOKUP($E230,模型表!$C:$L,10,FALSE))</f>
        <v>#N/A</v>
      </c>
      <c r="U230" t="e">
        <f ca="1">VLOOKUP($E230,模型表!$C:$Q,11,FALSE)</f>
        <v>#N/A</v>
      </c>
      <c r="Y230" t="e">
        <f ca="1">IF(VLOOKUP($E230,模型表!$C:$N,12,FALSE)="Death",VLOOKUP($E230,模型表!$C:$Q,13,FALSE),"")</f>
        <v>#N/A</v>
      </c>
      <c r="Z230" t="str">
        <f ca="1">IF($B230="","",IF(VLOOKUP($E230,模型表!$C:$O,12,FALSE)="PBuff","["&amp;VLOOKUP($E230,模型表!$C:Q,13,FALSE)&amp;"]","[]"))</f>
        <v/>
      </c>
      <c r="AA230" t="e">
        <f ca="1">VLOOKUP($B230,基础扩展表!$E:$I,5,FALSE)</f>
        <v>#N/A</v>
      </c>
      <c r="AB230" t="e">
        <f ca="1">VLOOKUP($B230,基础扩展表!$E:$I,4,FALSE)</f>
        <v>#N/A</v>
      </c>
      <c r="AC230" t="e">
        <f ca="1">VLOOKUP($B230,基础表!$E:$T,16,FALSE)</f>
        <v>#N/A</v>
      </c>
      <c r="AD230" t="str">
        <f t="shared" ca="1" si="36"/>
        <v/>
      </c>
      <c r="AE230" t="str">
        <f t="shared" ca="1" si="43"/>
        <v/>
      </c>
      <c r="AF230" t="str">
        <f t="shared" ca="1" si="44"/>
        <v/>
      </c>
      <c r="AH230" t="e">
        <f ca="1">VLOOKUP($B230,基础表!$E:$R,14,FALSE)</f>
        <v>#N/A</v>
      </c>
      <c r="AI230" t="e">
        <f ca="1">VLOOKUP($B230,基础表!$E:$S,13,FALSE)</f>
        <v>#N/A</v>
      </c>
      <c r="AK230" t="e">
        <f ca="1">VLOOKUP($B230,基础表!$E:$H,4,FALSE)</f>
        <v>#N/A</v>
      </c>
      <c r="AN230" s="23" t="e">
        <f t="shared" ca="1" si="37"/>
        <v>#N/A</v>
      </c>
      <c r="AO230" s="23" t="str">
        <f t="shared" ca="1" si="45"/>
        <v/>
      </c>
      <c r="AP230" s="23" t="str">
        <f t="shared" ca="1" si="46"/>
        <v/>
      </c>
      <c r="AR230" t="e">
        <f ca="1">VLOOKUP($B230,基础表!$E:$J,4,FALSE)</f>
        <v>#N/A</v>
      </c>
      <c r="AS230" t="e">
        <f ca="1">VLOOKUP($B230,基础表!$E:$J,5,FALSE)</f>
        <v>#N/A</v>
      </c>
      <c r="AT230" t="e">
        <f ca="1">VLOOKUP($B230,基础表!$E:$J,6,FALSE)</f>
        <v>#N/A</v>
      </c>
      <c r="AU230" t="e">
        <f ca="1">VLOOKUP($B230,基础扩展表!$E:$AG,MATCH(AU$2,基础扩展表!$E$1:$AG$1,0),FALSE)</f>
        <v>#N/A</v>
      </c>
      <c r="AV230" t="e">
        <f ca="1">VLOOKUP($B230,基础扩展表!$E:$AG,MATCH(AV$2,基础扩展表!$E$1:$AG$1,0),FALSE)</f>
        <v>#N/A</v>
      </c>
      <c r="AW230" t="e">
        <f ca="1">VLOOKUP($B230,基础扩展表!$E:$AG,MATCH(AW$2,基础扩展表!$E$1:$AG$1,0),FALSE)</f>
        <v>#N/A</v>
      </c>
      <c r="AX230" t="e">
        <f ca="1">VLOOKUP($B230,基础扩展表!$E:$AG,MATCH(AX$2,基础扩展表!$E$1:$AG$1,0),FALSE)</f>
        <v>#N/A</v>
      </c>
      <c r="AY230" t="e">
        <f ca="1">VLOOKUP($B230,基础扩展表!$E:$AG,MATCH(AY$2,基础扩展表!$E$1:$AG$1,0),FALSE)</f>
        <v>#N/A</v>
      </c>
      <c r="AZ230" t="e">
        <f ca="1">VLOOKUP($B230,基础扩展表!$E:$AG,MATCH(AZ$2,基础扩展表!$E$1:$AG$1,0),FALSE)</f>
        <v>#N/A</v>
      </c>
      <c r="BA230" t="e">
        <f ca="1">VLOOKUP($B230,基础扩展表!$E:$AG,MATCH(BA$2,基础扩展表!$E$1:$AG$1,0),FALSE)</f>
        <v>#N/A</v>
      </c>
      <c r="BB230" t="e">
        <f ca="1">VLOOKUP($B230,基础扩展表!$E:$AG,MATCH(BB$2,基础扩展表!$E$1:$AG$1,0),FALSE)</f>
        <v>#N/A</v>
      </c>
      <c r="BC230" t="e">
        <f ca="1">VLOOKUP($B230,基础扩展表!$E:$AG,MATCH(BC$2,基础扩展表!$E$1:$AG$1,0),FALSE)</f>
        <v>#N/A</v>
      </c>
      <c r="BD230" t="e">
        <f ca="1">VLOOKUP($B230,基础扩展表!$E:$AG,MATCH(BD$2,基础扩展表!$E$1:$AG$1,0),FALSE)</f>
        <v>#N/A</v>
      </c>
      <c r="BE230" t="e">
        <f ca="1">VLOOKUP($B230,基础扩展表!$E:$AG,MATCH(BE$2,基础扩展表!$E$1:$AG$1,0),FALSE)</f>
        <v>#N/A</v>
      </c>
      <c r="BF230" t="e">
        <f ca="1">VLOOKUP($B230,基础扩展表!$E:$AG,MATCH(BF$2,基础扩展表!$E$1:$AG$1,0),FALSE)</f>
        <v>#N/A</v>
      </c>
      <c r="BG230" t="e">
        <f ca="1">VLOOKUP($B230,基础扩展表!$E:$AG,MATCH(BG$2,基础扩展表!$E$1:$AG$1,0),FALSE)</f>
        <v>#N/A</v>
      </c>
      <c r="BH230" t="e">
        <f ca="1">VLOOKUP($B230,基础扩展表!$E:$AG,MATCH(BH$2,基础扩展表!$E$1:$AG$1,0),FALSE)</f>
        <v>#N/A</v>
      </c>
      <c r="BI230" t="e">
        <f ca="1">VLOOKUP($B230,基础扩展表!$E:$AG,MATCH(BI$2,基础扩展表!$E$1:$AG$1,0),FALSE)</f>
        <v>#N/A</v>
      </c>
      <c r="BJ230" t="e">
        <f ca="1">VLOOKUP($B230,基础扩展表!$E:$AG,MATCH(BJ$2,基础扩展表!$E$1:$AG$1,0),FALSE)</f>
        <v>#N/A</v>
      </c>
      <c r="BK230" t="e">
        <f ca="1">VLOOKUP($B230,基础扩展表!$E:$AG,MATCH(BK$2,基础扩展表!$E$1:$AG$1,0),FALSE)</f>
        <v>#N/A</v>
      </c>
      <c r="BL230" t="e">
        <f ca="1">VLOOKUP($B230,基础扩展表!$E:$AG,MATCH(BL$2,基础扩展表!$E$1:$AG$1,0),FALSE)</f>
        <v>#N/A</v>
      </c>
      <c r="BM230" t="e">
        <f ca="1">VLOOKUP($B230,基础扩展表!$E:$AG,MATCH(BM$2,基础扩展表!$E$1:$AG$1,0),FALSE)</f>
        <v>#N/A</v>
      </c>
      <c r="BN230" t="e">
        <f ca="1">VLOOKUP($B230,基础扩展表!$E:$AG,MATCH(BN$2,基础扩展表!$E$1:$AG$1,0),FALSE)</f>
        <v>#N/A</v>
      </c>
      <c r="BO230" t="e">
        <f ca="1">VLOOKUP($B230,基础扩展表!$E:$AG,MATCH(BO$2,基础扩展表!$E$1:$AG$1,0),FALSE)</f>
        <v>#N/A</v>
      </c>
      <c r="BP230" t="e">
        <f ca="1">VLOOKUP($B230,基础扩展表!$E:$AG,MATCH(BP$2,基础扩展表!$E$1:$AG$1,0),FALSE)</f>
        <v>#N/A</v>
      </c>
      <c r="BR230" t="e">
        <f ca="1">VLOOKUP(C230,模型表!D:H,5,FALSE)</f>
        <v>#N/A</v>
      </c>
    </row>
    <row r="231" spans="2:70" x14ac:dyDescent="0.2">
      <c r="B231" t="str">
        <f t="array" aca="1" ref="B231" ca="1">INDEX(基础表!$Y:$Y,SMALL(IF(基础表!$Z:$Z=0,ROW(基础表!$Z:$Z),999),ROW(H225)))&amp;""</f>
        <v/>
      </c>
      <c r="C231" t="e">
        <f ca="1">VLOOKUP(VLOOKUP($B231,基础表!$E:$G,3,FALSE),模型表!$C:$D,2,FALSE)</f>
        <v>#N/A</v>
      </c>
      <c r="E231" t="e">
        <f ca="1">VLOOKUP($B231,基础表!$E:$G,3,FALSE)</f>
        <v>#N/A</v>
      </c>
      <c r="G231" t="e">
        <f ca="1">VLOOKUP($E231,模型表!$C:$G,5,FALSE)</f>
        <v>#N/A</v>
      </c>
      <c r="H231" t="e">
        <f ca="1">VLOOKUP($E231,模型表!$C:$F,4,FALSE)</f>
        <v>#N/A</v>
      </c>
      <c r="I231" t="e">
        <f ca="1">VLOOKUP($E231,模型表!$C:$J,8,FALSE)</f>
        <v>#N/A</v>
      </c>
      <c r="K231" t="str">
        <f t="shared" ca="1" si="38"/>
        <v/>
      </c>
      <c r="L231" t="str">
        <f t="shared" ca="1" si="39"/>
        <v/>
      </c>
      <c r="M231" t="str">
        <f t="shared" ca="1" si="40"/>
        <v/>
      </c>
      <c r="N231" t="str">
        <f t="shared" ca="1" si="41"/>
        <v/>
      </c>
      <c r="O231" t="str">
        <f t="shared" ca="1" si="47"/>
        <v/>
      </c>
      <c r="P231" t="str">
        <f t="shared" ca="1" si="42"/>
        <v/>
      </c>
      <c r="Q231" t="e">
        <f ca="1">VLOOKUP($E231,模型表!$C:$K,9,FALSE)</f>
        <v>#N/A</v>
      </c>
      <c r="S231" t="e">
        <f ca="1">IF(VLOOKUP($E231,模型表!$C:$L,6,FALSE)=0,"",VLOOKUP($E231,模型表!$C:$L,10,FALSE))</f>
        <v>#N/A</v>
      </c>
      <c r="U231" t="e">
        <f ca="1">VLOOKUP($E231,模型表!$C:$Q,11,FALSE)</f>
        <v>#N/A</v>
      </c>
      <c r="Y231" t="e">
        <f ca="1">IF(VLOOKUP($E231,模型表!$C:$N,12,FALSE)="Death",VLOOKUP($E231,模型表!$C:$Q,13,FALSE),"")</f>
        <v>#N/A</v>
      </c>
      <c r="Z231" t="str">
        <f ca="1">IF($B231="","",IF(VLOOKUP($E231,模型表!$C:$O,12,FALSE)="PBuff","["&amp;VLOOKUP($E231,模型表!$C:Q,13,FALSE)&amp;"]","[]"))</f>
        <v/>
      </c>
      <c r="AA231" t="e">
        <f ca="1">VLOOKUP($B231,基础扩展表!$E:$I,5,FALSE)</f>
        <v>#N/A</v>
      </c>
      <c r="AB231" t="e">
        <f ca="1">VLOOKUP($B231,基础扩展表!$E:$I,4,FALSE)</f>
        <v>#N/A</v>
      </c>
      <c r="AC231" t="e">
        <f ca="1">VLOOKUP($B231,基础表!$E:$T,16,FALSE)</f>
        <v>#N/A</v>
      </c>
      <c r="AD231" t="str">
        <f t="shared" ca="1" si="36"/>
        <v/>
      </c>
      <c r="AE231" t="str">
        <f t="shared" ca="1" si="43"/>
        <v/>
      </c>
      <c r="AF231" t="str">
        <f t="shared" ca="1" si="44"/>
        <v/>
      </c>
      <c r="AH231" t="e">
        <f ca="1">VLOOKUP($B231,基础表!$E:$R,14,FALSE)</f>
        <v>#N/A</v>
      </c>
      <c r="AI231" t="e">
        <f ca="1">VLOOKUP($B231,基础表!$E:$S,13,FALSE)</f>
        <v>#N/A</v>
      </c>
      <c r="AK231" t="e">
        <f ca="1">VLOOKUP($B231,基础表!$E:$H,4,FALSE)</f>
        <v>#N/A</v>
      </c>
      <c r="AN231" s="23" t="e">
        <f t="shared" ca="1" si="37"/>
        <v>#N/A</v>
      </c>
      <c r="AO231" s="23" t="str">
        <f t="shared" ca="1" si="45"/>
        <v/>
      </c>
      <c r="AP231" s="23" t="str">
        <f t="shared" ca="1" si="46"/>
        <v/>
      </c>
      <c r="AR231" t="e">
        <f ca="1">VLOOKUP($B231,基础表!$E:$J,4,FALSE)</f>
        <v>#N/A</v>
      </c>
      <c r="AS231" t="e">
        <f ca="1">VLOOKUP($B231,基础表!$E:$J,5,FALSE)</f>
        <v>#N/A</v>
      </c>
      <c r="AT231" t="e">
        <f ca="1">VLOOKUP($B231,基础表!$E:$J,6,FALSE)</f>
        <v>#N/A</v>
      </c>
      <c r="AU231" t="e">
        <f ca="1">VLOOKUP($B231,基础扩展表!$E:$AG,MATCH(AU$2,基础扩展表!$E$1:$AG$1,0),FALSE)</f>
        <v>#N/A</v>
      </c>
      <c r="AV231" t="e">
        <f ca="1">VLOOKUP($B231,基础扩展表!$E:$AG,MATCH(AV$2,基础扩展表!$E$1:$AG$1,0),FALSE)</f>
        <v>#N/A</v>
      </c>
      <c r="AW231" t="e">
        <f ca="1">VLOOKUP($B231,基础扩展表!$E:$AG,MATCH(AW$2,基础扩展表!$E$1:$AG$1,0),FALSE)</f>
        <v>#N/A</v>
      </c>
      <c r="AX231" t="e">
        <f ca="1">VLOOKUP($B231,基础扩展表!$E:$AG,MATCH(AX$2,基础扩展表!$E$1:$AG$1,0),FALSE)</f>
        <v>#N/A</v>
      </c>
      <c r="AY231" t="e">
        <f ca="1">VLOOKUP($B231,基础扩展表!$E:$AG,MATCH(AY$2,基础扩展表!$E$1:$AG$1,0),FALSE)</f>
        <v>#N/A</v>
      </c>
      <c r="AZ231" t="e">
        <f ca="1">VLOOKUP($B231,基础扩展表!$E:$AG,MATCH(AZ$2,基础扩展表!$E$1:$AG$1,0),FALSE)</f>
        <v>#N/A</v>
      </c>
      <c r="BA231" t="e">
        <f ca="1">VLOOKUP($B231,基础扩展表!$E:$AG,MATCH(BA$2,基础扩展表!$E$1:$AG$1,0),FALSE)</f>
        <v>#N/A</v>
      </c>
      <c r="BB231" t="e">
        <f ca="1">VLOOKUP($B231,基础扩展表!$E:$AG,MATCH(BB$2,基础扩展表!$E$1:$AG$1,0),FALSE)</f>
        <v>#N/A</v>
      </c>
      <c r="BC231" t="e">
        <f ca="1">VLOOKUP($B231,基础扩展表!$E:$AG,MATCH(BC$2,基础扩展表!$E$1:$AG$1,0),FALSE)</f>
        <v>#N/A</v>
      </c>
      <c r="BD231" t="e">
        <f ca="1">VLOOKUP($B231,基础扩展表!$E:$AG,MATCH(BD$2,基础扩展表!$E$1:$AG$1,0),FALSE)</f>
        <v>#N/A</v>
      </c>
      <c r="BE231" t="e">
        <f ca="1">VLOOKUP($B231,基础扩展表!$E:$AG,MATCH(BE$2,基础扩展表!$E$1:$AG$1,0),FALSE)</f>
        <v>#N/A</v>
      </c>
      <c r="BF231" t="e">
        <f ca="1">VLOOKUP($B231,基础扩展表!$E:$AG,MATCH(BF$2,基础扩展表!$E$1:$AG$1,0),FALSE)</f>
        <v>#N/A</v>
      </c>
      <c r="BG231" t="e">
        <f ca="1">VLOOKUP($B231,基础扩展表!$E:$AG,MATCH(BG$2,基础扩展表!$E$1:$AG$1,0),FALSE)</f>
        <v>#N/A</v>
      </c>
      <c r="BH231" t="e">
        <f ca="1">VLOOKUP($B231,基础扩展表!$E:$AG,MATCH(BH$2,基础扩展表!$E$1:$AG$1,0),FALSE)</f>
        <v>#N/A</v>
      </c>
      <c r="BI231" t="e">
        <f ca="1">VLOOKUP($B231,基础扩展表!$E:$AG,MATCH(BI$2,基础扩展表!$E$1:$AG$1,0),FALSE)</f>
        <v>#N/A</v>
      </c>
      <c r="BJ231" t="e">
        <f ca="1">VLOOKUP($B231,基础扩展表!$E:$AG,MATCH(BJ$2,基础扩展表!$E$1:$AG$1,0),FALSE)</f>
        <v>#N/A</v>
      </c>
      <c r="BK231" t="e">
        <f ca="1">VLOOKUP($B231,基础扩展表!$E:$AG,MATCH(BK$2,基础扩展表!$E$1:$AG$1,0),FALSE)</f>
        <v>#N/A</v>
      </c>
      <c r="BL231" t="e">
        <f ca="1">VLOOKUP($B231,基础扩展表!$E:$AG,MATCH(BL$2,基础扩展表!$E$1:$AG$1,0),FALSE)</f>
        <v>#N/A</v>
      </c>
      <c r="BM231" t="e">
        <f ca="1">VLOOKUP($B231,基础扩展表!$E:$AG,MATCH(BM$2,基础扩展表!$E$1:$AG$1,0),FALSE)</f>
        <v>#N/A</v>
      </c>
      <c r="BN231" t="e">
        <f ca="1">VLOOKUP($B231,基础扩展表!$E:$AG,MATCH(BN$2,基础扩展表!$E$1:$AG$1,0),FALSE)</f>
        <v>#N/A</v>
      </c>
      <c r="BO231" t="e">
        <f ca="1">VLOOKUP($B231,基础扩展表!$E:$AG,MATCH(BO$2,基础扩展表!$E$1:$AG$1,0),FALSE)</f>
        <v>#N/A</v>
      </c>
      <c r="BP231" t="e">
        <f ca="1">VLOOKUP($B231,基础扩展表!$E:$AG,MATCH(BP$2,基础扩展表!$E$1:$AG$1,0),FALSE)</f>
        <v>#N/A</v>
      </c>
      <c r="BR231" t="e">
        <f ca="1">VLOOKUP(C231,模型表!D:H,5,FALSE)</f>
        <v>#N/A</v>
      </c>
    </row>
    <row r="232" spans="2:70" x14ac:dyDescent="0.2">
      <c r="B232" t="str">
        <f t="array" aca="1" ref="B232" ca="1">INDEX(基础表!$Y:$Y,SMALL(IF(基础表!$Z:$Z=0,ROW(基础表!$Z:$Z),999),ROW(H226)))&amp;""</f>
        <v/>
      </c>
      <c r="C232" t="e">
        <f ca="1">VLOOKUP(VLOOKUP($B232,基础表!$E:$G,3,FALSE),模型表!$C:$D,2,FALSE)</f>
        <v>#N/A</v>
      </c>
      <c r="E232" t="e">
        <f ca="1">VLOOKUP($B232,基础表!$E:$G,3,FALSE)</f>
        <v>#N/A</v>
      </c>
      <c r="G232" t="e">
        <f ca="1">VLOOKUP($E232,模型表!$C:$G,5,FALSE)</f>
        <v>#N/A</v>
      </c>
      <c r="H232" t="e">
        <f ca="1">VLOOKUP($E232,模型表!$C:$F,4,FALSE)</f>
        <v>#N/A</v>
      </c>
      <c r="I232" t="e">
        <f ca="1">VLOOKUP($E232,模型表!$C:$J,8,FALSE)</f>
        <v>#N/A</v>
      </c>
      <c r="K232" t="str">
        <f t="shared" ca="1" si="38"/>
        <v/>
      </c>
      <c r="L232" t="str">
        <f t="shared" ca="1" si="39"/>
        <v/>
      </c>
      <c r="M232" t="str">
        <f t="shared" ca="1" si="40"/>
        <v/>
      </c>
      <c r="N232" t="str">
        <f t="shared" ca="1" si="41"/>
        <v/>
      </c>
      <c r="O232" t="str">
        <f t="shared" ca="1" si="47"/>
        <v/>
      </c>
      <c r="P232" t="str">
        <f t="shared" ca="1" si="42"/>
        <v/>
      </c>
      <c r="Q232" t="e">
        <f ca="1">VLOOKUP($E232,模型表!$C:$K,9,FALSE)</f>
        <v>#N/A</v>
      </c>
      <c r="S232" t="e">
        <f ca="1">IF(VLOOKUP($E232,模型表!$C:$L,6,FALSE)=0,"",VLOOKUP($E232,模型表!$C:$L,10,FALSE))</f>
        <v>#N/A</v>
      </c>
      <c r="U232" t="e">
        <f ca="1">VLOOKUP($E232,模型表!$C:$Q,11,FALSE)</f>
        <v>#N/A</v>
      </c>
      <c r="Y232" t="e">
        <f ca="1">IF(VLOOKUP($E232,模型表!$C:$N,12,FALSE)="Death",VLOOKUP($E232,模型表!$C:$Q,13,FALSE),"")</f>
        <v>#N/A</v>
      </c>
      <c r="Z232" t="str">
        <f ca="1">IF($B232="","",IF(VLOOKUP($E232,模型表!$C:$O,12,FALSE)="PBuff","["&amp;VLOOKUP($E232,模型表!$C:Q,13,FALSE)&amp;"]","[]"))</f>
        <v/>
      </c>
      <c r="AA232" t="e">
        <f ca="1">VLOOKUP($B232,基础扩展表!$E:$I,5,FALSE)</f>
        <v>#N/A</v>
      </c>
      <c r="AB232" t="e">
        <f ca="1">VLOOKUP($B232,基础扩展表!$E:$I,4,FALSE)</f>
        <v>#N/A</v>
      </c>
      <c r="AC232" t="e">
        <f ca="1">VLOOKUP($B232,基础表!$E:$T,16,FALSE)</f>
        <v>#N/A</v>
      </c>
      <c r="AD232" t="str">
        <f t="shared" ca="1" si="36"/>
        <v/>
      </c>
      <c r="AE232" t="str">
        <f t="shared" ca="1" si="43"/>
        <v/>
      </c>
      <c r="AF232" t="str">
        <f t="shared" ca="1" si="44"/>
        <v/>
      </c>
      <c r="AH232" t="e">
        <f ca="1">VLOOKUP($B232,基础表!$E:$R,14,FALSE)</f>
        <v>#N/A</v>
      </c>
      <c r="AI232" t="e">
        <f ca="1">VLOOKUP($B232,基础表!$E:$S,13,FALSE)</f>
        <v>#N/A</v>
      </c>
      <c r="AK232" t="e">
        <f ca="1">VLOOKUP($B232,基础表!$E:$H,4,FALSE)</f>
        <v>#N/A</v>
      </c>
      <c r="AN232" s="23" t="e">
        <f t="shared" ca="1" si="37"/>
        <v>#N/A</v>
      </c>
      <c r="AO232" s="23" t="str">
        <f t="shared" ca="1" si="45"/>
        <v/>
      </c>
      <c r="AP232" s="23" t="str">
        <f t="shared" ca="1" si="46"/>
        <v/>
      </c>
      <c r="AR232" t="e">
        <f ca="1">VLOOKUP($B232,基础表!$E:$J,4,FALSE)</f>
        <v>#N/A</v>
      </c>
      <c r="AS232" t="e">
        <f ca="1">VLOOKUP($B232,基础表!$E:$J,5,FALSE)</f>
        <v>#N/A</v>
      </c>
      <c r="AT232" t="e">
        <f ca="1">VLOOKUP($B232,基础表!$E:$J,6,FALSE)</f>
        <v>#N/A</v>
      </c>
      <c r="AU232" t="e">
        <f ca="1">VLOOKUP($B232,基础扩展表!$E:$AG,MATCH(AU$2,基础扩展表!$E$1:$AG$1,0),FALSE)</f>
        <v>#N/A</v>
      </c>
      <c r="AV232" t="e">
        <f ca="1">VLOOKUP($B232,基础扩展表!$E:$AG,MATCH(AV$2,基础扩展表!$E$1:$AG$1,0),FALSE)</f>
        <v>#N/A</v>
      </c>
      <c r="AW232" t="e">
        <f ca="1">VLOOKUP($B232,基础扩展表!$E:$AG,MATCH(AW$2,基础扩展表!$E$1:$AG$1,0),FALSE)</f>
        <v>#N/A</v>
      </c>
      <c r="AX232" t="e">
        <f ca="1">VLOOKUP($B232,基础扩展表!$E:$AG,MATCH(AX$2,基础扩展表!$E$1:$AG$1,0),FALSE)</f>
        <v>#N/A</v>
      </c>
      <c r="AY232" t="e">
        <f ca="1">VLOOKUP($B232,基础扩展表!$E:$AG,MATCH(AY$2,基础扩展表!$E$1:$AG$1,0),FALSE)</f>
        <v>#N/A</v>
      </c>
      <c r="AZ232" t="e">
        <f ca="1">VLOOKUP($B232,基础扩展表!$E:$AG,MATCH(AZ$2,基础扩展表!$E$1:$AG$1,0),FALSE)</f>
        <v>#N/A</v>
      </c>
      <c r="BA232" t="e">
        <f ca="1">VLOOKUP($B232,基础扩展表!$E:$AG,MATCH(BA$2,基础扩展表!$E$1:$AG$1,0),FALSE)</f>
        <v>#N/A</v>
      </c>
      <c r="BB232" t="e">
        <f ca="1">VLOOKUP($B232,基础扩展表!$E:$AG,MATCH(BB$2,基础扩展表!$E$1:$AG$1,0),FALSE)</f>
        <v>#N/A</v>
      </c>
      <c r="BC232" t="e">
        <f ca="1">VLOOKUP($B232,基础扩展表!$E:$AG,MATCH(BC$2,基础扩展表!$E$1:$AG$1,0),FALSE)</f>
        <v>#N/A</v>
      </c>
      <c r="BD232" t="e">
        <f ca="1">VLOOKUP($B232,基础扩展表!$E:$AG,MATCH(BD$2,基础扩展表!$E$1:$AG$1,0),FALSE)</f>
        <v>#N/A</v>
      </c>
      <c r="BE232" t="e">
        <f ca="1">VLOOKUP($B232,基础扩展表!$E:$AG,MATCH(BE$2,基础扩展表!$E$1:$AG$1,0),FALSE)</f>
        <v>#N/A</v>
      </c>
      <c r="BF232" t="e">
        <f ca="1">VLOOKUP($B232,基础扩展表!$E:$AG,MATCH(BF$2,基础扩展表!$E$1:$AG$1,0),FALSE)</f>
        <v>#N/A</v>
      </c>
      <c r="BG232" t="e">
        <f ca="1">VLOOKUP($B232,基础扩展表!$E:$AG,MATCH(BG$2,基础扩展表!$E$1:$AG$1,0),FALSE)</f>
        <v>#N/A</v>
      </c>
      <c r="BH232" t="e">
        <f ca="1">VLOOKUP($B232,基础扩展表!$E:$AG,MATCH(BH$2,基础扩展表!$E$1:$AG$1,0),FALSE)</f>
        <v>#N/A</v>
      </c>
      <c r="BI232" t="e">
        <f ca="1">VLOOKUP($B232,基础扩展表!$E:$AG,MATCH(BI$2,基础扩展表!$E$1:$AG$1,0),FALSE)</f>
        <v>#N/A</v>
      </c>
      <c r="BJ232" t="e">
        <f ca="1">VLOOKUP($B232,基础扩展表!$E:$AG,MATCH(BJ$2,基础扩展表!$E$1:$AG$1,0),FALSE)</f>
        <v>#N/A</v>
      </c>
      <c r="BK232" t="e">
        <f ca="1">VLOOKUP($B232,基础扩展表!$E:$AG,MATCH(BK$2,基础扩展表!$E$1:$AG$1,0),FALSE)</f>
        <v>#N/A</v>
      </c>
      <c r="BL232" t="e">
        <f ca="1">VLOOKUP($B232,基础扩展表!$E:$AG,MATCH(BL$2,基础扩展表!$E$1:$AG$1,0),FALSE)</f>
        <v>#N/A</v>
      </c>
      <c r="BM232" t="e">
        <f ca="1">VLOOKUP($B232,基础扩展表!$E:$AG,MATCH(BM$2,基础扩展表!$E$1:$AG$1,0),FALSE)</f>
        <v>#N/A</v>
      </c>
      <c r="BN232" t="e">
        <f ca="1">VLOOKUP($B232,基础扩展表!$E:$AG,MATCH(BN$2,基础扩展表!$E$1:$AG$1,0),FALSE)</f>
        <v>#N/A</v>
      </c>
      <c r="BO232" t="e">
        <f ca="1">VLOOKUP($B232,基础扩展表!$E:$AG,MATCH(BO$2,基础扩展表!$E$1:$AG$1,0),FALSE)</f>
        <v>#N/A</v>
      </c>
      <c r="BP232" t="e">
        <f ca="1">VLOOKUP($B232,基础扩展表!$E:$AG,MATCH(BP$2,基础扩展表!$E$1:$AG$1,0),FALSE)</f>
        <v>#N/A</v>
      </c>
      <c r="BR232" t="e">
        <f ca="1">VLOOKUP(C232,模型表!D:H,5,FALSE)</f>
        <v>#N/A</v>
      </c>
    </row>
    <row r="233" spans="2:70" x14ac:dyDescent="0.2">
      <c r="B233" t="str">
        <f t="array" aca="1" ref="B233" ca="1">INDEX(基础表!$Y:$Y,SMALL(IF(基础表!$Z:$Z=0,ROW(基础表!$Z:$Z),999),ROW(H227)))&amp;""</f>
        <v/>
      </c>
      <c r="C233" t="e">
        <f ca="1">VLOOKUP(VLOOKUP($B233,基础表!$E:$G,3,FALSE),模型表!$C:$D,2,FALSE)</f>
        <v>#N/A</v>
      </c>
      <c r="E233" t="e">
        <f ca="1">VLOOKUP($B233,基础表!$E:$G,3,FALSE)</f>
        <v>#N/A</v>
      </c>
      <c r="G233" t="e">
        <f ca="1">VLOOKUP($E233,模型表!$C:$G,5,FALSE)</f>
        <v>#N/A</v>
      </c>
      <c r="H233" t="e">
        <f ca="1">VLOOKUP($E233,模型表!$C:$F,4,FALSE)</f>
        <v>#N/A</v>
      </c>
      <c r="I233" t="e">
        <f ca="1">VLOOKUP($E233,模型表!$C:$J,8,FALSE)</f>
        <v>#N/A</v>
      </c>
      <c r="K233" t="str">
        <f t="shared" ca="1" si="38"/>
        <v/>
      </c>
      <c r="L233" t="str">
        <f t="shared" ca="1" si="39"/>
        <v/>
      </c>
      <c r="M233" t="str">
        <f t="shared" ca="1" si="40"/>
        <v/>
      </c>
      <c r="N233" t="str">
        <f t="shared" ca="1" si="41"/>
        <v/>
      </c>
      <c r="O233" t="str">
        <f t="shared" ca="1" si="47"/>
        <v/>
      </c>
      <c r="P233" t="str">
        <f t="shared" ca="1" si="42"/>
        <v/>
      </c>
      <c r="Q233" t="e">
        <f ca="1">VLOOKUP($E233,模型表!$C:$K,9,FALSE)</f>
        <v>#N/A</v>
      </c>
      <c r="S233" t="e">
        <f ca="1">IF(VLOOKUP($E233,模型表!$C:$L,6,FALSE)=0,"",VLOOKUP($E233,模型表!$C:$L,10,FALSE))</f>
        <v>#N/A</v>
      </c>
      <c r="U233" t="e">
        <f ca="1">VLOOKUP($E233,模型表!$C:$Q,11,FALSE)</f>
        <v>#N/A</v>
      </c>
      <c r="Y233" t="e">
        <f ca="1">IF(VLOOKUP($E233,模型表!$C:$N,12,FALSE)="Death",VLOOKUP($E233,模型表!$C:$Q,13,FALSE),"")</f>
        <v>#N/A</v>
      </c>
      <c r="Z233" t="str">
        <f ca="1">IF($B233="","",IF(VLOOKUP($E233,模型表!$C:$O,12,FALSE)="PBuff","["&amp;VLOOKUP($E233,模型表!$C:Q,13,FALSE)&amp;"]","[]"))</f>
        <v/>
      </c>
      <c r="AA233" t="e">
        <f ca="1">VLOOKUP($B233,基础扩展表!$E:$I,5,FALSE)</f>
        <v>#N/A</v>
      </c>
      <c r="AB233" t="e">
        <f ca="1">VLOOKUP($B233,基础扩展表!$E:$I,4,FALSE)</f>
        <v>#N/A</v>
      </c>
      <c r="AC233" t="e">
        <f ca="1">VLOOKUP($B233,基础表!$E:$T,16,FALSE)</f>
        <v>#N/A</v>
      </c>
      <c r="AD233" t="str">
        <f t="shared" ca="1" si="36"/>
        <v/>
      </c>
      <c r="AE233" t="str">
        <f t="shared" ca="1" si="43"/>
        <v/>
      </c>
      <c r="AF233" t="str">
        <f t="shared" ca="1" si="44"/>
        <v/>
      </c>
      <c r="AH233" t="e">
        <f ca="1">VLOOKUP($B233,基础表!$E:$R,14,FALSE)</f>
        <v>#N/A</v>
      </c>
      <c r="AI233" t="e">
        <f ca="1">VLOOKUP($B233,基础表!$E:$S,13,FALSE)</f>
        <v>#N/A</v>
      </c>
      <c r="AK233" t="e">
        <f ca="1">VLOOKUP($B233,基础表!$E:$H,4,FALSE)</f>
        <v>#N/A</v>
      </c>
      <c r="AN233" s="23" t="e">
        <f t="shared" ca="1" si="37"/>
        <v>#N/A</v>
      </c>
      <c r="AO233" s="23" t="str">
        <f t="shared" ca="1" si="45"/>
        <v/>
      </c>
      <c r="AP233" s="23" t="str">
        <f t="shared" ca="1" si="46"/>
        <v/>
      </c>
      <c r="AR233" t="e">
        <f ca="1">VLOOKUP($B233,基础表!$E:$J,4,FALSE)</f>
        <v>#N/A</v>
      </c>
      <c r="AS233" t="e">
        <f ca="1">VLOOKUP($B233,基础表!$E:$J,5,FALSE)</f>
        <v>#N/A</v>
      </c>
      <c r="AT233" t="e">
        <f ca="1">VLOOKUP($B233,基础表!$E:$J,6,FALSE)</f>
        <v>#N/A</v>
      </c>
      <c r="AU233" t="e">
        <f ca="1">VLOOKUP($B233,基础扩展表!$E:$AG,MATCH(AU$2,基础扩展表!$E$1:$AG$1,0),FALSE)</f>
        <v>#N/A</v>
      </c>
      <c r="AV233" t="e">
        <f ca="1">VLOOKUP($B233,基础扩展表!$E:$AG,MATCH(AV$2,基础扩展表!$E$1:$AG$1,0),FALSE)</f>
        <v>#N/A</v>
      </c>
      <c r="AW233" t="e">
        <f ca="1">VLOOKUP($B233,基础扩展表!$E:$AG,MATCH(AW$2,基础扩展表!$E$1:$AG$1,0),FALSE)</f>
        <v>#N/A</v>
      </c>
      <c r="AX233" t="e">
        <f ca="1">VLOOKUP($B233,基础扩展表!$E:$AG,MATCH(AX$2,基础扩展表!$E$1:$AG$1,0),FALSE)</f>
        <v>#N/A</v>
      </c>
      <c r="AY233" t="e">
        <f ca="1">VLOOKUP($B233,基础扩展表!$E:$AG,MATCH(AY$2,基础扩展表!$E$1:$AG$1,0),FALSE)</f>
        <v>#N/A</v>
      </c>
      <c r="AZ233" t="e">
        <f ca="1">VLOOKUP($B233,基础扩展表!$E:$AG,MATCH(AZ$2,基础扩展表!$E$1:$AG$1,0),FALSE)</f>
        <v>#N/A</v>
      </c>
      <c r="BA233" t="e">
        <f ca="1">VLOOKUP($B233,基础扩展表!$E:$AG,MATCH(BA$2,基础扩展表!$E$1:$AG$1,0),FALSE)</f>
        <v>#N/A</v>
      </c>
      <c r="BB233" t="e">
        <f ca="1">VLOOKUP($B233,基础扩展表!$E:$AG,MATCH(BB$2,基础扩展表!$E$1:$AG$1,0),FALSE)</f>
        <v>#N/A</v>
      </c>
      <c r="BC233" t="e">
        <f ca="1">VLOOKUP($B233,基础扩展表!$E:$AG,MATCH(BC$2,基础扩展表!$E$1:$AG$1,0),FALSE)</f>
        <v>#N/A</v>
      </c>
      <c r="BD233" t="e">
        <f ca="1">VLOOKUP($B233,基础扩展表!$E:$AG,MATCH(BD$2,基础扩展表!$E$1:$AG$1,0),FALSE)</f>
        <v>#N/A</v>
      </c>
      <c r="BE233" t="e">
        <f ca="1">VLOOKUP($B233,基础扩展表!$E:$AG,MATCH(BE$2,基础扩展表!$E$1:$AG$1,0),FALSE)</f>
        <v>#N/A</v>
      </c>
      <c r="BF233" t="e">
        <f ca="1">VLOOKUP($B233,基础扩展表!$E:$AG,MATCH(BF$2,基础扩展表!$E$1:$AG$1,0),FALSE)</f>
        <v>#N/A</v>
      </c>
      <c r="BG233" t="e">
        <f ca="1">VLOOKUP($B233,基础扩展表!$E:$AG,MATCH(BG$2,基础扩展表!$E$1:$AG$1,0),FALSE)</f>
        <v>#N/A</v>
      </c>
      <c r="BH233" t="e">
        <f ca="1">VLOOKUP($B233,基础扩展表!$E:$AG,MATCH(BH$2,基础扩展表!$E$1:$AG$1,0),FALSE)</f>
        <v>#N/A</v>
      </c>
      <c r="BI233" t="e">
        <f ca="1">VLOOKUP($B233,基础扩展表!$E:$AG,MATCH(BI$2,基础扩展表!$E$1:$AG$1,0),FALSE)</f>
        <v>#N/A</v>
      </c>
      <c r="BJ233" t="e">
        <f ca="1">VLOOKUP($B233,基础扩展表!$E:$AG,MATCH(BJ$2,基础扩展表!$E$1:$AG$1,0),FALSE)</f>
        <v>#N/A</v>
      </c>
      <c r="BK233" t="e">
        <f ca="1">VLOOKUP($B233,基础扩展表!$E:$AG,MATCH(BK$2,基础扩展表!$E$1:$AG$1,0),FALSE)</f>
        <v>#N/A</v>
      </c>
      <c r="BL233" t="e">
        <f ca="1">VLOOKUP($B233,基础扩展表!$E:$AG,MATCH(BL$2,基础扩展表!$E$1:$AG$1,0),FALSE)</f>
        <v>#N/A</v>
      </c>
      <c r="BM233" t="e">
        <f ca="1">VLOOKUP($B233,基础扩展表!$E:$AG,MATCH(BM$2,基础扩展表!$E$1:$AG$1,0),FALSE)</f>
        <v>#N/A</v>
      </c>
      <c r="BN233" t="e">
        <f ca="1">VLOOKUP($B233,基础扩展表!$E:$AG,MATCH(BN$2,基础扩展表!$E$1:$AG$1,0),FALSE)</f>
        <v>#N/A</v>
      </c>
      <c r="BO233" t="e">
        <f ca="1">VLOOKUP($B233,基础扩展表!$E:$AG,MATCH(BO$2,基础扩展表!$E$1:$AG$1,0),FALSE)</f>
        <v>#N/A</v>
      </c>
      <c r="BP233" t="e">
        <f ca="1">VLOOKUP($B233,基础扩展表!$E:$AG,MATCH(BP$2,基础扩展表!$E$1:$AG$1,0),FALSE)</f>
        <v>#N/A</v>
      </c>
      <c r="BR233" t="e">
        <f ca="1">VLOOKUP(C233,模型表!D:H,5,FALSE)</f>
        <v>#N/A</v>
      </c>
    </row>
    <row r="234" spans="2:70" x14ac:dyDescent="0.2">
      <c r="B234" t="str">
        <f t="array" aca="1" ref="B234" ca="1">INDEX(基础表!$Y:$Y,SMALL(IF(基础表!$Z:$Z=0,ROW(基础表!$Z:$Z),999),ROW(H228)))&amp;""</f>
        <v/>
      </c>
      <c r="C234" t="e">
        <f ca="1">VLOOKUP(VLOOKUP($B234,基础表!$E:$G,3,FALSE),模型表!$C:$D,2,FALSE)</f>
        <v>#N/A</v>
      </c>
      <c r="E234" t="e">
        <f ca="1">VLOOKUP($B234,基础表!$E:$G,3,FALSE)</f>
        <v>#N/A</v>
      </c>
      <c r="G234" t="e">
        <f ca="1">VLOOKUP($E234,模型表!$C:$G,5,FALSE)</f>
        <v>#N/A</v>
      </c>
      <c r="H234" t="e">
        <f ca="1">VLOOKUP($E234,模型表!$C:$F,4,FALSE)</f>
        <v>#N/A</v>
      </c>
      <c r="I234" t="e">
        <f ca="1">VLOOKUP($E234,模型表!$C:$J,8,FALSE)</f>
        <v>#N/A</v>
      </c>
      <c r="K234" t="str">
        <f t="shared" ca="1" si="38"/>
        <v/>
      </c>
      <c r="L234" t="str">
        <f t="shared" ca="1" si="39"/>
        <v/>
      </c>
      <c r="M234" t="str">
        <f t="shared" ca="1" si="40"/>
        <v/>
      </c>
      <c r="N234" t="str">
        <f t="shared" ca="1" si="41"/>
        <v/>
      </c>
      <c r="O234" t="str">
        <f t="shared" ca="1" si="47"/>
        <v/>
      </c>
      <c r="P234" t="str">
        <f t="shared" ca="1" si="42"/>
        <v/>
      </c>
      <c r="Q234" t="e">
        <f ca="1">VLOOKUP($E234,模型表!$C:$K,9,FALSE)</f>
        <v>#N/A</v>
      </c>
      <c r="S234" t="e">
        <f ca="1">IF(VLOOKUP($E234,模型表!$C:$L,6,FALSE)=0,"",VLOOKUP($E234,模型表!$C:$L,10,FALSE))</f>
        <v>#N/A</v>
      </c>
      <c r="U234" t="e">
        <f ca="1">VLOOKUP($E234,模型表!$C:$Q,11,FALSE)</f>
        <v>#N/A</v>
      </c>
      <c r="Y234" t="e">
        <f ca="1">IF(VLOOKUP($E234,模型表!$C:$N,12,FALSE)="Death",VLOOKUP($E234,模型表!$C:$Q,13,FALSE),"")</f>
        <v>#N/A</v>
      </c>
      <c r="Z234" t="str">
        <f ca="1">IF($B234="","",IF(VLOOKUP($E234,模型表!$C:$O,12,FALSE)="PBuff","["&amp;VLOOKUP($E234,模型表!$C:Q,13,FALSE)&amp;"]","[]"))</f>
        <v/>
      </c>
      <c r="AA234" t="e">
        <f ca="1">VLOOKUP($B234,基础扩展表!$E:$I,5,FALSE)</f>
        <v>#N/A</v>
      </c>
      <c r="AB234" t="e">
        <f ca="1">VLOOKUP($B234,基础扩展表!$E:$I,4,FALSE)</f>
        <v>#N/A</v>
      </c>
      <c r="AC234" t="e">
        <f ca="1">VLOOKUP($B234,基础表!$E:$T,16,FALSE)</f>
        <v>#N/A</v>
      </c>
      <c r="AD234" t="str">
        <f t="shared" ca="1" si="36"/>
        <v/>
      </c>
      <c r="AE234" t="str">
        <f t="shared" ca="1" si="43"/>
        <v/>
      </c>
      <c r="AF234" t="str">
        <f t="shared" ca="1" si="44"/>
        <v/>
      </c>
      <c r="AH234" t="e">
        <f ca="1">VLOOKUP($B234,基础表!$E:$R,14,FALSE)</f>
        <v>#N/A</v>
      </c>
      <c r="AI234" t="e">
        <f ca="1">VLOOKUP($B234,基础表!$E:$S,13,FALSE)</f>
        <v>#N/A</v>
      </c>
      <c r="AK234" t="e">
        <f ca="1">VLOOKUP($B234,基础表!$E:$H,4,FALSE)</f>
        <v>#N/A</v>
      </c>
      <c r="AN234" s="23" t="e">
        <f t="shared" ca="1" si="37"/>
        <v>#N/A</v>
      </c>
      <c r="AO234" s="23" t="str">
        <f t="shared" ca="1" si="45"/>
        <v/>
      </c>
      <c r="AP234" s="23" t="str">
        <f t="shared" ca="1" si="46"/>
        <v/>
      </c>
      <c r="AR234" t="e">
        <f ca="1">VLOOKUP($B234,基础表!$E:$J,4,FALSE)</f>
        <v>#N/A</v>
      </c>
      <c r="AS234" t="e">
        <f ca="1">VLOOKUP($B234,基础表!$E:$J,5,FALSE)</f>
        <v>#N/A</v>
      </c>
      <c r="AT234" t="e">
        <f ca="1">VLOOKUP($B234,基础表!$E:$J,6,FALSE)</f>
        <v>#N/A</v>
      </c>
      <c r="AU234" t="e">
        <f ca="1">VLOOKUP($B234,基础扩展表!$E:$AG,MATCH(AU$2,基础扩展表!$E$1:$AG$1,0),FALSE)</f>
        <v>#N/A</v>
      </c>
      <c r="AV234" t="e">
        <f ca="1">VLOOKUP($B234,基础扩展表!$E:$AG,MATCH(AV$2,基础扩展表!$E$1:$AG$1,0),FALSE)</f>
        <v>#N/A</v>
      </c>
      <c r="AW234" t="e">
        <f ca="1">VLOOKUP($B234,基础扩展表!$E:$AG,MATCH(AW$2,基础扩展表!$E$1:$AG$1,0),FALSE)</f>
        <v>#N/A</v>
      </c>
      <c r="AX234" t="e">
        <f ca="1">VLOOKUP($B234,基础扩展表!$E:$AG,MATCH(AX$2,基础扩展表!$E$1:$AG$1,0),FALSE)</f>
        <v>#N/A</v>
      </c>
      <c r="AY234" t="e">
        <f ca="1">VLOOKUP($B234,基础扩展表!$E:$AG,MATCH(AY$2,基础扩展表!$E$1:$AG$1,0),FALSE)</f>
        <v>#N/A</v>
      </c>
      <c r="AZ234" t="e">
        <f ca="1">VLOOKUP($B234,基础扩展表!$E:$AG,MATCH(AZ$2,基础扩展表!$E$1:$AG$1,0),FALSE)</f>
        <v>#N/A</v>
      </c>
      <c r="BA234" t="e">
        <f ca="1">VLOOKUP($B234,基础扩展表!$E:$AG,MATCH(BA$2,基础扩展表!$E$1:$AG$1,0),FALSE)</f>
        <v>#N/A</v>
      </c>
      <c r="BB234" t="e">
        <f ca="1">VLOOKUP($B234,基础扩展表!$E:$AG,MATCH(BB$2,基础扩展表!$E$1:$AG$1,0),FALSE)</f>
        <v>#N/A</v>
      </c>
      <c r="BC234" t="e">
        <f ca="1">VLOOKUP($B234,基础扩展表!$E:$AG,MATCH(BC$2,基础扩展表!$E$1:$AG$1,0),FALSE)</f>
        <v>#N/A</v>
      </c>
      <c r="BD234" t="e">
        <f ca="1">VLOOKUP($B234,基础扩展表!$E:$AG,MATCH(BD$2,基础扩展表!$E$1:$AG$1,0),FALSE)</f>
        <v>#N/A</v>
      </c>
      <c r="BE234" t="e">
        <f ca="1">VLOOKUP($B234,基础扩展表!$E:$AG,MATCH(BE$2,基础扩展表!$E$1:$AG$1,0),FALSE)</f>
        <v>#N/A</v>
      </c>
      <c r="BF234" t="e">
        <f ca="1">VLOOKUP($B234,基础扩展表!$E:$AG,MATCH(BF$2,基础扩展表!$E$1:$AG$1,0),FALSE)</f>
        <v>#N/A</v>
      </c>
      <c r="BG234" t="e">
        <f ca="1">VLOOKUP($B234,基础扩展表!$E:$AG,MATCH(BG$2,基础扩展表!$E$1:$AG$1,0),FALSE)</f>
        <v>#N/A</v>
      </c>
      <c r="BH234" t="e">
        <f ca="1">VLOOKUP($B234,基础扩展表!$E:$AG,MATCH(BH$2,基础扩展表!$E$1:$AG$1,0),FALSE)</f>
        <v>#N/A</v>
      </c>
      <c r="BI234" t="e">
        <f ca="1">VLOOKUP($B234,基础扩展表!$E:$AG,MATCH(BI$2,基础扩展表!$E$1:$AG$1,0),FALSE)</f>
        <v>#N/A</v>
      </c>
      <c r="BJ234" t="e">
        <f ca="1">VLOOKUP($B234,基础扩展表!$E:$AG,MATCH(BJ$2,基础扩展表!$E$1:$AG$1,0),FALSE)</f>
        <v>#N/A</v>
      </c>
      <c r="BK234" t="e">
        <f ca="1">VLOOKUP($B234,基础扩展表!$E:$AG,MATCH(BK$2,基础扩展表!$E$1:$AG$1,0),FALSE)</f>
        <v>#N/A</v>
      </c>
      <c r="BL234" t="e">
        <f ca="1">VLOOKUP($B234,基础扩展表!$E:$AG,MATCH(BL$2,基础扩展表!$E$1:$AG$1,0),FALSE)</f>
        <v>#N/A</v>
      </c>
      <c r="BM234" t="e">
        <f ca="1">VLOOKUP($B234,基础扩展表!$E:$AG,MATCH(BM$2,基础扩展表!$E$1:$AG$1,0),FALSE)</f>
        <v>#N/A</v>
      </c>
      <c r="BN234" t="e">
        <f ca="1">VLOOKUP($B234,基础扩展表!$E:$AG,MATCH(BN$2,基础扩展表!$E$1:$AG$1,0),FALSE)</f>
        <v>#N/A</v>
      </c>
      <c r="BO234" t="e">
        <f ca="1">VLOOKUP($B234,基础扩展表!$E:$AG,MATCH(BO$2,基础扩展表!$E$1:$AG$1,0),FALSE)</f>
        <v>#N/A</v>
      </c>
      <c r="BP234" t="e">
        <f ca="1">VLOOKUP($B234,基础扩展表!$E:$AG,MATCH(BP$2,基础扩展表!$E$1:$AG$1,0),FALSE)</f>
        <v>#N/A</v>
      </c>
      <c r="BR234" t="e">
        <f ca="1">VLOOKUP(C234,模型表!D:H,5,FALSE)</f>
        <v>#N/A</v>
      </c>
    </row>
    <row r="235" spans="2:70" x14ac:dyDescent="0.2">
      <c r="B235" t="str">
        <f t="array" aca="1" ref="B235" ca="1">INDEX(基础表!$Y:$Y,SMALL(IF(基础表!$Z:$Z=0,ROW(基础表!$Z:$Z),999),ROW(H229)))&amp;""</f>
        <v/>
      </c>
      <c r="C235" t="e">
        <f ca="1">VLOOKUP(VLOOKUP($B235,基础表!$E:$G,3,FALSE),模型表!$C:$D,2,FALSE)</f>
        <v>#N/A</v>
      </c>
      <c r="E235" t="e">
        <f ca="1">VLOOKUP($B235,基础表!$E:$G,3,FALSE)</f>
        <v>#N/A</v>
      </c>
      <c r="G235" t="e">
        <f ca="1">VLOOKUP($E235,模型表!$C:$G,5,FALSE)</f>
        <v>#N/A</v>
      </c>
      <c r="H235" t="e">
        <f ca="1">VLOOKUP($E235,模型表!$C:$F,4,FALSE)</f>
        <v>#N/A</v>
      </c>
      <c r="I235" t="e">
        <f ca="1">VLOOKUP($E235,模型表!$C:$J,8,FALSE)</f>
        <v>#N/A</v>
      </c>
      <c r="K235" t="str">
        <f t="shared" ca="1" si="38"/>
        <v/>
      </c>
      <c r="L235" t="str">
        <f t="shared" ca="1" si="39"/>
        <v/>
      </c>
      <c r="M235" t="str">
        <f t="shared" ca="1" si="40"/>
        <v/>
      </c>
      <c r="N235" t="str">
        <f t="shared" ca="1" si="41"/>
        <v/>
      </c>
      <c r="O235" t="str">
        <f t="shared" ca="1" si="47"/>
        <v/>
      </c>
      <c r="P235" t="str">
        <f t="shared" ca="1" si="42"/>
        <v/>
      </c>
      <c r="Q235" t="e">
        <f ca="1">VLOOKUP($E235,模型表!$C:$K,9,FALSE)</f>
        <v>#N/A</v>
      </c>
      <c r="S235" t="e">
        <f ca="1">IF(VLOOKUP($E235,模型表!$C:$L,6,FALSE)=0,"",VLOOKUP($E235,模型表!$C:$L,10,FALSE))</f>
        <v>#N/A</v>
      </c>
      <c r="U235" t="e">
        <f ca="1">VLOOKUP($E235,模型表!$C:$Q,11,FALSE)</f>
        <v>#N/A</v>
      </c>
      <c r="Y235" t="e">
        <f ca="1">IF(VLOOKUP($E235,模型表!$C:$N,12,FALSE)="Death",VLOOKUP($E235,模型表!$C:$Q,13,FALSE),"")</f>
        <v>#N/A</v>
      </c>
      <c r="Z235" t="str">
        <f ca="1">IF($B235="","",IF(VLOOKUP($E235,模型表!$C:$O,12,FALSE)="PBuff","["&amp;VLOOKUP($E235,模型表!$C:Q,13,FALSE)&amp;"]","[]"))</f>
        <v/>
      </c>
      <c r="AA235" t="e">
        <f ca="1">VLOOKUP($B235,基础扩展表!$E:$I,5,FALSE)</f>
        <v>#N/A</v>
      </c>
      <c r="AB235" t="e">
        <f ca="1">VLOOKUP($B235,基础扩展表!$E:$I,4,FALSE)</f>
        <v>#N/A</v>
      </c>
      <c r="AC235" t="e">
        <f ca="1">VLOOKUP($B235,基础表!$E:$T,16,FALSE)</f>
        <v>#N/A</v>
      </c>
      <c r="AD235" t="str">
        <f t="shared" ca="1" si="36"/>
        <v/>
      </c>
      <c r="AE235" t="str">
        <f t="shared" ca="1" si="43"/>
        <v/>
      </c>
      <c r="AF235" t="str">
        <f t="shared" ca="1" si="44"/>
        <v/>
      </c>
      <c r="AH235" t="e">
        <f ca="1">VLOOKUP($B235,基础表!$E:$R,14,FALSE)</f>
        <v>#N/A</v>
      </c>
      <c r="AI235" t="e">
        <f ca="1">VLOOKUP($B235,基础表!$E:$S,13,FALSE)</f>
        <v>#N/A</v>
      </c>
      <c r="AK235" t="e">
        <f ca="1">VLOOKUP($B235,基础表!$E:$H,4,FALSE)</f>
        <v>#N/A</v>
      </c>
      <c r="AN235" s="23" t="e">
        <f t="shared" ca="1" si="37"/>
        <v>#N/A</v>
      </c>
      <c r="AO235" s="23" t="str">
        <f t="shared" ca="1" si="45"/>
        <v/>
      </c>
      <c r="AP235" s="23" t="str">
        <f t="shared" ca="1" si="46"/>
        <v/>
      </c>
      <c r="AR235" t="e">
        <f ca="1">VLOOKUP($B235,基础表!$E:$J,4,FALSE)</f>
        <v>#N/A</v>
      </c>
      <c r="AS235" t="e">
        <f ca="1">VLOOKUP($B235,基础表!$E:$J,5,FALSE)</f>
        <v>#N/A</v>
      </c>
      <c r="AT235" t="e">
        <f ca="1">VLOOKUP($B235,基础表!$E:$J,6,FALSE)</f>
        <v>#N/A</v>
      </c>
      <c r="AU235" t="e">
        <f ca="1">VLOOKUP($B235,基础扩展表!$E:$AG,MATCH(AU$2,基础扩展表!$E$1:$AG$1,0),FALSE)</f>
        <v>#N/A</v>
      </c>
      <c r="AV235" t="e">
        <f ca="1">VLOOKUP($B235,基础扩展表!$E:$AG,MATCH(AV$2,基础扩展表!$E$1:$AG$1,0),FALSE)</f>
        <v>#N/A</v>
      </c>
      <c r="AW235" t="e">
        <f ca="1">VLOOKUP($B235,基础扩展表!$E:$AG,MATCH(AW$2,基础扩展表!$E$1:$AG$1,0),FALSE)</f>
        <v>#N/A</v>
      </c>
      <c r="AX235" t="e">
        <f ca="1">VLOOKUP($B235,基础扩展表!$E:$AG,MATCH(AX$2,基础扩展表!$E$1:$AG$1,0),FALSE)</f>
        <v>#N/A</v>
      </c>
      <c r="AY235" t="e">
        <f ca="1">VLOOKUP($B235,基础扩展表!$E:$AG,MATCH(AY$2,基础扩展表!$E$1:$AG$1,0),FALSE)</f>
        <v>#N/A</v>
      </c>
      <c r="AZ235" t="e">
        <f ca="1">VLOOKUP($B235,基础扩展表!$E:$AG,MATCH(AZ$2,基础扩展表!$E$1:$AG$1,0),FALSE)</f>
        <v>#N/A</v>
      </c>
      <c r="BA235" t="e">
        <f ca="1">VLOOKUP($B235,基础扩展表!$E:$AG,MATCH(BA$2,基础扩展表!$E$1:$AG$1,0),FALSE)</f>
        <v>#N/A</v>
      </c>
      <c r="BB235" t="e">
        <f ca="1">VLOOKUP($B235,基础扩展表!$E:$AG,MATCH(BB$2,基础扩展表!$E$1:$AG$1,0),FALSE)</f>
        <v>#N/A</v>
      </c>
      <c r="BC235" t="e">
        <f ca="1">VLOOKUP($B235,基础扩展表!$E:$AG,MATCH(BC$2,基础扩展表!$E$1:$AG$1,0),FALSE)</f>
        <v>#N/A</v>
      </c>
      <c r="BD235" t="e">
        <f ca="1">VLOOKUP($B235,基础扩展表!$E:$AG,MATCH(BD$2,基础扩展表!$E$1:$AG$1,0),FALSE)</f>
        <v>#N/A</v>
      </c>
      <c r="BE235" t="e">
        <f ca="1">VLOOKUP($B235,基础扩展表!$E:$AG,MATCH(BE$2,基础扩展表!$E$1:$AG$1,0),FALSE)</f>
        <v>#N/A</v>
      </c>
      <c r="BF235" t="e">
        <f ca="1">VLOOKUP($B235,基础扩展表!$E:$AG,MATCH(BF$2,基础扩展表!$E$1:$AG$1,0),FALSE)</f>
        <v>#N/A</v>
      </c>
      <c r="BG235" t="e">
        <f ca="1">VLOOKUP($B235,基础扩展表!$E:$AG,MATCH(BG$2,基础扩展表!$E$1:$AG$1,0),FALSE)</f>
        <v>#N/A</v>
      </c>
      <c r="BH235" t="e">
        <f ca="1">VLOOKUP($B235,基础扩展表!$E:$AG,MATCH(BH$2,基础扩展表!$E$1:$AG$1,0),FALSE)</f>
        <v>#N/A</v>
      </c>
      <c r="BI235" t="e">
        <f ca="1">VLOOKUP($B235,基础扩展表!$E:$AG,MATCH(BI$2,基础扩展表!$E$1:$AG$1,0),FALSE)</f>
        <v>#N/A</v>
      </c>
      <c r="BJ235" t="e">
        <f ca="1">VLOOKUP($B235,基础扩展表!$E:$AG,MATCH(BJ$2,基础扩展表!$E$1:$AG$1,0),FALSE)</f>
        <v>#N/A</v>
      </c>
      <c r="BK235" t="e">
        <f ca="1">VLOOKUP($B235,基础扩展表!$E:$AG,MATCH(BK$2,基础扩展表!$E$1:$AG$1,0),FALSE)</f>
        <v>#N/A</v>
      </c>
      <c r="BL235" t="e">
        <f ca="1">VLOOKUP($B235,基础扩展表!$E:$AG,MATCH(BL$2,基础扩展表!$E$1:$AG$1,0),FALSE)</f>
        <v>#N/A</v>
      </c>
      <c r="BM235" t="e">
        <f ca="1">VLOOKUP($B235,基础扩展表!$E:$AG,MATCH(BM$2,基础扩展表!$E$1:$AG$1,0),FALSE)</f>
        <v>#N/A</v>
      </c>
      <c r="BN235" t="e">
        <f ca="1">VLOOKUP($B235,基础扩展表!$E:$AG,MATCH(BN$2,基础扩展表!$E$1:$AG$1,0),FALSE)</f>
        <v>#N/A</v>
      </c>
      <c r="BO235" t="e">
        <f ca="1">VLOOKUP($B235,基础扩展表!$E:$AG,MATCH(BO$2,基础扩展表!$E$1:$AG$1,0),FALSE)</f>
        <v>#N/A</v>
      </c>
      <c r="BP235" t="e">
        <f ca="1">VLOOKUP($B235,基础扩展表!$E:$AG,MATCH(BP$2,基础扩展表!$E$1:$AG$1,0),FALSE)</f>
        <v>#N/A</v>
      </c>
      <c r="BR235" t="e">
        <f ca="1">VLOOKUP(C235,模型表!D:H,5,FALSE)</f>
        <v>#N/A</v>
      </c>
    </row>
    <row r="236" spans="2:70" x14ac:dyDescent="0.2">
      <c r="B236" t="str">
        <f t="array" aca="1" ref="B236" ca="1">INDEX(基础表!$Y:$Y,SMALL(IF(基础表!$Z:$Z=0,ROW(基础表!$Z:$Z),999),ROW(H230)))&amp;""</f>
        <v/>
      </c>
      <c r="C236" t="e">
        <f ca="1">VLOOKUP(VLOOKUP($B236,基础表!$E:$G,3,FALSE),模型表!$C:$D,2,FALSE)</f>
        <v>#N/A</v>
      </c>
      <c r="E236" t="e">
        <f ca="1">VLOOKUP($B236,基础表!$E:$G,3,FALSE)</f>
        <v>#N/A</v>
      </c>
      <c r="G236" t="e">
        <f ca="1">VLOOKUP($E236,模型表!$C:$G,5,FALSE)</f>
        <v>#N/A</v>
      </c>
      <c r="H236" t="e">
        <f ca="1">VLOOKUP($E236,模型表!$C:$F,4,FALSE)</f>
        <v>#N/A</v>
      </c>
      <c r="I236" t="e">
        <f ca="1">VLOOKUP($E236,模型表!$C:$J,8,FALSE)</f>
        <v>#N/A</v>
      </c>
      <c r="K236" t="str">
        <f t="shared" ca="1" si="38"/>
        <v/>
      </c>
      <c r="L236" t="str">
        <f t="shared" ca="1" si="39"/>
        <v/>
      </c>
      <c r="M236" t="str">
        <f t="shared" ca="1" si="40"/>
        <v/>
      </c>
      <c r="N236" t="str">
        <f t="shared" ca="1" si="41"/>
        <v/>
      </c>
      <c r="O236" t="str">
        <f t="shared" ca="1" si="47"/>
        <v/>
      </c>
      <c r="P236" t="str">
        <f t="shared" ca="1" si="42"/>
        <v/>
      </c>
      <c r="Q236" t="e">
        <f ca="1">VLOOKUP($E236,模型表!$C:$K,9,FALSE)</f>
        <v>#N/A</v>
      </c>
      <c r="S236" t="e">
        <f ca="1">IF(VLOOKUP($E236,模型表!$C:$L,6,FALSE)=0,"",VLOOKUP($E236,模型表!$C:$L,10,FALSE))</f>
        <v>#N/A</v>
      </c>
      <c r="U236" t="e">
        <f ca="1">VLOOKUP($E236,模型表!$C:$Q,11,FALSE)</f>
        <v>#N/A</v>
      </c>
      <c r="Y236" t="e">
        <f ca="1">IF(VLOOKUP($E236,模型表!$C:$N,12,FALSE)="Death",VLOOKUP($E236,模型表!$C:$Q,13,FALSE),"")</f>
        <v>#N/A</v>
      </c>
      <c r="Z236" t="str">
        <f ca="1">IF($B236="","",IF(VLOOKUP($E236,模型表!$C:$O,12,FALSE)="PBuff","["&amp;VLOOKUP($E236,模型表!$C:Q,13,FALSE)&amp;"]","[]"))</f>
        <v/>
      </c>
      <c r="AA236" t="e">
        <f ca="1">VLOOKUP($B236,基础扩展表!$E:$I,5,FALSE)</f>
        <v>#N/A</v>
      </c>
      <c r="AB236" t="e">
        <f ca="1">VLOOKUP($B236,基础扩展表!$E:$I,4,FALSE)</f>
        <v>#N/A</v>
      </c>
      <c r="AC236" t="e">
        <f ca="1">VLOOKUP($B236,基础表!$E:$T,16,FALSE)</f>
        <v>#N/A</v>
      </c>
      <c r="AD236" t="str">
        <f t="shared" ca="1" si="36"/>
        <v/>
      </c>
      <c r="AE236" t="str">
        <f t="shared" ca="1" si="43"/>
        <v/>
      </c>
      <c r="AF236" t="str">
        <f t="shared" ca="1" si="44"/>
        <v/>
      </c>
      <c r="AH236" t="e">
        <f ca="1">VLOOKUP($B236,基础表!$E:$R,14,FALSE)</f>
        <v>#N/A</v>
      </c>
      <c r="AI236" t="e">
        <f ca="1">VLOOKUP($B236,基础表!$E:$S,13,FALSE)</f>
        <v>#N/A</v>
      </c>
      <c r="AK236" t="e">
        <f ca="1">VLOOKUP($B236,基础表!$E:$H,4,FALSE)</f>
        <v>#N/A</v>
      </c>
      <c r="AN236" s="23" t="e">
        <f t="shared" ca="1" si="37"/>
        <v>#N/A</v>
      </c>
      <c r="AO236" s="23" t="str">
        <f t="shared" ca="1" si="45"/>
        <v/>
      </c>
      <c r="AP236" s="23" t="str">
        <f t="shared" ca="1" si="46"/>
        <v/>
      </c>
      <c r="AR236" t="e">
        <f ca="1">VLOOKUP($B236,基础表!$E:$J,4,FALSE)</f>
        <v>#N/A</v>
      </c>
      <c r="AS236" t="e">
        <f ca="1">VLOOKUP($B236,基础表!$E:$J,5,FALSE)</f>
        <v>#N/A</v>
      </c>
      <c r="AT236" t="e">
        <f ca="1">VLOOKUP($B236,基础表!$E:$J,6,FALSE)</f>
        <v>#N/A</v>
      </c>
      <c r="AU236" t="e">
        <f ca="1">VLOOKUP($B236,基础扩展表!$E:$AG,MATCH(AU$2,基础扩展表!$E$1:$AG$1,0),FALSE)</f>
        <v>#N/A</v>
      </c>
      <c r="AV236" t="e">
        <f ca="1">VLOOKUP($B236,基础扩展表!$E:$AG,MATCH(AV$2,基础扩展表!$E$1:$AG$1,0),FALSE)</f>
        <v>#N/A</v>
      </c>
      <c r="AW236" t="e">
        <f ca="1">VLOOKUP($B236,基础扩展表!$E:$AG,MATCH(AW$2,基础扩展表!$E$1:$AG$1,0),FALSE)</f>
        <v>#N/A</v>
      </c>
      <c r="AX236" t="e">
        <f ca="1">VLOOKUP($B236,基础扩展表!$E:$AG,MATCH(AX$2,基础扩展表!$E$1:$AG$1,0),FALSE)</f>
        <v>#N/A</v>
      </c>
      <c r="AY236" t="e">
        <f ca="1">VLOOKUP($B236,基础扩展表!$E:$AG,MATCH(AY$2,基础扩展表!$E$1:$AG$1,0),FALSE)</f>
        <v>#N/A</v>
      </c>
      <c r="AZ236" t="e">
        <f ca="1">VLOOKUP($B236,基础扩展表!$E:$AG,MATCH(AZ$2,基础扩展表!$E$1:$AG$1,0),FALSE)</f>
        <v>#N/A</v>
      </c>
      <c r="BA236" t="e">
        <f ca="1">VLOOKUP($B236,基础扩展表!$E:$AG,MATCH(BA$2,基础扩展表!$E$1:$AG$1,0),FALSE)</f>
        <v>#N/A</v>
      </c>
      <c r="BB236" t="e">
        <f ca="1">VLOOKUP($B236,基础扩展表!$E:$AG,MATCH(BB$2,基础扩展表!$E$1:$AG$1,0),FALSE)</f>
        <v>#N/A</v>
      </c>
      <c r="BC236" t="e">
        <f ca="1">VLOOKUP($B236,基础扩展表!$E:$AG,MATCH(BC$2,基础扩展表!$E$1:$AG$1,0),FALSE)</f>
        <v>#N/A</v>
      </c>
      <c r="BD236" t="e">
        <f ca="1">VLOOKUP($B236,基础扩展表!$E:$AG,MATCH(BD$2,基础扩展表!$E$1:$AG$1,0),FALSE)</f>
        <v>#N/A</v>
      </c>
      <c r="BE236" t="e">
        <f ca="1">VLOOKUP($B236,基础扩展表!$E:$AG,MATCH(BE$2,基础扩展表!$E$1:$AG$1,0),FALSE)</f>
        <v>#N/A</v>
      </c>
      <c r="BF236" t="e">
        <f ca="1">VLOOKUP($B236,基础扩展表!$E:$AG,MATCH(BF$2,基础扩展表!$E$1:$AG$1,0),FALSE)</f>
        <v>#N/A</v>
      </c>
      <c r="BG236" t="e">
        <f ca="1">VLOOKUP($B236,基础扩展表!$E:$AG,MATCH(BG$2,基础扩展表!$E$1:$AG$1,0),FALSE)</f>
        <v>#N/A</v>
      </c>
      <c r="BH236" t="e">
        <f ca="1">VLOOKUP($B236,基础扩展表!$E:$AG,MATCH(BH$2,基础扩展表!$E$1:$AG$1,0),FALSE)</f>
        <v>#N/A</v>
      </c>
      <c r="BI236" t="e">
        <f ca="1">VLOOKUP($B236,基础扩展表!$E:$AG,MATCH(BI$2,基础扩展表!$E$1:$AG$1,0),FALSE)</f>
        <v>#N/A</v>
      </c>
      <c r="BJ236" t="e">
        <f ca="1">VLOOKUP($B236,基础扩展表!$E:$AG,MATCH(BJ$2,基础扩展表!$E$1:$AG$1,0),FALSE)</f>
        <v>#N/A</v>
      </c>
      <c r="BK236" t="e">
        <f ca="1">VLOOKUP($B236,基础扩展表!$E:$AG,MATCH(BK$2,基础扩展表!$E$1:$AG$1,0),FALSE)</f>
        <v>#N/A</v>
      </c>
      <c r="BL236" t="e">
        <f ca="1">VLOOKUP($B236,基础扩展表!$E:$AG,MATCH(BL$2,基础扩展表!$E$1:$AG$1,0),FALSE)</f>
        <v>#N/A</v>
      </c>
      <c r="BM236" t="e">
        <f ca="1">VLOOKUP($B236,基础扩展表!$E:$AG,MATCH(BM$2,基础扩展表!$E$1:$AG$1,0),FALSE)</f>
        <v>#N/A</v>
      </c>
      <c r="BN236" t="e">
        <f ca="1">VLOOKUP($B236,基础扩展表!$E:$AG,MATCH(BN$2,基础扩展表!$E$1:$AG$1,0),FALSE)</f>
        <v>#N/A</v>
      </c>
      <c r="BO236" t="e">
        <f ca="1">VLOOKUP($B236,基础扩展表!$E:$AG,MATCH(BO$2,基础扩展表!$E$1:$AG$1,0),FALSE)</f>
        <v>#N/A</v>
      </c>
      <c r="BP236" t="e">
        <f ca="1">VLOOKUP($B236,基础扩展表!$E:$AG,MATCH(BP$2,基础扩展表!$E$1:$AG$1,0),FALSE)</f>
        <v>#N/A</v>
      </c>
      <c r="BR236" t="e">
        <f ca="1">VLOOKUP(C236,模型表!D:H,5,FALSE)</f>
        <v>#N/A</v>
      </c>
    </row>
    <row r="237" spans="2:70" x14ac:dyDescent="0.2">
      <c r="B237" t="str">
        <f t="array" aca="1" ref="B237" ca="1">INDEX(基础表!$Y:$Y,SMALL(IF(基础表!$Z:$Z=0,ROW(基础表!$Z:$Z),999),ROW(H231)))&amp;""</f>
        <v/>
      </c>
      <c r="C237" t="e">
        <f ca="1">VLOOKUP(VLOOKUP($B237,基础表!$E:$G,3,FALSE),模型表!$C:$D,2,FALSE)</f>
        <v>#N/A</v>
      </c>
      <c r="E237" t="e">
        <f ca="1">VLOOKUP($B237,基础表!$E:$G,3,FALSE)</f>
        <v>#N/A</v>
      </c>
      <c r="G237" t="e">
        <f ca="1">VLOOKUP($E237,模型表!$C:$G,5,FALSE)</f>
        <v>#N/A</v>
      </c>
      <c r="H237" t="e">
        <f ca="1">VLOOKUP($E237,模型表!$C:$F,4,FALSE)</f>
        <v>#N/A</v>
      </c>
      <c r="I237" t="e">
        <f ca="1">VLOOKUP($E237,模型表!$C:$J,8,FALSE)</f>
        <v>#N/A</v>
      </c>
      <c r="K237" t="str">
        <f t="shared" ca="1" si="38"/>
        <v/>
      </c>
      <c r="L237" t="str">
        <f t="shared" ca="1" si="39"/>
        <v/>
      </c>
      <c r="M237" t="str">
        <f t="shared" ca="1" si="40"/>
        <v/>
      </c>
      <c r="N237" t="str">
        <f t="shared" ca="1" si="41"/>
        <v/>
      </c>
      <c r="O237" t="str">
        <f t="shared" ca="1" si="47"/>
        <v/>
      </c>
      <c r="P237" t="str">
        <f t="shared" ca="1" si="42"/>
        <v/>
      </c>
      <c r="Q237" t="e">
        <f ca="1">VLOOKUP($E237,模型表!$C:$K,9,FALSE)</f>
        <v>#N/A</v>
      </c>
      <c r="S237" t="e">
        <f ca="1">IF(VLOOKUP($E237,模型表!$C:$L,6,FALSE)=0,"",VLOOKUP($E237,模型表!$C:$L,10,FALSE))</f>
        <v>#N/A</v>
      </c>
      <c r="U237" t="e">
        <f ca="1">VLOOKUP($E237,模型表!$C:$Q,11,FALSE)</f>
        <v>#N/A</v>
      </c>
      <c r="Y237" t="e">
        <f ca="1">IF(VLOOKUP($E237,模型表!$C:$N,12,FALSE)="Death",VLOOKUP($E237,模型表!$C:$Q,13,FALSE),"")</f>
        <v>#N/A</v>
      </c>
      <c r="Z237" t="str">
        <f ca="1">IF($B237="","",IF(VLOOKUP($E237,模型表!$C:$O,12,FALSE)="PBuff","["&amp;VLOOKUP($E237,模型表!$C:Q,13,FALSE)&amp;"]","[]"))</f>
        <v/>
      </c>
      <c r="AA237" t="e">
        <f ca="1">VLOOKUP($B237,基础扩展表!$E:$I,5,FALSE)</f>
        <v>#N/A</v>
      </c>
      <c r="AB237" t="e">
        <f ca="1">VLOOKUP($B237,基础扩展表!$E:$I,4,FALSE)</f>
        <v>#N/A</v>
      </c>
      <c r="AC237" t="e">
        <f ca="1">VLOOKUP($B237,基础表!$E:$T,16,FALSE)</f>
        <v>#N/A</v>
      </c>
      <c r="AD237" t="str">
        <f t="shared" ca="1" si="36"/>
        <v/>
      </c>
      <c r="AE237" t="str">
        <f t="shared" ca="1" si="43"/>
        <v/>
      </c>
      <c r="AF237" t="str">
        <f t="shared" ca="1" si="44"/>
        <v/>
      </c>
      <c r="AH237" t="e">
        <f ca="1">VLOOKUP($B237,基础表!$E:$R,14,FALSE)</f>
        <v>#N/A</v>
      </c>
      <c r="AI237" t="e">
        <f ca="1">VLOOKUP($B237,基础表!$E:$S,13,FALSE)</f>
        <v>#N/A</v>
      </c>
      <c r="AK237" t="e">
        <f ca="1">VLOOKUP($B237,基础表!$E:$H,4,FALSE)</f>
        <v>#N/A</v>
      </c>
      <c r="AN237" s="23" t="e">
        <f t="shared" ca="1" si="37"/>
        <v>#N/A</v>
      </c>
      <c r="AO237" s="23" t="str">
        <f t="shared" ca="1" si="45"/>
        <v/>
      </c>
      <c r="AP237" s="23" t="str">
        <f t="shared" ca="1" si="46"/>
        <v/>
      </c>
      <c r="AR237" t="e">
        <f ca="1">VLOOKUP($B237,基础表!$E:$J,4,FALSE)</f>
        <v>#N/A</v>
      </c>
      <c r="AS237" t="e">
        <f ca="1">VLOOKUP($B237,基础表!$E:$J,5,FALSE)</f>
        <v>#N/A</v>
      </c>
      <c r="AT237" t="e">
        <f ca="1">VLOOKUP($B237,基础表!$E:$J,6,FALSE)</f>
        <v>#N/A</v>
      </c>
      <c r="AU237" t="e">
        <f ca="1">VLOOKUP($B237,基础扩展表!$E:$AG,MATCH(AU$2,基础扩展表!$E$1:$AG$1,0),FALSE)</f>
        <v>#N/A</v>
      </c>
      <c r="AV237" t="e">
        <f ca="1">VLOOKUP($B237,基础扩展表!$E:$AG,MATCH(AV$2,基础扩展表!$E$1:$AG$1,0),FALSE)</f>
        <v>#N/A</v>
      </c>
      <c r="AW237" t="e">
        <f ca="1">VLOOKUP($B237,基础扩展表!$E:$AG,MATCH(AW$2,基础扩展表!$E$1:$AG$1,0),FALSE)</f>
        <v>#N/A</v>
      </c>
      <c r="AX237" t="e">
        <f ca="1">VLOOKUP($B237,基础扩展表!$E:$AG,MATCH(AX$2,基础扩展表!$E$1:$AG$1,0),FALSE)</f>
        <v>#N/A</v>
      </c>
      <c r="AY237" t="e">
        <f ca="1">VLOOKUP($B237,基础扩展表!$E:$AG,MATCH(AY$2,基础扩展表!$E$1:$AG$1,0),FALSE)</f>
        <v>#N/A</v>
      </c>
      <c r="AZ237" t="e">
        <f ca="1">VLOOKUP($B237,基础扩展表!$E:$AG,MATCH(AZ$2,基础扩展表!$E$1:$AG$1,0),FALSE)</f>
        <v>#N/A</v>
      </c>
      <c r="BA237" t="e">
        <f ca="1">VLOOKUP($B237,基础扩展表!$E:$AG,MATCH(BA$2,基础扩展表!$E$1:$AG$1,0),FALSE)</f>
        <v>#N/A</v>
      </c>
      <c r="BB237" t="e">
        <f ca="1">VLOOKUP($B237,基础扩展表!$E:$AG,MATCH(BB$2,基础扩展表!$E$1:$AG$1,0),FALSE)</f>
        <v>#N/A</v>
      </c>
      <c r="BC237" t="e">
        <f ca="1">VLOOKUP($B237,基础扩展表!$E:$AG,MATCH(BC$2,基础扩展表!$E$1:$AG$1,0),FALSE)</f>
        <v>#N/A</v>
      </c>
      <c r="BD237" t="e">
        <f ca="1">VLOOKUP($B237,基础扩展表!$E:$AG,MATCH(BD$2,基础扩展表!$E$1:$AG$1,0),FALSE)</f>
        <v>#N/A</v>
      </c>
      <c r="BE237" t="e">
        <f ca="1">VLOOKUP($B237,基础扩展表!$E:$AG,MATCH(BE$2,基础扩展表!$E$1:$AG$1,0),FALSE)</f>
        <v>#N/A</v>
      </c>
      <c r="BF237" t="e">
        <f ca="1">VLOOKUP($B237,基础扩展表!$E:$AG,MATCH(BF$2,基础扩展表!$E$1:$AG$1,0),FALSE)</f>
        <v>#N/A</v>
      </c>
      <c r="BG237" t="e">
        <f ca="1">VLOOKUP($B237,基础扩展表!$E:$AG,MATCH(BG$2,基础扩展表!$E$1:$AG$1,0),FALSE)</f>
        <v>#N/A</v>
      </c>
      <c r="BH237" t="e">
        <f ca="1">VLOOKUP($B237,基础扩展表!$E:$AG,MATCH(BH$2,基础扩展表!$E$1:$AG$1,0),FALSE)</f>
        <v>#N/A</v>
      </c>
      <c r="BI237" t="e">
        <f ca="1">VLOOKUP($B237,基础扩展表!$E:$AG,MATCH(BI$2,基础扩展表!$E$1:$AG$1,0),FALSE)</f>
        <v>#N/A</v>
      </c>
      <c r="BJ237" t="e">
        <f ca="1">VLOOKUP($B237,基础扩展表!$E:$AG,MATCH(BJ$2,基础扩展表!$E$1:$AG$1,0),FALSE)</f>
        <v>#N/A</v>
      </c>
      <c r="BK237" t="e">
        <f ca="1">VLOOKUP($B237,基础扩展表!$E:$AG,MATCH(BK$2,基础扩展表!$E$1:$AG$1,0),FALSE)</f>
        <v>#N/A</v>
      </c>
      <c r="BL237" t="e">
        <f ca="1">VLOOKUP($B237,基础扩展表!$E:$AG,MATCH(BL$2,基础扩展表!$E$1:$AG$1,0),FALSE)</f>
        <v>#N/A</v>
      </c>
      <c r="BM237" t="e">
        <f ca="1">VLOOKUP($B237,基础扩展表!$E:$AG,MATCH(BM$2,基础扩展表!$E$1:$AG$1,0),FALSE)</f>
        <v>#N/A</v>
      </c>
      <c r="BN237" t="e">
        <f ca="1">VLOOKUP($B237,基础扩展表!$E:$AG,MATCH(BN$2,基础扩展表!$E$1:$AG$1,0),FALSE)</f>
        <v>#N/A</v>
      </c>
      <c r="BO237" t="e">
        <f ca="1">VLOOKUP($B237,基础扩展表!$E:$AG,MATCH(BO$2,基础扩展表!$E$1:$AG$1,0),FALSE)</f>
        <v>#N/A</v>
      </c>
      <c r="BP237" t="e">
        <f ca="1">VLOOKUP($B237,基础扩展表!$E:$AG,MATCH(BP$2,基础扩展表!$E$1:$AG$1,0),FALSE)</f>
        <v>#N/A</v>
      </c>
      <c r="BR237" t="e">
        <f ca="1">VLOOKUP(C237,模型表!D:H,5,FALSE)</f>
        <v>#N/A</v>
      </c>
    </row>
    <row r="238" spans="2:70" x14ac:dyDescent="0.2">
      <c r="B238" t="str">
        <f t="array" aca="1" ref="B238" ca="1">INDEX(基础表!$Y:$Y,SMALL(IF(基础表!$Z:$Z=0,ROW(基础表!$Z:$Z),999),ROW(H232)))&amp;""</f>
        <v/>
      </c>
      <c r="C238" t="e">
        <f ca="1">VLOOKUP(VLOOKUP($B238,基础表!$E:$G,3,FALSE),模型表!$C:$D,2,FALSE)</f>
        <v>#N/A</v>
      </c>
      <c r="E238" t="e">
        <f ca="1">VLOOKUP($B238,基础表!$E:$G,3,FALSE)</f>
        <v>#N/A</v>
      </c>
      <c r="G238" t="e">
        <f ca="1">VLOOKUP($E238,模型表!$C:$G,5,FALSE)</f>
        <v>#N/A</v>
      </c>
      <c r="H238" t="e">
        <f ca="1">VLOOKUP($E238,模型表!$C:$F,4,FALSE)</f>
        <v>#N/A</v>
      </c>
      <c r="I238" t="e">
        <f ca="1">VLOOKUP($E238,模型表!$C:$J,8,FALSE)</f>
        <v>#N/A</v>
      </c>
      <c r="K238" t="str">
        <f t="shared" ca="1" si="38"/>
        <v/>
      </c>
      <c r="L238" t="str">
        <f t="shared" ca="1" si="39"/>
        <v/>
      </c>
      <c r="M238" t="str">
        <f t="shared" ca="1" si="40"/>
        <v/>
      </c>
      <c r="N238" t="str">
        <f t="shared" ca="1" si="41"/>
        <v/>
      </c>
      <c r="O238" t="str">
        <f t="shared" ca="1" si="47"/>
        <v/>
      </c>
      <c r="P238" t="str">
        <f t="shared" ca="1" si="42"/>
        <v/>
      </c>
      <c r="Q238" t="e">
        <f ca="1">VLOOKUP($E238,模型表!$C:$K,9,FALSE)</f>
        <v>#N/A</v>
      </c>
      <c r="S238" t="e">
        <f ca="1">IF(VLOOKUP($E238,模型表!$C:$L,6,FALSE)=0,"",VLOOKUP($E238,模型表!$C:$L,10,FALSE))</f>
        <v>#N/A</v>
      </c>
      <c r="U238" t="e">
        <f ca="1">VLOOKUP($E238,模型表!$C:$Q,11,FALSE)</f>
        <v>#N/A</v>
      </c>
      <c r="Y238" t="e">
        <f ca="1">IF(VLOOKUP($E238,模型表!$C:$N,12,FALSE)="Death",VLOOKUP($E238,模型表!$C:$Q,13,FALSE),"")</f>
        <v>#N/A</v>
      </c>
      <c r="Z238" t="str">
        <f ca="1">IF($B238="","",IF(VLOOKUP($E238,模型表!$C:$O,12,FALSE)="PBuff","["&amp;VLOOKUP($E238,模型表!$C:Q,13,FALSE)&amp;"]","[]"))</f>
        <v/>
      </c>
      <c r="AA238" t="e">
        <f ca="1">VLOOKUP($B238,基础扩展表!$E:$I,5,FALSE)</f>
        <v>#N/A</v>
      </c>
      <c r="AB238" t="e">
        <f ca="1">VLOOKUP($B238,基础扩展表!$E:$I,4,FALSE)</f>
        <v>#N/A</v>
      </c>
      <c r="AC238" t="e">
        <f ca="1">VLOOKUP($B238,基础表!$E:$T,16,FALSE)</f>
        <v>#N/A</v>
      </c>
      <c r="AD238" t="str">
        <f t="shared" ca="1" si="36"/>
        <v/>
      </c>
      <c r="AE238" t="str">
        <f t="shared" ca="1" si="43"/>
        <v/>
      </c>
      <c r="AF238" t="str">
        <f t="shared" ca="1" si="44"/>
        <v/>
      </c>
      <c r="AH238" t="e">
        <f ca="1">VLOOKUP($B238,基础表!$E:$R,14,FALSE)</f>
        <v>#N/A</v>
      </c>
      <c r="AI238" t="e">
        <f ca="1">VLOOKUP($B238,基础表!$E:$S,13,FALSE)</f>
        <v>#N/A</v>
      </c>
      <c r="AK238" t="e">
        <f ca="1">VLOOKUP($B238,基础表!$E:$H,4,FALSE)</f>
        <v>#N/A</v>
      </c>
      <c r="AN238" s="23" t="e">
        <f t="shared" ca="1" si="37"/>
        <v>#N/A</v>
      </c>
      <c r="AO238" s="23" t="str">
        <f t="shared" ca="1" si="45"/>
        <v/>
      </c>
      <c r="AP238" s="23" t="str">
        <f t="shared" ca="1" si="46"/>
        <v/>
      </c>
      <c r="AR238" t="e">
        <f ca="1">VLOOKUP($B238,基础表!$E:$J,4,FALSE)</f>
        <v>#N/A</v>
      </c>
      <c r="AS238" t="e">
        <f ca="1">VLOOKUP($B238,基础表!$E:$J,5,FALSE)</f>
        <v>#N/A</v>
      </c>
      <c r="AT238" t="e">
        <f ca="1">VLOOKUP($B238,基础表!$E:$J,6,FALSE)</f>
        <v>#N/A</v>
      </c>
      <c r="AU238" t="e">
        <f ca="1">VLOOKUP($B238,基础扩展表!$E:$AG,MATCH(AU$2,基础扩展表!$E$1:$AG$1,0),FALSE)</f>
        <v>#N/A</v>
      </c>
      <c r="AV238" t="e">
        <f ca="1">VLOOKUP($B238,基础扩展表!$E:$AG,MATCH(AV$2,基础扩展表!$E$1:$AG$1,0),FALSE)</f>
        <v>#N/A</v>
      </c>
      <c r="AW238" t="e">
        <f ca="1">VLOOKUP($B238,基础扩展表!$E:$AG,MATCH(AW$2,基础扩展表!$E$1:$AG$1,0),FALSE)</f>
        <v>#N/A</v>
      </c>
      <c r="AX238" t="e">
        <f ca="1">VLOOKUP($B238,基础扩展表!$E:$AG,MATCH(AX$2,基础扩展表!$E$1:$AG$1,0),FALSE)</f>
        <v>#N/A</v>
      </c>
      <c r="AY238" t="e">
        <f ca="1">VLOOKUP($B238,基础扩展表!$E:$AG,MATCH(AY$2,基础扩展表!$E$1:$AG$1,0),FALSE)</f>
        <v>#N/A</v>
      </c>
      <c r="AZ238" t="e">
        <f ca="1">VLOOKUP($B238,基础扩展表!$E:$AG,MATCH(AZ$2,基础扩展表!$E$1:$AG$1,0),FALSE)</f>
        <v>#N/A</v>
      </c>
      <c r="BA238" t="e">
        <f ca="1">VLOOKUP($B238,基础扩展表!$E:$AG,MATCH(BA$2,基础扩展表!$E$1:$AG$1,0),FALSE)</f>
        <v>#N/A</v>
      </c>
      <c r="BB238" t="e">
        <f ca="1">VLOOKUP($B238,基础扩展表!$E:$AG,MATCH(BB$2,基础扩展表!$E$1:$AG$1,0),FALSE)</f>
        <v>#N/A</v>
      </c>
      <c r="BC238" t="e">
        <f ca="1">VLOOKUP($B238,基础扩展表!$E:$AG,MATCH(BC$2,基础扩展表!$E$1:$AG$1,0),FALSE)</f>
        <v>#N/A</v>
      </c>
      <c r="BD238" t="e">
        <f ca="1">VLOOKUP($B238,基础扩展表!$E:$AG,MATCH(BD$2,基础扩展表!$E$1:$AG$1,0),FALSE)</f>
        <v>#N/A</v>
      </c>
      <c r="BE238" t="e">
        <f ca="1">VLOOKUP($B238,基础扩展表!$E:$AG,MATCH(BE$2,基础扩展表!$E$1:$AG$1,0),FALSE)</f>
        <v>#N/A</v>
      </c>
      <c r="BF238" t="e">
        <f ca="1">VLOOKUP($B238,基础扩展表!$E:$AG,MATCH(BF$2,基础扩展表!$E$1:$AG$1,0),FALSE)</f>
        <v>#N/A</v>
      </c>
      <c r="BG238" t="e">
        <f ca="1">VLOOKUP($B238,基础扩展表!$E:$AG,MATCH(BG$2,基础扩展表!$E$1:$AG$1,0),FALSE)</f>
        <v>#N/A</v>
      </c>
      <c r="BH238" t="e">
        <f ca="1">VLOOKUP($B238,基础扩展表!$E:$AG,MATCH(BH$2,基础扩展表!$E$1:$AG$1,0),FALSE)</f>
        <v>#N/A</v>
      </c>
      <c r="BI238" t="e">
        <f ca="1">VLOOKUP($B238,基础扩展表!$E:$AG,MATCH(BI$2,基础扩展表!$E$1:$AG$1,0),FALSE)</f>
        <v>#N/A</v>
      </c>
      <c r="BJ238" t="e">
        <f ca="1">VLOOKUP($B238,基础扩展表!$E:$AG,MATCH(BJ$2,基础扩展表!$E$1:$AG$1,0),FALSE)</f>
        <v>#N/A</v>
      </c>
      <c r="BK238" t="e">
        <f ca="1">VLOOKUP($B238,基础扩展表!$E:$AG,MATCH(BK$2,基础扩展表!$E$1:$AG$1,0),FALSE)</f>
        <v>#N/A</v>
      </c>
      <c r="BL238" t="e">
        <f ca="1">VLOOKUP($B238,基础扩展表!$E:$AG,MATCH(BL$2,基础扩展表!$E$1:$AG$1,0),FALSE)</f>
        <v>#N/A</v>
      </c>
      <c r="BM238" t="e">
        <f ca="1">VLOOKUP($B238,基础扩展表!$E:$AG,MATCH(BM$2,基础扩展表!$E$1:$AG$1,0),FALSE)</f>
        <v>#N/A</v>
      </c>
      <c r="BN238" t="e">
        <f ca="1">VLOOKUP($B238,基础扩展表!$E:$AG,MATCH(BN$2,基础扩展表!$E$1:$AG$1,0),FALSE)</f>
        <v>#N/A</v>
      </c>
      <c r="BO238" t="e">
        <f ca="1">VLOOKUP($B238,基础扩展表!$E:$AG,MATCH(BO$2,基础扩展表!$E$1:$AG$1,0),FALSE)</f>
        <v>#N/A</v>
      </c>
      <c r="BP238" t="e">
        <f ca="1">VLOOKUP($B238,基础扩展表!$E:$AG,MATCH(BP$2,基础扩展表!$E$1:$AG$1,0),FALSE)</f>
        <v>#N/A</v>
      </c>
      <c r="BR238" t="e">
        <f ca="1">VLOOKUP(C238,模型表!D:H,5,FALSE)</f>
        <v>#N/A</v>
      </c>
    </row>
    <row r="239" spans="2:70" x14ac:dyDescent="0.2">
      <c r="B239" t="str">
        <f t="array" aca="1" ref="B239" ca="1">INDEX(基础表!$Y:$Y,SMALL(IF(基础表!$Z:$Z=0,ROW(基础表!$Z:$Z),999),ROW(H233)))&amp;""</f>
        <v/>
      </c>
      <c r="C239" t="e">
        <f ca="1">VLOOKUP(VLOOKUP($B239,基础表!$E:$G,3,FALSE),模型表!$C:$D,2,FALSE)</f>
        <v>#N/A</v>
      </c>
      <c r="E239" t="e">
        <f ca="1">VLOOKUP($B239,基础表!$E:$G,3,FALSE)</f>
        <v>#N/A</v>
      </c>
      <c r="G239" t="e">
        <f ca="1">VLOOKUP($E239,模型表!$C:$G,5,FALSE)</f>
        <v>#N/A</v>
      </c>
      <c r="H239" t="e">
        <f ca="1">VLOOKUP($E239,模型表!$C:$F,4,FALSE)</f>
        <v>#N/A</v>
      </c>
      <c r="I239" t="e">
        <f ca="1">VLOOKUP($E239,模型表!$C:$J,8,FALSE)</f>
        <v>#N/A</v>
      </c>
      <c r="K239" t="str">
        <f t="shared" ca="1" si="38"/>
        <v/>
      </c>
      <c r="L239" t="str">
        <f t="shared" ca="1" si="39"/>
        <v/>
      </c>
      <c r="M239" t="str">
        <f t="shared" ca="1" si="40"/>
        <v/>
      </c>
      <c r="N239" t="str">
        <f t="shared" ca="1" si="41"/>
        <v/>
      </c>
      <c r="O239" t="str">
        <f t="shared" ca="1" si="47"/>
        <v/>
      </c>
      <c r="P239" t="str">
        <f t="shared" ca="1" si="42"/>
        <v/>
      </c>
      <c r="Q239" t="e">
        <f ca="1">VLOOKUP($E239,模型表!$C:$K,9,FALSE)</f>
        <v>#N/A</v>
      </c>
      <c r="S239" t="e">
        <f ca="1">IF(VLOOKUP($E239,模型表!$C:$L,6,FALSE)=0,"",VLOOKUP($E239,模型表!$C:$L,10,FALSE))</f>
        <v>#N/A</v>
      </c>
      <c r="U239" t="e">
        <f ca="1">VLOOKUP($E239,模型表!$C:$Q,11,FALSE)</f>
        <v>#N/A</v>
      </c>
      <c r="Y239" t="e">
        <f ca="1">IF(VLOOKUP($E239,模型表!$C:$N,12,FALSE)="Death",VLOOKUP($E239,模型表!$C:$Q,13,FALSE),"")</f>
        <v>#N/A</v>
      </c>
      <c r="Z239" t="str">
        <f ca="1">IF($B239="","",IF(VLOOKUP($E239,模型表!$C:$O,12,FALSE)="PBuff","["&amp;VLOOKUP($E239,模型表!$C:Q,13,FALSE)&amp;"]","[]"))</f>
        <v/>
      </c>
      <c r="AA239" t="e">
        <f ca="1">VLOOKUP($B239,基础扩展表!$E:$I,5,FALSE)</f>
        <v>#N/A</v>
      </c>
      <c r="AB239" t="e">
        <f ca="1">VLOOKUP($B239,基础扩展表!$E:$I,4,FALSE)</f>
        <v>#N/A</v>
      </c>
      <c r="AC239" t="e">
        <f ca="1">VLOOKUP($B239,基础表!$E:$T,16,FALSE)</f>
        <v>#N/A</v>
      </c>
      <c r="AD239" t="str">
        <f t="shared" ca="1" si="36"/>
        <v/>
      </c>
      <c r="AE239" t="str">
        <f t="shared" ca="1" si="43"/>
        <v/>
      </c>
      <c r="AF239" t="str">
        <f t="shared" ca="1" si="44"/>
        <v/>
      </c>
      <c r="AH239" t="e">
        <f ca="1">VLOOKUP($B239,基础表!$E:$R,14,FALSE)</f>
        <v>#N/A</v>
      </c>
      <c r="AI239" t="e">
        <f ca="1">VLOOKUP($B239,基础表!$E:$S,13,FALSE)</f>
        <v>#N/A</v>
      </c>
      <c r="AK239" t="e">
        <f ca="1">VLOOKUP($B239,基础表!$E:$H,4,FALSE)</f>
        <v>#N/A</v>
      </c>
      <c r="AN239" s="23" t="e">
        <f t="shared" ca="1" si="37"/>
        <v>#N/A</v>
      </c>
      <c r="AO239" s="23" t="str">
        <f t="shared" ca="1" si="45"/>
        <v/>
      </c>
      <c r="AP239" s="23" t="str">
        <f t="shared" ca="1" si="46"/>
        <v/>
      </c>
      <c r="AR239" t="e">
        <f ca="1">VLOOKUP($B239,基础表!$E:$J,4,FALSE)</f>
        <v>#N/A</v>
      </c>
      <c r="AS239" t="e">
        <f ca="1">VLOOKUP($B239,基础表!$E:$J,5,FALSE)</f>
        <v>#N/A</v>
      </c>
      <c r="AT239" t="e">
        <f ca="1">VLOOKUP($B239,基础表!$E:$J,6,FALSE)</f>
        <v>#N/A</v>
      </c>
      <c r="AU239" t="e">
        <f ca="1">VLOOKUP($B239,基础扩展表!$E:$AG,MATCH(AU$2,基础扩展表!$E$1:$AG$1,0),FALSE)</f>
        <v>#N/A</v>
      </c>
      <c r="AV239" t="e">
        <f ca="1">VLOOKUP($B239,基础扩展表!$E:$AG,MATCH(AV$2,基础扩展表!$E$1:$AG$1,0),FALSE)</f>
        <v>#N/A</v>
      </c>
      <c r="AW239" t="e">
        <f ca="1">VLOOKUP($B239,基础扩展表!$E:$AG,MATCH(AW$2,基础扩展表!$E$1:$AG$1,0),FALSE)</f>
        <v>#N/A</v>
      </c>
      <c r="AX239" t="e">
        <f ca="1">VLOOKUP($B239,基础扩展表!$E:$AG,MATCH(AX$2,基础扩展表!$E$1:$AG$1,0),FALSE)</f>
        <v>#N/A</v>
      </c>
      <c r="AY239" t="e">
        <f ca="1">VLOOKUP($B239,基础扩展表!$E:$AG,MATCH(AY$2,基础扩展表!$E$1:$AG$1,0),FALSE)</f>
        <v>#N/A</v>
      </c>
      <c r="AZ239" t="e">
        <f ca="1">VLOOKUP($B239,基础扩展表!$E:$AG,MATCH(AZ$2,基础扩展表!$E$1:$AG$1,0),FALSE)</f>
        <v>#N/A</v>
      </c>
      <c r="BA239" t="e">
        <f ca="1">VLOOKUP($B239,基础扩展表!$E:$AG,MATCH(BA$2,基础扩展表!$E$1:$AG$1,0),FALSE)</f>
        <v>#N/A</v>
      </c>
      <c r="BB239" t="e">
        <f ca="1">VLOOKUP($B239,基础扩展表!$E:$AG,MATCH(BB$2,基础扩展表!$E$1:$AG$1,0),FALSE)</f>
        <v>#N/A</v>
      </c>
      <c r="BC239" t="e">
        <f ca="1">VLOOKUP($B239,基础扩展表!$E:$AG,MATCH(BC$2,基础扩展表!$E$1:$AG$1,0),FALSE)</f>
        <v>#N/A</v>
      </c>
      <c r="BD239" t="e">
        <f ca="1">VLOOKUP($B239,基础扩展表!$E:$AG,MATCH(BD$2,基础扩展表!$E$1:$AG$1,0),FALSE)</f>
        <v>#N/A</v>
      </c>
      <c r="BE239" t="e">
        <f ca="1">VLOOKUP($B239,基础扩展表!$E:$AG,MATCH(BE$2,基础扩展表!$E$1:$AG$1,0),FALSE)</f>
        <v>#N/A</v>
      </c>
      <c r="BF239" t="e">
        <f ca="1">VLOOKUP($B239,基础扩展表!$E:$AG,MATCH(BF$2,基础扩展表!$E$1:$AG$1,0),FALSE)</f>
        <v>#N/A</v>
      </c>
      <c r="BG239" t="e">
        <f ca="1">VLOOKUP($B239,基础扩展表!$E:$AG,MATCH(BG$2,基础扩展表!$E$1:$AG$1,0),FALSE)</f>
        <v>#N/A</v>
      </c>
      <c r="BH239" t="e">
        <f ca="1">VLOOKUP($B239,基础扩展表!$E:$AG,MATCH(BH$2,基础扩展表!$E$1:$AG$1,0),FALSE)</f>
        <v>#N/A</v>
      </c>
      <c r="BI239" t="e">
        <f ca="1">VLOOKUP($B239,基础扩展表!$E:$AG,MATCH(BI$2,基础扩展表!$E$1:$AG$1,0),FALSE)</f>
        <v>#N/A</v>
      </c>
      <c r="BJ239" t="e">
        <f ca="1">VLOOKUP($B239,基础扩展表!$E:$AG,MATCH(BJ$2,基础扩展表!$E$1:$AG$1,0),FALSE)</f>
        <v>#N/A</v>
      </c>
      <c r="BK239" t="e">
        <f ca="1">VLOOKUP($B239,基础扩展表!$E:$AG,MATCH(BK$2,基础扩展表!$E$1:$AG$1,0),FALSE)</f>
        <v>#N/A</v>
      </c>
      <c r="BL239" t="e">
        <f ca="1">VLOOKUP($B239,基础扩展表!$E:$AG,MATCH(BL$2,基础扩展表!$E$1:$AG$1,0),FALSE)</f>
        <v>#N/A</v>
      </c>
      <c r="BM239" t="e">
        <f ca="1">VLOOKUP($B239,基础扩展表!$E:$AG,MATCH(BM$2,基础扩展表!$E$1:$AG$1,0),FALSE)</f>
        <v>#N/A</v>
      </c>
      <c r="BN239" t="e">
        <f ca="1">VLOOKUP($B239,基础扩展表!$E:$AG,MATCH(BN$2,基础扩展表!$E$1:$AG$1,0),FALSE)</f>
        <v>#N/A</v>
      </c>
      <c r="BO239" t="e">
        <f ca="1">VLOOKUP($B239,基础扩展表!$E:$AG,MATCH(BO$2,基础扩展表!$E$1:$AG$1,0),FALSE)</f>
        <v>#N/A</v>
      </c>
      <c r="BP239" t="e">
        <f ca="1">VLOOKUP($B239,基础扩展表!$E:$AG,MATCH(BP$2,基础扩展表!$E$1:$AG$1,0),FALSE)</f>
        <v>#N/A</v>
      </c>
      <c r="BR239" t="e">
        <f ca="1">VLOOKUP(C239,模型表!D:H,5,FALSE)</f>
        <v>#N/A</v>
      </c>
    </row>
    <row r="240" spans="2:70" x14ac:dyDescent="0.2">
      <c r="B240" t="str">
        <f t="array" aca="1" ref="B240" ca="1">INDEX(基础表!$Y:$Y,SMALL(IF(基础表!$Z:$Z=0,ROW(基础表!$Z:$Z),999),ROW(H234)))&amp;""</f>
        <v/>
      </c>
      <c r="C240" t="e">
        <f ca="1">VLOOKUP(VLOOKUP($B240,基础表!$E:$G,3,FALSE),模型表!$C:$D,2,FALSE)</f>
        <v>#N/A</v>
      </c>
      <c r="E240" t="e">
        <f ca="1">VLOOKUP($B240,基础表!$E:$G,3,FALSE)</f>
        <v>#N/A</v>
      </c>
      <c r="G240" t="e">
        <f ca="1">VLOOKUP($E240,模型表!$C:$G,5,FALSE)</f>
        <v>#N/A</v>
      </c>
      <c r="H240" t="e">
        <f ca="1">VLOOKUP($E240,模型表!$C:$F,4,FALSE)</f>
        <v>#N/A</v>
      </c>
      <c r="I240" t="e">
        <f ca="1">VLOOKUP($E240,模型表!$C:$J,8,FALSE)</f>
        <v>#N/A</v>
      </c>
      <c r="K240" t="str">
        <f t="shared" ca="1" si="38"/>
        <v/>
      </c>
      <c r="L240" t="str">
        <f t="shared" ca="1" si="39"/>
        <v/>
      </c>
      <c r="M240" t="str">
        <f t="shared" ca="1" si="40"/>
        <v/>
      </c>
      <c r="N240" t="str">
        <f t="shared" ca="1" si="41"/>
        <v/>
      </c>
      <c r="O240" t="str">
        <f t="shared" ca="1" si="47"/>
        <v/>
      </c>
      <c r="P240" t="str">
        <f t="shared" ca="1" si="42"/>
        <v/>
      </c>
      <c r="Q240" t="e">
        <f ca="1">VLOOKUP($E240,模型表!$C:$K,9,FALSE)</f>
        <v>#N/A</v>
      </c>
      <c r="S240" t="e">
        <f ca="1">IF(VLOOKUP($E240,模型表!$C:$L,6,FALSE)=0,"",VLOOKUP($E240,模型表!$C:$L,10,FALSE))</f>
        <v>#N/A</v>
      </c>
      <c r="U240" t="e">
        <f ca="1">VLOOKUP($E240,模型表!$C:$Q,11,FALSE)</f>
        <v>#N/A</v>
      </c>
      <c r="Y240" t="e">
        <f ca="1">IF(VLOOKUP($E240,模型表!$C:$N,12,FALSE)="Death",VLOOKUP($E240,模型表!$C:$Q,13,FALSE),"")</f>
        <v>#N/A</v>
      </c>
      <c r="Z240" t="str">
        <f ca="1">IF($B240="","",IF(VLOOKUP($E240,模型表!$C:$O,12,FALSE)="PBuff","["&amp;VLOOKUP($E240,模型表!$C:Q,13,FALSE)&amp;"]","[]"))</f>
        <v/>
      </c>
      <c r="AA240" t="e">
        <f ca="1">VLOOKUP($B240,基础扩展表!$E:$I,5,FALSE)</f>
        <v>#N/A</v>
      </c>
      <c r="AB240" t="e">
        <f ca="1">VLOOKUP($B240,基础扩展表!$E:$I,4,FALSE)</f>
        <v>#N/A</v>
      </c>
      <c r="AC240" t="e">
        <f ca="1">VLOOKUP($B240,基础表!$E:$T,16,FALSE)</f>
        <v>#N/A</v>
      </c>
      <c r="AD240" t="str">
        <f t="shared" ca="1" si="36"/>
        <v/>
      </c>
      <c r="AE240" t="str">
        <f t="shared" ca="1" si="43"/>
        <v/>
      </c>
      <c r="AF240" t="str">
        <f t="shared" ca="1" si="44"/>
        <v/>
      </c>
      <c r="AH240" t="e">
        <f ca="1">VLOOKUP($B240,基础表!$E:$R,14,FALSE)</f>
        <v>#N/A</v>
      </c>
      <c r="AI240" t="e">
        <f ca="1">VLOOKUP($B240,基础表!$E:$S,13,FALSE)</f>
        <v>#N/A</v>
      </c>
      <c r="AK240" t="e">
        <f ca="1">VLOOKUP($B240,基础表!$E:$H,4,FALSE)</f>
        <v>#N/A</v>
      </c>
      <c r="AN240" s="23" t="e">
        <f t="shared" ca="1" si="37"/>
        <v>#N/A</v>
      </c>
      <c r="AO240" s="23" t="str">
        <f t="shared" ca="1" si="45"/>
        <v/>
      </c>
      <c r="AP240" s="23" t="str">
        <f t="shared" ca="1" si="46"/>
        <v/>
      </c>
      <c r="AR240" t="e">
        <f ca="1">VLOOKUP($B240,基础表!$E:$J,4,FALSE)</f>
        <v>#N/A</v>
      </c>
      <c r="AS240" t="e">
        <f ca="1">VLOOKUP($B240,基础表!$E:$J,5,FALSE)</f>
        <v>#N/A</v>
      </c>
      <c r="AT240" t="e">
        <f ca="1">VLOOKUP($B240,基础表!$E:$J,6,FALSE)</f>
        <v>#N/A</v>
      </c>
      <c r="AU240" t="e">
        <f ca="1">VLOOKUP($B240,基础扩展表!$E:$AG,MATCH(AU$2,基础扩展表!$E$1:$AG$1,0),FALSE)</f>
        <v>#N/A</v>
      </c>
      <c r="AV240" t="e">
        <f ca="1">VLOOKUP($B240,基础扩展表!$E:$AG,MATCH(AV$2,基础扩展表!$E$1:$AG$1,0),FALSE)</f>
        <v>#N/A</v>
      </c>
      <c r="AW240" t="e">
        <f ca="1">VLOOKUP($B240,基础扩展表!$E:$AG,MATCH(AW$2,基础扩展表!$E$1:$AG$1,0),FALSE)</f>
        <v>#N/A</v>
      </c>
      <c r="AX240" t="e">
        <f ca="1">VLOOKUP($B240,基础扩展表!$E:$AG,MATCH(AX$2,基础扩展表!$E$1:$AG$1,0),FALSE)</f>
        <v>#N/A</v>
      </c>
      <c r="AY240" t="e">
        <f ca="1">VLOOKUP($B240,基础扩展表!$E:$AG,MATCH(AY$2,基础扩展表!$E$1:$AG$1,0),FALSE)</f>
        <v>#N/A</v>
      </c>
      <c r="AZ240" t="e">
        <f ca="1">VLOOKUP($B240,基础扩展表!$E:$AG,MATCH(AZ$2,基础扩展表!$E$1:$AG$1,0),FALSE)</f>
        <v>#N/A</v>
      </c>
      <c r="BA240" t="e">
        <f ca="1">VLOOKUP($B240,基础扩展表!$E:$AG,MATCH(BA$2,基础扩展表!$E$1:$AG$1,0),FALSE)</f>
        <v>#N/A</v>
      </c>
      <c r="BB240" t="e">
        <f ca="1">VLOOKUP($B240,基础扩展表!$E:$AG,MATCH(BB$2,基础扩展表!$E$1:$AG$1,0),FALSE)</f>
        <v>#N/A</v>
      </c>
      <c r="BC240" t="e">
        <f ca="1">VLOOKUP($B240,基础扩展表!$E:$AG,MATCH(BC$2,基础扩展表!$E$1:$AG$1,0),FALSE)</f>
        <v>#N/A</v>
      </c>
      <c r="BD240" t="e">
        <f ca="1">VLOOKUP($B240,基础扩展表!$E:$AG,MATCH(BD$2,基础扩展表!$E$1:$AG$1,0),FALSE)</f>
        <v>#N/A</v>
      </c>
      <c r="BE240" t="e">
        <f ca="1">VLOOKUP($B240,基础扩展表!$E:$AG,MATCH(BE$2,基础扩展表!$E$1:$AG$1,0),FALSE)</f>
        <v>#N/A</v>
      </c>
      <c r="BF240" t="e">
        <f ca="1">VLOOKUP($B240,基础扩展表!$E:$AG,MATCH(BF$2,基础扩展表!$E$1:$AG$1,0),FALSE)</f>
        <v>#N/A</v>
      </c>
      <c r="BG240" t="e">
        <f ca="1">VLOOKUP($B240,基础扩展表!$E:$AG,MATCH(BG$2,基础扩展表!$E$1:$AG$1,0),FALSE)</f>
        <v>#N/A</v>
      </c>
      <c r="BH240" t="e">
        <f ca="1">VLOOKUP($B240,基础扩展表!$E:$AG,MATCH(BH$2,基础扩展表!$E$1:$AG$1,0),FALSE)</f>
        <v>#N/A</v>
      </c>
      <c r="BI240" t="e">
        <f ca="1">VLOOKUP($B240,基础扩展表!$E:$AG,MATCH(BI$2,基础扩展表!$E$1:$AG$1,0),FALSE)</f>
        <v>#N/A</v>
      </c>
      <c r="BJ240" t="e">
        <f ca="1">VLOOKUP($B240,基础扩展表!$E:$AG,MATCH(BJ$2,基础扩展表!$E$1:$AG$1,0),FALSE)</f>
        <v>#N/A</v>
      </c>
      <c r="BK240" t="e">
        <f ca="1">VLOOKUP($B240,基础扩展表!$E:$AG,MATCH(BK$2,基础扩展表!$E$1:$AG$1,0),FALSE)</f>
        <v>#N/A</v>
      </c>
      <c r="BL240" t="e">
        <f ca="1">VLOOKUP($B240,基础扩展表!$E:$AG,MATCH(BL$2,基础扩展表!$E$1:$AG$1,0),FALSE)</f>
        <v>#N/A</v>
      </c>
      <c r="BM240" t="e">
        <f ca="1">VLOOKUP($B240,基础扩展表!$E:$AG,MATCH(BM$2,基础扩展表!$E$1:$AG$1,0),FALSE)</f>
        <v>#N/A</v>
      </c>
      <c r="BN240" t="e">
        <f ca="1">VLOOKUP($B240,基础扩展表!$E:$AG,MATCH(BN$2,基础扩展表!$E$1:$AG$1,0),FALSE)</f>
        <v>#N/A</v>
      </c>
      <c r="BO240" t="e">
        <f ca="1">VLOOKUP($B240,基础扩展表!$E:$AG,MATCH(BO$2,基础扩展表!$E$1:$AG$1,0),FALSE)</f>
        <v>#N/A</v>
      </c>
      <c r="BP240" t="e">
        <f ca="1">VLOOKUP($B240,基础扩展表!$E:$AG,MATCH(BP$2,基础扩展表!$E$1:$AG$1,0),FALSE)</f>
        <v>#N/A</v>
      </c>
      <c r="BR240" t="e">
        <f ca="1">VLOOKUP(C240,模型表!D:H,5,FALSE)</f>
        <v>#N/A</v>
      </c>
    </row>
    <row r="241" spans="2:70" x14ac:dyDescent="0.2">
      <c r="B241" t="str">
        <f t="array" aca="1" ref="B241" ca="1">INDEX(基础表!$Y:$Y,SMALL(IF(基础表!$Z:$Z=0,ROW(基础表!$Z:$Z),999),ROW(H235)))&amp;""</f>
        <v/>
      </c>
      <c r="C241" t="e">
        <f ca="1">VLOOKUP(VLOOKUP($B241,基础表!$E:$G,3,FALSE),模型表!$C:$D,2,FALSE)</f>
        <v>#N/A</v>
      </c>
      <c r="E241" t="e">
        <f ca="1">VLOOKUP($B241,基础表!$E:$G,3,FALSE)</f>
        <v>#N/A</v>
      </c>
      <c r="G241" t="e">
        <f ca="1">VLOOKUP($E241,模型表!$C:$G,5,FALSE)</f>
        <v>#N/A</v>
      </c>
      <c r="H241" t="e">
        <f ca="1">VLOOKUP($E241,模型表!$C:$F,4,FALSE)</f>
        <v>#N/A</v>
      </c>
      <c r="I241" t="e">
        <f ca="1">VLOOKUP($E241,模型表!$C:$J,8,FALSE)</f>
        <v>#N/A</v>
      </c>
      <c r="K241" t="str">
        <f t="shared" ca="1" si="38"/>
        <v/>
      </c>
      <c r="L241" t="str">
        <f t="shared" ca="1" si="39"/>
        <v/>
      </c>
      <c r="M241" t="str">
        <f t="shared" ca="1" si="40"/>
        <v/>
      </c>
      <c r="N241" t="str">
        <f t="shared" ca="1" si="41"/>
        <v/>
      </c>
      <c r="O241" t="str">
        <f t="shared" ca="1" si="47"/>
        <v/>
      </c>
      <c r="P241" t="str">
        <f t="shared" ca="1" si="42"/>
        <v/>
      </c>
      <c r="Q241" t="e">
        <f ca="1">VLOOKUP($E241,模型表!$C:$K,9,FALSE)</f>
        <v>#N/A</v>
      </c>
      <c r="S241" t="e">
        <f ca="1">IF(VLOOKUP($E241,模型表!$C:$L,6,FALSE)=0,"",VLOOKUP($E241,模型表!$C:$L,10,FALSE))</f>
        <v>#N/A</v>
      </c>
      <c r="U241" t="e">
        <f ca="1">VLOOKUP($E241,模型表!$C:$Q,11,FALSE)</f>
        <v>#N/A</v>
      </c>
      <c r="Y241" t="e">
        <f ca="1">IF(VLOOKUP($E241,模型表!$C:$N,12,FALSE)="Death",VLOOKUP($E241,模型表!$C:$Q,13,FALSE),"")</f>
        <v>#N/A</v>
      </c>
      <c r="Z241" t="str">
        <f ca="1">IF($B241="","",IF(VLOOKUP($E241,模型表!$C:$O,12,FALSE)="PBuff","["&amp;VLOOKUP($E241,模型表!$C:Q,13,FALSE)&amp;"]","[]"))</f>
        <v/>
      </c>
      <c r="AA241" t="e">
        <f ca="1">VLOOKUP($B241,基础扩展表!$E:$I,5,FALSE)</f>
        <v>#N/A</v>
      </c>
      <c r="AB241" t="e">
        <f ca="1">VLOOKUP($B241,基础扩展表!$E:$I,4,FALSE)</f>
        <v>#N/A</v>
      </c>
      <c r="AC241" t="e">
        <f ca="1">VLOOKUP($B241,基础表!$E:$T,16,FALSE)</f>
        <v>#N/A</v>
      </c>
      <c r="AD241" t="str">
        <f t="shared" ca="1" si="36"/>
        <v/>
      </c>
      <c r="AE241" t="str">
        <f t="shared" ca="1" si="43"/>
        <v/>
      </c>
      <c r="AF241" t="str">
        <f t="shared" ca="1" si="44"/>
        <v/>
      </c>
      <c r="AH241" t="e">
        <f ca="1">VLOOKUP($B241,基础表!$E:$R,14,FALSE)</f>
        <v>#N/A</v>
      </c>
      <c r="AI241" t="e">
        <f ca="1">VLOOKUP($B241,基础表!$E:$S,13,FALSE)</f>
        <v>#N/A</v>
      </c>
      <c r="AK241" t="e">
        <f ca="1">VLOOKUP($B241,基础表!$E:$H,4,FALSE)</f>
        <v>#N/A</v>
      </c>
      <c r="AN241" s="23" t="e">
        <f t="shared" ca="1" si="37"/>
        <v>#N/A</v>
      </c>
      <c r="AO241" s="23" t="str">
        <f t="shared" ca="1" si="45"/>
        <v/>
      </c>
      <c r="AP241" s="23" t="str">
        <f t="shared" ca="1" si="46"/>
        <v/>
      </c>
      <c r="AR241" t="e">
        <f ca="1">VLOOKUP($B241,基础表!$E:$J,4,FALSE)</f>
        <v>#N/A</v>
      </c>
      <c r="AS241" t="e">
        <f ca="1">VLOOKUP($B241,基础表!$E:$J,5,FALSE)</f>
        <v>#N/A</v>
      </c>
      <c r="AT241" t="e">
        <f ca="1">VLOOKUP($B241,基础表!$E:$J,6,FALSE)</f>
        <v>#N/A</v>
      </c>
      <c r="AU241" t="e">
        <f ca="1">VLOOKUP($B241,基础扩展表!$E:$AG,MATCH(AU$2,基础扩展表!$E$1:$AG$1,0),FALSE)</f>
        <v>#N/A</v>
      </c>
      <c r="AV241" t="e">
        <f ca="1">VLOOKUP($B241,基础扩展表!$E:$AG,MATCH(AV$2,基础扩展表!$E$1:$AG$1,0),FALSE)</f>
        <v>#N/A</v>
      </c>
      <c r="AW241" t="e">
        <f ca="1">VLOOKUP($B241,基础扩展表!$E:$AG,MATCH(AW$2,基础扩展表!$E$1:$AG$1,0),FALSE)</f>
        <v>#N/A</v>
      </c>
      <c r="AX241" t="e">
        <f ca="1">VLOOKUP($B241,基础扩展表!$E:$AG,MATCH(AX$2,基础扩展表!$E$1:$AG$1,0),FALSE)</f>
        <v>#N/A</v>
      </c>
      <c r="AY241" t="e">
        <f ca="1">VLOOKUP($B241,基础扩展表!$E:$AG,MATCH(AY$2,基础扩展表!$E$1:$AG$1,0),FALSE)</f>
        <v>#N/A</v>
      </c>
      <c r="AZ241" t="e">
        <f ca="1">VLOOKUP($B241,基础扩展表!$E:$AG,MATCH(AZ$2,基础扩展表!$E$1:$AG$1,0),FALSE)</f>
        <v>#N/A</v>
      </c>
      <c r="BA241" t="e">
        <f ca="1">VLOOKUP($B241,基础扩展表!$E:$AG,MATCH(BA$2,基础扩展表!$E$1:$AG$1,0),FALSE)</f>
        <v>#N/A</v>
      </c>
      <c r="BB241" t="e">
        <f ca="1">VLOOKUP($B241,基础扩展表!$E:$AG,MATCH(BB$2,基础扩展表!$E$1:$AG$1,0),FALSE)</f>
        <v>#N/A</v>
      </c>
      <c r="BC241" t="e">
        <f ca="1">VLOOKUP($B241,基础扩展表!$E:$AG,MATCH(BC$2,基础扩展表!$E$1:$AG$1,0),FALSE)</f>
        <v>#N/A</v>
      </c>
      <c r="BD241" t="e">
        <f ca="1">VLOOKUP($B241,基础扩展表!$E:$AG,MATCH(BD$2,基础扩展表!$E$1:$AG$1,0),FALSE)</f>
        <v>#N/A</v>
      </c>
      <c r="BE241" t="e">
        <f ca="1">VLOOKUP($B241,基础扩展表!$E:$AG,MATCH(BE$2,基础扩展表!$E$1:$AG$1,0),FALSE)</f>
        <v>#N/A</v>
      </c>
      <c r="BF241" t="e">
        <f ca="1">VLOOKUP($B241,基础扩展表!$E:$AG,MATCH(BF$2,基础扩展表!$E$1:$AG$1,0),FALSE)</f>
        <v>#N/A</v>
      </c>
      <c r="BG241" t="e">
        <f ca="1">VLOOKUP($B241,基础扩展表!$E:$AG,MATCH(BG$2,基础扩展表!$E$1:$AG$1,0),FALSE)</f>
        <v>#N/A</v>
      </c>
      <c r="BH241" t="e">
        <f ca="1">VLOOKUP($B241,基础扩展表!$E:$AG,MATCH(BH$2,基础扩展表!$E$1:$AG$1,0),FALSE)</f>
        <v>#N/A</v>
      </c>
      <c r="BI241" t="e">
        <f ca="1">VLOOKUP($B241,基础扩展表!$E:$AG,MATCH(BI$2,基础扩展表!$E$1:$AG$1,0),FALSE)</f>
        <v>#N/A</v>
      </c>
      <c r="BJ241" t="e">
        <f ca="1">VLOOKUP($B241,基础扩展表!$E:$AG,MATCH(BJ$2,基础扩展表!$E$1:$AG$1,0),FALSE)</f>
        <v>#N/A</v>
      </c>
      <c r="BK241" t="e">
        <f ca="1">VLOOKUP($B241,基础扩展表!$E:$AG,MATCH(BK$2,基础扩展表!$E$1:$AG$1,0),FALSE)</f>
        <v>#N/A</v>
      </c>
      <c r="BL241" t="e">
        <f ca="1">VLOOKUP($B241,基础扩展表!$E:$AG,MATCH(BL$2,基础扩展表!$E$1:$AG$1,0),FALSE)</f>
        <v>#N/A</v>
      </c>
      <c r="BM241" t="e">
        <f ca="1">VLOOKUP($B241,基础扩展表!$E:$AG,MATCH(BM$2,基础扩展表!$E$1:$AG$1,0),FALSE)</f>
        <v>#N/A</v>
      </c>
      <c r="BN241" t="e">
        <f ca="1">VLOOKUP($B241,基础扩展表!$E:$AG,MATCH(BN$2,基础扩展表!$E$1:$AG$1,0),FALSE)</f>
        <v>#N/A</v>
      </c>
      <c r="BO241" t="e">
        <f ca="1">VLOOKUP($B241,基础扩展表!$E:$AG,MATCH(BO$2,基础扩展表!$E$1:$AG$1,0),FALSE)</f>
        <v>#N/A</v>
      </c>
      <c r="BP241" t="e">
        <f ca="1">VLOOKUP($B241,基础扩展表!$E:$AG,MATCH(BP$2,基础扩展表!$E$1:$AG$1,0),FALSE)</f>
        <v>#N/A</v>
      </c>
      <c r="BR241" t="e">
        <f ca="1">VLOOKUP(C241,模型表!D:H,5,FALSE)</f>
        <v>#N/A</v>
      </c>
    </row>
    <row r="242" spans="2:70" x14ac:dyDescent="0.2">
      <c r="B242" t="str">
        <f t="array" aca="1" ref="B242" ca="1">INDEX(基础表!$Y:$Y,SMALL(IF(基础表!$Z:$Z=0,ROW(基础表!$Z:$Z),999),ROW(H236)))&amp;""</f>
        <v/>
      </c>
      <c r="C242" t="e">
        <f ca="1">VLOOKUP(VLOOKUP($B242,基础表!$E:$G,3,FALSE),模型表!$C:$D,2,FALSE)</f>
        <v>#N/A</v>
      </c>
      <c r="E242" t="e">
        <f ca="1">VLOOKUP($B242,基础表!$E:$G,3,FALSE)</f>
        <v>#N/A</v>
      </c>
      <c r="G242" t="e">
        <f ca="1">VLOOKUP($E242,模型表!$C:$G,5,FALSE)</f>
        <v>#N/A</v>
      </c>
      <c r="H242" t="e">
        <f ca="1">VLOOKUP($E242,模型表!$C:$F,4,FALSE)</f>
        <v>#N/A</v>
      </c>
      <c r="I242" t="e">
        <f ca="1">VLOOKUP($E242,模型表!$C:$J,8,FALSE)</f>
        <v>#N/A</v>
      </c>
      <c r="K242" t="str">
        <f t="shared" ca="1" si="38"/>
        <v/>
      </c>
      <c r="L242" t="str">
        <f t="shared" ca="1" si="39"/>
        <v/>
      </c>
      <c r="M242" t="str">
        <f t="shared" ca="1" si="40"/>
        <v/>
      </c>
      <c r="N242" t="str">
        <f t="shared" ca="1" si="41"/>
        <v/>
      </c>
      <c r="O242" t="str">
        <f t="shared" ca="1" si="47"/>
        <v/>
      </c>
      <c r="P242" t="str">
        <f t="shared" ca="1" si="42"/>
        <v/>
      </c>
      <c r="Q242" t="e">
        <f ca="1">VLOOKUP($E242,模型表!$C:$K,9,FALSE)</f>
        <v>#N/A</v>
      </c>
      <c r="S242" t="e">
        <f ca="1">IF(VLOOKUP($E242,模型表!$C:$L,6,FALSE)=0,"",VLOOKUP($E242,模型表!$C:$L,10,FALSE))</f>
        <v>#N/A</v>
      </c>
      <c r="U242" t="e">
        <f ca="1">VLOOKUP($E242,模型表!$C:$Q,11,FALSE)</f>
        <v>#N/A</v>
      </c>
      <c r="Y242" t="e">
        <f ca="1">IF(VLOOKUP($E242,模型表!$C:$N,12,FALSE)="Death",VLOOKUP($E242,模型表!$C:$Q,13,FALSE),"")</f>
        <v>#N/A</v>
      </c>
      <c r="Z242" t="str">
        <f ca="1">IF($B242="","",IF(VLOOKUP($E242,模型表!$C:$O,12,FALSE)="PBuff","["&amp;VLOOKUP($E242,模型表!$C:Q,13,FALSE)&amp;"]","[]"))</f>
        <v/>
      </c>
      <c r="AA242" t="e">
        <f ca="1">VLOOKUP($B242,基础扩展表!$E:$I,5,FALSE)</f>
        <v>#N/A</v>
      </c>
      <c r="AB242" t="e">
        <f ca="1">VLOOKUP($B242,基础扩展表!$E:$I,4,FALSE)</f>
        <v>#N/A</v>
      </c>
      <c r="AC242" t="e">
        <f ca="1">VLOOKUP($B242,基础表!$E:$T,16,FALSE)</f>
        <v>#N/A</v>
      </c>
      <c r="AD242" t="str">
        <f t="shared" ca="1" si="36"/>
        <v/>
      </c>
      <c r="AE242" t="str">
        <f t="shared" ca="1" si="43"/>
        <v/>
      </c>
      <c r="AF242" t="str">
        <f t="shared" ca="1" si="44"/>
        <v/>
      </c>
      <c r="AH242" t="e">
        <f ca="1">VLOOKUP($B242,基础表!$E:$R,14,FALSE)</f>
        <v>#N/A</v>
      </c>
      <c r="AI242" t="e">
        <f ca="1">VLOOKUP($B242,基础表!$E:$S,13,FALSE)</f>
        <v>#N/A</v>
      </c>
      <c r="AK242" t="e">
        <f ca="1">VLOOKUP($B242,基础表!$E:$H,4,FALSE)</f>
        <v>#N/A</v>
      </c>
      <c r="AN242" s="23" t="e">
        <f t="shared" ca="1" si="37"/>
        <v>#N/A</v>
      </c>
      <c r="AO242" s="23" t="str">
        <f t="shared" ca="1" si="45"/>
        <v/>
      </c>
      <c r="AP242" s="23" t="str">
        <f t="shared" ca="1" si="46"/>
        <v/>
      </c>
      <c r="AR242" t="e">
        <f ca="1">VLOOKUP($B242,基础表!$E:$J,4,FALSE)</f>
        <v>#N/A</v>
      </c>
      <c r="AS242" t="e">
        <f ca="1">VLOOKUP($B242,基础表!$E:$J,5,FALSE)</f>
        <v>#N/A</v>
      </c>
      <c r="AT242" t="e">
        <f ca="1">VLOOKUP($B242,基础表!$E:$J,6,FALSE)</f>
        <v>#N/A</v>
      </c>
      <c r="AU242" t="e">
        <f ca="1">VLOOKUP($B242,基础扩展表!$E:$AG,MATCH(AU$2,基础扩展表!$E$1:$AG$1,0),FALSE)</f>
        <v>#N/A</v>
      </c>
      <c r="AV242" t="e">
        <f ca="1">VLOOKUP($B242,基础扩展表!$E:$AG,MATCH(AV$2,基础扩展表!$E$1:$AG$1,0),FALSE)</f>
        <v>#N/A</v>
      </c>
      <c r="AW242" t="e">
        <f ca="1">VLOOKUP($B242,基础扩展表!$E:$AG,MATCH(AW$2,基础扩展表!$E$1:$AG$1,0),FALSE)</f>
        <v>#N/A</v>
      </c>
      <c r="AX242" t="e">
        <f ca="1">VLOOKUP($B242,基础扩展表!$E:$AG,MATCH(AX$2,基础扩展表!$E$1:$AG$1,0),FALSE)</f>
        <v>#N/A</v>
      </c>
      <c r="AY242" t="e">
        <f ca="1">VLOOKUP($B242,基础扩展表!$E:$AG,MATCH(AY$2,基础扩展表!$E$1:$AG$1,0),FALSE)</f>
        <v>#N/A</v>
      </c>
      <c r="AZ242" t="e">
        <f ca="1">VLOOKUP($B242,基础扩展表!$E:$AG,MATCH(AZ$2,基础扩展表!$E$1:$AG$1,0),FALSE)</f>
        <v>#N/A</v>
      </c>
      <c r="BA242" t="e">
        <f ca="1">VLOOKUP($B242,基础扩展表!$E:$AG,MATCH(BA$2,基础扩展表!$E$1:$AG$1,0),FALSE)</f>
        <v>#N/A</v>
      </c>
      <c r="BB242" t="e">
        <f ca="1">VLOOKUP($B242,基础扩展表!$E:$AG,MATCH(BB$2,基础扩展表!$E$1:$AG$1,0),FALSE)</f>
        <v>#N/A</v>
      </c>
      <c r="BC242" t="e">
        <f ca="1">VLOOKUP($B242,基础扩展表!$E:$AG,MATCH(BC$2,基础扩展表!$E$1:$AG$1,0),FALSE)</f>
        <v>#N/A</v>
      </c>
      <c r="BD242" t="e">
        <f ca="1">VLOOKUP($B242,基础扩展表!$E:$AG,MATCH(BD$2,基础扩展表!$E$1:$AG$1,0),FALSE)</f>
        <v>#N/A</v>
      </c>
      <c r="BE242" t="e">
        <f ca="1">VLOOKUP($B242,基础扩展表!$E:$AG,MATCH(BE$2,基础扩展表!$E$1:$AG$1,0),FALSE)</f>
        <v>#N/A</v>
      </c>
      <c r="BF242" t="e">
        <f ca="1">VLOOKUP($B242,基础扩展表!$E:$AG,MATCH(BF$2,基础扩展表!$E$1:$AG$1,0),FALSE)</f>
        <v>#N/A</v>
      </c>
      <c r="BG242" t="e">
        <f ca="1">VLOOKUP($B242,基础扩展表!$E:$AG,MATCH(BG$2,基础扩展表!$E$1:$AG$1,0),FALSE)</f>
        <v>#N/A</v>
      </c>
      <c r="BH242" t="e">
        <f ca="1">VLOOKUP($B242,基础扩展表!$E:$AG,MATCH(BH$2,基础扩展表!$E$1:$AG$1,0),FALSE)</f>
        <v>#N/A</v>
      </c>
      <c r="BI242" t="e">
        <f ca="1">VLOOKUP($B242,基础扩展表!$E:$AG,MATCH(BI$2,基础扩展表!$E$1:$AG$1,0),FALSE)</f>
        <v>#N/A</v>
      </c>
      <c r="BJ242" t="e">
        <f ca="1">VLOOKUP($B242,基础扩展表!$E:$AG,MATCH(BJ$2,基础扩展表!$E$1:$AG$1,0),FALSE)</f>
        <v>#N/A</v>
      </c>
      <c r="BK242" t="e">
        <f ca="1">VLOOKUP($B242,基础扩展表!$E:$AG,MATCH(BK$2,基础扩展表!$E$1:$AG$1,0),FALSE)</f>
        <v>#N/A</v>
      </c>
      <c r="BL242" t="e">
        <f ca="1">VLOOKUP($B242,基础扩展表!$E:$AG,MATCH(BL$2,基础扩展表!$E$1:$AG$1,0),FALSE)</f>
        <v>#N/A</v>
      </c>
      <c r="BM242" t="e">
        <f ca="1">VLOOKUP($B242,基础扩展表!$E:$AG,MATCH(BM$2,基础扩展表!$E$1:$AG$1,0),FALSE)</f>
        <v>#N/A</v>
      </c>
      <c r="BN242" t="e">
        <f ca="1">VLOOKUP($B242,基础扩展表!$E:$AG,MATCH(BN$2,基础扩展表!$E$1:$AG$1,0),FALSE)</f>
        <v>#N/A</v>
      </c>
      <c r="BO242" t="e">
        <f ca="1">VLOOKUP($B242,基础扩展表!$E:$AG,MATCH(BO$2,基础扩展表!$E$1:$AG$1,0),FALSE)</f>
        <v>#N/A</v>
      </c>
      <c r="BP242" t="e">
        <f ca="1">VLOOKUP($B242,基础扩展表!$E:$AG,MATCH(BP$2,基础扩展表!$E$1:$AG$1,0),FALSE)</f>
        <v>#N/A</v>
      </c>
      <c r="BR242" t="e">
        <f ca="1">VLOOKUP(C242,模型表!D:H,5,FALSE)</f>
        <v>#N/A</v>
      </c>
    </row>
    <row r="243" spans="2:70" x14ac:dyDescent="0.2">
      <c r="B243" t="str">
        <f t="array" aca="1" ref="B243" ca="1">INDEX(基础表!$Y:$Y,SMALL(IF(基础表!$Z:$Z=0,ROW(基础表!$Z:$Z),999),ROW(H237)))&amp;""</f>
        <v/>
      </c>
      <c r="C243" t="e">
        <f ca="1">VLOOKUP(VLOOKUP($B243,基础表!$E:$G,3,FALSE),模型表!$C:$D,2,FALSE)</f>
        <v>#N/A</v>
      </c>
      <c r="E243" t="e">
        <f ca="1">VLOOKUP($B243,基础表!$E:$G,3,FALSE)</f>
        <v>#N/A</v>
      </c>
      <c r="G243" t="e">
        <f ca="1">VLOOKUP($E243,模型表!$C:$G,5,FALSE)</f>
        <v>#N/A</v>
      </c>
      <c r="H243" t="e">
        <f ca="1">VLOOKUP($E243,模型表!$C:$F,4,FALSE)</f>
        <v>#N/A</v>
      </c>
      <c r="I243" t="e">
        <f ca="1">VLOOKUP($E243,模型表!$C:$J,8,FALSE)</f>
        <v>#N/A</v>
      </c>
      <c r="K243" t="str">
        <f t="shared" ca="1" si="38"/>
        <v/>
      </c>
      <c r="L243" t="str">
        <f t="shared" ca="1" si="39"/>
        <v/>
      </c>
      <c r="M243" t="str">
        <f t="shared" ca="1" si="40"/>
        <v/>
      </c>
      <c r="N243" t="str">
        <f t="shared" ca="1" si="41"/>
        <v/>
      </c>
      <c r="O243" t="str">
        <f t="shared" ca="1" si="47"/>
        <v/>
      </c>
      <c r="P243" t="str">
        <f t="shared" ca="1" si="42"/>
        <v/>
      </c>
      <c r="Q243" t="e">
        <f ca="1">VLOOKUP($E243,模型表!$C:$K,9,FALSE)</f>
        <v>#N/A</v>
      </c>
      <c r="S243" t="e">
        <f ca="1">IF(VLOOKUP($E243,模型表!$C:$L,6,FALSE)=0,"",VLOOKUP($E243,模型表!$C:$L,10,FALSE))</f>
        <v>#N/A</v>
      </c>
      <c r="U243" t="e">
        <f ca="1">VLOOKUP($E243,模型表!$C:$Q,11,FALSE)</f>
        <v>#N/A</v>
      </c>
      <c r="Y243" t="e">
        <f ca="1">IF(VLOOKUP($E243,模型表!$C:$N,12,FALSE)="Death",VLOOKUP($E243,模型表!$C:$Q,13,FALSE),"")</f>
        <v>#N/A</v>
      </c>
      <c r="Z243" t="str">
        <f ca="1">IF($B243="","",IF(VLOOKUP($E243,模型表!$C:$O,12,FALSE)="PBuff","["&amp;VLOOKUP($E243,模型表!$C:Q,13,FALSE)&amp;"]","[]"))</f>
        <v/>
      </c>
      <c r="AA243" t="e">
        <f ca="1">VLOOKUP($B243,基础扩展表!$E:$I,5,FALSE)</f>
        <v>#N/A</v>
      </c>
      <c r="AB243" t="e">
        <f ca="1">VLOOKUP($B243,基础扩展表!$E:$I,4,FALSE)</f>
        <v>#N/A</v>
      </c>
      <c r="AC243" t="e">
        <f ca="1">VLOOKUP($B243,基础表!$E:$T,16,FALSE)</f>
        <v>#N/A</v>
      </c>
      <c r="AD243" t="str">
        <f t="shared" ca="1" si="36"/>
        <v/>
      </c>
      <c r="AE243" t="str">
        <f t="shared" ca="1" si="43"/>
        <v/>
      </c>
      <c r="AF243" t="str">
        <f t="shared" ca="1" si="44"/>
        <v/>
      </c>
      <c r="AH243" t="e">
        <f ca="1">VLOOKUP($B243,基础表!$E:$R,14,FALSE)</f>
        <v>#N/A</v>
      </c>
      <c r="AI243" t="e">
        <f ca="1">VLOOKUP($B243,基础表!$E:$S,13,FALSE)</f>
        <v>#N/A</v>
      </c>
      <c r="AK243" t="e">
        <f ca="1">VLOOKUP($B243,基础表!$E:$H,4,FALSE)</f>
        <v>#N/A</v>
      </c>
      <c r="AN243" s="23" t="e">
        <f t="shared" ca="1" si="37"/>
        <v>#N/A</v>
      </c>
      <c r="AO243" s="23" t="str">
        <f t="shared" ca="1" si="45"/>
        <v/>
      </c>
      <c r="AP243" s="23" t="str">
        <f t="shared" ca="1" si="46"/>
        <v/>
      </c>
      <c r="AR243" t="e">
        <f ca="1">VLOOKUP($B243,基础表!$E:$J,4,FALSE)</f>
        <v>#N/A</v>
      </c>
      <c r="AS243" t="e">
        <f ca="1">VLOOKUP($B243,基础表!$E:$J,5,FALSE)</f>
        <v>#N/A</v>
      </c>
      <c r="AT243" t="e">
        <f ca="1">VLOOKUP($B243,基础表!$E:$J,6,FALSE)</f>
        <v>#N/A</v>
      </c>
      <c r="AU243" t="e">
        <f ca="1">VLOOKUP($B243,基础扩展表!$E:$AG,MATCH(AU$2,基础扩展表!$E$1:$AG$1,0),FALSE)</f>
        <v>#N/A</v>
      </c>
      <c r="AV243" t="e">
        <f ca="1">VLOOKUP($B243,基础扩展表!$E:$AG,MATCH(AV$2,基础扩展表!$E$1:$AG$1,0),FALSE)</f>
        <v>#N/A</v>
      </c>
      <c r="AW243" t="e">
        <f ca="1">VLOOKUP($B243,基础扩展表!$E:$AG,MATCH(AW$2,基础扩展表!$E$1:$AG$1,0),FALSE)</f>
        <v>#N/A</v>
      </c>
      <c r="AX243" t="e">
        <f ca="1">VLOOKUP($B243,基础扩展表!$E:$AG,MATCH(AX$2,基础扩展表!$E$1:$AG$1,0),FALSE)</f>
        <v>#N/A</v>
      </c>
      <c r="AY243" t="e">
        <f ca="1">VLOOKUP($B243,基础扩展表!$E:$AG,MATCH(AY$2,基础扩展表!$E$1:$AG$1,0),FALSE)</f>
        <v>#N/A</v>
      </c>
      <c r="AZ243" t="e">
        <f ca="1">VLOOKUP($B243,基础扩展表!$E:$AG,MATCH(AZ$2,基础扩展表!$E$1:$AG$1,0),FALSE)</f>
        <v>#N/A</v>
      </c>
      <c r="BA243" t="e">
        <f ca="1">VLOOKUP($B243,基础扩展表!$E:$AG,MATCH(BA$2,基础扩展表!$E$1:$AG$1,0),FALSE)</f>
        <v>#N/A</v>
      </c>
      <c r="BB243" t="e">
        <f ca="1">VLOOKUP($B243,基础扩展表!$E:$AG,MATCH(BB$2,基础扩展表!$E$1:$AG$1,0),FALSE)</f>
        <v>#N/A</v>
      </c>
      <c r="BC243" t="e">
        <f ca="1">VLOOKUP($B243,基础扩展表!$E:$AG,MATCH(BC$2,基础扩展表!$E$1:$AG$1,0),FALSE)</f>
        <v>#N/A</v>
      </c>
      <c r="BD243" t="e">
        <f ca="1">VLOOKUP($B243,基础扩展表!$E:$AG,MATCH(BD$2,基础扩展表!$E$1:$AG$1,0),FALSE)</f>
        <v>#N/A</v>
      </c>
      <c r="BE243" t="e">
        <f ca="1">VLOOKUP($B243,基础扩展表!$E:$AG,MATCH(BE$2,基础扩展表!$E$1:$AG$1,0),FALSE)</f>
        <v>#N/A</v>
      </c>
      <c r="BF243" t="e">
        <f ca="1">VLOOKUP($B243,基础扩展表!$E:$AG,MATCH(BF$2,基础扩展表!$E$1:$AG$1,0),FALSE)</f>
        <v>#N/A</v>
      </c>
      <c r="BG243" t="e">
        <f ca="1">VLOOKUP($B243,基础扩展表!$E:$AG,MATCH(BG$2,基础扩展表!$E$1:$AG$1,0),FALSE)</f>
        <v>#N/A</v>
      </c>
      <c r="BH243" t="e">
        <f ca="1">VLOOKUP($B243,基础扩展表!$E:$AG,MATCH(BH$2,基础扩展表!$E$1:$AG$1,0),FALSE)</f>
        <v>#N/A</v>
      </c>
      <c r="BI243" t="e">
        <f ca="1">VLOOKUP($B243,基础扩展表!$E:$AG,MATCH(BI$2,基础扩展表!$E$1:$AG$1,0),FALSE)</f>
        <v>#N/A</v>
      </c>
      <c r="BJ243" t="e">
        <f ca="1">VLOOKUP($B243,基础扩展表!$E:$AG,MATCH(BJ$2,基础扩展表!$E$1:$AG$1,0),FALSE)</f>
        <v>#N/A</v>
      </c>
      <c r="BK243" t="e">
        <f ca="1">VLOOKUP($B243,基础扩展表!$E:$AG,MATCH(BK$2,基础扩展表!$E$1:$AG$1,0),FALSE)</f>
        <v>#N/A</v>
      </c>
      <c r="BL243" t="e">
        <f ca="1">VLOOKUP($B243,基础扩展表!$E:$AG,MATCH(BL$2,基础扩展表!$E$1:$AG$1,0),FALSE)</f>
        <v>#N/A</v>
      </c>
      <c r="BM243" t="e">
        <f ca="1">VLOOKUP($B243,基础扩展表!$E:$AG,MATCH(BM$2,基础扩展表!$E$1:$AG$1,0),FALSE)</f>
        <v>#N/A</v>
      </c>
      <c r="BN243" t="e">
        <f ca="1">VLOOKUP($B243,基础扩展表!$E:$AG,MATCH(BN$2,基础扩展表!$E$1:$AG$1,0),FALSE)</f>
        <v>#N/A</v>
      </c>
      <c r="BO243" t="e">
        <f ca="1">VLOOKUP($B243,基础扩展表!$E:$AG,MATCH(BO$2,基础扩展表!$E$1:$AG$1,0),FALSE)</f>
        <v>#N/A</v>
      </c>
      <c r="BP243" t="e">
        <f ca="1">VLOOKUP($B243,基础扩展表!$E:$AG,MATCH(BP$2,基础扩展表!$E$1:$AG$1,0),FALSE)</f>
        <v>#N/A</v>
      </c>
      <c r="BR243" t="e">
        <f ca="1">VLOOKUP(C243,模型表!D:H,5,FALSE)</f>
        <v>#N/A</v>
      </c>
    </row>
    <row r="244" spans="2:70" x14ac:dyDescent="0.2">
      <c r="B244" t="str">
        <f t="array" aca="1" ref="B244" ca="1">INDEX(基础表!$Y:$Y,SMALL(IF(基础表!$Z:$Z=0,ROW(基础表!$Z:$Z),999),ROW(H238)))&amp;""</f>
        <v/>
      </c>
      <c r="C244" t="e">
        <f ca="1">VLOOKUP(VLOOKUP($B244,基础表!$E:$G,3,FALSE),模型表!$C:$D,2,FALSE)</f>
        <v>#N/A</v>
      </c>
      <c r="E244" t="e">
        <f ca="1">VLOOKUP($B244,基础表!$E:$G,3,FALSE)</f>
        <v>#N/A</v>
      </c>
      <c r="G244" t="e">
        <f ca="1">VLOOKUP($E244,模型表!$C:$G,5,FALSE)</f>
        <v>#N/A</v>
      </c>
      <c r="H244" t="e">
        <f ca="1">VLOOKUP($E244,模型表!$C:$F,4,FALSE)</f>
        <v>#N/A</v>
      </c>
      <c r="I244" t="e">
        <f ca="1">VLOOKUP($E244,模型表!$C:$J,8,FALSE)</f>
        <v>#N/A</v>
      </c>
      <c r="K244" t="str">
        <f t="shared" ca="1" si="38"/>
        <v/>
      </c>
      <c r="L244" t="str">
        <f t="shared" ca="1" si="39"/>
        <v/>
      </c>
      <c r="M244" t="str">
        <f t="shared" ca="1" si="40"/>
        <v/>
      </c>
      <c r="N244" t="str">
        <f t="shared" ca="1" si="41"/>
        <v/>
      </c>
      <c r="O244" t="str">
        <f t="shared" ca="1" si="47"/>
        <v/>
      </c>
      <c r="P244" t="str">
        <f t="shared" ca="1" si="42"/>
        <v/>
      </c>
      <c r="Q244" t="e">
        <f ca="1">VLOOKUP($E244,模型表!$C:$K,9,FALSE)</f>
        <v>#N/A</v>
      </c>
      <c r="S244" t="e">
        <f ca="1">IF(VLOOKUP($E244,模型表!$C:$L,6,FALSE)=0,"",VLOOKUP($E244,模型表!$C:$L,10,FALSE))</f>
        <v>#N/A</v>
      </c>
      <c r="U244" t="e">
        <f ca="1">VLOOKUP($E244,模型表!$C:$Q,11,FALSE)</f>
        <v>#N/A</v>
      </c>
      <c r="Y244" t="e">
        <f ca="1">IF(VLOOKUP($E244,模型表!$C:$N,12,FALSE)="Death",VLOOKUP($E244,模型表!$C:$Q,13,FALSE),"")</f>
        <v>#N/A</v>
      </c>
      <c r="Z244" t="str">
        <f ca="1">IF($B244="","",IF(VLOOKUP($E244,模型表!$C:$O,12,FALSE)="PBuff","["&amp;VLOOKUP($E244,模型表!$C:Q,13,FALSE)&amp;"]","[]"))</f>
        <v/>
      </c>
      <c r="AA244" t="e">
        <f ca="1">VLOOKUP($B244,基础扩展表!$E:$I,5,FALSE)</f>
        <v>#N/A</v>
      </c>
      <c r="AB244" t="e">
        <f ca="1">VLOOKUP($B244,基础扩展表!$E:$I,4,FALSE)</f>
        <v>#N/A</v>
      </c>
      <c r="AC244" t="e">
        <f ca="1">VLOOKUP($B244,基础表!$E:$T,16,FALSE)</f>
        <v>#N/A</v>
      </c>
      <c r="AD244" t="str">
        <f t="shared" ca="1" si="36"/>
        <v/>
      </c>
      <c r="AE244" t="str">
        <f t="shared" ca="1" si="43"/>
        <v/>
      </c>
      <c r="AF244" t="str">
        <f t="shared" ca="1" si="44"/>
        <v/>
      </c>
      <c r="AH244" t="e">
        <f ca="1">VLOOKUP($B244,基础表!$E:$R,14,FALSE)</f>
        <v>#N/A</v>
      </c>
      <c r="AI244" t="e">
        <f ca="1">VLOOKUP($B244,基础表!$E:$S,13,FALSE)</f>
        <v>#N/A</v>
      </c>
      <c r="AK244" t="e">
        <f ca="1">VLOOKUP($B244,基础表!$E:$H,4,FALSE)</f>
        <v>#N/A</v>
      </c>
      <c r="AN244" s="23" t="e">
        <f t="shared" ca="1" si="37"/>
        <v>#N/A</v>
      </c>
      <c r="AO244" s="23" t="str">
        <f t="shared" ca="1" si="45"/>
        <v/>
      </c>
      <c r="AP244" s="23" t="str">
        <f t="shared" ca="1" si="46"/>
        <v/>
      </c>
      <c r="AR244" t="e">
        <f ca="1">VLOOKUP($B244,基础表!$E:$J,4,FALSE)</f>
        <v>#N/A</v>
      </c>
      <c r="AS244" t="e">
        <f ca="1">VLOOKUP($B244,基础表!$E:$J,5,FALSE)</f>
        <v>#N/A</v>
      </c>
      <c r="AT244" t="e">
        <f ca="1">VLOOKUP($B244,基础表!$E:$J,6,FALSE)</f>
        <v>#N/A</v>
      </c>
      <c r="AU244" t="e">
        <f ca="1">VLOOKUP($B244,基础扩展表!$E:$AG,MATCH(AU$2,基础扩展表!$E$1:$AG$1,0),FALSE)</f>
        <v>#N/A</v>
      </c>
      <c r="AV244" t="e">
        <f ca="1">VLOOKUP($B244,基础扩展表!$E:$AG,MATCH(AV$2,基础扩展表!$E$1:$AG$1,0),FALSE)</f>
        <v>#N/A</v>
      </c>
      <c r="AW244" t="e">
        <f ca="1">VLOOKUP($B244,基础扩展表!$E:$AG,MATCH(AW$2,基础扩展表!$E$1:$AG$1,0),FALSE)</f>
        <v>#N/A</v>
      </c>
      <c r="AX244" t="e">
        <f ca="1">VLOOKUP($B244,基础扩展表!$E:$AG,MATCH(AX$2,基础扩展表!$E$1:$AG$1,0),FALSE)</f>
        <v>#N/A</v>
      </c>
      <c r="AY244" t="e">
        <f ca="1">VLOOKUP($B244,基础扩展表!$E:$AG,MATCH(AY$2,基础扩展表!$E$1:$AG$1,0),FALSE)</f>
        <v>#N/A</v>
      </c>
      <c r="AZ244" t="e">
        <f ca="1">VLOOKUP($B244,基础扩展表!$E:$AG,MATCH(AZ$2,基础扩展表!$E$1:$AG$1,0),FALSE)</f>
        <v>#N/A</v>
      </c>
      <c r="BA244" t="e">
        <f ca="1">VLOOKUP($B244,基础扩展表!$E:$AG,MATCH(BA$2,基础扩展表!$E$1:$AG$1,0),FALSE)</f>
        <v>#N/A</v>
      </c>
      <c r="BB244" t="e">
        <f ca="1">VLOOKUP($B244,基础扩展表!$E:$AG,MATCH(BB$2,基础扩展表!$E$1:$AG$1,0),FALSE)</f>
        <v>#N/A</v>
      </c>
      <c r="BC244" t="e">
        <f ca="1">VLOOKUP($B244,基础扩展表!$E:$AG,MATCH(BC$2,基础扩展表!$E$1:$AG$1,0),FALSE)</f>
        <v>#N/A</v>
      </c>
      <c r="BD244" t="e">
        <f ca="1">VLOOKUP($B244,基础扩展表!$E:$AG,MATCH(BD$2,基础扩展表!$E$1:$AG$1,0),FALSE)</f>
        <v>#N/A</v>
      </c>
      <c r="BE244" t="e">
        <f ca="1">VLOOKUP($B244,基础扩展表!$E:$AG,MATCH(BE$2,基础扩展表!$E$1:$AG$1,0),FALSE)</f>
        <v>#N/A</v>
      </c>
      <c r="BF244" t="e">
        <f ca="1">VLOOKUP($B244,基础扩展表!$E:$AG,MATCH(BF$2,基础扩展表!$E$1:$AG$1,0),FALSE)</f>
        <v>#N/A</v>
      </c>
      <c r="BG244" t="e">
        <f ca="1">VLOOKUP($B244,基础扩展表!$E:$AG,MATCH(BG$2,基础扩展表!$E$1:$AG$1,0),FALSE)</f>
        <v>#N/A</v>
      </c>
      <c r="BH244" t="e">
        <f ca="1">VLOOKUP($B244,基础扩展表!$E:$AG,MATCH(BH$2,基础扩展表!$E$1:$AG$1,0),FALSE)</f>
        <v>#N/A</v>
      </c>
      <c r="BI244" t="e">
        <f ca="1">VLOOKUP($B244,基础扩展表!$E:$AG,MATCH(BI$2,基础扩展表!$E$1:$AG$1,0),FALSE)</f>
        <v>#N/A</v>
      </c>
      <c r="BJ244" t="e">
        <f ca="1">VLOOKUP($B244,基础扩展表!$E:$AG,MATCH(BJ$2,基础扩展表!$E$1:$AG$1,0),FALSE)</f>
        <v>#N/A</v>
      </c>
      <c r="BK244" t="e">
        <f ca="1">VLOOKUP($B244,基础扩展表!$E:$AG,MATCH(BK$2,基础扩展表!$E$1:$AG$1,0),FALSE)</f>
        <v>#N/A</v>
      </c>
      <c r="BL244" t="e">
        <f ca="1">VLOOKUP($B244,基础扩展表!$E:$AG,MATCH(BL$2,基础扩展表!$E$1:$AG$1,0),FALSE)</f>
        <v>#N/A</v>
      </c>
      <c r="BM244" t="e">
        <f ca="1">VLOOKUP($B244,基础扩展表!$E:$AG,MATCH(BM$2,基础扩展表!$E$1:$AG$1,0),FALSE)</f>
        <v>#N/A</v>
      </c>
      <c r="BN244" t="e">
        <f ca="1">VLOOKUP($B244,基础扩展表!$E:$AG,MATCH(BN$2,基础扩展表!$E$1:$AG$1,0),FALSE)</f>
        <v>#N/A</v>
      </c>
      <c r="BO244" t="e">
        <f ca="1">VLOOKUP($B244,基础扩展表!$E:$AG,MATCH(BO$2,基础扩展表!$E$1:$AG$1,0),FALSE)</f>
        <v>#N/A</v>
      </c>
      <c r="BP244" t="e">
        <f ca="1">VLOOKUP($B244,基础扩展表!$E:$AG,MATCH(BP$2,基础扩展表!$E$1:$AG$1,0),FALSE)</f>
        <v>#N/A</v>
      </c>
      <c r="BR244" t="e">
        <f ca="1">VLOOKUP(C244,模型表!D:H,5,FALSE)</f>
        <v>#N/A</v>
      </c>
    </row>
    <row r="245" spans="2:70" x14ac:dyDescent="0.2">
      <c r="B245" t="str">
        <f t="array" aca="1" ref="B245" ca="1">INDEX(基础表!$Y:$Y,SMALL(IF(基础表!$Z:$Z=0,ROW(基础表!$Z:$Z),999),ROW(H239)))&amp;""</f>
        <v/>
      </c>
      <c r="C245" t="e">
        <f ca="1">VLOOKUP(VLOOKUP($B245,基础表!$E:$G,3,FALSE),模型表!$C:$D,2,FALSE)</f>
        <v>#N/A</v>
      </c>
      <c r="E245" t="e">
        <f ca="1">VLOOKUP($B245,基础表!$E:$G,3,FALSE)</f>
        <v>#N/A</v>
      </c>
      <c r="G245" t="e">
        <f ca="1">VLOOKUP($E245,模型表!$C:$G,5,FALSE)</f>
        <v>#N/A</v>
      </c>
      <c r="H245" t="e">
        <f ca="1">VLOOKUP($E245,模型表!$C:$F,4,FALSE)</f>
        <v>#N/A</v>
      </c>
      <c r="I245" t="e">
        <f ca="1">VLOOKUP($E245,模型表!$C:$J,8,FALSE)</f>
        <v>#N/A</v>
      </c>
      <c r="K245" t="str">
        <f t="shared" ca="1" si="38"/>
        <v/>
      </c>
      <c r="L245" t="str">
        <f t="shared" ca="1" si="39"/>
        <v/>
      </c>
      <c r="M245" t="str">
        <f t="shared" ca="1" si="40"/>
        <v/>
      </c>
      <c r="N245" t="str">
        <f t="shared" ca="1" si="41"/>
        <v/>
      </c>
      <c r="O245" t="str">
        <f t="shared" ca="1" si="47"/>
        <v/>
      </c>
      <c r="P245" t="str">
        <f t="shared" ca="1" si="42"/>
        <v/>
      </c>
      <c r="Q245" t="e">
        <f ca="1">VLOOKUP($E245,模型表!$C:$K,9,FALSE)</f>
        <v>#N/A</v>
      </c>
      <c r="S245" t="e">
        <f ca="1">IF(VLOOKUP($E245,模型表!$C:$L,6,FALSE)=0,"",VLOOKUP($E245,模型表!$C:$L,10,FALSE))</f>
        <v>#N/A</v>
      </c>
      <c r="U245" t="e">
        <f ca="1">VLOOKUP($E245,模型表!$C:$Q,11,FALSE)</f>
        <v>#N/A</v>
      </c>
      <c r="Y245" t="e">
        <f ca="1">IF(VLOOKUP($E245,模型表!$C:$N,12,FALSE)="Death",VLOOKUP($E245,模型表!$C:$Q,13,FALSE),"")</f>
        <v>#N/A</v>
      </c>
      <c r="Z245" t="str">
        <f ca="1">IF($B245="","",IF(VLOOKUP($E245,模型表!$C:$O,12,FALSE)="PBuff","["&amp;VLOOKUP($E245,模型表!$C:Q,13,FALSE)&amp;"]","[]"))</f>
        <v/>
      </c>
      <c r="AA245" t="e">
        <f ca="1">VLOOKUP($B245,基础扩展表!$E:$I,5,FALSE)</f>
        <v>#N/A</v>
      </c>
      <c r="AB245" t="e">
        <f ca="1">VLOOKUP($B245,基础扩展表!$E:$I,4,FALSE)</f>
        <v>#N/A</v>
      </c>
      <c r="AC245" t="e">
        <f ca="1">VLOOKUP($B245,基础表!$E:$T,16,FALSE)</f>
        <v>#N/A</v>
      </c>
      <c r="AD245" t="str">
        <f t="shared" ca="1" si="36"/>
        <v/>
      </c>
      <c r="AE245" t="str">
        <f t="shared" ca="1" si="43"/>
        <v/>
      </c>
      <c r="AF245" t="str">
        <f t="shared" ca="1" si="44"/>
        <v/>
      </c>
      <c r="AH245" t="e">
        <f ca="1">VLOOKUP($B245,基础表!$E:$R,14,FALSE)</f>
        <v>#N/A</v>
      </c>
      <c r="AI245" t="e">
        <f ca="1">VLOOKUP($B245,基础表!$E:$S,13,FALSE)</f>
        <v>#N/A</v>
      </c>
      <c r="AK245" t="e">
        <f ca="1">VLOOKUP($B245,基础表!$E:$H,4,FALSE)</f>
        <v>#N/A</v>
      </c>
      <c r="AN245" s="23" t="e">
        <f t="shared" ca="1" si="37"/>
        <v>#N/A</v>
      </c>
      <c r="AO245" s="23" t="str">
        <f t="shared" ca="1" si="45"/>
        <v/>
      </c>
      <c r="AP245" s="23" t="str">
        <f t="shared" ca="1" si="46"/>
        <v/>
      </c>
      <c r="AR245" t="e">
        <f ca="1">VLOOKUP($B245,基础表!$E:$J,4,FALSE)</f>
        <v>#N/A</v>
      </c>
      <c r="AS245" t="e">
        <f ca="1">VLOOKUP($B245,基础表!$E:$J,5,FALSE)</f>
        <v>#N/A</v>
      </c>
      <c r="AT245" t="e">
        <f ca="1">VLOOKUP($B245,基础表!$E:$J,6,FALSE)</f>
        <v>#N/A</v>
      </c>
      <c r="AU245" t="e">
        <f ca="1">VLOOKUP($B245,基础扩展表!$E:$AG,MATCH(AU$2,基础扩展表!$E$1:$AG$1,0),FALSE)</f>
        <v>#N/A</v>
      </c>
      <c r="AV245" t="e">
        <f ca="1">VLOOKUP($B245,基础扩展表!$E:$AG,MATCH(AV$2,基础扩展表!$E$1:$AG$1,0),FALSE)</f>
        <v>#N/A</v>
      </c>
      <c r="AW245" t="e">
        <f ca="1">VLOOKUP($B245,基础扩展表!$E:$AG,MATCH(AW$2,基础扩展表!$E$1:$AG$1,0),FALSE)</f>
        <v>#N/A</v>
      </c>
      <c r="AX245" t="e">
        <f ca="1">VLOOKUP($B245,基础扩展表!$E:$AG,MATCH(AX$2,基础扩展表!$E$1:$AG$1,0),FALSE)</f>
        <v>#N/A</v>
      </c>
      <c r="AY245" t="e">
        <f ca="1">VLOOKUP($B245,基础扩展表!$E:$AG,MATCH(AY$2,基础扩展表!$E$1:$AG$1,0),FALSE)</f>
        <v>#N/A</v>
      </c>
      <c r="AZ245" t="e">
        <f ca="1">VLOOKUP($B245,基础扩展表!$E:$AG,MATCH(AZ$2,基础扩展表!$E$1:$AG$1,0),FALSE)</f>
        <v>#N/A</v>
      </c>
      <c r="BA245" t="e">
        <f ca="1">VLOOKUP($B245,基础扩展表!$E:$AG,MATCH(BA$2,基础扩展表!$E$1:$AG$1,0),FALSE)</f>
        <v>#N/A</v>
      </c>
      <c r="BB245" t="e">
        <f ca="1">VLOOKUP($B245,基础扩展表!$E:$AG,MATCH(BB$2,基础扩展表!$E$1:$AG$1,0),FALSE)</f>
        <v>#N/A</v>
      </c>
      <c r="BC245" t="e">
        <f ca="1">VLOOKUP($B245,基础扩展表!$E:$AG,MATCH(BC$2,基础扩展表!$E$1:$AG$1,0),FALSE)</f>
        <v>#N/A</v>
      </c>
      <c r="BD245" t="e">
        <f ca="1">VLOOKUP($B245,基础扩展表!$E:$AG,MATCH(BD$2,基础扩展表!$E$1:$AG$1,0),FALSE)</f>
        <v>#N/A</v>
      </c>
      <c r="BE245" t="e">
        <f ca="1">VLOOKUP($B245,基础扩展表!$E:$AG,MATCH(BE$2,基础扩展表!$E$1:$AG$1,0),FALSE)</f>
        <v>#N/A</v>
      </c>
      <c r="BF245" t="e">
        <f ca="1">VLOOKUP($B245,基础扩展表!$E:$AG,MATCH(BF$2,基础扩展表!$E$1:$AG$1,0),FALSE)</f>
        <v>#N/A</v>
      </c>
      <c r="BG245" t="e">
        <f ca="1">VLOOKUP($B245,基础扩展表!$E:$AG,MATCH(BG$2,基础扩展表!$E$1:$AG$1,0),FALSE)</f>
        <v>#N/A</v>
      </c>
      <c r="BH245" t="e">
        <f ca="1">VLOOKUP($B245,基础扩展表!$E:$AG,MATCH(BH$2,基础扩展表!$E$1:$AG$1,0),FALSE)</f>
        <v>#N/A</v>
      </c>
      <c r="BI245" t="e">
        <f ca="1">VLOOKUP($B245,基础扩展表!$E:$AG,MATCH(BI$2,基础扩展表!$E$1:$AG$1,0),FALSE)</f>
        <v>#N/A</v>
      </c>
      <c r="BJ245" t="e">
        <f ca="1">VLOOKUP($B245,基础扩展表!$E:$AG,MATCH(BJ$2,基础扩展表!$E$1:$AG$1,0),FALSE)</f>
        <v>#N/A</v>
      </c>
      <c r="BK245" t="e">
        <f ca="1">VLOOKUP($B245,基础扩展表!$E:$AG,MATCH(BK$2,基础扩展表!$E$1:$AG$1,0),FALSE)</f>
        <v>#N/A</v>
      </c>
      <c r="BL245" t="e">
        <f ca="1">VLOOKUP($B245,基础扩展表!$E:$AG,MATCH(BL$2,基础扩展表!$E$1:$AG$1,0),FALSE)</f>
        <v>#N/A</v>
      </c>
      <c r="BM245" t="e">
        <f ca="1">VLOOKUP($B245,基础扩展表!$E:$AG,MATCH(BM$2,基础扩展表!$E$1:$AG$1,0),FALSE)</f>
        <v>#N/A</v>
      </c>
      <c r="BN245" t="e">
        <f ca="1">VLOOKUP($B245,基础扩展表!$E:$AG,MATCH(BN$2,基础扩展表!$E$1:$AG$1,0),FALSE)</f>
        <v>#N/A</v>
      </c>
      <c r="BO245" t="e">
        <f ca="1">VLOOKUP($B245,基础扩展表!$E:$AG,MATCH(BO$2,基础扩展表!$E$1:$AG$1,0),FALSE)</f>
        <v>#N/A</v>
      </c>
      <c r="BP245" t="e">
        <f ca="1">VLOOKUP($B245,基础扩展表!$E:$AG,MATCH(BP$2,基础扩展表!$E$1:$AG$1,0),FALSE)</f>
        <v>#N/A</v>
      </c>
      <c r="BR245" t="e">
        <f ca="1">VLOOKUP(C245,模型表!D:H,5,FALSE)</f>
        <v>#N/A</v>
      </c>
    </row>
    <row r="246" spans="2:70" x14ac:dyDescent="0.2">
      <c r="B246" t="str">
        <f t="array" aca="1" ref="B246" ca="1">INDEX(基础表!$Y:$Y,SMALL(IF(基础表!$Z:$Z=0,ROW(基础表!$Z:$Z),999),ROW(H240)))&amp;""</f>
        <v/>
      </c>
      <c r="C246" t="e">
        <f ca="1">VLOOKUP(VLOOKUP($B246,基础表!$E:$G,3,FALSE),模型表!$C:$D,2,FALSE)</f>
        <v>#N/A</v>
      </c>
      <c r="E246" t="e">
        <f ca="1">VLOOKUP($B246,基础表!$E:$G,3,FALSE)</f>
        <v>#N/A</v>
      </c>
      <c r="G246" t="e">
        <f ca="1">VLOOKUP($E246,模型表!$C:$G,5,FALSE)</f>
        <v>#N/A</v>
      </c>
      <c r="H246" t="e">
        <f ca="1">VLOOKUP($E246,模型表!$C:$F,4,FALSE)</f>
        <v>#N/A</v>
      </c>
      <c r="I246" t="e">
        <f ca="1">VLOOKUP($E246,模型表!$C:$J,8,FALSE)</f>
        <v>#N/A</v>
      </c>
      <c r="K246" t="str">
        <f t="shared" ca="1" si="38"/>
        <v/>
      </c>
      <c r="L246" t="str">
        <f t="shared" ca="1" si="39"/>
        <v/>
      </c>
      <c r="M246" t="str">
        <f t="shared" ca="1" si="40"/>
        <v/>
      </c>
      <c r="N246" t="str">
        <f t="shared" ca="1" si="41"/>
        <v/>
      </c>
      <c r="O246" t="str">
        <f t="shared" ca="1" si="47"/>
        <v/>
      </c>
      <c r="P246" t="str">
        <f t="shared" ca="1" si="42"/>
        <v/>
      </c>
      <c r="Q246" t="e">
        <f ca="1">VLOOKUP($E246,模型表!$C:$K,9,FALSE)</f>
        <v>#N/A</v>
      </c>
      <c r="S246" t="e">
        <f ca="1">IF(VLOOKUP($E246,模型表!$C:$L,6,FALSE)=0,"",VLOOKUP($E246,模型表!$C:$L,10,FALSE))</f>
        <v>#N/A</v>
      </c>
      <c r="U246" t="e">
        <f ca="1">VLOOKUP($E246,模型表!$C:$Q,11,FALSE)</f>
        <v>#N/A</v>
      </c>
      <c r="Y246" t="e">
        <f ca="1">IF(VLOOKUP($E246,模型表!$C:$N,12,FALSE)="Death",VLOOKUP($E246,模型表!$C:$Q,13,FALSE),"")</f>
        <v>#N/A</v>
      </c>
      <c r="Z246" t="str">
        <f ca="1">IF($B246="","",IF(VLOOKUP($E246,模型表!$C:$O,12,FALSE)="PBuff","["&amp;VLOOKUP($E246,模型表!$C:Q,13,FALSE)&amp;"]","[]"))</f>
        <v/>
      </c>
      <c r="AA246" t="e">
        <f ca="1">VLOOKUP($B246,基础扩展表!$E:$I,5,FALSE)</f>
        <v>#N/A</v>
      </c>
      <c r="AB246" t="e">
        <f ca="1">VLOOKUP($B246,基础扩展表!$E:$I,4,FALSE)</f>
        <v>#N/A</v>
      </c>
      <c r="AC246" t="e">
        <f ca="1">VLOOKUP($B246,基础表!$E:$T,16,FALSE)</f>
        <v>#N/A</v>
      </c>
      <c r="AD246" t="str">
        <f t="shared" ref="AD246:AD309" ca="1" si="48">IF(B246="","",20)</f>
        <v/>
      </c>
      <c r="AE246" t="str">
        <f t="shared" ca="1" si="43"/>
        <v/>
      </c>
      <c r="AF246" t="str">
        <f t="shared" ca="1" si="44"/>
        <v/>
      </c>
      <c r="AH246" t="e">
        <f ca="1">VLOOKUP($B246,基础表!$E:$R,14,FALSE)</f>
        <v>#N/A</v>
      </c>
      <c r="AI246" t="e">
        <f ca="1">VLOOKUP($B246,基础表!$E:$S,13,FALSE)</f>
        <v>#N/A</v>
      </c>
      <c r="AK246" t="e">
        <f ca="1">VLOOKUP($B246,基础表!$E:$H,4,FALSE)</f>
        <v>#N/A</v>
      </c>
      <c r="AN246" s="23" t="e">
        <f t="shared" ref="AN246:AN309" ca="1" si="49">IF(H246="","","[]")</f>
        <v>#N/A</v>
      </c>
      <c r="AO246" s="23" t="str">
        <f t="shared" ca="1" si="45"/>
        <v/>
      </c>
      <c r="AP246" s="23" t="str">
        <f t="shared" ca="1" si="46"/>
        <v/>
      </c>
      <c r="AR246" t="e">
        <f ca="1">VLOOKUP($B246,基础表!$E:$J,4,FALSE)</f>
        <v>#N/A</v>
      </c>
      <c r="AS246" t="e">
        <f ca="1">VLOOKUP($B246,基础表!$E:$J,5,FALSE)</f>
        <v>#N/A</v>
      </c>
      <c r="AT246" t="e">
        <f ca="1">VLOOKUP($B246,基础表!$E:$J,6,FALSE)</f>
        <v>#N/A</v>
      </c>
      <c r="AU246" t="e">
        <f ca="1">VLOOKUP($B246,基础扩展表!$E:$AG,MATCH(AU$2,基础扩展表!$E$1:$AG$1,0),FALSE)</f>
        <v>#N/A</v>
      </c>
      <c r="AV246" t="e">
        <f ca="1">VLOOKUP($B246,基础扩展表!$E:$AG,MATCH(AV$2,基础扩展表!$E$1:$AG$1,0),FALSE)</f>
        <v>#N/A</v>
      </c>
      <c r="AW246" t="e">
        <f ca="1">VLOOKUP($B246,基础扩展表!$E:$AG,MATCH(AW$2,基础扩展表!$E$1:$AG$1,0),FALSE)</f>
        <v>#N/A</v>
      </c>
      <c r="AX246" t="e">
        <f ca="1">VLOOKUP($B246,基础扩展表!$E:$AG,MATCH(AX$2,基础扩展表!$E$1:$AG$1,0),FALSE)</f>
        <v>#N/A</v>
      </c>
      <c r="AY246" t="e">
        <f ca="1">VLOOKUP($B246,基础扩展表!$E:$AG,MATCH(AY$2,基础扩展表!$E$1:$AG$1,0),FALSE)</f>
        <v>#N/A</v>
      </c>
      <c r="AZ246" t="e">
        <f ca="1">VLOOKUP($B246,基础扩展表!$E:$AG,MATCH(AZ$2,基础扩展表!$E$1:$AG$1,0),FALSE)</f>
        <v>#N/A</v>
      </c>
      <c r="BA246" t="e">
        <f ca="1">VLOOKUP($B246,基础扩展表!$E:$AG,MATCH(BA$2,基础扩展表!$E$1:$AG$1,0),FALSE)</f>
        <v>#N/A</v>
      </c>
      <c r="BB246" t="e">
        <f ca="1">VLOOKUP($B246,基础扩展表!$E:$AG,MATCH(BB$2,基础扩展表!$E$1:$AG$1,0),FALSE)</f>
        <v>#N/A</v>
      </c>
      <c r="BC246" t="e">
        <f ca="1">VLOOKUP($B246,基础扩展表!$E:$AG,MATCH(BC$2,基础扩展表!$E$1:$AG$1,0),FALSE)</f>
        <v>#N/A</v>
      </c>
      <c r="BD246" t="e">
        <f ca="1">VLOOKUP($B246,基础扩展表!$E:$AG,MATCH(BD$2,基础扩展表!$E$1:$AG$1,0),FALSE)</f>
        <v>#N/A</v>
      </c>
      <c r="BE246" t="e">
        <f ca="1">VLOOKUP($B246,基础扩展表!$E:$AG,MATCH(BE$2,基础扩展表!$E$1:$AG$1,0),FALSE)</f>
        <v>#N/A</v>
      </c>
      <c r="BF246" t="e">
        <f ca="1">VLOOKUP($B246,基础扩展表!$E:$AG,MATCH(BF$2,基础扩展表!$E$1:$AG$1,0),FALSE)</f>
        <v>#N/A</v>
      </c>
      <c r="BG246" t="e">
        <f ca="1">VLOOKUP($B246,基础扩展表!$E:$AG,MATCH(BG$2,基础扩展表!$E$1:$AG$1,0),FALSE)</f>
        <v>#N/A</v>
      </c>
      <c r="BH246" t="e">
        <f ca="1">VLOOKUP($B246,基础扩展表!$E:$AG,MATCH(BH$2,基础扩展表!$E$1:$AG$1,0),FALSE)</f>
        <v>#N/A</v>
      </c>
      <c r="BI246" t="e">
        <f ca="1">VLOOKUP($B246,基础扩展表!$E:$AG,MATCH(BI$2,基础扩展表!$E$1:$AG$1,0),FALSE)</f>
        <v>#N/A</v>
      </c>
      <c r="BJ246" t="e">
        <f ca="1">VLOOKUP($B246,基础扩展表!$E:$AG,MATCH(BJ$2,基础扩展表!$E$1:$AG$1,0),FALSE)</f>
        <v>#N/A</v>
      </c>
      <c r="BK246" t="e">
        <f ca="1">VLOOKUP($B246,基础扩展表!$E:$AG,MATCH(BK$2,基础扩展表!$E$1:$AG$1,0),FALSE)</f>
        <v>#N/A</v>
      </c>
      <c r="BL246" t="e">
        <f ca="1">VLOOKUP($B246,基础扩展表!$E:$AG,MATCH(BL$2,基础扩展表!$E$1:$AG$1,0),FALSE)</f>
        <v>#N/A</v>
      </c>
      <c r="BM246" t="e">
        <f ca="1">VLOOKUP($B246,基础扩展表!$E:$AG,MATCH(BM$2,基础扩展表!$E$1:$AG$1,0),FALSE)</f>
        <v>#N/A</v>
      </c>
      <c r="BN246" t="e">
        <f ca="1">VLOOKUP($B246,基础扩展表!$E:$AG,MATCH(BN$2,基础扩展表!$E$1:$AG$1,0),FALSE)</f>
        <v>#N/A</v>
      </c>
      <c r="BO246" t="e">
        <f ca="1">VLOOKUP($B246,基础扩展表!$E:$AG,MATCH(BO$2,基础扩展表!$E$1:$AG$1,0),FALSE)</f>
        <v>#N/A</v>
      </c>
      <c r="BP246" t="e">
        <f ca="1">VLOOKUP($B246,基础扩展表!$E:$AG,MATCH(BP$2,基础扩展表!$E$1:$AG$1,0),FALSE)</f>
        <v>#N/A</v>
      </c>
      <c r="BR246" t="e">
        <f ca="1">VLOOKUP(C246,模型表!D:H,5,FALSE)</f>
        <v>#N/A</v>
      </c>
    </row>
    <row r="247" spans="2:70" x14ac:dyDescent="0.2">
      <c r="B247" t="str">
        <f t="array" aca="1" ref="B247" ca="1">INDEX(基础表!$Y:$Y,SMALL(IF(基础表!$Z:$Z=0,ROW(基础表!$Z:$Z),999),ROW(H241)))&amp;""</f>
        <v/>
      </c>
      <c r="C247" t="e">
        <f ca="1">VLOOKUP(VLOOKUP($B247,基础表!$E:$G,3,FALSE),模型表!$C:$D,2,FALSE)</f>
        <v>#N/A</v>
      </c>
      <c r="E247" t="e">
        <f ca="1">VLOOKUP($B247,基础表!$E:$G,3,FALSE)</f>
        <v>#N/A</v>
      </c>
      <c r="G247" t="e">
        <f ca="1">VLOOKUP($E247,模型表!$C:$G,5,FALSE)</f>
        <v>#N/A</v>
      </c>
      <c r="H247" t="e">
        <f ca="1">VLOOKUP($E247,模型表!$C:$F,4,FALSE)</f>
        <v>#N/A</v>
      </c>
      <c r="I247" t="e">
        <f ca="1">VLOOKUP($E247,模型表!$C:$J,8,FALSE)</f>
        <v>#N/A</v>
      </c>
      <c r="K247" t="str">
        <f t="shared" ca="1" si="38"/>
        <v/>
      </c>
      <c r="L247" t="str">
        <f t="shared" ca="1" si="39"/>
        <v/>
      </c>
      <c r="M247" t="str">
        <f t="shared" ca="1" si="40"/>
        <v/>
      </c>
      <c r="N247" t="str">
        <f t="shared" ca="1" si="41"/>
        <v/>
      </c>
      <c r="O247" t="str">
        <f t="shared" ca="1" si="47"/>
        <v/>
      </c>
      <c r="P247" t="str">
        <f t="shared" ca="1" si="42"/>
        <v/>
      </c>
      <c r="Q247" t="e">
        <f ca="1">VLOOKUP($E247,模型表!$C:$K,9,FALSE)</f>
        <v>#N/A</v>
      </c>
      <c r="S247" t="e">
        <f ca="1">IF(VLOOKUP($E247,模型表!$C:$L,6,FALSE)=0,"",VLOOKUP($E247,模型表!$C:$L,10,FALSE))</f>
        <v>#N/A</v>
      </c>
      <c r="U247" t="e">
        <f ca="1">VLOOKUP($E247,模型表!$C:$Q,11,FALSE)</f>
        <v>#N/A</v>
      </c>
      <c r="Y247" t="e">
        <f ca="1">IF(VLOOKUP($E247,模型表!$C:$N,12,FALSE)="Death",VLOOKUP($E247,模型表!$C:$Q,13,FALSE),"")</f>
        <v>#N/A</v>
      </c>
      <c r="Z247" t="str">
        <f ca="1">IF($B247="","",IF(VLOOKUP($E247,模型表!$C:$O,12,FALSE)="PBuff","["&amp;VLOOKUP($E247,模型表!$C:Q,13,FALSE)&amp;"]","[]"))</f>
        <v/>
      </c>
      <c r="AA247" t="e">
        <f ca="1">VLOOKUP($B247,基础扩展表!$E:$I,5,FALSE)</f>
        <v>#N/A</v>
      </c>
      <c r="AB247" t="e">
        <f ca="1">VLOOKUP($B247,基础扩展表!$E:$I,4,FALSE)</f>
        <v>#N/A</v>
      </c>
      <c r="AC247" t="e">
        <f ca="1">VLOOKUP($B247,基础表!$E:$T,16,FALSE)</f>
        <v>#N/A</v>
      </c>
      <c r="AD247" t="str">
        <f t="shared" ca="1" si="48"/>
        <v/>
      </c>
      <c r="AE247" t="str">
        <f t="shared" ca="1" si="43"/>
        <v/>
      </c>
      <c r="AF247" t="str">
        <f t="shared" ca="1" si="44"/>
        <v/>
      </c>
      <c r="AH247" t="e">
        <f ca="1">VLOOKUP($B247,基础表!$E:$R,14,FALSE)</f>
        <v>#N/A</v>
      </c>
      <c r="AI247" t="e">
        <f ca="1">VLOOKUP($B247,基础表!$E:$S,13,FALSE)</f>
        <v>#N/A</v>
      </c>
      <c r="AK247" t="e">
        <f ca="1">VLOOKUP($B247,基础表!$E:$H,4,FALSE)</f>
        <v>#N/A</v>
      </c>
      <c r="AN247" s="23" t="e">
        <f t="shared" ca="1" si="49"/>
        <v>#N/A</v>
      </c>
      <c r="AO247" s="23" t="str">
        <f t="shared" ca="1" si="45"/>
        <v/>
      </c>
      <c r="AP247" s="23" t="str">
        <f t="shared" ca="1" si="46"/>
        <v/>
      </c>
      <c r="AR247" t="e">
        <f ca="1">VLOOKUP($B247,基础表!$E:$J,4,FALSE)</f>
        <v>#N/A</v>
      </c>
      <c r="AS247" t="e">
        <f ca="1">VLOOKUP($B247,基础表!$E:$J,5,FALSE)</f>
        <v>#N/A</v>
      </c>
      <c r="AT247" t="e">
        <f ca="1">VLOOKUP($B247,基础表!$E:$J,6,FALSE)</f>
        <v>#N/A</v>
      </c>
      <c r="AU247" t="e">
        <f ca="1">VLOOKUP($B247,基础扩展表!$E:$AG,MATCH(AU$2,基础扩展表!$E$1:$AG$1,0),FALSE)</f>
        <v>#N/A</v>
      </c>
      <c r="AV247" t="e">
        <f ca="1">VLOOKUP($B247,基础扩展表!$E:$AG,MATCH(AV$2,基础扩展表!$E$1:$AG$1,0),FALSE)</f>
        <v>#N/A</v>
      </c>
      <c r="AW247" t="e">
        <f ca="1">VLOOKUP($B247,基础扩展表!$E:$AG,MATCH(AW$2,基础扩展表!$E$1:$AG$1,0),FALSE)</f>
        <v>#N/A</v>
      </c>
      <c r="AX247" t="e">
        <f ca="1">VLOOKUP($B247,基础扩展表!$E:$AG,MATCH(AX$2,基础扩展表!$E$1:$AG$1,0),FALSE)</f>
        <v>#N/A</v>
      </c>
      <c r="AY247" t="e">
        <f ca="1">VLOOKUP($B247,基础扩展表!$E:$AG,MATCH(AY$2,基础扩展表!$E$1:$AG$1,0),FALSE)</f>
        <v>#N/A</v>
      </c>
      <c r="AZ247" t="e">
        <f ca="1">VLOOKUP($B247,基础扩展表!$E:$AG,MATCH(AZ$2,基础扩展表!$E$1:$AG$1,0),FALSE)</f>
        <v>#N/A</v>
      </c>
      <c r="BA247" t="e">
        <f ca="1">VLOOKUP($B247,基础扩展表!$E:$AG,MATCH(BA$2,基础扩展表!$E$1:$AG$1,0),FALSE)</f>
        <v>#N/A</v>
      </c>
      <c r="BB247" t="e">
        <f ca="1">VLOOKUP($B247,基础扩展表!$E:$AG,MATCH(BB$2,基础扩展表!$E$1:$AG$1,0),FALSE)</f>
        <v>#N/A</v>
      </c>
      <c r="BC247" t="e">
        <f ca="1">VLOOKUP($B247,基础扩展表!$E:$AG,MATCH(BC$2,基础扩展表!$E$1:$AG$1,0),FALSE)</f>
        <v>#N/A</v>
      </c>
      <c r="BD247" t="e">
        <f ca="1">VLOOKUP($B247,基础扩展表!$E:$AG,MATCH(BD$2,基础扩展表!$E$1:$AG$1,0),FALSE)</f>
        <v>#N/A</v>
      </c>
      <c r="BE247" t="e">
        <f ca="1">VLOOKUP($B247,基础扩展表!$E:$AG,MATCH(BE$2,基础扩展表!$E$1:$AG$1,0),FALSE)</f>
        <v>#N/A</v>
      </c>
      <c r="BF247" t="e">
        <f ca="1">VLOOKUP($B247,基础扩展表!$E:$AG,MATCH(BF$2,基础扩展表!$E$1:$AG$1,0),FALSE)</f>
        <v>#N/A</v>
      </c>
      <c r="BG247" t="e">
        <f ca="1">VLOOKUP($B247,基础扩展表!$E:$AG,MATCH(BG$2,基础扩展表!$E$1:$AG$1,0),FALSE)</f>
        <v>#N/A</v>
      </c>
      <c r="BH247" t="e">
        <f ca="1">VLOOKUP($B247,基础扩展表!$E:$AG,MATCH(BH$2,基础扩展表!$E$1:$AG$1,0),FALSE)</f>
        <v>#N/A</v>
      </c>
      <c r="BI247" t="e">
        <f ca="1">VLOOKUP($B247,基础扩展表!$E:$AG,MATCH(BI$2,基础扩展表!$E$1:$AG$1,0),FALSE)</f>
        <v>#N/A</v>
      </c>
      <c r="BJ247" t="e">
        <f ca="1">VLOOKUP($B247,基础扩展表!$E:$AG,MATCH(BJ$2,基础扩展表!$E$1:$AG$1,0),FALSE)</f>
        <v>#N/A</v>
      </c>
      <c r="BK247" t="e">
        <f ca="1">VLOOKUP($B247,基础扩展表!$E:$AG,MATCH(BK$2,基础扩展表!$E$1:$AG$1,0),FALSE)</f>
        <v>#N/A</v>
      </c>
      <c r="BL247" t="e">
        <f ca="1">VLOOKUP($B247,基础扩展表!$E:$AG,MATCH(BL$2,基础扩展表!$E$1:$AG$1,0),FALSE)</f>
        <v>#N/A</v>
      </c>
      <c r="BM247" t="e">
        <f ca="1">VLOOKUP($B247,基础扩展表!$E:$AG,MATCH(BM$2,基础扩展表!$E$1:$AG$1,0),FALSE)</f>
        <v>#N/A</v>
      </c>
      <c r="BN247" t="e">
        <f ca="1">VLOOKUP($B247,基础扩展表!$E:$AG,MATCH(BN$2,基础扩展表!$E$1:$AG$1,0),FALSE)</f>
        <v>#N/A</v>
      </c>
      <c r="BO247" t="e">
        <f ca="1">VLOOKUP($B247,基础扩展表!$E:$AG,MATCH(BO$2,基础扩展表!$E$1:$AG$1,0),FALSE)</f>
        <v>#N/A</v>
      </c>
      <c r="BP247" t="e">
        <f ca="1">VLOOKUP($B247,基础扩展表!$E:$AG,MATCH(BP$2,基础扩展表!$E$1:$AG$1,0),FALSE)</f>
        <v>#N/A</v>
      </c>
      <c r="BR247" t="e">
        <f ca="1">VLOOKUP(C247,模型表!D:H,5,FALSE)</f>
        <v>#N/A</v>
      </c>
    </row>
    <row r="248" spans="2:70" x14ac:dyDescent="0.2">
      <c r="B248" t="str">
        <f t="array" aca="1" ref="B248" ca="1">INDEX(基础表!$Y:$Y,SMALL(IF(基础表!$Z:$Z=0,ROW(基础表!$Z:$Z),999),ROW(H242)))&amp;""</f>
        <v/>
      </c>
      <c r="C248" t="e">
        <f ca="1">VLOOKUP(VLOOKUP($B248,基础表!$E:$G,3,FALSE),模型表!$C:$D,2,FALSE)</f>
        <v>#N/A</v>
      </c>
      <c r="E248" t="e">
        <f ca="1">VLOOKUP($B248,基础表!$E:$G,3,FALSE)</f>
        <v>#N/A</v>
      </c>
      <c r="G248" t="e">
        <f ca="1">VLOOKUP($E248,模型表!$C:$G,5,FALSE)</f>
        <v>#N/A</v>
      </c>
      <c r="H248" t="e">
        <f ca="1">VLOOKUP($E248,模型表!$C:$F,4,FALSE)</f>
        <v>#N/A</v>
      </c>
      <c r="I248" t="e">
        <f ca="1">VLOOKUP($E248,模型表!$C:$J,8,FALSE)</f>
        <v>#N/A</v>
      </c>
      <c r="K248" t="str">
        <f t="shared" ca="1" si="38"/>
        <v/>
      </c>
      <c r="L248" t="str">
        <f t="shared" ca="1" si="39"/>
        <v/>
      </c>
      <c r="M248" t="str">
        <f t="shared" ca="1" si="40"/>
        <v/>
      </c>
      <c r="N248" t="str">
        <f t="shared" ca="1" si="41"/>
        <v/>
      </c>
      <c r="O248" t="str">
        <f t="shared" ca="1" si="47"/>
        <v/>
      </c>
      <c r="P248" t="str">
        <f t="shared" ca="1" si="42"/>
        <v/>
      </c>
      <c r="Q248" t="e">
        <f ca="1">VLOOKUP($E248,模型表!$C:$K,9,FALSE)</f>
        <v>#N/A</v>
      </c>
      <c r="S248" t="e">
        <f ca="1">IF(VLOOKUP($E248,模型表!$C:$L,6,FALSE)=0,"",VLOOKUP($E248,模型表!$C:$L,10,FALSE))</f>
        <v>#N/A</v>
      </c>
      <c r="U248" t="e">
        <f ca="1">VLOOKUP($E248,模型表!$C:$Q,11,FALSE)</f>
        <v>#N/A</v>
      </c>
      <c r="Y248" t="e">
        <f ca="1">IF(VLOOKUP($E248,模型表!$C:$N,12,FALSE)="Death",VLOOKUP($E248,模型表!$C:$Q,13,FALSE),"")</f>
        <v>#N/A</v>
      </c>
      <c r="Z248" t="str">
        <f ca="1">IF($B248="","",IF(VLOOKUP($E248,模型表!$C:$O,12,FALSE)="PBuff","["&amp;VLOOKUP($E248,模型表!$C:Q,13,FALSE)&amp;"]","[]"))</f>
        <v/>
      </c>
      <c r="AA248" t="e">
        <f ca="1">VLOOKUP($B248,基础扩展表!$E:$I,5,FALSE)</f>
        <v>#N/A</v>
      </c>
      <c r="AB248" t="e">
        <f ca="1">VLOOKUP($B248,基础扩展表!$E:$I,4,FALSE)</f>
        <v>#N/A</v>
      </c>
      <c r="AC248" t="e">
        <f ca="1">VLOOKUP($B248,基础表!$E:$T,16,FALSE)</f>
        <v>#N/A</v>
      </c>
      <c r="AD248" t="str">
        <f t="shared" ca="1" si="48"/>
        <v/>
      </c>
      <c r="AE248" t="str">
        <f t="shared" ca="1" si="43"/>
        <v/>
      </c>
      <c r="AF248" t="str">
        <f t="shared" ca="1" si="44"/>
        <v/>
      </c>
      <c r="AH248" t="e">
        <f ca="1">VLOOKUP($B248,基础表!$E:$R,14,FALSE)</f>
        <v>#N/A</v>
      </c>
      <c r="AI248" t="e">
        <f ca="1">VLOOKUP($B248,基础表!$E:$S,13,FALSE)</f>
        <v>#N/A</v>
      </c>
      <c r="AK248" t="e">
        <f ca="1">VLOOKUP($B248,基础表!$E:$H,4,FALSE)</f>
        <v>#N/A</v>
      </c>
      <c r="AN248" s="23" t="e">
        <f t="shared" ca="1" si="49"/>
        <v>#N/A</v>
      </c>
      <c r="AO248" s="23" t="str">
        <f t="shared" ca="1" si="45"/>
        <v/>
      </c>
      <c r="AP248" s="23" t="str">
        <f t="shared" ca="1" si="46"/>
        <v/>
      </c>
      <c r="AR248" t="e">
        <f ca="1">VLOOKUP($B248,基础表!$E:$J,4,FALSE)</f>
        <v>#N/A</v>
      </c>
      <c r="AS248" t="e">
        <f ca="1">VLOOKUP($B248,基础表!$E:$J,5,FALSE)</f>
        <v>#N/A</v>
      </c>
      <c r="AT248" t="e">
        <f ca="1">VLOOKUP($B248,基础表!$E:$J,6,FALSE)</f>
        <v>#N/A</v>
      </c>
      <c r="AU248" t="e">
        <f ca="1">VLOOKUP($B248,基础扩展表!$E:$AG,MATCH(AU$2,基础扩展表!$E$1:$AG$1,0),FALSE)</f>
        <v>#N/A</v>
      </c>
      <c r="AV248" t="e">
        <f ca="1">VLOOKUP($B248,基础扩展表!$E:$AG,MATCH(AV$2,基础扩展表!$E$1:$AG$1,0),FALSE)</f>
        <v>#N/A</v>
      </c>
      <c r="AW248" t="e">
        <f ca="1">VLOOKUP($B248,基础扩展表!$E:$AG,MATCH(AW$2,基础扩展表!$E$1:$AG$1,0),FALSE)</f>
        <v>#N/A</v>
      </c>
      <c r="AX248" t="e">
        <f ca="1">VLOOKUP($B248,基础扩展表!$E:$AG,MATCH(AX$2,基础扩展表!$E$1:$AG$1,0),FALSE)</f>
        <v>#N/A</v>
      </c>
      <c r="AY248" t="e">
        <f ca="1">VLOOKUP($B248,基础扩展表!$E:$AG,MATCH(AY$2,基础扩展表!$E$1:$AG$1,0),FALSE)</f>
        <v>#N/A</v>
      </c>
      <c r="AZ248" t="e">
        <f ca="1">VLOOKUP($B248,基础扩展表!$E:$AG,MATCH(AZ$2,基础扩展表!$E$1:$AG$1,0),FALSE)</f>
        <v>#N/A</v>
      </c>
      <c r="BA248" t="e">
        <f ca="1">VLOOKUP($B248,基础扩展表!$E:$AG,MATCH(BA$2,基础扩展表!$E$1:$AG$1,0),FALSE)</f>
        <v>#N/A</v>
      </c>
      <c r="BB248" t="e">
        <f ca="1">VLOOKUP($B248,基础扩展表!$E:$AG,MATCH(BB$2,基础扩展表!$E$1:$AG$1,0),FALSE)</f>
        <v>#N/A</v>
      </c>
      <c r="BC248" t="e">
        <f ca="1">VLOOKUP($B248,基础扩展表!$E:$AG,MATCH(BC$2,基础扩展表!$E$1:$AG$1,0),FALSE)</f>
        <v>#N/A</v>
      </c>
      <c r="BD248" t="e">
        <f ca="1">VLOOKUP($B248,基础扩展表!$E:$AG,MATCH(BD$2,基础扩展表!$E$1:$AG$1,0),FALSE)</f>
        <v>#N/A</v>
      </c>
      <c r="BE248" t="e">
        <f ca="1">VLOOKUP($B248,基础扩展表!$E:$AG,MATCH(BE$2,基础扩展表!$E$1:$AG$1,0),FALSE)</f>
        <v>#N/A</v>
      </c>
      <c r="BF248" t="e">
        <f ca="1">VLOOKUP($B248,基础扩展表!$E:$AG,MATCH(BF$2,基础扩展表!$E$1:$AG$1,0),FALSE)</f>
        <v>#N/A</v>
      </c>
      <c r="BG248" t="e">
        <f ca="1">VLOOKUP($B248,基础扩展表!$E:$AG,MATCH(BG$2,基础扩展表!$E$1:$AG$1,0),FALSE)</f>
        <v>#N/A</v>
      </c>
      <c r="BH248" t="e">
        <f ca="1">VLOOKUP($B248,基础扩展表!$E:$AG,MATCH(BH$2,基础扩展表!$E$1:$AG$1,0),FALSE)</f>
        <v>#N/A</v>
      </c>
      <c r="BI248" t="e">
        <f ca="1">VLOOKUP($B248,基础扩展表!$E:$AG,MATCH(BI$2,基础扩展表!$E$1:$AG$1,0),FALSE)</f>
        <v>#N/A</v>
      </c>
      <c r="BJ248" t="e">
        <f ca="1">VLOOKUP($B248,基础扩展表!$E:$AG,MATCH(BJ$2,基础扩展表!$E$1:$AG$1,0),FALSE)</f>
        <v>#N/A</v>
      </c>
      <c r="BK248" t="e">
        <f ca="1">VLOOKUP($B248,基础扩展表!$E:$AG,MATCH(BK$2,基础扩展表!$E$1:$AG$1,0),FALSE)</f>
        <v>#N/A</v>
      </c>
      <c r="BL248" t="e">
        <f ca="1">VLOOKUP($B248,基础扩展表!$E:$AG,MATCH(BL$2,基础扩展表!$E$1:$AG$1,0),FALSE)</f>
        <v>#N/A</v>
      </c>
      <c r="BM248" t="e">
        <f ca="1">VLOOKUP($B248,基础扩展表!$E:$AG,MATCH(BM$2,基础扩展表!$E$1:$AG$1,0),FALSE)</f>
        <v>#N/A</v>
      </c>
      <c r="BN248" t="e">
        <f ca="1">VLOOKUP($B248,基础扩展表!$E:$AG,MATCH(BN$2,基础扩展表!$E$1:$AG$1,0),FALSE)</f>
        <v>#N/A</v>
      </c>
      <c r="BO248" t="e">
        <f ca="1">VLOOKUP($B248,基础扩展表!$E:$AG,MATCH(BO$2,基础扩展表!$E$1:$AG$1,0),FALSE)</f>
        <v>#N/A</v>
      </c>
      <c r="BP248" t="e">
        <f ca="1">VLOOKUP($B248,基础扩展表!$E:$AG,MATCH(BP$2,基础扩展表!$E$1:$AG$1,0),FALSE)</f>
        <v>#N/A</v>
      </c>
      <c r="BR248" t="e">
        <f ca="1">VLOOKUP(C248,模型表!D:H,5,FALSE)</f>
        <v>#N/A</v>
      </c>
    </row>
    <row r="249" spans="2:70" x14ac:dyDescent="0.2">
      <c r="B249" t="str">
        <f t="array" aca="1" ref="B249" ca="1">INDEX(基础表!$Y:$Y,SMALL(IF(基础表!$Z:$Z=0,ROW(基础表!$Z:$Z),999),ROW(H243)))&amp;""</f>
        <v/>
      </c>
      <c r="C249" t="e">
        <f ca="1">VLOOKUP(VLOOKUP($B249,基础表!$E:$G,3,FALSE),模型表!$C:$D,2,FALSE)</f>
        <v>#N/A</v>
      </c>
      <c r="E249" t="e">
        <f ca="1">VLOOKUP($B249,基础表!$E:$G,3,FALSE)</f>
        <v>#N/A</v>
      </c>
      <c r="G249" t="e">
        <f ca="1">VLOOKUP($E249,模型表!$C:$G,5,FALSE)</f>
        <v>#N/A</v>
      </c>
      <c r="H249" t="e">
        <f ca="1">VLOOKUP($E249,模型表!$C:$F,4,FALSE)</f>
        <v>#N/A</v>
      </c>
      <c r="I249" t="e">
        <f ca="1">VLOOKUP($E249,模型表!$C:$J,8,FALSE)</f>
        <v>#N/A</v>
      </c>
      <c r="K249" t="str">
        <f t="shared" ca="1" si="38"/>
        <v/>
      </c>
      <c r="L249" t="str">
        <f t="shared" ca="1" si="39"/>
        <v/>
      </c>
      <c r="M249" t="str">
        <f t="shared" ca="1" si="40"/>
        <v/>
      </c>
      <c r="N249" t="str">
        <f t="shared" ca="1" si="41"/>
        <v/>
      </c>
      <c r="O249" t="str">
        <f t="shared" ca="1" si="47"/>
        <v/>
      </c>
      <c r="P249" t="str">
        <f t="shared" ca="1" si="42"/>
        <v/>
      </c>
      <c r="Q249" t="e">
        <f ca="1">VLOOKUP($E249,模型表!$C:$K,9,FALSE)</f>
        <v>#N/A</v>
      </c>
      <c r="S249" t="e">
        <f ca="1">IF(VLOOKUP($E249,模型表!$C:$L,6,FALSE)=0,"",VLOOKUP($E249,模型表!$C:$L,10,FALSE))</f>
        <v>#N/A</v>
      </c>
      <c r="U249" t="e">
        <f ca="1">VLOOKUP($E249,模型表!$C:$Q,11,FALSE)</f>
        <v>#N/A</v>
      </c>
      <c r="Y249" t="e">
        <f ca="1">IF(VLOOKUP($E249,模型表!$C:$N,12,FALSE)="Death",VLOOKUP($E249,模型表!$C:$Q,13,FALSE),"")</f>
        <v>#N/A</v>
      </c>
      <c r="Z249" t="str">
        <f ca="1">IF($B249="","",IF(VLOOKUP($E249,模型表!$C:$O,12,FALSE)="PBuff","["&amp;VLOOKUP($E249,模型表!$C:Q,13,FALSE)&amp;"]","[]"))</f>
        <v/>
      </c>
      <c r="AA249" t="e">
        <f ca="1">VLOOKUP($B249,基础扩展表!$E:$I,5,FALSE)</f>
        <v>#N/A</v>
      </c>
      <c r="AB249" t="e">
        <f ca="1">VLOOKUP($B249,基础扩展表!$E:$I,4,FALSE)</f>
        <v>#N/A</v>
      </c>
      <c r="AC249" t="e">
        <f ca="1">VLOOKUP($B249,基础表!$E:$T,16,FALSE)</f>
        <v>#N/A</v>
      </c>
      <c r="AD249" t="str">
        <f t="shared" ca="1" si="48"/>
        <v/>
      </c>
      <c r="AE249" t="str">
        <f t="shared" ca="1" si="43"/>
        <v/>
      </c>
      <c r="AF249" t="str">
        <f t="shared" ca="1" si="44"/>
        <v/>
      </c>
      <c r="AH249" t="e">
        <f ca="1">VLOOKUP($B249,基础表!$E:$R,14,FALSE)</f>
        <v>#N/A</v>
      </c>
      <c r="AI249" t="e">
        <f ca="1">VLOOKUP($B249,基础表!$E:$S,13,FALSE)</f>
        <v>#N/A</v>
      </c>
      <c r="AK249" t="e">
        <f ca="1">VLOOKUP($B249,基础表!$E:$H,4,FALSE)</f>
        <v>#N/A</v>
      </c>
      <c r="AN249" s="23" t="e">
        <f t="shared" ca="1" si="49"/>
        <v>#N/A</v>
      </c>
      <c r="AO249" s="23" t="str">
        <f t="shared" ca="1" si="45"/>
        <v/>
      </c>
      <c r="AP249" s="23" t="str">
        <f t="shared" ca="1" si="46"/>
        <v/>
      </c>
      <c r="AR249" t="e">
        <f ca="1">VLOOKUP($B249,基础表!$E:$J,4,FALSE)</f>
        <v>#N/A</v>
      </c>
      <c r="AS249" t="e">
        <f ca="1">VLOOKUP($B249,基础表!$E:$J,5,FALSE)</f>
        <v>#N/A</v>
      </c>
      <c r="AT249" t="e">
        <f ca="1">VLOOKUP($B249,基础表!$E:$J,6,FALSE)</f>
        <v>#N/A</v>
      </c>
      <c r="AU249" t="e">
        <f ca="1">VLOOKUP($B249,基础扩展表!$E:$AG,MATCH(AU$2,基础扩展表!$E$1:$AG$1,0),FALSE)</f>
        <v>#N/A</v>
      </c>
      <c r="AV249" t="e">
        <f ca="1">VLOOKUP($B249,基础扩展表!$E:$AG,MATCH(AV$2,基础扩展表!$E$1:$AG$1,0),FALSE)</f>
        <v>#N/A</v>
      </c>
      <c r="AW249" t="e">
        <f ca="1">VLOOKUP($B249,基础扩展表!$E:$AG,MATCH(AW$2,基础扩展表!$E$1:$AG$1,0),FALSE)</f>
        <v>#N/A</v>
      </c>
      <c r="AX249" t="e">
        <f ca="1">VLOOKUP($B249,基础扩展表!$E:$AG,MATCH(AX$2,基础扩展表!$E$1:$AG$1,0),FALSE)</f>
        <v>#N/A</v>
      </c>
      <c r="AY249" t="e">
        <f ca="1">VLOOKUP($B249,基础扩展表!$E:$AG,MATCH(AY$2,基础扩展表!$E$1:$AG$1,0),FALSE)</f>
        <v>#N/A</v>
      </c>
      <c r="AZ249" t="e">
        <f ca="1">VLOOKUP($B249,基础扩展表!$E:$AG,MATCH(AZ$2,基础扩展表!$E$1:$AG$1,0),FALSE)</f>
        <v>#N/A</v>
      </c>
      <c r="BA249" t="e">
        <f ca="1">VLOOKUP($B249,基础扩展表!$E:$AG,MATCH(BA$2,基础扩展表!$E$1:$AG$1,0),FALSE)</f>
        <v>#N/A</v>
      </c>
      <c r="BB249" t="e">
        <f ca="1">VLOOKUP($B249,基础扩展表!$E:$AG,MATCH(BB$2,基础扩展表!$E$1:$AG$1,0),FALSE)</f>
        <v>#N/A</v>
      </c>
      <c r="BC249" t="e">
        <f ca="1">VLOOKUP($B249,基础扩展表!$E:$AG,MATCH(BC$2,基础扩展表!$E$1:$AG$1,0),FALSE)</f>
        <v>#N/A</v>
      </c>
      <c r="BD249" t="e">
        <f ca="1">VLOOKUP($B249,基础扩展表!$E:$AG,MATCH(BD$2,基础扩展表!$E$1:$AG$1,0),FALSE)</f>
        <v>#N/A</v>
      </c>
      <c r="BE249" t="e">
        <f ca="1">VLOOKUP($B249,基础扩展表!$E:$AG,MATCH(BE$2,基础扩展表!$E$1:$AG$1,0),FALSE)</f>
        <v>#N/A</v>
      </c>
      <c r="BF249" t="e">
        <f ca="1">VLOOKUP($B249,基础扩展表!$E:$AG,MATCH(BF$2,基础扩展表!$E$1:$AG$1,0),FALSE)</f>
        <v>#N/A</v>
      </c>
      <c r="BG249" t="e">
        <f ca="1">VLOOKUP($B249,基础扩展表!$E:$AG,MATCH(BG$2,基础扩展表!$E$1:$AG$1,0),FALSE)</f>
        <v>#N/A</v>
      </c>
      <c r="BH249" t="e">
        <f ca="1">VLOOKUP($B249,基础扩展表!$E:$AG,MATCH(BH$2,基础扩展表!$E$1:$AG$1,0),FALSE)</f>
        <v>#N/A</v>
      </c>
      <c r="BI249" t="e">
        <f ca="1">VLOOKUP($B249,基础扩展表!$E:$AG,MATCH(BI$2,基础扩展表!$E$1:$AG$1,0),FALSE)</f>
        <v>#N/A</v>
      </c>
      <c r="BJ249" t="e">
        <f ca="1">VLOOKUP($B249,基础扩展表!$E:$AG,MATCH(BJ$2,基础扩展表!$E$1:$AG$1,0),FALSE)</f>
        <v>#N/A</v>
      </c>
      <c r="BK249" t="e">
        <f ca="1">VLOOKUP($B249,基础扩展表!$E:$AG,MATCH(BK$2,基础扩展表!$E$1:$AG$1,0),FALSE)</f>
        <v>#N/A</v>
      </c>
      <c r="BL249" t="e">
        <f ca="1">VLOOKUP($B249,基础扩展表!$E:$AG,MATCH(BL$2,基础扩展表!$E$1:$AG$1,0),FALSE)</f>
        <v>#N/A</v>
      </c>
      <c r="BM249" t="e">
        <f ca="1">VLOOKUP($B249,基础扩展表!$E:$AG,MATCH(BM$2,基础扩展表!$E$1:$AG$1,0),FALSE)</f>
        <v>#N/A</v>
      </c>
      <c r="BN249" t="e">
        <f ca="1">VLOOKUP($B249,基础扩展表!$E:$AG,MATCH(BN$2,基础扩展表!$E$1:$AG$1,0),FALSE)</f>
        <v>#N/A</v>
      </c>
      <c r="BO249" t="e">
        <f ca="1">VLOOKUP($B249,基础扩展表!$E:$AG,MATCH(BO$2,基础扩展表!$E$1:$AG$1,0),FALSE)</f>
        <v>#N/A</v>
      </c>
      <c r="BP249" t="e">
        <f ca="1">VLOOKUP($B249,基础扩展表!$E:$AG,MATCH(BP$2,基础扩展表!$E$1:$AG$1,0),FALSE)</f>
        <v>#N/A</v>
      </c>
      <c r="BR249" t="e">
        <f ca="1">VLOOKUP(C249,模型表!D:H,5,FALSE)</f>
        <v>#N/A</v>
      </c>
    </row>
    <row r="250" spans="2:70" x14ac:dyDescent="0.2">
      <c r="B250" t="str">
        <f t="array" aca="1" ref="B250" ca="1">INDEX(基础表!$Y:$Y,SMALL(IF(基础表!$Z:$Z=0,ROW(基础表!$Z:$Z),999),ROW(H244)))&amp;""</f>
        <v/>
      </c>
      <c r="C250" t="e">
        <f ca="1">VLOOKUP(VLOOKUP($B250,基础表!$E:$G,3,FALSE),模型表!$C:$D,2,FALSE)</f>
        <v>#N/A</v>
      </c>
      <c r="E250" t="e">
        <f ca="1">VLOOKUP($B250,基础表!$E:$G,3,FALSE)</f>
        <v>#N/A</v>
      </c>
      <c r="G250" t="e">
        <f ca="1">VLOOKUP($E250,模型表!$C:$G,5,FALSE)</f>
        <v>#N/A</v>
      </c>
      <c r="H250" t="e">
        <f ca="1">VLOOKUP($E250,模型表!$C:$F,4,FALSE)</f>
        <v>#N/A</v>
      </c>
      <c r="I250" t="e">
        <f ca="1">VLOOKUP($E250,模型表!$C:$J,8,FALSE)</f>
        <v>#N/A</v>
      </c>
      <c r="K250" t="str">
        <f t="shared" ca="1" si="38"/>
        <v/>
      </c>
      <c r="L250" t="str">
        <f t="shared" ca="1" si="39"/>
        <v/>
      </c>
      <c r="M250" t="str">
        <f t="shared" ca="1" si="40"/>
        <v/>
      </c>
      <c r="N250" t="str">
        <f t="shared" ca="1" si="41"/>
        <v/>
      </c>
      <c r="O250" t="str">
        <f t="shared" ca="1" si="47"/>
        <v/>
      </c>
      <c r="P250" t="str">
        <f t="shared" ca="1" si="42"/>
        <v/>
      </c>
      <c r="Q250" t="e">
        <f ca="1">VLOOKUP($E250,模型表!$C:$K,9,FALSE)</f>
        <v>#N/A</v>
      </c>
      <c r="S250" t="e">
        <f ca="1">IF(VLOOKUP($E250,模型表!$C:$L,6,FALSE)=0,"",VLOOKUP($E250,模型表!$C:$L,10,FALSE))</f>
        <v>#N/A</v>
      </c>
      <c r="U250" t="e">
        <f ca="1">VLOOKUP($E250,模型表!$C:$Q,11,FALSE)</f>
        <v>#N/A</v>
      </c>
      <c r="Y250" t="e">
        <f ca="1">IF(VLOOKUP($E250,模型表!$C:$N,12,FALSE)="Death",VLOOKUP($E250,模型表!$C:$Q,13,FALSE),"")</f>
        <v>#N/A</v>
      </c>
      <c r="Z250" t="str">
        <f ca="1">IF($B250="","",IF(VLOOKUP($E250,模型表!$C:$O,12,FALSE)="PBuff","["&amp;VLOOKUP($E250,模型表!$C:Q,13,FALSE)&amp;"]","[]"))</f>
        <v/>
      </c>
      <c r="AA250" t="e">
        <f ca="1">VLOOKUP($B250,基础扩展表!$E:$I,5,FALSE)</f>
        <v>#N/A</v>
      </c>
      <c r="AB250" t="e">
        <f ca="1">VLOOKUP($B250,基础扩展表!$E:$I,4,FALSE)</f>
        <v>#N/A</v>
      </c>
      <c r="AC250" t="e">
        <f ca="1">VLOOKUP($B250,基础表!$E:$T,16,FALSE)</f>
        <v>#N/A</v>
      </c>
      <c r="AD250" t="str">
        <f t="shared" ca="1" si="48"/>
        <v/>
      </c>
      <c r="AE250" t="str">
        <f t="shared" ca="1" si="43"/>
        <v/>
      </c>
      <c r="AF250" t="str">
        <f t="shared" ca="1" si="44"/>
        <v/>
      </c>
      <c r="AH250" t="e">
        <f ca="1">VLOOKUP($B250,基础表!$E:$R,14,FALSE)</f>
        <v>#N/A</v>
      </c>
      <c r="AI250" t="e">
        <f ca="1">VLOOKUP($B250,基础表!$E:$S,13,FALSE)</f>
        <v>#N/A</v>
      </c>
      <c r="AK250" t="e">
        <f ca="1">VLOOKUP($B250,基础表!$E:$H,4,FALSE)</f>
        <v>#N/A</v>
      </c>
      <c r="AN250" s="23" t="e">
        <f t="shared" ca="1" si="49"/>
        <v>#N/A</v>
      </c>
      <c r="AO250" s="23" t="str">
        <f t="shared" ca="1" si="45"/>
        <v/>
      </c>
      <c r="AP250" s="23" t="str">
        <f t="shared" ca="1" si="46"/>
        <v/>
      </c>
      <c r="AR250" t="e">
        <f ca="1">VLOOKUP($B250,基础表!$E:$J,4,FALSE)</f>
        <v>#N/A</v>
      </c>
      <c r="AS250" t="e">
        <f ca="1">VLOOKUP($B250,基础表!$E:$J,5,FALSE)</f>
        <v>#N/A</v>
      </c>
      <c r="AT250" t="e">
        <f ca="1">VLOOKUP($B250,基础表!$E:$J,6,FALSE)</f>
        <v>#N/A</v>
      </c>
      <c r="AU250" t="e">
        <f ca="1">VLOOKUP($B250,基础扩展表!$E:$AG,MATCH(AU$2,基础扩展表!$E$1:$AG$1,0),FALSE)</f>
        <v>#N/A</v>
      </c>
      <c r="AV250" t="e">
        <f ca="1">VLOOKUP($B250,基础扩展表!$E:$AG,MATCH(AV$2,基础扩展表!$E$1:$AG$1,0),FALSE)</f>
        <v>#N/A</v>
      </c>
      <c r="AW250" t="e">
        <f ca="1">VLOOKUP($B250,基础扩展表!$E:$AG,MATCH(AW$2,基础扩展表!$E$1:$AG$1,0),FALSE)</f>
        <v>#N/A</v>
      </c>
      <c r="AX250" t="e">
        <f ca="1">VLOOKUP($B250,基础扩展表!$E:$AG,MATCH(AX$2,基础扩展表!$E$1:$AG$1,0),FALSE)</f>
        <v>#N/A</v>
      </c>
      <c r="AY250" t="e">
        <f ca="1">VLOOKUP($B250,基础扩展表!$E:$AG,MATCH(AY$2,基础扩展表!$E$1:$AG$1,0),FALSE)</f>
        <v>#N/A</v>
      </c>
      <c r="AZ250" t="e">
        <f ca="1">VLOOKUP($B250,基础扩展表!$E:$AG,MATCH(AZ$2,基础扩展表!$E$1:$AG$1,0),FALSE)</f>
        <v>#N/A</v>
      </c>
      <c r="BA250" t="e">
        <f ca="1">VLOOKUP($B250,基础扩展表!$E:$AG,MATCH(BA$2,基础扩展表!$E$1:$AG$1,0),FALSE)</f>
        <v>#N/A</v>
      </c>
      <c r="BB250" t="e">
        <f ca="1">VLOOKUP($B250,基础扩展表!$E:$AG,MATCH(BB$2,基础扩展表!$E$1:$AG$1,0),FALSE)</f>
        <v>#N/A</v>
      </c>
      <c r="BC250" t="e">
        <f ca="1">VLOOKUP($B250,基础扩展表!$E:$AG,MATCH(BC$2,基础扩展表!$E$1:$AG$1,0),FALSE)</f>
        <v>#N/A</v>
      </c>
      <c r="BD250" t="e">
        <f ca="1">VLOOKUP($B250,基础扩展表!$E:$AG,MATCH(BD$2,基础扩展表!$E$1:$AG$1,0),FALSE)</f>
        <v>#N/A</v>
      </c>
      <c r="BE250" t="e">
        <f ca="1">VLOOKUP($B250,基础扩展表!$E:$AG,MATCH(BE$2,基础扩展表!$E$1:$AG$1,0),FALSE)</f>
        <v>#N/A</v>
      </c>
      <c r="BF250" t="e">
        <f ca="1">VLOOKUP($B250,基础扩展表!$E:$AG,MATCH(BF$2,基础扩展表!$E$1:$AG$1,0),FALSE)</f>
        <v>#N/A</v>
      </c>
      <c r="BG250" t="e">
        <f ca="1">VLOOKUP($B250,基础扩展表!$E:$AG,MATCH(BG$2,基础扩展表!$E$1:$AG$1,0),FALSE)</f>
        <v>#N/A</v>
      </c>
      <c r="BH250" t="e">
        <f ca="1">VLOOKUP($B250,基础扩展表!$E:$AG,MATCH(BH$2,基础扩展表!$E$1:$AG$1,0),FALSE)</f>
        <v>#N/A</v>
      </c>
      <c r="BI250" t="e">
        <f ca="1">VLOOKUP($B250,基础扩展表!$E:$AG,MATCH(BI$2,基础扩展表!$E$1:$AG$1,0),FALSE)</f>
        <v>#N/A</v>
      </c>
      <c r="BJ250" t="e">
        <f ca="1">VLOOKUP($B250,基础扩展表!$E:$AG,MATCH(BJ$2,基础扩展表!$E$1:$AG$1,0),FALSE)</f>
        <v>#N/A</v>
      </c>
      <c r="BK250" t="e">
        <f ca="1">VLOOKUP($B250,基础扩展表!$E:$AG,MATCH(BK$2,基础扩展表!$E$1:$AG$1,0),FALSE)</f>
        <v>#N/A</v>
      </c>
      <c r="BL250" t="e">
        <f ca="1">VLOOKUP($B250,基础扩展表!$E:$AG,MATCH(BL$2,基础扩展表!$E$1:$AG$1,0),FALSE)</f>
        <v>#N/A</v>
      </c>
      <c r="BM250" t="e">
        <f ca="1">VLOOKUP($B250,基础扩展表!$E:$AG,MATCH(BM$2,基础扩展表!$E$1:$AG$1,0),FALSE)</f>
        <v>#N/A</v>
      </c>
      <c r="BN250" t="e">
        <f ca="1">VLOOKUP($B250,基础扩展表!$E:$AG,MATCH(BN$2,基础扩展表!$E$1:$AG$1,0),FALSE)</f>
        <v>#N/A</v>
      </c>
      <c r="BO250" t="e">
        <f ca="1">VLOOKUP($B250,基础扩展表!$E:$AG,MATCH(BO$2,基础扩展表!$E$1:$AG$1,0),FALSE)</f>
        <v>#N/A</v>
      </c>
      <c r="BP250" t="e">
        <f ca="1">VLOOKUP($B250,基础扩展表!$E:$AG,MATCH(BP$2,基础扩展表!$E$1:$AG$1,0),FALSE)</f>
        <v>#N/A</v>
      </c>
      <c r="BR250" t="e">
        <f ca="1">VLOOKUP(C250,模型表!D:H,5,FALSE)</f>
        <v>#N/A</v>
      </c>
    </row>
    <row r="251" spans="2:70" x14ac:dyDescent="0.2">
      <c r="B251" t="str">
        <f t="array" aca="1" ref="B251" ca="1">INDEX(基础表!$Y:$Y,SMALL(IF(基础表!$Z:$Z=0,ROW(基础表!$Z:$Z),999),ROW(H245)))&amp;""</f>
        <v/>
      </c>
      <c r="C251" t="e">
        <f ca="1">VLOOKUP(VLOOKUP($B251,基础表!$E:$G,3,FALSE),模型表!$C:$D,2,FALSE)</f>
        <v>#N/A</v>
      </c>
      <c r="E251" t="e">
        <f ca="1">VLOOKUP($B251,基础表!$E:$G,3,FALSE)</f>
        <v>#N/A</v>
      </c>
      <c r="G251" t="e">
        <f ca="1">VLOOKUP($E251,模型表!$C:$G,5,FALSE)</f>
        <v>#N/A</v>
      </c>
      <c r="H251" t="e">
        <f ca="1">VLOOKUP($E251,模型表!$C:$F,4,FALSE)</f>
        <v>#N/A</v>
      </c>
      <c r="I251" t="e">
        <f ca="1">VLOOKUP($E251,模型表!$C:$J,8,FALSE)</f>
        <v>#N/A</v>
      </c>
      <c r="K251" t="str">
        <f t="shared" ca="1" si="38"/>
        <v/>
      </c>
      <c r="L251" t="str">
        <f t="shared" ca="1" si="39"/>
        <v/>
      </c>
      <c r="M251" t="str">
        <f t="shared" ca="1" si="40"/>
        <v/>
      </c>
      <c r="N251" t="str">
        <f t="shared" ca="1" si="41"/>
        <v/>
      </c>
      <c r="O251" t="str">
        <f t="shared" ca="1" si="47"/>
        <v/>
      </c>
      <c r="P251" t="str">
        <f t="shared" ca="1" si="42"/>
        <v/>
      </c>
      <c r="Q251" t="e">
        <f ca="1">VLOOKUP($E251,模型表!$C:$K,9,FALSE)</f>
        <v>#N/A</v>
      </c>
      <c r="S251" t="e">
        <f ca="1">IF(VLOOKUP($E251,模型表!$C:$L,6,FALSE)=0,"",VLOOKUP($E251,模型表!$C:$L,10,FALSE))</f>
        <v>#N/A</v>
      </c>
      <c r="U251" t="e">
        <f ca="1">VLOOKUP($E251,模型表!$C:$Q,11,FALSE)</f>
        <v>#N/A</v>
      </c>
      <c r="Y251" t="e">
        <f ca="1">IF(VLOOKUP($E251,模型表!$C:$N,12,FALSE)="Death",VLOOKUP($E251,模型表!$C:$Q,13,FALSE),"")</f>
        <v>#N/A</v>
      </c>
      <c r="Z251" t="str">
        <f ca="1">IF($B251="","",IF(VLOOKUP($E251,模型表!$C:$O,12,FALSE)="PBuff","["&amp;VLOOKUP($E251,模型表!$C:Q,13,FALSE)&amp;"]","[]"))</f>
        <v/>
      </c>
      <c r="AA251" t="e">
        <f ca="1">VLOOKUP($B251,基础扩展表!$E:$I,5,FALSE)</f>
        <v>#N/A</v>
      </c>
      <c r="AB251" t="e">
        <f ca="1">VLOOKUP($B251,基础扩展表!$E:$I,4,FALSE)</f>
        <v>#N/A</v>
      </c>
      <c r="AC251" t="e">
        <f ca="1">VLOOKUP($B251,基础表!$E:$T,16,FALSE)</f>
        <v>#N/A</v>
      </c>
      <c r="AD251" t="str">
        <f t="shared" ca="1" si="48"/>
        <v/>
      </c>
      <c r="AE251" t="str">
        <f t="shared" ca="1" si="43"/>
        <v/>
      </c>
      <c r="AF251" t="str">
        <f t="shared" ca="1" si="44"/>
        <v/>
      </c>
      <c r="AH251" t="e">
        <f ca="1">VLOOKUP($B251,基础表!$E:$R,14,FALSE)</f>
        <v>#N/A</v>
      </c>
      <c r="AI251" t="e">
        <f ca="1">VLOOKUP($B251,基础表!$E:$S,13,FALSE)</f>
        <v>#N/A</v>
      </c>
      <c r="AK251" t="e">
        <f ca="1">VLOOKUP($B251,基础表!$E:$H,4,FALSE)</f>
        <v>#N/A</v>
      </c>
      <c r="AN251" s="23" t="e">
        <f t="shared" ca="1" si="49"/>
        <v>#N/A</v>
      </c>
      <c r="AO251" s="23" t="str">
        <f t="shared" ca="1" si="45"/>
        <v/>
      </c>
      <c r="AP251" s="23" t="str">
        <f t="shared" ca="1" si="46"/>
        <v/>
      </c>
      <c r="AR251" t="e">
        <f ca="1">VLOOKUP($B251,基础表!$E:$J,4,FALSE)</f>
        <v>#N/A</v>
      </c>
      <c r="AS251" t="e">
        <f ca="1">VLOOKUP($B251,基础表!$E:$J,5,FALSE)</f>
        <v>#N/A</v>
      </c>
      <c r="AT251" t="e">
        <f ca="1">VLOOKUP($B251,基础表!$E:$J,6,FALSE)</f>
        <v>#N/A</v>
      </c>
      <c r="AU251" t="e">
        <f ca="1">VLOOKUP($B251,基础扩展表!$E:$AG,MATCH(AU$2,基础扩展表!$E$1:$AG$1,0),FALSE)</f>
        <v>#N/A</v>
      </c>
      <c r="AV251" t="e">
        <f ca="1">VLOOKUP($B251,基础扩展表!$E:$AG,MATCH(AV$2,基础扩展表!$E$1:$AG$1,0),FALSE)</f>
        <v>#N/A</v>
      </c>
      <c r="AW251" t="e">
        <f ca="1">VLOOKUP($B251,基础扩展表!$E:$AG,MATCH(AW$2,基础扩展表!$E$1:$AG$1,0),FALSE)</f>
        <v>#N/A</v>
      </c>
      <c r="AX251" t="e">
        <f ca="1">VLOOKUP($B251,基础扩展表!$E:$AG,MATCH(AX$2,基础扩展表!$E$1:$AG$1,0),FALSE)</f>
        <v>#N/A</v>
      </c>
      <c r="AY251" t="e">
        <f ca="1">VLOOKUP($B251,基础扩展表!$E:$AG,MATCH(AY$2,基础扩展表!$E$1:$AG$1,0),FALSE)</f>
        <v>#N/A</v>
      </c>
      <c r="AZ251" t="e">
        <f ca="1">VLOOKUP($B251,基础扩展表!$E:$AG,MATCH(AZ$2,基础扩展表!$E$1:$AG$1,0),FALSE)</f>
        <v>#N/A</v>
      </c>
      <c r="BA251" t="e">
        <f ca="1">VLOOKUP($B251,基础扩展表!$E:$AG,MATCH(BA$2,基础扩展表!$E$1:$AG$1,0),FALSE)</f>
        <v>#N/A</v>
      </c>
      <c r="BB251" t="e">
        <f ca="1">VLOOKUP($B251,基础扩展表!$E:$AG,MATCH(BB$2,基础扩展表!$E$1:$AG$1,0),FALSE)</f>
        <v>#N/A</v>
      </c>
      <c r="BC251" t="e">
        <f ca="1">VLOOKUP($B251,基础扩展表!$E:$AG,MATCH(BC$2,基础扩展表!$E$1:$AG$1,0),FALSE)</f>
        <v>#N/A</v>
      </c>
      <c r="BD251" t="e">
        <f ca="1">VLOOKUP($B251,基础扩展表!$E:$AG,MATCH(BD$2,基础扩展表!$E$1:$AG$1,0),FALSE)</f>
        <v>#N/A</v>
      </c>
      <c r="BE251" t="e">
        <f ca="1">VLOOKUP($B251,基础扩展表!$E:$AG,MATCH(BE$2,基础扩展表!$E$1:$AG$1,0),FALSE)</f>
        <v>#N/A</v>
      </c>
      <c r="BF251" t="e">
        <f ca="1">VLOOKUP($B251,基础扩展表!$E:$AG,MATCH(BF$2,基础扩展表!$E$1:$AG$1,0),FALSE)</f>
        <v>#N/A</v>
      </c>
      <c r="BG251" t="e">
        <f ca="1">VLOOKUP($B251,基础扩展表!$E:$AG,MATCH(BG$2,基础扩展表!$E$1:$AG$1,0),FALSE)</f>
        <v>#N/A</v>
      </c>
      <c r="BH251" t="e">
        <f ca="1">VLOOKUP($B251,基础扩展表!$E:$AG,MATCH(BH$2,基础扩展表!$E$1:$AG$1,0),FALSE)</f>
        <v>#N/A</v>
      </c>
      <c r="BI251" t="e">
        <f ca="1">VLOOKUP($B251,基础扩展表!$E:$AG,MATCH(BI$2,基础扩展表!$E$1:$AG$1,0),FALSE)</f>
        <v>#N/A</v>
      </c>
      <c r="BJ251" t="e">
        <f ca="1">VLOOKUP($B251,基础扩展表!$E:$AG,MATCH(BJ$2,基础扩展表!$E$1:$AG$1,0),FALSE)</f>
        <v>#N/A</v>
      </c>
      <c r="BK251" t="e">
        <f ca="1">VLOOKUP($B251,基础扩展表!$E:$AG,MATCH(BK$2,基础扩展表!$E$1:$AG$1,0),FALSE)</f>
        <v>#N/A</v>
      </c>
      <c r="BL251" t="e">
        <f ca="1">VLOOKUP($B251,基础扩展表!$E:$AG,MATCH(BL$2,基础扩展表!$E$1:$AG$1,0),FALSE)</f>
        <v>#N/A</v>
      </c>
      <c r="BM251" t="e">
        <f ca="1">VLOOKUP($B251,基础扩展表!$E:$AG,MATCH(BM$2,基础扩展表!$E$1:$AG$1,0),FALSE)</f>
        <v>#N/A</v>
      </c>
      <c r="BN251" t="e">
        <f ca="1">VLOOKUP($B251,基础扩展表!$E:$AG,MATCH(BN$2,基础扩展表!$E$1:$AG$1,0),FALSE)</f>
        <v>#N/A</v>
      </c>
      <c r="BO251" t="e">
        <f ca="1">VLOOKUP($B251,基础扩展表!$E:$AG,MATCH(BO$2,基础扩展表!$E$1:$AG$1,0),FALSE)</f>
        <v>#N/A</v>
      </c>
      <c r="BP251" t="e">
        <f ca="1">VLOOKUP($B251,基础扩展表!$E:$AG,MATCH(BP$2,基础扩展表!$E$1:$AG$1,0),FALSE)</f>
        <v>#N/A</v>
      </c>
      <c r="BR251" t="e">
        <f ca="1">VLOOKUP(C251,模型表!D:H,5,FALSE)</f>
        <v>#N/A</v>
      </c>
    </row>
    <row r="252" spans="2:70" x14ac:dyDescent="0.2">
      <c r="B252" t="str">
        <f t="array" aca="1" ref="B252" ca="1">INDEX(基础表!$Y:$Y,SMALL(IF(基础表!$Z:$Z=0,ROW(基础表!$Z:$Z),999),ROW(H246)))&amp;""</f>
        <v/>
      </c>
      <c r="C252" t="e">
        <f ca="1">VLOOKUP(VLOOKUP($B252,基础表!$E:$G,3,FALSE),模型表!$C:$D,2,FALSE)</f>
        <v>#N/A</v>
      </c>
      <c r="E252" t="e">
        <f ca="1">VLOOKUP($B252,基础表!$E:$G,3,FALSE)</f>
        <v>#N/A</v>
      </c>
      <c r="G252" t="e">
        <f ca="1">VLOOKUP($E252,模型表!$C:$G,5,FALSE)</f>
        <v>#N/A</v>
      </c>
      <c r="H252" t="e">
        <f ca="1">VLOOKUP($E252,模型表!$C:$F,4,FALSE)</f>
        <v>#N/A</v>
      </c>
      <c r="I252" t="e">
        <f ca="1">VLOOKUP($E252,模型表!$C:$J,8,FALSE)</f>
        <v>#N/A</v>
      </c>
      <c r="K252" t="str">
        <f t="shared" ca="1" si="38"/>
        <v/>
      </c>
      <c r="L252" t="str">
        <f t="shared" ca="1" si="39"/>
        <v/>
      </c>
      <c r="M252" t="str">
        <f t="shared" ca="1" si="40"/>
        <v/>
      </c>
      <c r="N252" t="str">
        <f t="shared" ca="1" si="41"/>
        <v/>
      </c>
      <c r="O252" t="str">
        <f t="shared" ca="1" si="47"/>
        <v/>
      </c>
      <c r="P252" t="str">
        <f t="shared" ca="1" si="42"/>
        <v/>
      </c>
      <c r="Q252" t="e">
        <f ca="1">VLOOKUP($E252,模型表!$C:$K,9,FALSE)</f>
        <v>#N/A</v>
      </c>
      <c r="S252" t="e">
        <f ca="1">IF(VLOOKUP($E252,模型表!$C:$L,6,FALSE)=0,"",VLOOKUP($E252,模型表!$C:$L,10,FALSE))</f>
        <v>#N/A</v>
      </c>
      <c r="U252" t="e">
        <f ca="1">VLOOKUP($E252,模型表!$C:$Q,11,FALSE)</f>
        <v>#N/A</v>
      </c>
      <c r="Y252" t="e">
        <f ca="1">IF(VLOOKUP($E252,模型表!$C:$N,12,FALSE)="Death",VLOOKUP($E252,模型表!$C:$Q,13,FALSE),"")</f>
        <v>#N/A</v>
      </c>
      <c r="Z252" t="str">
        <f ca="1">IF($B252="","",IF(VLOOKUP($E252,模型表!$C:$O,12,FALSE)="PBuff","["&amp;VLOOKUP($E252,模型表!$C:Q,13,FALSE)&amp;"]","[]"))</f>
        <v/>
      </c>
      <c r="AA252" t="e">
        <f ca="1">VLOOKUP($B252,基础扩展表!$E:$I,5,FALSE)</f>
        <v>#N/A</v>
      </c>
      <c r="AB252" t="e">
        <f ca="1">VLOOKUP($B252,基础扩展表!$E:$I,4,FALSE)</f>
        <v>#N/A</v>
      </c>
      <c r="AC252" t="e">
        <f ca="1">VLOOKUP($B252,基础表!$E:$T,16,FALSE)</f>
        <v>#N/A</v>
      </c>
      <c r="AD252" t="str">
        <f t="shared" ca="1" si="48"/>
        <v/>
      </c>
      <c r="AE252" t="str">
        <f t="shared" ca="1" si="43"/>
        <v/>
      </c>
      <c r="AF252" t="str">
        <f t="shared" ca="1" si="44"/>
        <v/>
      </c>
      <c r="AH252" t="e">
        <f ca="1">VLOOKUP($B252,基础表!$E:$R,14,FALSE)</f>
        <v>#N/A</v>
      </c>
      <c r="AI252" t="e">
        <f ca="1">VLOOKUP($B252,基础表!$E:$S,13,FALSE)</f>
        <v>#N/A</v>
      </c>
      <c r="AK252" t="e">
        <f ca="1">VLOOKUP($B252,基础表!$E:$H,4,FALSE)</f>
        <v>#N/A</v>
      </c>
      <c r="AN252" s="23" t="e">
        <f t="shared" ca="1" si="49"/>
        <v>#N/A</v>
      </c>
      <c r="AO252" s="23" t="str">
        <f t="shared" ca="1" si="45"/>
        <v/>
      </c>
      <c r="AP252" s="23" t="str">
        <f t="shared" ca="1" si="46"/>
        <v/>
      </c>
      <c r="AR252" t="e">
        <f ca="1">VLOOKUP($B252,基础表!$E:$J,4,FALSE)</f>
        <v>#N/A</v>
      </c>
      <c r="AS252" t="e">
        <f ca="1">VLOOKUP($B252,基础表!$E:$J,5,FALSE)</f>
        <v>#N/A</v>
      </c>
      <c r="AT252" t="e">
        <f ca="1">VLOOKUP($B252,基础表!$E:$J,6,FALSE)</f>
        <v>#N/A</v>
      </c>
      <c r="AU252" t="e">
        <f ca="1">VLOOKUP($B252,基础扩展表!$E:$AG,MATCH(AU$2,基础扩展表!$E$1:$AG$1,0),FALSE)</f>
        <v>#N/A</v>
      </c>
      <c r="AV252" t="e">
        <f ca="1">VLOOKUP($B252,基础扩展表!$E:$AG,MATCH(AV$2,基础扩展表!$E$1:$AG$1,0),FALSE)</f>
        <v>#N/A</v>
      </c>
      <c r="AW252" t="e">
        <f ca="1">VLOOKUP($B252,基础扩展表!$E:$AG,MATCH(AW$2,基础扩展表!$E$1:$AG$1,0),FALSE)</f>
        <v>#N/A</v>
      </c>
      <c r="AX252" t="e">
        <f ca="1">VLOOKUP($B252,基础扩展表!$E:$AG,MATCH(AX$2,基础扩展表!$E$1:$AG$1,0),FALSE)</f>
        <v>#N/A</v>
      </c>
      <c r="AY252" t="e">
        <f ca="1">VLOOKUP($B252,基础扩展表!$E:$AG,MATCH(AY$2,基础扩展表!$E$1:$AG$1,0),FALSE)</f>
        <v>#N/A</v>
      </c>
      <c r="AZ252" t="e">
        <f ca="1">VLOOKUP($B252,基础扩展表!$E:$AG,MATCH(AZ$2,基础扩展表!$E$1:$AG$1,0),FALSE)</f>
        <v>#N/A</v>
      </c>
      <c r="BA252" t="e">
        <f ca="1">VLOOKUP($B252,基础扩展表!$E:$AG,MATCH(BA$2,基础扩展表!$E$1:$AG$1,0),FALSE)</f>
        <v>#N/A</v>
      </c>
      <c r="BB252" t="e">
        <f ca="1">VLOOKUP($B252,基础扩展表!$E:$AG,MATCH(BB$2,基础扩展表!$E$1:$AG$1,0),FALSE)</f>
        <v>#N/A</v>
      </c>
      <c r="BC252" t="e">
        <f ca="1">VLOOKUP($B252,基础扩展表!$E:$AG,MATCH(BC$2,基础扩展表!$E$1:$AG$1,0),FALSE)</f>
        <v>#N/A</v>
      </c>
      <c r="BD252" t="e">
        <f ca="1">VLOOKUP($B252,基础扩展表!$E:$AG,MATCH(BD$2,基础扩展表!$E$1:$AG$1,0),FALSE)</f>
        <v>#N/A</v>
      </c>
      <c r="BE252" t="e">
        <f ca="1">VLOOKUP($B252,基础扩展表!$E:$AG,MATCH(BE$2,基础扩展表!$E$1:$AG$1,0),FALSE)</f>
        <v>#N/A</v>
      </c>
      <c r="BF252" t="e">
        <f ca="1">VLOOKUP($B252,基础扩展表!$E:$AG,MATCH(BF$2,基础扩展表!$E$1:$AG$1,0),FALSE)</f>
        <v>#N/A</v>
      </c>
      <c r="BG252" t="e">
        <f ca="1">VLOOKUP($B252,基础扩展表!$E:$AG,MATCH(BG$2,基础扩展表!$E$1:$AG$1,0),FALSE)</f>
        <v>#N/A</v>
      </c>
      <c r="BH252" t="e">
        <f ca="1">VLOOKUP($B252,基础扩展表!$E:$AG,MATCH(BH$2,基础扩展表!$E$1:$AG$1,0),FALSE)</f>
        <v>#N/A</v>
      </c>
      <c r="BI252" t="e">
        <f ca="1">VLOOKUP($B252,基础扩展表!$E:$AG,MATCH(BI$2,基础扩展表!$E$1:$AG$1,0),FALSE)</f>
        <v>#N/A</v>
      </c>
      <c r="BJ252" t="e">
        <f ca="1">VLOOKUP($B252,基础扩展表!$E:$AG,MATCH(BJ$2,基础扩展表!$E$1:$AG$1,0),FALSE)</f>
        <v>#N/A</v>
      </c>
      <c r="BK252" t="e">
        <f ca="1">VLOOKUP($B252,基础扩展表!$E:$AG,MATCH(BK$2,基础扩展表!$E$1:$AG$1,0),FALSE)</f>
        <v>#N/A</v>
      </c>
      <c r="BL252" t="e">
        <f ca="1">VLOOKUP($B252,基础扩展表!$E:$AG,MATCH(BL$2,基础扩展表!$E$1:$AG$1,0),FALSE)</f>
        <v>#N/A</v>
      </c>
      <c r="BM252" t="e">
        <f ca="1">VLOOKUP($B252,基础扩展表!$E:$AG,MATCH(BM$2,基础扩展表!$E$1:$AG$1,0),FALSE)</f>
        <v>#N/A</v>
      </c>
      <c r="BN252" t="e">
        <f ca="1">VLOOKUP($B252,基础扩展表!$E:$AG,MATCH(BN$2,基础扩展表!$E$1:$AG$1,0),FALSE)</f>
        <v>#N/A</v>
      </c>
      <c r="BO252" t="e">
        <f ca="1">VLOOKUP($B252,基础扩展表!$E:$AG,MATCH(BO$2,基础扩展表!$E$1:$AG$1,0),FALSE)</f>
        <v>#N/A</v>
      </c>
      <c r="BP252" t="e">
        <f ca="1">VLOOKUP($B252,基础扩展表!$E:$AG,MATCH(BP$2,基础扩展表!$E$1:$AG$1,0),FALSE)</f>
        <v>#N/A</v>
      </c>
      <c r="BR252" t="e">
        <f ca="1">VLOOKUP(C252,模型表!D:H,5,FALSE)</f>
        <v>#N/A</v>
      </c>
    </row>
    <row r="253" spans="2:70" x14ac:dyDescent="0.2">
      <c r="B253" t="str">
        <f t="array" aca="1" ref="B253" ca="1">INDEX(基础表!$Y:$Y,SMALL(IF(基础表!$Z:$Z=0,ROW(基础表!$Z:$Z),999),ROW(H247)))&amp;""</f>
        <v/>
      </c>
      <c r="C253" t="e">
        <f ca="1">VLOOKUP(VLOOKUP($B253,基础表!$E:$G,3,FALSE),模型表!$C:$D,2,FALSE)</f>
        <v>#N/A</v>
      </c>
      <c r="E253" t="e">
        <f ca="1">VLOOKUP($B253,基础表!$E:$G,3,FALSE)</f>
        <v>#N/A</v>
      </c>
      <c r="G253" t="e">
        <f ca="1">VLOOKUP($E253,模型表!$C:$G,5,FALSE)</f>
        <v>#N/A</v>
      </c>
      <c r="H253" t="e">
        <f ca="1">VLOOKUP($E253,模型表!$C:$F,4,FALSE)</f>
        <v>#N/A</v>
      </c>
      <c r="I253" t="e">
        <f ca="1">VLOOKUP($E253,模型表!$C:$J,8,FALSE)</f>
        <v>#N/A</v>
      </c>
      <c r="K253" t="str">
        <f t="shared" ca="1" si="38"/>
        <v/>
      </c>
      <c r="L253" t="str">
        <f t="shared" ca="1" si="39"/>
        <v/>
      </c>
      <c r="M253" t="str">
        <f t="shared" ca="1" si="40"/>
        <v/>
      </c>
      <c r="N253" t="str">
        <f t="shared" ca="1" si="41"/>
        <v/>
      </c>
      <c r="O253" t="str">
        <f t="shared" ca="1" si="47"/>
        <v/>
      </c>
      <c r="P253" t="str">
        <f t="shared" ca="1" si="42"/>
        <v/>
      </c>
      <c r="Q253" t="e">
        <f ca="1">VLOOKUP($E253,模型表!$C:$K,9,FALSE)</f>
        <v>#N/A</v>
      </c>
      <c r="S253" t="e">
        <f ca="1">IF(VLOOKUP($E253,模型表!$C:$L,6,FALSE)=0,"",VLOOKUP($E253,模型表!$C:$L,10,FALSE))</f>
        <v>#N/A</v>
      </c>
      <c r="U253" t="e">
        <f ca="1">VLOOKUP($E253,模型表!$C:$Q,11,FALSE)</f>
        <v>#N/A</v>
      </c>
      <c r="Y253" t="e">
        <f ca="1">IF(VLOOKUP($E253,模型表!$C:$N,12,FALSE)="Death",VLOOKUP($E253,模型表!$C:$Q,13,FALSE),"")</f>
        <v>#N/A</v>
      </c>
      <c r="Z253" t="str">
        <f ca="1">IF($B253="","",IF(VLOOKUP($E253,模型表!$C:$O,12,FALSE)="PBuff","["&amp;VLOOKUP($E253,模型表!$C:Q,13,FALSE)&amp;"]","[]"))</f>
        <v/>
      </c>
      <c r="AA253" t="e">
        <f ca="1">VLOOKUP($B253,基础扩展表!$E:$I,5,FALSE)</f>
        <v>#N/A</v>
      </c>
      <c r="AB253" t="e">
        <f ca="1">VLOOKUP($B253,基础扩展表!$E:$I,4,FALSE)</f>
        <v>#N/A</v>
      </c>
      <c r="AC253" t="e">
        <f ca="1">VLOOKUP($B253,基础表!$E:$T,16,FALSE)</f>
        <v>#N/A</v>
      </c>
      <c r="AD253" t="str">
        <f t="shared" ca="1" si="48"/>
        <v/>
      </c>
      <c r="AE253" t="str">
        <f t="shared" ca="1" si="43"/>
        <v/>
      </c>
      <c r="AF253" t="str">
        <f t="shared" ca="1" si="44"/>
        <v/>
      </c>
      <c r="AH253" t="e">
        <f ca="1">VLOOKUP($B253,基础表!$E:$R,14,FALSE)</f>
        <v>#N/A</v>
      </c>
      <c r="AI253" t="e">
        <f ca="1">VLOOKUP($B253,基础表!$E:$S,13,FALSE)</f>
        <v>#N/A</v>
      </c>
      <c r="AK253" t="e">
        <f ca="1">VLOOKUP($B253,基础表!$E:$H,4,FALSE)</f>
        <v>#N/A</v>
      </c>
      <c r="AN253" s="23" t="e">
        <f t="shared" ca="1" si="49"/>
        <v>#N/A</v>
      </c>
      <c r="AO253" s="23" t="str">
        <f t="shared" ca="1" si="45"/>
        <v/>
      </c>
      <c r="AP253" s="23" t="str">
        <f t="shared" ca="1" si="46"/>
        <v/>
      </c>
      <c r="AR253" t="e">
        <f ca="1">VLOOKUP($B253,基础表!$E:$J,4,FALSE)</f>
        <v>#N/A</v>
      </c>
      <c r="AS253" t="e">
        <f ca="1">VLOOKUP($B253,基础表!$E:$J,5,FALSE)</f>
        <v>#N/A</v>
      </c>
      <c r="AT253" t="e">
        <f ca="1">VLOOKUP($B253,基础表!$E:$J,6,FALSE)</f>
        <v>#N/A</v>
      </c>
      <c r="AU253" t="e">
        <f ca="1">VLOOKUP($B253,基础扩展表!$E:$AG,MATCH(AU$2,基础扩展表!$E$1:$AG$1,0),FALSE)</f>
        <v>#N/A</v>
      </c>
      <c r="AV253" t="e">
        <f ca="1">VLOOKUP($B253,基础扩展表!$E:$AG,MATCH(AV$2,基础扩展表!$E$1:$AG$1,0),FALSE)</f>
        <v>#N/A</v>
      </c>
      <c r="AW253" t="e">
        <f ca="1">VLOOKUP($B253,基础扩展表!$E:$AG,MATCH(AW$2,基础扩展表!$E$1:$AG$1,0),FALSE)</f>
        <v>#N/A</v>
      </c>
      <c r="AX253" t="e">
        <f ca="1">VLOOKUP($B253,基础扩展表!$E:$AG,MATCH(AX$2,基础扩展表!$E$1:$AG$1,0),FALSE)</f>
        <v>#N/A</v>
      </c>
      <c r="AY253" t="e">
        <f ca="1">VLOOKUP($B253,基础扩展表!$E:$AG,MATCH(AY$2,基础扩展表!$E$1:$AG$1,0),FALSE)</f>
        <v>#N/A</v>
      </c>
      <c r="AZ253" t="e">
        <f ca="1">VLOOKUP($B253,基础扩展表!$E:$AG,MATCH(AZ$2,基础扩展表!$E$1:$AG$1,0),FALSE)</f>
        <v>#N/A</v>
      </c>
      <c r="BA253" t="e">
        <f ca="1">VLOOKUP($B253,基础扩展表!$E:$AG,MATCH(BA$2,基础扩展表!$E$1:$AG$1,0),FALSE)</f>
        <v>#N/A</v>
      </c>
      <c r="BB253" t="e">
        <f ca="1">VLOOKUP($B253,基础扩展表!$E:$AG,MATCH(BB$2,基础扩展表!$E$1:$AG$1,0),FALSE)</f>
        <v>#N/A</v>
      </c>
      <c r="BC253" t="e">
        <f ca="1">VLOOKUP($B253,基础扩展表!$E:$AG,MATCH(BC$2,基础扩展表!$E$1:$AG$1,0),FALSE)</f>
        <v>#N/A</v>
      </c>
      <c r="BD253" t="e">
        <f ca="1">VLOOKUP($B253,基础扩展表!$E:$AG,MATCH(BD$2,基础扩展表!$E$1:$AG$1,0),FALSE)</f>
        <v>#N/A</v>
      </c>
      <c r="BE253" t="e">
        <f ca="1">VLOOKUP($B253,基础扩展表!$E:$AG,MATCH(BE$2,基础扩展表!$E$1:$AG$1,0),FALSE)</f>
        <v>#N/A</v>
      </c>
      <c r="BF253" t="e">
        <f ca="1">VLOOKUP($B253,基础扩展表!$E:$AG,MATCH(BF$2,基础扩展表!$E$1:$AG$1,0),FALSE)</f>
        <v>#N/A</v>
      </c>
      <c r="BG253" t="e">
        <f ca="1">VLOOKUP($B253,基础扩展表!$E:$AG,MATCH(BG$2,基础扩展表!$E$1:$AG$1,0),FALSE)</f>
        <v>#N/A</v>
      </c>
      <c r="BH253" t="e">
        <f ca="1">VLOOKUP($B253,基础扩展表!$E:$AG,MATCH(BH$2,基础扩展表!$E$1:$AG$1,0),FALSE)</f>
        <v>#N/A</v>
      </c>
      <c r="BI253" t="e">
        <f ca="1">VLOOKUP($B253,基础扩展表!$E:$AG,MATCH(BI$2,基础扩展表!$E$1:$AG$1,0),FALSE)</f>
        <v>#N/A</v>
      </c>
      <c r="BJ253" t="e">
        <f ca="1">VLOOKUP($B253,基础扩展表!$E:$AG,MATCH(BJ$2,基础扩展表!$E$1:$AG$1,0),FALSE)</f>
        <v>#N/A</v>
      </c>
      <c r="BK253" t="e">
        <f ca="1">VLOOKUP($B253,基础扩展表!$E:$AG,MATCH(BK$2,基础扩展表!$E$1:$AG$1,0),FALSE)</f>
        <v>#N/A</v>
      </c>
      <c r="BL253" t="e">
        <f ca="1">VLOOKUP($B253,基础扩展表!$E:$AG,MATCH(BL$2,基础扩展表!$E$1:$AG$1,0),FALSE)</f>
        <v>#N/A</v>
      </c>
      <c r="BM253" t="e">
        <f ca="1">VLOOKUP($B253,基础扩展表!$E:$AG,MATCH(BM$2,基础扩展表!$E$1:$AG$1,0),FALSE)</f>
        <v>#N/A</v>
      </c>
      <c r="BN253" t="e">
        <f ca="1">VLOOKUP($B253,基础扩展表!$E:$AG,MATCH(BN$2,基础扩展表!$E$1:$AG$1,0),FALSE)</f>
        <v>#N/A</v>
      </c>
      <c r="BO253" t="e">
        <f ca="1">VLOOKUP($B253,基础扩展表!$E:$AG,MATCH(BO$2,基础扩展表!$E$1:$AG$1,0),FALSE)</f>
        <v>#N/A</v>
      </c>
      <c r="BP253" t="e">
        <f ca="1">VLOOKUP($B253,基础扩展表!$E:$AG,MATCH(BP$2,基础扩展表!$E$1:$AG$1,0),FALSE)</f>
        <v>#N/A</v>
      </c>
      <c r="BR253" t="e">
        <f ca="1">VLOOKUP(C253,模型表!D:H,5,FALSE)</f>
        <v>#N/A</v>
      </c>
    </row>
    <row r="254" spans="2:70" x14ac:dyDescent="0.2">
      <c r="B254" t="str">
        <f t="array" aca="1" ref="B254" ca="1">INDEX(基础表!$Y:$Y,SMALL(IF(基础表!$Z:$Z=0,ROW(基础表!$Z:$Z),999),ROW(H248)))&amp;""</f>
        <v/>
      </c>
      <c r="C254" t="e">
        <f ca="1">VLOOKUP(VLOOKUP($B254,基础表!$E:$G,3,FALSE),模型表!$C:$D,2,FALSE)</f>
        <v>#N/A</v>
      </c>
      <c r="E254" t="e">
        <f ca="1">VLOOKUP($B254,基础表!$E:$G,3,FALSE)</f>
        <v>#N/A</v>
      </c>
      <c r="G254" t="e">
        <f ca="1">VLOOKUP($E254,模型表!$C:$G,5,FALSE)</f>
        <v>#N/A</v>
      </c>
      <c r="H254" t="e">
        <f ca="1">VLOOKUP($E254,模型表!$C:$F,4,FALSE)</f>
        <v>#N/A</v>
      </c>
      <c r="I254" t="e">
        <f ca="1">VLOOKUP($E254,模型表!$C:$J,8,FALSE)</f>
        <v>#N/A</v>
      </c>
      <c r="K254" t="str">
        <f t="shared" ca="1" si="38"/>
        <v/>
      </c>
      <c r="L254" t="str">
        <f t="shared" ca="1" si="39"/>
        <v/>
      </c>
      <c r="M254" t="str">
        <f t="shared" ca="1" si="40"/>
        <v/>
      </c>
      <c r="N254" t="str">
        <f t="shared" ca="1" si="41"/>
        <v/>
      </c>
      <c r="O254" t="str">
        <f t="shared" ca="1" si="47"/>
        <v/>
      </c>
      <c r="P254" t="str">
        <f t="shared" ca="1" si="42"/>
        <v/>
      </c>
      <c r="Q254" t="e">
        <f ca="1">VLOOKUP($E254,模型表!$C:$K,9,FALSE)</f>
        <v>#N/A</v>
      </c>
      <c r="S254" t="e">
        <f ca="1">IF(VLOOKUP($E254,模型表!$C:$L,6,FALSE)=0,"",VLOOKUP($E254,模型表!$C:$L,10,FALSE))</f>
        <v>#N/A</v>
      </c>
      <c r="U254" t="e">
        <f ca="1">VLOOKUP($E254,模型表!$C:$Q,11,FALSE)</f>
        <v>#N/A</v>
      </c>
      <c r="Y254" t="e">
        <f ca="1">IF(VLOOKUP($E254,模型表!$C:$N,12,FALSE)="Death",VLOOKUP($E254,模型表!$C:$Q,13,FALSE),"")</f>
        <v>#N/A</v>
      </c>
      <c r="Z254" t="str">
        <f ca="1">IF($B254="","",IF(VLOOKUP($E254,模型表!$C:$O,12,FALSE)="PBuff","["&amp;VLOOKUP($E254,模型表!$C:Q,13,FALSE)&amp;"]","[]"))</f>
        <v/>
      </c>
      <c r="AA254" t="e">
        <f ca="1">VLOOKUP($B254,基础扩展表!$E:$I,5,FALSE)</f>
        <v>#N/A</v>
      </c>
      <c r="AB254" t="e">
        <f ca="1">VLOOKUP($B254,基础扩展表!$E:$I,4,FALSE)</f>
        <v>#N/A</v>
      </c>
      <c r="AC254" t="e">
        <f ca="1">VLOOKUP($B254,基础表!$E:$T,16,FALSE)</f>
        <v>#N/A</v>
      </c>
      <c r="AD254" t="str">
        <f t="shared" ca="1" si="48"/>
        <v/>
      </c>
      <c r="AE254" t="str">
        <f t="shared" ca="1" si="43"/>
        <v/>
      </c>
      <c r="AF254" t="str">
        <f t="shared" ca="1" si="44"/>
        <v/>
      </c>
      <c r="AH254" t="e">
        <f ca="1">VLOOKUP($B254,基础表!$E:$R,14,FALSE)</f>
        <v>#N/A</v>
      </c>
      <c r="AI254" t="e">
        <f ca="1">VLOOKUP($B254,基础表!$E:$S,13,FALSE)</f>
        <v>#N/A</v>
      </c>
      <c r="AK254" t="e">
        <f ca="1">VLOOKUP($B254,基础表!$E:$H,4,FALSE)</f>
        <v>#N/A</v>
      </c>
      <c r="AN254" s="23" t="e">
        <f t="shared" ca="1" si="49"/>
        <v>#N/A</v>
      </c>
      <c r="AO254" s="23" t="str">
        <f t="shared" ca="1" si="45"/>
        <v/>
      </c>
      <c r="AP254" s="23" t="str">
        <f t="shared" ca="1" si="46"/>
        <v/>
      </c>
      <c r="AR254" t="e">
        <f ca="1">VLOOKUP($B254,基础表!$E:$J,4,FALSE)</f>
        <v>#N/A</v>
      </c>
      <c r="AS254" t="e">
        <f ca="1">VLOOKUP($B254,基础表!$E:$J,5,FALSE)</f>
        <v>#N/A</v>
      </c>
      <c r="AT254" t="e">
        <f ca="1">VLOOKUP($B254,基础表!$E:$J,6,FALSE)</f>
        <v>#N/A</v>
      </c>
      <c r="AU254" t="e">
        <f ca="1">VLOOKUP($B254,基础扩展表!$E:$AG,MATCH(AU$2,基础扩展表!$E$1:$AG$1,0),FALSE)</f>
        <v>#N/A</v>
      </c>
      <c r="AV254" t="e">
        <f ca="1">VLOOKUP($B254,基础扩展表!$E:$AG,MATCH(AV$2,基础扩展表!$E$1:$AG$1,0),FALSE)</f>
        <v>#N/A</v>
      </c>
      <c r="AW254" t="e">
        <f ca="1">VLOOKUP($B254,基础扩展表!$E:$AG,MATCH(AW$2,基础扩展表!$E$1:$AG$1,0),FALSE)</f>
        <v>#N/A</v>
      </c>
      <c r="AX254" t="e">
        <f ca="1">VLOOKUP($B254,基础扩展表!$E:$AG,MATCH(AX$2,基础扩展表!$E$1:$AG$1,0),FALSE)</f>
        <v>#N/A</v>
      </c>
      <c r="AY254" t="e">
        <f ca="1">VLOOKUP($B254,基础扩展表!$E:$AG,MATCH(AY$2,基础扩展表!$E$1:$AG$1,0),FALSE)</f>
        <v>#N/A</v>
      </c>
      <c r="AZ254" t="e">
        <f ca="1">VLOOKUP($B254,基础扩展表!$E:$AG,MATCH(AZ$2,基础扩展表!$E$1:$AG$1,0),FALSE)</f>
        <v>#N/A</v>
      </c>
      <c r="BA254" t="e">
        <f ca="1">VLOOKUP($B254,基础扩展表!$E:$AG,MATCH(BA$2,基础扩展表!$E$1:$AG$1,0),FALSE)</f>
        <v>#N/A</v>
      </c>
      <c r="BB254" t="e">
        <f ca="1">VLOOKUP($B254,基础扩展表!$E:$AG,MATCH(BB$2,基础扩展表!$E$1:$AG$1,0),FALSE)</f>
        <v>#N/A</v>
      </c>
      <c r="BC254" t="e">
        <f ca="1">VLOOKUP($B254,基础扩展表!$E:$AG,MATCH(BC$2,基础扩展表!$E$1:$AG$1,0),FALSE)</f>
        <v>#N/A</v>
      </c>
      <c r="BD254" t="e">
        <f ca="1">VLOOKUP($B254,基础扩展表!$E:$AG,MATCH(BD$2,基础扩展表!$E$1:$AG$1,0),FALSE)</f>
        <v>#N/A</v>
      </c>
      <c r="BE254" t="e">
        <f ca="1">VLOOKUP($B254,基础扩展表!$E:$AG,MATCH(BE$2,基础扩展表!$E$1:$AG$1,0),FALSE)</f>
        <v>#N/A</v>
      </c>
      <c r="BF254" t="e">
        <f ca="1">VLOOKUP($B254,基础扩展表!$E:$AG,MATCH(BF$2,基础扩展表!$E$1:$AG$1,0),FALSE)</f>
        <v>#N/A</v>
      </c>
      <c r="BG254" t="e">
        <f ca="1">VLOOKUP($B254,基础扩展表!$E:$AG,MATCH(BG$2,基础扩展表!$E$1:$AG$1,0),FALSE)</f>
        <v>#N/A</v>
      </c>
      <c r="BH254" t="e">
        <f ca="1">VLOOKUP($B254,基础扩展表!$E:$AG,MATCH(BH$2,基础扩展表!$E$1:$AG$1,0),FALSE)</f>
        <v>#N/A</v>
      </c>
      <c r="BI254" t="e">
        <f ca="1">VLOOKUP($B254,基础扩展表!$E:$AG,MATCH(BI$2,基础扩展表!$E$1:$AG$1,0),FALSE)</f>
        <v>#N/A</v>
      </c>
      <c r="BJ254" t="e">
        <f ca="1">VLOOKUP($B254,基础扩展表!$E:$AG,MATCH(BJ$2,基础扩展表!$E$1:$AG$1,0),FALSE)</f>
        <v>#N/A</v>
      </c>
      <c r="BK254" t="e">
        <f ca="1">VLOOKUP($B254,基础扩展表!$E:$AG,MATCH(BK$2,基础扩展表!$E$1:$AG$1,0),FALSE)</f>
        <v>#N/A</v>
      </c>
      <c r="BL254" t="e">
        <f ca="1">VLOOKUP($B254,基础扩展表!$E:$AG,MATCH(BL$2,基础扩展表!$E$1:$AG$1,0),FALSE)</f>
        <v>#N/A</v>
      </c>
      <c r="BM254" t="e">
        <f ca="1">VLOOKUP($B254,基础扩展表!$E:$AG,MATCH(BM$2,基础扩展表!$E$1:$AG$1,0),FALSE)</f>
        <v>#N/A</v>
      </c>
      <c r="BN254" t="e">
        <f ca="1">VLOOKUP($B254,基础扩展表!$E:$AG,MATCH(BN$2,基础扩展表!$E$1:$AG$1,0),FALSE)</f>
        <v>#N/A</v>
      </c>
      <c r="BO254" t="e">
        <f ca="1">VLOOKUP($B254,基础扩展表!$E:$AG,MATCH(BO$2,基础扩展表!$E$1:$AG$1,0),FALSE)</f>
        <v>#N/A</v>
      </c>
      <c r="BP254" t="e">
        <f ca="1">VLOOKUP($B254,基础扩展表!$E:$AG,MATCH(BP$2,基础扩展表!$E$1:$AG$1,0),FALSE)</f>
        <v>#N/A</v>
      </c>
      <c r="BR254" t="e">
        <f ca="1">VLOOKUP(C254,模型表!D:H,5,FALSE)</f>
        <v>#N/A</v>
      </c>
    </row>
    <row r="255" spans="2:70" x14ac:dyDescent="0.2">
      <c r="B255" t="str">
        <f t="array" aca="1" ref="B255" ca="1">INDEX(基础表!$Y:$Y,SMALL(IF(基础表!$Z:$Z=0,ROW(基础表!$Z:$Z),999),ROW(H249)))&amp;""</f>
        <v/>
      </c>
      <c r="C255" t="e">
        <f ca="1">VLOOKUP(VLOOKUP($B255,基础表!$E:$G,3,FALSE),模型表!$C:$D,2,FALSE)</f>
        <v>#N/A</v>
      </c>
      <c r="E255" t="e">
        <f ca="1">VLOOKUP($B255,基础表!$E:$G,3,FALSE)</f>
        <v>#N/A</v>
      </c>
      <c r="G255" t="e">
        <f ca="1">VLOOKUP($E255,模型表!$C:$G,5,FALSE)</f>
        <v>#N/A</v>
      </c>
      <c r="H255" t="e">
        <f ca="1">VLOOKUP($E255,模型表!$C:$F,4,FALSE)</f>
        <v>#N/A</v>
      </c>
      <c r="I255" t="e">
        <f ca="1">VLOOKUP($E255,模型表!$C:$J,8,FALSE)</f>
        <v>#N/A</v>
      </c>
      <c r="K255" t="str">
        <f t="shared" ca="1" si="38"/>
        <v/>
      </c>
      <c r="L255" t="str">
        <f t="shared" ca="1" si="39"/>
        <v/>
      </c>
      <c r="M255" t="str">
        <f t="shared" ca="1" si="40"/>
        <v/>
      </c>
      <c r="N255" t="str">
        <f t="shared" ca="1" si="41"/>
        <v/>
      </c>
      <c r="O255" t="str">
        <f t="shared" ca="1" si="47"/>
        <v/>
      </c>
      <c r="P255" t="str">
        <f t="shared" ca="1" si="42"/>
        <v/>
      </c>
      <c r="Q255" t="e">
        <f ca="1">VLOOKUP($E255,模型表!$C:$K,9,FALSE)</f>
        <v>#N/A</v>
      </c>
      <c r="S255" t="e">
        <f ca="1">IF(VLOOKUP($E255,模型表!$C:$L,6,FALSE)=0,"",VLOOKUP($E255,模型表!$C:$L,10,FALSE))</f>
        <v>#N/A</v>
      </c>
      <c r="U255" t="e">
        <f ca="1">VLOOKUP($E255,模型表!$C:$Q,11,FALSE)</f>
        <v>#N/A</v>
      </c>
      <c r="Y255" t="e">
        <f ca="1">IF(VLOOKUP($E255,模型表!$C:$N,12,FALSE)="Death",VLOOKUP($E255,模型表!$C:$Q,13,FALSE),"")</f>
        <v>#N/A</v>
      </c>
      <c r="Z255" t="str">
        <f ca="1">IF($B255="","",IF(VLOOKUP($E255,模型表!$C:$O,12,FALSE)="PBuff","["&amp;VLOOKUP($E255,模型表!$C:Q,13,FALSE)&amp;"]","[]"))</f>
        <v/>
      </c>
      <c r="AA255" t="e">
        <f ca="1">VLOOKUP($B255,基础扩展表!$E:$I,5,FALSE)</f>
        <v>#N/A</v>
      </c>
      <c r="AB255" t="e">
        <f ca="1">VLOOKUP($B255,基础扩展表!$E:$I,4,FALSE)</f>
        <v>#N/A</v>
      </c>
      <c r="AC255" t="e">
        <f ca="1">VLOOKUP($B255,基础表!$E:$T,16,FALSE)</f>
        <v>#N/A</v>
      </c>
      <c r="AD255" t="str">
        <f t="shared" ca="1" si="48"/>
        <v/>
      </c>
      <c r="AE255" t="str">
        <f t="shared" ca="1" si="43"/>
        <v/>
      </c>
      <c r="AF255" t="str">
        <f t="shared" ca="1" si="44"/>
        <v/>
      </c>
      <c r="AH255" t="e">
        <f ca="1">VLOOKUP($B255,基础表!$E:$R,14,FALSE)</f>
        <v>#N/A</v>
      </c>
      <c r="AI255" t="e">
        <f ca="1">VLOOKUP($B255,基础表!$E:$S,13,FALSE)</f>
        <v>#N/A</v>
      </c>
      <c r="AK255" t="e">
        <f ca="1">VLOOKUP($B255,基础表!$E:$H,4,FALSE)</f>
        <v>#N/A</v>
      </c>
      <c r="AN255" s="23" t="e">
        <f t="shared" ca="1" si="49"/>
        <v>#N/A</v>
      </c>
      <c r="AO255" s="23" t="str">
        <f t="shared" ca="1" si="45"/>
        <v/>
      </c>
      <c r="AP255" s="23" t="str">
        <f t="shared" ca="1" si="46"/>
        <v/>
      </c>
      <c r="AR255" t="e">
        <f ca="1">VLOOKUP($B255,基础表!$E:$J,4,FALSE)</f>
        <v>#N/A</v>
      </c>
      <c r="AS255" t="e">
        <f ca="1">VLOOKUP($B255,基础表!$E:$J,5,FALSE)</f>
        <v>#N/A</v>
      </c>
      <c r="AT255" t="e">
        <f ca="1">VLOOKUP($B255,基础表!$E:$J,6,FALSE)</f>
        <v>#N/A</v>
      </c>
      <c r="AU255" t="e">
        <f ca="1">VLOOKUP($B255,基础扩展表!$E:$AG,MATCH(AU$2,基础扩展表!$E$1:$AG$1,0),FALSE)</f>
        <v>#N/A</v>
      </c>
      <c r="AV255" t="e">
        <f ca="1">VLOOKUP($B255,基础扩展表!$E:$AG,MATCH(AV$2,基础扩展表!$E$1:$AG$1,0),FALSE)</f>
        <v>#N/A</v>
      </c>
      <c r="AW255" t="e">
        <f ca="1">VLOOKUP($B255,基础扩展表!$E:$AG,MATCH(AW$2,基础扩展表!$E$1:$AG$1,0),FALSE)</f>
        <v>#N/A</v>
      </c>
      <c r="AX255" t="e">
        <f ca="1">VLOOKUP($B255,基础扩展表!$E:$AG,MATCH(AX$2,基础扩展表!$E$1:$AG$1,0),FALSE)</f>
        <v>#N/A</v>
      </c>
      <c r="AY255" t="e">
        <f ca="1">VLOOKUP($B255,基础扩展表!$E:$AG,MATCH(AY$2,基础扩展表!$E$1:$AG$1,0),FALSE)</f>
        <v>#N/A</v>
      </c>
      <c r="AZ255" t="e">
        <f ca="1">VLOOKUP($B255,基础扩展表!$E:$AG,MATCH(AZ$2,基础扩展表!$E$1:$AG$1,0),FALSE)</f>
        <v>#N/A</v>
      </c>
      <c r="BA255" t="e">
        <f ca="1">VLOOKUP($B255,基础扩展表!$E:$AG,MATCH(BA$2,基础扩展表!$E$1:$AG$1,0),FALSE)</f>
        <v>#N/A</v>
      </c>
      <c r="BB255" t="e">
        <f ca="1">VLOOKUP($B255,基础扩展表!$E:$AG,MATCH(BB$2,基础扩展表!$E$1:$AG$1,0),FALSE)</f>
        <v>#N/A</v>
      </c>
      <c r="BC255" t="e">
        <f ca="1">VLOOKUP($B255,基础扩展表!$E:$AG,MATCH(BC$2,基础扩展表!$E$1:$AG$1,0),FALSE)</f>
        <v>#N/A</v>
      </c>
      <c r="BD255" t="e">
        <f ca="1">VLOOKUP($B255,基础扩展表!$E:$AG,MATCH(BD$2,基础扩展表!$E$1:$AG$1,0),FALSE)</f>
        <v>#N/A</v>
      </c>
      <c r="BE255" t="e">
        <f ca="1">VLOOKUP($B255,基础扩展表!$E:$AG,MATCH(BE$2,基础扩展表!$E$1:$AG$1,0),FALSE)</f>
        <v>#N/A</v>
      </c>
      <c r="BF255" t="e">
        <f ca="1">VLOOKUP($B255,基础扩展表!$E:$AG,MATCH(BF$2,基础扩展表!$E$1:$AG$1,0),FALSE)</f>
        <v>#N/A</v>
      </c>
      <c r="BG255" t="e">
        <f ca="1">VLOOKUP($B255,基础扩展表!$E:$AG,MATCH(BG$2,基础扩展表!$E$1:$AG$1,0),FALSE)</f>
        <v>#N/A</v>
      </c>
      <c r="BH255" t="e">
        <f ca="1">VLOOKUP($B255,基础扩展表!$E:$AG,MATCH(BH$2,基础扩展表!$E$1:$AG$1,0),FALSE)</f>
        <v>#N/A</v>
      </c>
      <c r="BI255" t="e">
        <f ca="1">VLOOKUP($B255,基础扩展表!$E:$AG,MATCH(BI$2,基础扩展表!$E$1:$AG$1,0),FALSE)</f>
        <v>#N/A</v>
      </c>
      <c r="BJ255" t="e">
        <f ca="1">VLOOKUP($B255,基础扩展表!$E:$AG,MATCH(BJ$2,基础扩展表!$E$1:$AG$1,0),FALSE)</f>
        <v>#N/A</v>
      </c>
      <c r="BK255" t="e">
        <f ca="1">VLOOKUP($B255,基础扩展表!$E:$AG,MATCH(BK$2,基础扩展表!$E$1:$AG$1,0),FALSE)</f>
        <v>#N/A</v>
      </c>
      <c r="BL255" t="e">
        <f ca="1">VLOOKUP($B255,基础扩展表!$E:$AG,MATCH(BL$2,基础扩展表!$E$1:$AG$1,0),FALSE)</f>
        <v>#N/A</v>
      </c>
      <c r="BM255" t="e">
        <f ca="1">VLOOKUP($B255,基础扩展表!$E:$AG,MATCH(BM$2,基础扩展表!$E$1:$AG$1,0),FALSE)</f>
        <v>#N/A</v>
      </c>
      <c r="BN255" t="e">
        <f ca="1">VLOOKUP($B255,基础扩展表!$E:$AG,MATCH(BN$2,基础扩展表!$E$1:$AG$1,0),FALSE)</f>
        <v>#N/A</v>
      </c>
      <c r="BO255" t="e">
        <f ca="1">VLOOKUP($B255,基础扩展表!$E:$AG,MATCH(BO$2,基础扩展表!$E$1:$AG$1,0),FALSE)</f>
        <v>#N/A</v>
      </c>
      <c r="BP255" t="e">
        <f ca="1">VLOOKUP($B255,基础扩展表!$E:$AG,MATCH(BP$2,基础扩展表!$E$1:$AG$1,0),FALSE)</f>
        <v>#N/A</v>
      </c>
      <c r="BR255" t="e">
        <f ca="1">VLOOKUP(C255,模型表!D:H,5,FALSE)</f>
        <v>#N/A</v>
      </c>
    </row>
    <row r="256" spans="2:70" x14ac:dyDescent="0.2">
      <c r="B256" t="str">
        <f t="array" aca="1" ref="B256" ca="1">INDEX(基础表!$Y:$Y,SMALL(IF(基础表!$Z:$Z=0,ROW(基础表!$Z:$Z),999),ROW(H250)))&amp;""</f>
        <v/>
      </c>
      <c r="C256" t="e">
        <f ca="1">VLOOKUP(VLOOKUP($B256,基础表!$E:$G,3,FALSE),模型表!$C:$D,2,FALSE)</f>
        <v>#N/A</v>
      </c>
      <c r="E256" t="e">
        <f ca="1">VLOOKUP($B256,基础表!$E:$G,3,FALSE)</f>
        <v>#N/A</v>
      </c>
      <c r="G256" t="e">
        <f ca="1">VLOOKUP($E256,模型表!$C:$G,5,FALSE)</f>
        <v>#N/A</v>
      </c>
      <c r="H256" t="e">
        <f ca="1">VLOOKUP($E256,模型表!$C:$F,4,FALSE)</f>
        <v>#N/A</v>
      </c>
      <c r="I256" t="e">
        <f ca="1">VLOOKUP($E256,模型表!$C:$J,8,FALSE)</f>
        <v>#N/A</v>
      </c>
      <c r="K256" t="str">
        <f t="shared" ca="1" si="38"/>
        <v/>
      </c>
      <c r="L256" t="str">
        <f t="shared" ca="1" si="39"/>
        <v/>
      </c>
      <c r="M256" t="str">
        <f t="shared" ca="1" si="40"/>
        <v/>
      </c>
      <c r="N256" t="str">
        <f t="shared" ca="1" si="41"/>
        <v/>
      </c>
      <c r="O256" t="str">
        <f t="shared" ca="1" si="47"/>
        <v/>
      </c>
      <c r="P256" t="str">
        <f t="shared" ca="1" si="42"/>
        <v/>
      </c>
      <c r="Q256" t="e">
        <f ca="1">VLOOKUP($E256,模型表!$C:$K,9,FALSE)</f>
        <v>#N/A</v>
      </c>
      <c r="S256" t="e">
        <f ca="1">IF(VLOOKUP($E256,模型表!$C:$L,6,FALSE)=0,"",VLOOKUP($E256,模型表!$C:$L,10,FALSE))</f>
        <v>#N/A</v>
      </c>
      <c r="U256" t="e">
        <f ca="1">VLOOKUP($E256,模型表!$C:$Q,11,FALSE)</f>
        <v>#N/A</v>
      </c>
      <c r="Y256" t="e">
        <f ca="1">IF(VLOOKUP($E256,模型表!$C:$N,12,FALSE)="Death",VLOOKUP($E256,模型表!$C:$Q,13,FALSE),"")</f>
        <v>#N/A</v>
      </c>
      <c r="Z256" t="str">
        <f ca="1">IF($B256="","",IF(VLOOKUP($E256,模型表!$C:$O,12,FALSE)="PBuff","["&amp;VLOOKUP($E256,模型表!$C:Q,13,FALSE)&amp;"]","[]"))</f>
        <v/>
      </c>
      <c r="AA256" t="e">
        <f ca="1">VLOOKUP($B256,基础扩展表!$E:$I,5,FALSE)</f>
        <v>#N/A</v>
      </c>
      <c r="AB256" t="e">
        <f ca="1">VLOOKUP($B256,基础扩展表!$E:$I,4,FALSE)</f>
        <v>#N/A</v>
      </c>
      <c r="AC256" t="e">
        <f ca="1">VLOOKUP($B256,基础表!$E:$T,16,FALSE)</f>
        <v>#N/A</v>
      </c>
      <c r="AD256" t="str">
        <f t="shared" ca="1" si="48"/>
        <v/>
      </c>
      <c r="AE256" t="str">
        <f t="shared" ca="1" si="43"/>
        <v/>
      </c>
      <c r="AF256" t="str">
        <f t="shared" ca="1" si="44"/>
        <v/>
      </c>
      <c r="AH256" t="e">
        <f ca="1">VLOOKUP($B256,基础表!$E:$R,14,FALSE)</f>
        <v>#N/A</v>
      </c>
      <c r="AI256" t="e">
        <f ca="1">VLOOKUP($B256,基础表!$E:$S,13,FALSE)</f>
        <v>#N/A</v>
      </c>
      <c r="AK256" t="e">
        <f ca="1">VLOOKUP($B256,基础表!$E:$H,4,FALSE)</f>
        <v>#N/A</v>
      </c>
      <c r="AN256" s="23" t="e">
        <f t="shared" ca="1" si="49"/>
        <v>#N/A</v>
      </c>
      <c r="AO256" s="23" t="str">
        <f t="shared" ca="1" si="45"/>
        <v/>
      </c>
      <c r="AP256" s="23" t="str">
        <f t="shared" ca="1" si="46"/>
        <v/>
      </c>
      <c r="AR256" t="e">
        <f ca="1">VLOOKUP($B256,基础表!$E:$J,4,FALSE)</f>
        <v>#N/A</v>
      </c>
      <c r="AS256" t="e">
        <f ca="1">VLOOKUP($B256,基础表!$E:$J,5,FALSE)</f>
        <v>#N/A</v>
      </c>
      <c r="AT256" t="e">
        <f ca="1">VLOOKUP($B256,基础表!$E:$J,6,FALSE)</f>
        <v>#N/A</v>
      </c>
      <c r="AU256" t="e">
        <f ca="1">VLOOKUP($B256,基础扩展表!$E:$AG,MATCH(AU$2,基础扩展表!$E$1:$AG$1,0),FALSE)</f>
        <v>#N/A</v>
      </c>
      <c r="AV256" t="e">
        <f ca="1">VLOOKUP($B256,基础扩展表!$E:$AG,MATCH(AV$2,基础扩展表!$E$1:$AG$1,0),FALSE)</f>
        <v>#N/A</v>
      </c>
      <c r="AW256" t="e">
        <f ca="1">VLOOKUP($B256,基础扩展表!$E:$AG,MATCH(AW$2,基础扩展表!$E$1:$AG$1,0),FALSE)</f>
        <v>#N/A</v>
      </c>
      <c r="AX256" t="e">
        <f ca="1">VLOOKUP($B256,基础扩展表!$E:$AG,MATCH(AX$2,基础扩展表!$E$1:$AG$1,0),FALSE)</f>
        <v>#N/A</v>
      </c>
      <c r="AY256" t="e">
        <f ca="1">VLOOKUP($B256,基础扩展表!$E:$AG,MATCH(AY$2,基础扩展表!$E$1:$AG$1,0),FALSE)</f>
        <v>#N/A</v>
      </c>
      <c r="AZ256" t="e">
        <f ca="1">VLOOKUP($B256,基础扩展表!$E:$AG,MATCH(AZ$2,基础扩展表!$E$1:$AG$1,0),FALSE)</f>
        <v>#N/A</v>
      </c>
      <c r="BA256" t="e">
        <f ca="1">VLOOKUP($B256,基础扩展表!$E:$AG,MATCH(BA$2,基础扩展表!$E$1:$AG$1,0),FALSE)</f>
        <v>#N/A</v>
      </c>
      <c r="BB256" t="e">
        <f ca="1">VLOOKUP($B256,基础扩展表!$E:$AG,MATCH(BB$2,基础扩展表!$E$1:$AG$1,0),FALSE)</f>
        <v>#N/A</v>
      </c>
      <c r="BC256" t="e">
        <f ca="1">VLOOKUP($B256,基础扩展表!$E:$AG,MATCH(BC$2,基础扩展表!$E$1:$AG$1,0),FALSE)</f>
        <v>#N/A</v>
      </c>
      <c r="BD256" t="e">
        <f ca="1">VLOOKUP($B256,基础扩展表!$E:$AG,MATCH(BD$2,基础扩展表!$E$1:$AG$1,0),FALSE)</f>
        <v>#N/A</v>
      </c>
      <c r="BE256" t="e">
        <f ca="1">VLOOKUP($B256,基础扩展表!$E:$AG,MATCH(BE$2,基础扩展表!$E$1:$AG$1,0),FALSE)</f>
        <v>#N/A</v>
      </c>
      <c r="BF256" t="e">
        <f ca="1">VLOOKUP($B256,基础扩展表!$E:$AG,MATCH(BF$2,基础扩展表!$E$1:$AG$1,0),FALSE)</f>
        <v>#N/A</v>
      </c>
      <c r="BG256" t="e">
        <f ca="1">VLOOKUP($B256,基础扩展表!$E:$AG,MATCH(BG$2,基础扩展表!$E$1:$AG$1,0),FALSE)</f>
        <v>#N/A</v>
      </c>
      <c r="BH256" t="e">
        <f ca="1">VLOOKUP($B256,基础扩展表!$E:$AG,MATCH(BH$2,基础扩展表!$E$1:$AG$1,0),FALSE)</f>
        <v>#N/A</v>
      </c>
      <c r="BI256" t="e">
        <f ca="1">VLOOKUP($B256,基础扩展表!$E:$AG,MATCH(BI$2,基础扩展表!$E$1:$AG$1,0),FALSE)</f>
        <v>#N/A</v>
      </c>
      <c r="BJ256" t="e">
        <f ca="1">VLOOKUP($B256,基础扩展表!$E:$AG,MATCH(BJ$2,基础扩展表!$E$1:$AG$1,0),FALSE)</f>
        <v>#N/A</v>
      </c>
      <c r="BK256" t="e">
        <f ca="1">VLOOKUP($B256,基础扩展表!$E:$AG,MATCH(BK$2,基础扩展表!$E$1:$AG$1,0),FALSE)</f>
        <v>#N/A</v>
      </c>
      <c r="BL256" t="e">
        <f ca="1">VLOOKUP($B256,基础扩展表!$E:$AG,MATCH(BL$2,基础扩展表!$E$1:$AG$1,0),FALSE)</f>
        <v>#N/A</v>
      </c>
      <c r="BM256" t="e">
        <f ca="1">VLOOKUP($B256,基础扩展表!$E:$AG,MATCH(BM$2,基础扩展表!$E$1:$AG$1,0),FALSE)</f>
        <v>#N/A</v>
      </c>
      <c r="BN256" t="e">
        <f ca="1">VLOOKUP($B256,基础扩展表!$E:$AG,MATCH(BN$2,基础扩展表!$E$1:$AG$1,0),FALSE)</f>
        <v>#N/A</v>
      </c>
      <c r="BO256" t="e">
        <f ca="1">VLOOKUP($B256,基础扩展表!$E:$AG,MATCH(BO$2,基础扩展表!$E$1:$AG$1,0),FALSE)</f>
        <v>#N/A</v>
      </c>
      <c r="BP256" t="e">
        <f ca="1">VLOOKUP($B256,基础扩展表!$E:$AG,MATCH(BP$2,基础扩展表!$E$1:$AG$1,0),FALSE)</f>
        <v>#N/A</v>
      </c>
      <c r="BR256" t="e">
        <f ca="1">VLOOKUP(C256,模型表!D:H,5,FALSE)</f>
        <v>#N/A</v>
      </c>
    </row>
    <row r="257" spans="2:70" x14ac:dyDescent="0.2">
      <c r="B257" t="str">
        <f t="array" aca="1" ref="B257" ca="1">INDEX(基础表!$Y:$Y,SMALL(IF(基础表!$Z:$Z=0,ROW(基础表!$Z:$Z),999),ROW(H251)))&amp;""</f>
        <v/>
      </c>
      <c r="C257" t="e">
        <f ca="1">VLOOKUP(VLOOKUP($B257,基础表!$E:$G,3,FALSE),模型表!$C:$D,2,FALSE)</f>
        <v>#N/A</v>
      </c>
      <c r="E257" t="e">
        <f ca="1">VLOOKUP($B257,基础表!$E:$G,3,FALSE)</f>
        <v>#N/A</v>
      </c>
      <c r="G257" t="e">
        <f ca="1">VLOOKUP($E257,模型表!$C:$G,5,FALSE)</f>
        <v>#N/A</v>
      </c>
      <c r="H257" t="e">
        <f ca="1">VLOOKUP($E257,模型表!$C:$F,4,FALSE)</f>
        <v>#N/A</v>
      </c>
      <c r="I257" t="e">
        <f ca="1">VLOOKUP($E257,模型表!$C:$J,8,FALSE)</f>
        <v>#N/A</v>
      </c>
      <c r="K257" t="str">
        <f t="shared" ca="1" si="38"/>
        <v/>
      </c>
      <c r="L257" t="str">
        <f t="shared" ca="1" si="39"/>
        <v/>
      </c>
      <c r="M257" t="str">
        <f t="shared" ca="1" si="40"/>
        <v/>
      </c>
      <c r="N257" t="str">
        <f t="shared" ca="1" si="41"/>
        <v/>
      </c>
      <c r="O257" t="str">
        <f t="shared" ca="1" si="47"/>
        <v/>
      </c>
      <c r="P257" t="str">
        <f t="shared" ca="1" si="42"/>
        <v/>
      </c>
      <c r="Q257" t="e">
        <f ca="1">VLOOKUP($E257,模型表!$C:$K,9,FALSE)</f>
        <v>#N/A</v>
      </c>
      <c r="S257" t="e">
        <f ca="1">IF(VLOOKUP($E257,模型表!$C:$L,6,FALSE)=0,"",VLOOKUP($E257,模型表!$C:$L,10,FALSE))</f>
        <v>#N/A</v>
      </c>
      <c r="U257" t="e">
        <f ca="1">VLOOKUP($E257,模型表!$C:$Q,11,FALSE)</f>
        <v>#N/A</v>
      </c>
      <c r="Y257" t="e">
        <f ca="1">IF(VLOOKUP($E257,模型表!$C:$N,12,FALSE)="Death",VLOOKUP($E257,模型表!$C:$Q,13,FALSE),"")</f>
        <v>#N/A</v>
      </c>
      <c r="Z257" t="str">
        <f ca="1">IF($B257="","",IF(VLOOKUP($E257,模型表!$C:$O,12,FALSE)="PBuff","["&amp;VLOOKUP($E257,模型表!$C:Q,13,FALSE)&amp;"]","[]"))</f>
        <v/>
      </c>
      <c r="AA257" t="e">
        <f ca="1">VLOOKUP($B257,基础扩展表!$E:$I,5,FALSE)</f>
        <v>#N/A</v>
      </c>
      <c r="AB257" t="e">
        <f ca="1">VLOOKUP($B257,基础扩展表!$E:$I,4,FALSE)</f>
        <v>#N/A</v>
      </c>
      <c r="AC257" t="e">
        <f ca="1">VLOOKUP($B257,基础表!$E:$T,16,FALSE)</f>
        <v>#N/A</v>
      </c>
      <c r="AD257" t="str">
        <f t="shared" ca="1" si="48"/>
        <v/>
      </c>
      <c r="AE257" t="str">
        <f t="shared" ca="1" si="43"/>
        <v/>
      </c>
      <c r="AF257" t="str">
        <f t="shared" ca="1" si="44"/>
        <v/>
      </c>
      <c r="AH257" t="e">
        <f ca="1">VLOOKUP($B257,基础表!$E:$R,14,FALSE)</f>
        <v>#N/A</v>
      </c>
      <c r="AI257" t="e">
        <f ca="1">VLOOKUP($B257,基础表!$E:$S,13,FALSE)</f>
        <v>#N/A</v>
      </c>
      <c r="AK257" t="e">
        <f ca="1">VLOOKUP($B257,基础表!$E:$H,4,FALSE)</f>
        <v>#N/A</v>
      </c>
      <c r="AN257" s="23" t="e">
        <f t="shared" ca="1" si="49"/>
        <v>#N/A</v>
      </c>
      <c r="AO257" s="23" t="str">
        <f t="shared" ca="1" si="45"/>
        <v/>
      </c>
      <c r="AP257" s="23" t="str">
        <f t="shared" ca="1" si="46"/>
        <v/>
      </c>
      <c r="AR257" t="e">
        <f ca="1">VLOOKUP($B257,基础表!$E:$J,4,FALSE)</f>
        <v>#N/A</v>
      </c>
      <c r="AS257" t="e">
        <f ca="1">VLOOKUP($B257,基础表!$E:$J,5,FALSE)</f>
        <v>#N/A</v>
      </c>
      <c r="AT257" t="e">
        <f ca="1">VLOOKUP($B257,基础表!$E:$J,6,FALSE)</f>
        <v>#N/A</v>
      </c>
      <c r="AU257" t="e">
        <f ca="1">VLOOKUP($B257,基础扩展表!$E:$AG,MATCH(AU$2,基础扩展表!$E$1:$AG$1,0),FALSE)</f>
        <v>#N/A</v>
      </c>
      <c r="AV257" t="e">
        <f ca="1">VLOOKUP($B257,基础扩展表!$E:$AG,MATCH(AV$2,基础扩展表!$E$1:$AG$1,0),FALSE)</f>
        <v>#N/A</v>
      </c>
      <c r="AW257" t="e">
        <f ca="1">VLOOKUP($B257,基础扩展表!$E:$AG,MATCH(AW$2,基础扩展表!$E$1:$AG$1,0),FALSE)</f>
        <v>#N/A</v>
      </c>
      <c r="AX257" t="e">
        <f ca="1">VLOOKUP($B257,基础扩展表!$E:$AG,MATCH(AX$2,基础扩展表!$E$1:$AG$1,0),FALSE)</f>
        <v>#N/A</v>
      </c>
      <c r="AY257" t="e">
        <f ca="1">VLOOKUP($B257,基础扩展表!$E:$AG,MATCH(AY$2,基础扩展表!$E$1:$AG$1,0),FALSE)</f>
        <v>#N/A</v>
      </c>
      <c r="AZ257" t="e">
        <f ca="1">VLOOKUP($B257,基础扩展表!$E:$AG,MATCH(AZ$2,基础扩展表!$E$1:$AG$1,0),FALSE)</f>
        <v>#N/A</v>
      </c>
      <c r="BA257" t="e">
        <f ca="1">VLOOKUP($B257,基础扩展表!$E:$AG,MATCH(BA$2,基础扩展表!$E$1:$AG$1,0),FALSE)</f>
        <v>#N/A</v>
      </c>
      <c r="BB257" t="e">
        <f ca="1">VLOOKUP($B257,基础扩展表!$E:$AG,MATCH(BB$2,基础扩展表!$E$1:$AG$1,0),FALSE)</f>
        <v>#N/A</v>
      </c>
      <c r="BC257" t="e">
        <f ca="1">VLOOKUP($B257,基础扩展表!$E:$AG,MATCH(BC$2,基础扩展表!$E$1:$AG$1,0),FALSE)</f>
        <v>#N/A</v>
      </c>
      <c r="BD257" t="e">
        <f ca="1">VLOOKUP($B257,基础扩展表!$E:$AG,MATCH(BD$2,基础扩展表!$E$1:$AG$1,0),FALSE)</f>
        <v>#N/A</v>
      </c>
      <c r="BE257" t="e">
        <f ca="1">VLOOKUP($B257,基础扩展表!$E:$AG,MATCH(BE$2,基础扩展表!$E$1:$AG$1,0),FALSE)</f>
        <v>#N/A</v>
      </c>
      <c r="BF257" t="e">
        <f ca="1">VLOOKUP($B257,基础扩展表!$E:$AG,MATCH(BF$2,基础扩展表!$E$1:$AG$1,0),FALSE)</f>
        <v>#N/A</v>
      </c>
      <c r="BG257" t="e">
        <f ca="1">VLOOKUP($B257,基础扩展表!$E:$AG,MATCH(BG$2,基础扩展表!$E$1:$AG$1,0),FALSE)</f>
        <v>#N/A</v>
      </c>
      <c r="BH257" t="e">
        <f ca="1">VLOOKUP($B257,基础扩展表!$E:$AG,MATCH(BH$2,基础扩展表!$E$1:$AG$1,0),FALSE)</f>
        <v>#N/A</v>
      </c>
      <c r="BI257" t="e">
        <f ca="1">VLOOKUP($B257,基础扩展表!$E:$AG,MATCH(BI$2,基础扩展表!$E$1:$AG$1,0),FALSE)</f>
        <v>#N/A</v>
      </c>
      <c r="BJ257" t="e">
        <f ca="1">VLOOKUP($B257,基础扩展表!$E:$AG,MATCH(BJ$2,基础扩展表!$E$1:$AG$1,0),FALSE)</f>
        <v>#N/A</v>
      </c>
      <c r="BK257" t="e">
        <f ca="1">VLOOKUP($B257,基础扩展表!$E:$AG,MATCH(BK$2,基础扩展表!$E$1:$AG$1,0),FALSE)</f>
        <v>#N/A</v>
      </c>
      <c r="BL257" t="e">
        <f ca="1">VLOOKUP($B257,基础扩展表!$E:$AG,MATCH(BL$2,基础扩展表!$E$1:$AG$1,0),FALSE)</f>
        <v>#N/A</v>
      </c>
      <c r="BM257" t="e">
        <f ca="1">VLOOKUP($B257,基础扩展表!$E:$AG,MATCH(BM$2,基础扩展表!$E$1:$AG$1,0),FALSE)</f>
        <v>#N/A</v>
      </c>
      <c r="BN257" t="e">
        <f ca="1">VLOOKUP($B257,基础扩展表!$E:$AG,MATCH(BN$2,基础扩展表!$E$1:$AG$1,0),FALSE)</f>
        <v>#N/A</v>
      </c>
      <c r="BO257" t="e">
        <f ca="1">VLOOKUP($B257,基础扩展表!$E:$AG,MATCH(BO$2,基础扩展表!$E$1:$AG$1,0),FALSE)</f>
        <v>#N/A</v>
      </c>
      <c r="BP257" t="e">
        <f ca="1">VLOOKUP($B257,基础扩展表!$E:$AG,MATCH(BP$2,基础扩展表!$E$1:$AG$1,0),FALSE)</f>
        <v>#N/A</v>
      </c>
      <c r="BR257" t="e">
        <f ca="1">VLOOKUP(C257,模型表!D:H,5,FALSE)</f>
        <v>#N/A</v>
      </c>
    </row>
    <row r="258" spans="2:70" x14ac:dyDescent="0.2">
      <c r="B258" t="str">
        <f t="array" aca="1" ref="B258" ca="1">INDEX(基础表!$Y:$Y,SMALL(IF(基础表!$Z:$Z=0,ROW(基础表!$Z:$Z),999),ROW(H252)))&amp;""</f>
        <v/>
      </c>
      <c r="C258" t="e">
        <f ca="1">VLOOKUP(VLOOKUP($B258,基础表!$E:$G,3,FALSE),模型表!$C:$D,2,FALSE)</f>
        <v>#N/A</v>
      </c>
      <c r="E258" t="e">
        <f ca="1">VLOOKUP($B258,基础表!$E:$G,3,FALSE)</f>
        <v>#N/A</v>
      </c>
      <c r="G258" t="e">
        <f ca="1">VLOOKUP($E258,模型表!$C:$G,5,FALSE)</f>
        <v>#N/A</v>
      </c>
      <c r="H258" t="e">
        <f ca="1">VLOOKUP($E258,模型表!$C:$F,4,FALSE)</f>
        <v>#N/A</v>
      </c>
      <c r="I258" t="e">
        <f ca="1">VLOOKUP($E258,模型表!$C:$J,8,FALSE)</f>
        <v>#N/A</v>
      </c>
      <c r="K258" t="str">
        <f t="shared" ca="1" si="38"/>
        <v/>
      </c>
      <c r="L258" t="str">
        <f t="shared" ca="1" si="39"/>
        <v/>
      </c>
      <c r="M258" t="str">
        <f t="shared" ca="1" si="40"/>
        <v/>
      </c>
      <c r="N258" t="str">
        <f t="shared" ca="1" si="41"/>
        <v/>
      </c>
      <c r="O258" t="str">
        <f t="shared" ca="1" si="47"/>
        <v/>
      </c>
      <c r="P258" t="str">
        <f t="shared" ca="1" si="42"/>
        <v/>
      </c>
      <c r="Q258" t="e">
        <f ca="1">VLOOKUP($E258,模型表!$C:$K,9,FALSE)</f>
        <v>#N/A</v>
      </c>
      <c r="S258" t="e">
        <f ca="1">IF(VLOOKUP($E258,模型表!$C:$L,6,FALSE)=0,"",VLOOKUP($E258,模型表!$C:$L,10,FALSE))</f>
        <v>#N/A</v>
      </c>
      <c r="U258" t="e">
        <f ca="1">VLOOKUP($E258,模型表!$C:$Q,11,FALSE)</f>
        <v>#N/A</v>
      </c>
      <c r="Y258" t="e">
        <f ca="1">IF(VLOOKUP($E258,模型表!$C:$N,12,FALSE)="Death",VLOOKUP($E258,模型表!$C:$Q,13,FALSE),"")</f>
        <v>#N/A</v>
      </c>
      <c r="Z258" t="str">
        <f ca="1">IF($B258="","",IF(VLOOKUP($E258,模型表!$C:$O,12,FALSE)="PBuff","["&amp;VLOOKUP($E258,模型表!$C:Q,13,FALSE)&amp;"]","[]"))</f>
        <v/>
      </c>
      <c r="AA258" t="e">
        <f ca="1">VLOOKUP($B258,基础扩展表!$E:$I,5,FALSE)</f>
        <v>#N/A</v>
      </c>
      <c r="AB258" t="e">
        <f ca="1">VLOOKUP($B258,基础扩展表!$E:$I,4,FALSE)</f>
        <v>#N/A</v>
      </c>
      <c r="AC258" t="e">
        <f ca="1">VLOOKUP($B258,基础表!$E:$T,16,FALSE)</f>
        <v>#N/A</v>
      </c>
      <c r="AD258" t="str">
        <f t="shared" ca="1" si="48"/>
        <v/>
      </c>
      <c r="AE258" t="str">
        <f t="shared" ca="1" si="43"/>
        <v/>
      </c>
      <c r="AF258" t="str">
        <f t="shared" ca="1" si="44"/>
        <v/>
      </c>
      <c r="AH258" t="e">
        <f ca="1">VLOOKUP($B258,基础表!$E:$R,14,FALSE)</f>
        <v>#N/A</v>
      </c>
      <c r="AI258" t="e">
        <f ca="1">VLOOKUP($B258,基础表!$E:$S,13,FALSE)</f>
        <v>#N/A</v>
      </c>
      <c r="AK258" t="e">
        <f ca="1">VLOOKUP($B258,基础表!$E:$H,4,FALSE)</f>
        <v>#N/A</v>
      </c>
      <c r="AN258" s="23" t="e">
        <f t="shared" ca="1" si="49"/>
        <v>#N/A</v>
      </c>
      <c r="AO258" s="23" t="str">
        <f t="shared" ca="1" si="45"/>
        <v/>
      </c>
      <c r="AP258" s="23" t="str">
        <f t="shared" ca="1" si="46"/>
        <v/>
      </c>
      <c r="AR258" t="e">
        <f ca="1">VLOOKUP($B258,基础表!$E:$J,4,FALSE)</f>
        <v>#N/A</v>
      </c>
      <c r="AS258" t="e">
        <f ca="1">VLOOKUP($B258,基础表!$E:$J,5,FALSE)</f>
        <v>#N/A</v>
      </c>
      <c r="AT258" t="e">
        <f ca="1">VLOOKUP($B258,基础表!$E:$J,6,FALSE)</f>
        <v>#N/A</v>
      </c>
      <c r="AU258" t="e">
        <f ca="1">VLOOKUP($B258,基础扩展表!$E:$AG,MATCH(AU$2,基础扩展表!$E$1:$AG$1,0),FALSE)</f>
        <v>#N/A</v>
      </c>
      <c r="AV258" t="e">
        <f ca="1">VLOOKUP($B258,基础扩展表!$E:$AG,MATCH(AV$2,基础扩展表!$E$1:$AG$1,0),FALSE)</f>
        <v>#N/A</v>
      </c>
      <c r="AW258" t="e">
        <f ca="1">VLOOKUP($B258,基础扩展表!$E:$AG,MATCH(AW$2,基础扩展表!$E$1:$AG$1,0),FALSE)</f>
        <v>#N/A</v>
      </c>
      <c r="AX258" t="e">
        <f ca="1">VLOOKUP($B258,基础扩展表!$E:$AG,MATCH(AX$2,基础扩展表!$E$1:$AG$1,0),FALSE)</f>
        <v>#N/A</v>
      </c>
      <c r="AY258" t="e">
        <f ca="1">VLOOKUP($B258,基础扩展表!$E:$AG,MATCH(AY$2,基础扩展表!$E$1:$AG$1,0),FALSE)</f>
        <v>#N/A</v>
      </c>
      <c r="AZ258" t="e">
        <f ca="1">VLOOKUP($B258,基础扩展表!$E:$AG,MATCH(AZ$2,基础扩展表!$E$1:$AG$1,0),FALSE)</f>
        <v>#N/A</v>
      </c>
      <c r="BA258" t="e">
        <f ca="1">VLOOKUP($B258,基础扩展表!$E:$AG,MATCH(BA$2,基础扩展表!$E$1:$AG$1,0),FALSE)</f>
        <v>#N/A</v>
      </c>
      <c r="BB258" t="e">
        <f ca="1">VLOOKUP($B258,基础扩展表!$E:$AG,MATCH(BB$2,基础扩展表!$E$1:$AG$1,0),FALSE)</f>
        <v>#N/A</v>
      </c>
      <c r="BC258" t="e">
        <f ca="1">VLOOKUP($B258,基础扩展表!$E:$AG,MATCH(BC$2,基础扩展表!$E$1:$AG$1,0),FALSE)</f>
        <v>#N/A</v>
      </c>
      <c r="BD258" t="e">
        <f ca="1">VLOOKUP($B258,基础扩展表!$E:$AG,MATCH(BD$2,基础扩展表!$E$1:$AG$1,0),FALSE)</f>
        <v>#N/A</v>
      </c>
      <c r="BE258" t="e">
        <f ca="1">VLOOKUP($B258,基础扩展表!$E:$AG,MATCH(BE$2,基础扩展表!$E$1:$AG$1,0),FALSE)</f>
        <v>#N/A</v>
      </c>
      <c r="BF258" t="e">
        <f ca="1">VLOOKUP($B258,基础扩展表!$E:$AG,MATCH(BF$2,基础扩展表!$E$1:$AG$1,0),FALSE)</f>
        <v>#N/A</v>
      </c>
      <c r="BG258" t="e">
        <f ca="1">VLOOKUP($B258,基础扩展表!$E:$AG,MATCH(BG$2,基础扩展表!$E$1:$AG$1,0),FALSE)</f>
        <v>#N/A</v>
      </c>
      <c r="BH258" t="e">
        <f ca="1">VLOOKUP($B258,基础扩展表!$E:$AG,MATCH(BH$2,基础扩展表!$E$1:$AG$1,0),FALSE)</f>
        <v>#N/A</v>
      </c>
      <c r="BI258" t="e">
        <f ca="1">VLOOKUP($B258,基础扩展表!$E:$AG,MATCH(BI$2,基础扩展表!$E$1:$AG$1,0),FALSE)</f>
        <v>#N/A</v>
      </c>
      <c r="BJ258" t="e">
        <f ca="1">VLOOKUP($B258,基础扩展表!$E:$AG,MATCH(BJ$2,基础扩展表!$E$1:$AG$1,0),FALSE)</f>
        <v>#N/A</v>
      </c>
      <c r="BK258" t="e">
        <f ca="1">VLOOKUP($B258,基础扩展表!$E:$AG,MATCH(BK$2,基础扩展表!$E$1:$AG$1,0),FALSE)</f>
        <v>#N/A</v>
      </c>
      <c r="BL258" t="e">
        <f ca="1">VLOOKUP($B258,基础扩展表!$E:$AG,MATCH(BL$2,基础扩展表!$E$1:$AG$1,0),FALSE)</f>
        <v>#N/A</v>
      </c>
      <c r="BM258" t="e">
        <f ca="1">VLOOKUP($B258,基础扩展表!$E:$AG,MATCH(BM$2,基础扩展表!$E$1:$AG$1,0),FALSE)</f>
        <v>#N/A</v>
      </c>
      <c r="BN258" t="e">
        <f ca="1">VLOOKUP($B258,基础扩展表!$E:$AG,MATCH(BN$2,基础扩展表!$E$1:$AG$1,0),FALSE)</f>
        <v>#N/A</v>
      </c>
      <c r="BO258" t="e">
        <f ca="1">VLOOKUP($B258,基础扩展表!$E:$AG,MATCH(BO$2,基础扩展表!$E$1:$AG$1,0),FALSE)</f>
        <v>#N/A</v>
      </c>
      <c r="BP258" t="e">
        <f ca="1">VLOOKUP($B258,基础扩展表!$E:$AG,MATCH(BP$2,基础扩展表!$E$1:$AG$1,0),FALSE)</f>
        <v>#N/A</v>
      </c>
      <c r="BR258" t="e">
        <f ca="1">VLOOKUP(C258,模型表!D:H,5,FALSE)</f>
        <v>#N/A</v>
      </c>
    </row>
    <row r="259" spans="2:70" x14ac:dyDescent="0.2">
      <c r="B259" t="str">
        <f t="array" aca="1" ref="B259" ca="1">INDEX(基础表!$Y:$Y,SMALL(IF(基础表!$Z:$Z=0,ROW(基础表!$Z:$Z),999),ROW(H253)))&amp;""</f>
        <v/>
      </c>
      <c r="C259" t="e">
        <f ca="1">VLOOKUP(VLOOKUP($B259,基础表!$E:$G,3,FALSE),模型表!$C:$D,2,FALSE)</f>
        <v>#N/A</v>
      </c>
      <c r="E259" t="e">
        <f ca="1">VLOOKUP($B259,基础表!$E:$G,3,FALSE)</f>
        <v>#N/A</v>
      </c>
      <c r="G259" t="e">
        <f ca="1">VLOOKUP($E259,模型表!$C:$G,5,FALSE)</f>
        <v>#N/A</v>
      </c>
      <c r="H259" t="e">
        <f ca="1">VLOOKUP($E259,模型表!$C:$F,4,FALSE)</f>
        <v>#N/A</v>
      </c>
      <c r="I259" t="e">
        <f ca="1">VLOOKUP($E259,模型表!$C:$J,8,FALSE)</f>
        <v>#N/A</v>
      </c>
      <c r="K259" t="str">
        <f t="shared" ca="1" si="38"/>
        <v/>
      </c>
      <c r="L259" t="str">
        <f t="shared" ca="1" si="39"/>
        <v/>
      </c>
      <c r="M259" t="str">
        <f t="shared" ca="1" si="40"/>
        <v/>
      </c>
      <c r="N259" t="str">
        <f t="shared" ca="1" si="41"/>
        <v/>
      </c>
      <c r="O259" t="str">
        <f t="shared" ca="1" si="47"/>
        <v/>
      </c>
      <c r="P259" t="str">
        <f t="shared" ca="1" si="42"/>
        <v/>
      </c>
      <c r="Q259" t="e">
        <f ca="1">VLOOKUP($E259,模型表!$C:$K,9,FALSE)</f>
        <v>#N/A</v>
      </c>
      <c r="S259" t="e">
        <f ca="1">IF(VLOOKUP($E259,模型表!$C:$L,6,FALSE)=0,"",VLOOKUP($E259,模型表!$C:$L,10,FALSE))</f>
        <v>#N/A</v>
      </c>
      <c r="U259" t="e">
        <f ca="1">VLOOKUP($E259,模型表!$C:$Q,11,FALSE)</f>
        <v>#N/A</v>
      </c>
      <c r="Y259" t="e">
        <f ca="1">IF(VLOOKUP($E259,模型表!$C:$N,12,FALSE)="Death",VLOOKUP($E259,模型表!$C:$Q,13,FALSE),"")</f>
        <v>#N/A</v>
      </c>
      <c r="Z259" t="str">
        <f ca="1">IF($B259="","",IF(VLOOKUP($E259,模型表!$C:$O,12,FALSE)="PBuff","["&amp;VLOOKUP($E259,模型表!$C:Q,13,FALSE)&amp;"]","[]"))</f>
        <v/>
      </c>
      <c r="AA259" t="e">
        <f ca="1">VLOOKUP($B259,基础扩展表!$E:$I,5,FALSE)</f>
        <v>#N/A</v>
      </c>
      <c r="AB259" t="e">
        <f ca="1">VLOOKUP($B259,基础扩展表!$E:$I,4,FALSE)</f>
        <v>#N/A</v>
      </c>
      <c r="AC259" t="e">
        <f ca="1">VLOOKUP($B259,基础表!$E:$T,16,FALSE)</f>
        <v>#N/A</v>
      </c>
      <c r="AD259" t="str">
        <f t="shared" ca="1" si="48"/>
        <v/>
      </c>
      <c r="AE259" t="str">
        <f t="shared" ca="1" si="43"/>
        <v/>
      </c>
      <c r="AF259" t="str">
        <f t="shared" ca="1" si="44"/>
        <v/>
      </c>
      <c r="AH259" t="e">
        <f ca="1">VLOOKUP($B259,基础表!$E:$R,14,FALSE)</f>
        <v>#N/A</v>
      </c>
      <c r="AI259" t="e">
        <f ca="1">VLOOKUP($B259,基础表!$E:$S,13,FALSE)</f>
        <v>#N/A</v>
      </c>
      <c r="AK259" t="e">
        <f ca="1">VLOOKUP($B259,基础表!$E:$H,4,FALSE)</f>
        <v>#N/A</v>
      </c>
      <c r="AN259" s="23" t="e">
        <f t="shared" ca="1" si="49"/>
        <v>#N/A</v>
      </c>
      <c r="AO259" s="23" t="str">
        <f t="shared" ca="1" si="45"/>
        <v/>
      </c>
      <c r="AP259" s="23" t="str">
        <f t="shared" ca="1" si="46"/>
        <v/>
      </c>
      <c r="AR259" t="e">
        <f ca="1">VLOOKUP($B259,基础表!$E:$J,4,FALSE)</f>
        <v>#N/A</v>
      </c>
      <c r="AS259" t="e">
        <f ca="1">VLOOKUP($B259,基础表!$E:$J,5,FALSE)</f>
        <v>#N/A</v>
      </c>
      <c r="AT259" t="e">
        <f ca="1">VLOOKUP($B259,基础表!$E:$J,6,FALSE)</f>
        <v>#N/A</v>
      </c>
      <c r="AU259" t="e">
        <f ca="1">VLOOKUP($B259,基础扩展表!$E:$AG,MATCH(AU$2,基础扩展表!$E$1:$AG$1,0),FALSE)</f>
        <v>#N/A</v>
      </c>
      <c r="AV259" t="e">
        <f ca="1">VLOOKUP($B259,基础扩展表!$E:$AG,MATCH(AV$2,基础扩展表!$E$1:$AG$1,0),FALSE)</f>
        <v>#N/A</v>
      </c>
      <c r="AW259" t="e">
        <f ca="1">VLOOKUP($B259,基础扩展表!$E:$AG,MATCH(AW$2,基础扩展表!$E$1:$AG$1,0),FALSE)</f>
        <v>#N/A</v>
      </c>
      <c r="AX259" t="e">
        <f ca="1">VLOOKUP($B259,基础扩展表!$E:$AG,MATCH(AX$2,基础扩展表!$E$1:$AG$1,0),FALSE)</f>
        <v>#N/A</v>
      </c>
      <c r="AY259" t="e">
        <f ca="1">VLOOKUP($B259,基础扩展表!$E:$AG,MATCH(AY$2,基础扩展表!$E$1:$AG$1,0),FALSE)</f>
        <v>#N/A</v>
      </c>
      <c r="AZ259" t="e">
        <f ca="1">VLOOKUP($B259,基础扩展表!$E:$AG,MATCH(AZ$2,基础扩展表!$E$1:$AG$1,0),FALSE)</f>
        <v>#N/A</v>
      </c>
      <c r="BA259" t="e">
        <f ca="1">VLOOKUP($B259,基础扩展表!$E:$AG,MATCH(BA$2,基础扩展表!$E$1:$AG$1,0),FALSE)</f>
        <v>#N/A</v>
      </c>
      <c r="BB259" t="e">
        <f ca="1">VLOOKUP($B259,基础扩展表!$E:$AG,MATCH(BB$2,基础扩展表!$E$1:$AG$1,0),FALSE)</f>
        <v>#N/A</v>
      </c>
      <c r="BC259" t="e">
        <f ca="1">VLOOKUP($B259,基础扩展表!$E:$AG,MATCH(BC$2,基础扩展表!$E$1:$AG$1,0),FALSE)</f>
        <v>#N/A</v>
      </c>
      <c r="BD259" t="e">
        <f ca="1">VLOOKUP($B259,基础扩展表!$E:$AG,MATCH(BD$2,基础扩展表!$E$1:$AG$1,0),FALSE)</f>
        <v>#N/A</v>
      </c>
      <c r="BE259" t="e">
        <f ca="1">VLOOKUP($B259,基础扩展表!$E:$AG,MATCH(BE$2,基础扩展表!$E$1:$AG$1,0),FALSE)</f>
        <v>#N/A</v>
      </c>
      <c r="BF259" t="e">
        <f ca="1">VLOOKUP($B259,基础扩展表!$E:$AG,MATCH(BF$2,基础扩展表!$E$1:$AG$1,0),FALSE)</f>
        <v>#N/A</v>
      </c>
      <c r="BG259" t="e">
        <f ca="1">VLOOKUP($B259,基础扩展表!$E:$AG,MATCH(BG$2,基础扩展表!$E$1:$AG$1,0),FALSE)</f>
        <v>#N/A</v>
      </c>
      <c r="BH259" t="e">
        <f ca="1">VLOOKUP($B259,基础扩展表!$E:$AG,MATCH(BH$2,基础扩展表!$E$1:$AG$1,0),FALSE)</f>
        <v>#N/A</v>
      </c>
      <c r="BI259" t="e">
        <f ca="1">VLOOKUP($B259,基础扩展表!$E:$AG,MATCH(BI$2,基础扩展表!$E$1:$AG$1,0),FALSE)</f>
        <v>#N/A</v>
      </c>
      <c r="BJ259" t="e">
        <f ca="1">VLOOKUP($B259,基础扩展表!$E:$AG,MATCH(BJ$2,基础扩展表!$E$1:$AG$1,0),FALSE)</f>
        <v>#N/A</v>
      </c>
      <c r="BK259" t="e">
        <f ca="1">VLOOKUP($B259,基础扩展表!$E:$AG,MATCH(BK$2,基础扩展表!$E$1:$AG$1,0),FALSE)</f>
        <v>#N/A</v>
      </c>
      <c r="BL259" t="e">
        <f ca="1">VLOOKUP($B259,基础扩展表!$E:$AG,MATCH(BL$2,基础扩展表!$E$1:$AG$1,0),FALSE)</f>
        <v>#N/A</v>
      </c>
      <c r="BM259" t="e">
        <f ca="1">VLOOKUP($B259,基础扩展表!$E:$AG,MATCH(BM$2,基础扩展表!$E$1:$AG$1,0),FALSE)</f>
        <v>#N/A</v>
      </c>
      <c r="BN259" t="e">
        <f ca="1">VLOOKUP($B259,基础扩展表!$E:$AG,MATCH(BN$2,基础扩展表!$E$1:$AG$1,0),FALSE)</f>
        <v>#N/A</v>
      </c>
      <c r="BO259" t="e">
        <f ca="1">VLOOKUP($B259,基础扩展表!$E:$AG,MATCH(BO$2,基础扩展表!$E$1:$AG$1,0),FALSE)</f>
        <v>#N/A</v>
      </c>
      <c r="BP259" t="e">
        <f ca="1">VLOOKUP($B259,基础扩展表!$E:$AG,MATCH(BP$2,基础扩展表!$E$1:$AG$1,0),FALSE)</f>
        <v>#N/A</v>
      </c>
      <c r="BR259" t="e">
        <f ca="1">VLOOKUP(C259,模型表!D:H,5,FALSE)</f>
        <v>#N/A</v>
      </c>
    </row>
    <row r="260" spans="2:70" x14ac:dyDescent="0.2">
      <c r="B260" t="str">
        <f t="array" aca="1" ref="B260" ca="1">INDEX(基础表!$Y:$Y,SMALL(IF(基础表!$Z:$Z=0,ROW(基础表!$Z:$Z),999),ROW(H254)))&amp;""</f>
        <v/>
      </c>
      <c r="C260" t="e">
        <f ca="1">VLOOKUP(VLOOKUP($B260,基础表!$E:$G,3,FALSE),模型表!$C:$D,2,FALSE)</f>
        <v>#N/A</v>
      </c>
      <c r="E260" t="e">
        <f ca="1">VLOOKUP($B260,基础表!$E:$G,3,FALSE)</f>
        <v>#N/A</v>
      </c>
      <c r="G260" t="e">
        <f ca="1">VLOOKUP($E260,模型表!$C:$G,5,FALSE)</f>
        <v>#N/A</v>
      </c>
      <c r="H260" t="e">
        <f ca="1">VLOOKUP($E260,模型表!$C:$F,4,FALSE)</f>
        <v>#N/A</v>
      </c>
      <c r="I260" t="e">
        <f ca="1">VLOOKUP($E260,模型表!$C:$J,8,FALSE)</f>
        <v>#N/A</v>
      </c>
      <c r="K260" t="str">
        <f t="shared" ca="1" si="38"/>
        <v/>
      </c>
      <c r="L260" t="str">
        <f t="shared" ca="1" si="39"/>
        <v/>
      </c>
      <c r="M260" t="str">
        <f t="shared" ca="1" si="40"/>
        <v/>
      </c>
      <c r="N260" t="str">
        <f t="shared" ca="1" si="41"/>
        <v/>
      </c>
      <c r="O260" t="str">
        <f t="shared" ca="1" si="47"/>
        <v/>
      </c>
      <c r="P260" t="str">
        <f t="shared" ca="1" si="42"/>
        <v/>
      </c>
      <c r="Q260" t="e">
        <f ca="1">VLOOKUP($E260,模型表!$C:$K,9,FALSE)</f>
        <v>#N/A</v>
      </c>
      <c r="S260" t="e">
        <f ca="1">IF(VLOOKUP($E260,模型表!$C:$L,6,FALSE)=0,"",VLOOKUP($E260,模型表!$C:$L,10,FALSE))</f>
        <v>#N/A</v>
      </c>
      <c r="U260" t="e">
        <f ca="1">VLOOKUP($E260,模型表!$C:$Q,11,FALSE)</f>
        <v>#N/A</v>
      </c>
      <c r="Y260" t="e">
        <f ca="1">IF(VLOOKUP($E260,模型表!$C:$N,12,FALSE)="Death",VLOOKUP($E260,模型表!$C:$Q,13,FALSE),"")</f>
        <v>#N/A</v>
      </c>
      <c r="Z260" t="str">
        <f ca="1">IF($B260="","",IF(VLOOKUP($E260,模型表!$C:$O,12,FALSE)="PBuff","["&amp;VLOOKUP($E260,模型表!$C:Q,13,FALSE)&amp;"]","[]"))</f>
        <v/>
      </c>
      <c r="AA260" t="e">
        <f ca="1">VLOOKUP($B260,基础扩展表!$E:$I,5,FALSE)</f>
        <v>#N/A</v>
      </c>
      <c r="AB260" t="e">
        <f ca="1">VLOOKUP($B260,基础扩展表!$E:$I,4,FALSE)</f>
        <v>#N/A</v>
      </c>
      <c r="AC260" t="e">
        <f ca="1">VLOOKUP($B260,基础表!$E:$T,16,FALSE)</f>
        <v>#N/A</v>
      </c>
      <c r="AD260" t="str">
        <f t="shared" ca="1" si="48"/>
        <v/>
      </c>
      <c r="AE260" t="str">
        <f t="shared" ca="1" si="43"/>
        <v/>
      </c>
      <c r="AF260" t="str">
        <f t="shared" ca="1" si="44"/>
        <v/>
      </c>
      <c r="AH260" t="e">
        <f ca="1">VLOOKUP($B260,基础表!$E:$R,14,FALSE)</f>
        <v>#N/A</v>
      </c>
      <c r="AI260" t="e">
        <f ca="1">VLOOKUP($B260,基础表!$E:$S,13,FALSE)</f>
        <v>#N/A</v>
      </c>
      <c r="AK260" t="e">
        <f ca="1">VLOOKUP($B260,基础表!$E:$H,4,FALSE)</f>
        <v>#N/A</v>
      </c>
      <c r="AN260" s="23" t="e">
        <f t="shared" ca="1" si="49"/>
        <v>#N/A</v>
      </c>
      <c r="AO260" s="23" t="str">
        <f t="shared" ca="1" si="45"/>
        <v/>
      </c>
      <c r="AP260" s="23" t="str">
        <f t="shared" ca="1" si="46"/>
        <v/>
      </c>
      <c r="AR260" t="e">
        <f ca="1">VLOOKUP($B260,基础表!$E:$J,4,FALSE)</f>
        <v>#N/A</v>
      </c>
      <c r="AS260" t="e">
        <f ca="1">VLOOKUP($B260,基础表!$E:$J,5,FALSE)</f>
        <v>#N/A</v>
      </c>
      <c r="AT260" t="e">
        <f ca="1">VLOOKUP($B260,基础表!$E:$J,6,FALSE)</f>
        <v>#N/A</v>
      </c>
      <c r="AU260" t="e">
        <f ca="1">VLOOKUP($B260,基础扩展表!$E:$AG,MATCH(AU$2,基础扩展表!$E$1:$AG$1,0),FALSE)</f>
        <v>#N/A</v>
      </c>
      <c r="AV260" t="e">
        <f ca="1">VLOOKUP($B260,基础扩展表!$E:$AG,MATCH(AV$2,基础扩展表!$E$1:$AG$1,0),FALSE)</f>
        <v>#N/A</v>
      </c>
      <c r="AW260" t="e">
        <f ca="1">VLOOKUP($B260,基础扩展表!$E:$AG,MATCH(AW$2,基础扩展表!$E$1:$AG$1,0),FALSE)</f>
        <v>#N/A</v>
      </c>
      <c r="AX260" t="e">
        <f ca="1">VLOOKUP($B260,基础扩展表!$E:$AG,MATCH(AX$2,基础扩展表!$E$1:$AG$1,0),FALSE)</f>
        <v>#N/A</v>
      </c>
      <c r="AY260" t="e">
        <f ca="1">VLOOKUP($B260,基础扩展表!$E:$AG,MATCH(AY$2,基础扩展表!$E$1:$AG$1,0),FALSE)</f>
        <v>#N/A</v>
      </c>
      <c r="AZ260" t="e">
        <f ca="1">VLOOKUP($B260,基础扩展表!$E:$AG,MATCH(AZ$2,基础扩展表!$E$1:$AG$1,0),FALSE)</f>
        <v>#N/A</v>
      </c>
      <c r="BA260" t="e">
        <f ca="1">VLOOKUP($B260,基础扩展表!$E:$AG,MATCH(BA$2,基础扩展表!$E$1:$AG$1,0),FALSE)</f>
        <v>#N/A</v>
      </c>
      <c r="BB260" t="e">
        <f ca="1">VLOOKUP($B260,基础扩展表!$E:$AG,MATCH(BB$2,基础扩展表!$E$1:$AG$1,0),FALSE)</f>
        <v>#N/A</v>
      </c>
      <c r="BC260" t="e">
        <f ca="1">VLOOKUP($B260,基础扩展表!$E:$AG,MATCH(BC$2,基础扩展表!$E$1:$AG$1,0),FALSE)</f>
        <v>#N/A</v>
      </c>
      <c r="BD260" t="e">
        <f ca="1">VLOOKUP($B260,基础扩展表!$E:$AG,MATCH(BD$2,基础扩展表!$E$1:$AG$1,0),FALSE)</f>
        <v>#N/A</v>
      </c>
      <c r="BE260" t="e">
        <f ca="1">VLOOKUP($B260,基础扩展表!$E:$AG,MATCH(BE$2,基础扩展表!$E$1:$AG$1,0),FALSE)</f>
        <v>#N/A</v>
      </c>
      <c r="BF260" t="e">
        <f ca="1">VLOOKUP($B260,基础扩展表!$E:$AG,MATCH(BF$2,基础扩展表!$E$1:$AG$1,0),FALSE)</f>
        <v>#N/A</v>
      </c>
      <c r="BG260" t="e">
        <f ca="1">VLOOKUP($B260,基础扩展表!$E:$AG,MATCH(BG$2,基础扩展表!$E$1:$AG$1,0),FALSE)</f>
        <v>#N/A</v>
      </c>
      <c r="BH260" t="e">
        <f ca="1">VLOOKUP($B260,基础扩展表!$E:$AG,MATCH(BH$2,基础扩展表!$E$1:$AG$1,0),FALSE)</f>
        <v>#N/A</v>
      </c>
      <c r="BI260" t="e">
        <f ca="1">VLOOKUP($B260,基础扩展表!$E:$AG,MATCH(BI$2,基础扩展表!$E$1:$AG$1,0),FALSE)</f>
        <v>#N/A</v>
      </c>
      <c r="BJ260" t="e">
        <f ca="1">VLOOKUP($B260,基础扩展表!$E:$AG,MATCH(BJ$2,基础扩展表!$E$1:$AG$1,0),FALSE)</f>
        <v>#N/A</v>
      </c>
      <c r="BK260" t="e">
        <f ca="1">VLOOKUP($B260,基础扩展表!$E:$AG,MATCH(BK$2,基础扩展表!$E$1:$AG$1,0),FALSE)</f>
        <v>#N/A</v>
      </c>
      <c r="BL260" t="e">
        <f ca="1">VLOOKUP($B260,基础扩展表!$E:$AG,MATCH(BL$2,基础扩展表!$E$1:$AG$1,0),FALSE)</f>
        <v>#N/A</v>
      </c>
      <c r="BM260" t="e">
        <f ca="1">VLOOKUP($B260,基础扩展表!$E:$AG,MATCH(BM$2,基础扩展表!$E$1:$AG$1,0),FALSE)</f>
        <v>#N/A</v>
      </c>
      <c r="BN260" t="e">
        <f ca="1">VLOOKUP($B260,基础扩展表!$E:$AG,MATCH(BN$2,基础扩展表!$E$1:$AG$1,0),FALSE)</f>
        <v>#N/A</v>
      </c>
      <c r="BO260" t="e">
        <f ca="1">VLOOKUP($B260,基础扩展表!$E:$AG,MATCH(BO$2,基础扩展表!$E$1:$AG$1,0),FALSE)</f>
        <v>#N/A</v>
      </c>
      <c r="BP260" t="e">
        <f ca="1">VLOOKUP($B260,基础扩展表!$E:$AG,MATCH(BP$2,基础扩展表!$E$1:$AG$1,0),FALSE)</f>
        <v>#N/A</v>
      </c>
      <c r="BR260" t="e">
        <f ca="1">VLOOKUP(C260,模型表!D:H,5,FALSE)</f>
        <v>#N/A</v>
      </c>
    </row>
    <row r="261" spans="2:70" x14ac:dyDescent="0.2">
      <c r="B261" t="str">
        <f t="array" aca="1" ref="B261" ca="1">INDEX(基础表!$Y:$Y,SMALL(IF(基础表!$Z:$Z=0,ROW(基础表!$Z:$Z),999),ROW(H255)))&amp;""</f>
        <v/>
      </c>
      <c r="C261" t="e">
        <f ca="1">VLOOKUP(VLOOKUP($B261,基础表!$E:$G,3,FALSE),模型表!$C:$D,2,FALSE)</f>
        <v>#N/A</v>
      </c>
      <c r="E261" t="e">
        <f ca="1">VLOOKUP($B261,基础表!$E:$G,3,FALSE)</f>
        <v>#N/A</v>
      </c>
      <c r="G261" t="e">
        <f ca="1">VLOOKUP($E261,模型表!$C:$G,5,FALSE)</f>
        <v>#N/A</v>
      </c>
      <c r="H261" t="e">
        <f ca="1">VLOOKUP($E261,模型表!$C:$F,4,FALSE)</f>
        <v>#N/A</v>
      </c>
      <c r="I261" t="e">
        <f ca="1">VLOOKUP($E261,模型表!$C:$J,8,FALSE)</f>
        <v>#N/A</v>
      </c>
      <c r="K261" t="str">
        <f t="shared" ca="1" si="38"/>
        <v/>
      </c>
      <c r="L261" t="str">
        <f t="shared" ca="1" si="39"/>
        <v/>
      </c>
      <c r="M261" t="str">
        <f t="shared" ca="1" si="40"/>
        <v/>
      </c>
      <c r="N261" t="str">
        <f t="shared" ca="1" si="41"/>
        <v/>
      </c>
      <c r="O261" t="str">
        <f t="shared" ca="1" si="47"/>
        <v/>
      </c>
      <c r="P261" t="str">
        <f t="shared" ca="1" si="42"/>
        <v/>
      </c>
      <c r="Q261" t="e">
        <f ca="1">VLOOKUP($E261,模型表!$C:$K,9,FALSE)</f>
        <v>#N/A</v>
      </c>
      <c r="S261" t="e">
        <f ca="1">IF(VLOOKUP($E261,模型表!$C:$L,6,FALSE)=0,"",VLOOKUP($E261,模型表!$C:$L,10,FALSE))</f>
        <v>#N/A</v>
      </c>
      <c r="U261" t="e">
        <f ca="1">VLOOKUP($E261,模型表!$C:$Q,11,FALSE)</f>
        <v>#N/A</v>
      </c>
      <c r="Y261" t="e">
        <f ca="1">IF(VLOOKUP($E261,模型表!$C:$N,12,FALSE)="Death",VLOOKUP($E261,模型表!$C:$Q,13,FALSE),"")</f>
        <v>#N/A</v>
      </c>
      <c r="Z261" t="str">
        <f ca="1">IF($B261="","",IF(VLOOKUP($E261,模型表!$C:$O,12,FALSE)="PBuff","["&amp;VLOOKUP($E261,模型表!$C:Q,13,FALSE)&amp;"]","[]"))</f>
        <v/>
      </c>
      <c r="AA261" t="e">
        <f ca="1">VLOOKUP($B261,基础扩展表!$E:$I,5,FALSE)</f>
        <v>#N/A</v>
      </c>
      <c r="AB261" t="e">
        <f ca="1">VLOOKUP($B261,基础扩展表!$E:$I,4,FALSE)</f>
        <v>#N/A</v>
      </c>
      <c r="AC261" t="e">
        <f ca="1">VLOOKUP($B261,基础表!$E:$T,16,FALSE)</f>
        <v>#N/A</v>
      </c>
      <c r="AD261" t="str">
        <f t="shared" ca="1" si="48"/>
        <v/>
      </c>
      <c r="AE261" t="str">
        <f t="shared" ca="1" si="43"/>
        <v/>
      </c>
      <c r="AF261" t="str">
        <f t="shared" ca="1" si="44"/>
        <v/>
      </c>
      <c r="AH261" t="e">
        <f ca="1">VLOOKUP($B261,基础表!$E:$R,14,FALSE)</f>
        <v>#N/A</v>
      </c>
      <c r="AI261" t="e">
        <f ca="1">VLOOKUP($B261,基础表!$E:$S,13,FALSE)</f>
        <v>#N/A</v>
      </c>
      <c r="AK261" t="e">
        <f ca="1">VLOOKUP($B261,基础表!$E:$H,4,FALSE)</f>
        <v>#N/A</v>
      </c>
      <c r="AN261" s="23" t="e">
        <f t="shared" ca="1" si="49"/>
        <v>#N/A</v>
      </c>
      <c r="AO261" s="23" t="str">
        <f t="shared" ca="1" si="45"/>
        <v/>
      </c>
      <c r="AP261" s="23" t="str">
        <f t="shared" ca="1" si="46"/>
        <v/>
      </c>
      <c r="AR261" t="e">
        <f ca="1">VLOOKUP($B261,基础表!$E:$J,4,FALSE)</f>
        <v>#N/A</v>
      </c>
      <c r="AS261" t="e">
        <f ca="1">VLOOKUP($B261,基础表!$E:$J,5,FALSE)</f>
        <v>#N/A</v>
      </c>
      <c r="AT261" t="e">
        <f ca="1">VLOOKUP($B261,基础表!$E:$J,6,FALSE)</f>
        <v>#N/A</v>
      </c>
      <c r="AU261" t="e">
        <f ca="1">VLOOKUP($B261,基础扩展表!$E:$AG,MATCH(AU$2,基础扩展表!$E$1:$AG$1,0),FALSE)</f>
        <v>#N/A</v>
      </c>
      <c r="AV261" t="e">
        <f ca="1">VLOOKUP($B261,基础扩展表!$E:$AG,MATCH(AV$2,基础扩展表!$E$1:$AG$1,0),FALSE)</f>
        <v>#N/A</v>
      </c>
      <c r="AW261" t="e">
        <f ca="1">VLOOKUP($B261,基础扩展表!$E:$AG,MATCH(AW$2,基础扩展表!$E$1:$AG$1,0),FALSE)</f>
        <v>#N/A</v>
      </c>
      <c r="AX261" t="e">
        <f ca="1">VLOOKUP($B261,基础扩展表!$E:$AG,MATCH(AX$2,基础扩展表!$E$1:$AG$1,0),FALSE)</f>
        <v>#N/A</v>
      </c>
      <c r="AY261" t="e">
        <f ca="1">VLOOKUP($B261,基础扩展表!$E:$AG,MATCH(AY$2,基础扩展表!$E$1:$AG$1,0),FALSE)</f>
        <v>#N/A</v>
      </c>
      <c r="AZ261" t="e">
        <f ca="1">VLOOKUP($B261,基础扩展表!$E:$AG,MATCH(AZ$2,基础扩展表!$E$1:$AG$1,0),FALSE)</f>
        <v>#N/A</v>
      </c>
      <c r="BA261" t="e">
        <f ca="1">VLOOKUP($B261,基础扩展表!$E:$AG,MATCH(BA$2,基础扩展表!$E$1:$AG$1,0),FALSE)</f>
        <v>#N/A</v>
      </c>
      <c r="BB261" t="e">
        <f ca="1">VLOOKUP($B261,基础扩展表!$E:$AG,MATCH(BB$2,基础扩展表!$E$1:$AG$1,0),FALSE)</f>
        <v>#N/A</v>
      </c>
      <c r="BC261" t="e">
        <f ca="1">VLOOKUP($B261,基础扩展表!$E:$AG,MATCH(BC$2,基础扩展表!$E$1:$AG$1,0),FALSE)</f>
        <v>#N/A</v>
      </c>
      <c r="BD261" t="e">
        <f ca="1">VLOOKUP($B261,基础扩展表!$E:$AG,MATCH(BD$2,基础扩展表!$E$1:$AG$1,0),FALSE)</f>
        <v>#N/A</v>
      </c>
      <c r="BE261" t="e">
        <f ca="1">VLOOKUP($B261,基础扩展表!$E:$AG,MATCH(BE$2,基础扩展表!$E$1:$AG$1,0),FALSE)</f>
        <v>#N/A</v>
      </c>
      <c r="BF261" t="e">
        <f ca="1">VLOOKUP($B261,基础扩展表!$E:$AG,MATCH(BF$2,基础扩展表!$E$1:$AG$1,0),FALSE)</f>
        <v>#N/A</v>
      </c>
      <c r="BG261" t="e">
        <f ca="1">VLOOKUP($B261,基础扩展表!$E:$AG,MATCH(BG$2,基础扩展表!$E$1:$AG$1,0),FALSE)</f>
        <v>#N/A</v>
      </c>
      <c r="BH261" t="e">
        <f ca="1">VLOOKUP($B261,基础扩展表!$E:$AG,MATCH(BH$2,基础扩展表!$E$1:$AG$1,0),FALSE)</f>
        <v>#N/A</v>
      </c>
      <c r="BI261" t="e">
        <f ca="1">VLOOKUP($B261,基础扩展表!$E:$AG,MATCH(BI$2,基础扩展表!$E$1:$AG$1,0),FALSE)</f>
        <v>#N/A</v>
      </c>
      <c r="BJ261" t="e">
        <f ca="1">VLOOKUP($B261,基础扩展表!$E:$AG,MATCH(BJ$2,基础扩展表!$E$1:$AG$1,0),FALSE)</f>
        <v>#N/A</v>
      </c>
      <c r="BK261" t="e">
        <f ca="1">VLOOKUP($B261,基础扩展表!$E:$AG,MATCH(BK$2,基础扩展表!$E$1:$AG$1,0),FALSE)</f>
        <v>#N/A</v>
      </c>
      <c r="BL261" t="e">
        <f ca="1">VLOOKUP($B261,基础扩展表!$E:$AG,MATCH(BL$2,基础扩展表!$E$1:$AG$1,0),FALSE)</f>
        <v>#N/A</v>
      </c>
      <c r="BM261" t="e">
        <f ca="1">VLOOKUP($B261,基础扩展表!$E:$AG,MATCH(BM$2,基础扩展表!$E$1:$AG$1,0),FALSE)</f>
        <v>#N/A</v>
      </c>
      <c r="BN261" t="e">
        <f ca="1">VLOOKUP($B261,基础扩展表!$E:$AG,MATCH(BN$2,基础扩展表!$E$1:$AG$1,0),FALSE)</f>
        <v>#N/A</v>
      </c>
      <c r="BO261" t="e">
        <f ca="1">VLOOKUP($B261,基础扩展表!$E:$AG,MATCH(BO$2,基础扩展表!$E$1:$AG$1,0),FALSE)</f>
        <v>#N/A</v>
      </c>
      <c r="BP261" t="e">
        <f ca="1">VLOOKUP($B261,基础扩展表!$E:$AG,MATCH(BP$2,基础扩展表!$E$1:$AG$1,0),FALSE)</f>
        <v>#N/A</v>
      </c>
      <c r="BR261" t="e">
        <f ca="1">VLOOKUP(C261,模型表!D:H,5,FALSE)</f>
        <v>#N/A</v>
      </c>
    </row>
    <row r="262" spans="2:70" x14ac:dyDescent="0.2">
      <c r="B262" t="str">
        <f t="array" aca="1" ref="B262" ca="1">INDEX(基础表!$Y:$Y,SMALL(IF(基础表!$Z:$Z=0,ROW(基础表!$Z:$Z),999),ROW(H256)))&amp;""</f>
        <v/>
      </c>
      <c r="C262" t="e">
        <f ca="1">VLOOKUP(VLOOKUP($B262,基础表!$E:$G,3,FALSE),模型表!$C:$D,2,FALSE)</f>
        <v>#N/A</v>
      </c>
      <c r="E262" t="e">
        <f ca="1">VLOOKUP($B262,基础表!$E:$G,3,FALSE)</f>
        <v>#N/A</v>
      </c>
      <c r="G262" t="e">
        <f ca="1">VLOOKUP($E262,模型表!$C:$G,5,FALSE)</f>
        <v>#N/A</v>
      </c>
      <c r="H262" t="e">
        <f ca="1">VLOOKUP($E262,模型表!$C:$F,4,FALSE)</f>
        <v>#N/A</v>
      </c>
      <c r="I262" t="e">
        <f ca="1">VLOOKUP($E262,模型表!$C:$J,8,FALSE)</f>
        <v>#N/A</v>
      </c>
      <c r="K262" t="str">
        <f t="shared" ca="1" si="38"/>
        <v/>
      </c>
      <c r="L262" t="str">
        <f t="shared" ca="1" si="39"/>
        <v/>
      </c>
      <c r="M262" t="str">
        <f t="shared" ca="1" si="40"/>
        <v/>
      </c>
      <c r="N262" t="str">
        <f t="shared" ca="1" si="41"/>
        <v/>
      </c>
      <c r="O262" t="str">
        <f t="shared" ca="1" si="47"/>
        <v/>
      </c>
      <c r="P262" t="str">
        <f t="shared" ca="1" si="42"/>
        <v/>
      </c>
      <c r="Q262" t="e">
        <f ca="1">VLOOKUP($E262,模型表!$C:$K,9,FALSE)</f>
        <v>#N/A</v>
      </c>
      <c r="S262" t="e">
        <f ca="1">IF(VLOOKUP($E262,模型表!$C:$L,6,FALSE)=0,"",VLOOKUP($E262,模型表!$C:$L,10,FALSE))</f>
        <v>#N/A</v>
      </c>
      <c r="U262" t="e">
        <f ca="1">VLOOKUP($E262,模型表!$C:$Q,11,FALSE)</f>
        <v>#N/A</v>
      </c>
      <c r="Y262" t="e">
        <f ca="1">IF(VLOOKUP($E262,模型表!$C:$N,12,FALSE)="Death",VLOOKUP($E262,模型表!$C:$Q,13,FALSE),"")</f>
        <v>#N/A</v>
      </c>
      <c r="Z262" t="str">
        <f ca="1">IF($B262="","",IF(VLOOKUP($E262,模型表!$C:$O,12,FALSE)="PBuff","["&amp;VLOOKUP($E262,模型表!$C:Q,13,FALSE)&amp;"]","[]"))</f>
        <v/>
      </c>
      <c r="AA262" t="e">
        <f ca="1">VLOOKUP($B262,基础扩展表!$E:$I,5,FALSE)</f>
        <v>#N/A</v>
      </c>
      <c r="AB262" t="e">
        <f ca="1">VLOOKUP($B262,基础扩展表!$E:$I,4,FALSE)</f>
        <v>#N/A</v>
      </c>
      <c r="AC262" t="e">
        <f ca="1">VLOOKUP($B262,基础表!$E:$T,16,FALSE)</f>
        <v>#N/A</v>
      </c>
      <c r="AD262" t="str">
        <f t="shared" ca="1" si="48"/>
        <v/>
      </c>
      <c r="AE262" t="str">
        <f t="shared" ca="1" si="43"/>
        <v/>
      </c>
      <c r="AF262" t="str">
        <f t="shared" ca="1" si="44"/>
        <v/>
      </c>
      <c r="AH262" t="e">
        <f ca="1">VLOOKUP($B262,基础表!$E:$R,14,FALSE)</f>
        <v>#N/A</v>
      </c>
      <c r="AI262" t="e">
        <f ca="1">VLOOKUP($B262,基础表!$E:$S,13,FALSE)</f>
        <v>#N/A</v>
      </c>
      <c r="AK262" t="e">
        <f ca="1">VLOOKUP($B262,基础表!$E:$H,4,FALSE)</f>
        <v>#N/A</v>
      </c>
      <c r="AN262" s="23" t="e">
        <f t="shared" ca="1" si="49"/>
        <v>#N/A</v>
      </c>
      <c r="AO262" s="23" t="str">
        <f t="shared" ca="1" si="45"/>
        <v/>
      </c>
      <c r="AP262" s="23" t="str">
        <f t="shared" ca="1" si="46"/>
        <v/>
      </c>
      <c r="AR262" t="e">
        <f ca="1">VLOOKUP($B262,基础表!$E:$J,4,FALSE)</f>
        <v>#N/A</v>
      </c>
      <c r="AS262" t="e">
        <f ca="1">VLOOKUP($B262,基础表!$E:$J,5,FALSE)</f>
        <v>#N/A</v>
      </c>
      <c r="AT262" t="e">
        <f ca="1">VLOOKUP($B262,基础表!$E:$J,6,FALSE)</f>
        <v>#N/A</v>
      </c>
      <c r="AU262" t="e">
        <f ca="1">VLOOKUP($B262,基础扩展表!$E:$AG,MATCH(AU$2,基础扩展表!$E$1:$AG$1,0),FALSE)</f>
        <v>#N/A</v>
      </c>
      <c r="AV262" t="e">
        <f ca="1">VLOOKUP($B262,基础扩展表!$E:$AG,MATCH(AV$2,基础扩展表!$E$1:$AG$1,0),FALSE)</f>
        <v>#N/A</v>
      </c>
      <c r="AW262" t="e">
        <f ca="1">VLOOKUP($B262,基础扩展表!$E:$AG,MATCH(AW$2,基础扩展表!$E$1:$AG$1,0),FALSE)</f>
        <v>#N/A</v>
      </c>
      <c r="AX262" t="e">
        <f ca="1">VLOOKUP($B262,基础扩展表!$E:$AG,MATCH(AX$2,基础扩展表!$E$1:$AG$1,0),FALSE)</f>
        <v>#N/A</v>
      </c>
      <c r="AY262" t="e">
        <f ca="1">VLOOKUP($B262,基础扩展表!$E:$AG,MATCH(AY$2,基础扩展表!$E$1:$AG$1,0),FALSE)</f>
        <v>#N/A</v>
      </c>
      <c r="AZ262" t="e">
        <f ca="1">VLOOKUP($B262,基础扩展表!$E:$AG,MATCH(AZ$2,基础扩展表!$E$1:$AG$1,0),FALSE)</f>
        <v>#N/A</v>
      </c>
      <c r="BA262" t="e">
        <f ca="1">VLOOKUP($B262,基础扩展表!$E:$AG,MATCH(BA$2,基础扩展表!$E$1:$AG$1,0),FALSE)</f>
        <v>#N/A</v>
      </c>
      <c r="BB262" t="e">
        <f ca="1">VLOOKUP($B262,基础扩展表!$E:$AG,MATCH(BB$2,基础扩展表!$E$1:$AG$1,0),FALSE)</f>
        <v>#N/A</v>
      </c>
      <c r="BC262" t="e">
        <f ca="1">VLOOKUP($B262,基础扩展表!$E:$AG,MATCH(BC$2,基础扩展表!$E$1:$AG$1,0),FALSE)</f>
        <v>#N/A</v>
      </c>
      <c r="BD262" t="e">
        <f ca="1">VLOOKUP($B262,基础扩展表!$E:$AG,MATCH(BD$2,基础扩展表!$E$1:$AG$1,0),FALSE)</f>
        <v>#N/A</v>
      </c>
      <c r="BE262" t="e">
        <f ca="1">VLOOKUP($B262,基础扩展表!$E:$AG,MATCH(BE$2,基础扩展表!$E$1:$AG$1,0),FALSE)</f>
        <v>#N/A</v>
      </c>
      <c r="BF262" t="e">
        <f ca="1">VLOOKUP($B262,基础扩展表!$E:$AG,MATCH(BF$2,基础扩展表!$E$1:$AG$1,0),FALSE)</f>
        <v>#N/A</v>
      </c>
      <c r="BG262" t="e">
        <f ca="1">VLOOKUP($B262,基础扩展表!$E:$AG,MATCH(BG$2,基础扩展表!$E$1:$AG$1,0),FALSE)</f>
        <v>#N/A</v>
      </c>
      <c r="BH262" t="e">
        <f ca="1">VLOOKUP($B262,基础扩展表!$E:$AG,MATCH(BH$2,基础扩展表!$E$1:$AG$1,0),FALSE)</f>
        <v>#N/A</v>
      </c>
      <c r="BI262" t="e">
        <f ca="1">VLOOKUP($B262,基础扩展表!$E:$AG,MATCH(BI$2,基础扩展表!$E$1:$AG$1,0),FALSE)</f>
        <v>#N/A</v>
      </c>
      <c r="BJ262" t="e">
        <f ca="1">VLOOKUP($B262,基础扩展表!$E:$AG,MATCH(BJ$2,基础扩展表!$E$1:$AG$1,0),FALSE)</f>
        <v>#N/A</v>
      </c>
      <c r="BK262" t="e">
        <f ca="1">VLOOKUP($B262,基础扩展表!$E:$AG,MATCH(BK$2,基础扩展表!$E$1:$AG$1,0),FALSE)</f>
        <v>#N/A</v>
      </c>
      <c r="BL262" t="e">
        <f ca="1">VLOOKUP($B262,基础扩展表!$E:$AG,MATCH(BL$2,基础扩展表!$E$1:$AG$1,0),FALSE)</f>
        <v>#N/A</v>
      </c>
      <c r="BM262" t="e">
        <f ca="1">VLOOKUP($B262,基础扩展表!$E:$AG,MATCH(BM$2,基础扩展表!$E$1:$AG$1,0),FALSE)</f>
        <v>#N/A</v>
      </c>
      <c r="BN262" t="e">
        <f ca="1">VLOOKUP($B262,基础扩展表!$E:$AG,MATCH(BN$2,基础扩展表!$E$1:$AG$1,0),FALSE)</f>
        <v>#N/A</v>
      </c>
      <c r="BO262" t="e">
        <f ca="1">VLOOKUP($B262,基础扩展表!$E:$AG,MATCH(BO$2,基础扩展表!$E$1:$AG$1,0),FALSE)</f>
        <v>#N/A</v>
      </c>
      <c r="BP262" t="e">
        <f ca="1">VLOOKUP($B262,基础扩展表!$E:$AG,MATCH(BP$2,基础扩展表!$E$1:$AG$1,0),FALSE)</f>
        <v>#N/A</v>
      </c>
      <c r="BR262" t="e">
        <f ca="1">VLOOKUP(C262,模型表!D:H,5,FALSE)</f>
        <v>#N/A</v>
      </c>
    </row>
    <row r="263" spans="2:70" x14ac:dyDescent="0.2">
      <c r="B263" t="str">
        <f t="array" aca="1" ref="B263" ca="1">INDEX(基础表!$Y:$Y,SMALL(IF(基础表!$Z:$Z=0,ROW(基础表!$Z:$Z),999),ROW(H257)))&amp;""</f>
        <v/>
      </c>
      <c r="C263" t="e">
        <f ca="1">VLOOKUP(VLOOKUP($B263,基础表!$E:$G,3,FALSE),模型表!$C:$D,2,FALSE)</f>
        <v>#N/A</v>
      </c>
      <c r="E263" t="e">
        <f ca="1">VLOOKUP($B263,基础表!$E:$G,3,FALSE)</f>
        <v>#N/A</v>
      </c>
      <c r="G263" t="e">
        <f ca="1">VLOOKUP($E263,模型表!$C:$G,5,FALSE)</f>
        <v>#N/A</v>
      </c>
      <c r="H263" t="e">
        <f ca="1">VLOOKUP($E263,模型表!$C:$F,4,FALSE)</f>
        <v>#N/A</v>
      </c>
      <c r="I263" t="e">
        <f ca="1">VLOOKUP($E263,模型表!$C:$J,8,FALSE)</f>
        <v>#N/A</v>
      </c>
      <c r="K263" t="str">
        <f t="shared" ref="K263:K326" ca="1" si="50">IF($B263="","",3)</f>
        <v/>
      </c>
      <c r="L263" t="str">
        <f t="shared" ref="L263:L326" ca="1" si="51">IF($B263="","",1)</f>
        <v/>
      </c>
      <c r="M263" t="str">
        <f t="shared" ref="M263:M326" ca="1" si="52">IF($B263="","","[EARTH]")</f>
        <v/>
      </c>
      <c r="N263" t="str">
        <f t="shared" ref="N263:N326" ca="1" si="53">IF($B263="","","NORMAL")</f>
        <v/>
      </c>
      <c r="O263" t="str">
        <f t="shared" ca="1" si="47"/>
        <v/>
      </c>
      <c r="P263" t="str">
        <f t="shared" ref="P263:P326" ca="1" si="54">IF($B263="","","AI_"&amp;$B263)</f>
        <v/>
      </c>
      <c r="Q263" t="e">
        <f ca="1">VLOOKUP($E263,模型表!$C:$K,9,FALSE)</f>
        <v>#N/A</v>
      </c>
      <c r="S263" t="e">
        <f ca="1">IF(VLOOKUP($E263,模型表!$C:$L,6,FALSE)=0,"",VLOOKUP($E263,模型表!$C:$L,10,FALSE))</f>
        <v>#N/A</v>
      </c>
      <c r="U263" t="e">
        <f ca="1">VLOOKUP($E263,模型表!$C:$Q,11,FALSE)</f>
        <v>#N/A</v>
      </c>
      <c r="Y263" t="e">
        <f ca="1">IF(VLOOKUP($E263,模型表!$C:$N,12,FALSE)="Death",VLOOKUP($E263,模型表!$C:$Q,13,FALSE),"")</f>
        <v>#N/A</v>
      </c>
      <c r="Z263" t="str">
        <f ca="1">IF($B263="","",IF(VLOOKUP($E263,模型表!$C:$O,12,FALSE)="PBuff","["&amp;VLOOKUP($E263,模型表!$C:Q,13,FALSE)&amp;"]","[]"))</f>
        <v/>
      </c>
      <c r="AA263" t="e">
        <f ca="1">VLOOKUP($B263,基础扩展表!$E:$I,5,FALSE)</f>
        <v>#N/A</v>
      </c>
      <c r="AB263" t="e">
        <f ca="1">VLOOKUP($B263,基础扩展表!$E:$I,4,FALSE)</f>
        <v>#N/A</v>
      </c>
      <c r="AC263" t="e">
        <f ca="1">VLOOKUP($B263,基础表!$E:$T,16,FALSE)</f>
        <v>#N/A</v>
      </c>
      <c r="AD263" t="str">
        <f t="shared" ca="1" si="48"/>
        <v/>
      </c>
      <c r="AE263" t="str">
        <f t="shared" ref="AE263:AE326" ca="1" si="55">IF($B263="","",1)</f>
        <v/>
      </c>
      <c r="AF263" t="str">
        <f t="shared" ref="AF263:AF326" ca="1" si="56">IF($B263="","","[]")</f>
        <v/>
      </c>
      <c r="AH263" t="e">
        <f ca="1">VLOOKUP($B263,基础表!$E:$R,14,FALSE)</f>
        <v>#N/A</v>
      </c>
      <c r="AI263" t="e">
        <f ca="1">VLOOKUP($B263,基础表!$E:$S,13,FALSE)</f>
        <v>#N/A</v>
      </c>
      <c r="AK263" t="e">
        <f ca="1">VLOOKUP($B263,基础表!$E:$H,4,FALSE)</f>
        <v>#N/A</v>
      </c>
      <c r="AN263" s="23" t="e">
        <f t="shared" ca="1" si="49"/>
        <v>#N/A</v>
      </c>
      <c r="AO263" s="23" t="str">
        <f t="shared" ref="AO263:AO326" ca="1" si="57">IF($B263="","",0)</f>
        <v/>
      </c>
      <c r="AP263" s="23" t="str">
        <f t="shared" ref="AP263:AP326" ca="1" si="58">IF($B263="","","[1]")</f>
        <v/>
      </c>
      <c r="AR263" t="e">
        <f ca="1">VLOOKUP($B263,基础表!$E:$J,4,FALSE)</f>
        <v>#N/A</v>
      </c>
      <c r="AS263" t="e">
        <f ca="1">VLOOKUP($B263,基础表!$E:$J,5,FALSE)</f>
        <v>#N/A</v>
      </c>
      <c r="AT263" t="e">
        <f ca="1">VLOOKUP($B263,基础表!$E:$J,6,FALSE)</f>
        <v>#N/A</v>
      </c>
      <c r="AU263" t="e">
        <f ca="1">VLOOKUP($B263,基础扩展表!$E:$AG,MATCH(AU$2,基础扩展表!$E$1:$AG$1,0),FALSE)</f>
        <v>#N/A</v>
      </c>
      <c r="AV263" t="e">
        <f ca="1">VLOOKUP($B263,基础扩展表!$E:$AG,MATCH(AV$2,基础扩展表!$E$1:$AG$1,0),FALSE)</f>
        <v>#N/A</v>
      </c>
      <c r="AW263" t="e">
        <f ca="1">VLOOKUP($B263,基础扩展表!$E:$AG,MATCH(AW$2,基础扩展表!$E$1:$AG$1,0),FALSE)</f>
        <v>#N/A</v>
      </c>
      <c r="AX263" t="e">
        <f ca="1">VLOOKUP($B263,基础扩展表!$E:$AG,MATCH(AX$2,基础扩展表!$E$1:$AG$1,0),FALSE)</f>
        <v>#N/A</v>
      </c>
      <c r="AY263" t="e">
        <f ca="1">VLOOKUP($B263,基础扩展表!$E:$AG,MATCH(AY$2,基础扩展表!$E$1:$AG$1,0),FALSE)</f>
        <v>#N/A</v>
      </c>
      <c r="AZ263" t="e">
        <f ca="1">VLOOKUP($B263,基础扩展表!$E:$AG,MATCH(AZ$2,基础扩展表!$E$1:$AG$1,0),FALSE)</f>
        <v>#N/A</v>
      </c>
      <c r="BA263" t="e">
        <f ca="1">VLOOKUP($B263,基础扩展表!$E:$AG,MATCH(BA$2,基础扩展表!$E$1:$AG$1,0),FALSE)</f>
        <v>#N/A</v>
      </c>
      <c r="BB263" t="e">
        <f ca="1">VLOOKUP($B263,基础扩展表!$E:$AG,MATCH(BB$2,基础扩展表!$E$1:$AG$1,0),FALSE)</f>
        <v>#N/A</v>
      </c>
      <c r="BC263" t="e">
        <f ca="1">VLOOKUP($B263,基础扩展表!$E:$AG,MATCH(BC$2,基础扩展表!$E$1:$AG$1,0),FALSE)</f>
        <v>#N/A</v>
      </c>
      <c r="BD263" t="e">
        <f ca="1">VLOOKUP($B263,基础扩展表!$E:$AG,MATCH(BD$2,基础扩展表!$E$1:$AG$1,0),FALSE)</f>
        <v>#N/A</v>
      </c>
      <c r="BE263" t="e">
        <f ca="1">VLOOKUP($B263,基础扩展表!$E:$AG,MATCH(BE$2,基础扩展表!$E$1:$AG$1,0),FALSE)</f>
        <v>#N/A</v>
      </c>
      <c r="BF263" t="e">
        <f ca="1">VLOOKUP($B263,基础扩展表!$E:$AG,MATCH(BF$2,基础扩展表!$E$1:$AG$1,0),FALSE)</f>
        <v>#N/A</v>
      </c>
      <c r="BG263" t="e">
        <f ca="1">VLOOKUP($B263,基础扩展表!$E:$AG,MATCH(BG$2,基础扩展表!$E$1:$AG$1,0),FALSE)</f>
        <v>#N/A</v>
      </c>
      <c r="BH263" t="e">
        <f ca="1">VLOOKUP($B263,基础扩展表!$E:$AG,MATCH(BH$2,基础扩展表!$E$1:$AG$1,0),FALSE)</f>
        <v>#N/A</v>
      </c>
      <c r="BI263" t="e">
        <f ca="1">VLOOKUP($B263,基础扩展表!$E:$AG,MATCH(BI$2,基础扩展表!$E$1:$AG$1,0),FALSE)</f>
        <v>#N/A</v>
      </c>
      <c r="BJ263" t="e">
        <f ca="1">VLOOKUP($B263,基础扩展表!$E:$AG,MATCH(BJ$2,基础扩展表!$E$1:$AG$1,0),FALSE)</f>
        <v>#N/A</v>
      </c>
      <c r="BK263" t="e">
        <f ca="1">VLOOKUP($B263,基础扩展表!$E:$AG,MATCH(BK$2,基础扩展表!$E$1:$AG$1,0),FALSE)</f>
        <v>#N/A</v>
      </c>
      <c r="BL263" t="e">
        <f ca="1">VLOOKUP($B263,基础扩展表!$E:$AG,MATCH(BL$2,基础扩展表!$E$1:$AG$1,0),FALSE)</f>
        <v>#N/A</v>
      </c>
      <c r="BM263" t="e">
        <f ca="1">VLOOKUP($B263,基础扩展表!$E:$AG,MATCH(BM$2,基础扩展表!$E$1:$AG$1,0),FALSE)</f>
        <v>#N/A</v>
      </c>
      <c r="BN263" t="e">
        <f ca="1">VLOOKUP($B263,基础扩展表!$E:$AG,MATCH(BN$2,基础扩展表!$E$1:$AG$1,0),FALSE)</f>
        <v>#N/A</v>
      </c>
      <c r="BO263" t="e">
        <f ca="1">VLOOKUP($B263,基础扩展表!$E:$AG,MATCH(BO$2,基础扩展表!$E$1:$AG$1,0),FALSE)</f>
        <v>#N/A</v>
      </c>
      <c r="BP263" t="e">
        <f ca="1">VLOOKUP($B263,基础扩展表!$E:$AG,MATCH(BP$2,基础扩展表!$E$1:$AG$1,0),FALSE)</f>
        <v>#N/A</v>
      </c>
      <c r="BR263" t="e">
        <f ca="1">VLOOKUP(C263,模型表!D:H,5,FALSE)</f>
        <v>#N/A</v>
      </c>
    </row>
    <row r="264" spans="2:70" x14ac:dyDescent="0.2">
      <c r="B264" t="str">
        <f t="array" aca="1" ref="B264" ca="1">INDEX(基础表!$Y:$Y,SMALL(IF(基础表!$Z:$Z=0,ROW(基础表!$Z:$Z),999),ROW(H258)))&amp;""</f>
        <v/>
      </c>
      <c r="C264" t="e">
        <f ca="1">VLOOKUP(VLOOKUP($B264,基础表!$E:$G,3,FALSE),模型表!$C:$D,2,FALSE)</f>
        <v>#N/A</v>
      </c>
      <c r="E264" t="e">
        <f ca="1">VLOOKUP($B264,基础表!$E:$G,3,FALSE)</f>
        <v>#N/A</v>
      </c>
      <c r="G264" t="e">
        <f ca="1">VLOOKUP($E264,模型表!$C:$G,5,FALSE)</f>
        <v>#N/A</v>
      </c>
      <c r="H264" t="e">
        <f ca="1">VLOOKUP($E264,模型表!$C:$F,4,FALSE)</f>
        <v>#N/A</v>
      </c>
      <c r="I264" t="e">
        <f ca="1">VLOOKUP($E264,模型表!$C:$J,8,FALSE)</f>
        <v>#N/A</v>
      </c>
      <c r="K264" t="str">
        <f t="shared" ca="1" si="50"/>
        <v/>
      </c>
      <c r="L264" t="str">
        <f t="shared" ca="1" si="51"/>
        <v/>
      </c>
      <c r="M264" t="str">
        <f t="shared" ca="1" si="52"/>
        <v/>
      </c>
      <c r="N264" t="str">
        <f t="shared" ca="1" si="53"/>
        <v/>
      </c>
      <c r="O264" t="str">
        <f t="shared" ref="O264:O327" ca="1" si="59">IF($B264="","",0)</f>
        <v/>
      </c>
      <c r="P264" t="str">
        <f t="shared" ca="1" si="54"/>
        <v/>
      </c>
      <c r="Q264" t="e">
        <f ca="1">VLOOKUP($E264,模型表!$C:$K,9,FALSE)</f>
        <v>#N/A</v>
      </c>
      <c r="S264" t="e">
        <f ca="1">IF(VLOOKUP($E264,模型表!$C:$L,6,FALSE)=0,"",VLOOKUP($E264,模型表!$C:$L,10,FALSE))</f>
        <v>#N/A</v>
      </c>
      <c r="U264" t="e">
        <f ca="1">VLOOKUP($E264,模型表!$C:$Q,11,FALSE)</f>
        <v>#N/A</v>
      </c>
      <c r="Y264" t="e">
        <f ca="1">IF(VLOOKUP($E264,模型表!$C:$N,12,FALSE)="Death",VLOOKUP($E264,模型表!$C:$Q,13,FALSE),"")</f>
        <v>#N/A</v>
      </c>
      <c r="Z264" t="str">
        <f ca="1">IF($B264="","",IF(VLOOKUP($E264,模型表!$C:$O,12,FALSE)="PBuff","["&amp;VLOOKUP($E264,模型表!$C:Q,13,FALSE)&amp;"]","[]"))</f>
        <v/>
      </c>
      <c r="AA264" t="e">
        <f ca="1">VLOOKUP($B264,基础扩展表!$E:$I,5,FALSE)</f>
        <v>#N/A</v>
      </c>
      <c r="AB264" t="e">
        <f ca="1">VLOOKUP($B264,基础扩展表!$E:$I,4,FALSE)</f>
        <v>#N/A</v>
      </c>
      <c r="AC264" t="e">
        <f ca="1">VLOOKUP($B264,基础表!$E:$T,16,FALSE)</f>
        <v>#N/A</v>
      </c>
      <c r="AD264" t="str">
        <f t="shared" ca="1" si="48"/>
        <v/>
      </c>
      <c r="AE264" t="str">
        <f t="shared" ca="1" si="55"/>
        <v/>
      </c>
      <c r="AF264" t="str">
        <f t="shared" ca="1" si="56"/>
        <v/>
      </c>
      <c r="AH264" t="e">
        <f ca="1">VLOOKUP($B264,基础表!$E:$R,14,FALSE)</f>
        <v>#N/A</v>
      </c>
      <c r="AI264" t="e">
        <f ca="1">VLOOKUP($B264,基础表!$E:$S,13,FALSE)</f>
        <v>#N/A</v>
      </c>
      <c r="AK264" t="e">
        <f ca="1">VLOOKUP($B264,基础表!$E:$H,4,FALSE)</f>
        <v>#N/A</v>
      </c>
      <c r="AN264" s="23" t="e">
        <f t="shared" ca="1" si="49"/>
        <v>#N/A</v>
      </c>
      <c r="AO264" s="23" t="str">
        <f t="shared" ca="1" si="57"/>
        <v/>
      </c>
      <c r="AP264" s="23" t="str">
        <f t="shared" ca="1" si="58"/>
        <v/>
      </c>
      <c r="AR264" t="e">
        <f ca="1">VLOOKUP($B264,基础表!$E:$J,4,FALSE)</f>
        <v>#N/A</v>
      </c>
      <c r="AS264" t="e">
        <f ca="1">VLOOKUP($B264,基础表!$E:$J,5,FALSE)</f>
        <v>#N/A</v>
      </c>
      <c r="AT264" t="e">
        <f ca="1">VLOOKUP($B264,基础表!$E:$J,6,FALSE)</f>
        <v>#N/A</v>
      </c>
      <c r="AU264" t="e">
        <f ca="1">VLOOKUP($B264,基础扩展表!$E:$AG,MATCH(AU$2,基础扩展表!$E$1:$AG$1,0),FALSE)</f>
        <v>#N/A</v>
      </c>
      <c r="AV264" t="e">
        <f ca="1">VLOOKUP($B264,基础扩展表!$E:$AG,MATCH(AV$2,基础扩展表!$E$1:$AG$1,0),FALSE)</f>
        <v>#N/A</v>
      </c>
      <c r="AW264" t="e">
        <f ca="1">VLOOKUP($B264,基础扩展表!$E:$AG,MATCH(AW$2,基础扩展表!$E$1:$AG$1,0),FALSE)</f>
        <v>#N/A</v>
      </c>
      <c r="AX264" t="e">
        <f ca="1">VLOOKUP($B264,基础扩展表!$E:$AG,MATCH(AX$2,基础扩展表!$E$1:$AG$1,0),FALSE)</f>
        <v>#N/A</v>
      </c>
      <c r="AY264" t="e">
        <f ca="1">VLOOKUP($B264,基础扩展表!$E:$AG,MATCH(AY$2,基础扩展表!$E$1:$AG$1,0),FALSE)</f>
        <v>#N/A</v>
      </c>
      <c r="AZ264" t="e">
        <f ca="1">VLOOKUP($B264,基础扩展表!$E:$AG,MATCH(AZ$2,基础扩展表!$E$1:$AG$1,0),FALSE)</f>
        <v>#N/A</v>
      </c>
      <c r="BA264" t="e">
        <f ca="1">VLOOKUP($B264,基础扩展表!$E:$AG,MATCH(BA$2,基础扩展表!$E$1:$AG$1,0),FALSE)</f>
        <v>#N/A</v>
      </c>
      <c r="BB264" t="e">
        <f ca="1">VLOOKUP($B264,基础扩展表!$E:$AG,MATCH(BB$2,基础扩展表!$E$1:$AG$1,0),FALSE)</f>
        <v>#N/A</v>
      </c>
      <c r="BC264" t="e">
        <f ca="1">VLOOKUP($B264,基础扩展表!$E:$AG,MATCH(BC$2,基础扩展表!$E$1:$AG$1,0),FALSE)</f>
        <v>#N/A</v>
      </c>
      <c r="BD264" t="e">
        <f ca="1">VLOOKUP($B264,基础扩展表!$E:$AG,MATCH(BD$2,基础扩展表!$E$1:$AG$1,0),FALSE)</f>
        <v>#N/A</v>
      </c>
      <c r="BE264" t="e">
        <f ca="1">VLOOKUP($B264,基础扩展表!$E:$AG,MATCH(BE$2,基础扩展表!$E$1:$AG$1,0),FALSE)</f>
        <v>#N/A</v>
      </c>
      <c r="BF264" t="e">
        <f ca="1">VLOOKUP($B264,基础扩展表!$E:$AG,MATCH(BF$2,基础扩展表!$E$1:$AG$1,0),FALSE)</f>
        <v>#N/A</v>
      </c>
      <c r="BG264" t="e">
        <f ca="1">VLOOKUP($B264,基础扩展表!$E:$AG,MATCH(BG$2,基础扩展表!$E$1:$AG$1,0),FALSE)</f>
        <v>#N/A</v>
      </c>
      <c r="BH264" t="e">
        <f ca="1">VLOOKUP($B264,基础扩展表!$E:$AG,MATCH(BH$2,基础扩展表!$E$1:$AG$1,0),FALSE)</f>
        <v>#N/A</v>
      </c>
      <c r="BI264" t="e">
        <f ca="1">VLOOKUP($B264,基础扩展表!$E:$AG,MATCH(BI$2,基础扩展表!$E$1:$AG$1,0),FALSE)</f>
        <v>#N/A</v>
      </c>
      <c r="BJ264" t="e">
        <f ca="1">VLOOKUP($B264,基础扩展表!$E:$AG,MATCH(BJ$2,基础扩展表!$E$1:$AG$1,0),FALSE)</f>
        <v>#N/A</v>
      </c>
      <c r="BK264" t="e">
        <f ca="1">VLOOKUP($B264,基础扩展表!$E:$AG,MATCH(BK$2,基础扩展表!$E$1:$AG$1,0),FALSE)</f>
        <v>#N/A</v>
      </c>
      <c r="BL264" t="e">
        <f ca="1">VLOOKUP($B264,基础扩展表!$E:$AG,MATCH(BL$2,基础扩展表!$E$1:$AG$1,0),FALSE)</f>
        <v>#N/A</v>
      </c>
      <c r="BM264" t="e">
        <f ca="1">VLOOKUP($B264,基础扩展表!$E:$AG,MATCH(BM$2,基础扩展表!$E$1:$AG$1,0),FALSE)</f>
        <v>#N/A</v>
      </c>
      <c r="BN264" t="e">
        <f ca="1">VLOOKUP($B264,基础扩展表!$E:$AG,MATCH(BN$2,基础扩展表!$E$1:$AG$1,0),FALSE)</f>
        <v>#N/A</v>
      </c>
      <c r="BO264" t="e">
        <f ca="1">VLOOKUP($B264,基础扩展表!$E:$AG,MATCH(BO$2,基础扩展表!$E$1:$AG$1,0),FALSE)</f>
        <v>#N/A</v>
      </c>
      <c r="BP264" t="e">
        <f ca="1">VLOOKUP($B264,基础扩展表!$E:$AG,MATCH(BP$2,基础扩展表!$E$1:$AG$1,0),FALSE)</f>
        <v>#N/A</v>
      </c>
      <c r="BR264" t="e">
        <f ca="1">VLOOKUP(C264,模型表!D:H,5,FALSE)</f>
        <v>#N/A</v>
      </c>
    </row>
    <row r="265" spans="2:70" x14ac:dyDescent="0.2">
      <c r="B265" t="str">
        <f t="array" aca="1" ref="B265" ca="1">INDEX(基础表!$Y:$Y,SMALL(IF(基础表!$Z:$Z=0,ROW(基础表!$Z:$Z),999),ROW(H259)))&amp;""</f>
        <v/>
      </c>
      <c r="C265" t="e">
        <f ca="1">VLOOKUP(VLOOKUP($B265,基础表!$E:$G,3,FALSE),模型表!$C:$D,2,FALSE)</f>
        <v>#N/A</v>
      </c>
      <c r="E265" t="e">
        <f ca="1">VLOOKUP($B265,基础表!$E:$G,3,FALSE)</f>
        <v>#N/A</v>
      </c>
      <c r="G265" t="e">
        <f ca="1">VLOOKUP($E265,模型表!$C:$G,5,FALSE)</f>
        <v>#N/A</v>
      </c>
      <c r="H265" t="e">
        <f ca="1">VLOOKUP($E265,模型表!$C:$F,4,FALSE)</f>
        <v>#N/A</v>
      </c>
      <c r="I265" t="e">
        <f ca="1">VLOOKUP($E265,模型表!$C:$J,8,FALSE)</f>
        <v>#N/A</v>
      </c>
      <c r="K265" t="str">
        <f t="shared" ca="1" si="50"/>
        <v/>
      </c>
      <c r="L265" t="str">
        <f t="shared" ca="1" si="51"/>
        <v/>
      </c>
      <c r="M265" t="str">
        <f t="shared" ca="1" si="52"/>
        <v/>
      </c>
      <c r="N265" t="str">
        <f t="shared" ca="1" si="53"/>
        <v/>
      </c>
      <c r="O265" t="str">
        <f t="shared" ca="1" si="59"/>
        <v/>
      </c>
      <c r="P265" t="str">
        <f t="shared" ca="1" si="54"/>
        <v/>
      </c>
      <c r="Q265" t="e">
        <f ca="1">VLOOKUP($E265,模型表!$C:$K,9,FALSE)</f>
        <v>#N/A</v>
      </c>
      <c r="S265" t="e">
        <f ca="1">IF(VLOOKUP($E265,模型表!$C:$L,6,FALSE)=0,"",VLOOKUP($E265,模型表!$C:$L,10,FALSE))</f>
        <v>#N/A</v>
      </c>
      <c r="U265" t="e">
        <f ca="1">VLOOKUP($E265,模型表!$C:$Q,11,FALSE)</f>
        <v>#N/A</v>
      </c>
      <c r="Y265" t="e">
        <f ca="1">IF(VLOOKUP($E265,模型表!$C:$N,12,FALSE)="Death",VLOOKUP($E265,模型表!$C:$Q,13,FALSE),"")</f>
        <v>#N/A</v>
      </c>
      <c r="Z265" t="str">
        <f ca="1">IF($B265="","",IF(VLOOKUP($E265,模型表!$C:$O,12,FALSE)="PBuff","["&amp;VLOOKUP($E265,模型表!$C:Q,13,FALSE)&amp;"]","[]"))</f>
        <v/>
      </c>
      <c r="AA265" t="e">
        <f ca="1">VLOOKUP($B265,基础扩展表!$E:$I,5,FALSE)</f>
        <v>#N/A</v>
      </c>
      <c r="AB265" t="e">
        <f ca="1">VLOOKUP($B265,基础扩展表!$E:$I,4,FALSE)</f>
        <v>#N/A</v>
      </c>
      <c r="AC265" t="e">
        <f ca="1">VLOOKUP($B265,基础表!$E:$T,16,FALSE)</f>
        <v>#N/A</v>
      </c>
      <c r="AD265" t="str">
        <f t="shared" ca="1" si="48"/>
        <v/>
      </c>
      <c r="AE265" t="str">
        <f t="shared" ca="1" si="55"/>
        <v/>
      </c>
      <c r="AF265" t="str">
        <f t="shared" ca="1" si="56"/>
        <v/>
      </c>
      <c r="AH265" t="e">
        <f ca="1">VLOOKUP($B265,基础表!$E:$R,14,FALSE)</f>
        <v>#N/A</v>
      </c>
      <c r="AI265" t="e">
        <f ca="1">VLOOKUP($B265,基础表!$E:$S,13,FALSE)</f>
        <v>#N/A</v>
      </c>
      <c r="AK265" t="e">
        <f ca="1">VLOOKUP($B265,基础表!$E:$H,4,FALSE)</f>
        <v>#N/A</v>
      </c>
      <c r="AN265" s="23" t="e">
        <f t="shared" ca="1" si="49"/>
        <v>#N/A</v>
      </c>
      <c r="AO265" s="23" t="str">
        <f t="shared" ca="1" si="57"/>
        <v/>
      </c>
      <c r="AP265" s="23" t="str">
        <f t="shared" ca="1" si="58"/>
        <v/>
      </c>
      <c r="AR265" t="e">
        <f ca="1">VLOOKUP($B265,基础表!$E:$J,4,FALSE)</f>
        <v>#N/A</v>
      </c>
      <c r="AS265" t="e">
        <f ca="1">VLOOKUP($B265,基础表!$E:$J,5,FALSE)</f>
        <v>#N/A</v>
      </c>
      <c r="AT265" t="e">
        <f ca="1">VLOOKUP($B265,基础表!$E:$J,6,FALSE)</f>
        <v>#N/A</v>
      </c>
      <c r="AU265" t="e">
        <f ca="1">VLOOKUP($B265,基础扩展表!$E:$AG,MATCH(AU$2,基础扩展表!$E$1:$AG$1,0),FALSE)</f>
        <v>#N/A</v>
      </c>
      <c r="AV265" t="e">
        <f ca="1">VLOOKUP($B265,基础扩展表!$E:$AG,MATCH(AV$2,基础扩展表!$E$1:$AG$1,0),FALSE)</f>
        <v>#N/A</v>
      </c>
      <c r="AW265" t="e">
        <f ca="1">VLOOKUP($B265,基础扩展表!$E:$AG,MATCH(AW$2,基础扩展表!$E$1:$AG$1,0),FALSE)</f>
        <v>#N/A</v>
      </c>
      <c r="AX265" t="e">
        <f ca="1">VLOOKUP($B265,基础扩展表!$E:$AG,MATCH(AX$2,基础扩展表!$E$1:$AG$1,0),FALSE)</f>
        <v>#N/A</v>
      </c>
      <c r="AY265" t="e">
        <f ca="1">VLOOKUP($B265,基础扩展表!$E:$AG,MATCH(AY$2,基础扩展表!$E$1:$AG$1,0),FALSE)</f>
        <v>#N/A</v>
      </c>
      <c r="AZ265" t="e">
        <f ca="1">VLOOKUP($B265,基础扩展表!$E:$AG,MATCH(AZ$2,基础扩展表!$E$1:$AG$1,0),FALSE)</f>
        <v>#N/A</v>
      </c>
      <c r="BA265" t="e">
        <f ca="1">VLOOKUP($B265,基础扩展表!$E:$AG,MATCH(BA$2,基础扩展表!$E$1:$AG$1,0),FALSE)</f>
        <v>#N/A</v>
      </c>
      <c r="BB265" t="e">
        <f ca="1">VLOOKUP($B265,基础扩展表!$E:$AG,MATCH(BB$2,基础扩展表!$E$1:$AG$1,0),FALSE)</f>
        <v>#N/A</v>
      </c>
      <c r="BC265" t="e">
        <f ca="1">VLOOKUP($B265,基础扩展表!$E:$AG,MATCH(BC$2,基础扩展表!$E$1:$AG$1,0),FALSE)</f>
        <v>#N/A</v>
      </c>
      <c r="BD265" t="e">
        <f ca="1">VLOOKUP($B265,基础扩展表!$E:$AG,MATCH(BD$2,基础扩展表!$E$1:$AG$1,0),FALSE)</f>
        <v>#N/A</v>
      </c>
      <c r="BE265" t="e">
        <f ca="1">VLOOKUP($B265,基础扩展表!$E:$AG,MATCH(BE$2,基础扩展表!$E$1:$AG$1,0),FALSE)</f>
        <v>#N/A</v>
      </c>
      <c r="BF265" t="e">
        <f ca="1">VLOOKUP($B265,基础扩展表!$E:$AG,MATCH(BF$2,基础扩展表!$E$1:$AG$1,0),FALSE)</f>
        <v>#N/A</v>
      </c>
      <c r="BG265" t="e">
        <f ca="1">VLOOKUP($B265,基础扩展表!$E:$AG,MATCH(BG$2,基础扩展表!$E$1:$AG$1,0),FALSE)</f>
        <v>#N/A</v>
      </c>
      <c r="BH265" t="e">
        <f ca="1">VLOOKUP($B265,基础扩展表!$E:$AG,MATCH(BH$2,基础扩展表!$E$1:$AG$1,0),FALSE)</f>
        <v>#N/A</v>
      </c>
      <c r="BI265" t="e">
        <f ca="1">VLOOKUP($B265,基础扩展表!$E:$AG,MATCH(BI$2,基础扩展表!$E$1:$AG$1,0),FALSE)</f>
        <v>#N/A</v>
      </c>
      <c r="BJ265" t="e">
        <f ca="1">VLOOKUP($B265,基础扩展表!$E:$AG,MATCH(BJ$2,基础扩展表!$E$1:$AG$1,0),FALSE)</f>
        <v>#N/A</v>
      </c>
      <c r="BK265" t="e">
        <f ca="1">VLOOKUP($B265,基础扩展表!$E:$AG,MATCH(BK$2,基础扩展表!$E$1:$AG$1,0),FALSE)</f>
        <v>#N/A</v>
      </c>
      <c r="BL265" t="e">
        <f ca="1">VLOOKUP($B265,基础扩展表!$E:$AG,MATCH(BL$2,基础扩展表!$E$1:$AG$1,0),FALSE)</f>
        <v>#N/A</v>
      </c>
      <c r="BM265" t="e">
        <f ca="1">VLOOKUP($B265,基础扩展表!$E:$AG,MATCH(BM$2,基础扩展表!$E$1:$AG$1,0),FALSE)</f>
        <v>#N/A</v>
      </c>
      <c r="BN265" t="e">
        <f ca="1">VLOOKUP($B265,基础扩展表!$E:$AG,MATCH(BN$2,基础扩展表!$E$1:$AG$1,0),FALSE)</f>
        <v>#N/A</v>
      </c>
      <c r="BO265" t="e">
        <f ca="1">VLOOKUP($B265,基础扩展表!$E:$AG,MATCH(BO$2,基础扩展表!$E$1:$AG$1,0),FALSE)</f>
        <v>#N/A</v>
      </c>
      <c r="BP265" t="e">
        <f ca="1">VLOOKUP($B265,基础扩展表!$E:$AG,MATCH(BP$2,基础扩展表!$E$1:$AG$1,0),FALSE)</f>
        <v>#N/A</v>
      </c>
      <c r="BR265" t="e">
        <f ca="1">VLOOKUP(C265,模型表!D:H,5,FALSE)</f>
        <v>#N/A</v>
      </c>
    </row>
    <row r="266" spans="2:70" x14ac:dyDescent="0.2">
      <c r="B266" t="str">
        <f t="array" aca="1" ref="B266" ca="1">INDEX(基础表!$Y:$Y,SMALL(IF(基础表!$Z:$Z=0,ROW(基础表!$Z:$Z),999),ROW(H260)))&amp;""</f>
        <v/>
      </c>
      <c r="C266" t="e">
        <f ca="1">VLOOKUP(VLOOKUP($B266,基础表!$E:$G,3,FALSE),模型表!$C:$D,2,FALSE)</f>
        <v>#N/A</v>
      </c>
      <c r="E266" t="e">
        <f ca="1">VLOOKUP($B266,基础表!$E:$G,3,FALSE)</f>
        <v>#N/A</v>
      </c>
      <c r="G266" t="e">
        <f ca="1">VLOOKUP($E266,模型表!$C:$G,5,FALSE)</f>
        <v>#N/A</v>
      </c>
      <c r="H266" t="e">
        <f ca="1">VLOOKUP($E266,模型表!$C:$F,4,FALSE)</f>
        <v>#N/A</v>
      </c>
      <c r="I266" t="e">
        <f ca="1">VLOOKUP($E266,模型表!$C:$J,8,FALSE)</f>
        <v>#N/A</v>
      </c>
      <c r="K266" t="str">
        <f t="shared" ca="1" si="50"/>
        <v/>
      </c>
      <c r="L266" t="str">
        <f t="shared" ca="1" si="51"/>
        <v/>
      </c>
      <c r="M266" t="str">
        <f t="shared" ca="1" si="52"/>
        <v/>
      </c>
      <c r="N266" t="str">
        <f t="shared" ca="1" si="53"/>
        <v/>
      </c>
      <c r="O266" t="str">
        <f t="shared" ca="1" si="59"/>
        <v/>
      </c>
      <c r="P266" t="str">
        <f t="shared" ca="1" si="54"/>
        <v/>
      </c>
      <c r="Q266" t="e">
        <f ca="1">VLOOKUP($E266,模型表!$C:$K,9,FALSE)</f>
        <v>#N/A</v>
      </c>
      <c r="S266" t="e">
        <f ca="1">IF(VLOOKUP($E266,模型表!$C:$L,6,FALSE)=0,"",VLOOKUP($E266,模型表!$C:$L,10,FALSE))</f>
        <v>#N/A</v>
      </c>
      <c r="U266" t="e">
        <f ca="1">VLOOKUP($E266,模型表!$C:$Q,11,FALSE)</f>
        <v>#N/A</v>
      </c>
      <c r="Y266" t="e">
        <f ca="1">IF(VLOOKUP($E266,模型表!$C:$N,12,FALSE)="Death",VLOOKUP($E266,模型表!$C:$Q,13,FALSE),"")</f>
        <v>#N/A</v>
      </c>
      <c r="Z266" t="str">
        <f ca="1">IF($B266="","",IF(VLOOKUP($E266,模型表!$C:$O,12,FALSE)="PBuff","["&amp;VLOOKUP($E266,模型表!$C:Q,13,FALSE)&amp;"]","[]"))</f>
        <v/>
      </c>
      <c r="AA266" t="e">
        <f ca="1">VLOOKUP($B266,基础扩展表!$E:$I,5,FALSE)</f>
        <v>#N/A</v>
      </c>
      <c r="AB266" t="e">
        <f ca="1">VLOOKUP($B266,基础扩展表!$E:$I,4,FALSE)</f>
        <v>#N/A</v>
      </c>
      <c r="AC266" t="e">
        <f ca="1">VLOOKUP($B266,基础表!$E:$T,16,FALSE)</f>
        <v>#N/A</v>
      </c>
      <c r="AD266" t="str">
        <f t="shared" ca="1" si="48"/>
        <v/>
      </c>
      <c r="AE266" t="str">
        <f t="shared" ca="1" si="55"/>
        <v/>
      </c>
      <c r="AF266" t="str">
        <f t="shared" ca="1" si="56"/>
        <v/>
      </c>
      <c r="AH266" t="e">
        <f ca="1">VLOOKUP($B266,基础表!$E:$R,14,FALSE)</f>
        <v>#N/A</v>
      </c>
      <c r="AI266" t="e">
        <f ca="1">VLOOKUP($B266,基础表!$E:$S,13,FALSE)</f>
        <v>#N/A</v>
      </c>
      <c r="AK266" t="e">
        <f ca="1">VLOOKUP($B266,基础表!$E:$H,4,FALSE)</f>
        <v>#N/A</v>
      </c>
      <c r="AN266" s="23" t="e">
        <f t="shared" ca="1" si="49"/>
        <v>#N/A</v>
      </c>
      <c r="AO266" s="23" t="str">
        <f t="shared" ca="1" si="57"/>
        <v/>
      </c>
      <c r="AP266" s="23" t="str">
        <f t="shared" ca="1" si="58"/>
        <v/>
      </c>
      <c r="AR266" t="e">
        <f ca="1">VLOOKUP($B266,基础表!$E:$J,4,FALSE)</f>
        <v>#N/A</v>
      </c>
      <c r="AS266" t="e">
        <f ca="1">VLOOKUP($B266,基础表!$E:$J,5,FALSE)</f>
        <v>#N/A</v>
      </c>
      <c r="AT266" t="e">
        <f ca="1">VLOOKUP($B266,基础表!$E:$J,6,FALSE)</f>
        <v>#N/A</v>
      </c>
      <c r="AU266" t="e">
        <f ca="1">VLOOKUP($B266,基础扩展表!$E:$AG,MATCH(AU$2,基础扩展表!$E$1:$AG$1,0),FALSE)</f>
        <v>#N/A</v>
      </c>
      <c r="AV266" t="e">
        <f ca="1">VLOOKUP($B266,基础扩展表!$E:$AG,MATCH(AV$2,基础扩展表!$E$1:$AG$1,0),FALSE)</f>
        <v>#N/A</v>
      </c>
      <c r="AW266" t="e">
        <f ca="1">VLOOKUP($B266,基础扩展表!$E:$AG,MATCH(AW$2,基础扩展表!$E$1:$AG$1,0),FALSE)</f>
        <v>#N/A</v>
      </c>
      <c r="AX266" t="e">
        <f ca="1">VLOOKUP($B266,基础扩展表!$E:$AG,MATCH(AX$2,基础扩展表!$E$1:$AG$1,0),FALSE)</f>
        <v>#N/A</v>
      </c>
      <c r="AY266" t="e">
        <f ca="1">VLOOKUP($B266,基础扩展表!$E:$AG,MATCH(AY$2,基础扩展表!$E$1:$AG$1,0),FALSE)</f>
        <v>#N/A</v>
      </c>
      <c r="AZ266" t="e">
        <f ca="1">VLOOKUP($B266,基础扩展表!$E:$AG,MATCH(AZ$2,基础扩展表!$E$1:$AG$1,0),FALSE)</f>
        <v>#N/A</v>
      </c>
      <c r="BA266" t="e">
        <f ca="1">VLOOKUP($B266,基础扩展表!$E:$AG,MATCH(BA$2,基础扩展表!$E$1:$AG$1,0),FALSE)</f>
        <v>#N/A</v>
      </c>
      <c r="BB266" t="e">
        <f ca="1">VLOOKUP($B266,基础扩展表!$E:$AG,MATCH(BB$2,基础扩展表!$E$1:$AG$1,0),FALSE)</f>
        <v>#N/A</v>
      </c>
      <c r="BC266" t="e">
        <f ca="1">VLOOKUP($B266,基础扩展表!$E:$AG,MATCH(BC$2,基础扩展表!$E$1:$AG$1,0),FALSE)</f>
        <v>#N/A</v>
      </c>
      <c r="BD266" t="e">
        <f ca="1">VLOOKUP($B266,基础扩展表!$E:$AG,MATCH(BD$2,基础扩展表!$E$1:$AG$1,0),FALSE)</f>
        <v>#N/A</v>
      </c>
      <c r="BE266" t="e">
        <f ca="1">VLOOKUP($B266,基础扩展表!$E:$AG,MATCH(BE$2,基础扩展表!$E$1:$AG$1,0),FALSE)</f>
        <v>#N/A</v>
      </c>
      <c r="BF266" t="e">
        <f ca="1">VLOOKUP($B266,基础扩展表!$E:$AG,MATCH(BF$2,基础扩展表!$E$1:$AG$1,0),FALSE)</f>
        <v>#N/A</v>
      </c>
      <c r="BG266" t="e">
        <f ca="1">VLOOKUP($B266,基础扩展表!$E:$AG,MATCH(BG$2,基础扩展表!$E$1:$AG$1,0),FALSE)</f>
        <v>#N/A</v>
      </c>
      <c r="BH266" t="e">
        <f ca="1">VLOOKUP($B266,基础扩展表!$E:$AG,MATCH(BH$2,基础扩展表!$E$1:$AG$1,0),FALSE)</f>
        <v>#N/A</v>
      </c>
      <c r="BI266" t="e">
        <f ca="1">VLOOKUP($B266,基础扩展表!$E:$AG,MATCH(BI$2,基础扩展表!$E$1:$AG$1,0),FALSE)</f>
        <v>#N/A</v>
      </c>
      <c r="BJ266" t="e">
        <f ca="1">VLOOKUP($B266,基础扩展表!$E:$AG,MATCH(BJ$2,基础扩展表!$E$1:$AG$1,0),FALSE)</f>
        <v>#N/A</v>
      </c>
      <c r="BK266" t="e">
        <f ca="1">VLOOKUP($B266,基础扩展表!$E:$AG,MATCH(BK$2,基础扩展表!$E$1:$AG$1,0),FALSE)</f>
        <v>#N/A</v>
      </c>
      <c r="BL266" t="e">
        <f ca="1">VLOOKUP($B266,基础扩展表!$E:$AG,MATCH(BL$2,基础扩展表!$E$1:$AG$1,0),FALSE)</f>
        <v>#N/A</v>
      </c>
      <c r="BM266" t="e">
        <f ca="1">VLOOKUP($B266,基础扩展表!$E:$AG,MATCH(BM$2,基础扩展表!$E$1:$AG$1,0),FALSE)</f>
        <v>#N/A</v>
      </c>
      <c r="BN266" t="e">
        <f ca="1">VLOOKUP($B266,基础扩展表!$E:$AG,MATCH(BN$2,基础扩展表!$E$1:$AG$1,0),FALSE)</f>
        <v>#N/A</v>
      </c>
      <c r="BO266" t="e">
        <f ca="1">VLOOKUP($B266,基础扩展表!$E:$AG,MATCH(BO$2,基础扩展表!$E$1:$AG$1,0),FALSE)</f>
        <v>#N/A</v>
      </c>
      <c r="BP266" t="e">
        <f ca="1">VLOOKUP($B266,基础扩展表!$E:$AG,MATCH(BP$2,基础扩展表!$E$1:$AG$1,0),FALSE)</f>
        <v>#N/A</v>
      </c>
      <c r="BR266" t="e">
        <f ca="1">VLOOKUP(C266,模型表!D:H,5,FALSE)</f>
        <v>#N/A</v>
      </c>
    </row>
    <row r="267" spans="2:70" x14ac:dyDescent="0.2">
      <c r="B267" t="str">
        <f t="array" aca="1" ref="B267" ca="1">INDEX(基础表!$Y:$Y,SMALL(IF(基础表!$Z:$Z=0,ROW(基础表!$Z:$Z),999),ROW(H261)))&amp;""</f>
        <v/>
      </c>
      <c r="C267" t="e">
        <f ca="1">VLOOKUP(VLOOKUP($B267,基础表!$E:$G,3,FALSE),模型表!$C:$D,2,FALSE)</f>
        <v>#N/A</v>
      </c>
      <c r="E267" t="e">
        <f ca="1">VLOOKUP($B267,基础表!$E:$G,3,FALSE)</f>
        <v>#N/A</v>
      </c>
      <c r="G267" t="e">
        <f ca="1">VLOOKUP($E267,模型表!$C:$G,5,FALSE)</f>
        <v>#N/A</v>
      </c>
      <c r="H267" t="e">
        <f ca="1">VLOOKUP($E267,模型表!$C:$F,4,FALSE)</f>
        <v>#N/A</v>
      </c>
      <c r="I267" t="e">
        <f ca="1">VLOOKUP($E267,模型表!$C:$J,8,FALSE)</f>
        <v>#N/A</v>
      </c>
      <c r="K267" t="str">
        <f t="shared" ca="1" si="50"/>
        <v/>
      </c>
      <c r="L267" t="str">
        <f t="shared" ca="1" si="51"/>
        <v/>
      </c>
      <c r="M267" t="str">
        <f t="shared" ca="1" si="52"/>
        <v/>
      </c>
      <c r="N267" t="str">
        <f t="shared" ca="1" si="53"/>
        <v/>
      </c>
      <c r="O267" t="str">
        <f t="shared" ca="1" si="59"/>
        <v/>
      </c>
      <c r="P267" t="str">
        <f t="shared" ca="1" si="54"/>
        <v/>
      </c>
      <c r="Q267" t="e">
        <f ca="1">VLOOKUP($E267,模型表!$C:$K,9,FALSE)</f>
        <v>#N/A</v>
      </c>
      <c r="S267" t="e">
        <f ca="1">IF(VLOOKUP($E267,模型表!$C:$L,6,FALSE)=0,"",VLOOKUP($E267,模型表!$C:$L,10,FALSE))</f>
        <v>#N/A</v>
      </c>
      <c r="U267" t="e">
        <f ca="1">VLOOKUP($E267,模型表!$C:$Q,11,FALSE)</f>
        <v>#N/A</v>
      </c>
      <c r="Y267" t="e">
        <f ca="1">IF(VLOOKUP($E267,模型表!$C:$N,12,FALSE)="Death",VLOOKUP($E267,模型表!$C:$Q,13,FALSE),"")</f>
        <v>#N/A</v>
      </c>
      <c r="Z267" t="str">
        <f ca="1">IF($B267="","",IF(VLOOKUP($E267,模型表!$C:$O,12,FALSE)="PBuff","["&amp;VLOOKUP($E267,模型表!$C:Q,13,FALSE)&amp;"]","[]"))</f>
        <v/>
      </c>
      <c r="AA267" t="e">
        <f ca="1">VLOOKUP($B267,基础扩展表!$E:$I,5,FALSE)</f>
        <v>#N/A</v>
      </c>
      <c r="AB267" t="e">
        <f ca="1">VLOOKUP($B267,基础扩展表!$E:$I,4,FALSE)</f>
        <v>#N/A</v>
      </c>
      <c r="AC267" t="e">
        <f ca="1">VLOOKUP($B267,基础表!$E:$T,16,FALSE)</f>
        <v>#N/A</v>
      </c>
      <c r="AD267" t="str">
        <f t="shared" ca="1" si="48"/>
        <v/>
      </c>
      <c r="AE267" t="str">
        <f t="shared" ca="1" si="55"/>
        <v/>
      </c>
      <c r="AF267" t="str">
        <f t="shared" ca="1" si="56"/>
        <v/>
      </c>
      <c r="AH267" t="e">
        <f ca="1">VLOOKUP($B267,基础表!$E:$R,14,FALSE)</f>
        <v>#N/A</v>
      </c>
      <c r="AI267" t="e">
        <f ca="1">VLOOKUP($B267,基础表!$E:$S,13,FALSE)</f>
        <v>#N/A</v>
      </c>
      <c r="AK267" t="e">
        <f ca="1">VLOOKUP($B267,基础表!$E:$H,4,FALSE)</f>
        <v>#N/A</v>
      </c>
      <c r="AN267" s="23" t="e">
        <f t="shared" ca="1" si="49"/>
        <v>#N/A</v>
      </c>
      <c r="AO267" s="23" t="str">
        <f t="shared" ca="1" si="57"/>
        <v/>
      </c>
      <c r="AP267" s="23" t="str">
        <f t="shared" ca="1" si="58"/>
        <v/>
      </c>
      <c r="AR267" t="e">
        <f ca="1">VLOOKUP($B267,基础表!$E:$J,4,FALSE)</f>
        <v>#N/A</v>
      </c>
      <c r="AS267" t="e">
        <f ca="1">VLOOKUP($B267,基础表!$E:$J,5,FALSE)</f>
        <v>#N/A</v>
      </c>
      <c r="AT267" t="e">
        <f ca="1">VLOOKUP($B267,基础表!$E:$J,6,FALSE)</f>
        <v>#N/A</v>
      </c>
      <c r="AU267" t="e">
        <f ca="1">VLOOKUP($B267,基础扩展表!$E:$AG,MATCH(AU$2,基础扩展表!$E$1:$AG$1,0),FALSE)</f>
        <v>#N/A</v>
      </c>
      <c r="AV267" t="e">
        <f ca="1">VLOOKUP($B267,基础扩展表!$E:$AG,MATCH(AV$2,基础扩展表!$E$1:$AG$1,0),FALSE)</f>
        <v>#N/A</v>
      </c>
      <c r="AW267" t="e">
        <f ca="1">VLOOKUP($B267,基础扩展表!$E:$AG,MATCH(AW$2,基础扩展表!$E$1:$AG$1,0),FALSE)</f>
        <v>#N/A</v>
      </c>
      <c r="AX267" t="e">
        <f ca="1">VLOOKUP($B267,基础扩展表!$E:$AG,MATCH(AX$2,基础扩展表!$E$1:$AG$1,0),FALSE)</f>
        <v>#N/A</v>
      </c>
      <c r="AY267" t="e">
        <f ca="1">VLOOKUP($B267,基础扩展表!$E:$AG,MATCH(AY$2,基础扩展表!$E$1:$AG$1,0),FALSE)</f>
        <v>#N/A</v>
      </c>
      <c r="AZ267" t="e">
        <f ca="1">VLOOKUP($B267,基础扩展表!$E:$AG,MATCH(AZ$2,基础扩展表!$E$1:$AG$1,0),FALSE)</f>
        <v>#N/A</v>
      </c>
      <c r="BA267" t="e">
        <f ca="1">VLOOKUP($B267,基础扩展表!$E:$AG,MATCH(BA$2,基础扩展表!$E$1:$AG$1,0),FALSE)</f>
        <v>#N/A</v>
      </c>
      <c r="BB267" t="e">
        <f ca="1">VLOOKUP($B267,基础扩展表!$E:$AG,MATCH(BB$2,基础扩展表!$E$1:$AG$1,0),FALSE)</f>
        <v>#N/A</v>
      </c>
      <c r="BC267" t="e">
        <f ca="1">VLOOKUP($B267,基础扩展表!$E:$AG,MATCH(BC$2,基础扩展表!$E$1:$AG$1,0),FALSE)</f>
        <v>#N/A</v>
      </c>
      <c r="BD267" t="e">
        <f ca="1">VLOOKUP($B267,基础扩展表!$E:$AG,MATCH(BD$2,基础扩展表!$E$1:$AG$1,0),FALSE)</f>
        <v>#N/A</v>
      </c>
      <c r="BE267" t="e">
        <f ca="1">VLOOKUP($B267,基础扩展表!$E:$AG,MATCH(BE$2,基础扩展表!$E$1:$AG$1,0),FALSE)</f>
        <v>#N/A</v>
      </c>
      <c r="BF267" t="e">
        <f ca="1">VLOOKUP($B267,基础扩展表!$E:$AG,MATCH(BF$2,基础扩展表!$E$1:$AG$1,0),FALSE)</f>
        <v>#N/A</v>
      </c>
      <c r="BG267" t="e">
        <f ca="1">VLOOKUP($B267,基础扩展表!$E:$AG,MATCH(BG$2,基础扩展表!$E$1:$AG$1,0),FALSE)</f>
        <v>#N/A</v>
      </c>
      <c r="BH267" t="e">
        <f ca="1">VLOOKUP($B267,基础扩展表!$E:$AG,MATCH(BH$2,基础扩展表!$E$1:$AG$1,0),FALSE)</f>
        <v>#N/A</v>
      </c>
      <c r="BI267" t="e">
        <f ca="1">VLOOKUP($B267,基础扩展表!$E:$AG,MATCH(BI$2,基础扩展表!$E$1:$AG$1,0),FALSE)</f>
        <v>#N/A</v>
      </c>
      <c r="BJ267" t="e">
        <f ca="1">VLOOKUP($B267,基础扩展表!$E:$AG,MATCH(BJ$2,基础扩展表!$E$1:$AG$1,0),FALSE)</f>
        <v>#N/A</v>
      </c>
      <c r="BK267" t="e">
        <f ca="1">VLOOKUP($B267,基础扩展表!$E:$AG,MATCH(BK$2,基础扩展表!$E$1:$AG$1,0),FALSE)</f>
        <v>#N/A</v>
      </c>
      <c r="BL267" t="e">
        <f ca="1">VLOOKUP($B267,基础扩展表!$E:$AG,MATCH(BL$2,基础扩展表!$E$1:$AG$1,0),FALSE)</f>
        <v>#N/A</v>
      </c>
      <c r="BM267" t="e">
        <f ca="1">VLOOKUP($B267,基础扩展表!$E:$AG,MATCH(BM$2,基础扩展表!$E$1:$AG$1,0),FALSE)</f>
        <v>#N/A</v>
      </c>
      <c r="BN267" t="e">
        <f ca="1">VLOOKUP($B267,基础扩展表!$E:$AG,MATCH(BN$2,基础扩展表!$E$1:$AG$1,0),FALSE)</f>
        <v>#N/A</v>
      </c>
      <c r="BO267" t="e">
        <f ca="1">VLOOKUP($B267,基础扩展表!$E:$AG,MATCH(BO$2,基础扩展表!$E$1:$AG$1,0),FALSE)</f>
        <v>#N/A</v>
      </c>
      <c r="BP267" t="e">
        <f ca="1">VLOOKUP($B267,基础扩展表!$E:$AG,MATCH(BP$2,基础扩展表!$E$1:$AG$1,0),FALSE)</f>
        <v>#N/A</v>
      </c>
      <c r="BR267" t="e">
        <f ca="1">VLOOKUP(C267,模型表!D:H,5,FALSE)</f>
        <v>#N/A</v>
      </c>
    </row>
    <row r="268" spans="2:70" x14ac:dyDescent="0.2">
      <c r="B268" t="str">
        <f t="array" aca="1" ref="B268" ca="1">INDEX(基础表!$Y:$Y,SMALL(IF(基础表!$Z:$Z=0,ROW(基础表!$Z:$Z),999),ROW(H262)))&amp;""</f>
        <v/>
      </c>
      <c r="C268" t="e">
        <f ca="1">VLOOKUP(VLOOKUP($B268,基础表!$E:$G,3,FALSE),模型表!$C:$D,2,FALSE)</f>
        <v>#N/A</v>
      </c>
      <c r="E268" t="e">
        <f ca="1">VLOOKUP($B268,基础表!$E:$G,3,FALSE)</f>
        <v>#N/A</v>
      </c>
      <c r="G268" t="e">
        <f ca="1">VLOOKUP($E268,模型表!$C:$G,5,FALSE)</f>
        <v>#N/A</v>
      </c>
      <c r="H268" t="e">
        <f ca="1">VLOOKUP($E268,模型表!$C:$F,4,FALSE)</f>
        <v>#N/A</v>
      </c>
      <c r="I268" t="e">
        <f ca="1">VLOOKUP($E268,模型表!$C:$J,8,FALSE)</f>
        <v>#N/A</v>
      </c>
      <c r="K268" t="str">
        <f t="shared" ca="1" si="50"/>
        <v/>
      </c>
      <c r="L268" t="str">
        <f t="shared" ca="1" si="51"/>
        <v/>
      </c>
      <c r="M268" t="str">
        <f t="shared" ca="1" si="52"/>
        <v/>
      </c>
      <c r="N268" t="str">
        <f t="shared" ca="1" si="53"/>
        <v/>
      </c>
      <c r="O268" t="str">
        <f t="shared" ca="1" si="59"/>
        <v/>
      </c>
      <c r="P268" t="str">
        <f t="shared" ca="1" si="54"/>
        <v/>
      </c>
      <c r="Q268" t="e">
        <f ca="1">VLOOKUP($E268,模型表!$C:$K,9,FALSE)</f>
        <v>#N/A</v>
      </c>
      <c r="S268" t="e">
        <f ca="1">IF(VLOOKUP($E268,模型表!$C:$L,6,FALSE)=0,"",VLOOKUP($E268,模型表!$C:$L,10,FALSE))</f>
        <v>#N/A</v>
      </c>
      <c r="U268" t="e">
        <f ca="1">VLOOKUP($E268,模型表!$C:$Q,11,FALSE)</f>
        <v>#N/A</v>
      </c>
      <c r="Y268" t="e">
        <f ca="1">IF(VLOOKUP($E268,模型表!$C:$N,12,FALSE)="Death",VLOOKUP($E268,模型表!$C:$Q,13,FALSE),"")</f>
        <v>#N/A</v>
      </c>
      <c r="Z268" t="str">
        <f ca="1">IF($B268="","",IF(VLOOKUP($E268,模型表!$C:$O,12,FALSE)="PBuff","["&amp;VLOOKUP($E268,模型表!$C:Q,13,FALSE)&amp;"]","[]"))</f>
        <v/>
      </c>
      <c r="AA268" t="e">
        <f ca="1">VLOOKUP($B268,基础扩展表!$E:$I,5,FALSE)</f>
        <v>#N/A</v>
      </c>
      <c r="AB268" t="e">
        <f ca="1">VLOOKUP($B268,基础扩展表!$E:$I,4,FALSE)</f>
        <v>#N/A</v>
      </c>
      <c r="AC268" t="e">
        <f ca="1">VLOOKUP($B268,基础表!$E:$T,16,FALSE)</f>
        <v>#N/A</v>
      </c>
      <c r="AD268" t="str">
        <f t="shared" ca="1" si="48"/>
        <v/>
      </c>
      <c r="AE268" t="str">
        <f t="shared" ca="1" si="55"/>
        <v/>
      </c>
      <c r="AF268" t="str">
        <f t="shared" ca="1" si="56"/>
        <v/>
      </c>
      <c r="AH268" t="e">
        <f ca="1">VLOOKUP($B268,基础表!$E:$R,14,FALSE)</f>
        <v>#N/A</v>
      </c>
      <c r="AI268" t="e">
        <f ca="1">VLOOKUP($B268,基础表!$E:$S,13,FALSE)</f>
        <v>#N/A</v>
      </c>
      <c r="AK268" t="e">
        <f ca="1">VLOOKUP($B268,基础表!$E:$H,4,FALSE)</f>
        <v>#N/A</v>
      </c>
      <c r="AN268" s="23" t="e">
        <f t="shared" ca="1" si="49"/>
        <v>#N/A</v>
      </c>
      <c r="AO268" s="23" t="str">
        <f t="shared" ca="1" si="57"/>
        <v/>
      </c>
      <c r="AP268" s="23" t="str">
        <f t="shared" ca="1" si="58"/>
        <v/>
      </c>
      <c r="AR268" t="e">
        <f ca="1">VLOOKUP($B268,基础表!$E:$J,4,FALSE)</f>
        <v>#N/A</v>
      </c>
      <c r="AS268" t="e">
        <f ca="1">VLOOKUP($B268,基础表!$E:$J,5,FALSE)</f>
        <v>#N/A</v>
      </c>
      <c r="AT268" t="e">
        <f ca="1">VLOOKUP($B268,基础表!$E:$J,6,FALSE)</f>
        <v>#N/A</v>
      </c>
      <c r="AU268" t="e">
        <f ca="1">VLOOKUP($B268,基础扩展表!$E:$AG,MATCH(AU$2,基础扩展表!$E$1:$AG$1,0),FALSE)</f>
        <v>#N/A</v>
      </c>
      <c r="AV268" t="e">
        <f ca="1">VLOOKUP($B268,基础扩展表!$E:$AG,MATCH(AV$2,基础扩展表!$E$1:$AG$1,0),FALSE)</f>
        <v>#N/A</v>
      </c>
      <c r="AW268" t="e">
        <f ca="1">VLOOKUP($B268,基础扩展表!$E:$AG,MATCH(AW$2,基础扩展表!$E$1:$AG$1,0),FALSE)</f>
        <v>#N/A</v>
      </c>
      <c r="AX268" t="e">
        <f ca="1">VLOOKUP($B268,基础扩展表!$E:$AG,MATCH(AX$2,基础扩展表!$E$1:$AG$1,0),FALSE)</f>
        <v>#N/A</v>
      </c>
      <c r="AY268" t="e">
        <f ca="1">VLOOKUP($B268,基础扩展表!$E:$AG,MATCH(AY$2,基础扩展表!$E$1:$AG$1,0),FALSE)</f>
        <v>#N/A</v>
      </c>
      <c r="AZ268" t="e">
        <f ca="1">VLOOKUP($B268,基础扩展表!$E:$AG,MATCH(AZ$2,基础扩展表!$E$1:$AG$1,0),FALSE)</f>
        <v>#N/A</v>
      </c>
      <c r="BA268" t="e">
        <f ca="1">VLOOKUP($B268,基础扩展表!$E:$AG,MATCH(BA$2,基础扩展表!$E$1:$AG$1,0),FALSE)</f>
        <v>#N/A</v>
      </c>
      <c r="BB268" t="e">
        <f ca="1">VLOOKUP($B268,基础扩展表!$E:$AG,MATCH(BB$2,基础扩展表!$E$1:$AG$1,0),FALSE)</f>
        <v>#N/A</v>
      </c>
      <c r="BC268" t="e">
        <f ca="1">VLOOKUP($B268,基础扩展表!$E:$AG,MATCH(BC$2,基础扩展表!$E$1:$AG$1,0),FALSE)</f>
        <v>#N/A</v>
      </c>
      <c r="BD268" t="e">
        <f ca="1">VLOOKUP($B268,基础扩展表!$E:$AG,MATCH(BD$2,基础扩展表!$E$1:$AG$1,0),FALSE)</f>
        <v>#N/A</v>
      </c>
      <c r="BE268" t="e">
        <f ca="1">VLOOKUP($B268,基础扩展表!$E:$AG,MATCH(BE$2,基础扩展表!$E$1:$AG$1,0),FALSE)</f>
        <v>#N/A</v>
      </c>
      <c r="BF268" t="e">
        <f ca="1">VLOOKUP($B268,基础扩展表!$E:$AG,MATCH(BF$2,基础扩展表!$E$1:$AG$1,0),FALSE)</f>
        <v>#N/A</v>
      </c>
      <c r="BG268" t="e">
        <f ca="1">VLOOKUP($B268,基础扩展表!$E:$AG,MATCH(BG$2,基础扩展表!$E$1:$AG$1,0),FALSE)</f>
        <v>#N/A</v>
      </c>
      <c r="BH268" t="e">
        <f ca="1">VLOOKUP($B268,基础扩展表!$E:$AG,MATCH(BH$2,基础扩展表!$E$1:$AG$1,0),FALSE)</f>
        <v>#N/A</v>
      </c>
      <c r="BI268" t="e">
        <f ca="1">VLOOKUP($B268,基础扩展表!$E:$AG,MATCH(BI$2,基础扩展表!$E$1:$AG$1,0),FALSE)</f>
        <v>#N/A</v>
      </c>
      <c r="BJ268" t="e">
        <f ca="1">VLOOKUP($B268,基础扩展表!$E:$AG,MATCH(BJ$2,基础扩展表!$E$1:$AG$1,0),FALSE)</f>
        <v>#N/A</v>
      </c>
      <c r="BK268" t="e">
        <f ca="1">VLOOKUP($B268,基础扩展表!$E:$AG,MATCH(BK$2,基础扩展表!$E$1:$AG$1,0),FALSE)</f>
        <v>#N/A</v>
      </c>
      <c r="BL268" t="e">
        <f ca="1">VLOOKUP($B268,基础扩展表!$E:$AG,MATCH(BL$2,基础扩展表!$E$1:$AG$1,0),FALSE)</f>
        <v>#N/A</v>
      </c>
      <c r="BM268" t="e">
        <f ca="1">VLOOKUP($B268,基础扩展表!$E:$AG,MATCH(BM$2,基础扩展表!$E$1:$AG$1,0),FALSE)</f>
        <v>#N/A</v>
      </c>
      <c r="BN268" t="e">
        <f ca="1">VLOOKUP($B268,基础扩展表!$E:$AG,MATCH(BN$2,基础扩展表!$E$1:$AG$1,0),FALSE)</f>
        <v>#N/A</v>
      </c>
      <c r="BO268" t="e">
        <f ca="1">VLOOKUP($B268,基础扩展表!$E:$AG,MATCH(BO$2,基础扩展表!$E$1:$AG$1,0),FALSE)</f>
        <v>#N/A</v>
      </c>
      <c r="BP268" t="e">
        <f ca="1">VLOOKUP($B268,基础扩展表!$E:$AG,MATCH(BP$2,基础扩展表!$E$1:$AG$1,0),FALSE)</f>
        <v>#N/A</v>
      </c>
      <c r="BR268" t="e">
        <f ca="1">VLOOKUP(C268,模型表!D:H,5,FALSE)</f>
        <v>#N/A</v>
      </c>
    </row>
    <row r="269" spans="2:70" x14ac:dyDescent="0.2">
      <c r="B269" t="str">
        <f t="array" aca="1" ref="B269" ca="1">INDEX(基础表!$Y:$Y,SMALL(IF(基础表!$Z:$Z=0,ROW(基础表!$Z:$Z),999),ROW(H263)))&amp;""</f>
        <v/>
      </c>
      <c r="C269" t="e">
        <f ca="1">VLOOKUP(VLOOKUP($B269,基础表!$E:$G,3,FALSE),模型表!$C:$D,2,FALSE)</f>
        <v>#N/A</v>
      </c>
      <c r="E269" t="e">
        <f ca="1">VLOOKUP($B269,基础表!$E:$G,3,FALSE)</f>
        <v>#N/A</v>
      </c>
      <c r="G269" t="e">
        <f ca="1">VLOOKUP($E269,模型表!$C:$G,5,FALSE)</f>
        <v>#N/A</v>
      </c>
      <c r="H269" t="e">
        <f ca="1">VLOOKUP($E269,模型表!$C:$F,4,FALSE)</f>
        <v>#N/A</v>
      </c>
      <c r="I269" t="e">
        <f ca="1">VLOOKUP($E269,模型表!$C:$J,8,FALSE)</f>
        <v>#N/A</v>
      </c>
      <c r="K269" t="str">
        <f t="shared" ca="1" si="50"/>
        <v/>
      </c>
      <c r="L269" t="str">
        <f t="shared" ca="1" si="51"/>
        <v/>
      </c>
      <c r="M269" t="str">
        <f t="shared" ca="1" si="52"/>
        <v/>
      </c>
      <c r="N269" t="str">
        <f t="shared" ca="1" si="53"/>
        <v/>
      </c>
      <c r="O269" t="str">
        <f t="shared" ca="1" si="59"/>
        <v/>
      </c>
      <c r="P269" t="str">
        <f t="shared" ca="1" si="54"/>
        <v/>
      </c>
      <c r="Q269" t="e">
        <f ca="1">VLOOKUP($E269,模型表!$C:$K,9,FALSE)</f>
        <v>#N/A</v>
      </c>
      <c r="S269" t="e">
        <f ca="1">IF(VLOOKUP($E269,模型表!$C:$L,6,FALSE)=0,"",VLOOKUP($E269,模型表!$C:$L,10,FALSE))</f>
        <v>#N/A</v>
      </c>
      <c r="U269" t="e">
        <f ca="1">VLOOKUP($E269,模型表!$C:$Q,11,FALSE)</f>
        <v>#N/A</v>
      </c>
      <c r="Y269" t="e">
        <f ca="1">IF(VLOOKUP($E269,模型表!$C:$N,12,FALSE)="Death",VLOOKUP($E269,模型表!$C:$Q,13,FALSE),"")</f>
        <v>#N/A</v>
      </c>
      <c r="Z269" t="str">
        <f ca="1">IF($B269="","",IF(VLOOKUP($E269,模型表!$C:$O,12,FALSE)="PBuff","["&amp;VLOOKUP($E269,模型表!$C:Q,13,FALSE)&amp;"]","[]"))</f>
        <v/>
      </c>
      <c r="AA269" t="e">
        <f ca="1">VLOOKUP($B269,基础扩展表!$E:$I,5,FALSE)</f>
        <v>#N/A</v>
      </c>
      <c r="AB269" t="e">
        <f ca="1">VLOOKUP($B269,基础扩展表!$E:$I,4,FALSE)</f>
        <v>#N/A</v>
      </c>
      <c r="AC269" t="e">
        <f ca="1">VLOOKUP($B269,基础表!$E:$T,16,FALSE)</f>
        <v>#N/A</v>
      </c>
      <c r="AD269" t="str">
        <f t="shared" ca="1" si="48"/>
        <v/>
      </c>
      <c r="AE269" t="str">
        <f t="shared" ca="1" si="55"/>
        <v/>
      </c>
      <c r="AF269" t="str">
        <f t="shared" ca="1" si="56"/>
        <v/>
      </c>
      <c r="AH269" t="e">
        <f ca="1">VLOOKUP($B269,基础表!$E:$R,14,FALSE)</f>
        <v>#N/A</v>
      </c>
      <c r="AI269" t="e">
        <f ca="1">VLOOKUP($B269,基础表!$E:$S,13,FALSE)</f>
        <v>#N/A</v>
      </c>
      <c r="AK269" t="e">
        <f ca="1">VLOOKUP($B269,基础表!$E:$H,4,FALSE)</f>
        <v>#N/A</v>
      </c>
      <c r="AN269" s="23" t="e">
        <f t="shared" ca="1" si="49"/>
        <v>#N/A</v>
      </c>
      <c r="AO269" s="23" t="str">
        <f t="shared" ca="1" si="57"/>
        <v/>
      </c>
      <c r="AP269" s="23" t="str">
        <f t="shared" ca="1" si="58"/>
        <v/>
      </c>
      <c r="AR269" t="e">
        <f ca="1">VLOOKUP($B269,基础表!$E:$J,4,FALSE)</f>
        <v>#N/A</v>
      </c>
      <c r="AS269" t="e">
        <f ca="1">VLOOKUP($B269,基础表!$E:$J,5,FALSE)</f>
        <v>#N/A</v>
      </c>
      <c r="AT269" t="e">
        <f ca="1">VLOOKUP($B269,基础表!$E:$J,6,FALSE)</f>
        <v>#N/A</v>
      </c>
      <c r="AU269" t="e">
        <f ca="1">VLOOKUP($B269,基础扩展表!$E:$AG,MATCH(AU$2,基础扩展表!$E$1:$AG$1,0),FALSE)</f>
        <v>#N/A</v>
      </c>
      <c r="AV269" t="e">
        <f ca="1">VLOOKUP($B269,基础扩展表!$E:$AG,MATCH(AV$2,基础扩展表!$E$1:$AG$1,0),FALSE)</f>
        <v>#N/A</v>
      </c>
      <c r="AW269" t="e">
        <f ca="1">VLOOKUP($B269,基础扩展表!$E:$AG,MATCH(AW$2,基础扩展表!$E$1:$AG$1,0),FALSE)</f>
        <v>#N/A</v>
      </c>
      <c r="AX269" t="e">
        <f ca="1">VLOOKUP($B269,基础扩展表!$E:$AG,MATCH(AX$2,基础扩展表!$E$1:$AG$1,0),FALSE)</f>
        <v>#N/A</v>
      </c>
      <c r="AY269" t="e">
        <f ca="1">VLOOKUP($B269,基础扩展表!$E:$AG,MATCH(AY$2,基础扩展表!$E$1:$AG$1,0),FALSE)</f>
        <v>#N/A</v>
      </c>
      <c r="AZ269" t="e">
        <f ca="1">VLOOKUP($B269,基础扩展表!$E:$AG,MATCH(AZ$2,基础扩展表!$E$1:$AG$1,0),FALSE)</f>
        <v>#N/A</v>
      </c>
      <c r="BA269" t="e">
        <f ca="1">VLOOKUP($B269,基础扩展表!$E:$AG,MATCH(BA$2,基础扩展表!$E$1:$AG$1,0),FALSE)</f>
        <v>#N/A</v>
      </c>
      <c r="BB269" t="e">
        <f ca="1">VLOOKUP($B269,基础扩展表!$E:$AG,MATCH(BB$2,基础扩展表!$E$1:$AG$1,0),FALSE)</f>
        <v>#N/A</v>
      </c>
      <c r="BC269" t="e">
        <f ca="1">VLOOKUP($B269,基础扩展表!$E:$AG,MATCH(BC$2,基础扩展表!$E$1:$AG$1,0),FALSE)</f>
        <v>#N/A</v>
      </c>
      <c r="BD269" t="e">
        <f ca="1">VLOOKUP($B269,基础扩展表!$E:$AG,MATCH(BD$2,基础扩展表!$E$1:$AG$1,0),FALSE)</f>
        <v>#N/A</v>
      </c>
      <c r="BE269" t="e">
        <f ca="1">VLOOKUP($B269,基础扩展表!$E:$AG,MATCH(BE$2,基础扩展表!$E$1:$AG$1,0),FALSE)</f>
        <v>#N/A</v>
      </c>
      <c r="BF269" t="e">
        <f ca="1">VLOOKUP($B269,基础扩展表!$E:$AG,MATCH(BF$2,基础扩展表!$E$1:$AG$1,0),FALSE)</f>
        <v>#N/A</v>
      </c>
      <c r="BG269" t="e">
        <f ca="1">VLOOKUP($B269,基础扩展表!$E:$AG,MATCH(BG$2,基础扩展表!$E$1:$AG$1,0),FALSE)</f>
        <v>#N/A</v>
      </c>
      <c r="BH269" t="e">
        <f ca="1">VLOOKUP($B269,基础扩展表!$E:$AG,MATCH(BH$2,基础扩展表!$E$1:$AG$1,0),FALSE)</f>
        <v>#N/A</v>
      </c>
      <c r="BI269" t="e">
        <f ca="1">VLOOKUP($B269,基础扩展表!$E:$AG,MATCH(BI$2,基础扩展表!$E$1:$AG$1,0),FALSE)</f>
        <v>#N/A</v>
      </c>
      <c r="BJ269" t="e">
        <f ca="1">VLOOKUP($B269,基础扩展表!$E:$AG,MATCH(BJ$2,基础扩展表!$E$1:$AG$1,0),FALSE)</f>
        <v>#N/A</v>
      </c>
      <c r="BK269" t="e">
        <f ca="1">VLOOKUP($B269,基础扩展表!$E:$AG,MATCH(BK$2,基础扩展表!$E$1:$AG$1,0),FALSE)</f>
        <v>#N/A</v>
      </c>
      <c r="BL269" t="e">
        <f ca="1">VLOOKUP($B269,基础扩展表!$E:$AG,MATCH(BL$2,基础扩展表!$E$1:$AG$1,0),FALSE)</f>
        <v>#N/A</v>
      </c>
      <c r="BM269" t="e">
        <f ca="1">VLOOKUP($B269,基础扩展表!$E:$AG,MATCH(BM$2,基础扩展表!$E$1:$AG$1,0),FALSE)</f>
        <v>#N/A</v>
      </c>
      <c r="BN269" t="e">
        <f ca="1">VLOOKUP($B269,基础扩展表!$E:$AG,MATCH(BN$2,基础扩展表!$E$1:$AG$1,0),FALSE)</f>
        <v>#N/A</v>
      </c>
      <c r="BO269" t="e">
        <f ca="1">VLOOKUP($B269,基础扩展表!$E:$AG,MATCH(BO$2,基础扩展表!$E$1:$AG$1,0),FALSE)</f>
        <v>#N/A</v>
      </c>
      <c r="BP269" t="e">
        <f ca="1">VLOOKUP($B269,基础扩展表!$E:$AG,MATCH(BP$2,基础扩展表!$E$1:$AG$1,0),FALSE)</f>
        <v>#N/A</v>
      </c>
      <c r="BR269" t="e">
        <f ca="1">VLOOKUP(C269,模型表!D:H,5,FALSE)</f>
        <v>#N/A</v>
      </c>
    </row>
    <row r="270" spans="2:70" x14ac:dyDescent="0.2">
      <c r="B270" t="str">
        <f t="array" aca="1" ref="B270" ca="1">INDEX(基础表!$Y:$Y,SMALL(IF(基础表!$Z:$Z=0,ROW(基础表!$Z:$Z),999),ROW(H264)))&amp;""</f>
        <v/>
      </c>
      <c r="C270" t="e">
        <f ca="1">VLOOKUP(VLOOKUP($B270,基础表!$E:$G,3,FALSE),模型表!$C:$D,2,FALSE)</f>
        <v>#N/A</v>
      </c>
      <c r="E270" t="e">
        <f ca="1">VLOOKUP($B270,基础表!$E:$G,3,FALSE)</f>
        <v>#N/A</v>
      </c>
      <c r="G270" t="e">
        <f ca="1">VLOOKUP($E270,模型表!$C:$G,5,FALSE)</f>
        <v>#N/A</v>
      </c>
      <c r="H270" t="e">
        <f ca="1">VLOOKUP($E270,模型表!$C:$F,4,FALSE)</f>
        <v>#N/A</v>
      </c>
      <c r="I270" t="e">
        <f ca="1">VLOOKUP($E270,模型表!$C:$J,8,FALSE)</f>
        <v>#N/A</v>
      </c>
      <c r="K270" t="str">
        <f t="shared" ca="1" si="50"/>
        <v/>
      </c>
      <c r="L270" t="str">
        <f t="shared" ca="1" si="51"/>
        <v/>
      </c>
      <c r="M270" t="str">
        <f t="shared" ca="1" si="52"/>
        <v/>
      </c>
      <c r="N270" t="str">
        <f t="shared" ca="1" si="53"/>
        <v/>
      </c>
      <c r="O270" t="str">
        <f t="shared" ca="1" si="59"/>
        <v/>
      </c>
      <c r="P270" t="str">
        <f t="shared" ca="1" si="54"/>
        <v/>
      </c>
      <c r="Q270" t="e">
        <f ca="1">VLOOKUP($E270,模型表!$C:$K,9,FALSE)</f>
        <v>#N/A</v>
      </c>
      <c r="S270" t="e">
        <f ca="1">IF(VLOOKUP($E270,模型表!$C:$L,6,FALSE)=0,"",VLOOKUP($E270,模型表!$C:$L,10,FALSE))</f>
        <v>#N/A</v>
      </c>
      <c r="U270" t="e">
        <f ca="1">VLOOKUP($E270,模型表!$C:$Q,11,FALSE)</f>
        <v>#N/A</v>
      </c>
      <c r="Y270" t="e">
        <f ca="1">IF(VLOOKUP($E270,模型表!$C:$N,12,FALSE)="Death",VLOOKUP($E270,模型表!$C:$Q,13,FALSE),"")</f>
        <v>#N/A</v>
      </c>
      <c r="Z270" t="str">
        <f ca="1">IF($B270="","",IF(VLOOKUP($E270,模型表!$C:$O,12,FALSE)="PBuff","["&amp;VLOOKUP($E270,模型表!$C:Q,13,FALSE)&amp;"]","[]"))</f>
        <v/>
      </c>
      <c r="AA270" t="e">
        <f ca="1">VLOOKUP($B270,基础扩展表!$E:$I,5,FALSE)</f>
        <v>#N/A</v>
      </c>
      <c r="AB270" t="e">
        <f ca="1">VLOOKUP($B270,基础扩展表!$E:$I,4,FALSE)</f>
        <v>#N/A</v>
      </c>
      <c r="AC270" t="e">
        <f ca="1">VLOOKUP($B270,基础表!$E:$T,16,FALSE)</f>
        <v>#N/A</v>
      </c>
      <c r="AD270" t="str">
        <f t="shared" ca="1" si="48"/>
        <v/>
      </c>
      <c r="AE270" t="str">
        <f t="shared" ca="1" si="55"/>
        <v/>
      </c>
      <c r="AF270" t="str">
        <f t="shared" ca="1" si="56"/>
        <v/>
      </c>
      <c r="AH270" t="e">
        <f ca="1">VLOOKUP($B270,基础表!$E:$R,14,FALSE)</f>
        <v>#N/A</v>
      </c>
      <c r="AI270" t="e">
        <f ca="1">VLOOKUP($B270,基础表!$E:$S,13,FALSE)</f>
        <v>#N/A</v>
      </c>
      <c r="AK270" t="e">
        <f ca="1">VLOOKUP($B270,基础表!$E:$H,4,FALSE)</f>
        <v>#N/A</v>
      </c>
      <c r="AN270" s="23" t="e">
        <f t="shared" ca="1" si="49"/>
        <v>#N/A</v>
      </c>
      <c r="AO270" s="23" t="str">
        <f t="shared" ca="1" si="57"/>
        <v/>
      </c>
      <c r="AP270" s="23" t="str">
        <f t="shared" ca="1" si="58"/>
        <v/>
      </c>
      <c r="AR270" t="e">
        <f ca="1">VLOOKUP($B270,基础表!$E:$J,4,FALSE)</f>
        <v>#N/A</v>
      </c>
      <c r="AS270" t="e">
        <f ca="1">VLOOKUP($B270,基础表!$E:$J,5,FALSE)</f>
        <v>#N/A</v>
      </c>
      <c r="AT270" t="e">
        <f ca="1">VLOOKUP($B270,基础表!$E:$J,6,FALSE)</f>
        <v>#N/A</v>
      </c>
      <c r="AU270" t="e">
        <f ca="1">VLOOKUP($B270,基础扩展表!$E:$AG,MATCH(AU$2,基础扩展表!$E$1:$AG$1,0),FALSE)</f>
        <v>#N/A</v>
      </c>
      <c r="AV270" t="e">
        <f ca="1">VLOOKUP($B270,基础扩展表!$E:$AG,MATCH(AV$2,基础扩展表!$E$1:$AG$1,0),FALSE)</f>
        <v>#N/A</v>
      </c>
      <c r="AW270" t="e">
        <f ca="1">VLOOKUP($B270,基础扩展表!$E:$AG,MATCH(AW$2,基础扩展表!$E$1:$AG$1,0),FALSE)</f>
        <v>#N/A</v>
      </c>
      <c r="AX270" t="e">
        <f ca="1">VLOOKUP($B270,基础扩展表!$E:$AG,MATCH(AX$2,基础扩展表!$E$1:$AG$1,0),FALSE)</f>
        <v>#N/A</v>
      </c>
      <c r="AY270" t="e">
        <f ca="1">VLOOKUP($B270,基础扩展表!$E:$AG,MATCH(AY$2,基础扩展表!$E$1:$AG$1,0),FALSE)</f>
        <v>#N/A</v>
      </c>
      <c r="AZ270" t="e">
        <f ca="1">VLOOKUP($B270,基础扩展表!$E:$AG,MATCH(AZ$2,基础扩展表!$E$1:$AG$1,0),FALSE)</f>
        <v>#N/A</v>
      </c>
      <c r="BA270" t="e">
        <f ca="1">VLOOKUP($B270,基础扩展表!$E:$AG,MATCH(BA$2,基础扩展表!$E$1:$AG$1,0),FALSE)</f>
        <v>#N/A</v>
      </c>
      <c r="BB270" t="e">
        <f ca="1">VLOOKUP($B270,基础扩展表!$E:$AG,MATCH(BB$2,基础扩展表!$E$1:$AG$1,0),FALSE)</f>
        <v>#N/A</v>
      </c>
      <c r="BC270" t="e">
        <f ca="1">VLOOKUP($B270,基础扩展表!$E:$AG,MATCH(BC$2,基础扩展表!$E$1:$AG$1,0),FALSE)</f>
        <v>#N/A</v>
      </c>
      <c r="BD270" t="e">
        <f ca="1">VLOOKUP($B270,基础扩展表!$E:$AG,MATCH(BD$2,基础扩展表!$E$1:$AG$1,0),FALSE)</f>
        <v>#N/A</v>
      </c>
      <c r="BE270" t="e">
        <f ca="1">VLOOKUP($B270,基础扩展表!$E:$AG,MATCH(BE$2,基础扩展表!$E$1:$AG$1,0),FALSE)</f>
        <v>#N/A</v>
      </c>
      <c r="BF270" t="e">
        <f ca="1">VLOOKUP($B270,基础扩展表!$E:$AG,MATCH(BF$2,基础扩展表!$E$1:$AG$1,0),FALSE)</f>
        <v>#N/A</v>
      </c>
      <c r="BG270" t="e">
        <f ca="1">VLOOKUP($B270,基础扩展表!$E:$AG,MATCH(BG$2,基础扩展表!$E$1:$AG$1,0),FALSE)</f>
        <v>#N/A</v>
      </c>
      <c r="BH270" t="e">
        <f ca="1">VLOOKUP($B270,基础扩展表!$E:$AG,MATCH(BH$2,基础扩展表!$E$1:$AG$1,0),FALSE)</f>
        <v>#N/A</v>
      </c>
      <c r="BI270" t="e">
        <f ca="1">VLOOKUP($B270,基础扩展表!$E:$AG,MATCH(BI$2,基础扩展表!$E$1:$AG$1,0),FALSE)</f>
        <v>#N/A</v>
      </c>
      <c r="BJ270" t="e">
        <f ca="1">VLOOKUP($B270,基础扩展表!$E:$AG,MATCH(BJ$2,基础扩展表!$E$1:$AG$1,0),FALSE)</f>
        <v>#N/A</v>
      </c>
      <c r="BK270" t="e">
        <f ca="1">VLOOKUP($B270,基础扩展表!$E:$AG,MATCH(BK$2,基础扩展表!$E$1:$AG$1,0),FALSE)</f>
        <v>#N/A</v>
      </c>
      <c r="BL270" t="e">
        <f ca="1">VLOOKUP($B270,基础扩展表!$E:$AG,MATCH(BL$2,基础扩展表!$E$1:$AG$1,0),FALSE)</f>
        <v>#N/A</v>
      </c>
      <c r="BM270" t="e">
        <f ca="1">VLOOKUP($B270,基础扩展表!$E:$AG,MATCH(BM$2,基础扩展表!$E$1:$AG$1,0),FALSE)</f>
        <v>#N/A</v>
      </c>
      <c r="BN270" t="e">
        <f ca="1">VLOOKUP($B270,基础扩展表!$E:$AG,MATCH(BN$2,基础扩展表!$E$1:$AG$1,0),FALSE)</f>
        <v>#N/A</v>
      </c>
      <c r="BO270" t="e">
        <f ca="1">VLOOKUP($B270,基础扩展表!$E:$AG,MATCH(BO$2,基础扩展表!$E$1:$AG$1,0),FALSE)</f>
        <v>#N/A</v>
      </c>
      <c r="BP270" t="e">
        <f ca="1">VLOOKUP($B270,基础扩展表!$E:$AG,MATCH(BP$2,基础扩展表!$E$1:$AG$1,0),FALSE)</f>
        <v>#N/A</v>
      </c>
      <c r="BR270" t="e">
        <f ca="1">VLOOKUP(C270,模型表!D:H,5,FALSE)</f>
        <v>#N/A</v>
      </c>
    </row>
    <row r="271" spans="2:70" x14ac:dyDescent="0.2">
      <c r="B271" t="str">
        <f t="array" aca="1" ref="B271" ca="1">INDEX(基础表!$Y:$Y,SMALL(IF(基础表!$Z:$Z=0,ROW(基础表!$Z:$Z),999),ROW(H265)))&amp;""</f>
        <v/>
      </c>
      <c r="C271" t="e">
        <f ca="1">VLOOKUP(VLOOKUP($B271,基础表!$E:$G,3,FALSE),模型表!$C:$D,2,FALSE)</f>
        <v>#N/A</v>
      </c>
      <c r="E271" t="e">
        <f ca="1">VLOOKUP($B271,基础表!$E:$G,3,FALSE)</f>
        <v>#N/A</v>
      </c>
      <c r="G271" t="e">
        <f ca="1">VLOOKUP($E271,模型表!$C:$G,5,FALSE)</f>
        <v>#N/A</v>
      </c>
      <c r="H271" t="e">
        <f ca="1">VLOOKUP($E271,模型表!$C:$F,4,FALSE)</f>
        <v>#N/A</v>
      </c>
      <c r="I271" t="e">
        <f ca="1">VLOOKUP($E271,模型表!$C:$J,8,FALSE)</f>
        <v>#N/A</v>
      </c>
      <c r="K271" t="str">
        <f t="shared" ca="1" si="50"/>
        <v/>
      </c>
      <c r="L271" t="str">
        <f t="shared" ca="1" si="51"/>
        <v/>
      </c>
      <c r="M271" t="str">
        <f t="shared" ca="1" si="52"/>
        <v/>
      </c>
      <c r="N271" t="str">
        <f t="shared" ca="1" si="53"/>
        <v/>
      </c>
      <c r="O271" t="str">
        <f t="shared" ca="1" si="59"/>
        <v/>
      </c>
      <c r="P271" t="str">
        <f t="shared" ca="1" si="54"/>
        <v/>
      </c>
      <c r="Q271" t="e">
        <f ca="1">VLOOKUP($E271,模型表!$C:$K,9,FALSE)</f>
        <v>#N/A</v>
      </c>
      <c r="S271" t="e">
        <f ca="1">IF(VLOOKUP($E271,模型表!$C:$L,6,FALSE)=0,"",VLOOKUP($E271,模型表!$C:$L,10,FALSE))</f>
        <v>#N/A</v>
      </c>
      <c r="U271" t="e">
        <f ca="1">VLOOKUP($E271,模型表!$C:$Q,11,FALSE)</f>
        <v>#N/A</v>
      </c>
      <c r="Y271" t="e">
        <f ca="1">IF(VLOOKUP($E271,模型表!$C:$N,12,FALSE)="Death",VLOOKUP($E271,模型表!$C:$Q,13,FALSE),"")</f>
        <v>#N/A</v>
      </c>
      <c r="Z271" t="str">
        <f ca="1">IF($B271="","",IF(VLOOKUP($E271,模型表!$C:$O,12,FALSE)="PBuff","["&amp;VLOOKUP($E271,模型表!$C:Q,13,FALSE)&amp;"]","[]"))</f>
        <v/>
      </c>
      <c r="AA271" t="e">
        <f ca="1">VLOOKUP($B271,基础扩展表!$E:$I,5,FALSE)</f>
        <v>#N/A</v>
      </c>
      <c r="AB271" t="e">
        <f ca="1">VLOOKUP($B271,基础扩展表!$E:$I,4,FALSE)</f>
        <v>#N/A</v>
      </c>
      <c r="AC271" t="e">
        <f ca="1">VLOOKUP($B271,基础表!$E:$T,16,FALSE)</f>
        <v>#N/A</v>
      </c>
      <c r="AD271" t="str">
        <f t="shared" ca="1" si="48"/>
        <v/>
      </c>
      <c r="AE271" t="str">
        <f t="shared" ca="1" si="55"/>
        <v/>
      </c>
      <c r="AF271" t="str">
        <f t="shared" ca="1" si="56"/>
        <v/>
      </c>
      <c r="AH271" t="e">
        <f ca="1">VLOOKUP($B271,基础表!$E:$R,14,FALSE)</f>
        <v>#N/A</v>
      </c>
      <c r="AI271" t="e">
        <f ca="1">VLOOKUP($B271,基础表!$E:$S,13,FALSE)</f>
        <v>#N/A</v>
      </c>
      <c r="AK271" t="e">
        <f ca="1">VLOOKUP($B271,基础表!$E:$H,4,FALSE)</f>
        <v>#N/A</v>
      </c>
      <c r="AN271" s="23" t="e">
        <f t="shared" ca="1" si="49"/>
        <v>#N/A</v>
      </c>
      <c r="AO271" s="23" t="str">
        <f t="shared" ca="1" si="57"/>
        <v/>
      </c>
      <c r="AP271" s="23" t="str">
        <f t="shared" ca="1" si="58"/>
        <v/>
      </c>
      <c r="AR271" t="e">
        <f ca="1">VLOOKUP($B271,基础表!$E:$J,4,FALSE)</f>
        <v>#N/A</v>
      </c>
      <c r="AS271" t="e">
        <f ca="1">VLOOKUP($B271,基础表!$E:$J,5,FALSE)</f>
        <v>#N/A</v>
      </c>
      <c r="AT271" t="e">
        <f ca="1">VLOOKUP($B271,基础表!$E:$J,6,FALSE)</f>
        <v>#N/A</v>
      </c>
      <c r="AU271" t="e">
        <f ca="1">VLOOKUP($B271,基础扩展表!$E:$AG,MATCH(AU$2,基础扩展表!$E$1:$AG$1,0),FALSE)</f>
        <v>#N/A</v>
      </c>
      <c r="AV271" t="e">
        <f ca="1">VLOOKUP($B271,基础扩展表!$E:$AG,MATCH(AV$2,基础扩展表!$E$1:$AG$1,0),FALSE)</f>
        <v>#N/A</v>
      </c>
      <c r="AW271" t="e">
        <f ca="1">VLOOKUP($B271,基础扩展表!$E:$AG,MATCH(AW$2,基础扩展表!$E$1:$AG$1,0),FALSE)</f>
        <v>#N/A</v>
      </c>
      <c r="AX271" t="e">
        <f ca="1">VLOOKUP($B271,基础扩展表!$E:$AG,MATCH(AX$2,基础扩展表!$E$1:$AG$1,0),FALSE)</f>
        <v>#N/A</v>
      </c>
      <c r="AY271" t="e">
        <f ca="1">VLOOKUP($B271,基础扩展表!$E:$AG,MATCH(AY$2,基础扩展表!$E$1:$AG$1,0),FALSE)</f>
        <v>#N/A</v>
      </c>
      <c r="AZ271" t="e">
        <f ca="1">VLOOKUP($B271,基础扩展表!$E:$AG,MATCH(AZ$2,基础扩展表!$E$1:$AG$1,0),FALSE)</f>
        <v>#N/A</v>
      </c>
      <c r="BA271" t="e">
        <f ca="1">VLOOKUP($B271,基础扩展表!$E:$AG,MATCH(BA$2,基础扩展表!$E$1:$AG$1,0),FALSE)</f>
        <v>#N/A</v>
      </c>
      <c r="BB271" t="e">
        <f ca="1">VLOOKUP($B271,基础扩展表!$E:$AG,MATCH(BB$2,基础扩展表!$E$1:$AG$1,0),FALSE)</f>
        <v>#N/A</v>
      </c>
      <c r="BC271" t="e">
        <f ca="1">VLOOKUP($B271,基础扩展表!$E:$AG,MATCH(BC$2,基础扩展表!$E$1:$AG$1,0),FALSE)</f>
        <v>#N/A</v>
      </c>
      <c r="BD271" t="e">
        <f ca="1">VLOOKUP($B271,基础扩展表!$E:$AG,MATCH(BD$2,基础扩展表!$E$1:$AG$1,0),FALSE)</f>
        <v>#N/A</v>
      </c>
      <c r="BE271" t="e">
        <f ca="1">VLOOKUP($B271,基础扩展表!$E:$AG,MATCH(BE$2,基础扩展表!$E$1:$AG$1,0),FALSE)</f>
        <v>#N/A</v>
      </c>
      <c r="BF271" t="e">
        <f ca="1">VLOOKUP($B271,基础扩展表!$E:$AG,MATCH(BF$2,基础扩展表!$E$1:$AG$1,0),FALSE)</f>
        <v>#N/A</v>
      </c>
      <c r="BG271" t="e">
        <f ca="1">VLOOKUP($B271,基础扩展表!$E:$AG,MATCH(BG$2,基础扩展表!$E$1:$AG$1,0),FALSE)</f>
        <v>#N/A</v>
      </c>
      <c r="BH271" t="e">
        <f ca="1">VLOOKUP($B271,基础扩展表!$E:$AG,MATCH(BH$2,基础扩展表!$E$1:$AG$1,0),FALSE)</f>
        <v>#N/A</v>
      </c>
      <c r="BI271" t="e">
        <f ca="1">VLOOKUP($B271,基础扩展表!$E:$AG,MATCH(BI$2,基础扩展表!$E$1:$AG$1,0),FALSE)</f>
        <v>#N/A</v>
      </c>
      <c r="BJ271" t="e">
        <f ca="1">VLOOKUP($B271,基础扩展表!$E:$AG,MATCH(BJ$2,基础扩展表!$E$1:$AG$1,0),FALSE)</f>
        <v>#N/A</v>
      </c>
      <c r="BK271" t="e">
        <f ca="1">VLOOKUP($B271,基础扩展表!$E:$AG,MATCH(BK$2,基础扩展表!$E$1:$AG$1,0),FALSE)</f>
        <v>#N/A</v>
      </c>
      <c r="BL271" t="e">
        <f ca="1">VLOOKUP($B271,基础扩展表!$E:$AG,MATCH(BL$2,基础扩展表!$E$1:$AG$1,0),FALSE)</f>
        <v>#N/A</v>
      </c>
      <c r="BM271" t="e">
        <f ca="1">VLOOKUP($B271,基础扩展表!$E:$AG,MATCH(BM$2,基础扩展表!$E$1:$AG$1,0),FALSE)</f>
        <v>#N/A</v>
      </c>
      <c r="BN271" t="e">
        <f ca="1">VLOOKUP($B271,基础扩展表!$E:$AG,MATCH(BN$2,基础扩展表!$E$1:$AG$1,0),FALSE)</f>
        <v>#N/A</v>
      </c>
      <c r="BO271" t="e">
        <f ca="1">VLOOKUP($B271,基础扩展表!$E:$AG,MATCH(BO$2,基础扩展表!$E$1:$AG$1,0),FALSE)</f>
        <v>#N/A</v>
      </c>
      <c r="BP271" t="e">
        <f ca="1">VLOOKUP($B271,基础扩展表!$E:$AG,MATCH(BP$2,基础扩展表!$E$1:$AG$1,0),FALSE)</f>
        <v>#N/A</v>
      </c>
      <c r="BR271" t="e">
        <f ca="1">VLOOKUP(C271,模型表!D:H,5,FALSE)</f>
        <v>#N/A</v>
      </c>
    </row>
    <row r="272" spans="2:70" x14ac:dyDescent="0.2">
      <c r="B272" t="str">
        <f t="array" aca="1" ref="B272" ca="1">INDEX(基础表!$Y:$Y,SMALL(IF(基础表!$Z:$Z=0,ROW(基础表!$Z:$Z),999),ROW(H266)))&amp;""</f>
        <v/>
      </c>
      <c r="C272" t="e">
        <f ca="1">VLOOKUP(VLOOKUP($B272,基础表!$E:$G,3,FALSE),模型表!$C:$D,2,FALSE)</f>
        <v>#N/A</v>
      </c>
      <c r="E272" t="e">
        <f ca="1">VLOOKUP($B272,基础表!$E:$G,3,FALSE)</f>
        <v>#N/A</v>
      </c>
      <c r="G272" t="e">
        <f ca="1">VLOOKUP($E272,模型表!$C:$G,5,FALSE)</f>
        <v>#N/A</v>
      </c>
      <c r="H272" t="e">
        <f ca="1">VLOOKUP($E272,模型表!$C:$F,4,FALSE)</f>
        <v>#N/A</v>
      </c>
      <c r="I272" t="e">
        <f ca="1">VLOOKUP($E272,模型表!$C:$J,8,FALSE)</f>
        <v>#N/A</v>
      </c>
      <c r="K272" t="str">
        <f t="shared" ca="1" si="50"/>
        <v/>
      </c>
      <c r="L272" t="str">
        <f t="shared" ca="1" si="51"/>
        <v/>
      </c>
      <c r="M272" t="str">
        <f t="shared" ca="1" si="52"/>
        <v/>
      </c>
      <c r="N272" t="str">
        <f t="shared" ca="1" si="53"/>
        <v/>
      </c>
      <c r="O272" t="str">
        <f t="shared" ca="1" si="59"/>
        <v/>
      </c>
      <c r="P272" t="str">
        <f t="shared" ca="1" si="54"/>
        <v/>
      </c>
      <c r="Q272" t="e">
        <f ca="1">VLOOKUP($E272,模型表!$C:$K,9,FALSE)</f>
        <v>#N/A</v>
      </c>
      <c r="S272" t="e">
        <f ca="1">IF(VLOOKUP($E272,模型表!$C:$L,6,FALSE)=0,"",VLOOKUP($E272,模型表!$C:$L,10,FALSE))</f>
        <v>#N/A</v>
      </c>
      <c r="U272" t="e">
        <f ca="1">VLOOKUP($E272,模型表!$C:$Q,11,FALSE)</f>
        <v>#N/A</v>
      </c>
      <c r="Y272" t="e">
        <f ca="1">IF(VLOOKUP($E272,模型表!$C:$N,12,FALSE)="Death",VLOOKUP($E272,模型表!$C:$Q,13,FALSE),"")</f>
        <v>#N/A</v>
      </c>
      <c r="Z272" t="str">
        <f ca="1">IF($B272="","",IF(VLOOKUP($E272,模型表!$C:$O,12,FALSE)="PBuff","["&amp;VLOOKUP($E272,模型表!$C:Q,13,FALSE)&amp;"]","[]"))</f>
        <v/>
      </c>
      <c r="AA272" t="e">
        <f ca="1">VLOOKUP($B272,基础扩展表!$E:$I,5,FALSE)</f>
        <v>#N/A</v>
      </c>
      <c r="AB272" t="e">
        <f ca="1">VLOOKUP($B272,基础扩展表!$E:$I,4,FALSE)</f>
        <v>#N/A</v>
      </c>
      <c r="AC272" t="e">
        <f ca="1">VLOOKUP($B272,基础表!$E:$T,16,FALSE)</f>
        <v>#N/A</v>
      </c>
      <c r="AD272" t="str">
        <f t="shared" ca="1" si="48"/>
        <v/>
      </c>
      <c r="AE272" t="str">
        <f t="shared" ca="1" si="55"/>
        <v/>
      </c>
      <c r="AF272" t="str">
        <f t="shared" ca="1" si="56"/>
        <v/>
      </c>
      <c r="AH272" t="e">
        <f ca="1">VLOOKUP($B272,基础表!$E:$R,14,FALSE)</f>
        <v>#N/A</v>
      </c>
      <c r="AI272" t="e">
        <f ca="1">VLOOKUP($B272,基础表!$E:$S,13,FALSE)</f>
        <v>#N/A</v>
      </c>
      <c r="AK272" t="e">
        <f ca="1">VLOOKUP($B272,基础表!$E:$H,4,FALSE)</f>
        <v>#N/A</v>
      </c>
      <c r="AN272" s="23" t="e">
        <f t="shared" ca="1" si="49"/>
        <v>#N/A</v>
      </c>
      <c r="AO272" s="23" t="str">
        <f t="shared" ca="1" si="57"/>
        <v/>
      </c>
      <c r="AP272" s="23" t="str">
        <f t="shared" ca="1" si="58"/>
        <v/>
      </c>
      <c r="AR272" t="e">
        <f ca="1">VLOOKUP($B272,基础表!$E:$J,4,FALSE)</f>
        <v>#N/A</v>
      </c>
      <c r="AS272" t="e">
        <f ca="1">VLOOKUP($B272,基础表!$E:$J,5,FALSE)</f>
        <v>#N/A</v>
      </c>
      <c r="AT272" t="e">
        <f ca="1">VLOOKUP($B272,基础表!$E:$J,6,FALSE)</f>
        <v>#N/A</v>
      </c>
      <c r="AU272" t="e">
        <f ca="1">VLOOKUP($B272,基础扩展表!$E:$AG,MATCH(AU$2,基础扩展表!$E$1:$AG$1,0),FALSE)</f>
        <v>#N/A</v>
      </c>
      <c r="AV272" t="e">
        <f ca="1">VLOOKUP($B272,基础扩展表!$E:$AG,MATCH(AV$2,基础扩展表!$E$1:$AG$1,0),FALSE)</f>
        <v>#N/A</v>
      </c>
      <c r="AW272" t="e">
        <f ca="1">VLOOKUP($B272,基础扩展表!$E:$AG,MATCH(AW$2,基础扩展表!$E$1:$AG$1,0),FALSE)</f>
        <v>#N/A</v>
      </c>
      <c r="AX272" t="e">
        <f ca="1">VLOOKUP($B272,基础扩展表!$E:$AG,MATCH(AX$2,基础扩展表!$E$1:$AG$1,0),FALSE)</f>
        <v>#N/A</v>
      </c>
      <c r="AY272" t="e">
        <f ca="1">VLOOKUP($B272,基础扩展表!$E:$AG,MATCH(AY$2,基础扩展表!$E$1:$AG$1,0),FALSE)</f>
        <v>#N/A</v>
      </c>
      <c r="AZ272" t="e">
        <f ca="1">VLOOKUP($B272,基础扩展表!$E:$AG,MATCH(AZ$2,基础扩展表!$E$1:$AG$1,0),FALSE)</f>
        <v>#N/A</v>
      </c>
      <c r="BA272" t="e">
        <f ca="1">VLOOKUP($B272,基础扩展表!$E:$AG,MATCH(BA$2,基础扩展表!$E$1:$AG$1,0),FALSE)</f>
        <v>#N/A</v>
      </c>
      <c r="BB272" t="e">
        <f ca="1">VLOOKUP($B272,基础扩展表!$E:$AG,MATCH(BB$2,基础扩展表!$E$1:$AG$1,0),FALSE)</f>
        <v>#N/A</v>
      </c>
      <c r="BC272" t="e">
        <f ca="1">VLOOKUP($B272,基础扩展表!$E:$AG,MATCH(BC$2,基础扩展表!$E$1:$AG$1,0),FALSE)</f>
        <v>#N/A</v>
      </c>
      <c r="BD272" t="e">
        <f ca="1">VLOOKUP($B272,基础扩展表!$E:$AG,MATCH(BD$2,基础扩展表!$E$1:$AG$1,0),FALSE)</f>
        <v>#N/A</v>
      </c>
      <c r="BE272" t="e">
        <f ca="1">VLOOKUP($B272,基础扩展表!$E:$AG,MATCH(BE$2,基础扩展表!$E$1:$AG$1,0),FALSE)</f>
        <v>#N/A</v>
      </c>
      <c r="BF272" t="e">
        <f ca="1">VLOOKUP($B272,基础扩展表!$E:$AG,MATCH(BF$2,基础扩展表!$E$1:$AG$1,0),FALSE)</f>
        <v>#N/A</v>
      </c>
      <c r="BG272" t="e">
        <f ca="1">VLOOKUP($B272,基础扩展表!$E:$AG,MATCH(BG$2,基础扩展表!$E$1:$AG$1,0),FALSE)</f>
        <v>#N/A</v>
      </c>
      <c r="BH272" t="e">
        <f ca="1">VLOOKUP($B272,基础扩展表!$E:$AG,MATCH(BH$2,基础扩展表!$E$1:$AG$1,0),FALSE)</f>
        <v>#N/A</v>
      </c>
      <c r="BI272" t="e">
        <f ca="1">VLOOKUP($B272,基础扩展表!$E:$AG,MATCH(BI$2,基础扩展表!$E$1:$AG$1,0),FALSE)</f>
        <v>#N/A</v>
      </c>
      <c r="BJ272" t="e">
        <f ca="1">VLOOKUP($B272,基础扩展表!$E:$AG,MATCH(BJ$2,基础扩展表!$E$1:$AG$1,0),FALSE)</f>
        <v>#N/A</v>
      </c>
      <c r="BK272" t="e">
        <f ca="1">VLOOKUP($B272,基础扩展表!$E:$AG,MATCH(BK$2,基础扩展表!$E$1:$AG$1,0),FALSE)</f>
        <v>#N/A</v>
      </c>
      <c r="BL272" t="e">
        <f ca="1">VLOOKUP($B272,基础扩展表!$E:$AG,MATCH(BL$2,基础扩展表!$E$1:$AG$1,0),FALSE)</f>
        <v>#N/A</v>
      </c>
      <c r="BM272" t="e">
        <f ca="1">VLOOKUP($B272,基础扩展表!$E:$AG,MATCH(BM$2,基础扩展表!$E$1:$AG$1,0),FALSE)</f>
        <v>#N/A</v>
      </c>
      <c r="BN272" t="e">
        <f ca="1">VLOOKUP($B272,基础扩展表!$E:$AG,MATCH(BN$2,基础扩展表!$E$1:$AG$1,0),FALSE)</f>
        <v>#N/A</v>
      </c>
      <c r="BO272" t="e">
        <f ca="1">VLOOKUP($B272,基础扩展表!$E:$AG,MATCH(BO$2,基础扩展表!$E$1:$AG$1,0),FALSE)</f>
        <v>#N/A</v>
      </c>
      <c r="BP272" t="e">
        <f ca="1">VLOOKUP($B272,基础扩展表!$E:$AG,MATCH(BP$2,基础扩展表!$E$1:$AG$1,0),FALSE)</f>
        <v>#N/A</v>
      </c>
      <c r="BR272" t="e">
        <f ca="1">VLOOKUP(C272,模型表!D:H,5,FALSE)</f>
        <v>#N/A</v>
      </c>
    </row>
    <row r="273" spans="2:70" x14ac:dyDescent="0.2">
      <c r="B273" t="str">
        <f t="array" aca="1" ref="B273" ca="1">INDEX(基础表!$Y:$Y,SMALL(IF(基础表!$Z:$Z=0,ROW(基础表!$Z:$Z),999),ROW(H267)))&amp;""</f>
        <v/>
      </c>
      <c r="C273" t="e">
        <f ca="1">VLOOKUP(VLOOKUP($B273,基础表!$E:$G,3,FALSE),模型表!$C:$D,2,FALSE)</f>
        <v>#N/A</v>
      </c>
      <c r="E273" t="e">
        <f ca="1">VLOOKUP($B273,基础表!$E:$G,3,FALSE)</f>
        <v>#N/A</v>
      </c>
      <c r="G273" t="e">
        <f ca="1">VLOOKUP($E273,模型表!$C:$G,5,FALSE)</f>
        <v>#N/A</v>
      </c>
      <c r="H273" t="e">
        <f ca="1">VLOOKUP($E273,模型表!$C:$F,4,FALSE)</f>
        <v>#N/A</v>
      </c>
      <c r="I273" t="e">
        <f ca="1">VLOOKUP($E273,模型表!$C:$J,8,FALSE)</f>
        <v>#N/A</v>
      </c>
      <c r="K273" t="str">
        <f t="shared" ca="1" si="50"/>
        <v/>
      </c>
      <c r="L273" t="str">
        <f t="shared" ca="1" si="51"/>
        <v/>
      </c>
      <c r="M273" t="str">
        <f t="shared" ca="1" si="52"/>
        <v/>
      </c>
      <c r="N273" t="str">
        <f t="shared" ca="1" si="53"/>
        <v/>
      </c>
      <c r="O273" t="str">
        <f t="shared" ca="1" si="59"/>
        <v/>
      </c>
      <c r="P273" t="str">
        <f t="shared" ca="1" si="54"/>
        <v/>
      </c>
      <c r="Q273" t="e">
        <f ca="1">VLOOKUP($E273,模型表!$C:$K,9,FALSE)</f>
        <v>#N/A</v>
      </c>
      <c r="S273" t="e">
        <f ca="1">IF(VLOOKUP($E273,模型表!$C:$L,6,FALSE)=0,"",VLOOKUP($E273,模型表!$C:$L,10,FALSE))</f>
        <v>#N/A</v>
      </c>
      <c r="U273" t="e">
        <f ca="1">VLOOKUP($E273,模型表!$C:$Q,11,FALSE)</f>
        <v>#N/A</v>
      </c>
      <c r="Y273" t="e">
        <f ca="1">IF(VLOOKUP($E273,模型表!$C:$N,12,FALSE)="Death",VLOOKUP($E273,模型表!$C:$Q,13,FALSE),"")</f>
        <v>#N/A</v>
      </c>
      <c r="Z273" t="str">
        <f ca="1">IF($B273="","",IF(VLOOKUP($E273,模型表!$C:$O,12,FALSE)="PBuff","["&amp;VLOOKUP($E273,模型表!$C:Q,13,FALSE)&amp;"]","[]"))</f>
        <v/>
      </c>
      <c r="AA273" t="e">
        <f ca="1">VLOOKUP($B273,基础扩展表!$E:$I,5,FALSE)</f>
        <v>#N/A</v>
      </c>
      <c r="AB273" t="e">
        <f ca="1">VLOOKUP($B273,基础扩展表!$E:$I,4,FALSE)</f>
        <v>#N/A</v>
      </c>
      <c r="AC273" t="e">
        <f ca="1">VLOOKUP($B273,基础表!$E:$T,16,FALSE)</f>
        <v>#N/A</v>
      </c>
      <c r="AD273" t="str">
        <f t="shared" ca="1" si="48"/>
        <v/>
      </c>
      <c r="AE273" t="str">
        <f t="shared" ca="1" si="55"/>
        <v/>
      </c>
      <c r="AF273" t="str">
        <f t="shared" ca="1" si="56"/>
        <v/>
      </c>
      <c r="AH273" t="e">
        <f ca="1">VLOOKUP($B273,基础表!$E:$R,14,FALSE)</f>
        <v>#N/A</v>
      </c>
      <c r="AI273" t="e">
        <f ca="1">VLOOKUP($B273,基础表!$E:$S,13,FALSE)</f>
        <v>#N/A</v>
      </c>
      <c r="AK273" t="e">
        <f ca="1">VLOOKUP($B273,基础表!$E:$H,4,FALSE)</f>
        <v>#N/A</v>
      </c>
      <c r="AN273" s="23" t="e">
        <f t="shared" ca="1" si="49"/>
        <v>#N/A</v>
      </c>
      <c r="AO273" s="23" t="str">
        <f t="shared" ca="1" si="57"/>
        <v/>
      </c>
      <c r="AP273" s="23" t="str">
        <f t="shared" ca="1" si="58"/>
        <v/>
      </c>
      <c r="AR273" t="e">
        <f ca="1">VLOOKUP($B273,基础表!$E:$J,4,FALSE)</f>
        <v>#N/A</v>
      </c>
      <c r="AS273" t="e">
        <f ca="1">VLOOKUP($B273,基础表!$E:$J,5,FALSE)</f>
        <v>#N/A</v>
      </c>
      <c r="AT273" t="e">
        <f ca="1">VLOOKUP($B273,基础表!$E:$J,6,FALSE)</f>
        <v>#N/A</v>
      </c>
      <c r="AU273" t="e">
        <f ca="1">VLOOKUP($B273,基础扩展表!$E:$AG,MATCH(AU$2,基础扩展表!$E$1:$AG$1,0),FALSE)</f>
        <v>#N/A</v>
      </c>
      <c r="AV273" t="e">
        <f ca="1">VLOOKUP($B273,基础扩展表!$E:$AG,MATCH(AV$2,基础扩展表!$E$1:$AG$1,0),FALSE)</f>
        <v>#N/A</v>
      </c>
      <c r="AW273" t="e">
        <f ca="1">VLOOKUP($B273,基础扩展表!$E:$AG,MATCH(AW$2,基础扩展表!$E$1:$AG$1,0),FALSE)</f>
        <v>#N/A</v>
      </c>
      <c r="AX273" t="e">
        <f ca="1">VLOOKUP($B273,基础扩展表!$E:$AG,MATCH(AX$2,基础扩展表!$E$1:$AG$1,0),FALSE)</f>
        <v>#N/A</v>
      </c>
      <c r="AY273" t="e">
        <f ca="1">VLOOKUP($B273,基础扩展表!$E:$AG,MATCH(AY$2,基础扩展表!$E$1:$AG$1,0),FALSE)</f>
        <v>#N/A</v>
      </c>
      <c r="AZ273" t="e">
        <f ca="1">VLOOKUP($B273,基础扩展表!$E:$AG,MATCH(AZ$2,基础扩展表!$E$1:$AG$1,0),FALSE)</f>
        <v>#N/A</v>
      </c>
      <c r="BA273" t="e">
        <f ca="1">VLOOKUP($B273,基础扩展表!$E:$AG,MATCH(BA$2,基础扩展表!$E$1:$AG$1,0),FALSE)</f>
        <v>#N/A</v>
      </c>
      <c r="BB273" t="e">
        <f ca="1">VLOOKUP($B273,基础扩展表!$E:$AG,MATCH(BB$2,基础扩展表!$E$1:$AG$1,0),FALSE)</f>
        <v>#N/A</v>
      </c>
      <c r="BC273" t="e">
        <f ca="1">VLOOKUP($B273,基础扩展表!$E:$AG,MATCH(BC$2,基础扩展表!$E$1:$AG$1,0),FALSE)</f>
        <v>#N/A</v>
      </c>
      <c r="BD273" t="e">
        <f ca="1">VLOOKUP($B273,基础扩展表!$E:$AG,MATCH(BD$2,基础扩展表!$E$1:$AG$1,0),FALSE)</f>
        <v>#N/A</v>
      </c>
      <c r="BE273" t="e">
        <f ca="1">VLOOKUP($B273,基础扩展表!$E:$AG,MATCH(BE$2,基础扩展表!$E$1:$AG$1,0),FALSE)</f>
        <v>#N/A</v>
      </c>
      <c r="BF273" t="e">
        <f ca="1">VLOOKUP($B273,基础扩展表!$E:$AG,MATCH(BF$2,基础扩展表!$E$1:$AG$1,0),FALSE)</f>
        <v>#N/A</v>
      </c>
      <c r="BG273" t="e">
        <f ca="1">VLOOKUP($B273,基础扩展表!$E:$AG,MATCH(BG$2,基础扩展表!$E$1:$AG$1,0),FALSE)</f>
        <v>#N/A</v>
      </c>
      <c r="BH273" t="e">
        <f ca="1">VLOOKUP($B273,基础扩展表!$E:$AG,MATCH(BH$2,基础扩展表!$E$1:$AG$1,0),FALSE)</f>
        <v>#N/A</v>
      </c>
      <c r="BI273" t="e">
        <f ca="1">VLOOKUP($B273,基础扩展表!$E:$AG,MATCH(BI$2,基础扩展表!$E$1:$AG$1,0),FALSE)</f>
        <v>#N/A</v>
      </c>
      <c r="BJ273" t="e">
        <f ca="1">VLOOKUP($B273,基础扩展表!$E:$AG,MATCH(BJ$2,基础扩展表!$E$1:$AG$1,0),FALSE)</f>
        <v>#N/A</v>
      </c>
      <c r="BK273" t="e">
        <f ca="1">VLOOKUP($B273,基础扩展表!$E:$AG,MATCH(BK$2,基础扩展表!$E$1:$AG$1,0),FALSE)</f>
        <v>#N/A</v>
      </c>
      <c r="BL273" t="e">
        <f ca="1">VLOOKUP($B273,基础扩展表!$E:$AG,MATCH(BL$2,基础扩展表!$E$1:$AG$1,0),FALSE)</f>
        <v>#N/A</v>
      </c>
      <c r="BM273" t="e">
        <f ca="1">VLOOKUP($B273,基础扩展表!$E:$AG,MATCH(BM$2,基础扩展表!$E$1:$AG$1,0),FALSE)</f>
        <v>#N/A</v>
      </c>
      <c r="BN273" t="e">
        <f ca="1">VLOOKUP($B273,基础扩展表!$E:$AG,MATCH(BN$2,基础扩展表!$E$1:$AG$1,0),FALSE)</f>
        <v>#N/A</v>
      </c>
      <c r="BO273" t="e">
        <f ca="1">VLOOKUP($B273,基础扩展表!$E:$AG,MATCH(BO$2,基础扩展表!$E$1:$AG$1,0),FALSE)</f>
        <v>#N/A</v>
      </c>
      <c r="BP273" t="e">
        <f ca="1">VLOOKUP($B273,基础扩展表!$E:$AG,MATCH(BP$2,基础扩展表!$E$1:$AG$1,0),FALSE)</f>
        <v>#N/A</v>
      </c>
      <c r="BR273" t="e">
        <f ca="1">VLOOKUP(C273,模型表!D:H,5,FALSE)</f>
        <v>#N/A</v>
      </c>
    </row>
    <row r="274" spans="2:70" x14ac:dyDescent="0.2">
      <c r="B274" t="str">
        <f t="array" aca="1" ref="B274" ca="1">INDEX(基础表!$Y:$Y,SMALL(IF(基础表!$Z:$Z=0,ROW(基础表!$Z:$Z),999),ROW(H268)))&amp;""</f>
        <v/>
      </c>
      <c r="C274" t="e">
        <f ca="1">VLOOKUP(VLOOKUP($B274,基础表!$E:$G,3,FALSE),模型表!$C:$D,2,FALSE)</f>
        <v>#N/A</v>
      </c>
      <c r="E274" t="e">
        <f ca="1">VLOOKUP($B274,基础表!$E:$G,3,FALSE)</f>
        <v>#N/A</v>
      </c>
      <c r="G274" t="e">
        <f ca="1">VLOOKUP($E274,模型表!$C:$G,5,FALSE)</f>
        <v>#N/A</v>
      </c>
      <c r="H274" t="e">
        <f ca="1">VLOOKUP($E274,模型表!$C:$F,4,FALSE)</f>
        <v>#N/A</v>
      </c>
      <c r="I274" t="e">
        <f ca="1">VLOOKUP($E274,模型表!$C:$J,8,FALSE)</f>
        <v>#N/A</v>
      </c>
      <c r="K274" t="str">
        <f t="shared" ca="1" si="50"/>
        <v/>
      </c>
      <c r="L274" t="str">
        <f t="shared" ca="1" si="51"/>
        <v/>
      </c>
      <c r="M274" t="str">
        <f t="shared" ca="1" si="52"/>
        <v/>
      </c>
      <c r="N274" t="str">
        <f t="shared" ca="1" si="53"/>
        <v/>
      </c>
      <c r="O274" t="str">
        <f t="shared" ca="1" si="59"/>
        <v/>
      </c>
      <c r="P274" t="str">
        <f t="shared" ca="1" si="54"/>
        <v/>
      </c>
      <c r="Q274" t="e">
        <f ca="1">VLOOKUP($E274,模型表!$C:$K,9,FALSE)</f>
        <v>#N/A</v>
      </c>
      <c r="S274" t="e">
        <f ca="1">IF(VLOOKUP($E274,模型表!$C:$L,6,FALSE)=0,"",VLOOKUP($E274,模型表!$C:$L,10,FALSE))</f>
        <v>#N/A</v>
      </c>
      <c r="U274" t="e">
        <f ca="1">VLOOKUP($E274,模型表!$C:$Q,11,FALSE)</f>
        <v>#N/A</v>
      </c>
      <c r="Y274" t="e">
        <f ca="1">IF(VLOOKUP($E274,模型表!$C:$N,12,FALSE)="Death",VLOOKUP($E274,模型表!$C:$Q,13,FALSE),"")</f>
        <v>#N/A</v>
      </c>
      <c r="Z274" t="str">
        <f ca="1">IF($B274="","",IF(VLOOKUP($E274,模型表!$C:$O,12,FALSE)="PBuff","["&amp;VLOOKUP($E274,模型表!$C:Q,13,FALSE)&amp;"]","[]"))</f>
        <v/>
      </c>
      <c r="AA274" t="e">
        <f ca="1">VLOOKUP($B274,基础扩展表!$E:$I,5,FALSE)</f>
        <v>#N/A</v>
      </c>
      <c r="AB274" t="e">
        <f ca="1">VLOOKUP($B274,基础扩展表!$E:$I,4,FALSE)</f>
        <v>#N/A</v>
      </c>
      <c r="AC274" t="e">
        <f ca="1">VLOOKUP($B274,基础表!$E:$T,16,FALSE)</f>
        <v>#N/A</v>
      </c>
      <c r="AD274" t="str">
        <f t="shared" ca="1" si="48"/>
        <v/>
      </c>
      <c r="AE274" t="str">
        <f t="shared" ca="1" si="55"/>
        <v/>
      </c>
      <c r="AF274" t="str">
        <f t="shared" ca="1" si="56"/>
        <v/>
      </c>
      <c r="AH274" t="e">
        <f ca="1">VLOOKUP($B274,基础表!$E:$R,14,FALSE)</f>
        <v>#N/A</v>
      </c>
      <c r="AI274" t="e">
        <f ca="1">VLOOKUP($B274,基础表!$E:$S,13,FALSE)</f>
        <v>#N/A</v>
      </c>
      <c r="AK274" t="e">
        <f ca="1">VLOOKUP($B274,基础表!$E:$H,4,FALSE)</f>
        <v>#N/A</v>
      </c>
      <c r="AN274" s="23" t="e">
        <f t="shared" ca="1" si="49"/>
        <v>#N/A</v>
      </c>
      <c r="AO274" s="23" t="str">
        <f t="shared" ca="1" si="57"/>
        <v/>
      </c>
      <c r="AP274" s="23" t="str">
        <f t="shared" ca="1" si="58"/>
        <v/>
      </c>
      <c r="AR274" t="e">
        <f ca="1">VLOOKUP($B274,基础表!$E:$J,4,FALSE)</f>
        <v>#N/A</v>
      </c>
      <c r="AS274" t="e">
        <f ca="1">VLOOKUP($B274,基础表!$E:$J,5,FALSE)</f>
        <v>#N/A</v>
      </c>
      <c r="AT274" t="e">
        <f ca="1">VLOOKUP($B274,基础表!$E:$J,6,FALSE)</f>
        <v>#N/A</v>
      </c>
      <c r="AU274" t="e">
        <f ca="1">VLOOKUP($B274,基础扩展表!$E:$AG,MATCH(AU$2,基础扩展表!$E$1:$AG$1,0),FALSE)</f>
        <v>#N/A</v>
      </c>
      <c r="AV274" t="e">
        <f ca="1">VLOOKUP($B274,基础扩展表!$E:$AG,MATCH(AV$2,基础扩展表!$E$1:$AG$1,0),FALSE)</f>
        <v>#N/A</v>
      </c>
      <c r="AW274" t="e">
        <f ca="1">VLOOKUP($B274,基础扩展表!$E:$AG,MATCH(AW$2,基础扩展表!$E$1:$AG$1,0),FALSE)</f>
        <v>#N/A</v>
      </c>
      <c r="AX274" t="e">
        <f ca="1">VLOOKUP($B274,基础扩展表!$E:$AG,MATCH(AX$2,基础扩展表!$E$1:$AG$1,0),FALSE)</f>
        <v>#N/A</v>
      </c>
      <c r="AY274" t="e">
        <f ca="1">VLOOKUP($B274,基础扩展表!$E:$AG,MATCH(AY$2,基础扩展表!$E$1:$AG$1,0),FALSE)</f>
        <v>#N/A</v>
      </c>
      <c r="AZ274" t="e">
        <f ca="1">VLOOKUP($B274,基础扩展表!$E:$AG,MATCH(AZ$2,基础扩展表!$E$1:$AG$1,0),FALSE)</f>
        <v>#N/A</v>
      </c>
      <c r="BA274" t="e">
        <f ca="1">VLOOKUP($B274,基础扩展表!$E:$AG,MATCH(BA$2,基础扩展表!$E$1:$AG$1,0),FALSE)</f>
        <v>#N/A</v>
      </c>
      <c r="BB274" t="e">
        <f ca="1">VLOOKUP($B274,基础扩展表!$E:$AG,MATCH(BB$2,基础扩展表!$E$1:$AG$1,0),FALSE)</f>
        <v>#N/A</v>
      </c>
      <c r="BC274" t="e">
        <f ca="1">VLOOKUP($B274,基础扩展表!$E:$AG,MATCH(BC$2,基础扩展表!$E$1:$AG$1,0),FALSE)</f>
        <v>#N/A</v>
      </c>
      <c r="BD274" t="e">
        <f ca="1">VLOOKUP($B274,基础扩展表!$E:$AG,MATCH(BD$2,基础扩展表!$E$1:$AG$1,0),FALSE)</f>
        <v>#N/A</v>
      </c>
      <c r="BE274" t="e">
        <f ca="1">VLOOKUP($B274,基础扩展表!$E:$AG,MATCH(BE$2,基础扩展表!$E$1:$AG$1,0),FALSE)</f>
        <v>#N/A</v>
      </c>
      <c r="BF274" t="e">
        <f ca="1">VLOOKUP($B274,基础扩展表!$E:$AG,MATCH(BF$2,基础扩展表!$E$1:$AG$1,0),FALSE)</f>
        <v>#N/A</v>
      </c>
      <c r="BG274" t="e">
        <f ca="1">VLOOKUP($B274,基础扩展表!$E:$AG,MATCH(BG$2,基础扩展表!$E$1:$AG$1,0),FALSE)</f>
        <v>#N/A</v>
      </c>
      <c r="BH274" t="e">
        <f ca="1">VLOOKUP($B274,基础扩展表!$E:$AG,MATCH(BH$2,基础扩展表!$E$1:$AG$1,0),FALSE)</f>
        <v>#N/A</v>
      </c>
      <c r="BI274" t="e">
        <f ca="1">VLOOKUP($B274,基础扩展表!$E:$AG,MATCH(BI$2,基础扩展表!$E$1:$AG$1,0),FALSE)</f>
        <v>#N/A</v>
      </c>
      <c r="BJ274" t="e">
        <f ca="1">VLOOKUP($B274,基础扩展表!$E:$AG,MATCH(BJ$2,基础扩展表!$E$1:$AG$1,0),FALSE)</f>
        <v>#N/A</v>
      </c>
      <c r="BK274" t="e">
        <f ca="1">VLOOKUP($B274,基础扩展表!$E:$AG,MATCH(BK$2,基础扩展表!$E$1:$AG$1,0),FALSE)</f>
        <v>#N/A</v>
      </c>
      <c r="BL274" t="e">
        <f ca="1">VLOOKUP($B274,基础扩展表!$E:$AG,MATCH(BL$2,基础扩展表!$E$1:$AG$1,0),FALSE)</f>
        <v>#N/A</v>
      </c>
      <c r="BM274" t="e">
        <f ca="1">VLOOKUP($B274,基础扩展表!$E:$AG,MATCH(BM$2,基础扩展表!$E$1:$AG$1,0),FALSE)</f>
        <v>#N/A</v>
      </c>
      <c r="BN274" t="e">
        <f ca="1">VLOOKUP($B274,基础扩展表!$E:$AG,MATCH(BN$2,基础扩展表!$E$1:$AG$1,0),FALSE)</f>
        <v>#N/A</v>
      </c>
      <c r="BO274" t="e">
        <f ca="1">VLOOKUP($B274,基础扩展表!$E:$AG,MATCH(BO$2,基础扩展表!$E$1:$AG$1,0),FALSE)</f>
        <v>#N/A</v>
      </c>
      <c r="BP274" t="e">
        <f ca="1">VLOOKUP($B274,基础扩展表!$E:$AG,MATCH(BP$2,基础扩展表!$E$1:$AG$1,0),FALSE)</f>
        <v>#N/A</v>
      </c>
      <c r="BR274" t="e">
        <f ca="1">VLOOKUP(C274,模型表!D:H,5,FALSE)</f>
        <v>#N/A</v>
      </c>
    </row>
    <row r="275" spans="2:70" x14ac:dyDescent="0.2">
      <c r="B275" t="str">
        <f t="array" aca="1" ref="B275" ca="1">INDEX(基础表!$Y:$Y,SMALL(IF(基础表!$Z:$Z=0,ROW(基础表!$Z:$Z),999),ROW(H269)))&amp;""</f>
        <v/>
      </c>
      <c r="C275" t="e">
        <f ca="1">VLOOKUP(VLOOKUP($B275,基础表!$E:$G,3,FALSE),模型表!$C:$D,2,FALSE)</f>
        <v>#N/A</v>
      </c>
      <c r="E275" t="e">
        <f ca="1">VLOOKUP($B275,基础表!$E:$G,3,FALSE)</f>
        <v>#N/A</v>
      </c>
      <c r="G275" t="e">
        <f ca="1">VLOOKUP($E275,模型表!$C:$G,5,FALSE)</f>
        <v>#N/A</v>
      </c>
      <c r="H275" t="e">
        <f ca="1">VLOOKUP($E275,模型表!$C:$F,4,FALSE)</f>
        <v>#N/A</v>
      </c>
      <c r="I275" t="e">
        <f ca="1">VLOOKUP($E275,模型表!$C:$J,8,FALSE)</f>
        <v>#N/A</v>
      </c>
      <c r="K275" t="str">
        <f t="shared" ca="1" si="50"/>
        <v/>
      </c>
      <c r="L275" t="str">
        <f t="shared" ca="1" si="51"/>
        <v/>
      </c>
      <c r="M275" t="str">
        <f t="shared" ca="1" si="52"/>
        <v/>
      </c>
      <c r="N275" t="str">
        <f t="shared" ca="1" si="53"/>
        <v/>
      </c>
      <c r="O275" t="str">
        <f t="shared" ca="1" si="59"/>
        <v/>
      </c>
      <c r="P275" t="str">
        <f t="shared" ca="1" si="54"/>
        <v/>
      </c>
      <c r="Q275" t="e">
        <f ca="1">VLOOKUP($E275,模型表!$C:$K,9,FALSE)</f>
        <v>#N/A</v>
      </c>
      <c r="S275" t="e">
        <f ca="1">IF(VLOOKUP($E275,模型表!$C:$L,6,FALSE)=0,"",VLOOKUP($E275,模型表!$C:$L,10,FALSE))</f>
        <v>#N/A</v>
      </c>
      <c r="U275" t="e">
        <f ca="1">VLOOKUP($E275,模型表!$C:$Q,11,FALSE)</f>
        <v>#N/A</v>
      </c>
      <c r="Y275" t="e">
        <f ca="1">IF(VLOOKUP($E275,模型表!$C:$N,12,FALSE)="Death",VLOOKUP($E275,模型表!$C:$Q,13,FALSE),"")</f>
        <v>#N/A</v>
      </c>
      <c r="Z275" t="str">
        <f ca="1">IF($B275="","",IF(VLOOKUP($E275,模型表!$C:$O,12,FALSE)="PBuff","["&amp;VLOOKUP($E275,模型表!$C:Q,13,FALSE)&amp;"]","[]"))</f>
        <v/>
      </c>
      <c r="AA275" t="e">
        <f ca="1">VLOOKUP($B275,基础扩展表!$E:$I,5,FALSE)</f>
        <v>#N/A</v>
      </c>
      <c r="AB275" t="e">
        <f ca="1">VLOOKUP($B275,基础扩展表!$E:$I,4,FALSE)</f>
        <v>#N/A</v>
      </c>
      <c r="AC275" t="e">
        <f ca="1">VLOOKUP($B275,基础表!$E:$T,16,FALSE)</f>
        <v>#N/A</v>
      </c>
      <c r="AD275" t="str">
        <f t="shared" ca="1" si="48"/>
        <v/>
      </c>
      <c r="AE275" t="str">
        <f t="shared" ca="1" si="55"/>
        <v/>
      </c>
      <c r="AF275" t="str">
        <f t="shared" ca="1" si="56"/>
        <v/>
      </c>
      <c r="AH275" t="e">
        <f ca="1">VLOOKUP($B275,基础表!$E:$R,14,FALSE)</f>
        <v>#N/A</v>
      </c>
      <c r="AI275" t="e">
        <f ca="1">VLOOKUP($B275,基础表!$E:$S,13,FALSE)</f>
        <v>#N/A</v>
      </c>
      <c r="AK275" t="e">
        <f ca="1">VLOOKUP($B275,基础表!$E:$H,4,FALSE)</f>
        <v>#N/A</v>
      </c>
      <c r="AN275" s="23" t="e">
        <f t="shared" ca="1" si="49"/>
        <v>#N/A</v>
      </c>
      <c r="AO275" s="23" t="str">
        <f t="shared" ca="1" si="57"/>
        <v/>
      </c>
      <c r="AP275" s="23" t="str">
        <f t="shared" ca="1" si="58"/>
        <v/>
      </c>
      <c r="AR275" t="e">
        <f ca="1">VLOOKUP($B275,基础表!$E:$J,4,FALSE)</f>
        <v>#N/A</v>
      </c>
      <c r="AS275" t="e">
        <f ca="1">VLOOKUP($B275,基础表!$E:$J,5,FALSE)</f>
        <v>#N/A</v>
      </c>
      <c r="AT275" t="e">
        <f ca="1">VLOOKUP($B275,基础表!$E:$J,6,FALSE)</f>
        <v>#N/A</v>
      </c>
      <c r="AU275" t="e">
        <f ca="1">VLOOKUP($B275,基础扩展表!$E:$AG,MATCH(AU$2,基础扩展表!$E$1:$AG$1,0),FALSE)</f>
        <v>#N/A</v>
      </c>
      <c r="AV275" t="e">
        <f ca="1">VLOOKUP($B275,基础扩展表!$E:$AG,MATCH(AV$2,基础扩展表!$E$1:$AG$1,0),FALSE)</f>
        <v>#N/A</v>
      </c>
      <c r="AW275" t="e">
        <f ca="1">VLOOKUP($B275,基础扩展表!$E:$AG,MATCH(AW$2,基础扩展表!$E$1:$AG$1,0),FALSE)</f>
        <v>#N/A</v>
      </c>
      <c r="AX275" t="e">
        <f ca="1">VLOOKUP($B275,基础扩展表!$E:$AG,MATCH(AX$2,基础扩展表!$E$1:$AG$1,0),FALSE)</f>
        <v>#N/A</v>
      </c>
      <c r="AY275" t="e">
        <f ca="1">VLOOKUP($B275,基础扩展表!$E:$AG,MATCH(AY$2,基础扩展表!$E$1:$AG$1,0),FALSE)</f>
        <v>#N/A</v>
      </c>
      <c r="AZ275" t="e">
        <f ca="1">VLOOKUP($B275,基础扩展表!$E:$AG,MATCH(AZ$2,基础扩展表!$E$1:$AG$1,0),FALSE)</f>
        <v>#N/A</v>
      </c>
      <c r="BA275" t="e">
        <f ca="1">VLOOKUP($B275,基础扩展表!$E:$AG,MATCH(BA$2,基础扩展表!$E$1:$AG$1,0),FALSE)</f>
        <v>#N/A</v>
      </c>
      <c r="BB275" t="e">
        <f ca="1">VLOOKUP($B275,基础扩展表!$E:$AG,MATCH(BB$2,基础扩展表!$E$1:$AG$1,0),FALSE)</f>
        <v>#N/A</v>
      </c>
      <c r="BC275" t="e">
        <f ca="1">VLOOKUP($B275,基础扩展表!$E:$AG,MATCH(BC$2,基础扩展表!$E$1:$AG$1,0),FALSE)</f>
        <v>#N/A</v>
      </c>
      <c r="BD275" t="e">
        <f ca="1">VLOOKUP($B275,基础扩展表!$E:$AG,MATCH(BD$2,基础扩展表!$E$1:$AG$1,0),FALSE)</f>
        <v>#N/A</v>
      </c>
      <c r="BE275" t="e">
        <f ca="1">VLOOKUP($B275,基础扩展表!$E:$AG,MATCH(BE$2,基础扩展表!$E$1:$AG$1,0),FALSE)</f>
        <v>#N/A</v>
      </c>
      <c r="BF275" t="e">
        <f ca="1">VLOOKUP($B275,基础扩展表!$E:$AG,MATCH(BF$2,基础扩展表!$E$1:$AG$1,0),FALSE)</f>
        <v>#N/A</v>
      </c>
      <c r="BG275" t="e">
        <f ca="1">VLOOKUP($B275,基础扩展表!$E:$AG,MATCH(BG$2,基础扩展表!$E$1:$AG$1,0),FALSE)</f>
        <v>#N/A</v>
      </c>
      <c r="BH275" t="e">
        <f ca="1">VLOOKUP($B275,基础扩展表!$E:$AG,MATCH(BH$2,基础扩展表!$E$1:$AG$1,0),FALSE)</f>
        <v>#N/A</v>
      </c>
      <c r="BI275" t="e">
        <f ca="1">VLOOKUP($B275,基础扩展表!$E:$AG,MATCH(BI$2,基础扩展表!$E$1:$AG$1,0),FALSE)</f>
        <v>#N/A</v>
      </c>
      <c r="BJ275" t="e">
        <f ca="1">VLOOKUP($B275,基础扩展表!$E:$AG,MATCH(BJ$2,基础扩展表!$E$1:$AG$1,0),FALSE)</f>
        <v>#N/A</v>
      </c>
      <c r="BK275" t="e">
        <f ca="1">VLOOKUP($B275,基础扩展表!$E:$AG,MATCH(BK$2,基础扩展表!$E$1:$AG$1,0),FALSE)</f>
        <v>#N/A</v>
      </c>
      <c r="BL275" t="e">
        <f ca="1">VLOOKUP($B275,基础扩展表!$E:$AG,MATCH(BL$2,基础扩展表!$E$1:$AG$1,0),FALSE)</f>
        <v>#N/A</v>
      </c>
      <c r="BM275" t="e">
        <f ca="1">VLOOKUP($B275,基础扩展表!$E:$AG,MATCH(BM$2,基础扩展表!$E$1:$AG$1,0),FALSE)</f>
        <v>#N/A</v>
      </c>
      <c r="BN275" t="e">
        <f ca="1">VLOOKUP($B275,基础扩展表!$E:$AG,MATCH(BN$2,基础扩展表!$E$1:$AG$1,0),FALSE)</f>
        <v>#N/A</v>
      </c>
      <c r="BO275" t="e">
        <f ca="1">VLOOKUP($B275,基础扩展表!$E:$AG,MATCH(BO$2,基础扩展表!$E$1:$AG$1,0),FALSE)</f>
        <v>#N/A</v>
      </c>
      <c r="BP275" t="e">
        <f ca="1">VLOOKUP($B275,基础扩展表!$E:$AG,MATCH(BP$2,基础扩展表!$E$1:$AG$1,0),FALSE)</f>
        <v>#N/A</v>
      </c>
      <c r="BR275" t="e">
        <f ca="1">VLOOKUP(C275,模型表!D:H,5,FALSE)</f>
        <v>#N/A</v>
      </c>
    </row>
    <row r="276" spans="2:70" x14ac:dyDescent="0.2">
      <c r="B276" t="str">
        <f t="array" aca="1" ref="B276" ca="1">INDEX(基础表!$Y:$Y,SMALL(IF(基础表!$Z:$Z=0,ROW(基础表!$Z:$Z),999),ROW(H270)))&amp;""</f>
        <v/>
      </c>
      <c r="C276" t="e">
        <f ca="1">VLOOKUP(VLOOKUP($B276,基础表!$E:$G,3,FALSE),模型表!$C:$D,2,FALSE)</f>
        <v>#N/A</v>
      </c>
      <c r="E276" t="e">
        <f ca="1">VLOOKUP($B276,基础表!$E:$G,3,FALSE)</f>
        <v>#N/A</v>
      </c>
      <c r="G276" t="e">
        <f ca="1">VLOOKUP($E276,模型表!$C:$G,5,FALSE)</f>
        <v>#N/A</v>
      </c>
      <c r="H276" t="e">
        <f ca="1">VLOOKUP($E276,模型表!$C:$F,4,FALSE)</f>
        <v>#N/A</v>
      </c>
      <c r="I276" t="e">
        <f ca="1">VLOOKUP($E276,模型表!$C:$J,8,FALSE)</f>
        <v>#N/A</v>
      </c>
      <c r="K276" t="str">
        <f t="shared" ca="1" si="50"/>
        <v/>
      </c>
      <c r="L276" t="str">
        <f t="shared" ca="1" si="51"/>
        <v/>
      </c>
      <c r="M276" t="str">
        <f t="shared" ca="1" si="52"/>
        <v/>
      </c>
      <c r="N276" t="str">
        <f t="shared" ca="1" si="53"/>
        <v/>
      </c>
      <c r="O276" t="str">
        <f t="shared" ca="1" si="59"/>
        <v/>
      </c>
      <c r="P276" t="str">
        <f t="shared" ca="1" si="54"/>
        <v/>
      </c>
      <c r="Q276" t="e">
        <f ca="1">VLOOKUP($E276,模型表!$C:$K,9,FALSE)</f>
        <v>#N/A</v>
      </c>
      <c r="S276" t="e">
        <f ca="1">IF(VLOOKUP($E276,模型表!$C:$L,6,FALSE)=0,"",VLOOKUP($E276,模型表!$C:$L,10,FALSE))</f>
        <v>#N/A</v>
      </c>
      <c r="U276" t="e">
        <f ca="1">VLOOKUP($E276,模型表!$C:$Q,11,FALSE)</f>
        <v>#N/A</v>
      </c>
      <c r="Y276" t="e">
        <f ca="1">IF(VLOOKUP($E276,模型表!$C:$N,12,FALSE)="Death",VLOOKUP($E276,模型表!$C:$Q,13,FALSE),"")</f>
        <v>#N/A</v>
      </c>
      <c r="Z276" t="str">
        <f ca="1">IF($B276="","",IF(VLOOKUP($E276,模型表!$C:$O,12,FALSE)="PBuff","["&amp;VLOOKUP($E276,模型表!$C:Q,13,FALSE)&amp;"]","[]"))</f>
        <v/>
      </c>
      <c r="AA276" t="e">
        <f ca="1">VLOOKUP($B276,基础扩展表!$E:$I,5,FALSE)</f>
        <v>#N/A</v>
      </c>
      <c r="AB276" t="e">
        <f ca="1">VLOOKUP($B276,基础扩展表!$E:$I,4,FALSE)</f>
        <v>#N/A</v>
      </c>
      <c r="AC276" t="e">
        <f ca="1">VLOOKUP($B276,基础表!$E:$T,16,FALSE)</f>
        <v>#N/A</v>
      </c>
      <c r="AD276" t="str">
        <f t="shared" ca="1" si="48"/>
        <v/>
      </c>
      <c r="AE276" t="str">
        <f t="shared" ca="1" si="55"/>
        <v/>
      </c>
      <c r="AF276" t="str">
        <f t="shared" ca="1" si="56"/>
        <v/>
      </c>
      <c r="AH276" t="e">
        <f ca="1">VLOOKUP($B276,基础表!$E:$R,14,FALSE)</f>
        <v>#N/A</v>
      </c>
      <c r="AI276" t="e">
        <f ca="1">VLOOKUP($B276,基础表!$E:$S,13,FALSE)</f>
        <v>#N/A</v>
      </c>
      <c r="AK276" t="e">
        <f ca="1">VLOOKUP($B276,基础表!$E:$H,4,FALSE)</f>
        <v>#N/A</v>
      </c>
      <c r="AN276" s="23" t="e">
        <f t="shared" ca="1" si="49"/>
        <v>#N/A</v>
      </c>
      <c r="AO276" s="23" t="str">
        <f t="shared" ca="1" si="57"/>
        <v/>
      </c>
      <c r="AP276" s="23" t="str">
        <f t="shared" ca="1" si="58"/>
        <v/>
      </c>
      <c r="AR276" t="e">
        <f ca="1">VLOOKUP($B276,基础表!$E:$J,4,FALSE)</f>
        <v>#N/A</v>
      </c>
      <c r="AS276" t="e">
        <f ca="1">VLOOKUP($B276,基础表!$E:$J,5,FALSE)</f>
        <v>#N/A</v>
      </c>
      <c r="AT276" t="e">
        <f ca="1">VLOOKUP($B276,基础表!$E:$J,6,FALSE)</f>
        <v>#N/A</v>
      </c>
      <c r="AU276" t="e">
        <f ca="1">VLOOKUP($B276,基础扩展表!$E:$AG,MATCH(AU$2,基础扩展表!$E$1:$AG$1,0),FALSE)</f>
        <v>#N/A</v>
      </c>
      <c r="AV276" t="e">
        <f ca="1">VLOOKUP($B276,基础扩展表!$E:$AG,MATCH(AV$2,基础扩展表!$E$1:$AG$1,0),FALSE)</f>
        <v>#N/A</v>
      </c>
      <c r="AW276" t="e">
        <f ca="1">VLOOKUP($B276,基础扩展表!$E:$AG,MATCH(AW$2,基础扩展表!$E$1:$AG$1,0),FALSE)</f>
        <v>#N/A</v>
      </c>
      <c r="AX276" t="e">
        <f ca="1">VLOOKUP($B276,基础扩展表!$E:$AG,MATCH(AX$2,基础扩展表!$E$1:$AG$1,0),FALSE)</f>
        <v>#N/A</v>
      </c>
      <c r="AY276" t="e">
        <f ca="1">VLOOKUP($B276,基础扩展表!$E:$AG,MATCH(AY$2,基础扩展表!$E$1:$AG$1,0),FALSE)</f>
        <v>#N/A</v>
      </c>
      <c r="AZ276" t="e">
        <f ca="1">VLOOKUP($B276,基础扩展表!$E:$AG,MATCH(AZ$2,基础扩展表!$E$1:$AG$1,0),FALSE)</f>
        <v>#N/A</v>
      </c>
      <c r="BA276" t="e">
        <f ca="1">VLOOKUP($B276,基础扩展表!$E:$AG,MATCH(BA$2,基础扩展表!$E$1:$AG$1,0),FALSE)</f>
        <v>#N/A</v>
      </c>
      <c r="BB276" t="e">
        <f ca="1">VLOOKUP($B276,基础扩展表!$E:$AG,MATCH(BB$2,基础扩展表!$E$1:$AG$1,0),FALSE)</f>
        <v>#N/A</v>
      </c>
      <c r="BC276" t="e">
        <f ca="1">VLOOKUP($B276,基础扩展表!$E:$AG,MATCH(BC$2,基础扩展表!$E$1:$AG$1,0),FALSE)</f>
        <v>#N/A</v>
      </c>
      <c r="BD276" t="e">
        <f ca="1">VLOOKUP($B276,基础扩展表!$E:$AG,MATCH(BD$2,基础扩展表!$E$1:$AG$1,0),FALSE)</f>
        <v>#N/A</v>
      </c>
      <c r="BE276" t="e">
        <f ca="1">VLOOKUP($B276,基础扩展表!$E:$AG,MATCH(BE$2,基础扩展表!$E$1:$AG$1,0),FALSE)</f>
        <v>#N/A</v>
      </c>
      <c r="BF276" t="e">
        <f ca="1">VLOOKUP($B276,基础扩展表!$E:$AG,MATCH(BF$2,基础扩展表!$E$1:$AG$1,0),FALSE)</f>
        <v>#N/A</v>
      </c>
      <c r="BG276" t="e">
        <f ca="1">VLOOKUP($B276,基础扩展表!$E:$AG,MATCH(BG$2,基础扩展表!$E$1:$AG$1,0),FALSE)</f>
        <v>#N/A</v>
      </c>
      <c r="BH276" t="e">
        <f ca="1">VLOOKUP($B276,基础扩展表!$E:$AG,MATCH(BH$2,基础扩展表!$E$1:$AG$1,0),FALSE)</f>
        <v>#N/A</v>
      </c>
      <c r="BI276" t="e">
        <f ca="1">VLOOKUP($B276,基础扩展表!$E:$AG,MATCH(BI$2,基础扩展表!$E$1:$AG$1,0),FALSE)</f>
        <v>#N/A</v>
      </c>
      <c r="BJ276" t="e">
        <f ca="1">VLOOKUP($B276,基础扩展表!$E:$AG,MATCH(BJ$2,基础扩展表!$E$1:$AG$1,0),FALSE)</f>
        <v>#N/A</v>
      </c>
      <c r="BK276" t="e">
        <f ca="1">VLOOKUP($B276,基础扩展表!$E:$AG,MATCH(BK$2,基础扩展表!$E$1:$AG$1,0),FALSE)</f>
        <v>#N/A</v>
      </c>
      <c r="BL276" t="e">
        <f ca="1">VLOOKUP($B276,基础扩展表!$E:$AG,MATCH(BL$2,基础扩展表!$E$1:$AG$1,0),FALSE)</f>
        <v>#N/A</v>
      </c>
      <c r="BM276" t="e">
        <f ca="1">VLOOKUP($B276,基础扩展表!$E:$AG,MATCH(BM$2,基础扩展表!$E$1:$AG$1,0),FALSE)</f>
        <v>#N/A</v>
      </c>
      <c r="BN276" t="e">
        <f ca="1">VLOOKUP($B276,基础扩展表!$E:$AG,MATCH(BN$2,基础扩展表!$E$1:$AG$1,0),FALSE)</f>
        <v>#N/A</v>
      </c>
      <c r="BO276" t="e">
        <f ca="1">VLOOKUP($B276,基础扩展表!$E:$AG,MATCH(BO$2,基础扩展表!$E$1:$AG$1,0),FALSE)</f>
        <v>#N/A</v>
      </c>
      <c r="BP276" t="e">
        <f ca="1">VLOOKUP($B276,基础扩展表!$E:$AG,MATCH(BP$2,基础扩展表!$E$1:$AG$1,0),FALSE)</f>
        <v>#N/A</v>
      </c>
      <c r="BR276" t="e">
        <f ca="1">VLOOKUP(C276,模型表!D:H,5,FALSE)</f>
        <v>#N/A</v>
      </c>
    </row>
    <row r="277" spans="2:70" x14ac:dyDescent="0.2">
      <c r="B277" t="str">
        <f t="array" aca="1" ref="B277" ca="1">INDEX(基础表!$Y:$Y,SMALL(IF(基础表!$Z:$Z=0,ROW(基础表!$Z:$Z),999),ROW(H271)))&amp;""</f>
        <v/>
      </c>
      <c r="C277" t="e">
        <f ca="1">VLOOKUP(VLOOKUP($B277,基础表!$E:$G,3,FALSE),模型表!$C:$D,2,FALSE)</f>
        <v>#N/A</v>
      </c>
      <c r="E277" t="e">
        <f ca="1">VLOOKUP($B277,基础表!$E:$G,3,FALSE)</f>
        <v>#N/A</v>
      </c>
      <c r="G277" t="e">
        <f ca="1">VLOOKUP($E277,模型表!$C:$G,5,FALSE)</f>
        <v>#N/A</v>
      </c>
      <c r="H277" t="e">
        <f ca="1">VLOOKUP($E277,模型表!$C:$F,4,FALSE)</f>
        <v>#N/A</v>
      </c>
      <c r="I277" t="e">
        <f ca="1">VLOOKUP($E277,模型表!$C:$J,8,FALSE)</f>
        <v>#N/A</v>
      </c>
      <c r="K277" t="str">
        <f t="shared" ca="1" si="50"/>
        <v/>
      </c>
      <c r="L277" t="str">
        <f t="shared" ca="1" si="51"/>
        <v/>
      </c>
      <c r="M277" t="str">
        <f t="shared" ca="1" si="52"/>
        <v/>
      </c>
      <c r="N277" t="str">
        <f t="shared" ca="1" si="53"/>
        <v/>
      </c>
      <c r="O277" t="str">
        <f t="shared" ca="1" si="59"/>
        <v/>
      </c>
      <c r="P277" t="str">
        <f t="shared" ca="1" si="54"/>
        <v/>
      </c>
      <c r="Q277" t="e">
        <f ca="1">VLOOKUP($E277,模型表!$C:$K,9,FALSE)</f>
        <v>#N/A</v>
      </c>
      <c r="S277" t="e">
        <f ca="1">IF(VLOOKUP($E277,模型表!$C:$L,6,FALSE)=0,"",VLOOKUP($E277,模型表!$C:$L,10,FALSE))</f>
        <v>#N/A</v>
      </c>
      <c r="U277" t="e">
        <f ca="1">VLOOKUP($E277,模型表!$C:$Q,11,FALSE)</f>
        <v>#N/A</v>
      </c>
      <c r="Y277" t="e">
        <f ca="1">IF(VLOOKUP($E277,模型表!$C:$N,12,FALSE)="Death",VLOOKUP($E277,模型表!$C:$Q,13,FALSE),"")</f>
        <v>#N/A</v>
      </c>
      <c r="Z277" t="str">
        <f ca="1">IF($B277="","",IF(VLOOKUP($E277,模型表!$C:$O,12,FALSE)="PBuff","["&amp;VLOOKUP($E277,模型表!$C:Q,13,FALSE)&amp;"]","[]"))</f>
        <v/>
      </c>
      <c r="AA277" t="e">
        <f ca="1">VLOOKUP($B277,基础扩展表!$E:$I,5,FALSE)</f>
        <v>#N/A</v>
      </c>
      <c r="AB277" t="e">
        <f ca="1">VLOOKUP($B277,基础扩展表!$E:$I,4,FALSE)</f>
        <v>#N/A</v>
      </c>
      <c r="AC277" t="e">
        <f ca="1">VLOOKUP($B277,基础表!$E:$T,16,FALSE)</f>
        <v>#N/A</v>
      </c>
      <c r="AD277" t="str">
        <f t="shared" ca="1" si="48"/>
        <v/>
      </c>
      <c r="AE277" t="str">
        <f t="shared" ca="1" si="55"/>
        <v/>
      </c>
      <c r="AF277" t="str">
        <f t="shared" ca="1" si="56"/>
        <v/>
      </c>
      <c r="AH277" t="e">
        <f ca="1">VLOOKUP($B277,基础表!$E:$R,14,FALSE)</f>
        <v>#N/A</v>
      </c>
      <c r="AI277" t="e">
        <f ca="1">VLOOKUP($B277,基础表!$E:$S,13,FALSE)</f>
        <v>#N/A</v>
      </c>
      <c r="AK277" t="e">
        <f ca="1">VLOOKUP($B277,基础表!$E:$H,4,FALSE)</f>
        <v>#N/A</v>
      </c>
      <c r="AN277" s="23" t="e">
        <f t="shared" ca="1" si="49"/>
        <v>#N/A</v>
      </c>
      <c r="AO277" s="23" t="str">
        <f t="shared" ca="1" si="57"/>
        <v/>
      </c>
      <c r="AP277" s="23" t="str">
        <f t="shared" ca="1" si="58"/>
        <v/>
      </c>
      <c r="AR277" t="e">
        <f ca="1">VLOOKUP($B277,基础表!$E:$J,4,FALSE)</f>
        <v>#N/A</v>
      </c>
      <c r="AS277" t="e">
        <f ca="1">VLOOKUP($B277,基础表!$E:$J,5,FALSE)</f>
        <v>#N/A</v>
      </c>
      <c r="AT277" t="e">
        <f ca="1">VLOOKUP($B277,基础表!$E:$J,6,FALSE)</f>
        <v>#N/A</v>
      </c>
      <c r="AU277" t="e">
        <f ca="1">VLOOKUP($B277,基础扩展表!$E:$AG,MATCH(AU$2,基础扩展表!$E$1:$AG$1,0),FALSE)</f>
        <v>#N/A</v>
      </c>
      <c r="AV277" t="e">
        <f ca="1">VLOOKUP($B277,基础扩展表!$E:$AG,MATCH(AV$2,基础扩展表!$E$1:$AG$1,0),FALSE)</f>
        <v>#N/A</v>
      </c>
      <c r="AW277" t="e">
        <f ca="1">VLOOKUP($B277,基础扩展表!$E:$AG,MATCH(AW$2,基础扩展表!$E$1:$AG$1,0),FALSE)</f>
        <v>#N/A</v>
      </c>
      <c r="AX277" t="e">
        <f ca="1">VLOOKUP($B277,基础扩展表!$E:$AG,MATCH(AX$2,基础扩展表!$E$1:$AG$1,0),FALSE)</f>
        <v>#N/A</v>
      </c>
      <c r="AY277" t="e">
        <f ca="1">VLOOKUP($B277,基础扩展表!$E:$AG,MATCH(AY$2,基础扩展表!$E$1:$AG$1,0),FALSE)</f>
        <v>#N/A</v>
      </c>
      <c r="AZ277" t="e">
        <f ca="1">VLOOKUP($B277,基础扩展表!$E:$AG,MATCH(AZ$2,基础扩展表!$E$1:$AG$1,0),FALSE)</f>
        <v>#N/A</v>
      </c>
      <c r="BA277" t="e">
        <f ca="1">VLOOKUP($B277,基础扩展表!$E:$AG,MATCH(BA$2,基础扩展表!$E$1:$AG$1,0),FALSE)</f>
        <v>#N/A</v>
      </c>
      <c r="BB277" t="e">
        <f ca="1">VLOOKUP($B277,基础扩展表!$E:$AG,MATCH(BB$2,基础扩展表!$E$1:$AG$1,0),FALSE)</f>
        <v>#N/A</v>
      </c>
      <c r="BC277" t="e">
        <f ca="1">VLOOKUP($B277,基础扩展表!$E:$AG,MATCH(BC$2,基础扩展表!$E$1:$AG$1,0),FALSE)</f>
        <v>#N/A</v>
      </c>
      <c r="BD277" t="e">
        <f ca="1">VLOOKUP($B277,基础扩展表!$E:$AG,MATCH(BD$2,基础扩展表!$E$1:$AG$1,0),FALSE)</f>
        <v>#N/A</v>
      </c>
      <c r="BE277" t="e">
        <f ca="1">VLOOKUP($B277,基础扩展表!$E:$AG,MATCH(BE$2,基础扩展表!$E$1:$AG$1,0),FALSE)</f>
        <v>#N/A</v>
      </c>
      <c r="BF277" t="e">
        <f ca="1">VLOOKUP($B277,基础扩展表!$E:$AG,MATCH(BF$2,基础扩展表!$E$1:$AG$1,0),FALSE)</f>
        <v>#N/A</v>
      </c>
      <c r="BG277" t="e">
        <f ca="1">VLOOKUP($B277,基础扩展表!$E:$AG,MATCH(BG$2,基础扩展表!$E$1:$AG$1,0),FALSE)</f>
        <v>#N/A</v>
      </c>
      <c r="BH277" t="e">
        <f ca="1">VLOOKUP($B277,基础扩展表!$E:$AG,MATCH(BH$2,基础扩展表!$E$1:$AG$1,0),FALSE)</f>
        <v>#N/A</v>
      </c>
      <c r="BI277" t="e">
        <f ca="1">VLOOKUP($B277,基础扩展表!$E:$AG,MATCH(BI$2,基础扩展表!$E$1:$AG$1,0),FALSE)</f>
        <v>#N/A</v>
      </c>
      <c r="BJ277" t="e">
        <f ca="1">VLOOKUP($B277,基础扩展表!$E:$AG,MATCH(BJ$2,基础扩展表!$E$1:$AG$1,0),FALSE)</f>
        <v>#N/A</v>
      </c>
      <c r="BK277" t="e">
        <f ca="1">VLOOKUP($B277,基础扩展表!$E:$AG,MATCH(BK$2,基础扩展表!$E$1:$AG$1,0),FALSE)</f>
        <v>#N/A</v>
      </c>
      <c r="BL277" t="e">
        <f ca="1">VLOOKUP($B277,基础扩展表!$E:$AG,MATCH(BL$2,基础扩展表!$E$1:$AG$1,0),FALSE)</f>
        <v>#N/A</v>
      </c>
      <c r="BM277" t="e">
        <f ca="1">VLOOKUP($B277,基础扩展表!$E:$AG,MATCH(BM$2,基础扩展表!$E$1:$AG$1,0),FALSE)</f>
        <v>#N/A</v>
      </c>
      <c r="BN277" t="e">
        <f ca="1">VLOOKUP($B277,基础扩展表!$E:$AG,MATCH(BN$2,基础扩展表!$E$1:$AG$1,0),FALSE)</f>
        <v>#N/A</v>
      </c>
      <c r="BO277" t="e">
        <f ca="1">VLOOKUP($B277,基础扩展表!$E:$AG,MATCH(BO$2,基础扩展表!$E$1:$AG$1,0),FALSE)</f>
        <v>#N/A</v>
      </c>
      <c r="BP277" t="e">
        <f ca="1">VLOOKUP($B277,基础扩展表!$E:$AG,MATCH(BP$2,基础扩展表!$E$1:$AG$1,0),FALSE)</f>
        <v>#N/A</v>
      </c>
      <c r="BR277" t="e">
        <f ca="1">VLOOKUP(C277,模型表!D:H,5,FALSE)</f>
        <v>#N/A</v>
      </c>
    </row>
    <row r="278" spans="2:70" x14ac:dyDescent="0.2">
      <c r="B278" t="str">
        <f t="array" aca="1" ref="B278" ca="1">INDEX(基础表!$Y:$Y,SMALL(IF(基础表!$Z:$Z=0,ROW(基础表!$Z:$Z),999),ROW(H272)))&amp;""</f>
        <v/>
      </c>
      <c r="C278" t="e">
        <f ca="1">VLOOKUP(VLOOKUP($B278,基础表!$E:$G,3,FALSE),模型表!$C:$D,2,FALSE)</f>
        <v>#N/A</v>
      </c>
      <c r="E278" t="e">
        <f ca="1">VLOOKUP($B278,基础表!$E:$G,3,FALSE)</f>
        <v>#N/A</v>
      </c>
      <c r="G278" t="e">
        <f ca="1">VLOOKUP($E278,模型表!$C:$G,5,FALSE)</f>
        <v>#N/A</v>
      </c>
      <c r="H278" t="e">
        <f ca="1">VLOOKUP($E278,模型表!$C:$F,4,FALSE)</f>
        <v>#N/A</v>
      </c>
      <c r="I278" t="e">
        <f ca="1">VLOOKUP($E278,模型表!$C:$J,8,FALSE)</f>
        <v>#N/A</v>
      </c>
      <c r="K278" t="str">
        <f t="shared" ca="1" si="50"/>
        <v/>
      </c>
      <c r="L278" t="str">
        <f t="shared" ca="1" si="51"/>
        <v/>
      </c>
      <c r="M278" t="str">
        <f t="shared" ca="1" si="52"/>
        <v/>
      </c>
      <c r="N278" t="str">
        <f t="shared" ca="1" si="53"/>
        <v/>
      </c>
      <c r="O278" t="str">
        <f t="shared" ca="1" si="59"/>
        <v/>
      </c>
      <c r="P278" t="str">
        <f t="shared" ca="1" si="54"/>
        <v/>
      </c>
      <c r="Q278" t="e">
        <f ca="1">VLOOKUP($E278,模型表!$C:$K,9,FALSE)</f>
        <v>#N/A</v>
      </c>
      <c r="S278" t="e">
        <f ca="1">IF(VLOOKUP($E278,模型表!$C:$L,6,FALSE)=0,"",VLOOKUP($E278,模型表!$C:$L,10,FALSE))</f>
        <v>#N/A</v>
      </c>
      <c r="U278" t="e">
        <f ca="1">VLOOKUP($E278,模型表!$C:$Q,11,FALSE)</f>
        <v>#N/A</v>
      </c>
      <c r="Y278" t="e">
        <f ca="1">IF(VLOOKUP($E278,模型表!$C:$N,12,FALSE)="Death",VLOOKUP($E278,模型表!$C:$Q,13,FALSE),"")</f>
        <v>#N/A</v>
      </c>
      <c r="Z278" t="str">
        <f ca="1">IF($B278="","",IF(VLOOKUP($E278,模型表!$C:$O,12,FALSE)="PBuff","["&amp;VLOOKUP($E278,模型表!$C:Q,13,FALSE)&amp;"]","[]"))</f>
        <v/>
      </c>
      <c r="AA278" t="e">
        <f ca="1">VLOOKUP($B278,基础扩展表!$E:$I,5,FALSE)</f>
        <v>#N/A</v>
      </c>
      <c r="AB278" t="e">
        <f ca="1">VLOOKUP($B278,基础扩展表!$E:$I,4,FALSE)</f>
        <v>#N/A</v>
      </c>
      <c r="AC278" t="e">
        <f ca="1">VLOOKUP($B278,基础表!$E:$T,16,FALSE)</f>
        <v>#N/A</v>
      </c>
      <c r="AD278" t="str">
        <f t="shared" ca="1" si="48"/>
        <v/>
      </c>
      <c r="AE278" t="str">
        <f t="shared" ca="1" si="55"/>
        <v/>
      </c>
      <c r="AF278" t="str">
        <f t="shared" ca="1" si="56"/>
        <v/>
      </c>
      <c r="AH278" t="e">
        <f ca="1">VLOOKUP($B278,基础表!$E:$R,14,FALSE)</f>
        <v>#N/A</v>
      </c>
      <c r="AI278" t="e">
        <f ca="1">VLOOKUP($B278,基础表!$E:$S,13,FALSE)</f>
        <v>#N/A</v>
      </c>
      <c r="AK278" t="e">
        <f ca="1">VLOOKUP($B278,基础表!$E:$H,4,FALSE)</f>
        <v>#N/A</v>
      </c>
      <c r="AN278" s="23" t="e">
        <f t="shared" ca="1" si="49"/>
        <v>#N/A</v>
      </c>
      <c r="AO278" s="23" t="str">
        <f t="shared" ca="1" si="57"/>
        <v/>
      </c>
      <c r="AP278" s="23" t="str">
        <f t="shared" ca="1" si="58"/>
        <v/>
      </c>
      <c r="AR278" t="e">
        <f ca="1">VLOOKUP($B278,基础表!$E:$J,4,FALSE)</f>
        <v>#N/A</v>
      </c>
      <c r="AS278" t="e">
        <f ca="1">VLOOKUP($B278,基础表!$E:$J,5,FALSE)</f>
        <v>#N/A</v>
      </c>
      <c r="AT278" t="e">
        <f ca="1">VLOOKUP($B278,基础表!$E:$J,6,FALSE)</f>
        <v>#N/A</v>
      </c>
      <c r="AU278" t="e">
        <f ca="1">VLOOKUP($B278,基础扩展表!$E:$AG,MATCH(AU$2,基础扩展表!$E$1:$AG$1,0),FALSE)</f>
        <v>#N/A</v>
      </c>
      <c r="AV278" t="e">
        <f ca="1">VLOOKUP($B278,基础扩展表!$E:$AG,MATCH(AV$2,基础扩展表!$E$1:$AG$1,0),FALSE)</f>
        <v>#N/A</v>
      </c>
      <c r="AW278" t="e">
        <f ca="1">VLOOKUP($B278,基础扩展表!$E:$AG,MATCH(AW$2,基础扩展表!$E$1:$AG$1,0),FALSE)</f>
        <v>#N/A</v>
      </c>
      <c r="AX278" t="e">
        <f ca="1">VLOOKUP($B278,基础扩展表!$E:$AG,MATCH(AX$2,基础扩展表!$E$1:$AG$1,0),FALSE)</f>
        <v>#N/A</v>
      </c>
      <c r="AY278" t="e">
        <f ca="1">VLOOKUP($B278,基础扩展表!$E:$AG,MATCH(AY$2,基础扩展表!$E$1:$AG$1,0),FALSE)</f>
        <v>#N/A</v>
      </c>
      <c r="AZ278" t="e">
        <f ca="1">VLOOKUP($B278,基础扩展表!$E:$AG,MATCH(AZ$2,基础扩展表!$E$1:$AG$1,0),FALSE)</f>
        <v>#N/A</v>
      </c>
      <c r="BA278" t="e">
        <f ca="1">VLOOKUP($B278,基础扩展表!$E:$AG,MATCH(BA$2,基础扩展表!$E$1:$AG$1,0),FALSE)</f>
        <v>#N/A</v>
      </c>
      <c r="BB278" t="e">
        <f ca="1">VLOOKUP($B278,基础扩展表!$E:$AG,MATCH(BB$2,基础扩展表!$E$1:$AG$1,0),FALSE)</f>
        <v>#N/A</v>
      </c>
      <c r="BC278" t="e">
        <f ca="1">VLOOKUP($B278,基础扩展表!$E:$AG,MATCH(BC$2,基础扩展表!$E$1:$AG$1,0),FALSE)</f>
        <v>#N/A</v>
      </c>
      <c r="BD278" t="e">
        <f ca="1">VLOOKUP($B278,基础扩展表!$E:$AG,MATCH(BD$2,基础扩展表!$E$1:$AG$1,0),FALSE)</f>
        <v>#N/A</v>
      </c>
      <c r="BE278" t="e">
        <f ca="1">VLOOKUP($B278,基础扩展表!$E:$AG,MATCH(BE$2,基础扩展表!$E$1:$AG$1,0),FALSE)</f>
        <v>#N/A</v>
      </c>
      <c r="BF278" t="e">
        <f ca="1">VLOOKUP($B278,基础扩展表!$E:$AG,MATCH(BF$2,基础扩展表!$E$1:$AG$1,0),FALSE)</f>
        <v>#N/A</v>
      </c>
      <c r="BG278" t="e">
        <f ca="1">VLOOKUP($B278,基础扩展表!$E:$AG,MATCH(BG$2,基础扩展表!$E$1:$AG$1,0),FALSE)</f>
        <v>#N/A</v>
      </c>
      <c r="BH278" t="e">
        <f ca="1">VLOOKUP($B278,基础扩展表!$E:$AG,MATCH(BH$2,基础扩展表!$E$1:$AG$1,0),FALSE)</f>
        <v>#N/A</v>
      </c>
      <c r="BI278" t="e">
        <f ca="1">VLOOKUP($B278,基础扩展表!$E:$AG,MATCH(BI$2,基础扩展表!$E$1:$AG$1,0),FALSE)</f>
        <v>#N/A</v>
      </c>
      <c r="BJ278" t="e">
        <f ca="1">VLOOKUP($B278,基础扩展表!$E:$AG,MATCH(BJ$2,基础扩展表!$E$1:$AG$1,0),FALSE)</f>
        <v>#N/A</v>
      </c>
      <c r="BK278" t="e">
        <f ca="1">VLOOKUP($B278,基础扩展表!$E:$AG,MATCH(BK$2,基础扩展表!$E$1:$AG$1,0),FALSE)</f>
        <v>#N/A</v>
      </c>
      <c r="BL278" t="e">
        <f ca="1">VLOOKUP($B278,基础扩展表!$E:$AG,MATCH(BL$2,基础扩展表!$E$1:$AG$1,0),FALSE)</f>
        <v>#N/A</v>
      </c>
      <c r="BM278" t="e">
        <f ca="1">VLOOKUP($B278,基础扩展表!$E:$AG,MATCH(BM$2,基础扩展表!$E$1:$AG$1,0),FALSE)</f>
        <v>#N/A</v>
      </c>
      <c r="BN278" t="e">
        <f ca="1">VLOOKUP($B278,基础扩展表!$E:$AG,MATCH(BN$2,基础扩展表!$E$1:$AG$1,0),FALSE)</f>
        <v>#N/A</v>
      </c>
      <c r="BO278" t="e">
        <f ca="1">VLOOKUP($B278,基础扩展表!$E:$AG,MATCH(BO$2,基础扩展表!$E$1:$AG$1,0),FALSE)</f>
        <v>#N/A</v>
      </c>
      <c r="BP278" t="e">
        <f ca="1">VLOOKUP($B278,基础扩展表!$E:$AG,MATCH(BP$2,基础扩展表!$E$1:$AG$1,0),FALSE)</f>
        <v>#N/A</v>
      </c>
      <c r="BR278" t="e">
        <f ca="1">VLOOKUP(C278,模型表!D:H,5,FALSE)</f>
        <v>#N/A</v>
      </c>
    </row>
    <row r="279" spans="2:70" x14ac:dyDescent="0.2">
      <c r="B279" t="str">
        <f t="array" aca="1" ref="B279" ca="1">INDEX(基础表!$Y:$Y,SMALL(IF(基础表!$Z:$Z=0,ROW(基础表!$Z:$Z),999),ROW(H273)))&amp;""</f>
        <v/>
      </c>
      <c r="C279" t="e">
        <f ca="1">VLOOKUP(VLOOKUP($B279,基础表!$E:$G,3,FALSE),模型表!$C:$D,2,FALSE)</f>
        <v>#N/A</v>
      </c>
      <c r="E279" t="e">
        <f ca="1">VLOOKUP($B279,基础表!$E:$G,3,FALSE)</f>
        <v>#N/A</v>
      </c>
      <c r="G279" t="e">
        <f ca="1">VLOOKUP($E279,模型表!$C:$G,5,FALSE)</f>
        <v>#N/A</v>
      </c>
      <c r="H279" t="e">
        <f ca="1">VLOOKUP($E279,模型表!$C:$F,4,FALSE)</f>
        <v>#N/A</v>
      </c>
      <c r="I279" t="e">
        <f ca="1">VLOOKUP($E279,模型表!$C:$J,8,FALSE)</f>
        <v>#N/A</v>
      </c>
      <c r="K279" t="str">
        <f t="shared" ca="1" si="50"/>
        <v/>
      </c>
      <c r="L279" t="str">
        <f t="shared" ca="1" si="51"/>
        <v/>
      </c>
      <c r="M279" t="str">
        <f t="shared" ca="1" si="52"/>
        <v/>
      </c>
      <c r="N279" t="str">
        <f t="shared" ca="1" si="53"/>
        <v/>
      </c>
      <c r="O279" t="str">
        <f t="shared" ca="1" si="59"/>
        <v/>
      </c>
      <c r="P279" t="str">
        <f t="shared" ca="1" si="54"/>
        <v/>
      </c>
      <c r="Q279" t="e">
        <f ca="1">VLOOKUP($E279,模型表!$C:$K,9,FALSE)</f>
        <v>#N/A</v>
      </c>
      <c r="S279" t="e">
        <f ca="1">IF(VLOOKUP($E279,模型表!$C:$L,6,FALSE)=0,"",VLOOKUP($E279,模型表!$C:$L,10,FALSE))</f>
        <v>#N/A</v>
      </c>
      <c r="U279" t="e">
        <f ca="1">VLOOKUP($E279,模型表!$C:$Q,11,FALSE)</f>
        <v>#N/A</v>
      </c>
      <c r="Y279" t="e">
        <f ca="1">IF(VLOOKUP($E279,模型表!$C:$N,12,FALSE)="Death",VLOOKUP($E279,模型表!$C:$Q,13,FALSE),"")</f>
        <v>#N/A</v>
      </c>
      <c r="Z279" t="str">
        <f ca="1">IF($B279="","",IF(VLOOKUP($E279,模型表!$C:$O,12,FALSE)="PBuff","["&amp;VLOOKUP($E279,模型表!$C:Q,13,FALSE)&amp;"]","[]"))</f>
        <v/>
      </c>
      <c r="AA279" t="e">
        <f ca="1">VLOOKUP($B279,基础扩展表!$E:$I,5,FALSE)</f>
        <v>#N/A</v>
      </c>
      <c r="AB279" t="e">
        <f ca="1">VLOOKUP($B279,基础扩展表!$E:$I,4,FALSE)</f>
        <v>#N/A</v>
      </c>
      <c r="AC279" t="e">
        <f ca="1">VLOOKUP($B279,基础表!$E:$T,16,FALSE)</f>
        <v>#N/A</v>
      </c>
      <c r="AD279" t="str">
        <f t="shared" ca="1" si="48"/>
        <v/>
      </c>
      <c r="AE279" t="str">
        <f t="shared" ca="1" si="55"/>
        <v/>
      </c>
      <c r="AF279" t="str">
        <f t="shared" ca="1" si="56"/>
        <v/>
      </c>
      <c r="AH279" t="e">
        <f ca="1">VLOOKUP($B279,基础表!$E:$R,14,FALSE)</f>
        <v>#N/A</v>
      </c>
      <c r="AI279" t="e">
        <f ca="1">VLOOKUP($B279,基础表!$E:$S,13,FALSE)</f>
        <v>#N/A</v>
      </c>
      <c r="AK279" t="e">
        <f ca="1">VLOOKUP($B279,基础表!$E:$H,4,FALSE)</f>
        <v>#N/A</v>
      </c>
      <c r="AN279" s="23" t="e">
        <f t="shared" ca="1" si="49"/>
        <v>#N/A</v>
      </c>
      <c r="AO279" s="23" t="str">
        <f t="shared" ca="1" si="57"/>
        <v/>
      </c>
      <c r="AP279" s="23" t="str">
        <f t="shared" ca="1" si="58"/>
        <v/>
      </c>
      <c r="AR279" t="e">
        <f ca="1">VLOOKUP($B279,基础表!$E:$J,4,FALSE)</f>
        <v>#N/A</v>
      </c>
      <c r="AS279" t="e">
        <f ca="1">VLOOKUP($B279,基础表!$E:$J,5,FALSE)</f>
        <v>#N/A</v>
      </c>
      <c r="AT279" t="e">
        <f ca="1">VLOOKUP($B279,基础表!$E:$J,6,FALSE)</f>
        <v>#N/A</v>
      </c>
      <c r="AU279" t="e">
        <f ca="1">VLOOKUP($B279,基础扩展表!$E:$AG,MATCH(AU$2,基础扩展表!$E$1:$AG$1,0),FALSE)</f>
        <v>#N/A</v>
      </c>
      <c r="AV279" t="e">
        <f ca="1">VLOOKUP($B279,基础扩展表!$E:$AG,MATCH(AV$2,基础扩展表!$E$1:$AG$1,0),FALSE)</f>
        <v>#N/A</v>
      </c>
      <c r="AW279" t="e">
        <f ca="1">VLOOKUP($B279,基础扩展表!$E:$AG,MATCH(AW$2,基础扩展表!$E$1:$AG$1,0),FALSE)</f>
        <v>#N/A</v>
      </c>
      <c r="AX279" t="e">
        <f ca="1">VLOOKUP($B279,基础扩展表!$E:$AG,MATCH(AX$2,基础扩展表!$E$1:$AG$1,0),FALSE)</f>
        <v>#N/A</v>
      </c>
      <c r="AY279" t="e">
        <f ca="1">VLOOKUP($B279,基础扩展表!$E:$AG,MATCH(AY$2,基础扩展表!$E$1:$AG$1,0),FALSE)</f>
        <v>#N/A</v>
      </c>
      <c r="AZ279" t="e">
        <f ca="1">VLOOKUP($B279,基础扩展表!$E:$AG,MATCH(AZ$2,基础扩展表!$E$1:$AG$1,0),FALSE)</f>
        <v>#N/A</v>
      </c>
      <c r="BA279" t="e">
        <f ca="1">VLOOKUP($B279,基础扩展表!$E:$AG,MATCH(BA$2,基础扩展表!$E$1:$AG$1,0),FALSE)</f>
        <v>#N/A</v>
      </c>
      <c r="BB279" t="e">
        <f ca="1">VLOOKUP($B279,基础扩展表!$E:$AG,MATCH(BB$2,基础扩展表!$E$1:$AG$1,0),FALSE)</f>
        <v>#N/A</v>
      </c>
      <c r="BC279" t="e">
        <f ca="1">VLOOKUP($B279,基础扩展表!$E:$AG,MATCH(BC$2,基础扩展表!$E$1:$AG$1,0),FALSE)</f>
        <v>#N/A</v>
      </c>
      <c r="BD279" t="e">
        <f ca="1">VLOOKUP($B279,基础扩展表!$E:$AG,MATCH(BD$2,基础扩展表!$E$1:$AG$1,0),FALSE)</f>
        <v>#N/A</v>
      </c>
      <c r="BE279" t="e">
        <f ca="1">VLOOKUP($B279,基础扩展表!$E:$AG,MATCH(BE$2,基础扩展表!$E$1:$AG$1,0),FALSE)</f>
        <v>#N/A</v>
      </c>
      <c r="BF279" t="e">
        <f ca="1">VLOOKUP($B279,基础扩展表!$E:$AG,MATCH(BF$2,基础扩展表!$E$1:$AG$1,0),FALSE)</f>
        <v>#N/A</v>
      </c>
      <c r="BG279" t="e">
        <f ca="1">VLOOKUP($B279,基础扩展表!$E:$AG,MATCH(BG$2,基础扩展表!$E$1:$AG$1,0),FALSE)</f>
        <v>#N/A</v>
      </c>
      <c r="BH279" t="e">
        <f ca="1">VLOOKUP($B279,基础扩展表!$E:$AG,MATCH(BH$2,基础扩展表!$E$1:$AG$1,0),FALSE)</f>
        <v>#N/A</v>
      </c>
      <c r="BI279" t="e">
        <f ca="1">VLOOKUP($B279,基础扩展表!$E:$AG,MATCH(BI$2,基础扩展表!$E$1:$AG$1,0),FALSE)</f>
        <v>#N/A</v>
      </c>
      <c r="BJ279" t="e">
        <f ca="1">VLOOKUP($B279,基础扩展表!$E:$AG,MATCH(BJ$2,基础扩展表!$E$1:$AG$1,0),FALSE)</f>
        <v>#N/A</v>
      </c>
      <c r="BK279" t="e">
        <f ca="1">VLOOKUP($B279,基础扩展表!$E:$AG,MATCH(BK$2,基础扩展表!$E$1:$AG$1,0),FALSE)</f>
        <v>#N/A</v>
      </c>
      <c r="BL279" t="e">
        <f ca="1">VLOOKUP($B279,基础扩展表!$E:$AG,MATCH(BL$2,基础扩展表!$E$1:$AG$1,0),FALSE)</f>
        <v>#N/A</v>
      </c>
      <c r="BM279" t="e">
        <f ca="1">VLOOKUP($B279,基础扩展表!$E:$AG,MATCH(BM$2,基础扩展表!$E$1:$AG$1,0),FALSE)</f>
        <v>#N/A</v>
      </c>
      <c r="BN279" t="e">
        <f ca="1">VLOOKUP($B279,基础扩展表!$E:$AG,MATCH(BN$2,基础扩展表!$E$1:$AG$1,0),FALSE)</f>
        <v>#N/A</v>
      </c>
      <c r="BO279" t="e">
        <f ca="1">VLOOKUP($B279,基础扩展表!$E:$AG,MATCH(BO$2,基础扩展表!$E$1:$AG$1,0),FALSE)</f>
        <v>#N/A</v>
      </c>
      <c r="BP279" t="e">
        <f ca="1">VLOOKUP($B279,基础扩展表!$E:$AG,MATCH(BP$2,基础扩展表!$E$1:$AG$1,0),FALSE)</f>
        <v>#N/A</v>
      </c>
      <c r="BR279" t="e">
        <f ca="1">VLOOKUP(C279,模型表!D:H,5,FALSE)</f>
        <v>#N/A</v>
      </c>
    </row>
    <row r="280" spans="2:70" x14ac:dyDescent="0.2">
      <c r="B280" t="str">
        <f t="array" aca="1" ref="B280" ca="1">INDEX(基础表!$Y:$Y,SMALL(IF(基础表!$Z:$Z=0,ROW(基础表!$Z:$Z),999),ROW(H274)))&amp;""</f>
        <v/>
      </c>
      <c r="C280" t="e">
        <f ca="1">VLOOKUP(VLOOKUP($B280,基础表!$E:$G,3,FALSE),模型表!$C:$D,2,FALSE)</f>
        <v>#N/A</v>
      </c>
      <c r="E280" t="e">
        <f ca="1">VLOOKUP($B280,基础表!$E:$G,3,FALSE)</f>
        <v>#N/A</v>
      </c>
      <c r="G280" t="e">
        <f ca="1">VLOOKUP($E280,模型表!$C:$G,5,FALSE)</f>
        <v>#N/A</v>
      </c>
      <c r="H280" t="e">
        <f ca="1">VLOOKUP($E280,模型表!$C:$F,4,FALSE)</f>
        <v>#N/A</v>
      </c>
      <c r="I280" t="e">
        <f ca="1">VLOOKUP($E280,模型表!$C:$J,8,FALSE)</f>
        <v>#N/A</v>
      </c>
      <c r="K280" t="str">
        <f t="shared" ca="1" si="50"/>
        <v/>
      </c>
      <c r="L280" t="str">
        <f t="shared" ca="1" si="51"/>
        <v/>
      </c>
      <c r="M280" t="str">
        <f t="shared" ca="1" si="52"/>
        <v/>
      </c>
      <c r="N280" t="str">
        <f t="shared" ca="1" si="53"/>
        <v/>
      </c>
      <c r="O280" t="str">
        <f t="shared" ca="1" si="59"/>
        <v/>
      </c>
      <c r="P280" t="str">
        <f t="shared" ca="1" si="54"/>
        <v/>
      </c>
      <c r="Q280" t="e">
        <f ca="1">VLOOKUP($E280,模型表!$C:$K,9,FALSE)</f>
        <v>#N/A</v>
      </c>
      <c r="S280" t="e">
        <f ca="1">IF(VLOOKUP($E280,模型表!$C:$L,6,FALSE)=0,"",VLOOKUP($E280,模型表!$C:$L,10,FALSE))</f>
        <v>#N/A</v>
      </c>
      <c r="U280" t="e">
        <f ca="1">VLOOKUP($E280,模型表!$C:$Q,11,FALSE)</f>
        <v>#N/A</v>
      </c>
      <c r="Y280" t="e">
        <f ca="1">IF(VLOOKUP($E280,模型表!$C:$N,12,FALSE)="Death",VLOOKUP($E280,模型表!$C:$Q,13,FALSE),"")</f>
        <v>#N/A</v>
      </c>
      <c r="Z280" t="str">
        <f ca="1">IF($B280="","",IF(VLOOKUP($E280,模型表!$C:$O,12,FALSE)="PBuff","["&amp;VLOOKUP($E280,模型表!$C:Q,13,FALSE)&amp;"]","[]"))</f>
        <v/>
      </c>
      <c r="AA280" t="e">
        <f ca="1">VLOOKUP($B280,基础扩展表!$E:$I,5,FALSE)</f>
        <v>#N/A</v>
      </c>
      <c r="AB280" t="e">
        <f ca="1">VLOOKUP($B280,基础扩展表!$E:$I,4,FALSE)</f>
        <v>#N/A</v>
      </c>
      <c r="AC280" t="e">
        <f ca="1">VLOOKUP($B280,基础表!$E:$T,16,FALSE)</f>
        <v>#N/A</v>
      </c>
      <c r="AD280" t="str">
        <f t="shared" ca="1" si="48"/>
        <v/>
      </c>
      <c r="AE280" t="str">
        <f t="shared" ca="1" si="55"/>
        <v/>
      </c>
      <c r="AF280" t="str">
        <f t="shared" ca="1" si="56"/>
        <v/>
      </c>
      <c r="AH280" t="e">
        <f ca="1">VLOOKUP($B280,基础表!$E:$R,14,FALSE)</f>
        <v>#N/A</v>
      </c>
      <c r="AI280" t="e">
        <f ca="1">VLOOKUP($B280,基础表!$E:$S,13,FALSE)</f>
        <v>#N/A</v>
      </c>
      <c r="AK280" t="e">
        <f ca="1">VLOOKUP($B280,基础表!$E:$H,4,FALSE)</f>
        <v>#N/A</v>
      </c>
      <c r="AN280" s="23" t="e">
        <f t="shared" ca="1" si="49"/>
        <v>#N/A</v>
      </c>
      <c r="AO280" s="23" t="str">
        <f t="shared" ca="1" si="57"/>
        <v/>
      </c>
      <c r="AP280" s="23" t="str">
        <f t="shared" ca="1" si="58"/>
        <v/>
      </c>
      <c r="AR280" t="e">
        <f ca="1">VLOOKUP($B280,基础表!$E:$J,4,FALSE)</f>
        <v>#N/A</v>
      </c>
      <c r="AS280" t="e">
        <f ca="1">VLOOKUP($B280,基础表!$E:$J,5,FALSE)</f>
        <v>#N/A</v>
      </c>
      <c r="AT280" t="e">
        <f ca="1">VLOOKUP($B280,基础表!$E:$J,6,FALSE)</f>
        <v>#N/A</v>
      </c>
      <c r="AU280" t="e">
        <f ca="1">VLOOKUP($B280,基础扩展表!$E:$AG,MATCH(AU$2,基础扩展表!$E$1:$AG$1,0),FALSE)</f>
        <v>#N/A</v>
      </c>
      <c r="AV280" t="e">
        <f ca="1">VLOOKUP($B280,基础扩展表!$E:$AG,MATCH(AV$2,基础扩展表!$E$1:$AG$1,0),FALSE)</f>
        <v>#N/A</v>
      </c>
      <c r="AW280" t="e">
        <f ca="1">VLOOKUP($B280,基础扩展表!$E:$AG,MATCH(AW$2,基础扩展表!$E$1:$AG$1,0),FALSE)</f>
        <v>#N/A</v>
      </c>
      <c r="AX280" t="e">
        <f ca="1">VLOOKUP($B280,基础扩展表!$E:$AG,MATCH(AX$2,基础扩展表!$E$1:$AG$1,0),FALSE)</f>
        <v>#N/A</v>
      </c>
      <c r="AY280" t="e">
        <f ca="1">VLOOKUP($B280,基础扩展表!$E:$AG,MATCH(AY$2,基础扩展表!$E$1:$AG$1,0),FALSE)</f>
        <v>#N/A</v>
      </c>
      <c r="AZ280" t="e">
        <f ca="1">VLOOKUP($B280,基础扩展表!$E:$AG,MATCH(AZ$2,基础扩展表!$E$1:$AG$1,0),FALSE)</f>
        <v>#N/A</v>
      </c>
      <c r="BA280" t="e">
        <f ca="1">VLOOKUP($B280,基础扩展表!$E:$AG,MATCH(BA$2,基础扩展表!$E$1:$AG$1,0),FALSE)</f>
        <v>#N/A</v>
      </c>
      <c r="BB280" t="e">
        <f ca="1">VLOOKUP($B280,基础扩展表!$E:$AG,MATCH(BB$2,基础扩展表!$E$1:$AG$1,0),FALSE)</f>
        <v>#N/A</v>
      </c>
      <c r="BC280" t="e">
        <f ca="1">VLOOKUP($B280,基础扩展表!$E:$AG,MATCH(BC$2,基础扩展表!$E$1:$AG$1,0),FALSE)</f>
        <v>#N/A</v>
      </c>
      <c r="BD280" t="e">
        <f ca="1">VLOOKUP($B280,基础扩展表!$E:$AG,MATCH(BD$2,基础扩展表!$E$1:$AG$1,0),FALSE)</f>
        <v>#N/A</v>
      </c>
      <c r="BE280" t="e">
        <f ca="1">VLOOKUP($B280,基础扩展表!$E:$AG,MATCH(BE$2,基础扩展表!$E$1:$AG$1,0),FALSE)</f>
        <v>#N/A</v>
      </c>
      <c r="BF280" t="e">
        <f ca="1">VLOOKUP($B280,基础扩展表!$E:$AG,MATCH(BF$2,基础扩展表!$E$1:$AG$1,0),FALSE)</f>
        <v>#N/A</v>
      </c>
      <c r="BG280" t="e">
        <f ca="1">VLOOKUP($B280,基础扩展表!$E:$AG,MATCH(BG$2,基础扩展表!$E$1:$AG$1,0),FALSE)</f>
        <v>#N/A</v>
      </c>
      <c r="BH280" t="e">
        <f ca="1">VLOOKUP($B280,基础扩展表!$E:$AG,MATCH(BH$2,基础扩展表!$E$1:$AG$1,0),FALSE)</f>
        <v>#N/A</v>
      </c>
      <c r="BI280" t="e">
        <f ca="1">VLOOKUP($B280,基础扩展表!$E:$AG,MATCH(BI$2,基础扩展表!$E$1:$AG$1,0),FALSE)</f>
        <v>#N/A</v>
      </c>
      <c r="BJ280" t="e">
        <f ca="1">VLOOKUP($B280,基础扩展表!$E:$AG,MATCH(BJ$2,基础扩展表!$E$1:$AG$1,0),FALSE)</f>
        <v>#N/A</v>
      </c>
      <c r="BK280" t="e">
        <f ca="1">VLOOKUP($B280,基础扩展表!$E:$AG,MATCH(BK$2,基础扩展表!$E$1:$AG$1,0),FALSE)</f>
        <v>#N/A</v>
      </c>
      <c r="BL280" t="e">
        <f ca="1">VLOOKUP($B280,基础扩展表!$E:$AG,MATCH(BL$2,基础扩展表!$E$1:$AG$1,0),FALSE)</f>
        <v>#N/A</v>
      </c>
      <c r="BM280" t="e">
        <f ca="1">VLOOKUP($B280,基础扩展表!$E:$AG,MATCH(BM$2,基础扩展表!$E$1:$AG$1,0),FALSE)</f>
        <v>#N/A</v>
      </c>
      <c r="BN280" t="e">
        <f ca="1">VLOOKUP($B280,基础扩展表!$E:$AG,MATCH(BN$2,基础扩展表!$E$1:$AG$1,0),FALSE)</f>
        <v>#N/A</v>
      </c>
      <c r="BO280" t="e">
        <f ca="1">VLOOKUP($B280,基础扩展表!$E:$AG,MATCH(BO$2,基础扩展表!$E$1:$AG$1,0),FALSE)</f>
        <v>#N/A</v>
      </c>
      <c r="BP280" t="e">
        <f ca="1">VLOOKUP($B280,基础扩展表!$E:$AG,MATCH(BP$2,基础扩展表!$E$1:$AG$1,0),FALSE)</f>
        <v>#N/A</v>
      </c>
      <c r="BR280" t="e">
        <f ca="1">VLOOKUP(C280,模型表!D:H,5,FALSE)</f>
        <v>#N/A</v>
      </c>
    </row>
    <row r="281" spans="2:70" x14ac:dyDescent="0.2">
      <c r="B281" t="str">
        <f t="array" aca="1" ref="B281" ca="1">INDEX(基础表!$Y:$Y,SMALL(IF(基础表!$Z:$Z=0,ROW(基础表!$Z:$Z),999),ROW(H275)))&amp;""</f>
        <v/>
      </c>
      <c r="C281" t="e">
        <f ca="1">VLOOKUP(VLOOKUP($B281,基础表!$E:$G,3,FALSE),模型表!$C:$D,2,FALSE)</f>
        <v>#N/A</v>
      </c>
      <c r="E281" t="e">
        <f ca="1">VLOOKUP($B281,基础表!$E:$G,3,FALSE)</f>
        <v>#N/A</v>
      </c>
      <c r="G281" t="e">
        <f ca="1">VLOOKUP($E281,模型表!$C:$G,5,FALSE)</f>
        <v>#N/A</v>
      </c>
      <c r="H281" t="e">
        <f ca="1">VLOOKUP($E281,模型表!$C:$F,4,FALSE)</f>
        <v>#N/A</v>
      </c>
      <c r="I281" t="e">
        <f ca="1">VLOOKUP($E281,模型表!$C:$J,8,FALSE)</f>
        <v>#N/A</v>
      </c>
      <c r="K281" t="str">
        <f t="shared" ca="1" si="50"/>
        <v/>
      </c>
      <c r="L281" t="str">
        <f t="shared" ca="1" si="51"/>
        <v/>
      </c>
      <c r="M281" t="str">
        <f t="shared" ca="1" si="52"/>
        <v/>
      </c>
      <c r="N281" t="str">
        <f t="shared" ca="1" si="53"/>
        <v/>
      </c>
      <c r="O281" t="str">
        <f t="shared" ca="1" si="59"/>
        <v/>
      </c>
      <c r="P281" t="str">
        <f t="shared" ca="1" si="54"/>
        <v/>
      </c>
      <c r="Q281" t="e">
        <f ca="1">VLOOKUP($E281,模型表!$C:$K,9,FALSE)</f>
        <v>#N/A</v>
      </c>
      <c r="S281" t="e">
        <f ca="1">IF(VLOOKUP($E281,模型表!$C:$L,6,FALSE)=0,"",VLOOKUP($E281,模型表!$C:$L,10,FALSE))</f>
        <v>#N/A</v>
      </c>
      <c r="U281" t="e">
        <f ca="1">VLOOKUP($E281,模型表!$C:$Q,11,FALSE)</f>
        <v>#N/A</v>
      </c>
      <c r="Y281" t="e">
        <f ca="1">IF(VLOOKUP($E281,模型表!$C:$N,12,FALSE)="Death",VLOOKUP($E281,模型表!$C:$Q,13,FALSE),"")</f>
        <v>#N/A</v>
      </c>
      <c r="Z281" t="str">
        <f ca="1">IF($B281="","",IF(VLOOKUP($E281,模型表!$C:$O,12,FALSE)="PBuff","["&amp;VLOOKUP($E281,模型表!$C:Q,13,FALSE)&amp;"]","[]"))</f>
        <v/>
      </c>
      <c r="AA281" t="e">
        <f ca="1">VLOOKUP($B281,基础扩展表!$E:$I,5,FALSE)</f>
        <v>#N/A</v>
      </c>
      <c r="AB281" t="e">
        <f ca="1">VLOOKUP($B281,基础扩展表!$E:$I,4,FALSE)</f>
        <v>#N/A</v>
      </c>
      <c r="AC281" t="e">
        <f ca="1">VLOOKUP($B281,基础表!$E:$T,16,FALSE)</f>
        <v>#N/A</v>
      </c>
      <c r="AD281" t="str">
        <f t="shared" ca="1" si="48"/>
        <v/>
      </c>
      <c r="AE281" t="str">
        <f t="shared" ca="1" si="55"/>
        <v/>
      </c>
      <c r="AF281" t="str">
        <f t="shared" ca="1" si="56"/>
        <v/>
      </c>
      <c r="AH281" t="e">
        <f ca="1">VLOOKUP($B281,基础表!$E:$R,14,FALSE)</f>
        <v>#N/A</v>
      </c>
      <c r="AI281" t="e">
        <f ca="1">VLOOKUP($B281,基础表!$E:$S,13,FALSE)</f>
        <v>#N/A</v>
      </c>
      <c r="AK281" t="e">
        <f ca="1">VLOOKUP($B281,基础表!$E:$H,4,FALSE)</f>
        <v>#N/A</v>
      </c>
      <c r="AN281" s="23" t="e">
        <f t="shared" ca="1" si="49"/>
        <v>#N/A</v>
      </c>
      <c r="AO281" s="23" t="str">
        <f t="shared" ca="1" si="57"/>
        <v/>
      </c>
      <c r="AP281" s="23" t="str">
        <f t="shared" ca="1" si="58"/>
        <v/>
      </c>
      <c r="AR281" t="e">
        <f ca="1">VLOOKUP($B281,基础表!$E:$J,4,FALSE)</f>
        <v>#N/A</v>
      </c>
      <c r="AS281" t="e">
        <f ca="1">VLOOKUP($B281,基础表!$E:$J,5,FALSE)</f>
        <v>#N/A</v>
      </c>
      <c r="AT281" t="e">
        <f ca="1">VLOOKUP($B281,基础表!$E:$J,6,FALSE)</f>
        <v>#N/A</v>
      </c>
      <c r="AU281" t="e">
        <f ca="1">VLOOKUP($B281,基础扩展表!$E:$AG,MATCH(AU$2,基础扩展表!$E$1:$AG$1,0),FALSE)</f>
        <v>#N/A</v>
      </c>
      <c r="AV281" t="e">
        <f ca="1">VLOOKUP($B281,基础扩展表!$E:$AG,MATCH(AV$2,基础扩展表!$E$1:$AG$1,0),FALSE)</f>
        <v>#N/A</v>
      </c>
      <c r="AW281" t="e">
        <f ca="1">VLOOKUP($B281,基础扩展表!$E:$AG,MATCH(AW$2,基础扩展表!$E$1:$AG$1,0),FALSE)</f>
        <v>#N/A</v>
      </c>
      <c r="AX281" t="e">
        <f ca="1">VLOOKUP($B281,基础扩展表!$E:$AG,MATCH(AX$2,基础扩展表!$E$1:$AG$1,0),FALSE)</f>
        <v>#N/A</v>
      </c>
      <c r="AY281" t="e">
        <f ca="1">VLOOKUP($B281,基础扩展表!$E:$AG,MATCH(AY$2,基础扩展表!$E$1:$AG$1,0),FALSE)</f>
        <v>#N/A</v>
      </c>
      <c r="AZ281" t="e">
        <f ca="1">VLOOKUP($B281,基础扩展表!$E:$AG,MATCH(AZ$2,基础扩展表!$E$1:$AG$1,0),FALSE)</f>
        <v>#N/A</v>
      </c>
      <c r="BA281" t="e">
        <f ca="1">VLOOKUP($B281,基础扩展表!$E:$AG,MATCH(BA$2,基础扩展表!$E$1:$AG$1,0),FALSE)</f>
        <v>#N/A</v>
      </c>
      <c r="BB281" t="e">
        <f ca="1">VLOOKUP($B281,基础扩展表!$E:$AG,MATCH(BB$2,基础扩展表!$E$1:$AG$1,0),FALSE)</f>
        <v>#N/A</v>
      </c>
      <c r="BC281" t="e">
        <f ca="1">VLOOKUP($B281,基础扩展表!$E:$AG,MATCH(BC$2,基础扩展表!$E$1:$AG$1,0),FALSE)</f>
        <v>#N/A</v>
      </c>
      <c r="BD281" t="e">
        <f ca="1">VLOOKUP($B281,基础扩展表!$E:$AG,MATCH(BD$2,基础扩展表!$E$1:$AG$1,0),FALSE)</f>
        <v>#N/A</v>
      </c>
      <c r="BE281" t="e">
        <f ca="1">VLOOKUP($B281,基础扩展表!$E:$AG,MATCH(BE$2,基础扩展表!$E$1:$AG$1,0),FALSE)</f>
        <v>#N/A</v>
      </c>
      <c r="BF281" t="e">
        <f ca="1">VLOOKUP($B281,基础扩展表!$E:$AG,MATCH(BF$2,基础扩展表!$E$1:$AG$1,0),FALSE)</f>
        <v>#N/A</v>
      </c>
      <c r="BG281" t="e">
        <f ca="1">VLOOKUP($B281,基础扩展表!$E:$AG,MATCH(BG$2,基础扩展表!$E$1:$AG$1,0),FALSE)</f>
        <v>#N/A</v>
      </c>
      <c r="BH281" t="e">
        <f ca="1">VLOOKUP($B281,基础扩展表!$E:$AG,MATCH(BH$2,基础扩展表!$E$1:$AG$1,0),FALSE)</f>
        <v>#N/A</v>
      </c>
      <c r="BI281" t="e">
        <f ca="1">VLOOKUP($B281,基础扩展表!$E:$AG,MATCH(BI$2,基础扩展表!$E$1:$AG$1,0),FALSE)</f>
        <v>#N/A</v>
      </c>
      <c r="BJ281" t="e">
        <f ca="1">VLOOKUP($B281,基础扩展表!$E:$AG,MATCH(BJ$2,基础扩展表!$E$1:$AG$1,0),FALSE)</f>
        <v>#N/A</v>
      </c>
      <c r="BK281" t="e">
        <f ca="1">VLOOKUP($B281,基础扩展表!$E:$AG,MATCH(BK$2,基础扩展表!$E$1:$AG$1,0),FALSE)</f>
        <v>#N/A</v>
      </c>
      <c r="BL281" t="e">
        <f ca="1">VLOOKUP($B281,基础扩展表!$E:$AG,MATCH(BL$2,基础扩展表!$E$1:$AG$1,0),FALSE)</f>
        <v>#N/A</v>
      </c>
      <c r="BM281" t="e">
        <f ca="1">VLOOKUP($B281,基础扩展表!$E:$AG,MATCH(BM$2,基础扩展表!$E$1:$AG$1,0),FALSE)</f>
        <v>#N/A</v>
      </c>
      <c r="BN281" t="e">
        <f ca="1">VLOOKUP($B281,基础扩展表!$E:$AG,MATCH(BN$2,基础扩展表!$E$1:$AG$1,0),FALSE)</f>
        <v>#N/A</v>
      </c>
      <c r="BO281" t="e">
        <f ca="1">VLOOKUP($B281,基础扩展表!$E:$AG,MATCH(BO$2,基础扩展表!$E$1:$AG$1,0),FALSE)</f>
        <v>#N/A</v>
      </c>
      <c r="BP281" t="e">
        <f ca="1">VLOOKUP($B281,基础扩展表!$E:$AG,MATCH(BP$2,基础扩展表!$E$1:$AG$1,0),FALSE)</f>
        <v>#N/A</v>
      </c>
      <c r="BR281" t="e">
        <f ca="1">VLOOKUP(C281,模型表!D:H,5,FALSE)</f>
        <v>#N/A</v>
      </c>
    </row>
    <row r="282" spans="2:70" x14ac:dyDescent="0.2">
      <c r="B282" t="str">
        <f t="array" aca="1" ref="B282" ca="1">INDEX(基础表!$Y:$Y,SMALL(IF(基础表!$Z:$Z=0,ROW(基础表!$Z:$Z),999),ROW(H276)))&amp;""</f>
        <v/>
      </c>
      <c r="C282" t="e">
        <f ca="1">VLOOKUP(VLOOKUP($B282,基础表!$E:$G,3,FALSE),模型表!$C:$D,2,FALSE)</f>
        <v>#N/A</v>
      </c>
      <c r="E282" t="e">
        <f ca="1">VLOOKUP($B282,基础表!$E:$G,3,FALSE)</f>
        <v>#N/A</v>
      </c>
      <c r="G282" t="e">
        <f ca="1">VLOOKUP($E282,模型表!$C:$G,5,FALSE)</f>
        <v>#N/A</v>
      </c>
      <c r="H282" t="e">
        <f ca="1">VLOOKUP($E282,模型表!$C:$F,4,FALSE)</f>
        <v>#N/A</v>
      </c>
      <c r="I282" t="e">
        <f ca="1">VLOOKUP($E282,模型表!$C:$J,8,FALSE)</f>
        <v>#N/A</v>
      </c>
      <c r="K282" t="str">
        <f t="shared" ca="1" si="50"/>
        <v/>
      </c>
      <c r="L282" t="str">
        <f t="shared" ca="1" si="51"/>
        <v/>
      </c>
      <c r="M282" t="str">
        <f t="shared" ca="1" si="52"/>
        <v/>
      </c>
      <c r="N282" t="str">
        <f t="shared" ca="1" si="53"/>
        <v/>
      </c>
      <c r="O282" t="str">
        <f t="shared" ca="1" si="59"/>
        <v/>
      </c>
      <c r="P282" t="str">
        <f t="shared" ca="1" si="54"/>
        <v/>
      </c>
      <c r="Q282" t="e">
        <f ca="1">VLOOKUP($E282,模型表!$C:$K,9,FALSE)</f>
        <v>#N/A</v>
      </c>
      <c r="S282" t="e">
        <f ca="1">IF(VLOOKUP($E282,模型表!$C:$L,6,FALSE)=0,"",VLOOKUP($E282,模型表!$C:$L,10,FALSE))</f>
        <v>#N/A</v>
      </c>
      <c r="U282" t="e">
        <f ca="1">VLOOKUP($E282,模型表!$C:$Q,11,FALSE)</f>
        <v>#N/A</v>
      </c>
      <c r="Y282" t="e">
        <f ca="1">IF(VLOOKUP($E282,模型表!$C:$N,12,FALSE)="Death",VLOOKUP($E282,模型表!$C:$Q,13,FALSE),"")</f>
        <v>#N/A</v>
      </c>
      <c r="Z282" t="str">
        <f ca="1">IF($B282="","",IF(VLOOKUP($E282,模型表!$C:$O,12,FALSE)="PBuff","["&amp;VLOOKUP($E282,模型表!$C:Q,13,FALSE)&amp;"]","[]"))</f>
        <v/>
      </c>
      <c r="AA282" t="e">
        <f ca="1">VLOOKUP($B282,基础扩展表!$E:$I,5,FALSE)</f>
        <v>#N/A</v>
      </c>
      <c r="AB282" t="e">
        <f ca="1">VLOOKUP($B282,基础扩展表!$E:$I,4,FALSE)</f>
        <v>#N/A</v>
      </c>
      <c r="AC282" t="e">
        <f ca="1">VLOOKUP($B282,基础表!$E:$T,16,FALSE)</f>
        <v>#N/A</v>
      </c>
      <c r="AD282" t="str">
        <f t="shared" ca="1" si="48"/>
        <v/>
      </c>
      <c r="AE282" t="str">
        <f t="shared" ca="1" si="55"/>
        <v/>
      </c>
      <c r="AF282" t="str">
        <f t="shared" ca="1" si="56"/>
        <v/>
      </c>
      <c r="AH282" t="e">
        <f ca="1">VLOOKUP($B282,基础表!$E:$R,14,FALSE)</f>
        <v>#N/A</v>
      </c>
      <c r="AI282" t="e">
        <f ca="1">VLOOKUP($B282,基础表!$E:$S,13,FALSE)</f>
        <v>#N/A</v>
      </c>
      <c r="AK282" t="e">
        <f ca="1">VLOOKUP($B282,基础表!$E:$H,4,FALSE)</f>
        <v>#N/A</v>
      </c>
      <c r="AN282" s="23" t="e">
        <f t="shared" ca="1" si="49"/>
        <v>#N/A</v>
      </c>
      <c r="AO282" s="23" t="str">
        <f t="shared" ca="1" si="57"/>
        <v/>
      </c>
      <c r="AP282" s="23" t="str">
        <f t="shared" ca="1" si="58"/>
        <v/>
      </c>
      <c r="AR282" t="e">
        <f ca="1">VLOOKUP($B282,基础表!$E:$J,4,FALSE)</f>
        <v>#N/A</v>
      </c>
      <c r="AS282" t="e">
        <f ca="1">VLOOKUP($B282,基础表!$E:$J,5,FALSE)</f>
        <v>#N/A</v>
      </c>
      <c r="AT282" t="e">
        <f ca="1">VLOOKUP($B282,基础表!$E:$J,6,FALSE)</f>
        <v>#N/A</v>
      </c>
      <c r="AU282" t="e">
        <f ca="1">VLOOKUP($B282,基础扩展表!$E:$AG,MATCH(AU$2,基础扩展表!$E$1:$AG$1,0),FALSE)</f>
        <v>#N/A</v>
      </c>
      <c r="AV282" t="e">
        <f ca="1">VLOOKUP($B282,基础扩展表!$E:$AG,MATCH(AV$2,基础扩展表!$E$1:$AG$1,0),FALSE)</f>
        <v>#N/A</v>
      </c>
      <c r="AW282" t="e">
        <f ca="1">VLOOKUP($B282,基础扩展表!$E:$AG,MATCH(AW$2,基础扩展表!$E$1:$AG$1,0),FALSE)</f>
        <v>#N/A</v>
      </c>
      <c r="AX282" t="e">
        <f ca="1">VLOOKUP($B282,基础扩展表!$E:$AG,MATCH(AX$2,基础扩展表!$E$1:$AG$1,0),FALSE)</f>
        <v>#N/A</v>
      </c>
      <c r="AY282" t="e">
        <f ca="1">VLOOKUP($B282,基础扩展表!$E:$AG,MATCH(AY$2,基础扩展表!$E$1:$AG$1,0),FALSE)</f>
        <v>#N/A</v>
      </c>
      <c r="AZ282" t="e">
        <f ca="1">VLOOKUP($B282,基础扩展表!$E:$AG,MATCH(AZ$2,基础扩展表!$E$1:$AG$1,0),FALSE)</f>
        <v>#N/A</v>
      </c>
      <c r="BA282" t="e">
        <f ca="1">VLOOKUP($B282,基础扩展表!$E:$AG,MATCH(BA$2,基础扩展表!$E$1:$AG$1,0),FALSE)</f>
        <v>#N/A</v>
      </c>
      <c r="BB282" t="e">
        <f ca="1">VLOOKUP($B282,基础扩展表!$E:$AG,MATCH(BB$2,基础扩展表!$E$1:$AG$1,0),FALSE)</f>
        <v>#N/A</v>
      </c>
      <c r="BC282" t="e">
        <f ca="1">VLOOKUP($B282,基础扩展表!$E:$AG,MATCH(BC$2,基础扩展表!$E$1:$AG$1,0),FALSE)</f>
        <v>#N/A</v>
      </c>
      <c r="BD282" t="e">
        <f ca="1">VLOOKUP($B282,基础扩展表!$E:$AG,MATCH(BD$2,基础扩展表!$E$1:$AG$1,0),FALSE)</f>
        <v>#N/A</v>
      </c>
      <c r="BE282" t="e">
        <f ca="1">VLOOKUP($B282,基础扩展表!$E:$AG,MATCH(BE$2,基础扩展表!$E$1:$AG$1,0),FALSE)</f>
        <v>#N/A</v>
      </c>
      <c r="BF282" t="e">
        <f ca="1">VLOOKUP($B282,基础扩展表!$E:$AG,MATCH(BF$2,基础扩展表!$E$1:$AG$1,0),FALSE)</f>
        <v>#N/A</v>
      </c>
      <c r="BG282" t="e">
        <f ca="1">VLOOKUP($B282,基础扩展表!$E:$AG,MATCH(BG$2,基础扩展表!$E$1:$AG$1,0),FALSE)</f>
        <v>#N/A</v>
      </c>
      <c r="BH282" t="e">
        <f ca="1">VLOOKUP($B282,基础扩展表!$E:$AG,MATCH(BH$2,基础扩展表!$E$1:$AG$1,0),FALSE)</f>
        <v>#N/A</v>
      </c>
      <c r="BI282" t="e">
        <f ca="1">VLOOKUP($B282,基础扩展表!$E:$AG,MATCH(BI$2,基础扩展表!$E$1:$AG$1,0),FALSE)</f>
        <v>#N/A</v>
      </c>
      <c r="BJ282" t="e">
        <f ca="1">VLOOKUP($B282,基础扩展表!$E:$AG,MATCH(BJ$2,基础扩展表!$E$1:$AG$1,0),FALSE)</f>
        <v>#N/A</v>
      </c>
      <c r="BK282" t="e">
        <f ca="1">VLOOKUP($B282,基础扩展表!$E:$AG,MATCH(BK$2,基础扩展表!$E$1:$AG$1,0),FALSE)</f>
        <v>#N/A</v>
      </c>
      <c r="BL282" t="e">
        <f ca="1">VLOOKUP($B282,基础扩展表!$E:$AG,MATCH(BL$2,基础扩展表!$E$1:$AG$1,0),FALSE)</f>
        <v>#N/A</v>
      </c>
      <c r="BM282" t="e">
        <f ca="1">VLOOKUP($B282,基础扩展表!$E:$AG,MATCH(BM$2,基础扩展表!$E$1:$AG$1,0),FALSE)</f>
        <v>#N/A</v>
      </c>
      <c r="BN282" t="e">
        <f ca="1">VLOOKUP($B282,基础扩展表!$E:$AG,MATCH(BN$2,基础扩展表!$E$1:$AG$1,0),FALSE)</f>
        <v>#N/A</v>
      </c>
      <c r="BO282" t="e">
        <f ca="1">VLOOKUP($B282,基础扩展表!$E:$AG,MATCH(BO$2,基础扩展表!$E$1:$AG$1,0),FALSE)</f>
        <v>#N/A</v>
      </c>
      <c r="BP282" t="e">
        <f ca="1">VLOOKUP($B282,基础扩展表!$E:$AG,MATCH(BP$2,基础扩展表!$E$1:$AG$1,0),FALSE)</f>
        <v>#N/A</v>
      </c>
      <c r="BR282" t="e">
        <f ca="1">VLOOKUP(C282,模型表!D:H,5,FALSE)</f>
        <v>#N/A</v>
      </c>
    </row>
    <row r="283" spans="2:70" x14ac:dyDescent="0.2">
      <c r="B283" t="str">
        <f t="array" aca="1" ref="B283" ca="1">INDEX(基础表!$Y:$Y,SMALL(IF(基础表!$Z:$Z=0,ROW(基础表!$Z:$Z),999),ROW(H277)))&amp;""</f>
        <v/>
      </c>
      <c r="C283" t="e">
        <f ca="1">VLOOKUP(VLOOKUP($B283,基础表!$E:$G,3,FALSE),模型表!$C:$D,2,FALSE)</f>
        <v>#N/A</v>
      </c>
      <c r="E283" t="e">
        <f ca="1">VLOOKUP($B283,基础表!$E:$G,3,FALSE)</f>
        <v>#N/A</v>
      </c>
      <c r="G283" t="e">
        <f ca="1">VLOOKUP($E283,模型表!$C:$G,5,FALSE)</f>
        <v>#N/A</v>
      </c>
      <c r="H283" t="e">
        <f ca="1">VLOOKUP($E283,模型表!$C:$F,4,FALSE)</f>
        <v>#N/A</v>
      </c>
      <c r="I283" t="e">
        <f ca="1">VLOOKUP($E283,模型表!$C:$J,8,FALSE)</f>
        <v>#N/A</v>
      </c>
      <c r="K283" t="str">
        <f t="shared" ca="1" si="50"/>
        <v/>
      </c>
      <c r="L283" t="str">
        <f t="shared" ca="1" si="51"/>
        <v/>
      </c>
      <c r="M283" t="str">
        <f t="shared" ca="1" si="52"/>
        <v/>
      </c>
      <c r="N283" t="str">
        <f t="shared" ca="1" si="53"/>
        <v/>
      </c>
      <c r="O283" t="str">
        <f t="shared" ca="1" si="59"/>
        <v/>
      </c>
      <c r="P283" t="str">
        <f t="shared" ca="1" si="54"/>
        <v/>
      </c>
      <c r="Q283" t="e">
        <f ca="1">VLOOKUP($E283,模型表!$C:$K,9,FALSE)</f>
        <v>#N/A</v>
      </c>
      <c r="S283" t="e">
        <f ca="1">IF(VLOOKUP($E283,模型表!$C:$L,6,FALSE)=0,"",VLOOKUP($E283,模型表!$C:$L,10,FALSE))</f>
        <v>#N/A</v>
      </c>
      <c r="U283" t="e">
        <f ca="1">VLOOKUP($E283,模型表!$C:$Q,11,FALSE)</f>
        <v>#N/A</v>
      </c>
      <c r="Y283" t="e">
        <f ca="1">IF(VLOOKUP($E283,模型表!$C:$N,12,FALSE)="Death",VLOOKUP($E283,模型表!$C:$Q,13,FALSE),"")</f>
        <v>#N/A</v>
      </c>
      <c r="Z283" t="str">
        <f ca="1">IF($B283="","",IF(VLOOKUP($E283,模型表!$C:$O,12,FALSE)="PBuff","["&amp;VLOOKUP($E283,模型表!$C:Q,13,FALSE)&amp;"]","[]"))</f>
        <v/>
      </c>
      <c r="AA283" t="e">
        <f ca="1">VLOOKUP($B283,基础扩展表!$E:$I,5,FALSE)</f>
        <v>#N/A</v>
      </c>
      <c r="AB283" t="e">
        <f ca="1">VLOOKUP($B283,基础扩展表!$E:$I,4,FALSE)</f>
        <v>#N/A</v>
      </c>
      <c r="AC283" t="e">
        <f ca="1">VLOOKUP($B283,基础表!$E:$T,16,FALSE)</f>
        <v>#N/A</v>
      </c>
      <c r="AD283" t="str">
        <f t="shared" ca="1" si="48"/>
        <v/>
      </c>
      <c r="AE283" t="str">
        <f t="shared" ca="1" si="55"/>
        <v/>
      </c>
      <c r="AF283" t="str">
        <f t="shared" ca="1" si="56"/>
        <v/>
      </c>
      <c r="AH283" t="e">
        <f ca="1">VLOOKUP($B283,基础表!$E:$R,14,FALSE)</f>
        <v>#N/A</v>
      </c>
      <c r="AI283" t="e">
        <f ca="1">VLOOKUP($B283,基础表!$E:$S,13,FALSE)</f>
        <v>#N/A</v>
      </c>
      <c r="AK283" t="e">
        <f ca="1">VLOOKUP($B283,基础表!$E:$H,4,FALSE)</f>
        <v>#N/A</v>
      </c>
      <c r="AN283" s="23" t="e">
        <f t="shared" ca="1" si="49"/>
        <v>#N/A</v>
      </c>
      <c r="AO283" s="23" t="str">
        <f t="shared" ca="1" si="57"/>
        <v/>
      </c>
      <c r="AP283" s="23" t="str">
        <f t="shared" ca="1" si="58"/>
        <v/>
      </c>
      <c r="AR283" t="e">
        <f ca="1">VLOOKUP($B283,基础表!$E:$J,4,FALSE)</f>
        <v>#N/A</v>
      </c>
      <c r="AS283" t="e">
        <f ca="1">VLOOKUP($B283,基础表!$E:$J,5,FALSE)</f>
        <v>#N/A</v>
      </c>
      <c r="AT283" t="e">
        <f ca="1">VLOOKUP($B283,基础表!$E:$J,6,FALSE)</f>
        <v>#N/A</v>
      </c>
      <c r="AU283" t="e">
        <f ca="1">VLOOKUP($B283,基础扩展表!$E:$AG,MATCH(AU$2,基础扩展表!$E$1:$AG$1,0),FALSE)</f>
        <v>#N/A</v>
      </c>
      <c r="AV283" t="e">
        <f ca="1">VLOOKUP($B283,基础扩展表!$E:$AG,MATCH(AV$2,基础扩展表!$E$1:$AG$1,0),FALSE)</f>
        <v>#N/A</v>
      </c>
      <c r="AW283" t="e">
        <f ca="1">VLOOKUP($B283,基础扩展表!$E:$AG,MATCH(AW$2,基础扩展表!$E$1:$AG$1,0),FALSE)</f>
        <v>#N/A</v>
      </c>
      <c r="AX283" t="e">
        <f ca="1">VLOOKUP($B283,基础扩展表!$E:$AG,MATCH(AX$2,基础扩展表!$E$1:$AG$1,0),FALSE)</f>
        <v>#N/A</v>
      </c>
      <c r="AY283" t="e">
        <f ca="1">VLOOKUP($B283,基础扩展表!$E:$AG,MATCH(AY$2,基础扩展表!$E$1:$AG$1,0),FALSE)</f>
        <v>#N/A</v>
      </c>
      <c r="AZ283" t="e">
        <f ca="1">VLOOKUP($B283,基础扩展表!$E:$AG,MATCH(AZ$2,基础扩展表!$E$1:$AG$1,0),FALSE)</f>
        <v>#N/A</v>
      </c>
      <c r="BA283" t="e">
        <f ca="1">VLOOKUP($B283,基础扩展表!$E:$AG,MATCH(BA$2,基础扩展表!$E$1:$AG$1,0),FALSE)</f>
        <v>#N/A</v>
      </c>
      <c r="BB283" t="e">
        <f ca="1">VLOOKUP($B283,基础扩展表!$E:$AG,MATCH(BB$2,基础扩展表!$E$1:$AG$1,0),FALSE)</f>
        <v>#N/A</v>
      </c>
      <c r="BC283" t="e">
        <f ca="1">VLOOKUP($B283,基础扩展表!$E:$AG,MATCH(BC$2,基础扩展表!$E$1:$AG$1,0),FALSE)</f>
        <v>#N/A</v>
      </c>
      <c r="BD283" t="e">
        <f ca="1">VLOOKUP($B283,基础扩展表!$E:$AG,MATCH(BD$2,基础扩展表!$E$1:$AG$1,0),FALSE)</f>
        <v>#N/A</v>
      </c>
      <c r="BE283" t="e">
        <f ca="1">VLOOKUP($B283,基础扩展表!$E:$AG,MATCH(BE$2,基础扩展表!$E$1:$AG$1,0),FALSE)</f>
        <v>#N/A</v>
      </c>
      <c r="BF283" t="e">
        <f ca="1">VLOOKUP($B283,基础扩展表!$E:$AG,MATCH(BF$2,基础扩展表!$E$1:$AG$1,0),FALSE)</f>
        <v>#N/A</v>
      </c>
      <c r="BG283" t="e">
        <f ca="1">VLOOKUP($B283,基础扩展表!$E:$AG,MATCH(BG$2,基础扩展表!$E$1:$AG$1,0),FALSE)</f>
        <v>#N/A</v>
      </c>
      <c r="BH283" t="e">
        <f ca="1">VLOOKUP($B283,基础扩展表!$E:$AG,MATCH(BH$2,基础扩展表!$E$1:$AG$1,0),FALSE)</f>
        <v>#N/A</v>
      </c>
      <c r="BI283" t="e">
        <f ca="1">VLOOKUP($B283,基础扩展表!$E:$AG,MATCH(BI$2,基础扩展表!$E$1:$AG$1,0),FALSE)</f>
        <v>#N/A</v>
      </c>
      <c r="BJ283" t="e">
        <f ca="1">VLOOKUP($B283,基础扩展表!$E:$AG,MATCH(BJ$2,基础扩展表!$E$1:$AG$1,0),FALSE)</f>
        <v>#N/A</v>
      </c>
      <c r="BK283" t="e">
        <f ca="1">VLOOKUP($B283,基础扩展表!$E:$AG,MATCH(BK$2,基础扩展表!$E$1:$AG$1,0),FALSE)</f>
        <v>#N/A</v>
      </c>
      <c r="BL283" t="e">
        <f ca="1">VLOOKUP($B283,基础扩展表!$E:$AG,MATCH(BL$2,基础扩展表!$E$1:$AG$1,0),FALSE)</f>
        <v>#N/A</v>
      </c>
      <c r="BM283" t="e">
        <f ca="1">VLOOKUP($B283,基础扩展表!$E:$AG,MATCH(BM$2,基础扩展表!$E$1:$AG$1,0),FALSE)</f>
        <v>#N/A</v>
      </c>
      <c r="BN283" t="e">
        <f ca="1">VLOOKUP($B283,基础扩展表!$E:$AG,MATCH(BN$2,基础扩展表!$E$1:$AG$1,0),FALSE)</f>
        <v>#N/A</v>
      </c>
      <c r="BO283" t="e">
        <f ca="1">VLOOKUP($B283,基础扩展表!$E:$AG,MATCH(BO$2,基础扩展表!$E$1:$AG$1,0),FALSE)</f>
        <v>#N/A</v>
      </c>
      <c r="BP283" t="e">
        <f ca="1">VLOOKUP($B283,基础扩展表!$E:$AG,MATCH(BP$2,基础扩展表!$E$1:$AG$1,0),FALSE)</f>
        <v>#N/A</v>
      </c>
      <c r="BR283" t="e">
        <f ca="1">VLOOKUP(C283,模型表!D:H,5,FALSE)</f>
        <v>#N/A</v>
      </c>
    </row>
    <row r="284" spans="2:70" x14ac:dyDescent="0.2">
      <c r="B284" t="str">
        <f t="array" aca="1" ref="B284" ca="1">INDEX(基础表!$Y:$Y,SMALL(IF(基础表!$Z:$Z=0,ROW(基础表!$Z:$Z),999),ROW(H278)))&amp;""</f>
        <v/>
      </c>
      <c r="C284" t="e">
        <f ca="1">VLOOKUP(VLOOKUP($B284,基础表!$E:$G,3,FALSE),模型表!$C:$D,2,FALSE)</f>
        <v>#N/A</v>
      </c>
      <c r="E284" t="e">
        <f ca="1">VLOOKUP($B284,基础表!$E:$G,3,FALSE)</f>
        <v>#N/A</v>
      </c>
      <c r="G284" t="e">
        <f ca="1">VLOOKUP($E284,模型表!$C:$G,5,FALSE)</f>
        <v>#N/A</v>
      </c>
      <c r="H284" t="e">
        <f ca="1">VLOOKUP($E284,模型表!$C:$F,4,FALSE)</f>
        <v>#N/A</v>
      </c>
      <c r="I284" t="e">
        <f ca="1">VLOOKUP($E284,模型表!$C:$J,8,FALSE)</f>
        <v>#N/A</v>
      </c>
      <c r="K284" t="str">
        <f t="shared" ca="1" si="50"/>
        <v/>
      </c>
      <c r="L284" t="str">
        <f t="shared" ca="1" si="51"/>
        <v/>
      </c>
      <c r="M284" t="str">
        <f t="shared" ca="1" si="52"/>
        <v/>
      </c>
      <c r="N284" t="str">
        <f t="shared" ca="1" si="53"/>
        <v/>
      </c>
      <c r="O284" t="str">
        <f t="shared" ca="1" si="59"/>
        <v/>
      </c>
      <c r="P284" t="str">
        <f t="shared" ca="1" si="54"/>
        <v/>
      </c>
      <c r="Q284" t="e">
        <f ca="1">VLOOKUP($E284,模型表!$C:$K,9,FALSE)</f>
        <v>#N/A</v>
      </c>
      <c r="S284" t="e">
        <f ca="1">IF(VLOOKUP($E284,模型表!$C:$L,6,FALSE)=0,"",VLOOKUP($E284,模型表!$C:$L,10,FALSE))</f>
        <v>#N/A</v>
      </c>
      <c r="U284" t="e">
        <f ca="1">VLOOKUP($E284,模型表!$C:$Q,11,FALSE)</f>
        <v>#N/A</v>
      </c>
      <c r="Y284" t="e">
        <f ca="1">IF(VLOOKUP($E284,模型表!$C:$N,12,FALSE)="Death",VLOOKUP($E284,模型表!$C:$Q,13,FALSE),"")</f>
        <v>#N/A</v>
      </c>
      <c r="Z284" t="str">
        <f ca="1">IF($B284="","",IF(VLOOKUP($E284,模型表!$C:$O,12,FALSE)="PBuff","["&amp;VLOOKUP($E284,模型表!$C:Q,13,FALSE)&amp;"]","[]"))</f>
        <v/>
      </c>
      <c r="AA284" t="e">
        <f ca="1">VLOOKUP($B284,基础扩展表!$E:$I,5,FALSE)</f>
        <v>#N/A</v>
      </c>
      <c r="AB284" t="e">
        <f ca="1">VLOOKUP($B284,基础扩展表!$E:$I,4,FALSE)</f>
        <v>#N/A</v>
      </c>
      <c r="AC284" t="e">
        <f ca="1">VLOOKUP($B284,基础表!$E:$T,16,FALSE)</f>
        <v>#N/A</v>
      </c>
      <c r="AD284" t="str">
        <f t="shared" ca="1" si="48"/>
        <v/>
      </c>
      <c r="AE284" t="str">
        <f t="shared" ca="1" si="55"/>
        <v/>
      </c>
      <c r="AF284" t="str">
        <f t="shared" ca="1" si="56"/>
        <v/>
      </c>
      <c r="AH284" t="e">
        <f ca="1">VLOOKUP($B284,基础表!$E:$R,14,FALSE)</f>
        <v>#N/A</v>
      </c>
      <c r="AI284" t="e">
        <f ca="1">VLOOKUP($B284,基础表!$E:$S,13,FALSE)</f>
        <v>#N/A</v>
      </c>
      <c r="AK284" t="e">
        <f ca="1">VLOOKUP($B284,基础表!$E:$H,4,FALSE)</f>
        <v>#N/A</v>
      </c>
      <c r="AN284" s="23" t="e">
        <f t="shared" ca="1" si="49"/>
        <v>#N/A</v>
      </c>
      <c r="AO284" s="23" t="str">
        <f t="shared" ca="1" si="57"/>
        <v/>
      </c>
      <c r="AP284" s="23" t="str">
        <f t="shared" ca="1" si="58"/>
        <v/>
      </c>
      <c r="AR284" t="e">
        <f ca="1">VLOOKUP($B284,基础表!$E:$J,4,FALSE)</f>
        <v>#N/A</v>
      </c>
      <c r="AS284" t="e">
        <f ca="1">VLOOKUP($B284,基础表!$E:$J,5,FALSE)</f>
        <v>#N/A</v>
      </c>
      <c r="AT284" t="e">
        <f ca="1">VLOOKUP($B284,基础表!$E:$J,6,FALSE)</f>
        <v>#N/A</v>
      </c>
      <c r="AU284" t="e">
        <f ca="1">VLOOKUP($B284,基础扩展表!$E:$AG,MATCH(AU$2,基础扩展表!$E$1:$AG$1,0),FALSE)</f>
        <v>#N/A</v>
      </c>
      <c r="AV284" t="e">
        <f ca="1">VLOOKUP($B284,基础扩展表!$E:$AG,MATCH(AV$2,基础扩展表!$E$1:$AG$1,0),FALSE)</f>
        <v>#N/A</v>
      </c>
      <c r="AW284" t="e">
        <f ca="1">VLOOKUP($B284,基础扩展表!$E:$AG,MATCH(AW$2,基础扩展表!$E$1:$AG$1,0),FALSE)</f>
        <v>#N/A</v>
      </c>
      <c r="AX284" t="e">
        <f ca="1">VLOOKUP($B284,基础扩展表!$E:$AG,MATCH(AX$2,基础扩展表!$E$1:$AG$1,0),FALSE)</f>
        <v>#N/A</v>
      </c>
      <c r="AY284" t="e">
        <f ca="1">VLOOKUP($B284,基础扩展表!$E:$AG,MATCH(AY$2,基础扩展表!$E$1:$AG$1,0),FALSE)</f>
        <v>#N/A</v>
      </c>
      <c r="AZ284" t="e">
        <f ca="1">VLOOKUP($B284,基础扩展表!$E:$AG,MATCH(AZ$2,基础扩展表!$E$1:$AG$1,0),FALSE)</f>
        <v>#N/A</v>
      </c>
      <c r="BA284" t="e">
        <f ca="1">VLOOKUP($B284,基础扩展表!$E:$AG,MATCH(BA$2,基础扩展表!$E$1:$AG$1,0),FALSE)</f>
        <v>#N/A</v>
      </c>
      <c r="BB284" t="e">
        <f ca="1">VLOOKUP($B284,基础扩展表!$E:$AG,MATCH(BB$2,基础扩展表!$E$1:$AG$1,0),FALSE)</f>
        <v>#N/A</v>
      </c>
      <c r="BC284" t="e">
        <f ca="1">VLOOKUP($B284,基础扩展表!$E:$AG,MATCH(BC$2,基础扩展表!$E$1:$AG$1,0),FALSE)</f>
        <v>#N/A</v>
      </c>
      <c r="BD284" t="e">
        <f ca="1">VLOOKUP($B284,基础扩展表!$E:$AG,MATCH(BD$2,基础扩展表!$E$1:$AG$1,0),FALSE)</f>
        <v>#N/A</v>
      </c>
      <c r="BE284" t="e">
        <f ca="1">VLOOKUP($B284,基础扩展表!$E:$AG,MATCH(BE$2,基础扩展表!$E$1:$AG$1,0),FALSE)</f>
        <v>#N/A</v>
      </c>
      <c r="BF284" t="e">
        <f ca="1">VLOOKUP($B284,基础扩展表!$E:$AG,MATCH(BF$2,基础扩展表!$E$1:$AG$1,0),FALSE)</f>
        <v>#N/A</v>
      </c>
      <c r="BG284" t="e">
        <f ca="1">VLOOKUP($B284,基础扩展表!$E:$AG,MATCH(BG$2,基础扩展表!$E$1:$AG$1,0),FALSE)</f>
        <v>#N/A</v>
      </c>
      <c r="BH284" t="e">
        <f ca="1">VLOOKUP($B284,基础扩展表!$E:$AG,MATCH(BH$2,基础扩展表!$E$1:$AG$1,0),FALSE)</f>
        <v>#N/A</v>
      </c>
      <c r="BI284" t="e">
        <f ca="1">VLOOKUP($B284,基础扩展表!$E:$AG,MATCH(BI$2,基础扩展表!$E$1:$AG$1,0),FALSE)</f>
        <v>#N/A</v>
      </c>
      <c r="BJ284" t="e">
        <f ca="1">VLOOKUP($B284,基础扩展表!$E:$AG,MATCH(BJ$2,基础扩展表!$E$1:$AG$1,0),FALSE)</f>
        <v>#N/A</v>
      </c>
      <c r="BK284" t="e">
        <f ca="1">VLOOKUP($B284,基础扩展表!$E:$AG,MATCH(BK$2,基础扩展表!$E$1:$AG$1,0),FALSE)</f>
        <v>#N/A</v>
      </c>
      <c r="BL284" t="e">
        <f ca="1">VLOOKUP($B284,基础扩展表!$E:$AG,MATCH(BL$2,基础扩展表!$E$1:$AG$1,0),FALSE)</f>
        <v>#N/A</v>
      </c>
      <c r="BM284" t="e">
        <f ca="1">VLOOKUP($B284,基础扩展表!$E:$AG,MATCH(BM$2,基础扩展表!$E$1:$AG$1,0),FALSE)</f>
        <v>#N/A</v>
      </c>
      <c r="BN284" t="e">
        <f ca="1">VLOOKUP($B284,基础扩展表!$E:$AG,MATCH(BN$2,基础扩展表!$E$1:$AG$1,0),FALSE)</f>
        <v>#N/A</v>
      </c>
      <c r="BO284" t="e">
        <f ca="1">VLOOKUP($B284,基础扩展表!$E:$AG,MATCH(BO$2,基础扩展表!$E$1:$AG$1,0),FALSE)</f>
        <v>#N/A</v>
      </c>
      <c r="BP284" t="e">
        <f ca="1">VLOOKUP($B284,基础扩展表!$E:$AG,MATCH(BP$2,基础扩展表!$E$1:$AG$1,0),FALSE)</f>
        <v>#N/A</v>
      </c>
      <c r="BR284" t="e">
        <f ca="1">VLOOKUP(C284,模型表!D:H,5,FALSE)</f>
        <v>#N/A</v>
      </c>
    </row>
    <row r="285" spans="2:70" x14ac:dyDescent="0.2">
      <c r="B285" t="str">
        <f t="array" aca="1" ref="B285" ca="1">INDEX(基础表!$Y:$Y,SMALL(IF(基础表!$Z:$Z=0,ROW(基础表!$Z:$Z),999),ROW(H279)))&amp;""</f>
        <v/>
      </c>
      <c r="C285" t="e">
        <f ca="1">VLOOKUP(VLOOKUP($B285,基础表!$E:$G,3,FALSE),模型表!$C:$D,2,FALSE)</f>
        <v>#N/A</v>
      </c>
      <c r="E285" t="e">
        <f ca="1">VLOOKUP($B285,基础表!$E:$G,3,FALSE)</f>
        <v>#N/A</v>
      </c>
      <c r="G285" t="e">
        <f ca="1">VLOOKUP($E285,模型表!$C:$G,5,FALSE)</f>
        <v>#N/A</v>
      </c>
      <c r="H285" t="e">
        <f ca="1">VLOOKUP($E285,模型表!$C:$F,4,FALSE)</f>
        <v>#N/A</v>
      </c>
      <c r="I285" t="e">
        <f ca="1">VLOOKUP($E285,模型表!$C:$J,8,FALSE)</f>
        <v>#N/A</v>
      </c>
      <c r="K285" t="str">
        <f t="shared" ca="1" si="50"/>
        <v/>
      </c>
      <c r="L285" t="str">
        <f t="shared" ca="1" si="51"/>
        <v/>
      </c>
      <c r="M285" t="str">
        <f t="shared" ca="1" si="52"/>
        <v/>
      </c>
      <c r="N285" t="str">
        <f t="shared" ca="1" si="53"/>
        <v/>
      </c>
      <c r="O285" t="str">
        <f t="shared" ca="1" si="59"/>
        <v/>
      </c>
      <c r="P285" t="str">
        <f t="shared" ca="1" si="54"/>
        <v/>
      </c>
      <c r="Q285" t="e">
        <f ca="1">VLOOKUP($E285,模型表!$C:$K,9,FALSE)</f>
        <v>#N/A</v>
      </c>
      <c r="S285" t="e">
        <f ca="1">IF(VLOOKUP($E285,模型表!$C:$L,6,FALSE)=0,"",VLOOKUP($E285,模型表!$C:$L,10,FALSE))</f>
        <v>#N/A</v>
      </c>
      <c r="U285" t="e">
        <f ca="1">VLOOKUP($E285,模型表!$C:$Q,11,FALSE)</f>
        <v>#N/A</v>
      </c>
      <c r="Y285" t="e">
        <f ca="1">IF(VLOOKUP($E285,模型表!$C:$N,12,FALSE)="Death",VLOOKUP($E285,模型表!$C:$Q,13,FALSE),"")</f>
        <v>#N/A</v>
      </c>
      <c r="Z285" t="str">
        <f ca="1">IF($B285="","",IF(VLOOKUP($E285,模型表!$C:$O,12,FALSE)="PBuff","["&amp;VLOOKUP($E285,模型表!$C:Q,13,FALSE)&amp;"]","[]"))</f>
        <v/>
      </c>
      <c r="AA285" t="e">
        <f ca="1">VLOOKUP($B285,基础扩展表!$E:$I,5,FALSE)</f>
        <v>#N/A</v>
      </c>
      <c r="AB285" t="e">
        <f ca="1">VLOOKUP($B285,基础扩展表!$E:$I,4,FALSE)</f>
        <v>#N/A</v>
      </c>
      <c r="AC285" t="e">
        <f ca="1">VLOOKUP($B285,基础表!$E:$T,16,FALSE)</f>
        <v>#N/A</v>
      </c>
      <c r="AD285" t="str">
        <f t="shared" ca="1" si="48"/>
        <v/>
      </c>
      <c r="AE285" t="str">
        <f t="shared" ca="1" si="55"/>
        <v/>
      </c>
      <c r="AF285" t="str">
        <f t="shared" ca="1" si="56"/>
        <v/>
      </c>
      <c r="AH285" t="e">
        <f ca="1">VLOOKUP($B285,基础表!$E:$R,14,FALSE)</f>
        <v>#N/A</v>
      </c>
      <c r="AI285" t="e">
        <f ca="1">VLOOKUP($B285,基础表!$E:$S,13,FALSE)</f>
        <v>#N/A</v>
      </c>
      <c r="AK285" t="e">
        <f ca="1">VLOOKUP($B285,基础表!$E:$H,4,FALSE)</f>
        <v>#N/A</v>
      </c>
      <c r="AN285" s="23" t="e">
        <f t="shared" ca="1" si="49"/>
        <v>#N/A</v>
      </c>
      <c r="AO285" s="23" t="str">
        <f t="shared" ca="1" si="57"/>
        <v/>
      </c>
      <c r="AP285" s="23" t="str">
        <f t="shared" ca="1" si="58"/>
        <v/>
      </c>
      <c r="AR285" t="e">
        <f ca="1">VLOOKUP($B285,基础表!$E:$J,4,FALSE)</f>
        <v>#N/A</v>
      </c>
      <c r="AS285" t="e">
        <f ca="1">VLOOKUP($B285,基础表!$E:$J,5,FALSE)</f>
        <v>#N/A</v>
      </c>
      <c r="AT285" t="e">
        <f ca="1">VLOOKUP($B285,基础表!$E:$J,6,FALSE)</f>
        <v>#N/A</v>
      </c>
      <c r="AU285" t="e">
        <f ca="1">VLOOKUP($B285,基础扩展表!$E:$AG,MATCH(AU$2,基础扩展表!$E$1:$AG$1,0),FALSE)</f>
        <v>#N/A</v>
      </c>
      <c r="AV285" t="e">
        <f ca="1">VLOOKUP($B285,基础扩展表!$E:$AG,MATCH(AV$2,基础扩展表!$E$1:$AG$1,0),FALSE)</f>
        <v>#N/A</v>
      </c>
      <c r="AW285" t="e">
        <f ca="1">VLOOKUP($B285,基础扩展表!$E:$AG,MATCH(AW$2,基础扩展表!$E$1:$AG$1,0),FALSE)</f>
        <v>#N/A</v>
      </c>
      <c r="AX285" t="e">
        <f ca="1">VLOOKUP($B285,基础扩展表!$E:$AG,MATCH(AX$2,基础扩展表!$E$1:$AG$1,0),FALSE)</f>
        <v>#N/A</v>
      </c>
      <c r="AY285" t="e">
        <f ca="1">VLOOKUP($B285,基础扩展表!$E:$AG,MATCH(AY$2,基础扩展表!$E$1:$AG$1,0),FALSE)</f>
        <v>#N/A</v>
      </c>
      <c r="AZ285" t="e">
        <f ca="1">VLOOKUP($B285,基础扩展表!$E:$AG,MATCH(AZ$2,基础扩展表!$E$1:$AG$1,0),FALSE)</f>
        <v>#N/A</v>
      </c>
      <c r="BA285" t="e">
        <f ca="1">VLOOKUP($B285,基础扩展表!$E:$AG,MATCH(BA$2,基础扩展表!$E$1:$AG$1,0),FALSE)</f>
        <v>#N/A</v>
      </c>
      <c r="BB285" t="e">
        <f ca="1">VLOOKUP($B285,基础扩展表!$E:$AG,MATCH(BB$2,基础扩展表!$E$1:$AG$1,0),FALSE)</f>
        <v>#N/A</v>
      </c>
      <c r="BC285" t="e">
        <f ca="1">VLOOKUP($B285,基础扩展表!$E:$AG,MATCH(BC$2,基础扩展表!$E$1:$AG$1,0),FALSE)</f>
        <v>#N/A</v>
      </c>
      <c r="BD285" t="e">
        <f ca="1">VLOOKUP($B285,基础扩展表!$E:$AG,MATCH(BD$2,基础扩展表!$E$1:$AG$1,0),FALSE)</f>
        <v>#N/A</v>
      </c>
      <c r="BE285" t="e">
        <f ca="1">VLOOKUP($B285,基础扩展表!$E:$AG,MATCH(BE$2,基础扩展表!$E$1:$AG$1,0),FALSE)</f>
        <v>#N/A</v>
      </c>
      <c r="BF285" t="e">
        <f ca="1">VLOOKUP($B285,基础扩展表!$E:$AG,MATCH(BF$2,基础扩展表!$E$1:$AG$1,0),FALSE)</f>
        <v>#N/A</v>
      </c>
      <c r="BG285" t="e">
        <f ca="1">VLOOKUP($B285,基础扩展表!$E:$AG,MATCH(BG$2,基础扩展表!$E$1:$AG$1,0),FALSE)</f>
        <v>#N/A</v>
      </c>
      <c r="BH285" t="e">
        <f ca="1">VLOOKUP($B285,基础扩展表!$E:$AG,MATCH(BH$2,基础扩展表!$E$1:$AG$1,0),FALSE)</f>
        <v>#N/A</v>
      </c>
      <c r="BI285" t="e">
        <f ca="1">VLOOKUP($B285,基础扩展表!$E:$AG,MATCH(BI$2,基础扩展表!$E$1:$AG$1,0),FALSE)</f>
        <v>#N/A</v>
      </c>
      <c r="BJ285" t="e">
        <f ca="1">VLOOKUP($B285,基础扩展表!$E:$AG,MATCH(BJ$2,基础扩展表!$E$1:$AG$1,0),FALSE)</f>
        <v>#N/A</v>
      </c>
      <c r="BK285" t="e">
        <f ca="1">VLOOKUP($B285,基础扩展表!$E:$AG,MATCH(BK$2,基础扩展表!$E$1:$AG$1,0),FALSE)</f>
        <v>#N/A</v>
      </c>
      <c r="BL285" t="e">
        <f ca="1">VLOOKUP($B285,基础扩展表!$E:$AG,MATCH(BL$2,基础扩展表!$E$1:$AG$1,0),FALSE)</f>
        <v>#N/A</v>
      </c>
      <c r="BM285" t="e">
        <f ca="1">VLOOKUP($B285,基础扩展表!$E:$AG,MATCH(BM$2,基础扩展表!$E$1:$AG$1,0),FALSE)</f>
        <v>#N/A</v>
      </c>
      <c r="BN285" t="e">
        <f ca="1">VLOOKUP($B285,基础扩展表!$E:$AG,MATCH(BN$2,基础扩展表!$E$1:$AG$1,0),FALSE)</f>
        <v>#N/A</v>
      </c>
      <c r="BO285" t="e">
        <f ca="1">VLOOKUP($B285,基础扩展表!$E:$AG,MATCH(BO$2,基础扩展表!$E$1:$AG$1,0),FALSE)</f>
        <v>#N/A</v>
      </c>
      <c r="BP285" t="e">
        <f ca="1">VLOOKUP($B285,基础扩展表!$E:$AG,MATCH(BP$2,基础扩展表!$E$1:$AG$1,0),FALSE)</f>
        <v>#N/A</v>
      </c>
      <c r="BR285" t="e">
        <f ca="1">VLOOKUP(C285,模型表!D:H,5,FALSE)</f>
        <v>#N/A</v>
      </c>
    </row>
    <row r="286" spans="2:70" x14ac:dyDescent="0.2">
      <c r="B286" t="str">
        <f t="array" aca="1" ref="B286" ca="1">INDEX(基础表!$Y:$Y,SMALL(IF(基础表!$Z:$Z=0,ROW(基础表!$Z:$Z),999),ROW(H280)))&amp;""</f>
        <v/>
      </c>
      <c r="C286" t="e">
        <f ca="1">VLOOKUP(VLOOKUP($B286,基础表!$E:$G,3,FALSE),模型表!$C:$D,2,FALSE)</f>
        <v>#N/A</v>
      </c>
      <c r="E286" t="e">
        <f ca="1">VLOOKUP($B286,基础表!$E:$G,3,FALSE)</f>
        <v>#N/A</v>
      </c>
      <c r="G286" t="e">
        <f ca="1">VLOOKUP($E286,模型表!$C:$G,5,FALSE)</f>
        <v>#N/A</v>
      </c>
      <c r="H286" t="e">
        <f ca="1">VLOOKUP($E286,模型表!$C:$F,4,FALSE)</f>
        <v>#N/A</v>
      </c>
      <c r="I286" t="e">
        <f ca="1">VLOOKUP($E286,模型表!$C:$J,8,FALSE)</f>
        <v>#N/A</v>
      </c>
      <c r="K286" t="str">
        <f t="shared" ca="1" si="50"/>
        <v/>
      </c>
      <c r="L286" t="str">
        <f t="shared" ca="1" si="51"/>
        <v/>
      </c>
      <c r="M286" t="str">
        <f t="shared" ca="1" si="52"/>
        <v/>
      </c>
      <c r="N286" t="str">
        <f t="shared" ca="1" si="53"/>
        <v/>
      </c>
      <c r="O286" t="str">
        <f t="shared" ca="1" si="59"/>
        <v/>
      </c>
      <c r="P286" t="str">
        <f t="shared" ca="1" si="54"/>
        <v/>
      </c>
      <c r="Q286" t="e">
        <f ca="1">VLOOKUP($E286,模型表!$C:$K,9,FALSE)</f>
        <v>#N/A</v>
      </c>
      <c r="S286" t="e">
        <f ca="1">IF(VLOOKUP($E286,模型表!$C:$L,6,FALSE)=0,"",VLOOKUP($E286,模型表!$C:$L,10,FALSE))</f>
        <v>#N/A</v>
      </c>
      <c r="U286" t="e">
        <f ca="1">VLOOKUP($E286,模型表!$C:$Q,11,FALSE)</f>
        <v>#N/A</v>
      </c>
      <c r="Y286" t="e">
        <f ca="1">IF(VLOOKUP($E286,模型表!$C:$N,12,FALSE)="Death",VLOOKUP($E286,模型表!$C:$Q,13,FALSE),"")</f>
        <v>#N/A</v>
      </c>
      <c r="Z286" t="str">
        <f ca="1">IF($B286="","",IF(VLOOKUP($E286,模型表!$C:$O,12,FALSE)="PBuff","["&amp;VLOOKUP($E286,模型表!$C:Q,13,FALSE)&amp;"]","[]"))</f>
        <v/>
      </c>
      <c r="AA286" t="e">
        <f ca="1">VLOOKUP($B286,基础扩展表!$E:$I,5,FALSE)</f>
        <v>#N/A</v>
      </c>
      <c r="AB286" t="e">
        <f ca="1">VLOOKUP($B286,基础扩展表!$E:$I,4,FALSE)</f>
        <v>#N/A</v>
      </c>
      <c r="AC286" t="e">
        <f ca="1">VLOOKUP($B286,基础表!$E:$T,16,FALSE)</f>
        <v>#N/A</v>
      </c>
      <c r="AD286" t="str">
        <f t="shared" ca="1" si="48"/>
        <v/>
      </c>
      <c r="AE286" t="str">
        <f t="shared" ca="1" si="55"/>
        <v/>
      </c>
      <c r="AF286" t="str">
        <f t="shared" ca="1" si="56"/>
        <v/>
      </c>
      <c r="AH286" t="e">
        <f ca="1">VLOOKUP($B286,基础表!$E:$R,14,FALSE)</f>
        <v>#N/A</v>
      </c>
      <c r="AI286" t="e">
        <f ca="1">VLOOKUP($B286,基础表!$E:$S,13,FALSE)</f>
        <v>#N/A</v>
      </c>
      <c r="AK286" t="e">
        <f ca="1">VLOOKUP($B286,基础表!$E:$H,4,FALSE)</f>
        <v>#N/A</v>
      </c>
      <c r="AN286" s="23" t="e">
        <f t="shared" ca="1" si="49"/>
        <v>#N/A</v>
      </c>
      <c r="AO286" s="23" t="str">
        <f t="shared" ca="1" si="57"/>
        <v/>
      </c>
      <c r="AP286" s="23" t="str">
        <f t="shared" ca="1" si="58"/>
        <v/>
      </c>
      <c r="AR286" t="e">
        <f ca="1">VLOOKUP($B286,基础表!$E:$J,4,FALSE)</f>
        <v>#N/A</v>
      </c>
      <c r="AS286" t="e">
        <f ca="1">VLOOKUP($B286,基础表!$E:$J,5,FALSE)</f>
        <v>#N/A</v>
      </c>
      <c r="AT286" t="e">
        <f ca="1">VLOOKUP($B286,基础表!$E:$J,6,FALSE)</f>
        <v>#N/A</v>
      </c>
      <c r="AU286" t="e">
        <f ca="1">VLOOKUP($B286,基础扩展表!$E:$AG,MATCH(AU$2,基础扩展表!$E$1:$AG$1,0),FALSE)</f>
        <v>#N/A</v>
      </c>
      <c r="AV286" t="e">
        <f ca="1">VLOOKUP($B286,基础扩展表!$E:$AG,MATCH(AV$2,基础扩展表!$E$1:$AG$1,0),FALSE)</f>
        <v>#N/A</v>
      </c>
      <c r="AW286" t="e">
        <f ca="1">VLOOKUP($B286,基础扩展表!$E:$AG,MATCH(AW$2,基础扩展表!$E$1:$AG$1,0),FALSE)</f>
        <v>#N/A</v>
      </c>
      <c r="AX286" t="e">
        <f ca="1">VLOOKUP($B286,基础扩展表!$E:$AG,MATCH(AX$2,基础扩展表!$E$1:$AG$1,0),FALSE)</f>
        <v>#N/A</v>
      </c>
      <c r="AY286" t="e">
        <f ca="1">VLOOKUP($B286,基础扩展表!$E:$AG,MATCH(AY$2,基础扩展表!$E$1:$AG$1,0),FALSE)</f>
        <v>#N/A</v>
      </c>
      <c r="AZ286" t="e">
        <f ca="1">VLOOKUP($B286,基础扩展表!$E:$AG,MATCH(AZ$2,基础扩展表!$E$1:$AG$1,0),FALSE)</f>
        <v>#N/A</v>
      </c>
      <c r="BA286" t="e">
        <f ca="1">VLOOKUP($B286,基础扩展表!$E:$AG,MATCH(BA$2,基础扩展表!$E$1:$AG$1,0),FALSE)</f>
        <v>#N/A</v>
      </c>
      <c r="BB286" t="e">
        <f ca="1">VLOOKUP($B286,基础扩展表!$E:$AG,MATCH(BB$2,基础扩展表!$E$1:$AG$1,0),FALSE)</f>
        <v>#N/A</v>
      </c>
      <c r="BC286" t="e">
        <f ca="1">VLOOKUP($B286,基础扩展表!$E:$AG,MATCH(BC$2,基础扩展表!$E$1:$AG$1,0),FALSE)</f>
        <v>#N/A</v>
      </c>
      <c r="BD286" t="e">
        <f ca="1">VLOOKUP($B286,基础扩展表!$E:$AG,MATCH(BD$2,基础扩展表!$E$1:$AG$1,0),FALSE)</f>
        <v>#N/A</v>
      </c>
      <c r="BE286" t="e">
        <f ca="1">VLOOKUP($B286,基础扩展表!$E:$AG,MATCH(BE$2,基础扩展表!$E$1:$AG$1,0),FALSE)</f>
        <v>#N/A</v>
      </c>
      <c r="BF286" t="e">
        <f ca="1">VLOOKUP($B286,基础扩展表!$E:$AG,MATCH(BF$2,基础扩展表!$E$1:$AG$1,0),FALSE)</f>
        <v>#N/A</v>
      </c>
      <c r="BG286" t="e">
        <f ca="1">VLOOKUP($B286,基础扩展表!$E:$AG,MATCH(BG$2,基础扩展表!$E$1:$AG$1,0),FALSE)</f>
        <v>#N/A</v>
      </c>
      <c r="BH286" t="e">
        <f ca="1">VLOOKUP($B286,基础扩展表!$E:$AG,MATCH(BH$2,基础扩展表!$E$1:$AG$1,0),FALSE)</f>
        <v>#N/A</v>
      </c>
      <c r="BI286" t="e">
        <f ca="1">VLOOKUP($B286,基础扩展表!$E:$AG,MATCH(BI$2,基础扩展表!$E$1:$AG$1,0),FALSE)</f>
        <v>#N/A</v>
      </c>
      <c r="BJ286" t="e">
        <f ca="1">VLOOKUP($B286,基础扩展表!$E:$AG,MATCH(BJ$2,基础扩展表!$E$1:$AG$1,0),FALSE)</f>
        <v>#N/A</v>
      </c>
      <c r="BK286" t="e">
        <f ca="1">VLOOKUP($B286,基础扩展表!$E:$AG,MATCH(BK$2,基础扩展表!$E$1:$AG$1,0),FALSE)</f>
        <v>#N/A</v>
      </c>
      <c r="BL286" t="e">
        <f ca="1">VLOOKUP($B286,基础扩展表!$E:$AG,MATCH(BL$2,基础扩展表!$E$1:$AG$1,0),FALSE)</f>
        <v>#N/A</v>
      </c>
      <c r="BM286" t="e">
        <f ca="1">VLOOKUP($B286,基础扩展表!$E:$AG,MATCH(BM$2,基础扩展表!$E$1:$AG$1,0),FALSE)</f>
        <v>#N/A</v>
      </c>
      <c r="BN286" t="e">
        <f ca="1">VLOOKUP($B286,基础扩展表!$E:$AG,MATCH(BN$2,基础扩展表!$E$1:$AG$1,0),FALSE)</f>
        <v>#N/A</v>
      </c>
      <c r="BO286" t="e">
        <f ca="1">VLOOKUP($B286,基础扩展表!$E:$AG,MATCH(BO$2,基础扩展表!$E$1:$AG$1,0),FALSE)</f>
        <v>#N/A</v>
      </c>
      <c r="BP286" t="e">
        <f ca="1">VLOOKUP($B286,基础扩展表!$E:$AG,MATCH(BP$2,基础扩展表!$E$1:$AG$1,0),FALSE)</f>
        <v>#N/A</v>
      </c>
      <c r="BR286" t="e">
        <f ca="1">VLOOKUP(C286,模型表!D:H,5,FALSE)</f>
        <v>#N/A</v>
      </c>
    </row>
    <row r="287" spans="2:70" x14ac:dyDescent="0.2">
      <c r="B287" t="str">
        <f t="array" aca="1" ref="B287" ca="1">INDEX(基础表!$Y:$Y,SMALL(IF(基础表!$Z:$Z=0,ROW(基础表!$Z:$Z),999),ROW(H281)))&amp;""</f>
        <v/>
      </c>
      <c r="C287" t="e">
        <f ca="1">VLOOKUP(VLOOKUP($B287,基础表!$E:$G,3,FALSE),模型表!$C:$D,2,FALSE)</f>
        <v>#N/A</v>
      </c>
      <c r="E287" t="e">
        <f ca="1">VLOOKUP($B287,基础表!$E:$G,3,FALSE)</f>
        <v>#N/A</v>
      </c>
      <c r="G287" t="e">
        <f ca="1">VLOOKUP($E287,模型表!$C:$G,5,FALSE)</f>
        <v>#N/A</v>
      </c>
      <c r="H287" t="e">
        <f ca="1">VLOOKUP($E287,模型表!$C:$F,4,FALSE)</f>
        <v>#N/A</v>
      </c>
      <c r="I287" t="e">
        <f ca="1">VLOOKUP($E287,模型表!$C:$J,8,FALSE)</f>
        <v>#N/A</v>
      </c>
      <c r="K287" t="str">
        <f t="shared" ca="1" si="50"/>
        <v/>
      </c>
      <c r="L287" t="str">
        <f t="shared" ca="1" si="51"/>
        <v/>
      </c>
      <c r="M287" t="str">
        <f t="shared" ca="1" si="52"/>
        <v/>
      </c>
      <c r="N287" t="str">
        <f t="shared" ca="1" si="53"/>
        <v/>
      </c>
      <c r="O287" t="str">
        <f t="shared" ca="1" si="59"/>
        <v/>
      </c>
      <c r="P287" t="str">
        <f t="shared" ca="1" si="54"/>
        <v/>
      </c>
      <c r="Q287" t="e">
        <f ca="1">VLOOKUP($E287,模型表!$C:$K,9,FALSE)</f>
        <v>#N/A</v>
      </c>
      <c r="S287" t="e">
        <f ca="1">IF(VLOOKUP($E287,模型表!$C:$L,6,FALSE)=0,"",VLOOKUP($E287,模型表!$C:$L,10,FALSE))</f>
        <v>#N/A</v>
      </c>
      <c r="U287" t="e">
        <f ca="1">VLOOKUP($E287,模型表!$C:$Q,11,FALSE)</f>
        <v>#N/A</v>
      </c>
      <c r="Y287" t="e">
        <f ca="1">IF(VLOOKUP($E287,模型表!$C:$N,12,FALSE)="Death",VLOOKUP($E287,模型表!$C:$Q,13,FALSE),"")</f>
        <v>#N/A</v>
      </c>
      <c r="Z287" t="str">
        <f ca="1">IF($B287="","",IF(VLOOKUP($E287,模型表!$C:$O,12,FALSE)="PBuff","["&amp;VLOOKUP($E287,模型表!$C:Q,13,FALSE)&amp;"]","[]"))</f>
        <v/>
      </c>
      <c r="AA287" t="e">
        <f ca="1">VLOOKUP($B287,基础扩展表!$E:$I,5,FALSE)</f>
        <v>#N/A</v>
      </c>
      <c r="AB287" t="e">
        <f ca="1">VLOOKUP($B287,基础扩展表!$E:$I,4,FALSE)</f>
        <v>#N/A</v>
      </c>
      <c r="AC287" t="e">
        <f ca="1">VLOOKUP($B287,基础表!$E:$T,16,FALSE)</f>
        <v>#N/A</v>
      </c>
      <c r="AD287" t="str">
        <f t="shared" ca="1" si="48"/>
        <v/>
      </c>
      <c r="AE287" t="str">
        <f t="shared" ca="1" si="55"/>
        <v/>
      </c>
      <c r="AF287" t="str">
        <f t="shared" ca="1" si="56"/>
        <v/>
      </c>
      <c r="AH287" t="e">
        <f ca="1">VLOOKUP($B287,基础表!$E:$R,14,FALSE)</f>
        <v>#N/A</v>
      </c>
      <c r="AI287" t="e">
        <f ca="1">VLOOKUP($B287,基础表!$E:$S,13,FALSE)</f>
        <v>#N/A</v>
      </c>
      <c r="AK287" t="e">
        <f ca="1">VLOOKUP($B287,基础表!$E:$H,4,FALSE)</f>
        <v>#N/A</v>
      </c>
      <c r="AN287" s="23" t="e">
        <f t="shared" ca="1" si="49"/>
        <v>#N/A</v>
      </c>
      <c r="AO287" s="23" t="str">
        <f t="shared" ca="1" si="57"/>
        <v/>
      </c>
      <c r="AP287" s="23" t="str">
        <f t="shared" ca="1" si="58"/>
        <v/>
      </c>
      <c r="AR287" t="e">
        <f ca="1">VLOOKUP($B287,基础表!$E:$J,4,FALSE)</f>
        <v>#N/A</v>
      </c>
      <c r="AS287" t="e">
        <f ca="1">VLOOKUP($B287,基础表!$E:$J,5,FALSE)</f>
        <v>#N/A</v>
      </c>
      <c r="AT287" t="e">
        <f ca="1">VLOOKUP($B287,基础表!$E:$J,6,FALSE)</f>
        <v>#N/A</v>
      </c>
      <c r="AU287" t="e">
        <f ca="1">VLOOKUP($B287,基础扩展表!$E:$AG,MATCH(AU$2,基础扩展表!$E$1:$AG$1,0),FALSE)</f>
        <v>#N/A</v>
      </c>
      <c r="AV287" t="e">
        <f ca="1">VLOOKUP($B287,基础扩展表!$E:$AG,MATCH(AV$2,基础扩展表!$E$1:$AG$1,0),FALSE)</f>
        <v>#N/A</v>
      </c>
      <c r="AW287" t="e">
        <f ca="1">VLOOKUP($B287,基础扩展表!$E:$AG,MATCH(AW$2,基础扩展表!$E$1:$AG$1,0),FALSE)</f>
        <v>#N/A</v>
      </c>
      <c r="AX287" t="e">
        <f ca="1">VLOOKUP($B287,基础扩展表!$E:$AG,MATCH(AX$2,基础扩展表!$E$1:$AG$1,0),FALSE)</f>
        <v>#N/A</v>
      </c>
      <c r="AY287" t="e">
        <f ca="1">VLOOKUP($B287,基础扩展表!$E:$AG,MATCH(AY$2,基础扩展表!$E$1:$AG$1,0),FALSE)</f>
        <v>#N/A</v>
      </c>
      <c r="AZ287" t="e">
        <f ca="1">VLOOKUP($B287,基础扩展表!$E:$AG,MATCH(AZ$2,基础扩展表!$E$1:$AG$1,0),FALSE)</f>
        <v>#N/A</v>
      </c>
      <c r="BA287" t="e">
        <f ca="1">VLOOKUP($B287,基础扩展表!$E:$AG,MATCH(BA$2,基础扩展表!$E$1:$AG$1,0),FALSE)</f>
        <v>#N/A</v>
      </c>
      <c r="BB287" t="e">
        <f ca="1">VLOOKUP($B287,基础扩展表!$E:$AG,MATCH(BB$2,基础扩展表!$E$1:$AG$1,0),FALSE)</f>
        <v>#N/A</v>
      </c>
      <c r="BC287" t="e">
        <f ca="1">VLOOKUP($B287,基础扩展表!$E:$AG,MATCH(BC$2,基础扩展表!$E$1:$AG$1,0),FALSE)</f>
        <v>#N/A</v>
      </c>
      <c r="BD287" t="e">
        <f ca="1">VLOOKUP($B287,基础扩展表!$E:$AG,MATCH(BD$2,基础扩展表!$E$1:$AG$1,0),FALSE)</f>
        <v>#N/A</v>
      </c>
      <c r="BE287" t="e">
        <f ca="1">VLOOKUP($B287,基础扩展表!$E:$AG,MATCH(BE$2,基础扩展表!$E$1:$AG$1,0),FALSE)</f>
        <v>#N/A</v>
      </c>
      <c r="BF287" t="e">
        <f ca="1">VLOOKUP($B287,基础扩展表!$E:$AG,MATCH(BF$2,基础扩展表!$E$1:$AG$1,0),FALSE)</f>
        <v>#N/A</v>
      </c>
      <c r="BG287" t="e">
        <f ca="1">VLOOKUP($B287,基础扩展表!$E:$AG,MATCH(BG$2,基础扩展表!$E$1:$AG$1,0),FALSE)</f>
        <v>#N/A</v>
      </c>
      <c r="BH287" t="e">
        <f ca="1">VLOOKUP($B287,基础扩展表!$E:$AG,MATCH(BH$2,基础扩展表!$E$1:$AG$1,0),FALSE)</f>
        <v>#N/A</v>
      </c>
      <c r="BI287" t="e">
        <f ca="1">VLOOKUP($B287,基础扩展表!$E:$AG,MATCH(BI$2,基础扩展表!$E$1:$AG$1,0),FALSE)</f>
        <v>#N/A</v>
      </c>
      <c r="BJ287" t="e">
        <f ca="1">VLOOKUP($B287,基础扩展表!$E:$AG,MATCH(BJ$2,基础扩展表!$E$1:$AG$1,0),FALSE)</f>
        <v>#N/A</v>
      </c>
      <c r="BK287" t="e">
        <f ca="1">VLOOKUP($B287,基础扩展表!$E:$AG,MATCH(BK$2,基础扩展表!$E$1:$AG$1,0),FALSE)</f>
        <v>#N/A</v>
      </c>
      <c r="BL287" t="e">
        <f ca="1">VLOOKUP($B287,基础扩展表!$E:$AG,MATCH(BL$2,基础扩展表!$E$1:$AG$1,0),FALSE)</f>
        <v>#N/A</v>
      </c>
      <c r="BM287" t="e">
        <f ca="1">VLOOKUP($B287,基础扩展表!$E:$AG,MATCH(BM$2,基础扩展表!$E$1:$AG$1,0),FALSE)</f>
        <v>#N/A</v>
      </c>
      <c r="BN287" t="e">
        <f ca="1">VLOOKUP($B287,基础扩展表!$E:$AG,MATCH(BN$2,基础扩展表!$E$1:$AG$1,0),FALSE)</f>
        <v>#N/A</v>
      </c>
      <c r="BO287" t="e">
        <f ca="1">VLOOKUP($B287,基础扩展表!$E:$AG,MATCH(BO$2,基础扩展表!$E$1:$AG$1,0),FALSE)</f>
        <v>#N/A</v>
      </c>
      <c r="BP287" t="e">
        <f ca="1">VLOOKUP($B287,基础扩展表!$E:$AG,MATCH(BP$2,基础扩展表!$E$1:$AG$1,0),FALSE)</f>
        <v>#N/A</v>
      </c>
      <c r="BR287" t="e">
        <f ca="1">VLOOKUP(C287,模型表!D:H,5,FALSE)</f>
        <v>#N/A</v>
      </c>
    </row>
    <row r="288" spans="2:70" x14ac:dyDescent="0.2">
      <c r="B288" t="str">
        <f t="array" aca="1" ref="B288" ca="1">INDEX(基础表!$Y:$Y,SMALL(IF(基础表!$Z:$Z=0,ROW(基础表!$Z:$Z),999),ROW(H282)))&amp;""</f>
        <v/>
      </c>
      <c r="C288" t="e">
        <f ca="1">VLOOKUP(VLOOKUP($B288,基础表!$E:$G,3,FALSE),模型表!$C:$D,2,FALSE)</f>
        <v>#N/A</v>
      </c>
      <c r="E288" t="e">
        <f ca="1">VLOOKUP($B288,基础表!$E:$G,3,FALSE)</f>
        <v>#N/A</v>
      </c>
      <c r="G288" t="e">
        <f ca="1">VLOOKUP($E288,模型表!$C:$G,5,FALSE)</f>
        <v>#N/A</v>
      </c>
      <c r="H288" t="e">
        <f ca="1">VLOOKUP($E288,模型表!$C:$F,4,FALSE)</f>
        <v>#N/A</v>
      </c>
      <c r="I288" t="e">
        <f ca="1">VLOOKUP($E288,模型表!$C:$J,8,FALSE)</f>
        <v>#N/A</v>
      </c>
      <c r="K288" t="str">
        <f t="shared" ca="1" si="50"/>
        <v/>
      </c>
      <c r="L288" t="str">
        <f t="shared" ca="1" si="51"/>
        <v/>
      </c>
      <c r="M288" t="str">
        <f t="shared" ca="1" si="52"/>
        <v/>
      </c>
      <c r="N288" t="str">
        <f t="shared" ca="1" si="53"/>
        <v/>
      </c>
      <c r="O288" t="str">
        <f t="shared" ca="1" si="59"/>
        <v/>
      </c>
      <c r="P288" t="str">
        <f t="shared" ca="1" si="54"/>
        <v/>
      </c>
      <c r="Q288" t="e">
        <f ca="1">VLOOKUP($E288,模型表!$C:$K,9,FALSE)</f>
        <v>#N/A</v>
      </c>
      <c r="S288" t="e">
        <f ca="1">IF(VLOOKUP($E288,模型表!$C:$L,6,FALSE)=0,"",VLOOKUP($E288,模型表!$C:$L,10,FALSE))</f>
        <v>#N/A</v>
      </c>
      <c r="U288" t="e">
        <f ca="1">VLOOKUP($E288,模型表!$C:$Q,11,FALSE)</f>
        <v>#N/A</v>
      </c>
      <c r="Y288" t="e">
        <f ca="1">IF(VLOOKUP($E288,模型表!$C:$N,12,FALSE)="Death",VLOOKUP($E288,模型表!$C:$Q,13,FALSE),"")</f>
        <v>#N/A</v>
      </c>
      <c r="Z288" t="str">
        <f ca="1">IF($B288="","",IF(VLOOKUP($E288,模型表!$C:$O,12,FALSE)="PBuff","["&amp;VLOOKUP($E288,模型表!$C:Q,13,FALSE)&amp;"]","[]"))</f>
        <v/>
      </c>
      <c r="AA288" t="e">
        <f ca="1">VLOOKUP($B288,基础扩展表!$E:$I,5,FALSE)</f>
        <v>#N/A</v>
      </c>
      <c r="AB288" t="e">
        <f ca="1">VLOOKUP($B288,基础扩展表!$E:$I,4,FALSE)</f>
        <v>#N/A</v>
      </c>
      <c r="AC288" t="e">
        <f ca="1">VLOOKUP($B288,基础表!$E:$T,16,FALSE)</f>
        <v>#N/A</v>
      </c>
      <c r="AD288" t="str">
        <f t="shared" ca="1" si="48"/>
        <v/>
      </c>
      <c r="AE288" t="str">
        <f t="shared" ca="1" si="55"/>
        <v/>
      </c>
      <c r="AF288" t="str">
        <f t="shared" ca="1" si="56"/>
        <v/>
      </c>
      <c r="AH288" t="e">
        <f ca="1">VLOOKUP($B288,基础表!$E:$R,14,FALSE)</f>
        <v>#N/A</v>
      </c>
      <c r="AI288" t="e">
        <f ca="1">VLOOKUP($B288,基础表!$E:$S,13,FALSE)</f>
        <v>#N/A</v>
      </c>
      <c r="AK288" t="e">
        <f ca="1">VLOOKUP($B288,基础表!$E:$H,4,FALSE)</f>
        <v>#N/A</v>
      </c>
      <c r="AN288" s="23" t="e">
        <f t="shared" ca="1" si="49"/>
        <v>#N/A</v>
      </c>
      <c r="AO288" s="23" t="str">
        <f t="shared" ca="1" si="57"/>
        <v/>
      </c>
      <c r="AP288" s="23" t="str">
        <f t="shared" ca="1" si="58"/>
        <v/>
      </c>
      <c r="AR288" t="e">
        <f ca="1">VLOOKUP($B288,基础表!$E:$J,4,FALSE)</f>
        <v>#N/A</v>
      </c>
      <c r="AS288" t="e">
        <f ca="1">VLOOKUP($B288,基础表!$E:$J,5,FALSE)</f>
        <v>#N/A</v>
      </c>
      <c r="AT288" t="e">
        <f ca="1">VLOOKUP($B288,基础表!$E:$J,6,FALSE)</f>
        <v>#N/A</v>
      </c>
      <c r="AU288" t="e">
        <f ca="1">VLOOKUP($B288,基础扩展表!$E:$AG,MATCH(AU$2,基础扩展表!$E$1:$AG$1,0),FALSE)</f>
        <v>#N/A</v>
      </c>
      <c r="AV288" t="e">
        <f ca="1">VLOOKUP($B288,基础扩展表!$E:$AG,MATCH(AV$2,基础扩展表!$E$1:$AG$1,0),FALSE)</f>
        <v>#N/A</v>
      </c>
      <c r="AW288" t="e">
        <f ca="1">VLOOKUP($B288,基础扩展表!$E:$AG,MATCH(AW$2,基础扩展表!$E$1:$AG$1,0),FALSE)</f>
        <v>#N/A</v>
      </c>
      <c r="AX288" t="e">
        <f ca="1">VLOOKUP($B288,基础扩展表!$E:$AG,MATCH(AX$2,基础扩展表!$E$1:$AG$1,0),FALSE)</f>
        <v>#N/A</v>
      </c>
      <c r="AY288" t="e">
        <f ca="1">VLOOKUP($B288,基础扩展表!$E:$AG,MATCH(AY$2,基础扩展表!$E$1:$AG$1,0),FALSE)</f>
        <v>#N/A</v>
      </c>
      <c r="AZ288" t="e">
        <f ca="1">VLOOKUP($B288,基础扩展表!$E:$AG,MATCH(AZ$2,基础扩展表!$E$1:$AG$1,0),FALSE)</f>
        <v>#N/A</v>
      </c>
      <c r="BA288" t="e">
        <f ca="1">VLOOKUP($B288,基础扩展表!$E:$AG,MATCH(BA$2,基础扩展表!$E$1:$AG$1,0),FALSE)</f>
        <v>#N/A</v>
      </c>
      <c r="BB288" t="e">
        <f ca="1">VLOOKUP($B288,基础扩展表!$E:$AG,MATCH(BB$2,基础扩展表!$E$1:$AG$1,0),FALSE)</f>
        <v>#N/A</v>
      </c>
      <c r="BC288" t="e">
        <f ca="1">VLOOKUP($B288,基础扩展表!$E:$AG,MATCH(BC$2,基础扩展表!$E$1:$AG$1,0),FALSE)</f>
        <v>#N/A</v>
      </c>
      <c r="BD288" t="e">
        <f ca="1">VLOOKUP($B288,基础扩展表!$E:$AG,MATCH(BD$2,基础扩展表!$E$1:$AG$1,0),FALSE)</f>
        <v>#N/A</v>
      </c>
      <c r="BE288" t="e">
        <f ca="1">VLOOKUP($B288,基础扩展表!$E:$AG,MATCH(BE$2,基础扩展表!$E$1:$AG$1,0),FALSE)</f>
        <v>#N/A</v>
      </c>
      <c r="BF288" t="e">
        <f ca="1">VLOOKUP($B288,基础扩展表!$E:$AG,MATCH(BF$2,基础扩展表!$E$1:$AG$1,0),FALSE)</f>
        <v>#N/A</v>
      </c>
      <c r="BG288" t="e">
        <f ca="1">VLOOKUP($B288,基础扩展表!$E:$AG,MATCH(BG$2,基础扩展表!$E$1:$AG$1,0),FALSE)</f>
        <v>#N/A</v>
      </c>
      <c r="BH288" t="e">
        <f ca="1">VLOOKUP($B288,基础扩展表!$E:$AG,MATCH(BH$2,基础扩展表!$E$1:$AG$1,0),FALSE)</f>
        <v>#N/A</v>
      </c>
      <c r="BI288" t="e">
        <f ca="1">VLOOKUP($B288,基础扩展表!$E:$AG,MATCH(BI$2,基础扩展表!$E$1:$AG$1,0),FALSE)</f>
        <v>#N/A</v>
      </c>
      <c r="BJ288" t="e">
        <f ca="1">VLOOKUP($B288,基础扩展表!$E:$AG,MATCH(BJ$2,基础扩展表!$E$1:$AG$1,0),FALSE)</f>
        <v>#N/A</v>
      </c>
      <c r="BK288" t="e">
        <f ca="1">VLOOKUP($B288,基础扩展表!$E:$AG,MATCH(BK$2,基础扩展表!$E$1:$AG$1,0),FALSE)</f>
        <v>#N/A</v>
      </c>
      <c r="BL288" t="e">
        <f ca="1">VLOOKUP($B288,基础扩展表!$E:$AG,MATCH(BL$2,基础扩展表!$E$1:$AG$1,0),FALSE)</f>
        <v>#N/A</v>
      </c>
      <c r="BM288" t="e">
        <f ca="1">VLOOKUP($B288,基础扩展表!$E:$AG,MATCH(BM$2,基础扩展表!$E$1:$AG$1,0),FALSE)</f>
        <v>#N/A</v>
      </c>
      <c r="BN288" t="e">
        <f ca="1">VLOOKUP($B288,基础扩展表!$E:$AG,MATCH(BN$2,基础扩展表!$E$1:$AG$1,0),FALSE)</f>
        <v>#N/A</v>
      </c>
      <c r="BO288" t="e">
        <f ca="1">VLOOKUP($B288,基础扩展表!$E:$AG,MATCH(BO$2,基础扩展表!$E$1:$AG$1,0),FALSE)</f>
        <v>#N/A</v>
      </c>
      <c r="BP288" t="e">
        <f ca="1">VLOOKUP($B288,基础扩展表!$E:$AG,MATCH(BP$2,基础扩展表!$E$1:$AG$1,0),FALSE)</f>
        <v>#N/A</v>
      </c>
      <c r="BR288" t="e">
        <f ca="1">VLOOKUP(C288,模型表!D:H,5,FALSE)</f>
        <v>#N/A</v>
      </c>
    </row>
    <row r="289" spans="2:70" x14ac:dyDescent="0.2">
      <c r="B289" t="str">
        <f t="array" aca="1" ref="B289" ca="1">INDEX(基础表!$Y:$Y,SMALL(IF(基础表!$Z:$Z=0,ROW(基础表!$Z:$Z),999),ROW(H283)))&amp;""</f>
        <v/>
      </c>
      <c r="C289" t="e">
        <f ca="1">VLOOKUP(VLOOKUP($B289,基础表!$E:$G,3,FALSE),模型表!$C:$D,2,FALSE)</f>
        <v>#N/A</v>
      </c>
      <c r="E289" t="e">
        <f ca="1">VLOOKUP($B289,基础表!$E:$G,3,FALSE)</f>
        <v>#N/A</v>
      </c>
      <c r="G289" t="e">
        <f ca="1">VLOOKUP($E289,模型表!$C:$G,5,FALSE)</f>
        <v>#N/A</v>
      </c>
      <c r="H289" t="e">
        <f ca="1">VLOOKUP($E289,模型表!$C:$F,4,FALSE)</f>
        <v>#N/A</v>
      </c>
      <c r="I289" t="e">
        <f ca="1">VLOOKUP($E289,模型表!$C:$J,8,FALSE)</f>
        <v>#N/A</v>
      </c>
      <c r="K289" t="str">
        <f t="shared" ca="1" si="50"/>
        <v/>
      </c>
      <c r="L289" t="str">
        <f t="shared" ca="1" si="51"/>
        <v/>
      </c>
      <c r="M289" t="str">
        <f t="shared" ca="1" si="52"/>
        <v/>
      </c>
      <c r="N289" t="str">
        <f t="shared" ca="1" si="53"/>
        <v/>
      </c>
      <c r="O289" t="str">
        <f t="shared" ca="1" si="59"/>
        <v/>
      </c>
      <c r="P289" t="str">
        <f t="shared" ca="1" si="54"/>
        <v/>
      </c>
      <c r="Q289" t="e">
        <f ca="1">VLOOKUP($E289,模型表!$C:$K,9,FALSE)</f>
        <v>#N/A</v>
      </c>
      <c r="S289" t="e">
        <f ca="1">IF(VLOOKUP($E289,模型表!$C:$L,6,FALSE)=0,"",VLOOKUP($E289,模型表!$C:$L,10,FALSE))</f>
        <v>#N/A</v>
      </c>
      <c r="U289" t="e">
        <f ca="1">VLOOKUP($E289,模型表!$C:$Q,11,FALSE)</f>
        <v>#N/A</v>
      </c>
      <c r="Y289" t="e">
        <f ca="1">IF(VLOOKUP($E289,模型表!$C:$N,12,FALSE)="Death",VLOOKUP($E289,模型表!$C:$Q,13,FALSE),"")</f>
        <v>#N/A</v>
      </c>
      <c r="Z289" t="str">
        <f ca="1">IF($B289="","",IF(VLOOKUP($E289,模型表!$C:$O,12,FALSE)="PBuff","["&amp;VLOOKUP($E289,模型表!$C:Q,13,FALSE)&amp;"]","[]"))</f>
        <v/>
      </c>
      <c r="AA289" t="e">
        <f ca="1">VLOOKUP($B289,基础扩展表!$E:$I,5,FALSE)</f>
        <v>#N/A</v>
      </c>
      <c r="AB289" t="e">
        <f ca="1">VLOOKUP($B289,基础扩展表!$E:$I,4,FALSE)</f>
        <v>#N/A</v>
      </c>
      <c r="AC289" t="e">
        <f ca="1">VLOOKUP($B289,基础表!$E:$T,16,FALSE)</f>
        <v>#N/A</v>
      </c>
      <c r="AD289" t="str">
        <f t="shared" ca="1" si="48"/>
        <v/>
      </c>
      <c r="AE289" t="str">
        <f t="shared" ca="1" si="55"/>
        <v/>
      </c>
      <c r="AF289" t="str">
        <f t="shared" ca="1" si="56"/>
        <v/>
      </c>
      <c r="AH289" t="e">
        <f ca="1">VLOOKUP($B289,基础表!$E:$R,14,FALSE)</f>
        <v>#N/A</v>
      </c>
      <c r="AI289" t="e">
        <f ca="1">VLOOKUP($B289,基础表!$E:$S,13,FALSE)</f>
        <v>#N/A</v>
      </c>
      <c r="AK289" t="e">
        <f ca="1">VLOOKUP($B289,基础表!$E:$H,4,FALSE)</f>
        <v>#N/A</v>
      </c>
      <c r="AN289" s="23" t="e">
        <f t="shared" ca="1" si="49"/>
        <v>#N/A</v>
      </c>
      <c r="AO289" s="23" t="str">
        <f t="shared" ca="1" si="57"/>
        <v/>
      </c>
      <c r="AP289" s="23" t="str">
        <f t="shared" ca="1" si="58"/>
        <v/>
      </c>
      <c r="AR289" t="e">
        <f ca="1">VLOOKUP($B289,基础表!$E:$J,4,FALSE)</f>
        <v>#N/A</v>
      </c>
      <c r="AS289" t="e">
        <f ca="1">VLOOKUP($B289,基础表!$E:$J,5,FALSE)</f>
        <v>#N/A</v>
      </c>
      <c r="AT289" t="e">
        <f ca="1">VLOOKUP($B289,基础表!$E:$J,6,FALSE)</f>
        <v>#N/A</v>
      </c>
      <c r="AU289" t="e">
        <f ca="1">VLOOKUP($B289,基础扩展表!$E:$AG,MATCH(AU$2,基础扩展表!$E$1:$AG$1,0),FALSE)</f>
        <v>#N/A</v>
      </c>
      <c r="AV289" t="e">
        <f ca="1">VLOOKUP($B289,基础扩展表!$E:$AG,MATCH(AV$2,基础扩展表!$E$1:$AG$1,0),FALSE)</f>
        <v>#N/A</v>
      </c>
      <c r="AW289" t="e">
        <f ca="1">VLOOKUP($B289,基础扩展表!$E:$AG,MATCH(AW$2,基础扩展表!$E$1:$AG$1,0),FALSE)</f>
        <v>#N/A</v>
      </c>
      <c r="AX289" t="e">
        <f ca="1">VLOOKUP($B289,基础扩展表!$E:$AG,MATCH(AX$2,基础扩展表!$E$1:$AG$1,0),FALSE)</f>
        <v>#N/A</v>
      </c>
      <c r="AY289" t="e">
        <f ca="1">VLOOKUP($B289,基础扩展表!$E:$AG,MATCH(AY$2,基础扩展表!$E$1:$AG$1,0),FALSE)</f>
        <v>#N/A</v>
      </c>
      <c r="AZ289" t="e">
        <f ca="1">VLOOKUP($B289,基础扩展表!$E:$AG,MATCH(AZ$2,基础扩展表!$E$1:$AG$1,0),FALSE)</f>
        <v>#N/A</v>
      </c>
      <c r="BA289" t="e">
        <f ca="1">VLOOKUP($B289,基础扩展表!$E:$AG,MATCH(BA$2,基础扩展表!$E$1:$AG$1,0),FALSE)</f>
        <v>#N/A</v>
      </c>
      <c r="BB289" t="e">
        <f ca="1">VLOOKUP($B289,基础扩展表!$E:$AG,MATCH(BB$2,基础扩展表!$E$1:$AG$1,0),FALSE)</f>
        <v>#N/A</v>
      </c>
      <c r="BC289" t="e">
        <f ca="1">VLOOKUP($B289,基础扩展表!$E:$AG,MATCH(BC$2,基础扩展表!$E$1:$AG$1,0),FALSE)</f>
        <v>#N/A</v>
      </c>
      <c r="BD289" t="e">
        <f ca="1">VLOOKUP($B289,基础扩展表!$E:$AG,MATCH(BD$2,基础扩展表!$E$1:$AG$1,0),FALSE)</f>
        <v>#N/A</v>
      </c>
      <c r="BE289" t="e">
        <f ca="1">VLOOKUP($B289,基础扩展表!$E:$AG,MATCH(BE$2,基础扩展表!$E$1:$AG$1,0),FALSE)</f>
        <v>#N/A</v>
      </c>
      <c r="BF289" t="e">
        <f ca="1">VLOOKUP($B289,基础扩展表!$E:$AG,MATCH(BF$2,基础扩展表!$E$1:$AG$1,0),FALSE)</f>
        <v>#N/A</v>
      </c>
      <c r="BG289" t="e">
        <f ca="1">VLOOKUP($B289,基础扩展表!$E:$AG,MATCH(BG$2,基础扩展表!$E$1:$AG$1,0),FALSE)</f>
        <v>#N/A</v>
      </c>
      <c r="BH289" t="e">
        <f ca="1">VLOOKUP($B289,基础扩展表!$E:$AG,MATCH(BH$2,基础扩展表!$E$1:$AG$1,0),FALSE)</f>
        <v>#N/A</v>
      </c>
      <c r="BI289" t="e">
        <f ca="1">VLOOKUP($B289,基础扩展表!$E:$AG,MATCH(BI$2,基础扩展表!$E$1:$AG$1,0),FALSE)</f>
        <v>#N/A</v>
      </c>
      <c r="BJ289" t="e">
        <f ca="1">VLOOKUP($B289,基础扩展表!$E:$AG,MATCH(BJ$2,基础扩展表!$E$1:$AG$1,0),FALSE)</f>
        <v>#N/A</v>
      </c>
      <c r="BK289" t="e">
        <f ca="1">VLOOKUP($B289,基础扩展表!$E:$AG,MATCH(BK$2,基础扩展表!$E$1:$AG$1,0),FALSE)</f>
        <v>#N/A</v>
      </c>
      <c r="BL289" t="e">
        <f ca="1">VLOOKUP($B289,基础扩展表!$E:$AG,MATCH(BL$2,基础扩展表!$E$1:$AG$1,0),FALSE)</f>
        <v>#N/A</v>
      </c>
      <c r="BM289" t="e">
        <f ca="1">VLOOKUP($B289,基础扩展表!$E:$AG,MATCH(BM$2,基础扩展表!$E$1:$AG$1,0),FALSE)</f>
        <v>#N/A</v>
      </c>
      <c r="BN289" t="e">
        <f ca="1">VLOOKUP($B289,基础扩展表!$E:$AG,MATCH(BN$2,基础扩展表!$E$1:$AG$1,0),FALSE)</f>
        <v>#N/A</v>
      </c>
      <c r="BO289" t="e">
        <f ca="1">VLOOKUP($B289,基础扩展表!$E:$AG,MATCH(BO$2,基础扩展表!$E$1:$AG$1,0),FALSE)</f>
        <v>#N/A</v>
      </c>
      <c r="BP289" t="e">
        <f ca="1">VLOOKUP($B289,基础扩展表!$E:$AG,MATCH(BP$2,基础扩展表!$E$1:$AG$1,0),FALSE)</f>
        <v>#N/A</v>
      </c>
      <c r="BR289" t="e">
        <f ca="1">VLOOKUP(C289,模型表!D:H,5,FALSE)</f>
        <v>#N/A</v>
      </c>
    </row>
    <row r="290" spans="2:70" x14ac:dyDescent="0.2">
      <c r="B290" t="str">
        <f t="array" aca="1" ref="B290" ca="1">INDEX(基础表!$Y:$Y,SMALL(IF(基础表!$Z:$Z=0,ROW(基础表!$Z:$Z),999),ROW(H284)))&amp;""</f>
        <v/>
      </c>
      <c r="C290" t="e">
        <f ca="1">VLOOKUP(VLOOKUP($B290,基础表!$E:$G,3,FALSE),模型表!$C:$D,2,FALSE)</f>
        <v>#N/A</v>
      </c>
      <c r="E290" t="e">
        <f ca="1">VLOOKUP($B290,基础表!$E:$G,3,FALSE)</f>
        <v>#N/A</v>
      </c>
      <c r="G290" t="e">
        <f ca="1">VLOOKUP($E290,模型表!$C:$G,5,FALSE)</f>
        <v>#N/A</v>
      </c>
      <c r="H290" t="e">
        <f ca="1">VLOOKUP($E290,模型表!$C:$F,4,FALSE)</f>
        <v>#N/A</v>
      </c>
      <c r="I290" t="e">
        <f ca="1">VLOOKUP($E290,模型表!$C:$J,8,FALSE)</f>
        <v>#N/A</v>
      </c>
      <c r="K290" t="str">
        <f t="shared" ca="1" si="50"/>
        <v/>
      </c>
      <c r="L290" t="str">
        <f t="shared" ca="1" si="51"/>
        <v/>
      </c>
      <c r="M290" t="str">
        <f t="shared" ca="1" si="52"/>
        <v/>
      </c>
      <c r="N290" t="str">
        <f t="shared" ca="1" si="53"/>
        <v/>
      </c>
      <c r="O290" t="str">
        <f t="shared" ca="1" si="59"/>
        <v/>
      </c>
      <c r="P290" t="str">
        <f t="shared" ca="1" si="54"/>
        <v/>
      </c>
      <c r="Q290" t="e">
        <f ca="1">VLOOKUP($E290,模型表!$C:$K,9,FALSE)</f>
        <v>#N/A</v>
      </c>
      <c r="S290" t="e">
        <f ca="1">IF(VLOOKUP($E290,模型表!$C:$L,6,FALSE)=0,"",VLOOKUP($E290,模型表!$C:$L,10,FALSE))</f>
        <v>#N/A</v>
      </c>
      <c r="U290" t="e">
        <f ca="1">VLOOKUP($E290,模型表!$C:$Q,11,FALSE)</f>
        <v>#N/A</v>
      </c>
      <c r="Y290" t="e">
        <f ca="1">IF(VLOOKUP($E290,模型表!$C:$N,12,FALSE)="Death",VLOOKUP($E290,模型表!$C:$Q,13,FALSE),"")</f>
        <v>#N/A</v>
      </c>
      <c r="Z290" t="str">
        <f ca="1">IF($B290="","",IF(VLOOKUP($E290,模型表!$C:$O,12,FALSE)="PBuff","["&amp;VLOOKUP($E290,模型表!$C:Q,13,FALSE)&amp;"]","[]"))</f>
        <v/>
      </c>
      <c r="AA290" t="e">
        <f ca="1">VLOOKUP($B290,基础扩展表!$E:$I,5,FALSE)</f>
        <v>#N/A</v>
      </c>
      <c r="AB290" t="e">
        <f ca="1">VLOOKUP($B290,基础扩展表!$E:$I,4,FALSE)</f>
        <v>#N/A</v>
      </c>
      <c r="AC290" t="e">
        <f ca="1">VLOOKUP($B290,基础表!$E:$T,16,FALSE)</f>
        <v>#N/A</v>
      </c>
      <c r="AD290" t="str">
        <f t="shared" ca="1" si="48"/>
        <v/>
      </c>
      <c r="AE290" t="str">
        <f t="shared" ca="1" si="55"/>
        <v/>
      </c>
      <c r="AF290" t="str">
        <f t="shared" ca="1" si="56"/>
        <v/>
      </c>
      <c r="AH290" t="e">
        <f ca="1">VLOOKUP($B290,基础表!$E:$R,14,FALSE)</f>
        <v>#N/A</v>
      </c>
      <c r="AI290" t="e">
        <f ca="1">VLOOKUP($B290,基础表!$E:$S,13,FALSE)</f>
        <v>#N/A</v>
      </c>
      <c r="AK290" t="e">
        <f ca="1">VLOOKUP($B290,基础表!$E:$H,4,FALSE)</f>
        <v>#N/A</v>
      </c>
      <c r="AN290" s="23" t="e">
        <f t="shared" ca="1" si="49"/>
        <v>#N/A</v>
      </c>
      <c r="AO290" s="23" t="str">
        <f t="shared" ca="1" si="57"/>
        <v/>
      </c>
      <c r="AP290" s="23" t="str">
        <f t="shared" ca="1" si="58"/>
        <v/>
      </c>
      <c r="AR290" t="e">
        <f ca="1">VLOOKUP($B290,基础表!$E:$J,4,FALSE)</f>
        <v>#N/A</v>
      </c>
      <c r="AS290" t="e">
        <f ca="1">VLOOKUP($B290,基础表!$E:$J,5,FALSE)</f>
        <v>#N/A</v>
      </c>
      <c r="AT290" t="e">
        <f ca="1">VLOOKUP($B290,基础表!$E:$J,6,FALSE)</f>
        <v>#N/A</v>
      </c>
      <c r="AU290" t="e">
        <f ca="1">VLOOKUP($B290,基础扩展表!$E:$AG,MATCH(AU$2,基础扩展表!$E$1:$AG$1,0),FALSE)</f>
        <v>#N/A</v>
      </c>
      <c r="AV290" t="e">
        <f ca="1">VLOOKUP($B290,基础扩展表!$E:$AG,MATCH(AV$2,基础扩展表!$E$1:$AG$1,0),FALSE)</f>
        <v>#N/A</v>
      </c>
      <c r="AW290" t="e">
        <f ca="1">VLOOKUP($B290,基础扩展表!$E:$AG,MATCH(AW$2,基础扩展表!$E$1:$AG$1,0),FALSE)</f>
        <v>#N/A</v>
      </c>
      <c r="AX290" t="e">
        <f ca="1">VLOOKUP($B290,基础扩展表!$E:$AG,MATCH(AX$2,基础扩展表!$E$1:$AG$1,0),FALSE)</f>
        <v>#N/A</v>
      </c>
      <c r="AY290" t="e">
        <f ca="1">VLOOKUP($B290,基础扩展表!$E:$AG,MATCH(AY$2,基础扩展表!$E$1:$AG$1,0),FALSE)</f>
        <v>#N/A</v>
      </c>
      <c r="AZ290" t="e">
        <f ca="1">VLOOKUP($B290,基础扩展表!$E:$AG,MATCH(AZ$2,基础扩展表!$E$1:$AG$1,0),FALSE)</f>
        <v>#N/A</v>
      </c>
      <c r="BA290" t="e">
        <f ca="1">VLOOKUP($B290,基础扩展表!$E:$AG,MATCH(BA$2,基础扩展表!$E$1:$AG$1,0),FALSE)</f>
        <v>#N/A</v>
      </c>
      <c r="BB290" t="e">
        <f ca="1">VLOOKUP($B290,基础扩展表!$E:$AG,MATCH(BB$2,基础扩展表!$E$1:$AG$1,0),FALSE)</f>
        <v>#N/A</v>
      </c>
      <c r="BC290" t="e">
        <f ca="1">VLOOKUP($B290,基础扩展表!$E:$AG,MATCH(BC$2,基础扩展表!$E$1:$AG$1,0),FALSE)</f>
        <v>#N/A</v>
      </c>
      <c r="BD290" t="e">
        <f ca="1">VLOOKUP($B290,基础扩展表!$E:$AG,MATCH(BD$2,基础扩展表!$E$1:$AG$1,0),FALSE)</f>
        <v>#N/A</v>
      </c>
      <c r="BE290" t="e">
        <f ca="1">VLOOKUP($B290,基础扩展表!$E:$AG,MATCH(BE$2,基础扩展表!$E$1:$AG$1,0),FALSE)</f>
        <v>#N/A</v>
      </c>
      <c r="BF290" t="e">
        <f ca="1">VLOOKUP($B290,基础扩展表!$E:$AG,MATCH(BF$2,基础扩展表!$E$1:$AG$1,0),FALSE)</f>
        <v>#N/A</v>
      </c>
      <c r="BG290" t="e">
        <f ca="1">VLOOKUP($B290,基础扩展表!$E:$AG,MATCH(BG$2,基础扩展表!$E$1:$AG$1,0),FALSE)</f>
        <v>#N/A</v>
      </c>
      <c r="BH290" t="e">
        <f ca="1">VLOOKUP($B290,基础扩展表!$E:$AG,MATCH(BH$2,基础扩展表!$E$1:$AG$1,0),FALSE)</f>
        <v>#N/A</v>
      </c>
      <c r="BI290" t="e">
        <f ca="1">VLOOKUP($B290,基础扩展表!$E:$AG,MATCH(BI$2,基础扩展表!$E$1:$AG$1,0),FALSE)</f>
        <v>#N/A</v>
      </c>
      <c r="BJ290" t="e">
        <f ca="1">VLOOKUP($B290,基础扩展表!$E:$AG,MATCH(BJ$2,基础扩展表!$E$1:$AG$1,0),FALSE)</f>
        <v>#N/A</v>
      </c>
      <c r="BK290" t="e">
        <f ca="1">VLOOKUP($B290,基础扩展表!$E:$AG,MATCH(BK$2,基础扩展表!$E$1:$AG$1,0),FALSE)</f>
        <v>#N/A</v>
      </c>
      <c r="BL290" t="e">
        <f ca="1">VLOOKUP($B290,基础扩展表!$E:$AG,MATCH(BL$2,基础扩展表!$E$1:$AG$1,0),FALSE)</f>
        <v>#N/A</v>
      </c>
      <c r="BM290" t="e">
        <f ca="1">VLOOKUP($B290,基础扩展表!$E:$AG,MATCH(BM$2,基础扩展表!$E$1:$AG$1,0),FALSE)</f>
        <v>#N/A</v>
      </c>
      <c r="BN290" t="e">
        <f ca="1">VLOOKUP($B290,基础扩展表!$E:$AG,MATCH(BN$2,基础扩展表!$E$1:$AG$1,0),FALSE)</f>
        <v>#N/A</v>
      </c>
      <c r="BO290" t="e">
        <f ca="1">VLOOKUP($B290,基础扩展表!$E:$AG,MATCH(BO$2,基础扩展表!$E$1:$AG$1,0),FALSE)</f>
        <v>#N/A</v>
      </c>
      <c r="BP290" t="e">
        <f ca="1">VLOOKUP($B290,基础扩展表!$E:$AG,MATCH(BP$2,基础扩展表!$E$1:$AG$1,0),FALSE)</f>
        <v>#N/A</v>
      </c>
      <c r="BR290" t="e">
        <f ca="1">VLOOKUP(C290,模型表!D:H,5,FALSE)</f>
        <v>#N/A</v>
      </c>
    </row>
    <row r="291" spans="2:70" x14ac:dyDescent="0.2">
      <c r="B291" t="str">
        <f t="array" aca="1" ref="B291" ca="1">INDEX(基础表!$Y:$Y,SMALL(IF(基础表!$Z:$Z=0,ROW(基础表!$Z:$Z),999),ROW(H285)))&amp;""</f>
        <v/>
      </c>
      <c r="C291" t="e">
        <f ca="1">VLOOKUP(VLOOKUP($B291,基础表!$E:$G,3,FALSE),模型表!$C:$D,2,FALSE)</f>
        <v>#N/A</v>
      </c>
      <c r="E291" t="e">
        <f ca="1">VLOOKUP($B291,基础表!$E:$G,3,FALSE)</f>
        <v>#N/A</v>
      </c>
      <c r="G291" t="e">
        <f ca="1">VLOOKUP($E291,模型表!$C:$G,5,FALSE)</f>
        <v>#N/A</v>
      </c>
      <c r="H291" t="e">
        <f ca="1">VLOOKUP($E291,模型表!$C:$F,4,FALSE)</f>
        <v>#N/A</v>
      </c>
      <c r="I291" t="e">
        <f ca="1">VLOOKUP($E291,模型表!$C:$J,8,FALSE)</f>
        <v>#N/A</v>
      </c>
      <c r="K291" t="str">
        <f t="shared" ca="1" si="50"/>
        <v/>
      </c>
      <c r="L291" t="str">
        <f t="shared" ca="1" si="51"/>
        <v/>
      </c>
      <c r="M291" t="str">
        <f t="shared" ca="1" si="52"/>
        <v/>
      </c>
      <c r="N291" t="str">
        <f t="shared" ca="1" si="53"/>
        <v/>
      </c>
      <c r="O291" t="str">
        <f t="shared" ca="1" si="59"/>
        <v/>
      </c>
      <c r="P291" t="str">
        <f t="shared" ca="1" si="54"/>
        <v/>
      </c>
      <c r="Q291" t="e">
        <f ca="1">VLOOKUP($E291,模型表!$C:$K,9,FALSE)</f>
        <v>#N/A</v>
      </c>
      <c r="S291" t="e">
        <f ca="1">IF(VLOOKUP($E291,模型表!$C:$L,6,FALSE)=0,"",VLOOKUP($E291,模型表!$C:$L,10,FALSE))</f>
        <v>#N/A</v>
      </c>
      <c r="U291" t="e">
        <f ca="1">VLOOKUP($E291,模型表!$C:$Q,11,FALSE)</f>
        <v>#N/A</v>
      </c>
      <c r="Y291" t="e">
        <f ca="1">IF(VLOOKUP($E291,模型表!$C:$N,12,FALSE)="Death",VLOOKUP($E291,模型表!$C:$Q,13,FALSE),"")</f>
        <v>#N/A</v>
      </c>
      <c r="Z291" t="str">
        <f ca="1">IF($B291="","",IF(VLOOKUP($E291,模型表!$C:$O,12,FALSE)="PBuff","["&amp;VLOOKUP($E291,模型表!$C:Q,13,FALSE)&amp;"]","[]"))</f>
        <v/>
      </c>
      <c r="AA291" t="e">
        <f ca="1">VLOOKUP($B291,基础扩展表!$E:$I,5,FALSE)</f>
        <v>#N/A</v>
      </c>
      <c r="AB291" t="e">
        <f ca="1">VLOOKUP($B291,基础扩展表!$E:$I,4,FALSE)</f>
        <v>#N/A</v>
      </c>
      <c r="AC291" t="e">
        <f ca="1">VLOOKUP($B291,基础表!$E:$T,16,FALSE)</f>
        <v>#N/A</v>
      </c>
      <c r="AD291" t="str">
        <f t="shared" ca="1" si="48"/>
        <v/>
      </c>
      <c r="AE291" t="str">
        <f t="shared" ca="1" si="55"/>
        <v/>
      </c>
      <c r="AF291" t="str">
        <f t="shared" ca="1" si="56"/>
        <v/>
      </c>
      <c r="AH291" t="e">
        <f ca="1">VLOOKUP($B291,基础表!$E:$R,14,FALSE)</f>
        <v>#N/A</v>
      </c>
      <c r="AI291" t="e">
        <f ca="1">VLOOKUP($B291,基础表!$E:$S,13,FALSE)</f>
        <v>#N/A</v>
      </c>
      <c r="AK291" t="e">
        <f ca="1">VLOOKUP($B291,基础表!$E:$H,4,FALSE)</f>
        <v>#N/A</v>
      </c>
      <c r="AN291" s="23" t="e">
        <f t="shared" ca="1" si="49"/>
        <v>#N/A</v>
      </c>
      <c r="AO291" s="23" t="str">
        <f t="shared" ca="1" si="57"/>
        <v/>
      </c>
      <c r="AP291" s="23" t="str">
        <f t="shared" ca="1" si="58"/>
        <v/>
      </c>
      <c r="AR291" t="e">
        <f ca="1">VLOOKUP($B291,基础表!$E:$J,4,FALSE)</f>
        <v>#N/A</v>
      </c>
      <c r="AS291" t="e">
        <f ca="1">VLOOKUP($B291,基础表!$E:$J,5,FALSE)</f>
        <v>#N/A</v>
      </c>
      <c r="AT291" t="e">
        <f ca="1">VLOOKUP($B291,基础表!$E:$J,6,FALSE)</f>
        <v>#N/A</v>
      </c>
      <c r="AU291" t="e">
        <f ca="1">VLOOKUP($B291,基础扩展表!$E:$AG,MATCH(AU$2,基础扩展表!$E$1:$AG$1,0),FALSE)</f>
        <v>#N/A</v>
      </c>
      <c r="AV291" t="e">
        <f ca="1">VLOOKUP($B291,基础扩展表!$E:$AG,MATCH(AV$2,基础扩展表!$E$1:$AG$1,0),FALSE)</f>
        <v>#N/A</v>
      </c>
      <c r="AW291" t="e">
        <f ca="1">VLOOKUP($B291,基础扩展表!$E:$AG,MATCH(AW$2,基础扩展表!$E$1:$AG$1,0),FALSE)</f>
        <v>#N/A</v>
      </c>
      <c r="AX291" t="e">
        <f ca="1">VLOOKUP($B291,基础扩展表!$E:$AG,MATCH(AX$2,基础扩展表!$E$1:$AG$1,0),FALSE)</f>
        <v>#N/A</v>
      </c>
      <c r="AY291" t="e">
        <f ca="1">VLOOKUP($B291,基础扩展表!$E:$AG,MATCH(AY$2,基础扩展表!$E$1:$AG$1,0),FALSE)</f>
        <v>#N/A</v>
      </c>
      <c r="AZ291" t="e">
        <f ca="1">VLOOKUP($B291,基础扩展表!$E:$AG,MATCH(AZ$2,基础扩展表!$E$1:$AG$1,0),FALSE)</f>
        <v>#N/A</v>
      </c>
      <c r="BA291" t="e">
        <f ca="1">VLOOKUP($B291,基础扩展表!$E:$AG,MATCH(BA$2,基础扩展表!$E$1:$AG$1,0),FALSE)</f>
        <v>#N/A</v>
      </c>
      <c r="BB291" t="e">
        <f ca="1">VLOOKUP($B291,基础扩展表!$E:$AG,MATCH(BB$2,基础扩展表!$E$1:$AG$1,0),FALSE)</f>
        <v>#N/A</v>
      </c>
      <c r="BC291" t="e">
        <f ca="1">VLOOKUP($B291,基础扩展表!$E:$AG,MATCH(BC$2,基础扩展表!$E$1:$AG$1,0),FALSE)</f>
        <v>#N/A</v>
      </c>
      <c r="BD291" t="e">
        <f ca="1">VLOOKUP($B291,基础扩展表!$E:$AG,MATCH(BD$2,基础扩展表!$E$1:$AG$1,0),FALSE)</f>
        <v>#N/A</v>
      </c>
      <c r="BE291" t="e">
        <f ca="1">VLOOKUP($B291,基础扩展表!$E:$AG,MATCH(BE$2,基础扩展表!$E$1:$AG$1,0),FALSE)</f>
        <v>#N/A</v>
      </c>
      <c r="BF291" t="e">
        <f ca="1">VLOOKUP($B291,基础扩展表!$E:$AG,MATCH(BF$2,基础扩展表!$E$1:$AG$1,0),FALSE)</f>
        <v>#N/A</v>
      </c>
      <c r="BG291" t="e">
        <f ca="1">VLOOKUP($B291,基础扩展表!$E:$AG,MATCH(BG$2,基础扩展表!$E$1:$AG$1,0),FALSE)</f>
        <v>#N/A</v>
      </c>
      <c r="BH291" t="e">
        <f ca="1">VLOOKUP($B291,基础扩展表!$E:$AG,MATCH(BH$2,基础扩展表!$E$1:$AG$1,0),FALSE)</f>
        <v>#N/A</v>
      </c>
      <c r="BI291" t="e">
        <f ca="1">VLOOKUP($B291,基础扩展表!$E:$AG,MATCH(BI$2,基础扩展表!$E$1:$AG$1,0),FALSE)</f>
        <v>#N/A</v>
      </c>
      <c r="BJ291" t="e">
        <f ca="1">VLOOKUP($B291,基础扩展表!$E:$AG,MATCH(BJ$2,基础扩展表!$E$1:$AG$1,0),FALSE)</f>
        <v>#N/A</v>
      </c>
      <c r="BK291" t="e">
        <f ca="1">VLOOKUP($B291,基础扩展表!$E:$AG,MATCH(BK$2,基础扩展表!$E$1:$AG$1,0),FALSE)</f>
        <v>#N/A</v>
      </c>
      <c r="BL291" t="e">
        <f ca="1">VLOOKUP($B291,基础扩展表!$E:$AG,MATCH(BL$2,基础扩展表!$E$1:$AG$1,0),FALSE)</f>
        <v>#N/A</v>
      </c>
      <c r="BM291" t="e">
        <f ca="1">VLOOKUP($B291,基础扩展表!$E:$AG,MATCH(BM$2,基础扩展表!$E$1:$AG$1,0),FALSE)</f>
        <v>#N/A</v>
      </c>
      <c r="BN291" t="e">
        <f ca="1">VLOOKUP($B291,基础扩展表!$E:$AG,MATCH(BN$2,基础扩展表!$E$1:$AG$1,0),FALSE)</f>
        <v>#N/A</v>
      </c>
      <c r="BO291" t="e">
        <f ca="1">VLOOKUP($B291,基础扩展表!$E:$AG,MATCH(BO$2,基础扩展表!$E$1:$AG$1,0),FALSE)</f>
        <v>#N/A</v>
      </c>
      <c r="BP291" t="e">
        <f ca="1">VLOOKUP($B291,基础扩展表!$E:$AG,MATCH(BP$2,基础扩展表!$E$1:$AG$1,0),FALSE)</f>
        <v>#N/A</v>
      </c>
      <c r="BR291" t="e">
        <f ca="1">VLOOKUP(C291,模型表!D:H,5,FALSE)</f>
        <v>#N/A</v>
      </c>
    </row>
    <row r="292" spans="2:70" x14ac:dyDescent="0.2">
      <c r="B292" t="str">
        <f t="array" aca="1" ref="B292" ca="1">INDEX(基础表!$Y:$Y,SMALL(IF(基础表!$Z:$Z=0,ROW(基础表!$Z:$Z),999),ROW(H286)))&amp;""</f>
        <v/>
      </c>
      <c r="C292" t="e">
        <f ca="1">VLOOKUP(VLOOKUP($B292,基础表!$E:$G,3,FALSE),模型表!$C:$D,2,FALSE)</f>
        <v>#N/A</v>
      </c>
      <c r="E292" t="e">
        <f ca="1">VLOOKUP($B292,基础表!$E:$G,3,FALSE)</f>
        <v>#N/A</v>
      </c>
      <c r="G292" t="e">
        <f ca="1">VLOOKUP($E292,模型表!$C:$G,5,FALSE)</f>
        <v>#N/A</v>
      </c>
      <c r="H292" t="e">
        <f ca="1">VLOOKUP($E292,模型表!$C:$F,4,FALSE)</f>
        <v>#N/A</v>
      </c>
      <c r="I292" t="e">
        <f ca="1">VLOOKUP($E292,模型表!$C:$J,8,FALSE)</f>
        <v>#N/A</v>
      </c>
      <c r="K292" t="str">
        <f t="shared" ca="1" si="50"/>
        <v/>
      </c>
      <c r="L292" t="str">
        <f t="shared" ca="1" si="51"/>
        <v/>
      </c>
      <c r="M292" t="str">
        <f t="shared" ca="1" si="52"/>
        <v/>
      </c>
      <c r="N292" t="str">
        <f t="shared" ca="1" si="53"/>
        <v/>
      </c>
      <c r="O292" t="str">
        <f t="shared" ca="1" si="59"/>
        <v/>
      </c>
      <c r="P292" t="str">
        <f t="shared" ca="1" si="54"/>
        <v/>
      </c>
      <c r="Q292" t="e">
        <f ca="1">VLOOKUP($E292,模型表!$C:$K,9,FALSE)</f>
        <v>#N/A</v>
      </c>
      <c r="S292" t="e">
        <f ca="1">IF(VLOOKUP($E292,模型表!$C:$L,6,FALSE)=0,"",VLOOKUP($E292,模型表!$C:$L,10,FALSE))</f>
        <v>#N/A</v>
      </c>
      <c r="U292" t="e">
        <f ca="1">VLOOKUP($E292,模型表!$C:$Q,11,FALSE)</f>
        <v>#N/A</v>
      </c>
      <c r="Y292" t="e">
        <f ca="1">IF(VLOOKUP($E292,模型表!$C:$N,12,FALSE)="Death",VLOOKUP($E292,模型表!$C:$Q,13,FALSE),"")</f>
        <v>#N/A</v>
      </c>
      <c r="Z292" t="str">
        <f ca="1">IF($B292="","",IF(VLOOKUP($E292,模型表!$C:$O,12,FALSE)="PBuff","["&amp;VLOOKUP($E292,模型表!$C:Q,13,FALSE)&amp;"]","[]"))</f>
        <v/>
      </c>
      <c r="AA292" t="e">
        <f ca="1">VLOOKUP($B292,基础扩展表!$E:$I,5,FALSE)</f>
        <v>#N/A</v>
      </c>
      <c r="AB292" t="e">
        <f ca="1">VLOOKUP($B292,基础扩展表!$E:$I,4,FALSE)</f>
        <v>#N/A</v>
      </c>
      <c r="AC292" t="e">
        <f ca="1">VLOOKUP($B292,基础表!$E:$T,16,FALSE)</f>
        <v>#N/A</v>
      </c>
      <c r="AD292" t="str">
        <f t="shared" ca="1" si="48"/>
        <v/>
      </c>
      <c r="AE292" t="str">
        <f t="shared" ca="1" si="55"/>
        <v/>
      </c>
      <c r="AF292" t="str">
        <f t="shared" ca="1" si="56"/>
        <v/>
      </c>
      <c r="AH292" t="e">
        <f ca="1">VLOOKUP($B292,基础表!$E:$R,14,FALSE)</f>
        <v>#N/A</v>
      </c>
      <c r="AI292" t="e">
        <f ca="1">VLOOKUP($B292,基础表!$E:$S,13,FALSE)</f>
        <v>#N/A</v>
      </c>
      <c r="AK292" t="e">
        <f ca="1">VLOOKUP($B292,基础表!$E:$H,4,FALSE)</f>
        <v>#N/A</v>
      </c>
      <c r="AN292" s="23" t="e">
        <f t="shared" ca="1" si="49"/>
        <v>#N/A</v>
      </c>
      <c r="AO292" s="23" t="str">
        <f t="shared" ca="1" si="57"/>
        <v/>
      </c>
      <c r="AP292" s="23" t="str">
        <f t="shared" ca="1" si="58"/>
        <v/>
      </c>
      <c r="AR292" t="e">
        <f ca="1">VLOOKUP($B292,基础表!$E:$J,4,FALSE)</f>
        <v>#N/A</v>
      </c>
      <c r="AS292" t="e">
        <f ca="1">VLOOKUP($B292,基础表!$E:$J,5,FALSE)</f>
        <v>#N/A</v>
      </c>
      <c r="AT292" t="e">
        <f ca="1">VLOOKUP($B292,基础表!$E:$J,6,FALSE)</f>
        <v>#N/A</v>
      </c>
      <c r="AU292" t="e">
        <f ca="1">VLOOKUP($B292,基础扩展表!$E:$AG,MATCH(AU$2,基础扩展表!$E$1:$AG$1,0),FALSE)</f>
        <v>#N/A</v>
      </c>
      <c r="AV292" t="e">
        <f ca="1">VLOOKUP($B292,基础扩展表!$E:$AG,MATCH(AV$2,基础扩展表!$E$1:$AG$1,0),FALSE)</f>
        <v>#N/A</v>
      </c>
      <c r="AW292" t="e">
        <f ca="1">VLOOKUP($B292,基础扩展表!$E:$AG,MATCH(AW$2,基础扩展表!$E$1:$AG$1,0),FALSE)</f>
        <v>#N/A</v>
      </c>
      <c r="AX292" t="e">
        <f ca="1">VLOOKUP($B292,基础扩展表!$E:$AG,MATCH(AX$2,基础扩展表!$E$1:$AG$1,0),FALSE)</f>
        <v>#N/A</v>
      </c>
      <c r="AY292" t="e">
        <f ca="1">VLOOKUP($B292,基础扩展表!$E:$AG,MATCH(AY$2,基础扩展表!$E$1:$AG$1,0),FALSE)</f>
        <v>#N/A</v>
      </c>
      <c r="AZ292" t="e">
        <f ca="1">VLOOKUP($B292,基础扩展表!$E:$AG,MATCH(AZ$2,基础扩展表!$E$1:$AG$1,0),FALSE)</f>
        <v>#N/A</v>
      </c>
      <c r="BA292" t="e">
        <f ca="1">VLOOKUP($B292,基础扩展表!$E:$AG,MATCH(BA$2,基础扩展表!$E$1:$AG$1,0),FALSE)</f>
        <v>#N/A</v>
      </c>
      <c r="BB292" t="e">
        <f ca="1">VLOOKUP($B292,基础扩展表!$E:$AG,MATCH(BB$2,基础扩展表!$E$1:$AG$1,0),FALSE)</f>
        <v>#N/A</v>
      </c>
      <c r="BC292" t="e">
        <f ca="1">VLOOKUP($B292,基础扩展表!$E:$AG,MATCH(BC$2,基础扩展表!$E$1:$AG$1,0),FALSE)</f>
        <v>#N/A</v>
      </c>
      <c r="BD292" t="e">
        <f ca="1">VLOOKUP($B292,基础扩展表!$E:$AG,MATCH(BD$2,基础扩展表!$E$1:$AG$1,0),FALSE)</f>
        <v>#N/A</v>
      </c>
      <c r="BE292" t="e">
        <f ca="1">VLOOKUP($B292,基础扩展表!$E:$AG,MATCH(BE$2,基础扩展表!$E$1:$AG$1,0),FALSE)</f>
        <v>#N/A</v>
      </c>
      <c r="BF292" t="e">
        <f ca="1">VLOOKUP($B292,基础扩展表!$E:$AG,MATCH(BF$2,基础扩展表!$E$1:$AG$1,0),FALSE)</f>
        <v>#N/A</v>
      </c>
      <c r="BG292" t="e">
        <f ca="1">VLOOKUP($B292,基础扩展表!$E:$AG,MATCH(BG$2,基础扩展表!$E$1:$AG$1,0),FALSE)</f>
        <v>#N/A</v>
      </c>
      <c r="BH292" t="e">
        <f ca="1">VLOOKUP($B292,基础扩展表!$E:$AG,MATCH(BH$2,基础扩展表!$E$1:$AG$1,0),FALSE)</f>
        <v>#N/A</v>
      </c>
      <c r="BI292" t="e">
        <f ca="1">VLOOKUP($B292,基础扩展表!$E:$AG,MATCH(BI$2,基础扩展表!$E$1:$AG$1,0),FALSE)</f>
        <v>#N/A</v>
      </c>
      <c r="BJ292" t="e">
        <f ca="1">VLOOKUP($B292,基础扩展表!$E:$AG,MATCH(BJ$2,基础扩展表!$E$1:$AG$1,0),FALSE)</f>
        <v>#N/A</v>
      </c>
      <c r="BK292" t="e">
        <f ca="1">VLOOKUP($B292,基础扩展表!$E:$AG,MATCH(BK$2,基础扩展表!$E$1:$AG$1,0),FALSE)</f>
        <v>#N/A</v>
      </c>
      <c r="BL292" t="e">
        <f ca="1">VLOOKUP($B292,基础扩展表!$E:$AG,MATCH(BL$2,基础扩展表!$E$1:$AG$1,0),FALSE)</f>
        <v>#N/A</v>
      </c>
      <c r="BM292" t="e">
        <f ca="1">VLOOKUP($B292,基础扩展表!$E:$AG,MATCH(BM$2,基础扩展表!$E$1:$AG$1,0),FALSE)</f>
        <v>#N/A</v>
      </c>
      <c r="BN292" t="e">
        <f ca="1">VLOOKUP($B292,基础扩展表!$E:$AG,MATCH(BN$2,基础扩展表!$E$1:$AG$1,0),FALSE)</f>
        <v>#N/A</v>
      </c>
      <c r="BO292" t="e">
        <f ca="1">VLOOKUP($B292,基础扩展表!$E:$AG,MATCH(BO$2,基础扩展表!$E$1:$AG$1,0),FALSE)</f>
        <v>#N/A</v>
      </c>
      <c r="BP292" t="e">
        <f ca="1">VLOOKUP($B292,基础扩展表!$E:$AG,MATCH(BP$2,基础扩展表!$E$1:$AG$1,0),FALSE)</f>
        <v>#N/A</v>
      </c>
      <c r="BR292" t="e">
        <f ca="1">VLOOKUP(C292,模型表!D:H,5,FALSE)</f>
        <v>#N/A</v>
      </c>
    </row>
    <row r="293" spans="2:70" x14ac:dyDescent="0.2">
      <c r="B293" t="str">
        <f t="array" aca="1" ref="B293" ca="1">INDEX(基础表!$Y:$Y,SMALL(IF(基础表!$Z:$Z=0,ROW(基础表!$Z:$Z),999),ROW(H287)))&amp;""</f>
        <v/>
      </c>
      <c r="C293" t="e">
        <f ca="1">VLOOKUP(VLOOKUP($B293,基础表!$E:$G,3,FALSE),模型表!$C:$D,2,FALSE)</f>
        <v>#N/A</v>
      </c>
      <c r="E293" t="e">
        <f ca="1">VLOOKUP($B293,基础表!$E:$G,3,FALSE)</f>
        <v>#N/A</v>
      </c>
      <c r="G293" t="e">
        <f ca="1">VLOOKUP($E293,模型表!$C:$G,5,FALSE)</f>
        <v>#N/A</v>
      </c>
      <c r="H293" t="e">
        <f ca="1">VLOOKUP($E293,模型表!$C:$F,4,FALSE)</f>
        <v>#N/A</v>
      </c>
      <c r="I293" t="e">
        <f ca="1">VLOOKUP($E293,模型表!$C:$J,8,FALSE)</f>
        <v>#N/A</v>
      </c>
      <c r="K293" t="str">
        <f t="shared" ca="1" si="50"/>
        <v/>
      </c>
      <c r="L293" t="str">
        <f t="shared" ca="1" si="51"/>
        <v/>
      </c>
      <c r="M293" t="str">
        <f t="shared" ca="1" si="52"/>
        <v/>
      </c>
      <c r="N293" t="str">
        <f t="shared" ca="1" si="53"/>
        <v/>
      </c>
      <c r="O293" t="str">
        <f t="shared" ca="1" si="59"/>
        <v/>
      </c>
      <c r="P293" t="str">
        <f t="shared" ca="1" si="54"/>
        <v/>
      </c>
      <c r="Q293" t="e">
        <f ca="1">VLOOKUP($E293,模型表!$C:$K,9,FALSE)</f>
        <v>#N/A</v>
      </c>
      <c r="S293" t="e">
        <f ca="1">IF(VLOOKUP($E293,模型表!$C:$L,6,FALSE)=0,"",VLOOKUP($E293,模型表!$C:$L,10,FALSE))</f>
        <v>#N/A</v>
      </c>
      <c r="U293" t="e">
        <f ca="1">VLOOKUP($E293,模型表!$C:$Q,11,FALSE)</f>
        <v>#N/A</v>
      </c>
      <c r="Y293" t="e">
        <f ca="1">IF(VLOOKUP($E293,模型表!$C:$N,12,FALSE)="Death",VLOOKUP($E293,模型表!$C:$Q,13,FALSE),"")</f>
        <v>#N/A</v>
      </c>
      <c r="Z293" t="str">
        <f ca="1">IF($B293="","",IF(VLOOKUP($E293,模型表!$C:$O,12,FALSE)="PBuff","["&amp;VLOOKUP($E293,模型表!$C:Q,13,FALSE)&amp;"]","[]"))</f>
        <v/>
      </c>
      <c r="AA293" t="e">
        <f ca="1">VLOOKUP($B293,基础扩展表!$E:$I,5,FALSE)</f>
        <v>#N/A</v>
      </c>
      <c r="AB293" t="e">
        <f ca="1">VLOOKUP($B293,基础扩展表!$E:$I,4,FALSE)</f>
        <v>#N/A</v>
      </c>
      <c r="AC293" t="e">
        <f ca="1">VLOOKUP($B293,基础表!$E:$T,16,FALSE)</f>
        <v>#N/A</v>
      </c>
      <c r="AD293" t="str">
        <f t="shared" ca="1" si="48"/>
        <v/>
      </c>
      <c r="AE293" t="str">
        <f t="shared" ca="1" si="55"/>
        <v/>
      </c>
      <c r="AF293" t="str">
        <f t="shared" ca="1" si="56"/>
        <v/>
      </c>
      <c r="AH293" t="e">
        <f ca="1">VLOOKUP($B293,基础表!$E:$R,14,FALSE)</f>
        <v>#N/A</v>
      </c>
      <c r="AI293" t="e">
        <f ca="1">VLOOKUP($B293,基础表!$E:$S,13,FALSE)</f>
        <v>#N/A</v>
      </c>
      <c r="AK293" t="e">
        <f ca="1">VLOOKUP($B293,基础表!$E:$H,4,FALSE)</f>
        <v>#N/A</v>
      </c>
      <c r="AN293" s="23" t="e">
        <f t="shared" ca="1" si="49"/>
        <v>#N/A</v>
      </c>
      <c r="AO293" s="23" t="str">
        <f t="shared" ca="1" si="57"/>
        <v/>
      </c>
      <c r="AP293" s="23" t="str">
        <f t="shared" ca="1" si="58"/>
        <v/>
      </c>
      <c r="AR293" t="e">
        <f ca="1">VLOOKUP($B293,基础表!$E:$J,4,FALSE)</f>
        <v>#N/A</v>
      </c>
      <c r="AS293" t="e">
        <f ca="1">VLOOKUP($B293,基础表!$E:$J,5,FALSE)</f>
        <v>#N/A</v>
      </c>
      <c r="AT293" t="e">
        <f ca="1">VLOOKUP($B293,基础表!$E:$J,6,FALSE)</f>
        <v>#N/A</v>
      </c>
      <c r="AU293" t="e">
        <f ca="1">VLOOKUP($B293,基础扩展表!$E:$AG,MATCH(AU$2,基础扩展表!$E$1:$AG$1,0),FALSE)</f>
        <v>#N/A</v>
      </c>
      <c r="AV293" t="e">
        <f ca="1">VLOOKUP($B293,基础扩展表!$E:$AG,MATCH(AV$2,基础扩展表!$E$1:$AG$1,0),FALSE)</f>
        <v>#N/A</v>
      </c>
      <c r="AW293" t="e">
        <f ca="1">VLOOKUP($B293,基础扩展表!$E:$AG,MATCH(AW$2,基础扩展表!$E$1:$AG$1,0),FALSE)</f>
        <v>#N/A</v>
      </c>
      <c r="AX293" t="e">
        <f ca="1">VLOOKUP($B293,基础扩展表!$E:$AG,MATCH(AX$2,基础扩展表!$E$1:$AG$1,0),FALSE)</f>
        <v>#N/A</v>
      </c>
      <c r="AY293" t="e">
        <f ca="1">VLOOKUP($B293,基础扩展表!$E:$AG,MATCH(AY$2,基础扩展表!$E$1:$AG$1,0),FALSE)</f>
        <v>#N/A</v>
      </c>
      <c r="AZ293" t="e">
        <f ca="1">VLOOKUP($B293,基础扩展表!$E:$AG,MATCH(AZ$2,基础扩展表!$E$1:$AG$1,0),FALSE)</f>
        <v>#N/A</v>
      </c>
      <c r="BA293" t="e">
        <f ca="1">VLOOKUP($B293,基础扩展表!$E:$AG,MATCH(BA$2,基础扩展表!$E$1:$AG$1,0),FALSE)</f>
        <v>#N/A</v>
      </c>
      <c r="BB293" t="e">
        <f ca="1">VLOOKUP($B293,基础扩展表!$E:$AG,MATCH(BB$2,基础扩展表!$E$1:$AG$1,0),FALSE)</f>
        <v>#N/A</v>
      </c>
      <c r="BC293" t="e">
        <f ca="1">VLOOKUP($B293,基础扩展表!$E:$AG,MATCH(BC$2,基础扩展表!$E$1:$AG$1,0),FALSE)</f>
        <v>#N/A</v>
      </c>
      <c r="BD293" t="e">
        <f ca="1">VLOOKUP($B293,基础扩展表!$E:$AG,MATCH(BD$2,基础扩展表!$E$1:$AG$1,0),FALSE)</f>
        <v>#N/A</v>
      </c>
      <c r="BE293" t="e">
        <f ca="1">VLOOKUP($B293,基础扩展表!$E:$AG,MATCH(BE$2,基础扩展表!$E$1:$AG$1,0),FALSE)</f>
        <v>#N/A</v>
      </c>
      <c r="BF293" t="e">
        <f ca="1">VLOOKUP($B293,基础扩展表!$E:$AG,MATCH(BF$2,基础扩展表!$E$1:$AG$1,0),FALSE)</f>
        <v>#N/A</v>
      </c>
      <c r="BG293" t="e">
        <f ca="1">VLOOKUP($B293,基础扩展表!$E:$AG,MATCH(BG$2,基础扩展表!$E$1:$AG$1,0),FALSE)</f>
        <v>#N/A</v>
      </c>
      <c r="BH293" t="e">
        <f ca="1">VLOOKUP($B293,基础扩展表!$E:$AG,MATCH(BH$2,基础扩展表!$E$1:$AG$1,0),FALSE)</f>
        <v>#N/A</v>
      </c>
      <c r="BI293" t="e">
        <f ca="1">VLOOKUP($B293,基础扩展表!$E:$AG,MATCH(BI$2,基础扩展表!$E$1:$AG$1,0),FALSE)</f>
        <v>#N/A</v>
      </c>
      <c r="BJ293" t="e">
        <f ca="1">VLOOKUP($B293,基础扩展表!$E:$AG,MATCH(BJ$2,基础扩展表!$E$1:$AG$1,0),FALSE)</f>
        <v>#N/A</v>
      </c>
      <c r="BK293" t="e">
        <f ca="1">VLOOKUP($B293,基础扩展表!$E:$AG,MATCH(BK$2,基础扩展表!$E$1:$AG$1,0),FALSE)</f>
        <v>#N/A</v>
      </c>
      <c r="BL293" t="e">
        <f ca="1">VLOOKUP($B293,基础扩展表!$E:$AG,MATCH(BL$2,基础扩展表!$E$1:$AG$1,0),FALSE)</f>
        <v>#N/A</v>
      </c>
      <c r="BM293" t="e">
        <f ca="1">VLOOKUP($B293,基础扩展表!$E:$AG,MATCH(BM$2,基础扩展表!$E$1:$AG$1,0),FALSE)</f>
        <v>#N/A</v>
      </c>
      <c r="BN293" t="e">
        <f ca="1">VLOOKUP($B293,基础扩展表!$E:$AG,MATCH(BN$2,基础扩展表!$E$1:$AG$1,0),FALSE)</f>
        <v>#N/A</v>
      </c>
      <c r="BO293" t="e">
        <f ca="1">VLOOKUP($B293,基础扩展表!$E:$AG,MATCH(BO$2,基础扩展表!$E$1:$AG$1,0),FALSE)</f>
        <v>#N/A</v>
      </c>
      <c r="BP293" t="e">
        <f ca="1">VLOOKUP($B293,基础扩展表!$E:$AG,MATCH(BP$2,基础扩展表!$E$1:$AG$1,0),FALSE)</f>
        <v>#N/A</v>
      </c>
      <c r="BR293" t="e">
        <f ca="1">VLOOKUP(C293,模型表!D:H,5,FALSE)</f>
        <v>#N/A</v>
      </c>
    </row>
    <row r="294" spans="2:70" x14ac:dyDescent="0.2">
      <c r="B294" t="str">
        <f t="array" aca="1" ref="B294" ca="1">INDEX(基础表!$Y:$Y,SMALL(IF(基础表!$Z:$Z=0,ROW(基础表!$Z:$Z),999),ROW(H288)))&amp;""</f>
        <v/>
      </c>
      <c r="C294" t="e">
        <f ca="1">VLOOKUP(VLOOKUP($B294,基础表!$E:$G,3,FALSE),模型表!$C:$D,2,FALSE)</f>
        <v>#N/A</v>
      </c>
      <c r="E294" t="e">
        <f ca="1">VLOOKUP($B294,基础表!$E:$G,3,FALSE)</f>
        <v>#N/A</v>
      </c>
      <c r="G294" t="e">
        <f ca="1">VLOOKUP($E294,模型表!$C:$G,5,FALSE)</f>
        <v>#N/A</v>
      </c>
      <c r="H294" t="e">
        <f ca="1">VLOOKUP($E294,模型表!$C:$F,4,FALSE)</f>
        <v>#N/A</v>
      </c>
      <c r="I294" t="e">
        <f ca="1">VLOOKUP($E294,模型表!$C:$J,8,FALSE)</f>
        <v>#N/A</v>
      </c>
      <c r="K294" t="str">
        <f t="shared" ca="1" si="50"/>
        <v/>
      </c>
      <c r="L294" t="str">
        <f t="shared" ca="1" si="51"/>
        <v/>
      </c>
      <c r="M294" t="str">
        <f t="shared" ca="1" si="52"/>
        <v/>
      </c>
      <c r="N294" t="str">
        <f t="shared" ca="1" si="53"/>
        <v/>
      </c>
      <c r="O294" t="str">
        <f t="shared" ca="1" si="59"/>
        <v/>
      </c>
      <c r="P294" t="str">
        <f t="shared" ca="1" si="54"/>
        <v/>
      </c>
      <c r="Q294" t="e">
        <f ca="1">VLOOKUP($E294,模型表!$C:$K,9,FALSE)</f>
        <v>#N/A</v>
      </c>
      <c r="S294" t="e">
        <f ca="1">IF(VLOOKUP($E294,模型表!$C:$L,6,FALSE)=0,"",VLOOKUP($E294,模型表!$C:$L,10,FALSE))</f>
        <v>#N/A</v>
      </c>
      <c r="U294" t="e">
        <f ca="1">VLOOKUP($E294,模型表!$C:$Q,11,FALSE)</f>
        <v>#N/A</v>
      </c>
      <c r="Y294" t="e">
        <f ca="1">IF(VLOOKUP($E294,模型表!$C:$N,12,FALSE)="Death",VLOOKUP($E294,模型表!$C:$Q,13,FALSE),"")</f>
        <v>#N/A</v>
      </c>
      <c r="Z294" t="str">
        <f ca="1">IF($B294="","",IF(VLOOKUP($E294,模型表!$C:$O,12,FALSE)="PBuff","["&amp;VLOOKUP($E294,模型表!$C:Q,13,FALSE)&amp;"]","[]"))</f>
        <v/>
      </c>
      <c r="AA294" t="e">
        <f ca="1">VLOOKUP($B294,基础扩展表!$E:$I,5,FALSE)</f>
        <v>#N/A</v>
      </c>
      <c r="AB294" t="e">
        <f ca="1">VLOOKUP($B294,基础扩展表!$E:$I,4,FALSE)</f>
        <v>#N/A</v>
      </c>
      <c r="AC294" t="e">
        <f ca="1">VLOOKUP($B294,基础表!$E:$T,16,FALSE)</f>
        <v>#N/A</v>
      </c>
      <c r="AD294" t="str">
        <f t="shared" ca="1" si="48"/>
        <v/>
      </c>
      <c r="AE294" t="str">
        <f t="shared" ca="1" si="55"/>
        <v/>
      </c>
      <c r="AF294" t="str">
        <f t="shared" ca="1" si="56"/>
        <v/>
      </c>
      <c r="AH294" t="e">
        <f ca="1">VLOOKUP($B294,基础表!$E:$R,14,FALSE)</f>
        <v>#N/A</v>
      </c>
      <c r="AI294" t="e">
        <f ca="1">VLOOKUP($B294,基础表!$E:$S,13,FALSE)</f>
        <v>#N/A</v>
      </c>
      <c r="AK294" t="e">
        <f ca="1">VLOOKUP($B294,基础表!$E:$H,4,FALSE)</f>
        <v>#N/A</v>
      </c>
      <c r="AN294" s="23" t="e">
        <f t="shared" ca="1" si="49"/>
        <v>#N/A</v>
      </c>
      <c r="AO294" s="23" t="str">
        <f t="shared" ca="1" si="57"/>
        <v/>
      </c>
      <c r="AP294" s="23" t="str">
        <f t="shared" ca="1" si="58"/>
        <v/>
      </c>
      <c r="AR294" t="e">
        <f ca="1">VLOOKUP($B294,基础表!$E:$J,4,FALSE)</f>
        <v>#N/A</v>
      </c>
      <c r="AS294" t="e">
        <f ca="1">VLOOKUP($B294,基础表!$E:$J,5,FALSE)</f>
        <v>#N/A</v>
      </c>
      <c r="AT294" t="e">
        <f ca="1">VLOOKUP($B294,基础表!$E:$J,6,FALSE)</f>
        <v>#N/A</v>
      </c>
      <c r="AU294" t="e">
        <f ca="1">VLOOKUP($B294,基础扩展表!$E:$AG,MATCH(AU$2,基础扩展表!$E$1:$AG$1,0),FALSE)</f>
        <v>#N/A</v>
      </c>
      <c r="AV294" t="e">
        <f ca="1">VLOOKUP($B294,基础扩展表!$E:$AG,MATCH(AV$2,基础扩展表!$E$1:$AG$1,0),FALSE)</f>
        <v>#N/A</v>
      </c>
      <c r="AW294" t="e">
        <f ca="1">VLOOKUP($B294,基础扩展表!$E:$AG,MATCH(AW$2,基础扩展表!$E$1:$AG$1,0),FALSE)</f>
        <v>#N/A</v>
      </c>
      <c r="AX294" t="e">
        <f ca="1">VLOOKUP($B294,基础扩展表!$E:$AG,MATCH(AX$2,基础扩展表!$E$1:$AG$1,0),FALSE)</f>
        <v>#N/A</v>
      </c>
      <c r="AY294" t="e">
        <f ca="1">VLOOKUP($B294,基础扩展表!$E:$AG,MATCH(AY$2,基础扩展表!$E$1:$AG$1,0),FALSE)</f>
        <v>#N/A</v>
      </c>
      <c r="AZ294" t="e">
        <f ca="1">VLOOKUP($B294,基础扩展表!$E:$AG,MATCH(AZ$2,基础扩展表!$E$1:$AG$1,0),FALSE)</f>
        <v>#N/A</v>
      </c>
      <c r="BA294" t="e">
        <f ca="1">VLOOKUP($B294,基础扩展表!$E:$AG,MATCH(BA$2,基础扩展表!$E$1:$AG$1,0),FALSE)</f>
        <v>#N/A</v>
      </c>
      <c r="BB294" t="e">
        <f ca="1">VLOOKUP($B294,基础扩展表!$E:$AG,MATCH(BB$2,基础扩展表!$E$1:$AG$1,0),FALSE)</f>
        <v>#N/A</v>
      </c>
      <c r="BC294" t="e">
        <f ca="1">VLOOKUP($B294,基础扩展表!$E:$AG,MATCH(BC$2,基础扩展表!$E$1:$AG$1,0),FALSE)</f>
        <v>#N/A</v>
      </c>
      <c r="BD294" t="e">
        <f ca="1">VLOOKUP($B294,基础扩展表!$E:$AG,MATCH(BD$2,基础扩展表!$E$1:$AG$1,0),FALSE)</f>
        <v>#N/A</v>
      </c>
      <c r="BE294" t="e">
        <f ca="1">VLOOKUP($B294,基础扩展表!$E:$AG,MATCH(BE$2,基础扩展表!$E$1:$AG$1,0),FALSE)</f>
        <v>#N/A</v>
      </c>
      <c r="BF294" t="e">
        <f ca="1">VLOOKUP($B294,基础扩展表!$E:$AG,MATCH(BF$2,基础扩展表!$E$1:$AG$1,0),FALSE)</f>
        <v>#N/A</v>
      </c>
      <c r="BG294" t="e">
        <f ca="1">VLOOKUP($B294,基础扩展表!$E:$AG,MATCH(BG$2,基础扩展表!$E$1:$AG$1,0),FALSE)</f>
        <v>#N/A</v>
      </c>
      <c r="BH294" t="e">
        <f ca="1">VLOOKUP($B294,基础扩展表!$E:$AG,MATCH(BH$2,基础扩展表!$E$1:$AG$1,0),FALSE)</f>
        <v>#N/A</v>
      </c>
      <c r="BI294" t="e">
        <f ca="1">VLOOKUP($B294,基础扩展表!$E:$AG,MATCH(BI$2,基础扩展表!$E$1:$AG$1,0),FALSE)</f>
        <v>#N/A</v>
      </c>
      <c r="BJ294" t="e">
        <f ca="1">VLOOKUP($B294,基础扩展表!$E:$AG,MATCH(BJ$2,基础扩展表!$E$1:$AG$1,0),FALSE)</f>
        <v>#N/A</v>
      </c>
      <c r="BK294" t="e">
        <f ca="1">VLOOKUP($B294,基础扩展表!$E:$AG,MATCH(BK$2,基础扩展表!$E$1:$AG$1,0),FALSE)</f>
        <v>#N/A</v>
      </c>
      <c r="BL294" t="e">
        <f ca="1">VLOOKUP($B294,基础扩展表!$E:$AG,MATCH(BL$2,基础扩展表!$E$1:$AG$1,0),FALSE)</f>
        <v>#N/A</v>
      </c>
      <c r="BM294" t="e">
        <f ca="1">VLOOKUP($B294,基础扩展表!$E:$AG,MATCH(BM$2,基础扩展表!$E$1:$AG$1,0),FALSE)</f>
        <v>#N/A</v>
      </c>
      <c r="BN294" t="e">
        <f ca="1">VLOOKUP($B294,基础扩展表!$E:$AG,MATCH(BN$2,基础扩展表!$E$1:$AG$1,0),FALSE)</f>
        <v>#N/A</v>
      </c>
      <c r="BO294" t="e">
        <f ca="1">VLOOKUP($B294,基础扩展表!$E:$AG,MATCH(BO$2,基础扩展表!$E$1:$AG$1,0),FALSE)</f>
        <v>#N/A</v>
      </c>
      <c r="BP294" t="e">
        <f ca="1">VLOOKUP($B294,基础扩展表!$E:$AG,MATCH(BP$2,基础扩展表!$E$1:$AG$1,0),FALSE)</f>
        <v>#N/A</v>
      </c>
      <c r="BR294" t="e">
        <f ca="1">VLOOKUP(C294,模型表!D:H,5,FALSE)</f>
        <v>#N/A</v>
      </c>
    </row>
    <row r="295" spans="2:70" x14ac:dyDescent="0.2">
      <c r="B295" t="str">
        <f t="array" aca="1" ref="B295" ca="1">INDEX(基础表!$Y:$Y,SMALL(IF(基础表!$Z:$Z=0,ROW(基础表!$Z:$Z),999),ROW(H289)))&amp;""</f>
        <v/>
      </c>
      <c r="C295" t="e">
        <f ca="1">VLOOKUP(VLOOKUP($B295,基础表!$E:$G,3,FALSE),模型表!$C:$D,2,FALSE)</f>
        <v>#N/A</v>
      </c>
      <c r="E295" t="e">
        <f ca="1">VLOOKUP($B295,基础表!$E:$G,3,FALSE)</f>
        <v>#N/A</v>
      </c>
      <c r="G295" t="e">
        <f ca="1">VLOOKUP($E295,模型表!$C:$G,5,FALSE)</f>
        <v>#N/A</v>
      </c>
      <c r="H295" t="e">
        <f ca="1">VLOOKUP($E295,模型表!$C:$F,4,FALSE)</f>
        <v>#N/A</v>
      </c>
      <c r="I295" t="e">
        <f ca="1">VLOOKUP($E295,模型表!$C:$J,8,FALSE)</f>
        <v>#N/A</v>
      </c>
      <c r="K295" t="str">
        <f t="shared" ca="1" si="50"/>
        <v/>
      </c>
      <c r="L295" t="str">
        <f t="shared" ca="1" si="51"/>
        <v/>
      </c>
      <c r="M295" t="str">
        <f t="shared" ca="1" si="52"/>
        <v/>
      </c>
      <c r="N295" t="str">
        <f t="shared" ca="1" si="53"/>
        <v/>
      </c>
      <c r="O295" t="str">
        <f t="shared" ca="1" si="59"/>
        <v/>
      </c>
      <c r="P295" t="str">
        <f t="shared" ca="1" si="54"/>
        <v/>
      </c>
      <c r="Q295" t="e">
        <f ca="1">VLOOKUP($E295,模型表!$C:$K,9,FALSE)</f>
        <v>#N/A</v>
      </c>
      <c r="S295" t="e">
        <f ca="1">IF(VLOOKUP($E295,模型表!$C:$L,6,FALSE)=0,"",VLOOKUP($E295,模型表!$C:$L,10,FALSE))</f>
        <v>#N/A</v>
      </c>
      <c r="U295" t="e">
        <f ca="1">VLOOKUP($E295,模型表!$C:$Q,11,FALSE)</f>
        <v>#N/A</v>
      </c>
      <c r="Y295" t="e">
        <f ca="1">IF(VLOOKUP($E295,模型表!$C:$N,12,FALSE)="Death",VLOOKUP($E295,模型表!$C:$Q,13,FALSE),"")</f>
        <v>#N/A</v>
      </c>
      <c r="Z295" t="str">
        <f ca="1">IF($B295="","",IF(VLOOKUP($E295,模型表!$C:$O,12,FALSE)="PBuff","["&amp;VLOOKUP($E295,模型表!$C:Q,13,FALSE)&amp;"]","[]"))</f>
        <v/>
      </c>
      <c r="AA295" t="e">
        <f ca="1">VLOOKUP($B295,基础扩展表!$E:$I,5,FALSE)</f>
        <v>#N/A</v>
      </c>
      <c r="AB295" t="e">
        <f ca="1">VLOOKUP($B295,基础扩展表!$E:$I,4,FALSE)</f>
        <v>#N/A</v>
      </c>
      <c r="AC295" t="e">
        <f ca="1">VLOOKUP($B295,基础表!$E:$T,16,FALSE)</f>
        <v>#N/A</v>
      </c>
      <c r="AD295" t="str">
        <f t="shared" ca="1" si="48"/>
        <v/>
      </c>
      <c r="AE295" t="str">
        <f t="shared" ca="1" si="55"/>
        <v/>
      </c>
      <c r="AF295" t="str">
        <f t="shared" ca="1" si="56"/>
        <v/>
      </c>
      <c r="AH295" t="e">
        <f ca="1">VLOOKUP($B295,基础表!$E:$R,14,FALSE)</f>
        <v>#N/A</v>
      </c>
      <c r="AI295" t="e">
        <f ca="1">VLOOKUP($B295,基础表!$E:$S,13,FALSE)</f>
        <v>#N/A</v>
      </c>
      <c r="AK295" t="e">
        <f ca="1">VLOOKUP($B295,基础表!$E:$H,4,FALSE)</f>
        <v>#N/A</v>
      </c>
      <c r="AN295" s="23" t="e">
        <f t="shared" ca="1" si="49"/>
        <v>#N/A</v>
      </c>
      <c r="AO295" s="23" t="str">
        <f t="shared" ca="1" si="57"/>
        <v/>
      </c>
      <c r="AP295" s="23" t="str">
        <f t="shared" ca="1" si="58"/>
        <v/>
      </c>
      <c r="AR295" t="e">
        <f ca="1">VLOOKUP($B295,基础表!$E:$J,4,FALSE)</f>
        <v>#N/A</v>
      </c>
      <c r="AS295" t="e">
        <f ca="1">VLOOKUP($B295,基础表!$E:$J,5,FALSE)</f>
        <v>#N/A</v>
      </c>
      <c r="AT295" t="e">
        <f ca="1">VLOOKUP($B295,基础表!$E:$J,6,FALSE)</f>
        <v>#N/A</v>
      </c>
      <c r="AU295" t="e">
        <f ca="1">VLOOKUP($B295,基础扩展表!$E:$AG,MATCH(AU$2,基础扩展表!$E$1:$AG$1,0),FALSE)</f>
        <v>#N/A</v>
      </c>
      <c r="AV295" t="e">
        <f ca="1">VLOOKUP($B295,基础扩展表!$E:$AG,MATCH(AV$2,基础扩展表!$E$1:$AG$1,0),FALSE)</f>
        <v>#N/A</v>
      </c>
      <c r="AW295" t="e">
        <f ca="1">VLOOKUP($B295,基础扩展表!$E:$AG,MATCH(AW$2,基础扩展表!$E$1:$AG$1,0),FALSE)</f>
        <v>#N/A</v>
      </c>
      <c r="AX295" t="e">
        <f ca="1">VLOOKUP($B295,基础扩展表!$E:$AG,MATCH(AX$2,基础扩展表!$E$1:$AG$1,0),FALSE)</f>
        <v>#N/A</v>
      </c>
      <c r="AY295" t="e">
        <f ca="1">VLOOKUP($B295,基础扩展表!$E:$AG,MATCH(AY$2,基础扩展表!$E$1:$AG$1,0),FALSE)</f>
        <v>#N/A</v>
      </c>
      <c r="AZ295" t="e">
        <f ca="1">VLOOKUP($B295,基础扩展表!$E:$AG,MATCH(AZ$2,基础扩展表!$E$1:$AG$1,0),FALSE)</f>
        <v>#N/A</v>
      </c>
      <c r="BA295" t="e">
        <f ca="1">VLOOKUP($B295,基础扩展表!$E:$AG,MATCH(BA$2,基础扩展表!$E$1:$AG$1,0),FALSE)</f>
        <v>#N/A</v>
      </c>
      <c r="BB295" t="e">
        <f ca="1">VLOOKUP($B295,基础扩展表!$E:$AG,MATCH(BB$2,基础扩展表!$E$1:$AG$1,0),FALSE)</f>
        <v>#N/A</v>
      </c>
      <c r="BC295" t="e">
        <f ca="1">VLOOKUP($B295,基础扩展表!$E:$AG,MATCH(BC$2,基础扩展表!$E$1:$AG$1,0),FALSE)</f>
        <v>#N/A</v>
      </c>
      <c r="BD295" t="e">
        <f ca="1">VLOOKUP($B295,基础扩展表!$E:$AG,MATCH(BD$2,基础扩展表!$E$1:$AG$1,0),FALSE)</f>
        <v>#N/A</v>
      </c>
      <c r="BE295" t="e">
        <f ca="1">VLOOKUP($B295,基础扩展表!$E:$AG,MATCH(BE$2,基础扩展表!$E$1:$AG$1,0),FALSE)</f>
        <v>#N/A</v>
      </c>
      <c r="BF295" t="e">
        <f ca="1">VLOOKUP($B295,基础扩展表!$E:$AG,MATCH(BF$2,基础扩展表!$E$1:$AG$1,0),FALSE)</f>
        <v>#N/A</v>
      </c>
      <c r="BG295" t="e">
        <f ca="1">VLOOKUP($B295,基础扩展表!$E:$AG,MATCH(BG$2,基础扩展表!$E$1:$AG$1,0),FALSE)</f>
        <v>#N/A</v>
      </c>
      <c r="BH295" t="e">
        <f ca="1">VLOOKUP($B295,基础扩展表!$E:$AG,MATCH(BH$2,基础扩展表!$E$1:$AG$1,0),FALSE)</f>
        <v>#N/A</v>
      </c>
      <c r="BI295" t="e">
        <f ca="1">VLOOKUP($B295,基础扩展表!$E:$AG,MATCH(BI$2,基础扩展表!$E$1:$AG$1,0),FALSE)</f>
        <v>#N/A</v>
      </c>
      <c r="BJ295" t="e">
        <f ca="1">VLOOKUP($B295,基础扩展表!$E:$AG,MATCH(BJ$2,基础扩展表!$E$1:$AG$1,0),FALSE)</f>
        <v>#N/A</v>
      </c>
      <c r="BK295" t="e">
        <f ca="1">VLOOKUP($B295,基础扩展表!$E:$AG,MATCH(BK$2,基础扩展表!$E$1:$AG$1,0),FALSE)</f>
        <v>#N/A</v>
      </c>
      <c r="BL295" t="e">
        <f ca="1">VLOOKUP($B295,基础扩展表!$E:$AG,MATCH(BL$2,基础扩展表!$E$1:$AG$1,0),FALSE)</f>
        <v>#N/A</v>
      </c>
      <c r="BM295" t="e">
        <f ca="1">VLOOKUP($B295,基础扩展表!$E:$AG,MATCH(BM$2,基础扩展表!$E$1:$AG$1,0),FALSE)</f>
        <v>#N/A</v>
      </c>
      <c r="BN295" t="e">
        <f ca="1">VLOOKUP($B295,基础扩展表!$E:$AG,MATCH(BN$2,基础扩展表!$E$1:$AG$1,0),FALSE)</f>
        <v>#N/A</v>
      </c>
      <c r="BO295" t="e">
        <f ca="1">VLOOKUP($B295,基础扩展表!$E:$AG,MATCH(BO$2,基础扩展表!$E$1:$AG$1,0),FALSE)</f>
        <v>#N/A</v>
      </c>
      <c r="BP295" t="e">
        <f ca="1">VLOOKUP($B295,基础扩展表!$E:$AG,MATCH(BP$2,基础扩展表!$E$1:$AG$1,0),FALSE)</f>
        <v>#N/A</v>
      </c>
      <c r="BR295" t="e">
        <f ca="1">VLOOKUP(C295,模型表!D:H,5,FALSE)</f>
        <v>#N/A</v>
      </c>
    </row>
    <row r="296" spans="2:70" x14ac:dyDescent="0.2">
      <c r="B296" t="str">
        <f t="array" aca="1" ref="B296" ca="1">INDEX(基础表!$Y:$Y,SMALL(IF(基础表!$Z:$Z=0,ROW(基础表!$Z:$Z),999),ROW(H290)))&amp;""</f>
        <v/>
      </c>
      <c r="C296" t="e">
        <f ca="1">VLOOKUP(VLOOKUP($B296,基础表!$E:$G,3,FALSE),模型表!$C:$D,2,FALSE)</f>
        <v>#N/A</v>
      </c>
      <c r="E296" t="e">
        <f ca="1">VLOOKUP($B296,基础表!$E:$G,3,FALSE)</f>
        <v>#N/A</v>
      </c>
      <c r="G296" t="e">
        <f ca="1">VLOOKUP($E296,模型表!$C:$G,5,FALSE)</f>
        <v>#N/A</v>
      </c>
      <c r="H296" t="e">
        <f ca="1">VLOOKUP($E296,模型表!$C:$F,4,FALSE)</f>
        <v>#N/A</v>
      </c>
      <c r="I296" t="e">
        <f ca="1">VLOOKUP($E296,模型表!$C:$J,8,FALSE)</f>
        <v>#N/A</v>
      </c>
      <c r="K296" t="str">
        <f t="shared" ca="1" si="50"/>
        <v/>
      </c>
      <c r="L296" t="str">
        <f t="shared" ca="1" si="51"/>
        <v/>
      </c>
      <c r="M296" t="str">
        <f t="shared" ca="1" si="52"/>
        <v/>
      </c>
      <c r="N296" t="str">
        <f t="shared" ca="1" si="53"/>
        <v/>
      </c>
      <c r="O296" t="str">
        <f t="shared" ca="1" si="59"/>
        <v/>
      </c>
      <c r="P296" t="str">
        <f t="shared" ca="1" si="54"/>
        <v/>
      </c>
      <c r="Q296" t="e">
        <f ca="1">VLOOKUP($E296,模型表!$C:$K,9,FALSE)</f>
        <v>#N/A</v>
      </c>
      <c r="S296" t="e">
        <f ca="1">IF(VLOOKUP($E296,模型表!$C:$L,6,FALSE)=0,"",VLOOKUP($E296,模型表!$C:$L,10,FALSE))</f>
        <v>#N/A</v>
      </c>
      <c r="U296" t="e">
        <f ca="1">VLOOKUP($E296,模型表!$C:$Q,11,FALSE)</f>
        <v>#N/A</v>
      </c>
      <c r="Y296" t="e">
        <f ca="1">IF(VLOOKUP($E296,模型表!$C:$N,12,FALSE)="Death",VLOOKUP($E296,模型表!$C:$Q,13,FALSE),"")</f>
        <v>#N/A</v>
      </c>
      <c r="Z296" t="str">
        <f ca="1">IF($B296="","",IF(VLOOKUP($E296,模型表!$C:$O,12,FALSE)="PBuff","["&amp;VLOOKUP($E296,模型表!$C:Q,13,FALSE)&amp;"]","[]"))</f>
        <v/>
      </c>
      <c r="AA296" t="e">
        <f ca="1">VLOOKUP($B296,基础扩展表!$E:$I,5,FALSE)</f>
        <v>#N/A</v>
      </c>
      <c r="AB296" t="e">
        <f ca="1">VLOOKUP($B296,基础扩展表!$E:$I,4,FALSE)</f>
        <v>#N/A</v>
      </c>
      <c r="AC296" t="e">
        <f ca="1">VLOOKUP($B296,基础表!$E:$T,16,FALSE)</f>
        <v>#N/A</v>
      </c>
      <c r="AD296" t="str">
        <f t="shared" ca="1" si="48"/>
        <v/>
      </c>
      <c r="AE296" t="str">
        <f t="shared" ca="1" si="55"/>
        <v/>
      </c>
      <c r="AF296" t="str">
        <f t="shared" ca="1" si="56"/>
        <v/>
      </c>
      <c r="AH296" t="e">
        <f ca="1">VLOOKUP($B296,基础表!$E:$R,14,FALSE)</f>
        <v>#N/A</v>
      </c>
      <c r="AI296" t="e">
        <f ca="1">VLOOKUP($B296,基础表!$E:$S,13,FALSE)</f>
        <v>#N/A</v>
      </c>
      <c r="AK296" t="e">
        <f ca="1">VLOOKUP($B296,基础表!$E:$H,4,FALSE)</f>
        <v>#N/A</v>
      </c>
      <c r="AN296" s="23" t="e">
        <f t="shared" ca="1" si="49"/>
        <v>#N/A</v>
      </c>
      <c r="AO296" s="23" t="str">
        <f t="shared" ca="1" si="57"/>
        <v/>
      </c>
      <c r="AP296" s="23" t="str">
        <f t="shared" ca="1" si="58"/>
        <v/>
      </c>
      <c r="AR296" t="e">
        <f ca="1">VLOOKUP($B296,基础表!$E:$J,4,FALSE)</f>
        <v>#N/A</v>
      </c>
      <c r="AS296" t="e">
        <f ca="1">VLOOKUP($B296,基础表!$E:$J,5,FALSE)</f>
        <v>#N/A</v>
      </c>
      <c r="AT296" t="e">
        <f ca="1">VLOOKUP($B296,基础表!$E:$J,6,FALSE)</f>
        <v>#N/A</v>
      </c>
      <c r="AU296" t="e">
        <f ca="1">VLOOKUP($B296,基础扩展表!$E:$AG,MATCH(AU$2,基础扩展表!$E$1:$AG$1,0),FALSE)</f>
        <v>#N/A</v>
      </c>
      <c r="AV296" t="e">
        <f ca="1">VLOOKUP($B296,基础扩展表!$E:$AG,MATCH(AV$2,基础扩展表!$E$1:$AG$1,0),FALSE)</f>
        <v>#N/A</v>
      </c>
      <c r="AW296" t="e">
        <f ca="1">VLOOKUP($B296,基础扩展表!$E:$AG,MATCH(AW$2,基础扩展表!$E$1:$AG$1,0),FALSE)</f>
        <v>#N/A</v>
      </c>
      <c r="AX296" t="e">
        <f ca="1">VLOOKUP($B296,基础扩展表!$E:$AG,MATCH(AX$2,基础扩展表!$E$1:$AG$1,0),FALSE)</f>
        <v>#N/A</v>
      </c>
      <c r="AY296" t="e">
        <f ca="1">VLOOKUP($B296,基础扩展表!$E:$AG,MATCH(AY$2,基础扩展表!$E$1:$AG$1,0),FALSE)</f>
        <v>#N/A</v>
      </c>
      <c r="AZ296" t="e">
        <f ca="1">VLOOKUP($B296,基础扩展表!$E:$AG,MATCH(AZ$2,基础扩展表!$E$1:$AG$1,0),FALSE)</f>
        <v>#N/A</v>
      </c>
      <c r="BA296" t="e">
        <f ca="1">VLOOKUP($B296,基础扩展表!$E:$AG,MATCH(BA$2,基础扩展表!$E$1:$AG$1,0),FALSE)</f>
        <v>#N/A</v>
      </c>
      <c r="BB296" t="e">
        <f ca="1">VLOOKUP($B296,基础扩展表!$E:$AG,MATCH(BB$2,基础扩展表!$E$1:$AG$1,0),FALSE)</f>
        <v>#N/A</v>
      </c>
      <c r="BC296" t="e">
        <f ca="1">VLOOKUP($B296,基础扩展表!$E:$AG,MATCH(BC$2,基础扩展表!$E$1:$AG$1,0),FALSE)</f>
        <v>#N/A</v>
      </c>
      <c r="BD296" t="e">
        <f ca="1">VLOOKUP($B296,基础扩展表!$E:$AG,MATCH(BD$2,基础扩展表!$E$1:$AG$1,0),FALSE)</f>
        <v>#N/A</v>
      </c>
      <c r="BE296" t="e">
        <f ca="1">VLOOKUP($B296,基础扩展表!$E:$AG,MATCH(BE$2,基础扩展表!$E$1:$AG$1,0),FALSE)</f>
        <v>#N/A</v>
      </c>
      <c r="BF296" t="e">
        <f ca="1">VLOOKUP($B296,基础扩展表!$E:$AG,MATCH(BF$2,基础扩展表!$E$1:$AG$1,0),FALSE)</f>
        <v>#N/A</v>
      </c>
      <c r="BG296" t="e">
        <f ca="1">VLOOKUP($B296,基础扩展表!$E:$AG,MATCH(BG$2,基础扩展表!$E$1:$AG$1,0),FALSE)</f>
        <v>#N/A</v>
      </c>
      <c r="BH296" t="e">
        <f ca="1">VLOOKUP($B296,基础扩展表!$E:$AG,MATCH(BH$2,基础扩展表!$E$1:$AG$1,0),FALSE)</f>
        <v>#N/A</v>
      </c>
      <c r="BI296" t="e">
        <f ca="1">VLOOKUP($B296,基础扩展表!$E:$AG,MATCH(BI$2,基础扩展表!$E$1:$AG$1,0),FALSE)</f>
        <v>#N/A</v>
      </c>
      <c r="BJ296" t="e">
        <f ca="1">VLOOKUP($B296,基础扩展表!$E:$AG,MATCH(BJ$2,基础扩展表!$E$1:$AG$1,0),FALSE)</f>
        <v>#N/A</v>
      </c>
      <c r="BK296" t="e">
        <f ca="1">VLOOKUP($B296,基础扩展表!$E:$AG,MATCH(BK$2,基础扩展表!$E$1:$AG$1,0),FALSE)</f>
        <v>#N/A</v>
      </c>
      <c r="BL296" t="e">
        <f ca="1">VLOOKUP($B296,基础扩展表!$E:$AG,MATCH(BL$2,基础扩展表!$E$1:$AG$1,0),FALSE)</f>
        <v>#N/A</v>
      </c>
      <c r="BM296" t="e">
        <f ca="1">VLOOKUP($B296,基础扩展表!$E:$AG,MATCH(BM$2,基础扩展表!$E$1:$AG$1,0),FALSE)</f>
        <v>#N/A</v>
      </c>
      <c r="BN296" t="e">
        <f ca="1">VLOOKUP($B296,基础扩展表!$E:$AG,MATCH(BN$2,基础扩展表!$E$1:$AG$1,0),FALSE)</f>
        <v>#N/A</v>
      </c>
      <c r="BO296" t="e">
        <f ca="1">VLOOKUP($B296,基础扩展表!$E:$AG,MATCH(BO$2,基础扩展表!$E$1:$AG$1,0),FALSE)</f>
        <v>#N/A</v>
      </c>
      <c r="BP296" t="e">
        <f ca="1">VLOOKUP($B296,基础扩展表!$E:$AG,MATCH(BP$2,基础扩展表!$E$1:$AG$1,0),FALSE)</f>
        <v>#N/A</v>
      </c>
      <c r="BR296" t="e">
        <f ca="1">VLOOKUP(C296,模型表!D:H,5,FALSE)</f>
        <v>#N/A</v>
      </c>
    </row>
    <row r="297" spans="2:70" x14ac:dyDescent="0.2">
      <c r="B297" t="str">
        <f t="array" aca="1" ref="B297" ca="1">INDEX(基础表!$Y:$Y,SMALL(IF(基础表!$Z:$Z=0,ROW(基础表!$Z:$Z),999),ROW(H291)))&amp;""</f>
        <v/>
      </c>
      <c r="C297" t="e">
        <f ca="1">VLOOKUP(VLOOKUP($B297,基础表!$E:$G,3,FALSE),模型表!$C:$D,2,FALSE)</f>
        <v>#N/A</v>
      </c>
      <c r="E297" t="e">
        <f ca="1">VLOOKUP($B297,基础表!$E:$G,3,FALSE)</f>
        <v>#N/A</v>
      </c>
      <c r="G297" t="e">
        <f ca="1">VLOOKUP($E297,模型表!$C:$G,5,FALSE)</f>
        <v>#N/A</v>
      </c>
      <c r="H297" t="e">
        <f ca="1">VLOOKUP($E297,模型表!$C:$F,4,FALSE)</f>
        <v>#N/A</v>
      </c>
      <c r="I297" t="e">
        <f ca="1">VLOOKUP($E297,模型表!$C:$J,8,FALSE)</f>
        <v>#N/A</v>
      </c>
      <c r="K297" t="str">
        <f t="shared" ca="1" si="50"/>
        <v/>
      </c>
      <c r="L297" t="str">
        <f t="shared" ca="1" si="51"/>
        <v/>
      </c>
      <c r="M297" t="str">
        <f t="shared" ca="1" si="52"/>
        <v/>
      </c>
      <c r="N297" t="str">
        <f t="shared" ca="1" si="53"/>
        <v/>
      </c>
      <c r="O297" t="str">
        <f t="shared" ca="1" si="59"/>
        <v/>
      </c>
      <c r="P297" t="str">
        <f t="shared" ca="1" si="54"/>
        <v/>
      </c>
      <c r="Q297" t="e">
        <f ca="1">VLOOKUP($E297,模型表!$C:$K,9,FALSE)</f>
        <v>#N/A</v>
      </c>
      <c r="S297" t="e">
        <f ca="1">IF(VLOOKUP($E297,模型表!$C:$L,6,FALSE)=0,"",VLOOKUP($E297,模型表!$C:$L,10,FALSE))</f>
        <v>#N/A</v>
      </c>
      <c r="U297" t="e">
        <f ca="1">VLOOKUP($E297,模型表!$C:$Q,11,FALSE)</f>
        <v>#N/A</v>
      </c>
      <c r="Y297" t="e">
        <f ca="1">IF(VLOOKUP($E297,模型表!$C:$N,12,FALSE)="Death",VLOOKUP($E297,模型表!$C:$Q,13,FALSE),"")</f>
        <v>#N/A</v>
      </c>
      <c r="Z297" t="str">
        <f ca="1">IF($B297="","",IF(VLOOKUP($E297,模型表!$C:$O,12,FALSE)="PBuff","["&amp;VLOOKUP($E297,模型表!$C:Q,13,FALSE)&amp;"]","[]"))</f>
        <v/>
      </c>
      <c r="AA297" t="e">
        <f ca="1">VLOOKUP($B297,基础扩展表!$E:$I,5,FALSE)</f>
        <v>#N/A</v>
      </c>
      <c r="AB297" t="e">
        <f ca="1">VLOOKUP($B297,基础扩展表!$E:$I,4,FALSE)</f>
        <v>#N/A</v>
      </c>
      <c r="AC297" t="e">
        <f ca="1">VLOOKUP($B297,基础表!$E:$T,16,FALSE)</f>
        <v>#N/A</v>
      </c>
      <c r="AD297" t="str">
        <f t="shared" ca="1" si="48"/>
        <v/>
      </c>
      <c r="AE297" t="str">
        <f t="shared" ca="1" si="55"/>
        <v/>
      </c>
      <c r="AF297" t="str">
        <f t="shared" ca="1" si="56"/>
        <v/>
      </c>
      <c r="AH297" t="e">
        <f ca="1">VLOOKUP($B297,基础表!$E:$R,14,FALSE)</f>
        <v>#N/A</v>
      </c>
      <c r="AI297" t="e">
        <f ca="1">VLOOKUP($B297,基础表!$E:$S,13,FALSE)</f>
        <v>#N/A</v>
      </c>
      <c r="AK297" t="e">
        <f ca="1">VLOOKUP($B297,基础表!$E:$H,4,FALSE)</f>
        <v>#N/A</v>
      </c>
      <c r="AN297" s="23" t="e">
        <f t="shared" ca="1" si="49"/>
        <v>#N/A</v>
      </c>
      <c r="AO297" s="23" t="str">
        <f t="shared" ca="1" si="57"/>
        <v/>
      </c>
      <c r="AP297" s="23" t="str">
        <f t="shared" ca="1" si="58"/>
        <v/>
      </c>
      <c r="AR297" t="e">
        <f ca="1">VLOOKUP($B297,基础表!$E:$J,4,FALSE)</f>
        <v>#N/A</v>
      </c>
      <c r="AS297" t="e">
        <f ca="1">VLOOKUP($B297,基础表!$E:$J,5,FALSE)</f>
        <v>#N/A</v>
      </c>
      <c r="AT297" t="e">
        <f ca="1">VLOOKUP($B297,基础表!$E:$J,6,FALSE)</f>
        <v>#N/A</v>
      </c>
      <c r="AU297" t="e">
        <f ca="1">VLOOKUP($B297,基础扩展表!$E:$AG,MATCH(AU$2,基础扩展表!$E$1:$AG$1,0),FALSE)</f>
        <v>#N/A</v>
      </c>
      <c r="AV297" t="e">
        <f ca="1">VLOOKUP($B297,基础扩展表!$E:$AG,MATCH(AV$2,基础扩展表!$E$1:$AG$1,0),FALSE)</f>
        <v>#N/A</v>
      </c>
      <c r="AW297" t="e">
        <f ca="1">VLOOKUP($B297,基础扩展表!$E:$AG,MATCH(AW$2,基础扩展表!$E$1:$AG$1,0),FALSE)</f>
        <v>#N/A</v>
      </c>
      <c r="AX297" t="e">
        <f ca="1">VLOOKUP($B297,基础扩展表!$E:$AG,MATCH(AX$2,基础扩展表!$E$1:$AG$1,0),FALSE)</f>
        <v>#N/A</v>
      </c>
      <c r="AY297" t="e">
        <f ca="1">VLOOKUP($B297,基础扩展表!$E:$AG,MATCH(AY$2,基础扩展表!$E$1:$AG$1,0),FALSE)</f>
        <v>#N/A</v>
      </c>
      <c r="AZ297" t="e">
        <f ca="1">VLOOKUP($B297,基础扩展表!$E:$AG,MATCH(AZ$2,基础扩展表!$E$1:$AG$1,0),FALSE)</f>
        <v>#N/A</v>
      </c>
      <c r="BA297" t="e">
        <f ca="1">VLOOKUP($B297,基础扩展表!$E:$AG,MATCH(BA$2,基础扩展表!$E$1:$AG$1,0),FALSE)</f>
        <v>#N/A</v>
      </c>
      <c r="BB297" t="e">
        <f ca="1">VLOOKUP($B297,基础扩展表!$E:$AG,MATCH(BB$2,基础扩展表!$E$1:$AG$1,0),FALSE)</f>
        <v>#N/A</v>
      </c>
      <c r="BC297" t="e">
        <f ca="1">VLOOKUP($B297,基础扩展表!$E:$AG,MATCH(BC$2,基础扩展表!$E$1:$AG$1,0),FALSE)</f>
        <v>#N/A</v>
      </c>
      <c r="BD297" t="e">
        <f ca="1">VLOOKUP($B297,基础扩展表!$E:$AG,MATCH(BD$2,基础扩展表!$E$1:$AG$1,0),FALSE)</f>
        <v>#N/A</v>
      </c>
      <c r="BE297" t="e">
        <f ca="1">VLOOKUP($B297,基础扩展表!$E:$AG,MATCH(BE$2,基础扩展表!$E$1:$AG$1,0),FALSE)</f>
        <v>#N/A</v>
      </c>
      <c r="BF297" t="e">
        <f ca="1">VLOOKUP($B297,基础扩展表!$E:$AG,MATCH(BF$2,基础扩展表!$E$1:$AG$1,0),FALSE)</f>
        <v>#N/A</v>
      </c>
      <c r="BG297" t="e">
        <f ca="1">VLOOKUP($B297,基础扩展表!$E:$AG,MATCH(BG$2,基础扩展表!$E$1:$AG$1,0),FALSE)</f>
        <v>#N/A</v>
      </c>
      <c r="BH297" t="e">
        <f ca="1">VLOOKUP($B297,基础扩展表!$E:$AG,MATCH(BH$2,基础扩展表!$E$1:$AG$1,0),FALSE)</f>
        <v>#N/A</v>
      </c>
      <c r="BI297" t="e">
        <f ca="1">VLOOKUP($B297,基础扩展表!$E:$AG,MATCH(BI$2,基础扩展表!$E$1:$AG$1,0),FALSE)</f>
        <v>#N/A</v>
      </c>
      <c r="BJ297" t="e">
        <f ca="1">VLOOKUP($B297,基础扩展表!$E:$AG,MATCH(BJ$2,基础扩展表!$E$1:$AG$1,0),FALSE)</f>
        <v>#N/A</v>
      </c>
      <c r="BK297" t="e">
        <f ca="1">VLOOKUP($B297,基础扩展表!$E:$AG,MATCH(BK$2,基础扩展表!$E$1:$AG$1,0),FALSE)</f>
        <v>#N/A</v>
      </c>
      <c r="BL297" t="e">
        <f ca="1">VLOOKUP($B297,基础扩展表!$E:$AG,MATCH(BL$2,基础扩展表!$E$1:$AG$1,0),FALSE)</f>
        <v>#N/A</v>
      </c>
      <c r="BM297" t="e">
        <f ca="1">VLOOKUP($B297,基础扩展表!$E:$AG,MATCH(BM$2,基础扩展表!$E$1:$AG$1,0),FALSE)</f>
        <v>#N/A</v>
      </c>
      <c r="BN297" t="e">
        <f ca="1">VLOOKUP($B297,基础扩展表!$E:$AG,MATCH(BN$2,基础扩展表!$E$1:$AG$1,0),FALSE)</f>
        <v>#N/A</v>
      </c>
      <c r="BO297" t="e">
        <f ca="1">VLOOKUP($B297,基础扩展表!$E:$AG,MATCH(BO$2,基础扩展表!$E$1:$AG$1,0),FALSE)</f>
        <v>#N/A</v>
      </c>
      <c r="BP297" t="e">
        <f ca="1">VLOOKUP($B297,基础扩展表!$E:$AG,MATCH(BP$2,基础扩展表!$E$1:$AG$1,0),FALSE)</f>
        <v>#N/A</v>
      </c>
      <c r="BR297" t="e">
        <f ca="1">VLOOKUP(C297,模型表!D:H,5,FALSE)</f>
        <v>#N/A</v>
      </c>
    </row>
    <row r="298" spans="2:70" x14ac:dyDescent="0.2">
      <c r="B298" t="str">
        <f t="array" aca="1" ref="B298" ca="1">INDEX(基础表!$Y:$Y,SMALL(IF(基础表!$Z:$Z=0,ROW(基础表!$Z:$Z),999),ROW(H292)))&amp;""</f>
        <v/>
      </c>
      <c r="C298" t="e">
        <f ca="1">VLOOKUP(VLOOKUP($B298,基础表!$E:$G,3,FALSE),模型表!$C:$D,2,FALSE)</f>
        <v>#N/A</v>
      </c>
      <c r="E298" t="e">
        <f ca="1">VLOOKUP($B298,基础表!$E:$G,3,FALSE)</f>
        <v>#N/A</v>
      </c>
      <c r="G298" t="e">
        <f ca="1">VLOOKUP($E298,模型表!$C:$G,5,FALSE)</f>
        <v>#N/A</v>
      </c>
      <c r="H298" t="e">
        <f ca="1">VLOOKUP($E298,模型表!$C:$F,4,FALSE)</f>
        <v>#N/A</v>
      </c>
      <c r="I298" t="e">
        <f ca="1">VLOOKUP($E298,模型表!$C:$J,8,FALSE)</f>
        <v>#N/A</v>
      </c>
      <c r="K298" t="str">
        <f t="shared" ca="1" si="50"/>
        <v/>
      </c>
      <c r="L298" t="str">
        <f t="shared" ca="1" si="51"/>
        <v/>
      </c>
      <c r="M298" t="str">
        <f t="shared" ca="1" si="52"/>
        <v/>
      </c>
      <c r="N298" t="str">
        <f t="shared" ca="1" si="53"/>
        <v/>
      </c>
      <c r="O298" t="str">
        <f t="shared" ca="1" si="59"/>
        <v/>
      </c>
      <c r="P298" t="str">
        <f t="shared" ca="1" si="54"/>
        <v/>
      </c>
      <c r="Q298" t="e">
        <f ca="1">VLOOKUP($E298,模型表!$C:$K,9,FALSE)</f>
        <v>#N/A</v>
      </c>
      <c r="S298" t="e">
        <f ca="1">IF(VLOOKUP($E298,模型表!$C:$L,6,FALSE)=0,"",VLOOKUP($E298,模型表!$C:$L,10,FALSE))</f>
        <v>#N/A</v>
      </c>
      <c r="U298" t="e">
        <f ca="1">VLOOKUP($E298,模型表!$C:$Q,11,FALSE)</f>
        <v>#N/A</v>
      </c>
      <c r="Y298" t="e">
        <f ca="1">IF(VLOOKUP($E298,模型表!$C:$N,12,FALSE)="Death",VLOOKUP($E298,模型表!$C:$Q,13,FALSE),"")</f>
        <v>#N/A</v>
      </c>
      <c r="Z298" t="str">
        <f ca="1">IF($B298="","",IF(VLOOKUP($E298,模型表!$C:$O,12,FALSE)="PBuff","["&amp;VLOOKUP($E298,模型表!$C:Q,13,FALSE)&amp;"]","[]"))</f>
        <v/>
      </c>
      <c r="AA298" t="e">
        <f ca="1">VLOOKUP($B298,基础扩展表!$E:$I,5,FALSE)</f>
        <v>#N/A</v>
      </c>
      <c r="AB298" t="e">
        <f ca="1">VLOOKUP($B298,基础扩展表!$E:$I,4,FALSE)</f>
        <v>#N/A</v>
      </c>
      <c r="AC298" t="e">
        <f ca="1">VLOOKUP($B298,基础表!$E:$T,16,FALSE)</f>
        <v>#N/A</v>
      </c>
      <c r="AD298" t="str">
        <f t="shared" ca="1" si="48"/>
        <v/>
      </c>
      <c r="AE298" t="str">
        <f t="shared" ca="1" si="55"/>
        <v/>
      </c>
      <c r="AF298" t="str">
        <f t="shared" ca="1" si="56"/>
        <v/>
      </c>
      <c r="AH298" t="e">
        <f ca="1">VLOOKUP($B298,基础表!$E:$R,14,FALSE)</f>
        <v>#N/A</v>
      </c>
      <c r="AI298" t="e">
        <f ca="1">VLOOKUP($B298,基础表!$E:$S,13,FALSE)</f>
        <v>#N/A</v>
      </c>
      <c r="AK298" t="e">
        <f ca="1">VLOOKUP($B298,基础表!$E:$H,4,FALSE)</f>
        <v>#N/A</v>
      </c>
      <c r="AN298" s="23" t="e">
        <f t="shared" ca="1" si="49"/>
        <v>#N/A</v>
      </c>
      <c r="AO298" s="23" t="str">
        <f t="shared" ca="1" si="57"/>
        <v/>
      </c>
      <c r="AP298" s="23" t="str">
        <f t="shared" ca="1" si="58"/>
        <v/>
      </c>
      <c r="AR298" t="e">
        <f ca="1">VLOOKUP($B298,基础表!$E:$J,4,FALSE)</f>
        <v>#N/A</v>
      </c>
      <c r="AS298" t="e">
        <f ca="1">VLOOKUP($B298,基础表!$E:$J,5,FALSE)</f>
        <v>#N/A</v>
      </c>
      <c r="AT298" t="e">
        <f ca="1">VLOOKUP($B298,基础表!$E:$J,6,FALSE)</f>
        <v>#N/A</v>
      </c>
      <c r="AU298" t="e">
        <f ca="1">VLOOKUP($B298,基础扩展表!$E:$AG,MATCH(AU$2,基础扩展表!$E$1:$AG$1,0),FALSE)</f>
        <v>#N/A</v>
      </c>
      <c r="AV298" t="e">
        <f ca="1">VLOOKUP($B298,基础扩展表!$E:$AG,MATCH(AV$2,基础扩展表!$E$1:$AG$1,0),FALSE)</f>
        <v>#N/A</v>
      </c>
      <c r="AW298" t="e">
        <f ca="1">VLOOKUP($B298,基础扩展表!$E:$AG,MATCH(AW$2,基础扩展表!$E$1:$AG$1,0),FALSE)</f>
        <v>#N/A</v>
      </c>
      <c r="AX298" t="e">
        <f ca="1">VLOOKUP($B298,基础扩展表!$E:$AG,MATCH(AX$2,基础扩展表!$E$1:$AG$1,0),FALSE)</f>
        <v>#N/A</v>
      </c>
      <c r="AY298" t="e">
        <f ca="1">VLOOKUP($B298,基础扩展表!$E:$AG,MATCH(AY$2,基础扩展表!$E$1:$AG$1,0),FALSE)</f>
        <v>#N/A</v>
      </c>
      <c r="AZ298" t="e">
        <f ca="1">VLOOKUP($B298,基础扩展表!$E:$AG,MATCH(AZ$2,基础扩展表!$E$1:$AG$1,0),FALSE)</f>
        <v>#N/A</v>
      </c>
      <c r="BA298" t="e">
        <f ca="1">VLOOKUP($B298,基础扩展表!$E:$AG,MATCH(BA$2,基础扩展表!$E$1:$AG$1,0),FALSE)</f>
        <v>#N/A</v>
      </c>
      <c r="BB298" t="e">
        <f ca="1">VLOOKUP($B298,基础扩展表!$E:$AG,MATCH(BB$2,基础扩展表!$E$1:$AG$1,0),FALSE)</f>
        <v>#N/A</v>
      </c>
      <c r="BC298" t="e">
        <f ca="1">VLOOKUP($B298,基础扩展表!$E:$AG,MATCH(BC$2,基础扩展表!$E$1:$AG$1,0),FALSE)</f>
        <v>#N/A</v>
      </c>
      <c r="BD298" t="e">
        <f ca="1">VLOOKUP($B298,基础扩展表!$E:$AG,MATCH(BD$2,基础扩展表!$E$1:$AG$1,0),FALSE)</f>
        <v>#N/A</v>
      </c>
      <c r="BE298" t="e">
        <f ca="1">VLOOKUP($B298,基础扩展表!$E:$AG,MATCH(BE$2,基础扩展表!$E$1:$AG$1,0),FALSE)</f>
        <v>#N/A</v>
      </c>
      <c r="BF298" t="e">
        <f ca="1">VLOOKUP($B298,基础扩展表!$E:$AG,MATCH(BF$2,基础扩展表!$E$1:$AG$1,0),FALSE)</f>
        <v>#N/A</v>
      </c>
      <c r="BG298" t="e">
        <f ca="1">VLOOKUP($B298,基础扩展表!$E:$AG,MATCH(BG$2,基础扩展表!$E$1:$AG$1,0),FALSE)</f>
        <v>#N/A</v>
      </c>
      <c r="BH298" t="e">
        <f ca="1">VLOOKUP($B298,基础扩展表!$E:$AG,MATCH(BH$2,基础扩展表!$E$1:$AG$1,0),FALSE)</f>
        <v>#N/A</v>
      </c>
      <c r="BI298" t="e">
        <f ca="1">VLOOKUP($B298,基础扩展表!$E:$AG,MATCH(BI$2,基础扩展表!$E$1:$AG$1,0),FALSE)</f>
        <v>#N/A</v>
      </c>
      <c r="BJ298" t="e">
        <f ca="1">VLOOKUP($B298,基础扩展表!$E:$AG,MATCH(BJ$2,基础扩展表!$E$1:$AG$1,0),FALSE)</f>
        <v>#N/A</v>
      </c>
      <c r="BK298" t="e">
        <f ca="1">VLOOKUP($B298,基础扩展表!$E:$AG,MATCH(BK$2,基础扩展表!$E$1:$AG$1,0),FALSE)</f>
        <v>#N/A</v>
      </c>
      <c r="BL298" t="e">
        <f ca="1">VLOOKUP($B298,基础扩展表!$E:$AG,MATCH(BL$2,基础扩展表!$E$1:$AG$1,0),FALSE)</f>
        <v>#N/A</v>
      </c>
      <c r="BM298" t="e">
        <f ca="1">VLOOKUP($B298,基础扩展表!$E:$AG,MATCH(BM$2,基础扩展表!$E$1:$AG$1,0),FALSE)</f>
        <v>#N/A</v>
      </c>
      <c r="BN298" t="e">
        <f ca="1">VLOOKUP($B298,基础扩展表!$E:$AG,MATCH(BN$2,基础扩展表!$E$1:$AG$1,0),FALSE)</f>
        <v>#N/A</v>
      </c>
      <c r="BO298" t="e">
        <f ca="1">VLOOKUP($B298,基础扩展表!$E:$AG,MATCH(BO$2,基础扩展表!$E$1:$AG$1,0),FALSE)</f>
        <v>#N/A</v>
      </c>
      <c r="BP298" t="e">
        <f ca="1">VLOOKUP($B298,基础扩展表!$E:$AG,MATCH(BP$2,基础扩展表!$E$1:$AG$1,0),FALSE)</f>
        <v>#N/A</v>
      </c>
      <c r="BR298" t="e">
        <f ca="1">VLOOKUP(C298,模型表!D:H,5,FALSE)</f>
        <v>#N/A</v>
      </c>
    </row>
    <row r="299" spans="2:70" x14ac:dyDescent="0.2">
      <c r="B299" t="str">
        <f t="array" aca="1" ref="B299" ca="1">INDEX(基础表!$Y:$Y,SMALL(IF(基础表!$Z:$Z=0,ROW(基础表!$Z:$Z),999),ROW(H293)))&amp;""</f>
        <v/>
      </c>
      <c r="C299" t="e">
        <f ca="1">VLOOKUP(VLOOKUP($B299,基础表!$E:$G,3,FALSE),模型表!$C:$D,2,FALSE)</f>
        <v>#N/A</v>
      </c>
      <c r="E299" t="e">
        <f ca="1">VLOOKUP($B299,基础表!$E:$G,3,FALSE)</f>
        <v>#N/A</v>
      </c>
      <c r="G299" t="e">
        <f ca="1">VLOOKUP($E299,模型表!$C:$G,5,FALSE)</f>
        <v>#N/A</v>
      </c>
      <c r="H299" t="e">
        <f ca="1">VLOOKUP($E299,模型表!$C:$F,4,FALSE)</f>
        <v>#N/A</v>
      </c>
      <c r="I299" t="e">
        <f ca="1">VLOOKUP($E299,模型表!$C:$J,8,FALSE)</f>
        <v>#N/A</v>
      </c>
      <c r="K299" t="str">
        <f t="shared" ca="1" si="50"/>
        <v/>
      </c>
      <c r="L299" t="str">
        <f t="shared" ca="1" si="51"/>
        <v/>
      </c>
      <c r="M299" t="str">
        <f t="shared" ca="1" si="52"/>
        <v/>
      </c>
      <c r="N299" t="str">
        <f t="shared" ca="1" si="53"/>
        <v/>
      </c>
      <c r="O299" t="str">
        <f t="shared" ca="1" si="59"/>
        <v/>
      </c>
      <c r="P299" t="str">
        <f t="shared" ca="1" si="54"/>
        <v/>
      </c>
      <c r="Q299" t="e">
        <f ca="1">VLOOKUP($E299,模型表!$C:$K,9,FALSE)</f>
        <v>#N/A</v>
      </c>
      <c r="S299" t="e">
        <f ca="1">IF(VLOOKUP($E299,模型表!$C:$L,6,FALSE)=0,"",VLOOKUP($E299,模型表!$C:$L,10,FALSE))</f>
        <v>#N/A</v>
      </c>
      <c r="U299" t="e">
        <f ca="1">VLOOKUP($E299,模型表!$C:$Q,11,FALSE)</f>
        <v>#N/A</v>
      </c>
      <c r="Y299" t="e">
        <f ca="1">IF(VLOOKUP($E299,模型表!$C:$N,12,FALSE)="Death",VLOOKUP($E299,模型表!$C:$Q,13,FALSE),"")</f>
        <v>#N/A</v>
      </c>
      <c r="Z299" t="str">
        <f ca="1">IF($B299="","",IF(VLOOKUP($E299,模型表!$C:$O,12,FALSE)="PBuff","["&amp;VLOOKUP($E299,模型表!$C:Q,13,FALSE)&amp;"]","[]"))</f>
        <v/>
      </c>
      <c r="AA299" t="e">
        <f ca="1">VLOOKUP($B299,基础扩展表!$E:$I,5,FALSE)</f>
        <v>#N/A</v>
      </c>
      <c r="AB299" t="e">
        <f ca="1">VLOOKUP($B299,基础扩展表!$E:$I,4,FALSE)</f>
        <v>#N/A</v>
      </c>
      <c r="AC299" t="e">
        <f ca="1">VLOOKUP($B299,基础表!$E:$T,16,FALSE)</f>
        <v>#N/A</v>
      </c>
      <c r="AD299" t="str">
        <f t="shared" ca="1" si="48"/>
        <v/>
      </c>
      <c r="AE299" t="str">
        <f t="shared" ca="1" si="55"/>
        <v/>
      </c>
      <c r="AF299" t="str">
        <f t="shared" ca="1" si="56"/>
        <v/>
      </c>
      <c r="AH299" t="e">
        <f ca="1">VLOOKUP($B299,基础表!$E:$R,14,FALSE)</f>
        <v>#N/A</v>
      </c>
      <c r="AI299" t="e">
        <f ca="1">VLOOKUP($B299,基础表!$E:$S,13,FALSE)</f>
        <v>#N/A</v>
      </c>
      <c r="AK299" t="e">
        <f ca="1">VLOOKUP($B299,基础表!$E:$H,4,FALSE)</f>
        <v>#N/A</v>
      </c>
      <c r="AN299" s="23" t="e">
        <f t="shared" ca="1" si="49"/>
        <v>#N/A</v>
      </c>
      <c r="AO299" s="23" t="str">
        <f t="shared" ca="1" si="57"/>
        <v/>
      </c>
      <c r="AP299" s="23" t="str">
        <f t="shared" ca="1" si="58"/>
        <v/>
      </c>
      <c r="AR299" t="e">
        <f ca="1">VLOOKUP($B299,基础表!$E:$J,4,FALSE)</f>
        <v>#N/A</v>
      </c>
      <c r="AS299" t="e">
        <f ca="1">VLOOKUP($B299,基础表!$E:$J,5,FALSE)</f>
        <v>#N/A</v>
      </c>
      <c r="AT299" t="e">
        <f ca="1">VLOOKUP($B299,基础表!$E:$J,6,FALSE)</f>
        <v>#N/A</v>
      </c>
      <c r="AU299" t="e">
        <f ca="1">VLOOKUP($B299,基础扩展表!$E:$AG,MATCH(AU$2,基础扩展表!$E$1:$AG$1,0),FALSE)</f>
        <v>#N/A</v>
      </c>
      <c r="AV299" t="e">
        <f ca="1">VLOOKUP($B299,基础扩展表!$E:$AG,MATCH(AV$2,基础扩展表!$E$1:$AG$1,0),FALSE)</f>
        <v>#N/A</v>
      </c>
      <c r="AW299" t="e">
        <f ca="1">VLOOKUP($B299,基础扩展表!$E:$AG,MATCH(AW$2,基础扩展表!$E$1:$AG$1,0),FALSE)</f>
        <v>#N/A</v>
      </c>
      <c r="AX299" t="e">
        <f ca="1">VLOOKUP($B299,基础扩展表!$E:$AG,MATCH(AX$2,基础扩展表!$E$1:$AG$1,0),FALSE)</f>
        <v>#N/A</v>
      </c>
      <c r="AY299" t="e">
        <f ca="1">VLOOKUP($B299,基础扩展表!$E:$AG,MATCH(AY$2,基础扩展表!$E$1:$AG$1,0),FALSE)</f>
        <v>#N/A</v>
      </c>
      <c r="AZ299" t="e">
        <f ca="1">VLOOKUP($B299,基础扩展表!$E:$AG,MATCH(AZ$2,基础扩展表!$E$1:$AG$1,0),FALSE)</f>
        <v>#N/A</v>
      </c>
      <c r="BA299" t="e">
        <f ca="1">VLOOKUP($B299,基础扩展表!$E:$AG,MATCH(BA$2,基础扩展表!$E$1:$AG$1,0),FALSE)</f>
        <v>#N/A</v>
      </c>
      <c r="BB299" t="e">
        <f ca="1">VLOOKUP($B299,基础扩展表!$E:$AG,MATCH(BB$2,基础扩展表!$E$1:$AG$1,0),FALSE)</f>
        <v>#N/A</v>
      </c>
      <c r="BC299" t="e">
        <f ca="1">VLOOKUP($B299,基础扩展表!$E:$AG,MATCH(BC$2,基础扩展表!$E$1:$AG$1,0),FALSE)</f>
        <v>#N/A</v>
      </c>
      <c r="BD299" t="e">
        <f ca="1">VLOOKUP($B299,基础扩展表!$E:$AG,MATCH(BD$2,基础扩展表!$E$1:$AG$1,0),FALSE)</f>
        <v>#N/A</v>
      </c>
      <c r="BE299" t="e">
        <f ca="1">VLOOKUP($B299,基础扩展表!$E:$AG,MATCH(BE$2,基础扩展表!$E$1:$AG$1,0),FALSE)</f>
        <v>#N/A</v>
      </c>
      <c r="BF299" t="e">
        <f ca="1">VLOOKUP($B299,基础扩展表!$E:$AG,MATCH(BF$2,基础扩展表!$E$1:$AG$1,0),FALSE)</f>
        <v>#N/A</v>
      </c>
      <c r="BG299" t="e">
        <f ca="1">VLOOKUP($B299,基础扩展表!$E:$AG,MATCH(BG$2,基础扩展表!$E$1:$AG$1,0),FALSE)</f>
        <v>#N/A</v>
      </c>
      <c r="BH299" t="e">
        <f ca="1">VLOOKUP($B299,基础扩展表!$E:$AG,MATCH(BH$2,基础扩展表!$E$1:$AG$1,0),FALSE)</f>
        <v>#N/A</v>
      </c>
      <c r="BI299" t="e">
        <f ca="1">VLOOKUP($B299,基础扩展表!$E:$AG,MATCH(BI$2,基础扩展表!$E$1:$AG$1,0),FALSE)</f>
        <v>#N/A</v>
      </c>
      <c r="BJ299" t="e">
        <f ca="1">VLOOKUP($B299,基础扩展表!$E:$AG,MATCH(BJ$2,基础扩展表!$E$1:$AG$1,0),FALSE)</f>
        <v>#N/A</v>
      </c>
      <c r="BK299" t="e">
        <f ca="1">VLOOKUP($B299,基础扩展表!$E:$AG,MATCH(BK$2,基础扩展表!$E$1:$AG$1,0),FALSE)</f>
        <v>#N/A</v>
      </c>
      <c r="BL299" t="e">
        <f ca="1">VLOOKUP($B299,基础扩展表!$E:$AG,MATCH(BL$2,基础扩展表!$E$1:$AG$1,0),FALSE)</f>
        <v>#N/A</v>
      </c>
      <c r="BM299" t="e">
        <f ca="1">VLOOKUP($B299,基础扩展表!$E:$AG,MATCH(BM$2,基础扩展表!$E$1:$AG$1,0),FALSE)</f>
        <v>#N/A</v>
      </c>
      <c r="BN299" t="e">
        <f ca="1">VLOOKUP($B299,基础扩展表!$E:$AG,MATCH(BN$2,基础扩展表!$E$1:$AG$1,0),FALSE)</f>
        <v>#N/A</v>
      </c>
      <c r="BO299" t="e">
        <f ca="1">VLOOKUP($B299,基础扩展表!$E:$AG,MATCH(BO$2,基础扩展表!$E$1:$AG$1,0),FALSE)</f>
        <v>#N/A</v>
      </c>
      <c r="BP299" t="e">
        <f ca="1">VLOOKUP($B299,基础扩展表!$E:$AG,MATCH(BP$2,基础扩展表!$E$1:$AG$1,0),FALSE)</f>
        <v>#N/A</v>
      </c>
      <c r="BR299" t="e">
        <f ca="1">VLOOKUP(C299,模型表!D:H,5,FALSE)</f>
        <v>#N/A</v>
      </c>
    </row>
    <row r="300" spans="2:70" x14ac:dyDescent="0.2">
      <c r="B300" t="str">
        <f t="array" aca="1" ref="B300" ca="1">INDEX(基础表!$Y:$Y,SMALL(IF(基础表!$Z:$Z=0,ROW(基础表!$Z:$Z),999),ROW(H294)))&amp;""</f>
        <v/>
      </c>
      <c r="C300" t="e">
        <f ca="1">VLOOKUP(VLOOKUP($B300,基础表!$E:$G,3,FALSE),模型表!$C:$D,2,FALSE)</f>
        <v>#N/A</v>
      </c>
      <c r="E300" t="e">
        <f ca="1">VLOOKUP($B300,基础表!$E:$G,3,FALSE)</f>
        <v>#N/A</v>
      </c>
      <c r="G300" t="e">
        <f ca="1">VLOOKUP($E300,模型表!$C:$G,5,FALSE)</f>
        <v>#N/A</v>
      </c>
      <c r="H300" t="e">
        <f ca="1">VLOOKUP($E300,模型表!$C:$F,4,FALSE)</f>
        <v>#N/A</v>
      </c>
      <c r="I300" t="e">
        <f ca="1">VLOOKUP($E300,模型表!$C:$J,8,FALSE)</f>
        <v>#N/A</v>
      </c>
      <c r="K300" t="str">
        <f t="shared" ca="1" si="50"/>
        <v/>
      </c>
      <c r="L300" t="str">
        <f t="shared" ca="1" si="51"/>
        <v/>
      </c>
      <c r="M300" t="str">
        <f t="shared" ca="1" si="52"/>
        <v/>
      </c>
      <c r="N300" t="str">
        <f t="shared" ca="1" si="53"/>
        <v/>
      </c>
      <c r="O300" t="str">
        <f t="shared" ca="1" si="59"/>
        <v/>
      </c>
      <c r="P300" t="str">
        <f t="shared" ca="1" si="54"/>
        <v/>
      </c>
      <c r="Q300" t="e">
        <f ca="1">VLOOKUP($E300,模型表!$C:$K,9,FALSE)</f>
        <v>#N/A</v>
      </c>
      <c r="S300" t="e">
        <f ca="1">IF(VLOOKUP($E300,模型表!$C:$L,6,FALSE)=0,"",VLOOKUP($E300,模型表!$C:$L,10,FALSE))</f>
        <v>#N/A</v>
      </c>
      <c r="U300" t="e">
        <f ca="1">VLOOKUP($E300,模型表!$C:$Q,11,FALSE)</f>
        <v>#N/A</v>
      </c>
      <c r="Y300" t="e">
        <f ca="1">IF(VLOOKUP($E300,模型表!$C:$N,12,FALSE)="Death",VLOOKUP($E300,模型表!$C:$Q,13,FALSE),"")</f>
        <v>#N/A</v>
      </c>
      <c r="Z300" t="str">
        <f ca="1">IF($B300="","",IF(VLOOKUP($E300,模型表!$C:$O,12,FALSE)="PBuff","["&amp;VLOOKUP($E300,模型表!$C:Q,13,FALSE)&amp;"]","[]"))</f>
        <v/>
      </c>
      <c r="AA300" t="e">
        <f ca="1">VLOOKUP($B300,基础扩展表!$E:$I,5,FALSE)</f>
        <v>#N/A</v>
      </c>
      <c r="AB300" t="e">
        <f ca="1">VLOOKUP($B300,基础扩展表!$E:$I,4,FALSE)</f>
        <v>#N/A</v>
      </c>
      <c r="AC300" t="e">
        <f ca="1">VLOOKUP($B300,基础表!$E:$T,16,FALSE)</f>
        <v>#N/A</v>
      </c>
      <c r="AD300" t="str">
        <f t="shared" ca="1" si="48"/>
        <v/>
      </c>
      <c r="AE300" t="str">
        <f t="shared" ca="1" si="55"/>
        <v/>
      </c>
      <c r="AF300" t="str">
        <f t="shared" ca="1" si="56"/>
        <v/>
      </c>
      <c r="AH300" t="e">
        <f ca="1">VLOOKUP($B300,基础表!$E:$R,14,FALSE)</f>
        <v>#N/A</v>
      </c>
      <c r="AI300" t="e">
        <f ca="1">VLOOKUP($B300,基础表!$E:$S,13,FALSE)</f>
        <v>#N/A</v>
      </c>
      <c r="AK300" t="e">
        <f ca="1">VLOOKUP($B300,基础表!$E:$H,4,FALSE)</f>
        <v>#N/A</v>
      </c>
      <c r="AN300" s="23" t="e">
        <f t="shared" ca="1" si="49"/>
        <v>#N/A</v>
      </c>
      <c r="AO300" s="23" t="str">
        <f t="shared" ca="1" si="57"/>
        <v/>
      </c>
      <c r="AP300" s="23" t="str">
        <f t="shared" ca="1" si="58"/>
        <v/>
      </c>
      <c r="AR300" t="e">
        <f ca="1">VLOOKUP($B300,基础表!$E:$J,4,FALSE)</f>
        <v>#N/A</v>
      </c>
      <c r="AS300" t="e">
        <f ca="1">VLOOKUP($B300,基础表!$E:$J,5,FALSE)</f>
        <v>#N/A</v>
      </c>
      <c r="AT300" t="e">
        <f ca="1">VLOOKUP($B300,基础表!$E:$J,6,FALSE)</f>
        <v>#N/A</v>
      </c>
      <c r="AU300" t="e">
        <f ca="1">VLOOKUP($B300,基础扩展表!$E:$AG,MATCH(AU$2,基础扩展表!$E$1:$AG$1,0),FALSE)</f>
        <v>#N/A</v>
      </c>
      <c r="AV300" t="e">
        <f ca="1">VLOOKUP($B300,基础扩展表!$E:$AG,MATCH(AV$2,基础扩展表!$E$1:$AG$1,0),FALSE)</f>
        <v>#N/A</v>
      </c>
      <c r="AW300" t="e">
        <f ca="1">VLOOKUP($B300,基础扩展表!$E:$AG,MATCH(AW$2,基础扩展表!$E$1:$AG$1,0),FALSE)</f>
        <v>#N/A</v>
      </c>
      <c r="AX300" t="e">
        <f ca="1">VLOOKUP($B300,基础扩展表!$E:$AG,MATCH(AX$2,基础扩展表!$E$1:$AG$1,0),FALSE)</f>
        <v>#N/A</v>
      </c>
      <c r="AY300" t="e">
        <f ca="1">VLOOKUP($B300,基础扩展表!$E:$AG,MATCH(AY$2,基础扩展表!$E$1:$AG$1,0),FALSE)</f>
        <v>#N/A</v>
      </c>
      <c r="AZ300" t="e">
        <f ca="1">VLOOKUP($B300,基础扩展表!$E:$AG,MATCH(AZ$2,基础扩展表!$E$1:$AG$1,0),FALSE)</f>
        <v>#N/A</v>
      </c>
      <c r="BA300" t="e">
        <f ca="1">VLOOKUP($B300,基础扩展表!$E:$AG,MATCH(BA$2,基础扩展表!$E$1:$AG$1,0),FALSE)</f>
        <v>#N/A</v>
      </c>
      <c r="BB300" t="e">
        <f ca="1">VLOOKUP($B300,基础扩展表!$E:$AG,MATCH(BB$2,基础扩展表!$E$1:$AG$1,0),FALSE)</f>
        <v>#N/A</v>
      </c>
      <c r="BC300" t="e">
        <f ca="1">VLOOKUP($B300,基础扩展表!$E:$AG,MATCH(BC$2,基础扩展表!$E$1:$AG$1,0),FALSE)</f>
        <v>#N/A</v>
      </c>
      <c r="BD300" t="e">
        <f ca="1">VLOOKUP($B300,基础扩展表!$E:$AG,MATCH(BD$2,基础扩展表!$E$1:$AG$1,0),FALSE)</f>
        <v>#N/A</v>
      </c>
      <c r="BE300" t="e">
        <f ca="1">VLOOKUP($B300,基础扩展表!$E:$AG,MATCH(BE$2,基础扩展表!$E$1:$AG$1,0),FALSE)</f>
        <v>#N/A</v>
      </c>
      <c r="BF300" t="e">
        <f ca="1">VLOOKUP($B300,基础扩展表!$E:$AG,MATCH(BF$2,基础扩展表!$E$1:$AG$1,0),FALSE)</f>
        <v>#N/A</v>
      </c>
      <c r="BG300" t="e">
        <f ca="1">VLOOKUP($B300,基础扩展表!$E:$AG,MATCH(BG$2,基础扩展表!$E$1:$AG$1,0),FALSE)</f>
        <v>#N/A</v>
      </c>
      <c r="BH300" t="e">
        <f ca="1">VLOOKUP($B300,基础扩展表!$E:$AG,MATCH(BH$2,基础扩展表!$E$1:$AG$1,0),FALSE)</f>
        <v>#N/A</v>
      </c>
      <c r="BI300" t="e">
        <f ca="1">VLOOKUP($B300,基础扩展表!$E:$AG,MATCH(BI$2,基础扩展表!$E$1:$AG$1,0),FALSE)</f>
        <v>#N/A</v>
      </c>
      <c r="BJ300" t="e">
        <f ca="1">VLOOKUP($B300,基础扩展表!$E:$AG,MATCH(BJ$2,基础扩展表!$E$1:$AG$1,0),FALSE)</f>
        <v>#N/A</v>
      </c>
      <c r="BK300" t="e">
        <f ca="1">VLOOKUP($B300,基础扩展表!$E:$AG,MATCH(BK$2,基础扩展表!$E$1:$AG$1,0),FALSE)</f>
        <v>#N/A</v>
      </c>
      <c r="BL300" t="e">
        <f ca="1">VLOOKUP($B300,基础扩展表!$E:$AG,MATCH(BL$2,基础扩展表!$E$1:$AG$1,0),FALSE)</f>
        <v>#N/A</v>
      </c>
      <c r="BM300" t="e">
        <f ca="1">VLOOKUP($B300,基础扩展表!$E:$AG,MATCH(BM$2,基础扩展表!$E$1:$AG$1,0),FALSE)</f>
        <v>#N/A</v>
      </c>
      <c r="BN300" t="e">
        <f ca="1">VLOOKUP($B300,基础扩展表!$E:$AG,MATCH(BN$2,基础扩展表!$E$1:$AG$1,0),FALSE)</f>
        <v>#N/A</v>
      </c>
      <c r="BO300" t="e">
        <f ca="1">VLOOKUP($B300,基础扩展表!$E:$AG,MATCH(BO$2,基础扩展表!$E$1:$AG$1,0),FALSE)</f>
        <v>#N/A</v>
      </c>
      <c r="BP300" t="e">
        <f ca="1">VLOOKUP($B300,基础扩展表!$E:$AG,MATCH(BP$2,基础扩展表!$E$1:$AG$1,0),FALSE)</f>
        <v>#N/A</v>
      </c>
      <c r="BR300" t="e">
        <f ca="1">VLOOKUP(C300,模型表!D:H,5,FALSE)</f>
        <v>#N/A</v>
      </c>
    </row>
    <row r="301" spans="2:70" x14ac:dyDescent="0.2">
      <c r="B301" t="str">
        <f t="array" aca="1" ref="B301" ca="1">INDEX(基础表!$Y:$Y,SMALL(IF(基础表!$Z:$Z=0,ROW(基础表!$Z:$Z),999),ROW(H295)))&amp;""</f>
        <v/>
      </c>
      <c r="C301" t="e">
        <f ca="1">VLOOKUP(VLOOKUP($B301,基础表!$E:$G,3,FALSE),模型表!$C:$D,2,FALSE)</f>
        <v>#N/A</v>
      </c>
      <c r="E301" t="e">
        <f ca="1">VLOOKUP($B301,基础表!$E:$G,3,FALSE)</f>
        <v>#N/A</v>
      </c>
      <c r="G301" t="e">
        <f ca="1">VLOOKUP($E301,模型表!$C:$G,5,FALSE)</f>
        <v>#N/A</v>
      </c>
      <c r="H301" t="e">
        <f ca="1">VLOOKUP($E301,模型表!$C:$F,4,FALSE)</f>
        <v>#N/A</v>
      </c>
      <c r="I301" t="e">
        <f ca="1">VLOOKUP($E301,模型表!$C:$J,8,FALSE)</f>
        <v>#N/A</v>
      </c>
      <c r="K301" t="str">
        <f t="shared" ca="1" si="50"/>
        <v/>
      </c>
      <c r="L301" t="str">
        <f t="shared" ca="1" si="51"/>
        <v/>
      </c>
      <c r="M301" t="str">
        <f t="shared" ca="1" si="52"/>
        <v/>
      </c>
      <c r="N301" t="str">
        <f t="shared" ca="1" si="53"/>
        <v/>
      </c>
      <c r="O301" t="str">
        <f t="shared" ca="1" si="59"/>
        <v/>
      </c>
      <c r="P301" t="str">
        <f t="shared" ca="1" si="54"/>
        <v/>
      </c>
      <c r="Q301" t="e">
        <f ca="1">VLOOKUP($E301,模型表!$C:$K,9,FALSE)</f>
        <v>#N/A</v>
      </c>
      <c r="S301" t="e">
        <f ca="1">IF(VLOOKUP($E301,模型表!$C:$L,6,FALSE)=0,"",VLOOKUP($E301,模型表!$C:$L,10,FALSE))</f>
        <v>#N/A</v>
      </c>
      <c r="U301" t="e">
        <f ca="1">VLOOKUP($E301,模型表!$C:$Q,11,FALSE)</f>
        <v>#N/A</v>
      </c>
      <c r="Y301" t="e">
        <f ca="1">IF(VLOOKUP($E301,模型表!$C:$N,12,FALSE)="Death",VLOOKUP($E301,模型表!$C:$Q,13,FALSE),"")</f>
        <v>#N/A</v>
      </c>
      <c r="Z301" t="str">
        <f ca="1">IF($B301="","",IF(VLOOKUP($E301,模型表!$C:$O,12,FALSE)="PBuff","["&amp;VLOOKUP($E301,模型表!$C:Q,13,FALSE)&amp;"]","[]"))</f>
        <v/>
      </c>
      <c r="AA301" t="e">
        <f ca="1">VLOOKUP($B301,基础扩展表!$E:$I,5,FALSE)</f>
        <v>#N/A</v>
      </c>
      <c r="AB301" t="e">
        <f ca="1">VLOOKUP($B301,基础扩展表!$E:$I,4,FALSE)</f>
        <v>#N/A</v>
      </c>
      <c r="AC301" t="e">
        <f ca="1">VLOOKUP($B301,基础表!$E:$T,16,FALSE)</f>
        <v>#N/A</v>
      </c>
      <c r="AD301" t="str">
        <f t="shared" ca="1" si="48"/>
        <v/>
      </c>
      <c r="AE301" t="str">
        <f t="shared" ca="1" si="55"/>
        <v/>
      </c>
      <c r="AF301" t="str">
        <f t="shared" ca="1" si="56"/>
        <v/>
      </c>
      <c r="AH301" t="e">
        <f ca="1">VLOOKUP($B301,基础表!$E:$R,14,FALSE)</f>
        <v>#N/A</v>
      </c>
      <c r="AI301" t="e">
        <f ca="1">VLOOKUP($B301,基础表!$E:$S,13,FALSE)</f>
        <v>#N/A</v>
      </c>
      <c r="AK301" t="e">
        <f ca="1">VLOOKUP($B301,基础表!$E:$H,4,FALSE)</f>
        <v>#N/A</v>
      </c>
      <c r="AN301" s="23" t="e">
        <f t="shared" ca="1" si="49"/>
        <v>#N/A</v>
      </c>
      <c r="AO301" s="23" t="str">
        <f t="shared" ca="1" si="57"/>
        <v/>
      </c>
      <c r="AP301" s="23" t="str">
        <f t="shared" ca="1" si="58"/>
        <v/>
      </c>
      <c r="AR301" t="e">
        <f ca="1">VLOOKUP($B301,基础表!$E:$J,4,FALSE)</f>
        <v>#N/A</v>
      </c>
      <c r="AS301" t="e">
        <f ca="1">VLOOKUP($B301,基础表!$E:$J,5,FALSE)</f>
        <v>#N/A</v>
      </c>
      <c r="AT301" t="e">
        <f ca="1">VLOOKUP($B301,基础表!$E:$J,6,FALSE)</f>
        <v>#N/A</v>
      </c>
      <c r="AU301" t="e">
        <f ca="1">VLOOKUP($B301,基础扩展表!$E:$AG,MATCH(AU$2,基础扩展表!$E$1:$AG$1,0),FALSE)</f>
        <v>#N/A</v>
      </c>
      <c r="AV301" t="e">
        <f ca="1">VLOOKUP($B301,基础扩展表!$E:$AG,MATCH(AV$2,基础扩展表!$E$1:$AG$1,0),FALSE)</f>
        <v>#N/A</v>
      </c>
      <c r="AW301" t="e">
        <f ca="1">VLOOKUP($B301,基础扩展表!$E:$AG,MATCH(AW$2,基础扩展表!$E$1:$AG$1,0),FALSE)</f>
        <v>#N/A</v>
      </c>
      <c r="AX301" t="e">
        <f ca="1">VLOOKUP($B301,基础扩展表!$E:$AG,MATCH(AX$2,基础扩展表!$E$1:$AG$1,0),FALSE)</f>
        <v>#N/A</v>
      </c>
      <c r="AY301" t="e">
        <f ca="1">VLOOKUP($B301,基础扩展表!$E:$AG,MATCH(AY$2,基础扩展表!$E$1:$AG$1,0),FALSE)</f>
        <v>#N/A</v>
      </c>
      <c r="AZ301" t="e">
        <f ca="1">VLOOKUP($B301,基础扩展表!$E:$AG,MATCH(AZ$2,基础扩展表!$E$1:$AG$1,0),FALSE)</f>
        <v>#N/A</v>
      </c>
      <c r="BA301" t="e">
        <f ca="1">VLOOKUP($B301,基础扩展表!$E:$AG,MATCH(BA$2,基础扩展表!$E$1:$AG$1,0),FALSE)</f>
        <v>#N/A</v>
      </c>
      <c r="BB301" t="e">
        <f ca="1">VLOOKUP($B301,基础扩展表!$E:$AG,MATCH(BB$2,基础扩展表!$E$1:$AG$1,0),FALSE)</f>
        <v>#N/A</v>
      </c>
      <c r="BC301" t="e">
        <f ca="1">VLOOKUP($B301,基础扩展表!$E:$AG,MATCH(BC$2,基础扩展表!$E$1:$AG$1,0),FALSE)</f>
        <v>#N/A</v>
      </c>
      <c r="BD301" t="e">
        <f ca="1">VLOOKUP($B301,基础扩展表!$E:$AG,MATCH(BD$2,基础扩展表!$E$1:$AG$1,0),FALSE)</f>
        <v>#N/A</v>
      </c>
      <c r="BE301" t="e">
        <f ca="1">VLOOKUP($B301,基础扩展表!$E:$AG,MATCH(BE$2,基础扩展表!$E$1:$AG$1,0),FALSE)</f>
        <v>#N/A</v>
      </c>
      <c r="BF301" t="e">
        <f ca="1">VLOOKUP($B301,基础扩展表!$E:$AG,MATCH(BF$2,基础扩展表!$E$1:$AG$1,0),FALSE)</f>
        <v>#N/A</v>
      </c>
      <c r="BG301" t="e">
        <f ca="1">VLOOKUP($B301,基础扩展表!$E:$AG,MATCH(BG$2,基础扩展表!$E$1:$AG$1,0),FALSE)</f>
        <v>#N/A</v>
      </c>
      <c r="BH301" t="e">
        <f ca="1">VLOOKUP($B301,基础扩展表!$E:$AG,MATCH(BH$2,基础扩展表!$E$1:$AG$1,0),FALSE)</f>
        <v>#N/A</v>
      </c>
      <c r="BI301" t="e">
        <f ca="1">VLOOKUP($B301,基础扩展表!$E:$AG,MATCH(BI$2,基础扩展表!$E$1:$AG$1,0),FALSE)</f>
        <v>#N/A</v>
      </c>
      <c r="BJ301" t="e">
        <f ca="1">VLOOKUP($B301,基础扩展表!$E:$AG,MATCH(BJ$2,基础扩展表!$E$1:$AG$1,0),FALSE)</f>
        <v>#N/A</v>
      </c>
      <c r="BK301" t="e">
        <f ca="1">VLOOKUP($B301,基础扩展表!$E:$AG,MATCH(BK$2,基础扩展表!$E$1:$AG$1,0),FALSE)</f>
        <v>#N/A</v>
      </c>
      <c r="BL301" t="e">
        <f ca="1">VLOOKUP($B301,基础扩展表!$E:$AG,MATCH(BL$2,基础扩展表!$E$1:$AG$1,0),FALSE)</f>
        <v>#N/A</v>
      </c>
      <c r="BM301" t="e">
        <f ca="1">VLOOKUP($B301,基础扩展表!$E:$AG,MATCH(BM$2,基础扩展表!$E$1:$AG$1,0),FALSE)</f>
        <v>#N/A</v>
      </c>
      <c r="BN301" t="e">
        <f ca="1">VLOOKUP($B301,基础扩展表!$E:$AG,MATCH(BN$2,基础扩展表!$E$1:$AG$1,0),FALSE)</f>
        <v>#N/A</v>
      </c>
      <c r="BO301" t="e">
        <f ca="1">VLOOKUP($B301,基础扩展表!$E:$AG,MATCH(BO$2,基础扩展表!$E$1:$AG$1,0),FALSE)</f>
        <v>#N/A</v>
      </c>
      <c r="BP301" t="e">
        <f ca="1">VLOOKUP($B301,基础扩展表!$E:$AG,MATCH(BP$2,基础扩展表!$E$1:$AG$1,0),FALSE)</f>
        <v>#N/A</v>
      </c>
      <c r="BR301" t="e">
        <f ca="1">VLOOKUP(C301,模型表!D:H,5,FALSE)</f>
        <v>#N/A</v>
      </c>
    </row>
    <row r="302" spans="2:70" x14ac:dyDescent="0.2">
      <c r="B302" t="str">
        <f t="array" aca="1" ref="B302" ca="1">INDEX(基础表!$Y:$Y,SMALL(IF(基础表!$Z:$Z=0,ROW(基础表!$Z:$Z),999),ROW(H296)))&amp;""</f>
        <v/>
      </c>
      <c r="C302" t="e">
        <f ca="1">VLOOKUP(VLOOKUP($B302,基础表!$E:$G,3,FALSE),模型表!$C:$D,2,FALSE)</f>
        <v>#N/A</v>
      </c>
      <c r="E302" t="e">
        <f ca="1">VLOOKUP($B302,基础表!$E:$G,3,FALSE)</f>
        <v>#N/A</v>
      </c>
      <c r="G302" t="e">
        <f ca="1">VLOOKUP($E302,模型表!$C:$G,5,FALSE)</f>
        <v>#N/A</v>
      </c>
      <c r="H302" t="e">
        <f ca="1">VLOOKUP($E302,模型表!$C:$F,4,FALSE)</f>
        <v>#N/A</v>
      </c>
      <c r="I302" t="e">
        <f ca="1">VLOOKUP($E302,模型表!$C:$J,8,FALSE)</f>
        <v>#N/A</v>
      </c>
      <c r="K302" t="str">
        <f t="shared" ca="1" si="50"/>
        <v/>
      </c>
      <c r="L302" t="str">
        <f t="shared" ca="1" si="51"/>
        <v/>
      </c>
      <c r="M302" t="str">
        <f t="shared" ca="1" si="52"/>
        <v/>
      </c>
      <c r="N302" t="str">
        <f t="shared" ca="1" si="53"/>
        <v/>
      </c>
      <c r="O302" t="str">
        <f t="shared" ca="1" si="59"/>
        <v/>
      </c>
      <c r="P302" t="str">
        <f t="shared" ca="1" si="54"/>
        <v/>
      </c>
      <c r="Q302" t="e">
        <f ca="1">VLOOKUP($E302,模型表!$C:$K,9,FALSE)</f>
        <v>#N/A</v>
      </c>
      <c r="S302" t="e">
        <f ca="1">IF(VLOOKUP($E302,模型表!$C:$L,6,FALSE)=0,"",VLOOKUP($E302,模型表!$C:$L,10,FALSE))</f>
        <v>#N/A</v>
      </c>
      <c r="U302" t="e">
        <f ca="1">VLOOKUP($E302,模型表!$C:$Q,11,FALSE)</f>
        <v>#N/A</v>
      </c>
      <c r="Y302" t="e">
        <f ca="1">IF(VLOOKUP($E302,模型表!$C:$N,12,FALSE)="Death",VLOOKUP($E302,模型表!$C:$Q,13,FALSE),"")</f>
        <v>#N/A</v>
      </c>
      <c r="Z302" t="str">
        <f ca="1">IF($B302="","",IF(VLOOKUP($E302,模型表!$C:$O,12,FALSE)="PBuff","["&amp;VLOOKUP($E302,模型表!$C:Q,13,FALSE)&amp;"]","[]"))</f>
        <v/>
      </c>
      <c r="AA302" t="e">
        <f ca="1">VLOOKUP($B302,基础扩展表!$E:$I,5,FALSE)</f>
        <v>#N/A</v>
      </c>
      <c r="AB302" t="e">
        <f ca="1">VLOOKUP($B302,基础扩展表!$E:$I,4,FALSE)</f>
        <v>#N/A</v>
      </c>
      <c r="AC302" t="e">
        <f ca="1">VLOOKUP($B302,基础表!$E:$T,16,FALSE)</f>
        <v>#N/A</v>
      </c>
      <c r="AD302" t="str">
        <f t="shared" ca="1" si="48"/>
        <v/>
      </c>
      <c r="AE302" t="str">
        <f t="shared" ca="1" si="55"/>
        <v/>
      </c>
      <c r="AF302" t="str">
        <f t="shared" ca="1" si="56"/>
        <v/>
      </c>
      <c r="AH302" t="e">
        <f ca="1">VLOOKUP($B302,基础表!$E:$R,14,FALSE)</f>
        <v>#N/A</v>
      </c>
      <c r="AI302" t="e">
        <f ca="1">VLOOKUP($B302,基础表!$E:$S,13,FALSE)</f>
        <v>#N/A</v>
      </c>
      <c r="AK302" t="e">
        <f ca="1">VLOOKUP($B302,基础表!$E:$H,4,FALSE)</f>
        <v>#N/A</v>
      </c>
      <c r="AN302" s="23" t="e">
        <f t="shared" ca="1" si="49"/>
        <v>#N/A</v>
      </c>
      <c r="AO302" s="23" t="str">
        <f t="shared" ca="1" si="57"/>
        <v/>
      </c>
      <c r="AP302" s="23" t="str">
        <f t="shared" ca="1" si="58"/>
        <v/>
      </c>
      <c r="AR302" t="e">
        <f ca="1">VLOOKUP($B302,基础表!$E:$J,4,FALSE)</f>
        <v>#N/A</v>
      </c>
      <c r="AS302" t="e">
        <f ca="1">VLOOKUP($B302,基础表!$E:$J,5,FALSE)</f>
        <v>#N/A</v>
      </c>
      <c r="AT302" t="e">
        <f ca="1">VLOOKUP($B302,基础表!$E:$J,6,FALSE)</f>
        <v>#N/A</v>
      </c>
      <c r="AU302" t="e">
        <f ca="1">VLOOKUP($B302,基础扩展表!$E:$AG,MATCH(AU$2,基础扩展表!$E$1:$AG$1,0),FALSE)</f>
        <v>#N/A</v>
      </c>
      <c r="AV302" t="e">
        <f ca="1">VLOOKUP($B302,基础扩展表!$E:$AG,MATCH(AV$2,基础扩展表!$E$1:$AG$1,0),FALSE)</f>
        <v>#N/A</v>
      </c>
      <c r="AW302" t="e">
        <f ca="1">VLOOKUP($B302,基础扩展表!$E:$AG,MATCH(AW$2,基础扩展表!$E$1:$AG$1,0),FALSE)</f>
        <v>#N/A</v>
      </c>
      <c r="AX302" t="e">
        <f ca="1">VLOOKUP($B302,基础扩展表!$E:$AG,MATCH(AX$2,基础扩展表!$E$1:$AG$1,0),FALSE)</f>
        <v>#N/A</v>
      </c>
      <c r="AY302" t="e">
        <f ca="1">VLOOKUP($B302,基础扩展表!$E:$AG,MATCH(AY$2,基础扩展表!$E$1:$AG$1,0),FALSE)</f>
        <v>#N/A</v>
      </c>
      <c r="AZ302" t="e">
        <f ca="1">VLOOKUP($B302,基础扩展表!$E:$AG,MATCH(AZ$2,基础扩展表!$E$1:$AG$1,0),FALSE)</f>
        <v>#N/A</v>
      </c>
      <c r="BA302" t="e">
        <f ca="1">VLOOKUP($B302,基础扩展表!$E:$AG,MATCH(BA$2,基础扩展表!$E$1:$AG$1,0),FALSE)</f>
        <v>#N/A</v>
      </c>
      <c r="BB302" t="e">
        <f ca="1">VLOOKUP($B302,基础扩展表!$E:$AG,MATCH(BB$2,基础扩展表!$E$1:$AG$1,0),FALSE)</f>
        <v>#N/A</v>
      </c>
      <c r="BC302" t="e">
        <f ca="1">VLOOKUP($B302,基础扩展表!$E:$AG,MATCH(BC$2,基础扩展表!$E$1:$AG$1,0),FALSE)</f>
        <v>#N/A</v>
      </c>
      <c r="BD302" t="e">
        <f ca="1">VLOOKUP($B302,基础扩展表!$E:$AG,MATCH(BD$2,基础扩展表!$E$1:$AG$1,0),FALSE)</f>
        <v>#N/A</v>
      </c>
      <c r="BE302" t="e">
        <f ca="1">VLOOKUP($B302,基础扩展表!$E:$AG,MATCH(BE$2,基础扩展表!$E$1:$AG$1,0),FALSE)</f>
        <v>#N/A</v>
      </c>
      <c r="BF302" t="e">
        <f ca="1">VLOOKUP($B302,基础扩展表!$E:$AG,MATCH(BF$2,基础扩展表!$E$1:$AG$1,0),FALSE)</f>
        <v>#N/A</v>
      </c>
      <c r="BG302" t="e">
        <f ca="1">VLOOKUP($B302,基础扩展表!$E:$AG,MATCH(BG$2,基础扩展表!$E$1:$AG$1,0),FALSE)</f>
        <v>#N/A</v>
      </c>
      <c r="BH302" t="e">
        <f ca="1">VLOOKUP($B302,基础扩展表!$E:$AG,MATCH(BH$2,基础扩展表!$E$1:$AG$1,0),FALSE)</f>
        <v>#N/A</v>
      </c>
      <c r="BI302" t="e">
        <f ca="1">VLOOKUP($B302,基础扩展表!$E:$AG,MATCH(BI$2,基础扩展表!$E$1:$AG$1,0),FALSE)</f>
        <v>#N/A</v>
      </c>
      <c r="BJ302" t="e">
        <f ca="1">VLOOKUP($B302,基础扩展表!$E:$AG,MATCH(BJ$2,基础扩展表!$E$1:$AG$1,0),FALSE)</f>
        <v>#N/A</v>
      </c>
      <c r="BK302" t="e">
        <f ca="1">VLOOKUP($B302,基础扩展表!$E:$AG,MATCH(BK$2,基础扩展表!$E$1:$AG$1,0),FALSE)</f>
        <v>#N/A</v>
      </c>
      <c r="BL302" t="e">
        <f ca="1">VLOOKUP($B302,基础扩展表!$E:$AG,MATCH(BL$2,基础扩展表!$E$1:$AG$1,0),FALSE)</f>
        <v>#N/A</v>
      </c>
      <c r="BM302" t="e">
        <f ca="1">VLOOKUP($B302,基础扩展表!$E:$AG,MATCH(BM$2,基础扩展表!$E$1:$AG$1,0),FALSE)</f>
        <v>#N/A</v>
      </c>
      <c r="BN302" t="e">
        <f ca="1">VLOOKUP($B302,基础扩展表!$E:$AG,MATCH(BN$2,基础扩展表!$E$1:$AG$1,0),FALSE)</f>
        <v>#N/A</v>
      </c>
      <c r="BO302" t="e">
        <f ca="1">VLOOKUP($B302,基础扩展表!$E:$AG,MATCH(BO$2,基础扩展表!$E$1:$AG$1,0),FALSE)</f>
        <v>#N/A</v>
      </c>
      <c r="BP302" t="e">
        <f ca="1">VLOOKUP($B302,基础扩展表!$E:$AG,MATCH(BP$2,基础扩展表!$E$1:$AG$1,0),FALSE)</f>
        <v>#N/A</v>
      </c>
      <c r="BR302" t="e">
        <f ca="1">VLOOKUP(C302,模型表!D:H,5,FALSE)</f>
        <v>#N/A</v>
      </c>
    </row>
    <row r="303" spans="2:70" x14ac:dyDescent="0.2">
      <c r="B303" t="str">
        <f t="array" aca="1" ref="B303" ca="1">INDEX(基础表!$Y:$Y,SMALL(IF(基础表!$Z:$Z=0,ROW(基础表!$Z:$Z),999),ROW(H297)))&amp;""</f>
        <v/>
      </c>
      <c r="C303" t="e">
        <f ca="1">VLOOKUP(VLOOKUP($B303,基础表!$E:$G,3,FALSE),模型表!$C:$D,2,FALSE)</f>
        <v>#N/A</v>
      </c>
      <c r="E303" t="e">
        <f ca="1">VLOOKUP($B303,基础表!$E:$G,3,FALSE)</f>
        <v>#N/A</v>
      </c>
      <c r="G303" t="e">
        <f ca="1">VLOOKUP($E303,模型表!$C:$G,5,FALSE)</f>
        <v>#N/A</v>
      </c>
      <c r="H303" t="e">
        <f ca="1">VLOOKUP($E303,模型表!$C:$F,4,FALSE)</f>
        <v>#N/A</v>
      </c>
      <c r="I303" t="e">
        <f ca="1">VLOOKUP($E303,模型表!$C:$J,8,FALSE)</f>
        <v>#N/A</v>
      </c>
      <c r="K303" t="str">
        <f t="shared" ca="1" si="50"/>
        <v/>
      </c>
      <c r="L303" t="str">
        <f t="shared" ca="1" si="51"/>
        <v/>
      </c>
      <c r="M303" t="str">
        <f t="shared" ca="1" si="52"/>
        <v/>
      </c>
      <c r="N303" t="str">
        <f t="shared" ca="1" si="53"/>
        <v/>
      </c>
      <c r="O303" t="str">
        <f t="shared" ca="1" si="59"/>
        <v/>
      </c>
      <c r="P303" t="str">
        <f t="shared" ca="1" si="54"/>
        <v/>
      </c>
      <c r="Q303" t="e">
        <f ca="1">VLOOKUP($E303,模型表!$C:$K,9,FALSE)</f>
        <v>#N/A</v>
      </c>
      <c r="S303" t="e">
        <f ca="1">IF(VLOOKUP($E303,模型表!$C:$L,6,FALSE)=0,"",VLOOKUP($E303,模型表!$C:$L,10,FALSE))</f>
        <v>#N/A</v>
      </c>
      <c r="U303" t="e">
        <f ca="1">VLOOKUP($E303,模型表!$C:$Q,11,FALSE)</f>
        <v>#N/A</v>
      </c>
      <c r="Y303" t="e">
        <f ca="1">IF(VLOOKUP($E303,模型表!$C:$N,12,FALSE)="Death",VLOOKUP($E303,模型表!$C:$Q,13,FALSE),"")</f>
        <v>#N/A</v>
      </c>
      <c r="Z303" t="str">
        <f ca="1">IF($B303="","",IF(VLOOKUP($E303,模型表!$C:$O,12,FALSE)="PBuff","["&amp;VLOOKUP($E303,模型表!$C:Q,13,FALSE)&amp;"]","[]"))</f>
        <v/>
      </c>
      <c r="AA303" t="e">
        <f ca="1">VLOOKUP($B303,基础扩展表!$E:$I,5,FALSE)</f>
        <v>#N/A</v>
      </c>
      <c r="AB303" t="e">
        <f ca="1">VLOOKUP($B303,基础扩展表!$E:$I,4,FALSE)</f>
        <v>#N/A</v>
      </c>
      <c r="AC303" t="e">
        <f ca="1">VLOOKUP($B303,基础表!$E:$T,16,FALSE)</f>
        <v>#N/A</v>
      </c>
      <c r="AD303" t="str">
        <f t="shared" ca="1" si="48"/>
        <v/>
      </c>
      <c r="AE303" t="str">
        <f t="shared" ca="1" si="55"/>
        <v/>
      </c>
      <c r="AF303" t="str">
        <f t="shared" ca="1" si="56"/>
        <v/>
      </c>
      <c r="AH303" t="e">
        <f ca="1">VLOOKUP($B303,基础表!$E:$R,14,FALSE)</f>
        <v>#N/A</v>
      </c>
      <c r="AI303" t="e">
        <f ca="1">VLOOKUP($B303,基础表!$E:$S,13,FALSE)</f>
        <v>#N/A</v>
      </c>
      <c r="AK303" t="e">
        <f ca="1">VLOOKUP($B303,基础表!$E:$H,4,FALSE)</f>
        <v>#N/A</v>
      </c>
      <c r="AN303" s="23" t="e">
        <f t="shared" ca="1" si="49"/>
        <v>#N/A</v>
      </c>
      <c r="AO303" s="23" t="str">
        <f t="shared" ca="1" si="57"/>
        <v/>
      </c>
      <c r="AP303" s="23" t="str">
        <f t="shared" ca="1" si="58"/>
        <v/>
      </c>
      <c r="AR303" t="e">
        <f ca="1">VLOOKUP($B303,基础表!$E:$J,4,FALSE)</f>
        <v>#N/A</v>
      </c>
      <c r="AS303" t="e">
        <f ca="1">VLOOKUP($B303,基础表!$E:$J,5,FALSE)</f>
        <v>#N/A</v>
      </c>
      <c r="AT303" t="e">
        <f ca="1">VLOOKUP($B303,基础表!$E:$J,6,FALSE)</f>
        <v>#N/A</v>
      </c>
      <c r="AU303" t="e">
        <f ca="1">VLOOKUP($B303,基础扩展表!$E:$AG,MATCH(AU$2,基础扩展表!$E$1:$AG$1,0),FALSE)</f>
        <v>#N/A</v>
      </c>
      <c r="AV303" t="e">
        <f ca="1">VLOOKUP($B303,基础扩展表!$E:$AG,MATCH(AV$2,基础扩展表!$E$1:$AG$1,0),FALSE)</f>
        <v>#N/A</v>
      </c>
      <c r="AW303" t="e">
        <f ca="1">VLOOKUP($B303,基础扩展表!$E:$AG,MATCH(AW$2,基础扩展表!$E$1:$AG$1,0),FALSE)</f>
        <v>#N/A</v>
      </c>
      <c r="AX303" t="e">
        <f ca="1">VLOOKUP($B303,基础扩展表!$E:$AG,MATCH(AX$2,基础扩展表!$E$1:$AG$1,0),FALSE)</f>
        <v>#N/A</v>
      </c>
      <c r="AY303" t="e">
        <f ca="1">VLOOKUP($B303,基础扩展表!$E:$AG,MATCH(AY$2,基础扩展表!$E$1:$AG$1,0),FALSE)</f>
        <v>#N/A</v>
      </c>
      <c r="AZ303" t="e">
        <f ca="1">VLOOKUP($B303,基础扩展表!$E:$AG,MATCH(AZ$2,基础扩展表!$E$1:$AG$1,0),FALSE)</f>
        <v>#N/A</v>
      </c>
      <c r="BA303" t="e">
        <f ca="1">VLOOKUP($B303,基础扩展表!$E:$AG,MATCH(BA$2,基础扩展表!$E$1:$AG$1,0),FALSE)</f>
        <v>#N/A</v>
      </c>
      <c r="BB303" t="e">
        <f ca="1">VLOOKUP($B303,基础扩展表!$E:$AG,MATCH(BB$2,基础扩展表!$E$1:$AG$1,0),FALSE)</f>
        <v>#N/A</v>
      </c>
      <c r="BC303" t="e">
        <f ca="1">VLOOKUP($B303,基础扩展表!$E:$AG,MATCH(BC$2,基础扩展表!$E$1:$AG$1,0),FALSE)</f>
        <v>#N/A</v>
      </c>
      <c r="BD303" t="e">
        <f ca="1">VLOOKUP($B303,基础扩展表!$E:$AG,MATCH(BD$2,基础扩展表!$E$1:$AG$1,0),FALSE)</f>
        <v>#N/A</v>
      </c>
      <c r="BE303" t="e">
        <f ca="1">VLOOKUP($B303,基础扩展表!$E:$AG,MATCH(BE$2,基础扩展表!$E$1:$AG$1,0),FALSE)</f>
        <v>#N/A</v>
      </c>
      <c r="BF303" t="e">
        <f ca="1">VLOOKUP($B303,基础扩展表!$E:$AG,MATCH(BF$2,基础扩展表!$E$1:$AG$1,0),FALSE)</f>
        <v>#N/A</v>
      </c>
      <c r="BG303" t="e">
        <f ca="1">VLOOKUP($B303,基础扩展表!$E:$AG,MATCH(BG$2,基础扩展表!$E$1:$AG$1,0),FALSE)</f>
        <v>#N/A</v>
      </c>
      <c r="BH303" t="e">
        <f ca="1">VLOOKUP($B303,基础扩展表!$E:$AG,MATCH(BH$2,基础扩展表!$E$1:$AG$1,0),FALSE)</f>
        <v>#N/A</v>
      </c>
      <c r="BI303" t="e">
        <f ca="1">VLOOKUP($B303,基础扩展表!$E:$AG,MATCH(BI$2,基础扩展表!$E$1:$AG$1,0),FALSE)</f>
        <v>#N/A</v>
      </c>
      <c r="BJ303" t="e">
        <f ca="1">VLOOKUP($B303,基础扩展表!$E:$AG,MATCH(BJ$2,基础扩展表!$E$1:$AG$1,0),FALSE)</f>
        <v>#N/A</v>
      </c>
      <c r="BK303" t="e">
        <f ca="1">VLOOKUP($B303,基础扩展表!$E:$AG,MATCH(BK$2,基础扩展表!$E$1:$AG$1,0),FALSE)</f>
        <v>#N/A</v>
      </c>
      <c r="BL303" t="e">
        <f ca="1">VLOOKUP($B303,基础扩展表!$E:$AG,MATCH(BL$2,基础扩展表!$E$1:$AG$1,0),FALSE)</f>
        <v>#N/A</v>
      </c>
      <c r="BM303" t="e">
        <f ca="1">VLOOKUP($B303,基础扩展表!$E:$AG,MATCH(BM$2,基础扩展表!$E$1:$AG$1,0),FALSE)</f>
        <v>#N/A</v>
      </c>
      <c r="BN303" t="e">
        <f ca="1">VLOOKUP($B303,基础扩展表!$E:$AG,MATCH(BN$2,基础扩展表!$E$1:$AG$1,0),FALSE)</f>
        <v>#N/A</v>
      </c>
      <c r="BO303" t="e">
        <f ca="1">VLOOKUP($B303,基础扩展表!$E:$AG,MATCH(BO$2,基础扩展表!$E$1:$AG$1,0),FALSE)</f>
        <v>#N/A</v>
      </c>
      <c r="BP303" t="e">
        <f ca="1">VLOOKUP($B303,基础扩展表!$E:$AG,MATCH(BP$2,基础扩展表!$E$1:$AG$1,0),FALSE)</f>
        <v>#N/A</v>
      </c>
      <c r="BR303" t="e">
        <f ca="1">VLOOKUP(C303,模型表!D:H,5,FALSE)</f>
        <v>#N/A</v>
      </c>
    </row>
    <row r="304" spans="2:70" x14ac:dyDescent="0.2">
      <c r="B304" t="str">
        <f t="array" aca="1" ref="B304" ca="1">INDEX(基础表!$Y:$Y,SMALL(IF(基础表!$Z:$Z=0,ROW(基础表!$Z:$Z),999),ROW(H298)))&amp;""</f>
        <v/>
      </c>
      <c r="C304" t="e">
        <f ca="1">VLOOKUP(VLOOKUP($B304,基础表!$E:$G,3,FALSE),模型表!$C:$D,2,FALSE)</f>
        <v>#N/A</v>
      </c>
      <c r="E304" t="e">
        <f ca="1">VLOOKUP($B304,基础表!$E:$G,3,FALSE)</f>
        <v>#N/A</v>
      </c>
      <c r="G304" t="e">
        <f ca="1">VLOOKUP($E304,模型表!$C:$G,5,FALSE)</f>
        <v>#N/A</v>
      </c>
      <c r="H304" t="e">
        <f ca="1">VLOOKUP($E304,模型表!$C:$F,4,FALSE)</f>
        <v>#N/A</v>
      </c>
      <c r="I304" t="e">
        <f ca="1">VLOOKUP($E304,模型表!$C:$J,8,FALSE)</f>
        <v>#N/A</v>
      </c>
      <c r="K304" t="str">
        <f t="shared" ca="1" si="50"/>
        <v/>
      </c>
      <c r="L304" t="str">
        <f t="shared" ca="1" si="51"/>
        <v/>
      </c>
      <c r="M304" t="str">
        <f t="shared" ca="1" si="52"/>
        <v/>
      </c>
      <c r="N304" t="str">
        <f t="shared" ca="1" si="53"/>
        <v/>
      </c>
      <c r="O304" t="str">
        <f t="shared" ca="1" si="59"/>
        <v/>
      </c>
      <c r="P304" t="str">
        <f t="shared" ca="1" si="54"/>
        <v/>
      </c>
      <c r="Q304" t="e">
        <f ca="1">VLOOKUP($E304,模型表!$C:$K,9,FALSE)</f>
        <v>#N/A</v>
      </c>
      <c r="S304" t="e">
        <f ca="1">IF(VLOOKUP($E304,模型表!$C:$L,6,FALSE)=0,"",VLOOKUP($E304,模型表!$C:$L,10,FALSE))</f>
        <v>#N/A</v>
      </c>
      <c r="U304" t="e">
        <f ca="1">VLOOKUP($E304,模型表!$C:$Q,11,FALSE)</f>
        <v>#N/A</v>
      </c>
      <c r="Y304" t="e">
        <f ca="1">IF(VLOOKUP($E304,模型表!$C:$N,12,FALSE)="Death",VLOOKUP($E304,模型表!$C:$Q,13,FALSE),"")</f>
        <v>#N/A</v>
      </c>
      <c r="Z304" t="str">
        <f ca="1">IF($B304="","",IF(VLOOKUP($E304,模型表!$C:$O,12,FALSE)="PBuff","["&amp;VLOOKUP($E304,模型表!$C:Q,13,FALSE)&amp;"]","[]"))</f>
        <v/>
      </c>
      <c r="AA304" t="e">
        <f ca="1">VLOOKUP($B304,基础扩展表!$E:$I,5,FALSE)</f>
        <v>#N/A</v>
      </c>
      <c r="AB304" t="e">
        <f ca="1">VLOOKUP($B304,基础扩展表!$E:$I,4,FALSE)</f>
        <v>#N/A</v>
      </c>
      <c r="AC304" t="e">
        <f ca="1">VLOOKUP($B304,基础表!$E:$T,16,FALSE)</f>
        <v>#N/A</v>
      </c>
      <c r="AD304" t="str">
        <f t="shared" ca="1" si="48"/>
        <v/>
      </c>
      <c r="AE304" t="str">
        <f t="shared" ca="1" si="55"/>
        <v/>
      </c>
      <c r="AF304" t="str">
        <f t="shared" ca="1" si="56"/>
        <v/>
      </c>
      <c r="AH304" t="e">
        <f ca="1">VLOOKUP($B304,基础表!$E:$R,14,FALSE)</f>
        <v>#N/A</v>
      </c>
      <c r="AI304" t="e">
        <f ca="1">VLOOKUP($B304,基础表!$E:$S,13,FALSE)</f>
        <v>#N/A</v>
      </c>
      <c r="AK304" t="e">
        <f ca="1">VLOOKUP($B304,基础表!$E:$H,4,FALSE)</f>
        <v>#N/A</v>
      </c>
      <c r="AN304" s="23" t="e">
        <f t="shared" ca="1" si="49"/>
        <v>#N/A</v>
      </c>
      <c r="AO304" s="23" t="str">
        <f t="shared" ca="1" si="57"/>
        <v/>
      </c>
      <c r="AP304" s="23" t="str">
        <f t="shared" ca="1" si="58"/>
        <v/>
      </c>
      <c r="AR304" t="e">
        <f ca="1">VLOOKUP($B304,基础表!$E:$J,4,FALSE)</f>
        <v>#N/A</v>
      </c>
      <c r="AS304" t="e">
        <f ca="1">VLOOKUP($B304,基础表!$E:$J,5,FALSE)</f>
        <v>#N/A</v>
      </c>
      <c r="AT304" t="e">
        <f ca="1">VLOOKUP($B304,基础表!$E:$J,6,FALSE)</f>
        <v>#N/A</v>
      </c>
      <c r="AU304" t="e">
        <f ca="1">VLOOKUP($B304,基础扩展表!$E:$AG,MATCH(AU$2,基础扩展表!$E$1:$AG$1,0),FALSE)</f>
        <v>#N/A</v>
      </c>
      <c r="AV304" t="e">
        <f ca="1">VLOOKUP($B304,基础扩展表!$E:$AG,MATCH(AV$2,基础扩展表!$E$1:$AG$1,0),FALSE)</f>
        <v>#N/A</v>
      </c>
      <c r="AW304" t="e">
        <f ca="1">VLOOKUP($B304,基础扩展表!$E:$AG,MATCH(AW$2,基础扩展表!$E$1:$AG$1,0),FALSE)</f>
        <v>#N/A</v>
      </c>
      <c r="AX304" t="e">
        <f ca="1">VLOOKUP($B304,基础扩展表!$E:$AG,MATCH(AX$2,基础扩展表!$E$1:$AG$1,0),FALSE)</f>
        <v>#N/A</v>
      </c>
      <c r="AY304" t="e">
        <f ca="1">VLOOKUP($B304,基础扩展表!$E:$AG,MATCH(AY$2,基础扩展表!$E$1:$AG$1,0),FALSE)</f>
        <v>#N/A</v>
      </c>
      <c r="AZ304" t="e">
        <f ca="1">VLOOKUP($B304,基础扩展表!$E:$AG,MATCH(AZ$2,基础扩展表!$E$1:$AG$1,0),FALSE)</f>
        <v>#N/A</v>
      </c>
      <c r="BA304" t="e">
        <f ca="1">VLOOKUP($B304,基础扩展表!$E:$AG,MATCH(BA$2,基础扩展表!$E$1:$AG$1,0),FALSE)</f>
        <v>#N/A</v>
      </c>
      <c r="BB304" t="e">
        <f ca="1">VLOOKUP($B304,基础扩展表!$E:$AG,MATCH(BB$2,基础扩展表!$E$1:$AG$1,0),FALSE)</f>
        <v>#N/A</v>
      </c>
      <c r="BC304" t="e">
        <f ca="1">VLOOKUP($B304,基础扩展表!$E:$AG,MATCH(BC$2,基础扩展表!$E$1:$AG$1,0),FALSE)</f>
        <v>#N/A</v>
      </c>
      <c r="BD304" t="e">
        <f ca="1">VLOOKUP($B304,基础扩展表!$E:$AG,MATCH(BD$2,基础扩展表!$E$1:$AG$1,0),FALSE)</f>
        <v>#N/A</v>
      </c>
      <c r="BE304" t="e">
        <f ca="1">VLOOKUP($B304,基础扩展表!$E:$AG,MATCH(BE$2,基础扩展表!$E$1:$AG$1,0),FALSE)</f>
        <v>#N/A</v>
      </c>
      <c r="BF304" t="e">
        <f ca="1">VLOOKUP($B304,基础扩展表!$E:$AG,MATCH(BF$2,基础扩展表!$E$1:$AG$1,0),FALSE)</f>
        <v>#N/A</v>
      </c>
      <c r="BG304" t="e">
        <f ca="1">VLOOKUP($B304,基础扩展表!$E:$AG,MATCH(BG$2,基础扩展表!$E$1:$AG$1,0),FALSE)</f>
        <v>#N/A</v>
      </c>
      <c r="BH304" t="e">
        <f ca="1">VLOOKUP($B304,基础扩展表!$E:$AG,MATCH(BH$2,基础扩展表!$E$1:$AG$1,0),FALSE)</f>
        <v>#N/A</v>
      </c>
      <c r="BI304" t="e">
        <f ca="1">VLOOKUP($B304,基础扩展表!$E:$AG,MATCH(BI$2,基础扩展表!$E$1:$AG$1,0),FALSE)</f>
        <v>#N/A</v>
      </c>
      <c r="BJ304" t="e">
        <f ca="1">VLOOKUP($B304,基础扩展表!$E:$AG,MATCH(BJ$2,基础扩展表!$E$1:$AG$1,0),FALSE)</f>
        <v>#N/A</v>
      </c>
      <c r="BK304" t="e">
        <f ca="1">VLOOKUP($B304,基础扩展表!$E:$AG,MATCH(BK$2,基础扩展表!$E$1:$AG$1,0),FALSE)</f>
        <v>#N/A</v>
      </c>
      <c r="BL304" t="e">
        <f ca="1">VLOOKUP($B304,基础扩展表!$E:$AG,MATCH(BL$2,基础扩展表!$E$1:$AG$1,0),FALSE)</f>
        <v>#N/A</v>
      </c>
      <c r="BM304" t="e">
        <f ca="1">VLOOKUP($B304,基础扩展表!$E:$AG,MATCH(BM$2,基础扩展表!$E$1:$AG$1,0),FALSE)</f>
        <v>#N/A</v>
      </c>
      <c r="BN304" t="e">
        <f ca="1">VLOOKUP($B304,基础扩展表!$E:$AG,MATCH(BN$2,基础扩展表!$E$1:$AG$1,0),FALSE)</f>
        <v>#N/A</v>
      </c>
      <c r="BO304" t="e">
        <f ca="1">VLOOKUP($B304,基础扩展表!$E:$AG,MATCH(BO$2,基础扩展表!$E$1:$AG$1,0),FALSE)</f>
        <v>#N/A</v>
      </c>
      <c r="BP304" t="e">
        <f ca="1">VLOOKUP($B304,基础扩展表!$E:$AG,MATCH(BP$2,基础扩展表!$E$1:$AG$1,0),FALSE)</f>
        <v>#N/A</v>
      </c>
      <c r="BR304" t="e">
        <f ca="1">VLOOKUP(C304,模型表!D:H,5,FALSE)</f>
        <v>#N/A</v>
      </c>
    </row>
    <row r="305" spans="2:70" x14ac:dyDescent="0.2">
      <c r="B305" t="str">
        <f t="array" aca="1" ref="B305" ca="1">INDEX(基础表!$Y:$Y,SMALL(IF(基础表!$Z:$Z=0,ROW(基础表!$Z:$Z),999),ROW(H299)))&amp;""</f>
        <v/>
      </c>
      <c r="C305" t="e">
        <f ca="1">VLOOKUP(VLOOKUP($B305,基础表!$E:$G,3,FALSE),模型表!$C:$D,2,FALSE)</f>
        <v>#N/A</v>
      </c>
      <c r="E305" t="e">
        <f ca="1">VLOOKUP($B305,基础表!$E:$G,3,FALSE)</f>
        <v>#N/A</v>
      </c>
      <c r="G305" t="e">
        <f ca="1">VLOOKUP($E305,模型表!$C:$G,5,FALSE)</f>
        <v>#N/A</v>
      </c>
      <c r="H305" t="e">
        <f ca="1">VLOOKUP($E305,模型表!$C:$F,4,FALSE)</f>
        <v>#N/A</v>
      </c>
      <c r="I305" t="e">
        <f ca="1">VLOOKUP($E305,模型表!$C:$J,8,FALSE)</f>
        <v>#N/A</v>
      </c>
      <c r="K305" t="str">
        <f t="shared" ca="1" si="50"/>
        <v/>
      </c>
      <c r="L305" t="str">
        <f t="shared" ca="1" si="51"/>
        <v/>
      </c>
      <c r="M305" t="str">
        <f t="shared" ca="1" si="52"/>
        <v/>
      </c>
      <c r="N305" t="str">
        <f t="shared" ca="1" si="53"/>
        <v/>
      </c>
      <c r="O305" t="str">
        <f t="shared" ca="1" si="59"/>
        <v/>
      </c>
      <c r="P305" t="str">
        <f t="shared" ca="1" si="54"/>
        <v/>
      </c>
      <c r="Q305" t="e">
        <f ca="1">VLOOKUP($E305,模型表!$C:$K,9,FALSE)</f>
        <v>#N/A</v>
      </c>
      <c r="S305" t="e">
        <f ca="1">IF(VLOOKUP($E305,模型表!$C:$L,6,FALSE)=0,"",VLOOKUP($E305,模型表!$C:$L,10,FALSE))</f>
        <v>#N/A</v>
      </c>
      <c r="U305" t="e">
        <f ca="1">VLOOKUP($E305,模型表!$C:$Q,11,FALSE)</f>
        <v>#N/A</v>
      </c>
      <c r="Y305" t="e">
        <f ca="1">IF(VLOOKUP($E305,模型表!$C:$N,12,FALSE)="Death",VLOOKUP($E305,模型表!$C:$Q,13,FALSE),"")</f>
        <v>#N/A</v>
      </c>
      <c r="Z305" t="str">
        <f ca="1">IF($B305="","",IF(VLOOKUP($E305,模型表!$C:$O,12,FALSE)="PBuff","["&amp;VLOOKUP($E305,模型表!$C:Q,13,FALSE)&amp;"]","[]"))</f>
        <v/>
      </c>
      <c r="AA305" t="e">
        <f ca="1">VLOOKUP($B305,基础扩展表!$E:$I,5,FALSE)</f>
        <v>#N/A</v>
      </c>
      <c r="AB305" t="e">
        <f ca="1">VLOOKUP($B305,基础扩展表!$E:$I,4,FALSE)</f>
        <v>#N/A</v>
      </c>
      <c r="AC305" t="e">
        <f ca="1">VLOOKUP($B305,基础表!$E:$T,16,FALSE)</f>
        <v>#N/A</v>
      </c>
      <c r="AD305" t="str">
        <f t="shared" ca="1" si="48"/>
        <v/>
      </c>
      <c r="AE305" t="str">
        <f t="shared" ca="1" si="55"/>
        <v/>
      </c>
      <c r="AF305" t="str">
        <f t="shared" ca="1" si="56"/>
        <v/>
      </c>
      <c r="AH305" t="e">
        <f ca="1">VLOOKUP($B305,基础表!$E:$R,14,FALSE)</f>
        <v>#N/A</v>
      </c>
      <c r="AI305" t="e">
        <f ca="1">VLOOKUP($B305,基础表!$E:$S,13,FALSE)</f>
        <v>#N/A</v>
      </c>
      <c r="AK305" t="e">
        <f ca="1">VLOOKUP($B305,基础表!$E:$H,4,FALSE)</f>
        <v>#N/A</v>
      </c>
      <c r="AN305" s="23" t="e">
        <f t="shared" ca="1" si="49"/>
        <v>#N/A</v>
      </c>
      <c r="AO305" s="23" t="str">
        <f t="shared" ca="1" si="57"/>
        <v/>
      </c>
      <c r="AP305" s="23" t="str">
        <f t="shared" ca="1" si="58"/>
        <v/>
      </c>
      <c r="AR305" t="e">
        <f ca="1">VLOOKUP($B305,基础表!$E:$J,4,FALSE)</f>
        <v>#N/A</v>
      </c>
      <c r="AS305" t="e">
        <f ca="1">VLOOKUP($B305,基础表!$E:$J,5,FALSE)</f>
        <v>#N/A</v>
      </c>
      <c r="AT305" t="e">
        <f ca="1">VLOOKUP($B305,基础表!$E:$J,6,FALSE)</f>
        <v>#N/A</v>
      </c>
      <c r="AU305" t="e">
        <f ca="1">VLOOKUP($B305,基础扩展表!$E:$AG,MATCH(AU$2,基础扩展表!$E$1:$AG$1,0),FALSE)</f>
        <v>#N/A</v>
      </c>
      <c r="AV305" t="e">
        <f ca="1">VLOOKUP($B305,基础扩展表!$E:$AG,MATCH(AV$2,基础扩展表!$E$1:$AG$1,0),FALSE)</f>
        <v>#N/A</v>
      </c>
      <c r="AW305" t="e">
        <f ca="1">VLOOKUP($B305,基础扩展表!$E:$AG,MATCH(AW$2,基础扩展表!$E$1:$AG$1,0),FALSE)</f>
        <v>#N/A</v>
      </c>
      <c r="AX305" t="e">
        <f ca="1">VLOOKUP($B305,基础扩展表!$E:$AG,MATCH(AX$2,基础扩展表!$E$1:$AG$1,0),FALSE)</f>
        <v>#N/A</v>
      </c>
      <c r="AY305" t="e">
        <f ca="1">VLOOKUP($B305,基础扩展表!$E:$AG,MATCH(AY$2,基础扩展表!$E$1:$AG$1,0),FALSE)</f>
        <v>#N/A</v>
      </c>
      <c r="AZ305" t="e">
        <f ca="1">VLOOKUP($B305,基础扩展表!$E:$AG,MATCH(AZ$2,基础扩展表!$E$1:$AG$1,0),FALSE)</f>
        <v>#N/A</v>
      </c>
      <c r="BA305" t="e">
        <f ca="1">VLOOKUP($B305,基础扩展表!$E:$AG,MATCH(BA$2,基础扩展表!$E$1:$AG$1,0),FALSE)</f>
        <v>#N/A</v>
      </c>
      <c r="BB305" t="e">
        <f ca="1">VLOOKUP($B305,基础扩展表!$E:$AG,MATCH(BB$2,基础扩展表!$E$1:$AG$1,0),FALSE)</f>
        <v>#N/A</v>
      </c>
      <c r="BC305" t="e">
        <f ca="1">VLOOKUP($B305,基础扩展表!$E:$AG,MATCH(BC$2,基础扩展表!$E$1:$AG$1,0),FALSE)</f>
        <v>#N/A</v>
      </c>
      <c r="BD305" t="e">
        <f ca="1">VLOOKUP($B305,基础扩展表!$E:$AG,MATCH(BD$2,基础扩展表!$E$1:$AG$1,0),FALSE)</f>
        <v>#N/A</v>
      </c>
      <c r="BE305" t="e">
        <f ca="1">VLOOKUP($B305,基础扩展表!$E:$AG,MATCH(BE$2,基础扩展表!$E$1:$AG$1,0),FALSE)</f>
        <v>#N/A</v>
      </c>
      <c r="BF305" t="e">
        <f ca="1">VLOOKUP($B305,基础扩展表!$E:$AG,MATCH(BF$2,基础扩展表!$E$1:$AG$1,0),FALSE)</f>
        <v>#N/A</v>
      </c>
      <c r="BG305" t="e">
        <f ca="1">VLOOKUP($B305,基础扩展表!$E:$AG,MATCH(BG$2,基础扩展表!$E$1:$AG$1,0),FALSE)</f>
        <v>#N/A</v>
      </c>
      <c r="BH305" t="e">
        <f ca="1">VLOOKUP($B305,基础扩展表!$E:$AG,MATCH(BH$2,基础扩展表!$E$1:$AG$1,0),FALSE)</f>
        <v>#N/A</v>
      </c>
      <c r="BI305" t="e">
        <f ca="1">VLOOKUP($B305,基础扩展表!$E:$AG,MATCH(BI$2,基础扩展表!$E$1:$AG$1,0),FALSE)</f>
        <v>#N/A</v>
      </c>
      <c r="BJ305" t="e">
        <f ca="1">VLOOKUP($B305,基础扩展表!$E:$AG,MATCH(BJ$2,基础扩展表!$E$1:$AG$1,0),FALSE)</f>
        <v>#N/A</v>
      </c>
      <c r="BK305" t="e">
        <f ca="1">VLOOKUP($B305,基础扩展表!$E:$AG,MATCH(BK$2,基础扩展表!$E$1:$AG$1,0),FALSE)</f>
        <v>#N/A</v>
      </c>
      <c r="BL305" t="e">
        <f ca="1">VLOOKUP($B305,基础扩展表!$E:$AG,MATCH(BL$2,基础扩展表!$E$1:$AG$1,0),FALSE)</f>
        <v>#N/A</v>
      </c>
      <c r="BM305" t="e">
        <f ca="1">VLOOKUP($B305,基础扩展表!$E:$AG,MATCH(BM$2,基础扩展表!$E$1:$AG$1,0),FALSE)</f>
        <v>#N/A</v>
      </c>
      <c r="BN305" t="e">
        <f ca="1">VLOOKUP($B305,基础扩展表!$E:$AG,MATCH(BN$2,基础扩展表!$E$1:$AG$1,0),FALSE)</f>
        <v>#N/A</v>
      </c>
      <c r="BO305" t="e">
        <f ca="1">VLOOKUP($B305,基础扩展表!$E:$AG,MATCH(BO$2,基础扩展表!$E$1:$AG$1,0),FALSE)</f>
        <v>#N/A</v>
      </c>
      <c r="BP305" t="e">
        <f ca="1">VLOOKUP($B305,基础扩展表!$E:$AG,MATCH(BP$2,基础扩展表!$E$1:$AG$1,0),FALSE)</f>
        <v>#N/A</v>
      </c>
      <c r="BR305" t="e">
        <f ca="1">VLOOKUP(C305,模型表!D:H,5,FALSE)</f>
        <v>#N/A</v>
      </c>
    </row>
    <row r="306" spans="2:70" x14ac:dyDescent="0.2">
      <c r="B306" t="str">
        <f t="array" aca="1" ref="B306" ca="1">INDEX(基础表!$Y:$Y,SMALL(IF(基础表!$Z:$Z=0,ROW(基础表!$Z:$Z),999),ROW(H300)))&amp;""</f>
        <v/>
      </c>
      <c r="C306" t="e">
        <f ca="1">VLOOKUP(VLOOKUP($B306,基础表!$E:$G,3,FALSE),模型表!$C:$D,2,FALSE)</f>
        <v>#N/A</v>
      </c>
      <c r="E306" t="e">
        <f ca="1">VLOOKUP($B306,基础表!$E:$G,3,FALSE)</f>
        <v>#N/A</v>
      </c>
      <c r="G306" t="e">
        <f ca="1">VLOOKUP($E306,模型表!$C:$G,5,FALSE)</f>
        <v>#N/A</v>
      </c>
      <c r="H306" t="e">
        <f ca="1">VLOOKUP($E306,模型表!$C:$F,4,FALSE)</f>
        <v>#N/A</v>
      </c>
      <c r="I306" t="e">
        <f ca="1">VLOOKUP($E306,模型表!$C:$J,8,FALSE)</f>
        <v>#N/A</v>
      </c>
      <c r="K306" t="str">
        <f t="shared" ca="1" si="50"/>
        <v/>
      </c>
      <c r="L306" t="str">
        <f t="shared" ca="1" si="51"/>
        <v/>
      </c>
      <c r="M306" t="str">
        <f t="shared" ca="1" si="52"/>
        <v/>
      </c>
      <c r="N306" t="str">
        <f t="shared" ca="1" si="53"/>
        <v/>
      </c>
      <c r="O306" t="str">
        <f t="shared" ca="1" si="59"/>
        <v/>
      </c>
      <c r="P306" t="str">
        <f t="shared" ca="1" si="54"/>
        <v/>
      </c>
      <c r="Q306" t="e">
        <f ca="1">VLOOKUP($E306,模型表!$C:$K,9,FALSE)</f>
        <v>#N/A</v>
      </c>
      <c r="S306" t="e">
        <f ca="1">IF(VLOOKUP($E306,模型表!$C:$L,6,FALSE)=0,"",VLOOKUP($E306,模型表!$C:$L,10,FALSE))</f>
        <v>#N/A</v>
      </c>
      <c r="U306" t="e">
        <f ca="1">VLOOKUP($E306,模型表!$C:$Q,11,FALSE)</f>
        <v>#N/A</v>
      </c>
      <c r="Y306" t="e">
        <f ca="1">IF(VLOOKUP($E306,模型表!$C:$N,12,FALSE)="Death",VLOOKUP($E306,模型表!$C:$Q,13,FALSE),"")</f>
        <v>#N/A</v>
      </c>
      <c r="Z306" t="str">
        <f ca="1">IF($B306="","",IF(VLOOKUP($E306,模型表!$C:$O,12,FALSE)="PBuff","["&amp;VLOOKUP($E306,模型表!$C:Q,13,FALSE)&amp;"]","[]"))</f>
        <v/>
      </c>
      <c r="AA306" t="e">
        <f ca="1">VLOOKUP($B306,基础扩展表!$E:$I,5,FALSE)</f>
        <v>#N/A</v>
      </c>
      <c r="AB306" t="e">
        <f ca="1">VLOOKUP($B306,基础扩展表!$E:$I,4,FALSE)</f>
        <v>#N/A</v>
      </c>
      <c r="AC306" t="e">
        <f ca="1">VLOOKUP($B306,基础表!$E:$T,16,FALSE)</f>
        <v>#N/A</v>
      </c>
      <c r="AD306" t="str">
        <f t="shared" ca="1" si="48"/>
        <v/>
      </c>
      <c r="AE306" t="str">
        <f t="shared" ca="1" si="55"/>
        <v/>
      </c>
      <c r="AF306" t="str">
        <f t="shared" ca="1" si="56"/>
        <v/>
      </c>
      <c r="AH306" t="e">
        <f ca="1">VLOOKUP($B306,基础表!$E:$R,14,FALSE)</f>
        <v>#N/A</v>
      </c>
      <c r="AI306" t="e">
        <f ca="1">VLOOKUP($B306,基础表!$E:$S,13,FALSE)</f>
        <v>#N/A</v>
      </c>
      <c r="AK306" t="e">
        <f ca="1">VLOOKUP($B306,基础表!$E:$H,4,FALSE)</f>
        <v>#N/A</v>
      </c>
      <c r="AN306" s="23" t="e">
        <f t="shared" ca="1" si="49"/>
        <v>#N/A</v>
      </c>
      <c r="AO306" s="23" t="str">
        <f t="shared" ca="1" si="57"/>
        <v/>
      </c>
      <c r="AP306" s="23" t="str">
        <f t="shared" ca="1" si="58"/>
        <v/>
      </c>
      <c r="AR306" t="e">
        <f ca="1">VLOOKUP($B306,基础表!$E:$J,4,FALSE)</f>
        <v>#N/A</v>
      </c>
      <c r="AS306" t="e">
        <f ca="1">VLOOKUP($B306,基础表!$E:$J,5,FALSE)</f>
        <v>#N/A</v>
      </c>
      <c r="AT306" t="e">
        <f ca="1">VLOOKUP($B306,基础表!$E:$J,6,FALSE)</f>
        <v>#N/A</v>
      </c>
      <c r="AU306" t="e">
        <f ca="1">VLOOKUP($B306,基础扩展表!$E:$AG,MATCH(AU$2,基础扩展表!$E$1:$AG$1,0),FALSE)</f>
        <v>#N/A</v>
      </c>
      <c r="AV306" t="e">
        <f ca="1">VLOOKUP($B306,基础扩展表!$E:$AG,MATCH(AV$2,基础扩展表!$E$1:$AG$1,0),FALSE)</f>
        <v>#N/A</v>
      </c>
      <c r="AW306" t="e">
        <f ca="1">VLOOKUP($B306,基础扩展表!$E:$AG,MATCH(AW$2,基础扩展表!$E$1:$AG$1,0),FALSE)</f>
        <v>#N/A</v>
      </c>
      <c r="AX306" t="e">
        <f ca="1">VLOOKUP($B306,基础扩展表!$E:$AG,MATCH(AX$2,基础扩展表!$E$1:$AG$1,0),FALSE)</f>
        <v>#N/A</v>
      </c>
      <c r="AY306" t="e">
        <f ca="1">VLOOKUP($B306,基础扩展表!$E:$AG,MATCH(AY$2,基础扩展表!$E$1:$AG$1,0),FALSE)</f>
        <v>#N/A</v>
      </c>
      <c r="AZ306" t="e">
        <f ca="1">VLOOKUP($B306,基础扩展表!$E:$AG,MATCH(AZ$2,基础扩展表!$E$1:$AG$1,0),FALSE)</f>
        <v>#N/A</v>
      </c>
      <c r="BA306" t="e">
        <f ca="1">VLOOKUP($B306,基础扩展表!$E:$AG,MATCH(BA$2,基础扩展表!$E$1:$AG$1,0),FALSE)</f>
        <v>#N/A</v>
      </c>
      <c r="BB306" t="e">
        <f ca="1">VLOOKUP($B306,基础扩展表!$E:$AG,MATCH(BB$2,基础扩展表!$E$1:$AG$1,0),FALSE)</f>
        <v>#N/A</v>
      </c>
      <c r="BC306" t="e">
        <f ca="1">VLOOKUP($B306,基础扩展表!$E:$AG,MATCH(BC$2,基础扩展表!$E$1:$AG$1,0),FALSE)</f>
        <v>#N/A</v>
      </c>
      <c r="BD306" t="e">
        <f ca="1">VLOOKUP($B306,基础扩展表!$E:$AG,MATCH(BD$2,基础扩展表!$E$1:$AG$1,0),FALSE)</f>
        <v>#N/A</v>
      </c>
      <c r="BE306" t="e">
        <f ca="1">VLOOKUP($B306,基础扩展表!$E:$AG,MATCH(BE$2,基础扩展表!$E$1:$AG$1,0),FALSE)</f>
        <v>#N/A</v>
      </c>
      <c r="BF306" t="e">
        <f ca="1">VLOOKUP($B306,基础扩展表!$E:$AG,MATCH(BF$2,基础扩展表!$E$1:$AG$1,0),FALSE)</f>
        <v>#N/A</v>
      </c>
      <c r="BG306" t="e">
        <f ca="1">VLOOKUP($B306,基础扩展表!$E:$AG,MATCH(BG$2,基础扩展表!$E$1:$AG$1,0),FALSE)</f>
        <v>#N/A</v>
      </c>
      <c r="BH306" t="e">
        <f ca="1">VLOOKUP($B306,基础扩展表!$E:$AG,MATCH(BH$2,基础扩展表!$E$1:$AG$1,0),FALSE)</f>
        <v>#N/A</v>
      </c>
      <c r="BI306" t="e">
        <f ca="1">VLOOKUP($B306,基础扩展表!$E:$AG,MATCH(BI$2,基础扩展表!$E$1:$AG$1,0),FALSE)</f>
        <v>#N/A</v>
      </c>
      <c r="BJ306" t="e">
        <f ca="1">VLOOKUP($B306,基础扩展表!$E:$AG,MATCH(BJ$2,基础扩展表!$E$1:$AG$1,0),FALSE)</f>
        <v>#N/A</v>
      </c>
      <c r="BK306" t="e">
        <f ca="1">VLOOKUP($B306,基础扩展表!$E:$AG,MATCH(BK$2,基础扩展表!$E$1:$AG$1,0),FALSE)</f>
        <v>#N/A</v>
      </c>
      <c r="BL306" t="e">
        <f ca="1">VLOOKUP($B306,基础扩展表!$E:$AG,MATCH(BL$2,基础扩展表!$E$1:$AG$1,0),FALSE)</f>
        <v>#N/A</v>
      </c>
      <c r="BM306" t="e">
        <f ca="1">VLOOKUP($B306,基础扩展表!$E:$AG,MATCH(BM$2,基础扩展表!$E$1:$AG$1,0),FALSE)</f>
        <v>#N/A</v>
      </c>
      <c r="BN306" t="e">
        <f ca="1">VLOOKUP($B306,基础扩展表!$E:$AG,MATCH(BN$2,基础扩展表!$E$1:$AG$1,0),FALSE)</f>
        <v>#N/A</v>
      </c>
      <c r="BO306" t="e">
        <f ca="1">VLOOKUP($B306,基础扩展表!$E:$AG,MATCH(BO$2,基础扩展表!$E$1:$AG$1,0),FALSE)</f>
        <v>#N/A</v>
      </c>
      <c r="BP306" t="e">
        <f ca="1">VLOOKUP($B306,基础扩展表!$E:$AG,MATCH(BP$2,基础扩展表!$E$1:$AG$1,0),FALSE)</f>
        <v>#N/A</v>
      </c>
      <c r="BR306" t="e">
        <f ca="1">VLOOKUP(C306,模型表!D:H,5,FALSE)</f>
        <v>#N/A</v>
      </c>
    </row>
    <row r="307" spans="2:70" x14ac:dyDescent="0.2">
      <c r="B307" t="str">
        <f t="array" aca="1" ref="B307" ca="1">INDEX(基础表!$Y:$Y,SMALL(IF(基础表!$Z:$Z=0,ROW(基础表!$Z:$Z),999),ROW(H301)))&amp;""</f>
        <v/>
      </c>
      <c r="C307" t="e">
        <f ca="1">VLOOKUP(VLOOKUP($B307,基础表!$E:$G,3,FALSE),模型表!$C:$D,2,FALSE)</f>
        <v>#N/A</v>
      </c>
      <c r="E307" t="e">
        <f ca="1">VLOOKUP($B307,基础表!$E:$G,3,FALSE)</f>
        <v>#N/A</v>
      </c>
      <c r="G307" t="e">
        <f ca="1">VLOOKUP($E307,模型表!$C:$G,5,FALSE)</f>
        <v>#N/A</v>
      </c>
      <c r="H307" t="e">
        <f ca="1">VLOOKUP($E307,模型表!$C:$F,4,FALSE)</f>
        <v>#N/A</v>
      </c>
      <c r="I307" t="e">
        <f ca="1">VLOOKUP($E307,模型表!$C:$J,8,FALSE)</f>
        <v>#N/A</v>
      </c>
      <c r="K307" t="str">
        <f t="shared" ca="1" si="50"/>
        <v/>
      </c>
      <c r="L307" t="str">
        <f t="shared" ca="1" si="51"/>
        <v/>
      </c>
      <c r="M307" t="str">
        <f t="shared" ca="1" si="52"/>
        <v/>
      </c>
      <c r="N307" t="str">
        <f t="shared" ca="1" si="53"/>
        <v/>
      </c>
      <c r="O307" t="str">
        <f t="shared" ca="1" si="59"/>
        <v/>
      </c>
      <c r="P307" t="str">
        <f t="shared" ca="1" si="54"/>
        <v/>
      </c>
      <c r="Q307" t="e">
        <f ca="1">VLOOKUP($E307,模型表!$C:$K,9,FALSE)</f>
        <v>#N/A</v>
      </c>
      <c r="S307" t="e">
        <f ca="1">IF(VLOOKUP($E307,模型表!$C:$L,6,FALSE)=0,"",VLOOKUP($E307,模型表!$C:$L,10,FALSE))</f>
        <v>#N/A</v>
      </c>
      <c r="U307" t="e">
        <f ca="1">VLOOKUP($E307,模型表!$C:$Q,11,FALSE)</f>
        <v>#N/A</v>
      </c>
      <c r="Y307" t="e">
        <f ca="1">IF(VLOOKUP($E307,模型表!$C:$N,12,FALSE)="Death",VLOOKUP($E307,模型表!$C:$Q,13,FALSE),"")</f>
        <v>#N/A</v>
      </c>
      <c r="Z307" t="str">
        <f ca="1">IF($B307="","",IF(VLOOKUP($E307,模型表!$C:$O,12,FALSE)="PBuff","["&amp;VLOOKUP($E307,模型表!$C:Q,13,FALSE)&amp;"]","[]"))</f>
        <v/>
      </c>
      <c r="AA307" t="e">
        <f ca="1">VLOOKUP($B307,基础扩展表!$E:$I,5,FALSE)</f>
        <v>#N/A</v>
      </c>
      <c r="AB307" t="e">
        <f ca="1">VLOOKUP($B307,基础扩展表!$E:$I,4,FALSE)</f>
        <v>#N/A</v>
      </c>
      <c r="AC307" t="e">
        <f ca="1">VLOOKUP($B307,基础表!$E:$T,16,FALSE)</f>
        <v>#N/A</v>
      </c>
      <c r="AD307" t="str">
        <f t="shared" ca="1" si="48"/>
        <v/>
      </c>
      <c r="AE307" t="str">
        <f t="shared" ca="1" si="55"/>
        <v/>
      </c>
      <c r="AF307" t="str">
        <f t="shared" ca="1" si="56"/>
        <v/>
      </c>
      <c r="AH307" t="e">
        <f ca="1">VLOOKUP($B307,基础表!$E:$R,14,FALSE)</f>
        <v>#N/A</v>
      </c>
      <c r="AI307" t="e">
        <f ca="1">VLOOKUP($B307,基础表!$E:$S,13,FALSE)</f>
        <v>#N/A</v>
      </c>
      <c r="AK307" t="e">
        <f ca="1">VLOOKUP($B307,基础表!$E:$H,4,FALSE)</f>
        <v>#N/A</v>
      </c>
      <c r="AN307" s="23" t="e">
        <f t="shared" ca="1" si="49"/>
        <v>#N/A</v>
      </c>
      <c r="AO307" s="23" t="str">
        <f t="shared" ca="1" si="57"/>
        <v/>
      </c>
      <c r="AP307" s="23" t="str">
        <f t="shared" ca="1" si="58"/>
        <v/>
      </c>
      <c r="AR307" t="e">
        <f ca="1">VLOOKUP($B307,基础表!$E:$J,4,FALSE)</f>
        <v>#N/A</v>
      </c>
      <c r="AS307" t="e">
        <f ca="1">VLOOKUP($B307,基础表!$E:$J,5,FALSE)</f>
        <v>#N/A</v>
      </c>
      <c r="AT307" t="e">
        <f ca="1">VLOOKUP($B307,基础表!$E:$J,6,FALSE)</f>
        <v>#N/A</v>
      </c>
      <c r="AU307" t="e">
        <f ca="1">VLOOKUP($B307,基础扩展表!$E:$AG,MATCH(AU$2,基础扩展表!$E$1:$AG$1,0),FALSE)</f>
        <v>#N/A</v>
      </c>
      <c r="AV307" t="e">
        <f ca="1">VLOOKUP($B307,基础扩展表!$E:$AG,MATCH(AV$2,基础扩展表!$E$1:$AG$1,0),FALSE)</f>
        <v>#N/A</v>
      </c>
      <c r="AW307" t="e">
        <f ca="1">VLOOKUP($B307,基础扩展表!$E:$AG,MATCH(AW$2,基础扩展表!$E$1:$AG$1,0),FALSE)</f>
        <v>#N/A</v>
      </c>
      <c r="AX307" t="e">
        <f ca="1">VLOOKUP($B307,基础扩展表!$E:$AG,MATCH(AX$2,基础扩展表!$E$1:$AG$1,0),FALSE)</f>
        <v>#N/A</v>
      </c>
      <c r="AY307" t="e">
        <f ca="1">VLOOKUP($B307,基础扩展表!$E:$AG,MATCH(AY$2,基础扩展表!$E$1:$AG$1,0),FALSE)</f>
        <v>#N/A</v>
      </c>
      <c r="AZ307" t="e">
        <f ca="1">VLOOKUP($B307,基础扩展表!$E:$AG,MATCH(AZ$2,基础扩展表!$E$1:$AG$1,0),FALSE)</f>
        <v>#N/A</v>
      </c>
      <c r="BA307" t="e">
        <f ca="1">VLOOKUP($B307,基础扩展表!$E:$AG,MATCH(BA$2,基础扩展表!$E$1:$AG$1,0),FALSE)</f>
        <v>#N/A</v>
      </c>
      <c r="BB307" t="e">
        <f ca="1">VLOOKUP($B307,基础扩展表!$E:$AG,MATCH(BB$2,基础扩展表!$E$1:$AG$1,0),FALSE)</f>
        <v>#N/A</v>
      </c>
      <c r="BC307" t="e">
        <f ca="1">VLOOKUP($B307,基础扩展表!$E:$AG,MATCH(BC$2,基础扩展表!$E$1:$AG$1,0),FALSE)</f>
        <v>#N/A</v>
      </c>
      <c r="BD307" t="e">
        <f ca="1">VLOOKUP($B307,基础扩展表!$E:$AG,MATCH(BD$2,基础扩展表!$E$1:$AG$1,0),FALSE)</f>
        <v>#N/A</v>
      </c>
      <c r="BE307" t="e">
        <f ca="1">VLOOKUP($B307,基础扩展表!$E:$AG,MATCH(BE$2,基础扩展表!$E$1:$AG$1,0),FALSE)</f>
        <v>#N/A</v>
      </c>
      <c r="BF307" t="e">
        <f ca="1">VLOOKUP($B307,基础扩展表!$E:$AG,MATCH(BF$2,基础扩展表!$E$1:$AG$1,0),FALSE)</f>
        <v>#N/A</v>
      </c>
      <c r="BG307" t="e">
        <f ca="1">VLOOKUP($B307,基础扩展表!$E:$AG,MATCH(BG$2,基础扩展表!$E$1:$AG$1,0),FALSE)</f>
        <v>#N/A</v>
      </c>
      <c r="BH307" t="e">
        <f ca="1">VLOOKUP($B307,基础扩展表!$E:$AG,MATCH(BH$2,基础扩展表!$E$1:$AG$1,0),FALSE)</f>
        <v>#N/A</v>
      </c>
      <c r="BI307" t="e">
        <f ca="1">VLOOKUP($B307,基础扩展表!$E:$AG,MATCH(BI$2,基础扩展表!$E$1:$AG$1,0),FALSE)</f>
        <v>#N/A</v>
      </c>
      <c r="BJ307" t="e">
        <f ca="1">VLOOKUP($B307,基础扩展表!$E:$AG,MATCH(BJ$2,基础扩展表!$E$1:$AG$1,0),FALSE)</f>
        <v>#N/A</v>
      </c>
      <c r="BK307" t="e">
        <f ca="1">VLOOKUP($B307,基础扩展表!$E:$AG,MATCH(BK$2,基础扩展表!$E$1:$AG$1,0),FALSE)</f>
        <v>#N/A</v>
      </c>
      <c r="BL307" t="e">
        <f ca="1">VLOOKUP($B307,基础扩展表!$E:$AG,MATCH(BL$2,基础扩展表!$E$1:$AG$1,0),FALSE)</f>
        <v>#N/A</v>
      </c>
      <c r="BM307" t="e">
        <f ca="1">VLOOKUP($B307,基础扩展表!$E:$AG,MATCH(BM$2,基础扩展表!$E$1:$AG$1,0),FALSE)</f>
        <v>#N/A</v>
      </c>
      <c r="BN307" t="e">
        <f ca="1">VLOOKUP($B307,基础扩展表!$E:$AG,MATCH(BN$2,基础扩展表!$E$1:$AG$1,0),FALSE)</f>
        <v>#N/A</v>
      </c>
      <c r="BO307" t="e">
        <f ca="1">VLOOKUP($B307,基础扩展表!$E:$AG,MATCH(BO$2,基础扩展表!$E$1:$AG$1,0),FALSE)</f>
        <v>#N/A</v>
      </c>
      <c r="BP307" t="e">
        <f ca="1">VLOOKUP($B307,基础扩展表!$E:$AG,MATCH(BP$2,基础扩展表!$E$1:$AG$1,0),FALSE)</f>
        <v>#N/A</v>
      </c>
      <c r="BR307" t="e">
        <f ca="1">VLOOKUP(C307,模型表!D:H,5,FALSE)</f>
        <v>#N/A</v>
      </c>
    </row>
    <row r="308" spans="2:70" x14ac:dyDescent="0.2">
      <c r="B308" t="str">
        <f t="array" aca="1" ref="B308" ca="1">INDEX(基础表!$Y:$Y,SMALL(IF(基础表!$Z:$Z=0,ROW(基础表!$Z:$Z),999),ROW(H302)))&amp;""</f>
        <v/>
      </c>
      <c r="C308" t="e">
        <f ca="1">VLOOKUP(VLOOKUP($B308,基础表!$E:$G,3,FALSE),模型表!$C:$D,2,FALSE)</f>
        <v>#N/A</v>
      </c>
      <c r="E308" t="e">
        <f ca="1">VLOOKUP($B308,基础表!$E:$G,3,FALSE)</f>
        <v>#N/A</v>
      </c>
      <c r="G308" t="e">
        <f ca="1">VLOOKUP($E308,模型表!$C:$G,5,FALSE)</f>
        <v>#N/A</v>
      </c>
      <c r="H308" t="e">
        <f ca="1">VLOOKUP($E308,模型表!$C:$F,4,FALSE)</f>
        <v>#N/A</v>
      </c>
      <c r="I308" t="e">
        <f ca="1">VLOOKUP($E308,模型表!$C:$J,8,FALSE)</f>
        <v>#N/A</v>
      </c>
      <c r="K308" t="str">
        <f t="shared" ca="1" si="50"/>
        <v/>
      </c>
      <c r="L308" t="str">
        <f t="shared" ca="1" si="51"/>
        <v/>
      </c>
      <c r="M308" t="str">
        <f t="shared" ca="1" si="52"/>
        <v/>
      </c>
      <c r="N308" t="str">
        <f t="shared" ca="1" si="53"/>
        <v/>
      </c>
      <c r="O308" t="str">
        <f t="shared" ca="1" si="59"/>
        <v/>
      </c>
      <c r="P308" t="str">
        <f t="shared" ca="1" si="54"/>
        <v/>
      </c>
      <c r="Q308" t="e">
        <f ca="1">VLOOKUP($E308,模型表!$C:$K,9,FALSE)</f>
        <v>#N/A</v>
      </c>
      <c r="S308" t="e">
        <f ca="1">IF(VLOOKUP($E308,模型表!$C:$L,6,FALSE)=0,"",VLOOKUP($E308,模型表!$C:$L,10,FALSE))</f>
        <v>#N/A</v>
      </c>
      <c r="U308" t="e">
        <f ca="1">VLOOKUP($E308,模型表!$C:$Q,11,FALSE)</f>
        <v>#N/A</v>
      </c>
      <c r="Y308" t="e">
        <f ca="1">IF(VLOOKUP($E308,模型表!$C:$N,12,FALSE)="Death",VLOOKUP($E308,模型表!$C:$Q,13,FALSE),"")</f>
        <v>#N/A</v>
      </c>
      <c r="Z308" t="str">
        <f ca="1">IF($B308="","",IF(VLOOKUP($E308,模型表!$C:$O,12,FALSE)="PBuff","["&amp;VLOOKUP($E308,模型表!$C:Q,13,FALSE)&amp;"]","[]"))</f>
        <v/>
      </c>
      <c r="AA308" t="e">
        <f ca="1">VLOOKUP($B308,基础扩展表!$E:$I,5,FALSE)</f>
        <v>#N/A</v>
      </c>
      <c r="AB308" t="e">
        <f ca="1">VLOOKUP($B308,基础扩展表!$E:$I,4,FALSE)</f>
        <v>#N/A</v>
      </c>
      <c r="AC308" t="e">
        <f ca="1">VLOOKUP($B308,基础表!$E:$T,16,FALSE)</f>
        <v>#N/A</v>
      </c>
      <c r="AD308" t="str">
        <f t="shared" ca="1" si="48"/>
        <v/>
      </c>
      <c r="AE308" t="str">
        <f t="shared" ca="1" si="55"/>
        <v/>
      </c>
      <c r="AF308" t="str">
        <f t="shared" ca="1" si="56"/>
        <v/>
      </c>
      <c r="AH308" t="e">
        <f ca="1">VLOOKUP($B308,基础表!$E:$R,14,FALSE)</f>
        <v>#N/A</v>
      </c>
      <c r="AI308" t="e">
        <f ca="1">VLOOKUP($B308,基础表!$E:$S,13,FALSE)</f>
        <v>#N/A</v>
      </c>
      <c r="AK308" t="e">
        <f ca="1">VLOOKUP($B308,基础表!$E:$H,4,FALSE)</f>
        <v>#N/A</v>
      </c>
      <c r="AN308" s="23" t="e">
        <f t="shared" ca="1" si="49"/>
        <v>#N/A</v>
      </c>
      <c r="AO308" s="23" t="str">
        <f t="shared" ca="1" si="57"/>
        <v/>
      </c>
      <c r="AP308" s="23" t="str">
        <f t="shared" ca="1" si="58"/>
        <v/>
      </c>
      <c r="AR308" t="e">
        <f ca="1">VLOOKUP($B308,基础表!$E:$J,4,FALSE)</f>
        <v>#N/A</v>
      </c>
      <c r="AS308" t="e">
        <f ca="1">VLOOKUP($B308,基础表!$E:$J,5,FALSE)</f>
        <v>#N/A</v>
      </c>
      <c r="AT308" t="e">
        <f ca="1">VLOOKUP($B308,基础表!$E:$J,6,FALSE)</f>
        <v>#N/A</v>
      </c>
      <c r="AU308" t="e">
        <f ca="1">VLOOKUP($B308,基础扩展表!$E:$AG,MATCH(AU$2,基础扩展表!$E$1:$AG$1,0),FALSE)</f>
        <v>#N/A</v>
      </c>
      <c r="AV308" t="e">
        <f ca="1">VLOOKUP($B308,基础扩展表!$E:$AG,MATCH(AV$2,基础扩展表!$E$1:$AG$1,0),FALSE)</f>
        <v>#N/A</v>
      </c>
      <c r="AW308" t="e">
        <f ca="1">VLOOKUP($B308,基础扩展表!$E:$AG,MATCH(AW$2,基础扩展表!$E$1:$AG$1,0),FALSE)</f>
        <v>#N/A</v>
      </c>
      <c r="AX308" t="e">
        <f ca="1">VLOOKUP($B308,基础扩展表!$E:$AG,MATCH(AX$2,基础扩展表!$E$1:$AG$1,0),FALSE)</f>
        <v>#N/A</v>
      </c>
      <c r="AY308" t="e">
        <f ca="1">VLOOKUP($B308,基础扩展表!$E:$AG,MATCH(AY$2,基础扩展表!$E$1:$AG$1,0),FALSE)</f>
        <v>#N/A</v>
      </c>
      <c r="AZ308" t="e">
        <f ca="1">VLOOKUP($B308,基础扩展表!$E:$AG,MATCH(AZ$2,基础扩展表!$E$1:$AG$1,0),FALSE)</f>
        <v>#N/A</v>
      </c>
      <c r="BA308" t="e">
        <f ca="1">VLOOKUP($B308,基础扩展表!$E:$AG,MATCH(BA$2,基础扩展表!$E$1:$AG$1,0),FALSE)</f>
        <v>#N/A</v>
      </c>
      <c r="BB308" t="e">
        <f ca="1">VLOOKUP($B308,基础扩展表!$E:$AG,MATCH(BB$2,基础扩展表!$E$1:$AG$1,0),FALSE)</f>
        <v>#N/A</v>
      </c>
      <c r="BC308" t="e">
        <f ca="1">VLOOKUP($B308,基础扩展表!$E:$AG,MATCH(BC$2,基础扩展表!$E$1:$AG$1,0),FALSE)</f>
        <v>#N/A</v>
      </c>
      <c r="BD308" t="e">
        <f ca="1">VLOOKUP($B308,基础扩展表!$E:$AG,MATCH(BD$2,基础扩展表!$E$1:$AG$1,0),FALSE)</f>
        <v>#N/A</v>
      </c>
      <c r="BE308" t="e">
        <f ca="1">VLOOKUP($B308,基础扩展表!$E:$AG,MATCH(BE$2,基础扩展表!$E$1:$AG$1,0),FALSE)</f>
        <v>#N/A</v>
      </c>
      <c r="BF308" t="e">
        <f ca="1">VLOOKUP($B308,基础扩展表!$E:$AG,MATCH(BF$2,基础扩展表!$E$1:$AG$1,0),FALSE)</f>
        <v>#N/A</v>
      </c>
      <c r="BG308" t="e">
        <f ca="1">VLOOKUP($B308,基础扩展表!$E:$AG,MATCH(BG$2,基础扩展表!$E$1:$AG$1,0),FALSE)</f>
        <v>#N/A</v>
      </c>
      <c r="BH308" t="e">
        <f ca="1">VLOOKUP($B308,基础扩展表!$E:$AG,MATCH(BH$2,基础扩展表!$E$1:$AG$1,0),FALSE)</f>
        <v>#N/A</v>
      </c>
      <c r="BI308" t="e">
        <f ca="1">VLOOKUP($B308,基础扩展表!$E:$AG,MATCH(BI$2,基础扩展表!$E$1:$AG$1,0),FALSE)</f>
        <v>#N/A</v>
      </c>
      <c r="BJ308" t="e">
        <f ca="1">VLOOKUP($B308,基础扩展表!$E:$AG,MATCH(BJ$2,基础扩展表!$E$1:$AG$1,0),FALSE)</f>
        <v>#N/A</v>
      </c>
      <c r="BK308" t="e">
        <f ca="1">VLOOKUP($B308,基础扩展表!$E:$AG,MATCH(BK$2,基础扩展表!$E$1:$AG$1,0),FALSE)</f>
        <v>#N/A</v>
      </c>
      <c r="BL308" t="e">
        <f ca="1">VLOOKUP($B308,基础扩展表!$E:$AG,MATCH(BL$2,基础扩展表!$E$1:$AG$1,0),FALSE)</f>
        <v>#N/A</v>
      </c>
      <c r="BM308" t="e">
        <f ca="1">VLOOKUP($B308,基础扩展表!$E:$AG,MATCH(BM$2,基础扩展表!$E$1:$AG$1,0),FALSE)</f>
        <v>#N/A</v>
      </c>
      <c r="BN308" t="e">
        <f ca="1">VLOOKUP($B308,基础扩展表!$E:$AG,MATCH(BN$2,基础扩展表!$E$1:$AG$1,0),FALSE)</f>
        <v>#N/A</v>
      </c>
      <c r="BO308" t="e">
        <f ca="1">VLOOKUP($B308,基础扩展表!$E:$AG,MATCH(BO$2,基础扩展表!$E$1:$AG$1,0),FALSE)</f>
        <v>#N/A</v>
      </c>
      <c r="BP308" t="e">
        <f ca="1">VLOOKUP($B308,基础扩展表!$E:$AG,MATCH(BP$2,基础扩展表!$E$1:$AG$1,0),FALSE)</f>
        <v>#N/A</v>
      </c>
      <c r="BR308" t="e">
        <f ca="1">VLOOKUP(C308,模型表!D:H,5,FALSE)</f>
        <v>#N/A</v>
      </c>
    </row>
    <row r="309" spans="2:70" x14ac:dyDescent="0.2">
      <c r="B309" t="str">
        <f t="array" aca="1" ref="B309" ca="1">INDEX(基础表!$Y:$Y,SMALL(IF(基础表!$Z:$Z=0,ROW(基础表!$Z:$Z),999),ROW(H303)))&amp;""</f>
        <v/>
      </c>
      <c r="C309" t="e">
        <f ca="1">VLOOKUP(VLOOKUP($B309,基础表!$E:$G,3,FALSE),模型表!$C:$D,2,FALSE)</f>
        <v>#N/A</v>
      </c>
      <c r="E309" t="e">
        <f ca="1">VLOOKUP($B309,基础表!$E:$G,3,FALSE)</f>
        <v>#N/A</v>
      </c>
      <c r="G309" t="e">
        <f ca="1">VLOOKUP($E309,模型表!$C:$G,5,FALSE)</f>
        <v>#N/A</v>
      </c>
      <c r="H309" t="e">
        <f ca="1">VLOOKUP($E309,模型表!$C:$F,4,FALSE)</f>
        <v>#N/A</v>
      </c>
      <c r="I309" t="e">
        <f ca="1">VLOOKUP($E309,模型表!$C:$J,8,FALSE)</f>
        <v>#N/A</v>
      </c>
      <c r="K309" t="str">
        <f t="shared" ca="1" si="50"/>
        <v/>
      </c>
      <c r="L309" t="str">
        <f t="shared" ca="1" si="51"/>
        <v/>
      </c>
      <c r="M309" t="str">
        <f t="shared" ca="1" si="52"/>
        <v/>
      </c>
      <c r="N309" t="str">
        <f t="shared" ca="1" si="53"/>
        <v/>
      </c>
      <c r="O309" t="str">
        <f t="shared" ca="1" si="59"/>
        <v/>
      </c>
      <c r="P309" t="str">
        <f t="shared" ca="1" si="54"/>
        <v/>
      </c>
      <c r="Q309" t="e">
        <f ca="1">VLOOKUP($E309,模型表!$C:$K,9,FALSE)</f>
        <v>#N/A</v>
      </c>
      <c r="S309" t="e">
        <f ca="1">IF(VLOOKUP($E309,模型表!$C:$L,6,FALSE)=0,"",VLOOKUP($E309,模型表!$C:$L,10,FALSE))</f>
        <v>#N/A</v>
      </c>
      <c r="U309" t="e">
        <f ca="1">VLOOKUP($E309,模型表!$C:$Q,11,FALSE)</f>
        <v>#N/A</v>
      </c>
      <c r="Y309" t="e">
        <f ca="1">IF(VLOOKUP($E309,模型表!$C:$N,12,FALSE)="Death",VLOOKUP($E309,模型表!$C:$Q,13,FALSE),"")</f>
        <v>#N/A</v>
      </c>
      <c r="Z309" t="str">
        <f ca="1">IF($B309="","",IF(VLOOKUP($E309,模型表!$C:$O,12,FALSE)="PBuff","["&amp;VLOOKUP($E309,模型表!$C:Q,13,FALSE)&amp;"]","[]"))</f>
        <v/>
      </c>
      <c r="AA309" t="e">
        <f ca="1">VLOOKUP($B309,基础扩展表!$E:$I,5,FALSE)</f>
        <v>#N/A</v>
      </c>
      <c r="AB309" t="e">
        <f ca="1">VLOOKUP($B309,基础扩展表!$E:$I,4,FALSE)</f>
        <v>#N/A</v>
      </c>
      <c r="AC309" t="e">
        <f ca="1">VLOOKUP($B309,基础表!$E:$T,16,FALSE)</f>
        <v>#N/A</v>
      </c>
      <c r="AD309" t="str">
        <f t="shared" ca="1" si="48"/>
        <v/>
      </c>
      <c r="AE309" t="str">
        <f t="shared" ca="1" si="55"/>
        <v/>
      </c>
      <c r="AF309" t="str">
        <f t="shared" ca="1" si="56"/>
        <v/>
      </c>
      <c r="AH309" t="e">
        <f ca="1">VLOOKUP($B309,基础表!$E:$R,14,FALSE)</f>
        <v>#N/A</v>
      </c>
      <c r="AI309" t="e">
        <f ca="1">VLOOKUP($B309,基础表!$E:$S,13,FALSE)</f>
        <v>#N/A</v>
      </c>
      <c r="AK309" t="e">
        <f ca="1">VLOOKUP($B309,基础表!$E:$H,4,FALSE)</f>
        <v>#N/A</v>
      </c>
      <c r="AN309" s="23" t="e">
        <f t="shared" ca="1" si="49"/>
        <v>#N/A</v>
      </c>
      <c r="AO309" s="23" t="str">
        <f t="shared" ca="1" si="57"/>
        <v/>
      </c>
      <c r="AP309" s="23" t="str">
        <f t="shared" ca="1" si="58"/>
        <v/>
      </c>
      <c r="AR309" t="e">
        <f ca="1">VLOOKUP($B309,基础表!$E:$J,4,FALSE)</f>
        <v>#N/A</v>
      </c>
      <c r="AS309" t="e">
        <f ca="1">VLOOKUP($B309,基础表!$E:$J,5,FALSE)</f>
        <v>#N/A</v>
      </c>
      <c r="AT309" t="e">
        <f ca="1">VLOOKUP($B309,基础表!$E:$J,6,FALSE)</f>
        <v>#N/A</v>
      </c>
      <c r="AU309" t="e">
        <f ca="1">VLOOKUP($B309,基础扩展表!$E:$AG,MATCH(AU$2,基础扩展表!$E$1:$AG$1,0),FALSE)</f>
        <v>#N/A</v>
      </c>
      <c r="AV309" t="e">
        <f ca="1">VLOOKUP($B309,基础扩展表!$E:$AG,MATCH(AV$2,基础扩展表!$E$1:$AG$1,0),FALSE)</f>
        <v>#N/A</v>
      </c>
      <c r="AW309" t="e">
        <f ca="1">VLOOKUP($B309,基础扩展表!$E:$AG,MATCH(AW$2,基础扩展表!$E$1:$AG$1,0),FALSE)</f>
        <v>#N/A</v>
      </c>
      <c r="AX309" t="e">
        <f ca="1">VLOOKUP($B309,基础扩展表!$E:$AG,MATCH(AX$2,基础扩展表!$E$1:$AG$1,0),FALSE)</f>
        <v>#N/A</v>
      </c>
      <c r="AY309" t="e">
        <f ca="1">VLOOKUP($B309,基础扩展表!$E:$AG,MATCH(AY$2,基础扩展表!$E$1:$AG$1,0),FALSE)</f>
        <v>#N/A</v>
      </c>
      <c r="AZ309" t="e">
        <f ca="1">VLOOKUP($B309,基础扩展表!$E:$AG,MATCH(AZ$2,基础扩展表!$E$1:$AG$1,0),FALSE)</f>
        <v>#N/A</v>
      </c>
      <c r="BA309" t="e">
        <f ca="1">VLOOKUP($B309,基础扩展表!$E:$AG,MATCH(BA$2,基础扩展表!$E$1:$AG$1,0),FALSE)</f>
        <v>#N/A</v>
      </c>
      <c r="BB309" t="e">
        <f ca="1">VLOOKUP($B309,基础扩展表!$E:$AG,MATCH(BB$2,基础扩展表!$E$1:$AG$1,0),FALSE)</f>
        <v>#N/A</v>
      </c>
      <c r="BC309" t="e">
        <f ca="1">VLOOKUP($B309,基础扩展表!$E:$AG,MATCH(BC$2,基础扩展表!$E$1:$AG$1,0),FALSE)</f>
        <v>#N/A</v>
      </c>
      <c r="BD309" t="e">
        <f ca="1">VLOOKUP($B309,基础扩展表!$E:$AG,MATCH(BD$2,基础扩展表!$E$1:$AG$1,0),FALSE)</f>
        <v>#N/A</v>
      </c>
      <c r="BE309" t="e">
        <f ca="1">VLOOKUP($B309,基础扩展表!$E:$AG,MATCH(BE$2,基础扩展表!$E$1:$AG$1,0),FALSE)</f>
        <v>#N/A</v>
      </c>
      <c r="BF309" t="e">
        <f ca="1">VLOOKUP($B309,基础扩展表!$E:$AG,MATCH(BF$2,基础扩展表!$E$1:$AG$1,0),FALSE)</f>
        <v>#N/A</v>
      </c>
      <c r="BG309" t="e">
        <f ca="1">VLOOKUP($B309,基础扩展表!$E:$AG,MATCH(BG$2,基础扩展表!$E$1:$AG$1,0),FALSE)</f>
        <v>#N/A</v>
      </c>
      <c r="BH309" t="e">
        <f ca="1">VLOOKUP($B309,基础扩展表!$E:$AG,MATCH(BH$2,基础扩展表!$E$1:$AG$1,0),FALSE)</f>
        <v>#N/A</v>
      </c>
      <c r="BI309" t="e">
        <f ca="1">VLOOKUP($B309,基础扩展表!$E:$AG,MATCH(BI$2,基础扩展表!$E$1:$AG$1,0),FALSE)</f>
        <v>#N/A</v>
      </c>
      <c r="BJ309" t="e">
        <f ca="1">VLOOKUP($B309,基础扩展表!$E:$AG,MATCH(BJ$2,基础扩展表!$E$1:$AG$1,0),FALSE)</f>
        <v>#N/A</v>
      </c>
      <c r="BK309" t="e">
        <f ca="1">VLOOKUP($B309,基础扩展表!$E:$AG,MATCH(BK$2,基础扩展表!$E$1:$AG$1,0),FALSE)</f>
        <v>#N/A</v>
      </c>
      <c r="BL309" t="e">
        <f ca="1">VLOOKUP($B309,基础扩展表!$E:$AG,MATCH(BL$2,基础扩展表!$E$1:$AG$1,0),FALSE)</f>
        <v>#N/A</v>
      </c>
      <c r="BM309" t="e">
        <f ca="1">VLOOKUP($B309,基础扩展表!$E:$AG,MATCH(BM$2,基础扩展表!$E$1:$AG$1,0),FALSE)</f>
        <v>#N/A</v>
      </c>
      <c r="BN309" t="e">
        <f ca="1">VLOOKUP($B309,基础扩展表!$E:$AG,MATCH(BN$2,基础扩展表!$E$1:$AG$1,0),FALSE)</f>
        <v>#N/A</v>
      </c>
      <c r="BO309" t="e">
        <f ca="1">VLOOKUP($B309,基础扩展表!$E:$AG,MATCH(BO$2,基础扩展表!$E$1:$AG$1,0),FALSE)</f>
        <v>#N/A</v>
      </c>
      <c r="BP309" t="e">
        <f ca="1">VLOOKUP($B309,基础扩展表!$E:$AG,MATCH(BP$2,基础扩展表!$E$1:$AG$1,0),FALSE)</f>
        <v>#N/A</v>
      </c>
      <c r="BR309" t="e">
        <f ca="1">VLOOKUP(C309,模型表!D:H,5,FALSE)</f>
        <v>#N/A</v>
      </c>
    </row>
    <row r="310" spans="2:70" x14ac:dyDescent="0.2">
      <c r="B310" t="str">
        <f t="array" aca="1" ref="B310" ca="1">INDEX(基础表!$Y:$Y,SMALL(IF(基础表!$Z:$Z=0,ROW(基础表!$Z:$Z),999),ROW(H304)))&amp;""</f>
        <v/>
      </c>
      <c r="C310" t="e">
        <f ca="1">VLOOKUP(VLOOKUP($B310,基础表!$E:$G,3,FALSE),模型表!$C:$D,2,FALSE)</f>
        <v>#N/A</v>
      </c>
      <c r="E310" t="e">
        <f ca="1">VLOOKUP($B310,基础表!$E:$G,3,FALSE)</f>
        <v>#N/A</v>
      </c>
      <c r="G310" t="e">
        <f ca="1">VLOOKUP($E310,模型表!$C:$G,5,FALSE)</f>
        <v>#N/A</v>
      </c>
      <c r="H310" t="e">
        <f ca="1">VLOOKUP($E310,模型表!$C:$F,4,FALSE)</f>
        <v>#N/A</v>
      </c>
      <c r="I310" t="e">
        <f ca="1">VLOOKUP($E310,模型表!$C:$J,8,FALSE)</f>
        <v>#N/A</v>
      </c>
      <c r="K310" t="str">
        <f t="shared" ca="1" si="50"/>
        <v/>
      </c>
      <c r="L310" t="str">
        <f t="shared" ca="1" si="51"/>
        <v/>
      </c>
      <c r="M310" t="str">
        <f t="shared" ca="1" si="52"/>
        <v/>
      </c>
      <c r="N310" t="str">
        <f t="shared" ca="1" si="53"/>
        <v/>
      </c>
      <c r="O310" t="str">
        <f t="shared" ca="1" si="59"/>
        <v/>
      </c>
      <c r="P310" t="str">
        <f t="shared" ca="1" si="54"/>
        <v/>
      </c>
      <c r="Q310" t="e">
        <f ca="1">VLOOKUP($E310,模型表!$C:$K,9,FALSE)</f>
        <v>#N/A</v>
      </c>
      <c r="S310" t="e">
        <f ca="1">IF(VLOOKUP($E310,模型表!$C:$L,6,FALSE)=0,"",VLOOKUP($E310,模型表!$C:$L,10,FALSE))</f>
        <v>#N/A</v>
      </c>
      <c r="U310" t="e">
        <f ca="1">VLOOKUP($E310,模型表!$C:$Q,11,FALSE)</f>
        <v>#N/A</v>
      </c>
      <c r="Y310" t="e">
        <f ca="1">IF(VLOOKUP($E310,模型表!$C:$N,12,FALSE)="Death",VLOOKUP($E310,模型表!$C:$Q,13,FALSE),"")</f>
        <v>#N/A</v>
      </c>
      <c r="Z310" t="str">
        <f ca="1">IF($B310="","",IF(VLOOKUP($E310,模型表!$C:$O,12,FALSE)="PBuff","["&amp;VLOOKUP($E310,模型表!$C:Q,13,FALSE)&amp;"]","[]"))</f>
        <v/>
      </c>
      <c r="AA310" t="e">
        <f ca="1">VLOOKUP($B310,基础扩展表!$E:$I,5,FALSE)</f>
        <v>#N/A</v>
      </c>
      <c r="AB310" t="e">
        <f ca="1">VLOOKUP($B310,基础扩展表!$E:$I,4,FALSE)</f>
        <v>#N/A</v>
      </c>
      <c r="AC310" t="e">
        <f ca="1">VLOOKUP($B310,基础表!$E:$T,16,FALSE)</f>
        <v>#N/A</v>
      </c>
      <c r="AD310" t="str">
        <f t="shared" ref="AD310:AD368" ca="1" si="60">IF(B310="","",20)</f>
        <v/>
      </c>
      <c r="AE310" t="str">
        <f t="shared" ca="1" si="55"/>
        <v/>
      </c>
      <c r="AF310" t="str">
        <f t="shared" ca="1" si="56"/>
        <v/>
      </c>
      <c r="AH310" t="e">
        <f ca="1">VLOOKUP($B310,基础表!$E:$R,14,FALSE)</f>
        <v>#N/A</v>
      </c>
      <c r="AI310" t="e">
        <f ca="1">VLOOKUP($B310,基础表!$E:$S,13,FALSE)</f>
        <v>#N/A</v>
      </c>
      <c r="AK310" t="e">
        <f ca="1">VLOOKUP($B310,基础表!$E:$H,4,FALSE)</f>
        <v>#N/A</v>
      </c>
      <c r="AN310" s="23" t="e">
        <f t="shared" ref="AN310:AN368" ca="1" si="61">IF(H310="","","[]")</f>
        <v>#N/A</v>
      </c>
      <c r="AO310" s="23" t="str">
        <f t="shared" ca="1" si="57"/>
        <v/>
      </c>
      <c r="AP310" s="23" t="str">
        <f t="shared" ca="1" si="58"/>
        <v/>
      </c>
      <c r="AR310" t="e">
        <f ca="1">VLOOKUP($B310,基础表!$E:$J,4,FALSE)</f>
        <v>#N/A</v>
      </c>
      <c r="AS310" t="e">
        <f ca="1">VLOOKUP($B310,基础表!$E:$J,5,FALSE)</f>
        <v>#N/A</v>
      </c>
      <c r="AT310" t="e">
        <f ca="1">VLOOKUP($B310,基础表!$E:$J,6,FALSE)</f>
        <v>#N/A</v>
      </c>
      <c r="AU310" t="e">
        <f ca="1">VLOOKUP($B310,基础扩展表!$E:$AG,MATCH(AU$2,基础扩展表!$E$1:$AG$1,0),FALSE)</f>
        <v>#N/A</v>
      </c>
      <c r="AV310" t="e">
        <f ca="1">VLOOKUP($B310,基础扩展表!$E:$AG,MATCH(AV$2,基础扩展表!$E$1:$AG$1,0),FALSE)</f>
        <v>#N/A</v>
      </c>
      <c r="AW310" t="e">
        <f ca="1">VLOOKUP($B310,基础扩展表!$E:$AG,MATCH(AW$2,基础扩展表!$E$1:$AG$1,0),FALSE)</f>
        <v>#N/A</v>
      </c>
      <c r="AX310" t="e">
        <f ca="1">VLOOKUP($B310,基础扩展表!$E:$AG,MATCH(AX$2,基础扩展表!$E$1:$AG$1,0),FALSE)</f>
        <v>#N/A</v>
      </c>
      <c r="AY310" t="e">
        <f ca="1">VLOOKUP($B310,基础扩展表!$E:$AG,MATCH(AY$2,基础扩展表!$E$1:$AG$1,0),FALSE)</f>
        <v>#N/A</v>
      </c>
      <c r="AZ310" t="e">
        <f ca="1">VLOOKUP($B310,基础扩展表!$E:$AG,MATCH(AZ$2,基础扩展表!$E$1:$AG$1,0),FALSE)</f>
        <v>#N/A</v>
      </c>
      <c r="BA310" t="e">
        <f ca="1">VLOOKUP($B310,基础扩展表!$E:$AG,MATCH(BA$2,基础扩展表!$E$1:$AG$1,0),FALSE)</f>
        <v>#N/A</v>
      </c>
      <c r="BB310" t="e">
        <f ca="1">VLOOKUP($B310,基础扩展表!$E:$AG,MATCH(BB$2,基础扩展表!$E$1:$AG$1,0),FALSE)</f>
        <v>#N/A</v>
      </c>
      <c r="BC310" t="e">
        <f ca="1">VLOOKUP($B310,基础扩展表!$E:$AG,MATCH(BC$2,基础扩展表!$E$1:$AG$1,0),FALSE)</f>
        <v>#N/A</v>
      </c>
      <c r="BD310" t="e">
        <f ca="1">VLOOKUP($B310,基础扩展表!$E:$AG,MATCH(BD$2,基础扩展表!$E$1:$AG$1,0),FALSE)</f>
        <v>#N/A</v>
      </c>
      <c r="BE310" t="e">
        <f ca="1">VLOOKUP($B310,基础扩展表!$E:$AG,MATCH(BE$2,基础扩展表!$E$1:$AG$1,0),FALSE)</f>
        <v>#N/A</v>
      </c>
      <c r="BF310" t="e">
        <f ca="1">VLOOKUP($B310,基础扩展表!$E:$AG,MATCH(BF$2,基础扩展表!$E$1:$AG$1,0),FALSE)</f>
        <v>#N/A</v>
      </c>
      <c r="BG310" t="e">
        <f ca="1">VLOOKUP($B310,基础扩展表!$E:$AG,MATCH(BG$2,基础扩展表!$E$1:$AG$1,0),FALSE)</f>
        <v>#N/A</v>
      </c>
      <c r="BH310" t="e">
        <f ca="1">VLOOKUP($B310,基础扩展表!$E:$AG,MATCH(BH$2,基础扩展表!$E$1:$AG$1,0),FALSE)</f>
        <v>#N/A</v>
      </c>
      <c r="BI310" t="e">
        <f ca="1">VLOOKUP($B310,基础扩展表!$E:$AG,MATCH(BI$2,基础扩展表!$E$1:$AG$1,0),FALSE)</f>
        <v>#N/A</v>
      </c>
      <c r="BJ310" t="e">
        <f ca="1">VLOOKUP($B310,基础扩展表!$E:$AG,MATCH(BJ$2,基础扩展表!$E$1:$AG$1,0),FALSE)</f>
        <v>#N/A</v>
      </c>
      <c r="BK310" t="e">
        <f ca="1">VLOOKUP($B310,基础扩展表!$E:$AG,MATCH(BK$2,基础扩展表!$E$1:$AG$1,0),FALSE)</f>
        <v>#N/A</v>
      </c>
      <c r="BL310" t="e">
        <f ca="1">VLOOKUP($B310,基础扩展表!$E:$AG,MATCH(BL$2,基础扩展表!$E$1:$AG$1,0),FALSE)</f>
        <v>#N/A</v>
      </c>
      <c r="BM310" t="e">
        <f ca="1">VLOOKUP($B310,基础扩展表!$E:$AG,MATCH(BM$2,基础扩展表!$E$1:$AG$1,0),FALSE)</f>
        <v>#N/A</v>
      </c>
      <c r="BN310" t="e">
        <f ca="1">VLOOKUP($B310,基础扩展表!$E:$AG,MATCH(BN$2,基础扩展表!$E$1:$AG$1,0),FALSE)</f>
        <v>#N/A</v>
      </c>
      <c r="BO310" t="e">
        <f ca="1">VLOOKUP($B310,基础扩展表!$E:$AG,MATCH(BO$2,基础扩展表!$E$1:$AG$1,0),FALSE)</f>
        <v>#N/A</v>
      </c>
      <c r="BP310" t="e">
        <f ca="1">VLOOKUP($B310,基础扩展表!$E:$AG,MATCH(BP$2,基础扩展表!$E$1:$AG$1,0),FALSE)</f>
        <v>#N/A</v>
      </c>
      <c r="BR310" t="e">
        <f ca="1">VLOOKUP(C310,模型表!D:H,5,FALSE)</f>
        <v>#N/A</v>
      </c>
    </row>
    <row r="311" spans="2:70" x14ac:dyDescent="0.2">
      <c r="B311" t="str">
        <f t="array" aca="1" ref="B311" ca="1">INDEX(基础表!$Y:$Y,SMALL(IF(基础表!$Z:$Z=0,ROW(基础表!$Z:$Z),999),ROW(H305)))&amp;""</f>
        <v/>
      </c>
      <c r="C311" t="e">
        <f ca="1">VLOOKUP(VLOOKUP($B311,基础表!$E:$G,3,FALSE),模型表!$C:$D,2,FALSE)</f>
        <v>#N/A</v>
      </c>
      <c r="E311" t="e">
        <f ca="1">VLOOKUP($B311,基础表!$E:$G,3,FALSE)</f>
        <v>#N/A</v>
      </c>
      <c r="G311" t="e">
        <f ca="1">VLOOKUP($E311,模型表!$C:$G,5,FALSE)</f>
        <v>#N/A</v>
      </c>
      <c r="H311" t="e">
        <f ca="1">VLOOKUP($E311,模型表!$C:$F,4,FALSE)</f>
        <v>#N/A</v>
      </c>
      <c r="I311" t="e">
        <f ca="1">VLOOKUP($E311,模型表!$C:$J,8,FALSE)</f>
        <v>#N/A</v>
      </c>
      <c r="K311" t="str">
        <f t="shared" ca="1" si="50"/>
        <v/>
      </c>
      <c r="L311" t="str">
        <f t="shared" ca="1" si="51"/>
        <v/>
      </c>
      <c r="M311" t="str">
        <f t="shared" ca="1" si="52"/>
        <v/>
      </c>
      <c r="N311" t="str">
        <f t="shared" ca="1" si="53"/>
        <v/>
      </c>
      <c r="O311" t="str">
        <f t="shared" ca="1" si="59"/>
        <v/>
      </c>
      <c r="P311" t="str">
        <f t="shared" ca="1" si="54"/>
        <v/>
      </c>
      <c r="Q311" t="e">
        <f ca="1">VLOOKUP($E311,模型表!$C:$K,9,FALSE)</f>
        <v>#N/A</v>
      </c>
      <c r="S311" t="e">
        <f ca="1">IF(VLOOKUP($E311,模型表!$C:$L,6,FALSE)=0,"",VLOOKUP($E311,模型表!$C:$L,10,FALSE))</f>
        <v>#N/A</v>
      </c>
      <c r="U311" t="e">
        <f ca="1">VLOOKUP($E311,模型表!$C:$Q,11,FALSE)</f>
        <v>#N/A</v>
      </c>
      <c r="Y311" t="e">
        <f ca="1">IF(VLOOKUP($E311,模型表!$C:$N,12,FALSE)="Death",VLOOKUP($E311,模型表!$C:$Q,13,FALSE),"")</f>
        <v>#N/A</v>
      </c>
      <c r="Z311" t="str">
        <f ca="1">IF($B311="","",IF(VLOOKUP($E311,模型表!$C:$O,12,FALSE)="PBuff","["&amp;VLOOKUP($E311,模型表!$C:Q,13,FALSE)&amp;"]","[]"))</f>
        <v/>
      </c>
      <c r="AA311" t="e">
        <f ca="1">VLOOKUP($B311,基础扩展表!$E:$I,5,FALSE)</f>
        <v>#N/A</v>
      </c>
      <c r="AB311" t="e">
        <f ca="1">VLOOKUP($B311,基础扩展表!$E:$I,4,FALSE)</f>
        <v>#N/A</v>
      </c>
      <c r="AC311" t="e">
        <f ca="1">VLOOKUP($B311,基础表!$E:$T,16,FALSE)</f>
        <v>#N/A</v>
      </c>
      <c r="AD311" t="str">
        <f t="shared" ca="1" si="60"/>
        <v/>
      </c>
      <c r="AE311" t="str">
        <f t="shared" ca="1" si="55"/>
        <v/>
      </c>
      <c r="AF311" t="str">
        <f t="shared" ca="1" si="56"/>
        <v/>
      </c>
      <c r="AH311" t="e">
        <f ca="1">VLOOKUP($B311,基础表!$E:$R,14,FALSE)</f>
        <v>#N/A</v>
      </c>
      <c r="AI311" t="e">
        <f ca="1">VLOOKUP($B311,基础表!$E:$S,13,FALSE)</f>
        <v>#N/A</v>
      </c>
      <c r="AK311" t="e">
        <f ca="1">VLOOKUP($B311,基础表!$E:$H,4,FALSE)</f>
        <v>#N/A</v>
      </c>
      <c r="AN311" s="23" t="e">
        <f t="shared" ca="1" si="61"/>
        <v>#N/A</v>
      </c>
      <c r="AO311" s="23" t="str">
        <f t="shared" ca="1" si="57"/>
        <v/>
      </c>
      <c r="AP311" s="23" t="str">
        <f t="shared" ca="1" si="58"/>
        <v/>
      </c>
      <c r="AR311" t="e">
        <f ca="1">VLOOKUP($B311,基础表!$E:$J,4,FALSE)</f>
        <v>#N/A</v>
      </c>
      <c r="AS311" t="e">
        <f ca="1">VLOOKUP($B311,基础表!$E:$J,5,FALSE)</f>
        <v>#N/A</v>
      </c>
      <c r="AT311" t="e">
        <f ca="1">VLOOKUP($B311,基础表!$E:$J,6,FALSE)</f>
        <v>#N/A</v>
      </c>
      <c r="AU311" t="e">
        <f ca="1">VLOOKUP($B311,基础扩展表!$E:$AG,MATCH(AU$2,基础扩展表!$E$1:$AG$1,0),FALSE)</f>
        <v>#N/A</v>
      </c>
      <c r="AV311" t="e">
        <f ca="1">VLOOKUP($B311,基础扩展表!$E:$AG,MATCH(AV$2,基础扩展表!$E$1:$AG$1,0),FALSE)</f>
        <v>#N/A</v>
      </c>
      <c r="AW311" t="e">
        <f ca="1">VLOOKUP($B311,基础扩展表!$E:$AG,MATCH(AW$2,基础扩展表!$E$1:$AG$1,0),FALSE)</f>
        <v>#N/A</v>
      </c>
      <c r="AX311" t="e">
        <f ca="1">VLOOKUP($B311,基础扩展表!$E:$AG,MATCH(AX$2,基础扩展表!$E$1:$AG$1,0),FALSE)</f>
        <v>#N/A</v>
      </c>
      <c r="AY311" t="e">
        <f ca="1">VLOOKUP($B311,基础扩展表!$E:$AG,MATCH(AY$2,基础扩展表!$E$1:$AG$1,0),FALSE)</f>
        <v>#N/A</v>
      </c>
      <c r="AZ311" t="e">
        <f ca="1">VLOOKUP($B311,基础扩展表!$E:$AG,MATCH(AZ$2,基础扩展表!$E$1:$AG$1,0),FALSE)</f>
        <v>#N/A</v>
      </c>
      <c r="BA311" t="e">
        <f ca="1">VLOOKUP($B311,基础扩展表!$E:$AG,MATCH(BA$2,基础扩展表!$E$1:$AG$1,0),FALSE)</f>
        <v>#N/A</v>
      </c>
      <c r="BB311" t="e">
        <f ca="1">VLOOKUP($B311,基础扩展表!$E:$AG,MATCH(BB$2,基础扩展表!$E$1:$AG$1,0),FALSE)</f>
        <v>#N/A</v>
      </c>
      <c r="BC311" t="e">
        <f ca="1">VLOOKUP($B311,基础扩展表!$E:$AG,MATCH(BC$2,基础扩展表!$E$1:$AG$1,0),FALSE)</f>
        <v>#N/A</v>
      </c>
      <c r="BD311" t="e">
        <f ca="1">VLOOKUP($B311,基础扩展表!$E:$AG,MATCH(BD$2,基础扩展表!$E$1:$AG$1,0),FALSE)</f>
        <v>#N/A</v>
      </c>
      <c r="BE311" t="e">
        <f ca="1">VLOOKUP($B311,基础扩展表!$E:$AG,MATCH(BE$2,基础扩展表!$E$1:$AG$1,0),FALSE)</f>
        <v>#N/A</v>
      </c>
      <c r="BF311" t="e">
        <f ca="1">VLOOKUP($B311,基础扩展表!$E:$AG,MATCH(BF$2,基础扩展表!$E$1:$AG$1,0),FALSE)</f>
        <v>#N/A</v>
      </c>
      <c r="BG311" t="e">
        <f ca="1">VLOOKUP($B311,基础扩展表!$E:$AG,MATCH(BG$2,基础扩展表!$E$1:$AG$1,0),FALSE)</f>
        <v>#N/A</v>
      </c>
      <c r="BH311" t="e">
        <f ca="1">VLOOKUP($B311,基础扩展表!$E:$AG,MATCH(BH$2,基础扩展表!$E$1:$AG$1,0),FALSE)</f>
        <v>#N/A</v>
      </c>
      <c r="BI311" t="e">
        <f ca="1">VLOOKUP($B311,基础扩展表!$E:$AG,MATCH(BI$2,基础扩展表!$E$1:$AG$1,0),FALSE)</f>
        <v>#N/A</v>
      </c>
      <c r="BJ311" t="e">
        <f ca="1">VLOOKUP($B311,基础扩展表!$E:$AG,MATCH(BJ$2,基础扩展表!$E$1:$AG$1,0),FALSE)</f>
        <v>#N/A</v>
      </c>
      <c r="BK311" t="e">
        <f ca="1">VLOOKUP($B311,基础扩展表!$E:$AG,MATCH(BK$2,基础扩展表!$E$1:$AG$1,0),FALSE)</f>
        <v>#N/A</v>
      </c>
      <c r="BL311" t="e">
        <f ca="1">VLOOKUP($B311,基础扩展表!$E:$AG,MATCH(BL$2,基础扩展表!$E$1:$AG$1,0),FALSE)</f>
        <v>#N/A</v>
      </c>
      <c r="BM311" t="e">
        <f ca="1">VLOOKUP($B311,基础扩展表!$E:$AG,MATCH(BM$2,基础扩展表!$E$1:$AG$1,0),FALSE)</f>
        <v>#N/A</v>
      </c>
      <c r="BN311" t="e">
        <f ca="1">VLOOKUP($B311,基础扩展表!$E:$AG,MATCH(BN$2,基础扩展表!$E$1:$AG$1,0),FALSE)</f>
        <v>#N/A</v>
      </c>
      <c r="BO311" t="e">
        <f ca="1">VLOOKUP($B311,基础扩展表!$E:$AG,MATCH(BO$2,基础扩展表!$E$1:$AG$1,0),FALSE)</f>
        <v>#N/A</v>
      </c>
      <c r="BP311" t="e">
        <f ca="1">VLOOKUP($B311,基础扩展表!$E:$AG,MATCH(BP$2,基础扩展表!$E$1:$AG$1,0),FALSE)</f>
        <v>#N/A</v>
      </c>
      <c r="BR311" t="e">
        <f ca="1">VLOOKUP(C311,模型表!D:H,5,FALSE)</f>
        <v>#N/A</v>
      </c>
    </row>
    <row r="312" spans="2:70" x14ac:dyDescent="0.2">
      <c r="B312" t="str">
        <f t="array" aca="1" ref="B312" ca="1">INDEX(基础表!$Y:$Y,SMALL(IF(基础表!$Z:$Z=0,ROW(基础表!$Z:$Z),999),ROW(H306)))&amp;""</f>
        <v/>
      </c>
      <c r="C312" t="e">
        <f ca="1">VLOOKUP(VLOOKUP($B312,基础表!$E:$G,3,FALSE),模型表!$C:$D,2,FALSE)</f>
        <v>#N/A</v>
      </c>
      <c r="E312" t="e">
        <f ca="1">VLOOKUP($B312,基础表!$E:$G,3,FALSE)</f>
        <v>#N/A</v>
      </c>
      <c r="G312" t="e">
        <f ca="1">VLOOKUP($E312,模型表!$C:$G,5,FALSE)</f>
        <v>#N/A</v>
      </c>
      <c r="H312" t="e">
        <f ca="1">VLOOKUP($E312,模型表!$C:$F,4,FALSE)</f>
        <v>#N/A</v>
      </c>
      <c r="I312" t="e">
        <f ca="1">VLOOKUP($E312,模型表!$C:$J,8,FALSE)</f>
        <v>#N/A</v>
      </c>
      <c r="K312" t="str">
        <f t="shared" ca="1" si="50"/>
        <v/>
      </c>
      <c r="L312" t="str">
        <f t="shared" ca="1" si="51"/>
        <v/>
      </c>
      <c r="M312" t="str">
        <f t="shared" ca="1" si="52"/>
        <v/>
      </c>
      <c r="N312" t="str">
        <f t="shared" ca="1" si="53"/>
        <v/>
      </c>
      <c r="O312" t="str">
        <f t="shared" ca="1" si="59"/>
        <v/>
      </c>
      <c r="P312" t="str">
        <f t="shared" ca="1" si="54"/>
        <v/>
      </c>
      <c r="Q312" t="e">
        <f ca="1">VLOOKUP($E312,模型表!$C:$K,9,FALSE)</f>
        <v>#N/A</v>
      </c>
      <c r="S312" t="e">
        <f ca="1">IF(VLOOKUP($E312,模型表!$C:$L,6,FALSE)=0,"",VLOOKUP($E312,模型表!$C:$L,10,FALSE))</f>
        <v>#N/A</v>
      </c>
      <c r="U312" t="e">
        <f ca="1">VLOOKUP($E312,模型表!$C:$Q,11,FALSE)</f>
        <v>#N/A</v>
      </c>
      <c r="Y312" t="e">
        <f ca="1">IF(VLOOKUP($E312,模型表!$C:$N,12,FALSE)="Death",VLOOKUP($E312,模型表!$C:$Q,13,FALSE),"")</f>
        <v>#N/A</v>
      </c>
      <c r="Z312" t="str">
        <f ca="1">IF($B312="","",IF(VLOOKUP($E312,模型表!$C:$O,12,FALSE)="PBuff","["&amp;VLOOKUP($E312,模型表!$C:Q,13,FALSE)&amp;"]","[]"))</f>
        <v/>
      </c>
      <c r="AA312" t="e">
        <f ca="1">VLOOKUP($B312,基础扩展表!$E:$I,5,FALSE)</f>
        <v>#N/A</v>
      </c>
      <c r="AB312" t="e">
        <f ca="1">VLOOKUP($B312,基础扩展表!$E:$I,4,FALSE)</f>
        <v>#N/A</v>
      </c>
      <c r="AC312" t="e">
        <f ca="1">VLOOKUP($B312,基础表!$E:$T,16,FALSE)</f>
        <v>#N/A</v>
      </c>
      <c r="AD312" t="str">
        <f t="shared" ca="1" si="60"/>
        <v/>
      </c>
      <c r="AE312" t="str">
        <f t="shared" ca="1" si="55"/>
        <v/>
      </c>
      <c r="AF312" t="str">
        <f t="shared" ca="1" si="56"/>
        <v/>
      </c>
      <c r="AH312" t="e">
        <f ca="1">VLOOKUP($B312,基础表!$E:$R,14,FALSE)</f>
        <v>#N/A</v>
      </c>
      <c r="AI312" t="e">
        <f ca="1">VLOOKUP($B312,基础表!$E:$S,13,FALSE)</f>
        <v>#N/A</v>
      </c>
      <c r="AK312" t="e">
        <f ca="1">VLOOKUP($B312,基础表!$E:$H,4,FALSE)</f>
        <v>#N/A</v>
      </c>
      <c r="AN312" s="23" t="e">
        <f t="shared" ca="1" si="61"/>
        <v>#N/A</v>
      </c>
      <c r="AO312" s="23" t="str">
        <f t="shared" ca="1" si="57"/>
        <v/>
      </c>
      <c r="AP312" s="23" t="str">
        <f t="shared" ca="1" si="58"/>
        <v/>
      </c>
      <c r="AR312" t="e">
        <f ca="1">VLOOKUP($B312,基础表!$E:$J,4,FALSE)</f>
        <v>#N/A</v>
      </c>
      <c r="AS312" t="e">
        <f ca="1">VLOOKUP($B312,基础表!$E:$J,5,FALSE)</f>
        <v>#N/A</v>
      </c>
      <c r="AT312" t="e">
        <f ca="1">VLOOKUP($B312,基础表!$E:$J,6,FALSE)</f>
        <v>#N/A</v>
      </c>
      <c r="AU312" t="e">
        <f ca="1">VLOOKUP($B312,基础扩展表!$E:$AG,MATCH(AU$2,基础扩展表!$E$1:$AG$1,0),FALSE)</f>
        <v>#N/A</v>
      </c>
      <c r="AV312" t="e">
        <f ca="1">VLOOKUP($B312,基础扩展表!$E:$AG,MATCH(AV$2,基础扩展表!$E$1:$AG$1,0),FALSE)</f>
        <v>#N/A</v>
      </c>
      <c r="AW312" t="e">
        <f ca="1">VLOOKUP($B312,基础扩展表!$E:$AG,MATCH(AW$2,基础扩展表!$E$1:$AG$1,0),FALSE)</f>
        <v>#N/A</v>
      </c>
      <c r="AX312" t="e">
        <f ca="1">VLOOKUP($B312,基础扩展表!$E:$AG,MATCH(AX$2,基础扩展表!$E$1:$AG$1,0),FALSE)</f>
        <v>#N/A</v>
      </c>
      <c r="AY312" t="e">
        <f ca="1">VLOOKUP($B312,基础扩展表!$E:$AG,MATCH(AY$2,基础扩展表!$E$1:$AG$1,0),FALSE)</f>
        <v>#N/A</v>
      </c>
      <c r="AZ312" t="e">
        <f ca="1">VLOOKUP($B312,基础扩展表!$E:$AG,MATCH(AZ$2,基础扩展表!$E$1:$AG$1,0),FALSE)</f>
        <v>#N/A</v>
      </c>
      <c r="BA312" t="e">
        <f ca="1">VLOOKUP($B312,基础扩展表!$E:$AG,MATCH(BA$2,基础扩展表!$E$1:$AG$1,0),FALSE)</f>
        <v>#N/A</v>
      </c>
      <c r="BB312" t="e">
        <f ca="1">VLOOKUP($B312,基础扩展表!$E:$AG,MATCH(BB$2,基础扩展表!$E$1:$AG$1,0),FALSE)</f>
        <v>#N/A</v>
      </c>
      <c r="BC312" t="e">
        <f ca="1">VLOOKUP($B312,基础扩展表!$E:$AG,MATCH(BC$2,基础扩展表!$E$1:$AG$1,0),FALSE)</f>
        <v>#N/A</v>
      </c>
      <c r="BD312" t="e">
        <f ca="1">VLOOKUP($B312,基础扩展表!$E:$AG,MATCH(BD$2,基础扩展表!$E$1:$AG$1,0),FALSE)</f>
        <v>#N/A</v>
      </c>
      <c r="BE312" t="e">
        <f ca="1">VLOOKUP($B312,基础扩展表!$E:$AG,MATCH(BE$2,基础扩展表!$E$1:$AG$1,0),FALSE)</f>
        <v>#N/A</v>
      </c>
      <c r="BF312" t="e">
        <f ca="1">VLOOKUP($B312,基础扩展表!$E:$AG,MATCH(BF$2,基础扩展表!$E$1:$AG$1,0),FALSE)</f>
        <v>#N/A</v>
      </c>
      <c r="BG312" t="e">
        <f ca="1">VLOOKUP($B312,基础扩展表!$E:$AG,MATCH(BG$2,基础扩展表!$E$1:$AG$1,0),FALSE)</f>
        <v>#N/A</v>
      </c>
      <c r="BH312" t="e">
        <f ca="1">VLOOKUP($B312,基础扩展表!$E:$AG,MATCH(BH$2,基础扩展表!$E$1:$AG$1,0),FALSE)</f>
        <v>#N/A</v>
      </c>
      <c r="BI312" t="e">
        <f ca="1">VLOOKUP($B312,基础扩展表!$E:$AG,MATCH(BI$2,基础扩展表!$E$1:$AG$1,0),FALSE)</f>
        <v>#N/A</v>
      </c>
      <c r="BJ312" t="e">
        <f ca="1">VLOOKUP($B312,基础扩展表!$E:$AG,MATCH(BJ$2,基础扩展表!$E$1:$AG$1,0),FALSE)</f>
        <v>#N/A</v>
      </c>
      <c r="BK312" t="e">
        <f ca="1">VLOOKUP($B312,基础扩展表!$E:$AG,MATCH(BK$2,基础扩展表!$E$1:$AG$1,0),FALSE)</f>
        <v>#N/A</v>
      </c>
      <c r="BL312" t="e">
        <f ca="1">VLOOKUP($B312,基础扩展表!$E:$AG,MATCH(BL$2,基础扩展表!$E$1:$AG$1,0),FALSE)</f>
        <v>#N/A</v>
      </c>
      <c r="BM312" t="e">
        <f ca="1">VLOOKUP($B312,基础扩展表!$E:$AG,MATCH(BM$2,基础扩展表!$E$1:$AG$1,0),FALSE)</f>
        <v>#N/A</v>
      </c>
      <c r="BN312" t="e">
        <f ca="1">VLOOKUP($B312,基础扩展表!$E:$AG,MATCH(BN$2,基础扩展表!$E$1:$AG$1,0),FALSE)</f>
        <v>#N/A</v>
      </c>
      <c r="BO312" t="e">
        <f ca="1">VLOOKUP($B312,基础扩展表!$E:$AG,MATCH(BO$2,基础扩展表!$E$1:$AG$1,0),FALSE)</f>
        <v>#N/A</v>
      </c>
      <c r="BP312" t="e">
        <f ca="1">VLOOKUP($B312,基础扩展表!$E:$AG,MATCH(BP$2,基础扩展表!$E$1:$AG$1,0),FALSE)</f>
        <v>#N/A</v>
      </c>
      <c r="BR312" t="e">
        <f ca="1">VLOOKUP(C312,模型表!D:H,5,FALSE)</f>
        <v>#N/A</v>
      </c>
    </row>
    <row r="313" spans="2:70" x14ac:dyDescent="0.2">
      <c r="B313" t="str">
        <f t="array" aca="1" ref="B313" ca="1">INDEX(基础表!$Y:$Y,SMALL(IF(基础表!$Z:$Z=0,ROW(基础表!$Z:$Z),999),ROW(H307)))&amp;""</f>
        <v/>
      </c>
      <c r="C313" t="e">
        <f ca="1">VLOOKUP(VLOOKUP($B313,基础表!$E:$G,3,FALSE),模型表!$C:$D,2,FALSE)</f>
        <v>#N/A</v>
      </c>
      <c r="E313" t="e">
        <f ca="1">VLOOKUP($B313,基础表!$E:$G,3,FALSE)</f>
        <v>#N/A</v>
      </c>
      <c r="G313" t="e">
        <f ca="1">VLOOKUP($E313,模型表!$C:$G,5,FALSE)</f>
        <v>#N/A</v>
      </c>
      <c r="H313" t="e">
        <f ca="1">VLOOKUP($E313,模型表!$C:$F,4,FALSE)</f>
        <v>#N/A</v>
      </c>
      <c r="I313" t="e">
        <f ca="1">VLOOKUP($E313,模型表!$C:$J,8,FALSE)</f>
        <v>#N/A</v>
      </c>
      <c r="K313" t="str">
        <f t="shared" ca="1" si="50"/>
        <v/>
      </c>
      <c r="L313" t="str">
        <f t="shared" ca="1" si="51"/>
        <v/>
      </c>
      <c r="M313" t="str">
        <f t="shared" ca="1" si="52"/>
        <v/>
      </c>
      <c r="N313" t="str">
        <f t="shared" ca="1" si="53"/>
        <v/>
      </c>
      <c r="O313" t="str">
        <f t="shared" ca="1" si="59"/>
        <v/>
      </c>
      <c r="P313" t="str">
        <f t="shared" ca="1" si="54"/>
        <v/>
      </c>
      <c r="Q313" t="e">
        <f ca="1">VLOOKUP($E313,模型表!$C:$K,9,FALSE)</f>
        <v>#N/A</v>
      </c>
      <c r="S313" t="e">
        <f ca="1">IF(VLOOKUP($E313,模型表!$C:$L,6,FALSE)=0,"",VLOOKUP($E313,模型表!$C:$L,10,FALSE))</f>
        <v>#N/A</v>
      </c>
      <c r="U313" t="e">
        <f ca="1">VLOOKUP($E313,模型表!$C:$Q,11,FALSE)</f>
        <v>#N/A</v>
      </c>
      <c r="Y313" t="e">
        <f ca="1">IF(VLOOKUP($E313,模型表!$C:$N,12,FALSE)="Death",VLOOKUP($E313,模型表!$C:$Q,13,FALSE),"")</f>
        <v>#N/A</v>
      </c>
      <c r="Z313" t="str">
        <f ca="1">IF($B313="","",IF(VLOOKUP($E313,模型表!$C:$O,12,FALSE)="PBuff","["&amp;VLOOKUP($E313,模型表!$C:Q,13,FALSE)&amp;"]","[]"))</f>
        <v/>
      </c>
      <c r="AA313" t="e">
        <f ca="1">VLOOKUP($B313,基础扩展表!$E:$I,5,FALSE)</f>
        <v>#N/A</v>
      </c>
      <c r="AB313" t="e">
        <f ca="1">VLOOKUP($B313,基础扩展表!$E:$I,4,FALSE)</f>
        <v>#N/A</v>
      </c>
      <c r="AC313" t="e">
        <f ca="1">VLOOKUP($B313,基础表!$E:$T,16,FALSE)</f>
        <v>#N/A</v>
      </c>
      <c r="AD313" t="str">
        <f t="shared" ca="1" si="60"/>
        <v/>
      </c>
      <c r="AE313" t="str">
        <f t="shared" ca="1" si="55"/>
        <v/>
      </c>
      <c r="AF313" t="str">
        <f t="shared" ca="1" si="56"/>
        <v/>
      </c>
      <c r="AH313" t="e">
        <f ca="1">VLOOKUP($B313,基础表!$E:$R,14,FALSE)</f>
        <v>#N/A</v>
      </c>
      <c r="AI313" t="e">
        <f ca="1">VLOOKUP($B313,基础表!$E:$S,13,FALSE)</f>
        <v>#N/A</v>
      </c>
      <c r="AK313" t="e">
        <f ca="1">VLOOKUP($B313,基础表!$E:$H,4,FALSE)</f>
        <v>#N/A</v>
      </c>
      <c r="AN313" s="23" t="e">
        <f t="shared" ca="1" si="61"/>
        <v>#N/A</v>
      </c>
      <c r="AO313" s="23" t="str">
        <f t="shared" ca="1" si="57"/>
        <v/>
      </c>
      <c r="AP313" s="23" t="str">
        <f t="shared" ca="1" si="58"/>
        <v/>
      </c>
      <c r="AR313" t="e">
        <f ca="1">VLOOKUP($B313,基础表!$E:$J,4,FALSE)</f>
        <v>#N/A</v>
      </c>
      <c r="AS313" t="e">
        <f ca="1">VLOOKUP($B313,基础表!$E:$J,5,FALSE)</f>
        <v>#N/A</v>
      </c>
      <c r="AT313" t="e">
        <f ca="1">VLOOKUP($B313,基础表!$E:$J,6,FALSE)</f>
        <v>#N/A</v>
      </c>
      <c r="AU313" t="e">
        <f ca="1">VLOOKUP($B313,基础扩展表!$E:$AG,MATCH(AU$2,基础扩展表!$E$1:$AG$1,0),FALSE)</f>
        <v>#N/A</v>
      </c>
      <c r="AV313" t="e">
        <f ca="1">VLOOKUP($B313,基础扩展表!$E:$AG,MATCH(AV$2,基础扩展表!$E$1:$AG$1,0),FALSE)</f>
        <v>#N/A</v>
      </c>
      <c r="AW313" t="e">
        <f ca="1">VLOOKUP($B313,基础扩展表!$E:$AG,MATCH(AW$2,基础扩展表!$E$1:$AG$1,0),FALSE)</f>
        <v>#N/A</v>
      </c>
      <c r="AX313" t="e">
        <f ca="1">VLOOKUP($B313,基础扩展表!$E:$AG,MATCH(AX$2,基础扩展表!$E$1:$AG$1,0),FALSE)</f>
        <v>#N/A</v>
      </c>
      <c r="AY313" t="e">
        <f ca="1">VLOOKUP($B313,基础扩展表!$E:$AG,MATCH(AY$2,基础扩展表!$E$1:$AG$1,0),FALSE)</f>
        <v>#N/A</v>
      </c>
      <c r="AZ313" t="e">
        <f ca="1">VLOOKUP($B313,基础扩展表!$E:$AG,MATCH(AZ$2,基础扩展表!$E$1:$AG$1,0),FALSE)</f>
        <v>#N/A</v>
      </c>
      <c r="BA313" t="e">
        <f ca="1">VLOOKUP($B313,基础扩展表!$E:$AG,MATCH(BA$2,基础扩展表!$E$1:$AG$1,0),FALSE)</f>
        <v>#N/A</v>
      </c>
      <c r="BB313" t="e">
        <f ca="1">VLOOKUP($B313,基础扩展表!$E:$AG,MATCH(BB$2,基础扩展表!$E$1:$AG$1,0),FALSE)</f>
        <v>#N/A</v>
      </c>
      <c r="BC313" t="e">
        <f ca="1">VLOOKUP($B313,基础扩展表!$E:$AG,MATCH(BC$2,基础扩展表!$E$1:$AG$1,0),FALSE)</f>
        <v>#N/A</v>
      </c>
      <c r="BD313" t="e">
        <f ca="1">VLOOKUP($B313,基础扩展表!$E:$AG,MATCH(BD$2,基础扩展表!$E$1:$AG$1,0),FALSE)</f>
        <v>#N/A</v>
      </c>
      <c r="BE313" t="e">
        <f ca="1">VLOOKUP($B313,基础扩展表!$E:$AG,MATCH(BE$2,基础扩展表!$E$1:$AG$1,0),FALSE)</f>
        <v>#N/A</v>
      </c>
      <c r="BF313" t="e">
        <f ca="1">VLOOKUP($B313,基础扩展表!$E:$AG,MATCH(BF$2,基础扩展表!$E$1:$AG$1,0),FALSE)</f>
        <v>#N/A</v>
      </c>
      <c r="BG313" t="e">
        <f ca="1">VLOOKUP($B313,基础扩展表!$E:$AG,MATCH(BG$2,基础扩展表!$E$1:$AG$1,0),FALSE)</f>
        <v>#N/A</v>
      </c>
      <c r="BH313" t="e">
        <f ca="1">VLOOKUP($B313,基础扩展表!$E:$AG,MATCH(BH$2,基础扩展表!$E$1:$AG$1,0),FALSE)</f>
        <v>#N/A</v>
      </c>
      <c r="BI313" t="e">
        <f ca="1">VLOOKUP($B313,基础扩展表!$E:$AG,MATCH(BI$2,基础扩展表!$E$1:$AG$1,0),FALSE)</f>
        <v>#N/A</v>
      </c>
      <c r="BJ313" t="e">
        <f ca="1">VLOOKUP($B313,基础扩展表!$E:$AG,MATCH(BJ$2,基础扩展表!$E$1:$AG$1,0),FALSE)</f>
        <v>#N/A</v>
      </c>
      <c r="BK313" t="e">
        <f ca="1">VLOOKUP($B313,基础扩展表!$E:$AG,MATCH(BK$2,基础扩展表!$E$1:$AG$1,0),FALSE)</f>
        <v>#N/A</v>
      </c>
      <c r="BL313" t="e">
        <f ca="1">VLOOKUP($B313,基础扩展表!$E:$AG,MATCH(BL$2,基础扩展表!$E$1:$AG$1,0),FALSE)</f>
        <v>#N/A</v>
      </c>
      <c r="BM313" t="e">
        <f ca="1">VLOOKUP($B313,基础扩展表!$E:$AG,MATCH(BM$2,基础扩展表!$E$1:$AG$1,0),FALSE)</f>
        <v>#N/A</v>
      </c>
      <c r="BN313" t="e">
        <f ca="1">VLOOKUP($B313,基础扩展表!$E:$AG,MATCH(BN$2,基础扩展表!$E$1:$AG$1,0),FALSE)</f>
        <v>#N/A</v>
      </c>
      <c r="BO313" t="e">
        <f ca="1">VLOOKUP($B313,基础扩展表!$E:$AG,MATCH(BO$2,基础扩展表!$E$1:$AG$1,0),FALSE)</f>
        <v>#N/A</v>
      </c>
      <c r="BP313" t="e">
        <f ca="1">VLOOKUP($B313,基础扩展表!$E:$AG,MATCH(BP$2,基础扩展表!$E$1:$AG$1,0),FALSE)</f>
        <v>#N/A</v>
      </c>
      <c r="BR313" t="e">
        <f ca="1">VLOOKUP(C313,模型表!D:H,5,FALSE)</f>
        <v>#N/A</v>
      </c>
    </row>
    <row r="314" spans="2:70" x14ac:dyDescent="0.2">
      <c r="B314" t="str">
        <f t="array" aca="1" ref="B314" ca="1">INDEX(基础表!$Y:$Y,SMALL(IF(基础表!$Z:$Z=0,ROW(基础表!$Z:$Z),999),ROW(H308)))&amp;""</f>
        <v/>
      </c>
      <c r="C314" t="e">
        <f ca="1">VLOOKUP(VLOOKUP($B314,基础表!$E:$G,3,FALSE),模型表!$C:$D,2,FALSE)</f>
        <v>#N/A</v>
      </c>
      <c r="E314" t="e">
        <f ca="1">VLOOKUP($B314,基础表!$E:$G,3,FALSE)</f>
        <v>#N/A</v>
      </c>
      <c r="G314" t="e">
        <f ca="1">VLOOKUP($E314,模型表!$C:$G,5,FALSE)</f>
        <v>#N/A</v>
      </c>
      <c r="H314" t="e">
        <f ca="1">VLOOKUP($E314,模型表!$C:$F,4,FALSE)</f>
        <v>#N/A</v>
      </c>
      <c r="I314" t="e">
        <f ca="1">VLOOKUP($E314,模型表!$C:$J,8,FALSE)</f>
        <v>#N/A</v>
      </c>
      <c r="K314" t="str">
        <f t="shared" ca="1" si="50"/>
        <v/>
      </c>
      <c r="L314" t="str">
        <f t="shared" ca="1" si="51"/>
        <v/>
      </c>
      <c r="M314" t="str">
        <f t="shared" ca="1" si="52"/>
        <v/>
      </c>
      <c r="N314" t="str">
        <f t="shared" ca="1" si="53"/>
        <v/>
      </c>
      <c r="O314" t="str">
        <f t="shared" ca="1" si="59"/>
        <v/>
      </c>
      <c r="P314" t="str">
        <f t="shared" ca="1" si="54"/>
        <v/>
      </c>
      <c r="Q314" t="e">
        <f ca="1">VLOOKUP($E314,模型表!$C:$K,9,FALSE)</f>
        <v>#N/A</v>
      </c>
      <c r="S314" t="e">
        <f ca="1">IF(VLOOKUP($E314,模型表!$C:$L,6,FALSE)=0,"",VLOOKUP($E314,模型表!$C:$L,10,FALSE))</f>
        <v>#N/A</v>
      </c>
      <c r="U314" t="e">
        <f ca="1">VLOOKUP($E314,模型表!$C:$Q,11,FALSE)</f>
        <v>#N/A</v>
      </c>
      <c r="Y314" t="e">
        <f ca="1">IF(VLOOKUP($E314,模型表!$C:$N,12,FALSE)="Death",VLOOKUP($E314,模型表!$C:$Q,13,FALSE),"")</f>
        <v>#N/A</v>
      </c>
      <c r="Z314" t="str">
        <f ca="1">IF($B314="","",IF(VLOOKUP($E314,模型表!$C:$O,12,FALSE)="PBuff","["&amp;VLOOKUP($E314,模型表!$C:Q,13,FALSE)&amp;"]","[]"))</f>
        <v/>
      </c>
      <c r="AA314" t="e">
        <f ca="1">VLOOKUP($B314,基础扩展表!$E:$I,5,FALSE)</f>
        <v>#N/A</v>
      </c>
      <c r="AB314" t="e">
        <f ca="1">VLOOKUP($B314,基础扩展表!$E:$I,4,FALSE)</f>
        <v>#N/A</v>
      </c>
      <c r="AC314" t="e">
        <f ca="1">VLOOKUP($B314,基础表!$E:$T,16,FALSE)</f>
        <v>#N/A</v>
      </c>
      <c r="AD314" t="str">
        <f t="shared" ca="1" si="60"/>
        <v/>
      </c>
      <c r="AE314" t="str">
        <f t="shared" ca="1" si="55"/>
        <v/>
      </c>
      <c r="AF314" t="str">
        <f t="shared" ca="1" si="56"/>
        <v/>
      </c>
      <c r="AH314" t="e">
        <f ca="1">VLOOKUP($B314,基础表!$E:$R,14,FALSE)</f>
        <v>#N/A</v>
      </c>
      <c r="AI314" t="e">
        <f ca="1">VLOOKUP($B314,基础表!$E:$S,13,FALSE)</f>
        <v>#N/A</v>
      </c>
      <c r="AK314" t="e">
        <f ca="1">VLOOKUP($B314,基础表!$E:$H,4,FALSE)</f>
        <v>#N/A</v>
      </c>
      <c r="AN314" s="23" t="e">
        <f t="shared" ca="1" si="61"/>
        <v>#N/A</v>
      </c>
      <c r="AO314" s="23" t="str">
        <f t="shared" ca="1" si="57"/>
        <v/>
      </c>
      <c r="AP314" s="23" t="str">
        <f t="shared" ca="1" si="58"/>
        <v/>
      </c>
      <c r="AR314" t="e">
        <f ca="1">VLOOKUP($B314,基础表!$E:$J,4,FALSE)</f>
        <v>#N/A</v>
      </c>
      <c r="AS314" t="e">
        <f ca="1">VLOOKUP($B314,基础表!$E:$J,5,FALSE)</f>
        <v>#N/A</v>
      </c>
      <c r="AT314" t="e">
        <f ca="1">VLOOKUP($B314,基础表!$E:$J,6,FALSE)</f>
        <v>#N/A</v>
      </c>
      <c r="AU314" t="e">
        <f ca="1">VLOOKUP($B314,基础扩展表!$E:$AG,MATCH(AU$2,基础扩展表!$E$1:$AG$1,0),FALSE)</f>
        <v>#N/A</v>
      </c>
      <c r="AV314" t="e">
        <f ca="1">VLOOKUP($B314,基础扩展表!$E:$AG,MATCH(AV$2,基础扩展表!$E$1:$AG$1,0),FALSE)</f>
        <v>#N/A</v>
      </c>
      <c r="AW314" t="e">
        <f ca="1">VLOOKUP($B314,基础扩展表!$E:$AG,MATCH(AW$2,基础扩展表!$E$1:$AG$1,0),FALSE)</f>
        <v>#N/A</v>
      </c>
      <c r="AX314" t="e">
        <f ca="1">VLOOKUP($B314,基础扩展表!$E:$AG,MATCH(AX$2,基础扩展表!$E$1:$AG$1,0),FALSE)</f>
        <v>#N/A</v>
      </c>
      <c r="AY314" t="e">
        <f ca="1">VLOOKUP($B314,基础扩展表!$E:$AG,MATCH(AY$2,基础扩展表!$E$1:$AG$1,0),FALSE)</f>
        <v>#N/A</v>
      </c>
      <c r="AZ314" t="e">
        <f ca="1">VLOOKUP($B314,基础扩展表!$E:$AG,MATCH(AZ$2,基础扩展表!$E$1:$AG$1,0),FALSE)</f>
        <v>#N/A</v>
      </c>
      <c r="BA314" t="e">
        <f ca="1">VLOOKUP($B314,基础扩展表!$E:$AG,MATCH(BA$2,基础扩展表!$E$1:$AG$1,0),FALSE)</f>
        <v>#N/A</v>
      </c>
      <c r="BB314" t="e">
        <f ca="1">VLOOKUP($B314,基础扩展表!$E:$AG,MATCH(BB$2,基础扩展表!$E$1:$AG$1,0),FALSE)</f>
        <v>#N/A</v>
      </c>
      <c r="BC314" t="e">
        <f ca="1">VLOOKUP($B314,基础扩展表!$E:$AG,MATCH(BC$2,基础扩展表!$E$1:$AG$1,0),FALSE)</f>
        <v>#N/A</v>
      </c>
      <c r="BD314" t="e">
        <f ca="1">VLOOKUP($B314,基础扩展表!$E:$AG,MATCH(BD$2,基础扩展表!$E$1:$AG$1,0),FALSE)</f>
        <v>#N/A</v>
      </c>
      <c r="BE314" t="e">
        <f ca="1">VLOOKUP($B314,基础扩展表!$E:$AG,MATCH(BE$2,基础扩展表!$E$1:$AG$1,0),FALSE)</f>
        <v>#N/A</v>
      </c>
      <c r="BF314" t="e">
        <f ca="1">VLOOKUP($B314,基础扩展表!$E:$AG,MATCH(BF$2,基础扩展表!$E$1:$AG$1,0),FALSE)</f>
        <v>#N/A</v>
      </c>
      <c r="BG314" t="e">
        <f ca="1">VLOOKUP($B314,基础扩展表!$E:$AG,MATCH(BG$2,基础扩展表!$E$1:$AG$1,0),FALSE)</f>
        <v>#N/A</v>
      </c>
      <c r="BH314" t="e">
        <f ca="1">VLOOKUP($B314,基础扩展表!$E:$AG,MATCH(BH$2,基础扩展表!$E$1:$AG$1,0),FALSE)</f>
        <v>#N/A</v>
      </c>
      <c r="BI314" t="e">
        <f ca="1">VLOOKUP($B314,基础扩展表!$E:$AG,MATCH(BI$2,基础扩展表!$E$1:$AG$1,0),FALSE)</f>
        <v>#N/A</v>
      </c>
      <c r="BJ314" t="e">
        <f ca="1">VLOOKUP($B314,基础扩展表!$E:$AG,MATCH(BJ$2,基础扩展表!$E$1:$AG$1,0),FALSE)</f>
        <v>#N/A</v>
      </c>
      <c r="BK314" t="e">
        <f ca="1">VLOOKUP($B314,基础扩展表!$E:$AG,MATCH(BK$2,基础扩展表!$E$1:$AG$1,0),FALSE)</f>
        <v>#N/A</v>
      </c>
      <c r="BL314" t="e">
        <f ca="1">VLOOKUP($B314,基础扩展表!$E:$AG,MATCH(BL$2,基础扩展表!$E$1:$AG$1,0),FALSE)</f>
        <v>#N/A</v>
      </c>
      <c r="BM314" t="e">
        <f ca="1">VLOOKUP($B314,基础扩展表!$E:$AG,MATCH(BM$2,基础扩展表!$E$1:$AG$1,0),FALSE)</f>
        <v>#N/A</v>
      </c>
      <c r="BN314" t="e">
        <f ca="1">VLOOKUP($B314,基础扩展表!$E:$AG,MATCH(BN$2,基础扩展表!$E$1:$AG$1,0),FALSE)</f>
        <v>#N/A</v>
      </c>
      <c r="BO314" t="e">
        <f ca="1">VLOOKUP($B314,基础扩展表!$E:$AG,MATCH(BO$2,基础扩展表!$E$1:$AG$1,0),FALSE)</f>
        <v>#N/A</v>
      </c>
      <c r="BP314" t="e">
        <f ca="1">VLOOKUP($B314,基础扩展表!$E:$AG,MATCH(BP$2,基础扩展表!$E$1:$AG$1,0),FALSE)</f>
        <v>#N/A</v>
      </c>
      <c r="BR314" t="e">
        <f ca="1">VLOOKUP(C314,模型表!D:H,5,FALSE)</f>
        <v>#N/A</v>
      </c>
    </row>
    <row r="315" spans="2:70" x14ac:dyDescent="0.2">
      <c r="B315" t="str">
        <f t="array" aca="1" ref="B315" ca="1">INDEX(基础表!$Y:$Y,SMALL(IF(基础表!$Z:$Z=0,ROW(基础表!$Z:$Z),999),ROW(H309)))&amp;""</f>
        <v/>
      </c>
      <c r="C315" t="e">
        <f ca="1">VLOOKUP(VLOOKUP($B315,基础表!$E:$G,3,FALSE),模型表!$C:$D,2,FALSE)</f>
        <v>#N/A</v>
      </c>
      <c r="E315" t="e">
        <f ca="1">VLOOKUP($B315,基础表!$E:$G,3,FALSE)</f>
        <v>#N/A</v>
      </c>
      <c r="G315" t="e">
        <f ca="1">VLOOKUP($E315,模型表!$C:$G,5,FALSE)</f>
        <v>#N/A</v>
      </c>
      <c r="H315" t="e">
        <f ca="1">VLOOKUP($E315,模型表!$C:$F,4,FALSE)</f>
        <v>#N/A</v>
      </c>
      <c r="I315" t="e">
        <f ca="1">VLOOKUP($E315,模型表!$C:$J,8,FALSE)</f>
        <v>#N/A</v>
      </c>
      <c r="K315" t="str">
        <f t="shared" ca="1" si="50"/>
        <v/>
      </c>
      <c r="L315" t="str">
        <f t="shared" ca="1" si="51"/>
        <v/>
      </c>
      <c r="M315" t="str">
        <f t="shared" ca="1" si="52"/>
        <v/>
      </c>
      <c r="N315" t="str">
        <f t="shared" ca="1" si="53"/>
        <v/>
      </c>
      <c r="O315" t="str">
        <f t="shared" ca="1" si="59"/>
        <v/>
      </c>
      <c r="P315" t="str">
        <f t="shared" ca="1" si="54"/>
        <v/>
      </c>
      <c r="Q315" t="e">
        <f ca="1">VLOOKUP($E315,模型表!$C:$K,9,FALSE)</f>
        <v>#N/A</v>
      </c>
      <c r="S315" t="e">
        <f ca="1">IF(VLOOKUP($E315,模型表!$C:$L,6,FALSE)=0,"",VLOOKUP($E315,模型表!$C:$L,10,FALSE))</f>
        <v>#N/A</v>
      </c>
      <c r="U315" t="e">
        <f ca="1">VLOOKUP($E315,模型表!$C:$Q,11,FALSE)</f>
        <v>#N/A</v>
      </c>
      <c r="Y315" t="e">
        <f ca="1">IF(VLOOKUP($E315,模型表!$C:$N,12,FALSE)="Death",VLOOKUP($E315,模型表!$C:$Q,13,FALSE),"")</f>
        <v>#N/A</v>
      </c>
      <c r="Z315" t="str">
        <f ca="1">IF($B315="","",IF(VLOOKUP($E315,模型表!$C:$O,12,FALSE)="PBuff","["&amp;VLOOKUP($E315,模型表!$C:Q,13,FALSE)&amp;"]","[]"))</f>
        <v/>
      </c>
      <c r="AA315" t="e">
        <f ca="1">VLOOKUP($B315,基础扩展表!$E:$I,5,FALSE)</f>
        <v>#N/A</v>
      </c>
      <c r="AB315" t="e">
        <f ca="1">VLOOKUP($B315,基础扩展表!$E:$I,4,FALSE)</f>
        <v>#N/A</v>
      </c>
      <c r="AC315" t="e">
        <f ca="1">VLOOKUP($B315,基础表!$E:$T,16,FALSE)</f>
        <v>#N/A</v>
      </c>
      <c r="AD315" t="str">
        <f t="shared" ca="1" si="60"/>
        <v/>
      </c>
      <c r="AE315" t="str">
        <f t="shared" ca="1" si="55"/>
        <v/>
      </c>
      <c r="AF315" t="str">
        <f t="shared" ca="1" si="56"/>
        <v/>
      </c>
      <c r="AH315" t="e">
        <f ca="1">VLOOKUP($B315,基础表!$E:$R,14,FALSE)</f>
        <v>#N/A</v>
      </c>
      <c r="AI315" t="e">
        <f ca="1">VLOOKUP($B315,基础表!$E:$S,13,FALSE)</f>
        <v>#N/A</v>
      </c>
      <c r="AK315" t="e">
        <f ca="1">VLOOKUP($B315,基础表!$E:$H,4,FALSE)</f>
        <v>#N/A</v>
      </c>
      <c r="AN315" s="23" t="e">
        <f t="shared" ca="1" si="61"/>
        <v>#N/A</v>
      </c>
      <c r="AO315" s="23" t="str">
        <f t="shared" ca="1" si="57"/>
        <v/>
      </c>
      <c r="AP315" s="23" t="str">
        <f t="shared" ca="1" si="58"/>
        <v/>
      </c>
      <c r="AR315" t="e">
        <f ca="1">VLOOKUP($B315,基础表!$E:$J,4,FALSE)</f>
        <v>#N/A</v>
      </c>
      <c r="AS315" t="e">
        <f ca="1">VLOOKUP($B315,基础表!$E:$J,5,FALSE)</f>
        <v>#N/A</v>
      </c>
      <c r="AT315" t="e">
        <f ca="1">VLOOKUP($B315,基础表!$E:$J,6,FALSE)</f>
        <v>#N/A</v>
      </c>
      <c r="AU315" t="e">
        <f ca="1">VLOOKUP($B315,基础扩展表!$E:$AG,MATCH(AU$2,基础扩展表!$E$1:$AG$1,0),FALSE)</f>
        <v>#N/A</v>
      </c>
      <c r="AV315" t="e">
        <f ca="1">VLOOKUP($B315,基础扩展表!$E:$AG,MATCH(AV$2,基础扩展表!$E$1:$AG$1,0),FALSE)</f>
        <v>#N/A</v>
      </c>
      <c r="AW315" t="e">
        <f ca="1">VLOOKUP($B315,基础扩展表!$E:$AG,MATCH(AW$2,基础扩展表!$E$1:$AG$1,0),FALSE)</f>
        <v>#N/A</v>
      </c>
      <c r="AX315" t="e">
        <f ca="1">VLOOKUP($B315,基础扩展表!$E:$AG,MATCH(AX$2,基础扩展表!$E$1:$AG$1,0),FALSE)</f>
        <v>#N/A</v>
      </c>
      <c r="AY315" t="e">
        <f ca="1">VLOOKUP($B315,基础扩展表!$E:$AG,MATCH(AY$2,基础扩展表!$E$1:$AG$1,0),FALSE)</f>
        <v>#N/A</v>
      </c>
      <c r="AZ315" t="e">
        <f ca="1">VLOOKUP($B315,基础扩展表!$E:$AG,MATCH(AZ$2,基础扩展表!$E$1:$AG$1,0),FALSE)</f>
        <v>#N/A</v>
      </c>
      <c r="BA315" t="e">
        <f ca="1">VLOOKUP($B315,基础扩展表!$E:$AG,MATCH(BA$2,基础扩展表!$E$1:$AG$1,0),FALSE)</f>
        <v>#N/A</v>
      </c>
      <c r="BB315" t="e">
        <f ca="1">VLOOKUP($B315,基础扩展表!$E:$AG,MATCH(BB$2,基础扩展表!$E$1:$AG$1,0),FALSE)</f>
        <v>#N/A</v>
      </c>
      <c r="BC315" t="e">
        <f ca="1">VLOOKUP($B315,基础扩展表!$E:$AG,MATCH(BC$2,基础扩展表!$E$1:$AG$1,0),FALSE)</f>
        <v>#N/A</v>
      </c>
      <c r="BD315" t="e">
        <f ca="1">VLOOKUP($B315,基础扩展表!$E:$AG,MATCH(BD$2,基础扩展表!$E$1:$AG$1,0),FALSE)</f>
        <v>#N/A</v>
      </c>
      <c r="BE315" t="e">
        <f ca="1">VLOOKUP($B315,基础扩展表!$E:$AG,MATCH(BE$2,基础扩展表!$E$1:$AG$1,0),FALSE)</f>
        <v>#N/A</v>
      </c>
      <c r="BF315" t="e">
        <f ca="1">VLOOKUP($B315,基础扩展表!$E:$AG,MATCH(BF$2,基础扩展表!$E$1:$AG$1,0),FALSE)</f>
        <v>#N/A</v>
      </c>
      <c r="BG315" t="e">
        <f ca="1">VLOOKUP($B315,基础扩展表!$E:$AG,MATCH(BG$2,基础扩展表!$E$1:$AG$1,0),FALSE)</f>
        <v>#N/A</v>
      </c>
      <c r="BH315" t="e">
        <f ca="1">VLOOKUP($B315,基础扩展表!$E:$AG,MATCH(BH$2,基础扩展表!$E$1:$AG$1,0),FALSE)</f>
        <v>#N/A</v>
      </c>
      <c r="BI315" t="e">
        <f ca="1">VLOOKUP($B315,基础扩展表!$E:$AG,MATCH(BI$2,基础扩展表!$E$1:$AG$1,0),FALSE)</f>
        <v>#N/A</v>
      </c>
      <c r="BJ315" t="e">
        <f ca="1">VLOOKUP($B315,基础扩展表!$E:$AG,MATCH(BJ$2,基础扩展表!$E$1:$AG$1,0),FALSE)</f>
        <v>#N/A</v>
      </c>
      <c r="BK315" t="e">
        <f ca="1">VLOOKUP($B315,基础扩展表!$E:$AG,MATCH(BK$2,基础扩展表!$E$1:$AG$1,0),FALSE)</f>
        <v>#N/A</v>
      </c>
      <c r="BL315" t="e">
        <f ca="1">VLOOKUP($B315,基础扩展表!$E:$AG,MATCH(BL$2,基础扩展表!$E$1:$AG$1,0),FALSE)</f>
        <v>#N/A</v>
      </c>
      <c r="BM315" t="e">
        <f ca="1">VLOOKUP($B315,基础扩展表!$E:$AG,MATCH(BM$2,基础扩展表!$E$1:$AG$1,0),FALSE)</f>
        <v>#N/A</v>
      </c>
      <c r="BN315" t="e">
        <f ca="1">VLOOKUP($B315,基础扩展表!$E:$AG,MATCH(BN$2,基础扩展表!$E$1:$AG$1,0),FALSE)</f>
        <v>#N/A</v>
      </c>
      <c r="BO315" t="e">
        <f ca="1">VLOOKUP($B315,基础扩展表!$E:$AG,MATCH(BO$2,基础扩展表!$E$1:$AG$1,0),FALSE)</f>
        <v>#N/A</v>
      </c>
      <c r="BP315" t="e">
        <f ca="1">VLOOKUP($B315,基础扩展表!$E:$AG,MATCH(BP$2,基础扩展表!$E$1:$AG$1,0),FALSE)</f>
        <v>#N/A</v>
      </c>
      <c r="BR315" t="e">
        <f ca="1">VLOOKUP(C315,模型表!D:H,5,FALSE)</f>
        <v>#N/A</v>
      </c>
    </row>
    <row r="316" spans="2:70" x14ac:dyDescent="0.2">
      <c r="B316" t="str">
        <f t="array" aca="1" ref="B316" ca="1">INDEX(基础表!$Y:$Y,SMALL(IF(基础表!$Z:$Z=0,ROW(基础表!$Z:$Z),999),ROW(H310)))&amp;""</f>
        <v/>
      </c>
      <c r="C316" t="e">
        <f ca="1">VLOOKUP(VLOOKUP($B316,基础表!$E:$G,3,FALSE),模型表!$C:$D,2,FALSE)</f>
        <v>#N/A</v>
      </c>
      <c r="E316" t="e">
        <f ca="1">VLOOKUP($B316,基础表!$E:$G,3,FALSE)</f>
        <v>#N/A</v>
      </c>
      <c r="G316" t="e">
        <f ca="1">VLOOKUP($E316,模型表!$C:$G,5,FALSE)</f>
        <v>#N/A</v>
      </c>
      <c r="H316" t="e">
        <f ca="1">VLOOKUP($E316,模型表!$C:$F,4,FALSE)</f>
        <v>#N/A</v>
      </c>
      <c r="I316" t="e">
        <f ca="1">VLOOKUP($E316,模型表!$C:$J,8,FALSE)</f>
        <v>#N/A</v>
      </c>
      <c r="K316" t="str">
        <f t="shared" ca="1" si="50"/>
        <v/>
      </c>
      <c r="L316" t="str">
        <f t="shared" ca="1" si="51"/>
        <v/>
      </c>
      <c r="M316" t="str">
        <f t="shared" ca="1" si="52"/>
        <v/>
      </c>
      <c r="N316" t="str">
        <f t="shared" ca="1" si="53"/>
        <v/>
      </c>
      <c r="O316" t="str">
        <f t="shared" ca="1" si="59"/>
        <v/>
      </c>
      <c r="P316" t="str">
        <f t="shared" ca="1" si="54"/>
        <v/>
      </c>
      <c r="Q316" t="e">
        <f ca="1">VLOOKUP($E316,模型表!$C:$K,9,FALSE)</f>
        <v>#N/A</v>
      </c>
      <c r="S316" t="e">
        <f ca="1">IF(VLOOKUP($E316,模型表!$C:$L,6,FALSE)=0,"",VLOOKUP($E316,模型表!$C:$L,10,FALSE))</f>
        <v>#N/A</v>
      </c>
      <c r="U316" t="e">
        <f ca="1">VLOOKUP($E316,模型表!$C:$Q,11,FALSE)</f>
        <v>#N/A</v>
      </c>
      <c r="Y316" t="e">
        <f ca="1">IF(VLOOKUP($E316,模型表!$C:$N,12,FALSE)="Death",VLOOKUP($E316,模型表!$C:$Q,13,FALSE),"")</f>
        <v>#N/A</v>
      </c>
      <c r="Z316" t="str">
        <f ca="1">IF($B316="","",IF(VLOOKUP($E316,模型表!$C:$O,12,FALSE)="PBuff","["&amp;VLOOKUP($E316,模型表!$C:Q,13,FALSE)&amp;"]","[]"))</f>
        <v/>
      </c>
      <c r="AA316" t="e">
        <f ca="1">VLOOKUP($B316,基础扩展表!$E:$I,5,FALSE)</f>
        <v>#N/A</v>
      </c>
      <c r="AB316" t="e">
        <f ca="1">VLOOKUP($B316,基础扩展表!$E:$I,4,FALSE)</f>
        <v>#N/A</v>
      </c>
      <c r="AC316" t="e">
        <f ca="1">VLOOKUP($B316,基础表!$E:$T,16,FALSE)</f>
        <v>#N/A</v>
      </c>
      <c r="AD316" t="str">
        <f t="shared" ca="1" si="60"/>
        <v/>
      </c>
      <c r="AE316" t="str">
        <f t="shared" ca="1" si="55"/>
        <v/>
      </c>
      <c r="AF316" t="str">
        <f t="shared" ca="1" si="56"/>
        <v/>
      </c>
      <c r="AH316" t="e">
        <f ca="1">VLOOKUP($B316,基础表!$E:$R,14,FALSE)</f>
        <v>#N/A</v>
      </c>
      <c r="AI316" t="e">
        <f ca="1">VLOOKUP($B316,基础表!$E:$S,13,FALSE)</f>
        <v>#N/A</v>
      </c>
      <c r="AK316" t="e">
        <f ca="1">VLOOKUP($B316,基础表!$E:$H,4,FALSE)</f>
        <v>#N/A</v>
      </c>
      <c r="AN316" s="23" t="e">
        <f t="shared" ca="1" si="61"/>
        <v>#N/A</v>
      </c>
      <c r="AO316" s="23" t="str">
        <f t="shared" ca="1" si="57"/>
        <v/>
      </c>
      <c r="AP316" s="23" t="str">
        <f t="shared" ca="1" si="58"/>
        <v/>
      </c>
      <c r="AR316" t="e">
        <f ca="1">VLOOKUP($B316,基础表!$E:$J,4,FALSE)</f>
        <v>#N/A</v>
      </c>
      <c r="AS316" t="e">
        <f ca="1">VLOOKUP($B316,基础表!$E:$J,5,FALSE)</f>
        <v>#N/A</v>
      </c>
      <c r="AT316" t="e">
        <f ca="1">VLOOKUP($B316,基础表!$E:$J,6,FALSE)</f>
        <v>#N/A</v>
      </c>
      <c r="AU316" t="e">
        <f ca="1">VLOOKUP($B316,基础扩展表!$E:$AG,MATCH(AU$2,基础扩展表!$E$1:$AG$1,0),FALSE)</f>
        <v>#N/A</v>
      </c>
      <c r="AV316" t="e">
        <f ca="1">VLOOKUP($B316,基础扩展表!$E:$AG,MATCH(AV$2,基础扩展表!$E$1:$AG$1,0),FALSE)</f>
        <v>#N/A</v>
      </c>
      <c r="AW316" t="e">
        <f ca="1">VLOOKUP($B316,基础扩展表!$E:$AG,MATCH(AW$2,基础扩展表!$E$1:$AG$1,0),FALSE)</f>
        <v>#N/A</v>
      </c>
      <c r="AX316" t="e">
        <f ca="1">VLOOKUP($B316,基础扩展表!$E:$AG,MATCH(AX$2,基础扩展表!$E$1:$AG$1,0),FALSE)</f>
        <v>#N/A</v>
      </c>
      <c r="AY316" t="e">
        <f ca="1">VLOOKUP($B316,基础扩展表!$E:$AG,MATCH(AY$2,基础扩展表!$E$1:$AG$1,0),FALSE)</f>
        <v>#N/A</v>
      </c>
      <c r="AZ316" t="e">
        <f ca="1">VLOOKUP($B316,基础扩展表!$E:$AG,MATCH(AZ$2,基础扩展表!$E$1:$AG$1,0),FALSE)</f>
        <v>#N/A</v>
      </c>
      <c r="BA316" t="e">
        <f ca="1">VLOOKUP($B316,基础扩展表!$E:$AG,MATCH(BA$2,基础扩展表!$E$1:$AG$1,0),FALSE)</f>
        <v>#N/A</v>
      </c>
      <c r="BB316" t="e">
        <f ca="1">VLOOKUP($B316,基础扩展表!$E:$AG,MATCH(BB$2,基础扩展表!$E$1:$AG$1,0),FALSE)</f>
        <v>#N/A</v>
      </c>
      <c r="BC316" t="e">
        <f ca="1">VLOOKUP($B316,基础扩展表!$E:$AG,MATCH(BC$2,基础扩展表!$E$1:$AG$1,0),FALSE)</f>
        <v>#N/A</v>
      </c>
      <c r="BD316" t="e">
        <f ca="1">VLOOKUP($B316,基础扩展表!$E:$AG,MATCH(BD$2,基础扩展表!$E$1:$AG$1,0),FALSE)</f>
        <v>#N/A</v>
      </c>
      <c r="BE316" t="e">
        <f ca="1">VLOOKUP($B316,基础扩展表!$E:$AG,MATCH(BE$2,基础扩展表!$E$1:$AG$1,0),FALSE)</f>
        <v>#N/A</v>
      </c>
      <c r="BF316" t="e">
        <f ca="1">VLOOKUP($B316,基础扩展表!$E:$AG,MATCH(BF$2,基础扩展表!$E$1:$AG$1,0),FALSE)</f>
        <v>#N/A</v>
      </c>
      <c r="BG316" t="e">
        <f ca="1">VLOOKUP($B316,基础扩展表!$E:$AG,MATCH(BG$2,基础扩展表!$E$1:$AG$1,0),FALSE)</f>
        <v>#N/A</v>
      </c>
      <c r="BH316" t="e">
        <f ca="1">VLOOKUP($B316,基础扩展表!$E:$AG,MATCH(BH$2,基础扩展表!$E$1:$AG$1,0),FALSE)</f>
        <v>#N/A</v>
      </c>
      <c r="BI316" t="e">
        <f ca="1">VLOOKUP($B316,基础扩展表!$E:$AG,MATCH(BI$2,基础扩展表!$E$1:$AG$1,0),FALSE)</f>
        <v>#N/A</v>
      </c>
      <c r="BJ316" t="e">
        <f ca="1">VLOOKUP($B316,基础扩展表!$E:$AG,MATCH(BJ$2,基础扩展表!$E$1:$AG$1,0),FALSE)</f>
        <v>#N/A</v>
      </c>
      <c r="BK316" t="e">
        <f ca="1">VLOOKUP($B316,基础扩展表!$E:$AG,MATCH(BK$2,基础扩展表!$E$1:$AG$1,0),FALSE)</f>
        <v>#N/A</v>
      </c>
      <c r="BL316" t="e">
        <f ca="1">VLOOKUP($B316,基础扩展表!$E:$AG,MATCH(BL$2,基础扩展表!$E$1:$AG$1,0),FALSE)</f>
        <v>#N/A</v>
      </c>
      <c r="BM316" t="e">
        <f ca="1">VLOOKUP($B316,基础扩展表!$E:$AG,MATCH(BM$2,基础扩展表!$E$1:$AG$1,0),FALSE)</f>
        <v>#N/A</v>
      </c>
      <c r="BN316" t="e">
        <f ca="1">VLOOKUP($B316,基础扩展表!$E:$AG,MATCH(BN$2,基础扩展表!$E$1:$AG$1,0),FALSE)</f>
        <v>#N/A</v>
      </c>
      <c r="BO316" t="e">
        <f ca="1">VLOOKUP($B316,基础扩展表!$E:$AG,MATCH(BO$2,基础扩展表!$E$1:$AG$1,0),FALSE)</f>
        <v>#N/A</v>
      </c>
      <c r="BP316" t="e">
        <f ca="1">VLOOKUP($B316,基础扩展表!$E:$AG,MATCH(BP$2,基础扩展表!$E$1:$AG$1,0),FALSE)</f>
        <v>#N/A</v>
      </c>
      <c r="BR316" t="e">
        <f ca="1">VLOOKUP(C316,模型表!D:H,5,FALSE)</f>
        <v>#N/A</v>
      </c>
    </row>
    <row r="317" spans="2:70" x14ac:dyDescent="0.2">
      <c r="B317" t="str">
        <f t="array" aca="1" ref="B317" ca="1">INDEX(基础表!$Y:$Y,SMALL(IF(基础表!$Z:$Z=0,ROW(基础表!$Z:$Z),999),ROW(H311)))&amp;""</f>
        <v/>
      </c>
      <c r="C317" t="e">
        <f ca="1">VLOOKUP(VLOOKUP($B317,基础表!$E:$G,3,FALSE),模型表!$C:$D,2,FALSE)</f>
        <v>#N/A</v>
      </c>
      <c r="E317" t="e">
        <f ca="1">VLOOKUP($B317,基础表!$E:$G,3,FALSE)</f>
        <v>#N/A</v>
      </c>
      <c r="G317" t="e">
        <f ca="1">VLOOKUP($E317,模型表!$C:$G,5,FALSE)</f>
        <v>#N/A</v>
      </c>
      <c r="H317" t="e">
        <f ca="1">VLOOKUP($E317,模型表!$C:$F,4,FALSE)</f>
        <v>#N/A</v>
      </c>
      <c r="I317" t="e">
        <f ca="1">VLOOKUP($E317,模型表!$C:$J,8,FALSE)</f>
        <v>#N/A</v>
      </c>
      <c r="K317" t="str">
        <f t="shared" ca="1" si="50"/>
        <v/>
      </c>
      <c r="L317" t="str">
        <f t="shared" ca="1" si="51"/>
        <v/>
      </c>
      <c r="M317" t="str">
        <f t="shared" ca="1" si="52"/>
        <v/>
      </c>
      <c r="N317" t="str">
        <f t="shared" ca="1" si="53"/>
        <v/>
      </c>
      <c r="O317" t="str">
        <f t="shared" ca="1" si="59"/>
        <v/>
      </c>
      <c r="P317" t="str">
        <f t="shared" ca="1" si="54"/>
        <v/>
      </c>
      <c r="Q317" t="e">
        <f ca="1">VLOOKUP($E317,模型表!$C:$K,9,FALSE)</f>
        <v>#N/A</v>
      </c>
      <c r="S317" t="e">
        <f ca="1">IF(VLOOKUP($E317,模型表!$C:$L,6,FALSE)=0,"",VLOOKUP($E317,模型表!$C:$L,10,FALSE))</f>
        <v>#N/A</v>
      </c>
      <c r="U317" t="e">
        <f ca="1">VLOOKUP($E317,模型表!$C:$Q,11,FALSE)</f>
        <v>#N/A</v>
      </c>
      <c r="Y317" t="e">
        <f ca="1">IF(VLOOKUP($E317,模型表!$C:$N,12,FALSE)="Death",VLOOKUP($E317,模型表!$C:$Q,13,FALSE),"")</f>
        <v>#N/A</v>
      </c>
      <c r="Z317" t="str">
        <f ca="1">IF($B317="","",IF(VLOOKUP($E317,模型表!$C:$O,12,FALSE)="PBuff","["&amp;VLOOKUP($E317,模型表!$C:Q,13,FALSE)&amp;"]","[]"))</f>
        <v/>
      </c>
      <c r="AA317" t="e">
        <f ca="1">VLOOKUP($B317,基础扩展表!$E:$I,5,FALSE)</f>
        <v>#N/A</v>
      </c>
      <c r="AB317" t="e">
        <f ca="1">VLOOKUP($B317,基础扩展表!$E:$I,4,FALSE)</f>
        <v>#N/A</v>
      </c>
      <c r="AC317" t="e">
        <f ca="1">VLOOKUP($B317,基础表!$E:$T,16,FALSE)</f>
        <v>#N/A</v>
      </c>
      <c r="AD317" t="str">
        <f t="shared" ca="1" si="60"/>
        <v/>
      </c>
      <c r="AE317" t="str">
        <f t="shared" ca="1" si="55"/>
        <v/>
      </c>
      <c r="AF317" t="str">
        <f t="shared" ca="1" si="56"/>
        <v/>
      </c>
      <c r="AH317" t="e">
        <f ca="1">VLOOKUP($B317,基础表!$E:$R,14,FALSE)</f>
        <v>#N/A</v>
      </c>
      <c r="AI317" t="e">
        <f ca="1">VLOOKUP($B317,基础表!$E:$S,13,FALSE)</f>
        <v>#N/A</v>
      </c>
      <c r="AK317" t="e">
        <f ca="1">VLOOKUP($B317,基础表!$E:$H,4,FALSE)</f>
        <v>#N/A</v>
      </c>
      <c r="AN317" s="23" t="e">
        <f t="shared" ca="1" si="61"/>
        <v>#N/A</v>
      </c>
      <c r="AO317" s="23" t="str">
        <f t="shared" ca="1" si="57"/>
        <v/>
      </c>
      <c r="AP317" s="23" t="str">
        <f t="shared" ca="1" si="58"/>
        <v/>
      </c>
      <c r="AR317" t="e">
        <f ca="1">VLOOKUP($B317,基础表!$E:$J,4,FALSE)</f>
        <v>#N/A</v>
      </c>
      <c r="AS317" t="e">
        <f ca="1">VLOOKUP($B317,基础表!$E:$J,5,FALSE)</f>
        <v>#N/A</v>
      </c>
      <c r="AT317" t="e">
        <f ca="1">VLOOKUP($B317,基础表!$E:$J,6,FALSE)</f>
        <v>#N/A</v>
      </c>
      <c r="AU317" t="e">
        <f ca="1">VLOOKUP($B317,基础扩展表!$E:$AG,MATCH(AU$2,基础扩展表!$E$1:$AG$1,0),FALSE)</f>
        <v>#N/A</v>
      </c>
      <c r="AV317" t="e">
        <f ca="1">VLOOKUP($B317,基础扩展表!$E:$AG,MATCH(AV$2,基础扩展表!$E$1:$AG$1,0),FALSE)</f>
        <v>#N/A</v>
      </c>
      <c r="AW317" t="e">
        <f ca="1">VLOOKUP($B317,基础扩展表!$E:$AG,MATCH(AW$2,基础扩展表!$E$1:$AG$1,0),FALSE)</f>
        <v>#N/A</v>
      </c>
      <c r="AX317" t="e">
        <f ca="1">VLOOKUP($B317,基础扩展表!$E:$AG,MATCH(AX$2,基础扩展表!$E$1:$AG$1,0),FALSE)</f>
        <v>#N/A</v>
      </c>
      <c r="AY317" t="e">
        <f ca="1">VLOOKUP($B317,基础扩展表!$E:$AG,MATCH(AY$2,基础扩展表!$E$1:$AG$1,0),FALSE)</f>
        <v>#N/A</v>
      </c>
      <c r="AZ317" t="e">
        <f ca="1">VLOOKUP($B317,基础扩展表!$E:$AG,MATCH(AZ$2,基础扩展表!$E$1:$AG$1,0),FALSE)</f>
        <v>#N/A</v>
      </c>
      <c r="BA317" t="e">
        <f ca="1">VLOOKUP($B317,基础扩展表!$E:$AG,MATCH(BA$2,基础扩展表!$E$1:$AG$1,0),FALSE)</f>
        <v>#N/A</v>
      </c>
      <c r="BB317" t="e">
        <f ca="1">VLOOKUP($B317,基础扩展表!$E:$AG,MATCH(BB$2,基础扩展表!$E$1:$AG$1,0),FALSE)</f>
        <v>#N/A</v>
      </c>
      <c r="BC317" t="e">
        <f ca="1">VLOOKUP($B317,基础扩展表!$E:$AG,MATCH(BC$2,基础扩展表!$E$1:$AG$1,0),FALSE)</f>
        <v>#N/A</v>
      </c>
      <c r="BD317" t="e">
        <f ca="1">VLOOKUP($B317,基础扩展表!$E:$AG,MATCH(BD$2,基础扩展表!$E$1:$AG$1,0),FALSE)</f>
        <v>#N/A</v>
      </c>
      <c r="BE317" t="e">
        <f ca="1">VLOOKUP($B317,基础扩展表!$E:$AG,MATCH(BE$2,基础扩展表!$E$1:$AG$1,0),FALSE)</f>
        <v>#N/A</v>
      </c>
      <c r="BF317" t="e">
        <f ca="1">VLOOKUP($B317,基础扩展表!$E:$AG,MATCH(BF$2,基础扩展表!$E$1:$AG$1,0),FALSE)</f>
        <v>#N/A</v>
      </c>
      <c r="BG317" t="e">
        <f ca="1">VLOOKUP($B317,基础扩展表!$E:$AG,MATCH(BG$2,基础扩展表!$E$1:$AG$1,0),FALSE)</f>
        <v>#N/A</v>
      </c>
      <c r="BH317" t="e">
        <f ca="1">VLOOKUP($B317,基础扩展表!$E:$AG,MATCH(BH$2,基础扩展表!$E$1:$AG$1,0),FALSE)</f>
        <v>#N/A</v>
      </c>
      <c r="BI317" t="e">
        <f ca="1">VLOOKUP($B317,基础扩展表!$E:$AG,MATCH(BI$2,基础扩展表!$E$1:$AG$1,0),FALSE)</f>
        <v>#N/A</v>
      </c>
      <c r="BJ317" t="e">
        <f ca="1">VLOOKUP($B317,基础扩展表!$E:$AG,MATCH(BJ$2,基础扩展表!$E$1:$AG$1,0),FALSE)</f>
        <v>#N/A</v>
      </c>
      <c r="BK317" t="e">
        <f ca="1">VLOOKUP($B317,基础扩展表!$E:$AG,MATCH(BK$2,基础扩展表!$E$1:$AG$1,0),FALSE)</f>
        <v>#N/A</v>
      </c>
      <c r="BL317" t="e">
        <f ca="1">VLOOKUP($B317,基础扩展表!$E:$AG,MATCH(BL$2,基础扩展表!$E$1:$AG$1,0),FALSE)</f>
        <v>#N/A</v>
      </c>
      <c r="BM317" t="e">
        <f ca="1">VLOOKUP($B317,基础扩展表!$E:$AG,MATCH(BM$2,基础扩展表!$E$1:$AG$1,0),FALSE)</f>
        <v>#N/A</v>
      </c>
      <c r="BN317" t="e">
        <f ca="1">VLOOKUP($B317,基础扩展表!$E:$AG,MATCH(BN$2,基础扩展表!$E$1:$AG$1,0),FALSE)</f>
        <v>#N/A</v>
      </c>
      <c r="BO317" t="e">
        <f ca="1">VLOOKUP($B317,基础扩展表!$E:$AG,MATCH(BO$2,基础扩展表!$E$1:$AG$1,0),FALSE)</f>
        <v>#N/A</v>
      </c>
      <c r="BP317" t="e">
        <f ca="1">VLOOKUP($B317,基础扩展表!$E:$AG,MATCH(BP$2,基础扩展表!$E$1:$AG$1,0),FALSE)</f>
        <v>#N/A</v>
      </c>
      <c r="BR317" t="e">
        <f ca="1">VLOOKUP(C317,模型表!D:H,5,FALSE)</f>
        <v>#N/A</v>
      </c>
    </row>
    <row r="318" spans="2:70" x14ac:dyDescent="0.2">
      <c r="B318" t="str">
        <f t="array" aca="1" ref="B318" ca="1">INDEX(基础表!$Y:$Y,SMALL(IF(基础表!$Z:$Z=0,ROW(基础表!$Z:$Z),999),ROW(H312)))&amp;""</f>
        <v/>
      </c>
      <c r="C318" t="e">
        <f ca="1">VLOOKUP(VLOOKUP($B318,基础表!$E:$G,3,FALSE),模型表!$C:$D,2,FALSE)</f>
        <v>#N/A</v>
      </c>
      <c r="E318" t="e">
        <f ca="1">VLOOKUP($B318,基础表!$E:$G,3,FALSE)</f>
        <v>#N/A</v>
      </c>
      <c r="G318" t="e">
        <f ca="1">VLOOKUP($E318,模型表!$C:$G,5,FALSE)</f>
        <v>#N/A</v>
      </c>
      <c r="H318" t="e">
        <f ca="1">VLOOKUP($E318,模型表!$C:$F,4,FALSE)</f>
        <v>#N/A</v>
      </c>
      <c r="I318" t="e">
        <f ca="1">VLOOKUP($E318,模型表!$C:$J,8,FALSE)</f>
        <v>#N/A</v>
      </c>
      <c r="K318" t="str">
        <f t="shared" ca="1" si="50"/>
        <v/>
      </c>
      <c r="L318" t="str">
        <f t="shared" ca="1" si="51"/>
        <v/>
      </c>
      <c r="M318" t="str">
        <f t="shared" ca="1" si="52"/>
        <v/>
      </c>
      <c r="N318" t="str">
        <f t="shared" ca="1" si="53"/>
        <v/>
      </c>
      <c r="O318" t="str">
        <f t="shared" ca="1" si="59"/>
        <v/>
      </c>
      <c r="P318" t="str">
        <f t="shared" ca="1" si="54"/>
        <v/>
      </c>
      <c r="Q318" t="e">
        <f ca="1">VLOOKUP($E318,模型表!$C:$K,9,FALSE)</f>
        <v>#N/A</v>
      </c>
      <c r="S318" t="e">
        <f ca="1">IF(VLOOKUP($E318,模型表!$C:$L,6,FALSE)=0,"",VLOOKUP($E318,模型表!$C:$L,10,FALSE))</f>
        <v>#N/A</v>
      </c>
      <c r="U318" t="e">
        <f ca="1">VLOOKUP($E318,模型表!$C:$Q,11,FALSE)</f>
        <v>#N/A</v>
      </c>
      <c r="Y318" t="e">
        <f ca="1">IF(VLOOKUP($E318,模型表!$C:$N,12,FALSE)="Death",VLOOKUP($E318,模型表!$C:$Q,13,FALSE),"")</f>
        <v>#N/A</v>
      </c>
      <c r="Z318" t="str">
        <f ca="1">IF($B318="","",IF(VLOOKUP($E318,模型表!$C:$O,12,FALSE)="PBuff","["&amp;VLOOKUP($E318,模型表!$C:Q,13,FALSE)&amp;"]","[]"))</f>
        <v/>
      </c>
      <c r="AA318" t="e">
        <f ca="1">VLOOKUP($B318,基础扩展表!$E:$I,5,FALSE)</f>
        <v>#N/A</v>
      </c>
      <c r="AB318" t="e">
        <f ca="1">VLOOKUP($B318,基础扩展表!$E:$I,4,FALSE)</f>
        <v>#N/A</v>
      </c>
      <c r="AC318" t="e">
        <f ca="1">VLOOKUP($B318,基础表!$E:$T,16,FALSE)</f>
        <v>#N/A</v>
      </c>
      <c r="AD318" t="str">
        <f t="shared" ca="1" si="60"/>
        <v/>
      </c>
      <c r="AE318" t="str">
        <f t="shared" ca="1" si="55"/>
        <v/>
      </c>
      <c r="AF318" t="str">
        <f t="shared" ca="1" si="56"/>
        <v/>
      </c>
      <c r="AH318" t="e">
        <f ca="1">VLOOKUP($B318,基础表!$E:$R,14,FALSE)</f>
        <v>#N/A</v>
      </c>
      <c r="AI318" t="e">
        <f ca="1">VLOOKUP($B318,基础表!$E:$S,13,FALSE)</f>
        <v>#N/A</v>
      </c>
      <c r="AK318" t="e">
        <f ca="1">VLOOKUP($B318,基础表!$E:$H,4,FALSE)</f>
        <v>#N/A</v>
      </c>
      <c r="AN318" s="23" t="e">
        <f t="shared" ca="1" si="61"/>
        <v>#N/A</v>
      </c>
      <c r="AO318" s="23" t="str">
        <f t="shared" ca="1" si="57"/>
        <v/>
      </c>
      <c r="AP318" s="23" t="str">
        <f t="shared" ca="1" si="58"/>
        <v/>
      </c>
      <c r="AR318" t="e">
        <f ca="1">VLOOKUP($B318,基础表!$E:$J,4,FALSE)</f>
        <v>#N/A</v>
      </c>
      <c r="AS318" t="e">
        <f ca="1">VLOOKUP($B318,基础表!$E:$J,5,FALSE)</f>
        <v>#N/A</v>
      </c>
      <c r="AT318" t="e">
        <f ca="1">VLOOKUP($B318,基础表!$E:$J,6,FALSE)</f>
        <v>#N/A</v>
      </c>
      <c r="AU318" t="e">
        <f ca="1">VLOOKUP($B318,基础扩展表!$E:$AG,MATCH(AU$2,基础扩展表!$E$1:$AG$1,0),FALSE)</f>
        <v>#N/A</v>
      </c>
      <c r="AV318" t="e">
        <f ca="1">VLOOKUP($B318,基础扩展表!$E:$AG,MATCH(AV$2,基础扩展表!$E$1:$AG$1,0),FALSE)</f>
        <v>#N/A</v>
      </c>
      <c r="AW318" t="e">
        <f ca="1">VLOOKUP($B318,基础扩展表!$E:$AG,MATCH(AW$2,基础扩展表!$E$1:$AG$1,0),FALSE)</f>
        <v>#N/A</v>
      </c>
      <c r="AX318" t="e">
        <f ca="1">VLOOKUP($B318,基础扩展表!$E:$AG,MATCH(AX$2,基础扩展表!$E$1:$AG$1,0),FALSE)</f>
        <v>#N/A</v>
      </c>
      <c r="AY318" t="e">
        <f ca="1">VLOOKUP($B318,基础扩展表!$E:$AG,MATCH(AY$2,基础扩展表!$E$1:$AG$1,0),FALSE)</f>
        <v>#N/A</v>
      </c>
      <c r="AZ318" t="e">
        <f ca="1">VLOOKUP($B318,基础扩展表!$E:$AG,MATCH(AZ$2,基础扩展表!$E$1:$AG$1,0),FALSE)</f>
        <v>#N/A</v>
      </c>
      <c r="BA318" t="e">
        <f ca="1">VLOOKUP($B318,基础扩展表!$E:$AG,MATCH(BA$2,基础扩展表!$E$1:$AG$1,0),FALSE)</f>
        <v>#N/A</v>
      </c>
      <c r="BB318" t="e">
        <f ca="1">VLOOKUP($B318,基础扩展表!$E:$AG,MATCH(BB$2,基础扩展表!$E$1:$AG$1,0),FALSE)</f>
        <v>#N/A</v>
      </c>
      <c r="BC318" t="e">
        <f ca="1">VLOOKUP($B318,基础扩展表!$E:$AG,MATCH(BC$2,基础扩展表!$E$1:$AG$1,0),FALSE)</f>
        <v>#N/A</v>
      </c>
      <c r="BD318" t="e">
        <f ca="1">VLOOKUP($B318,基础扩展表!$E:$AG,MATCH(BD$2,基础扩展表!$E$1:$AG$1,0),FALSE)</f>
        <v>#N/A</v>
      </c>
      <c r="BE318" t="e">
        <f ca="1">VLOOKUP($B318,基础扩展表!$E:$AG,MATCH(BE$2,基础扩展表!$E$1:$AG$1,0),FALSE)</f>
        <v>#N/A</v>
      </c>
      <c r="BF318" t="e">
        <f ca="1">VLOOKUP($B318,基础扩展表!$E:$AG,MATCH(BF$2,基础扩展表!$E$1:$AG$1,0),FALSE)</f>
        <v>#N/A</v>
      </c>
      <c r="BG318" t="e">
        <f ca="1">VLOOKUP($B318,基础扩展表!$E:$AG,MATCH(BG$2,基础扩展表!$E$1:$AG$1,0),FALSE)</f>
        <v>#N/A</v>
      </c>
      <c r="BH318" t="e">
        <f ca="1">VLOOKUP($B318,基础扩展表!$E:$AG,MATCH(BH$2,基础扩展表!$E$1:$AG$1,0),FALSE)</f>
        <v>#N/A</v>
      </c>
      <c r="BI318" t="e">
        <f ca="1">VLOOKUP($B318,基础扩展表!$E:$AG,MATCH(BI$2,基础扩展表!$E$1:$AG$1,0),FALSE)</f>
        <v>#N/A</v>
      </c>
      <c r="BJ318" t="e">
        <f ca="1">VLOOKUP($B318,基础扩展表!$E:$AG,MATCH(BJ$2,基础扩展表!$E$1:$AG$1,0),FALSE)</f>
        <v>#N/A</v>
      </c>
      <c r="BK318" t="e">
        <f ca="1">VLOOKUP($B318,基础扩展表!$E:$AG,MATCH(BK$2,基础扩展表!$E$1:$AG$1,0),FALSE)</f>
        <v>#N/A</v>
      </c>
      <c r="BL318" t="e">
        <f ca="1">VLOOKUP($B318,基础扩展表!$E:$AG,MATCH(BL$2,基础扩展表!$E$1:$AG$1,0),FALSE)</f>
        <v>#N/A</v>
      </c>
      <c r="BM318" t="e">
        <f ca="1">VLOOKUP($B318,基础扩展表!$E:$AG,MATCH(BM$2,基础扩展表!$E$1:$AG$1,0),FALSE)</f>
        <v>#N/A</v>
      </c>
      <c r="BN318" t="e">
        <f ca="1">VLOOKUP($B318,基础扩展表!$E:$AG,MATCH(BN$2,基础扩展表!$E$1:$AG$1,0),FALSE)</f>
        <v>#N/A</v>
      </c>
      <c r="BO318" t="e">
        <f ca="1">VLOOKUP($B318,基础扩展表!$E:$AG,MATCH(BO$2,基础扩展表!$E$1:$AG$1,0),FALSE)</f>
        <v>#N/A</v>
      </c>
      <c r="BP318" t="e">
        <f ca="1">VLOOKUP($B318,基础扩展表!$E:$AG,MATCH(BP$2,基础扩展表!$E$1:$AG$1,0),FALSE)</f>
        <v>#N/A</v>
      </c>
      <c r="BR318" t="e">
        <f ca="1">VLOOKUP(C318,模型表!D:H,5,FALSE)</f>
        <v>#N/A</v>
      </c>
    </row>
    <row r="319" spans="2:70" x14ac:dyDescent="0.2">
      <c r="B319" t="str">
        <f t="array" aca="1" ref="B319" ca="1">INDEX(基础表!$Y:$Y,SMALL(IF(基础表!$Z:$Z=0,ROW(基础表!$Z:$Z),999),ROW(H313)))&amp;""</f>
        <v/>
      </c>
      <c r="C319" t="e">
        <f ca="1">VLOOKUP(VLOOKUP($B319,基础表!$E:$G,3,FALSE),模型表!$C:$D,2,FALSE)</f>
        <v>#N/A</v>
      </c>
      <c r="E319" t="e">
        <f ca="1">VLOOKUP($B319,基础表!$E:$G,3,FALSE)</f>
        <v>#N/A</v>
      </c>
      <c r="G319" t="e">
        <f ca="1">VLOOKUP($E319,模型表!$C:$G,5,FALSE)</f>
        <v>#N/A</v>
      </c>
      <c r="H319" t="e">
        <f ca="1">VLOOKUP($E319,模型表!$C:$F,4,FALSE)</f>
        <v>#N/A</v>
      </c>
      <c r="I319" t="e">
        <f ca="1">VLOOKUP($E319,模型表!$C:$J,8,FALSE)</f>
        <v>#N/A</v>
      </c>
      <c r="K319" t="str">
        <f t="shared" ca="1" si="50"/>
        <v/>
      </c>
      <c r="L319" t="str">
        <f t="shared" ca="1" si="51"/>
        <v/>
      </c>
      <c r="M319" t="str">
        <f t="shared" ca="1" si="52"/>
        <v/>
      </c>
      <c r="N319" t="str">
        <f t="shared" ca="1" si="53"/>
        <v/>
      </c>
      <c r="O319" t="str">
        <f t="shared" ca="1" si="59"/>
        <v/>
      </c>
      <c r="P319" t="str">
        <f t="shared" ca="1" si="54"/>
        <v/>
      </c>
      <c r="Q319" t="e">
        <f ca="1">VLOOKUP($E319,模型表!$C:$K,9,FALSE)</f>
        <v>#N/A</v>
      </c>
      <c r="S319" t="e">
        <f ca="1">IF(VLOOKUP($E319,模型表!$C:$L,6,FALSE)=0,"",VLOOKUP($E319,模型表!$C:$L,10,FALSE))</f>
        <v>#N/A</v>
      </c>
      <c r="U319" t="e">
        <f ca="1">VLOOKUP($E319,模型表!$C:$Q,11,FALSE)</f>
        <v>#N/A</v>
      </c>
      <c r="Y319" t="e">
        <f ca="1">IF(VLOOKUP($E319,模型表!$C:$N,12,FALSE)="Death",VLOOKUP($E319,模型表!$C:$Q,13,FALSE),"")</f>
        <v>#N/A</v>
      </c>
      <c r="Z319" t="str">
        <f ca="1">IF($B319="","",IF(VLOOKUP($E319,模型表!$C:$O,12,FALSE)="PBuff","["&amp;VLOOKUP($E319,模型表!$C:Q,13,FALSE)&amp;"]","[]"))</f>
        <v/>
      </c>
      <c r="AA319" t="e">
        <f ca="1">VLOOKUP($B319,基础扩展表!$E:$I,5,FALSE)</f>
        <v>#N/A</v>
      </c>
      <c r="AB319" t="e">
        <f ca="1">VLOOKUP($B319,基础扩展表!$E:$I,4,FALSE)</f>
        <v>#N/A</v>
      </c>
      <c r="AC319" t="e">
        <f ca="1">VLOOKUP($B319,基础表!$E:$T,16,FALSE)</f>
        <v>#N/A</v>
      </c>
      <c r="AD319" t="str">
        <f t="shared" ca="1" si="60"/>
        <v/>
      </c>
      <c r="AE319" t="str">
        <f t="shared" ca="1" si="55"/>
        <v/>
      </c>
      <c r="AF319" t="str">
        <f t="shared" ca="1" si="56"/>
        <v/>
      </c>
      <c r="AH319" t="e">
        <f ca="1">VLOOKUP($B319,基础表!$E:$R,14,FALSE)</f>
        <v>#N/A</v>
      </c>
      <c r="AI319" t="e">
        <f ca="1">VLOOKUP($B319,基础表!$E:$S,13,FALSE)</f>
        <v>#N/A</v>
      </c>
      <c r="AK319" t="e">
        <f ca="1">VLOOKUP($B319,基础表!$E:$H,4,FALSE)</f>
        <v>#N/A</v>
      </c>
      <c r="AN319" s="23" t="e">
        <f t="shared" ca="1" si="61"/>
        <v>#N/A</v>
      </c>
      <c r="AO319" s="23" t="str">
        <f t="shared" ca="1" si="57"/>
        <v/>
      </c>
      <c r="AP319" s="23" t="str">
        <f t="shared" ca="1" si="58"/>
        <v/>
      </c>
      <c r="AR319" t="e">
        <f ca="1">VLOOKUP($B319,基础表!$E:$J,4,FALSE)</f>
        <v>#N/A</v>
      </c>
      <c r="AS319" t="e">
        <f ca="1">VLOOKUP($B319,基础表!$E:$J,5,FALSE)</f>
        <v>#N/A</v>
      </c>
      <c r="AT319" t="e">
        <f ca="1">VLOOKUP($B319,基础表!$E:$J,6,FALSE)</f>
        <v>#N/A</v>
      </c>
      <c r="AU319" t="e">
        <f ca="1">VLOOKUP($B319,基础扩展表!$E:$AG,MATCH(AU$2,基础扩展表!$E$1:$AG$1,0),FALSE)</f>
        <v>#N/A</v>
      </c>
      <c r="AV319" t="e">
        <f ca="1">VLOOKUP($B319,基础扩展表!$E:$AG,MATCH(AV$2,基础扩展表!$E$1:$AG$1,0),FALSE)</f>
        <v>#N/A</v>
      </c>
      <c r="AW319" t="e">
        <f ca="1">VLOOKUP($B319,基础扩展表!$E:$AG,MATCH(AW$2,基础扩展表!$E$1:$AG$1,0),FALSE)</f>
        <v>#N/A</v>
      </c>
      <c r="AX319" t="e">
        <f ca="1">VLOOKUP($B319,基础扩展表!$E:$AG,MATCH(AX$2,基础扩展表!$E$1:$AG$1,0),FALSE)</f>
        <v>#N/A</v>
      </c>
      <c r="AY319" t="e">
        <f ca="1">VLOOKUP($B319,基础扩展表!$E:$AG,MATCH(AY$2,基础扩展表!$E$1:$AG$1,0),FALSE)</f>
        <v>#N/A</v>
      </c>
      <c r="AZ319" t="e">
        <f ca="1">VLOOKUP($B319,基础扩展表!$E:$AG,MATCH(AZ$2,基础扩展表!$E$1:$AG$1,0),FALSE)</f>
        <v>#N/A</v>
      </c>
      <c r="BA319" t="e">
        <f ca="1">VLOOKUP($B319,基础扩展表!$E:$AG,MATCH(BA$2,基础扩展表!$E$1:$AG$1,0),FALSE)</f>
        <v>#N/A</v>
      </c>
      <c r="BB319" t="e">
        <f ca="1">VLOOKUP($B319,基础扩展表!$E:$AG,MATCH(BB$2,基础扩展表!$E$1:$AG$1,0),FALSE)</f>
        <v>#N/A</v>
      </c>
      <c r="BC319" t="e">
        <f ca="1">VLOOKUP($B319,基础扩展表!$E:$AG,MATCH(BC$2,基础扩展表!$E$1:$AG$1,0),FALSE)</f>
        <v>#N/A</v>
      </c>
      <c r="BD319" t="e">
        <f ca="1">VLOOKUP($B319,基础扩展表!$E:$AG,MATCH(BD$2,基础扩展表!$E$1:$AG$1,0),FALSE)</f>
        <v>#N/A</v>
      </c>
      <c r="BE319" t="e">
        <f ca="1">VLOOKUP($B319,基础扩展表!$E:$AG,MATCH(BE$2,基础扩展表!$E$1:$AG$1,0),FALSE)</f>
        <v>#N/A</v>
      </c>
      <c r="BF319" t="e">
        <f ca="1">VLOOKUP($B319,基础扩展表!$E:$AG,MATCH(BF$2,基础扩展表!$E$1:$AG$1,0),FALSE)</f>
        <v>#N/A</v>
      </c>
      <c r="BG319" t="e">
        <f ca="1">VLOOKUP($B319,基础扩展表!$E:$AG,MATCH(BG$2,基础扩展表!$E$1:$AG$1,0),FALSE)</f>
        <v>#N/A</v>
      </c>
      <c r="BH319" t="e">
        <f ca="1">VLOOKUP($B319,基础扩展表!$E:$AG,MATCH(BH$2,基础扩展表!$E$1:$AG$1,0),FALSE)</f>
        <v>#N/A</v>
      </c>
      <c r="BI319" t="e">
        <f ca="1">VLOOKUP($B319,基础扩展表!$E:$AG,MATCH(BI$2,基础扩展表!$E$1:$AG$1,0),FALSE)</f>
        <v>#N/A</v>
      </c>
      <c r="BJ319" t="e">
        <f ca="1">VLOOKUP($B319,基础扩展表!$E:$AG,MATCH(BJ$2,基础扩展表!$E$1:$AG$1,0),FALSE)</f>
        <v>#N/A</v>
      </c>
      <c r="BK319" t="e">
        <f ca="1">VLOOKUP($B319,基础扩展表!$E:$AG,MATCH(BK$2,基础扩展表!$E$1:$AG$1,0),FALSE)</f>
        <v>#N/A</v>
      </c>
      <c r="BL319" t="e">
        <f ca="1">VLOOKUP($B319,基础扩展表!$E:$AG,MATCH(BL$2,基础扩展表!$E$1:$AG$1,0),FALSE)</f>
        <v>#N/A</v>
      </c>
      <c r="BM319" t="e">
        <f ca="1">VLOOKUP($B319,基础扩展表!$E:$AG,MATCH(BM$2,基础扩展表!$E$1:$AG$1,0),FALSE)</f>
        <v>#N/A</v>
      </c>
      <c r="BN319" t="e">
        <f ca="1">VLOOKUP($B319,基础扩展表!$E:$AG,MATCH(BN$2,基础扩展表!$E$1:$AG$1,0),FALSE)</f>
        <v>#N/A</v>
      </c>
      <c r="BO319" t="e">
        <f ca="1">VLOOKUP($B319,基础扩展表!$E:$AG,MATCH(BO$2,基础扩展表!$E$1:$AG$1,0),FALSE)</f>
        <v>#N/A</v>
      </c>
      <c r="BP319" t="e">
        <f ca="1">VLOOKUP($B319,基础扩展表!$E:$AG,MATCH(BP$2,基础扩展表!$E$1:$AG$1,0),FALSE)</f>
        <v>#N/A</v>
      </c>
      <c r="BR319" t="e">
        <f ca="1">VLOOKUP(C319,模型表!D:H,5,FALSE)</f>
        <v>#N/A</v>
      </c>
    </row>
    <row r="320" spans="2:70" x14ac:dyDescent="0.2">
      <c r="B320" t="str">
        <f t="array" aca="1" ref="B320" ca="1">INDEX(基础表!$Y:$Y,SMALL(IF(基础表!$Z:$Z=0,ROW(基础表!$Z:$Z),999),ROW(H314)))&amp;""</f>
        <v/>
      </c>
      <c r="C320" t="e">
        <f ca="1">VLOOKUP(VLOOKUP($B320,基础表!$E:$G,3,FALSE),模型表!$C:$D,2,FALSE)</f>
        <v>#N/A</v>
      </c>
      <c r="E320" t="e">
        <f ca="1">VLOOKUP($B320,基础表!$E:$G,3,FALSE)</f>
        <v>#N/A</v>
      </c>
      <c r="G320" t="e">
        <f ca="1">VLOOKUP($E320,模型表!$C:$G,5,FALSE)</f>
        <v>#N/A</v>
      </c>
      <c r="H320" t="e">
        <f ca="1">VLOOKUP($E320,模型表!$C:$F,4,FALSE)</f>
        <v>#N/A</v>
      </c>
      <c r="I320" t="e">
        <f ca="1">VLOOKUP($E320,模型表!$C:$J,8,FALSE)</f>
        <v>#N/A</v>
      </c>
      <c r="K320" t="str">
        <f t="shared" ca="1" si="50"/>
        <v/>
      </c>
      <c r="L320" t="str">
        <f t="shared" ca="1" si="51"/>
        <v/>
      </c>
      <c r="M320" t="str">
        <f t="shared" ca="1" si="52"/>
        <v/>
      </c>
      <c r="N320" t="str">
        <f t="shared" ca="1" si="53"/>
        <v/>
      </c>
      <c r="O320" t="str">
        <f t="shared" ca="1" si="59"/>
        <v/>
      </c>
      <c r="P320" t="str">
        <f t="shared" ca="1" si="54"/>
        <v/>
      </c>
      <c r="Q320" t="e">
        <f ca="1">VLOOKUP($E320,模型表!$C:$K,9,FALSE)</f>
        <v>#N/A</v>
      </c>
      <c r="S320" t="e">
        <f ca="1">IF(VLOOKUP($E320,模型表!$C:$L,6,FALSE)=0,"",VLOOKUP($E320,模型表!$C:$L,10,FALSE))</f>
        <v>#N/A</v>
      </c>
      <c r="U320" t="e">
        <f ca="1">VLOOKUP($E320,模型表!$C:$Q,11,FALSE)</f>
        <v>#N/A</v>
      </c>
      <c r="Y320" t="e">
        <f ca="1">IF(VLOOKUP($E320,模型表!$C:$N,12,FALSE)="Death",VLOOKUP($E320,模型表!$C:$Q,13,FALSE),"")</f>
        <v>#N/A</v>
      </c>
      <c r="Z320" t="str">
        <f ca="1">IF($B320="","",IF(VLOOKUP($E320,模型表!$C:$O,12,FALSE)="PBuff","["&amp;VLOOKUP($E320,模型表!$C:Q,13,FALSE)&amp;"]","[]"))</f>
        <v/>
      </c>
      <c r="AA320" t="e">
        <f ca="1">VLOOKUP($B320,基础扩展表!$E:$I,5,FALSE)</f>
        <v>#N/A</v>
      </c>
      <c r="AB320" t="e">
        <f ca="1">VLOOKUP($B320,基础扩展表!$E:$I,4,FALSE)</f>
        <v>#N/A</v>
      </c>
      <c r="AC320" t="e">
        <f ca="1">VLOOKUP($B320,基础表!$E:$T,16,FALSE)</f>
        <v>#N/A</v>
      </c>
      <c r="AD320" t="str">
        <f t="shared" ca="1" si="60"/>
        <v/>
      </c>
      <c r="AE320" t="str">
        <f t="shared" ca="1" si="55"/>
        <v/>
      </c>
      <c r="AF320" t="str">
        <f t="shared" ca="1" si="56"/>
        <v/>
      </c>
      <c r="AH320" t="e">
        <f ca="1">VLOOKUP($B320,基础表!$E:$R,14,FALSE)</f>
        <v>#N/A</v>
      </c>
      <c r="AI320" t="e">
        <f ca="1">VLOOKUP($B320,基础表!$E:$S,13,FALSE)</f>
        <v>#N/A</v>
      </c>
      <c r="AK320" t="e">
        <f ca="1">VLOOKUP($B320,基础表!$E:$H,4,FALSE)</f>
        <v>#N/A</v>
      </c>
      <c r="AN320" s="23" t="e">
        <f t="shared" ca="1" si="61"/>
        <v>#N/A</v>
      </c>
      <c r="AO320" s="23" t="str">
        <f t="shared" ca="1" si="57"/>
        <v/>
      </c>
      <c r="AP320" s="23" t="str">
        <f t="shared" ca="1" si="58"/>
        <v/>
      </c>
      <c r="AR320" t="e">
        <f ca="1">VLOOKUP($B320,基础表!$E:$J,4,FALSE)</f>
        <v>#N/A</v>
      </c>
      <c r="AS320" t="e">
        <f ca="1">VLOOKUP($B320,基础表!$E:$J,5,FALSE)</f>
        <v>#N/A</v>
      </c>
      <c r="AT320" t="e">
        <f ca="1">VLOOKUP($B320,基础表!$E:$J,6,FALSE)</f>
        <v>#N/A</v>
      </c>
      <c r="AU320" t="e">
        <f ca="1">VLOOKUP($B320,基础扩展表!$E:$AG,MATCH(AU$2,基础扩展表!$E$1:$AG$1,0),FALSE)</f>
        <v>#N/A</v>
      </c>
      <c r="AV320" t="e">
        <f ca="1">VLOOKUP($B320,基础扩展表!$E:$AG,MATCH(AV$2,基础扩展表!$E$1:$AG$1,0),FALSE)</f>
        <v>#N/A</v>
      </c>
      <c r="AW320" t="e">
        <f ca="1">VLOOKUP($B320,基础扩展表!$E:$AG,MATCH(AW$2,基础扩展表!$E$1:$AG$1,0),FALSE)</f>
        <v>#N/A</v>
      </c>
      <c r="AX320" t="e">
        <f ca="1">VLOOKUP($B320,基础扩展表!$E:$AG,MATCH(AX$2,基础扩展表!$E$1:$AG$1,0),FALSE)</f>
        <v>#N/A</v>
      </c>
      <c r="AY320" t="e">
        <f ca="1">VLOOKUP($B320,基础扩展表!$E:$AG,MATCH(AY$2,基础扩展表!$E$1:$AG$1,0),FALSE)</f>
        <v>#N/A</v>
      </c>
      <c r="AZ320" t="e">
        <f ca="1">VLOOKUP($B320,基础扩展表!$E:$AG,MATCH(AZ$2,基础扩展表!$E$1:$AG$1,0),FALSE)</f>
        <v>#N/A</v>
      </c>
      <c r="BA320" t="e">
        <f ca="1">VLOOKUP($B320,基础扩展表!$E:$AG,MATCH(BA$2,基础扩展表!$E$1:$AG$1,0),FALSE)</f>
        <v>#N/A</v>
      </c>
      <c r="BB320" t="e">
        <f ca="1">VLOOKUP($B320,基础扩展表!$E:$AG,MATCH(BB$2,基础扩展表!$E$1:$AG$1,0),FALSE)</f>
        <v>#N/A</v>
      </c>
      <c r="BC320" t="e">
        <f ca="1">VLOOKUP($B320,基础扩展表!$E:$AG,MATCH(BC$2,基础扩展表!$E$1:$AG$1,0),FALSE)</f>
        <v>#N/A</v>
      </c>
      <c r="BD320" t="e">
        <f ca="1">VLOOKUP($B320,基础扩展表!$E:$AG,MATCH(BD$2,基础扩展表!$E$1:$AG$1,0),FALSE)</f>
        <v>#N/A</v>
      </c>
      <c r="BE320" t="e">
        <f ca="1">VLOOKUP($B320,基础扩展表!$E:$AG,MATCH(BE$2,基础扩展表!$E$1:$AG$1,0),FALSE)</f>
        <v>#N/A</v>
      </c>
      <c r="BF320" t="e">
        <f ca="1">VLOOKUP($B320,基础扩展表!$E:$AG,MATCH(BF$2,基础扩展表!$E$1:$AG$1,0),FALSE)</f>
        <v>#N/A</v>
      </c>
      <c r="BG320" t="e">
        <f ca="1">VLOOKUP($B320,基础扩展表!$E:$AG,MATCH(BG$2,基础扩展表!$E$1:$AG$1,0),FALSE)</f>
        <v>#N/A</v>
      </c>
      <c r="BH320" t="e">
        <f ca="1">VLOOKUP($B320,基础扩展表!$E:$AG,MATCH(BH$2,基础扩展表!$E$1:$AG$1,0),FALSE)</f>
        <v>#N/A</v>
      </c>
      <c r="BI320" t="e">
        <f ca="1">VLOOKUP($B320,基础扩展表!$E:$AG,MATCH(BI$2,基础扩展表!$E$1:$AG$1,0),FALSE)</f>
        <v>#N/A</v>
      </c>
      <c r="BJ320" t="e">
        <f ca="1">VLOOKUP($B320,基础扩展表!$E:$AG,MATCH(BJ$2,基础扩展表!$E$1:$AG$1,0),FALSE)</f>
        <v>#N/A</v>
      </c>
      <c r="BK320" t="e">
        <f ca="1">VLOOKUP($B320,基础扩展表!$E:$AG,MATCH(BK$2,基础扩展表!$E$1:$AG$1,0),FALSE)</f>
        <v>#N/A</v>
      </c>
      <c r="BL320" t="e">
        <f ca="1">VLOOKUP($B320,基础扩展表!$E:$AG,MATCH(BL$2,基础扩展表!$E$1:$AG$1,0),FALSE)</f>
        <v>#N/A</v>
      </c>
      <c r="BM320" t="e">
        <f ca="1">VLOOKUP($B320,基础扩展表!$E:$AG,MATCH(BM$2,基础扩展表!$E$1:$AG$1,0),FALSE)</f>
        <v>#N/A</v>
      </c>
      <c r="BN320" t="e">
        <f ca="1">VLOOKUP($B320,基础扩展表!$E:$AG,MATCH(BN$2,基础扩展表!$E$1:$AG$1,0),FALSE)</f>
        <v>#N/A</v>
      </c>
      <c r="BO320" t="e">
        <f ca="1">VLOOKUP($B320,基础扩展表!$E:$AG,MATCH(BO$2,基础扩展表!$E$1:$AG$1,0),FALSE)</f>
        <v>#N/A</v>
      </c>
      <c r="BP320" t="e">
        <f ca="1">VLOOKUP($B320,基础扩展表!$E:$AG,MATCH(BP$2,基础扩展表!$E$1:$AG$1,0),FALSE)</f>
        <v>#N/A</v>
      </c>
      <c r="BR320" t="e">
        <f ca="1">VLOOKUP(C320,模型表!D:H,5,FALSE)</f>
        <v>#N/A</v>
      </c>
    </row>
    <row r="321" spans="2:70" x14ac:dyDescent="0.2">
      <c r="B321" t="str">
        <f t="array" aca="1" ref="B321" ca="1">INDEX(基础表!$Y:$Y,SMALL(IF(基础表!$Z:$Z=0,ROW(基础表!$Z:$Z),999),ROW(H315)))&amp;""</f>
        <v/>
      </c>
      <c r="C321" t="e">
        <f ca="1">VLOOKUP(VLOOKUP($B321,基础表!$E:$G,3,FALSE),模型表!$C:$D,2,FALSE)</f>
        <v>#N/A</v>
      </c>
      <c r="E321" t="e">
        <f ca="1">VLOOKUP($B321,基础表!$E:$G,3,FALSE)</f>
        <v>#N/A</v>
      </c>
      <c r="G321" t="e">
        <f ca="1">VLOOKUP($E321,模型表!$C:$G,5,FALSE)</f>
        <v>#N/A</v>
      </c>
      <c r="H321" t="e">
        <f ca="1">VLOOKUP($E321,模型表!$C:$F,4,FALSE)</f>
        <v>#N/A</v>
      </c>
      <c r="I321" t="e">
        <f ca="1">VLOOKUP($E321,模型表!$C:$J,8,FALSE)</f>
        <v>#N/A</v>
      </c>
      <c r="K321" t="str">
        <f t="shared" ca="1" si="50"/>
        <v/>
      </c>
      <c r="L321" t="str">
        <f t="shared" ca="1" si="51"/>
        <v/>
      </c>
      <c r="M321" t="str">
        <f t="shared" ca="1" si="52"/>
        <v/>
      </c>
      <c r="N321" t="str">
        <f t="shared" ca="1" si="53"/>
        <v/>
      </c>
      <c r="O321" t="str">
        <f t="shared" ca="1" si="59"/>
        <v/>
      </c>
      <c r="P321" t="str">
        <f t="shared" ca="1" si="54"/>
        <v/>
      </c>
      <c r="Q321" t="e">
        <f ca="1">VLOOKUP($E321,模型表!$C:$K,9,FALSE)</f>
        <v>#N/A</v>
      </c>
      <c r="S321" t="e">
        <f ca="1">IF(VLOOKUP($E321,模型表!$C:$L,6,FALSE)=0,"",VLOOKUP($E321,模型表!$C:$L,10,FALSE))</f>
        <v>#N/A</v>
      </c>
      <c r="U321" t="e">
        <f ca="1">VLOOKUP($E321,模型表!$C:$Q,11,FALSE)</f>
        <v>#N/A</v>
      </c>
      <c r="Y321" t="e">
        <f ca="1">IF(VLOOKUP($E321,模型表!$C:$N,12,FALSE)="Death",VLOOKUP($E321,模型表!$C:$Q,13,FALSE),"")</f>
        <v>#N/A</v>
      </c>
      <c r="Z321" t="str">
        <f ca="1">IF($B321="","",IF(VLOOKUP($E321,模型表!$C:$O,12,FALSE)="PBuff","["&amp;VLOOKUP($E321,模型表!$C:Q,13,FALSE)&amp;"]","[]"))</f>
        <v/>
      </c>
      <c r="AA321" t="e">
        <f ca="1">VLOOKUP($B321,基础扩展表!$E:$I,5,FALSE)</f>
        <v>#N/A</v>
      </c>
      <c r="AB321" t="e">
        <f ca="1">VLOOKUP($B321,基础扩展表!$E:$I,4,FALSE)</f>
        <v>#N/A</v>
      </c>
      <c r="AC321" t="e">
        <f ca="1">VLOOKUP($B321,基础表!$E:$T,16,FALSE)</f>
        <v>#N/A</v>
      </c>
      <c r="AD321" t="str">
        <f t="shared" ca="1" si="60"/>
        <v/>
      </c>
      <c r="AE321" t="str">
        <f t="shared" ca="1" si="55"/>
        <v/>
      </c>
      <c r="AF321" t="str">
        <f t="shared" ca="1" si="56"/>
        <v/>
      </c>
      <c r="AH321" t="e">
        <f ca="1">VLOOKUP($B321,基础表!$E:$R,14,FALSE)</f>
        <v>#N/A</v>
      </c>
      <c r="AI321" t="e">
        <f ca="1">VLOOKUP($B321,基础表!$E:$S,13,FALSE)</f>
        <v>#N/A</v>
      </c>
      <c r="AK321" t="e">
        <f ca="1">VLOOKUP($B321,基础表!$E:$H,4,FALSE)</f>
        <v>#N/A</v>
      </c>
      <c r="AN321" s="23" t="e">
        <f t="shared" ca="1" si="61"/>
        <v>#N/A</v>
      </c>
      <c r="AO321" s="23" t="str">
        <f t="shared" ca="1" si="57"/>
        <v/>
      </c>
      <c r="AP321" s="23" t="str">
        <f t="shared" ca="1" si="58"/>
        <v/>
      </c>
      <c r="AR321" t="e">
        <f ca="1">VLOOKUP($B321,基础表!$E:$J,4,FALSE)</f>
        <v>#N/A</v>
      </c>
      <c r="AS321" t="e">
        <f ca="1">VLOOKUP($B321,基础表!$E:$J,5,FALSE)</f>
        <v>#N/A</v>
      </c>
      <c r="AT321" t="e">
        <f ca="1">VLOOKUP($B321,基础表!$E:$J,6,FALSE)</f>
        <v>#N/A</v>
      </c>
      <c r="AU321" t="e">
        <f ca="1">VLOOKUP($B321,基础扩展表!$E:$AG,MATCH(AU$2,基础扩展表!$E$1:$AG$1,0),FALSE)</f>
        <v>#N/A</v>
      </c>
      <c r="AV321" t="e">
        <f ca="1">VLOOKUP($B321,基础扩展表!$E:$AG,MATCH(AV$2,基础扩展表!$E$1:$AG$1,0),FALSE)</f>
        <v>#N/A</v>
      </c>
      <c r="AW321" t="e">
        <f ca="1">VLOOKUP($B321,基础扩展表!$E:$AG,MATCH(AW$2,基础扩展表!$E$1:$AG$1,0),FALSE)</f>
        <v>#N/A</v>
      </c>
      <c r="AX321" t="e">
        <f ca="1">VLOOKUP($B321,基础扩展表!$E:$AG,MATCH(AX$2,基础扩展表!$E$1:$AG$1,0),FALSE)</f>
        <v>#N/A</v>
      </c>
      <c r="AY321" t="e">
        <f ca="1">VLOOKUP($B321,基础扩展表!$E:$AG,MATCH(AY$2,基础扩展表!$E$1:$AG$1,0),FALSE)</f>
        <v>#N/A</v>
      </c>
      <c r="AZ321" t="e">
        <f ca="1">VLOOKUP($B321,基础扩展表!$E:$AG,MATCH(AZ$2,基础扩展表!$E$1:$AG$1,0),FALSE)</f>
        <v>#N/A</v>
      </c>
      <c r="BA321" t="e">
        <f ca="1">VLOOKUP($B321,基础扩展表!$E:$AG,MATCH(BA$2,基础扩展表!$E$1:$AG$1,0),FALSE)</f>
        <v>#N/A</v>
      </c>
      <c r="BB321" t="e">
        <f ca="1">VLOOKUP($B321,基础扩展表!$E:$AG,MATCH(BB$2,基础扩展表!$E$1:$AG$1,0),FALSE)</f>
        <v>#N/A</v>
      </c>
      <c r="BC321" t="e">
        <f ca="1">VLOOKUP($B321,基础扩展表!$E:$AG,MATCH(BC$2,基础扩展表!$E$1:$AG$1,0),FALSE)</f>
        <v>#N/A</v>
      </c>
      <c r="BD321" t="e">
        <f ca="1">VLOOKUP($B321,基础扩展表!$E:$AG,MATCH(BD$2,基础扩展表!$E$1:$AG$1,0),FALSE)</f>
        <v>#N/A</v>
      </c>
      <c r="BE321" t="e">
        <f ca="1">VLOOKUP($B321,基础扩展表!$E:$AG,MATCH(BE$2,基础扩展表!$E$1:$AG$1,0),FALSE)</f>
        <v>#N/A</v>
      </c>
      <c r="BF321" t="e">
        <f ca="1">VLOOKUP($B321,基础扩展表!$E:$AG,MATCH(BF$2,基础扩展表!$E$1:$AG$1,0),FALSE)</f>
        <v>#N/A</v>
      </c>
      <c r="BG321" t="e">
        <f ca="1">VLOOKUP($B321,基础扩展表!$E:$AG,MATCH(BG$2,基础扩展表!$E$1:$AG$1,0),FALSE)</f>
        <v>#N/A</v>
      </c>
      <c r="BH321" t="e">
        <f ca="1">VLOOKUP($B321,基础扩展表!$E:$AG,MATCH(BH$2,基础扩展表!$E$1:$AG$1,0),FALSE)</f>
        <v>#N/A</v>
      </c>
      <c r="BI321" t="e">
        <f ca="1">VLOOKUP($B321,基础扩展表!$E:$AG,MATCH(BI$2,基础扩展表!$E$1:$AG$1,0),FALSE)</f>
        <v>#N/A</v>
      </c>
      <c r="BJ321" t="e">
        <f ca="1">VLOOKUP($B321,基础扩展表!$E:$AG,MATCH(BJ$2,基础扩展表!$E$1:$AG$1,0),FALSE)</f>
        <v>#N/A</v>
      </c>
      <c r="BK321" t="e">
        <f ca="1">VLOOKUP($B321,基础扩展表!$E:$AG,MATCH(BK$2,基础扩展表!$E$1:$AG$1,0),FALSE)</f>
        <v>#N/A</v>
      </c>
      <c r="BL321" t="e">
        <f ca="1">VLOOKUP($B321,基础扩展表!$E:$AG,MATCH(BL$2,基础扩展表!$E$1:$AG$1,0),FALSE)</f>
        <v>#N/A</v>
      </c>
      <c r="BM321" t="e">
        <f ca="1">VLOOKUP($B321,基础扩展表!$E:$AG,MATCH(BM$2,基础扩展表!$E$1:$AG$1,0),FALSE)</f>
        <v>#N/A</v>
      </c>
      <c r="BN321" t="e">
        <f ca="1">VLOOKUP($B321,基础扩展表!$E:$AG,MATCH(BN$2,基础扩展表!$E$1:$AG$1,0),FALSE)</f>
        <v>#N/A</v>
      </c>
      <c r="BO321" t="e">
        <f ca="1">VLOOKUP($B321,基础扩展表!$E:$AG,MATCH(BO$2,基础扩展表!$E$1:$AG$1,0),FALSE)</f>
        <v>#N/A</v>
      </c>
      <c r="BP321" t="e">
        <f ca="1">VLOOKUP($B321,基础扩展表!$E:$AG,MATCH(BP$2,基础扩展表!$E$1:$AG$1,0),FALSE)</f>
        <v>#N/A</v>
      </c>
      <c r="BR321" t="e">
        <f ca="1">VLOOKUP(C321,模型表!D:H,5,FALSE)</f>
        <v>#N/A</v>
      </c>
    </row>
    <row r="322" spans="2:70" x14ac:dyDescent="0.2">
      <c r="B322" t="str">
        <f t="array" aca="1" ref="B322" ca="1">INDEX(基础表!$Y:$Y,SMALL(IF(基础表!$Z:$Z=0,ROW(基础表!$Z:$Z),999),ROW(H316)))&amp;""</f>
        <v/>
      </c>
      <c r="C322" t="e">
        <f ca="1">VLOOKUP(VLOOKUP($B322,基础表!$E:$G,3,FALSE),模型表!$C:$D,2,FALSE)</f>
        <v>#N/A</v>
      </c>
      <c r="E322" t="e">
        <f ca="1">VLOOKUP($B322,基础表!$E:$G,3,FALSE)</f>
        <v>#N/A</v>
      </c>
      <c r="G322" t="e">
        <f ca="1">VLOOKUP($E322,模型表!$C:$G,5,FALSE)</f>
        <v>#N/A</v>
      </c>
      <c r="H322" t="e">
        <f ca="1">VLOOKUP($E322,模型表!$C:$F,4,FALSE)</f>
        <v>#N/A</v>
      </c>
      <c r="I322" t="e">
        <f ca="1">VLOOKUP($E322,模型表!$C:$J,8,FALSE)</f>
        <v>#N/A</v>
      </c>
      <c r="K322" t="str">
        <f t="shared" ca="1" si="50"/>
        <v/>
      </c>
      <c r="L322" t="str">
        <f t="shared" ca="1" si="51"/>
        <v/>
      </c>
      <c r="M322" t="str">
        <f t="shared" ca="1" si="52"/>
        <v/>
      </c>
      <c r="N322" t="str">
        <f t="shared" ca="1" si="53"/>
        <v/>
      </c>
      <c r="O322" t="str">
        <f t="shared" ca="1" si="59"/>
        <v/>
      </c>
      <c r="P322" t="str">
        <f t="shared" ca="1" si="54"/>
        <v/>
      </c>
      <c r="Q322" t="e">
        <f ca="1">VLOOKUP($E322,模型表!$C:$K,9,FALSE)</f>
        <v>#N/A</v>
      </c>
      <c r="S322" t="e">
        <f ca="1">IF(VLOOKUP($E322,模型表!$C:$L,6,FALSE)=0,"",VLOOKUP($E322,模型表!$C:$L,10,FALSE))</f>
        <v>#N/A</v>
      </c>
      <c r="U322" t="e">
        <f ca="1">VLOOKUP($E322,模型表!$C:$Q,11,FALSE)</f>
        <v>#N/A</v>
      </c>
      <c r="Y322" t="e">
        <f ca="1">IF(VLOOKUP($E322,模型表!$C:$N,12,FALSE)="Death",VLOOKUP($E322,模型表!$C:$Q,13,FALSE),"")</f>
        <v>#N/A</v>
      </c>
      <c r="Z322" t="str">
        <f ca="1">IF($B322="","",IF(VLOOKUP($E322,模型表!$C:$O,12,FALSE)="PBuff","["&amp;VLOOKUP($E322,模型表!$C:Q,13,FALSE)&amp;"]","[]"))</f>
        <v/>
      </c>
      <c r="AA322" t="e">
        <f ca="1">VLOOKUP($B322,基础扩展表!$E:$I,5,FALSE)</f>
        <v>#N/A</v>
      </c>
      <c r="AB322" t="e">
        <f ca="1">VLOOKUP($B322,基础扩展表!$E:$I,4,FALSE)</f>
        <v>#N/A</v>
      </c>
      <c r="AC322" t="e">
        <f ca="1">VLOOKUP($B322,基础表!$E:$T,16,FALSE)</f>
        <v>#N/A</v>
      </c>
      <c r="AD322" t="str">
        <f t="shared" ca="1" si="60"/>
        <v/>
      </c>
      <c r="AE322" t="str">
        <f t="shared" ca="1" si="55"/>
        <v/>
      </c>
      <c r="AF322" t="str">
        <f t="shared" ca="1" si="56"/>
        <v/>
      </c>
      <c r="AH322" t="e">
        <f ca="1">VLOOKUP($B322,基础表!$E:$R,14,FALSE)</f>
        <v>#N/A</v>
      </c>
      <c r="AI322" t="e">
        <f ca="1">VLOOKUP($B322,基础表!$E:$S,13,FALSE)</f>
        <v>#N/A</v>
      </c>
      <c r="AK322" t="e">
        <f ca="1">VLOOKUP($B322,基础表!$E:$H,4,FALSE)</f>
        <v>#N/A</v>
      </c>
      <c r="AN322" s="23" t="e">
        <f t="shared" ca="1" si="61"/>
        <v>#N/A</v>
      </c>
      <c r="AO322" s="23" t="str">
        <f t="shared" ca="1" si="57"/>
        <v/>
      </c>
      <c r="AP322" s="23" t="str">
        <f t="shared" ca="1" si="58"/>
        <v/>
      </c>
      <c r="AR322" t="e">
        <f ca="1">VLOOKUP($B322,基础表!$E:$J,4,FALSE)</f>
        <v>#N/A</v>
      </c>
      <c r="AS322" t="e">
        <f ca="1">VLOOKUP($B322,基础表!$E:$J,5,FALSE)</f>
        <v>#N/A</v>
      </c>
      <c r="AT322" t="e">
        <f ca="1">VLOOKUP($B322,基础表!$E:$J,6,FALSE)</f>
        <v>#N/A</v>
      </c>
      <c r="AU322" t="e">
        <f ca="1">VLOOKUP($B322,基础扩展表!$E:$AG,MATCH(AU$2,基础扩展表!$E$1:$AG$1,0),FALSE)</f>
        <v>#N/A</v>
      </c>
      <c r="AV322" t="e">
        <f ca="1">VLOOKUP($B322,基础扩展表!$E:$AG,MATCH(AV$2,基础扩展表!$E$1:$AG$1,0),FALSE)</f>
        <v>#N/A</v>
      </c>
      <c r="AW322" t="e">
        <f ca="1">VLOOKUP($B322,基础扩展表!$E:$AG,MATCH(AW$2,基础扩展表!$E$1:$AG$1,0),FALSE)</f>
        <v>#N/A</v>
      </c>
      <c r="AX322" t="e">
        <f ca="1">VLOOKUP($B322,基础扩展表!$E:$AG,MATCH(AX$2,基础扩展表!$E$1:$AG$1,0),FALSE)</f>
        <v>#N/A</v>
      </c>
      <c r="AY322" t="e">
        <f ca="1">VLOOKUP($B322,基础扩展表!$E:$AG,MATCH(AY$2,基础扩展表!$E$1:$AG$1,0),FALSE)</f>
        <v>#N/A</v>
      </c>
      <c r="AZ322" t="e">
        <f ca="1">VLOOKUP($B322,基础扩展表!$E:$AG,MATCH(AZ$2,基础扩展表!$E$1:$AG$1,0),FALSE)</f>
        <v>#N/A</v>
      </c>
      <c r="BA322" t="e">
        <f ca="1">VLOOKUP($B322,基础扩展表!$E:$AG,MATCH(BA$2,基础扩展表!$E$1:$AG$1,0),FALSE)</f>
        <v>#N/A</v>
      </c>
      <c r="BB322" t="e">
        <f ca="1">VLOOKUP($B322,基础扩展表!$E:$AG,MATCH(BB$2,基础扩展表!$E$1:$AG$1,0),FALSE)</f>
        <v>#N/A</v>
      </c>
      <c r="BC322" t="e">
        <f ca="1">VLOOKUP($B322,基础扩展表!$E:$AG,MATCH(BC$2,基础扩展表!$E$1:$AG$1,0),FALSE)</f>
        <v>#N/A</v>
      </c>
      <c r="BD322" t="e">
        <f ca="1">VLOOKUP($B322,基础扩展表!$E:$AG,MATCH(BD$2,基础扩展表!$E$1:$AG$1,0),FALSE)</f>
        <v>#N/A</v>
      </c>
      <c r="BE322" t="e">
        <f ca="1">VLOOKUP($B322,基础扩展表!$E:$AG,MATCH(BE$2,基础扩展表!$E$1:$AG$1,0),FALSE)</f>
        <v>#N/A</v>
      </c>
      <c r="BF322" t="e">
        <f ca="1">VLOOKUP($B322,基础扩展表!$E:$AG,MATCH(BF$2,基础扩展表!$E$1:$AG$1,0),FALSE)</f>
        <v>#N/A</v>
      </c>
      <c r="BG322" t="e">
        <f ca="1">VLOOKUP($B322,基础扩展表!$E:$AG,MATCH(BG$2,基础扩展表!$E$1:$AG$1,0),FALSE)</f>
        <v>#N/A</v>
      </c>
      <c r="BH322" t="e">
        <f ca="1">VLOOKUP($B322,基础扩展表!$E:$AG,MATCH(BH$2,基础扩展表!$E$1:$AG$1,0),FALSE)</f>
        <v>#N/A</v>
      </c>
      <c r="BI322" t="e">
        <f ca="1">VLOOKUP($B322,基础扩展表!$E:$AG,MATCH(BI$2,基础扩展表!$E$1:$AG$1,0),FALSE)</f>
        <v>#N/A</v>
      </c>
      <c r="BJ322" t="e">
        <f ca="1">VLOOKUP($B322,基础扩展表!$E:$AG,MATCH(BJ$2,基础扩展表!$E$1:$AG$1,0),FALSE)</f>
        <v>#N/A</v>
      </c>
      <c r="BK322" t="e">
        <f ca="1">VLOOKUP($B322,基础扩展表!$E:$AG,MATCH(BK$2,基础扩展表!$E$1:$AG$1,0),FALSE)</f>
        <v>#N/A</v>
      </c>
      <c r="BL322" t="e">
        <f ca="1">VLOOKUP($B322,基础扩展表!$E:$AG,MATCH(BL$2,基础扩展表!$E$1:$AG$1,0),FALSE)</f>
        <v>#N/A</v>
      </c>
      <c r="BM322" t="e">
        <f ca="1">VLOOKUP($B322,基础扩展表!$E:$AG,MATCH(BM$2,基础扩展表!$E$1:$AG$1,0),FALSE)</f>
        <v>#N/A</v>
      </c>
      <c r="BN322" t="e">
        <f ca="1">VLOOKUP($B322,基础扩展表!$E:$AG,MATCH(BN$2,基础扩展表!$E$1:$AG$1,0),FALSE)</f>
        <v>#N/A</v>
      </c>
      <c r="BO322" t="e">
        <f ca="1">VLOOKUP($B322,基础扩展表!$E:$AG,MATCH(BO$2,基础扩展表!$E$1:$AG$1,0),FALSE)</f>
        <v>#N/A</v>
      </c>
      <c r="BP322" t="e">
        <f ca="1">VLOOKUP($B322,基础扩展表!$E:$AG,MATCH(BP$2,基础扩展表!$E$1:$AG$1,0),FALSE)</f>
        <v>#N/A</v>
      </c>
      <c r="BR322" t="e">
        <f ca="1">VLOOKUP(C322,模型表!D:H,5,FALSE)</f>
        <v>#N/A</v>
      </c>
    </row>
    <row r="323" spans="2:70" x14ac:dyDescent="0.2">
      <c r="B323" t="str">
        <f t="array" aca="1" ref="B323" ca="1">INDEX(基础表!$Y:$Y,SMALL(IF(基础表!$Z:$Z=0,ROW(基础表!$Z:$Z),999),ROW(H317)))&amp;""</f>
        <v/>
      </c>
      <c r="C323" t="e">
        <f ca="1">VLOOKUP(VLOOKUP($B323,基础表!$E:$G,3,FALSE),模型表!$C:$D,2,FALSE)</f>
        <v>#N/A</v>
      </c>
      <c r="E323" t="e">
        <f ca="1">VLOOKUP($B323,基础表!$E:$G,3,FALSE)</f>
        <v>#N/A</v>
      </c>
      <c r="G323" t="e">
        <f ca="1">VLOOKUP($E323,模型表!$C:$G,5,FALSE)</f>
        <v>#N/A</v>
      </c>
      <c r="H323" t="e">
        <f ca="1">VLOOKUP($E323,模型表!$C:$F,4,FALSE)</f>
        <v>#N/A</v>
      </c>
      <c r="I323" t="e">
        <f ca="1">VLOOKUP($E323,模型表!$C:$J,8,FALSE)</f>
        <v>#N/A</v>
      </c>
      <c r="K323" t="str">
        <f t="shared" ca="1" si="50"/>
        <v/>
      </c>
      <c r="L323" t="str">
        <f t="shared" ca="1" si="51"/>
        <v/>
      </c>
      <c r="M323" t="str">
        <f t="shared" ca="1" si="52"/>
        <v/>
      </c>
      <c r="N323" t="str">
        <f t="shared" ca="1" si="53"/>
        <v/>
      </c>
      <c r="O323" t="str">
        <f t="shared" ca="1" si="59"/>
        <v/>
      </c>
      <c r="P323" t="str">
        <f t="shared" ca="1" si="54"/>
        <v/>
      </c>
      <c r="Q323" t="e">
        <f ca="1">VLOOKUP($E323,模型表!$C:$K,9,FALSE)</f>
        <v>#N/A</v>
      </c>
      <c r="S323" t="e">
        <f ca="1">IF(VLOOKUP($E323,模型表!$C:$L,6,FALSE)=0,"",VLOOKUP($E323,模型表!$C:$L,10,FALSE))</f>
        <v>#N/A</v>
      </c>
      <c r="U323" t="e">
        <f ca="1">VLOOKUP($E323,模型表!$C:$Q,11,FALSE)</f>
        <v>#N/A</v>
      </c>
      <c r="Y323" t="e">
        <f ca="1">IF(VLOOKUP($E323,模型表!$C:$N,12,FALSE)="Death",VLOOKUP($E323,模型表!$C:$Q,13,FALSE),"")</f>
        <v>#N/A</v>
      </c>
      <c r="Z323" t="str">
        <f ca="1">IF($B323="","",IF(VLOOKUP($E323,模型表!$C:$O,12,FALSE)="PBuff","["&amp;VLOOKUP($E323,模型表!$C:Q,13,FALSE)&amp;"]","[]"))</f>
        <v/>
      </c>
      <c r="AA323" t="e">
        <f ca="1">VLOOKUP($B323,基础扩展表!$E:$I,5,FALSE)</f>
        <v>#N/A</v>
      </c>
      <c r="AB323" t="e">
        <f ca="1">VLOOKUP($B323,基础扩展表!$E:$I,4,FALSE)</f>
        <v>#N/A</v>
      </c>
      <c r="AC323" t="e">
        <f ca="1">VLOOKUP($B323,基础表!$E:$T,16,FALSE)</f>
        <v>#N/A</v>
      </c>
      <c r="AD323" t="str">
        <f t="shared" ca="1" si="60"/>
        <v/>
      </c>
      <c r="AE323" t="str">
        <f t="shared" ca="1" si="55"/>
        <v/>
      </c>
      <c r="AF323" t="str">
        <f t="shared" ca="1" si="56"/>
        <v/>
      </c>
      <c r="AH323" t="e">
        <f ca="1">VLOOKUP($B323,基础表!$E:$R,14,FALSE)</f>
        <v>#N/A</v>
      </c>
      <c r="AI323" t="e">
        <f ca="1">VLOOKUP($B323,基础表!$E:$S,13,FALSE)</f>
        <v>#N/A</v>
      </c>
      <c r="AK323" t="e">
        <f ca="1">VLOOKUP($B323,基础表!$E:$H,4,FALSE)</f>
        <v>#N/A</v>
      </c>
      <c r="AN323" s="23" t="e">
        <f t="shared" ca="1" si="61"/>
        <v>#N/A</v>
      </c>
      <c r="AO323" s="23" t="str">
        <f t="shared" ca="1" si="57"/>
        <v/>
      </c>
      <c r="AP323" s="23" t="str">
        <f t="shared" ca="1" si="58"/>
        <v/>
      </c>
      <c r="AR323" t="e">
        <f ca="1">VLOOKUP($B323,基础表!$E:$J,4,FALSE)</f>
        <v>#N/A</v>
      </c>
      <c r="AS323" t="e">
        <f ca="1">VLOOKUP($B323,基础表!$E:$J,5,FALSE)</f>
        <v>#N/A</v>
      </c>
      <c r="AT323" t="e">
        <f ca="1">VLOOKUP($B323,基础表!$E:$J,6,FALSE)</f>
        <v>#N/A</v>
      </c>
      <c r="AU323" t="e">
        <f ca="1">VLOOKUP($B323,基础扩展表!$E:$AG,MATCH(AU$2,基础扩展表!$E$1:$AG$1,0),FALSE)</f>
        <v>#N/A</v>
      </c>
      <c r="AV323" t="e">
        <f ca="1">VLOOKUP($B323,基础扩展表!$E:$AG,MATCH(AV$2,基础扩展表!$E$1:$AG$1,0),FALSE)</f>
        <v>#N/A</v>
      </c>
      <c r="AW323" t="e">
        <f ca="1">VLOOKUP($B323,基础扩展表!$E:$AG,MATCH(AW$2,基础扩展表!$E$1:$AG$1,0),FALSE)</f>
        <v>#N/A</v>
      </c>
      <c r="AX323" t="e">
        <f ca="1">VLOOKUP($B323,基础扩展表!$E:$AG,MATCH(AX$2,基础扩展表!$E$1:$AG$1,0),FALSE)</f>
        <v>#N/A</v>
      </c>
      <c r="AY323" t="e">
        <f ca="1">VLOOKUP($B323,基础扩展表!$E:$AG,MATCH(AY$2,基础扩展表!$E$1:$AG$1,0),FALSE)</f>
        <v>#N/A</v>
      </c>
      <c r="AZ323" t="e">
        <f ca="1">VLOOKUP($B323,基础扩展表!$E:$AG,MATCH(AZ$2,基础扩展表!$E$1:$AG$1,0),FALSE)</f>
        <v>#N/A</v>
      </c>
      <c r="BA323" t="e">
        <f ca="1">VLOOKUP($B323,基础扩展表!$E:$AG,MATCH(BA$2,基础扩展表!$E$1:$AG$1,0),FALSE)</f>
        <v>#N/A</v>
      </c>
      <c r="BB323" t="e">
        <f ca="1">VLOOKUP($B323,基础扩展表!$E:$AG,MATCH(BB$2,基础扩展表!$E$1:$AG$1,0),FALSE)</f>
        <v>#N/A</v>
      </c>
      <c r="BC323" t="e">
        <f ca="1">VLOOKUP($B323,基础扩展表!$E:$AG,MATCH(BC$2,基础扩展表!$E$1:$AG$1,0),FALSE)</f>
        <v>#N/A</v>
      </c>
      <c r="BD323" t="e">
        <f ca="1">VLOOKUP($B323,基础扩展表!$E:$AG,MATCH(BD$2,基础扩展表!$E$1:$AG$1,0),FALSE)</f>
        <v>#N/A</v>
      </c>
      <c r="BE323" t="e">
        <f ca="1">VLOOKUP($B323,基础扩展表!$E:$AG,MATCH(BE$2,基础扩展表!$E$1:$AG$1,0),FALSE)</f>
        <v>#N/A</v>
      </c>
      <c r="BF323" t="e">
        <f ca="1">VLOOKUP($B323,基础扩展表!$E:$AG,MATCH(BF$2,基础扩展表!$E$1:$AG$1,0),FALSE)</f>
        <v>#N/A</v>
      </c>
      <c r="BG323" t="e">
        <f ca="1">VLOOKUP($B323,基础扩展表!$E:$AG,MATCH(BG$2,基础扩展表!$E$1:$AG$1,0),FALSE)</f>
        <v>#N/A</v>
      </c>
      <c r="BH323" t="e">
        <f ca="1">VLOOKUP($B323,基础扩展表!$E:$AG,MATCH(BH$2,基础扩展表!$E$1:$AG$1,0),FALSE)</f>
        <v>#N/A</v>
      </c>
      <c r="BI323" t="e">
        <f ca="1">VLOOKUP($B323,基础扩展表!$E:$AG,MATCH(BI$2,基础扩展表!$E$1:$AG$1,0),FALSE)</f>
        <v>#N/A</v>
      </c>
      <c r="BJ323" t="e">
        <f ca="1">VLOOKUP($B323,基础扩展表!$E:$AG,MATCH(BJ$2,基础扩展表!$E$1:$AG$1,0),FALSE)</f>
        <v>#N/A</v>
      </c>
      <c r="BK323" t="e">
        <f ca="1">VLOOKUP($B323,基础扩展表!$E:$AG,MATCH(BK$2,基础扩展表!$E$1:$AG$1,0),FALSE)</f>
        <v>#N/A</v>
      </c>
      <c r="BL323" t="e">
        <f ca="1">VLOOKUP($B323,基础扩展表!$E:$AG,MATCH(BL$2,基础扩展表!$E$1:$AG$1,0),FALSE)</f>
        <v>#N/A</v>
      </c>
      <c r="BM323" t="e">
        <f ca="1">VLOOKUP($B323,基础扩展表!$E:$AG,MATCH(BM$2,基础扩展表!$E$1:$AG$1,0),FALSE)</f>
        <v>#N/A</v>
      </c>
      <c r="BN323" t="e">
        <f ca="1">VLOOKUP($B323,基础扩展表!$E:$AG,MATCH(BN$2,基础扩展表!$E$1:$AG$1,0),FALSE)</f>
        <v>#N/A</v>
      </c>
      <c r="BO323" t="e">
        <f ca="1">VLOOKUP($B323,基础扩展表!$E:$AG,MATCH(BO$2,基础扩展表!$E$1:$AG$1,0),FALSE)</f>
        <v>#N/A</v>
      </c>
      <c r="BP323" t="e">
        <f ca="1">VLOOKUP($B323,基础扩展表!$E:$AG,MATCH(BP$2,基础扩展表!$E$1:$AG$1,0),FALSE)</f>
        <v>#N/A</v>
      </c>
      <c r="BR323" t="e">
        <f ca="1">VLOOKUP(C323,模型表!D:H,5,FALSE)</f>
        <v>#N/A</v>
      </c>
    </row>
    <row r="324" spans="2:70" x14ac:dyDescent="0.2">
      <c r="B324" t="str">
        <f t="array" aca="1" ref="B324" ca="1">INDEX(基础表!$Y:$Y,SMALL(IF(基础表!$Z:$Z=0,ROW(基础表!$Z:$Z),999),ROW(H318)))&amp;""</f>
        <v/>
      </c>
      <c r="C324" t="e">
        <f ca="1">VLOOKUP(VLOOKUP($B324,基础表!$E:$G,3,FALSE),模型表!$C:$D,2,FALSE)</f>
        <v>#N/A</v>
      </c>
      <c r="E324" t="e">
        <f ca="1">VLOOKUP($B324,基础表!$E:$G,3,FALSE)</f>
        <v>#N/A</v>
      </c>
      <c r="G324" t="e">
        <f ca="1">VLOOKUP($E324,模型表!$C:$G,5,FALSE)</f>
        <v>#N/A</v>
      </c>
      <c r="H324" t="e">
        <f ca="1">VLOOKUP($E324,模型表!$C:$F,4,FALSE)</f>
        <v>#N/A</v>
      </c>
      <c r="I324" t="e">
        <f ca="1">VLOOKUP($E324,模型表!$C:$J,8,FALSE)</f>
        <v>#N/A</v>
      </c>
      <c r="K324" t="str">
        <f t="shared" ca="1" si="50"/>
        <v/>
      </c>
      <c r="L324" t="str">
        <f t="shared" ca="1" si="51"/>
        <v/>
      </c>
      <c r="M324" t="str">
        <f t="shared" ca="1" si="52"/>
        <v/>
      </c>
      <c r="N324" t="str">
        <f t="shared" ca="1" si="53"/>
        <v/>
      </c>
      <c r="O324" t="str">
        <f t="shared" ca="1" si="59"/>
        <v/>
      </c>
      <c r="P324" t="str">
        <f t="shared" ca="1" si="54"/>
        <v/>
      </c>
      <c r="Q324" t="e">
        <f ca="1">VLOOKUP($E324,模型表!$C:$K,9,FALSE)</f>
        <v>#N/A</v>
      </c>
      <c r="S324" t="e">
        <f ca="1">IF(VLOOKUP($E324,模型表!$C:$L,6,FALSE)=0,"",VLOOKUP($E324,模型表!$C:$L,10,FALSE))</f>
        <v>#N/A</v>
      </c>
      <c r="U324" t="e">
        <f ca="1">VLOOKUP($E324,模型表!$C:$Q,11,FALSE)</f>
        <v>#N/A</v>
      </c>
      <c r="Y324" t="e">
        <f ca="1">IF(VLOOKUP($E324,模型表!$C:$N,12,FALSE)="Death",VLOOKUP($E324,模型表!$C:$Q,13,FALSE),"")</f>
        <v>#N/A</v>
      </c>
      <c r="Z324" t="str">
        <f ca="1">IF($B324="","",IF(VLOOKUP($E324,模型表!$C:$O,12,FALSE)="PBuff","["&amp;VLOOKUP($E324,模型表!$C:Q,13,FALSE)&amp;"]","[]"))</f>
        <v/>
      </c>
      <c r="AA324" t="e">
        <f ca="1">VLOOKUP($B324,基础扩展表!$E:$I,5,FALSE)</f>
        <v>#N/A</v>
      </c>
      <c r="AB324" t="e">
        <f ca="1">VLOOKUP($B324,基础扩展表!$E:$I,4,FALSE)</f>
        <v>#N/A</v>
      </c>
      <c r="AC324" t="e">
        <f ca="1">VLOOKUP($B324,基础表!$E:$T,16,FALSE)</f>
        <v>#N/A</v>
      </c>
      <c r="AD324" t="str">
        <f t="shared" ca="1" si="60"/>
        <v/>
      </c>
      <c r="AE324" t="str">
        <f t="shared" ca="1" si="55"/>
        <v/>
      </c>
      <c r="AF324" t="str">
        <f t="shared" ca="1" si="56"/>
        <v/>
      </c>
      <c r="AH324" t="e">
        <f ca="1">VLOOKUP($B324,基础表!$E:$R,14,FALSE)</f>
        <v>#N/A</v>
      </c>
      <c r="AI324" t="e">
        <f ca="1">VLOOKUP($B324,基础表!$E:$S,13,FALSE)</f>
        <v>#N/A</v>
      </c>
      <c r="AK324" t="e">
        <f ca="1">VLOOKUP($B324,基础表!$E:$H,4,FALSE)</f>
        <v>#N/A</v>
      </c>
      <c r="AN324" s="23" t="e">
        <f t="shared" ca="1" si="61"/>
        <v>#N/A</v>
      </c>
      <c r="AO324" s="23" t="str">
        <f t="shared" ca="1" si="57"/>
        <v/>
      </c>
      <c r="AP324" s="23" t="str">
        <f t="shared" ca="1" si="58"/>
        <v/>
      </c>
      <c r="AR324" t="e">
        <f ca="1">VLOOKUP($B324,基础表!$E:$J,4,FALSE)</f>
        <v>#N/A</v>
      </c>
      <c r="AS324" t="e">
        <f ca="1">VLOOKUP($B324,基础表!$E:$J,5,FALSE)</f>
        <v>#N/A</v>
      </c>
      <c r="AT324" t="e">
        <f ca="1">VLOOKUP($B324,基础表!$E:$J,6,FALSE)</f>
        <v>#N/A</v>
      </c>
      <c r="AU324" t="e">
        <f ca="1">VLOOKUP($B324,基础扩展表!$E:$AG,MATCH(AU$2,基础扩展表!$E$1:$AG$1,0),FALSE)</f>
        <v>#N/A</v>
      </c>
      <c r="AV324" t="e">
        <f ca="1">VLOOKUP($B324,基础扩展表!$E:$AG,MATCH(AV$2,基础扩展表!$E$1:$AG$1,0),FALSE)</f>
        <v>#N/A</v>
      </c>
      <c r="AW324" t="e">
        <f ca="1">VLOOKUP($B324,基础扩展表!$E:$AG,MATCH(AW$2,基础扩展表!$E$1:$AG$1,0),FALSE)</f>
        <v>#N/A</v>
      </c>
      <c r="AX324" t="e">
        <f ca="1">VLOOKUP($B324,基础扩展表!$E:$AG,MATCH(AX$2,基础扩展表!$E$1:$AG$1,0),FALSE)</f>
        <v>#N/A</v>
      </c>
      <c r="AY324" t="e">
        <f ca="1">VLOOKUP($B324,基础扩展表!$E:$AG,MATCH(AY$2,基础扩展表!$E$1:$AG$1,0),FALSE)</f>
        <v>#N/A</v>
      </c>
      <c r="AZ324" t="e">
        <f ca="1">VLOOKUP($B324,基础扩展表!$E:$AG,MATCH(AZ$2,基础扩展表!$E$1:$AG$1,0),FALSE)</f>
        <v>#N/A</v>
      </c>
      <c r="BA324" t="e">
        <f ca="1">VLOOKUP($B324,基础扩展表!$E:$AG,MATCH(BA$2,基础扩展表!$E$1:$AG$1,0),FALSE)</f>
        <v>#N/A</v>
      </c>
      <c r="BB324" t="e">
        <f ca="1">VLOOKUP($B324,基础扩展表!$E:$AG,MATCH(BB$2,基础扩展表!$E$1:$AG$1,0),FALSE)</f>
        <v>#N/A</v>
      </c>
      <c r="BC324" t="e">
        <f ca="1">VLOOKUP($B324,基础扩展表!$E:$AG,MATCH(BC$2,基础扩展表!$E$1:$AG$1,0),FALSE)</f>
        <v>#N/A</v>
      </c>
      <c r="BD324" t="e">
        <f ca="1">VLOOKUP($B324,基础扩展表!$E:$AG,MATCH(BD$2,基础扩展表!$E$1:$AG$1,0),FALSE)</f>
        <v>#N/A</v>
      </c>
      <c r="BE324" t="e">
        <f ca="1">VLOOKUP($B324,基础扩展表!$E:$AG,MATCH(BE$2,基础扩展表!$E$1:$AG$1,0),FALSE)</f>
        <v>#N/A</v>
      </c>
      <c r="BF324" t="e">
        <f ca="1">VLOOKUP($B324,基础扩展表!$E:$AG,MATCH(BF$2,基础扩展表!$E$1:$AG$1,0),FALSE)</f>
        <v>#N/A</v>
      </c>
      <c r="BG324" t="e">
        <f ca="1">VLOOKUP($B324,基础扩展表!$E:$AG,MATCH(BG$2,基础扩展表!$E$1:$AG$1,0),FALSE)</f>
        <v>#N/A</v>
      </c>
      <c r="BH324" t="e">
        <f ca="1">VLOOKUP($B324,基础扩展表!$E:$AG,MATCH(BH$2,基础扩展表!$E$1:$AG$1,0),FALSE)</f>
        <v>#N/A</v>
      </c>
      <c r="BI324" t="e">
        <f ca="1">VLOOKUP($B324,基础扩展表!$E:$AG,MATCH(BI$2,基础扩展表!$E$1:$AG$1,0),FALSE)</f>
        <v>#N/A</v>
      </c>
      <c r="BJ324" t="e">
        <f ca="1">VLOOKUP($B324,基础扩展表!$E:$AG,MATCH(BJ$2,基础扩展表!$E$1:$AG$1,0),FALSE)</f>
        <v>#N/A</v>
      </c>
      <c r="BK324" t="e">
        <f ca="1">VLOOKUP($B324,基础扩展表!$E:$AG,MATCH(BK$2,基础扩展表!$E$1:$AG$1,0),FALSE)</f>
        <v>#N/A</v>
      </c>
      <c r="BL324" t="e">
        <f ca="1">VLOOKUP($B324,基础扩展表!$E:$AG,MATCH(BL$2,基础扩展表!$E$1:$AG$1,0),FALSE)</f>
        <v>#N/A</v>
      </c>
      <c r="BM324" t="e">
        <f ca="1">VLOOKUP($B324,基础扩展表!$E:$AG,MATCH(BM$2,基础扩展表!$E$1:$AG$1,0),FALSE)</f>
        <v>#N/A</v>
      </c>
      <c r="BN324" t="e">
        <f ca="1">VLOOKUP($B324,基础扩展表!$E:$AG,MATCH(BN$2,基础扩展表!$E$1:$AG$1,0),FALSE)</f>
        <v>#N/A</v>
      </c>
      <c r="BO324" t="e">
        <f ca="1">VLOOKUP($B324,基础扩展表!$E:$AG,MATCH(BO$2,基础扩展表!$E$1:$AG$1,0),FALSE)</f>
        <v>#N/A</v>
      </c>
      <c r="BP324" t="e">
        <f ca="1">VLOOKUP($B324,基础扩展表!$E:$AG,MATCH(BP$2,基础扩展表!$E$1:$AG$1,0),FALSE)</f>
        <v>#N/A</v>
      </c>
      <c r="BR324" t="e">
        <f ca="1">VLOOKUP(C324,模型表!D:H,5,FALSE)</f>
        <v>#N/A</v>
      </c>
    </row>
    <row r="325" spans="2:70" x14ac:dyDescent="0.2">
      <c r="B325" t="str">
        <f t="array" aca="1" ref="B325" ca="1">INDEX(基础表!$Y:$Y,SMALL(IF(基础表!$Z:$Z=0,ROW(基础表!$Z:$Z),999),ROW(H319)))&amp;""</f>
        <v/>
      </c>
      <c r="C325" t="e">
        <f ca="1">VLOOKUP(VLOOKUP($B325,基础表!$E:$G,3,FALSE),模型表!$C:$D,2,FALSE)</f>
        <v>#N/A</v>
      </c>
      <c r="E325" t="e">
        <f ca="1">VLOOKUP($B325,基础表!$E:$G,3,FALSE)</f>
        <v>#N/A</v>
      </c>
      <c r="G325" t="e">
        <f ca="1">VLOOKUP($E325,模型表!$C:$G,5,FALSE)</f>
        <v>#N/A</v>
      </c>
      <c r="H325" t="e">
        <f ca="1">VLOOKUP($E325,模型表!$C:$F,4,FALSE)</f>
        <v>#N/A</v>
      </c>
      <c r="I325" t="e">
        <f ca="1">VLOOKUP($E325,模型表!$C:$J,8,FALSE)</f>
        <v>#N/A</v>
      </c>
      <c r="K325" t="str">
        <f t="shared" ca="1" si="50"/>
        <v/>
      </c>
      <c r="L325" t="str">
        <f t="shared" ca="1" si="51"/>
        <v/>
      </c>
      <c r="M325" t="str">
        <f t="shared" ca="1" si="52"/>
        <v/>
      </c>
      <c r="N325" t="str">
        <f t="shared" ca="1" si="53"/>
        <v/>
      </c>
      <c r="O325" t="str">
        <f t="shared" ca="1" si="59"/>
        <v/>
      </c>
      <c r="P325" t="str">
        <f t="shared" ca="1" si="54"/>
        <v/>
      </c>
      <c r="Q325" t="e">
        <f ca="1">VLOOKUP($E325,模型表!$C:$K,9,FALSE)</f>
        <v>#N/A</v>
      </c>
      <c r="S325" t="e">
        <f ca="1">IF(VLOOKUP($E325,模型表!$C:$L,6,FALSE)=0,"",VLOOKUP($E325,模型表!$C:$L,10,FALSE))</f>
        <v>#N/A</v>
      </c>
      <c r="U325" t="e">
        <f ca="1">VLOOKUP($E325,模型表!$C:$Q,11,FALSE)</f>
        <v>#N/A</v>
      </c>
      <c r="Y325" t="e">
        <f ca="1">IF(VLOOKUP($E325,模型表!$C:$N,12,FALSE)="Death",VLOOKUP($E325,模型表!$C:$Q,13,FALSE),"")</f>
        <v>#N/A</v>
      </c>
      <c r="Z325" t="str">
        <f ca="1">IF($B325="","",IF(VLOOKUP($E325,模型表!$C:$O,12,FALSE)="PBuff","["&amp;VLOOKUP($E325,模型表!$C:Q,13,FALSE)&amp;"]","[]"))</f>
        <v/>
      </c>
      <c r="AA325" t="e">
        <f ca="1">VLOOKUP($B325,基础扩展表!$E:$I,5,FALSE)</f>
        <v>#N/A</v>
      </c>
      <c r="AB325" t="e">
        <f ca="1">VLOOKUP($B325,基础扩展表!$E:$I,4,FALSE)</f>
        <v>#N/A</v>
      </c>
      <c r="AC325" t="e">
        <f ca="1">VLOOKUP($B325,基础表!$E:$T,16,FALSE)</f>
        <v>#N/A</v>
      </c>
      <c r="AD325" t="str">
        <f t="shared" ca="1" si="60"/>
        <v/>
      </c>
      <c r="AE325" t="str">
        <f t="shared" ca="1" si="55"/>
        <v/>
      </c>
      <c r="AF325" t="str">
        <f t="shared" ca="1" si="56"/>
        <v/>
      </c>
      <c r="AH325" t="e">
        <f ca="1">VLOOKUP($B325,基础表!$E:$R,14,FALSE)</f>
        <v>#N/A</v>
      </c>
      <c r="AI325" t="e">
        <f ca="1">VLOOKUP($B325,基础表!$E:$S,13,FALSE)</f>
        <v>#N/A</v>
      </c>
      <c r="AK325" t="e">
        <f ca="1">VLOOKUP($B325,基础表!$E:$H,4,FALSE)</f>
        <v>#N/A</v>
      </c>
      <c r="AN325" s="23" t="e">
        <f t="shared" ca="1" si="61"/>
        <v>#N/A</v>
      </c>
      <c r="AO325" s="23" t="str">
        <f t="shared" ca="1" si="57"/>
        <v/>
      </c>
      <c r="AP325" s="23" t="str">
        <f t="shared" ca="1" si="58"/>
        <v/>
      </c>
      <c r="AR325" t="e">
        <f ca="1">VLOOKUP($B325,基础表!$E:$J,4,FALSE)</f>
        <v>#N/A</v>
      </c>
      <c r="AS325" t="e">
        <f ca="1">VLOOKUP($B325,基础表!$E:$J,5,FALSE)</f>
        <v>#N/A</v>
      </c>
      <c r="AT325" t="e">
        <f ca="1">VLOOKUP($B325,基础表!$E:$J,6,FALSE)</f>
        <v>#N/A</v>
      </c>
      <c r="AU325" t="e">
        <f ca="1">VLOOKUP($B325,基础扩展表!$E:$AG,MATCH(AU$2,基础扩展表!$E$1:$AG$1,0),FALSE)</f>
        <v>#N/A</v>
      </c>
      <c r="AV325" t="e">
        <f ca="1">VLOOKUP($B325,基础扩展表!$E:$AG,MATCH(AV$2,基础扩展表!$E$1:$AG$1,0),FALSE)</f>
        <v>#N/A</v>
      </c>
      <c r="AW325" t="e">
        <f ca="1">VLOOKUP($B325,基础扩展表!$E:$AG,MATCH(AW$2,基础扩展表!$E$1:$AG$1,0),FALSE)</f>
        <v>#N/A</v>
      </c>
      <c r="AX325" t="e">
        <f ca="1">VLOOKUP($B325,基础扩展表!$E:$AG,MATCH(AX$2,基础扩展表!$E$1:$AG$1,0),FALSE)</f>
        <v>#N/A</v>
      </c>
      <c r="AY325" t="e">
        <f ca="1">VLOOKUP($B325,基础扩展表!$E:$AG,MATCH(AY$2,基础扩展表!$E$1:$AG$1,0),FALSE)</f>
        <v>#N/A</v>
      </c>
      <c r="AZ325" t="e">
        <f ca="1">VLOOKUP($B325,基础扩展表!$E:$AG,MATCH(AZ$2,基础扩展表!$E$1:$AG$1,0),FALSE)</f>
        <v>#N/A</v>
      </c>
      <c r="BA325" t="e">
        <f ca="1">VLOOKUP($B325,基础扩展表!$E:$AG,MATCH(BA$2,基础扩展表!$E$1:$AG$1,0),FALSE)</f>
        <v>#N/A</v>
      </c>
      <c r="BB325" t="e">
        <f ca="1">VLOOKUP($B325,基础扩展表!$E:$AG,MATCH(BB$2,基础扩展表!$E$1:$AG$1,0),FALSE)</f>
        <v>#N/A</v>
      </c>
      <c r="BC325" t="e">
        <f ca="1">VLOOKUP($B325,基础扩展表!$E:$AG,MATCH(BC$2,基础扩展表!$E$1:$AG$1,0),FALSE)</f>
        <v>#N/A</v>
      </c>
      <c r="BD325" t="e">
        <f ca="1">VLOOKUP($B325,基础扩展表!$E:$AG,MATCH(BD$2,基础扩展表!$E$1:$AG$1,0),FALSE)</f>
        <v>#N/A</v>
      </c>
      <c r="BE325" t="e">
        <f ca="1">VLOOKUP($B325,基础扩展表!$E:$AG,MATCH(BE$2,基础扩展表!$E$1:$AG$1,0),FALSE)</f>
        <v>#N/A</v>
      </c>
      <c r="BF325" t="e">
        <f ca="1">VLOOKUP($B325,基础扩展表!$E:$AG,MATCH(BF$2,基础扩展表!$E$1:$AG$1,0),FALSE)</f>
        <v>#N/A</v>
      </c>
      <c r="BG325" t="e">
        <f ca="1">VLOOKUP($B325,基础扩展表!$E:$AG,MATCH(BG$2,基础扩展表!$E$1:$AG$1,0),FALSE)</f>
        <v>#N/A</v>
      </c>
      <c r="BH325" t="e">
        <f ca="1">VLOOKUP($B325,基础扩展表!$E:$AG,MATCH(BH$2,基础扩展表!$E$1:$AG$1,0),FALSE)</f>
        <v>#N/A</v>
      </c>
      <c r="BI325" t="e">
        <f ca="1">VLOOKUP($B325,基础扩展表!$E:$AG,MATCH(BI$2,基础扩展表!$E$1:$AG$1,0),FALSE)</f>
        <v>#N/A</v>
      </c>
      <c r="BJ325" t="e">
        <f ca="1">VLOOKUP($B325,基础扩展表!$E:$AG,MATCH(BJ$2,基础扩展表!$E$1:$AG$1,0),FALSE)</f>
        <v>#N/A</v>
      </c>
      <c r="BK325" t="e">
        <f ca="1">VLOOKUP($B325,基础扩展表!$E:$AG,MATCH(BK$2,基础扩展表!$E$1:$AG$1,0),FALSE)</f>
        <v>#N/A</v>
      </c>
      <c r="BL325" t="e">
        <f ca="1">VLOOKUP($B325,基础扩展表!$E:$AG,MATCH(BL$2,基础扩展表!$E$1:$AG$1,0),FALSE)</f>
        <v>#N/A</v>
      </c>
      <c r="BM325" t="e">
        <f ca="1">VLOOKUP($B325,基础扩展表!$E:$AG,MATCH(BM$2,基础扩展表!$E$1:$AG$1,0),FALSE)</f>
        <v>#N/A</v>
      </c>
      <c r="BN325" t="e">
        <f ca="1">VLOOKUP($B325,基础扩展表!$E:$AG,MATCH(BN$2,基础扩展表!$E$1:$AG$1,0),FALSE)</f>
        <v>#N/A</v>
      </c>
      <c r="BO325" t="e">
        <f ca="1">VLOOKUP($B325,基础扩展表!$E:$AG,MATCH(BO$2,基础扩展表!$E$1:$AG$1,0),FALSE)</f>
        <v>#N/A</v>
      </c>
      <c r="BP325" t="e">
        <f ca="1">VLOOKUP($B325,基础扩展表!$E:$AG,MATCH(BP$2,基础扩展表!$E$1:$AG$1,0),FALSE)</f>
        <v>#N/A</v>
      </c>
      <c r="BR325" t="e">
        <f ca="1">VLOOKUP(C325,模型表!D:H,5,FALSE)</f>
        <v>#N/A</v>
      </c>
    </row>
    <row r="326" spans="2:70" x14ac:dyDescent="0.2">
      <c r="B326" t="str">
        <f t="array" aca="1" ref="B326" ca="1">INDEX(基础表!$Y:$Y,SMALL(IF(基础表!$Z:$Z=0,ROW(基础表!$Z:$Z),999),ROW(H320)))&amp;""</f>
        <v/>
      </c>
      <c r="C326" t="e">
        <f ca="1">VLOOKUP(VLOOKUP($B326,基础表!$E:$G,3,FALSE),模型表!$C:$D,2,FALSE)</f>
        <v>#N/A</v>
      </c>
      <c r="E326" t="e">
        <f ca="1">VLOOKUP($B326,基础表!$E:$G,3,FALSE)</f>
        <v>#N/A</v>
      </c>
      <c r="G326" t="e">
        <f ca="1">VLOOKUP($E326,模型表!$C:$G,5,FALSE)</f>
        <v>#N/A</v>
      </c>
      <c r="H326" t="e">
        <f ca="1">VLOOKUP($E326,模型表!$C:$F,4,FALSE)</f>
        <v>#N/A</v>
      </c>
      <c r="I326" t="e">
        <f ca="1">VLOOKUP($E326,模型表!$C:$J,8,FALSE)</f>
        <v>#N/A</v>
      </c>
      <c r="K326" t="str">
        <f t="shared" ca="1" si="50"/>
        <v/>
      </c>
      <c r="L326" t="str">
        <f t="shared" ca="1" si="51"/>
        <v/>
      </c>
      <c r="M326" t="str">
        <f t="shared" ca="1" si="52"/>
        <v/>
      </c>
      <c r="N326" t="str">
        <f t="shared" ca="1" si="53"/>
        <v/>
      </c>
      <c r="O326" t="str">
        <f t="shared" ca="1" si="59"/>
        <v/>
      </c>
      <c r="P326" t="str">
        <f t="shared" ca="1" si="54"/>
        <v/>
      </c>
      <c r="Q326" t="e">
        <f ca="1">VLOOKUP($E326,模型表!$C:$K,9,FALSE)</f>
        <v>#N/A</v>
      </c>
      <c r="S326" t="e">
        <f ca="1">IF(VLOOKUP($E326,模型表!$C:$L,6,FALSE)=0,"",VLOOKUP($E326,模型表!$C:$L,10,FALSE))</f>
        <v>#N/A</v>
      </c>
      <c r="U326" t="e">
        <f ca="1">VLOOKUP($E326,模型表!$C:$Q,11,FALSE)</f>
        <v>#N/A</v>
      </c>
      <c r="Y326" t="e">
        <f ca="1">IF(VLOOKUP($E326,模型表!$C:$N,12,FALSE)="Death",VLOOKUP($E326,模型表!$C:$Q,13,FALSE),"")</f>
        <v>#N/A</v>
      </c>
      <c r="Z326" t="str">
        <f ca="1">IF($B326="","",IF(VLOOKUP($E326,模型表!$C:$O,12,FALSE)="PBuff","["&amp;VLOOKUP($E326,模型表!$C:Q,13,FALSE)&amp;"]","[]"))</f>
        <v/>
      </c>
      <c r="AA326" t="e">
        <f ca="1">VLOOKUP($B326,基础扩展表!$E:$I,5,FALSE)</f>
        <v>#N/A</v>
      </c>
      <c r="AB326" t="e">
        <f ca="1">VLOOKUP($B326,基础扩展表!$E:$I,4,FALSE)</f>
        <v>#N/A</v>
      </c>
      <c r="AC326" t="e">
        <f ca="1">VLOOKUP($B326,基础表!$E:$T,16,FALSE)</f>
        <v>#N/A</v>
      </c>
      <c r="AD326" t="str">
        <f t="shared" ca="1" si="60"/>
        <v/>
      </c>
      <c r="AE326" t="str">
        <f t="shared" ca="1" si="55"/>
        <v/>
      </c>
      <c r="AF326" t="str">
        <f t="shared" ca="1" si="56"/>
        <v/>
      </c>
      <c r="AH326" t="e">
        <f ca="1">VLOOKUP($B326,基础表!$E:$R,14,FALSE)</f>
        <v>#N/A</v>
      </c>
      <c r="AI326" t="e">
        <f ca="1">VLOOKUP($B326,基础表!$E:$S,13,FALSE)</f>
        <v>#N/A</v>
      </c>
      <c r="AK326" t="e">
        <f ca="1">VLOOKUP($B326,基础表!$E:$H,4,FALSE)</f>
        <v>#N/A</v>
      </c>
      <c r="AN326" s="23" t="e">
        <f t="shared" ca="1" si="61"/>
        <v>#N/A</v>
      </c>
      <c r="AO326" s="23" t="str">
        <f t="shared" ca="1" si="57"/>
        <v/>
      </c>
      <c r="AP326" s="23" t="str">
        <f t="shared" ca="1" si="58"/>
        <v/>
      </c>
      <c r="AR326" t="e">
        <f ca="1">VLOOKUP($B326,基础表!$E:$J,4,FALSE)</f>
        <v>#N/A</v>
      </c>
      <c r="AS326" t="e">
        <f ca="1">VLOOKUP($B326,基础表!$E:$J,5,FALSE)</f>
        <v>#N/A</v>
      </c>
      <c r="AT326" t="e">
        <f ca="1">VLOOKUP($B326,基础表!$E:$J,6,FALSE)</f>
        <v>#N/A</v>
      </c>
      <c r="AU326" t="e">
        <f ca="1">VLOOKUP($B326,基础扩展表!$E:$AG,MATCH(AU$2,基础扩展表!$E$1:$AG$1,0),FALSE)</f>
        <v>#N/A</v>
      </c>
      <c r="AV326" t="e">
        <f ca="1">VLOOKUP($B326,基础扩展表!$E:$AG,MATCH(AV$2,基础扩展表!$E$1:$AG$1,0),FALSE)</f>
        <v>#N/A</v>
      </c>
      <c r="AW326" t="e">
        <f ca="1">VLOOKUP($B326,基础扩展表!$E:$AG,MATCH(AW$2,基础扩展表!$E$1:$AG$1,0),FALSE)</f>
        <v>#N/A</v>
      </c>
      <c r="AX326" t="e">
        <f ca="1">VLOOKUP($B326,基础扩展表!$E:$AG,MATCH(AX$2,基础扩展表!$E$1:$AG$1,0),FALSE)</f>
        <v>#N/A</v>
      </c>
      <c r="AY326" t="e">
        <f ca="1">VLOOKUP($B326,基础扩展表!$E:$AG,MATCH(AY$2,基础扩展表!$E$1:$AG$1,0),FALSE)</f>
        <v>#N/A</v>
      </c>
      <c r="AZ326" t="e">
        <f ca="1">VLOOKUP($B326,基础扩展表!$E:$AG,MATCH(AZ$2,基础扩展表!$E$1:$AG$1,0),FALSE)</f>
        <v>#N/A</v>
      </c>
      <c r="BA326" t="e">
        <f ca="1">VLOOKUP($B326,基础扩展表!$E:$AG,MATCH(BA$2,基础扩展表!$E$1:$AG$1,0),FALSE)</f>
        <v>#N/A</v>
      </c>
      <c r="BB326" t="e">
        <f ca="1">VLOOKUP($B326,基础扩展表!$E:$AG,MATCH(BB$2,基础扩展表!$E$1:$AG$1,0),FALSE)</f>
        <v>#N/A</v>
      </c>
      <c r="BC326" t="e">
        <f ca="1">VLOOKUP($B326,基础扩展表!$E:$AG,MATCH(BC$2,基础扩展表!$E$1:$AG$1,0),FALSE)</f>
        <v>#N/A</v>
      </c>
      <c r="BD326" t="e">
        <f ca="1">VLOOKUP($B326,基础扩展表!$E:$AG,MATCH(BD$2,基础扩展表!$E$1:$AG$1,0),FALSE)</f>
        <v>#N/A</v>
      </c>
      <c r="BE326" t="e">
        <f ca="1">VLOOKUP($B326,基础扩展表!$E:$AG,MATCH(BE$2,基础扩展表!$E$1:$AG$1,0),FALSE)</f>
        <v>#N/A</v>
      </c>
      <c r="BF326" t="e">
        <f ca="1">VLOOKUP($B326,基础扩展表!$E:$AG,MATCH(BF$2,基础扩展表!$E$1:$AG$1,0),FALSE)</f>
        <v>#N/A</v>
      </c>
      <c r="BG326" t="e">
        <f ca="1">VLOOKUP($B326,基础扩展表!$E:$AG,MATCH(BG$2,基础扩展表!$E$1:$AG$1,0),FALSE)</f>
        <v>#N/A</v>
      </c>
      <c r="BH326" t="e">
        <f ca="1">VLOOKUP($B326,基础扩展表!$E:$AG,MATCH(BH$2,基础扩展表!$E$1:$AG$1,0),FALSE)</f>
        <v>#N/A</v>
      </c>
      <c r="BI326" t="e">
        <f ca="1">VLOOKUP($B326,基础扩展表!$E:$AG,MATCH(BI$2,基础扩展表!$E$1:$AG$1,0),FALSE)</f>
        <v>#N/A</v>
      </c>
      <c r="BJ326" t="e">
        <f ca="1">VLOOKUP($B326,基础扩展表!$E:$AG,MATCH(BJ$2,基础扩展表!$E$1:$AG$1,0),FALSE)</f>
        <v>#N/A</v>
      </c>
      <c r="BK326" t="e">
        <f ca="1">VLOOKUP($B326,基础扩展表!$E:$AG,MATCH(BK$2,基础扩展表!$E$1:$AG$1,0),FALSE)</f>
        <v>#N/A</v>
      </c>
      <c r="BL326" t="e">
        <f ca="1">VLOOKUP($B326,基础扩展表!$E:$AG,MATCH(BL$2,基础扩展表!$E$1:$AG$1,0),FALSE)</f>
        <v>#N/A</v>
      </c>
      <c r="BM326" t="e">
        <f ca="1">VLOOKUP($B326,基础扩展表!$E:$AG,MATCH(BM$2,基础扩展表!$E$1:$AG$1,0),FALSE)</f>
        <v>#N/A</v>
      </c>
      <c r="BN326" t="e">
        <f ca="1">VLOOKUP($B326,基础扩展表!$E:$AG,MATCH(BN$2,基础扩展表!$E$1:$AG$1,0),FALSE)</f>
        <v>#N/A</v>
      </c>
      <c r="BO326" t="e">
        <f ca="1">VLOOKUP($B326,基础扩展表!$E:$AG,MATCH(BO$2,基础扩展表!$E$1:$AG$1,0),FALSE)</f>
        <v>#N/A</v>
      </c>
      <c r="BP326" t="e">
        <f ca="1">VLOOKUP($B326,基础扩展表!$E:$AG,MATCH(BP$2,基础扩展表!$E$1:$AG$1,0),FALSE)</f>
        <v>#N/A</v>
      </c>
      <c r="BR326" t="e">
        <f ca="1">VLOOKUP(C326,模型表!D:H,5,FALSE)</f>
        <v>#N/A</v>
      </c>
    </row>
    <row r="327" spans="2:70" x14ac:dyDescent="0.2">
      <c r="B327" t="str">
        <f t="array" aca="1" ref="B327" ca="1">INDEX(基础表!$Y:$Y,SMALL(IF(基础表!$Z:$Z=0,ROW(基础表!$Z:$Z),999),ROW(H321)))&amp;""</f>
        <v/>
      </c>
      <c r="C327" t="e">
        <f ca="1">VLOOKUP(VLOOKUP($B327,基础表!$E:$G,3,FALSE),模型表!$C:$D,2,FALSE)</f>
        <v>#N/A</v>
      </c>
      <c r="E327" t="e">
        <f ca="1">VLOOKUP($B327,基础表!$E:$G,3,FALSE)</f>
        <v>#N/A</v>
      </c>
      <c r="G327" t="e">
        <f ca="1">VLOOKUP($E327,模型表!$C:$G,5,FALSE)</f>
        <v>#N/A</v>
      </c>
      <c r="H327" t="e">
        <f ca="1">VLOOKUP($E327,模型表!$C:$F,4,FALSE)</f>
        <v>#N/A</v>
      </c>
      <c r="I327" t="e">
        <f ca="1">VLOOKUP($E327,模型表!$C:$J,8,FALSE)</f>
        <v>#N/A</v>
      </c>
      <c r="K327" t="str">
        <f t="shared" ref="K327:K390" ca="1" si="62">IF($B327="","",3)</f>
        <v/>
      </c>
      <c r="L327" t="str">
        <f t="shared" ref="L327:L390" ca="1" si="63">IF($B327="","",1)</f>
        <v/>
      </c>
      <c r="M327" t="str">
        <f t="shared" ref="M327:M390" ca="1" si="64">IF($B327="","","[EARTH]")</f>
        <v/>
      </c>
      <c r="N327" t="str">
        <f t="shared" ref="N327:N390" ca="1" si="65">IF($B327="","","NORMAL")</f>
        <v/>
      </c>
      <c r="O327" t="str">
        <f t="shared" ca="1" si="59"/>
        <v/>
      </c>
      <c r="P327" t="str">
        <f t="shared" ref="P327:P390" ca="1" si="66">IF($B327="","","AI_"&amp;$B327)</f>
        <v/>
      </c>
      <c r="Q327" t="e">
        <f ca="1">VLOOKUP($E327,模型表!$C:$K,9,FALSE)</f>
        <v>#N/A</v>
      </c>
      <c r="S327" t="e">
        <f ca="1">IF(VLOOKUP($E327,模型表!$C:$L,6,FALSE)=0,"",VLOOKUP($E327,模型表!$C:$L,10,FALSE))</f>
        <v>#N/A</v>
      </c>
      <c r="U327" t="e">
        <f ca="1">VLOOKUP($E327,模型表!$C:$Q,11,FALSE)</f>
        <v>#N/A</v>
      </c>
      <c r="Y327" t="e">
        <f ca="1">IF(VLOOKUP($E327,模型表!$C:$N,12,FALSE)="Death",VLOOKUP($E327,模型表!$C:$Q,13,FALSE),"")</f>
        <v>#N/A</v>
      </c>
      <c r="Z327" t="str">
        <f ca="1">IF($B327="","",IF(VLOOKUP($E327,模型表!$C:$O,12,FALSE)="PBuff","["&amp;VLOOKUP($E327,模型表!$C:Q,13,FALSE)&amp;"]","[]"))</f>
        <v/>
      </c>
      <c r="AA327" t="e">
        <f ca="1">VLOOKUP($B327,基础扩展表!$E:$I,5,FALSE)</f>
        <v>#N/A</v>
      </c>
      <c r="AB327" t="e">
        <f ca="1">VLOOKUP($B327,基础扩展表!$E:$I,4,FALSE)</f>
        <v>#N/A</v>
      </c>
      <c r="AC327" t="e">
        <f ca="1">VLOOKUP($B327,基础表!$E:$T,16,FALSE)</f>
        <v>#N/A</v>
      </c>
      <c r="AD327" t="str">
        <f t="shared" ca="1" si="60"/>
        <v/>
      </c>
      <c r="AE327" t="str">
        <f t="shared" ref="AE327:AE390" ca="1" si="67">IF($B327="","",1)</f>
        <v/>
      </c>
      <c r="AF327" t="str">
        <f t="shared" ref="AF327:AF390" ca="1" si="68">IF($B327="","","[]")</f>
        <v/>
      </c>
      <c r="AH327" t="e">
        <f ca="1">VLOOKUP($B327,基础表!$E:$R,14,FALSE)</f>
        <v>#N/A</v>
      </c>
      <c r="AI327" t="e">
        <f ca="1">VLOOKUP($B327,基础表!$E:$S,13,FALSE)</f>
        <v>#N/A</v>
      </c>
      <c r="AK327" t="e">
        <f ca="1">VLOOKUP($B327,基础表!$E:$H,4,FALSE)</f>
        <v>#N/A</v>
      </c>
      <c r="AN327" s="23" t="e">
        <f t="shared" ca="1" si="61"/>
        <v>#N/A</v>
      </c>
      <c r="AO327" s="23" t="str">
        <f t="shared" ref="AO327:AO390" ca="1" si="69">IF($B327="","",0)</f>
        <v/>
      </c>
      <c r="AP327" s="23" t="str">
        <f t="shared" ref="AP327:AP390" ca="1" si="70">IF($B327="","","[1]")</f>
        <v/>
      </c>
      <c r="AR327" t="e">
        <f ca="1">VLOOKUP($B327,基础表!$E:$J,4,FALSE)</f>
        <v>#N/A</v>
      </c>
      <c r="AS327" t="e">
        <f ca="1">VLOOKUP($B327,基础表!$E:$J,5,FALSE)</f>
        <v>#N/A</v>
      </c>
      <c r="AT327" t="e">
        <f ca="1">VLOOKUP($B327,基础表!$E:$J,6,FALSE)</f>
        <v>#N/A</v>
      </c>
      <c r="AU327" t="e">
        <f ca="1">VLOOKUP($B327,基础扩展表!$E:$AG,MATCH(AU$2,基础扩展表!$E$1:$AG$1,0),FALSE)</f>
        <v>#N/A</v>
      </c>
      <c r="AV327" t="e">
        <f ca="1">VLOOKUP($B327,基础扩展表!$E:$AG,MATCH(AV$2,基础扩展表!$E$1:$AG$1,0),FALSE)</f>
        <v>#N/A</v>
      </c>
      <c r="AW327" t="e">
        <f ca="1">VLOOKUP($B327,基础扩展表!$E:$AG,MATCH(AW$2,基础扩展表!$E$1:$AG$1,0),FALSE)</f>
        <v>#N/A</v>
      </c>
      <c r="AX327" t="e">
        <f ca="1">VLOOKUP($B327,基础扩展表!$E:$AG,MATCH(AX$2,基础扩展表!$E$1:$AG$1,0),FALSE)</f>
        <v>#N/A</v>
      </c>
      <c r="AY327" t="e">
        <f ca="1">VLOOKUP($B327,基础扩展表!$E:$AG,MATCH(AY$2,基础扩展表!$E$1:$AG$1,0),FALSE)</f>
        <v>#N/A</v>
      </c>
      <c r="AZ327" t="e">
        <f ca="1">VLOOKUP($B327,基础扩展表!$E:$AG,MATCH(AZ$2,基础扩展表!$E$1:$AG$1,0),FALSE)</f>
        <v>#N/A</v>
      </c>
      <c r="BA327" t="e">
        <f ca="1">VLOOKUP($B327,基础扩展表!$E:$AG,MATCH(BA$2,基础扩展表!$E$1:$AG$1,0),FALSE)</f>
        <v>#N/A</v>
      </c>
      <c r="BB327" t="e">
        <f ca="1">VLOOKUP($B327,基础扩展表!$E:$AG,MATCH(BB$2,基础扩展表!$E$1:$AG$1,0),FALSE)</f>
        <v>#N/A</v>
      </c>
      <c r="BC327" t="e">
        <f ca="1">VLOOKUP($B327,基础扩展表!$E:$AG,MATCH(BC$2,基础扩展表!$E$1:$AG$1,0),FALSE)</f>
        <v>#N/A</v>
      </c>
      <c r="BD327" t="e">
        <f ca="1">VLOOKUP($B327,基础扩展表!$E:$AG,MATCH(BD$2,基础扩展表!$E$1:$AG$1,0),FALSE)</f>
        <v>#N/A</v>
      </c>
      <c r="BE327" t="e">
        <f ca="1">VLOOKUP($B327,基础扩展表!$E:$AG,MATCH(BE$2,基础扩展表!$E$1:$AG$1,0),FALSE)</f>
        <v>#N/A</v>
      </c>
      <c r="BF327" t="e">
        <f ca="1">VLOOKUP($B327,基础扩展表!$E:$AG,MATCH(BF$2,基础扩展表!$E$1:$AG$1,0),FALSE)</f>
        <v>#N/A</v>
      </c>
      <c r="BG327" t="e">
        <f ca="1">VLOOKUP($B327,基础扩展表!$E:$AG,MATCH(BG$2,基础扩展表!$E$1:$AG$1,0),FALSE)</f>
        <v>#N/A</v>
      </c>
      <c r="BH327" t="e">
        <f ca="1">VLOOKUP($B327,基础扩展表!$E:$AG,MATCH(BH$2,基础扩展表!$E$1:$AG$1,0),FALSE)</f>
        <v>#N/A</v>
      </c>
      <c r="BI327" t="e">
        <f ca="1">VLOOKUP($B327,基础扩展表!$E:$AG,MATCH(BI$2,基础扩展表!$E$1:$AG$1,0),FALSE)</f>
        <v>#N/A</v>
      </c>
      <c r="BJ327" t="e">
        <f ca="1">VLOOKUP($B327,基础扩展表!$E:$AG,MATCH(BJ$2,基础扩展表!$E$1:$AG$1,0),FALSE)</f>
        <v>#N/A</v>
      </c>
      <c r="BK327" t="e">
        <f ca="1">VLOOKUP($B327,基础扩展表!$E:$AG,MATCH(BK$2,基础扩展表!$E$1:$AG$1,0),FALSE)</f>
        <v>#N/A</v>
      </c>
      <c r="BL327" t="e">
        <f ca="1">VLOOKUP($B327,基础扩展表!$E:$AG,MATCH(BL$2,基础扩展表!$E$1:$AG$1,0),FALSE)</f>
        <v>#N/A</v>
      </c>
      <c r="BM327" t="e">
        <f ca="1">VLOOKUP($B327,基础扩展表!$E:$AG,MATCH(BM$2,基础扩展表!$E$1:$AG$1,0),FALSE)</f>
        <v>#N/A</v>
      </c>
      <c r="BN327" t="e">
        <f ca="1">VLOOKUP($B327,基础扩展表!$E:$AG,MATCH(BN$2,基础扩展表!$E$1:$AG$1,0),FALSE)</f>
        <v>#N/A</v>
      </c>
      <c r="BO327" t="e">
        <f ca="1">VLOOKUP($B327,基础扩展表!$E:$AG,MATCH(BO$2,基础扩展表!$E$1:$AG$1,0),FALSE)</f>
        <v>#N/A</v>
      </c>
      <c r="BP327" t="e">
        <f ca="1">VLOOKUP($B327,基础扩展表!$E:$AG,MATCH(BP$2,基础扩展表!$E$1:$AG$1,0),FALSE)</f>
        <v>#N/A</v>
      </c>
      <c r="BR327" t="e">
        <f ca="1">VLOOKUP(C327,模型表!D:H,5,FALSE)</f>
        <v>#N/A</v>
      </c>
    </row>
    <row r="328" spans="2:70" x14ac:dyDescent="0.2">
      <c r="B328" t="str">
        <f t="array" aca="1" ref="B328" ca="1">INDEX(基础表!$Y:$Y,SMALL(IF(基础表!$Z:$Z=0,ROW(基础表!$Z:$Z),999),ROW(H322)))&amp;""</f>
        <v/>
      </c>
      <c r="C328" t="e">
        <f ca="1">VLOOKUP(VLOOKUP($B328,基础表!$E:$G,3,FALSE),模型表!$C:$D,2,FALSE)</f>
        <v>#N/A</v>
      </c>
      <c r="E328" t="e">
        <f ca="1">VLOOKUP($B328,基础表!$E:$G,3,FALSE)</f>
        <v>#N/A</v>
      </c>
      <c r="G328" t="e">
        <f ca="1">VLOOKUP($E328,模型表!$C:$G,5,FALSE)</f>
        <v>#N/A</v>
      </c>
      <c r="H328" t="e">
        <f ca="1">VLOOKUP($E328,模型表!$C:$F,4,FALSE)</f>
        <v>#N/A</v>
      </c>
      <c r="I328" t="e">
        <f ca="1">VLOOKUP($E328,模型表!$C:$J,8,FALSE)</f>
        <v>#N/A</v>
      </c>
      <c r="K328" t="str">
        <f t="shared" ca="1" si="62"/>
        <v/>
      </c>
      <c r="L328" t="str">
        <f t="shared" ca="1" si="63"/>
        <v/>
      </c>
      <c r="M328" t="str">
        <f t="shared" ca="1" si="64"/>
        <v/>
      </c>
      <c r="N328" t="str">
        <f t="shared" ca="1" si="65"/>
        <v/>
      </c>
      <c r="O328" t="str">
        <f t="shared" ref="O328:O391" ca="1" si="71">IF($B328="","",0)</f>
        <v/>
      </c>
      <c r="P328" t="str">
        <f t="shared" ca="1" si="66"/>
        <v/>
      </c>
      <c r="Q328" t="e">
        <f ca="1">VLOOKUP($E328,模型表!$C:$K,9,FALSE)</f>
        <v>#N/A</v>
      </c>
      <c r="S328" t="e">
        <f ca="1">IF(VLOOKUP($E328,模型表!$C:$L,6,FALSE)=0,"",VLOOKUP($E328,模型表!$C:$L,10,FALSE))</f>
        <v>#N/A</v>
      </c>
      <c r="U328" t="e">
        <f ca="1">VLOOKUP($E328,模型表!$C:$Q,11,FALSE)</f>
        <v>#N/A</v>
      </c>
      <c r="Y328" t="e">
        <f ca="1">IF(VLOOKUP($E328,模型表!$C:$N,12,FALSE)="Death",VLOOKUP($E328,模型表!$C:$Q,13,FALSE),"")</f>
        <v>#N/A</v>
      </c>
      <c r="Z328" t="str">
        <f ca="1">IF($B328="","",IF(VLOOKUP($E328,模型表!$C:$O,12,FALSE)="PBuff","["&amp;VLOOKUP($E328,模型表!$C:Q,13,FALSE)&amp;"]","[]"))</f>
        <v/>
      </c>
      <c r="AA328" t="e">
        <f ca="1">VLOOKUP($B328,基础扩展表!$E:$I,5,FALSE)</f>
        <v>#N/A</v>
      </c>
      <c r="AB328" t="e">
        <f ca="1">VLOOKUP($B328,基础扩展表!$E:$I,4,FALSE)</f>
        <v>#N/A</v>
      </c>
      <c r="AC328" t="e">
        <f ca="1">VLOOKUP($B328,基础表!$E:$T,16,FALSE)</f>
        <v>#N/A</v>
      </c>
      <c r="AD328" t="str">
        <f t="shared" ca="1" si="60"/>
        <v/>
      </c>
      <c r="AE328" t="str">
        <f t="shared" ca="1" si="67"/>
        <v/>
      </c>
      <c r="AF328" t="str">
        <f t="shared" ca="1" si="68"/>
        <v/>
      </c>
      <c r="AH328" t="e">
        <f ca="1">VLOOKUP($B328,基础表!$E:$R,14,FALSE)</f>
        <v>#N/A</v>
      </c>
      <c r="AI328" t="e">
        <f ca="1">VLOOKUP($B328,基础表!$E:$S,13,FALSE)</f>
        <v>#N/A</v>
      </c>
      <c r="AK328" t="e">
        <f ca="1">VLOOKUP($B328,基础表!$E:$H,4,FALSE)</f>
        <v>#N/A</v>
      </c>
      <c r="AN328" s="23" t="e">
        <f t="shared" ca="1" si="61"/>
        <v>#N/A</v>
      </c>
      <c r="AO328" s="23" t="str">
        <f t="shared" ca="1" si="69"/>
        <v/>
      </c>
      <c r="AP328" s="23" t="str">
        <f t="shared" ca="1" si="70"/>
        <v/>
      </c>
      <c r="AR328" t="e">
        <f ca="1">VLOOKUP($B328,基础表!$E:$J,4,FALSE)</f>
        <v>#N/A</v>
      </c>
      <c r="AS328" t="e">
        <f ca="1">VLOOKUP($B328,基础表!$E:$J,5,FALSE)</f>
        <v>#N/A</v>
      </c>
      <c r="AT328" t="e">
        <f ca="1">VLOOKUP($B328,基础表!$E:$J,6,FALSE)</f>
        <v>#N/A</v>
      </c>
      <c r="AU328" t="e">
        <f ca="1">VLOOKUP($B328,基础扩展表!$E:$AG,MATCH(AU$2,基础扩展表!$E$1:$AG$1,0),FALSE)</f>
        <v>#N/A</v>
      </c>
      <c r="AV328" t="e">
        <f ca="1">VLOOKUP($B328,基础扩展表!$E:$AG,MATCH(AV$2,基础扩展表!$E$1:$AG$1,0),FALSE)</f>
        <v>#N/A</v>
      </c>
      <c r="AW328" t="e">
        <f ca="1">VLOOKUP($B328,基础扩展表!$E:$AG,MATCH(AW$2,基础扩展表!$E$1:$AG$1,0),FALSE)</f>
        <v>#N/A</v>
      </c>
      <c r="AX328" t="e">
        <f ca="1">VLOOKUP($B328,基础扩展表!$E:$AG,MATCH(AX$2,基础扩展表!$E$1:$AG$1,0),FALSE)</f>
        <v>#N/A</v>
      </c>
      <c r="AY328" t="e">
        <f ca="1">VLOOKUP($B328,基础扩展表!$E:$AG,MATCH(AY$2,基础扩展表!$E$1:$AG$1,0),FALSE)</f>
        <v>#N/A</v>
      </c>
      <c r="AZ328" t="e">
        <f ca="1">VLOOKUP($B328,基础扩展表!$E:$AG,MATCH(AZ$2,基础扩展表!$E$1:$AG$1,0),FALSE)</f>
        <v>#N/A</v>
      </c>
      <c r="BA328" t="e">
        <f ca="1">VLOOKUP($B328,基础扩展表!$E:$AG,MATCH(BA$2,基础扩展表!$E$1:$AG$1,0),FALSE)</f>
        <v>#N/A</v>
      </c>
      <c r="BB328" t="e">
        <f ca="1">VLOOKUP($B328,基础扩展表!$E:$AG,MATCH(BB$2,基础扩展表!$E$1:$AG$1,0),FALSE)</f>
        <v>#N/A</v>
      </c>
      <c r="BC328" t="e">
        <f ca="1">VLOOKUP($B328,基础扩展表!$E:$AG,MATCH(BC$2,基础扩展表!$E$1:$AG$1,0),FALSE)</f>
        <v>#N/A</v>
      </c>
      <c r="BD328" t="e">
        <f ca="1">VLOOKUP($B328,基础扩展表!$E:$AG,MATCH(BD$2,基础扩展表!$E$1:$AG$1,0),FALSE)</f>
        <v>#N/A</v>
      </c>
      <c r="BE328" t="e">
        <f ca="1">VLOOKUP($B328,基础扩展表!$E:$AG,MATCH(BE$2,基础扩展表!$E$1:$AG$1,0),FALSE)</f>
        <v>#N/A</v>
      </c>
      <c r="BF328" t="e">
        <f ca="1">VLOOKUP($B328,基础扩展表!$E:$AG,MATCH(BF$2,基础扩展表!$E$1:$AG$1,0),FALSE)</f>
        <v>#N/A</v>
      </c>
      <c r="BG328" t="e">
        <f ca="1">VLOOKUP($B328,基础扩展表!$E:$AG,MATCH(BG$2,基础扩展表!$E$1:$AG$1,0),FALSE)</f>
        <v>#N/A</v>
      </c>
      <c r="BH328" t="e">
        <f ca="1">VLOOKUP($B328,基础扩展表!$E:$AG,MATCH(BH$2,基础扩展表!$E$1:$AG$1,0),FALSE)</f>
        <v>#N/A</v>
      </c>
      <c r="BI328" t="e">
        <f ca="1">VLOOKUP($B328,基础扩展表!$E:$AG,MATCH(BI$2,基础扩展表!$E$1:$AG$1,0),FALSE)</f>
        <v>#N/A</v>
      </c>
      <c r="BJ328" t="e">
        <f ca="1">VLOOKUP($B328,基础扩展表!$E:$AG,MATCH(BJ$2,基础扩展表!$E$1:$AG$1,0),FALSE)</f>
        <v>#N/A</v>
      </c>
      <c r="BK328" t="e">
        <f ca="1">VLOOKUP($B328,基础扩展表!$E:$AG,MATCH(BK$2,基础扩展表!$E$1:$AG$1,0),FALSE)</f>
        <v>#N/A</v>
      </c>
      <c r="BL328" t="e">
        <f ca="1">VLOOKUP($B328,基础扩展表!$E:$AG,MATCH(BL$2,基础扩展表!$E$1:$AG$1,0),FALSE)</f>
        <v>#N/A</v>
      </c>
      <c r="BM328" t="e">
        <f ca="1">VLOOKUP($B328,基础扩展表!$E:$AG,MATCH(BM$2,基础扩展表!$E$1:$AG$1,0),FALSE)</f>
        <v>#N/A</v>
      </c>
      <c r="BN328" t="e">
        <f ca="1">VLOOKUP($B328,基础扩展表!$E:$AG,MATCH(BN$2,基础扩展表!$E$1:$AG$1,0),FALSE)</f>
        <v>#N/A</v>
      </c>
      <c r="BO328" t="e">
        <f ca="1">VLOOKUP($B328,基础扩展表!$E:$AG,MATCH(BO$2,基础扩展表!$E$1:$AG$1,0),FALSE)</f>
        <v>#N/A</v>
      </c>
      <c r="BP328" t="e">
        <f ca="1">VLOOKUP($B328,基础扩展表!$E:$AG,MATCH(BP$2,基础扩展表!$E$1:$AG$1,0),FALSE)</f>
        <v>#N/A</v>
      </c>
      <c r="BR328" t="e">
        <f ca="1">VLOOKUP(C328,模型表!D:H,5,FALSE)</f>
        <v>#N/A</v>
      </c>
    </row>
    <row r="329" spans="2:70" x14ac:dyDescent="0.2">
      <c r="B329" t="str">
        <f t="array" aca="1" ref="B329" ca="1">INDEX(基础表!$Y:$Y,SMALL(IF(基础表!$Z:$Z=0,ROW(基础表!$Z:$Z),999),ROW(H323)))&amp;""</f>
        <v/>
      </c>
      <c r="C329" t="e">
        <f ca="1">VLOOKUP(VLOOKUP($B329,基础表!$E:$G,3,FALSE),模型表!$C:$D,2,FALSE)</f>
        <v>#N/A</v>
      </c>
      <c r="E329" t="e">
        <f ca="1">VLOOKUP($B329,基础表!$E:$G,3,FALSE)</f>
        <v>#N/A</v>
      </c>
      <c r="G329" t="e">
        <f ca="1">VLOOKUP($E329,模型表!$C:$G,5,FALSE)</f>
        <v>#N/A</v>
      </c>
      <c r="H329" t="e">
        <f ca="1">VLOOKUP($E329,模型表!$C:$F,4,FALSE)</f>
        <v>#N/A</v>
      </c>
      <c r="I329" t="e">
        <f ca="1">VLOOKUP($E329,模型表!$C:$J,8,FALSE)</f>
        <v>#N/A</v>
      </c>
      <c r="K329" t="str">
        <f t="shared" ca="1" si="62"/>
        <v/>
      </c>
      <c r="L329" t="str">
        <f t="shared" ca="1" si="63"/>
        <v/>
      </c>
      <c r="M329" t="str">
        <f t="shared" ca="1" si="64"/>
        <v/>
      </c>
      <c r="N329" t="str">
        <f t="shared" ca="1" si="65"/>
        <v/>
      </c>
      <c r="O329" t="str">
        <f t="shared" ca="1" si="71"/>
        <v/>
      </c>
      <c r="P329" t="str">
        <f t="shared" ca="1" si="66"/>
        <v/>
      </c>
      <c r="Q329" t="e">
        <f ca="1">VLOOKUP($E329,模型表!$C:$K,9,FALSE)</f>
        <v>#N/A</v>
      </c>
      <c r="S329" t="e">
        <f ca="1">IF(VLOOKUP($E329,模型表!$C:$L,6,FALSE)=0,"",VLOOKUP($E329,模型表!$C:$L,10,FALSE))</f>
        <v>#N/A</v>
      </c>
      <c r="U329" t="e">
        <f ca="1">VLOOKUP($E329,模型表!$C:$Q,11,FALSE)</f>
        <v>#N/A</v>
      </c>
      <c r="Y329" t="e">
        <f ca="1">IF(VLOOKUP($E329,模型表!$C:$N,12,FALSE)="Death",VLOOKUP($E329,模型表!$C:$Q,13,FALSE),"")</f>
        <v>#N/A</v>
      </c>
      <c r="Z329" t="str">
        <f ca="1">IF($B329="","",IF(VLOOKUP($E329,模型表!$C:$O,12,FALSE)="PBuff","["&amp;VLOOKUP($E329,模型表!$C:Q,13,FALSE)&amp;"]","[]"))</f>
        <v/>
      </c>
      <c r="AA329" t="e">
        <f ca="1">VLOOKUP($B329,基础扩展表!$E:$I,5,FALSE)</f>
        <v>#N/A</v>
      </c>
      <c r="AB329" t="e">
        <f ca="1">VLOOKUP($B329,基础扩展表!$E:$I,4,FALSE)</f>
        <v>#N/A</v>
      </c>
      <c r="AC329" t="e">
        <f ca="1">VLOOKUP($B329,基础表!$E:$T,16,FALSE)</f>
        <v>#N/A</v>
      </c>
      <c r="AD329" t="str">
        <f t="shared" ca="1" si="60"/>
        <v/>
      </c>
      <c r="AE329" t="str">
        <f t="shared" ca="1" si="67"/>
        <v/>
      </c>
      <c r="AF329" t="str">
        <f t="shared" ca="1" si="68"/>
        <v/>
      </c>
      <c r="AH329" t="e">
        <f ca="1">VLOOKUP($B329,基础表!$E:$R,14,FALSE)</f>
        <v>#N/A</v>
      </c>
      <c r="AI329" t="e">
        <f ca="1">VLOOKUP($B329,基础表!$E:$S,13,FALSE)</f>
        <v>#N/A</v>
      </c>
      <c r="AK329" t="e">
        <f ca="1">VLOOKUP($B329,基础表!$E:$H,4,FALSE)</f>
        <v>#N/A</v>
      </c>
      <c r="AN329" s="23" t="e">
        <f t="shared" ca="1" si="61"/>
        <v>#N/A</v>
      </c>
      <c r="AO329" s="23" t="str">
        <f t="shared" ca="1" si="69"/>
        <v/>
      </c>
      <c r="AP329" s="23" t="str">
        <f t="shared" ca="1" si="70"/>
        <v/>
      </c>
      <c r="AR329" t="e">
        <f ca="1">VLOOKUP($B329,基础表!$E:$J,4,FALSE)</f>
        <v>#N/A</v>
      </c>
      <c r="AS329" t="e">
        <f ca="1">VLOOKUP($B329,基础表!$E:$J,5,FALSE)</f>
        <v>#N/A</v>
      </c>
      <c r="AT329" t="e">
        <f ca="1">VLOOKUP($B329,基础表!$E:$J,6,FALSE)</f>
        <v>#N/A</v>
      </c>
      <c r="AU329" t="e">
        <f ca="1">VLOOKUP($B329,基础扩展表!$E:$AG,MATCH(AU$2,基础扩展表!$E$1:$AG$1,0),FALSE)</f>
        <v>#N/A</v>
      </c>
      <c r="AV329" t="e">
        <f ca="1">VLOOKUP($B329,基础扩展表!$E:$AG,MATCH(AV$2,基础扩展表!$E$1:$AG$1,0),FALSE)</f>
        <v>#N/A</v>
      </c>
      <c r="AW329" t="e">
        <f ca="1">VLOOKUP($B329,基础扩展表!$E:$AG,MATCH(AW$2,基础扩展表!$E$1:$AG$1,0),FALSE)</f>
        <v>#N/A</v>
      </c>
      <c r="AX329" t="e">
        <f ca="1">VLOOKUP($B329,基础扩展表!$E:$AG,MATCH(AX$2,基础扩展表!$E$1:$AG$1,0),FALSE)</f>
        <v>#N/A</v>
      </c>
      <c r="AY329" t="e">
        <f ca="1">VLOOKUP($B329,基础扩展表!$E:$AG,MATCH(AY$2,基础扩展表!$E$1:$AG$1,0),FALSE)</f>
        <v>#N/A</v>
      </c>
      <c r="AZ329" t="e">
        <f ca="1">VLOOKUP($B329,基础扩展表!$E:$AG,MATCH(AZ$2,基础扩展表!$E$1:$AG$1,0),FALSE)</f>
        <v>#N/A</v>
      </c>
      <c r="BA329" t="e">
        <f ca="1">VLOOKUP($B329,基础扩展表!$E:$AG,MATCH(BA$2,基础扩展表!$E$1:$AG$1,0),FALSE)</f>
        <v>#N/A</v>
      </c>
      <c r="BB329" t="e">
        <f ca="1">VLOOKUP($B329,基础扩展表!$E:$AG,MATCH(BB$2,基础扩展表!$E$1:$AG$1,0),FALSE)</f>
        <v>#N/A</v>
      </c>
      <c r="BC329" t="e">
        <f ca="1">VLOOKUP($B329,基础扩展表!$E:$AG,MATCH(BC$2,基础扩展表!$E$1:$AG$1,0),FALSE)</f>
        <v>#N/A</v>
      </c>
      <c r="BD329" t="e">
        <f ca="1">VLOOKUP($B329,基础扩展表!$E:$AG,MATCH(BD$2,基础扩展表!$E$1:$AG$1,0),FALSE)</f>
        <v>#N/A</v>
      </c>
      <c r="BE329" t="e">
        <f ca="1">VLOOKUP($B329,基础扩展表!$E:$AG,MATCH(BE$2,基础扩展表!$E$1:$AG$1,0),FALSE)</f>
        <v>#N/A</v>
      </c>
      <c r="BF329" t="e">
        <f ca="1">VLOOKUP($B329,基础扩展表!$E:$AG,MATCH(BF$2,基础扩展表!$E$1:$AG$1,0),FALSE)</f>
        <v>#N/A</v>
      </c>
      <c r="BG329" t="e">
        <f ca="1">VLOOKUP($B329,基础扩展表!$E:$AG,MATCH(BG$2,基础扩展表!$E$1:$AG$1,0),FALSE)</f>
        <v>#N/A</v>
      </c>
      <c r="BH329" t="e">
        <f ca="1">VLOOKUP($B329,基础扩展表!$E:$AG,MATCH(BH$2,基础扩展表!$E$1:$AG$1,0),FALSE)</f>
        <v>#N/A</v>
      </c>
      <c r="BI329" t="e">
        <f ca="1">VLOOKUP($B329,基础扩展表!$E:$AG,MATCH(BI$2,基础扩展表!$E$1:$AG$1,0),FALSE)</f>
        <v>#N/A</v>
      </c>
      <c r="BJ329" t="e">
        <f ca="1">VLOOKUP($B329,基础扩展表!$E:$AG,MATCH(BJ$2,基础扩展表!$E$1:$AG$1,0),FALSE)</f>
        <v>#N/A</v>
      </c>
      <c r="BK329" t="e">
        <f ca="1">VLOOKUP($B329,基础扩展表!$E:$AG,MATCH(BK$2,基础扩展表!$E$1:$AG$1,0),FALSE)</f>
        <v>#N/A</v>
      </c>
      <c r="BL329" t="e">
        <f ca="1">VLOOKUP($B329,基础扩展表!$E:$AG,MATCH(BL$2,基础扩展表!$E$1:$AG$1,0),FALSE)</f>
        <v>#N/A</v>
      </c>
      <c r="BM329" t="e">
        <f ca="1">VLOOKUP($B329,基础扩展表!$E:$AG,MATCH(BM$2,基础扩展表!$E$1:$AG$1,0),FALSE)</f>
        <v>#N/A</v>
      </c>
      <c r="BN329" t="e">
        <f ca="1">VLOOKUP($B329,基础扩展表!$E:$AG,MATCH(BN$2,基础扩展表!$E$1:$AG$1,0),FALSE)</f>
        <v>#N/A</v>
      </c>
      <c r="BO329" t="e">
        <f ca="1">VLOOKUP($B329,基础扩展表!$E:$AG,MATCH(BO$2,基础扩展表!$E$1:$AG$1,0),FALSE)</f>
        <v>#N/A</v>
      </c>
      <c r="BP329" t="e">
        <f ca="1">VLOOKUP($B329,基础扩展表!$E:$AG,MATCH(BP$2,基础扩展表!$E$1:$AG$1,0),FALSE)</f>
        <v>#N/A</v>
      </c>
      <c r="BR329" t="e">
        <f ca="1">VLOOKUP(C329,模型表!D:H,5,FALSE)</f>
        <v>#N/A</v>
      </c>
    </row>
    <row r="330" spans="2:70" x14ac:dyDescent="0.2">
      <c r="B330" t="str">
        <f t="array" aca="1" ref="B330" ca="1">INDEX(基础表!$Y:$Y,SMALL(IF(基础表!$Z:$Z=0,ROW(基础表!$Z:$Z),999),ROW(H324)))&amp;""</f>
        <v/>
      </c>
      <c r="C330" t="e">
        <f ca="1">VLOOKUP(VLOOKUP($B330,基础表!$E:$G,3,FALSE),模型表!$C:$D,2,FALSE)</f>
        <v>#N/A</v>
      </c>
      <c r="E330" t="e">
        <f ca="1">VLOOKUP($B330,基础表!$E:$G,3,FALSE)</f>
        <v>#N/A</v>
      </c>
      <c r="G330" t="e">
        <f ca="1">VLOOKUP($E330,模型表!$C:$G,5,FALSE)</f>
        <v>#N/A</v>
      </c>
      <c r="H330" t="e">
        <f ca="1">VLOOKUP($E330,模型表!$C:$F,4,FALSE)</f>
        <v>#N/A</v>
      </c>
      <c r="I330" t="e">
        <f ca="1">VLOOKUP($E330,模型表!$C:$J,8,FALSE)</f>
        <v>#N/A</v>
      </c>
      <c r="K330" t="str">
        <f t="shared" ca="1" si="62"/>
        <v/>
      </c>
      <c r="L330" t="str">
        <f t="shared" ca="1" si="63"/>
        <v/>
      </c>
      <c r="M330" t="str">
        <f t="shared" ca="1" si="64"/>
        <v/>
      </c>
      <c r="N330" t="str">
        <f t="shared" ca="1" si="65"/>
        <v/>
      </c>
      <c r="O330" t="str">
        <f t="shared" ca="1" si="71"/>
        <v/>
      </c>
      <c r="P330" t="str">
        <f t="shared" ca="1" si="66"/>
        <v/>
      </c>
      <c r="Q330" t="e">
        <f ca="1">VLOOKUP($E330,模型表!$C:$K,9,FALSE)</f>
        <v>#N/A</v>
      </c>
      <c r="S330" t="e">
        <f ca="1">IF(VLOOKUP($E330,模型表!$C:$L,6,FALSE)=0,"",VLOOKUP($E330,模型表!$C:$L,10,FALSE))</f>
        <v>#N/A</v>
      </c>
      <c r="U330" t="e">
        <f ca="1">VLOOKUP($E330,模型表!$C:$Q,11,FALSE)</f>
        <v>#N/A</v>
      </c>
      <c r="Y330" t="e">
        <f ca="1">IF(VLOOKUP($E330,模型表!$C:$N,12,FALSE)="Death",VLOOKUP($E330,模型表!$C:$Q,13,FALSE),"")</f>
        <v>#N/A</v>
      </c>
      <c r="Z330" t="str">
        <f ca="1">IF($B330="","",IF(VLOOKUP($E330,模型表!$C:$O,12,FALSE)="PBuff","["&amp;VLOOKUP($E330,模型表!$C:Q,13,FALSE)&amp;"]","[]"))</f>
        <v/>
      </c>
      <c r="AA330" t="e">
        <f ca="1">VLOOKUP($B330,基础扩展表!$E:$I,5,FALSE)</f>
        <v>#N/A</v>
      </c>
      <c r="AB330" t="e">
        <f ca="1">VLOOKUP($B330,基础扩展表!$E:$I,4,FALSE)</f>
        <v>#N/A</v>
      </c>
      <c r="AC330" t="e">
        <f ca="1">VLOOKUP($B330,基础表!$E:$T,16,FALSE)</f>
        <v>#N/A</v>
      </c>
      <c r="AD330" t="str">
        <f t="shared" ca="1" si="60"/>
        <v/>
      </c>
      <c r="AE330" t="str">
        <f t="shared" ca="1" si="67"/>
        <v/>
      </c>
      <c r="AF330" t="str">
        <f t="shared" ca="1" si="68"/>
        <v/>
      </c>
      <c r="AH330" t="e">
        <f ca="1">VLOOKUP($B330,基础表!$E:$R,14,FALSE)</f>
        <v>#N/A</v>
      </c>
      <c r="AI330" t="e">
        <f ca="1">VLOOKUP($B330,基础表!$E:$S,13,FALSE)</f>
        <v>#N/A</v>
      </c>
      <c r="AK330" t="e">
        <f ca="1">VLOOKUP($B330,基础表!$E:$H,4,FALSE)</f>
        <v>#N/A</v>
      </c>
      <c r="AN330" s="23" t="e">
        <f t="shared" ca="1" si="61"/>
        <v>#N/A</v>
      </c>
      <c r="AO330" s="23" t="str">
        <f t="shared" ca="1" si="69"/>
        <v/>
      </c>
      <c r="AP330" s="23" t="str">
        <f t="shared" ca="1" si="70"/>
        <v/>
      </c>
      <c r="AR330" t="e">
        <f ca="1">VLOOKUP($B330,基础表!$E:$J,4,FALSE)</f>
        <v>#N/A</v>
      </c>
      <c r="AS330" t="e">
        <f ca="1">VLOOKUP($B330,基础表!$E:$J,5,FALSE)</f>
        <v>#N/A</v>
      </c>
      <c r="AT330" t="e">
        <f ca="1">VLOOKUP($B330,基础表!$E:$J,6,FALSE)</f>
        <v>#N/A</v>
      </c>
      <c r="AU330" t="e">
        <f ca="1">VLOOKUP($B330,基础扩展表!$E:$AG,MATCH(AU$2,基础扩展表!$E$1:$AG$1,0),FALSE)</f>
        <v>#N/A</v>
      </c>
      <c r="AV330" t="e">
        <f ca="1">VLOOKUP($B330,基础扩展表!$E:$AG,MATCH(AV$2,基础扩展表!$E$1:$AG$1,0),FALSE)</f>
        <v>#N/A</v>
      </c>
      <c r="AW330" t="e">
        <f ca="1">VLOOKUP($B330,基础扩展表!$E:$AG,MATCH(AW$2,基础扩展表!$E$1:$AG$1,0),FALSE)</f>
        <v>#N/A</v>
      </c>
      <c r="AX330" t="e">
        <f ca="1">VLOOKUP($B330,基础扩展表!$E:$AG,MATCH(AX$2,基础扩展表!$E$1:$AG$1,0),FALSE)</f>
        <v>#N/A</v>
      </c>
      <c r="AY330" t="e">
        <f ca="1">VLOOKUP($B330,基础扩展表!$E:$AG,MATCH(AY$2,基础扩展表!$E$1:$AG$1,0),FALSE)</f>
        <v>#N/A</v>
      </c>
      <c r="AZ330" t="e">
        <f ca="1">VLOOKUP($B330,基础扩展表!$E:$AG,MATCH(AZ$2,基础扩展表!$E$1:$AG$1,0),FALSE)</f>
        <v>#N/A</v>
      </c>
      <c r="BA330" t="e">
        <f ca="1">VLOOKUP($B330,基础扩展表!$E:$AG,MATCH(BA$2,基础扩展表!$E$1:$AG$1,0),FALSE)</f>
        <v>#N/A</v>
      </c>
      <c r="BB330" t="e">
        <f ca="1">VLOOKUP($B330,基础扩展表!$E:$AG,MATCH(BB$2,基础扩展表!$E$1:$AG$1,0),FALSE)</f>
        <v>#N/A</v>
      </c>
      <c r="BC330" t="e">
        <f ca="1">VLOOKUP($B330,基础扩展表!$E:$AG,MATCH(BC$2,基础扩展表!$E$1:$AG$1,0),FALSE)</f>
        <v>#N/A</v>
      </c>
      <c r="BD330" t="e">
        <f ca="1">VLOOKUP($B330,基础扩展表!$E:$AG,MATCH(BD$2,基础扩展表!$E$1:$AG$1,0),FALSE)</f>
        <v>#N/A</v>
      </c>
      <c r="BE330" t="e">
        <f ca="1">VLOOKUP($B330,基础扩展表!$E:$AG,MATCH(BE$2,基础扩展表!$E$1:$AG$1,0),FALSE)</f>
        <v>#N/A</v>
      </c>
      <c r="BF330" t="e">
        <f ca="1">VLOOKUP($B330,基础扩展表!$E:$AG,MATCH(BF$2,基础扩展表!$E$1:$AG$1,0),FALSE)</f>
        <v>#N/A</v>
      </c>
      <c r="BG330" t="e">
        <f ca="1">VLOOKUP($B330,基础扩展表!$E:$AG,MATCH(BG$2,基础扩展表!$E$1:$AG$1,0),FALSE)</f>
        <v>#N/A</v>
      </c>
      <c r="BH330" t="e">
        <f ca="1">VLOOKUP($B330,基础扩展表!$E:$AG,MATCH(BH$2,基础扩展表!$E$1:$AG$1,0),FALSE)</f>
        <v>#N/A</v>
      </c>
      <c r="BI330" t="e">
        <f ca="1">VLOOKUP($B330,基础扩展表!$E:$AG,MATCH(BI$2,基础扩展表!$E$1:$AG$1,0),FALSE)</f>
        <v>#N/A</v>
      </c>
      <c r="BJ330" t="e">
        <f ca="1">VLOOKUP($B330,基础扩展表!$E:$AG,MATCH(BJ$2,基础扩展表!$E$1:$AG$1,0),FALSE)</f>
        <v>#N/A</v>
      </c>
      <c r="BK330" t="e">
        <f ca="1">VLOOKUP($B330,基础扩展表!$E:$AG,MATCH(BK$2,基础扩展表!$E$1:$AG$1,0),FALSE)</f>
        <v>#N/A</v>
      </c>
      <c r="BL330" t="e">
        <f ca="1">VLOOKUP($B330,基础扩展表!$E:$AG,MATCH(BL$2,基础扩展表!$E$1:$AG$1,0),FALSE)</f>
        <v>#N/A</v>
      </c>
      <c r="BM330" t="e">
        <f ca="1">VLOOKUP($B330,基础扩展表!$E:$AG,MATCH(BM$2,基础扩展表!$E$1:$AG$1,0),FALSE)</f>
        <v>#N/A</v>
      </c>
      <c r="BN330" t="e">
        <f ca="1">VLOOKUP($B330,基础扩展表!$E:$AG,MATCH(BN$2,基础扩展表!$E$1:$AG$1,0),FALSE)</f>
        <v>#N/A</v>
      </c>
      <c r="BO330" t="e">
        <f ca="1">VLOOKUP($B330,基础扩展表!$E:$AG,MATCH(BO$2,基础扩展表!$E$1:$AG$1,0),FALSE)</f>
        <v>#N/A</v>
      </c>
      <c r="BP330" t="e">
        <f ca="1">VLOOKUP($B330,基础扩展表!$E:$AG,MATCH(BP$2,基础扩展表!$E$1:$AG$1,0),FALSE)</f>
        <v>#N/A</v>
      </c>
      <c r="BR330" t="e">
        <f ca="1">VLOOKUP(C330,模型表!D:H,5,FALSE)</f>
        <v>#N/A</v>
      </c>
    </row>
    <row r="331" spans="2:70" x14ac:dyDescent="0.2">
      <c r="B331" t="str">
        <f t="array" aca="1" ref="B331" ca="1">INDEX(基础表!$Y:$Y,SMALL(IF(基础表!$Z:$Z=0,ROW(基础表!$Z:$Z),999),ROW(H325)))&amp;""</f>
        <v/>
      </c>
      <c r="C331" t="e">
        <f ca="1">VLOOKUP(VLOOKUP($B331,基础表!$E:$G,3,FALSE),模型表!$C:$D,2,FALSE)</f>
        <v>#N/A</v>
      </c>
      <c r="E331" t="e">
        <f ca="1">VLOOKUP($B331,基础表!$E:$G,3,FALSE)</f>
        <v>#N/A</v>
      </c>
      <c r="G331" t="e">
        <f ca="1">VLOOKUP($E331,模型表!$C:$G,5,FALSE)</f>
        <v>#N/A</v>
      </c>
      <c r="H331" t="e">
        <f ca="1">VLOOKUP($E331,模型表!$C:$F,4,FALSE)</f>
        <v>#N/A</v>
      </c>
      <c r="I331" t="e">
        <f ca="1">VLOOKUP($E331,模型表!$C:$J,8,FALSE)</f>
        <v>#N/A</v>
      </c>
      <c r="K331" t="str">
        <f t="shared" ca="1" si="62"/>
        <v/>
      </c>
      <c r="L331" t="str">
        <f t="shared" ca="1" si="63"/>
        <v/>
      </c>
      <c r="M331" t="str">
        <f t="shared" ca="1" si="64"/>
        <v/>
      </c>
      <c r="N331" t="str">
        <f t="shared" ca="1" si="65"/>
        <v/>
      </c>
      <c r="O331" t="str">
        <f t="shared" ca="1" si="71"/>
        <v/>
      </c>
      <c r="P331" t="str">
        <f t="shared" ca="1" si="66"/>
        <v/>
      </c>
      <c r="Q331" t="e">
        <f ca="1">VLOOKUP($E331,模型表!$C:$K,9,FALSE)</f>
        <v>#N/A</v>
      </c>
      <c r="S331" t="e">
        <f ca="1">IF(VLOOKUP($E331,模型表!$C:$L,6,FALSE)=0,"",VLOOKUP($E331,模型表!$C:$L,10,FALSE))</f>
        <v>#N/A</v>
      </c>
      <c r="U331" t="e">
        <f ca="1">VLOOKUP($E331,模型表!$C:$Q,11,FALSE)</f>
        <v>#N/A</v>
      </c>
      <c r="Y331" t="e">
        <f ca="1">IF(VLOOKUP($E331,模型表!$C:$N,12,FALSE)="Death",VLOOKUP($E331,模型表!$C:$Q,13,FALSE),"")</f>
        <v>#N/A</v>
      </c>
      <c r="Z331" t="str">
        <f ca="1">IF($B331="","",IF(VLOOKUP($E331,模型表!$C:$O,12,FALSE)="PBuff","["&amp;VLOOKUP($E331,模型表!$C:Q,13,FALSE)&amp;"]","[]"))</f>
        <v/>
      </c>
      <c r="AA331" t="e">
        <f ca="1">VLOOKUP($B331,基础扩展表!$E:$I,5,FALSE)</f>
        <v>#N/A</v>
      </c>
      <c r="AB331" t="e">
        <f ca="1">VLOOKUP($B331,基础扩展表!$E:$I,4,FALSE)</f>
        <v>#N/A</v>
      </c>
      <c r="AC331" t="e">
        <f ca="1">VLOOKUP($B331,基础表!$E:$T,16,FALSE)</f>
        <v>#N/A</v>
      </c>
      <c r="AD331" t="str">
        <f t="shared" ca="1" si="60"/>
        <v/>
      </c>
      <c r="AE331" t="str">
        <f t="shared" ca="1" si="67"/>
        <v/>
      </c>
      <c r="AF331" t="str">
        <f t="shared" ca="1" si="68"/>
        <v/>
      </c>
      <c r="AH331" t="e">
        <f ca="1">VLOOKUP($B331,基础表!$E:$R,14,FALSE)</f>
        <v>#N/A</v>
      </c>
      <c r="AI331" t="e">
        <f ca="1">VLOOKUP($B331,基础表!$E:$S,13,FALSE)</f>
        <v>#N/A</v>
      </c>
      <c r="AK331" t="e">
        <f ca="1">VLOOKUP($B331,基础表!$E:$H,4,FALSE)</f>
        <v>#N/A</v>
      </c>
      <c r="AN331" s="23" t="e">
        <f t="shared" ca="1" si="61"/>
        <v>#N/A</v>
      </c>
      <c r="AO331" s="23" t="str">
        <f t="shared" ca="1" si="69"/>
        <v/>
      </c>
      <c r="AP331" s="23" t="str">
        <f t="shared" ca="1" si="70"/>
        <v/>
      </c>
      <c r="AR331" t="e">
        <f ca="1">VLOOKUP($B331,基础表!$E:$J,4,FALSE)</f>
        <v>#N/A</v>
      </c>
      <c r="AS331" t="e">
        <f ca="1">VLOOKUP($B331,基础表!$E:$J,5,FALSE)</f>
        <v>#N/A</v>
      </c>
      <c r="AT331" t="e">
        <f ca="1">VLOOKUP($B331,基础表!$E:$J,6,FALSE)</f>
        <v>#N/A</v>
      </c>
      <c r="AU331" t="e">
        <f ca="1">VLOOKUP($B331,基础扩展表!$E:$AG,MATCH(AU$2,基础扩展表!$E$1:$AG$1,0),FALSE)</f>
        <v>#N/A</v>
      </c>
      <c r="AV331" t="e">
        <f ca="1">VLOOKUP($B331,基础扩展表!$E:$AG,MATCH(AV$2,基础扩展表!$E$1:$AG$1,0),FALSE)</f>
        <v>#N/A</v>
      </c>
      <c r="AW331" t="e">
        <f ca="1">VLOOKUP($B331,基础扩展表!$E:$AG,MATCH(AW$2,基础扩展表!$E$1:$AG$1,0),FALSE)</f>
        <v>#N/A</v>
      </c>
      <c r="AX331" t="e">
        <f ca="1">VLOOKUP($B331,基础扩展表!$E:$AG,MATCH(AX$2,基础扩展表!$E$1:$AG$1,0),FALSE)</f>
        <v>#N/A</v>
      </c>
      <c r="AY331" t="e">
        <f ca="1">VLOOKUP($B331,基础扩展表!$E:$AG,MATCH(AY$2,基础扩展表!$E$1:$AG$1,0),FALSE)</f>
        <v>#N/A</v>
      </c>
      <c r="AZ331" t="e">
        <f ca="1">VLOOKUP($B331,基础扩展表!$E:$AG,MATCH(AZ$2,基础扩展表!$E$1:$AG$1,0),FALSE)</f>
        <v>#N/A</v>
      </c>
      <c r="BA331" t="e">
        <f ca="1">VLOOKUP($B331,基础扩展表!$E:$AG,MATCH(BA$2,基础扩展表!$E$1:$AG$1,0),FALSE)</f>
        <v>#N/A</v>
      </c>
      <c r="BB331" t="e">
        <f ca="1">VLOOKUP($B331,基础扩展表!$E:$AG,MATCH(BB$2,基础扩展表!$E$1:$AG$1,0),FALSE)</f>
        <v>#N/A</v>
      </c>
      <c r="BC331" t="e">
        <f ca="1">VLOOKUP($B331,基础扩展表!$E:$AG,MATCH(BC$2,基础扩展表!$E$1:$AG$1,0),FALSE)</f>
        <v>#N/A</v>
      </c>
      <c r="BD331" t="e">
        <f ca="1">VLOOKUP($B331,基础扩展表!$E:$AG,MATCH(BD$2,基础扩展表!$E$1:$AG$1,0),FALSE)</f>
        <v>#N/A</v>
      </c>
      <c r="BE331" t="e">
        <f ca="1">VLOOKUP($B331,基础扩展表!$E:$AG,MATCH(BE$2,基础扩展表!$E$1:$AG$1,0),FALSE)</f>
        <v>#N/A</v>
      </c>
      <c r="BF331" t="e">
        <f ca="1">VLOOKUP($B331,基础扩展表!$E:$AG,MATCH(BF$2,基础扩展表!$E$1:$AG$1,0),FALSE)</f>
        <v>#N/A</v>
      </c>
      <c r="BG331" t="e">
        <f ca="1">VLOOKUP($B331,基础扩展表!$E:$AG,MATCH(BG$2,基础扩展表!$E$1:$AG$1,0),FALSE)</f>
        <v>#N/A</v>
      </c>
      <c r="BH331" t="e">
        <f ca="1">VLOOKUP($B331,基础扩展表!$E:$AG,MATCH(BH$2,基础扩展表!$E$1:$AG$1,0),FALSE)</f>
        <v>#N/A</v>
      </c>
      <c r="BI331" t="e">
        <f ca="1">VLOOKUP($B331,基础扩展表!$E:$AG,MATCH(BI$2,基础扩展表!$E$1:$AG$1,0),FALSE)</f>
        <v>#N/A</v>
      </c>
      <c r="BJ331" t="e">
        <f ca="1">VLOOKUP($B331,基础扩展表!$E:$AG,MATCH(BJ$2,基础扩展表!$E$1:$AG$1,0),FALSE)</f>
        <v>#N/A</v>
      </c>
      <c r="BK331" t="e">
        <f ca="1">VLOOKUP($B331,基础扩展表!$E:$AG,MATCH(BK$2,基础扩展表!$E$1:$AG$1,0),FALSE)</f>
        <v>#N/A</v>
      </c>
      <c r="BL331" t="e">
        <f ca="1">VLOOKUP($B331,基础扩展表!$E:$AG,MATCH(BL$2,基础扩展表!$E$1:$AG$1,0),FALSE)</f>
        <v>#N/A</v>
      </c>
      <c r="BM331" t="e">
        <f ca="1">VLOOKUP($B331,基础扩展表!$E:$AG,MATCH(BM$2,基础扩展表!$E$1:$AG$1,0),FALSE)</f>
        <v>#N/A</v>
      </c>
      <c r="BN331" t="e">
        <f ca="1">VLOOKUP($B331,基础扩展表!$E:$AG,MATCH(BN$2,基础扩展表!$E$1:$AG$1,0),FALSE)</f>
        <v>#N/A</v>
      </c>
      <c r="BO331" t="e">
        <f ca="1">VLOOKUP($B331,基础扩展表!$E:$AG,MATCH(BO$2,基础扩展表!$E$1:$AG$1,0),FALSE)</f>
        <v>#N/A</v>
      </c>
      <c r="BP331" t="e">
        <f ca="1">VLOOKUP($B331,基础扩展表!$E:$AG,MATCH(BP$2,基础扩展表!$E$1:$AG$1,0),FALSE)</f>
        <v>#N/A</v>
      </c>
      <c r="BR331" t="e">
        <f ca="1">VLOOKUP(C331,模型表!D:H,5,FALSE)</f>
        <v>#N/A</v>
      </c>
    </row>
    <row r="332" spans="2:70" x14ac:dyDescent="0.2">
      <c r="B332" t="str">
        <f t="array" aca="1" ref="B332" ca="1">INDEX(基础表!$Y:$Y,SMALL(IF(基础表!$Z:$Z=0,ROW(基础表!$Z:$Z),999),ROW(H326)))&amp;""</f>
        <v/>
      </c>
      <c r="C332" t="e">
        <f ca="1">VLOOKUP(VLOOKUP($B332,基础表!$E:$G,3,FALSE),模型表!$C:$D,2,FALSE)</f>
        <v>#N/A</v>
      </c>
      <c r="E332" t="e">
        <f ca="1">VLOOKUP($B332,基础表!$E:$G,3,FALSE)</f>
        <v>#N/A</v>
      </c>
      <c r="G332" t="e">
        <f ca="1">VLOOKUP($E332,模型表!$C:$G,5,FALSE)</f>
        <v>#N/A</v>
      </c>
      <c r="H332" t="e">
        <f ca="1">VLOOKUP($E332,模型表!$C:$F,4,FALSE)</f>
        <v>#N/A</v>
      </c>
      <c r="I332" t="e">
        <f ca="1">VLOOKUP($E332,模型表!$C:$J,8,FALSE)</f>
        <v>#N/A</v>
      </c>
      <c r="K332" t="str">
        <f t="shared" ca="1" si="62"/>
        <v/>
      </c>
      <c r="L332" t="str">
        <f t="shared" ca="1" si="63"/>
        <v/>
      </c>
      <c r="M332" t="str">
        <f t="shared" ca="1" si="64"/>
        <v/>
      </c>
      <c r="N332" t="str">
        <f t="shared" ca="1" si="65"/>
        <v/>
      </c>
      <c r="O332" t="str">
        <f t="shared" ca="1" si="71"/>
        <v/>
      </c>
      <c r="P332" t="str">
        <f t="shared" ca="1" si="66"/>
        <v/>
      </c>
      <c r="Q332" t="e">
        <f ca="1">VLOOKUP($E332,模型表!$C:$K,9,FALSE)</f>
        <v>#N/A</v>
      </c>
      <c r="S332" t="e">
        <f ca="1">IF(VLOOKUP($E332,模型表!$C:$L,6,FALSE)=0,"",VLOOKUP($E332,模型表!$C:$L,10,FALSE))</f>
        <v>#N/A</v>
      </c>
      <c r="U332" t="e">
        <f ca="1">VLOOKUP($E332,模型表!$C:$Q,11,FALSE)</f>
        <v>#N/A</v>
      </c>
      <c r="Y332" t="e">
        <f ca="1">IF(VLOOKUP($E332,模型表!$C:$N,12,FALSE)="Death",VLOOKUP($E332,模型表!$C:$Q,13,FALSE),"")</f>
        <v>#N/A</v>
      </c>
      <c r="Z332" t="str">
        <f ca="1">IF($B332="","",IF(VLOOKUP($E332,模型表!$C:$O,12,FALSE)="PBuff","["&amp;VLOOKUP($E332,模型表!$C:Q,13,FALSE)&amp;"]","[]"))</f>
        <v/>
      </c>
      <c r="AA332" t="e">
        <f ca="1">VLOOKUP($B332,基础扩展表!$E:$I,5,FALSE)</f>
        <v>#N/A</v>
      </c>
      <c r="AB332" t="e">
        <f ca="1">VLOOKUP($B332,基础扩展表!$E:$I,4,FALSE)</f>
        <v>#N/A</v>
      </c>
      <c r="AC332" t="e">
        <f ca="1">VLOOKUP($B332,基础表!$E:$T,16,FALSE)</f>
        <v>#N/A</v>
      </c>
      <c r="AD332" t="str">
        <f t="shared" ca="1" si="60"/>
        <v/>
      </c>
      <c r="AE332" t="str">
        <f t="shared" ca="1" si="67"/>
        <v/>
      </c>
      <c r="AF332" t="str">
        <f t="shared" ca="1" si="68"/>
        <v/>
      </c>
      <c r="AH332" t="e">
        <f ca="1">VLOOKUP($B332,基础表!$E:$R,14,FALSE)</f>
        <v>#N/A</v>
      </c>
      <c r="AI332" t="e">
        <f ca="1">VLOOKUP($B332,基础表!$E:$S,13,FALSE)</f>
        <v>#N/A</v>
      </c>
      <c r="AK332" t="e">
        <f ca="1">VLOOKUP($B332,基础表!$E:$H,4,FALSE)</f>
        <v>#N/A</v>
      </c>
      <c r="AN332" s="23" t="e">
        <f t="shared" ca="1" si="61"/>
        <v>#N/A</v>
      </c>
      <c r="AO332" s="23" t="str">
        <f t="shared" ca="1" si="69"/>
        <v/>
      </c>
      <c r="AP332" s="23" t="str">
        <f t="shared" ca="1" si="70"/>
        <v/>
      </c>
      <c r="AR332" t="e">
        <f ca="1">VLOOKUP($B332,基础表!$E:$J,4,FALSE)</f>
        <v>#N/A</v>
      </c>
      <c r="AS332" t="e">
        <f ca="1">VLOOKUP($B332,基础表!$E:$J,5,FALSE)</f>
        <v>#N/A</v>
      </c>
      <c r="AT332" t="e">
        <f ca="1">VLOOKUP($B332,基础表!$E:$J,6,FALSE)</f>
        <v>#N/A</v>
      </c>
      <c r="AU332" t="e">
        <f ca="1">VLOOKUP($B332,基础扩展表!$E:$AG,MATCH(AU$2,基础扩展表!$E$1:$AG$1,0),FALSE)</f>
        <v>#N/A</v>
      </c>
      <c r="AV332" t="e">
        <f ca="1">VLOOKUP($B332,基础扩展表!$E:$AG,MATCH(AV$2,基础扩展表!$E$1:$AG$1,0),FALSE)</f>
        <v>#N/A</v>
      </c>
      <c r="AW332" t="e">
        <f ca="1">VLOOKUP($B332,基础扩展表!$E:$AG,MATCH(AW$2,基础扩展表!$E$1:$AG$1,0),FALSE)</f>
        <v>#N/A</v>
      </c>
      <c r="AX332" t="e">
        <f ca="1">VLOOKUP($B332,基础扩展表!$E:$AG,MATCH(AX$2,基础扩展表!$E$1:$AG$1,0),FALSE)</f>
        <v>#N/A</v>
      </c>
      <c r="AY332" t="e">
        <f ca="1">VLOOKUP($B332,基础扩展表!$E:$AG,MATCH(AY$2,基础扩展表!$E$1:$AG$1,0),FALSE)</f>
        <v>#N/A</v>
      </c>
      <c r="AZ332" t="e">
        <f ca="1">VLOOKUP($B332,基础扩展表!$E:$AG,MATCH(AZ$2,基础扩展表!$E$1:$AG$1,0),FALSE)</f>
        <v>#N/A</v>
      </c>
      <c r="BA332" t="e">
        <f ca="1">VLOOKUP($B332,基础扩展表!$E:$AG,MATCH(BA$2,基础扩展表!$E$1:$AG$1,0),FALSE)</f>
        <v>#N/A</v>
      </c>
      <c r="BB332" t="e">
        <f ca="1">VLOOKUP($B332,基础扩展表!$E:$AG,MATCH(BB$2,基础扩展表!$E$1:$AG$1,0),FALSE)</f>
        <v>#N/A</v>
      </c>
      <c r="BC332" t="e">
        <f ca="1">VLOOKUP($B332,基础扩展表!$E:$AG,MATCH(BC$2,基础扩展表!$E$1:$AG$1,0),FALSE)</f>
        <v>#N/A</v>
      </c>
      <c r="BD332" t="e">
        <f ca="1">VLOOKUP($B332,基础扩展表!$E:$AG,MATCH(BD$2,基础扩展表!$E$1:$AG$1,0),FALSE)</f>
        <v>#N/A</v>
      </c>
      <c r="BE332" t="e">
        <f ca="1">VLOOKUP($B332,基础扩展表!$E:$AG,MATCH(BE$2,基础扩展表!$E$1:$AG$1,0),FALSE)</f>
        <v>#N/A</v>
      </c>
      <c r="BF332" t="e">
        <f ca="1">VLOOKUP($B332,基础扩展表!$E:$AG,MATCH(BF$2,基础扩展表!$E$1:$AG$1,0),FALSE)</f>
        <v>#N/A</v>
      </c>
      <c r="BG332" t="e">
        <f ca="1">VLOOKUP($B332,基础扩展表!$E:$AG,MATCH(BG$2,基础扩展表!$E$1:$AG$1,0),FALSE)</f>
        <v>#N/A</v>
      </c>
      <c r="BH332" t="e">
        <f ca="1">VLOOKUP($B332,基础扩展表!$E:$AG,MATCH(BH$2,基础扩展表!$E$1:$AG$1,0),FALSE)</f>
        <v>#N/A</v>
      </c>
      <c r="BI332" t="e">
        <f ca="1">VLOOKUP($B332,基础扩展表!$E:$AG,MATCH(BI$2,基础扩展表!$E$1:$AG$1,0),FALSE)</f>
        <v>#N/A</v>
      </c>
      <c r="BJ332" t="e">
        <f ca="1">VLOOKUP($B332,基础扩展表!$E:$AG,MATCH(BJ$2,基础扩展表!$E$1:$AG$1,0),FALSE)</f>
        <v>#N/A</v>
      </c>
      <c r="BK332" t="e">
        <f ca="1">VLOOKUP($B332,基础扩展表!$E:$AG,MATCH(BK$2,基础扩展表!$E$1:$AG$1,0),FALSE)</f>
        <v>#N/A</v>
      </c>
      <c r="BL332" t="e">
        <f ca="1">VLOOKUP($B332,基础扩展表!$E:$AG,MATCH(BL$2,基础扩展表!$E$1:$AG$1,0),FALSE)</f>
        <v>#N/A</v>
      </c>
      <c r="BM332" t="e">
        <f ca="1">VLOOKUP($B332,基础扩展表!$E:$AG,MATCH(BM$2,基础扩展表!$E$1:$AG$1,0),FALSE)</f>
        <v>#N/A</v>
      </c>
      <c r="BN332" t="e">
        <f ca="1">VLOOKUP($B332,基础扩展表!$E:$AG,MATCH(BN$2,基础扩展表!$E$1:$AG$1,0),FALSE)</f>
        <v>#N/A</v>
      </c>
      <c r="BO332" t="e">
        <f ca="1">VLOOKUP($B332,基础扩展表!$E:$AG,MATCH(BO$2,基础扩展表!$E$1:$AG$1,0),FALSE)</f>
        <v>#N/A</v>
      </c>
      <c r="BP332" t="e">
        <f ca="1">VLOOKUP($B332,基础扩展表!$E:$AG,MATCH(BP$2,基础扩展表!$E$1:$AG$1,0),FALSE)</f>
        <v>#N/A</v>
      </c>
      <c r="BR332" t="e">
        <f ca="1">VLOOKUP(C332,模型表!D:H,5,FALSE)</f>
        <v>#N/A</v>
      </c>
    </row>
    <row r="333" spans="2:70" x14ac:dyDescent="0.2">
      <c r="B333" t="str">
        <f t="array" aca="1" ref="B333" ca="1">INDEX(基础表!$Y:$Y,SMALL(IF(基础表!$Z:$Z=0,ROW(基础表!$Z:$Z),999),ROW(H327)))&amp;""</f>
        <v/>
      </c>
      <c r="C333" t="e">
        <f ca="1">VLOOKUP(VLOOKUP($B333,基础表!$E:$G,3,FALSE),模型表!$C:$D,2,FALSE)</f>
        <v>#N/A</v>
      </c>
      <c r="E333" t="e">
        <f ca="1">VLOOKUP($B333,基础表!$E:$G,3,FALSE)</f>
        <v>#N/A</v>
      </c>
      <c r="G333" t="e">
        <f ca="1">VLOOKUP($E333,模型表!$C:$G,5,FALSE)</f>
        <v>#N/A</v>
      </c>
      <c r="H333" t="e">
        <f ca="1">VLOOKUP($E333,模型表!$C:$F,4,FALSE)</f>
        <v>#N/A</v>
      </c>
      <c r="I333" t="e">
        <f ca="1">VLOOKUP($E333,模型表!$C:$J,8,FALSE)</f>
        <v>#N/A</v>
      </c>
      <c r="K333" t="str">
        <f t="shared" ca="1" si="62"/>
        <v/>
      </c>
      <c r="L333" t="str">
        <f t="shared" ca="1" si="63"/>
        <v/>
      </c>
      <c r="M333" t="str">
        <f t="shared" ca="1" si="64"/>
        <v/>
      </c>
      <c r="N333" t="str">
        <f t="shared" ca="1" si="65"/>
        <v/>
      </c>
      <c r="O333" t="str">
        <f t="shared" ca="1" si="71"/>
        <v/>
      </c>
      <c r="P333" t="str">
        <f t="shared" ca="1" si="66"/>
        <v/>
      </c>
      <c r="Q333" t="e">
        <f ca="1">VLOOKUP($E333,模型表!$C:$K,9,FALSE)</f>
        <v>#N/A</v>
      </c>
      <c r="S333" t="e">
        <f ca="1">IF(VLOOKUP($E333,模型表!$C:$L,6,FALSE)=0,"",VLOOKUP($E333,模型表!$C:$L,10,FALSE))</f>
        <v>#N/A</v>
      </c>
      <c r="U333" t="e">
        <f ca="1">VLOOKUP($E333,模型表!$C:$Q,11,FALSE)</f>
        <v>#N/A</v>
      </c>
      <c r="Y333" t="e">
        <f ca="1">IF(VLOOKUP($E333,模型表!$C:$N,12,FALSE)="Death",VLOOKUP($E333,模型表!$C:$Q,13,FALSE),"")</f>
        <v>#N/A</v>
      </c>
      <c r="Z333" t="str">
        <f ca="1">IF($B333="","",IF(VLOOKUP($E333,模型表!$C:$O,12,FALSE)="PBuff","["&amp;VLOOKUP($E333,模型表!$C:Q,13,FALSE)&amp;"]","[]"))</f>
        <v/>
      </c>
      <c r="AA333" t="e">
        <f ca="1">VLOOKUP($B333,基础扩展表!$E:$I,5,FALSE)</f>
        <v>#N/A</v>
      </c>
      <c r="AB333" t="e">
        <f ca="1">VLOOKUP($B333,基础扩展表!$E:$I,4,FALSE)</f>
        <v>#N/A</v>
      </c>
      <c r="AC333" t="e">
        <f ca="1">VLOOKUP($B333,基础表!$E:$T,16,FALSE)</f>
        <v>#N/A</v>
      </c>
      <c r="AD333" t="str">
        <f t="shared" ca="1" si="60"/>
        <v/>
      </c>
      <c r="AE333" t="str">
        <f t="shared" ca="1" si="67"/>
        <v/>
      </c>
      <c r="AF333" t="str">
        <f t="shared" ca="1" si="68"/>
        <v/>
      </c>
      <c r="AH333" t="e">
        <f ca="1">VLOOKUP($B333,基础表!$E:$R,14,FALSE)</f>
        <v>#N/A</v>
      </c>
      <c r="AI333" t="e">
        <f ca="1">VLOOKUP($B333,基础表!$E:$S,13,FALSE)</f>
        <v>#N/A</v>
      </c>
      <c r="AK333" t="e">
        <f ca="1">VLOOKUP($B333,基础表!$E:$H,4,FALSE)</f>
        <v>#N/A</v>
      </c>
      <c r="AN333" s="23" t="e">
        <f t="shared" ca="1" si="61"/>
        <v>#N/A</v>
      </c>
      <c r="AO333" s="23" t="str">
        <f t="shared" ca="1" si="69"/>
        <v/>
      </c>
      <c r="AP333" s="23" t="str">
        <f t="shared" ca="1" si="70"/>
        <v/>
      </c>
      <c r="AR333" t="e">
        <f ca="1">VLOOKUP($B333,基础表!$E:$J,4,FALSE)</f>
        <v>#N/A</v>
      </c>
      <c r="AS333" t="e">
        <f ca="1">VLOOKUP($B333,基础表!$E:$J,5,FALSE)</f>
        <v>#N/A</v>
      </c>
      <c r="AT333" t="e">
        <f ca="1">VLOOKUP($B333,基础表!$E:$J,6,FALSE)</f>
        <v>#N/A</v>
      </c>
      <c r="AU333" t="e">
        <f ca="1">VLOOKUP($B333,基础扩展表!$E:$AG,MATCH(AU$2,基础扩展表!$E$1:$AG$1,0),FALSE)</f>
        <v>#N/A</v>
      </c>
      <c r="AV333" t="e">
        <f ca="1">VLOOKUP($B333,基础扩展表!$E:$AG,MATCH(AV$2,基础扩展表!$E$1:$AG$1,0),FALSE)</f>
        <v>#N/A</v>
      </c>
      <c r="AW333" t="e">
        <f ca="1">VLOOKUP($B333,基础扩展表!$E:$AG,MATCH(AW$2,基础扩展表!$E$1:$AG$1,0),FALSE)</f>
        <v>#N/A</v>
      </c>
      <c r="AX333" t="e">
        <f ca="1">VLOOKUP($B333,基础扩展表!$E:$AG,MATCH(AX$2,基础扩展表!$E$1:$AG$1,0),FALSE)</f>
        <v>#N/A</v>
      </c>
      <c r="AY333" t="e">
        <f ca="1">VLOOKUP($B333,基础扩展表!$E:$AG,MATCH(AY$2,基础扩展表!$E$1:$AG$1,0),FALSE)</f>
        <v>#N/A</v>
      </c>
      <c r="AZ333" t="e">
        <f ca="1">VLOOKUP($B333,基础扩展表!$E:$AG,MATCH(AZ$2,基础扩展表!$E$1:$AG$1,0),FALSE)</f>
        <v>#N/A</v>
      </c>
      <c r="BA333" t="e">
        <f ca="1">VLOOKUP($B333,基础扩展表!$E:$AG,MATCH(BA$2,基础扩展表!$E$1:$AG$1,0),FALSE)</f>
        <v>#N/A</v>
      </c>
      <c r="BB333" t="e">
        <f ca="1">VLOOKUP($B333,基础扩展表!$E:$AG,MATCH(BB$2,基础扩展表!$E$1:$AG$1,0),FALSE)</f>
        <v>#N/A</v>
      </c>
      <c r="BC333" t="e">
        <f ca="1">VLOOKUP($B333,基础扩展表!$E:$AG,MATCH(BC$2,基础扩展表!$E$1:$AG$1,0),FALSE)</f>
        <v>#N/A</v>
      </c>
      <c r="BD333" t="e">
        <f ca="1">VLOOKUP($B333,基础扩展表!$E:$AG,MATCH(BD$2,基础扩展表!$E$1:$AG$1,0),FALSE)</f>
        <v>#N/A</v>
      </c>
      <c r="BE333" t="e">
        <f ca="1">VLOOKUP($B333,基础扩展表!$E:$AG,MATCH(BE$2,基础扩展表!$E$1:$AG$1,0),FALSE)</f>
        <v>#N/A</v>
      </c>
      <c r="BF333" t="e">
        <f ca="1">VLOOKUP($B333,基础扩展表!$E:$AG,MATCH(BF$2,基础扩展表!$E$1:$AG$1,0),FALSE)</f>
        <v>#N/A</v>
      </c>
      <c r="BG333" t="e">
        <f ca="1">VLOOKUP($B333,基础扩展表!$E:$AG,MATCH(BG$2,基础扩展表!$E$1:$AG$1,0),FALSE)</f>
        <v>#N/A</v>
      </c>
      <c r="BH333" t="e">
        <f ca="1">VLOOKUP($B333,基础扩展表!$E:$AG,MATCH(BH$2,基础扩展表!$E$1:$AG$1,0),FALSE)</f>
        <v>#N/A</v>
      </c>
      <c r="BI333" t="e">
        <f ca="1">VLOOKUP($B333,基础扩展表!$E:$AG,MATCH(BI$2,基础扩展表!$E$1:$AG$1,0),FALSE)</f>
        <v>#N/A</v>
      </c>
      <c r="BJ333" t="e">
        <f ca="1">VLOOKUP($B333,基础扩展表!$E:$AG,MATCH(BJ$2,基础扩展表!$E$1:$AG$1,0),FALSE)</f>
        <v>#N/A</v>
      </c>
      <c r="BK333" t="e">
        <f ca="1">VLOOKUP($B333,基础扩展表!$E:$AG,MATCH(BK$2,基础扩展表!$E$1:$AG$1,0),FALSE)</f>
        <v>#N/A</v>
      </c>
      <c r="BL333" t="e">
        <f ca="1">VLOOKUP($B333,基础扩展表!$E:$AG,MATCH(BL$2,基础扩展表!$E$1:$AG$1,0),FALSE)</f>
        <v>#N/A</v>
      </c>
      <c r="BM333" t="e">
        <f ca="1">VLOOKUP($B333,基础扩展表!$E:$AG,MATCH(BM$2,基础扩展表!$E$1:$AG$1,0),FALSE)</f>
        <v>#N/A</v>
      </c>
      <c r="BN333" t="e">
        <f ca="1">VLOOKUP($B333,基础扩展表!$E:$AG,MATCH(BN$2,基础扩展表!$E$1:$AG$1,0),FALSE)</f>
        <v>#N/A</v>
      </c>
      <c r="BO333" t="e">
        <f ca="1">VLOOKUP($B333,基础扩展表!$E:$AG,MATCH(BO$2,基础扩展表!$E$1:$AG$1,0),FALSE)</f>
        <v>#N/A</v>
      </c>
      <c r="BP333" t="e">
        <f ca="1">VLOOKUP($B333,基础扩展表!$E:$AG,MATCH(BP$2,基础扩展表!$E$1:$AG$1,0),FALSE)</f>
        <v>#N/A</v>
      </c>
      <c r="BR333" t="e">
        <f ca="1">VLOOKUP(C333,模型表!D:H,5,FALSE)</f>
        <v>#N/A</v>
      </c>
    </row>
    <row r="334" spans="2:70" x14ac:dyDescent="0.2">
      <c r="B334" t="str">
        <f t="array" aca="1" ref="B334" ca="1">INDEX(基础表!$Y:$Y,SMALL(IF(基础表!$Z:$Z=0,ROW(基础表!$Z:$Z),999),ROW(H328)))&amp;""</f>
        <v/>
      </c>
      <c r="C334" t="e">
        <f ca="1">VLOOKUP(VLOOKUP($B334,基础表!$E:$G,3,FALSE),模型表!$C:$D,2,FALSE)</f>
        <v>#N/A</v>
      </c>
      <c r="E334" t="e">
        <f ca="1">VLOOKUP($B334,基础表!$E:$G,3,FALSE)</f>
        <v>#N/A</v>
      </c>
      <c r="G334" t="e">
        <f ca="1">VLOOKUP($E334,模型表!$C:$G,5,FALSE)</f>
        <v>#N/A</v>
      </c>
      <c r="H334" t="e">
        <f ca="1">VLOOKUP($E334,模型表!$C:$F,4,FALSE)</f>
        <v>#N/A</v>
      </c>
      <c r="I334" t="e">
        <f ca="1">VLOOKUP($E334,模型表!$C:$J,8,FALSE)</f>
        <v>#N/A</v>
      </c>
      <c r="K334" t="str">
        <f t="shared" ca="1" si="62"/>
        <v/>
      </c>
      <c r="L334" t="str">
        <f t="shared" ca="1" si="63"/>
        <v/>
      </c>
      <c r="M334" t="str">
        <f t="shared" ca="1" si="64"/>
        <v/>
      </c>
      <c r="N334" t="str">
        <f t="shared" ca="1" si="65"/>
        <v/>
      </c>
      <c r="O334" t="str">
        <f t="shared" ca="1" si="71"/>
        <v/>
      </c>
      <c r="P334" t="str">
        <f t="shared" ca="1" si="66"/>
        <v/>
      </c>
      <c r="Q334" t="e">
        <f ca="1">VLOOKUP($E334,模型表!$C:$K,9,FALSE)</f>
        <v>#N/A</v>
      </c>
      <c r="S334" t="e">
        <f ca="1">IF(VLOOKUP($E334,模型表!$C:$L,6,FALSE)=0,"",VLOOKUP($E334,模型表!$C:$L,10,FALSE))</f>
        <v>#N/A</v>
      </c>
      <c r="U334" t="e">
        <f ca="1">VLOOKUP($E334,模型表!$C:$Q,11,FALSE)</f>
        <v>#N/A</v>
      </c>
      <c r="Y334" t="e">
        <f ca="1">IF(VLOOKUP($E334,模型表!$C:$N,12,FALSE)="Death",VLOOKUP($E334,模型表!$C:$Q,13,FALSE),"")</f>
        <v>#N/A</v>
      </c>
      <c r="Z334" t="str">
        <f ca="1">IF($B334="","",IF(VLOOKUP($E334,模型表!$C:$O,12,FALSE)="PBuff","["&amp;VLOOKUP($E334,模型表!$C:Q,13,FALSE)&amp;"]","[]"))</f>
        <v/>
      </c>
      <c r="AA334" t="e">
        <f ca="1">VLOOKUP($B334,基础扩展表!$E:$I,5,FALSE)</f>
        <v>#N/A</v>
      </c>
      <c r="AB334" t="e">
        <f ca="1">VLOOKUP($B334,基础扩展表!$E:$I,4,FALSE)</f>
        <v>#N/A</v>
      </c>
      <c r="AC334" t="e">
        <f ca="1">VLOOKUP($B334,基础表!$E:$T,16,FALSE)</f>
        <v>#N/A</v>
      </c>
      <c r="AD334" t="str">
        <f t="shared" ca="1" si="60"/>
        <v/>
      </c>
      <c r="AE334" t="str">
        <f t="shared" ca="1" si="67"/>
        <v/>
      </c>
      <c r="AF334" t="str">
        <f t="shared" ca="1" si="68"/>
        <v/>
      </c>
      <c r="AH334" t="e">
        <f ca="1">VLOOKUP($B334,基础表!$E:$R,14,FALSE)</f>
        <v>#N/A</v>
      </c>
      <c r="AI334" t="e">
        <f ca="1">VLOOKUP($B334,基础表!$E:$S,13,FALSE)</f>
        <v>#N/A</v>
      </c>
      <c r="AK334" t="e">
        <f ca="1">VLOOKUP($B334,基础表!$E:$H,4,FALSE)</f>
        <v>#N/A</v>
      </c>
      <c r="AN334" s="23" t="e">
        <f t="shared" ca="1" si="61"/>
        <v>#N/A</v>
      </c>
      <c r="AO334" s="23" t="str">
        <f t="shared" ca="1" si="69"/>
        <v/>
      </c>
      <c r="AP334" s="23" t="str">
        <f t="shared" ca="1" si="70"/>
        <v/>
      </c>
      <c r="AR334" t="e">
        <f ca="1">VLOOKUP($B334,基础表!$E:$J,4,FALSE)</f>
        <v>#N/A</v>
      </c>
      <c r="AS334" t="e">
        <f ca="1">VLOOKUP($B334,基础表!$E:$J,5,FALSE)</f>
        <v>#N/A</v>
      </c>
      <c r="AT334" t="e">
        <f ca="1">VLOOKUP($B334,基础表!$E:$J,6,FALSE)</f>
        <v>#N/A</v>
      </c>
      <c r="AU334" t="e">
        <f ca="1">VLOOKUP($B334,基础扩展表!$E:$AG,MATCH(AU$2,基础扩展表!$E$1:$AG$1,0),FALSE)</f>
        <v>#N/A</v>
      </c>
      <c r="AV334" t="e">
        <f ca="1">VLOOKUP($B334,基础扩展表!$E:$AG,MATCH(AV$2,基础扩展表!$E$1:$AG$1,0),FALSE)</f>
        <v>#N/A</v>
      </c>
      <c r="AW334" t="e">
        <f ca="1">VLOOKUP($B334,基础扩展表!$E:$AG,MATCH(AW$2,基础扩展表!$E$1:$AG$1,0),FALSE)</f>
        <v>#N/A</v>
      </c>
      <c r="AX334" t="e">
        <f ca="1">VLOOKUP($B334,基础扩展表!$E:$AG,MATCH(AX$2,基础扩展表!$E$1:$AG$1,0),FALSE)</f>
        <v>#N/A</v>
      </c>
      <c r="AY334" t="e">
        <f ca="1">VLOOKUP($B334,基础扩展表!$E:$AG,MATCH(AY$2,基础扩展表!$E$1:$AG$1,0),FALSE)</f>
        <v>#N/A</v>
      </c>
      <c r="AZ334" t="e">
        <f ca="1">VLOOKUP($B334,基础扩展表!$E:$AG,MATCH(AZ$2,基础扩展表!$E$1:$AG$1,0),FALSE)</f>
        <v>#N/A</v>
      </c>
      <c r="BA334" t="e">
        <f ca="1">VLOOKUP($B334,基础扩展表!$E:$AG,MATCH(BA$2,基础扩展表!$E$1:$AG$1,0),FALSE)</f>
        <v>#N/A</v>
      </c>
      <c r="BB334" t="e">
        <f ca="1">VLOOKUP($B334,基础扩展表!$E:$AG,MATCH(BB$2,基础扩展表!$E$1:$AG$1,0),FALSE)</f>
        <v>#N/A</v>
      </c>
      <c r="BC334" t="e">
        <f ca="1">VLOOKUP($B334,基础扩展表!$E:$AG,MATCH(BC$2,基础扩展表!$E$1:$AG$1,0),FALSE)</f>
        <v>#N/A</v>
      </c>
      <c r="BD334" t="e">
        <f ca="1">VLOOKUP($B334,基础扩展表!$E:$AG,MATCH(BD$2,基础扩展表!$E$1:$AG$1,0),FALSE)</f>
        <v>#N/A</v>
      </c>
      <c r="BE334" t="e">
        <f ca="1">VLOOKUP($B334,基础扩展表!$E:$AG,MATCH(BE$2,基础扩展表!$E$1:$AG$1,0),FALSE)</f>
        <v>#N/A</v>
      </c>
      <c r="BF334" t="e">
        <f ca="1">VLOOKUP($B334,基础扩展表!$E:$AG,MATCH(BF$2,基础扩展表!$E$1:$AG$1,0),FALSE)</f>
        <v>#N/A</v>
      </c>
      <c r="BG334" t="e">
        <f ca="1">VLOOKUP($B334,基础扩展表!$E:$AG,MATCH(BG$2,基础扩展表!$E$1:$AG$1,0),FALSE)</f>
        <v>#N/A</v>
      </c>
      <c r="BH334" t="e">
        <f ca="1">VLOOKUP($B334,基础扩展表!$E:$AG,MATCH(BH$2,基础扩展表!$E$1:$AG$1,0),FALSE)</f>
        <v>#N/A</v>
      </c>
      <c r="BI334" t="e">
        <f ca="1">VLOOKUP($B334,基础扩展表!$E:$AG,MATCH(BI$2,基础扩展表!$E$1:$AG$1,0),FALSE)</f>
        <v>#N/A</v>
      </c>
      <c r="BJ334" t="e">
        <f ca="1">VLOOKUP($B334,基础扩展表!$E:$AG,MATCH(BJ$2,基础扩展表!$E$1:$AG$1,0),FALSE)</f>
        <v>#N/A</v>
      </c>
      <c r="BK334" t="e">
        <f ca="1">VLOOKUP($B334,基础扩展表!$E:$AG,MATCH(BK$2,基础扩展表!$E$1:$AG$1,0),FALSE)</f>
        <v>#N/A</v>
      </c>
      <c r="BL334" t="e">
        <f ca="1">VLOOKUP($B334,基础扩展表!$E:$AG,MATCH(BL$2,基础扩展表!$E$1:$AG$1,0),FALSE)</f>
        <v>#N/A</v>
      </c>
      <c r="BM334" t="e">
        <f ca="1">VLOOKUP($B334,基础扩展表!$E:$AG,MATCH(BM$2,基础扩展表!$E$1:$AG$1,0),FALSE)</f>
        <v>#N/A</v>
      </c>
      <c r="BN334" t="e">
        <f ca="1">VLOOKUP($B334,基础扩展表!$E:$AG,MATCH(BN$2,基础扩展表!$E$1:$AG$1,0),FALSE)</f>
        <v>#N/A</v>
      </c>
      <c r="BO334" t="e">
        <f ca="1">VLOOKUP($B334,基础扩展表!$E:$AG,MATCH(BO$2,基础扩展表!$E$1:$AG$1,0),FALSE)</f>
        <v>#N/A</v>
      </c>
      <c r="BP334" t="e">
        <f ca="1">VLOOKUP($B334,基础扩展表!$E:$AG,MATCH(BP$2,基础扩展表!$E$1:$AG$1,0),FALSE)</f>
        <v>#N/A</v>
      </c>
      <c r="BR334" t="e">
        <f ca="1">VLOOKUP(C334,模型表!D:H,5,FALSE)</f>
        <v>#N/A</v>
      </c>
    </row>
    <row r="335" spans="2:70" x14ac:dyDescent="0.2">
      <c r="B335" t="str">
        <f t="array" aca="1" ref="B335" ca="1">INDEX(基础表!$Y:$Y,SMALL(IF(基础表!$Z:$Z=0,ROW(基础表!$Z:$Z),999),ROW(H329)))&amp;""</f>
        <v/>
      </c>
      <c r="C335" t="e">
        <f ca="1">VLOOKUP(VLOOKUP($B335,基础表!$E:$G,3,FALSE),模型表!$C:$D,2,FALSE)</f>
        <v>#N/A</v>
      </c>
      <c r="E335" t="e">
        <f ca="1">VLOOKUP($B335,基础表!$E:$G,3,FALSE)</f>
        <v>#N/A</v>
      </c>
      <c r="G335" t="e">
        <f ca="1">VLOOKUP($E335,模型表!$C:$G,5,FALSE)</f>
        <v>#N/A</v>
      </c>
      <c r="H335" t="e">
        <f ca="1">VLOOKUP($E335,模型表!$C:$F,4,FALSE)</f>
        <v>#N/A</v>
      </c>
      <c r="I335" t="e">
        <f ca="1">VLOOKUP($E335,模型表!$C:$J,8,FALSE)</f>
        <v>#N/A</v>
      </c>
      <c r="K335" t="str">
        <f t="shared" ca="1" si="62"/>
        <v/>
      </c>
      <c r="L335" t="str">
        <f t="shared" ca="1" si="63"/>
        <v/>
      </c>
      <c r="M335" t="str">
        <f t="shared" ca="1" si="64"/>
        <v/>
      </c>
      <c r="N335" t="str">
        <f t="shared" ca="1" si="65"/>
        <v/>
      </c>
      <c r="O335" t="str">
        <f t="shared" ca="1" si="71"/>
        <v/>
      </c>
      <c r="P335" t="str">
        <f t="shared" ca="1" si="66"/>
        <v/>
      </c>
      <c r="Q335" t="e">
        <f ca="1">VLOOKUP($E335,模型表!$C:$K,9,FALSE)</f>
        <v>#N/A</v>
      </c>
      <c r="S335" t="e">
        <f ca="1">IF(VLOOKUP($E335,模型表!$C:$L,6,FALSE)=0,"",VLOOKUP($E335,模型表!$C:$L,10,FALSE))</f>
        <v>#N/A</v>
      </c>
      <c r="U335" t="e">
        <f ca="1">VLOOKUP($E335,模型表!$C:$Q,11,FALSE)</f>
        <v>#N/A</v>
      </c>
      <c r="Y335" t="e">
        <f ca="1">IF(VLOOKUP($E335,模型表!$C:$N,12,FALSE)="Death",VLOOKUP($E335,模型表!$C:$Q,13,FALSE),"")</f>
        <v>#N/A</v>
      </c>
      <c r="Z335" t="str">
        <f ca="1">IF($B335="","",IF(VLOOKUP($E335,模型表!$C:$O,12,FALSE)="PBuff","["&amp;VLOOKUP($E335,模型表!$C:Q,13,FALSE)&amp;"]","[]"))</f>
        <v/>
      </c>
      <c r="AA335" t="e">
        <f ca="1">VLOOKUP($B335,基础扩展表!$E:$I,5,FALSE)</f>
        <v>#N/A</v>
      </c>
      <c r="AB335" t="e">
        <f ca="1">VLOOKUP($B335,基础扩展表!$E:$I,4,FALSE)</f>
        <v>#N/A</v>
      </c>
      <c r="AC335" t="e">
        <f ca="1">VLOOKUP($B335,基础表!$E:$T,16,FALSE)</f>
        <v>#N/A</v>
      </c>
      <c r="AD335" t="str">
        <f t="shared" ca="1" si="60"/>
        <v/>
      </c>
      <c r="AE335" t="str">
        <f t="shared" ca="1" si="67"/>
        <v/>
      </c>
      <c r="AF335" t="str">
        <f t="shared" ca="1" si="68"/>
        <v/>
      </c>
      <c r="AH335" t="e">
        <f ca="1">VLOOKUP($B335,基础表!$E:$R,14,FALSE)</f>
        <v>#N/A</v>
      </c>
      <c r="AI335" t="e">
        <f ca="1">VLOOKUP($B335,基础表!$E:$S,13,FALSE)</f>
        <v>#N/A</v>
      </c>
      <c r="AK335" t="e">
        <f ca="1">VLOOKUP($B335,基础表!$E:$H,4,FALSE)</f>
        <v>#N/A</v>
      </c>
      <c r="AN335" s="23" t="e">
        <f t="shared" ca="1" si="61"/>
        <v>#N/A</v>
      </c>
      <c r="AO335" s="23" t="str">
        <f t="shared" ca="1" si="69"/>
        <v/>
      </c>
      <c r="AP335" s="23" t="str">
        <f t="shared" ca="1" si="70"/>
        <v/>
      </c>
      <c r="AR335" t="e">
        <f ca="1">VLOOKUP($B335,基础表!$E:$J,4,FALSE)</f>
        <v>#N/A</v>
      </c>
      <c r="AS335" t="e">
        <f ca="1">VLOOKUP($B335,基础表!$E:$J,5,FALSE)</f>
        <v>#N/A</v>
      </c>
      <c r="AT335" t="e">
        <f ca="1">VLOOKUP($B335,基础表!$E:$J,6,FALSE)</f>
        <v>#N/A</v>
      </c>
      <c r="AU335" t="e">
        <f ca="1">VLOOKUP($B335,基础扩展表!$E:$AG,MATCH(AU$2,基础扩展表!$E$1:$AG$1,0),FALSE)</f>
        <v>#N/A</v>
      </c>
      <c r="AV335" t="e">
        <f ca="1">VLOOKUP($B335,基础扩展表!$E:$AG,MATCH(AV$2,基础扩展表!$E$1:$AG$1,0),FALSE)</f>
        <v>#N/A</v>
      </c>
      <c r="AW335" t="e">
        <f ca="1">VLOOKUP($B335,基础扩展表!$E:$AG,MATCH(AW$2,基础扩展表!$E$1:$AG$1,0),FALSE)</f>
        <v>#N/A</v>
      </c>
      <c r="AX335" t="e">
        <f ca="1">VLOOKUP($B335,基础扩展表!$E:$AG,MATCH(AX$2,基础扩展表!$E$1:$AG$1,0),FALSE)</f>
        <v>#N/A</v>
      </c>
      <c r="AY335" t="e">
        <f ca="1">VLOOKUP($B335,基础扩展表!$E:$AG,MATCH(AY$2,基础扩展表!$E$1:$AG$1,0),FALSE)</f>
        <v>#N/A</v>
      </c>
      <c r="AZ335" t="e">
        <f ca="1">VLOOKUP($B335,基础扩展表!$E:$AG,MATCH(AZ$2,基础扩展表!$E$1:$AG$1,0),FALSE)</f>
        <v>#N/A</v>
      </c>
      <c r="BA335" t="e">
        <f ca="1">VLOOKUP($B335,基础扩展表!$E:$AG,MATCH(BA$2,基础扩展表!$E$1:$AG$1,0),FALSE)</f>
        <v>#N/A</v>
      </c>
      <c r="BB335" t="e">
        <f ca="1">VLOOKUP($B335,基础扩展表!$E:$AG,MATCH(BB$2,基础扩展表!$E$1:$AG$1,0),FALSE)</f>
        <v>#N/A</v>
      </c>
      <c r="BC335" t="e">
        <f ca="1">VLOOKUP($B335,基础扩展表!$E:$AG,MATCH(BC$2,基础扩展表!$E$1:$AG$1,0),FALSE)</f>
        <v>#N/A</v>
      </c>
      <c r="BD335" t="e">
        <f ca="1">VLOOKUP($B335,基础扩展表!$E:$AG,MATCH(BD$2,基础扩展表!$E$1:$AG$1,0),FALSE)</f>
        <v>#N/A</v>
      </c>
      <c r="BE335" t="e">
        <f ca="1">VLOOKUP($B335,基础扩展表!$E:$AG,MATCH(BE$2,基础扩展表!$E$1:$AG$1,0),FALSE)</f>
        <v>#N/A</v>
      </c>
      <c r="BF335" t="e">
        <f ca="1">VLOOKUP($B335,基础扩展表!$E:$AG,MATCH(BF$2,基础扩展表!$E$1:$AG$1,0),FALSE)</f>
        <v>#N/A</v>
      </c>
      <c r="BG335" t="e">
        <f ca="1">VLOOKUP($B335,基础扩展表!$E:$AG,MATCH(BG$2,基础扩展表!$E$1:$AG$1,0),FALSE)</f>
        <v>#N/A</v>
      </c>
      <c r="BH335" t="e">
        <f ca="1">VLOOKUP($B335,基础扩展表!$E:$AG,MATCH(BH$2,基础扩展表!$E$1:$AG$1,0),FALSE)</f>
        <v>#N/A</v>
      </c>
      <c r="BI335" t="e">
        <f ca="1">VLOOKUP($B335,基础扩展表!$E:$AG,MATCH(BI$2,基础扩展表!$E$1:$AG$1,0),FALSE)</f>
        <v>#N/A</v>
      </c>
      <c r="BJ335" t="e">
        <f ca="1">VLOOKUP($B335,基础扩展表!$E:$AG,MATCH(BJ$2,基础扩展表!$E$1:$AG$1,0),FALSE)</f>
        <v>#N/A</v>
      </c>
      <c r="BK335" t="e">
        <f ca="1">VLOOKUP($B335,基础扩展表!$E:$AG,MATCH(BK$2,基础扩展表!$E$1:$AG$1,0),FALSE)</f>
        <v>#N/A</v>
      </c>
      <c r="BL335" t="e">
        <f ca="1">VLOOKUP($B335,基础扩展表!$E:$AG,MATCH(BL$2,基础扩展表!$E$1:$AG$1,0),FALSE)</f>
        <v>#N/A</v>
      </c>
      <c r="BM335" t="e">
        <f ca="1">VLOOKUP($B335,基础扩展表!$E:$AG,MATCH(BM$2,基础扩展表!$E$1:$AG$1,0),FALSE)</f>
        <v>#N/A</v>
      </c>
      <c r="BN335" t="e">
        <f ca="1">VLOOKUP($B335,基础扩展表!$E:$AG,MATCH(BN$2,基础扩展表!$E$1:$AG$1,0),FALSE)</f>
        <v>#N/A</v>
      </c>
      <c r="BO335" t="e">
        <f ca="1">VLOOKUP($B335,基础扩展表!$E:$AG,MATCH(BO$2,基础扩展表!$E$1:$AG$1,0),FALSE)</f>
        <v>#N/A</v>
      </c>
      <c r="BP335" t="e">
        <f ca="1">VLOOKUP($B335,基础扩展表!$E:$AG,MATCH(BP$2,基础扩展表!$E$1:$AG$1,0),FALSE)</f>
        <v>#N/A</v>
      </c>
      <c r="BR335" t="e">
        <f ca="1">VLOOKUP(C335,模型表!D:H,5,FALSE)</f>
        <v>#N/A</v>
      </c>
    </row>
    <row r="336" spans="2:70" x14ac:dyDescent="0.2">
      <c r="B336" t="str">
        <f t="array" aca="1" ref="B336" ca="1">INDEX(基础表!$Y:$Y,SMALL(IF(基础表!$Z:$Z=0,ROW(基础表!$Z:$Z),999),ROW(H330)))&amp;""</f>
        <v/>
      </c>
      <c r="C336" t="e">
        <f ca="1">VLOOKUP(VLOOKUP($B336,基础表!$E:$G,3,FALSE),模型表!$C:$D,2,FALSE)</f>
        <v>#N/A</v>
      </c>
      <c r="E336" t="e">
        <f ca="1">VLOOKUP($B336,基础表!$E:$G,3,FALSE)</f>
        <v>#N/A</v>
      </c>
      <c r="G336" t="e">
        <f ca="1">VLOOKUP($E336,模型表!$C:$G,5,FALSE)</f>
        <v>#N/A</v>
      </c>
      <c r="H336" t="e">
        <f ca="1">VLOOKUP($E336,模型表!$C:$F,4,FALSE)</f>
        <v>#N/A</v>
      </c>
      <c r="I336" t="e">
        <f ca="1">VLOOKUP($E336,模型表!$C:$J,8,FALSE)</f>
        <v>#N/A</v>
      </c>
      <c r="K336" t="str">
        <f t="shared" ca="1" si="62"/>
        <v/>
      </c>
      <c r="L336" t="str">
        <f t="shared" ca="1" si="63"/>
        <v/>
      </c>
      <c r="M336" t="str">
        <f t="shared" ca="1" si="64"/>
        <v/>
      </c>
      <c r="N336" t="str">
        <f t="shared" ca="1" si="65"/>
        <v/>
      </c>
      <c r="O336" t="str">
        <f t="shared" ca="1" si="71"/>
        <v/>
      </c>
      <c r="P336" t="str">
        <f t="shared" ca="1" si="66"/>
        <v/>
      </c>
      <c r="Q336" t="e">
        <f ca="1">VLOOKUP($E336,模型表!$C:$K,9,FALSE)</f>
        <v>#N/A</v>
      </c>
      <c r="S336" t="e">
        <f ca="1">IF(VLOOKUP($E336,模型表!$C:$L,6,FALSE)=0,"",VLOOKUP($E336,模型表!$C:$L,10,FALSE))</f>
        <v>#N/A</v>
      </c>
      <c r="U336" t="e">
        <f ca="1">VLOOKUP($E336,模型表!$C:$Q,11,FALSE)</f>
        <v>#N/A</v>
      </c>
      <c r="Y336" t="e">
        <f ca="1">IF(VLOOKUP($E336,模型表!$C:$N,12,FALSE)="Death",VLOOKUP($E336,模型表!$C:$Q,13,FALSE),"")</f>
        <v>#N/A</v>
      </c>
      <c r="Z336" t="str">
        <f ca="1">IF($B336="","",IF(VLOOKUP($E336,模型表!$C:$O,12,FALSE)="PBuff","["&amp;VLOOKUP($E336,模型表!$C:Q,13,FALSE)&amp;"]","[]"))</f>
        <v/>
      </c>
      <c r="AA336" t="e">
        <f ca="1">VLOOKUP($B336,基础扩展表!$E:$I,5,FALSE)</f>
        <v>#N/A</v>
      </c>
      <c r="AB336" t="e">
        <f ca="1">VLOOKUP($B336,基础扩展表!$E:$I,4,FALSE)</f>
        <v>#N/A</v>
      </c>
      <c r="AC336" t="e">
        <f ca="1">VLOOKUP($B336,基础表!$E:$T,16,FALSE)</f>
        <v>#N/A</v>
      </c>
      <c r="AD336" t="str">
        <f t="shared" ca="1" si="60"/>
        <v/>
      </c>
      <c r="AE336" t="str">
        <f t="shared" ca="1" si="67"/>
        <v/>
      </c>
      <c r="AF336" t="str">
        <f t="shared" ca="1" si="68"/>
        <v/>
      </c>
      <c r="AH336" t="e">
        <f ca="1">VLOOKUP($B336,基础表!$E:$R,14,FALSE)</f>
        <v>#N/A</v>
      </c>
      <c r="AI336" t="e">
        <f ca="1">VLOOKUP($B336,基础表!$E:$S,13,FALSE)</f>
        <v>#N/A</v>
      </c>
      <c r="AK336" t="e">
        <f ca="1">VLOOKUP($B336,基础表!$E:$H,4,FALSE)</f>
        <v>#N/A</v>
      </c>
      <c r="AN336" s="23" t="e">
        <f t="shared" ca="1" si="61"/>
        <v>#N/A</v>
      </c>
      <c r="AO336" s="23" t="str">
        <f t="shared" ca="1" si="69"/>
        <v/>
      </c>
      <c r="AP336" s="23" t="str">
        <f t="shared" ca="1" si="70"/>
        <v/>
      </c>
      <c r="AR336" t="e">
        <f ca="1">VLOOKUP($B336,基础表!$E:$J,4,FALSE)</f>
        <v>#N/A</v>
      </c>
      <c r="AS336" t="e">
        <f ca="1">VLOOKUP($B336,基础表!$E:$J,5,FALSE)</f>
        <v>#N/A</v>
      </c>
      <c r="AT336" t="e">
        <f ca="1">VLOOKUP($B336,基础表!$E:$J,6,FALSE)</f>
        <v>#N/A</v>
      </c>
      <c r="AU336" t="e">
        <f ca="1">VLOOKUP($B336,基础扩展表!$E:$AG,MATCH(AU$2,基础扩展表!$E$1:$AG$1,0),FALSE)</f>
        <v>#N/A</v>
      </c>
      <c r="AV336" t="e">
        <f ca="1">VLOOKUP($B336,基础扩展表!$E:$AG,MATCH(AV$2,基础扩展表!$E$1:$AG$1,0),FALSE)</f>
        <v>#N/A</v>
      </c>
      <c r="AW336" t="e">
        <f ca="1">VLOOKUP($B336,基础扩展表!$E:$AG,MATCH(AW$2,基础扩展表!$E$1:$AG$1,0),FALSE)</f>
        <v>#N/A</v>
      </c>
      <c r="AX336" t="e">
        <f ca="1">VLOOKUP($B336,基础扩展表!$E:$AG,MATCH(AX$2,基础扩展表!$E$1:$AG$1,0),FALSE)</f>
        <v>#N/A</v>
      </c>
      <c r="AY336" t="e">
        <f ca="1">VLOOKUP($B336,基础扩展表!$E:$AG,MATCH(AY$2,基础扩展表!$E$1:$AG$1,0),FALSE)</f>
        <v>#N/A</v>
      </c>
      <c r="AZ336" t="e">
        <f ca="1">VLOOKUP($B336,基础扩展表!$E:$AG,MATCH(AZ$2,基础扩展表!$E$1:$AG$1,0),FALSE)</f>
        <v>#N/A</v>
      </c>
      <c r="BA336" t="e">
        <f ca="1">VLOOKUP($B336,基础扩展表!$E:$AG,MATCH(BA$2,基础扩展表!$E$1:$AG$1,0),FALSE)</f>
        <v>#N/A</v>
      </c>
      <c r="BB336" t="e">
        <f ca="1">VLOOKUP($B336,基础扩展表!$E:$AG,MATCH(BB$2,基础扩展表!$E$1:$AG$1,0),FALSE)</f>
        <v>#N/A</v>
      </c>
      <c r="BC336" t="e">
        <f ca="1">VLOOKUP($B336,基础扩展表!$E:$AG,MATCH(BC$2,基础扩展表!$E$1:$AG$1,0),FALSE)</f>
        <v>#N/A</v>
      </c>
      <c r="BD336" t="e">
        <f ca="1">VLOOKUP($B336,基础扩展表!$E:$AG,MATCH(BD$2,基础扩展表!$E$1:$AG$1,0),FALSE)</f>
        <v>#N/A</v>
      </c>
      <c r="BE336" t="e">
        <f ca="1">VLOOKUP($B336,基础扩展表!$E:$AG,MATCH(BE$2,基础扩展表!$E$1:$AG$1,0),FALSE)</f>
        <v>#N/A</v>
      </c>
      <c r="BF336" t="e">
        <f ca="1">VLOOKUP($B336,基础扩展表!$E:$AG,MATCH(BF$2,基础扩展表!$E$1:$AG$1,0),FALSE)</f>
        <v>#N/A</v>
      </c>
      <c r="BG336" t="e">
        <f ca="1">VLOOKUP($B336,基础扩展表!$E:$AG,MATCH(BG$2,基础扩展表!$E$1:$AG$1,0),FALSE)</f>
        <v>#N/A</v>
      </c>
      <c r="BH336" t="e">
        <f ca="1">VLOOKUP($B336,基础扩展表!$E:$AG,MATCH(BH$2,基础扩展表!$E$1:$AG$1,0),FALSE)</f>
        <v>#N/A</v>
      </c>
      <c r="BI336" t="e">
        <f ca="1">VLOOKUP($B336,基础扩展表!$E:$AG,MATCH(BI$2,基础扩展表!$E$1:$AG$1,0),FALSE)</f>
        <v>#N/A</v>
      </c>
      <c r="BJ336" t="e">
        <f ca="1">VLOOKUP($B336,基础扩展表!$E:$AG,MATCH(BJ$2,基础扩展表!$E$1:$AG$1,0),FALSE)</f>
        <v>#N/A</v>
      </c>
      <c r="BK336" t="e">
        <f ca="1">VLOOKUP($B336,基础扩展表!$E:$AG,MATCH(BK$2,基础扩展表!$E$1:$AG$1,0),FALSE)</f>
        <v>#N/A</v>
      </c>
      <c r="BL336" t="e">
        <f ca="1">VLOOKUP($B336,基础扩展表!$E:$AG,MATCH(BL$2,基础扩展表!$E$1:$AG$1,0),FALSE)</f>
        <v>#N/A</v>
      </c>
      <c r="BM336" t="e">
        <f ca="1">VLOOKUP($B336,基础扩展表!$E:$AG,MATCH(BM$2,基础扩展表!$E$1:$AG$1,0),FALSE)</f>
        <v>#N/A</v>
      </c>
      <c r="BN336" t="e">
        <f ca="1">VLOOKUP($B336,基础扩展表!$E:$AG,MATCH(BN$2,基础扩展表!$E$1:$AG$1,0),FALSE)</f>
        <v>#N/A</v>
      </c>
      <c r="BO336" t="e">
        <f ca="1">VLOOKUP($B336,基础扩展表!$E:$AG,MATCH(BO$2,基础扩展表!$E$1:$AG$1,0),FALSE)</f>
        <v>#N/A</v>
      </c>
      <c r="BP336" t="e">
        <f ca="1">VLOOKUP($B336,基础扩展表!$E:$AG,MATCH(BP$2,基础扩展表!$E$1:$AG$1,0),FALSE)</f>
        <v>#N/A</v>
      </c>
      <c r="BR336" t="e">
        <f ca="1">VLOOKUP(C336,模型表!D:H,5,FALSE)</f>
        <v>#N/A</v>
      </c>
    </row>
    <row r="337" spans="2:70" x14ac:dyDescent="0.2">
      <c r="B337" t="str">
        <f t="array" aca="1" ref="B337" ca="1">INDEX(基础表!$Y:$Y,SMALL(IF(基础表!$Z:$Z=0,ROW(基础表!$Z:$Z),999),ROW(H331)))&amp;""</f>
        <v/>
      </c>
      <c r="C337" t="e">
        <f ca="1">VLOOKUP(VLOOKUP($B337,基础表!$E:$G,3,FALSE),模型表!$C:$D,2,FALSE)</f>
        <v>#N/A</v>
      </c>
      <c r="E337" t="e">
        <f ca="1">VLOOKUP($B337,基础表!$E:$G,3,FALSE)</f>
        <v>#N/A</v>
      </c>
      <c r="G337" t="e">
        <f ca="1">VLOOKUP($E337,模型表!$C:$G,5,FALSE)</f>
        <v>#N/A</v>
      </c>
      <c r="H337" t="e">
        <f ca="1">VLOOKUP($E337,模型表!$C:$F,4,FALSE)</f>
        <v>#N/A</v>
      </c>
      <c r="I337" t="e">
        <f ca="1">VLOOKUP($E337,模型表!$C:$J,8,FALSE)</f>
        <v>#N/A</v>
      </c>
      <c r="K337" t="str">
        <f t="shared" ca="1" si="62"/>
        <v/>
      </c>
      <c r="L337" t="str">
        <f t="shared" ca="1" si="63"/>
        <v/>
      </c>
      <c r="M337" t="str">
        <f t="shared" ca="1" si="64"/>
        <v/>
      </c>
      <c r="N337" t="str">
        <f t="shared" ca="1" si="65"/>
        <v/>
      </c>
      <c r="O337" t="str">
        <f t="shared" ca="1" si="71"/>
        <v/>
      </c>
      <c r="P337" t="str">
        <f t="shared" ca="1" si="66"/>
        <v/>
      </c>
      <c r="Q337" t="e">
        <f ca="1">VLOOKUP($E337,模型表!$C:$K,9,FALSE)</f>
        <v>#N/A</v>
      </c>
      <c r="S337" t="e">
        <f ca="1">IF(VLOOKUP($E337,模型表!$C:$L,6,FALSE)=0,"",VLOOKUP($E337,模型表!$C:$L,10,FALSE))</f>
        <v>#N/A</v>
      </c>
      <c r="U337" t="e">
        <f ca="1">VLOOKUP($E337,模型表!$C:$Q,11,FALSE)</f>
        <v>#N/A</v>
      </c>
      <c r="Y337" t="e">
        <f ca="1">IF(VLOOKUP($E337,模型表!$C:$N,12,FALSE)="Death",VLOOKUP($E337,模型表!$C:$Q,13,FALSE),"")</f>
        <v>#N/A</v>
      </c>
      <c r="Z337" t="str">
        <f ca="1">IF($B337="","",IF(VLOOKUP($E337,模型表!$C:$O,12,FALSE)="PBuff","["&amp;VLOOKUP($E337,模型表!$C:Q,13,FALSE)&amp;"]","[]"))</f>
        <v/>
      </c>
      <c r="AA337" t="e">
        <f ca="1">VLOOKUP($B337,基础扩展表!$E:$I,5,FALSE)</f>
        <v>#N/A</v>
      </c>
      <c r="AB337" t="e">
        <f ca="1">VLOOKUP($B337,基础扩展表!$E:$I,4,FALSE)</f>
        <v>#N/A</v>
      </c>
      <c r="AC337" t="e">
        <f ca="1">VLOOKUP($B337,基础表!$E:$T,16,FALSE)</f>
        <v>#N/A</v>
      </c>
      <c r="AD337" t="str">
        <f t="shared" ca="1" si="60"/>
        <v/>
      </c>
      <c r="AE337" t="str">
        <f t="shared" ca="1" si="67"/>
        <v/>
      </c>
      <c r="AF337" t="str">
        <f t="shared" ca="1" si="68"/>
        <v/>
      </c>
      <c r="AH337" t="e">
        <f ca="1">VLOOKUP($B337,基础表!$E:$R,14,FALSE)</f>
        <v>#N/A</v>
      </c>
      <c r="AI337" t="e">
        <f ca="1">VLOOKUP($B337,基础表!$E:$S,13,FALSE)</f>
        <v>#N/A</v>
      </c>
      <c r="AK337" t="e">
        <f ca="1">VLOOKUP($B337,基础表!$E:$H,4,FALSE)</f>
        <v>#N/A</v>
      </c>
      <c r="AN337" s="23" t="e">
        <f t="shared" ca="1" si="61"/>
        <v>#N/A</v>
      </c>
      <c r="AO337" s="23" t="str">
        <f t="shared" ca="1" si="69"/>
        <v/>
      </c>
      <c r="AP337" s="23" t="str">
        <f t="shared" ca="1" si="70"/>
        <v/>
      </c>
      <c r="AR337" t="e">
        <f ca="1">VLOOKUP($B337,基础表!$E:$J,4,FALSE)</f>
        <v>#N/A</v>
      </c>
      <c r="AS337" t="e">
        <f ca="1">VLOOKUP($B337,基础表!$E:$J,5,FALSE)</f>
        <v>#N/A</v>
      </c>
      <c r="AT337" t="e">
        <f ca="1">VLOOKUP($B337,基础表!$E:$J,6,FALSE)</f>
        <v>#N/A</v>
      </c>
      <c r="AU337" t="e">
        <f ca="1">VLOOKUP($B337,基础扩展表!$E:$AG,MATCH(AU$2,基础扩展表!$E$1:$AG$1,0),FALSE)</f>
        <v>#N/A</v>
      </c>
      <c r="AV337" t="e">
        <f ca="1">VLOOKUP($B337,基础扩展表!$E:$AG,MATCH(AV$2,基础扩展表!$E$1:$AG$1,0),FALSE)</f>
        <v>#N/A</v>
      </c>
      <c r="AW337" t="e">
        <f ca="1">VLOOKUP($B337,基础扩展表!$E:$AG,MATCH(AW$2,基础扩展表!$E$1:$AG$1,0),FALSE)</f>
        <v>#N/A</v>
      </c>
      <c r="AX337" t="e">
        <f ca="1">VLOOKUP($B337,基础扩展表!$E:$AG,MATCH(AX$2,基础扩展表!$E$1:$AG$1,0),FALSE)</f>
        <v>#N/A</v>
      </c>
      <c r="AY337" t="e">
        <f ca="1">VLOOKUP($B337,基础扩展表!$E:$AG,MATCH(AY$2,基础扩展表!$E$1:$AG$1,0),FALSE)</f>
        <v>#N/A</v>
      </c>
      <c r="AZ337" t="e">
        <f ca="1">VLOOKUP($B337,基础扩展表!$E:$AG,MATCH(AZ$2,基础扩展表!$E$1:$AG$1,0),FALSE)</f>
        <v>#N/A</v>
      </c>
      <c r="BA337" t="e">
        <f ca="1">VLOOKUP($B337,基础扩展表!$E:$AG,MATCH(BA$2,基础扩展表!$E$1:$AG$1,0),FALSE)</f>
        <v>#N/A</v>
      </c>
      <c r="BB337" t="e">
        <f ca="1">VLOOKUP($B337,基础扩展表!$E:$AG,MATCH(BB$2,基础扩展表!$E$1:$AG$1,0),FALSE)</f>
        <v>#N/A</v>
      </c>
      <c r="BC337" t="e">
        <f ca="1">VLOOKUP($B337,基础扩展表!$E:$AG,MATCH(BC$2,基础扩展表!$E$1:$AG$1,0),FALSE)</f>
        <v>#N/A</v>
      </c>
      <c r="BD337" t="e">
        <f ca="1">VLOOKUP($B337,基础扩展表!$E:$AG,MATCH(BD$2,基础扩展表!$E$1:$AG$1,0),FALSE)</f>
        <v>#N/A</v>
      </c>
      <c r="BE337" t="e">
        <f ca="1">VLOOKUP($B337,基础扩展表!$E:$AG,MATCH(BE$2,基础扩展表!$E$1:$AG$1,0),FALSE)</f>
        <v>#N/A</v>
      </c>
      <c r="BF337" t="e">
        <f ca="1">VLOOKUP($B337,基础扩展表!$E:$AG,MATCH(BF$2,基础扩展表!$E$1:$AG$1,0),FALSE)</f>
        <v>#N/A</v>
      </c>
      <c r="BG337" t="e">
        <f ca="1">VLOOKUP($B337,基础扩展表!$E:$AG,MATCH(BG$2,基础扩展表!$E$1:$AG$1,0),FALSE)</f>
        <v>#N/A</v>
      </c>
      <c r="BH337" t="e">
        <f ca="1">VLOOKUP($B337,基础扩展表!$E:$AG,MATCH(BH$2,基础扩展表!$E$1:$AG$1,0),FALSE)</f>
        <v>#N/A</v>
      </c>
      <c r="BI337" t="e">
        <f ca="1">VLOOKUP($B337,基础扩展表!$E:$AG,MATCH(BI$2,基础扩展表!$E$1:$AG$1,0),FALSE)</f>
        <v>#N/A</v>
      </c>
      <c r="BJ337" t="e">
        <f ca="1">VLOOKUP($B337,基础扩展表!$E:$AG,MATCH(BJ$2,基础扩展表!$E$1:$AG$1,0),FALSE)</f>
        <v>#N/A</v>
      </c>
      <c r="BK337" t="e">
        <f ca="1">VLOOKUP($B337,基础扩展表!$E:$AG,MATCH(BK$2,基础扩展表!$E$1:$AG$1,0),FALSE)</f>
        <v>#N/A</v>
      </c>
      <c r="BL337" t="e">
        <f ca="1">VLOOKUP($B337,基础扩展表!$E:$AG,MATCH(BL$2,基础扩展表!$E$1:$AG$1,0),FALSE)</f>
        <v>#N/A</v>
      </c>
      <c r="BM337" t="e">
        <f ca="1">VLOOKUP($B337,基础扩展表!$E:$AG,MATCH(BM$2,基础扩展表!$E$1:$AG$1,0),FALSE)</f>
        <v>#N/A</v>
      </c>
      <c r="BN337" t="e">
        <f ca="1">VLOOKUP($B337,基础扩展表!$E:$AG,MATCH(BN$2,基础扩展表!$E$1:$AG$1,0),FALSE)</f>
        <v>#N/A</v>
      </c>
      <c r="BO337" t="e">
        <f ca="1">VLOOKUP($B337,基础扩展表!$E:$AG,MATCH(BO$2,基础扩展表!$E$1:$AG$1,0),FALSE)</f>
        <v>#N/A</v>
      </c>
      <c r="BP337" t="e">
        <f ca="1">VLOOKUP($B337,基础扩展表!$E:$AG,MATCH(BP$2,基础扩展表!$E$1:$AG$1,0),FALSE)</f>
        <v>#N/A</v>
      </c>
      <c r="BR337" t="e">
        <f ca="1">VLOOKUP(C337,模型表!D:H,5,FALSE)</f>
        <v>#N/A</v>
      </c>
    </row>
    <row r="338" spans="2:70" x14ac:dyDescent="0.2">
      <c r="B338" t="str">
        <f t="array" aca="1" ref="B338" ca="1">INDEX(基础表!$Y:$Y,SMALL(IF(基础表!$Z:$Z=0,ROW(基础表!$Z:$Z),999),ROW(H332)))&amp;""</f>
        <v/>
      </c>
      <c r="C338" t="e">
        <f ca="1">VLOOKUP(VLOOKUP($B338,基础表!$E:$G,3,FALSE),模型表!$C:$D,2,FALSE)</f>
        <v>#N/A</v>
      </c>
      <c r="E338" t="e">
        <f ca="1">VLOOKUP($B338,基础表!$E:$G,3,FALSE)</f>
        <v>#N/A</v>
      </c>
      <c r="G338" t="e">
        <f ca="1">VLOOKUP($E338,模型表!$C:$G,5,FALSE)</f>
        <v>#N/A</v>
      </c>
      <c r="H338" t="e">
        <f ca="1">VLOOKUP($E338,模型表!$C:$F,4,FALSE)</f>
        <v>#N/A</v>
      </c>
      <c r="I338" t="e">
        <f ca="1">VLOOKUP($E338,模型表!$C:$J,8,FALSE)</f>
        <v>#N/A</v>
      </c>
      <c r="K338" t="str">
        <f t="shared" ca="1" si="62"/>
        <v/>
      </c>
      <c r="L338" t="str">
        <f t="shared" ca="1" si="63"/>
        <v/>
      </c>
      <c r="M338" t="str">
        <f t="shared" ca="1" si="64"/>
        <v/>
      </c>
      <c r="N338" t="str">
        <f t="shared" ca="1" si="65"/>
        <v/>
      </c>
      <c r="O338" t="str">
        <f t="shared" ca="1" si="71"/>
        <v/>
      </c>
      <c r="P338" t="str">
        <f t="shared" ca="1" si="66"/>
        <v/>
      </c>
      <c r="Q338" t="e">
        <f ca="1">VLOOKUP($E338,模型表!$C:$K,9,FALSE)</f>
        <v>#N/A</v>
      </c>
      <c r="S338" t="e">
        <f ca="1">IF(VLOOKUP($E338,模型表!$C:$L,6,FALSE)=0,"",VLOOKUP($E338,模型表!$C:$L,10,FALSE))</f>
        <v>#N/A</v>
      </c>
      <c r="U338" t="e">
        <f ca="1">VLOOKUP($E338,模型表!$C:$Q,11,FALSE)</f>
        <v>#N/A</v>
      </c>
      <c r="Y338" t="e">
        <f ca="1">IF(VLOOKUP($E338,模型表!$C:$N,12,FALSE)="Death",VLOOKUP($E338,模型表!$C:$Q,13,FALSE),"")</f>
        <v>#N/A</v>
      </c>
      <c r="Z338" t="str">
        <f ca="1">IF($B338="","",IF(VLOOKUP($E338,模型表!$C:$O,12,FALSE)="PBuff","["&amp;VLOOKUP($E338,模型表!$C:Q,13,FALSE)&amp;"]","[]"))</f>
        <v/>
      </c>
      <c r="AA338" t="e">
        <f ca="1">VLOOKUP($B338,基础扩展表!$E:$I,5,FALSE)</f>
        <v>#N/A</v>
      </c>
      <c r="AB338" t="e">
        <f ca="1">VLOOKUP($B338,基础扩展表!$E:$I,4,FALSE)</f>
        <v>#N/A</v>
      </c>
      <c r="AC338" t="e">
        <f ca="1">VLOOKUP($B338,基础表!$E:$T,16,FALSE)</f>
        <v>#N/A</v>
      </c>
      <c r="AD338" t="str">
        <f t="shared" ca="1" si="60"/>
        <v/>
      </c>
      <c r="AE338" t="str">
        <f t="shared" ca="1" si="67"/>
        <v/>
      </c>
      <c r="AF338" t="str">
        <f t="shared" ca="1" si="68"/>
        <v/>
      </c>
      <c r="AH338" t="e">
        <f ca="1">VLOOKUP($B338,基础表!$E:$R,14,FALSE)</f>
        <v>#N/A</v>
      </c>
      <c r="AI338" t="e">
        <f ca="1">VLOOKUP($B338,基础表!$E:$S,13,FALSE)</f>
        <v>#N/A</v>
      </c>
      <c r="AK338" t="e">
        <f ca="1">VLOOKUP($B338,基础表!$E:$H,4,FALSE)</f>
        <v>#N/A</v>
      </c>
      <c r="AN338" s="23" t="e">
        <f t="shared" ca="1" si="61"/>
        <v>#N/A</v>
      </c>
      <c r="AO338" s="23" t="str">
        <f t="shared" ca="1" si="69"/>
        <v/>
      </c>
      <c r="AP338" s="23" t="str">
        <f t="shared" ca="1" si="70"/>
        <v/>
      </c>
      <c r="AR338" t="e">
        <f ca="1">VLOOKUP($B338,基础表!$E:$J,4,FALSE)</f>
        <v>#N/A</v>
      </c>
      <c r="AS338" t="e">
        <f ca="1">VLOOKUP($B338,基础表!$E:$J,5,FALSE)</f>
        <v>#N/A</v>
      </c>
      <c r="AT338" t="e">
        <f ca="1">VLOOKUP($B338,基础表!$E:$J,6,FALSE)</f>
        <v>#N/A</v>
      </c>
      <c r="AU338" t="e">
        <f ca="1">VLOOKUP($B338,基础扩展表!$E:$AG,MATCH(AU$2,基础扩展表!$E$1:$AG$1,0),FALSE)</f>
        <v>#N/A</v>
      </c>
      <c r="AV338" t="e">
        <f ca="1">VLOOKUP($B338,基础扩展表!$E:$AG,MATCH(AV$2,基础扩展表!$E$1:$AG$1,0),FALSE)</f>
        <v>#N/A</v>
      </c>
      <c r="AW338" t="e">
        <f ca="1">VLOOKUP($B338,基础扩展表!$E:$AG,MATCH(AW$2,基础扩展表!$E$1:$AG$1,0),FALSE)</f>
        <v>#N/A</v>
      </c>
      <c r="AX338" t="e">
        <f ca="1">VLOOKUP($B338,基础扩展表!$E:$AG,MATCH(AX$2,基础扩展表!$E$1:$AG$1,0),FALSE)</f>
        <v>#N/A</v>
      </c>
      <c r="AY338" t="e">
        <f ca="1">VLOOKUP($B338,基础扩展表!$E:$AG,MATCH(AY$2,基础扩展表!$E$1:$AG$1,0),FALSE)</f>
        <v>#N/A</v>
      </c>
      <c r="AZ338" t="e">
        <f ca="1">VLOOKUP($B338,基础扩展表!$E:$AG,MATCH(AZ$2,基础扩展表!$E$1:$AG$1,0),FALSE)</f>
        <v>#N/A</v>
      </c>
      <c r="BA338" t="e">
        <f ca="1">VLOOKUP($B338,基础扩展表!$E:$AG,MATCH(BA$2,基础扩展表!$E$1:$AG$1,0),FALSE)</f>
        <v>#N/A</v>
      </c>
      <c r="BB338" t="e">
        <f ca="1">VLOOKUP($B338,基础扩展表!$E:$AG,MATCH(BB$2,基础扩展表!$E$1:$AG$1,0),FALSE)</f>
        <v>#N/A</v>
      </c>
      <c r="BC338" t="e">
        <f ca="1">VLOOKUP($B338,基础扩展表!$E:$AG,MATCH(BC$2,基础扩展表!$E$1:$AG$1,0),FALSE)</f>
        <v>#N/A</v>
      </c>
      <c r="BD338" t="e">
        <f ca="1">VLOOKUP($B338,基础扩展表!$E:$AG,MATCH(BD$2,基础扩展表!$E$1:$AG$1,0),FALSE)</f>
        <v>#N/A</v>
      </c>
      <c r="BE338" t="e">
        <f ca="1">VLOOKUP($B338,基础扩展表!$E:$AG,MATCH(BE$2,基础扩展表!$E$1:$AG$1,0),FALSE)</f>
        <v>#N/A</v>
      </c>
      <c r="BF338" t="e">
        <f ca="1">VLOOKUP($B338,基础扩展表!$E:$AG,MATCH(BF$2,基础扩展表!$E$1:$AG$1,0),FALSE)</f>
        <v>#N/A</v>
      </c>
      <c r="BG338" t="e">
        <f ca="1">VLOOKUP($B338,基础扩展表!$E:$AG,MATCH(BG$2,基础扩展表!$E$1:$AG$1,0),FALSE)</f>
        <v>#N/A</v>
      </c>
      <c r="BH338" t="e">
        <f ca="1">VLOOKUP($B338,基础扩展表!$E:$AG,MATCH(BH$2,基础扩展表!$E$1:$AG$1,0),FALSE)</f>
        <v>#N/A</v>
      </c>
      <c r="BI338" t="e">
        <f ca="1">VLOOKUP($B338,基础扩展表!$E:$AG,MATCH(BI$2,基础扩展表!$E$1:$AG$1,0),FALSE)</f>
        <v>#N/A</v>
      </c>
      <c r="BJ338" t="e">
        <f ca="1">VLOOKUP($B338,基础扩展表!$E:$AG,MATCH(BJ$2,基础扩展表!$E$1:$AG$1,0),FALSE)</f>
        <v>#N/A</v>
      </c>
      <c r="BK338" t="e">
        <f ca="1">VLOOKUP($B338,基础扩展表!$E:$AG,MATCH(BK$2,基础扩展表!$E$1:$AG$1,0),FALSE)</f>
        <v>#N/A</v>
      </c>
      <c r="BL338" t="e">
        <f ca="1">VLOOKUP($B338,基础扩展表!$E:$AG,MATCH(BL$2,基础扩展表!$E$1:$AG$1,0),FALSE)</f>
        <v>#N/A</v>
      </c>
      <c r="BM338" t="e">
        <f ca="1">VLOOKUP($B338,基础扩展表!$E:$AG,MATCH(BM$2,基础扩展表!$E$1:$AG$1,0),FALSE)</f>
        <v>#N/A</v>
      </c>
      <c r="BN338" t="e">
        <f ca="1">VLOOKUP($B338,基础扩展表!$E:$AG,MATCH(BN$2,基础扩展表!$E$1:$AG$1,0),FALSE)</f>
        <v>#N/A</v>
      </c>
      <c r="BO338" t="e">
        <f ca="1">VLOOKUP($B338,基础扩展表!$E:$AG,MATCH(BO$2,基础扩展表!$E$1:$AG$1,0),FALSE)</f>
        <v>#N/A</v>
      </c>
      <c r="BP338" t="e">
        <f ca="1">VLOOKUP($B338,基础扩展表!$E:$AG,MATCH(BP$2,基础扩展表!$E$1:$AG$1,0),FALSE)</f>
        <v>#N/A</v>
      </c>
      <c r="BR338" t="e">
        <f ca="1">VLOOKUP(C338,模型表!D:H,5,FALSE)</f>
        <v>#N/A</v>
      </c>
    </row>
    <row r="339" spans="2:70" x14ac:dyDescent="0.2">
      <c r="B339" t="str">
        <f t="array" aca="1" ref="B339" ca="1">INDEX(基础表!$Y:$Y,SMALL(IF(基础表!$Z:$Z=0,ROW(基础表!$Z:$Z),999),ROW(H333)))&amp;""</f>
        <v/>
      </c>
      <c r="C339" t="e">
        <f ca="1">VLOOKUP(VLOOKUP($B339,基础表!$E:$G,3,FALSE),模型表!$C:$D,2,FALSE)</f>
        <v>#N/A</v>
      </c>
      <c r="E339" t="e">
        <f ca="1">VLOOKUP($B339,基础表!$E:$G,3,FALSE)</f>
        <v>#N/A</v>
      </c>
      <c r="G339" t="e">
        <f ca="1">VLOOKUP($E339,模型表!$C:$G,5,FALSE)</f>
        <v>#N/A</v>
      </c>
      <c r="H339" t="e">
        <f ca="1">VLOOKUP($E339,模型表!$C:$F,4,FALSE)</f>
        <v>#N/A</v>
      </c>
      <c r="I339" t="e">
        <f ca="1">VLOOKUP($E339,模型表!$C:$J,8,FALSE)</f>
        <v>#N/A</v>
      </c>
      <c r="K339" t="str">
        <f t="shared" ca="1" si="62"/>
        <v/>
      </c>
      <c r="L339" t="str">
        <f t="shared" ca="1" si="63"/>
        <v/>
      </c>
      <c r="M339" t="str">
        <f t="shared" ca="1" si="64"/>
        <v/>
      </c>
      <c r="N339" t="str">
        <f t="shared" ca="1" si="65"/>
        <v/>
      </c>
      <c r="O339" t="str">
        <f t="shared" ca="1" si="71"/>
        <v/>
      </c>
      <c r="P339" t="str">
        <f t="shared" ca="1" si="66"/>
        <v/>
      </c>
      <c r="Q339" t="e">
        <f ca="1">VLOOKUP($E339,模型表!$C:$K,9,FALSE)</f>
        <v>#N/A</v>
      </c>
      <c r="S339" t="e">
        <f ca="1">IF(VLOOKUP($E339,模型表!$C:$L,6,FALSE)=0,"",VLOOKUP($E339,模型表!$C:$L,10,FALSE))</f>
        <v>#N/A</v>
      </c>
      <c r="U339" t="e">
        <f ca="1">VLOOKUP($E339,模型表!$C:$Q,11,FALSE)</f>
        <v>#N/A</v>
      </c>
      <c r="Y339" t="e">
        <f ca="1">IF(VLOOKUP($E339,模型表!$C:$N,12,FALSE)="Death",VLOOKUP($E339,模型表!$C:$Q,13,FALSE),"")</f>
        <v>#N/A</v>
      </c>
      <c r="Z339" t="str">
        <f ca="1">IF($B339="","",IF(VLOOKUP($E339,模型表!$C:$O,12,FALSE)="PBuff","["&amp;VLOOKUP($E339,模型表!$C:Q,13,FALSE)&amp;"]","[]"))</f>
        <v/>
      </c>
      <c r="AA339" t="e">
        <f ca="1">VLOOKUP($B339,基础扩展表!$E:$I,5,FALSE)</f>
        <v>#N/A</v>
      </c>
      <c r="AB339" t="e">
        <f ca="1">VLOOKUP($B339,基础扩展表!$E:$I,4,FALSE)</f>
        <v>#N/A</v>
      </c>
      <c r="AC339" t="e">
        <f ca="1">VLOOKUP($B339,基础表!$E:$T,16,FALSE)</f>
        <v>#N/A</v>
      </c>
      <c r="AD339" t="str">
        <f t="shared" ca="1" si="60"/>
        <v/>
      </c>
      <c r="AE339" t="str">
        <f t="shared" ca="1" si="67"/>
        <v/>
      </c>
      <c r="AF339" t="str">
        <f t="shared" ca="1" si="68"/>
        <v/>
      </c>
      <c r="AH339" t="e">
        <f ca="1">VLOOKUP($B339,基础表!$E:$R,14,FALSE)</f>
        <v>#N/A</v>
      </c>
      <c r="AI339" t="e">
        <f ca="1">VLOOKUP($B339,基础表!$E:$S,13,FALSE)</f>
        <v>#N/A</v>
      </c>
      <c r="AK339" t="e">
        <f ca="1">VLOOKUP($B339,基础表!$E:$H,4,FALSE)</f>
        <v>#N/A</v>
      </c>
      <c r="AN339" s="23" t="e">
        <f t="shared" ca="1" si="61"/>
        <v>#N/A</v>
      </c>
      <c r="AO339" s="23" t="str">
        <f t="shared" ca="1" si="69"/>
        <v/>
      </c>
      <c r="AP339" s="23" t="str">
        <f t="shared" ca="1" si="70"/>
        <v/>
      </c>
      <c r="AR339" t="e">
        <f ca="1">VLOOKUP($B339,基础表!$E:$J,4,FALSE)</f>
        <v>#N/A</v>
      </c>
      <c r="AS339" t="e">
        <f ca="1">VLOOKUP($B339,基础表!$E:$J,5,FALSE)</f>
        <v>#N/A</v>
      </c>
      <c r="AT339" t="e">
        <f ca="1">VLOOKUP($B339,基础表!$E:$J,6,FALSE)</f>
        <v>#N/A</v>
      </c>
      <c r="AU339" t="e">
        <f ca="1">VLOOKUP($B339,基础扩展表!$E:$AG,MATCH(AU$2,基础扩展表!$E$1:$AG$1,0),FALSE)</f>
        <v>#N/A</v>
      </c>
      <c r="AV339" t="e">
        <f ca="1">VLOOKUP($B339,基础扩展表!$E:$AG,MATCH(AV$2,基础扩展表!$E$1:$AG$1,0),FALSE)</f>
        <v>#N/A</v>
      </c>
      <c r="AW339" t="e">
        <f ca="1">VLOOKUP($B339,基础扩展表!$E:$AG,MATCH(AW$2,基础扩展表!$E$1:$AG$1,0),FALSE)</f>
        <v>#N/A</v>
      </c>
      <c r="AX339" t="e">
        <f ca="1">VLOOKUP($B339,基础扩展表!$E:$AG,MATCH(AX$2,基础扩展表!$E$1:$AG$1,0),FALSE)</f>
        <v>#N/A</v>
      </c>
      <c r="AY339" t="e">
        <f ca="1">VLOOKUP($B339,基础扩展表!$E:$AG,MATCH(AY$2,基础扩展表!$E$1:$AG$1,0),FALSE)</f>
        <v>#N/A</v>
      </c>
      <c r="AZ339" t="e">
        <f ca="1">VLOOKUP($B339,基础扩展表!$E:$AG,MATCH(AZ$2,基础扩展表!$E$1:$AG$1,0),FALSE)</f>
        <v>#N/A</v>
      </c>
      <c r="BA339" t="e">
        <f ca="1">VLOOKUP($B339,基础扩展表!$E:$AG,MATCH(BA$2,基础扩展表!$E$1:$AG$1,0),FALSE)</f>
        <v>#N/A</v>
      </c>
      <c r="BB339" t="e">
        <f ca="1">VLOOKUP($B339,基础扩展表!$E:$AG,MATCH(BB$2,基础扩展表!$E$1:$AG$1,0),FALSE)</f>
        <v>#N/A</v>
      </c>
      <c r="BC339" t="e">
        <f ca="1">VLOOKUP($B339,基础扩展表!$E:$AG,MATCH(BC$2,基础扩展表!$E$1:$AG$1,0),FALSE)</f>
        <v>#N/A</v>
      </c>
      <c r="BD339" t="e">
        <f ca="1">VLOOKUP($B339,基础扩展表!$E:$AG,MATCH(BD$2,基础扩展表!$E$1:$AG$1,0),FALSE)</f>
        <v>#N/A</v>
      </c>
      <c r="BE339" t="e">
        <f ca="1">VLOOKUP($B339,基础扩展表!$E:$AG,MATCH(BE$2,基础扩展表!$E$1:$AG$1,0),FALSE)</f>
        <v>#N/A</v>
      </c>
      <c r="BF339" t="e">
        <f ca="1">VLOOKUP($B339,基础扩展表!$E:$AG,MATCH(BF$2,基础扩展表!$E$1:$AG$1,0),FALSE)</f>
        <v>#N/A</v>
      </c>
      <c r="BG339" t="e">
        <f ca="1">VLOOKUP($B339,基础扩展表!$E:$AG,MATCH(BG$2,基础扩展表!$E$1:$AG$1,0),FALSE)</f>
        <v>#N/A</v>
      </c>
      <c r="BH339" t="e">
        <f ca="1">VLOOKUP($B339,基础扩展表!$E:$AG,MATCH(BH$2,基础扩展表!$E$1:$AG$1,0),FALSE)</f>
        <v>#N/A</v>
      </c>
      <c r="BI339" t="e">
        <f ca="1">VLOOKUP($B339,基础扩展表!$E:$AG,MATCH(BI$2,基础扩展表!$E$1:$AG$1,0),FALSE)</f>
        <v>#N/A</v>
      </c>
      <c r="BJ339" t="e">
        <f ca="1">VLOOKUP($B339,基础扩展表!$E:$AG,MATCH(BJ$2,基础扩展表!$E$1:$AG$1,0),FALSE)</f>
        <v>#N/A</v>
      </c>
      <c r="BK339" t="e">
        <f ca="1">VLOOKUP($B339,基础扩展表!$E:$AG,MATCH(BK$2,基础扩展表!$E$1:$AG$1,0),FALSE)</f>
        <v>#N/A</v>
      </c>
      <c r="BL339" t="e">
        <f ca="1">VLOOKUP($B339,基础扩展表!$E:$AG,MATCH(BL$2,基础扩展表!$E$1:$AG$1,0),FALSE)</f>
        <v>#N/A</v>
      </c>
      <c r="BM339" t="e">
        <f ca="1">VLOOKUP($B339,基础扩展表!$E:$AG,MATCH(BM$2,基础扩展表!$E$1:$AG$1,0),FALSE)</f>
        <v>#N/A</v>
      </c>
      <c r="BN339" t="e">
        <f ca="1">VLOOKUP($B339,基础扩展表!$E:$AG,MATCH(BN$2,基础扩展表!$E$1:$AG$1,0),FALSE)</f>
        <v>#N/A</v>
      </c>
      <c r="BO339" t="e">
        <f ca="1">VLOOKUP($B339,基础扩展表!$E:$AG,MATCH(BO$2,基础扩展表!$E$1:$AG$1,0),FALSE)</f>
        <v>#N/A</v>
      </c>
      <c r="BP339" t="e">
        <f ca="1">VLOOKUP($B339,基础扩展表!$E:$AG,MATCH(BP$2,基础扩展表!$E$1:$AG$1,0),FALSE)</f>
        <v>#N/A</v>
      </c>
      <c r="BR339" t="e">
        <f ca="1">VLOOKUP(C339,模型表!D:H,5,FALSE)</f>
        <v>#N/A</v>
      </c>
    </row>
    <row r="340" spans="2:70" x14ac:dyDescent="0.2">
      <c r="B340" t="str">
        <f t="array" aca="1" ref="B340" ca="1">INDEX(基础表!$Y:$Y,SMALL(IF(基础表!$Z:$Z=0,ROW(基础表!$Z:$Z),999),ROW(H334)))&amp;""</f>
        <v/>
      </c>
      <c r="C340" t="e">
        <f ca="1">VLOOKUP(VLOOKUP($B340,基础表!$E:$G,3,FALSE),模型表!$C:$D,2,FALSE)</f>
        <v>#N/A</v>
      </c>
      <c r="E340" t="e">
        <f ca="1">VLOOKUP($B340,基础表!$E:$G,3,FALSE)</f>
        <v>#N/A</v>
      </c>
      <c r="G340" t="e">
        <f ca="1">VLOOKUP($E340,模型表!$C:$G,5,FALSE)</f>
        <v>#N/A</v>
      </c>
      <c r="H340" t="e">
        <f ca="1">VLOOKUP($E340,模型表!$C:$F,4,FALSE)</f>
        <v>#N/A</v>
      </c>
      <c r="I340" t="e">
        <f ca="1">VLOOKUP($E340,模型表!$C:$J,8,FALSE)</f>
        <v>#N/A</v>
      </c>
      <c r="K340" t="str">
        <f t="shared" ca="1" si="62"/>
        <v/>
      </c>
      <c r="L340" t="str">
        <f t="shared" ca="1" si="63"/>
        <v/>
      </c>
      <c r="M340" t="str">
        <f t="shared" ca="1" si="64"/>
        <v/>
      </c>
      <c r="N340" t="str">
        <f t="shared" ca="1" si="65"/>
        <v/>
      </c>
      <c r="O340" t="str">
        <f t="shared" ca="1" si="71"/>
        <v/>
      </c>
      <c r="P340" t="str">
        <f t="shared" ca="1" si="66"/>
        <v/>
      </c>
      <c r="Q340" t="e">
        <f ca="1">VLOOKUP($E340,模型表!$C:$K,9,FALSE)</f>
        <v>#N/A</v>
      </c>
      <c r="S340" t="e">
        <f ca="1">IF(VLOOKUP($E340,模型表!$C:$L,6,FALSE)=0,"",VLOOKUP($E340,模型表!$C:$L,10,FALSE))</f>
        <v>#N/A</v>
      </c>
      <c r="U340" t="e">
        <f ca="1">VLOOKUP($E340,模型表!$C:$Q,11,FALSE)</f>
        <v>#N/A</v>
      </c>
      <c r="Y340" t="e">
        <f ca="1">IF(VLOOKUP($E340,模型表!$C:$N,12,FALSE)="Death",VLOOKUP($E340,模型表!$C:$Q,13,FALSE),"")</f>
        <v>#N/A</v>
      </c>
      <c r="Z340" t="str">
        <f ca="1">IF($B340="","",IF(VLOOKUP($E340,模型表!$C:$O,12,FALSE)="PBuff","["&amp;VLOOKUP($E340,模型表!$C:Q,13,FALSE)&amp;"]","[]"))</f>
        <v/>
      </c>
      <c r="AA340" t="e">
        <f ca="1">VLOOKUP($B340,基础扩展表!$E:$I,5,FALSE)</f>
        <v>#N/A</v>
      </c>
      <c r="AB340" t="e">
        <f ca="1">VLOOKUP($B340,基础扩展表!$E:$I,4,FALSE)</f>
        <v>#N/A</v>
      </c>
      <c r="AC340" t="e">
        <f ca="1">VLOOKUP($B340,基础表!$E:$T,16,FALSE)</f>
        <v>#N/A</v>
      </c>
      <c r="AD340" t="str">
        <f t="shared" ca="1" si="60"/>
        <v/>
      </c>
      <c r="AE340" t="str">
        <f t="shared" ca="1" si="67"/>
        <v/>
      </c>
      <c r="AF340" t="str">
        <f t="shared" ca="1" si="68"/>
        <v/>
      </c>
      <c r="AH340" t="e">
        <f ca="1">VLOOKUP($B340,基础表!$E:$R,14,FALSE)</f>
        <v>#N/A</v>
      </c>
      <c r="AI340" t="e">
        <f ca="1">VLOOKUP($B340,基础表!$E:$S,13,FALSE)</f>
        <v>#N/A</v>
      </c>
      <c r="AK340" t="e">
        <f ca="1">VLOOKUP($B340,基础表!$E:$H,4,FALSE)</f>
        <v>#N/A</v>
      </c>
      <c r="AN340" s="23" t="e">
        <f t="shared" ca="1" si="61"/>
        <v>#N/A</v>
      </c>
      <c r="AO340" s="23" t="str">
        <f t="shared" ca="1" si="69"/>
        <v/>
      </c>
      <c r="AP340" s="23" t="str">
        <f t="shared" ca="1" si="70"/>
        <v/>
      </c>
      <c r="AR340" t="e">
        <f ca="1">VLOOKUP($B340,基础表!$E:$J,4,FALSE)</f>
        <v>#N/A</v>
      </c>
      <c r="AS340" t="e">
        <f ca="1">VLOOKUP($B340,基础表!$E:$J,5,FALSE)</f>
        <v>#N/A</v>
      </c>
      <c r="AT340" t="e">
        <f ca="1">VLOOKUP($B340,基础表!$E:$J,6,FALSE)</f>
        <v>#N/A</v>
      </c>
      <c r="AU340" t="e">
        <f ca="1">VLOOKUP($B340,基础扩展表!$E:$AG,MATCH(AU$2,基础扩展表!$E$1:$AG$1,0),FALSE)</f>
        <v>#N/A</v>
      </c>
      <c r="AV340" t="e">
        <f ca="1">VLOOKUP($B340,基础扩展表!$E:$AG,MATCH(AV$2,基础扩展表!$E$1:$AG$1,0),FALSE)</f>
        <v>#N/A</v>
      </c>
      <c r="AW340" t="e">
        <f ca="1">VLOOKUP($B340,基础扩展表!$E:$AG,MATCH(AW$2,基础扩展表!$E$1:$AG$1,0),FALSE)</f>
        <v>#N/A</v>
      </c>
      <c r="AX340" t="e">
        <f ca="1">VLOOKUP($B340,基础扩展表!$E:$AG,MATCH(AX$2,基础扩展表!$E$1:$AG$1,0),FALSE)</f>
        <v>#N/A</v>
      </c>
      <c r="AY340" t="e">
        <f ca="1">VLOOKUP($B340,基础扩展表!$E:$AG,MATCH(AY$2,基础扩展表!$E$1:$AG$1,0),FALSE)</f>
        <v>#N/A</v>
      </c>
      <c r="AZ340" t="e">
        <f ca="1">VLOOKUP($B340,基础扩展表!$E:$AG,MATCH(AZ$2,基础扩展表!$E$1:$AG$1,0),FALSE)</f>
        <v>#N/A</v>
      </c>
      <c r="BA340" t="e">
        <f ca="1">VLOOKUP($B340,基础扩展表!$E:$AG,MATCH(BA$2,基础扩展表!$E$1:$AG$1,0),FALSE)</f>
        <v>#N/A</v>
      </c>
      <c r="BB340" t="e">
        <f ca="1">VLOOKUP($B340,基础扩展表!$E:$AG,MATCH(BB$2,基础扩展表!$E$1:$AG$1,0),FALSE)</f>
        <v>#N/A</v>
      </c>
      <c r="BC340" t="e">
        <f ca="1">VLOOKUP($B340,基础扩展表!$E:$AG,MATCH(BC$2,基础扩展表!$E$1:$AG$1,0),FALSE)</f>
        <v>#N/A</v>
      </c>
      <c r="BD340" t="e">
        <f ca="1">VLOOKUP($B340,基础扩展表!$E:$AG,MATCH(BD$2,基础扩展表!$E$1:$AG$1,0),FALSE)</f>
        <v>#N/A</v>
      </c>
      <c r="BE340" t="e">
        <f ca="1">VLOOKUP($B340,基础扩展表!$E:$AG,MATCH(BE$2,基础扩展表!$E$1:$AG$1,0),FALSE)</f>
        <v>#N/A</v>
      </c>
      <c r="BF340" t="e">
        <f ca="1">VLOOKUP($B340,基础扩展表!$E:$AG,MATCH(BF$2,基础扩展表!$E$1:$AG$1,0),FALSE)</f>
        <v>#N/A</v>
      </c>
      <c r="BG340" t="e">
        <f ca="1">VLOOKUP($B340,基础扩展表!$E:$AG,MATCH(BG$2,基础扩展表!$E$1:$AG$1,0),FALSE)</f>
        <v>#N/A</v>
      </c>
      <c r="BH340" t="e">
        <f ca="1">VLOOKUP($B340,基础扩展表!$E:$AG,MATCH(BH$2,基础扩展表!$E$1:$AG$1,0),FALSE)</f>
        <v>#N/A</v>
      </c>
      <c r="BI340" t="e">
        <f ca="1">VLOOKUP($B340,基础扩展表!$E:$AG,MATCH(BI$2,基础扩展表!$E$1:$AG$1,0),FALSE)</f>
        <v>#N/A</v>
      </c>
      <c r="BJ340" t="e">
        <f ca="1">VLOOKUP($B340,基础扩展表!$E:$AG,MATCH(BJ$2,基础扩展表!$E$1:$AG$1,0),FALSE)</f>
        <v>#N/A</v>
      </c>
      <c r="BK340" t="e">
        <f ca="1">VLOOKUP($B340,基础扩展表!$E:$AG,MATCH(BK$2,基础扩展表!$E$1:$AG$1,0),FALSE)</f>
        <v>#N/A</v>
      </c>
      <c r="BL340" t="e">
        <f ca="1">VLOOKUP($B340,基础扩展表!$E:$AG,MATCH(BL$2,基础扩展表!$E$1:$AG$1,0),FALSE)</f>
        <v>#N/A</v>
      </c>
      <c r="BM340" t="e">
        <f ca="1">VLOOKUP($B340,基础扩展表!$E:$AG,MATCH(BM$2,基础扩展表!$E$1:$AG$1,0),FALSE)</f>
        <v>#N/A</v>
      </c>
      <c r="BN340" t="e">
        <f ca="1">VLOOKUP($B340,基础扩展表!$E:$AG,MATCH(BN$2,基础扩展表!$E$1:$AG$1,0),FALSE)</f>
        <v>#N/A</v>
      </c>
      <c r="BO340" t="e">
        <f ca="1">VLOOKUP($B340,基础扩展表!$E:$AG,MATCH(BO$2,基础扩展表!$E$1:$AG$1,0),FALSE)</f>
        <v>#N/A</v>
      </c>
      <c r="BP340" t="e">
        <f ca="1">VLOOKUP($B340,基础扩展表!$E:$AG,MATCH(BP$2,基础扩展表!$E$1:$AG$1,0),FALSE)</f>
        <v>#N/A</v>
      </c>
      <c r="BR340" t="e">
        <f ca="1">VLOOKUP(C340,模型表!D:H,5,FALSE)</f>
        <v>#N/A</v>
      </c>
    </row>
    <row r="341" spans="2:70" x14ac:dyDescent="0.2">
      <c r="B341" t="str">
        <f t="array" aca="1" ref="B341" ca="1">INDEX(基础表!$Y:$Y,SMALL(IF(基础表!$Z:$Z=0,ROW(基础表!$Z:$Z),999),ROW(H335)))&amp;""</f>
        <v/>
      </c>
      <c r="C341" t="e">
        <f ca="1">VLOOKUP(VLOOKUP($B341,基础表!$E:$G,3,FALSE),模型表!$C:$D,2,FALSE)</f>
        <v>#N/A</v>
      </c>
      <c r="E341" t="e">
        <f ca="1">VLOOKUP($B341,基础表!$E:$G,3,FALSE)</f>
        <v>#N/A</v>
      </c>
      <c r="G341" t="e">
        <f ca="1">VLOOKUP($E341,模型表!$C:$G,5,FALSE)</f>
        <v>#N/A</v>
      </c>
      <c r="H341" t="e">
        <f ca="1">VLOOKUP($E341,模型表!$C:$F,4,FALSE)</f>
        <v>#N/A</v>
      </c>
      <c r="I341" t="e">
        <f ca="1">VLOOKUP($E341,模型表!$C:$J,8,FALSE)</f>
        <v>#N/A</v>
      </c>
      <c r="K341" t="str">
        <f t="shared" ca="1" si="62"/>
        <v/>
      </c>
      <c r="L341" t="str">
        <f t="shared" ca="1" si="63"/>
        <v/>
      </c>
      <c r="M341" t="str">
        <f t="shared" ca="1" si="64"/>
        <v/>
      </c>
      <c r="N341" t="str">
        <f t="shared" ca="1" si="65"/>
        <v/>
      </c>
      <c r="O341" t="str">
        <f t="shared" ca="1" si="71"/>
        <v/>
      </c>
      <c r="P341" t="str">
        <f t="shared" ca="1" si="66"/>
        <v/>
      </c>
      <c r="Q341" t="e">
        <f ca="1">VLOOKUP($E341,模型表!$C:$K,9,FALSE)</f>
        <v>#N/A</v>
      </c>
      <c r="S341" t="e">
        <f ca="1">IF(VLOOKUP($E341,模型表!$C:$L,6,FALSE)=0,"",VLOOKUP($E341,模型表!$C:$L,10,FALSE))</f>
        <v>#N/A</v>
      </c>
      <c r="U341" t="e">
        <f ca="1">VLOOKUP($E341,模型表!$C:$Q,11,FALSE)</f>
        <v>#N/A</v>
      </c>
      <c r="Y341" t="e">
        <f ca="1">IF(VLOOKUP($E341,模型表!$C:$N,12,FALSE)="Death",VLOOKUP($E341,模型表!$C:$Q,13,FALSE),"")</f>
        <v>#N/A</v>
      </c>
      <c r="Z341" t="str">
        <f ca="1">IF($B341="","",IF(VLOOKUP($E341,模型表!$C:$O,12,FALSE)="PBuff","["&amp;VLOOKUP($E341,模型表!$C:Q,13,FALSE)&amp;"]","[]"))</f>
        <v/>
      </c>
      <c r="AA341" t="e">
        <f ca="1">VLOOKUP($B341,基础扩展表!$E:$I,5,FALSE)</f>
        <v>#N/A</v>
      </c>
      <c r="AB341" t="e">
        <f ca="1">VLOOKUP($B341,基础扩展表!$E:$I,4,FALSE)</f>
        <v>#N/A</v>
      </c>
      <c r="AC341" t="e">
        <f ca="1">VLOOKUP($B341,基础表!$E:$T,16,FALSE)</f>
        <v>#N/A</v>
      </c>
      <c r="AD341" t="str">
        <f t="shared" ca="1" si="60"/>
        <v/>
      </c>
      <c r="AE341" t="str">
        <f t="shared" ca="1" si="67"/>
        <v/>
      </c>
      <c r="AF341" t="str">
        <f t="shared" ca="1" si="68"/>
        <v/>
      </c>
      <c r="AH341" t="e">
        <f ca="1">VLOOKUP($B341,基础表!$E:$R,14,FALSE)</f>
        <v>#N/A</v>
      </c>
      <c r="AI341" t="e">
        <f ca="1">VLOOKUP($B341,基础表!$E:$S,13,FALSE)</f>
        <v>#N/A</v>
      </c>
      <c r="AK341" t="e">
        <f ca="1">VLOOKUP($B341,基础表!$E:$H,4,FALSE)</f>
        <v>#N/A</v>
      </c>
      <c r="AN341" s="23" t="e">
        <f t="shared" ca="1" si="61"/>
        <v>#N/A</v>
      </c>
      <c r="AO341" s="23" t="str">
        <f t="shared" ca="1" si="69"/>
        <v/>
      </c>
      <c r="AP341" s="23" t="str">
        <f t="shared" ca="1" si="70"/>
        <v/>
      </c>
      <c r="AR341" t="e">
        <f ca="1">VLOOKUP($B341,基础表!$E:$J,4,FALSE)</f>
        <v>#N/A</v>
      </c>
      <c r="AS341" t="e">
        <f ca="1">VLOOKUP($B341,基础表!$E:$J,5,FALSE)</f>
        <v>#N/A</v>
      </c>
      <c r="AT341" t="e">
        <f ca="1">VLOOKUP($B341,基础表!$E:$J,6,FALSE)</f>
        <v>#N/A</v>
      </c>
      <c r="AU341" t="e">
        <f ca="1">VLOOKUP($B341,基础扩展表!$E:$AG,MATCH(AU$2,基础扩展表!$E$1:$AG$1,0),FALSE)</f>
        <v>#N/A</v>
      </c>
      <c r="AV341" t="e">
        <f ca="1">VLOOKUP($B341,基础扩展表!$E:$AG,MATCH(AV$2,基础扩展表!$E$1:$AG$1,0),FALSE)</f>
        <v>#N/A</v>
      </c>
      <c r="AW341" t="e">
        <f ca="1">VLOOKUP($B341,基础扩展表!$E:$AG,MATCH(AW$2,基础扩展表!$E$1:$AG$1,0),FALSE)</f>
        <v>#N/A</v>
      </c>
      <c r="AX341" t="e">
        <f ca="1">VLOOKUP($B341,基础扩展表!$E:$AG,MATCH(AX$2,基础扩展表!$E$1:$AG$1,0),FALSE)</f>
        <v>#N/A</v>
      </c>
      <c r="AY341" t="e">
        <f ca="1">VLOOKUP($B341,基础扩展表!$E:$AG,MATCH(AY$2,基础扩展表!$E$1:$AG$1,0),FALSE)</f>
        <v>#N/A</v>
      </c>
      <c r="AZ341" t="e">
        <f ca="1">VLOOKUP($B341,基础扩展表!$E:$AG,MATCH(AZ$2,基础扩展表!$E$1:$AG$1,0),FALSE)</f>
        <v>#N/A</v>
      </c>
      <c r="BA341" t="e">
        <f ca="1">VLOOKUP($B341,基础扩展表!$E:$AG,MATCH(BA$2,基础扩展表!$E$1:$AG$1,0),FALSE)</f>
        <v>#N/A</v>
      </c>
      <c r="BB341" t="e">
        <f ca="1">VLOOKUP($B341,基础扩展表!$E:$AG,MATCH(BB$2,基础扩展表!$E$1:$AG$1,0),FALSE)</f>
        <v>#N/A</v>
      </c>
      <c r="BC341" t="e">
        <f ca="1">VLOOKUP($B341,基础扩展表!$E:$AG,MATCH(BC$2,基础扩展表!$E$1:$AG$1,0),FALSE)</f>
        <v>#N/A</v>
      </c>
      <c r="BD341" t="e">
        <f ca="1">VLOOKUP($B341,基础扩展表!$E:$AG,MATCH(BD$2,基础扩展表!$E$1:$AG$1,0),FALSE)</f>
        <v>#N/A</v>
      </c>
      <c r="BE341" t="e">
        <f ca="1">VLOOKUP($B341,基础扩展表!$E:$AG,MATCH(BE$2,基础扩展表!$E$1:$AG$1,0),FALSE)</f>
        <v>#N/A</v>
      </c>
      <c r="BF341" t="e">
        <f ca="1">VLOOKUP($B341,基础扩展表!$E:$AG,MATCH(BF$2,基础扩展表!$E$1:$AG$1,0),FALSE)</f>
        <v>#N/A</v>
      </c>
      <c r="BG341" t="e">
        <f ca="1">VLOOKUP($B341,基础扩展表!$E:$AG,MATCH(BG$2,基础扩展表!$E$1:$AG$1,0),FALSE)</f>
        <v>#N/A</v>
      </c>
      <c r="BH341" t="e">
        <f ca="1">VLOOKUP($B341,基础扩展表!$E:$AG,MATCH(BH$2,基础扩展表!$E$1:$AG$1,0),FALSE)</f>
        <v>#N/A</v>
      </c>
      <c r="BI341" t="e">
        <f ca="1">VLOOKUP($B341,基础扩展表!$E:$AG,MATCH(BI$2,基础扩展表!$E$1:$AG$1,0),FALSE)</f>
        <v>#N/A</v>
      </c>
      <c r="BJ341" t="e">
        <f ca="1">VLOOKUP($B341,基础扩展表!$E:$AG,MATCH(BJ$2,基础扩展表!$E$1:$AG$1,0),FALSE)</f>
        <v>#N/A</v>
      </c>
      <c r="BK341" t="e">
        <f ca="1">VLOOKUP($B341,基础扩展表!$E:$AG,MATCH(BK$2,基础扩展表!$E$1:$AG$1,0),FALSE)</f>
        <v>#N/A</v>
      </c>
      <c r="BL341" t="e">
        <f ca="1">VLOOKUP($B341,基础扩展表!$E:$AG,MATCH(BL$2,基础扩展表!$E$1:$AG$1,0),FALSE)</f>
        <v>#N/A</v>
      </c>
      <c r="BM341" t="e">
        <f ca="1">VLOOKUP($B341,基础扩展表!$E:$AG,MATCH(BM$2,基础扩展表!$E$1:$AG$1,0),FALSE)</f>
        <v>#N/A</v>
      </c>
      <c r="BN341" t="e">
        <f ca="1">VLOOKUP($B341,基础扩展表!$E:$AG,MATCH(BN$2,基础扩展表!$E$1:$AG$1,0),FALSE)</f>
        <v>#N/A</v>
      </c>
      <c r="BO341" t="e">
        <f ca="1">VLOOKUP($B341,基础扩展表!$E:$AG,MATCH(BO$2,基础扩展表!$E$1:$AG$1,0),FALSE)</f>
        <v>#N/A</v>
      </c>
      <c r="BP341" t="e">
        <f ca="1">VLOOKUP($B341,基础扩展表!$E:$AG,MATCH(BP$2,基础扩展表!$E$1:$AG$1,0),FALSE)</f>
        <v>#N/A</v>
      </c>
      <c r="BR341" t="e">
        <f ca="1">VLOOKUP(C341,模型表!D:H,5,FALSE)</f>
        <v>#N/A</v>
      </c>
    </row>
    <row r="342" spans="2:70" x14ac:dyDescent="0.2">
      <c r="B342" t="str">
        <f t="array" aca="1" ref="B342" ca="1">INDEX(基础表!$Y:$Y,SMALL(IF(基础表!$Z:$Z=0,ROW(基础表!$Z:$Z),999),ROW(H336)))&amp;""</f>
        <v/>
      </c>
      <c r="C342" t="e">
        <f ca="1">VLOOKUP(VLOOKUP($B342,基础表!$E:$G,3,FALSE),模型表!$C:$D,2,FALSE)</f>
        <v>#N/A</v>
      </c>
      <c r="E342" t="e">
        <f ca="1">VLOOKUP($B342,基础表!$E:$G,3,FALSE)</f>
        <v>#N/A</v>
      </c>
      <c r="G342" t="e">
        <f ca="1">VLOOKUP($E342,模型表!$C:$G,5,FALSE)</f>
        <v>#N/A</v>
      </c>
      <c r="H342" t="e">
        <f ca="1">VLOOKUP($E342,模型表!$C:$F,4,FALSE)</f>
        <v>#N/A</v>
      </c>
      <c r="I342" t="e">
        <f ca="1">VLOOKUP($E342,模型表!$C:$J,8,FALSE)</f>
        <v>#N/A</v>
      </c>
      <c r="K342" t="str">
        <f t="shared" ca="1" si="62"/>
        <v/>
      </c>
      <c r="L342" t="str">
        <f t="shared" ca="1" si="63"/>
        <v/>
      </c>
      <c r="M342" t="str">
        <f t="shared" ca="1" si="64"/>
        <v/>
      </c>
      <c r="N342" t="str">
        <f t="shared" ca="1" si="65"/>
        <v/>
      </c>
      <c r="O342" t="str">
        <f t="shared" ca="1" si="71"/>
        <v/>
      </c>
      <c r="P342" t="str">
        <f t="shared" ca="1" si="66"/>
        <v/>
      </c>
      <c r="Q342" t="e">
        <f ca="1">VLOOKUP($E342,模型表!$C:$K,9,FALSE)</f>
        <v>#N/A</v>
      </c>
      <c r="S342" t="e">
        <f ca="1">IF(VLOOKUP($E342,模型表!$C:$L,6,FALSE)=0,"",VLOOKUP($E342,模型表!$C:$L,10,FALSE))</f>
        <v>#N/A</v>
      </c>
      <c r="U342" t="e">
        <f ca="1">VLOOKUP($E342,模型表!$C:$Q,11,FALSE)</f>
        <v>#N/A</v>
      </c>
      <c r="Y342" t="e">
        <f ca="1">IF(VLOOKUP($E342,模型表!$C:$N,12,FALSE)="Death",VLOOKUP($E342,模型表!$C:$Q,13,FALSE),"")</f>
        <v>#N/A</v>
      </c>
      <c r="Z342" t="str">
        <f ca="1">IF($B342="","",IF(VLOOKUP($E342,模型表!$C:$O,12,FALSE)="PBuff","["&amp;VLOOKUP($E342,模型表!$C:Q,13,FALSE)&amp;"]","[]"))</f>
        <v/>
      </c>
      <c r="AA342" t="e">
        <f ca="1">VLOOKUP($B342,基础扩展表!$E:$I,5,FALSE)</f>
        <v>#N/A</v>
      </c>
      <c r="AB342" t="e">
        <f ca="1">VLOOKUP($B342,基础扩展表!$E:$I,4,FALSE)</f>
        <v>#N/A</v>
      </c>
      <c r="AC342" t="e">
        <f ca="1">VLOOKUP($B342,基础表!$E:$T,16,FALSE)</f>
        <v>#N/A</v>
      </c>
      <c r="AD342" t="str">
        <f t="shared" ca="1" si="60"/>
        <v/>
      </c>
      <c r="AE342" t="str">
        <f t="shared" ca="1" si="67"/>
        <v/>
      </c>
      <c r="AF342" t="str">
        <f t="shared" ca="1" si="68"/>
        <v/>
      </c>
      <c r="AH342" t="e">
        <f ca="1">VLOOKUP($B342,基础表!$E:$R,14,FALSE)</f>
        <v>#N/A</v>
      </c>
      <c r="AI342" t="e">
        <f ca="1">VLOOKUP($B342,基础表!$E:$S,13,FALSE)</f>
        <v>#N/A</v>
      </c>
      <c r="AK342" t="e">
        <f ca="1">VLOOKUP($B342,基础表!$E:$H,4,FALSE)</f>
        <v>#N/A</v>
      </c>
      <c r="AN342" s="23" t="e">
        <f t="shared" ca="1" si="61"/>
        <v>#N/A</v>
      </c>
      <c r="AO342" s="23" t="str">
        <f t="shared" ca="1" si="69"/>
        <v/>
      </c>
      <c r="AP342" s="23" t="str">
        <f t="shared" ca="1" si="70"/>
        <v/>
      </c>
      <c r="AR342" t="e">
        <f ca="1">VLOOKUP($B342,基础表!$E:$J,4,FALSE)</f>
        <v>#N/A</v>
      </c>
      <c r="AS342" t="e">
        <f ca="1">VLOOKUP($B342,基础表!$E:$J,5,FALSE)</f>
        <v>#N/A</v>
      </c>
      <c r="AT342" t="e">
        <f ca="1">VLOOKUP($B342,基础表!$E:$J,6,FALSE)</f>
        <v>#N/A</v>
      </c>
      <c r="AU342" t="e">
        <f ca="1">VLOOKUP($B342,基础扩展表!$E:$AG,MATCH(AU$2,基础扩展表!$E$1:$AG$1,0),FALSE)</f>
        <v>#N/A</v>
      </c>
      <c r="AV342" t="e">
        <f ca="1">VLOOKUP($B342,基础扩展表!$E:$AG,MATCH(AV$2,基础扩展表!$E$1:$AG$1,0),FALSE)</f>
        <v>#N/A</v>
      </c>
      <c r="AW342" t="e">
        <f ca="1">VLOOKUP($B342,基础扩展表!$E:$AG,MATCH(AW$2,基础扩展表!$E$1:$AG$1,0),FALSE)</f>
        <v>#N/A</v>
      </c>
      <c r="AX342" t="e">
        <f ca="1">VLOOKUP($B342,基础扩展表!$E:$AG,MATCH(AX$2,基础扩展表!$E$1:$AG$1,0),FALSE)</f>
        <v>#N/A</v>
      </c>
      <c r="AY342" t="e">
        <f ca="1">VLOOKUP($B342,基础扩展表!$E:$AG,MATCH(AY$2,基础扩展表!$E$1:$AG$1,0),FALSE)</f>
        <v>#N/A</v>
      </c>
      <c r="AZ342" t="e">
        <f ca="1">VLOOKUP($B342,基础扩展表!$E:$AG,MATCH(AZ$2,基础扩展表!$E$1:$AG$1,0),FALSE)</f>
        <v>#N/A</v>
      </c>
      <c r="BA342" t="e">
        <f ca="1">VLOOKUP($B342,基础扩展表!$E:$AG,MATCH(BA$2,基础扩展表!$E$1:$AG$1,0),FALSE)</f>
        <v>#N/A</v>
      </c>
      <c r="BB342" t="e">
        <f ca="1">VLOOKUP($B342,基础扩展表!$E:$AG,MATCH(BB$2,基础扩展表!$E$1:$AG$1,0),FALSE)</f>
        <v>#N/A</v>
      </c>
      <c r="BC342" t="e">
        <f ca="1">VLOOKUP($B342,基础扩展表!$E:$AG,MATCH(BC$2,基础扩展表!$E$1:$AG$1,0),FALSE)</f>
        <v>#N/A</v>
      </c>
      <c r="BD342" t="e">
        <f ca="1">VLOOKUP($B342,基础扩展表!$E:$AG,MATCH(BD$2,基础扩展表!$E$1:$AG$1,0),FALSE)</f>
        <v>#N/A</v>
      </c>
      <c r="BE342" t="e">
        <f ca="1">VLOOKUP($B342,基础扩展表!$E:$AG,MATCH(BE$2,基础扩展表!$E$1:$AG$1,0),FALSE)</f>
        <v>#N/A</v>
      </c>
      <c r="BF342" t="e">
        <f ca="1">VLOOKUP($B342,基础扩展表!$E:$AG,MATCH(BF$2,基础扩展表!$E$1:$AG$1,0),FALSE)</f>
        <v>#N/A</v>
      </c>
      <c r="BG342" t="e">
        <f ca="1">VLOOKUP($B342,基础扩展表!$E:$AG,MATCH(BG$2,基础扩展表!$E$1:$AG$1,0),FALSE)</f>
        <v>#N/A</v>
      </c>
      <c r="BH342" t="e">
        <f ca="1">VLOOKUP($B342,基础扩展表!$E:$AG,MATCH(BH$2,基础扩展表!$E$1:$AG$1,0),FALSE)</f>
        <v>#N/A</v>
      </c>
      <c r="BI342" t="e">
        <f ca="1">VLOOKUP($B342,基础扩展表!$E:$AG,MATCH(BI$2,基础扩展表!$E$1:$AG$1,0),FALSE)</f>
        <v>#N/A</v>
      </c>
      <c r="BJ342" t="e">
        <f ca="1">VLOOKUP($B342,基础扩展表!$E:$AG,MATCH(BJ$2,基础扩展表!$E$1:$AG$1,0),FALSE)</f>
        <v>#N/A</v>
      </c>
      <c r="BK342" t="e">
        <f ca="1">VLOOKUP($B342,基础扩展表!$E:$AG,MATCH(BK$2,基础扩展表!$E$1:$AG$1,0),FALSE)</f>
        <v>#N/A</v>
      </c>
      <c r="BL342" t="e">
        <f ca="1">VLOOKUP($B342,基础扩展表!$E:$AG,MATCH(BL$2,基础扩展表!$E$1:$AG$1,0),FALSE)</f>
        <v>#N/A</v>
      </c>
      <c r="BM342" t="e">
        <f ca="1">VLOOKUP($B342,基础扩展表!$E:$AG,MATCH(BM$2,基础扩展表!$E$1:$AG$1,0),FALSE)</f>
        <v>#N/A</v>
      </c>
      <c r="BN342" t="e">
        <f ca="1">VLOOKUP($B342,基础扩展表!$E:$AG,MATCH(BN$2,基础扩展表!$E$1:$AG$1,0),FALSE)</f>
        <v>#N/A</v>
      </c>
      <c r="BO342" t="e">
        <f ca="1">VLOOKUP($B342,基础扩展表!$E:$AG,MATCH(BO$2,基础扩展表!$E$1:$AG$1,0),FALSE)</f>
        <v>#N/A</v>
      </c>
      <c r="BP342" t="e">
        <f ca="1">VLOOKUP($B342,基础扩展表!$E:$AG,MATCH(BP$2,基础扩展表!$E$1:$AG$1,0),FALSE)</f>
        <v>#N/A</v>
      </c>
      <c r="BR342" t="e">
        <f ca="1">VLOOKUP(C342,模型表!D:H,5,FALSE)</f>
        <v>#N/A</v>
      </c>
    </row>
    <row r="343" spans="2:70" ht="13.5" customHeight="1" x14ac:dyDescent="0.2">
      <c r="B343" t="str">
        <f t="array" aca="1" ref="B343" ca="1">INDEX(基础表!$Y:$Y,SMALL(IF(基础表!$Z:$Z=0,ROW(基础表!$Z:$Z),999),ROW(H337)))&amp;""</f>
        <v/>
      </c>
      <c r="C343" t="e">
        <f ca="1">VLOOKUP(VLOOKUP($B343,基础表!$E:$G,3,FALSE),模型表!$C:$D,2,FALSE)</f>
        <v>#N/A</v>
      </c>
      <c r="E343" t="e">
        <f ca="1">VLOOKUP($B343,基础表!$E:$G,3,FALSE)</f>
        <v>#N/A</v>
      </c>
      <c r="G343" t="e">
        <f ca="1">VLOOKUP($E343,模型表!$C:$G,5,FALSE)</f>
        <v>#N/A</v>
      </c>
      <c r="H343" t="e">
        <f ca="1">VLOOKUP($E343,模型表!$C:$F,4,FALSE)</f>
        <v>#N/A</v>
      </c>
      <c r="I343" t="e">
        <f ca="1">VLOOKUP($E343,模型表!$C:$J,8,FALSE)</f>
        <v>#N/A</v>
      </c>
      <c r="K343" t="str">
        <f t="shared" ca="1" si="62"/>
        <v/>
      </c>
      <c r="L343" t="str">
        <f t="shared" ca="1" si="63"/>
        <v/>
      </c>
      <c r="M343" t="str">
        <f t="shared" ca="1" si="64"/>
        <v/>
      </c>
      <c r="N343" t="str">
        <f t="shared" ca="1" si="65"/>
        <v/>
      </c>
      <c r="O343" t="str">
        <f t="shared" ca="1" si="71"/>
        <v/>
      </c>
      <c r="P343" t="str">
        <f t="shared" ca="1" si="66"/>
        <v/>
      </c>
      <c r="Q343" t="e">
        <f ca="1">VLOOKUP($E343,模型表!$C:$K,9,FALSE)</f>
        <v>#N/A</v>
      </c>
      <c r="S343" t="e">
        <f ca="1">IF(VLOOKUP($E343,模型表!$C:$L,6,FALSE)=0,"",VLOOKUP($E343,模型表!$C:$L,10,FALSE))</f>
        <v>#N/A</v>
      </c>
      <c r="U343" t="e">
        <f ca="1">VLOOKUP($E343,模型表!$C:$Q,11,FALSE)</f>
        <v>#N/A</v>
      </c>
      <c r="Y343" t="e">
        <f ca="1">IF(VLOOKUP($E343,模型表!$C:$N,12,FALSE)="Death",VLOOKUP($E343,模型表!$C:$Q,13,FALSE),"")</f>
        <v>#N/A</v>
      </c>
      <c r="Z343" t="str">
        <f ca="1">IF($B343="","",IF(VLOOKUP($E343,模型表!$C:$O,12,FALSE)="PBuff","["&amp;VLOOKUP($E343,模型表!$C:Q,13,FALSE)&amp;"]","[]"))</f>
        <v/>
      </c>
      <c r="AA343" t="e">
        <f ca="1">VLOOKUP($B343,基础扩展表!$E:$I,5,FALSE)</f>
        <v>#N/A</v>
      </c>
      <c r="AB343" t="e">
        <f ca="1">VLOOKUP($B343,基础扩展表!$E:$I,4,FALSE)</f>
        <v>#N/A</v>
      </c>
      <c r="AC343" t="e">
        <f ca="1">VLOOKUP($B343,基础表!$E:$T,16,FALSE)</f>
        <v>#N/A</v>
      </c>
      <c r="AD343" t="str">
        <f t="shared" ca="1" si="60"/>
        <v/>
      </c>
      <c r="AE343" t="str">
        <f t="shared" ca="1" si="67"/>
        <v/>
      </c>
      <c r="AF343" t="str">
        <f t="shared" ca="1" si="68"/>
        <v/>
      </c>
      <c r="AH343" t="e">
        <f ca="1">VLOOKUP($B343,基础表!$E:$R,14,FALSE)</f>
        <v>#N/A</v>
      </c>
      <c r="AI343" t="e">
        <f ca="1">VLOOKUP($B343,基础表!$E:$S,13,FALSE)</f>
        <v>#N/A</v>
      </c>
      <c r="AK343" t="e">
        <f ca="1">VLOOKUP($B343,基础表!$E:$H,4,FALSE)</f>
        <v>#N/A</v>
      </c>
      <c r="AN343" s="23" t="e">
        <f t="shared" ca="1" si="61"/>
        <v>#N/A</v>
      </c>
      <c r="AO343" s="23" t="str">
        <f t="shared" ca="1" si="69"/>
        <v/>
      </c>
      <c r="AP343" s="23" t="str">
        <f t="shared" ca="1" si="70"/>
        <v/>
      </c>
      <c r="AR343" t="e">
        <f ca="1">VLOOKUP($B343,基础表!$E:$J,4,FALSE)</f>
        <v>#N/A</v>
      </c>
      <c r="AS343" t="e">
        <f ca="1">VLOOKUP($B343,基础表!$E:$J,5,FALSE)</f>
        <v>#N/A</v>
      </c>
      <c r="AT343" t="e">
        <f ca="1">VLOOKUP($B343,基础表!$E:$J,6,FALSE)</f>
        <v>#N/A</v>
      </c>
      <c r="AU343" t="e">
        <f ca="1">VLOOKUP($B343,基础扩展表!$E:$AG,MATCH(AU$2,基础扩展表!$E$1:$AG$1,0),FALSE)</f>
        <v>#N/A</v>
      </c>
      <c r="AV343" t="e">
        <f ca="1">VLOOKUP($B343,基础扩展表!$E:$AG,MATCH(AV$2,基础扩展表!$E$1:$AG$1,0),FALSE)</f>
        <v>#N/A</v>
      </c>
      <c r="AW343" t="e">
        <f ca="1">VLOOKUP($B343,基础扩展表!$E:$AG,MATCH(AW$2,基础扩展表!$E$1:$AG$1,0),FALSE)</f>
        <v>#N/A</v>
      </c>
      <c r="AX343" t="e">
        <f ca="1">VLOOKUP($B343,基础扩展表!$E:$AG,MATCH(AX$2,基础扩展表!$E$1:$AG$1,0),FALSE)</f>
        <v>#N/A</v>
      </c>
      <c r="AY343" t="e">
        <f ca="1">VLOOKUP($B343,基础扩展表!$E:$AG,MATCH(AY$2,基础扩展表!$E$1:$AG$1,0),FALSE)</f>
        <v>#N/A</v>
      </c>
      <c r="AZ343" t="e">
        <f ca="1">VLOOKUP($B343,基础扩展表!$E:$AG,MATCH(AZ$2,基础扩展表!$E$1:$AG$1,0),FALSE)</f>
        <v>#N/A</v>
      </c>
      <c r="BA343" t="e">
        <f ca="1">VLOOKUP($B343,基础扩展表!$E:$AG,MATCH(BA$2,基础扩展表!$E$1:$AG$1,0),FALSE)</f>
        <v>#N/A</v>
      </c>
      <c r="BB343" t="e">
        <f ca="1">VLOOKUP($B343,基础扩展表!$E:$AG,MATCH(BB$2,基础扩展表!$E$1:$AG$1,0),FALSE)</f>
        <v>#N/A</v>
      </c>
      <c r="BC343" t="e">
        <f ca="1">VLOOKUP($B343,基础扩展表!$E:$AG,MATCH(BC$2,基础扩展表!$E$1:$AG$1,0),FALSE)</f>
        <v>#N/A</v>
      </c>
      <c r="BD343" t="e">
        <f ca="1">VLOOKUP($B343,基础扩展表!$E:$AG,MATCH(BD$2,基础扩展表!$E$1:$AG$1,0),FALSE)</f>
        <v>#N/A</v>
      </c>
      <c r="BE343" t="e">
        <f ca="1">VLOOKUP($B343,基础扩展表!$E:$AG,MATCH(BE$2,基础扩展表!$E$1:$AG$1,0),FALSE)</f>
        <v>#N/A</v>
      </c>
      <c r="BF343" t="e">
        <f ca="1">VLOOKUP($B343,基础扩展表!$E:$AG,MATCH(BF$2,基础扩展表!$E$1:$AG$1,0),FALSE)</f>
        <v>#N/A</v>
      </c>
      <c r="BG343" t="e">
        <f ca="1">VLOOKUP($B343,基础扩展表!$E:$AG,MATCH(BG$2,基础扩展表!$E$1:$AG$1,0),FALSE)</f>
        <v>#N/A</v>
      </c>
      <c r="BH343" t="e">
        <f ca="1">VLOOKUP($B343,基础扩展表!$E:$AG,MATCH(BH$2,基础扩展表!$E$1:$AG$1,0),FALSE)</f>
        <v>#N/A</v>
      </c>
      <c r="BI343" t="e">
        <f ca="1">VLOOKUP($B343,基础扩展表!$E:$AG,MATCH(BI$2,基础扩展表!$E$1:$AG$1,0),FALSE)</f>
        <v>#N/A</v>
      </c>
      <c r="BJ343" t="e">
        <f ca="1">VLOOKUP($B343,基础扩展表!$E:$AG,MATCH(BJ$2,基础扩展表!$E$1:$AG$1,0),FALSE)</f>
        <v>#N/A</v>
      </c>
      <c r="BK343" t="e">
        <f ca="1">VLOOKUP($B343,基础扩展表!$E:$AG,MATCH(BK$2,基础扩展表!$E$1:$AG$1,0),FALSE)</f>
        <v>#N/A</v>
      </c>
      <c r="BL343" t="e">
        <f ca="1">VLOOKUP($B343,基础扩展表!$E:$AG,MATCH(BL$2,基础扩展表!$E$1:$AG$1,0),FALSE)</f>
        <v>#N/A</v>
      </c>
      <c r="BM343" t="e">
        <f ca="1">VLOOKUP($B343,基础扩展表!$E:$AG,MATCH(BM$2,基础扩展表!$E$1:$AG$1,0),FALSE)</f>
        <v>#N/A</v>
      </c>
      <c r="BN343" t="e">
        <f ca="1">VLOOKUP($B343,基础扩展表!$E:$AG,MATCH(BN$2,基础扩展表!$E$1:$AG$1,0),FALSE)</f>
        <v>#N/A</v>
      </c>
      <c r="BO343" t="e">
        <f ca="1">VLOOKUP($B343,基础扩展表!$E:$AG,MATCH(BO$2,基础扩展表!$E$1:$AG$1,0),FALSE)</f>
        <v>#N/A</v>
      </c>
      <c r="BP343" t="e">
        <f ca="1">VLOOKUP($B343,基础扩展表!$E:$AG,MATCH(BP$2,基础扩展表!$E$1:$AG$1,0),FALSE)</f>
        <v>#N/A</v>
      </c>
      <c r="BR343" t="e">
        <f ca="1">VLOOKUP(C343,模型表!D:H,5,FALSE)</f>
        <v>#N/A</v>
      </c>
    </row>
    <row r="344" spans="2:70" x14ac:dyDescent="0.2">
      <c r="B344" t="str">
        <f t="array" aca="1" ref="B344" ca="1">INDEX(基础表!$Y:$Y,SMALL(IF(基础表!$Z:$Z=0,ROW(基础表!$Z:$Z),999),ROW(H338)))&amp;""</f>
        <v/>
      </c>
      <c r="C344" t="e">
        <f ca="1">VLOOKUP(VLOOKUP($B344,基础表!$E:$G,3,FALSE),模型表!$C:$D,2,FALSE)</f>
        <v>#N/A</v>
      </c>
      <c r="E344" t="e">
        <f ca="1">VLOOKUP($B344,基础表!$E:$G,3,FALSE)</f>
        <v>#N/A</v>
      </c>
      <c r="G344" t="e">
        <f ca="1">VLOOKUP($E344,模型表!$C:$G,5,FALSE)</f>
        <v>#N/A</v>
      </c>
      <c r="H344" t="e">
        <f ca="1">VLOOKUP($E344,模型表!$C:$F,4,FALSE)</f>
        <v>#N/A</v>
      </c>
      <c r="I344" t="e">
        <f ca="1">VLOOKUP($E344,模型表!$C:$J,8,FALSE)</f>
        <v>#N/A</v>
      </c>
      <c r="K344" t="str">
        <f t="shared" ca="1" si="62"/>
        <v/>
      </c>
      <c r="L344" t="str">
        <f t="shared" ca="1" si="63"/>
        <v/>
      </c>
      <c r="M344" t="str">
        <f t="shared" ca="1" si="64"/>
        <v/>
      </c>
      <c r="N344" t="str">
        <f t="shared" ca="1" si="65"/>
        <v/>
      </c>
      <c r="O344" t="str">
        <f t="shared" ca="1" si="71"/>
        <v/>
      </c>
      <c r="P344" t="str">
        <f t="shared" ca="1" si="66"/>
        <v/>
      </c>
      <c r="Q344" t="e">
        <f ca="1">VLOOKUP($E344,模型表!$C:$K,9,FALSE)</f>
        <v>#N/A</v>
      </c>
      <c r="S344" t="e">
        <f ca="1">IF(VLOOKUP($E344,模型表!$C:$L,6,FALSE)=0,"",VLOOKUP($E344,模型表!$C:$L,10,FALSE))</f>
        <v>#N/A</v>
      </c>
      <c r="U344" t="e">
        <f ca="1">VLOOKUP($E344,模型表!$C:$Q,11,FALSE)</f>
        <v>#N/A</v>
      </c>
      <c r="Y344" t="e">
        <f ca="1">IF(VLOOKUP($E344,模型表!$C:$N,12,FALSE)="Death",VLOOKUP($E344,模型表!$C:$Q,13,FALSE),"")</f>
        <v>#N/A</v>
      </c>
      <c r="Z344" t="str">
        <f ca="1">IF($B344="","",IF(VLOOKUP($E344,模型表!$C:$O,12,FALSE)="PBuff","["&amp;VLOOKUP($E344,模型表!$C:Q,13,FALSE)&amp;"]","[]"))</f>
        <v/>
      </c>
      <c r="AA344" t="e">
        <f ca="1">VLOOKUP($B344,基础扩展表!$E:$I,5,FALSE)</f>
        <v>#N/A</v>
      </c>
      <c r="AB344" t="e">
        <f ca="1">VLOOKUP($B344,基础扩展表!$E:$I,4,FALSE)</f>
        <v>#N/A</v>
      </c>
      <c r="AC344" t="e">
        <f ca="1">VLOOKUP($B344,基础表!$E:$T,16,FALSE)</f>
        <v>#N/A</v>
      </c>
      <c r="AD344" t="str">
        <f t="shared" ca="1" si="60"/>
        <v/>
      </c>
      <c r="AE344" t="str">
        <f t="shared" ca="1" si="67"/>
        <v/>
      </c>
      <c r="AF344" t="str">
        <f t="shared" ca="1" si="68"/>
        <v/>
      </c>
      <c r="AH344" t="e">
        <f ca="1">VLOOKUP($B344,基础表!$E:$R,14,FALSE)</f>
        <v>#N/A</v>
      </c>
      <c r="AI344" t="e">
        <f ca="1">VLOOKUP($B344,基础表!$E:$S,13,FALSE)</f>
        <v>#N/A</v>
      </c>
      <c r="AK344" t="e">
        <f ca="1">VLOOKUP($B344,基础表!$E:$H,4,FALSE)</f>
        <v>#N/A</v>
      </c>
      <c r="AN344" s="23" t="e">
        <f t="shared" ca="1" si="61"/>
        <v>#N/A</v>
      </c>
      <c r="AO344" s="23" t="str">
        <f t="shared" ca="1" si="69"/>
        <v/>
      </c>
      <c r="AP344" s="23" t="str">
        <f t="shared" ca="1" si="70"/>
        <v/>
      </c>
      <c r="AR344" t="e">
        <f ca="1">VLOOKUP($B344,基础表!$E:$J,4,FALSE)</f>
        <v>#N/A</v>
      </c>
      <c r="AS344" t="e">
        <f ca="1">VLOOKUP($B344,基础表!$E:$J,5,FALSE)</f>
        <v>#N/A</v>
      </c>
      <c r="AT344" t="e">
        <f ca="1">VLOOKUP($B344,基础表!$E:$J,6,FALSE)</f>
        <v>#N/A</v>
      </c>
      <c r="AU344" t="e">
        <f ca="1">VLOOKUP($B344,基础扩展表!$E:$AG,MATCH(AU$2,基础扩展表!$E$1:$AG$1,0),FALSE)</f>
        <v>#N/A</v>
      </c>
      <c r="AV344" t="e">
        <f ca="1">VLOOKUP($B344,基础扩展表!$E:$AG,MATCH(AV$2,基础扩展表!$E$1:$AG$1,0),FALSE)</f>
        <v>#N/A</v>
      </c>
      <c r="AW344" t="e">
        <f ca="1">VLOOKUP($B344,基础扩展表!$E:$AG,MATCH(AW$2,基础扩展表!$E$1:$AG$1,0),FALSE)</f>
        <v>#N/A</v>
      </c>
      <c r="AX344" t="e">
        <f ca="1">VLOOKUP($B344,基础扩展表!$E:$AG,MATCH(AX$2,基础扩展表!$E$1:$AG$1,0),FALSE)</f>
        <v>#N/A</v>
      </c>
      <c r="AY344" t="e">
        <f ca="1">VLOOKUP($B344,基础扩展表!$E:$AG,MATCH(AY$2,基础扩展表!$E$1:$AG$1,0),FALSE)</f>
        <v>#N/A</v>
      </c>
      <c r="AZ344" t="e">
        <f ca="1">VLOOKUP($B344,基础扩展表!$E:$AG,MATCH(AZ$2,基础扩展表!$E$1:$AG$1,0),FALSE)</f>
        <v>#N/A</v>
      </c>
      <c r="BA344" t="e">
        <f ca="1">VLOOKUP($B344,基础扩展表!$E:$AG,MATCH(BA$2,基础扩展表!$E$1:$AG$1,0),FALSE)</f>
        <v>#N/A</v>
      </c>
      <c r="BB344" t="e">
        <f ca="1">VLOOKUP($B344,基础扩展表!$E:$AG,MATCH(BB$2,基础扩展表!$E$1:$AG$1,0),FALSE)</f>
        <v>#N/A</v>
      </c>
      <c r="BC344" t="e">
        <f ca="1">VLOOKUP($B344,基础扩展表!$E:$AG,MATCH(BC$2,基础扩展表!$E$1:$AG$1,0),FALSE)</f>
        <v>#N/A</v>
      </c>
      <c r="BD344" t="e">
        <f ca="1">VLOOKUP($B344,基础扩展表!$E:$AG,MATCH(BD$2,基础扩展表!$E$1:$AG$1,0),FALSE)</f>
        <v>#N/A</v>
      </c>
      <c r="BE344" t="e">
        <f ca="1">VLOOKUP($B344,基础扩展表!$E:$AG,MATCH(BE$2,基础扩展表!$E$1:$AG$1,0),FALSE)</f>
        <v>#N/A</v>
      </c>
      <c r="BF344" t="e">
        <f ca="1">VLOOKUP($B344,基础扩展表!$E:$AG,MATCH(BF$2,基础扩展表!$E$1:$AG$1,0),FALSE)</f>
        <v>#N/A</v>
      </c>
      <c r="BG344" t="e">
        <f ca="1">VLOOKUP($B344,基础扩展表!$E:$AG,MATCH(BG$2,基础扩展表!$E$1:$AG$1,0),FALSE)</f>
        <v>#N/A</v>
      </c>
      <c r="BH344" t="e">
        <f ca="1">VLOOKUP($B344,基础扩展表!$E:$AG,MATCH(BH$2,基础扩展表!$E$1:$AG$1,0),FALSE)</f>
        <v>#N/A</v>
      </c>
      <c r="BI344" t="e">
        <f ca="1">VLOOKUP($B344,基础扩展表!$E:$AG,MATCH(BI$2,基础扩展表!$E$1:$AG$1,0),FALSE)</f>
        <v>#N/A</v>
      </c>
      <c r="BJ344" t="e">
        <f ca="1">VLOOKUP($B344,基础扩展表!$E:$AG,MATCH(BJ$2,基础扩展表!$E$1:$AG$1,0),FALSE)</f>
        <v>#N/A</v>
      </c>
      <c r="BK344" t="e">
        <f ca="1">VLOOKUP($B344,基础扩展表!$E:$AG,MATCH(BK$2,基础扩展表!$E$1:$AG$1,0),FALSE)</f>
        <v>#N/A</v>
      </c>
      <c r="BL344" t="e">
        <f ca="1">VLOOKUP($B344,基础扩展表!$E:$AG,MATCH(BL$2,基础扩展表!$E$1:$AG$1,0),FALSE)</f>
        <v>#N/A</v>
      </c>
      <c r="BM344" t="e">
        <f ca="1">VLOOKUP($B344,基础扩展表!$E:$AG,MATCH(BM$2,基础扩展表!$E$1:$AG$1,0),FALSE)</f>
        <v>#N/A</v>
      </c>
      <c r="BN344" t="e">
        <f ca="1">VLOOKUP($B344,基础扩展表!$E:$AG,MATCH(BN$2,基础扩展表!$E$1:$AG$1,0),FALSE)</f>
        <v>#N/A</v>
      </c>
      <c r="BO344" t="e">
        <f ca="1">VLOOKUP($B344,基础扩展表!$E:$AG,MATCH(BO$2,基础扩展表!$E$1:$AG$1,0),FALSE)</f>
        <v>#N/A</v>
      </c>
      <c r="BP344" t="e">
        <f ca="1">VLOOKUP($B344,基础扩展表!$E:$AG,MATCH(BP$2,基础扩展表!$E$1:$AG$1,0),FALSE)</f>
        <v>#N/A</v>
      </c>
      <c r="BR344" t="e">
        <f ca="1">VLOOKUP(C344,模型表!D:H,5,FALSE)</f>
        <v>#N/A</v>
      </c>
    </row>
    <row r="345" spans="2:70" x14ac:dyDescent="0.2">
      <c r="B345" t="str">
        <f t="array" aca="1" ref="B345" ca="1">INDEX(基础表!$Y:$Y,SMALL(IF(基础表!$Z:$Z=0,ROW(基础表!$Z:$Z),999),ROW(H339)))&amp;""</f>
        <v/>
      </c>
      <c r="C345" t="e">
        <f ca="1">VLOOKUP(VLOOKUP($B345,基础表!$E:$G,3,FALSE),模型表!$C:$D,2,FALSE)</f>
        <v>#N/A</v>
      </c>
      <c r="E345" t="e">
        <f ca="1">VLOOKUP($B345,基础表!$E:$G,3,FALSE)</f>
        <v>#N/A</v>
      </c>
      <c r="G345" t="e">
        <f ca="1">VLOOKUP($E345,模型表!$C:$G,5,FALSE)</f>
        <v>#N/A</v>
      </c>
      <c r="H345" t="e">
        <f ca="1">VLOOKUP($E345,模型表!$C:$F,4,FALSE)</f>
        <v>#N/A</v>
      </c>
      <c r="I345" t="e">
        <f ca="1">VLOOKUP($E345,模型表!$C:$J,8,FALSE)</f>
        <v>#N/A</v>
      </c>
      <c r="K345" t="str">
        <f t="shared" ca="1" si="62"/>
        <v/>
      </c>
      <c r="L345" t="str">
        <f t="shared" ca="1" si="63"/>
        <v/>
      </c>
      <c r="M345" t="str">
        <f t="shared" ca="1" si="64"/>
        <v/>
      </c>
      <c r="N345" t="str">
        <f t="shared" ca="1" si="65"/>
        <v/>
      </c>
      <c r="O345" t="str">
        <f t="shared" ca="1" si="71"/>
        <v/>
      </c>
      <c r="P345" t="str">
        <f t="shared" ca="1" si="66"/>
        <v/>
      </c>
      <c r="Q345" t="e">
        <f ca="1">VLOOKUP($E345,模型表!$C:$K,9,FALSE)</f>
        <v>#N/A</v>
      </c>
      <c r="S345" t="e">
        <f ca="1">IF(VLOOKUP($E345,模型表!$C:$L,6,FALSE)=0,"",VLOOKUP($E345,模型表!$C:$L,10,FALSE))</f>
        <v>#N/A</v>
      </c>
      <c r="U345" t="e">
        <f ca="1">VLOOKUP($E345,模型表!$C:$Q,11,FALSE)</f>
        <v>#N/A</v>
      </c>
      <c r="Y345" t="e">
        <f ca="1">IF(VLOOKUP($E345,模型表!$C:$N,12,FALSE)="Death",VLOOKUP($E345,模型表!$C:$Q,13,FALSE),"")</f>
        <v>#N/A</v>
      </c>
      <c r="Z345" t="str">
        <f ca="1">IF($B345="","",IF(VLOOKUP($E345,模型表!$C:$O,12,FALSE)="PBuff","["&amp;VLOOKUP($E345,模型表!$C:Q,13,FALSE)&amp;"]","[]"))</f>
        <v/>
      </c>
      <c r="AA345" t="e">
        <f ca="1">VLOOKUP($B345,基础扩展表!$E:$I,5,FALSE)</f>
        <v>#N/A</v>
      </c>
      <c r="AB345" t="e">
        <f ca="1">VLOOKUP($B345,基础扩展表!$E:$I,4,FALSE)</f>
        <v>#N/A</v>
      </c>
      <c r="AC345" t="e">
        <f ca="1">VLOOKUP($B345,基础表!$E:$T,16,FALSE)</f>
        <v>#N/A</v>
      </c>
      <c r="AD345" t="str">
        <f t="shared" ca="1" si="60"/>
        <v/>
      </c>
      <c r="AE345" t="str">
        <f t="shared" ca="1" si="67"/>
        <v/>
      </c>
      <c r="AF345" t="str">
        <f t="shared" ca="1" si="68"/>
        <v/>
      </c>
      <c r="AH345" t="e">
        <f ca="1">VLOOKUP($B345,基础表!$E:$R,14,FALSE)</f>
        <v>#N/A</v>
      </c>
      <c r="AI345" t="e">
        <f ca="1">VLOOKUP($B345,基础表!$E:$S,13,FALSE)</f>
        <v>#N/A</v>
      </c>
      <c r="AK345" t="e">
        <f ca="1">VLOOKUP($B345,基础表!$E:$H,4,FALSE)</f>
        <v>#N/A</v>
      </c>
      <c r="AN345" s="23" t="e">
        <f t="shared" ca="1" si="61"/>
        <v>#N/A</v>
      </c>
      <c r="AO345" s="23" t="str">
        <f t="shared" ca="1" si="69"/>
        <v/>
      </c>
      <c r="AP345" s="23" t="str">
        <f t="shared" ca="1" si="70"/>
        <v/>
      </c>
      <c r="AR345" t="e">
        <f ca="1">VLOOKUP($B345,基础表!$E:$J,4,FALSE)</f>
        <v>#N/A</v>
      </c>
      <c r="AS345" t="e">
        <f ca="1">VLOOKUP($B345,基础表!$E:$J,5,FALSE)</f>
        <v>#N/A</v>
      </c>
      <c r="AT345" t="e">
        <f ca="1">VLOOKUP($B345,基础表!$E:$J,6,FALSE)</f>
        <v>#N/A</v>
      </c>
      <c r="AU345" t="e">
        <f ca="1">VLOOKUP($B345,基础扩展表!$E:$AG,MATCH(AU$2,基础扩展表!$E$1:$AG$1,0),FALSE)</f>
        <v>#N/A</v>
      </c>
      <c r="AV345" t="e">
        <f ca="1">VLOOKUP($B345,基础扩展表!$E:$AG,MATCH(AV$2,基础扩展表!$E$1:$AG$1,0),FALSE)</f>
        <v>#N/A</v>
      </c>
      <c r="AW345" t="e">
        <f ca="1">VLOOKUP($B345,基础扩展表!$E:$AG,MATCH(AW$2,基础扩展表!$E$1:$AG$1,0),FALSE)</f>
        <v>#N/A</v>
      </c>
      <c r="AX345" t="e">
        <f ca="1">VLOOKUP($B345,基础扩展表!$E:$AG,MATCH(AX$2,基础扩展表!$E$1:$AG$1,0),FALSE)</f>
        <v>#N/A</v>
      </c>
      <c r="AY345" t="e">
        <f ca="1">VLOOKUP($B345,基础扩展表!$E:$AG,MATCH(AY$2,基础扩展表!$E$1:$AG$1,0),FALSE)</f>
        <v>#N/A</v>
      </c>
      <c r="AZ345" t="e">
        <f ca="1">VLOOKUP($B345,基础扩展表!$E:$AG,MATCH(AZ$2,基础扩展表!$E$1:$AG$1,0),FALSE)</f>
        <v>#N/A</v>
      </c>
      <c r="BA345" t="e">
        <f ca="1">VLOOKUP($B345,基础扩展表!$E:$AG,MATCH(BA$2,基础扩展表!$E$1:$AG$1,0),FALSE)</f>
        <v>#N/A</v>
      </c>
      <c r="BB345" t="e">
        <f ca="1">VLOOKUP($B345,基础扩展表!$E:$AG,MATCH(BB$2,基础扩展表!$E$1:$AG$1,0),FALSE)</f>
        <v>#N/A</v>
      </c>
      <c r="BC345" t="e">
        <f ca="1">VLOOKUP($B345,基础扩展表!$E:$AG,MATCH(BC$2,基础扩展表!$E$1:$AG$1,0),FALSE)</f>
        <v>#N/A</v>
      </c>
      <c r="BD345" t="e">
        <f ca="1">VLOOKUP($B345,基础扩展表!$E:$AG,MATCH(BD$2,基础扩展表!$E$1:$AG$1,0),FALSE)</f>
        <v>#N/A</v>
      </c>
      <c r="BE345" t="e">
        <f ca="1">VLOOKUP($B345,基础扩展表!$E:$AG,MATCH(BE$2,基础扩展表!$E$1:$AG$1,0),FALSE)</f>
        <v>#N/A</v>
      </c>
      <c r="BF345" t="e">
        <f ca="1">VLOOKUP($B345,基础扩展表!$E:$AG,MATCH(BF$2,基础扩展表!$E$1:$AG$1,0),FALSE)</f>
        <v>#N/A</v>
      </c>
      <c r="BG345" t="e">
        <f ca="1">VLOOKUP($B345,基础扩展表!$E:$AG,MATCH(BG$2,基础扩展表!$E$1:$AG$1,0),FALSE)</f>
        <v>#N/A</v>
      </c>
      <c r="BH345" t="e">
        <f ca="1">VLOOKUP($B345,基础扩展表!$E:$AG,MATCH(BH$2,基础扩展表!$E$1:$AG$1,0),FALSE)</f>
        <v>#N/A</v>
      </c>
      <c r="BI345" t="e">
        <f ca="1">VLOOKUP($B345,基础扩展表!$E:$AG,MATCH(BI$2,基础扩展表!$E$1:$AG$1,0),FALSE)</f>
        <v>#N/A</v>
      </c>
      <c r="BJ345" t="e">
        <f ca="1">VLOOKUP($B345,基础扩展表!$E:$AG,MATCH(BJ$2,基础扩展表!$E$1:$AG$1,0),FALSE)</f>
        <v>#N/A</v>
      </c>
      <c r="BK345" t="e">
        <f ca="1">VLOOKUP($B345,基础扩展表!$E:$AG,MATCH(BK$2,基础扩展表!$E$1:$AG$1,0),FALSE)</f>
        <v>#N/A</v>
      </c>
      <c r="BL345" t="e">
        <f ca="1">VLOOKUP($B345,基础扩展表!$E:$AG,MATCH(BL$2,基础扩展表!$E$1:$AG$1,0),FALSE)</f>
        <v>#N/A</v>
      </c>
      <c r="BM345" t="e">
        <f ca="1">VLOOKUP($B345,基础扩展表!$E:$AG,MATCH(BM$2,基础扩展表!$E$1:$AG$1,0),FALSE)</f>
        <v>#N/A</v>
      </c>
      <c r="BN345" t="e">
        <f ca="1">VLOOKUP($B345,基础扩展表!$E:$AG,MATCH(BN$2,基础扩展表!$E$1:$AG$1,0),FALSE)</f>
        <v>#N/A</v>
      </c>
      <c r="BO345" t="e">
        <f ca="1">VLOOKUP($B345,基础扩展表!$E:$AG,MATCH(BO$2,基础扩展表!$E$1:$AG$1,0),FALSE)</f>
        <v>#N/A</v>
      </c>
      <c r="BP345" t="e">
        <f ca="1">VLOOKUP($B345,基础扩展表!$E:$AG,MATCH(BP$2,基础扩展表!$E$1:$AG$1,0),FALSE)</f>
        <v>#N/A</v>
      </c>
      <c r="BR345" t="e">
        <f ca="1">VLOOKUP(C345,模型表!D:H,5,FALSE)</f>
        <v>#N/A</v>
      </c>
    </row>
    <row r="346" spans="2:70" x14ac:dyDescent="0.2">
      <c r="B346" t="str">
        <f t="array" aca="1" ref="B346" ca="1">INDEX(基础表!$Y:$Y,SMALL(IF(基础表!$Z:$Z=0,ROW(基础表!$Z:$Z),999),ROW(H340)))&amp;""</f>
        <v/>
      </c>
      <c r="C346" t="e">
        <f ca="1">VLOOKUP(VLOOKUP($B346,基础表!$E:$G,3,FALSE),模型表!$C:$D,2,FALSE)</f>
        <v>#N/A</v>
      </c>
      <c r="E346" t="e">
        <f ca="1">VLOOKUP($B346,基础表!$E:$G,3,FALSE)</f>
        <v>#N/A</v>
      </c>
      <c r="G346" t="e">
        <f ca="1">VLOOKUP($E346,模型表!$C:$G,5,FALSE)</f>
        <v>#N/A</v>
      </c>
      <c r="H346" t="e">
        <f ca="1">VLOOKUP($E346,模型表!$C:$F,4,FALSE)</f>
        <v>#N/A</v>
      </c>
      <c r="I346" t="e">
        <f ca="1">VLOOKUP($E346,模型表!$C:$J,8,FALSE)</f>
        <v>#N/A</v>
      </c>
      <c r="K346" t="str">
        <f t="shared" ca="1" si="62"/>
        <v/>
      </c>
      <c r="L346" t="str">
        <f t="shared" ca="1" si="63"/>
        <v/>
      </c>
      <c r="M346" t="str">
        <f t="shared" ca="1" si="64"/>
        <v/>
      </c>
      <c r="N346" t="str">
        <f t="shared" ca="1" si="65"/>
        <v/>
      </c>
      <c r="O346" t="str">
        <f t="shared" ca="1" si="71"/>
        <v/>
      </c>
      <c r="P346" t="str">
        <f t="shared" ca="1" si="66"/>
        <v/>
      </c>
      <c r="Q346" t="e">
        <f ca="1">VLOOKUP($E346,模型表!$C:$K,9,FALSE)</f>
        <v>#N/A</v>
      </c>
      <c r="S346" t="e">
        <f ca="1">IF(VLOOKUP($E346,模型表!$C:$L,6,FALSE)=0,"",VLOOKUP($E346,模型表!$C:$L,10,FALSE))</f>
        <v>#N/A</v>
      </c>
      <c r="U346" t="e">
        <f ca="1">VLOOKUP($E346,模型表!$C:$Q,11,FALSE)</f>
        <v>#N/A</v>
      </c>
      <c r="Y346" t="e">
        <f ca="1">IF(VLOOKUP($E346,模型表!$C:$N,12,FALSE)="Death",VLOOKUP($E346,模型表!$C:$Q,13,FALSE),"")</f>
        <v>#N/A</v>
      </c>
      <c r="Z346" t="str">
        <f ca="1">IF($B346="","",IF(VLOOKUP($E346,模型表!$C:$O,12,FALSE)="PBuff","["&amp;VLOOKUP($E346,模型表!$C:Q,13,FALSE)&amp;"]","[]"))</f>
        <v/>
      </c>
      <c r="AA346" t="e">
        <f ca="1">VLOOKUP($B346,基础扩展表!$E:$I,5,FALSE)</f>
        <v>#N/A</v>
      </c>
      <c r="AB346" t="e">
        <f ca="1">VLOOKUP($B346,基础扩展表!$E:$I,4,FALSE)</f>
        <v>#N/A</v>
      </c>
      <c r="AC346" t="e">
        <f ca="1">VLOOKUP($B346,基础表!$E:$T,16,FALSE)</f>
        <v>#N/A</v>
      </c>
      <c r="AD346" t="str">
        <f t="shared" ca="1" si="60"/>
        <v/>
      </c>
      <c r="AE346" t="str">
        <f t="shared" ca="1" si="67"/>
        <v/>
      </c>
      <c r="AF346" t="str">
        <f t="shared" ca="1" si="68"/>
        <v/>
      </c>
      <c r="AH346" t="e">
        <f ca="1">VLOOKUP($B346,基础表!$E:$R,14,FALSE)</f>
        <v>#N/A</v>
      </c>
      <c r="AI346" t="e">
        <f ca="1">VLOOKUP($B346,基础表!$E:$S,13,FALSE)</f>
        <v>#N/A</v>
      </c>
      <c r="AK346" t="e">
        <f ca="1">VLOOKUP($B346,基础表!$E:$H,4,FALSE)</f>
        <v>#N/A</v>
      </c>
      <c r="AN346" s="23" t="e">
        <f t="shared" ca="1" si="61"/>
        <v>#N/A</v>
      </c>
      <c r="AO346" s="23" t="str">
        <f t="shared" ca="1" si="69"/>
        <v/>
      </c>
      <c r="AP346" s="23" t="str">
        <f t="shared" ca="1" si="70"/>
        <v/>
      </c>
      <c r="AR346" t="e">
        <f ca="1">VLOOKUP($B346,基础表!$E:$J,4,FALSE)</f>
        <v>#N/A</v>
      </c>
      <c r="AS346" t="e">
        <f ca="1">VLOOKUP($B346,基础表!$E:$J,5,FALSE)</f>
        <v>#N/A</v>
      </c>
      <c r="AT346" t="e">
        <f ca="1">VLOOKUP($B346,基础表!$E:$J,6,FALSE)</f>
        <v>#N/A</v>
      </c>
      <c r="AU346" t="e">
        <f ca="1">VLOOKUP($B346,基础扩展表!$E:$AG,MATCH(AU$2,基础扩展表!$E$1:$AG$1,0),FALSE)</f>
        <v>#N/A</v>
      </c>
      <c r="AV346" t="e">
        <f ca="1">VLOOKUP($B346,基础扩展表!$E:$AG,MATCH(AV$2,基础扩展表!$E$1:$AG$1,0),FALSE)</f>
        <v>#N/A</v>
      </c>
      <c r="AW346" t="e">
        <f ca="1">VLOOKUP($B346,基础扩展表!$E:$AG,MATCH(AW$2,基础扩展表!$E$1:$AG$1,0),FALSE)</f>
        <v>#N/A</v>
      </c>
      <c r="AX346" t="e">
        <f ca="1">VLOOKUP($B346,基础扩展表!$E:$AG,MATCH(AX$2,基础扩展表!$E$1:$AG$1,0),FALSE)</f>
        <v>#N/A</v>
      </c>
      <c r="AY346" t="e">
        <f ca="1">VLOOKUP($B346,基础扩展表!$E:$AG,MATCH(AY$2,基础扩展表!$E$1:$AG$1,0),FALSE)</f>
        <v>#N/A</v>
      </c>
      <c r="AZ346" t="e">
        <f ca="1">VLOOKUP($B346,基础扩展表!$E:$AG,MATCH(AZ$2,基础扩展表!$E$1:$AG$1,0),FALSE)</f>
        <v>#N/A</v>
      </c>
      <c r="BA346" t="e">
        <f ca="1">VLOOKUP($B346,基础扩展表!$E:$AG,MATCH(BA$2,基础扩展表!$E$1:$AG$1,0),FALSE)</f>
        <v>#N/A</v>
      </c>
      <c r="BB346" t="e">
        <f ca="1">VLOOKUP($B346,基础扩展表!$E:$AG,MATCH(BB$2,基础扩展表!$E$1:$AG$1,0),FALSE)</f>
        <v>#N/A</v>
      </c>
      <c r="BC346" t="e">
        <f ca="1">VLOOKUP($B346,基础扩展表!$E:$AG,MATCH(BC$2,基础扩展表!$E$1:$AG$1,0),FALSE)</f>
        <v>#N/A</v>
      </c>
      <c r="BD346" t="e">
        <f ca="1">VLOOKUP($B346,基础扩展表!$E:$AG,MATCH(BD$2,基础扩展表!$E$1:$AG$1,0),FALSE)</f>
        <v>#N/A</v>
      </c>
      <c r="BE346" t="e">
        <f ca="1">VLOOKUP($B346,基础扩展表!$E:$AG,MATCH(BE$2,基础扩展表!$E$1:$AG$1,0),FALSE)</f>
        <v>#N/A</v>
      </c>
      <c r="BF346" t="e">
        <f ca="1">VLOOKUP($B346,基础扩展表!$E:$AG,MATCH(BF$2,基础扩展表!$E$1:$AG$1,0),FALSE)</f>
        <v>#N/A</v>
      </c>
      <c r="BG346" t="e">
        <f ca="1">VLOOKUP($B346,基础扩展表!$E:$AG,MATCH(BG$2,基础扩展表!$E$1:$AG$1,0),FALSE)</f>
        <v>#N/A</v>
      </c>
      <c r="BH346" t="e">
        <f ca="1">VLOOKUP($B346,基础扩展表!$E:$AG,MATCH(BH$2,基础扩展表!$E$1:$AG$1,0),FALSE)</f>
        <v>#N/A</v>
      </c>
      <c r="BI346" t="e">
        <f ca="1">VLOOKUP($B346,基础扩展表!$E:$AG,MATCH(BI$2,基础扩展表!$E$1:$AG$1,0),FALSE)</f>
        <v>#N/A</v>
      </c>
      <c r="BJ346" t="e">
        <f ca="1">VLOOKUP($B346,基础扩展表!$E:$AG,MATCH(BJ$2,基础扩展表!$E$1:$AG$1,0),FALSE)</f>
        <v>#N/A</v>
      </c>
      <c r="BK346" t="e">
        <f ca="1">VLOOKUP($B346,基础扩展表!$E:$AG,MATCH(BK$2,基础扩展表!$E$1:$AG$1,0),FALSE)</f>
        <v>#N/A</v>
      </c>
      <c r="BL346" t="e">
        <f ca="1">VLOOKUP($B346,基础扩展表!$E:$AG,MATCH(BL$2,基础扩展表!$E$1:$AG$1,0),FALSE)</f>
        <v>#N/A</v>
      </c>
      <c r="BM346" t="e">
        <f ca="1">VLOOKUP($B346,基础扩展表!$E:$AG,MATCH(BM$2,基础扩展表!$E$1:$AG$1,0),FALSE)</f>
        <v>#N/A</v>
      </c>
      <c r="BN346" t="e">
        <f ca="1">VLOOKUP($B346,基础扩展表!$E:$AG,MATCH(BN$2,基础扩展表!$E$1:$AG$1,0),FALSE)</f>
        <v>#N/A</v>
      </c>
      <c r="BO346" t="e">
        <f ca="1">VLOOKUP($B346,基础扩展表!$E:$AG,MATCH(BO$2,基础扩展表!$E$1:$AG$1,0),FALSE)</f>
        <v>#N/A</v>
      </c>
      <c r="BP346" t="e">
        <f ca="1">VLOOKUP($B346,基础扩展表!$E:$AG,MATCH(BP$2,基础扩展表!$E$1:$AG$1,0),FALSE)</f>
        <v>#N/A</v>
      </c>
      <c r="BR346" t="e">
        <f ca="1">VLOOKUP(C346,模型表!D:H,5,FALSE)</f>
        <v>#N/A</v>
      </c>
    </row>
    <row r="347" spans="2:70" x14ac:dyDescent="0.2">
      <c r="B347" t="str">
        <f t="array" aca="1" ref="B347" ca="1">INDEX(基础表!$Y:$Y,SMALL(IF(基础表!$Z:$Z=0,ROW(基础表!$Z:$Z),999),ROW(H341)))&amp;""</f>
        <v/>
      </c>
      <c r="C347" t="e">
        <f ca="1">VLOOKUP(VLOOKUP($B347,基础表!$E:$G,3,FALSE),模型表!$C:$D,2,FALSE)</f>
        <v>#N/A</v>
      </c>
      <c r="E347" t="e">
        <f ca="1">VLOOKUP($B347,基础表!$E:$G,3,FALSE)</f>
        <v>#N/A</v>
      </c>
      <c r="G347" t="e">
        <f ca="1">VLOOKUP($E347,模型表!$C:$G,5,FALSE)</f>
        <v>#N/A</v>
      </c>
      <c r="H347" t="e">
        <f ca="1">VLOOKUP($E347,模型表!$C:$F,4,FALSE)</f>
        <v>#N/A</v>
      </c>
      <c r="I347" t="e">
        <f ca="1">VLOOKUP($E347,模型表!$C:$J,8,FALSE)</f>
        <v>#N/A</v>
      </c>
      <c r="K347" t="str">
        <f t="shared" ca="1" si="62"/>
        <v/>
      </c>
      <c r="L347" t="str">
        <f t="shared" ca="1" si="63"/>
        <v/>
      </c>
      <c r="M347" t="str">
        <f t="shared" ca="1" si="64"/>
        <v/>
      </c>
      <c r="N347" t="str">
        <f t="shared" ca="1" si="65"/>
        <v/>
      </c>
      <c r="O347" t="str">
        <f t="shared" ca="1" si="71"/>
        <v/>
      </c>
      <c r="P347" t="str">
        <f t="shared" ca="1" si="66"/>
        <v/>
      </c>
      <c r="Q347" t="e">
        <f ca="1">VLOOKUP($E347,模型表!$C:$K,9,FALSE)</f>
        <v>#N/A</v>
      </c>
      <c r="S347" t="e">
        <f ca="1">IF(VLOOKUP($E347,模型表!$C:$L,6,FALSE)=0,"",VLOOKUP($E347,模型表!$C:$L,10,FALSE))</f>
        <v>#N/A</v>
      </c>
      <c r="U347" t="e">
        <f ca="1">VLOOKUP($E347,模型表!$C:$Q,11,FALSE)</f>
        <v>#N/A</v>
      </c>
      <c r="Y347" t="e">
        <f ca="1">IF(VLOOKUP($E347,模型表!$C:$N,12,FALSE)="Death",VLOOKUP($E347,模型表!$C:$Q,13,FALSE),"")</f>
        <v>#N/A</v>
      </c>
      <c r="Z347" t="str">
        <f ca="1">IF($B347="","",IF(VLOOKUP($E347,模型表!$C:$O,12,FALSE)="PBuff","["&amp;VLOOKUP($E347,模型表!$C:Q,13,FALSE)&amp;"]","[]"))</f>
        <v/>
      </c>
      <c r="AA347" t="e">
        <f ca="1">VLOOKUP($B347,基础扩展表!$E:$I,5,FALSE)</f>
        <v>#N/A</v>
      </c>
      <c r="AB347" t="e">
        <f ca="1">VLOOKUP($B347,基础扩展表!$E:$I,4,FALSE)</f>
        <v>#N/A</v>
      </c>
      <c r="AC347" t="e">
        <f ca="1">VLOOKUP($B347,基础表!$E:$T,16,FALSE)</f>
        <v>#N/A</v>
      </c>
      <c r="AD347" t="str">
        <f t="shared" ca="1" si="60"/>
        <v/>
      </c>
      <c r="AE347" t="str">
        <f t="shared" ca="1" si="67"/>
        <v/>
      </c>
      <c r="AF347" t="str">
        <f t="shared" ca="1" si="68"/>
        <v/>
      </c>
      <c r="AH347" t="e">
        <f ca="1">VLOOKUP($B347,基础表!$E:$R,14,FALSE)</f>
        <v>#N/A</v>
      </c>
      <c r="AI347" t="e">
        <f ca="1">VLOOKUP($B347,基础表!$E:$S,13,FALSE)</f>
        <v>#N/A</v>
      </c>
      <c r="AK347" t="e">
        <f ca="1">VLOOKUP($B347,基础表!$E:$H,4,FALSE)</f>
        <v>#N/A</v>
      </c>
      <c r="AN347" s="23" t="e">
        <f t="shared" ca="1" si="61"/>
        <v>#N/A</v>
      </c>
      <c r="AO347" s="23" t="str">
        <f t="shared" ca="1" si="69"/>
        <v/>
      </c>
      <c r="AP347" s="23" t="str">
        <f t="shared" ca="1" si="70"/>
        <v/>
      </c>
      <c r="AR347" t="e">
        <f ca="1">VLOOKUP($B347,基础表!$E:$J,4,FALSE)</f>
        <v>#N/A</v>
      </c>
      <c r="AS347" t="e">
        <f ca="1">VLOOKUP($B347,基础表!$E:$J,5,FALSE)</f>
        <v>#N/A</v>
      </c>
      <c r="AT347" t="e">
        <f ca="1">VLOOKUP($B347,基础表!$E:$J,6,FALSE)</f>
        <v>#N/A</v>
      </c>
      <c r="AU347" t="e">
        <f ca="1">VLOOKUP($B347,基础扩展表!$E:$AG,MATCH(AU$2,基础扩展表!$E$1:$AG$1,0),FALSE)</f>
        <v>#N/A</v>
      </c>
      <c r="AV347" t="e">
        <f ca="1">VLOOKUP($B347,基础扩展表!$E:$AG,MATCH(AV$2,基础扩展表!$E$1:$AG$1,0),FALSE)</f>
        <v>#N/A</v>
      </c>
      <c r="AW347" t="e">
        <f ca="1">VLOOKUP($B347,基础扩展表!$E:$AG,MATCH(AW$2,基础扩展表!$E$1:$AG$1,0),FALSE)</f>
        <v>#N/A</v>
      </c>
      <c r="AX347" t="e">
        <f ca="1">VLOOKUP($B347,基础扩展表!$E:$AG,MATCH(AX$2,基础扩展表!$E$1:$AG$1,0),FALSE)</f>
        <v>#N/A</v>
      </c>
      <c r="AY347" t="e">
        <f ca="1">VLOOKUP($B347,基础扩展表!$E:$AG,MATCH(AY$2,基础扩展表!$E$1:$AG$1,0),FALSE)</f>
        <v>#N/A</v>
      </c>
      <c r="AZ347" t="e">
        <f ca="1">VLOOKUP($B347,基础扩展表!$E:$AG,MATCH(AZ$2,基础扩展表!$E$1:$AG$1,0),FALSE)</f>
        <v>#N/A</v>
      </c>
      <c r="BA347" t="e">
        <f ca="1">VLOOKUP($B347,基础扩展表!$E:$AG,MATCH(BA$2,基础扩展表!$E$1:$AG$1,0),FALSE)</f>
        <v>#N/A</v>
      </c>
      <c r="BB347" t="e">
        <f ca="1">VLOOKUP($B347,基础扩展表!$E:$AG,MATCH(BB$2,基础扩展表!$E$1:$AG$1,0),FALSE)</f>
        <v>#N/A</v>
      </c>
      <c r="BC347" t="e">
        <f ca="1">VLOOKUP($B347,基础扩展表!$E:$AG,MATCH(BC$2,基础扩展表!$E$1:$AG$1,0),FALSE)</f>
        <v>#N/A</v>
      </c>
      <c r="BD347" t="e">
        <f ca="1">VLOOKUP($B347,基础扩展表!$E:$AG,MATCH(BD$2,基础扩展表!$E$1:$AG$1,0),FALSE)</f>
        <v>#N/A</v>
      </c>
      <c r="BE347" t="e">
        <f ca="1">VLOOKUP($B347,基础扩展表!$E:$AG,MATCH(BE$2,基础扩展表!$E$1:$AG$1,0),FALSE)</f>
        <v>#N/A</v>
      </c>
      <c r="BF347" t="e">
        <f ca="1">VLOOKUP($B347,基础扩展表!$E:$AG,MATCH(BF$2,基础扩展表!$E$1:$AG$1,0),FALSE)</f>
        <v>#N/A</v>
      </c>
      <c r="BG347" t="e">
        <f ca="1">VLOOKUP($B347,基础扩展表!$E:$AG,MATCH(BG$2,基础扩展表!$E$1:$AG$1,0),FALSE)</f>
        <v>#N/A</v>
      </c>
      <c r="BH347" t="e">
        <f ca="1">VLOOKUP($B347,基础扩展表!$E:$AG,MATCH(BH$2,基础扩展表!$E$1:$AG$1,0),FALSE)</f>
        <v>#N/A</v>
      </c>
      <c r="BI347" t="e">
        <f ca="1">VLOOKUP($B347,基础扩展表!$E:$AG,MATCH(BI$2,基础扩展表!$E$1:$AG$1,0),FALSE)</f>
        <v>#N/A</v>
      </c>
      <c r="BJ347" t="e">
        <f ca="1">VLOOKUP($B347,基础扩展表!$E:$AG,MATCH(BJ$2,基础扩展表!$E$1:$AG$1,0),FALSE)</f>
        <v>#N/A</v>
      </c>
      <c r="BK347" t="e">
        <f ca="1">VLOOKUP($B347,基础扩展表!$E:$AG,MATCH(BK$2,基础扩展表!$E$1:$AG$1,0),FALSE)</f>
        <v>#N/A</v>
      </c>
      <c r="BL347" t="e">
        <f ca="1">VLOOKUP($B347,基础扩展表!$E:$AG,MATCH(BL$2,基础扩展表!$E$1:$AG$1,0),FALSE)</f>
        <v>#N/A</v>
      </c>
      <c r="BM347" t="e">
        <f ca="1">VLOOKUP($B347,基础扩展表!$E:$AG,MATCH(BM$2,基础扩展表!$E$1:$AG$1,0),FALSE)</f>
        <v>#N/A</v>
      </c>
      <c r="BN347" t="e">
        <f ca="1">VLOOKUP($B347,基础扩展表!$E:$AG,MATCH(BN$2,基础扩展表!$E$1:$AG$1,0),FALSE)</f>
        <v>#N/A</v>
      </c>
      <c r="BO347" t="e">
        <f ca="1">VLOOKUP($B347,基础扩展表!$E:$AG,MATCH(BO$2,基础扩展表!$E$1:$AG$1,0),FALSE)</f>
        <v>#N/A</v>
      </c>
      <c r="BP347" t="e">
        <f ca="1">VLOOKUP($B347,基础扩展表!$E:$AG,MATCH(BP$2,基础扩展表!$E$1:$AG$1,0),FALSE)</f>
        <v>#N/A</v>
      </c>
      <c r="BR347" t="e">
        <f ca="1">VLOOKUP(C347,模型表!D:H,5,FALSE)</f>
        <v>#N/A</v>
      </c>
    </row>
    <row r="348" spans="2:70" x14ac:dyDescent="0.2">
      <c r="B348" t="str">
        <f t="array" aca="1" ref="B348" ca="1">INDEX(基础表!$Y:$Y,SMALL(IF(基础表!$Z:$Z=0,ROW(基础表!$Z:$Z),999),ROW(H342)))&amp;""</f>
        <v/>
      </c>
      <c r="C348" t="e">
        <f ca="1">VLOOKUP(VLOOKUP($B348,基础表!$E:$G,3,FALSE),模型表!$C:$D,2,FALSE)</f>
        <v>#N/A</v>
      </c>
      <c r="E348" t="e">
        <f ca="1">VLOOKUP($B348,基础表!$E:$G,3,FALSE)</f>
        <v>#N/A</v>
      </c>
      <c r="G348" t="e">
        <f ca="1">VLOOKUP($E348,模型表!$C:$G,5,FALSE)</f>
        <v>#N/A</v>
      </c>
      <c r="H348" t="e">
        <f ca="1">VLOOKUP($E348,模型表!$C:$F,4,FALSE)</f>
        <v>#N/A</v>
      </c>
      <c r="I348" t="e">
        <f ca="1">VLOOKUP($E348,模型表!$C:$J,8,FALSE)</f>
        <v>#N/A</v>
      </c>
      <c r="K348" t="str">
        <f t="shared" ca="1" si="62"/>
        <v/>
      </c>
      <c r="L348" t="str">
        <f t="shared" ca="1" si="63"/>
        <v/>
      </c>
      <c r="M348" t="str">
        <f t="shared" ca="1" si="64"/>
        <v/>
      </c>
      <c r="N348" t="str">
        <f t="shared" ca="1" si="65"/>
        <v/>
      </c>
      <c r="O348" t="str">
        <f t="shared" ca="1" si="71"/>
        <v/>
      </c>
      <c r="P348" t="str">
        <f t="shared" ca="1" si="66"/>
        <v/>
      </c>
      <c r="Q348" t="e">
        <f ca="1">VLOOKUP($E348,模型表!$C:$K,9,FALSE)</f>
        <v>#N/A</v>
      </c>
      <c r="S348" t="e">
        <f ca="1">IF(VLOOKUP($E348,模型表!$C:$L,6,FALSE)=0,"",VLOOKUP($E348,模型表!$C:$L,10,FALSE))</f>
        <v>#N/A</v>
      </c>
      <c r="U348" t="e">
        <f ca="1">VLOOKUP($E348,模型表!$C:$Q,11,FALSE)</f>
        <v>#N/A</v>
      </c>
      <c r="Y348" t="e">
        <f ca="1">IF(VLOOKUP($E348,模型表!$C:$N,12,FALSE)="Death",VLOOKUP($E348,模型表!$C:$Q,13,FALSE),"")</f>
        <v>#N/A</v>
      </c>
      <c r="Z348" t="str">
        <f ca="1">IF($B348="","",IF(VLOOKUP($E348,模型表!$C:$O,12,FALSE)="PBuff","["&amp;VLOOKUP($E348,模型表!$C:Q,13,FALSE)&amp;"]","[]"))</f>
        <v/>
      </c>
      <c r="AA348" t="e">
        <f ca="1">VLOOKUP($B348,基础扩展表!$E:$I,5,FALSE)</f>
        <v>#N/A</v>
      </c>
      <c r="AB348" t="e">
        <f ca="1">VLOOKUP($B348,基础扩展表!$E:$I,4,FALSE)</f>
        <v>#N/A</v>
      </c>
      <c r="AC348" t="e">
        <f ca="1">VLOOKUP($B348,基础表!$E:$T,16,FALSE)</f>
        <v>#N/A</v>
      </c>
      <c r="AD348" t="str">
        <f t="shared" ca="1" si="60"/>
        <v/>
      </c>
      <c r="AE348" t="str">
        <f t="shared" ca="1" si="67"/>
        <v/>
      </c>
      <c r="AF348" t="str">
        <f t="shared" ca="1" si="68"/>
        <v/>
      </c>
      <c r="AH348" t="e">
        <f ca="1">VLOOKUP($B348,基础表!$E:$R,14,FALSE)</f>
        <v>#N/A</v>
      </c>
      <c r="AI348" t="e">
        <f ca="1">VLOOKUP($B348,基础表!$E:$S,13,FALSE)</f>
        <v>#N/A</v>
      </c>
      <c r="AK348" t="e">
        <f ca="1">VLOOKUP($B348,基础表!$E:$H,4,FALSE)</f>
        <v>#N/A</v>
      </c>
      <c r="AN348" s="23" t="e">
        <f t="shared" ca="1" si="61"/>
        <v>#N/A</v>
      </c>
      <c r="AO348" s="23" t="str">
        <f t="shared" ca="1" si="69"/>
        <v/>
      </c>
      <c r="AP348" s="23" t="str">
        <f t="shared" ca="1" si="70"/>
        <v/>
      </c>
      <c r="AR348" t="e">
        <f ca="1">VLOOKUP($B348,基础表!$E:$J,4,FALSE)</f>
        <v>#N/A</v>
      </c>
      <c r="AS348" t="e">
        <f ca="1">VLOOKUP($B348,基础表!$E:$J,5,FALSE)</f>
        <v>#N/A</v>
      </c>
      <c r="AT348" t="e">
        <f ca="1">VLOOKUP($B348,基础表!$E:$J,6,FALSE)</f>
        <v>#N/A</v>
      </c>
      <c r="AU348" t="e">
        <f ca="1">VLOOKUP($B348,基础扩展表!$E:$AG,MATCH(AU$2,基础扩展表!$E$1:$AG$1,0),FALSE)</f>
        <v>#N/A</v>
      </c>
      <c r="AV348" t="e">
        <f ca="1">VLOOKUP($B348,基础扩展表!$E:$AG,MATCH(AV$2,基础扩展表!$E$1:$AG$1,0),FALSE)</f>
        <v>#N/A</v>
      </c>
      <c r="AW348" t="e">
        <f ca="1">VLOOKUP($B348,基础扩展表!$E:$AG,MATCH(AW$2,基础扩展表!$E$1:$AG$1,0),FALSE)</f>
        <v>#N/A</v>
      </c>
      <c r="AX348" t="e">
        <f ca="1">VLOOKUP($B348,基础扩展表!$E:$AG,MATCH(AX$2,基础扩展表!$E$1:$AG$1,0),FALSE)</f>
        <v>#N/A</v>
      </c>
      <c r="AY348" t="e">
        <f ca="1">VLOOKUP($B348,基础扩展表!$E:$AG,MATCH(AY$2,基础扩展表!$E$1:$AG$1,0),FALSE)</f>
        <v>#N/A</v>
      </c>
      <c r="AZ348" t="e">
        <f ca="1">VLOOKUP($B348,基础扩展表!$E:$AG,MATCH(AZ$2,基础扩展表!$E$1:$AG$1,0),FALSE)</f>
        <v>#N/A</v>
      </c>
      <c r="BA348" t="e">
        <f ca="1">VLOOKUP($B348,基础扩展表!$E:$AG,MATCH(BA$2,基础扩展表!$E$1:$AG$1,0),FALSE)</f>
        <v>#N/A</v>
      </c>
      <c r="BB348" t="e">
        <f ca="1">VLOOKUP($B348,基础扩展表!$E:$AG,MATCH(BB$2,基础扩展表!$E$1:$AG$1,0),FALSE)</f>
        <v>#N/A</v>
      </c>
      <c r="BC348" t="e">
        <f ca="1">VLOOKUP($B348,基础扩展表!$E:$AG,MATCH(BC$2,基础扩展表!$E$1:$AG$1,0),FALSE)</f>
        <v>#N/A</v>
      </c>
      <c r="BD348" t="e">
        <f ca="1">VLOOKUP($B348,基础扩展表!$E:$AG,MATCH(BD$2,基础扩展表!$E$1:$AG$1,0),FALSE)</f>
        <v>#N/A</v>
      </c>
      <c r="BE348" t="e">
        <f ca="1">VLOOKUP($B348,基础扩展表!$E:$AG,MATCH(BE$2,基础扩展表!$E$1:$AG$1,0),FALSE)</f>
        <v>#N/A</v>
      </c>
      <c r="BF348" t="e">
        <f ca="1">VLOOKUP($B348,基础扩展表!$E:$AG,MATCH(BF$2,基础扩展表!$E$1:$AG$1,0),FALSE)</f>
        <v>#N/A</v>
      </c>
      <c r="BG348" t="e">
        <f ca="1">VLOOKUP($B348,基础扩展表!$E:$AG,MATCH(BG$2,基础扩展表!$E$1:$AG$1,0),FALSE)</f>
        <v>#N/A</v>
      </c>
      <c r="BH348" t="e">
        <f ca="1">VLOOKUP($B348,基础扩展表!$E:$AG,MATCH(BH$2,基础扩展表!$E$1:$AG$1,0),FALSE)</f>
        <v>#N/A</v>
      </c>
      <c r="BI348" t="e">
        <f ca="1">VLOOKUP($B348,基础扩展表!$E:$AG,MATCH(BI$2,基础扩展表!$E$1:$AG$1,0),FALSE)</f>
        <v>#N/A</v>
      </c>
      <c r="BJ348" t="e">
        <f ca="1">VLOOKUP($B348,基础扩展表!$E:$AG,MATCH(BJ$2,基础扩展表!$E$1:$AG$1,0),FALSE)</f>
        <v>#N/A</v>
      </c>
      <c r="BK348" t="e">
        <f ca="1">VLOOKUP($B348,基础扩展表!$E:$AG,MATCH(BK$2,基础扩展表!$E$1:$AG$1,0),FALSE)</f>
        <v>#N/A</v>
      </c>
      <c r="BL348" t="e">
        <f ca="1">VLOOKUP($B348,基础扩展表!$E:$AG,MATCH(BL$2,基础扩展表!$E$1:$AG$1,0),FALSE)</f>
        <v>#N/A</v>
      </c>
      <c r="BM348" t="e">
        <f ca="1">VLOOKUP($B348,基础扩展表!$E:$AG,MATCH(BM$2,基础扩展表!$E$1:$AG$1,0),FALSE)</f>
        <v>#N/A</v>
      </c>
      <c r="BN348" t="e">
        <f ca="1">VLOOKUP($B348,基础扩展表!$E:$AG,MATCH(BN$2,基础扩展表!$E$1:$AG$1,0),FALSE)</f>
        <v>#N/A</v>
      </c>
      <c r="BO348" t="e">
        <f ca="1">VLOOKUP($B348,基础扩展表!$E:$AG,MATCH(BO$2,基础扩展表!$E$1:$AG$1,0),FALSE)</f>
        <v>#N/A</v>
      </c>
      <c r="BP348" t="e">
        <f ca="1">VLOOKUP($B348,基础扩展表!$E:$AG,MATCH(BP$2,基础扩展表!$E$1:$AG$1,0),FALSE)</f>
        <v>#N/A</v>
      </c>
      <c r="BR348" t="e">
        <f ca="1">VLOOKUP(C348,模型表!D:H,5,FALSE)</f>
        <v>#N/A</v>
      </c>
    </row>
    <row r="349" spans="2:70" x14ac:dyDescent="0.2">
      <c r="B349" t="str">
        <f t="array" aca="1" ref="B349" ca="1">INDEX(基础表!$Y:$Y,SMALL(IF(基础表!$Z:$Z=0,ROW(基础表!$Z:$Z),999),ROW(H343)))&amp;""</f>
        <v/>
      </c>
      <c r="C349" t="e">
        <f ca="1">VLOOKUP(VLOOKUP($B349,基础表!$E:$G,3,FALSE),模型表!$C:$D,2,FALSE)</f>
        <v>#N/A</v>
      </c>
      <c r="E349" t="e">
        <f ca="1">VLOOKUP($B349,基础表!$E:$G,3,FALSE)</f>
        <v>#N/A</v>
      </c>
      <c r="G349" t="e">
        <f ca="1">VLOOKUP($E349,模型表!$C:$G,5,FALSE)</f>
        <v>#N/A</v>
      </c>
      <c r="H349" t="e">
        <f ca="1">VLOOKUP($E349,模型表!$C:$F,4,FALSE)</f>
        <v>#N/A</v>
      </c>
      <c r="I349" t="e">
        <f ca="1">VLOOKUP($E349,模型表!$C:$J,8,FALSE)</f>
        <v>#N/A</v>
      </c>
      <c r="K349" t="str">
        <f t="shared" ca="1" si="62"/>
        <v/>
      </c>
      <c r="L349" t="str">
        <f t="shared" ca="1" si="63"/>
        <v/>
      </c>
      <c r="M349" t="str">
        <f t="shared" ca="1" si="64"/>
        <v/>
      </c>
      <c r="N349" t="str">
        <f t="shared" ca="1" si="65"/>
        <v/>
      </c>
      <c r="O349" t="str">
        <f t="shared" ca="1" si="71"/>
        <v/>
      </c>
      <c r="P349" t="str">
        <f t="shared" ca="1" si="66"/>
        <v/>
      </c>
      <c r="Q349" t="e">
        <f ca="1">VLOOKUP($E349,模型表!$C:$K,9,FALSE)</f>
        <v>#N/A</v>
      </c>
      <c r="S349" t="e">
        <f ca="1">IF(VLOOKUP($E349,模型表!$C:$L,6,FALSE)=0,"",VLOOKUP($E349,模型表!$C:$L,10,FALSE))</f>
        <v>#N/A</v>
      </c>
      <c r="U349" t="e">
        <f ca="1">VLOOKUP($E349,模型表!$C:$Q,11,FALSE)</f>
        <v>#N/A</v>
      </c>
      <c r="Y349" t="e">
        <f ca="1">IF(VLOOKUP($E349,模型表!$C:$N,12,FALSE)="Death",VLOOKUP($E349,模型表!$C:$Q,13,FALSE),"")</f>
        <v>#N/A</v>
      </c>
      <c r="Z349" t="str">
        <f ca="1">IF($B349="","",IF(VLOOKUP($E349,模型表!$C:$O,12,FALSE)="PBuff","["&amp;VLOOKUP($E349,模型表!$C:Q,13,FALSE)&amp;"]","[]"))</f>
        <v/>
      </c>
      <c r="AA349" t="e">
        <f ca="1">VLOOKUP($B349,基础扩展表!$E:$I,5,FALSE)</f>
        <v>#N/A</v>
      </c>
      <c r="AB349" t="e">
        <f ca="1">VLOOKUP($B349,基础扩展表!$E:$I,4,FALSE)</f>
        <v>#N/A</v>
      </c>
      <c r="AC349" t="e">
        <f ca="1">VLOOKUP($B349,基础表!$E:$T,16,FALSE)</f>
        <v>#N/A</v>
      </c>
      <c r="AD349" t="str">
        <f t="shared" ca="1" si="60"/>
        <v/>
      </c>
      <c r="AE349" t="str">
        <f t="shared" ca="1" si="67"/>
        <v/>
      </c>
      <c r="AF349" t="str">
        <f t="shared" ca="1" si="68"/>
        <v/>
      </c>
      <c r="AH349" t="e">
        <f ca="1">VLOOKUP($B349,基础表!$E:$R,14,FALSE)</f>
        <v>#N/A</v>
      </c>
      <c r="AI349" t="e">
        <f ca="1">VLOOKUP($B349,基础表!$E:$S,13,FALSE)</f>
        <v>#N/A</v>
      </c>
      <c r="AK349" t="e">
        <f ca="1">VLOOKUP($B349,基础表!$E:$H,4,FALSE)</f>
        <v>#N/A</v>
      </c>
      <c r="AN349" s="23" t="e">
        <f t="shared" ca="1" si="61"/>
        <v>#N/A</v>
      </c>
      <c r="AO349" s="23" t="str">
        <f t="shared" ca="1" si="69"/>
        <v/>
      </c>
      <c r="AP349" s="23" t="str">
        <f t="shared" ca="1" si="70"/>
        <v/>
      </c>
      <c r="AR349" t="e">
        <f ca="1">VLOOKUP($B349,基础表!$E:$J,4,FALSE)</f>
        <v>#N/A</v>
      </c>
      <c r="AS349" t="e">
        <f ca="1">VLOOKUP($B349,基础表!$E:$J,5,FALSE)</f>
        <v>#N/A</v>
      </c>
      <c r="AT349" t="e">
        <f ca="1">VLOOKUP($B349,基础表!$E:$J,6,FALSE)</f>
        <v>#N/A</v>
      </c>
      <c r="AU349" t="e">
        <f ca="1">VLOOKUP($B349,基础扩展表!$E:$AG,MATCH(AU$2,基础扩展表!$E$1:$AG$1,0),FALSE)</f>
        <v>#N/A</v>
      </c>
      <c r="AV349" t="e">
        <f ca="1">VLOOKUP($B349,基础扩展表!$E:$AG,MATCH(AV$2,基础扩展表!$E$1:$AG$1,0),FALSE)</f>
        <v>#N/A</v>
      </c>
      <c r="AW349" t="e">
        <f ca="1">VLOOKUP($B349,基础扩展表!$E:$AG,MATCH(AW$2,基础扩展表!$E$1:$AG$1,0),FALSE)</f>
        <v>#N/A</v>
      </c>
      <c r="AX349" t="e">
        <f ca="1">VLOOKUP($B349,基础扩展表!$E:$AG,MATCH(AX$2,基础扩展表!$E$1:$AG$1,0),FALSE)</f>
        <v>#N/A</v>
      </c>
      <c r="AY349" t="e">
        <f ca="1">VLOOKUP($B349,基础扩展表!$E:$AG,MATCH(AY$2,基础扩展表!$E$1:$AG$1,0),FALSE)</f>
        <v>#N/A</v>
      </c>
      <c r="AZ349" t="e">
        <f ca="1">VLOOKUP($B349,基础扩展表!$E:$AG,MATCH(AZ$2,基础扩展表!$E$1:$AG$1,0),FALSE)</f>
        <v>#N/A</v>
      </c>
      <c r="BA349" t="e">
        <f ca="1">VLOOKUP($B349,基础扩展表!$E:$AG,MATCH(BA$2,基础扩展表!$E$1:$AG$1,0),FALSE)</f>
        <v>#N/A</v>
      </c>
      <c r="BB349" t="e">
        <f ca="1">VLOOKUP($B349,基础扩展表!$E:$AG,MATCH(BB$2,基础扩展表!$E$1:$AG$1,0),FALSE)</f>
        <v>#N/A</v>
      </c>
      <c r="BC349" t="e">
        <f ca="1">VLOOKUP($B349,基础扩展表!$E:$AG,MATCH(BC$2,基础扩展表!$E$1:$AG$1,0),FALSE)</f>
        <v>#N/A</v>
      </c>
      <c r="BD349" t="e">
        <f ca="1">VLOOKUP($B349,基础扩展表!$E:$AG,MATCH(BD$2,基础扩展表!$E$1:$AG$1,0),FALSE)</f>
        <v>#N/A</v>
      </c>
      <c r="BE349" t="e">
        <f ca="1">VLOOKUP($B349,基础扩展表!$E:$AG,MATCH(BE$2,基础扩展表!$E$1:$AG$1,0),FALSE)</f>
        <v>#N/A</v>
      </c>
      <c r="BF349" t="e">
        <f ca="1">VLOOKUP($B349,基础扩展表!$E:$AG,MATCH(BF$2,基础扩展表!$E$1:$AG$1,0),FALSE)</f>
        <v>#N/A</v>
      </c>
      <c r="BG349" t="e">
        <f ca="1">VLOOKUP($B349,基础扩展表!$E:$AG,MATCH(BG$2,基础扩展表!$E$1:$AG$1,0),FALSE)</f>
        <v>#N/A</v>
      </c>
      <c r="BH349" t="e">
        <f ca="1">VLOOKUP($B349,基础扩展表!$E:$AG,MATCH(BH$2,基础扩展表!$E$1:$AG$1,0),FALSE)</f>
        <v>#N/A</v>
      </c>
      <c r="BI349" t="e">
        <f ca="1">VLOOKUP($B349,基础扩展表!$E:$AG,MATCH(BI$2,基础扩展表!$E$1:$AG$1,0),FALSE)</f>
        <v>#N/A</v>
      </c>
      <c r="BJ349" t="e">
        <f ca="1">VLOOKUP($B349,基础扩展表!$E:$AG,MATCH(BJ$2,基础扩展表!$E$1:$AG$1,0),FALSE)</f>
        <v>#N/A</v>
      </c>
      <c r="BK349" t="e">
        <f ca="1">VLOOKUP($B349,基础扩展表!$E:$AG,MATCH(BK$2,基础扩展表!$E$1:$AG$1,0),FALSE)</f>
        <v>#N/A</v>
      </c>
      <c r="BL349" t="e">
        <f ca="1">VLOOKUP($B349,基础扩展表!$E:$AG,MATCH(BL$2,基础扩展表!$E$1:$AG$1,0),FALSE)</f>
        <v>#N/A</v>
      </c>
      <c r="BM349" t="e">
        <f ca="1">VLOOKUP($B349,基础扩展表!$E:$AG,MATCH(BM$2,基础扩展表!$E$1:$AG$1,0),FALSE)</f>
        <v>#N/A</v>
      </c>
      <c r="BN349" t="e">
        <f ca="1">VLOOKUP($B349,基础扩展表!$E:$AG,MATCH(BN$2,基础扩展表!$E$1:$AG$1,0),FALSE)</f>
        <v>#N/A</v>
      </c>
      <c r="BO349" t="e">
        <f ca="1">VLOOKUP($B349,基础扩展表!$E:$AG,MATCH(BO$2,基础扩展表!$E$1:$AG$1,0),FALSE)</f>
        <v>#N/A</v>
      </c>
      <c r="BP349" t="e">
        <f ca="1">VLOOKUP($B349,基础扩展表!$E:$AG,MATCH(BP$2,基础扩展表!$E$1:$AG$1,0),FALSE)</f>
        <v>#N/A</v>
      </c>
      <c r="BR349" t="e">
        <f ca="1">VLOOKUP(C349,模型表!D:H,5,FALSE)</f>
        <v>#N/A</v>
      </c>
    </row>
    <row r="350" spans="2:70" x14ac:dyDescent="0.2">
      <c r="B350" t="str">
        <f t="array" aca="1" ref="B350" ca="1">INDEX(基础表!$Y:$Y,SMALL(IF(基础表!$Z:$Z=0,ROW(基础表!$Z:$Z),999),ROW(H344)))&amp;""</f>
        <v/>
      </c>
      <c r="C350" t="e">
        <f ca="1">VLOOKUP(VLOOKUP($B350,基础表!$E:$G,3,FALSE),模型表!$C:$D,2,FALSE)</f>
        <v>#N/A</v>
      </c>
      <c r="E350" t="e">
        <f ca="1">VLOOKUP($B350,基础表!$E:$G,3,FALSE)</f>
        <v>#N/A</v>
      </c>
      <c r="G350" t="e">
        <f ca="1">VLOOKUP($E350,模型表!$C:$G,5,FALSE)</f>
        <v>#N/A</v>
      </c>
      <c r="H350" t="e">
        <f ca="1">VLOOKUP($E350,模型表!$C:$F,4,FALSE)</f>
        <v>#N/A</v>
      </c>
      <c r="I350" t="e">
        <f ca="1">VLOOKUP($E350,模型表!$C:$J,8,FALSE)</f>
        <v>#N/A</v>
      </c>
      <c r="K350" t="str">
        <f t="shared" ca="1" si="62"/>
        <v/>
      </c>
      <c r="L350" t="str">
        <f t="shared" ca="1" si="63"/>
        <v/>
      </c>
      <c r="M350" t="str">
        <f t="shared" ca="1" si="64"/>
        <v/>
      </c>
      <c r="N350" t="str">
        <f t="shared" ca="1" si="65"/>
        <v/>
      </c>
      <c r="O350" t="str">
        <f t="shared" ca="1" si="71"/>
        <v/>
      </c>
      <c r="P350" t="str">
        <f t="shared" ca="1" si="66"/>
        <v/>
      </c>
      <c r="Q350" t="e">
        <f ca="1">VLOOKUP($E350,模型表!$C:$K,9,FALSE)</f>
        <v>#N/A</v>
      </c>
      <c r="S350" t="e">
        <f ca="1">IF(VLOOKUP($E350,模型表!$C:$L,6,FALSE)=0,"",VLOOKUP($E350,模型表!$C:$L,10,FALSE))</f>
        <v>#N/A</v>
      </c>
      <c r="U350" t="e">
        <f ca="1">VLOOKUP($E350,模型表!$C:$Q,11,FALSE)</f>
        <v>#N/A</v>
      </c>
      <c r="Y350" t="e">
        <f ca="1">IF(VLOOKUP($E350,模型表!$C:$N,12,FALSE)="Death",VLOOKUP($E350,模型表!$C:$Q,13,FALSE),"")</f>
        <v>#N/A</v>
      </c>
      <c r="Z350" t="str">
        <f ca="1">IF($B350="","",IF(VLOOKUP($E350,模型表!$C:$O,12,FALSE)="PBuff","["&amp;VLOOKUP($E350,模型表!$C:Q,13,FALSE)&amp;"]","[]"))</f>
        <v/>
      </c>
      <c r="AA350" t="e">
        <f ca="1">VLOOKUP($B350,基础扩展表!$E:$I,5,FALSE)</f>
        <v>#N/A</v>
      </c>
      <c r="AB350" t="e">
        <f ca="1">VLOOKUP($B350,基础扩展表!$E:$I,4,FALSE)</f>
        <v>#N/A</v>
      </c>
      <c r="AC350" t="e">
        <f ca="1">VLOOKUP($B350,基础表!$E:$T,16,FALSE)</f>
        <v>#N/A</v>
      </c>
      <c r="AD350" t="str">
        <f t="shared" ca="1" si="60"/>
        <v/>
      </c>
      <c r="AE350" t="str">
        <f t="shared" ca="1" si="67"/>
        <v/>
      </c>
      <c r="AF350" t="str">
        <f t="shared" ca="1" si="68"/>
        <v/>
      </c>
      <c r="AH350" t="e">
        <f ca="1">VLOOKUP($B350,基础表!$E:$R,14,FALSE)</f>
        <v>#N/A</v>
      </c>
      <c r="AI350" t="e">
        <f ca="1">VLOOKUP($B350,基础表!$E:$S,13,FALSE)</f>
        <v>#N/A</v>
      </c>
      <c r="AK350" t="e">
        <f ca="1">VLOOKUP($B350,基础表!$E:$H,4,FALSE)</f>
        <v>#N/A</v>
      </c>
      <c r="AN350" s="23" t="e">
        <f t="shared" ca="1" si="61"/>
        <v>#N/A</v>
      </c>
      <c r="AO350" s="23" t="str">
        <f t="shared" ca="1" si="69"/>
        <v/>
      </c>
      <c r="AP350" s="23" t="str">
        <f t="shared" ca="1" si="70"/>
        <v/>
      </c>
      <c r="AR350" t="e">
        <f ca="1">VLOOKUP($B350,基础表!$E:$J,4,FALSE)</f>
        <v>#N/A</v>
      </c>
      <c r="AS350" t="e">
        <f ca="1">VLOOKUP($B350,基础表!$E:$J,5,FALSE)</f>
        <v>#N/A</v>
      </c>
      <c r="AT350" t="e">
        <f ca="1">VLOOKUP($B350,基础表!$E:$J,6,FALSE)</f>
        <v>#N/A</v>
      </c>
      <c r="AU350" t="e">
        <f ca="1">VLOOKUP($B350,基础扩展表!$E:$AG,MATCH(AU$2,基础扩展表!$E$1:$AG$1,0),FALSE)</f>
        <v>#N/A</v>
      </c>
      <c r="AV350" t="e">
        <f ca="1">VLOOKUP($B350,基础扩展表!$E:$AG,MATCH(AV$2,基础扩展表!$E$1:$AG$1,0),FALSE)</f>
        <v>#N/A</v>
      </c>
      <c r="AW350" t="e">
        <f ca="1">VLOOKUP($B350,基础扩展表!$E:$AG,MATCH(AW$2,基础扩展表!$E$1:$AG$1,0),FALSE)</f>
        <v>#N/A</v>
      </c>
      <c r="AX350" t="e">
        <f ca="1">VLOOKUP($B350,基础扩展表!$E:$AG,MATCH(AX$2,基础扩展表!$E$1:$AG$1,0),FALSE)</f>
        <v>#N/A</v>
      </c>
      <c r="AY350" t="e">
        <f ca="1">VLOOKUP($B350,基础扩展表!$E:$AG,MATCH(AY$2,基础扩展表!$E$1:$AG$1,0),FALSE)</f>
        <v>#N/A</v>
      </c>
      <c r="AZ350" t="e">
        <f ca="1">VLOOKUP($B350,基础扩展表!$E:$AG,MATCH(AZ$2,基础扩展表!$E$1:$AG$1,0),FALSE)</f>
        <v>#N/A</v>
      </c>
      <c r="BA350" t="e">
        <f ca="1">VLOOKUP($B350,基础扩展表!$E:$AG,MATCH(BA$2,基础扩展表!$E$1:$AG$1,0),FALSE)</f>
        <v>#N/A</v>
      </c>
      <c r="BB350" t="e">
        <f ca="1">VLOOKUP($B350,基础扩展表!$E:$AG,MATCH(BB$2,基础扩展表!$E$1:$AG$1,0),FALSE)</f>
        <v>#N/A</v>
      </c>
      <c r="BC350" t="e">
        <f ca="1">VLOOKUP($B350,基础扩展表!$E:$AG,MATCH(BC$2,基础扩展表!$E$1:$AG$1,0),FALSE)</f>
        <v>#N/A</v>
      </c>
      <c r="BD350" t="e">
        <f ca="1">VLOOKUP($B350,基础扩展表!$E:$AG,MATCH(BD$2,基础扩展表!$E$1:$AG$1,0),FALSE)</f>
        <v>#N/A</v>
      </c>
      <c r="BE350" t="e">
        <f ca="1">VLOOKUP($B350,基础扩展表!$E:$AG,MATCH(BE$2,基础扩展表!$E$1:$AG$1,0),FALSE)</f>
        <v>#N/A</v>
      </c>
      <c r="BF350" t="e">
        <f ca="1">VLOOKUP($B350,基础扩展表!$E:$AG,MATCH(BF$2,基础扩展表!$E$1:$AG$1,0),FALSE)</f>
        <v>#N/A</v>
      </c>
      <c r="BG350" t="e">
        <f ca="1">VLOOKUP($B350,基础扩展表!$E:$AG,MATCH(BG$2,基础扩展表!$E$1:$AG$1,0),FALSE)</f>
        <v>#N/A</v>
      </c>
      <c r="BH350" t="e">
        <f ca="1">VLOOKUP($B350,基础扩展表!$E:$AG,MATCH(BH$2,基础扩展表!$E$1:$AG$1,0),FALSE)</f>
        <v>#N/A</v>
      </c>
      <c r="BI350" t="e">
        <f ca="1">VLOOKUP($B350,基础扩展表!$E:$AG,MATCH(BI$2,基础扩展表!$E$1:$AG$1,0),FALSE)</f>
        <v>#N/A</v>
      </c>
      <c r="BJ350" t="e">
        <f ca="1">VLOOKUP($B350,基础扩展表!$E:$AG,MATCH(BJ$2,基础扩展表!$E$1:$AG$1,0),FALSE)</f>
        <v>#N/A</v>
      </c>
      <c r="BK350" t="e">
        <f ca="1">VLOOKUP($B350,基础扩展表!$E:$AG,MATCH(BK$2,基础扩展表!$E$1:$AG$1,0),FALSE)</f>
        <v>#N/A</v>
      </c>
      <c r="BL350" t="e">
        <f ca="1">VLOOKUP($B350,基础扩展表!$E:$AG,MATCH(BL$2,基础扩展表!$E$1:$AG$1,0),FALSE)</f>
        <v>#N/A</v>
      </c>
      <c r="BM350" t="e">
        <f ca="1">VLOOKUP($B350,基础扩展表!$E:$AG,MATCH(BM$2,基础扩展表!$E$1:$AG$1,0),FALSE)</f>
        <v>#N/A</v>
      </c>
      <c r="BN350" t="e">
        <f ca="1">VLOOKUP($B350,基础扩展表!$E:$AG,MATCH(BN$2,基础扩展表!$E$1:$AG$1,0),FALSE)</f>
        <v>#N/A</v>
      </c>
      <c r="BO350" t="e">
        <f ca="1">VLOOKUP($B350,基础扩展表!$E:$AG,MATCH(BO$2,基础扩展表!$E$1:$AG$1,0),FALSE)</f>
        <v>#N/A</v>
      </c>
      <c r="BP350" t="e">
        <f ca="1">VLOOKUP($B350,基础扩展表!$E:$AG,MATCH(BP$2,基础扩展表!$E$1:$AG$1,0),FALSE)</f>
        <v>#N/A</v>
      </c>
      <c r="BR350" t="e">
        <f ca="1">VLOOKUP(C350,模型表!D:H,5,FALSE)</f>
        <v>#N/A</v>
      </c>
    </row>
    <row r="351" spans="2:70" x14ac:dyDescent="0.2">
      <c r="B351" t="str">
        <f t="array" aca="1" ref="B351" ca="1">INDEX(基础表!$Y:$Y,SMALL(IF(基础表!$Z:$Z=0,ROW(基础表!$Z:$Z),999),ROW(H345)))&amp;""</f>
        <v/>
      </c>
      <c r="C351" t="e">
        <f ca="1">VLOOKUP(VLOOKUP($B351,基础表!$E:$G,3,FALSE),模型表!$C:$D,2,FALSE)</f>
        <v>#N/A</v>
      </c>
      <c r="E351" t="e">
        <f ca="1">VLOOKUP($B351,基础表!$E:$G,3,FALSE)</f>
        <v>#N/A</v>
      </c>
      <c r="G351" t="e">
        <f ca="1">VLOOKUP($E351,模型表!$C:$G,5,FALSE)</f>
        <v>#N/A</v>
      </c>
      <c r="H351" t="e">
        <f ca="1">VLOOKUP($E351,模型表!$C:$F,4,FALSE)</f>
        <v>#N/A</v>
      </c>
      <c r="I351" t="e">
        <f ca="1">VLOOKUP($E351,模型表!$C:$J,8,FALSE)</f>
        <v>#N/A</v>
      </c>
      <c r="K351" t="str">
        <f t="shared" ca="1" si="62"/>
        <v/>
      </c>
      <c r="L351" t="str">
        <f t="shared" ca="1" si="63"/>
        <v/>
      </c>
      <c r="M351" t="str">
        <f t="shared" ca="1" si="64"/>
        <v/>
      </c>
      <c r="N351" t="str">
        <f t="shared" ca="1" si="65"/>
        <v/>
      </c>
      <c r="O351" t="str">
        <f t="shared" ca="1" si="71"/>
        <v/>
      </c>
      <c r="P351" t="str">
        <f t="shared" ca="1" si="66"/>
        <v/>
      </c>
      <c r="Q351" t="e">
        <f ca="1">VLOOKUP($E351,模型表!$C:$K,9,FALSE)</f>
        <v>#N/A</v>
      </c>
      <c r="S351" t="e">
        <f ca="1">IF(VLOOKUP($E351,模型表!$C:$L,6,FALSE)=0,"",VLOOKUP($E351,模型表!$C:$L,10,FALSE))</f>
        <v>#N/A</v>
      </c>
      <c r="U351" t="e">
        <f ca="1">VLOOKUP($E351,模型表!$C:$Q,11,FALSE)</f>
        <v>#N/A</v>
      </c>
      <c r="Y351" t="e">
        <f ca="1">IF(VLOOKUP($E351,模型表!$C:$N,12,FALSE)="Death",VLOOKUP($E351,模型表!$C:$Q,13,FALSE),"")</f>
        <v>#N/A</v>
      </c>
      <c r="Z351" t="str">
        <f ca="1">IF($B351="","",IF(VLOOKUP($E351,模型表!$C:$O,12,FALSE)="PBuff","["&amp;VLOOKUP($E351,模型表!$C:Q,13,FALSE)&amp;"]","[]"))</f>
        <v/>
      </c>
      <c r="AA351" t="e">
        <f ca="1">VLOOKUP($B351,基础扩展表!$E:$I,5,FALSE)</f>
        <v>#N/A</v>
      </c>
      <c r="AB351" t="e">
        <f ca="1">VLOOKUP($B351,基础扩展表!$E:$I,4,FALSE)</f>
        <v>#N/A</v>
      </c>
      <c r="AC351" t="e">
        <f ca="1">VLOOKUP($B351,基础表!$E:$T,16,FALSE)</f>
        <v>#N/A</v>
      </c>
      <c r="AD351" t="str">
        <f t="shared" ca="1" si="60"/>
        <v/>
      </c>
      <c r="AE351" t="str">
        <f t="shared" ca="1" si="67"/>
        <v/>
      </c>
      <c r="AF351" t="str">
        <f t="shared" ca="1" si="68"/>
        <v/>
      </c>
      <c r="AH351" t="e">
        <f ca="1">VLOOKUP($B351,基础表!$E:$R,14,FALSE)</f>
        <v>#N/A</v>
      </c>
      <c r="AI351" t="e">
        <f ca="1">VLOOKUP($B351,基础表!$E:$S,13,FALSE)</f>
        <v>#N/A</v>
      </c>
      <c r="AK351" t="e">
        <f ca="1">VLOOKUP($B351,基础表!$E:$H,4,FALSE)</f>
        <v>#N/A</v>
      </c>
      <c r="AN351" s="23" t="e">
        <f t="shared" ca="1" si="61"/>
        <v>#N/A</v>
      </c>
      <c r="AO351" s="23" t="str">
        <f t="shared" ca="1" si="69"/>
        <v/>
      </c>
      <c r="AP351" s="23" t="str">
        <f t="shared" ca="1" si="70"/>
        <v/>
      </c>
      <c r="AR351" t="e">
        <f ca="1">VLOOKUP($B351,基础表!$E:$J,4,FALSE)</f>
        <v>#N/A</v>
      </c>
      <c r="AS351" t="e">
        <f ca="1">VLOOKUP($B351,基础表!$E:$J,5,FALSE)</f>
        <v>#N/A</v>
      </c>
      <c r="AT351" t="e">
        <f ca="1">VLOOKUP($B351,基础表!$E:$J,6,FALSE)</f>
        <v>#N/A</v>
      </c>
      <c r="AU351" t="e">
        <f ca="1">VLOOKUP($B351,基础扩展表!$E:$AG,MATCH(AU$2,基础扩展表!$E$1:$AG$1,0),FALSE)</f>
        <v>#N/A</v>
      </c>
      <c r="AV351" t="e">
        <f ca="1">VLOOKUP($B351,基础扩展表!$E:$AG,MATCH(AV$2,基础扩展表!$E$1:$AG$1,0),FALSE)</f>
        <v>#N/A</v>
      </c>
      <c r="AW351" t="e">
        <f ca="1">VLOOKUP($B351,基础扩展表!$E:$AG,MATCH(AW$2,基础扩展表!$E$1:$AG$1,0),FALSE)</f>
        <v>#N/A</v>
      </c>
      <c r="AX351" t="e">
        <f ca="1">VLOOKUP($B351,基础扩展表!$E:$AG,MATCH(AX$2,基础扩展表!$E$1:$AG$1,0),FALSE)</f>
        <v>#N/A</v>
      </c>
      <c r="AY351" t="e">
        <f ca="1">VLOOKUP($B351,基础扩展表!$E:$AG,MATCH(AY$2,基础扩展表!$E$1:$AG$1,0),FALSE)</f>
        <v>#N/A</v>
      </c>
      <c r="AZ351" t="e">
        <f ca="1">VLOOKUP($B351,基础扩展表!$E:$AG,MATCH(AZ$2,基础扩展表!$E$1:$AG$1,0),FALSE)</f>
        <v>#N/A</v>
      </c>
      <c r="BA351" t="e">
        <f ca="1">VLOOKUP($B351,基础扩展表!$E:$AG,MATCH(BA$2,基础扩展表!$E$1:$AG$1,0),FALSE)</f>
        <v>#N/A</v>
      </c>
      <c r="BB351" t="e">
        <f ca="1">VLOOKUP($B351,基础扩展表!$E:$AG,MATCH(BB$2,基础扩展表!$E$1:$AG$1,0),FALSE)</f>
        <v>#N/A</v>
      </c>
      <c r="BC351" t="e">
        <f ca="1">VLOOKUP($B351,基础扩展表!$E:$AG,MATCH(BC$2,基础扩展表!$E$1:$AG$1,0),FALSE)</f>
        <v>#N/A</v>
      </c>
      <c r="BD351" t="e">
        <f ca="1">VLOOKUP($B351,基础扩展表!$E:$AG,MATCH(BD$2,基础扩展表!$E$1:$AG$1,0),FALSE)</f>
        <v>#N/A</v>
      </c>
      <c r="BE351" t="e">
        <f ca="1">VLOOKUP($B351,基础扩展表!$E:$AG,MATCH(BE$2,基础扩展表!$E$1:$AG$1,0),FALSE)</f>
        <v>#N/A</v>
      </c>
      <c r="BF351" t="e">
        <f ca="1">VLOOKUP($B351,基础扩展表!$E:$AG,MATCH(BF$2,基础扩展表!$E$1:$AG$1,0),FALSE)</f>
        <v>#N/A</v>
      </c>
      <c r="BG351" t="e">
        <f ca="1">VLOOKUP($B351,基础扩展表!$E:$AG,MATCH(BG$2,基础扩展表!$E$1:$AG$1,0),FALSE)</f>
        <v>#N/A</v>
      </c>
      <c r="BH351" t="e">
        <f ca="1">VLOOKUP($B351,基础扩展表!$E:$AG,MATCH(BH$2,基础扩展表!$E$1:$AG$1,0),FALSE)</f>
        <v>#N/A</v>
      </c>
      <c r="BI351" t="e">
        <f ca="1">VLOOKUP($B351,基础扩展表!$E:$AG,MATCH(BI$2,基础扩展表!$E$1:$AG$1,0),FALSE)</f>
        <v>#N/A</v>
      </c>
      <c r="BJ351" t="e">
        <f ca="1">VLOOKUP($B351,基础扩展表!$E:$AG,MATCH(BJ$2,基础扩展表!$E$1:$AG$1,0),FALSE)</f>
        <v>#N/A</v>
      </c>
      <c r="BK351" t="e">
        <f ca="1">VLOOKUP($B351,基础扩展表!$E:$AG,MATCH(BK$2,基础扩展表!$E$1:$AG$1,0),FALSE)</f>
        <v>#N/A</v>
      </c>
      <c r="BL351" t="e">
        <f ca="1">VLOOKUP($B351,基础扩展表!$E:$AG,MATCH(BL$2,基础扩展表!$E$1:$AG$1,0),FALSE)</f>
        <v>#N/A</v>
      </c>
      <c r="BM351" t="e">
        <f ca="1">VLOOKUP($B351,基础扩展表!$E:$AG,MATCH(BM$2,基础扩展表!$E$1:$AG$1,0),FALSE)</f>
        <v>#N/A</v>
      </c>
      <c r="BN351" t="e">
        <f ca="1">VLOOKUP($B351,基础扩展表!$E:$AG,MATCH(BN$2,基础扩展表!$E$1:$AG$1,0),FALSE)</f>
        <v>#N/A</v>
      </c>
      <c r="BO351" t="e">
        <f ca="1">VLOOKUP($B351,基础扩展表!$E:$AG,MATCH(BO$2,基础扩展表!$E$1:$AG$1,0),FALSE)</f>
        <v>#N/A</v>
      </c>
      <c r="BP351" t="e">
        <f ca="1">VLOOKUP($B351,基础扩展表!$E:$AG,MATCH(BP$2,基础扩展表!$E$1:$AG$1,0),FALSE)</f>
        <v>#N/A</v>
      </c>
      <c r="BR351" t="e">
        <f ca="1">VLOOKUP(C351,模型表!D:H,5,FALSE)</f>
        <v>#N/A</v>
      </c>
    </row>
    <row r="352" spans="2:70" x14ac:dyDescent="0.2">
      <c r="B352" t="str">
        <f t="array" aca="1" ref="B352" ca="1">INDEX(基础表!$Y:$Y,SMALL(IF(基础表!$Z:$Z=0,ROW(基础表!$Z:$Z),999),ROW(H346)))&amp;""</f>
        <v/>
      </c>
      <c r="C352" t="e">
        <f ca="1">VLOOKUP(VLOOKUP($B352,基础表!$E:$G,3,FALSE),模型表!$C:$D,2,FALSE)</f>
        <v>#N/A</v>
      </c>
      <c r="E352" t="e">
        <f ca="1">VLOOKUP($B352,基础表!$E:$G,3,FALSE)</f>
        <v>#N/A</v>
      </c>
      <c r="G352" t="e">
        <f ca="1">VLOOKUP($E352,模型表!$C:$G,5,FALSE)</f>
        <v>#N/A</v>
      </c>
      <c r="H352" t="e">
        <f ca="1">VLOOKUP($E352,模型表!$C:$F,4,FALSE)</f>
        <v>#N/A</v>
      </c>
      <c r="I352" t="e">
        <f ca="1">VLOOKUP($E352,模型表!$C:$J,8,FALSE)</f>
        <v>#N/A</v>
      </c>
      <c r="K352" t="str">
        <f t="shared" ca="1" si="62"/>
        <v/>
      </c>
      <c r="L352" t="str">
        <f t="shared" ca="1" si="63"/>
        <v/>
      </c>
      <c r="M352" t="str">
        <f t="shared" ca="1" si="64"/>
        <v/>
      </c>
      <c r="N352" t="str">
        <f t="shared" ca="1" si="65"/>
        <v/>
      </c>
      <c r="O352" t="str">
        <f t="shared" ca="1" si="71"/>
        <v/>
      </c>
      <c r="P352" t="str">
        <f t="shared" ca="1" si="66"/>
        <v/>
      </c>
      <c r="Q352" t="e">
        <f ca="1">VLOOKUP($E352,模型表!$C:$K,9,FALSE)</f>
        <v>#N/A</v>
      </c>
      <c r="S352" t="e">
        <f ca="1">IF(VLOOKUP($E352,模型表!$C:$L,6,FALSE)=0,"",VLOOKUP($E352,模型表!$C:$L,10,FALSE))</f>
        <v>#N/A</v>
      </c>
      <c r="U352" t="e">
        <f ca="1">VLOOKUP($E352,模型表!$C:$Q,11,FALSE)</f>
        <v>#N/A</v>
      </c>
      <c r="Y352" t="e">
        <f ca="1">IF(VLOOKUP($E352,模型表!$C:$N,12,FALSE)="Death",VLOOKUP($E352,模型表!$C:$Q,13,FALSE),"")</f>
        <v>#N/A</v>
      </c>
      <c r="Z352" t="str">
        <f ca="1">IF($B352="","",IF(VLOOKUP($E352,模型表!$C:$O,12,FALSE)="PBuff","["&amp;VLOOKUP($E352,模型表!$C:Q,13,FALSE)&amp;"]","[]"))</f>
        <v/>
      </c>
      <c r="AA352" t="e">
        <f ca="1">VLOOKUP($B352,基础扩展表!$E:$I,5,FALSE)</f>
        <v>#N/A</v>
      </c>
      <c r="AB352" t="e">
        <f ca="1">VLOOKUP($B352,基础扩展表!$E:$I,4,FALSE)</f>
        <v>#N/A</v>
      </c>
      <c r="AC352" t="e">
        <f ca="1">VLOOKUP($B352,基础表!$E:$T,16,FALSE)</f>
        <v>#N/A</v>
      </c>
      <c r="AD352" t="str">
        <f t="shared" ca="1" si="60"/>
        <v/>
      </c>
      <c r="AE352" t="str">
        <f t="shared" ca="1" si="67"/>
        <v/>
      </c>
      <c r="AF352" t="str">
        <f t="shared" ca="1" si="68"/>
        <v/>
      </c>
      <c r="AH352" t="e">
        <f ca="1">VLOOKUP($B352,基础表!$E:$R,14,FALSE)</f>
        <v>#N/A</v>
      </c>
      <c r="AI352" t="e">
        <f ca="1">VLOOKUP($B352,基础表!$E:$S,13,FALSE)</f>
        <v>#N/A</v>
      </c>
      <c r="AK352" t="e">
        <f ca="1">VLOOKUP($B352,基础表!$E:$H,4,FALSE)</f>
        <v>#N/A</v>
      </c>
      <c r="AN352" s="23" t="e">
        <f t="shared" ca="1" si="61"/>
        <v>#N/A</v>
      </c>
      <c r="AO352" s="23" t="str">
        <f t="shared" ca="1" si="69"/>
        <v/>
      </c>
      <c r="AP352" s="23" t="str">
        <f t="shared" ca="1" si="70"/>
        <v/>
      </c>
      <c r="AR352" t="e">
        <f ca="1">VLOOKUP($B352,基础表!$E:$J,4,FALSE)</f>
        <v>#N/A</v>
      </c>
      <c r="AS352" t="e">
        <f ca="1">VLOOKUP($B352,基础表!$E:$J,5,FALSE)</f>
        <v>#N/A</v>
      </c>
      <c r="AT352" t="e">
        <f ca="1">VLOOKUP($B352,基础表!$E:$J,6,FALSE)</f>
        <v>#N/A</v>
      </c>
      <c r="AU352" t="e">
        <f ca="1">VLOOKUP($B352,基础扩展表!$E:$AG,MATCH(AU$2,基础扩展表!$E$1:$AG$1,0),FALSE)</f>
        <v>#N/A</v>
      </c>
      <c r="AV352" t="e">
        <f ca="1">VLOOKUP($B352,基础扩展表!$E:$AG,MATCH(AV$2,基础扩展表!$E$1:$AG$1,0),FALSE)</f>
        <v>#N/A</v>
      </c>
      <c r="AW352" t="e">
        <f ca="1">VLOOKUP($B352,基础扩展表!$E:$AG,MATCH(AW$2,基础扩展表!$E$1:$AG$1,0),FALSE)</f>
        <v>#N/A</v>
      </c>
      <c r="AX352" t="e">
        <f ca="1">VLOOKUP($B352,基础扩展表!$E:$AG,MATCH(AX$2,基础扩展表!$E$1:$AG$1,0),FALSE)</f>
        <v>#N/A</v>
      </c>
      <c r="AY352" t="e">
        <f ca="1">VLOOKUP($B352,基础扩展表!$E:$AG,MATCH(AY$2,基础扩展表!$E$1:$AG$1,0),FALSE)</f>
        <v>#N/A</v>
      </c>
      <c r="AZ352" t="e">
        <f ca="1">VLOOKUP($B352,基础扩展表!$E:$AG,MATCH(AZ$2,基础扩展表!$E$1:$AG$1,0),FALSE)</f>
        <v>#N/A</v>
      </c>
      <c r="BA352" t="e">
        <f ca="1">VLOOKUP($B352,基础扩展表!$E:$AG,MATCH(BA$2,基础扩展表!$E$1:$AG$1,0),FALSE)</f>
        <v>#N/A</v>
      </c>
      <c r="BB352" t="e">
        <f ca="1">VLOOKUP($B352,基础扩展表!$E:$AG,MATCH(BB$2,基础扩展表!$E$1:$AG$1,0),FALSE)</f>
        <v>#N/A</v>
      </c>
      <c r="BC352" t="e">
        <f ca="1">VLOOKUP($B352,基础扩展表!$E:$AG,MATCH(BC$2,基础扩展表!$E$1:$AG$1,0),FALSE)</f>
        <v>#N/A</v>
      </c>
      <c r="BD352" t="e">
        <f ca="1">VLOOKUP($B352,基础扩展表!$E:$AG,MATCH(BD$2,基础扩展表!$E$1:$AG$1,0),FALSE)</f>
        <v>#N/A</v>
      </c>
      <c r="BE352" t="e">
        <f ca="1">VLOOKUP($B352,基础扩展表!$E:$AG,MATCH(BE$2,基础扩展表!$E$1:$AG$1,0),FALSE)</f>
        <v>#N/A</v>
      </c>
      <c r="BF352" t="e">
        <f ca="1">VLOOKUP($B352,基础扩展表!$E:$AG,MATCH(BF$2,基础扩展表!$E$1:$AG$1,0),FALSE)</f>
        <v>#N/A</v>
      </c>
      <c r="BG352" t="e">
        <f ca="1">VLOOKUP($B352,基础扩展表!$E:$AG,MATCH(BG$2,基础扩展表!$E$1:$AG$1,0),FALSE)</f>
        <v>#N/A</v>
      </c>
      <c r="BH352" t="e">
        <f ca="1">VLOOKUP($B352,基础扩展表!$E:$AG,MATCH(BH$2,基础扩展表!$E$1:$AG$1,0),FALSE)</f>
        <v>#N/A</v>
      </c>
      <c r="BI352" t="e">
        <f ca="1">VLOOKUP($B352,基础扩展表!$E:$AG,MATCH(BI$2,基础扩展表!$E$1:$AG$1,0),FALSE)</f>
        <v>#N/A</v>
      </c>
      <c r="BJ352" t="e">
        <f ca="1">VLOOKUP($B352,基础扩展表!$E:$AG,MATCH(BJ$2,基础扩展表!$E$1:$AG$1,0),FALSE)</f>
        <v>#N/A</v>
      </c>
      <c r="BK352" t="e">
        <f ca="1">VLOOKUP($B352,基础扩展表!$E:$AG,MATCH(BK$2,基础扩展表!$E$1:$AG$1,0),FALSE)</f>
        <v>#N/A</v>
      </c>
      <c r="BL352" t="e">
        <f ca="1">VLOOKUP($B352,基础扩展表!$E:$AG,MATCH(BL$2,基础扩展表!$E$1:$AG$1,0),FALSE)</f>
        <v>#N/A</v>
      </c>
      <c r="BM352" t="e">
        <f ca="1">VLOOKUP($B352,基础扩展表!$E:$AG,MATCH(BM$2,基础扩展表!$E$1:$AG$1,0),FALSE)</f>
        <v>#N/A</v>
      </c>
      <c r="BN352" t="e">
        <f ca="1">VLOOKUP($B352,基础扩展表!$E:$AG,MATCH(BN$2,基础扩展表!$E$1:$AG$1,0),FALSE)</f>
        <v>#N/A</v>
      </c>
      <c r="BO352" t="e">
        <f ca="1">VLOOKUP($B352,基础扩展表!$E:$AG,MATCH(BO$2,基础扩展表!$E$1:$AG$1,0),FALSE)</f>
        <v>#N/A</v>
      </c>
      <c r="BP352" t="e">
        <f ca="1">VLOOKUP($B352,基础扩展表!$E:$AG,MATCH(BP$2,基础扩展表!$E$1:$AG$1,0),FALSE)</f>
        <v>#N/A</v>
      </c>
      <c r="BR352" t="e">
        <f ca="1">VLOOKUP(C352,模型表!D:H,5,FALSE)</f>
        <v>#N/A</v>
      </c>
    </row>
    <row r="353" spans="2:70" x14ac:dyDescent="0.2">
      <c r="B353" t="str">
        <f t="array" aca="1" ref="B353" ca="1">INDEX(基础表!$Y:$Y,SMALL(IF(基础表!$Z:$Z=0,ROW(基础表!$Z:$Z),999),ROW(H347)))&amp;""</f>
        <v/>
      </c>
      <c r="C353" t="e">
        <f ca="1">VLOOKUP(VLOOKUP($B353,基础表!$E:$G,3,FALSE),模型表!$C:$D,2,FALSE)</f>
        <v>#N/A</v>
      </c>
      <c r="E353" t="e">
        <f ca="1">VLOOKUP($B353,基础表!$E:$G,3,FALSE)</f>
        <v>#N/A</v>
      </c>
      <c r="G353" t="e">
        <f ca="1">VLOOKUP($E353,模型表!$C:$G,5,FALSE)</f>
        <v>#N/A</v>
      </c>
      <c r="H353" t="e">
        <f ca="1">VLOOKUP($E353,模型表!$C:$F,4,FALSE)</f>
        <v>#N/A</v>
      </c>
      <c r="I353" t="e">
        <f ca="1">VLOOKUP($E353,模型表!$C:$J,8,FALSE)</f>
        <v>#N/A</v>
      </c>
      <c r="K353" t="str">
        <f t="shared" ca="1" si="62"/>
        <v/>
      </c>
      <c r="L353" t="str">
        <f t="shared" ca="1" si="63"/>
        <v/>
      </c>
      <c r="M353" t="str">
        <f t="shared" ca="1" si="64"/>
        <v/>
      </c>
      <c r="N353" t="str">
        <f t="shared" ca="1" si="65"/>
        <v/>
      </c>
      <c r="O353" t="str">
        <f t="shared" ca="1" si="71"/>
        <v/>
      </c>
      <c r="P353" t="str">
        <f t="shared" ca="1" si="66"/>
        <v/>
      </c>
      <c r="Q353" t="e">
        <f ca="1">VLOOKUP($E353,模型表!$C:$K,9,FALSE)</f>
        <v>#N/A</v>
      </c>
      <c r="S353" t="e">
        <f ca="1">IF(VLOOKUP($E353,模型表!$C:$L,6,FALSE)=0,"",VLOOKUP($E353,模型表!$C:$L,10,FALSE))</f>
        <v>#N/A</v>
      </c>
      <c r="U353" t="e">
        <f ca="1">VLOOKUP($E353,模型表!$C:$Q,11,FALSE)</f>
        <v>#N/A</v>
      </c>
      <c r="Y353" t="e">
        <f ca="1">IF(VLOOKUP($E353,模型表!$C:$N,12,FALSE)="Death",VLOOKUP($E353,模型表!$C:$Q,13,FALSE),"")</f>
        <v>#N/A</v>
      </c>
      <c r="Z353" t="str">
        <f ca="1">IF($B353="","",IF(VLOOKUP($E353,模型表!$C:$O,12,FALSE)="PBuff","["&amp;VLOOKUP($E353,模型表!$C:Q,13,FALSE)&amp;"]","[]"))</f>
        <v/>
      </c>
      <c r="AA353" t="e">
        <f ca="1">VLOOKUP($B353,基础扩展表!$E:$I,5,FALSE)</f>
        <v>#N/A</v>
      </c>
      <c r="AB353" t="e">
        <f ca="1">VLOOKUP($B353,基础扩展表!$E:$I,4,FALSE)</f>
        <v>#N/A</v>
      </c>
      <c r="AC353" t="e">
        <f ca="1">VLOOKUP($B353,基础表!$E:$T,16,FALSE)</f>
        <v>#N/A</v>
      </c>
      <c r="AD353" t="str">
        <f t="shared" ca="1" si="60"/>
        <v/>
      </c>
      <c r="AE353" t="str">
        <f t="shared" ca="1" si="67"/>
        <v/>
      </c>
      <c r="AF353" t="str">
        <f t="shared" ca="1" si="68"/>
        <v/>
      </c>
      <c r="AH353" t="e">
        <f ca="1">VLOOKUP($B353,基础表!$E:$R,14,FALSE)</f>
        <v>#N/A</v>
      </c>
      <c r="AI353" t="e">
        <f ca="1">VLOOKUP($B353,基础表!$E:$S,13,FALSE)</f>
        <v>#N/A</v>
      </c>
      <c r="AK353" t="e">
        <f ca="1">VLOOKUP($B353,基础表!$E:$H,4,FALSE)</f>
        <v>#N/A</v>
      </c>
      <c r="AN353" s="23" t="e">
        <f t="shared" ca="1" si="61"/>
        <v>#N/A</v>
      </c>
      <c r="AO353" s="23" t="str">
        <f t="shared" ca="1" si="69"/>
        <v/>
      </c>
      <c r="AP353" s="23" t="str">
        <f t="shared" ca="1" si="70"/>
        <v/>
      </c>
      <c r="AR353" t="e">
        <f ca="1">VLOOKUP($B353,基础表!$E:$J,4,FALSE)</f>
        <v>#N/A</v>
      </c>
      <c r="AS353" t="e">
        <f ca="1">VLOOKUP($B353,基础表!$E:$J,5,FALSE)</f>
        <v>#N/A</v>
      </c>
      <c r="AT353" t="e">
        <f ca="1">VLOOKUP($B353,基础表!$E:$J,6,FALSE)</f>
        <v>#N/A</v>
      </c>
      <c r="AU353" t="e">
        <f ca="1">VLOOKUP($B353,基础扩展表!$E:$AG,MATCH(AU$2,基础扩展表!$E$1:$AG$1,0),FALSE)</f>
        <v>#N/A</v>
      </c>
      <c r="AV353" t="e">
        <f ca="1">VLOOKUP($B353,基础扩展表!$E:$AG,MATCH(AV$2,基础扩展表!$E$1:$AG$1,0),FALSE)</f>
        <v>#N/A</v>
      </c>
      <c r="AW353" t="e">
        <f ca="1">VLOOKUP($B353,基础扩展表!$E:$AG,MATCH(AW$2,基础扩展表!$E$1:$AG$1,0),FALSE)</f>
        <v>#N/A</v>
      </c>
      <c r="AX353" t="e">
        <f ca="1">VLOOKUP($B353,基础扩展表!$E:$AG,MATCH(AX$2,基础扩展表!$E$1:$AG$1,0),FALSE)</f>
        <v>#N/A</v>
      </c>
      <c r="AY353" t="e">
        <f ca="1">VLOOKUP($B353,基础扩展表!$E:$AG,MATCH(AY$2,基础扩展表!$E$1:$AG$1,0),FALSE)</f>
        <v>#N/A</v>
      </c>
      <c r="AZ353" t="e">
        <f ca="1">VLOOKUP($B353,基础扩展表!$E:$AG,MATCH(AZ$2,基础扩展表!$E$1:$AG$1,0),FALSE)</f>
        <v>#N/A</v>
      </c>
      <c r="BA353" t="e">
        <f ca="1">VLOOKUP($B353,基础扩展表!$E:$AG,MATCH(BA$2,基础扩展表!$E$1:$AG$1,0),FALSE)</f>
        <v>#N/A</v>
      </c>
      <c r="BB353" t="e">
        <f ca="1">VLOOKUP($B353,基础扩展表!$E:$AG,MATCH(BB$2,基础扩展表!$E$1:$AG$1,0),FALSE)</f>
        <v>#N/A</v>
      </c>
      <c r="BC353" t="e">
        <f ca="1">VLOOKUP($B353,基础扩展表!$E:$AG,MATCH(BC$2,基础扩展表!$E$1:$AG$1,0),FALSE)</f>
        <v>#N/A</v>
      </c>
      <c r="BD353" t="e">
        <f ca="1">VLOOKUP($B353,基础扩展表!$E:$AG,MATCH(BD$2,基础扩展表!$E$1:$AG$1,0),FALSE)</f>
        <v>#N/A</v>
      </c>
      <c r="BE353" t="e">
        <f ca="1">VLOOKUP($B353,基础扩展表!$E:$AG,MATCH(BE$2,基础扩展表!$E$1:$AG$1,0),FALSE)</f>
        <v>#N/A</v>
      </c>
      <c r="BF353" t="e">
        <f ca="1">VLOOKUP($B353,基础扩展表!$E:$AG,MATCH(BF$2,基础扩展表!$E$1:$AG$1,0),FALSE)</f>
        <v>#N/A</v>
      </c>
      <c r="BG353" t="e">
        <f ca="1">VLOOKUP($B353,基础扩展表!$E:$AG,MATCH(BG$2,基础扩展表!$E$1:$AG$1,0),FALSE)</f>
        <v>#N/A</v>
      </c>
      <c r="BH353" t="e">
        <f ca="1">VLOOKUP($B353,基础扩展表!$E:$AG,MATCH(BH$2,基础扩展表!$E$1:$AG$1,0),FALSE)</f>
        <v>#N/A</v>
      </c>
      <c r="BI353" t="e">
        <f ca="1">VLOOKUP($B353,基础扩展表!$E:$AG,MATCH(BI$2,基础扩展表!$E$1:$AG$1,0),FALSE)</f>
        <v>#N/A</v>
      </c>
      <c r="BJ353" t="e">
        <f ca="1">VLOOKUP($B353,基础扩展表!$E:$AG,MATCH(BJ$2,基础扩展表!$E$1:$AG$1,0),FALSE)</f>
        <v>#N/A</v>
      </c>
      <c r="BK353" t="e">
        <f ca="1">VLOOKUP($B353,基础扩展表!$E:$AG,MATCH(BK$2,基础扩展表!$E$1:$AG$1,0),FALSE)</f>
        <v>#N/A</v>
      </c>
      <c r="BL353" t="e">
        <f ca="1">VLOOKUP($B353,基础扩展表!$E:$AG,MATCH(BL$2,基础扩展表!$E$1:$AG$1,0),FALSE)</f>
        <v>#N/A</v>
      </c>
      <c r="BM353" t="e">
        <f ca="1">VLOOKUP($B353,基础扩展表!$E:$AG,MATCH(BM$2,基础扩展表!$E$1:$AG$1,0),FALSE)</f>
        <v>#N/A</v>
      </c>
      <c r="BN353" t="e">
        <f ca="1">VLOOKUP($B353,基础扩展表!$E:$AG,MATCH(BN$2,基础扩展表!$E$1:$AG$1,0),FALSE)</f>
        <v>#N/A</v>
      </c>
      <c r="BO353" t="e">
        <f ca="1">VLOOKUP($B353,基础扩展表!$E:$AG,MATCH(BO$2,基础扩展表!$E$1:$AG$1,0),FALSE)</f>
        <v>#N/A</v>
      </c>
      <c r="BP353" t="e">
        <f ca="1">VLOOKUP($B353,基础扩展表!$E:$AG,MATCH(BP$2,基础扩展表!$E$1:$AG$1,0),FALSE)</f>
        <v>#N/A</v>
      </c>
      <c r="BR353" t="e">
        <f ca="1">VLOOKUP(C353,模型表!D:H,5,FALSE)</f>
        <v>#N/A</v>
      </c>
    </row>
    <row r="354" spans="2:70" x14ac:dyDescent="0.2">
      <c r="B354" t="str">
        <f t="array" aca="1" ref="B354" ca="1">INDEX(基础表!$Y:$Y,SMALL(IF(基础表!$Z:$Z=0,ROW(基础表!$Z:$Z),999),ROW(H348)))&amp;""</f>
        <v/>
      </c>
      <c r="C354" t="e">
        <f ca="1">VLOOKUP(VLOOKUP($B354,基础表!$E:$G,3,FALSE),模型表!$C:$D,2,FALSE)</f>
        <v>#N/A</v>
      </c>
      <c r="E354" t="e">
        <f ca="1">VLOOKUP($B354,基础表!$E:$G,3,FALSE)</f>
        <v>#N/A</v>
      </c>
      <c r="G354" t="e">
        <f ca="1">VLOOKUP($E354,模型表!$C:$G,5,FALSE)</f>
        <v>#N/A</v>
      </c>
      <c r="H354" t="e">
        <f ca="1">VLOOKUP($E354,模型表!$C:$F,4,FALSE)</f>
        <v>#N/A</v>
      </c>
      <c r="I354" t="e">
        <f ca="1">VLOOKUP($E354,模型表!$C:$J,8,FALSE)</f>
        <v>#N/A</v>
      </c>
      <c r="K354" t="str">
        <f t="shared" ca="1" si="62"/>
        <v/>
      </c>
      <c r="L354" t="str">
        <f t="shared" ca="1" si="63"/>
        <v/>
      </c>
      <c r="M354" t="str">
        <f t="shared" ca="1" si="64"/>
        <v/>
      </c>
      <c r="N354" t="str">
        <f t="shared" ca="1" si="65"/>
        <v/>
      </c>
      <c r="O354" t="str">
        <f t="shared" ca="1" si="71"/>
        <v/>
      </c>
      <c r="P354" t="str">
        <f t="shared" ca="1" si="66"/>
        <v/>
      </c>
      <c r="Q354" t="e">
        <f ca="1">VLOOKUP($E354,模型表!$C:$K,9,FALSE)</f>
        <v>#N/A</v>
      </c>
      <c r="S354" t="e">
        <f ca="1">IF(VLOOKUP($E354,模型表!$C:$L,6,FALSE)=0,"",VLOOKUP($E354,模型表!$C:$L,10,FALSE))</f>
        <v>#N/A</v>
      </c>
      <c r="U354" t="e">
        <f ca="1">VLOOKUP($E354,模型表!$C:$Q,11,FALSE)</f>
        <v>#N/A</v>
      </c>
      <c r="Y354" t="e">
        <f ca="1">IF(VLOOKUP($E354,模型表!$C:$N,12,FALSE)="Death",VLOOKUP($E354,模型表!$C:$Q,13,FALSE),"")</f>
        <v>#N/A</v>
      </c>
      <c r="Z354" t="str">
        <f ca="1">IF($B354="","",IF(VLOOKUP($E354,模型表!$C:$O,12,FALSE)="PBuff","["&amp;VLOOKUP($E354,模型表!$C:Q,13,FALSE)&amp;"]","[]"))</f>
        <v/>
      </c>
      <c r="AA354" t="e">
        <f ca="1">VLOOKUP($B354,基础扩展表!$E:$I,5,FALSE)</f>
        <v>#N/A</v>
      </c>
      <c r="AB354" t="e">
        <f ca="1">VLOOKUP($B354,基础扩展表!$E:$I,4,FALSE)</f>
        <v>#N/A</v>
      </c>
      <c r="AC354" t="e">
        <f ca="1">VLOOKUP($B354,基础表!$E:$T,16,FALSE)</f>
        <v>#N/A</v>
      </c>
      <c r="AD354" t="str">
        <f t="shared" ca="1" si="60"/>
        <v/>
      </c>
      <c r="AE354" t="str">
        <f t="shared" ca="1" si="67"/>
        <v/>
      </c>
      <c r="AF354" t="str">
        <f t="shared" ca="1" si="68"/>
        <v/>
      </c>
      <c r="AH354" t="e">
        <f ca="1">VLOOKUP($B354,基础表!$E:$R,14,FALSE)</f>
        <v>#N/A</v>
      </c>
      <c r="AI354" t="e">
        <f ca="1">VLOOKUP($B354,基础表!$E:$S,13,FALSE)</f>
        <v>#N/A</v>
      </c>
      <c r="AK354" t="e">
        <f ca="1">VLOOKUP($B354,基础表!$E:$H,4,FALSE)</f>
        <v>#N/A</v>
      </c>
      <c r="AN354" s="23" t="e">
        <f t="shared" ca="1" si="61"/>
        <v>#N/A</v>
      </c>
      <c r="AO354" s="23" t="str">
        <f t="shared" ca="1" si="69"/>
        <v/>
      </c>
      <c r="AP354" s="23" t="str">
        <f t="shared" ca="1" si="70"/>
        <v/>
      </c>
      <c r="AR354" t="e">
        <f ca="1">VLOOKUP($B354,基础表!$E:$J,4,FALSE)</f>
        <v>#N/A</v>
      </c>
      <c r="AS354" t="e">
        <f ca="1">VLOOKUP($B354,基础表!$E:$J,5,FALSE)</f>
        <v>#N/A</v>
      </c>
      <c r="AT354" t="e">
        <f ca="1">VLOOKUP($B354,基础表!$E:$J,6,FALSE)</f>
        <v>#N/A</v>
      </c>
      <c r="AU354" t="e">
        <f ca="1">VLOOKUP($B354,基础扩展表!$E:$AG,MATCH(AU$2,基础扩展表!$E$1:$AG$1,0),FALSE)</f>
        <v>#N/A</v>
      </c>
      <c r="AV354" t="e">
        <f ca="1">VLOOKUP($B354,基础扩展表!$E:$AG,MATCH(AV$2,基础扩展表!$E$1:$AG$1,0),FALSE)</f>
        <v>#N/A</v>
      </c>
      <c r="AW354" t="e">
        <f ca="1">VLOOKUP($B354,基础扩展表!$E:$AG,MATCH(AW$2,基础扩展表!$E$1:$AG$1,0),FALSE)</f>
        <v>#N/A</v>
      </c>
      <c r="AX354" t="e">
        <f ca="1">VLOOKUP($B354,基础扩展表!$E:$AG,MATCH(AX$2,基础扩展表!$E$1:$AG$1,0),FALSE)</f>
        <v>#N/A</v>
      </c>
      <c r="AY354" t="e">
        <f ca="1">VLOOKUP($B354,基础扩展表!$E:$AG,MATCH(AY$2,基础扩展表!$E$1:$AG$1,0),FALSE)</f>
        <v>#N/A</v>
      </c>
      <c r="AZ354" t="e">
        <f ca="1">VLOOKUP($B354,基础扩展表!$E:$AG,MATCH(AZ$2,基础扩展表!$E$1:$AG$1,0),FALSE)</f>
        <v>#N/A</v>
      </c>
      <c r="BA354" t="e">
        <f ca="1">VLOOKUP($B354,基础扩展表!$E:$AG,MATCH(BA$2,基础扩展表!$E$1:$AG$1,0),FALSE)</f>
        <v>#N/A</v>
      </c>
      <c r="BB354" t="e">
        <f ca="1">VLOOKUP($B354,基础扩展表!$E:$AG,MATCH(BB$2,基础扩展表!$E$1:$AG$1,0),FALSE)</f>
        <v>#N/A</v>
      </c>
      <c r="BC354" t="e">
        <f ca="1">VLOOKUP($B354,基础扩展表!$E:$AG,MATCH(BC$2,基础扩展表!$E$1:$AG$1,0),FALSE)</f>
        <v>#N/A</v>
      </c>
      <c r="BD354" t="e">
        <f ca="1">VLOOKUP($B354,基础扩展表!$E:$AG,MATCH(BD$2,基础扩展表!$E$1:$AG$1,0),FALSE)</f>
        <v>#N/A</v>
      </c>
      <c r="BE354" t="e">
        <f ca="1">VLOOKUP($B354,基础扩展表!$E:$AG,MATCH(BE$2,基础扩展表!$E$1:$AG$1,0),FALSE)</f>
        <v>#N/A</v>
      </c>
      <c r="BF354" t="e">
        <f ca="1">VLOOKUP($B354,基础扩展表!$E:$AG,MATCH(BF$2,基础扩展表!$E$1:$AG$1,0),FALSE)</f>
        <v>#N/A</v>
      </c>
      <c r="BG354" t="e">
        <f ca="1">VLOOKUP($B354,基础扩展表!$E:$AG,MATCH(BG$2,基础扩展表!$E$1:$AG$1,0),FALSE)</f>
        <v>#N/A</v>
      </c>
      <c r="BH354" t="e">
        <f ca="1">VLOOKUP($B354,基础扩展表!$E:$AG,MATCH(BH$2,基础扩展表!$E$1:$AG$1,0),FALSE)</f>
        <v>#N/A</v>
      </c>
      <c r="BI354" t="e">
        <f ca="1">VLOOKUP($B354,基础扩展表!$E:$AG,MATCH(BI$2,基础扩展表!$E$1:$AG$1,0),FALSE)</f>
        <v>#N/A</v>
      </c>
      <c r="BJ354" t="e">
        <f ca="1">VLOOKUP($B354,基础扩展表!$E:$AG,MATCH(BJ$2,基础扩展表!$E$1:$AG$1,0),FALSE)</f>
        <v>#N/A</v>
      </c>
      <c r="BK354" t="e">
        <f ca="1">VLOOKUP($B354,基础扩展表!$E:$AG,MATCH(BK$2,基础扩展表!$E$1:$AG$1,0),FALSE)</f>
        <v>#N/A</v>
      </c>
      <c r="BL354" t="e">
        <f ca="1">VLOOKUP($B354,基础扩展表!$E:$AG,MATCH(BL$2,基础扩展表!$E$1:$AG$1,0),FALSE)</f>
        <v>#N/A</v>
      </c>
      <c r="BM354" t="e">
        <f ca="1">VLOOKUP($B354,基础扩展表!$E:$AG,MATCH(BM$2,基础扩展表!$E$1:$AG$1,0),FALSE)</f>
        <v>#N/A</v>
      </c>
      <c r="BN354" t="e">
        <f ca="1">VLOOKUP($B354,基础扩展表!$E:$AG,MATCH(BN$2,基础扩展表!$E$1:$AG$1,0),FALSE)</f>
        <v>#N/A</v>
      </c>
      <c r="BO354" t="e">
        <f ca="1">VLOOKUP($B354,基础扩展表!$E:$AG,MATCH(BO$2,基础扩展表!$E$1:$AG$1,0),FALSE)</f>
        <v>#N/A</v>
      </c>
      <c r="BP354" t="e">
        <f ca="1">VLOOKUP($B354,基础扩展表!$E:$AG,MATCH(BP$2,基础扩展表!$E$1:$AG$1,0),FALSE)</f>
        <v>#N/A</v>
      </c>
      <c r="BR354" t="e">
        <f ca="1">VLOOKUP(C354,模型表!D:H,5,FALSE)</f>
        <v>#N/A</v>
      </c>
    </row>
    <row r="355" spans="2:70" x14ac:dyDescent="0.2">
      <c r="B355" t="str">
        <f t="array" aca="1" ref="B355" ca="1">INDEX(基础表!$Y:$Y,SMALL(IF(基础表!$Z:$Z=0,ROW(基础表!$Z:$Z),999),ROW(H349)))&amp;""</f>
        <v/>
      </c>
      <c r="C355" t="e">
        <f ca="1">VLOOKUP(VLOOKUP($B355,基础表!$E:$G,3,FALSE),模型表!$C:$D,2,FALSE)</f>
        <v>#N/A</v>
      </c>
      <c r="E355" t="e">
        <f ca="1">VLOOKUP($B355,基础表!$E:$G,3,FALSE)</f>
        <v>#N/A</v>
      </c>
      <c r="G355" t="e">
        <f ca="1">VLOOKUP($E355,模型表!$C:$G,5,FALSE)</f>
        <v>#N/A</v>
      </c>
      <c r="H355" t="e">
        <f ca="1">VLOOKUP($E355,模型表!$C:$F,4,FALSE)</f>
        <v>#N/A</v>
      </c>
      <c r="I355" t="e">
        <f ca="1">VLOOKUP($E355,模型表!$C:$J,8,FALSE)</f>
        <v>#N/A</v>
      </c>
      <c r="K355" t="str">
        <f t="shared" ca="1" si="62"/>
        <v/>
      </c>
      <c r="L355" t="str">
        <f t="shared" ca="1" si="63"/>
        <v/>
      </c>
      <c r="M355" t="str">
        <f t="shared" ca="1" si="64"/>
        <v/>
      </c>
      <c r="N355" t="str">
        <f t="shared" ca="1" si="65"/>
        <v/>
      </c>
      <c r="O355" t="str">
        <f t="shared" ca="1" si="71"/>
        <v/>
      </c>
      <c r="P355" t="str">
        <f t="shared" ca="1" si="66"/>
        <v/>
      </c>
      <c r="Q355" t="e">
        <f ca="1">VLOOKUP($E355,模型表!$C:$K,9,FALSE)</f>
        <v>#N/A</v>
      </c>
      <c r="S355" t="e">
        <f ca="1">IF(VLOOKUP($E355,模型表!$C:$L,6,FALSE)=0,"",VLOOKUP($E355,模型表!$C:$L,10,FALSE))</f>
        <v>#N/A</v>
      </c>
      <c r="U355" t="e">
        <f ca="1">VLOOKUP($E355,模型表!$C:$Q,11,FALSE)</f>
        <v>#N/A</v>
      </c>
      <c r="Y355" t="e">
        <f ca="1">IF(VLOOKUP($E355,模型表!$C:$N,12,FALSE)="Death",VLOOKUP($E355,模型表!$C:$Q,13,FALSE),"")</f>
        <v>#N/A</v>
      </c>
      <c r="Z355" t="str">
        <f ca="1">IF($B355="","",IF(VLOOKUP($E355,模型表!$C:$O,12,FALSE)="PBuff","["&amp;VLOOKUP($E355,模型表!$C:Q,13,FALSE)&amp;"]","[]"))</f>
        <v/>
      </c>
      <c r="AA355" t="e">
        <f ca="1">VLOOKUP($B355,基础扩展表!$E:$I,5,FALSE)</f>
        <v>#N/A</v>
      </c>
      <c r="AB355" t="e">
        <f ca="1">VLOOKUP($B355,基础扩展表!$E:$I,4,FALSE)</f>
        <v>#N/A</v>
      </c>
      <c r="AC355" t="e">
        <f ca="1">VLOOKUP($B355,基础表!$E:$T,16,FALSE)</f>
        <v>#N/A</v>
      </c>
      <c r="AD355" t="str">
        <f t="shared" ca="1" si="60"/>
        <v/>
      </c>
      <c r="AE355" t="str">
        <f t="shared" ca="1" si="67"/>
        <v/>
      </c>
      <c r="AF355" t="str">
        <f t="shared" ca="1" si="68"/>
        <v/>
      </c>
      <c r="AH355" t="e">
        <f ca="1">VLOOKUP($B355,基础表!$E:$R,14,FALSE)</f>
        <v>#N/A</v>
      </c>
      <c r="AI355" t="e">
        <f ca="1">VLOOKUP($B355,基础表!$E:$S,13,FALSE)</f>
        <v>#N/A</v>
      </c>
      <c r="AK355" t="e">
        <f ca="1">VLOOKUP($B355,基础表!$E:$H,4,FALSE)</f>
        <v>#N/A</v>
      </c>
      <c r="AN355" s="23" t="e">
        <f t="shared" ca="1" si="61"/>
        <v>#N/A</v>
      </c>
      <c r="AO355" s="23" t="str">
        <f t="shared" ca="1" si="69"/>
        <v/>
      </c>
      <c r="AP355" s="23" t="str">
        <f t="shared" ca="1" si="70"/>
        <v/>
      </c>
      <c r="AR355" t="e">
        <f ca="1">VLOOKUP($B355,基础表!$E:$J,4,FALSE)</f>
        <v>#N/A</v>
      </c>
      <c r="AS355" t="e">
        <f ca="1">VLOOKUP($B355,基础表!$E:$J,5,FALSE)</f>
        <v>#N/A</v>
      </c>
      <c r="AT355" t="e">
        <f ca="1">VLOOKUP($B355,基础表!$E:$J,6,FALSE)</f>
        <v>#N/A</v>
      </c>
      <c r="AU355" t="e">
        <f ca="1">VLOOKUP($B355,基础扩展表!$E:$AG,MATCH(AU$2,基础扩展表!$E$1:$AG$1,0),FALSE)</f>
        <v>#N/A</v>
      </c>
      <c r="AV355" t="e">
        <f ca="1">VLOOKUP($B355,基础扩展表!$E:$AG,MATCH(AV$2,基础扩展表!$E$1:$AG$1,0),FALSE)</f>
        <v>#N/A</v>
      </c>
      <c r="AW355" t="e">
        <f ca="1">VLOOKUP($B355,基础扩展表!$E:$AG,MATCH(AW$2,基础扩展表!$E$1:$AG$1,0),FALSE)</f>
        <v>#N/A</v>
      </c>
      <c r="AX355" t="e">
        <f ca="1">VLOOKUP($B355,基础扩展表!$E:$AG,MATCH(AX$2,基础扩展表!$E$1:$AG$1,0),FALSE)</f>
        <v>#N/A</v>
      </c>
      <c r="AY355" t="e">
        <f ca="1">VLOOKUP($B355,基础扩展表!$E:$AG,MATCH(AY$2,基础扩展表!$E$1:$AG$1,0),FALSE)</f>
        <v>#N/A</v>
      </c>
      <c r="AZ355" t="e">
        <f ca="1">VLOOKUP($B355,基础扩展表!$E:$AG,MATCH(AZ$2,基础扩展表!$E$1:$AG$1,0),FALSE)</f>
        <v>#N/A</v>
      </c>
      <c r="BA355" t="e">
        <f ca="1">VLOOKUP($B355,基础扩展表!$E:$AG,MATCH(BA$2,基础扩展表!$E$1:$AG$1,0),FALSE)</f>
        <v>#N/A</v>
      </c>
      <c r="BB355" t="e">
        <f ca="1">VLOOKUP($B355,基础扩展表!$E:$AG,MATCH(BB$2,基础扩展表!$E$1:$AG$1,0),FALSE)</f>
        <v>#N/A</v>
      </c>
      <c r="BC355" t="e">
        <f ca="1">VLOOKUP($B355,基础扩展表!$E:$AG,MATCH(BC$2,基础扩展表!$E$1:$AG$1,0),FALSE)</f>
        <v>#N/A</v>
      </c>
      <c r="BD355" t="e">
        <f ca="1">VLOOKUP($B355,基础扩展表!$E:$AG,MATCH(BD$2,基础扩展表!$E$1:$AG$1,0),FALSE)</f>
        <v>#N/A</v>
      </c>
      <c r="BE355" t="e">
        <f ca="1">VLOOKUP($B355,基础扩展表!$E:$AG,MATCH(BE$2,基础扩展表!$E$1:$AG$1,0),FALSE)</f>
        <v>#N/A</v>
      </c>
      <c r="BF355" t="e">
        <f ca="1">VLOOKUP($B355,基础扩展表!$E:$AG,MATCH(BF$2,基础扩展表!$E$1:$AG$1,0),FALSE)</f>
        <v>#N/A</v>
      </c>
      <c r="BG355" t="e">
        <f ca="1">VLOOKUP($B355,基础扩展表!$E:$AG,MATCH(BG$2,基础扩展表!$E$1:$AG$1,0),FALSE)</f>
        <v>#N/A</v>
      </c>
      <c r="BH355" t="e">
        <f ca="1">VLOOKUP($B355,基础扩展表!$E:$AG,MATCH(BH$2,基础扩展表!$E$1:$AG$1,0),FALSE)</f>
        <v>#N/A</v>
      </c>
      <c r="BI355" t="e">
        <f ca="1">VLOOKUP($B355,基础扩展表!$E:$AG,MATCH(BI$2,基础扩展表!$E$1:$AG$1,0),FALSE)</f>
        <v>#N/A</v>
      </c>
      <c r="BJ355" t="e">
        <f ca="1">VLOOKUP($B355,基础扩展表!$E:$AG,MATCH(BJ$2,基础扩展表!$E$1:$AG$1,0),FALSE)</f>
        <v>#N/A</v>
      </c>
      <c r="BK355" t="e">
        <f ca="1">VLOOKUP($B355,基础扩展表!$E:$AG,MATCH(BK$2,基础扩展表!$E$1:$AG$1,0),FALSE)</f>
        <v>#N/A</v>
      </c>
      <c r="BL355" t="e">
        <f ca="1">VLOOKUP($B355,基础扩展表!$E:$AG,MATCH(BL$2,基础扩展表!$E$1:$AG$1,0),FALSE)</f>
        <v>#N/A</v>
      </c>
      <c r="BM355" t="e">
        <f ca="1">VLOOKUP($B355,基础扩展表!$E:$AG,MATCH(BM$2,基础扩展表!$E$1:$AG$1,0),FALSE)</f>
        <v>#N/A</v>
      </c>
      <c r="BN355" t="e">
        <f ca="1">VLOOKUP($B355,基础扩展表!$E:$AG,MATCH(BN$2,基础扩展表!$E$1:$AG$1,0),FALSE)</f>
        <v>#N/A</v>
      </c>
      <c r="BO355" t="e">
        <f ca="1">VLOOKUP($B355,基础扩展表!$E:$AG,MATCH(BO$2,基础扩展表!$E$1:$AG$1,0),FALSE)</f>
        <v>#N/A</v>
      </c>
      <c r="BP355" t="e">
        <f ca="1">VLOOKUP($B355,基础扩展表!$E:$AG,MATCH(BP$2,基础扩展表!$E$1:$AG$1,0),FALSE)</f>
        <v>#N/A</v>
      </c>
      <c r="BR355" t="e">
        <f ca="1">VLOOKUP(C355,模型表!D:H,5,FALSE)</f>
        <v>#N/A</v>
      </c>
    </row>
    <row r="356" spans="2:70" x14ac:dyDescent="0.2">
      <c r="B356" t="str">
        <f t="array" aca="1" ref="B356" ca="1">INDEX(基础表!$Y:$Y,SMALL(IF(基础表!$Z:$Z=0,ROW(基础表!$Z:$Z),999),ROW(H350)))&amp;""</f>
        <v/>
      </c>
      <c r="C356" t="e">
        <f ca="1">VLOOKUP(VLOOKUP($B356,基础表!$E:$G,3,FALSE),模型表!$C:$D,2,FALSE)</f>
        <v>#N/A</v>
      </c>
      <c r="E356" t="e">
        <f ca="1">VLOOKUP($B356,基础表!$E:$G,3,FALSE)</f>
        <v>#N/A</v>
      </c>
      <c r="G356" t="e">
        <f ca="1">VLOOKUP($E356,模型表!$C:$G,5,FALSE)</f>
        <v>#N/A</v>
      </c>
      <c r="H356" t="e">
        <f ca="1">VLOOKUP($E356,模型表!$C:$F,4,FALSE)</f>
        <v>#N/A</v>
      </c>
      <c r="I356" t="e">
        <f ca="1">VLOOKUP($E356,模型表!$C:$J,8,FALSE)</f>
        <v>#N/A</v>
      </c>
      <c r="K356" t="str">
        <f t="shared" ca="1" si="62"/>
        <v/>
      </c>
      <c r="L356" t="str">
        <f t="shared" ca="1" si="63"/>
        <v/>
      </c>
      <c r="M356" t="str">
        <f t="shared" ca="1" si="64"/>
        <v/>
      </c>
      <c r="N356" t="str">
        <f t="shared" ca="1" si="65"/>
        <v/>
      </c>
      <c r="O356" t="str">
        <f t="shared" ca="1" si="71"/>
        <v/>
      </c>
      <c r="P356" t="str">
        <f t="shared" ca="1" si="66"/>
        <v/>
      </c>
      <c r="Q356" t="e">
        <f ca="1">VLOOKUP($E356,模型表!$C:$K,9,FALSE)</f>
        <v>#N/A</v>
      </c>
      <c r="S356" t="e">
        <f ca="1">IF(VLOOKUP($E356,模型表!$C:$L,6,FALSE)=0,"",VLOOKUP($E356,模型表!$C:$L,10,FALSE))</f>
        <v>#N/A</v>
      </c>
      <c r="U356" t="e">
        <f ca="1">VLOOKUP($E356,模型表!$C:$Q,11,FALSE)</f>
        <v>#N/A</v>
      </c>
      <c r="Y356" t="e">
        <f ca="1">IF(VLOOKUP($E356,模型表!$C:$N,12,FALSE)="Death",VLOOKUP($E356,模型表!$C:$Q,13,FALSE),"")</f>
        <v>#N/A</v>
      </c>
      <c r="Z356" t="str">
        <f ca="1">IF($B356="","",IF(VLOOKUP($E356,模型表!$C:$O,12,FALSE)="PBuff","["&amp;VLOOKUP($E356,模型表!$C:Q,13,FALSE)&amp;"]","[]"))</f>
        <v/>
      </c>
      <c r="AA356" t="e">
        <f ca="1">VLOOKUP($B356,基础扩展表!$E:$I,5,FALSE)</f>
        <v>#N/A</v>
      </c>
      <c r="AB356" t="e">
        <f ca="1">VLOOKUP($B356,基础扩展表!$E:$I,4,FALSE)</f>
        <v>#N/A</v>
      </c>
      <c r="AC356" t="e">
        <f ca="1">VLOOKUP($B356,基础表!$E:$T,16,FALSE)</f>
        <v>#N/A</v>
      </c>
      <c r="AD356" t="str">
        <f t="shared" ca="1" si="60"/>
        <v/>
      </c>
      <c r="AE356" t="str">
        <f t="shared" ca="1" si="67"/>
        <v/>
      </c>
      <c r="AF356" t="str">
        <f t="shared" ca="1" si="68"/>
        <v/>
      </c>
      <c r="AH356" t="e">
        <f ca="1">VLOOKUP($B356,基础表!$E:$R,14,FALSE)</f>
        <v>#N/A</v>
      </c>
      <c r="AI356" t="e">
        <f ca="1">VLOOKUP($B356,基础表!$E:$S,13,FALSE)</f>
        <v>#N/A</v>
      </c>
      <c r="AK356" t="e">
        <f ca="1">VLOOKUP($B356,基础表!$E:$H,4,FALSE)</f>
        <v>#N/A</v>
      </c>
      <c r="AN356" s="23" t="e">
        <f t="shared" ca="1" si="61"/>
        <v>#N/A</v>
      </c>
      <c r="AO356" s="23" t="str">
        <f t="shared" ca="1" si="69"/>
        <v/>
      </c>
      <c r="AP356" s="23" t="str">
        <f t="shared" ca="1" si="70"/>
        <v/>
      </c>
      <c r="AR356" t="e">
        <f ca="1">VLOOKUP($B356,基础表!$E:$J,4,FALSE)</f>
        <v>#N/A</v>
      </c>
      <c r="AS356" t="e">
        <f ca="1">VLOOKUP($B356,基础表!$E:$J,5,FALSE)</f>
        <v>#N/A</v>
      </c>
      <c r="AT356" t="e">
        <f ca="1">VLOOKUP($B356,基础表!$E:$J,6,FALSE)</f>
        <v>#N/A</v>
      </c>
      <c r="AU356" t="e">
        <f ca="1">VLOOKUP($B356,基础扩展表!$E:$AG,MATCH(AU$2,基础扩展表!$E$1:$AG$1,0),FALSE)</f>
        <v>#N/A</v>
      </c>
      <c r="AV356" t="e">
        <f ca="1">VLOOKUP($B356,基础扩展表!$E:$AG,MATCH(AV$2,基础扩展表!$E$1:$AG$1,0),FALSE)</f>
        <v>#N/A</v>
      </c>
      <c r="AW356" t="e">
        <f ca="1">VLOOKUP($B356,基础扩展表!$E:$AG,MATCH(AW$2,基础扩展表!$E$1:$AG$1,0),FALSE)</f>
        <v>#N/A</v>
      </c>
      <c r="AX356" t="e">
        <f ca="1">VLOOKUP($B356,基础扩展表!$E:$AG,MATCH(AX$2,基础扩展表!$E$1:$AG$1,0),FALSE)</f>
        <v>#N/A</v>
      </c>
      <c r="AY356" t="e">
        <f ca="1">VLOOKUP($B356,基础扩展表!$E:$AG,MATCH(AY$2,基础扩展表!$E$1:$AG$1,0),FALSE)</f>
        <v>#N/A</v>
      </c>
      <c r="AZ356" t="e">
        <f ca="1">VLOOKUP($B356,基础扩展表!$E:$AG,MATCH(AZ$2,基础扩展表!$E$1:$AG$1,0),FALSE)</f>
        <v>#N/A</v>
      </c>
      <c r="BA356" t="e">
        <f ca="1">VLOOKUP($B356,基础扩展表!$E:$AG,MATCH(BA$2,基础扩展表!$E$1:$AG$1,0),FALSE)</f>
        <v>#N/A</v>
      </c>
      <c r="BB356" t="e">
        <f ca="1">VLOOKUP($B356,基础扩展表!$E:$AG,MATCH(BB$2,基础扩展表!$E$1:$AG$1,0),FALSE)</f>
        <v>#N/A</v>
      </c>
      <c r="BC356" t="e">
        <f ca="1">VLOOKUP($B356,基础扩展表!$E:$AG,MATCH(BC$2,基础扩展表!$E$1:$AG$1,0),FALSE)</f>
        <v>#N/A</v>
      </c>
      <c r="BD356" t="e">
        <f ca="1">VLOOKUP($B356,基础扩展表!$E:$AG,MATCH(BD$2,基础扩展表!$E$1:$AG$1,0),FALSE)</f>
        <v>#N/A</v>
      </c>
      <c r="BE356" t="e">
        <f ca="1">VLOOKUP($B356,基础扩展表!$E:$AG,MATCH(BE$2,基础扩展表!$E$1:$AG$1,0),FALSE)</f>
        <v>#N/A</v>
      </c>
      <c r="BF356" t="e">
        <f ca="1">VLOOKUP($B356,基础扩展表!$E:$AG,MATCH(BF$2,基础扩展表!$E$1:$AG$1,0),FALSE)</f>
        <v>#N/A</v>
      </c>
      <c r="BG356" t="e">
        <f ca="1">VLOOKUP($B356,基础扩展表!$E:$AG,MATCH(BG$2,基础扩展表!$E$1:$AG$1,0),FALSE)</f>
        <v>#N/A</v>
      </c>
      <c r="BH356" t="e">
        <f ca="1">VLOOKUP($B356,基础扩展表!$E:$AG,MATCH(BH$2,基础扩展表!$E$1:$AG$1,0),FALSE)</f>
        <v>#N/A</v>
      </c>
      <c r="BI356" t="e">
        <f ca="1">VLOOKUP($B356,基础扩展表!$E:$AG,MATCH(BI$2,基础扩展表!$E$1:$AG$1,0),FALSE)</f>
        <v>#N/A</v>
      </c>
      <c r="BJ356" t="e">
        <f ca="1">VLOOKUP($B356,基础扩展表!$E:$AG,MATCH(BJ$2,基础扩展表!$E$1:$AG$1,0),FALSE)</f>
        <v>#N/A</v>
      </c>
      <c r="BK356" t="e">
        <f ca="1">VLOOKUP($B356,基础扩展表!$E:$AG,MATCH(BK$2,基础扩展表!$E$1:$AG$1,0),FALSE)</f>
        <v>#N/A</v>
      </c>
      <c r="BL356" t="e">
        <f ca="1">VLOOKUP($B356,基础扩展表!$E:$AG,MATCH(BL$2,基础扩展表!$E$1:$AG$1,0),FALSE)</f>
        <v>#N/A</v>
      </c>
      <c r="BM356" t="e">
        <f ca="1">VLOOKUP($B356,基础扩展表!$E:$AG,MATCH(BM$2,基础扩展表!$E$1:$AG$1,0),FALSE)</f>
        <v>#N/A</v>
      </c>
      <c r="BN356" t="e">
        <f ca="1">VLOOKUP($B356,基础扩展表!$E:$AG,MATCH(BN$2,基础扩展表!$E$1:$AG$1,0),FALSE)</f>
        <v>#N/A</v>
      </c>
      <c r="BO356" t="e">
        <f ca="1">VLOOKUP($B356,基础扩展表!$E:$AG,MATCH(BO$2,基础扩展表!$E$1:$AG$1,0),FALSE)</f>
        <v>#N/A</v>
      </c>
      <c r="BP356" t="e">
        <f ca="1">VLOOKUP($B356,基础扩展表!$E:$AG,MATCH(BP$2,基础扩展表!$E$1:$AG$1,0),FALSE)</f>
        <v>#N/A</v>
      </c>
      <c r="BR356" t="e">
        <f ca="1">VLOOKUP(C356,模型表!D:H,5,FALSE)</f>
        <v>#N/A</v>
      </c>
    </row>
    <row r="357" spans="2:70" x14ac:dyDescent="0.2">
      <c r="B357" t="str">
        <f t="array" aca="1" ref="B357" ca="1">INDEX(基础表!$Y:$Y,SMALL(IF(基础表!$Z:$Z=0,ROW(基础表!$Z:$Z),999),ROW(H351)))&amp;""</f>
        <v/>
      </c>
      <c r="C357" t="e">
        <f ca="1">VLOOKUP(VLOOKUP($B357,基础表!$E:$G,3,FALSE),模型表!$C:$D,2,FALSE)</f>
        <v>#N/A</v>
      </c>
      <c r="E357" t="e">
        <f ca="1">VLOOKUP($B357,基础表!$E:$G,3,FALSE)</f>
        <v>#N/A</v>
      </c>
      <c r="G357" t="e">
        <f ca="1">VLOOKUP($E357,模型表!$C:$G,5,FALSE)</f>
        <v>#N/A</v>
      </c>
      <c r="H357" t="e">
        <f ca="1">VLOOKUP($E357,模型表!$C:$F,4,FALSE)</f>
        <v>#N/A</v>
      </c>
      <c r="I357" t="e">
        <f ca="1">VLOOKUP($E357,模型表!$C:$J,8,FALSE)</f>
        <v>#N/A</v>
      </c>
      <c r="K357" t="str">
        <f t="shared" ca="1" si="62"/>
        <v/>
      </c>
      <c r="L357" t="str">
        <f t="shared" ca="1" si="63"/>
        <v/>
      </c>
      <c r="M357" t="str">
        <f t="shared" ca="1" si="64"/>
        <v/>
      </c>
      <c r="N357" t="str">
        <f t="shared" ca="1" si="65"/>
        <v/>
      </c>
      <c r="O357" t="str">
        <f t="shared" ca="1" si="71"/>
        <v/>
      </c>
      <c r="P357" t="str">
        <f t="shared" ca="1" si="66"/>
        <v/>
      </c>
      <c r="Q357" t="e">
        <f ca="1">VLOOKUP($E357,模型表!$C:$K,9,FALSE)</f>
        <v>#N/A</v>
      </c>
      <c r="S357" t="e">
        <f ca="1">IF(VLOOKUP($E357,模型表!$C:$L,6,FALSE)=0,"",VLOOKUP($E357,模型表!$C:$L,10,FALSE))</f>
        <v>#N/A</v>
      </c>
      <c r="U357" t="e">
        <f ca="1">VLOOKUP($E357,模型表!$C:$Q,11,FALSE)</f>
        <v>#N/A</v>
      </c>
      <c r="Y357" t="e">
        <f ca="1">IF(VLOOKUP($E357,模型表!$C:$N,12,FALSE)="Death",VLOOKUP($E357,模型表!$C:$Q,13,FALSE),"")</f>
        <v>#N/A</v>
      </c>
      <c r="Z357" t="str">
        <f ca="1">IF($B357="","",IF(VLOOKUP($E357,模型表!$C:$O,12,FALSE)="PBuff","["&amp;VLOOKUP($E357,模型表!$C:Q,13,FALSE)&amp;"]","[]"))</f>
        <v/>
      </c>
      <c r="AA357" t="e">
        <f ca="1">VLOOKUP($B357,基础扩展表!$E:$I,5,FALSE)</f>
        <v>#N/A</v>
      </c>
      <c r="AB357" t="e">
        <f ca="1">VLOOKUP($B357,基础扩展表!$E:$I,4,FALSE)</f>
        <v>#N/A</v>
      </c>
      <c r="AC357" t="e">
        <f ca="1">VLOOKUP($B357,基础表!$E:$T,16,FALSE)</f>
        <v>#N/A</v>
      </c>
      <c r="AD357" t="str">
        <f t="shared" ca="1" si="60"/>
        <v/>
      </c>
      <c r="AE357" t="str">
        <f t="shared" ca="1" si="67"/>
        <v/>
      </c>
      <c r="AF357" t="str">
        <f t="shared" ca="1" si="68"/>
        <v/>
      </c>
      <c r="AH357" t="e">
        <f ca="1">VLOOKUP($B357,基础表!$E:$R,14,FALSE)</f>
        <v>#N/A</v>
      </c>
      <c r="AI357" t="e">
        <f ca="1">VLOOKUP($B357,基础表!$E:$S,13,FALSE)</f>
        <v>#N/A</v>
      </c>
      <c r="AK357" t="e">
        <f ca="1">VLOOKUP($B357,基础表!$E:$H,4,FALSE)</f>
        <v>#N/A</v>
      </c>
      <c r="AN357" s="23" t="e">
        <f t="shared" ca="1" si="61"/>
        <v>#N/A</v>
      </c>
      <c r="AO357" s="23" t="str">
        <f t="shared" ca="1" si="69"/>
        <v/>
      </c>
      <c r="AP357" s="23" t="str">
        <f t="shared" ca="1" si="70"/>
        <v/>
      </c>
      <c r="AR357" t="e">
        <f ca="1">VLOOKUP($B357,基础表!$E:$J,4,FALSE)</f>
        <v>#N/A</v>
      </c>
      <c r="AS357" t="e">
        <f ca="1">VLOOKUP($B357,基础表!$E:$J,5,FALSE)</f>
        <v>#N/A</v>
      </c>
      <c r="AT357" t="e">
        <f ca="1">VLOOKUP($B357,基础表!$E:$J,6,FALSE)</f>
        <v>#N/A</v>
      </c>
      <c r="AU357" t="e">
        <f ca="1">VLOOKUP($B357,基础扩展表!$E:$AG,MATCH(AU$2,基础扩展表!$E$1:$AG$1,0),FALSE)</f>
        <v>#N/A</v>
      </c>
      <c r="AV357" t="e">
        <f ca="1">VLOOKUP($B357,基础扩展表!$E:$AG,MATCH(AV$2,基础扩展表!$E$1:$AG$1,0),FALSE)</f>
        <v>#N/A</v>
      </c>
      <c r="AW357" t="e">
        <f ca="1">VLOOKUP($B357,基础扩展表!$E:$AG,MATCH(AW$2,基础扩展表!$E$1:$AG$1,0),FALSE)</f>
        <v>#N/A</v>
      </c>
      <c r="AX357" t="e">
        <f ca="1">VLOOKUP($B357,基础扩展表!$E:$AG,MATCH(AX$2,基础扩展表!$E$1:$AG$1,0),FALSE)</f>
        <v>#N/A</v>
      </c>
      <c r="AY357" t="e">
        <f ca="1">VLOOKUP($B357,基础扩展表!$E:$AG,MATCH(AY$2,基础扩展表!$E$1:$AG$1,0),FALSE)</f>
        <v>#N/A</v>
      </c>
      <c r="AZ357" t="e">
        <f ca="1">VLOOKUP($B357,基础扩展表!$E:$AG,MATCH(AZ$2,基础扩展表!$E$1:$AG$1,0),FALSE)</f>
        <v>#N/A</v>
      </c>
      <c r="BA357" t="e">
        <f ca="1">VLOOKUP($B357,基础扩展表!$E:$AG,MATCH(BA$2,基础扩展表!$E$1:$AG$1,0),FALSE)</f>
        <v>#N/A</v>
      </c>
      <c r="BB357" t="e">
        <f ca="1">VLOOKUP($B357,基础扩展表!$E:$AG,MATCH(BB$2,基础扩展表!$E$1:$AG$1,0),FALSE)</f>
        <v>#N/A</v>
      </c>
      <c r="BC357" t="e">
        <f ca="1">VLOOKUP($B357,基础扩展表!$E:$AG,MATCH(BC$2,基础扩展表!$E$1:$AG$1,0),FALSE)</f>
        <v>#N/A</v>
      </c>
      <c r="BD357" t="e">
        <f ca="1">VLOOKUP($B357,基础扩展表!$E:$AG,MATCH(BD$2,基础扩展表!$E$1:$AG$1,0),FALSE)</f>
        <v>#N/A</v>
      </c>
      <c r="BE357" t="e">
        <f ca="1">VLOOKUP($B357,基础扩展表!$E:$AG,MATCH(BE$2,基础扩展表!$E$1:$AG$1,0),FALSE)</f>
        <v>#N/A</v>
      </c>
      <c r="BF357" t="e">
        <f ca="1">VLOOKUP($B357,基础扩展表!$E:$AG,MATCH(BF$2,基础扩展表!$E$1:$AG$1,0),FALSE)</f>
        <v>#N/A</v>
      </c>
      <c r="BG357" t="e">
        <f ca="1">VLOOKUP($B357,基础扩展表!$E:$AG,MATCH(BG$2,基础扩展表!$E$1:$AG$1,0),FALSE)</f>
        <v>#N/A</v>
      </c>
      <c r="BH357" t="e">
        <f ca="1">VLOOKUP($B357,基础扩展表!$E:$AG,MATCH(BH$2,基础扩展表!$E$1:$AG$1,0),FALSE)</f>
        <v>#N/A</v>
      </c>
      <c r="BI357" t="e">
        <f ca="1">VLOOKUP($B357,基础扩展表!$E:$AG,MATCH(BI$2,基础扩展表!$E$1:$AG$1,0),FALSE)</f>
        <v>#N/A</v>
      </c>
      <c r="BJ357" t="e">
        <f ca="1">VLOOKUP($B357,基础扩展表!$E:$AG,MATCH(BJ$2,基础扩展表!$E$1:$AG$1,0),FALSE)</f>
        <v>#N/A</v>
      </c>
      <c r="BK357" t="e">
        <f ca="1">VLOOKUP($B357,基础扩展表!$E:$AG,MATCH(BK$2,基础扩展表!$E$1:$AG$1,0),FALSE)</f>
        <v>#N/A</v>
      </c>
      <c r="BL357" t="e">
        <f ca="1">VLOOKUP($B357,基础扩展表!$E:$AG,MATCH(BL$2,基础扩展表!$E$1:$AG$1,0),FALSE)</f>
        <v>#N/A</v>
      </c>
      <c r="BM357" t="e">
        <f ca="1">VLOOKUP($B357,基础扩展表!$E:$AG,MATCH(BM$2,基础扩展表!$E$1:$AG$1,0),FALSE)</f>
        <v>#N/A</v>
      </c>
      <c r="BN357" t="e">
        <f ca="1">VLOOKUP($B357,基础扩展表!$E:$AG,MATCH(BN$2,基础扩展表!$E$1:$AG$1,0),FALSE)</f>
        <v>#N/A</v>
      </c>
      <c r="BO357" t="e">
        <f ca="1">VLOOKUP($B357,基础扩展表!$E:$AG,MATCH(BO$2,基础扩展表!$E$1:$AG$1,0),FALSE)</f>
        <v>#N/A</v>
      </c>
      <c r="BP357" t="e">
        <f ca="1">VLOOKUP($B357,基础扩展表!$E:$AG,MATCH(BP$2,基础扩展表!$E$1:$AG$1,0),FALSE)</f>
        <v>#N/A</v>
      </c>
      <c r="BR357" t="e">
        <f ca="1">VLOOKUP(C357,模型表!D:H,5,FALSE)</f>
        <v>#N/A</v>
      </c>
    </row>
    <row r="358" spans="2:70" x14ac:dyDescent="0.2">
      <c r="B358" t="str">
        <f t="array" aca="1" ref="B358" ca="1">INDEX(基础表!$Y:$Y,SMALL(IF(基础表!$Z:$Z=0,ROW(基础表!$Z:$Z),999),ROW(H352)))&amp;""</f>
        <v/>
      </c>
      <c r="C358" t="e">
        <f ca="1">VLOOKUP(VLOOKUP($B358,基础表!$E:$G,3,FALSE),模型表!$C:$D,2,FALSE)</f>
        <v>#N/A</v>
      </c>
      <c r="E358" t="e">
        <f ca="1">VLOOKUP($B358,基础表!$E:$G,3,FALSE)</f>
        <v>#N/A</v>
      </c>
      <c r="G358" t="e">
        <f ca="1">VLOOKUP($E358,模型表!$C:$G,5,FALSE)</f>
        <v>#N/A</v>
      </c>
      <c r="H358" t="e">
        <f ca="1">VLOOKUP($E358,模型表!$C:$F,4,FALSE)</f>
        <v>#N/A</v>
      </c>
      <c r="I358" t="e">
        <f ca="1">VLOOKUP($E358,模型表!$C:$J,8,FALSE)</f>
        <v>#N/A</v>
      </c>
      <c r="K358" t="str">
        <f t="shared" ca="1" si="62"/>
        <v/>
      </c>
      <c r="L358" t="str">
        <f t="shared" ca="1" si="63"/>
        <v/>
      </c>
      <c r="M358" t="str">
        <f t="shared" ca="1" si="64"/>
        <v/>
      </c>
      <c r="N358" t="str">
        <f t="shared" ca="1" si="65"/>
        <v/>
      </c>
      <c r="O358" t="str">
        <f t="shared" ca="1" si="71"/>
        <v/>
      </c>
      <c r="P358" t="str">
        <f t="shared" ca="1" si="66"/>
        <v/>
      </c>
      <c r="Q358" t="e">
        <f ca="1">VLOOKUP($E358,模型表!$C:$K,9,FALSE)</f>
        <v>#N/A</v>
      </c>
      <c r="S358" t="e">
        <f ca="1">IF(VLOOKUP($E358,模型表!$C:$L,6,FALSE)=0,"",VLOOKUP($E358,模型表!$C:$L,10,FALSE))</f>
        <v>#N/A</v>
      </c>
      <c r="U358" t="e">
        <f ca="1">VLOOKUP($E358,模型表!$C:$Q,11,FALSE)</f>
        <v>#N/A</v>
      </c>
      <c r="Y358" t="e">
        <f ca="1">IF(VLOOKUP($E358,模型表!$C:$N,12,FALSE)="Death",VLOOKUP($E358,模型表!$C:$Q,13,FALSE),"")</f>
        <v>#N/A</v>
      </c>
      <c r="Z358" t="str">
        <f ca="1">IF($B358="","",IF(VLOOKUP($E358,模型表!$C:$O,12,FALSE)="PBuff","["&amp;VLOOKUP($E358,模型表!$C:Q,13,FALSE)&amp;"]","[]"))</f>
        <v/>
      </c>
      <c r="AA358" t="e">
        <f ca="1">VLOOKUP($B358,基础扩展表!$E:$I,5,FALSE)</f>
        <v>#N/A</v>
      </c>
      <c r="AB358" t="e">
        <f ca="1">VLOOKUP($B358,基础扩展表!$E:$I,4,FALSE)</f>
        <v>#N/A</v>
      </c>
      <c r="AC358" t="e">
        <f ca="1">VLOOKUP($B358,基础表!$E:$T,16,FALSE)</f>
        <v>#N/A</v>
      </c>
      <c r="AD358" t="str">
        <f t="shared" ca="1" si="60"/>
        <v/>
      </c>
      <c r="AE358" t="str">
        <f t="shared" ca="1" si="67"/>
        <v/>
      </c>
      <c r="AF358" t="str">
        <f t="shared" ca="1" si="68"/>
        <v/>
      </c>
      <c r="AH358" t="e">
        <f ca="1">VLOOKUP($B358,基础表!$E:$R,14,FALSE)</f>
        <v>#N/A</v>
      </c>
      <c r="AI358" t="e">
        <f ca="1">VLOOKUP($B358,基础表!$E:$S,13,FALSE)</f>
        <v>#N/A</v>
      </c>
      <c r="AK358" t="e">
        <f ca="1">VLOOKUP($B358,基础表!$E:$H,4,FALSE)</f>
        <v>#N/A</v>
      </c>
      <c r="AN358" s="23" t="e">
        <f t="shared" ca="1" si="61"/>
        <v>#N/A</v>
      </c>
      <c r="AO358" s="23" t="str">
        <f t="shared" ca="1" si="69"/>
        <v/>
      </c>
      <c r="AP358" s="23" t="str">
        <f t="shared" ca="1" si="70"/>
        <v/>
      </c>
      <c r="AR358" t="e">
        <f ca="1">VLOOKUP($B358,基础表!$E:$J,4,FALSE)</f>
        <v>#N/A</v>
      </c>
      <c r="AS358" t="e">
        <f ca="1">VLOOKUP($B358,基础表!$E:$J,5,FALSE)</f>
        <v>#N/A</v>
      </c>
      <c r="AT358" t="e">
        <f ca="1">VLOOKUP($B358,基础表!$E:$J,6,FALSE)</f>
        <v>#N/A</v>
      </c>
      <c r="AU358" t="e">
        <f ca="1">VLOOKUP($B358,基础扩展表!$E:$AG,MATCH(AU$2,基础扩展表!$E$1:$AG$1,0),FALSE)</f>
        <v>#N/A</v>
      </c>
      <c r="AV358" t="e">
        <f ca="1">VLOOKUP($B358,基础扩展表!$E:$AG,MATCH(AV$2,基础扩展表!$E$1:$AG$1,0),FALSE)</f>
        <v>#N/A</v>
      </c>
      <c r="AW358" t="e">
        <f ca="1">VLOOKUP($B358,基础扩展表!$E:$AG,MATCH(AW$2,基础扩展表!$E$1:$AG$1,0),FALSE)</f>
        <v>#N/A</v>
      </c>
      <c r="AX358" t="e">
        <f ca="1">VLOOKUP($B358,基础扩展表!$E:$AG,MATCH(AX$2,基础扩展表!$E$1:$AG$1,0),FALSE)</f>
        <v>#N/A</v>
      </c>
      <c r="AY358" t="e">
        <f ca="1">VLOOKUP($B358,基础扩展表!$E:$AG,MATCH(AY$2,基础扩展表!$E$1:$AG$1,0),FALSE)</f>
        <v>#N/A</v>
      </c>
      <c r="AZ358" t="e">
        <f ca="1">VLOOKUP($B358,基础扩展表!$E:$AG,MATCH(AZ$2,基础扩展表!$E$1:$AG$1,0),FALSE)</f>
        <v>#N/A</v>
      </c>
      <c r="BA358" t="e">
        <f ca="1">VLOOKUP($B358,基础扩展表!$E:$AG,MATCH(BA$2,基础扩展表!$E$1:$AG$1,0),FALSE)</f>
        <v>#N/A</v>
      </c>
      <c r="BB358" t="e">
        <f ca="1">VLOOKUP($B358,基础扩展表!$E:$AG,MATCH(BB$2,基础扩展表!$E$1:$AG$1,0),FALSE)</f>
        <v>#N/A</v>
      </c>
      <c r="BC358" t="e">
        <f ca="1">VLOOKUP($B358,基础扩展表!$E:$AG,MATCH(BC$2,基础扩展表!$E$1:$AG$1,0),FALSE)</f>
        <v>#N/A</v>
      </c>
      <c r="BD358" t="e">
        <f ca="1">VLOOKUP($B358,基础扩展表!$E:$AG,MATCH(BD$2,基础扩展表!$E$1:$AG$1,0),FALSE)</f>
        <v>#N/A</v>
      </c>
      <c r="BE358" t="e">
        <f ca="1">VLOOKUP($B358,基础扩展表!$E:$AG,MATCH(BE$2,基础扩展表!$E$1:$AG$1,0),FALSE)</f>
        <v>#N/A</v>
      </c>
      <c r="BF358" t="e">
        <f ca="1">VLOOKUP($B358,基础扩展表!$E:$AG,MATCH(BF$2,基础扩展表!$E$1:$AG$1,0),FALSE)</f>
        <v>#N/A</v>
      </c>
      <c r="BG358" t="e">
        <f ca="1">VLOOKUP($B358,基础扩展表!$E:$AG,MATCH(BG$2,基础扩展表!$E$1:$AG$1,0),FALSE)</f>
        <v>#N/A</v>
      </c>
      <c r="BH358" t="e">
        <f ca="1">VLOOKUP($B358,基础扩展表!$E:$AG,MATCH(BH$2,基础扩展表!$E$1:$AG$1,0),FALSE)</f>
        <v>#N/A</v>
      </c>
      <c r="BI358" t="e">
        <f ca="1">VLOOKUP($B358,基础扩展表!$E:$AG,MATCH(BI$2,基础扩展表!$E$1:$AG$1,0),FALSE)</f>
        <v>#N/A</v>
      </c>
      <c r="BJ358" t="e">
        <f ca="1">VLOOKUP($B358,基础扩展表!$E:$AG,MATCH(BJ$2,基础扩展表!$E$1:$AG$1,0),FALSE)</f>
        <v>#N/A</v>
      </c>
      <c r="BK358" t="e">
        <f ca="1">VLOOKUP($B358,基础扩展表!$E:$AG,MATCH(BK$2,基础扩展表!$E$1:$AG$1,0),FALSE)</f>
        <v>#N/A</v>
      </c>
      <c r="BL358" t="e">
        <f ca="1">VLOOKUP($B358,基础扩展表!$E:$AG,MATCH(BL$2,基础扩展表!$E$1:$AG$1,0),FALSE)</f>
        <v>#N/A</v>
      </c>
      <c r="BM358" t="e">
        <f ca="1">VLOOKUP($B358,基础扩展表!$E:$AG,MATCH(BM$2,基础扩展表!$E$1:$AG$1,0),FALSE)</f>
        <v>#N/A</v>
      </c>
      <c r="BN358" t="e">
        <f ca="1">VLOOKUP($B358,基础扩展表!$E:$AG,MATCH(BN$2,基础扩展表!$E$1:$AG$1,0),FALSE)</f>
        <v>#N/A</v>
      </c>
      <c r="BO358" t="e">
        <f ca="1">VLOOKUP($B358,基础扩展表!$E:$AG,MATCH(BO$2,基础扩展表!$E$1:$AG$1,0),FALSE)</f>
        <v>#N/A</v>
      </c>
      <c r="BP358" t="e">
        <f ca="1">VLOOKUP($B358,基础扩展表!$E:$AG,MATCH(BP$2,基础扩展表!$E$1:$AG$1,0),FALSE)</f>
        <v>#N/A</v>
      </c>
      <c r="BR358" t="e">
        <f ca="1">VLOOKUP(C358,模型表!D:H,5,FALSE)</f>
        <v>#N/A</v>
      </c>
    </row>
    <row r="359" spans="2:70" x14ac:dyDescent="0.2">
      <c r="B359" t="str">
        <f t="array" aca="1" ref="B359" ca="1">INDEX(基础表!$Y:$Y,SMALL(IF(基础表!$Z:$Z=0,ROW(基础表!$Z:$Z),999),ROW(H353)))&amp;""</f>
        <v/>
      </c>
      <c r="C359" t="e">
        <f ca="1">VLOOKUP(VLOOKUP($B359,基础表!$E:$G,3,FALSE),模型表!$C:$D,2,FALSE)</f>
        <v>#N/A</v>
      </c>
      <c r="E359" t="e">
        <f ca="1">VLOOKUP($B359,基础表!$E:$G,3,FALSE)</f>
        <v>#N/A</v>
      </c>
      <c r="G359" t="e">
        <f ca="1">VLOOKUP($E359,模型表!$C:$G,5,FALSE)</f>
        <v>#N/A</v>
      </c>
      <c r="H359" t="e">
        <f ca="1">VLOOKUP($E359,模型表!$C:$F,4,FALSE)</f>
        <v>#N/A</v>
      </c>
      <c r="I359" t="e">
        <f ca="1">VLOOKUP($E359,模型表!$C:$J,8,FALSE)</f>
        <v>#N/A</v>
      </c>
      <c r="K359" t="str">
        <f t="shared" ca="1" si="62"/>
        <v/>
      </c>
      <c r="L359" t="str">
        <f t="shared" ca="1" si="63"/>
        <v/>
      </c>
      <c r="M359" t="str">
        <f t="shared" ca="1" si="64"/>
        <v/>
      </c>
      <c r="N359" t="str">
        <f t="shared" ca="1" si="65"/>
        <v/>
      </c>
      <c r="O359" t="str">
        <f t="shared" ca="1" si="71"/>
        <v/>
      </c>
      <c r="P359" t="str">
        <f t="shared" ca="1" si="66"/>
        <v/>
      </c>
      <c r="Q359" t="e">
        <f ca="1">VLOOKUP($E359,模型表!$C:$K,9,FALSE)</f>
        <v>#N/A</v>
      </c>
      <c r="S359" t="e">
        <f ca="1">IF(VLOOKUP($E359,模型表!$C:$L,6,FALSE)=0,"",VLOOKUP($E359,模型表!$C:$L,10,FALSE))</f>
        <v>#N/A</v>
      </c>
      <c r="U359" t="e">
        <f ca="1">VLOOKUP($E359,模型表!$C:$Q,11,FALSE)</f>
        <v>#N/A</v>
      </c>
      <c r="Y359" t="e">
        <f ca="1">IF(VLOOKUP($E359,模型表!$C:$N,12,FALSE)="Death",VLOOKUP($E359,模型表!$C:$Q,13,FALSE),"")</f>
        <v>#N/A</v>
      </c>
      <c r="Z359" t="str">
        <f ca="1">IF($B359="","",IF(VLOOKUP($E359,模型表!$C:$O,12,FALSE)="PBuff","["&amp;VLOOKUP($E359,模型表!$C:Q,13,FALSE)&amp;"]","[]"))</f>
        <v/>
      </c>
      <c r="AA359" t="e">
        <f ca="1">VLOOKUP($B359,基础扩展表!$E:$I,5,FALSE)</f>
        <v>#N/A</v>
      </c>
      <c r="AB359" t="e">
        <f ca="1">VLOOKUP($B359,基础扩展表!$E:$I,4,FALSE)</f>
        <v>#N/A</v>
      </c>
      <c r="AC359" t="e">
        <f ca="1">VLOOKUP($B359,基础表!$E:$T,16,FALSE)</f>
        <v>#N/A</v>
      </c>
      <c r="AD359" t="str">
        <f t="shared" ca="1" si="60"/>
        <v/>
      </c>
      <c r="AE359" t="str">
        <f t="shared" ca="1" si="67"/>
        <v/>
      </c>
      <c r="AF359" t="str">
        <f t="shared" ca="1" si="68"/>
        <v/>
      </c>
      <c r="AH359" t="e">
        <f ca="1">VLOOKUP($B359,基础表!$E:$R,14,FALSE)</f>
        <v>#N/A</v>
      </c>
      <c r="AI359" t="e">
        <f ca="1">VLOOKUP($B359,基础表!$E:$S,13,FALSE)</f>
        <v>#N/A</v>
      </c>
      <c r="AK359" t="e">
        <f ca="1">VLOOKUP($B359,基础表!$E:$H,4,FALSE)</f>
        <v>#N/A</v>
      </c>
      <c r="AN359" s="23" t="e">
        <f t="shared" ca="1" si="61"/>
        <v>#N/A</v>
      </c>
      <c r="AO359" s="23" t="str">
        <f t="shared" ca="1" si="69"/>
        <v/>
      </c>
      <c r="AP359" s="23" t="str">
        <f t="shared" ca="1" si="70"/>
        <v/>
      </c>
      <c r="AR359" t="e">
        <f ca="1">VLOOKUP($B359,基础表!$E:$J,4,FALSE)</f>
        <v>#N/A</v>
      </c>
      <c r="AS359" t="e">
        <f ca="1">VLOOKUP($B359,基础表!$E:$J,5,FALSE)</f>
        <v>#N/A</v>
      </c>
      <c r="AT359" t="e">
        <f ca="1">VLOOKUP($B359,基础表!$E:$J,6,FALSE)</f>
        <v>#N/A</v>
      </c>
      <c r="AU359" t="e">
        <f ca="1">VLOOKUP($B359,基础扩展表!$E:$AG,MATCH(AU$2,基础扩展表!$E$1:$AG$1,0),FALSE)</f>
        <v>#N/A</v>
      </c>
      <c r="AV359" t="e">
        <f ca="1">VLOOKUP($B359,基础扩展表!$E:$AG,MATCH(AV$2,基础扩展表!$E$1:$AG$1,0),FALSE)</f>
        <v>#N/A</v>
      </c>
      <c r="AW359" t="e">
        <f ca="1">VLOOKUP($B359,基础扩展表!$E:$AG,MATCH(AW$2,基础扩展表!$E$1:$AG$1,0),FALSE)</f>
        <v>#N/A</v>
      </c>
      <c r="AX359" t="e">
        <f ca="1">VLOOKUP($B359,基础扩展表!$E:$AG,MATCH(AX$2,基础扩展表!$E$1:$AG$1,0),FALSE)</f>
        <v>#N/A</v>
      </c>
      <c r="AY359" t="e">
        <f ca="1">VLOOKUP($B359,基础扩展表!$E:$AG,MATCH(AY$2,基础扩展表!$E$1:$AG$1,0),FALSE)</f>
        <v>#N/A</v>
      </c>
      <c r="AZ359" t="e">
        <f ca="1">VLOOKUP($B359,基础扩展表!$E:$AG,MATCH(AZ$2,基础扩展表!$E$1:$AG$1,0),FALSE)</f>
        <v>#N/A</v>
      </c>
      <c r="BA359" t="e">
        <f ca="1">VLOOKUP($B359,基础扩展表!$E:$AG,MATCH(BA$2,基础扩展表!$E$1:$AG$1,0),FALSE)</f>
        <v>#N/A</v>
      </c>
      <c r="BB359" t="e">
        <f ca="1">VLOOKUP($B359,基础扩展表!$E:$AG,MATCH(BB$2,基础扩展表!$E$1:$AG$1,0),FALSE)</f>
        <v>#N/A</v>
      </c>
      <c r="BC359" t="e">
        <f ca="1">VLOOKUP($B359,基础扩展表!$E:$AG,MATCH(BC$2,基础扩展表!$E$1:$AG$1,0),FALSE)</f>
        <v>#N/A</v>
      </c>
      <c r="BD359" t="e">
        <f ca="1">VLOOKUP($B359,基础扩展表!$E:$AG,MATCH(BD$2,基础扩展表!$E$1:$AG$1,0),FALSE)</f>
        <v>#N/A</v>
      </c>
      <c r="BE359" t="e">
        <f ca="1">VLOOKUP($B359,基础扩展表!$E:$AG,MATCH(BE$2,基础扩展表!$E$1:$AG$1,0),FALSE)</f>
        <v>#N/A</v>
      </c>
      <c r="BF359" t="e">
        <f ca="1">VLOOKUP($B359,基础扩展表!$E:$AG,MATCH(BF$2,基础扩展表!$E$1:$AG$1,0),FALSE)</f>
        <v>#N/A</v>
      </c>
      <c r="BG359" t="e">
        <f ca="1">VLOOKUP($B359,基础扩展表!$E:$AG,MATCH(BG$2,基础扩展表!$E$1:$AG$1,0),FALSE)</f>
        <v>#N/A</v>
      </c>
      <c r="BH359" t="e">
        <f ca="1">VLOOKUP($B359,基础扩展表!$E:$AG,MATCH(BH$2,基础扩展表!$E$1:$AG$1,0),FALSE)</f>
        <v>#N/A</v>
      </c>
      <c r="BI359" t="e">
        <f ca="1">VLOOKUP($B359,基础扩展表!$E:$AG,MATCH(BI$2,基础扩展表!$E$1:$AG$1,0),FALSE)</f>
        <v>#N/A</v>
      </c>
      <c r="BJ359" t="e">
        <f ca="1">VLOOKUP($B359,基础扩展表!$E:$AG,MATCH(BJ$2,基础扩展表!$E$1:$AG$1,0),FALSE)</f>
        <v>#N/A</v>
      </c>
      <c r="BK359" t="e">
        <f ca="1">VLOOKUP($B359,基础扩展表!$E:$AG,MATCH(BK$2,基础扩展表!$E$1:$AG$1,0),FALSE)</f>
        <v>#N/A</v>
      </c>
      <c r="BL359" t="e">
        <f ca="1">VLOOKUP($B359,基础扩展表!$E:$AG,MATCH(BL$2,基础扩展表!$E$1:$AG$1,0),FALSE)</f>
        <v>#N/A</v>
      </c>
      <c r="BM359" t="e">
        <f ca="1">VLOOKUP($B359,基础扩展表!$E:$AG,MATCH(BM$2,基础扩展表!$E$1:$AG$1,0),FALSE)</f>
        <v>#N/A</v>
      </c>
      <c r="BN359" t="e">
        <f ca="1">VLOOKUP($B359,基础扩展表!$E:$AG,MATCH(BN$2,基础扩展表!$E$1:$AG$1,0),FALSE)</f>
        <v>#N/A</v>
      </c>
      <c r="BO359" t="e">
        <f ca="1">VLOOKUP($B359,基础扩展表!$E:$AG,MATCH(BO$2,基础扩展表!$E$1:$AG$1,0),FALSE)</f>
        <v>#N/A</v>
      </c>
      <c r="BP359" t="e">
        <f ca="1">VLOOKUP($B359,基础扩展表!$E:$AG,MATCH(BP$2,基础扩展表!$E$1:$AG$1,0),FALSE)</f>
        <v>#N/A</v>
      </c>
      <c r="BR359" t="e">
        <f ca="1">VLOOKUP(C359,模型表!D:H,5,FALSE)</f>
        <v>#N/A</v>
      </c>
    </row>
    <row r="360" spans="2:70" x14ac:dyDescent="0.2">
      <c r="B360" t="str">
        <f t="array" aca="1" ref="B360" ca="1">INDEX(基础表!$Y:$Y,SMALL(IF(基础表!$Z:$Z=0,ROW(基础表!$Z:$Z),999),ROW(H354)))&amp;""</f>
        <v/>
      </c>
      <c r="C360" t="e">
        <f ca="1">VLOOKUP(VLOOKUP($B360,基础表!$E:$G,3,FALSE),模型表!$C:$D,2,FALSE)</f>
        <v>#N/A</v>
      </c>
      <c r="E360" t="e">
        <f ca="1">VLOOKUP($B360,基础表!$E:$G,3,FALSE)</f>
        <v>#N/A</v>
      </c>
      <c r="G360" t="e">
        <f ca="1">VLOOKUP($E360,模型表!$C:$G,5,FALSE)</f>
        <v>#N/A</v>
      </c>
      <c r="H360" t="e">
        <f ca="1">VLOOKUP($E360,模型表!$C:$F,4,FALSE)</f>
        <v>#N/A</v>
      </c>
      <c r="I360" t="e">
        <f ca="1">VLOOKUP($E360,模型表!$C:$J,8,FALSE)</f>
        <v>#N/A</v>
      </c>
      <c r="K360" t="str">
        <f t="shared" ca="1" si="62"/>
        <v/>
      </c>
      <c r="L360" t="str">
        <f t="shared" ca="1" si="63"/>
        <v/>
      </c>
      <c r="M360" t="str">
        <f t="shared" ca="1" si="64"/>
        <v/>
      </c>
      <c r="N360" t="str">
        <f t="shared" ca="1" si="65"/>
        <v/>
      </c>
      <c r="O360" t="str">
        <f t="shared" ca="1" si="71"/>
        <v/>
      </c>
      <c r="P360" t="str">
        <f t="shared" ca="1" si="66"/>
        <v/>
      </c>
      <c r="Q360" t="e">
        <f ca="1">VLOOKUP($E360,模型表!$C:$K,9,FALSE)</f>
        <v>#N/A</v>
      </c>
      <c r="S360" t="e">
        <f ca="1">IF(VLOOKUP($E360,模型表!$C:$L,6,FALSE)=0,"",VLOOKUP($E360,模型表!$C:$L,10,FALSE))</f>
        <v>#N/A</v>
      </c>
      <c r="U360" t="e">
        <f ca="1">VLOOKUP($E360,模型表!$C:$Q,11,FALSE)</f>
        <v>#N/A</v>
      </c>
      <c r="Y360" t="e">
        <f ca="1">IF(VLOOKUP($E360,模型表!$C:$N,12,FALSE)="Death",VLOOKUP($E360,模型表!$C:$Q,13,FALSE),"")</f>
        <v>#N/A</v>
      </c>
      <c r="Z360" t="str">
        <f ca="1">IF($B360="","",IF(VLOOKUP($E360,模型表!$C:$O,12,FALSE)="PBuff","["&amp;VLOOKUP($E360,模型表!$C:Q,13,FALSE)&amp;"]","[]"))</f>
        <v/>
      </c>
      <c r="AA360" t="e">
        <f ca="1">VLOOKUP($B360,基础扩展表!$E:$I,5,FALSE)</f>
        <v>#N/A</v>
      </c>
      <c r="AB360" t="e">
        <f ca="1">VLOOKUP($B360,基础扩展表!$E:$I,4,FALSE)</f>
        <v>#N/A</v>
      </c>
      <c r="AC360" t="e">
        <f ca="1">VLOOKUP($B360,基础表!$E:$T,16,FALSE)</f>
        <v>#N/A</v>
      </c>
      <c r="AD360" t="str">
        <f t="shared" ca="1" si="60"/>
        <v/>
      </c>
      <c r="AE360" t="str">
        <f t="shared" ca="1" si="67"/>
        <v/>
      </c>
      <c r="AF360" t="str">
        <f t="shared" ca="1" si="68"/>
        <v/>
      </c>
      <c r="AH360" t="e">
        <f ca="1">VLOOKUP($B360,基础表!$E:$R,14,FALSE)</f>
        <v>#N/A</v>
      </c>
      <c r="AI360" t="e">
        <f ca="1">VLOOKUP($B360,基础表!$E:$S,13,FALSE)</f>
        <v>#N/A</v>
      </c>
      <c r="AK360" t="e">
        <f ca="1">VLOOKUP($B360,基础表!$E:$H,4,FALSE)</f>
        <v>#N/A</v>
      </c>
      <c r="AN360" s="23" t="e">
        <f t="shared" ca="1" si="61"/>
        <v>#N/A</v>
      </c>
      <c r="AO360" s="23" t="str">
        <f t="shared" ca="1" si="69"/>
        <v/>
      </c>
      <c r="AP360" s="23" t="str">
        <f t="shared" ca="1" si="70"/>
        <v/>
      </c>
      <c r="AR360" t="e">
        <f ca="1">VLOOKUP($B360,基础表!$E:$J,4,FALSE)</f>
        <v>#N/A</v>
      </c>
      <c r="AS360" t="e">
        <f ca="1">VLOOKUP($B360,基础表!$E:$J,5,FALSE)</f>
        <v>#N/A</v>
      </c>
      <c r="AT360" t="e">
        <f ca="1">VLOOKUP($B360,基础表!$E:$J,6,FALSE)</f>
        <v>#N/A</v>
      </c>
      <c r="AU360" t="e">
        <f ca="1">VLOOKUP($B360,基础扩展表!$E:$AG,MATCH(AU$2,基础扩展表!$E$1:$AG$1,0),FALSE)</f>
        <v>#N/A</v>
      </c>
      <c r="AV360" t="e">
        <f ca="1">VLOOKUP($B360,基础扩展表!$E:$AG,MATCH(AV$2,基础扩展表!$E$1:$AG$1,0),FALSE)</f>
        <v>#N/A</v>
      </c>
      <c r="AW360" t="e">
        <f ca="1">VLOOKUP($B360,基础扩展表!$E:$AG,MATCH(AW$2,基础扩展表!$E$1:$AG$1,0),FALSE)</f>
        <v>#N/A</v>
      </c>
      <c r="AX360" t="e">
        <f ca="1">VLOOKUP($B360,基础扩展表!$E:$AG,MATCH(AX$2,基础扩展表!$E$1:$AG$1,0),FALSE)</f>
        <v>#N/A</v>
      </c>
      <c r="AY360" t="e">
        <f ca="1">VLOOKUP($B360,基础扩展表!$E:$AG,MATCH(AY$2,基础扩展表!$E$1:$AG$1,0),FALSE)</f>
        <v>#N/A</v>
      </c>
      <c r="AZ360" t="e">
        <f ca="1">VLOOKUP($B360,基础扩展表!$E:$AG,MATCH(AZ$2,基础扩展表!$E$1:$AG$1,0),FALSE)</f>
        <v>#N/A</v>
      </c>
      <c r="BA360" t="e">
        <f ca="1">VLOOKUP($B360,基础扩展表!$E:$AG,MATCH(BA$2,基础扩展表!$E$1:$AG$1,0),FALSE)</f>
        <v>#N/A</v>
      </c>
      <c r="BB360" t="e">
        <f ca="1">VLOOKUP($B360,基础扩展表!$E:$AG,MATCH(BB$2,基础扩展表!$E$1:$AG$1,0),FALSE)</f>
        <v>#N/A</v>
      </c>
      <c r="BC360" t="e">
        <f ca="1">VLOOKUP($B360,基础扩展表!$E:$AG,MATCH(BC$2,基础扩展表!$E$1:$AG$1,0),FALSE)</f>
        <v>#N/A</v>
      </c>
      <c r="BD360" t="e">
        <f ca="1">VLOOKUP($B360,基础扩展表!$E:$AG,MATCH(BD$2,基础扩展表!$E$1:$AG$1,0),FALSE)</f>
        <v>#N/A</v>
      </c>
      <c r="BE360" t="e">
        <f ca="1">VLOOKUP($B360,基础扩展表!$E:$AG,MATCH(BE$2,基础扩展表!$E$1:$AG$1,0),FALSE)</f>
        <v>#N/A</v>
      </c>
      <c r="BF360" t="e">
        <f ca="1">VLOOKUP($B360,基础扩展表!$E:$AG,MATCH(BF$2,基础扩展表!$E$1:$AG$1,0),FALSE)</f>
        <v>#N/A</v>
      </c>
      <c r="BG360" t="e">
        <f ca="1">VLOOKUP($B360,基础扩展表!$E:$AG,MATCH(BG$2,基础扩展表!$E$1:$AG$1,0),FALSE)</f>
        <v>#N/A</v>
      </c>
      <c r="BH360" t="e">
        <f ca="1">VLOOKUP($B360,基础扩展表!$E:$AG,MATCH(BH$2,基础扩展表!$E$1:$AG$1,0),FALSE)</f>
        <v>#N/A</v>
      </c>
      <c r="BI360" t="e">
        <f ca="1">VLOOKUP($B360,基础扩展表!$E:$AG,MATCH(BI$2,基础扩展表!$E$1:$AG$1,0),FALSE)</f>
        <v>#N/A</v>
      </c>
      <c r="BJ360" t="e">
        <f ca="1">VLOOKUP($B360,基础扩展表!$E:$AG,MATCH(BJ$2,基础扩展表!$E$1:$AG$1,0),FALSE)</f>
        <v>#N/A</v>
      </c>
      <c r="BK360" t="e">
        <f ca="1">VLOOKUP($B360,基础扩展表!$E:$AG,MATCH(BK$2,基础扩展表!$E$1:$AG$1,0),FALSE)</f>
        <v>#N/A</v>
      </c>
      <c r="BL360" t="e">
        <f ca="1">VLOOKUP($B360,基础扩展表!$E:$AG,MATCH(BL$2,基础扩展表!$E$1:$AG$1,0),FALSE)</f>
        <v>#N/A</v>
      </c>
      <c r="BM360" t="e">
        <f ca="1">VLOOKUP($B360,基础扩展表!$E:$AG,MATCH(BM$2,基础扩展表!$E$1:$AG$1,0),FALSE)</f>
        <v>#N/A</v>
      </c>
      <c r="BN360" t="e">
        <f ca="1">VLOOKUP($B360,基础扩展表!$E:$AG,MATCH(BN$2,基础扩展表!$E$1:$AG$1,0),FALSE)</f>
        <v>#N/A</v>
      </c>
      <c r="BO360" t="e">
        <f ca="1">VLOOKUP($B360,基础扩展表!$E:$AG,MATCH(BO$2,基础扩展表!$E$1:$AG$1,0),FALSE)</f>
        <v>#N/A</v>
      </c>
      <c r="BP360" t="e">
        <f ca="1">VLOOKUP($B360,基础扩展表!$E:$AG,MATCH(BP$2,基础扩展表!$E$1:$AG$1,0),FALSE)</f>
        <v>#N/A</v>
      </c>
      <c r="BR360" t="e">
        <f ca="1">VLOOKUP(C360,模型表!D:H,5,FALSE)</f>
        <v>#N/A</v>
      </c>
    </row>
    <row r="361" spans="2:70" x14ac:dyDescent="0.2">
      <c r="B361" t="str">
        <f t="array" aca="1" ref="B361" ca="1">INDEX(基础表!$Y:$Y,SMALL(IF(基础表!$Z:$Z=0,ROW(基础表!$Z:$Z),999),ROW(H355)))&amp;""</f>
        <v/>
      </c>
      <c r="C361" t="e">
        <f ca="1">VLOOKUP(VLOOKUP($B361,基础表!$E:$G,3,FALSE),模型表!$C:$D,2,FALSE)</f>
        <v>#N/A</v>
      </c>
      <c r="E361" t="e">
        <f ca="1">VLOOKUP($B361,基础表!$E:$G,3,FALSE)</f>
        <v>#N/A</v>
      </c>
      <c r="G361" t="e">
        <f ca="1">VLOOKUP($E361,模型表!$C:$G,5,FALSE)</f>
        <v>#N/A</v>
      </c>
      <c r="H361" t="e">
        <f ca="1">VLOOKUP($E361,模型表!$C:$F,4,FALSE)</f>
        <v>#N/A</v>
      </c>
      <c r="I361" t="e">
        <f ca="1">VLOOKUP($E361,模型表!$C:$J,8,FALSE)</f>
        <v>#N/A</v>
      </c>
      <c r="K361" t="str">
        <f t="shared" ca="1" si="62"/>
        <v/>
      </c>
      <c r="L361" t="str">
        <f t="shared" ca="1" si="63"/>
        <v/>
      </c>
      <c r="M361" t="str">
        <f t="shared" ca="1" si="64"/>
        <v/>
      </c>
      <c r="N361" t="str">
        <f t="shared" ca="1" si="65"/>
        <v/>
      </c>
      <c r="O361" t="str">
        <f t="shared" ca="1" si="71"/>
        <v/>
      </c>
      <c r="P361" t="str">
        <f t="shared" ca="1" si="66"/>
        <v/>
      </c>
      <c r="Q361" t="e">
        <f ca="1">VLOOKUP($E361,模型表!$C:$K,9,FALSE)</f>
        <v>#N/A</v>
      </c>
      <c r="S361" t="e">
        <f ca="1">IF(VLOOKUP($E361,模型表!$C:$L,6,FALSE)=0,"",VLOOKUP($E361,模型表!$C:$L,10,FALSE))</f>
        <v>#N/A</v>
      </c>
      <c r="U361" t="e">
        <f ca="1">VLOOKUP($E361,模型表!$C:$Q,11,FALSE)</f>
        <v>#N/A</v>
      </c>
      <c r="Y361" t="e">
        <f ca="1">IF(VLOOKUP($E361,模型表!$C:$N,12,FALSE)="Death",VLOOKUP($E361,模型表!$C:$Q,13,FALSE),"")</f>
        <v>#N/A</v>
      </c>
      <c r="Z361" t="str">
        <f ca="1">IF($B361="","",IF(VLOOKUP($E361,模型表!$C:$O,12,FALSE)="PBuff","["&amp;VLOOKUP($E361,模型表!$C:Q,13,FALSE)&amp;"]","[]"))</f>
        <v/>
      </c>
      <c r="AA361" t="e">
        <f ca="1">VLOOKUP($B361,基础扩展表!$E:$I,5,FALSE)</f>
        <v>#N/A</v>
      </c>
      <c r="AB361" t="e">
        <f ca="1">VLOOKUP($B361,基础扩展表!$E:$I,4,FALSE)</f>
        <v>#N/A</v>
      </c>
      <c r="AC361" t="e">
        <f ca="1">VLOOKUP($B361,基础表!$E:$T,16,FALSE)</f>
        <v>#N/A</v>
      </c>
      <c r="AD361" t="str">
        <f t="shared" ca="1" si="60"/>
        <v/>
      </c>
      <c r="AE361" t="str">
        <f t="shared" ca="1" si="67"/>
        <v/>
      </c>
      <c r="AF361" t="str">
        <f t="shared" ca="1" si="68"/>
        <v/>
      </c>
      <c r="AH361" t="e">
        <f ca="1">VLOOKUP($B361,基础表!$E:$R,14,FALSE)</f>
        <v>#N/A</v>
      </c>
      <c r="AI361" t="e">
        <f ca="1">VLOOKUP($B361,基础表!$E:$S,13,FALSE)</f>
        <v>#N/A</v>
      </c>
      <c r="AK361" t="e">
        <f ca="1">VLOOKUP($B361,基础表!$E:$H,4,FALSE)</f>
        <v>#N/A</v>
      </c>
      <c r="AN361" s="23" t="e">
        <f t="shared" ca="1" si="61"/>
        <v>#N/A</v>
      </c>
      <c r="AO361" s="23" t="str">
        <f t="shared" ca="1" si="69"/>
        <v/>
      </c>
      <c r="AP361" s="23" t="str">
        <f t="shared" ca="1" si="70"/>
        <v/>
      </c>
      <c r="AR361" t="e">
        <f ca="1">VLOOKUP($B361,基础表!$E:$J,4,FALSE)</f>
        <v>#N/A</v>
      </c>
      <c r="AS361" t="e">
        <f ca="1">VLOOKUP($B361,基础表!$E:$J,5,FALSE)</f>
        <v>#N/A</v>
      </c>
      <c r="AT361" t="e">
        <f ca="1">VLOOKUP($B361,基础表!$E:$J,6,FALSE)</f>
        <v>#N/A</v>
      </c>
      <c r="AU361" t="e">
        <f ca="1">VLOOKUP($B361,基础扩展表!$E:$AG,MATCH(AU$2,基础扩展表!$E$1:$AG$1,0),FALSE)</f>
        <v>#N/A</v>
      </c>
      <c r="AV361" t="e">
        <f ca="1">VLOOKUP($B361,基础扩展表!$E:$AG,MATCH(AV$2,基础扩展表!$E$1:$AG$1,0),FALSE)</f>
        <v>#N/A</v>
      </c>
      <c r="AW361" t="e">
        <f ca="1">VLOOKUP($B361,基础扩展表!$E:$AG,MATCH(AW$2,基础扩展表!$E$1:$AG$1,0),FALSE)</f>
        <v>#N/A</v>
      </c>
      <c r="AX361" t="e">
        <f ca="1">VLOOKUP($B361,基础扩展表!$E:$AG,MATCH(AX$2,基础扩展表!$E$1:$AG$1,0),FALSE)</f>
        <v>#N/A</v>
      </c>
      <c r="AY361" t="e">
        <f ca="1">VLOOKUP($B361,基础扩展表!$E:$AG,MATCH(AY$2,基础扩展表!$E$1:$AG$1,0),FALSE)</f>
        <v>#N/A</v>
      </c>
      <c r="AZ361" t="e">
        <f ca="1">VLOOKUP($B361,基础扩展表!$E:$AG,MATCH(AZ$2,基础扩展表!$E$1:$AG$1,0),FALSE)</f>
        <v>#N/A</v>
      </c>
      <c r="BA361" t="e">
        <f ca="1">VLOOKUP($B361,基础扩展表!$E:$AG,MATCH(BA$2,基础扩展表!$E$1:$AG$1,0),FALSE)</f>
        <v>#N/A</v>
      </c>
      <c r="BB361" t="e">
        <f ca="1">VLOOKUP($B361,基础扩展表!$E:$AG,MATCH(BB$2,基础扩展表!$E$1:$AG$1,0),FALSE)</f>
        <v>#N/A</v>
      </c>
      <c r="BC361" t="e">
        <f ca="1">VLOOKUP($B361,基础扩展表!$E:$AG,MATCH(BC$2,基础扩展表!$E$1:$AG$1,0),FALSE)</f>
        <v>#N/A</v>
      </c>
      <c r="BD361" t="e">
        <f ca="1">VLOOKUP($B361,基础扩展表!$E:$AG,MATCH(BD$2,基础扩展表!$E$1:$AG$1,0),FALSE)</f>
        <v>#N/A</v>
      </c>
      <c r="BE361" t="e">
        <f ca="1">VLOOKUP($B361,基础扩展表!$E:$AG,MATCH(BE$2,基础扩展表!$E$1:$AG$1,0),FALSE)</f>
        <v>#N/A</v>
      </c>
      <c r="BF361" t="e">
        <f ca="1">VLOOKUP($B361,基础扩展表!$E:$AG,MATCH(BF$2,基础扩展表!$E$1:$AG$1,0),FALSE)</f>
        <v>#N/A</v>
      </c>
      <c r="BG361" t="e">
        <f ca="1">VLOOKUP($B361,基础扩展表!$E:$AG,MATCH(BG$2,基础扩展表!$E$1:$AG$1,0),FALSE)</f>
        <v>#N/A</v>
      </c>
      <c r="BH361" t="e">
        <f ca="1">VLOOKUP($B361,基础扩展表!$E:$AG,MATCH(BH$2,基础扩展表!$E$1:$AG$1,0),FALSE)</f>
        <v>#N/A</v>
      </c>
      <c r="BI361" t="e">
        <f ca="1">VLOOKUP($B361,基础扩展表!$E:$AG,MATCH(BI$2,基础扩展表!$E$1:$AG$1,0),FALSE)</f>
        <v>#N/A</v>
      </c>
      <c r="BJ361" t="e">
        <f ca="1">VLOOKUP($B361,基础扩展表!$E:$AG,MATCH(BJ$2,基础扩展表!$E$1:$AG$1,0),FALSE)</f>
        <v>#N/A</v>
      </c>
      <c r="BK361" t="e">
        <f ca="1">VLOOKUP($B361,基础扩展表!$E:$AG,MATCH(BK$2,基础扩展表!$E$1:$AG$1,0),FALSE)</f>
        <v>#N/A</v>
      </c>
      <c r="BL361" t="e">
        <f ca="1">VLOOKUP($B361,基础扩展表!$E:$AG,MATCH(BL$2,基础扩展表!$E$1:$AG$1,0),FALSE)</f>
        <v>#N/A</v>
      </c>
      <c r="BM361" t="e">
        <f ca="1">VLOOKUP($B361,基础扩展表!$E:$AG,MATCH(BM$2,基础扩展表!$E$1:$AG$1,0),FALSE)</f>
        <v>#N/A</v>
      </c>
      <c r="BN361" t="e">
        <f ca="1">VLOOKUP($B361,基础扩展表!$E:$AG,MATCH(BN$2,基础扩展表!$E$1:$AG$1,0),FALSE)</f>
        <v>#N/A</v>
      </c>
      <c r="BO361" t="e">
        <f ca="1">VLOOKUP($B361,基础扩展表!$E:$AG,MATCH(BO$2,基础扩展表!$E$1:$AG$1,0),FALSE)</f>
        <v>#N/A</v>
      </c>
      <c r="BP361" t="e">
        <f ca="1">VLOOKUP($B361,基础扩展表!$E:$AG,MATCH(BP$2,基础扩展表!$E$1:$AG$1,0),FALSE)</f>
        <v>#N/A</v>
      </c>
      <c r="BR361" t="e">
        <f ca="1">VLOOKUP(C361,模型表!D:H,5,FALSE)</f>
        <v>#N/A</v>
      </c>
    </row>
    <row r="362" spans="2:70" x14ac:dyDescent="0.2">
      <c r="B362" t="str">
        <f t="array" aca="1" ref="B362" ca="1">INDEX(基础表!$Y:$Y,SMALL(IF(基础表!$Z:$Z=0,ROW(基础表!$Z:$Z),999),ROW(H356)))&amp;""</f>
        <v/>
      </c>
      <c r="C362" t="e">
        <f ca="1">VLOOKUP(VLOOKUP($B362,基础表!$E:$G,3,FALSE),模型表!$C:$D,2,FALSE)</f>
        <v>#N/A</v>
      </c>
      <c r="E362" t="e">
        <f ca="1">VLOOKUP($B362,基础表!$E:$G,3,FALSE)</f>
        <v>#N/A</v>
      </c>
      <c r="G362" t="e">
        <f ca="1">VLOOKUP($E362,模型表!$C:$G,5,FALSE)</f>
        <v>#N/A</v>
      </c>
      <c r="H362" t="e">
        <f ca="1">VLOOKUP($E362,模型表!$C:$F,4,FALSE)</f>
        <v>#N/A</v>
      </c>
      <c r="I362" t="e">
        <f ca="1">VLOOKUP($E362,模型表!$C:$J,8,FALSE)</f>
        <v>#N/A</v>
      </c>
      <c r="K362" t="str">
        <f t="shared" ca="1" si="62"/>
        <v/>
      </c>
      <c r="L362" t="str">
        <f t="shared" ca="1" si="63"/>
        <v/>
      </c>
      <c r="M362" t="str">
        <f t="shared" ca="1" si="64"/>
        <v/>
      </c>
      <c r="N362" t="str">
        <f t="shared" ca="1" si="65"/>
        <v/>
      </c>
      <c r="O362" t="str">
        <f t="shared" ca="1" si="71"/>
        <v/>
      </c>
      <c r="P362" t="str">
        <f t="shared" ca="1" si="66"/>
        <v/>
      </c>
      <c r="Q362" t="e">
        <f ca="1">VLOOKUP($E362,模型表!$C:$K,9,FALSE)</f>
        <v>#N/A</v>
      </c>
      <c r="S362" t="e">
        <f ca="1">IF(VLOOKUP($E362,模型表!$C:$L,6,FALSE)=0,"",VLOOKUP($E362,模型表!$C:$L,10,FALSE))</f>
        <v>#N/A</v>
      </c>
      <c r="U362" t="e">
        <f ca="1">VLOOKUP($E362,模型表!$C:$Q,11,FALSE)</f>
        <v>#N/A</v>
      </c>
      <c r="Y362" t="e">
        <f ca="1">IF(VLOOKUP($E362,模型表!$C:$N,12,FALSE)="Death",VLOOKUP($E362,模型表!$C:$Q,13,FALSE),"")</f>
        <v>#N/A</v>
      </c>
      <c r="Z362" t="str">
        <f ca="1">IF($B362="","",IF(VLOOKUP($E362,模型表!$C:$O,12,FALSE)="PBuff","["&amp;VLOOKUP($E362,模型表!$C:Q,13,FALSE)&amp;"]","[]"))</f>
        <v/>
      </c>
      <c r="AA362" t="e">
        <f ca="1">VLOOKUP($B362,基础扩展表!$E:$I,5,FALSE)</f>
        <v>#N/A</v>
      </c>
      <c r="AB362" t="e">
        <f ca="1">VLOOKUP($B362,基础扩展表!$E:$I,4,FALSE)</f>
        <v>#N/A</v>
      </c>
      <c r="AC362" t="e">
        <f ca="1">VLOOKUP($B362,基础表!$E:$T,16,FALSE)</f>
        <v>#N/A</v>
      </c>
      <c r="AD362" t="str">
        <f t="shared" ca="1" si="60"/>
        <v/>
      </c>
      <c r="AE362" t="str">
        <f t="shared" ca="1" si="67"/>
        <v/>
      </c>
      <c r="AF362" t="str">
        <f t="shared" ca="1" si="68"/>
        <v/>
      </c>
      <c r="AH362" t="e">
        <f ca="1">VLOOKUP($B362,基础表!$E:$R,14,FALSE)</f>
        <v>#N/A</v>
      </c>
      <c r="AI362" t="e">
        <f ca="1">VLOOKUP($B362,基础表!$E:$S,13,FALSE)</f>
        <v>#N/A</v>
      </c>
      <c r="AK362" t="e">
        <f ca="1">VLOOKUP($B362,基础表!$E:$H,4,FALSE)</f>
        <v>#N/A</v>
      </c>
      <c r="AN362" s="23" t="e">
        <f t="shared" ca="1" si="61"/>
        <v>#N/A</v>
      </c>
      <c r="AO362" s="23" t="str">
        <f t="shared" ca="1" si="69"/>
        <v/>
      </c>
      <c r="AP362" s="23" t="str">
        <f t="shared" ca="1" si="70"/>
        <v/>
      </c>
      <c r="AR362" t="e">
        <f ca="1">VLOOKUP($B362,基础表!$E:$J,4,FALSE)</f>
        <v>#N/A</v>
      </c>
      <c r="AS362" t="e">
        <f ca="1">VLOOKUP($B362,基础表!$E:$J,5,FALSE)</f>
        <v>#N/A</v>
      </c>
      <c r="AT362" t="e">
        <f ca="1">VLOOKUP($B362,基础表!$E:$J,6,FALSE)</f>
        <v>#N/A</v>
      </c>
      <c r="AU362" t="e">
        <f ca="1">VLOOKUP($B362,基础扩展表!$E:$AG,MATCH(AU$2,基础扩展表!$E$1:$AG$1,0),FALSE)</f>
        <v>#N/A</v>
      </c>
      <c r="AV362" t="e">
        <f ca="1">VLOOKUP($B362,基础扩展表!$E:$AG,MATCH(AV$2,基础扩展表!$E$1:$AG$1,0),FALSE)</f>
        <v>#N/A</v>
      </c>
      <c r="AW362" t="e">
        <f ca="1">VLOOKUP($B362,基础扩展表!$E:$AG,MATCH(AW$2,基础扩展表!$E$1:$AG$1,0),FALSE)</f>
        <v>#N/A</v>
      </c>
      <c r="AX362" t="e">
        <f ca="1">VLOOKUP($B362,基础扩展表!$E:$AG,MATCH(AX$2,基础扩展表!$E$1:$AG$1,0),FALSE)</f>
        <v>#N/A</v>
      </c>
      <c r="AY362" t="e">
        <f ca="1">VLOOKUP($B362,基础扩展表!$E:$AG,MATCH(AY$2,基础扩展表!$E$1:$AG$1,0),FALSE)</f>
        <v>#N/A</v>
      </c>
      <c r="AZ362" t="e">
        <f ca="1">VLOOKUP($B362,基础扩展表!$E:$AG,MATCH(AZ$2,基础扩展表!$E$1:$AG$1,0),FALSE)</f>
        <v>#N/A</v>
      </c>
      <c r="BA362" t="e">
        <f ca="1">VLOOKUP($B362,基础扩展表!$E:$AG,MATCH(BA$2,基础扩展表!$E$1:$AG$1,0),FALSE)</f>
        <v>#N/A</v>
      </c>
      <c r="BB362" t="e">
        <f ca="1">VLOOKUP($B362,基础扩展表!$E:$AG,MATCH(BB$2,基础扩展表!$E$1:$AG$1,0),FALSE)</f>
        <v>#N/A</v>
      </c>
      <c r="BC362" t="e">
        <f ca="1">VLOOKUP($B362,基础扩展表!$E:$AG,MATCH(BC$2,基础扩展表!$E$1:$AG$1,0),FALSE)</f>
        <v>#N/A</v>
      </c>
      <c r="BD362" t="e">
        <f ca="1">VLOOKUP($B362,基础扩展表!$E:$AG,MATCH(BD$2,基础扩展表!$E$1:$AG$1,0),FALSE)</f>
        <v>#N/A</v>
      </c>
      <c r="BE362" t="e">
        <f ca="1">VLOOKUP($B362,基础扩展表!$E:$AG,MATCH(BE$2,基础扩展表!$E$1:$AG$1,0),FALSE)</f>
        <v>#N/A</v>
      </c>
      <c r="BF362" t="e">
        <f ca="1">VLOOKUP($B362,基础扩展表!$E:$AG,MATCH(BF$2,基础扩展表!$E$1:$AG$1,0),FALSE)</f>
        <v>#N/A</v>
      </c>
      <c r="BG362" t="e">
        <f ca="1">VLOOKUP($B362,基础扩展表!$E:$AG,MATCH(BG$2,基础扩展表!$E$1:$AG$1,0),FALSE)</f>
        <v>#N/A</v>
      </c>
      <c r="BH362" t="e">
        <f ca="1">VLOOKUP($B362,基础扩展表!$E:$AG,MATCH(BH$2,基础扩展表!$E$1:$AG$1,0),FALSE)</f>
        <v>#N/A</v>
      </c>
      <c r="BI362" t="e">
        <f ca="1">VLOOKUP($B362,基础扩展表!$E:$AG,MATCH(BI$2,基础扩展表!$E$1:$AG$1,0),FALSE)</f>
        <v>#N/A</v>
      </c>
      <c r="BJ362" t="e">
        <f ca="1">VLOOKUP($B362,基础扩展表!$E:$AG,MATCH(BJ$2,基础扩展表!$E$1:$AG$1,0),FALSE)</f>
        <v>#N/A</v>
      </c>
      <c r="BK362" t="e">
        <f ca="1">VLOOKUP($B362,基础扩展表!$E:$AG,MATCH(BK$2,基础扩展表!$E$1:$AG$1,0),FALSE)</f>
        <v>#N/A</v>
      </c>
      <c r="BL362" t="e">
        <f ca="1">VLOOKUP($B362,基础扩展表!$E:$AG,MATCH(BL$2,基础扩展表!$E$1:$AG$1,0),FALSE)</f>
        <v>#N/A</v>
      </c>
      <c r="BM362" t="e">
        <f ca="1">VLOOKUP($B362,基础扩展表!$E:$AG,MATCH(BM$2,基础扩展表!$E$1:$AG$1,0),FALSE)</f>
        <v>#N/A</v>
      </c>
      <c r="BN362" t="e">
        <f ca="1">VLOOKUP($B362,基础扩展表!$E:$AG,MATCH(BN$2,基础扩展表!$E$1:$AG$1,0),FALSE)</f>
        <v>#N/A</v>
      </c>
      <c r="BO362" t="e">
        <f ca="1">VLOOKUP($B362,基础扩展表!$E:$AG,MATCH(BO$2,基础扩展表!$E$1:$AG$1,0),FALSE)</f>
        <v>#N/A</v>
      </c>
      <c r="BP362" t="e">
        <f ca="1">VLOOKUP($B362,基础扩展表!$E:$AG,MATCH(BP$2,基础扩展表!$E$1:$AG$1,0),FALSE)</f>
        <v>#N/A</v>
      </c>
      <c r="BR362" t="e">
        <f ca="1">VLOOKUP(C362,模型表!D:H,5,FALSE)</f>
        <v>#N/A</v>
      </c>
    </row>
    <row r="363" spans="2:70" x14ac:dyDescent="0.2">
      <c r="B363" t="str">
        <f t="array" aca="1" ref="B363" ca="1">INDEX(基础表!$Y:$Y,SMALL(IF(基础表!$Z:$Z=0,ROW(基础表!$Z:$Z),999),ROW(H357)))&amp;""</f>
        <v/>
      </c>
      <c r="C363" t="e">
        <f ca="1">VLOOKUP(VLOOKUP($B363,基础表!$E:$G,3,FALSE),模型表!$C:$D,2,FALSE)</f>
        <v>#N/A</v>
      </c>
      <c r="E363" t="e">
        <f ca="1">VLOOKUP($B363,基础表!$E:$G,3,FALSE)</f>
        <v>#N/A</v>
      </c>
      <c r="G363" t="e">
        <f ca="1">VLOOKUP($E363,模型表!$C:$G,5,FALSE)</f>
        <v>#N/A</v>
      </c>
      <c r="H363" t="e">
        <f ca="1">VLOOKUP($E363,模型表!$C:$F,4,FALSE)</f>
        <v>#N/A</v>
      </c>
      <c r="I363" t="e">
        <f ca="1">VLOOKUP($E363,模型表!$C:$J,8,FALSE)</f>
        <v>#N/A</v>
      </c>
      <c r="K363" t="str">
        <f t="shared" ca="1" si="62"/>
        <v/>
      </c>
      <c r="L363" t="str">
        <f t="shared" ca="1" si="63"/>
        <v/>
      </c>
      <c r="M363" t="str">
        <f t="shared" ca="1" si="64"/>
        <v/>
      </c>
      <c r="N363" t="str">
        <f t="shared" ca="1" si="65"/>
        <v/>
      </c>
      <c r="O363" t="str">
        <f t="shared" ca="1" si="71"/>
        <v/>
      </c>
      <c r="P363" t="str">
        <f t="shared" ca="1" si="66"/>
        <v/>
      </c>
      <c r="Q363" t="e">
        <f ca="1">VLOOKUP($E363,模型表!$C:$K,9,FALSE)</f>
        <v>#N/A</v>
      </c>
      <c r="S363" t="e">
        <f ca="1">IF(VLOOKUP($E363,模型表!$C:$L,6,FALSE)=0,"",VLOOKUP($E363,模型表!$C:$L,10,FALSE))</f>
        <v>#N/A</v>
      </c>
      <c r="U363" t="e">
        <f ca="1">VLOOKUP($E363,模型表!$C:$Q,11,FALSE)</f>
        <v>#N/A</v>
      </c>
      <c r="Y363" t="e">
        <f ca="1">IF(VLOOKUP($E363,模型表!$C:$N,12,FALSE)="Death",VLOOKUP($E363,模型表!$C:$Q,13,FALSE),"")</f>
        <v>#N/A</v>
      </c>
      <c r="Z363" t="str">
        <f ca="1">IF($B363="","",IF(VLOOKUP($E363,模型表!$C:$O,12,FALSE)="PBuff","["&amp;VLOOKUP($E363,模型表!$C:Q,13,FALSE)&amp;"]","[]"))</f>
        <v/>
      </c>
      <c r="AA363" t="e">
        <f ca="1">VLOOKUP($B363,基础扩展表!$E:$I,5,FALSE)</f>
        <v>#N/A</v>
      </c>
      <c r="AB363" t="e">
        <f ca="1">VLOOKUP($B363,基础扩展表!$E:$I,4,FALSE)</f>
        <v>#N/A</v>
      </c>
      <c r="AC363" t="e">
        <f ca="1">VLOOKUP($B363,基础表!$E:$T,16,FALSE)</f>
        <v>#N/A</v>
      </c>
      <c r="AD363" t="str">
        <f t="shared" ca="1" si="60"/>
        <v/>
      </c>
      <c r="AE363" t="str">
        <f t="shared" ca="1" si="67"/>
        <v/>
      </c>
      <c r="AF363" t="str">
        <f t="shared" ca="1" si="68"/>
        <v/>
      </c>
      <c r="AH363" t="e">
        <f ca="1">VLOOKUP($B363,基础表!$E:$R,14,FALSE)</f>
        <v>#N/A</v>
      </c>
      <c r="AI363" t="e">
        <f ca="1">VLOOKUP($B363,基础表!$E:$S,13,FALSE)</f>
        <v>#N/A</v>
      </c>
      <c r="AK363" t="e">
        <f ca="1">VLOOKUP($B363,基础表!$E:$H,4,FALSE)</f>
        <v>#N/A</v>
      </c>
      <c r="AN363" s="23" t="e">
        <f t="shared" ca="1" si="61"/>
        <v>#N/A</v>
      </c>
      <c r="AO363" s="23" t="str">
        <f t="shared" ca="1" si="69"/>
        <v/>
      </c>
      <c r="AP363" s="23" t="str">
        <f t="shared" ca="1" si="70"/>
        <v/>
      </c>
      <c r="AR363" t="e">
        <f ca="1">VLOOKUP($B363,基础表!$E:$J,4,FALSE)</f>
        <v>#N/A</v>
      </c>
      <c r="AS363" t="e">
        <f ca="1">VLOOKUP($B363,基础表!$E:$J,5,FALSE)</f>
        <v>#N/A</v>
      </c>
      <c r="AT363" t="e">
        <f ca="1">VLOOKUP($B363,基础表!$E:$J,6,FALSE)</f>
        <v>#N/A</v>
      </c>
      <c r="AU363" t="e">
        <f ca="1">VLOOKUP($B363,基础扩展表!$E:$AG,MATCH(AU$2,基础扩展表!$E$1:$AG$1,0),FALSE)</f>
        <v>#N/A</v>
      </c>
      <c r="AV363" t="e">
        <f ca="1">VLOOKUP($B363,基础扩展表!$E:$AG,MATCH(AV$2,基础扩展表!$E$1:$AG$1,0),FALSE)</f>
        <v>#N/A</v>
      </c>
      <c r="AW363" t="e">
        <f ca="1">VLOOKUP($B363,基础扩展表!$E:$AG,MATCH(AW$2,基础扩展表!$E$1:$AG$1,0),FALSE)</f>
        <v>#N/A</v>
      </c>
      <c r="AX363" t="e">
        <f ca="1">VLOOKUP($B363,基础扩展表!$E:$AG,MATCH(AX$2,基础扩展表!$E$1:$AG$1,0),FALSE)</f>
        <v>#N/A</v>
      </c>
      <c r="AY363" t="e">
        <f ca="1">VLOOKUP($B363,基础扩展表!$E:$AG,MATCH(AY$2,基础扩展表!$E$1:$AG$1,0),FALSE)</f>
        <v>#N/A</v>
      </c>
      <c r="AZ363" t="e">
        <f ca="1">VLOOKUP($B363,基础扩展表!$E:$AG,MATCH(AZ$2,基础扩展表!$E$1:$AG$1,0),FALSE)</f>
        <v>#N/A</v>
      </c>
      <c r="BA363" t="e">
        <f ca="1">VLOOKUP($B363,基础扩展表!$E:$AG,MATCH(BA$2,基础扩展表!$E$1:$AG$1,0),FALSE)</f>
        <v>#N/A</v>
      </c>
      <c r="BB363" t="e">
        <f ca="1">VLOOKUP($B363,基础扩展表!$E:$AG,MATCH(BB$2,基础扩展表!$E$1:$AG$1,0),FALSE)</f>
        <v>#N/A</v>
      </c>
      <c r="BC363" t="e">
        <f ca="1">VLOOKUP($B363,基础扩展表!$E:$AG,MATCH(BC$2,基础扩展表!$E$1:$AG$1,0),FALSE)</f>
        <v>#N/A</v>
      </c>
      <c r="BD363" t="e">
        <f ca="1">VLOOKUP($B363,基础扩展表!$E:$AG,MATCH(BD$2,基础扩展表!$E$1:$AG$1,0),FALSE)</f>
        <v>#N/A</v>
      </c>
      <c r="BE363" t="e">
        <f ca="1">VLOOKUP($B363,基础扩展表!$E:$AG,MATCH(BE$2,基础扩展表!$E$1:$AG$1,0),FALSE)</f>
        <v>#N/A</v>
      </c>
      <c r="BF363" t="e">
        <f ca="1">VLOOKUP($B363,基础扩展表!$E:$AG,MATCH(BF$2,基础扩展表!$E$1:$AG$1,0),FALSE)</f>
        <v>#N/A</v>
      </c>
      <c r="BG363" t="e">
        <f ca="1">VLOOKUP($B363,基础扩展表!$E:$AG,MATCH(BG$2,基础扩展表!$E$1:$AG$1,0),FALSE)</f>
        <v>#N/A</v>
      </c>
      <c r="BH363" t="e">
        <f ca="1">VLOOKUP($B363,基础扩展表!$E:$AG,MATCH(BH$2,基础扩展表!$E$1:$AG$1,0),FALSE)</f>
        <v>#N/A</v>
      </c>
      <c r="BI363" t="e">
        <f ca="1">VLOOKUP($B363,基础扩展表!$E:$AG,MATCH(BI$2,基础扩展表!$E$1:$AG$1,0),FALSE)</f>
        <v>#N/A</v>
      </c>
      <c r="BJ363" t="e">
        <f ca="1">VLOOKUP($B363,基础扩展表!$E:$AG,MATCH(BJ$2,基础扩展表!$E$1:$AG$1,0),FALSE)</f>
        <v>#N/A</v>
      </c>
      <c r="BK363" t="e">
        <f ca="1">VLOOKUP($B363,基础扩展表!$E:$AG,MATCH(BK$2,基础扩展表!$E$1:$AG$1,0),FALSE)</f>
        <v>#N/A</v>
      </c>
      <c r="BL363" t="e">
        <f ca="1">VLOOKUP($B363,基础扩展表!$E:$AG,MATCH(BL$2,基础扩展表!$E$1:$AG$1,0),FALSE)</f>
        <v>#N/A</v>
      </c>
      <c r="BM363" t="e">
        <f ca="1">VLOOKUP($B363,基础扩展表!$E:$AG,MATCH(BM$2,基础扩展表!$E$1:$AG$1,0),FALSE)</f>
        <v>#N/A</v>
      </c>
      <c r="BN363" t="e">
        <f ca="1">VLOOKUP($B363,基础扩展表!$E:$AG,MATCH(BN$2,基础扩展表!$E$1:$AG$1,0),FALSE)</f>
        <v>#N/A</v>
      </c>
      <c r="BO363" t="e">
        <f ca="1">VLOOKUP($B363,基础扩展表!$E:$AG,MATCH(BO$2,基础扩展表!$E$1:$AG$1,0),FALSE)</f>
        <v>#N/A</v>
      </c>
      <c r="BP363" t="e">
        <f ca="1">VLOOKUP($B363,基础扩展表!$E:$AG,MATCH(BP$2,基础扩展表!$E$1:$AG$1,0),FALSE)</f>
        <v>#N/A</v>
      </c>
      <c r="BR363" t="e">
        <f ca="1">VLOOKUP(C363,模型表!D:H,5,FALSE)</f>
        <v>#N/A</v>
      </c>
    </row>
    <row r="364" spans="2:70" x14ac:dyDescent="0.2">
      <c r="B364" t="str">
        <f t="array" aca="1" ref="B364" ca="1">INDEX(基础表!$Y:$Y,SMALL(IF(基础表!$Z:$Z=0,ROW(基础表!$Z:$Z),999),ROW(H358)))&amp;""</f>
        <v/>
      </c>
      <c r="C364" t="e">
        <f ca="1">VLOOKUP(VLOOKUP($B364,基础表!$E:$G,3,FALSE),模型表!$C:$D,2,FALSE)</f>
        <v>#N/A</v>
      </c>
      <c r="E364" t="e">
        <f ca="1">VLOOKUP($B364,基础表!$E:$G,3,FALSE)</f>
        <v>#N/A</v>
      </c>
      <c r="G364" t="e">
        <f ca="1">VLOOKUP($E364,模型表!$C:$G,5,FALSE)</f>
        <v>#N/A</v>
      </c>
      <c r="H364" t="e">
        <f ca="1">VLOOKUP($E364,模型表!$C:$F,4,FALSE)</f>
        <v>#N/A</v>
      </c>
      <c r="I364" t="e">
        <f ca="1">VLOOKUP($E364,模型表!$C:$J,8,FALSE)</f>
        <v>#N/A</v>
      </c>
      <c r="K364" t="str">
        <f t="shared" ca="1" si="62"/>
        <v/>
      </c>
      <c r="L364" t="str">
        <f t="shared" ca="1" si="63"/>
        <v/>
      </c>
      <c r="M364" t="str">
        <f t="shared" ca="1" si="64"/>
        <v/>
      </c>
      <c r="N364" t="str">
        <f t="shared" ca="1" si="65"/>
        <v/>
      </c>
      <c r="O364" t="str">
        <f t="shared" ca="1" si="71"/>
        <v/>
      </c>
      <c r="P364" t="str">
        <f t="shared" ca="1" si="66"/>
        <v/>
      </c>
      <c r="Q364" t="e">
        <f ca="1">VLOOKUP($E364,模型表!$C:$K,9,FALSE)</f>
        <v>#N/A</v>
      </c>
      <c r="S364" t="e">
        <f ca="1">IF(VLOOKUP($E364,模型表!$C:$L,6,FALSE)=0,"",VLOOKUP($E364,模型表!$C:$L,10,FALSE))</f>
        <v>#N/A</v>
      </c>
      <c r="U364" t="e">
        <f ca="1">VLOOKUP($E364,模型表!$C:$Q,11,FALSE)</f>
        <v>#N/A</v>
      </c>
      <c r="Y364" t="e">
        <f ca="1">IF(VLOOKUP($E364,模型表!$C:$N,12,FALSE)="Death",VLOOKUP($E364,模型表!$C:$Q,13,FALSE),"")</f>
        <v>#N/A</v>
      </c>
      <c r="Z364" t="str">
        <f ca="1">IF($B364="","",IF(VLOOKUP($E364,模型表!$C:$O,12,FALSE)="PBuff","["&amp;VLOOKUP($E364,模型表!$C:Q,13,FALSE)&amp;"]","[]"))</f>
        <v/>
      </c>
      <c r="AA364" t="e">
        <f ca="1">VLOOKUP($B364,基础扩展表!$E:$I,5,FALSE)</f>
        <v>#N/A</v>
      </c>
      <c r="AB364" t="e">
        <f ca="1">VLOOKUP($B364,基础扩展表!$E:$I,4,FALSE)</f>
        <v>#N/A</v>
      </c>
      <c r="AC364" t="e">
        <f ca="1">VLOOKUP($B364,基础表!$E:$T,16,FALSE)</f>
        <v>#N/A</v>
      </c>
      <c r="AD364" t="str">
        <f t="shared" ca="1" si="60"/>
        <v/>
      </c>
      <c r="AE364" t="str">
        <f t="shared" ca="1" si="67"/>
        <v/>
      </c>
      <c r="AF364" t="str">
        <f t="shared" ca="1" si="68"/>
        <v/>
      </c>
      <c r="AH364" t="e">
        <f ca="1">VLOOKUP($B364,基础表!$E:$R,14,FALSE)</f>
        <v>#N/A</v>
      </c>
      <c r="AI364" t="e">
        <f ca="1">VLOOKUP($B364,基础表!$E:$S,13,FALSE)</f>
        <v>#N/A</v>
      </c>
      <c r="AK364" t="e">
        <f ca="1">VLOOKUP($B364,基础表!$E:$H,4,FALSE)</f>
        <v>#N/A</v>
      </c>
      <c r="AN364" s="23" t="e">
        <f t="shared" ca="1" si="61"/>
        <v>#N/A</v>
      </c>
      <c r="AO364" s="23" t="str">
        <f t="shared" ca="1" si="69"/>
        <v/>
      </c>
      <c r="AP364" s="23" t="str">
        <f t="shared" ca="1" si="70"/>
        <v/>
      </c>
      <c r="AR364" t="e">
        <f ca="1">VLOOKUP($B364,基础表!$E:$J,4,FALSE)</f>
        <v>#N/A</v>
      </c>
      <c r="AS364" t="e">
        <f ca="1">VLOOKUP($B364,基础表!$E:$J,5,FALSE)</f>
        <v>#N/A</v>
      </c>
      <c r="AT364" t="e">
        <f ca="1">VLOOKUP($B364,基础表!$E:$J,6,FALSE)</f>
        <v>#N/A</v>
      </c>
      <c r="AU364" t="e">
        <f ca="1">VLOOKUP($B364,基础扩展表!$E:$AG,MATCH(AU$2,基础扩展表!$E$1:$AG$1,0),FALSE)</f>
        <v>#N/A</v>
      </c>
      <c r="AV364" t="e">
        <f ca="1">VLOOKUP($B364,基础扩展表!$E:$AG,MATCH(AV$2,基础扩展表!$E$1:$AG$1,0),FALSE)</f>
        <v>#N/A</v>
      </c>
      <c r="AW364" t="e">
        <f ca="1">VLOOKUP($B364,基础扩展表!$E:$AG,MATCH(AW$2,基础扩展表!$E$1:$AG$1,0),FALSE)</f>
        <v>#N/A</v>
      </c>
      <c r="AX364" t="e">
        <f ca="1">VLOOKUP($B364,基础扩展表!$E:$AG,MATCH(AX$2,基础扩展表!$E$1:$AG$1,0),FALSE)</f>
        <v>#N/A</v>
      </c>
      <c r="AY364" t="e">
        <f ca="1">VLOOKUP($B364,基础扩展表!$E:$AG,MATCH(AY$2,基础扩展表!$E$1:$AG$1,0),FALSE)</f>
        <v>#N/A</v>
      </c>
      <c r="AZ364" t="e">
        <f ca="1">VLOOKUP($B364,基础扩展表!$E:$AG,MATCH(AZ$2,基础扩展表!$E$1:$AG$1,0),FALSE)</f>
        <v>#N/A</v>
      </c>
      <c r="BA364" t="e">
        <f ca="1">VLOOKUP($B364,基础扩展表!$E:$AG,MATCH(BA$2,基础扩展表!$E$1:$AG$1,0),FALSE)</f>
        <v>#N/A</v>
      </c>
      <c r="BB364" t="e">
        <f ca="1">VLOOKUP($B364,基础扩展表!$E:$AG,MATCH(BB$2,基础扩展表!$E$1:$AG$1,0),FALSE)</f>
        <v>#N/A</v>
      </c>
      <c r="BC364" t="e">
        <f ca="1">VLOOKUP($B364,基础扩展表!$E:$AG,MATCH(BC$2,基础扩展表!$E$1:$AG$1,0),FALSE)</f>
        <v>#N/A</v>
      </c>
      <c r="BD364" t="e">
        <f ca="1">VLOOKUP($B364,基础扩展表!$E:$AG,MATCH(BD$2,基础扩展表!$E$1:$AG$1,0),FALSE)</f>
        <v>#N/A</v>
      </c>
      <c r="BE364" t="e">
        <f ca="1">VLOOKUP($B364,基础扩展表!$E:$AG,MATCH(BE$2,基础扩展表!$E$1:$AG$1,0),FALSE)</f>
        <v>#N/A</v>
      </c>
      <c r="BF364" t="e">
        <f ca="1">VLOOKUP($B364,基础扩展表!$E:$AG,MATCH(BF$2,基础扩展表!$E$1:$AG$1,0),FALSE)</f>
        <v>#N/A</v>
      </c>
      <c r="BG364" t="e">
        <f ca="1">VLOOKUP($B364,基础扩展表!$E:$AG,MATCH(BG$2,基础扩展表!$E$1:$AG$1,0),FALSE)</f>
        <v>#N/A</v>
      </c>
      <c r="BH364" t="e">
        <f ca="1">VLOOKUP($B364,基础扩展表!$E:$AG,MATCH(BH$2,基础扩展表!$E$1:$AG$1,0),FALSE)</f>
        <v>#N/A</v>
      </c>
      <c r="BI364" t="e">
        <f ca="1">VLOOKUP($B364,基础扩展表!$E:$AG,MATCH(BI$2,基础扩展表!$E$1:$AG$1,0),FALSE)</f>
        <v>#N/A</v>
      </c>
      <c r="BJ364" t="e">
        <f ca="1">VLOOKUP($B364,基础扩展表!$E:$AG,MATCH(BJ$2,基础扩展表!$E$1:$AG$1,0),FALSE)</f>
        <v>#N/A</v>
      </c>
      <c r="BK364" t="e">
        <f ca="1">VLOOKUP($B364,基础扩展表!$E:$AG,MATCH(BK$2,基础扩展表!$E$1:$AG$1,0),FALSE)</f>
        <v>#N/A</v>
      </c>
      <c r="BL364" t="e">
        <f ca="1">VLOOKUP($B364,基础扩展表!$E:$AG,MATCH(BL$2,基础扩展表!$E$1:$AG$1,0),FALSE)</f>
        <v>#N/A</v>
      </c>
      <c r="BM364" t="e">
        <f ca="1">VLOOKUP($B364,基础扩展表!$E:$AG,MATCH(BM$2,基础扩展表!$E$1:$AG$1,0),FALSE)</f>
        <v>#N/A</v>
      </c>
      <c r="BN364" t="e">
        <f ca="1">VLOOKUP($B364,基础扩展表!$E:$AG,MATCH(BN$2,基础扩展表!$E$1:$AG$1,0),FALSE)</f>
        <v>#N/A</v>
      </c>
      <c r="BO364" t="e">
        <f ca="1">VLOOKUP($B364,基础扩展表!$E:$AG,MATCH(BO$2,基础扩展表!$E$1:$AG$1,0),FALSE)</f>
        <v>#N/A</v>
      </c>
      <c r="BP364" t="e">
        <f ca="1">VLOOKUP($B364,基础扩展表!$E:$AG,MATCH(BP$2,基础扩展表!$E$1:$AG$1,0),FALSE)</f>
        <v>#N/A</v>
      </c>
      <c r="BR364" t="e">
        <f ca="1">VLOOKUP(C364,模型表!D:H,5,FALSE)</f>
        <v>#N/A</v>
      </c>
    </row>
    <row r="365" spans="2:70" x14ac:dyDescent="0.2">
      <c r="B365" t="str">
        <f t="array" aca="1" ref="B365" ca="1">INDEX(基础表!$Y:$Y,SMALL(IF(基础表!$Z:$Z=0,ROW(基础表!$Z:$Z),999),ROW(H359)))&amp;""</f>
        <v/>
      </c>
      <c r="C365" t="e">
        <f ca="1">VLOOKUP(VLOOKUP($B365,基础表!$E:$G,3,FALSE),模型表!$C:$D,2,FALSE)</f>
        <v>#N/A</v>
      </c>
      <c r="E365" t="e">
        <f ca="1">VLOOKUP($B365,基础表!$E:$G,3,FALSE)</f>
        <v>#N/A</v>
      </c>
      <c r="G365" t="e">
        <f ca="1">VLOOKUP($E365,模型表!$C:$G,5,FALSE)</f>
        <v>#N/A</v>
      </c>
      <c r="H365" t="e">
        <f ca="1">VLOOKUP($E365,模型表!$C:$F,4,FALSE)</f>
        <v>#N/A</v>
      </c>
      <c r="I365" t="e">
        <f ca="1">VLOOKUP($E365,模型表!$C:$J,8,FALSE)</f>
        <v>#N/A</v>
      </c>
      <c r="K365" t="str">
        <f t="shared" ca="1" si="62"/>
        <v/>
      </c>
      <c r="L365" t="str">
        <f t="shared" ca="1" si="63"/>
        <v/>
      </c>
      <c r="M365" t="str">
        <f t="shared" ca="1" si="64"/>
        <v/>
      </c>
      <c r="N365" t="str">
        <f t="shared" ca="1" si="65"/>
        <v/>
      </c>
      <c r="O365" t="str">
        <f t="shared" ca="1" si="71"/>
        <v/>
      </c>
      <c r="P365" t="str">
        <f t="shared" ca="1" si="66"/>
        <v/>
      </c>
      <c r="Q365" t="e">
        <f ca="1">VLOOKUP($E365,模型表!$C:$K,9,FALSE)</f>
        <v>#N/A</v>
      </c>
      <c r="S365" t="e">
        <f ca="1">IF(VLOOKUP($E365,模型表!$C:$L,6,FALSE)=0,"",VLOOKUP($E365,模型表!$C:$L,10,FALSE))</f>
        <v>#N/A</v>
      </c>
      <c r="U365" t="e">
        <f ca="1">VLOOKUP($E365,模型表!$C:$Q,11,FALSE)</f>
        <v>#N/A</v>
      </c>
      <c r="Y365" t="e">
        <f ca="1">IF(VLOOKUP($E365,模型表!$C:$N,12,FALSE)="Death",VLOOKUP($E365,模型表!$C:$Q,13,FALSE),"")</f>
        <v>#N/A</v>
      </c>
      <c r="Z365" t="str">
        <f ca="1">IF($B365="","",IF(VLOOKUP($E365,模型表!$C:$O,12,FALSE)="PBuff","["&amp;VLOOKUP($E365,模型表!$C:Q,13,FALSE)&amp;"]","[]"))</f>
        <v/>
      </c>
      <c r="AA365" t="e">
        <f ca="1">VLOOKUP($B365,基础扩展表!$E:$I,5,FALSE)</f>
        <v>#N/A</v>
      </c>
      <c r="AB365" t="e">
        <f ca="1">VLOOKUP($B365,基础扩展表!$E:$I,4,FALSE)</f>
        <v>#N/A</v>
      </c>
      <c r="AC365" t="e">
        <f ca="1">VLOOKUP($B365,基础表!$E:$T,16,FALSE)</f>
        <v>#N/A</v>
      </c>
      <c r="AD365" t="str">
        <f t="shared" ca="1" si="60"/>
        <v/>
      </c>
      <c r="AE365" t="str">
        <f t="shared" ca="1" si="67"/>
        <v/>
      </c>
      <c r="AF365" t="str">
        <f t="shared" ca="1" si="68"/>
        <v/>
      </c>
      <c r="AH365" t="e">
        <f ca="1">VLOOKUP($B365,基础表!$E:$R,14,FALSE)</f>
        <v>#N/A</v>
      </c>
      <c r="AI365" t="e">
        <f ca="1">VLOOKUP($B365,基础表!$E:$S,13,FALSE)</f>
        <v>#N/A</v>
      </c>
      <c r="AK365" t="e">
        <f ca="1">VLOOKUP($B365,基础表!$E:$H,4,FALSE)</f>
        <v>#N/A</v>
      </c>
      <c r="AN365" s="23" t="e">
        <f t="shared" ca="1" si="61"/>
        <v>#N/A</v>
      </c>
      <c r="AO365" s="23" t="str">
        <f t="shared" ca="1" si="69"/>
        <v/>
      </c>
      <c r="AP365" s="23" t="str">
        <f t="shared" ca="1" si="70"/>
        <v/>
      </c>
      <c r="AR365" t="e">
        <f ca="1">VLOOKUP($B365,基础表!$E:$J,4,FALSE)</f>
        <v>#N/A</v>
      </c>
      <c r="AS365" t="e">
        <f ca="1">VLOOKUP($B365,基础表!$E:$J,5,FALSE)</f>
        <v>#N/A</v>
      </c>
      <c r="AT365" t="e">
        <f ca="1">VLOOKUP($B365,基础表!$E:$J,6,FALSE)</f>
        <v>#N/A</v>
      </c>
      <c r="AU365" t="e">
        <f ca="1">VLOOKUP($B365,基础扩展表!$E:$AG,MATCH(AU$2,基础扩展表!$E$1:$AG$1,0),FALSE)</f>
        <v>#N/A</v>
      </c>
      <c r="AV365" t="e">
        <f ca="1">VLOOKUP($B365,基础扩展表!$E:$AG,MATCH(AV$2,基础扩展表!$E$1:$AG$1,0),FALSE)</f>
        <v>#N/A</v>
      </c>
      <c r="AW365" t="e">
        <f ca="1">VLOOKUP($B365,基础扩展表!$E:$AG,MATCH(AW$2,基础扩展表!$E$1:$AG$1,0),FALSE)</f>
        <v>#N/A</v>
      </c>
      <c r="AX365" t="e">
        <f ca="1">VLOOKUP($B365,基础扩展表!$E:$AG,MATCH(AX$2,基础扩展表!$E$1:$AG$1,0),FALSE)</f>
        <v>#N/A</v>
      </c>
      <c r="AY365" t="e">
        <f ca="1">VLOOKUP($B365,基础扩展表!$E:$AG,MATCH(AY$2,基础扩展表!$E$1:$AG$1,0),FALSE)</f>
        <v>#N/A</v>
      </c>
      <c r="AZ365" t="e">
        <f ca="1">VLOOKUP($B365,基础扩展表!$E:$AG,MATCH(AZ$2,基础扩展表!$E$1:$AG$1,0),FALSE)</f>
        <v>#N/A</v>
      </c>
      <c r="BA365" t="e">
        <f ca="1">VLOOKUP($B365,基础扩展表!$E:$AG,MATCH(BA$2,基础扩展表!$E$1:$AG$1,0),FALSE)</f>
        <v>#N/A</v>
      </c>
      <c r="BB365" t="e">
        <f ca="1">VLOOKUP($B365,基础扩展表!$E:$AG,MATCH(BB$2,基础扩展表!$E$1:$AG$1,0),FALSE)</f>
        <v>#N/A</v>
      </c>
      <c r="BC365" t="e">
        <f ca="1">VLOOKUP($B365,基础扩展表!$E:$AG,MATCH(BC$2,基础扩展表!$E$1:$AG$1,0),FALSE)</f>
        <v>#N/A</v>
      </c>
      <c r="BD365" t="e">
        <f ca="1">VLOOKUP($B365,基础扩展表!$E:$AG,MATCH(BD$2,基础扩展表!$E$1:$AG$1,0),FALSE)</f>
        <v>#N/A</v>
      </c>
      <c r="BE365" t="e">
        <f ca="1">VLOOKUP($B365,基础扩展表!$E:$AG,MATCH(BE$2,基础扩展表!$E$1:$AG$1,0),FALSE)</f>
        <v>#N/A</v>
      </c>
      <c r="BF365" t="e">
        <f ca="1">VLOOKUP($B365,基础扩展表!$E:$AG,MATCH(BF$2,基础扩展表!$E$1:$AG$1,0),FALSE)</f>
        <v>#N/A</v>
      </c>
      <c r="BG365" t="e">
        <f ca="1">VLOOKUP($B365,基础扩展表!$E:$AG,MATCH(BG$2,基础扩展表!$E$1:$AG$1,0),FALSE)</f>
        <v>#N/A</v>
      </c>
      <c r="BH365" t="e">
        <f ca="1">VLOOKUP($B365,基础扩展表!$E:$AG,MATCH(BH$2,基础扩展表!$E$1:$AG$1,0),FALSE)</f>
        <v>#N/A</v>
      </c>
      <c r="BI365" t="e">
        <f ca="1">VLOOKUP($B365,基础扩展表!$E:$AG,MATCH(BI$2,基础扩展表!$E$1:$AG$1,0),FALSE)</f>
        <v>#N/A</v>
      </c>
      <c r="BJ365" t="e">
        <f ca="1">VLOOKUP($B365,基础扩展表!$E:$AG,MATCH(BJ$2,基础扩展表!$E$1:$AG$1,0),FALSE)</f>
        <v>#N/A</v>
      </c>
      <c r="BK365" t="e">
        <f ca="1">VLOOKUP($B365,基础扩展表!$E:$AG,MATCH(BK$2,基础扩展表!$E$1:$AG$1,0),FALSE)</f>
        <v>#N/A</v>
      </c>
      <c r="BL365" t="e">
        <f ca="1">VLOOKUP($B365,基础扩展表!$E:$AG,MATCH(BL$2,基础扩展表!$E$1:$AG$1,0),FALSE)</f>
        <v>#N/A</v>
      </c>
      <c r="BM365" t="e">
        <f ca="1">VLOOKUP($B365,基础扩展表!$E:$AG,MATCH(BM$2,基础扩展表!$E$1:$AG$1,0),FALSE)</f>
        <v>#N/A</v>
      </c>
      <c r="BN365" t="e">
        <f ca="1">VLOOKUP($B365,基础扩展表!$E:$AG,MATCH(BN$2,基础扩展表!$E$1:$AG$1,0),FALSE)</f>
        <v>#N/A</v>
      </c>
      <c r="BO365" t="e">
        <f ca="1">VLOOKUP($B365,基础扩展表!$E:$AG,MATCH(BO$2,基础扩展表!$E$1:$AG$1,0),FALSE)</f>
        <v>#N/A</v>
      </c>
      <c r="BP365" t="e">
        <f ca="1">VLOOKUP($B365,基础扩展表!$E:$AG,MATCH(BP$2,基础扩展表!$E$1:$AG$1,0),FALSE)</f>
        <v>#N/A</v>
      </c>
      <c r="BR365" t="e">
        <f ca="1">VLOOKUP(C365,模型表!D:H,5,FALSE)</f>
        <v>#N/A</v>
      </c>
    </row>
    <row r="366" spans="2:70" x14ac:dyDescent="0.2">
      <c r="B366" t="str">
        <f t="array" aca="1" ref="B366" ca="1">INDEX(基础表!$Y:$Y,SMALL(IF(基础表!$Z:$Z=0,ROW(基础表!$Z:$Z),999),ROW(H360)))&amp;""</f>
        <v/>
      </c>
      <c r="C366" t="e">
        <f ca="1">VLOOKUP(VLOOKUP($B366,基础表!$E:$G,3,FALSE),模型表!$C:$D,2,FALSE)</f>
        <v>#N/A</v>
      </c>
      <c r="E366" t="e">
        <f ca="1">VLOOKUP($B366,基础表!$E:$G,3,FALSE)</f>
        <v>#N/A</v>
      </c>
      <c r="G366" t="e">
        <f ca="1">VLOOKUP($E366,模型表!$C:$G,5,FALSE)</f>
        <v>#N/A</v>
      </c>
      <c r="H366" t="e">
        <f ca="1">VLOOKUP($E366,模型表!$C:$F,4,FALSE)</f>
        <v>#N/A</v>
      </c>
      <c r="I366" t="e">
        <f ca="1">VLOOKUP($E366,模型表!$C:$J,8,FALSE)</f>
        <v>#N/A</v>
      </c>
      <c r="K366" t="str">
        <f t="shared" ca="1" si="62"/>
        <v/>
      </c>
      <c r="L366" t="str">
        <f t="shared" ca="1" si="63"/>
        <v/>
      </c>
      <c r="M366" t="str">
        <f t="shared" ca="1" si="64"/>
        <v/>
      </c>
      <c r="N366" t="str">
        <f t="shared" ca="1" si="65"/>
        <v/>
      </c>
      <c r="O366" t="str">
        <f t="shared" ca="1" si="71"/>
        <v/>
      </c>
      <c r="P366" t="str">
        <f t="shared" ca="1" si="66"/>
        <v/>
      </c>
      <c r="Q366" t="e">
        <f ca="1">VLOOKUP($E366,模型表!$C:$K,9,FALSE)</f>
        <v>#N/A</v>
      </c>
      <c r="S366" t="e">
        <f ca="1">IF(VLOOKUP($E366,模型表!$C:$L,6,FALSE)=0,"",VLOOKUP($E366,模型表!$C:$L,10,FALSE))</f>
        <v>#N/A</v>
      </c>
      <c r="U366" t="e">
        <f ca="1">VLOOKUP($E366,模型表!$C:$Q,11,FALSE)</f>
        <v>#N/A</v>
      </c>
      <c r="Y366" t="e">
        <f ca="1">IF(VLOOKUP($E366,模型表!$C:$N,12,FALSE)="Death",VLOOKUP($E366,模型表!$C:$Q,13,FALSE),"")</f>
        <v>#N/A</v>
      </c>
      <c r="Z366" t="str">
        <f ca="1">IF($B366="","",IF(VLOOKUP($E366,模型表!$C:$O,12,FALSE)="PBuff","["&amp;VLOOKUP($E366,模型表!$C:Q,13,FALSE)&amp;"]","[]"))</f>
        <v/>
      </c>
      <c r="AA366" t="e">
        <f ca="1">VLOOKUP($B366,基础扩展表!$E:$I,5,FALSE)</f>
        <v>#N/A</v>
      </c>
      <c r="AB366" t="e">
        <f ca="1">VLOOKUP($B366,基础扩展表!$E:$I,4,FALSE)</f>
        <v>#N/A</v>
      </c>
      <c r="AC366" t="e">
        <f ca="1">VLOOKUP($B366,基础表!$E:$T,16,FALSE)</f>
        <v>#N/A</v>
      </c>
      <c r="AD366" t="str">
        <f t="shared" ca="1" si="60"/>
        <v/>
      </c>
      <c r="AE366" t="str">
        <f t="shared" ca="1" si="67"/>
        <v/>
      </c>
      <c r="AF366" t="str">
        <f t="shared" ca="1" si="68"/>
        <v/>
      </c>
      <c r="AH366" t="e">
        <f ca="1">VLOOKUP($B366,基础表!$E:$R,14,FALSE)</f>
        <v>#N/A</v>
      </c>
      <c r="AI366" t="e">
        <f ca="1">VLOOKUP($B366,基础表!$E:$S,13,FALSE)</f>
        <v>#N/A</v>
      </c>
      <c r="AK366" t="e">
        <f ca="1">VLOOKUP($B366,基础表!$E:$H,4,FALSE)</f>
        <v>#N/A</v>
      </c>
      <c r="AN366" s="23" t="e">
        <f t="shared" ca="1" si="61"/>
        <v>#N/A</v>
      </c>
      <c r="AO366" s="23" t="str">
        <f t="shared" ca="1" si="69"/>
        <v/>
      </c>
      <c r="AP366" s="23" t="str">
        <f t="shared" ca="1" si="70"/>
        <v/>
      </c>
      <c r="AR366" t="e">
        <f ca="1">VLOOKUP($B366,基础表!$E:$J,4,FALSE)</f>
        <v>#N/A</v>
      </c>
      <c r="AS366" t="e">
        <f ca="1">VLOOKUP($B366,基础表!$E:$J,5,FALSE)</f>
        <v>#N/A</v>
      </c>
      <c r="AT366" t="e">
        <f ca="1">VLOOKUP($B366,基础表!$E:$J,6,FALSE)</f>
        <v>#N/A</v>
      </c>
      <c r="AU366" t="e">
        <f ca="1">VLOOKUP($B366,基础扩展表!$E:$AG,MATCH(AU$2,基础扩展表!$E$1:$AG$1,0),FALSE)</f>
        <v>#N/A</v>
      </c>
      <c r="AV366" t="e">
        <f ca="1">VLOOKUP($B366,基础扩展表!$E:$AG,MATCH(AV$2,基础扩展表!$E$1:$AG$1,0),FALSE)</f>
        <v>#N/A</v>
      </c>
      <c r="AW366" t="e">
        <f ca="1">VLOOKUP($B366,基础扩展表!$E:$AG,MATCH(AW$2,基础扩展表!$E$1:$AG$1,0),FALSE)</f>
        <v>#N/A</v>
      </c>
      <c r="AX366" t="e">
        <f ca="1">VLOOKUP($B366,基础扩展表!$E:$AG,MATCH(AX$2,基础扩展表!$E$1:$AG$1,0),FALSE)</f>
        <v>#N/A</v>
      </c>
      <c r="AY366" t="e">
        <f ca="1">VLOOKUP($B366,基础扩展表!$E:$AG,MATCH(AY$2,基础扩展表!$E$1:$AG$1,0),FALSE)</f>
        <v>#N/A</v>
      </c>
      <c r="AZ366" t="e">
        <f ca="1">VLOOKUP($B366,基础扩展表!$E:$AG,MATCH(AZ$2,基础扩展表!$E$1:$AG$1,0),FALSE)</f>
        <v>#N/A</v>
      </c>
      <c r="BA366" t="e">
        <f ca="1">VLOOKUP($B366,基础扩展表!$E:$AG,MATCH(BA$2,基础扩展表!$E$1:$AG$1,0),FALSE)</f>
        <v>#N/A</v>
      </c>
      <c r="BB366" t="e">
        <f ca="1">VLOOKUP($B366,基础扩展表!$E:$AG,MATCH(BB$2,基础扩展表!$E$1:$AG$1,0),FALSE)</f>
        <v>#N/A</v>
      </c>
      <c r="BC366" t="e">
        <f ca="1">VLOOKUP($B366,基础扩展表!$E:$AG,MATCH(BC$2,基础扩展表!$E$1:$AG$1,0),FALSE)</f>
        <v>#N/A</v>
      </c>
      <c r="BD366" t="e">
        <f ca="1">VLOOKUP($B366,基础扩展表!$E:$AG,MATCH(BD$2,基础扩展表!$E$1:$AG$1,0),FALSE)</f>
        <v>#N/A</v>
      </c>
      <c r="BE366" t="e">
        <f ca="1">VLOOKUP($B366,基础扩展表!$E:$AG,MATCH(BE$2,基础扩展表!$E$1:$AG$1,0),FALSE)</f>
        <v>#N/A</v>
      </c>
      <c r="BF366" t="e">
        <f ca="1">VLOOKUP($B366,基础扩展表!$E:$AG,MATCH(BF$2,基础扩展表!$E$1:$AG$1,0),FALSE)</f>
        <v>#N/A</v>
      </c>
      <c r="BG366" t="e">
        <f ca="1">VLOOKUP($B366,基础扩展表!$E:$AG,MATCH(BG$2,基础扩展表!$E$1:$AG$1,0),FALSE)</f>
        <v>#N/A</v>
      </c>
      <c r="BH366" t="e">
        <f ca="1">VLOOKUP($B366,基础扩展表!$E:$AG,MATCH(BH$2,基础扩展表!$E$1:$AG$1,0),FALSE)</f>
        <v>#N/A</v>
      </c>
      <c r="BI366" t="e">
        <f ca="1">VLOOKUP($B366,基础扩展表!$E:$AG,MATCH(BI$2,基础扩展表!$E$1:$AG$1,0),FALSE)</f>
        <v>#N/A</v>
      </c>
      <c r="BJ366" t="e">
        <f ca="1">VLOOKUP($B366,基础扩展表!$E:$AG,MATCH(BJ$2,基础扩展表!$E$1:$AG$1,0),FALSE)</f>
        <v>#N/A</v>
      </c>
      <c r="BK366" t="e">
        <f ca="1">VLOOKUP($B366,基础扩展表!$E:$AG,MATCH(BK$2,基础扩展表!$E$1:$AG$1,0),FALSE)</f>
        <v>#N/A</v>
      </c>
      <c r="BL366" t="e">
        <f ca="1">VLOOKUP($B366,基础扩展表!$E:$AG,MATCH(BL$2,基础扩展表!$E$1:$AG$1,0),FALSE)</f>
        <v>#N/A</v>
      </c>
      <c r="BM366" t="e">
        <f ca="1">VLOOKUP($B366,基础扩展表!$E:$AG,MATCH(BM$2,基础扩展表!$E$1:$AG$1,0),FALSE)</f>
        <v>#N/A</v>
      </c>
      <c r="BN366" t="e">
        <f ca="1">VLOOKUP($B366,基础扩展表!$E:$AG,MATCH(BN$2,基础扩展表!$E$1:$AG$1,0),FALSE)</f>
        <v>#N/A</v>
      </c>
      <c r="BO366" t="e">
        <f ca="1">VLOOKUP($B366,基础扩展表!$E:$AG,MATCH(BO$2,基础扩展表!$E$1:$AG$1,0),FALSE)</f>
        <v>#N/A</v>
      </c>
      <c r="BP366" t="e">
        <f ca="1">VLOOKUP($B366,基础扩展表!$E:$AG,MATCH(BP$2,基础扩展表!$E$1:$AG$1,0),FALSE)</f>
        <v>#N/A</v>
      </c>
      <c r="BR366" t="e">
        <f ca="1">VLOOKUP(C366,模型表!D:H,5,FALSE)</f>
        <v>#N/A</v>
      </c>
    </row>
    <row r="367" spans="2:70" x14ac:dyDescent="0.2">
      <c r="B367" t="str">
        <f t="array" aca="1" ref="B367" ca="1">INDEX(基础表!$Y:$Y,SMALL(IF(基础表!$Z:$Z=0,ROW(基础表!$Z:$Z),999),ROW(H361)))&amp;""</f>
        <v/>
      </c>
      <c r="C367" t="e">
        <f ca="1">VLOOKUP(VLOOKUP($B367,基础表!$E:$G,3,FALSE),模型表!$C:$D,2,FALSE)</f>
        <v>#N/A</v>
      </c>
      <c r="E367" t="e">
        <f ca="1">VLOOKUP($B367,基础表!$E:$G,3,FALSE)</f>
        <v>#N/A</v>
      </c>
      <c r="G367" t="e">
        <f ca="1">VLOOKUP($E367,模型表!$C:$G,5,FALSE)</f>
        <v>#N/A</v>
      </c>
      <c r="H367" t="e">
        <f ca="1">VLOOKUP($E367,模型表!$C:$F,4,FALSE)</f>
        <v>#N/A</v>
      </c>
      <c r="I367" t="e">
        <f ca="1">VLOOKUP($E367,模型表!$C:$J,8,FALSE)</f>
        <v>#N/A</v>
      </c>
      <c r="K367" t="str">
        <f t="shared" ca="1" si="62"/>
        <v/>
      </c>
      <c r="L367" t="str">
        <f t="shared" ca="1" si="63"/>
        <v/>
      </c>
      <c r="M367" t="str">
        <f t="shared" ca="1" si="64"/>
        <v/>
      </c>
      <c r="N367" t="str">
        <f t="shared" ca="1" si="65"/>
        <v/>
      </c>
      <c r="O367" t="str">
        <f t="shared" ca="1" si="71"/>
        <v/>
      </c>
      <c r="P367" t="str">
        <f t="shared" ca="1" si="66"/>
        <v/>
      </c>
      <c r="Q367" t="e">
        <f ca="1">VLOOKUP($E367,模型表!$C:$K,9,FALSE)</f>
        <v>#N/A</v>
      </c>
      <c r="S367" t="e">
        <f ca="1">IF(VLOOKUP($E367,模型表!$C:$L,6,FALSE)=0,"",VLOOKUP($E367,模型表!$C:$L,10,FALSE))</f>
        <v>#N/A</v>
      </c>
      <c r="U367" t="e">
        <f ca="1">VLOOKUP($E367,模型表!$C:$Q,11,FALSE)</f>
        <v>#N/A</v>
      </c>
      <c r="Y367" t="e">
        <f ca="1">IF(VLOOKUP($E367,模型表!$C:$N,12,FALSE)="Death",VLOOKUP($E367,模型表!$C:$Q,13,FALSE),"")</f>
        <v>#N/A</v>
      </c>
      <c r="Z367" t="str">
        <f ca="1">IF($B367="","",IF(VLOOKUP($E367,模型表!$C:$O,12,FALSE)="PBuff","["&amp;VLOOKUP($E367,模型表!$C:Q,13,FALSE)&amp;"]","[]"))</f>
        <v/>
      </c>
      <c r="AA367" t="e">
        <f ca="1">VLOOKUP($B367,基础扩展表!$E:$I,5,FALSE)</f>
        <v>#N/A</v>
      </c>
      <c r="AB367" t="e">
        <f ca="1">VLOOKUP($B367,基础扩展表!$E:$I,4,FALSE)</f>
        <v>#N/A</v>
      </c>
      <c r="AC367" t="e">
        <f ca="1">VLOOKUP($B367,基础表!$E:$T,16,FALSE)</f>
        <v>#N/A</v>
      </c>
      <c r="AD367" t="str">
        <f t="shared" ca="1" si="60"/>
        <v/>
      </c>
      <c r="AE367" t="str">
        <f t="shared" ca="1" si="67"/>
        <v/>
      </c>
      <c r="AF367" t="str">
        <f t="shared" ca="1" si="68"/>
        <v/>
      </c>
      <c r="AH367" t="e">
        <f ca="1">VLOOKUP($B367,基础表!$E:$R,14,FALSE)</f>
        <v>#N/A</v>
      </c>
      <c r="AI367" t="e">
        <f ca="1">VLOOKUP($B367,基础表!$E:$S,13,FALSE)</f>
        <v>#N/A</v>
      </c>
      <c r="AK367" t="e">
        <f ca="1">VLOOKUP($B367,基础表!$E:$H,4,FALSE)</f>
        <v>#N/A</v>
      </c>
      <c r="AN367" s="23" t="e">
        <f t="shared" ca="1" si="61"/>
        <v>#N/A</v>
      </c>
      <c r="AO367" s="23" t="str">
        <f t="shared" ca="1" si="69"/>
        <v/>
      </c>
      <c r="AP367" s="23" t="str">
        <f t="shared" ca="1" si="70"/>
        <v/>
      </c>
      <c r="AR367" t="e">
        <f ca="1">VLOOKUP($B367,基础表!$E:$J,4,FALSE)</f>
        <v>#N/A</v>
      </c>
      <c r="AS367" t="e">
        <f ca="1">VLOOKUP($B367,基础表!$E:$J,5,FALSE)</f>
        <v>#N/A</v>
      </c>
      <c r="AT367" t="e">
        <f ca="1">VLOOKUP($B367,基础表!$E:$J,6,FALSE)</f>
        <v>#N/A</v>
      </c>
      <c r="AU367" t="e">
        <f ca="1">VLOOKUP($B367,基础扩展表!$E:$AG,MATCH(AU$2,基础扩展表!$E$1:$AG$1,0),FALSE)</f>
        <v>#N/A</v>
      </c>
      <c r="AV367" t="e">
        <f ca="1">VLOOKUP($B367,基础扩展表!$E:$AG,MATCH(AV$2,基础扩展表!$E$1:$AG$1,0),FALSE)</f>
        <v>#N/A</v>
      </c>
      <c r="AW367" t="e">
        <f ca="1">VLOOKUP($B367,基础扩展表!$E:$AG,MATCH(AW$2,基础扩展表!$E$1:$AG$1,0),FALSE)</f>
        <v>#N/A</v>
      </c>
      <c r="AX367" t="e">
        <f ca="1">VLOOKUP($B367,基础扩展表!$E:$AG,MATCH(AX$2,基础扩展表!$E$1:$AG$1,0),FALSE)</f>
        <v>#N/A</v>
      </c>
      <c r="AY367" t="e">
        <f ca="1">VLOOKUP($B367,基础扩展表!$E:$AG,MATCH(AY$2,基础扩展表!$E$1:$AG$1,0),FALSE)</f>
        <v>#N/A</v>
      </c>
      <c r="AZ367" t="e">
        <f ca="1">VLOOKUP($B367,基础扩展表!$E:$AG,MATCH(AZ$2,基础扩展表!$E$1:$AG$1,0),FALSE)</f>
        <v>#N/A</v>
      </c>
      <c r="BA367" t="e">
        <f ca="1">VLOOKUP($B367,基础扩展表!$E:$AG,MATCH(BA$2,基础扩展表!$E$1:$AG$1,0),FALSE)</f>
        <v>#N/A</v>
      </c>
      <c r="BB367" t="e">
        <f ca="1">VLOOKUP($B367,基础扩展表!$E:$AG,MATCH(BB$2,基础扩展表!$E$1:$AG$1,0),FALSE)</f>
        <v>#N/A</v>
      </c>
      <c r="BC367" t="e">
        <f ca="1">VLOOKUP($B367,基础扩展表!$E:$AG,MATCH(BC$2,基础扩展表!$E$1:$AG$1,0),FALSE)</f>
        <v>#N/A</v>
      </c>
      <c r="BD367" t="e">
        <f ca="1">VLOOKUP($B367,基础扩展表!$E:$AG,MATCH(BD$2,基础扩展表!$E$1:$AG$1,0),FALSE)</f>
        <v>#N/A</v>
      </c>
      <c r="BE367" t="e">
        <f ca="1">VLOOKUP($B367,基础扩展表!$E:$AG,MATCH(BE$2,基础扩展表!$E$1:$AG$1,0),FALSE)</f>
        <v>#N/A</v>
      </c>
      <c r="BF367" t="e">
        <f ca="1">VLOOKUP($B367,基础扩展表!$E:$AG,MATCH(BF$2,基础扩展表!$E$1:$AG$1,0),FALSE)</f>
        <v>#N/A</v>
      </c>
      <c r="BG367" t="e">
        <f ca="1">VLOOKUP($B367,基础扩展表!$E:$AG,MATCH(BG$2,基础扩展表!$E$1:$AG$1,0),FALSE)</f>
        <v>#N/A</v>
      </c>
      <c r="BH367" t="e">
        <f ca="1">VLOOKUP($B367,基础扩展表!$E:$AG,MATCH(BH$2,基础扩展表!$E$1:$AG$1,0),FALSE)</f>
        <v>#N/A</v>
      </c>
      <c r="BI367" t="e">
        <f ca="1">VLOOKUP($B367,基础扩展表!$E:$AG,MATCH(BI$2,基础扩展表!$E$1:$AG$1,0),FALSE)</f>
        <v>#N/A</v>
      </c>
      <c r="BJ367" t="e">
        <f ca="1">VLOOKUP($B367,基础扩展表!$E:$AG,MATCH(BJ$2,基础扩展表!$E$1:$AG$1,0),FALSE)</f>
        <v>#N/A</v>
      </c>
      <c r="BK367" t="e">
        <f ca="1">VLOOKUP($B367,基础扩展表!$E:$AG,MATCH(BK$2,基础扩展表!$E$1:$AG$1,0),FALSE)</f>
        <v>#N/A</v>
      </c>
      <c r="BL367" t="e">
        <f ca="1">VLOOKUP($B367,基础扩展表!$E:$AG,MATCH(BL$2,基础扩展表!$E$1:$AG$1,0),FALSE)</f>
        <v>#N/A</v>
      </c>
      <c r="BM367" t="e">
        <f ca="1">VLOOKUP($B367,基础扩展表!$E:$AG,MATCH(BM$2,基础扩展表!$E$1:$AG$1,0),FALSE)</f>
        <v>#N/A</v>
      </c>
      <c r="BN367" t="e">
        <f ca="1">VLOOKUP($B367,基础扩展表!$E:$AG,MATCH(BN$2,基础扩展表!$E$1:$AG$1,0),FALSE)</f>
        <v>#N/A</v>
      </c>
      <c r="BO367" t="e">
        <f ca="1">VLOOKUP($B367,基础扩展表!$E:$AG,MATCH(BO$2,基础扩展表!$E$1:$AG$1,0),FALSE)</f>
        <v>#N/A</v>
      </c>
      <c r="BP367" t="e">
        <f ca="1">VLOOKUP($B367,基础扩展表!$E:$AG,MATCH(BP$2,基础扩展表!$E$1:$AG$1,0),FALSE)</f>
        <v>#N/A</v>
      </c>
      <c r="BR367" t="e">
        <f ca="1">VLOOKUP(C367,模型表!D:H,5,FALSE)</f>
        <v>#N/A</v>
      </c>
    </row>
    <row r="368" spans="2:70" x14ac:dyDescent="0.2">
      <c r="B368" t="str">
        <f t="array" aca="1" ref="B368" ca="1">INDEX(基础表!$Y:$Y,SMALL(IF(基础表!$Z:$Z=0,ROW(基础表!$Z:$Z),999),ROW(H362)))&amp;""</f>
        <v/>
      </c>
      <c r="C368" t="e">
        <f ca="1">VLOOKUP(VLOOKUP($B368,基础表!$E:$G,3,FALSE),模型表!$C:$D,2,FALSE)</f>
        <v>#N/A</v>
      </c>
      <c r="E368" t="e">
        <f ca="1">VLOOKUP($B368,基础表!$E:$G,3,FALSE)</f>
        <v>#N/A</v>
      </c>
      <c r="G368" t="e">
        <f ca="1">VLOOKUP($E368,模型表!$C:$G,5,FALSE)</f>
        <v>#N/A</v>
      </c>
      <c r="H368" t="e">
        <f ca="1">VLOOKUP($E368,模型表!$C:$F,4,FALSE)</f>
        <v>#N/A</v>
      </c>
      <c r="I368" t="e">
        <f ca="1">VLOOKUP($E368,模型表!$C:$J,8,FALSE)</f>
        <v>#N/A</v>
      </c>
      <c r="K368" t="str">
        <f t="shared" ca="1" si="62"/>
        <v/>
      </c>
      <c r="L368" t="str">
        <f t="shared" ca="1" si="63"/>
        <v/>
      </c>
      <c r="M368" t="str">
        <f t="shared" ca="1" si="64"/>
        <v/>
      </c>
      <c r="N368" t="str">
        <f t="shared" ca="1" si="65"/>
        <v/>
      </c>
      <c r="O368" t="str">
        <f t="shared" ca="1" si="71"/>
        <v/>
      </c>
      <c r="P368" t="str">
        <f t="shared" ca="1" si="66"/>
        <v/>
      </c>
      <c r="Q368" t="e">
        <f ca="1">VLOOKUP($E368,模型表!$C:$K,9,FALSE)</f>
        <v>#N/A</v>
      </c>
      <c r="S368" t="e">
        <f ca="1">IF(VLOOKUP($E368,模型表!$C:$L,6,FALSE)=0,"",VLOOKUP($E368,模型表!$C:$L,10,FALSE))</f>
        <v>#N/A</v>
      </c>
      <c r="U368" t="e">
        <f ca="1">VLOOKUP($E368,模型表!$C:$Q,11,FALSE)</f>
        <v>#N/A</v>
      </c>
      <c r="Y368" t="e">
        <f ca="1">IF(VLOOKUP($E368,模型表!$C:$N,12,FALSE)="Death",VLOOKUP($E368,模型表!$C:$Q,13,FALSE),"")</f>
        <v>#N/A</v>
      </c>
      <c r="Z368" t="str">
        <f ca="1">IF($B368="","",IF(VLOOKUP($E368,模型表!$C:$O,12,FALSE)="PBuff","["&amp;VLOOKUP($E368,模型表!$C:Q,13,FALSE)&amp;"]","[]"))</f>
        <v/>
      </c>
      <c r="AA368" t="e">
        <f ca="1">VLOOKUP($B368,基础扩展表!$E:$I,5,FALSE)</f>
        <v>#N/A</v>
      </c>
      <c r="AB368" t="e">
        <f ca="1">VLOOKUP($B368,基础扩展表!$E:$I,4,FALSE)</f>
        <v>#N/A</v>
      </c>
      <c r="AC368" t="e">
        <f ca="1">VLOOKUP($B368,基础表!$E:$T,16,FALSE)</f>
        <v>#N/A</v>
      </c>
      <c r="AD368" t="str">
        <f t="shared" ca="1" si="60"/>
        <v/>
      </c>
      <c r="AE368" t="str">
        <f t="shared" ca="1" si="67"/>
        <v/>
      </c>
      <c r="AF368" t="str">
        <f t="shared" ca="1" si="68"/>
        <v/>
      </c>
      <c r="AH368" t="e">
        <f ca="1">VLOOKUP($B368,基础表!$E:$R,14,FALSE)</f>
        <v>#N/A</v>
      </c>
      <c r="AI368" t="e">
        <f ca="1">VLOOKUP($B368,基础表!$E:$S,13,FALSE)</f>
        <v>#N/A</v>
      </c>
      <c r="AK368" t="e">
        <f ca="1">VLOOKUP($B368,基础表!$E:$H,4,FALSE)</f>
        <v>#N/A</v>
      </c>
      <c r="AN368" s="23" t="e">
        <f t="shared" ca="1" si="61"/>
        <v>#N/A</v>
      </c>
      <c r="AO368" s="23" t="str">
        <f t="shared" ca="1" si="69"/>
        <v/>
      </c>
      <c r="AP368" s="23" t="str">
        <f t="shared" ca="1" si="70"/>
        <v/>
      </c>
      <c r="AR368" t="e">
        <f ca="1">VLOOKUP($B368,基础表!$E:$J,4,FALSE)</f>
        <v>#N/A</v>
      </c>
      <c r="AS368" t="e">
        <f ca="1">VLOOKUP($B368,基础表!$E:$J,5,FALSE)</f>
        <v>#N/A</v>
      </c>
      <c r="AT368" t="e">
        <f ca="1">VLOOKUP($B368,基础表!$E:$J,6,FALSE)</f>
        <v>#N/A</v>
      </c>
      <c r="AU368" t="e">
        <f ca="1">VLOOKUP($B368,基础扩展表!$E:$AG,MATCH(AU$2,基础扩展表!$E$1:$AG$1,0),FALSE)</f>
        <v>#N/A</v>
      </c>
      <c r="AV368" t="e">
        <f ca="1">VLOOKUP($B368,基础扩展表!$E:$AG,MATCH(AV$2,基础扩展表!$E$1:$AG$1,0),FALSE)</f>
        <v>#N/A</v>
      </c>
      <c r="AW368" t="e">
        <f ca="1">VLOOKUP($B368,基础扩展表!$E:$AG,MATCH(AW$2,基础扩展表!$E$1:$AG$1,0),FALSE)</f>
        <v>#N/A</v>
      </c>
      <c r="AX368" t="e">
        <f ca="1">VLOOKUP($B368,基础扩展表!$E:$AG,MATCH(AX$2,基础扩展表!$E$1:$AG$1,0),FALSE)</f>
        <v>#N/A</v>
      </c>
      <c r="AY368" t="e">
        <f ca="1">VLOOKUP($B368,基础扩展表!$E:$AG,MATCH(AY$2,基础扩展表!$E$1:$AG$1,0),FALSE)</f>
        <v>#N/A</v>
      </c>
      <c r="AZ368" t="e">
        <f ca="1">VLOOKUP($B368,基础扩展表!$E:$AG,MATCH(AZ$2,基础扩展表!$E$1:$AG$1,0),FALSE)</f>
        <v>#N/A</v>
      </c>
      <c r="BA368" t="e">
        <f ca="1">VLOOKUP($B368,基础扩展表!$E:$AG,MATCH(BA$2,基础扩展表!$E$1:$AG$1,0),FALSE)</f>
        <v>#N/A</v>
      </c>
      <c r="BB368" t="e">
        <f ca="1">VLOOKUP($B368,基础扩展表!$E:$AG,MATCH(BB$2,基础扩展表!$E$1:$AG$1,0),FALSE)</f>
        <v>#N/A</v>
      </c>
      <c r="BC368" t="e">
        <f ca="1">VLOOKUP($B368,基础扩展表!$E:$AG,MATCH(BC$2,基础扩展表!$E$1:$AG$1,0),FALSE)</f>
        <v>#N/A</v>
      </c>
      <c r="BD368" t="e">
        <f ca="1">VLOOKUP($B368,基础扩展表!$E:$AG,MATCH(BD$2,基础扩展表!$E$1:$AG$1,0),FALSE)</f>
        <v>#N/A</v>
      </c>
      <c r="BE368" t="e">
        <f ca="1">VLOOKUP($B368,基础扩展表!$E:$AG,MATCH(BE$2,基础扩展表!$E$1:$AG$1,0),FALSE)</f>
        <v>#N/A</v>
      </c>
      <c r="BF368" t="e">
        <f ca="1">VLOOKUP($B368,基础扩展表!$E:$AG,MATCH(BF$2,基础扩展表!$E$1:$AG$1,0),FALSE)</f>
        <v>#N/A</v>
      </c>
      <c r="BG368" t="e">
        <f ca="1">VLOOKUP($B368,基础扩展表!$E:$AG,MATCH(BG$2,基础扩展表!$E$1:$AG$1,0),FALSE)</f>
        <v>#N/A</v>
      </c>
      <c r="BH368" t="e">
        <f ca="1">VLOOKUP($B368,基础扩展表!$E:$AG,MATCH(BH$2,基础扩展表!$E$1:$AG$1,0),FALSE)</f>
        <v>#N/A</v>
      </c>
      <c r="BI368" t="e">
        <f ca="1">VLOOKUP($B368,基础扩展表!$E:$AG,MATCH(BI$2,基础扩展表!$E$1:$AG$1,0),FALSE)</f>
        <v>#N/A</v>
      </c>
      <c r="BJ368" t="e">
        <f ca="1">VLOOKUP($B368,基础扩展表!$E:$AG,MATCH(BJ$2,基础扩展表!$E$1:$AG$1,0),FALSE)</f>
        <v>#N/A</v>
      </c>
      <c r="BK368" t="e">
        <f ca="1">VLOOKUP($B368,基础扩展表!$E:$AG,MATCH(BK$2,基础扩展表!$E$1:$AG$1,0),FALSE)</f>
        <v>#N/A</v>
      </c>
      <c r="BL368" t="e">
        <f ca="1">VLOOKUP($B368,基础扩展表!$E:$AG,MATCH(BL$2,基础扩展表!$E$1:$AG$1,0),FALSE)</f>
        <v>#N/A</v>
      </c>
      <c r="BM368" t="e">
        <f ca="1">VLOOKUP($B368,基础扩展表!$E:$AG,MATCH(BM$2,基础扩展表!$E$1:$AG$1,0),FALSE)</f>
        <v>#N/A</v>
      </c>
      <c r="BN368" t="e">
        <f ca="1">VLOOKUP($B368,基础扩展表!$E:$AG,MATCH(BN$2,基础扩展表!$E$1:$AG$1,0),FALSE)</f>
        <v>#N/A</v>
      </c>
      <c r="BO368" t="e">
        <f ca="1">VLOOKUP($B368,基础扩展表!$E:$AG,MATCH(BO$2,基础扩展表!$E$1:$AG$1,0),FALSE)</f>
        <v>#N/A</v>
      </c>
      <c r="BP368" t="e">
        <f ca="1">VLOOKUP($B368,基础扩展表!$E:$AG,MATCH(BP$2,基础扩展表!$E$1:$AG$1,0),FALSE)</f>
        <v>#N/A</v>
      </c>
      <c r="BR368" t="e">
        <f ca="1">VLOOKUP(C368,模型表!D:H,5,FALSE)</f>
        <v>#N/A</v>
      </c>
    </row>
    <row r="369" spans="2:70" x14ac:dyDescent="0.2">
      <c r="B369" t="str">
        <f t="array" aca="1" ref="B369" ca="1">INDEX(基础表!$Y:$Y,SMALL(IF(基础表!$Z:$Z=0,ROW(基础表!$Z:$Z),999),ROW(H363)))&amp;""</f>
        <v/>
      </c>
      <c r="C369" t="e">
        <f ca="1">VLOOKUP(VLOOKUP($B369,基础表!$E:$G,3,FALSE),模型表!$C:$D,2,FALSE)</f>
        <v>#N/A</v>
      </c>
      <c r="E369" t="e">
        <f ca="1">VLOOKUP($B369,基础表!$E:$G,3,FALSE)</f>
        <v>#N/A</v>
      </c>
      <c r="G369" t="e">
        <f ca="1">VLOOKUP($E369,模型表!$C:$G,5,FALSE)</f>
        <v>#N/A</v>
      </c>
      <c r="H369" t="e">
        <f ca="1">VLOOKUP($E369,模型表!$C:$F,4,FALSE)</f>
        <v>#N/A</v>
      </c>
      <c r="I369" t="e">
        <f ca="1">VLOOKUP($E369,模型表!$C:$J,8,FALSE)</f>
        <v>#N/A</v>
      </c>
      <c r="K369" t="str">
        <f t="shared" ca="1" si="62"/>
        <v/>
      </c>
      <c r="L369" t="str">
        <f t="shared" ca="1" si="63"/>
        <v/>
      </c>
      <c r="M369" t="str">
        <f t="shared" ca="1" si="64"/>
        <v/>
      </c>
      <c r="N369" t="str">
        <f t="shared" ca="1" si="65"/>
        <v/>
      </c>
      <c r="O369" t="str">
        <f t="shared" ca="1" si="71"/>
        <v/>
      </c>
      <c r="P369" t="str">
        <f t="shared" ca="1" si="66"/>
        <v/>
      </c>
      <c r="Q369" t="e">
        <f ca="1">VLOOKUP($E369,模型表!$C:$K,9,FALSE)</f>
        <v>#N/A</v>
      </c>
      <c r="S369" t="e">
        <f ca="1">IF(VLOOKUP($E369,模型表!$C:$L,6,FALSE)=0,"",VLOOKUP($E369,模型表!$C:$L,10,FALSE))</f>
        <v>#N/A</v>
      </c>
      <c r="U369" t="e">
        <f ca="1">VLOOKUP($E369,模型表!$C:$Q,11,FALSE)</f>
        <v>#N/A</v>
      </c>
      <c r="Y369" t="e">
        <f ca="1">IF(VLOOKUP($E369,模型表!$C:$N,12,FALSE)="Death",VLOOKUP($E369,模型表!$C:$Q,13,FALSE),"")</f>
        <v>#N/A</v>
      </c>
      <c r="Z369" t="str">
        <f ca="1">IF($B369="","",IF(VLOOKUP($E369,模型表!$C:$O,12,FALSE)="PBuff","["&amp;VLOOKUP($E369,模型表!$C:Q,13,FALSE)&amp;"]","[]"))</f>
        <v/>
      </c>
      <c r="AA369" t="e">
        <f ca="1">VLOOKUP($B369,基础扩展表!$E:$I,5,FALSE)</f>
        <v>#N/A</v>
      </c>
      <c r="AB369" t="e">
        <f ca="1">VLOOKUP($B369,基础扩展表!$E:$I,4,FALSE)</f>
        <v>#N/A</v>
      </c>
      <c r="AC369" t="e">
        <f ca="1">VLOOKUP($B369,基础表!$E:$T,16,FALSE)</f>
        <v>#N/A</v>
      </c>
      <c r="AD369" t="str">
        <f t="shared" ref="AD369:AD432" ca="1" si="72">IF(B369="","",20)</f>
        <v/>
      </c>
      <c r="AE369" t="str">
        <f t="shared" ca="1" si="67"/>
        <v/>
      </c>
      <c r="AF369" t="str">
        <f t="shared" ca="1" si="68"/>
        <v/>
      </c>
      <c r="AH369" t="e">
        <f ca="1">VLOOKUP($B369,基础表!$E:$R,14,FALSE)</f>
        <v>#N/A</v>
      </c>
      <c r="AI369" t="e">
        <f ca="1">VLOOKUP($B369,基础表!$E:$S,13,FALSE)</f>
        <v>#N/A</v>
      </c>
      <c r="AK369" t="e">
        <f ca="1">VLOOKUP($B369,基础表!$E:$H,4,FALSE)</f>
        <v>#N/A</v>
      </c>
      <c r="AN369" s="23" t="e">
        <f t="shared" ref="AN369:AN432" ca="1" si="73">IF(H369="","","[]")</f>
        <v>#N/A</v>
      </c>
      <c r="AO369" s="23" t="str">
        <f t="shared" ca="1" si="69"/>
        <v/>
      </c>
      <c r="AP369" s="23" t="str">
        <f t="shared" ca="1" si="70"/>
        <v/>
      </c>
      <c r="AR369" t="e">
        <f ca="1">VLOOKUP($B369,基础表!$E:$J,4,FALSE)</f>
        <v>#N/A</v>
      </c>
      <c r="AS369" t="e">
        <f ca="1">VLOOKUP($B369,基础表!$E:$J,5,FALSE)</f>
        <v>#N/A</v>
      </c>
      <c r="AT369" t="e">
        <f ca="1">VLOOKUP($B369,基础表!$E:$J,6,FALSE)</f>
        <v>#N/A</v>
      </c>
      <c r="AU369" t="e">
        <f ca="1">VLOOKUP($B369,基础扩展表!$E:$AG,MATCH(AU$2,基础扩展表!$E$1:$AG$1,0),FALSE)</f>
        <v>#N/A</v>
      </c>
      <c r="AV369" t="e">
        <f ca="1">VLOOKUP($B369,基础扩展表!$E:$AG,MATCH(AV$2,基础扩展表!$E$1:$AG$1,0),FALSE)</f>
        <v>#N/A</v>
      </c>
      <c r="AW369" t="e">
        <f ca="1">VLOOKUP($B369,基础扩展表!$E:$AG,MATCH(AW$2,基础扩展表!$E$1:$AG$1,0),FALSE)</f>
        <v>#N/A</v>
      </c>
      <c r="AX369" t="e">
        <f ca="1">VLOOKUP($B369,基础扩展表!$E:$AG,MATCH(AX$2,基础扩展表!$E$1:$AG$1,0),FALSE)</f>
        <v>#N/A</v>
      </c>
      <c r="AY369" t="e">
        <f ca="1">VLOOKUP($B369,基础扩展表!$E:$AG,MATCH(AY$2,基础扩展表!$E$1:$AG$1,0),FALSE)</f>
        <v>#N/A</v>
      </c>
      <c r="AZ369" t="e">
        <f ca="1">VLOOKUP($B369,基础扩展表!$E:$AG,MATCH(AZ$2,基础扩展表!$E$1:$AG$1,0),FALSE)</f>
        <v>#N/A</v>
      </c>
      <c r="BA369" t="e">
        <f ca="1">VLOOKUP($B369,基础扩展表!$E:$AG,MATCH(BA$2,基础扩展表!$E$1:$AG$1,0),FALSE)</f>
        <v>#N/A</v>
      </c>
      <c r="BB369" t="e">
        <f ca="1">VLOOKUP($B369,基础扩展表!$E:$AG,MATCH(BB$2,基础扩展表!$E$1:$AG$1,0),FALSE)</f>
        <v>#N/A</v>
      </c>
      <c r="BC369" t="e">
        <f ca="1">VLOOKUP($B369,基础扩展表!$E:$AG,MATCH(BC$2,基础扩展表!$E$1:$AG$1,0),FALSE)</f>
        <v>#N/A</v>
      </c>
      <c r="BD369" t="e">
        <f ca="1">VLOOKUP($B369,基础扩展表!$E:$AG,MATCH(BD$2,基础扩展表!$E$1:$AG$1,0),FALSE)</f>
        <v>#N/A</v>
      </c>
      <c r="BE369" t="e">
        <f ca="1">VLOOKUP($B369,基础扩展表!$E:$AG,MATCH(BE$2,基础扩展表!$E$1:$AG$1,0),FALSE)</f>
        <v>#N/A</v>
      </c>
      <c r="BF369" t="e">
        <f ca="1">VLOOKUP($B369,基础扩展表!$E:$AG,MATCH(BF$2,基础扩展表!$E$1:$AG$1,0),FALSE)</f>
        <v>#N/A</v>
      </c>
      <c r="BG369" t="e">
        <f ca="1">VLOOKUP($B369,基础扩展表!$E:$AG,MATCH(BG$2,基础扩展表!$E$1:$AG$1,0),FALSE)</f>
        <v>#N/A</v>
      </c>
      <c r="BH369" t="e">
        <f ca="1">VLOOKUP($B369,基础扩展表!$E:$AG,MATCH(BH$2,基础扩展表!$E$1:$AG$1,0),FALSE)</f>
        <v>#N/A</v>
      </c>
      <c r="BI369" t="e">
        <f ca="1">VLOOKUP($B369,基础扩展表!$E:$AG,MATCH(BI$2,基础扩展表!$E$1:$AG$1,0),FALSE)</f>
        <v>#N/A</v>
      </c>
      <c r="BJ369" t="e">
        <f ca="1">VLOOKUP($B369,基础扩展表!$E:$AG,MATCH(BJ$2,基础扩展表!$E$1:$AG$1,0),FALSE)</f>
        <v>#N/A</v>
      </c>
      <c r="BK369" t="e">
        <f ca="1">VLOOKUP($B369,基础扩展表!$E:$AG,MATCH(BK$2,基础扩展表!$E$1:$AG$1,0),FALSE)</f>
        <v>#N/A</v>
      </c>
      <c r="BL369" t="e">
        <f ca="1">VLOOKUP($B369,基础扩展表!$E:$AG,MATCH(BL$2,基础扩展表!$E$1:$AG$1,0),FALSE)</f>
        <v>#N/A</v>
      </c>
      <c r="BM369" t="e">
        <f ca="1">VLOOKUP($B369,基础扩展表!$E:$AG,MATCH(BM$2,基础扩展表!$E$1:$AG$1,0),FALSE)</f>
        <v>#N/A</v>
      </c>
      <c r="BN369" t="e">
        <f ca="1">VLOOKUP($B369,基础扩展表!$E:$AG,MATCH(BN$2,基础扩展表!$E$1:$AG$1,0),FALSE)</f>
        <v>#N/A</v>
      </c>
      <c r="BO369" t="e">
        <f ca="1">VLOOKUP($B369,基础扩展表!$E:$AG,MATCH(BO$2,基础扩展表!$E$1:$AG$1,0),FALSE)</f>
        <v>#N/A</v>
      </c>
      <c r="BP369" t="e">
        <f ca="1">VLOOKUP($B369,基础扩展表!$E:$AG,MATCH(BP$2,基础扩展表!$E$1:$AG$1,0),FALSE)</f>
        <v>#N/A</v>
      </c>
      <c r="BR369" t="e">
        <f ca="1">VLOOKUP(C369,模型表!D:H,5,FALSE)</f>
        <v>#N/A</v>
      </c>
    </row>
    <row r="370" spans="2:70" x14ac:dyDescent="0.2">
      <c r="B370" t="str">
        <f t="array" aca="1" ref="B370" ca="1">INDEX(基础表!$Y:$Y,SMALL(IF(基础表!$Z:$Z=0,ROW(基础表!$Z:$Z),999),ROW(H364)))&amp;""</f>
        <v/>
      </c>
      <c r="C370" t="e">
        <f ca="1">VLOOKUP(VLOOKUP($B370,基础表!$E:$G,3,FALSE),模型表!$C:$D,2,FALSE)</f>
        <v>#N/A</v>
      </c>
      <c r="E370" t="e">
        <f ca="1">VLOOKUP($B370,基础表!$E:$G,3,FALSE)</f>
        <v>#N/A</v>
      </c>
      <c r="G370" t="e">
        <f ca="1">VLOOKUP($E370,模型表!$C:$G,5,FALSE)</f>
        <v>#N/A</v>
      </c>
      <c r="H370" t="e">
        <f ca="1">VLOOKUP($E370,模型表!$C:$F,4,FALSE)</f>
        <v>#N/A</v>
      </c>
      <c r="I370" t="e">
        <f ca="1">VLOOKUP($E370,模型表!$C:$J,8,FALSE)</f>
        <v>#N/A</v>
      </c>
      <c r="K370" t="str">
        <f t="shared" ca="1" si="62"/>
        <v/>
      </c>
      <c r="L370" t="str">
        <f t="shared" ca="1" si="63"/>
        <v/>
      </c>
      <c r="M370" t="str">
        <f t="shared" ca="1" si="64"/>
        <v/>
      </c>
      <c r="N370" t="str">
        <f t="shared" ca="1" si="65"/>
        <v/>
      </c>
      <c r="O370" t="str">
        <f t="shared" ca="1" si="71"/>
        <v/>
      </c>
      <c r="P370" t="str">
        <f t="shared" ca="1" si="66"/>
        <v/>
      </c>
      <c r="Q370" t="e">
        <f ca="1">VLOOKUP($E370,模型表!$C:$K,9,FALSE)</f>
        <v>#N/A</v>
      </c>
      <c r="S370" t="e">
        <f ca="1">IF(VLOOKUP($E370,模型表!$C:$L,6,FALSE)=0,"",VLOOKUP($E370,模型表!$C:$L,10,FALSE))</f>
        <v>#N/A</v>
      </c>
      <c r="U370" t="e">
        <f ca="1">VLOOKUP($E370,模型表!$C:$Q,11,FALSE)</f>
        <v>#N/A</v>
      </c>
      <c r="Y370" t="e">
        <f ca="1">IF(VLOOKUP($E370,模型表!$C:$N,12,FALSE)="Death",VLOOKUP($E370,模型表!$C:$Q,13,FALSE),"")</f>
        <v>#N/A</v>
      </c>
      <c r="Z370" t="str">
        <f ca="1">IF($B370="","",IF(VLOOKUP($E370,模型表!$C:$O,12,FALSE)="PBuff","["&amp;VLOOKUP($E370,模型表!$C:Q,13,FALSE)&amp;"]","[]"))</f>
        <v/>
      </c>
      <c r="AA370" t="e">
        <f ca="1">VLOOKUP($B370,基础扩展表!$E:$I,5,FALSE)</f>
        <v>#N/A</v>
      </c>
      <c r="AB370" t="e">
        <f ca="1">VLOOKUP($B370,基础扩展表!$E:$I,4,FALSE)</f>
        <v>#N/A</v>
      </c>
      <c r="AC370" t="e">
        <f ca="1">VLOOKUP($B370,基础表!$E:$T,16,FALSE)</f>
        <v>#N/A</v>
      </c>
      <c r="AD370" t="str">
        <f t="shared" ca="1" si="72"/>
        <v/>
      </c>
      <c r="AE370" t="str">
        <f t="shared" ca="1" si="67"/>
        <v/>
      </c>
      <c r="AF370" t="str">
        <f t="shared" ca="1" si="68"/>
        <v/>
      </c>
      <c r="AH370" t="e">
        <f ca="1">VLOOKUP($B370,基础表!$E:$R,14,FALSE)</f>
        <v>#N/A</v>
      </c>
      <c r="AI370" t="e">
        <f ca="1">VLOOKUP($B370,基础表!$E:$S,13,FALSE)</f>
        <v>#N/A</v>
      </c>
      <c r="AK370" t="e">
        <f ca="1">VLOOKUP($B370,基础表!$E:$H,4,FALSE)</f>
        <v>#N/A</v>
      </c>
      <c r="AN370" s="23" t="e">
        <f t="shared" ca="1" si="73"/>
        <v>#N/A</v>
      </c>
      <c r="AO370" s="23" t="str">
        <f t="shared" ca="1" si="69"/>
        <v/>
      </c>
      <c r="AP370" s="23" t="str">
        <f t="shared" ca="1" si="70"/>
        <v/>
      </c>
      <c r="AR370" t="e">
        <f ca="1">VLOOKUP($B370,基础表!$E:$J,4,FALSE)</f>
        <v>#N/A</v>
      </c>
      <c r="AS370" t="e">
        <f ca="1">VLOOKUP($B370,基础表!$E:$J,5,FALSE)</f>
        <v>#N/A</v>
      </c>
      <c r="AT370" t="e">
        <f ca="1">VLOOKUP($B370,基础表!$E:$J,6,FALSE)</f>
        <v>#N/A</v>
      </c>
      <c r="AU370" t="e">
        <f ca="1">VLOOKUP($B370,基础扩展表!$E:$AG,MATCH(AU$2,基础扩展表!$E$1:$AG$1,0),FALSE)</f>
        <v>#N/A</v>
      </c>
      <c r="AV370" t="e">
        <f ca="1">VLOOKUP($B370,基础扩展表!$E:$AG,MATCH(AV$2,基础扩展表!$E$1:$AG$1,0),FALSE)</f>
        <v>#N/A</v>
      </c>
      <c r="AW370" t="e">
        <f ca="1">VLOOKUP($B370,基础扩展表!$E:$AG,MATCH(AW$2,基础扩展表!$E$1:$AG$1,0),FALSE)</f>
        <v>#N/A</v>
      </c>
      <c r="AX370" t="e">
        <f ca="1">VLOOKUP($B370,基础扩展表!$E:$AG,MATCH(AX$2,基础扩展表!$E$1:$AG$1,0),FALSE)</f>
        <v>#N/A</v>
      </c>
      <c r="AY370" t="e">
        <f ca="1">VLOOKUP($B370,基础扩展表!$E:$AG,MATCH(AY$2,基础扩展表!$E$1:$AG$1,0),FALSE)</f>
        <v>#N/A</v>
      </c>
      <c r="AZ370" t="e">
        <f ca="1">VLOOKUP($B370,基础扩展表!$E:$AG,MATCH(AZ$2,基础扩展表!$E$1:$AG$1,0),FALSE)</f>
        <v>#N/A</v>
      </c>
      <c r="BA370" t="e">
        <f ca="1">VLOOKUP($B370,基础扩展表!$E:$AG,MATCH(BA$2,基础扩展表!$E$1:$AG$1,0),FALSE)</f>
        <v>#N/A</v>
      </c>
      <c r="BB370" t="e">
        <f ca="1">VLOOKUP($B370,基础扩展表!$E:$AG,MATCH(BB$2,基础扩展表!$E$1:$AG$1,0),FALSE)</f>
        <v>#N/A</v>
      </c>
      <c r="BC370" t="e">
        <f ca="1">VLOOKUP($B370,基础扩展表!$E:$AG,MATCH(BC$2,基础扩展表!$E$1:$AG$1,0),FALSE)</f>
        <v>#N/A</v>
      </c>
      <c r="BD370" t="e">
        <f ca="1">VLOOKUP($B370,基础扩展表!$E:$AG,MATCH(BD$2,基础扩展表!$E$1:$AG$1,0),FALSE)</f>
        <v>#N/A</v>
      </c>
      <c r="BE370" t="e">
        <f ca="1">VLOOKUP($B370,基础扩展表!$E:$AG,MATCH(BE$2,基础扩展表!$E$1:$AG$1,0),FALSE)</f>
        <v>#N/A</v>
      </c>
      <c r="BF370" t="e">
        <f ca="1">VLOOKUP($B370,基础扩展表!$E:$AG,MATCH(BF$2,基础扩展表!$E$1:$AG$1,0),FALSE)</f>
        <v>#N/A</v>
      </c>
      <c r="BG370" t="e">
        <f ca="1">VLOOKUP($B370,基础扩展表!$E:$AG,MATCH(BG$2,基础扩展表!$E$1:$AG$1,0),FALSE)</f>
        <v>#N/A</v>
      </c>
      <c r="BH370" t="e">
        <f ca="1">VLOOKUP($B370,基础扩展表!$E:$AG,MATCH(BH$2,基础扩展表!$E$1:$AG$1,0),FALSE)</f>
        <v>#N/A</v>
      </c>
      <c r="BI370" t="e">
        <f ca="1">VLOOKUP($B370,基础扩展表!$E:$AG,MATCH(BI$2,基础扩展表!$E$1:$AG$1,0),FALSE)</f>
        <v>#N/A</v>
      </c>
      <c r="BJ370" t="e">
        <f ca="1">VLOOKUP($B370,基础扩展表!$E:$AG,MATCH(BJ$2,基础扩展表!$E$1:$AG$1,0),FALSE)</f>
        <v>#N/A</v>
      </c>
      <c r="BK370" t="e">
        <f ca="1">VLOOKUP($B370,基础扩展表!$E:$AG,MATCH(BK$2,基础扩展表!$E$1:$AG$1,0),FALSE)</f>
        <v>#N/A</v>
      </c>
      <c r="BL370" t="e">
        <f ca="1">VLOOKUP($B370,基础扩展表!$E:$AG,MATCH(BL$2,基础扩展表!$E$1:$AG$1,0),FALSE)</f>
        <v>#N/A</v>
      </c>
      <c r="BM370" t="e">
        <f ca="1">VLOOKUP($B370,基础扩展表!$E:$AG,MATCH(BM$2,基础扩展表!$E$1:$AG$1,0),FALSE)</f>
        <v>#N/A</v>
      </c>
      <c r="BN370" t="e">
        <f ca="1">VLOOKUP($B370,基础扩展表!$E:$AG,MATCH(BN$2,基础扩展表!$E$1:$AG$1,0),FALSE)</f>
        <v>#N/A</v>
      </c>
      <c r="BO370" t="e">
        <f ca="1">VLOOKUP($B370,基础扩展表!$E:$AG,MATCH(BO$2,基础扩展表!$E$1:$AG$1,0),FALSE)</f>
        <v>#N/A</v>
      </c>
      <c r="BP370" t="e">
        <f ca="1">VLOOKUP($B370,基础扩展表!$E:$AG,MATCH(BP$2,基础扩展表!$E$1:$AG$1,0),FALSE)</f>
        <v>#N/A</v>
      </c>
      <c r="BR370" t="e">
        <f ca="1">VLOOKUP(C370,模型表!D:H,5,FALSE)</f>
        <v>#N/A</v>
      </c>
    </row>
    <row r="371" spans="2:70" x14ac:dyDescent="0.2">
      <c r="B371" t="str">
        <f t="array" aca="1" ref="B371" ca="1">INDEX(基础表!$Y:$Y,SMALL(IF(基础表!$Z:$Z=0,ROW(基础表!$Z:$Z),999),ROW(H365)))&amp;""</f>
        <v/>
      </c>
      <c r="C371" t="e">
        <f ca="1">VLOOKUP(VLOOKUP($B371,基础表!$E:$G,3,FALSE),模型表!$C:$D,2,FALSE)</f>
        <v>#N/A</v>
      </c>
      <c r="E371" t="e">
        <f ca="1">VLOOKUP($B371,基础表!$E:$G,3,FALSE)</f>
        <v>#N/A</v>
      </c>
      <c r="G371" t="e">
        <f ca="1">VLOOKUP($E371,模型表!$C:$G,5,FALSE)</f>
        <v>#N/A</v>
      </c>
      <c r="H371" t="e">
        <f ca="1">VLOOKUP($E371,模型表!$C:$F,4,FALSE)</f>
        <v>#N/A</v>
      </c>
      <c r="I371" t="e">
        <f ca="1">VLOOKUP($E371,模型表!$C:$J,8,FALSE)</f>
        <v>#N/A</v>
      </c>
      <c r="K371" t="str">
        <f t="shared" ca="1" si="62"/>
        <v/>
      </c>
      <c r="L371" t="str">
        <f t="shared" ca="1" si="63"/>
        <v/>
      </c>
      <c r="M371" t="str">
        <f t="shared" ca="1" si="64"/>
        <v/>
      </c>
      <c r="N371" t="str">
        <f t="shared" ca="1" si="65"/>
        <v/>
      </c>
      <c r="O371" t="str">
        <f t="shared" ca="1" si="71"/>
        <v/>
      </c>
      <c r="P371" t="str">
        <f t="shared" ca="1" si="66"/>
        <v/>
      </c>
      <c r="Q371" t="e">
        <f ca="1">VLOOKUP($E371,模型表!$C:$K,9,FALSE)</f>
        <v>#N/A</v>
      </c>
      <c r="S371" t="e">
        <f ca="1">IF(VLOOKUP($E371,模型表!$C:$L,6,FALSE)=0,"",VLOOKUP($E371,模型表!$C:$L,10,FALSE))</f>
        <v>#N/A</v>
      </c>
      <c r="U371" t="e">
        <f ca="1">VLOOKUP($E371,模型表!$C:$Q,11,FALSE)</f>
        <v>#N/A</v>
      </c>
      <c r="Y371" t="e">
        <f ca="1">IF(VLOOKUP($E371,模型表!$C:$N,12,FALSE)="Death",VLOOKUP($E371,模型表!$C:$Q,13,FALSE),"")</f>
        <v>#N/A</v>
      </c>
      <c r="Z371" t="str">
        <f ca="1">IF($B371="","",IF(VLOOKUP($E371,模型表!$C:$O,12,FALSE)="PBuff","["&amp;VLOOKUP($E371,模型表!$C:Q,13,FALSE)&amp;"]","[]"))</f>
        <v/>
      </c>
      <c r="AA371" t="e">
        <f ca="1">VLOOKUP($B371,基础扩展表!$E:$I,5,FALSE)</f>
        <v>#N/A</v>
      </c>
      <c r="AB371" t="e">
        <f ca="1">VLOOKUP($B371,基础扩展表!$E:$I,4,FALSE)</f>
        <v>#N/A</v>
      </c>
      <c r="AC371" t="e">
        <f ca="1">VLOOKUP($B371,基础表!$E:$T,16,FALSE)</f>
        <v>#N/A</v>
      </c>
      <c r="AD371" t="str">
        <f t="shared" ca="1" si="72"/>
        <v/>
      </c>
      <c r="AE371" t="str">
        <f t="shared" ca="1" si="67"/>
        <v/>
      </c>
      <c r="AF371" t="str">
        <f t="shared" ca="1" si="68"/>
        <v/>
      </c>
      <c r="AH371" t="e">
        <f ca="1">VLOOKUP($B371,基础表!$E:$R,14,FALSE)</f>
        <v>#N/A</v>
      </c>
      <c r="AI371" t="e">
        <f ca="1">VLOOKUP($B371,基础表!$E:$S,13,FALSE)</f>
        <v>#N/A</v>
      </c>
      <c r="AK371" t="e">
        <f ca="1">VLOOKUP($B371,基础表!$E:$H,4,FALSE)</f>
        <v>#N/A</v>
      </c>
      <c r="AN371" s="23" t="e">
        <f t="shared" ca="1" si="73"/>
        <v>#N/A</v>
      </c>
      <c r="AO371" s="23" t="str">
        <f t="shared" ca="1" si="69"/>
        <v/>
      </c>
      <c r="AP371" s="23" t="str">
        <f t="shared" ca="1" si="70"/>
        <v/>
      </c>
      <c r="AR371" t="e">
        <f ca="1">VLOOKUP($B371,基础表!$E:$J,4,FALSE)</f>
        <v>#N/A</v>
      </c>
      <c r="AS371" t="e">
        <f ca="1">VLOOKUP($B371,基础表!$E:$J,5,FALSE)</f>
        <v>#N/A</v>
      </c>
      <c r="AT371" t="e">
        <f ca="1">VLOOKUP($B371,基础表!$E:$J,6,FALSE)</f>
        <v>#N/A</v>
      </c>
      <c r="AU371" t="e">
        <f ca="1">VLOOKUP($B371,基础扩展表!$E:$AG,MATCH(AU$2,基础扩展表!$E$1:$AG$1,0),FALSE)</f>
        <v>#N/A</v>
      </c>
      <c r="AV371" t="e">
        <f ca="1">VLOOKUP($B371,基础扩展表!$E:$AG,MATCH(AV$2,基础扩展表!$E$1:$AG$1,0),FALSE)</f>
        <v>#N/A</v>
      </c>
      <c r="AW371" t="e">
        <f ca="1">VLOOKUP($B371,基础扩展表!$E:$AG,MATCH(AW$2,基础扩展表!$E$1:$AG$1,0),FALSE)</f>
        <v>#N/A</v>
      </c>
      <c r="AX371" t="e">
        <f ca="1">VLOOKUP($B371,基础扩展表!$E:$AG,MATCH(AX$2,基础扩展表!$E$1:$AG$1,0),FALSE)</f>
        <v>#N/A</v>
      </c>
      <c r="AY371" t="e">
        <f ca="1">VLOOKUP($B371,基础扩展表!$E:$AG,MATCH(AY$2,基础扩展表!$E$1:$AG$1,0),FALSE)</f>
        <v>#N/A</v>
      </c>
      <c r="AZ371" t="e">
        <f ca="1">VLOOKUP($B371,基础扩展表!$E:$AG,MATCH(AZ$2,基础扩展表!$E$1:$AG$1,0),FALSE)</f>
        <v>#N/A</v>
      </c>
      <c r="BA371" t="e">
        <f ca="1">VLOOKUP($B371,基础扩展表!$E:$AG,MATCH(BA$2,基础扩展表!$E$1:$AG$1,0),FALSE)</f>
        <v>#N/A</v>
      </c>
      <c r="BB371" t="e">
        <f ca="1">VLOOKUP($B371,基础扩展表!$E:$AG,MATCH(BB$2,基础扩展表!$E$1:$AG$1,0),FALSE)</f>
        <v>#N/A</v>
      </c>
      <c r="BC371" t="e">
        <f ca="1">VLOOKUP($B371,基础扩展表!$E:$AG,MATCH(BC$2,基础扩展表!$E$1:$AG$1,0),FALSE)</f>
        <v>#N/A</v>
      </c>
      <c r="BD371" t="e">
        <f ca="1">VLOOKUP($B371,基础扩展表!$E:$AG,MATCH(BD$2,基础扩展表!$E$1:$AG$1,0),FALSE)</f>
        <v>#N/A</v>
      </c>
      <c r="BE371" t="e">
        <f ca="1">VLOOKUP($B371,基础扩展表!$E:$AG,MATCH(BE$2,基础扩展表!$E$1:$AG$1,0),FALSE)</f>
        <v>#N/A</v>
      </c>
      <c r="BF371" t="e">
        <f ca="1">VLOOKUP($B371,基础扩展表!$E:$AG,MATCH(BF$2,基础扩展表!$E$1:$AG$1,0),FALSE)</f>
        <v>#N/A</v>
      </c>
      <c r="BG371" t="e">
        <f ca="1">VLOOKUP($B371,基础扩展表!$E:$AG,MATCH(BG$2,基础扩展表!$E$1:$AG$1,0),FALSE)</f>
        <v>#N/A</v>
      </c>
      <c r="BH371" t="e">
        <f ca="1">VLOOKUP($B371,基础扩展表!$E:$AG,MATCH(BH$2,基础扩展表!$E$1:$AG$1,0),FALSE)</f>
        <v>#N/A</v>
      </c>
      <c r="BI371" t="e">
        <f ca="1">VLOOKUP($B371,基础扩展表!$E:$AG,MATCH(BI$2,基础扩展表!$E$1:$AG$1,0),FALSE)</f>
        <v>#N/A</v>
      </c>
      <c r="BJ371" t="e">
        <f ca="1">VLOOKUP($B371,基础扩展表!$E:$AG,MATCH(BJ$2,基础扩展表!$E$1:$AG$1,0),FALSE)</f>
        <v>#N/A</v>
      </c>
      <c r="BK371" t="e">
        <f ca="1">VLOOKUP($B371,基础扩展表!$E:$AG,MATCH(BK$2,基础扩展表!$E$1:$AG$1,0),FALSE)</f>
        <v>#N/A</v>
      </c>
      <c r="BL371" t="e">
        <f ca="1">VLOOKUP($B371,基础扩展表!$E:$AG,MATCH(BL$2,基础扩展表!$E$1:$AG$1,0),FALSE)</f>
        <v>#N/A</v>
      </c>
      <c r="BM371" t="e">
        <f ca="1">VLOOKUP($B371,基础扩展表!$E:$AG,MATCH(BM$2,基础扩展表!$E$1:$AG$1,0),FALSE)</f>
        <v>#N/A</v>
      </c>
      <c r="BN371" t="e">
        <f ca="1">VLOOKUP($B371,基础扩展表!$E:$AG,MATCH(BN$2,基础扩展表!$E$1:$AG$1,0),FALSE)</f>
        <v>#N/A</v>
      </c>
      <c r="BO371" t="e">
        <f ca="1">VLOOKUP($B371,基础扩展表!$E:$AG,MATCH(BO$2,基础扩展表!$E$1:$AG$1,0),FALSE)</f>
        <v>#N/A</v>
      </c>
      <c r="BP371" t="e">
        <f ca="1">VLOOKUP($B371,基础扩展表!$E:$AG,MATCH(BP$2,基础扩展表!$E$1:$AG$1,0),FALSE)</f>
        <v>#N/A</v>
      </c>
      <c r="BR371" t="e">
        <f ca="1">VLOOKUP(C371,模型表!D:H,5,FALSE)</f>
        <v>#N/A</v>
      </c>
    </row>
    <row r="372" spans="2:70" x14ac:dyDescent="0.2">
      <c r="B372" t="str">
        <f t="array" aca="1" ref="B372" ca="1">INDEX(基础表!$Y:$Y,SMALL(IF(基础表!$Z:$Z=0,ROW(基础表!$Z:$Z),999),ROW(H366)))&amp;""</f>
        <v/>
      </c>
      <c r="C372" t="e">
        <f ca="1">VLOOKUP(VLOOKUP($B372,基础表!$E:$G,3,FALSE),模型表!$C:$D,2,FALSE)</f>
        <v>#N/A</v>
      </c>
      <c r="E372" t="e">
        <f ca="1">VLOOKUP($B372,基础表!$E:$G,3,FALSE)</f>
        <v>#N/A</v>
      </c>
      <c r="G372" t="e">
        <f ca="1">VLOOKUP($E372,模型表!$C:$G,5,FALSE)</f>
        <v>#N/A</v>
      </c>
      <c r="H372" t="e">
        <f ca="1">VLOOKUP($E372,模型表!$C:$F,4,FALSE)</f>
        <v>#N/A</v>
      </c>
      <c r="I372" t="e">
        <f ca="1">VLOOKUP($E372,模型表!$C:$J,8,FALSE)</f>
        <v>#N/A</v>
      </c>
      <c r="K372" t="str">
        <f t="shared" ca="1" si="62"/>
        <v/>
      </c>
      <c r="L372" t="str">
        <f t="shared" ca="1" si="63"/>
        <v/>
      </c>
      <c r="M372" t="str">
        <f t="shared" ca="1" si="64"/>
        <v/>
      </c>
      <c r="N372" t="str">
        <f t="shared" ca="1" si="65"/>
        <v/>
      </c>
      <c r="O372" t="str">
        <f t="shared" ca="1" si="71"/>
        <v/>
      </c>
      <c r="P372" t="str">
        <f t="shared" ca="1" si="66"/>
        <v/>
      </c>
      <c r="Q372" t="e">
        <f ca="1">VLOOKUP($E372,模型表!$C:$K,9,FALSE)</f>
        <v>#N/A</v>
      </c>
      <c r="S372" t="e">
        <f ca="1">IF(VLOOKUP($E372,模型表!$C:$L,6,FALSE)=0,"",VLOOKUP($E372,模型表!$C:$L,10,FALSE))</f>
        <v>#N/A</v>
      </c>
      <c r="U372" t="e">
        <f ca="1">VLOOKUP($E372,模型表!$C:$Q,11,FALSE)</f>
        <v>#N/A</v>
      </c>
      <c r="Y372" t="e">
        <f ca="1">IF(VLOOKUP($E372,模型表!$C:$N,12,FALSE)="Death",VLOOKUP($E372,模型表!$C:$Q,13,FALSE),"")</f>
        <v>#N/A</v>
      </c>
      <c r="Z372" t="str">
        <f ca="1">IF($B372="","",IF(VLOOKUP($E372,模型表!$C:$O,12,FALSE)="PBuff","["&amp;VLOOKUP($E372,模型表!$C:Q,13,FALSE)&amp;"]","[]"))</f>
        <v/>
      </c>
      <c r="AA372" t="e">
        <f ca="1">VLOOKUP($B372,基础扩展表!$E:$I,5,FALSE)</f>
        <v>#N/A</v>
      </c>
      <c r="AB372" t="e">
        <f ca="1">VLOOKUP($B372,基础扩展表!$E:$I,4,FALSE)</f>
        <v>#N/A</v>
      </c>
      <c r="AC372" t="e">
        <f ca="1">VLOOKUP($B372,基础表!$E:$T,16,FALSE)</f>
        <v>#N/A</v>
      </c>
      <c r="AD372" t="str">
        <f t="shared" ca="1" si="72"/>
        <v/>
      </c>
      <c r="AE372" t="str">
        <f t="shared" ca="1" si="67"/>
        <v/>
      </c>
      <c r="AF372" t="str">
        <f t="shared" ca="1" si="68"/>
        <v/>
      </c>
      <c r="AH372" t="e">
        <f ca="1">VLOOKUP($B372,基础表!$E:$R,14,FALSE)</f>
        <v>#N/A</v>
      </c>
      <c r="AI372" t="e">
        <f ca="1">VLOOKUP($B372,基础表!$E:$S,13,FALSE)</f>
        <v>#N/A</v>
      </c>
      <c r="AK372" t="e">
        <f ca="1">VLOOKUP($B372,基础表!$E:$H,4,FALSE)</f>
        <v>#N/A</v>
      </c>
      <c r="AN372" s="23" t="e">
        <f t="shared" ca="1" si="73"/>
        <v>#N/A</v>
      </c>
      <c r="AO372" s="23" t="str">
        <f t="shared" ca="1" si="69"/>
        <v/>
      </c>
      <c r="AP372" s="23" t="str">
        <f t="shared" ca="1" si="70"/>
        <v/>
      </c>
      <c r="AR372" t="e">
        <f ca="1">VLOOKUP($B372,基础表!$E:$J,4,FALSE)</f>
        <v>#N/A</v>
      </c>
      <c r="AS372" t="e">
        <f ca="1">VLOOKUP($B372,基础表!$E:$J,5,FALSE)</f>
        <v>#N/A</v>
      </c>
      <c r="AT372" t="e">
        <f ca="1">VLOOKUP($B372,基础表!$E:$J,6,FALSE)</f>
        <v>#N/A</v>
      </c>
      <c r="AU372" t="e">
        <f ca="1">VLOOKUP($B372,基础扩展表!$E:$AG,MATCH(AU$2,基础扩展表!$E$1:$AG$1,0),FALSE)</f>
        <v>#N/A</v>
      </c>
      <c r="AV372" t="e">
        <f ca="1">VLOOKUP($B372,基础扩展表!$E:$AG,MATCH(AV$2,基础扩展表!$E$1:$AG$1,0),FALSE)</f>
        <v>#N/A</v>
      </c>
      <c r="AW372" t="e">
        <f ca="1">VLOOKUP($B372,基础扩展表!$E:$AG,MATCH(AW$2,基础扩展表!$E$1:$AG$1,0),FALSE)</f>
        <v>#N/A</v>
      </c>
      <c r="AX372" t="e">
        <f ca="1">VLOOKUP($B372,基础扩展表!$E:$AG,MATCH(AX$2,基础扩展表!$E$1:$AG$1,0),FALSE)</f>
        <v>#N/A</v>
      </c>
      <c r="AY372" t="e">
        <f ca="1">VLOOKUP($B372,基础扩展表!$E:$AG,MATCH(AY$2,基础扩展表!$E$1:$AG$1,0),FALSE)</f>
        <v>#N/A</v>
      </c>
      <c r="AZ372" t="e">
        <f ca="1">VLOOKUP($B372,基础扩展表!$E:$AG,MATCH(AZ$2,基础扩展表!$E$1:$AG$1,0),FALSE)</f>
        <v>#N/A</v>
      </c>
      <c r="BA372" t="e">
        <f ca="1">VLOOKUP($B372,基础扩展表!$E:$AG,MATCH(BA$2,基础扩展表!$E$1:$AG$1,0),FALSE)</f>
        <v>#N/A</v>
      </c>
      <c r="BB372" t="e">
        <f ca="1">VLOOKUP($B372,基础扩展表!$E:$AG,MATCH(BB$2,基础扩展表!$E$1:$AG$1,0),FALSE)</f>
        <v>#N/A</v>
      </c>
      <c r="BC372" t="e">
        <f ca="1">VLOOKUP($B372,基础扩展表!$E:$AG,MATCH(BC$2,基础扩展表!$E$1:$AG$1,0),FALSE)</f>
        <v>#N/A</v>
      </c>
      <c r="BD372" t="e">
        <f ca="1">VLOOKUP($B372,基础扩展表!$E:$AG,MATCH(BD$2,基础扩展表!$E$1:$AG$1,0),FALSE)</f>
        <v>#N/A</v>
      </c>
      <c r="BE372" t="e">
        <f ca="1">VLOOKUP($B372,基础扩展表!$E:$AG,MATCH(BE$2,基础扩展表!$E$1:$AG$1,0),FALSE)</f>
        <v>#N/A</v>
      </c>
      <c r="BF372" t="e">
        <f ca="1">VLOOKUP($B372,基础扩展表!$E:$AG,MATCH(BF$2,基础扩展表!$E$1:$AG$1,0),FALSE)</f>
        <v>#N/A</v>
      </c>
      <c r="BG372" t="e">
        <f ca="1">VLOOKUP($B372,基础扩展表!$E:$AG,MATCH(BG$2,基础扩展表!$E$1:$AG$1,0),FALSE)</f>
        <v>#N/A</v>
      </c>
      <c r="BH372" t="e">
        <f ca="1">VLOOKUP($B372,基础扩展表!$E:$AG,MATCH(BH$2,基础扩展表!$E$1:$AG$1,0),FALSE)</f>
        <v>#N/A</v>
      </c>
      <c r="BI372" t="e">
        <f ca="1">VLOOKUP($B372,基础扩展表!$E:$AG,MATCH(BI$2,基础扩展表!$E$1:$AG$1,0),FALSE)</f>
        <v>#N/A</v>
      </c>
      <c r="BJ372" t="e">
        <f ca="1">VLOOKUP($B372,基础扩展表!$E:$AG,MATCH(BJ$2,基础扩展表!$E$1:$AG$1,0),FALSE)</f>
        <v>#N/A</v>
      </c>
      <c r="BK372" t="e">
        <f ca="1">VLOOKUP($B372,基础扩展表!$E:$AG,MATCH(BK$2,基础扩展表!$E$1:$AG$1,0),FALSE)</f>
        <v>#N/A</v>
      </c>
      <c r="BL372" t="e">
        <f ca="1">VLOOKUP($B372,基础扩展表!$E:$AG,MATCH(BL$2,基础扩展表!$E$1:$AG$1,0),FALSE)</f>
        <v>#N/A</v>
      </c>
      <c r="BM372" t="e">
        <f ca="1">VLOOKUP($B372,基础扩展表!$E:$AG,MATCH(BM$2,基础扩展表!$E$1:$AG$1,0),FALSE)</f>
        <v>#N/A</v>
      </c>
      <c r="BN372" t="e">
        <f ca="1">VLOOKUP($B372,基础扩展表!$E:$AG,MATCH(BN$2,基础扩展表!$E$1:$AG$1,0),FALSE)</f>
        <v>#N/A</v>
      </c>
      <c r="BO372" t="e">
        <f ca="1">VLOOKUP($B372,基础扩展表!$E:$AG,MATCH(BO$2,基础扩展表!$E$1:$AG$1,0),FALSE)</f>
        <v>#N/A</v>
      </c>
      <c r="BP372" t="e">
        <f ca="1">VLOOKUP($B372,基础扩展表!$E:$AG,MATCH(BP$2,基础扩展表!$E$1:$AG$1,0),FALSE)</f>
        <v>#N/A</v>
      </c>
      <c r="BR372" t="e">
        <f ca="1">VLOOKUP(C372,模型表!D:H,5,FALSE)</f>
        <v>#N/A</v>
      </c>
    </row>
    <row r="373" spans="2:70" x14ac:dyDescent="0.2">
      <c r="B373" t="str">
        <f t="array" aca="1" ref="B373" ca="1">INDEX(基础表!$Y:$Y,SMALL(IF(基础表!$Z:$Z=0,ROW(基础表!$Z:$Z),999),ROW(H367)))&amp;""</f>
        <v/>
      </c>
      <c r="C373" t="e">
        <f ca="1">VLOOKUP(VLOOKUP($B373,基础表!$E:$G,3,FALSE),模型表!$C:$D,2,FALSE)</f>
        <v>#N/A</v>
      </c>
      <c r="E373" t="e">
        <f ca="1">VLOOKUP($B373,基础表!$E:$G,3,FALSE)</f>
        <v>#N/A</v>
      </c>
      <c r="G373" t="e">
        <f ca="1">VLOOKUP($E373,模型表!$C:$G,5,FALSE)</f>
        <v>#N/A</v>
      </c>
      <c r="H373" t="e">
        <f ca="1">VLOOKUP($E373,模型表!$C:$F,4,FALSE)</f>
        <v>#N/A</v>
      </c>
      <c r="I373" t="e">
        <f ca="1">VLOOKUP($E373,模型表!$C:$J,8,FALSE)</f>
        <v>#N/A</v>
      </c>
      <c r="K373" t="str">
        <f t="shared" ca="1" si="62"/>
        <v/>
      </c>
      <c r="L373" t="str">
        <f t="shared" ca="1" si="63"/>
        <v/>
      </c>
      <c r="M373" t="str">
        <f t="shared" ca="1" si="64"/>
        <v/>
      </c>
      <c r="N373" t="str">
        <f t="shared" ca="1" si="65"/>
        <v/>
      </c>
      <c r="O373" t="str">
        <f t="shared" ca="1" si="71"/>
        <v/>
      </c>
      <c r="P373" t="str">
        <f t="shared" ca="1" si="66"/>
        <v/>
      </c>
      <c r="Q373" t="e">
        <f ca="1">VLOOKUP($E373,模型表!$C:$K,9,FALSE)</f>
        <v>#N/A</v>
      </c>
      <c r="S373" t="e">
        <f ca="1">IF(VLOOKUP($E373,模型表!$C:$L,6,FALSE)=0,"",VLOOKUP($E373,模型表!$C:$L,10,FALSE))</f>
        <v>#N/A</v>
      </c>
      <c r="U373" t="e">
        <f ca="1">VLOOKUP($E373,模型表!$C:$Q,11,FALSE)</f>
        <v>#N/A</v>
      </c>
      <c r="Y373" t="e">
        <f ca="1">IF(VLOOKUP($E373,模型表!$C:$N,12,FALSE)="Death",VLOOKUP($E373,模型表!$C:$Q,13,FALSE),"")</f>
        <v>#N/A</v>
      </c>
      <c r="Z373" t="str">
        <f ca="1">IF($B373="","",IF(VLOOKUP($E373,模型表!$C:$O,12,FALSE)="PBuff","["&amp;VLOOKUP($E373,模型表!$C:Q,13,FALSE)&amp;"]","[]"))</f>
        <v/>
      </c>
      <c r="AA373" t="e">
        <f ca="1">VLOOKUP($B373,基础扩展表!$E:$I,5,FALSE)</f>
        <v>#N/A</v>
      </c>
      <c r="AB373" t="e">
        <f ca="1">VLOOKUP($B373,基础扩展表!$E:$I,4,FALSE)</f>
        <v>#N/A</v>
      </c>
      <c r="AC373" t="e">
        <f ca="1">VLOOKUP($B373,基础表!$E:$T,16,FALSE)</f>
        <v>#N/A</v>
      </c>
      <c r="AD373" t="str">
        <f t="shared" ca="1" si="72"/>
        <v/>
      </c>
      <c r="AE373" t="str">
        <f t="shared" ca="1" si="67"/>
        <v/>
      </c>
      <c r="AF373" t="str">
        <f t="shared" ca="1" si="68"/>
        <v/>
      </c>
      <c r="AH373" t="e">
        <f ca="1">VLOOKUP($B373,基础表!$E:$R,14,FALSE)</f>
        <v>#N/A</v>
      </c>
      <c r="AI373" t="e">
        <f ca="1">VLOOKUP($B373,基础表!$E:$S,13,FALSE)</f>
        <v>#N/A</v>
      </c>
      <c r="AK373" t="e">
        <f ca="1">VLOOKUP($B373,基础表!$E:$H,4,FALSE)</f>
        <v>#N/A</v>
      </c>
      <c r="AN373" s="23" t="e">
        <f t="shared" ca="1" si="73"/>
        <v>#N/A</v>
      </c>
      <c r="AO373" s="23" t="str">
        <f t="shared" ca="1" si="69"/>
        <v/>
      </c>
      <c r="AP373" s="23" t="str">
        <f t="shared" ca="1" si="70"/>
        <v/>
      </c>
      <c r="AR373" t="e">
        <f ca="1">VLOOKUP($B373,基础表!$E:$J,4,FALSE)</f>
        <v>#N/A</v>
      </c>
      <c r="AS373" t="e">
        <f ca="1">VLOOKUP($B373,基础表!$E:$J,5,FALSE)</f>
        <v>#N/A</v>
      </c>
      <c r="AT373" t="e">
        <f ca="1">VLOOKUP($B373,基础表!$E:$J,6,FALSE)</f>
        <v>#N/A</v>
      </c>
      <c r="AU373" t="e">
        <f ca="1">VLOOKUP($B373,基础扩展表!$E:$AG,MATCH(AU$2,基础扩展表!$E$1:$AG$1,0),FALSE)</f>
        <v>#N/A</v>
      </c>
      <c r="AV373" t="e">
        <f ca="1">VLOOKUP($B373,基础扩展表!$E:$AG,MATCH(AV$2,基础扩展表!$E$1:$AG$1,0),FALSE)</f>
        <v>#N/A</v>
      </c>
      <c r="AW373" t="e">
        <f ca="1">VLOOKUP($B373,基础扩展表!$E:$AG,MATCH(AW$2,基础扩展表!$E$1:$AG$1,0),FALSE)</f>
        <v>#N/A</v>
      </c>
      <c r="AX373" t="e">
        <f ca="1">VLOOKUP($B373,基础扩展表!$E:$AG,MATCH(AX$2,基础扩展表!$E$1:$AG$1,0),FALSE)</f>
        <v>#N/A</v>
      </c>
      <c r="AY373" t="e">
        <f ca="1">VLOOKUP($B373,基础扩展表!$E:$AG,MATCH(AY$2,基础扩展表!$E$1:$AG$1,0),FALSE)</f>
        <v>#N/A</v>
      </c>
      <c r="AZ373" t="e">
        <f ca="1">VLOOKUP($B373,基础扩展表!$E:$AG,MATCH(AZ$2,基础扩展表!$E$1:$AG$1,0),FALSE)</f>
        <v>#N/A</v>
      </c>
      <c r="BA373" t="e">
        <f ca="1">VLOOKUP($B373,基础扩展表!$E:$AG,MATCH(BA$2,基础扩展表!$E$1:$AG$1,0),FALSE)</f>
        <v>#N/A</v>
      </c>
      <c r="BB373" t="e">
        <f ca="1">VLOOKUP($B373,基础扩展表!$E:$AG,MATCH(BB$2,基础扩展表!$E$1:$AG$1,0),FALSE)</f>
        <v>#N/A</v>
      </c>
      <c r="BC373" t="e">
        <f ca="1">VLOOKUP($B373,基础扩展表!$E:$AG,MATCH(BC$2,基础扩展表!$E$1:$AG$1,0),FALSE)</f>
        <v>#N/A</v>
      </c>
      <c r="BD373" t="e">
        <f ca="1">VLOOKUP($B373,基础扩展表!$E:$AG,MATCH(BD$2,基础扩展表!$E$1:$AG$1,0),FALSE)</f>
        <v>#N/A</v>
      </c>
      <c r="BE373" t="e">
        <f ca="1">VLOOKUP($B373,基础扩展表!$E:$AG,MATCH(BE$2,基础扩展表!$E$1:$AG$1,0),FALSE)</f>
        <v>#N/A</v>
      </c>
      <c r="BF373" t="e">
        <f ca="1">VLOOKUP($B373,基础扩展表!$E:$AG,MATCH(BF$2,基础扩展表!$E$1:$AG$1,0),FALSE)</f>
        <v>#N/A</v>
      </c>
      <c r="BG373" t="e">
        <f ca="1">VLOOKUP($B373,基础扩展表!$E:$AG,MATCH(BG$2,基础扩展表!$E$1:$AG$1,0),FALSE)</f>
        <v>#N/A</v>
      </c>
      <c r="BH373" t="e">
        <f ca="1">VLOOKUP($B373,基础扩展表!$E:$AG,MATCH(BH$2,基础扩展表!$E$1:$AG$1,0),FALSE)</f>
        <v>#N/A</v>
      </c>
      <c r="BI373" t="e">
        <f ca="1">VLOOKUP($B373,基础扩展表!$E:$AG,MATCH(BI$2,基础扩展表!$E$1:$AG$1,0),FALSE)</f>
        <v>#N/A</v>
      </c>
      <c r="BJ373" t="e">
        <f ca="1">VLOOKUP($B373,基础扩展表!$E:$AG,MATCH(BJ$2,基础扩展表!$E$1:$AG$1,0),FALSE)</f>
        <v>#N/A</v>
      </c>
      <c r="BK373" t="e">
        <f ca="1">VLOOKUP($B373,基础扩展表!$E:$AG,MATCH(BK$2,基础扩展表!$E$1:$AG$1,0),FALSE)</f>
        <v>#N/A</v>
      </c>
      <c r="BL373" t="e">
        <f ca="1">VLOOKUP($B373,基础扩展表!$E:$AG,MATCH(BL$2,基础扩展表!$E$1:$AG$1,0),FALSE)</f>
        <v>#N/A</v>
      </c>
      <c r="BM373" t="e">
        <f ca="1">VLOOKUP($B373,基础扩展表!$E:$AG,MATCH(BM$2,基础扩展表!$E$1:$AG$1,0),FALSE)</f>
        <v>#N/A</v>
      </c>
      <c r="BN373" t="e">
        <f ca="1">VLOOKUP($B373,基础扩展表!$E:$AG,MATCH(BN$2,基础扩展表!$E$1:$AG$1,0),FALSE)</f>
        <v>#N/A</v>
      </c>
      <c r="BO373" t="e">
        <f ca="1">VLOOKUP($B373,基础扩展表!$E:$AG,MATCH(BO$2,基础扩展表!$E$1:$AG$1,0),FALSE)</f>
        <v>#N/A</v>
      </c>
      <c r="BP373" t="e">
        <f ca="1">VLOOKUP($B373,基础扩展表!$E:$AG,MATCH(BP$2,基础扩展表!$E$1:$AG$1,0),FALSE)</f>
        <v>#N/A</v>
      </c>
      <c r="BR373" t="e">
        <f ca="1">VLOOKUP(C373,模型表!D:H,5,FALSE)</f>
        <v>#N/A</v>
      </c>
    </row>
    <row r="374" spans="2:70" x14ac:dyDescent="0.2">
      <c r="B374" t="str">
        <f t="array" aca="1" ref="B374" ca="1">INDEX(基础表!$Y:$Y,SMALL(IF(基础表!$Z:$Z=0,ROW(基础表!$Z:$Z),999),ROW(H368)))&amp;""</f>
        <v/>
      </c>
      <c r="C374" t="e">
        <f ca="1">VLOOKUP(VLOOKUP($B374,基础表!$E:$G,3,FALSE),模型表!$C:$D,2,FALSE)</f>
        <v>#N/A</v>
      </c>
      <c r="E374" t="e">
        <f ca="1">VLOOKUP($B374,基础表!$E:$G,3,FALSE)</f>
        <v>#N/A</v>
      </c>
      <c r="G374" t="e">
        <f ca="1">VLOOKUP($E374,模型表!$C:$G,5,FALSE)</f>
        <v>#N/A</v>
      </c>
      <c r="H374" t="e">
        <f ca="1">VLOOKUP($E374,模型表!$C:$F,4,FALSE)</f>
        <v>#N/A</v>
      </c>
      <c r="I374" t="e">
        <f ca="1">VLOOKUP($E374,模型表!$C:$J,8,FALSE)</f>
        <v>#N/A</v>
      </c>
      <c r="K374" t="str">
        <f t="shared" ca="1" si="62"/>
        <v/>
      </c>
      <c r="L374" t="str">
        <f t="shared" ca="1" si="63"/>
        <v/>
      </c>
      <c r="M374" t="str">
        <f t="shared" ca="1" si="64"/>
        <v/>
      </c>
      <c r="N374" t="str">
        <f t="shared" ca="1" si="65"/>
        <v/>
      </c>
      <c r="O374" t="str">
        <f t="shared" ca="1" si="71"/>
        <v/>
      </c>
      <c r="P374" t="str">
        <f t="shared" ca="1" si="66"/>
        <v/>
      </c>
      <c r="Q374" t="e">
        <f ca="1">VLOOKUP($E374,模型表!$C:$K,9,FALSE)</f>
        <v>#N/A</v>
      </c>
      <c r="S374" t="e">
        <f ca="1">IF(VLOOKUP($E374,模型表!$C:$L,6,FALSE)=0,"",VLOOKUP($E374,模型表!$C:$L,10,FALSE))</f>
        <v>#N/A</v>
      </c>
      <c r="U374" t="e">
        <f ca="1">VLOOKUP($E374,模型表!$C:$Q,11,FALSE)</f>
        <v>#N/A</v>
      </c>
      <c r="Y374" t="e">
        <f ca="1">IF(VLOOKUP($E374,模型表!$C:$N,12,FALSE)="Death",VLOOKUP($E374,模型表!$C:$Q,13,FALSE),"")</f>
        <v>#N/A</v>
      </c>
      <c r="Z374" t="str">
        <f ca="1">IF($B374="","",IF(VLOOKUP($E374,模型表!$C:$O,12,FALSE)="PBuff","["&amp;VLOOKUP($E374,模型表!$C:Q,13,FALSE)&amp;"]","[]"))</f>
        <v/>
      </c>
      <c r="AA374" t="e">
        <f ca="1">VLOOKUP($B374,基础扩展表!$E:$I,5,FALSE)</f>
        <v>#N/A</v>
      </c>
      <c r="AB374" t="e">
        <f ca="1">VLOOKUP($B374,基础扩展表!$E:$I,4,FALSE)</f>
        <v>#N/A</v>
      </c>
      <c r="AC374" t="e">
        <f ca="1">VLOOKUP($B374,基础表!$E:$T,16,FALSE)</f>
        <v>#N/A</v>
      </c>
      <c r="AD374" t="str">
        <f t="shared" ca="1" si="72"/>
        <v/>
      </c>
      <c r="AE374" t="str">
        <f t="shared" ca="1" si="67"/>
        <v/>
      </c>
      <c r="AF374" t="str">
        <f t="shared" ca="1" si="68"/>
        <v/>
      </c>
      <c r="AH374" t="e">
        <f ca="1">VLOOKUP($B374,基础表!$E:$R,14,FALSE)</f>
        <v>#N/A</v>
      </c>
      <c r="AI374" t="e">
        <f ca="1">VLOOKUP($B374,基础表!$E:$S,13,FALSE)</f>
        <v>#N/A</v>
      </c>
      <c r="AK374" t="e">
        <f ca="1">VLOOKUP($B374,基础表!$E:$H,4,FALSE)</f>
        <v>#N/A</v>
      </c>
      <c r="AN374" s="23" t="e">
        <f t="shared" ca="1" si="73"/>
        <v>#N/A</v>
      </c>
      <c r="AO374" s="23" t="str">
        <f t="shared" ca="1" si="69"/>
        <v/>
      </c>
      <c r="AP374" s="23" t="str">
        <f t="shared" ca="1" si="70"/>
        <v/>
      </c>
      <c r="AR374" t="e">
        <f ca="1">VLOOKUP($B374,基础表!$E:$J,4,FALSE)</f>
        <v>#N/A</v>
      </c>
      <c r="AS374" t="e">
        <f ca="1">VLOOKUP($B374,基础表!$E:$J,5,FALSE)</f>
        <v>#N/A</v>
      </c>
      <c r="AT374" t="e">
        <f ca="1">VLOOKUP($B374,基础表!$E:$J,6,FALSE)</f>
        <v>#N/A</v>
      </c>
      <c r="AU374" t="e">
        <f ca="1">VLOOKUP($B374,基础扩展表!$E:$AG,MATCH(AU$2,基础扩展表!$E$1:$AG$1,0),FALSE)</f>
        <v>#N/A</v>
      </c>
      <c r="AV374" t="e">
        <f ca="1">VLOOKUP($B374,基础扩展表!$E:$AG,MATCH(AV$2,基础扩展表!$E$1:$AG$1,0),FALSE)</f>
        <v>#N/A</v>
      </c>
      <c r="AW374" t="e">
        <f ca="1">VLOOKUP($B374,基础扩展表!$E:$AG,MATCH(AW$2,基础扩展表!$E$1:$AG$1,0),FALSE)</f>
        <v>#N/A</v>
      </c>
      <c r="AX374" t="e">
        <f ca="1">VLOOKUP($B374,基础扩展表!$E:$AG,MATCH(AX$2,基础扩展表!$E$1:$AG$1,0),FALSE)</f>
        <v>#N/A</v>
      </c>
      <c r="AY374" t="e">
        <f ca="1">VLOOKUP($B374,基础扩展表!$E:$AG,MATCH(AY$2,基础扩展表!$E$1:$AG$1,0),FALSE)</f>
        <v>#N/A</v>
      </c>
      <c r="AZ374" t="e">
        <f ca="1">VLOOKUP($B374,基础扩展表!$E:$AG,MATCH(AZ$2,基础扩展表!$E$1:$AG$1,0),FALSE)</f>
        <v>#N/A</v>
      </c>
      <c r="BA374" t="e">
        <f ca="1">VLOOKUP($B374,基础扩展表!$E:$AG,MATCH(BA$2,基础扩展表!$E$1:$AG$1,0),FALSE)</f>
        <v>#N/A</v>
      </c>
      <c r="BB374" t="e">
        <f ca="1">VLOOKUP($B374,基础扩展表!$E:$AG,MATCH(BB$2,基础扩展表!$E$1:$AG$1,0),FALSE)</f>
        <v>#N/A</v>
      </c>
      <c r="BC374" t="e">
        <f ca="1">VLOOKUP($B374,基础扩展表!$E:$AG,MATCH(BC$2,基础扩展表!$E$1:$AG$1,0),FALSE)</f>
        <v>#N/A</v>
      </c>
      <c r="BD374" t="e">
        <f ca="1">VLOOKUP($B374,基础扩展表!$E:$AG,MATCH(BD$2,基础扩展表!$E$1:$AG$1,0),FALSE)</f>
        <v>#N/A</v>
      </c>
      <c r="BE374" t="e">
        <f ca="1">VLOOKUP($B374,基础扩展表!$E:$AG,MATCH(BE$2,基础扩展表!$E$1:$AG$1,0),FALSE)</f>
        <v>#N/A</v>
      </c>
      <c r="BF374" t="e">
        <f ca="1">VLOOKUP($B374,基础扩展表!$E:$AG,MATCH(BF$2,基础扩展表!$E$1:$AG$1,0),FALSE)</f>
        <v>#N/A</v>
      </c>
      <c r="BG374" t="e">
        <f ca="1">VLOOKUP($B374,基础扩展表!$E:$AG,MATCH(BG$2,基础扩展表!$E$1:$AG$1,0),FALSE)</f>
        <v>#N/A</v>
      </c>
      <c r="BH374" t="e">
        <f ca="1">VLOOKUP($B374,基础扩展表!$E:$AG,MATCH(BH$2,基础扩展表!$E$1:$AG$1,0),FALSE)</f>
        <v>#N/A</v>
      </c>
      <c r="BI374" t="e">
        <f ca="1">VLOOKUP($B374,基础扩展表!$E:$AG,MATCH(BI$2,基础扩展表!$E$1:$AG$1,0),FALSE)</f>
        <v>#N/A</v>
      </c>
      <c r="BJ374" t="e">
        <f ca="1">VLOOKUP($B374,基础扩展表!$E:$AG,MATCH(BJ$2,基础扩展表!$E$1:$AG$1,0),FALSE)</f>
        <v>#N/A</v>
      </c>
      <c r="BK374" t="e">
        <f ca="1">VLOOKUP($B374,基础扩展表!$E:$AG,MATCH(BK$2,基础扩展表!$E$1:$AG$1,0),FALSE)</f>
        <v>#N/A</v>
      </c>
      <c r="BL374" t="e">
        <f ca="1">VLOOKUP($B374,基础扩展表!$E:$AG,MATCH(BL$2,基础扩展表!$E$1:$AG$1,0),FALSE)</f>
        <v>#N/A</v>
      </c>
      <c r="BM374" t="e">
        <f ca="1">VLOOKUP($B374,基础扩展表!$E:$AG,MATCH(BM$2,基础扩展表!$E$1:$AG$1,0),FALSE)</f>
        <v>#N/A</v>
      </c>
      <c r="BN374" t="e">
        <f ca="1">VLOOKUP($B374,基础扩展表!$E:$AG,MATCH(BN$2,基础扩展表!$E$1:$AG$1,0),FALSE)</f>
        <v>#N/A</v>
      </c>
      <c r="BO374" t="e">
        <f ca="1">VLOOKUP($B374,基础扩展表!$E:$AG,MATCH(BO$2,基础扩展表!$E$1:$AG$1,0),FALSE)</f>
        <v>#N/A</v>
      </c>
      <c r="BP374" t="e">
        <f ca="1">VLOOKUP($B374,基础扩展表!$E:$AG,MATCH(BP$2,基础扩展表!$E$1:$AG$1,0),FALSE)</f>
        <v>#N/A</v>
      </c>
      <c r="BR374" t="e">
        <f ca="1">VLOOKUP(C374,模型表!D:H,5,FALSE)</f>
        <v>#N/A</v>
      </c>
    </row>
    <row r="375" spans="2:70" x14ac:dyDescent="0.2">
      <c r="B375" t="str">
        <f t="array" aca="1" ref="B375" ca="1">INDEX(基础表!$Y:$Y,SMALL(IF(基础表!$Z:$Z=0,ROW(基础表!$Z:$Z),999),ROW(H369)))&amp;""</f>
        <v/>
      </c>
      <c r="C375" t="e">
        <f ca="1">VLOOKUP(VLOOKUP($B375,基础表!$E:$G,3,FALSE),模型表!$C:$D,2,FALSE)</f>
        <v>#N/A</v>
      </c>
      <c r="E375" t="e">
        <f ca="1">VLOOKUP($B375,基础表!$E:$G,3,FALSE)</f>
        <v>#N/A</v>
      </c>
      <c r="G375" t="e">
        <f ca="1">VLOOKUP($E375,模型表!$C:$G,5,FALSE)</f>
        <v>#N/A</v>
      </c>
      <c r="H375" t="e">
        <f ca="1">VLOOKUP($E375,模型表!$C:$F,4,FALSE)</f>
        <v>#N/A</v>
      </c>
      <c r="I375" t="e">
        <f ca="1">VLOOKUP($E375,模型表!$C:$J,8,FALSE)</f>
        <v>#N/A</v>
      </c>
      <c r="K375" t="str">
        <f t="shared" ca="1" si="62"/>
        <v/>
      </c>
      <c r="L375" t="str">
        <f t="shared" ca="1" si="63"/>
        <v/>
      </c>
      <c r="M375" t="str">
        <f t="shared" ca="1" si="64"/>
        <v/>
      </c>
      <c r="N375" t="str">
        <f t="shared" ca="1" si="65"/>
        <v/>
      </c>
      <c r="O375" t="str">
        <f t="shared" ca="1" si="71"/>
        <v/>
      </c>
      <c r="P375" t="str">
        <f t="shared" ca="1" si="66"/>
        <v/>
      </c>
      <c r="Q375" t="e">
        <f ca="1">VLOOKUP($E375,模型表!$C:$K,9,FALSE)</f>
        <v>#N/A</v>
      </c>
      <c r="S375" t="e">
        <f ca="1">IF(VLOOKUP($E375,模型表!$C:$L,6,FALSE)=0,"",VLOOKUP($E375,模型表!$C:$L,10,FALSE))</f>
        <v>#N/A</v>
      </c>
      <c r="U375" t="e">
        <f ca="1">VLOOKUP($E375,模型表!$C:$Q,11,FALSE)</f>
        <v>#N/A</v>
      </c>
      <c r="Y375" t="e">
        <f ca="1">IF(VLOOKUP($E375,模型表!$C:$N,12,FALSE)="Death",VLOOKUP($E375,模型表!$C:$Q,13,FALSE),"")</f>
        <v>#N/A</v>
      </c>
      <c r="Z375" t="str">
        <f ca="1">IF($B375="","",IF(VLOOKUP($E375,模型表!$C:$O,12,FALSE)="PBuff","["&amp;VLOOKUP($E375,模型表!$C:Q,13,FALSE)&amp;"]","[]"))</f>
        <v/>
      </c>
      <c r="AA375" t="e">
        <f ca="1">VLOOKUP($B375,基础扩展表!$E:$I,5,FALSE)</f>
        <v>#N/A</v>
      </c>
      <c r="AB375" t="e">
        <f ca="1">VLOOKUP($B375,基础扩展表!$E:$I,4,FALSE)</f>
        <v>#N/A</v>
      </c>
      <c r="AC375" t="e">
        <f ca="1">VLOOKUP($B375,基础表!$E:$T,16,FALSE)</f>
        <v>#N/A</v>
      </c>
      <c r="AD375" t="str">
        <f t="shared" ca="1" si="72"/>
        <v/>
      </c>
      <c r="AE375" t="str">
        <f t="shared" ca="1" si="67"/>
        <v/>
      </c>
      <c r="AF375" t="str">
        <f t="shared" ca="1" si="68"/>
        <v/>
      </c>
      <c r="AH375" t="e">
        <f ca="1">VLOOKUP($B375,基础表!$E:$R,14,FALSE)</f>
        <v>#N/A</v>
      </c>
      <c r="AI375" t="e">
        <f ca="1">VLOOKUP($B375,基础表!$E:$S,13,FALSE)</f>
        <v>#N/A</v>
      </c>
      <c r="AK375" t="e">
        <f ca="1">VLOOKUP($B375,基础表!$E:$H,4,FALSE)</f>
        <v>#N/A</v>
      </c>
      <c r="AN375" s="23" t="e">
        <f t="shared" ca="1" si="73"/>
        <v>#N/A</v>
      </c>
      <c r="AO375" s="23" t="str">
        <f t="shared" ca="1" si="69"/>
        <v/>
      </c>
      <c r="AP375" s="23" t="str">
        <f t="shared" ca="1" si="70"/>
        <v/>
      </c>
      <c r="AR375" t="e">
        <f ca="1">VLOOKUP($B375,基础表!$E:$J,4,FALSE)</f>
        <v>#N/A</v>
      </c>
      <c r="AS375" t="e">
        <f ca="1">VLOOKUP($B375,基础表!$E:$J,5,FALSE)</f>
        <v>#N/A</v>
      </c>
      <c r="AT375" t="e">
        <f ca="1">VLOOKUP($B375,基础表!$E:$J,6,FALSE)</f>
        <v>#N/A</v>
      </c>
      <c r="AU375" t="e">
        <f ca="1">VLOOKUP($B375,基础扩展表!$E:$AG,MATCH(AU$2,基础扩展表!$E$1:$AG$1,0),FALSE)</f>
        <v>#N/A</v>
      </c>
      <c r="AV375" t="e">
        <f ca="1">VLOOKUP($B375,基础扩展表!$E:$AG,MATCH(AV$2,基础扩展表!$E$1:$AG$1,0),FALSE)</f>
        <v>#N/A</v>
      </c>
      <c r="AW375" t="e">
        <f ca="1">VLOOKUP($B375,基础扩展表!$E:$AG,MATCH(AW$2,基础扩展表!$E$1:$AG$1,0),FALSE)</f>
        <v>#N/A</v>
      </c>
      <c r="AX375" t="e">
        <f ca="1">VLOOKUP($B375,基础扩展表!$E:$AG,MATCH(AX$2,基础扩展表!$E$1:$AG$1,0),FALSE)</f>
        <v>#N/A</v>
      </c>
      <c r="AY375" t="e">
        <f ca="1">VLOOKUP($B375,基础扩展表!$E:$AG,MATCH(AY$2,基础扩展表!$E$1:$AG$1,0),FALSE)</f>
        <v>#N/A</v>
      </c>
      <c r="AZ375" t="e">
        <f ca="1">VLOOKUP($B375,基础扩展表!$E:$AG,MATCH(AZ$2,基础扩展表!$E$1:$AG$1,0),FALSE)</f>
        <v>#N/A</v>
      </c>
      <c r="BA375" t="e">
        <f ca="1">VLOOKUP($B375,基础扩展表!$E:$AG,MATCH(BA$2,基础扩展表!$E$1:$AG$1,0),FALSE)</f>
        <v>#N/A</v>
      </c>
      <c r="BB375" t="e">
        <f ca="1">VLOOKUP($B375,基础扩展表!$E:$AG,MATCH(BB$2,基础扩展表!$E$1:$AG$1,0),FALSE)</f>
        <v>#N/A</v>
      </c>
      <c r="BC375" t="e">
        <f ca="1">VLOOKUP($B375,基础扩展表!$E:$AG,MATCH(BC$2,基础扩展表!$E$1:$AG$1,0),FALSE)</f>
        <v>#N/A</v>
      </c>
      <c r="BD375" t="e">
        <f ca="1">VLOOKUP($B375,基础扩展表!$E:$AG,MATCH(BD$2,基础扩展表!$E$1:$AG$1,0),FALSE)</f>
        <v>#N/A</v>
      </c>
      <c r="BE375" t="e">
        <f ca="1">VLOOKUP($B375,基础扩展表!$E:$AG,MATCH(BE$2,基础扩展表!$E$1:$AG$1,0),FALSE)</f>
        <v>#N/A</v>
      </c>
      <c r="BF375" t="e">
        <f ca="1">VLOOKUP($B375,基础扩展表!$E:$AG,MATCH(BF$2,基础扩展表!$E$1:$AG$1,0),FALSE)</f>
        <v>#N/A</v>
      </c>
      <c r="BG375" t="e">
        <f ca="1">VLOOKUP($B375,基础扩展表!$E:$AG,MATCH(BG$2,基础扩展表!$E$1:$AG$1,0),FALSE)</f>
        <v>#N/A</v>
      </c>
      <c r="BH375" t="e">
        <f ca="1">VLOOKUP($B375,基础扩展表!$E:$AG,MATCH(BH$2,基础扩展表!$E$1:$AG$1,0),FALSE)</f>
        <v>#N/A</v>
      </c>
      <c r="BI375" t="e">
        <f ca="1">VLOOKUP($B375,基础扩展表!$E:$AG,MATCH(BI$2,基础扩展表!$E$1:$AG$1,0),FALSE)</f>
        <v>#N/A</v>
      </c>
      <c r="BJ375" t="e">
        <f ca="1">VLOOKUP($B375,基础扩展表!$E:$AG,MATCH(BJ$2,基础扩展表!$E$1:$AG$1,0),FALSE)</f>
        <v>#N/A</v>
      </c>
      <c r="BK375" t="e">
        <f ca="1">VLOOKUP($B375,基础扩展表!$E:$AG,MATCH(BK$2,基础扩展表!$E$1:$AG$1,0),FALSE)</f>
        <v>#N/A</v>
      </c>
      <c r="BL375" t="e">
        <f ca="1">VLOOKUP($B375,基础扩展表!$E:$AG,MATCH(BL$2,基础扩展表!$E$1:$AG$1,0),FALSE)</f>
        <v>#N/A</v>
      </c>
      <c r="BM375" t="e">
        <f ca="1">VLOOKUP($B375,基础扩展表!$E:$AG,MATCH(BM$2,基础扩展表!$E$1:$AG$1,0),FALSE)</f>
        <v>#N/A</v>
      </c>
      <c r="BN375" t="e">
        <f ca="1">VLOOKUP($B375,基础扩展表!$E:$AG,MATCH(BN$2,基础扩展表!$E$1:$AG$1,0),FALSE)</f>
        <v>#N/A</v>
      </c>
      <c r="BO375" t="e">
        <f ca="1">VLOOKUP($B375,基础扩展表!$E:$AG,MATCH(BO$2,基础扩展表!$E$1:$AG$1,0),FALSE)</f>
        <v>#N/A</v>
      </c>
      <c r="BP375" t="e">
        <f ca="1">VLOOKUP($B375,基础扩展表!$E:$AG,MATCH(BP$2,基础扩展表!$E$1:$AG$1,0),FALSE)</f>
        <v>#N/A</v>
      </c>
      <c r="BR375" t="e">
        <f ca="1">VLOOKUP(C375,模型表!D:H,5,FALSE)</f>
        <v>#N/A</v>
      </c>
    </row>
    <row r="376" spans="2:70" x14ac:dyDescent="0.2">
      <c r="B376" t="str">
        <f t="array" aca="1" ref="B376" ca="1">INDEX(基础表!$Y:$Y,SMALL(IF(基础表!$Z:$Z=0,ROW(基础表!$Z:$Z),999),ROW(H370)))&amp;""</f>
        <v/>
      </c>
      <c r="C376" t="e">
        <f ca="1">VLOOKUP(VLOOKUP($B376,基础表!$E:$G,3,FALSE),模型表!$C:$D,2,FALSE)</f>
        <v>#N/A</v>
      </c>
      <c r="E376" t="e">
        <f ca="1">VLOOKUP($B376,基础表!$E:$G,3,FALSE)</f>
        <v>#N/A</v>
      </c>
      <c r="G376" t="e">
        <f ca="1">VLOOKUP($E376,模型表!$C:$G,5,FALSE)</f>
        <v>#N/A</v>
      </c>
      <c r="H376" t="e">
        <f ca="1">VLOOKUP($E376,模型表!$C:$F,4,FALSE)</f>
        <v>#N/A</v>
      </c>
      <c r="I376" t="e">
        <f ca="1">VLOOKUP($E376,模型表!$C:$J,8,FALSE)</f>
        <v>#N/A</v>
      </c>
      <c r="K376" t="str">
        <f t="shared" ca="1" si="62"/>
        <v/>
      </c>
      <c r="L376" t="str">
        <f t="shared" ca="1" si="63"/>
        <v/>
      </c>
      <c r="M376" t="str">
        <f t="shared" ca="1" si="64"/>
        <v/>
      </c>
      <c r="N376" t="str">
        <f t="shared" ca="1" si="65"/>
        <v/>
      </c>
      <c r="O376" t="str">
        <f t="shared" ca="1" si="71"/>
        <v/>
      </c>
      <c r="P376" t="str">
        <f t="shared" ca="1" si="66"/>
        <v/>
      </c>
      <c r="Q376" t="e">
        <f ca="1">VLOOKUP($E376,模型表!$C:$K,9,FALSE)</f>
        <v>#N/A</v>
      </c>
      <c r="S376" t="e">
        <f ca="1">IF(VLOOKUP($E376,模型表!$C:$L,6,FALSE)=0,"",VLOOKUP($E376,模型表!$C:$L,10,FALSE))</f>
        <v>#N/A</v>
      </c>
      <c r="U376" t="e">
        <f ca="1">VLOOKUP($E376,模型表!$C:$Q,11,FALSE)</f>
        <v>#N/A</v>
      </c>
      <c r="Y376" t="e">
        <f ca="1">IF(VLOOKUP($E376,模型表!$C:$N,12,FALSE)="Death",VLOOKUP($E376,模型表!$C:$Q,13,FALSE),"")</f>
        <v>#N/A</v>
      </c>
      <c r="Z376" t="str">
        <f ca="1">IF($B376="","",IF(VLOOKUP($E376,模型表!$C:$O,12,FALSE)="PBuff","["&amp;VLOOKUP($E376,模型表!$C:Q,13,FALSE)&amp;"]","[]"))</f>
        <v/>
      </c>
      <c r="AA376" t="e">
        <f ca="1">VLOOKUP($B376,基础扩展表!$E:$I,5,FALSE)</f>
        <v>#N/A</v>
      </c>
      <c r="AB376" t="e">
        <f ca="1">VLOOKUP($B376,基础扩展表!$E:$I,4,FALSE)</f>
        <v>#N/A</v>
      </c>
      <c r="AC376" t="e">
        <f ca="1">VLOOKUP($B376,基础表!$E:$T,16,FALSE)</f>
        <v>#N/A</v>
      </c>
      <c r="AD376" t="str">
        <f t="shared" ca="1" si="72"/>
        <v/>
      </c>
      <c r="AE376" t="str">
        <f t="shared" ca="1" si="67"/>
        <v/>
      </c>
      <c r="AF376" t="str">
        <f t="shared" ca="1" si="68"/>
        <v/>
      </c>
      <c r="AH376" t="e">
        <f ca="1">VLOOKUP($B376,基础表!$E:$R,14,FALSE)</f>
        <v>#N/A</v>
      </c>
      <c r="AI376" t="e">
        <f ca="1">VLOOKUP($B376,基础表!$E:$S,13,FALSE)</f>
        <v>#N/A</v>
      </c>
      <c r="AK376" t="e">
        <f ca="1">VLOOKUP($B376,基础表!$E:$H,4,FALSE)</f>
        <v>#N/A</v>
      </c>
      <c r="AN376" s="23" t="e">
        <f t="shared" ca="1" si="73"/>
        <v>#N/A</v>
      </c>
      <c r="AO376" s="23" t="str">
        <f t="shared" ca="1" si="69"/>
        <v/>
      </c>
      <c r="AP376" s="23" t="str">
        <f t="shared" ca="1" si="70"/>
        <v/>
      </c>
      <c r="AR376" t="e">
        <f ca="1">VLOOKUP($B376,基础表!$E:$J,4,FALSE)</f>
        <v>#N/A</v>
      </c>
      <c r="AS376" t="e">
        <f ca="1">VLOOKUP($B376,基础表!$E:$J,5,FALSE)</f>
        <v>#N/A</v>
      </c>
      <c r="AT376" t="e">
        <f ca="1">VLOOKUP($B376,基础表!$E:$J,6,FALSE)</f>
        <v>#N/A</v>
      </c>
      <c r="AU376" t="e">
        <f ca="1">VLOOKUP($B376,基础扩展表!$E:$AG,MATCH(AU$2,基础扩展表!$E$1:$AG$1,0),FALSE)</f>
        <v>#N/A</v>
      </c>
      <c r="AV376" t="e">
        <f ca="1">VLOOKUP($B376,基础扩展表!$E:$AG,MATCH(AV$2,基础扩展表!$E$1:$AG$1,0),FALSE)</f>
        <v>#N/A</v>
      </c>
      <c r="AW376" t="e">
        <f ca="1">VLOOKUP($B376,基础扩展表!$E:$AG,MATCH(AW$2,基础扩展表!$E$1:$AG$1,0),FALSE)</f>
        <v>#N/A</v>
      </c>
      <c r="AX376" t="e">
        <f ca="1">VLOOKUP($B376,基础扩展表!$E:$AG,MATCH(AX$2,基础扩展表!$E$1:$AG$1,0),FALSE)</f>
        <v>#N/A</v>
      </c>
      <c r="AY376" t="e">
        <f ca="1">VLOOKUP($B376,基础扩展表!$E:$AG,MATCH(AY$2,基础扩展表!$E$1:$AG$1,0),FALSE)</f>
        <v>#N/A</v>
      </c>
      <c r="AZ376" t="e">
        <f ca="1">VLOOKUP($B376,基础扩展表!$E:$AG,MATCH(AZ$2,基础扩展表!$E$1:$AG$1,0),FALSE)</f>
        <v>#N/A</v>
      </c>
      <c r="BA376" t="e">
        <f ca="1">VLOOKUP($B376,基础扩展表!$E:$AG,MATCH(BA$2,基础扩展表!$E$1:$AG$1,0),FALSE)</f>
        <v>#N/A</v>
      </c>
      <c r="BB376" t="e">
        <f ca="1">VLOOKUP($B376,基础扩展表!$E:$AG,MATCH(BB$2,基础扩展表!$E$1:$AG$1,0),FALSE)</f>
        <v>#N/A</v>
      </c>
      <c r="BC376" t="e">
        <f ca="1">VLOOKUP($B376,基础扩展表!$E:$AG,MATCH(BC$2,基础扩展表!$E$1:$AG$1,0),FALSE)</f>
        <v>#N/A</v>
      </c>
      <c r="BD376" t="e">
        <f ca="1">VLOOKUP($B376,基础扩展表!$E:$AG,MATCH(BD$2,基础扩展表!$E$1:$AG$1,0),FALSE)</f>
        <v>#N/A</v>
      </c>
      <c r="BE376" t="e">
        <f ca="1">VLOOKUP($B376,基础扩展表!$E:$AG,MATCH(BE$2,基础扩展表!$E$1:$AG$1,0),FALSE)</f>
        <v>#N/A</v>
      </c>
      <c r="BF376" t="e">
        <f ca="1">VLOOKUP($B376,基础扩展表!$E:$AG,MATCH(BF$2,基础扩展表!$E$1:$AG$1,0),FALSE)</f>
        <v>#N/A</v>
      </c>
      <c r="BG376" t="e">
        <f ca="1">VLOOKUP($B376,基础扩展表!$E:$AG,MATCH(BG$2,基础扩展表!$E$1:$AG$1,0),FALSE)</f>
        <v>#N/A</v>
      </c>
      <c r="BH376" t="e">
        <f ca="1">VLOOKUP($B376,基础扩展表!$E:$AG,MATCH(BH$2,基础扩展表!$E$1:$AG$1,0),FALSE)</f>
        <v>#N/A</v>
      </c>
      <c r="BI376" t="e">
        <f ca="1">VLOOKUP($B376,基础扩展表!$E:$AG,MATCH(BI$2,基础扩展表!$E$1:$AG$1,0),FALSE)</f>
        <v>#N/A</v>
      </c>
      <c r="BJ376" t="e">
        <f ca="1">VLOOKUP($B376,基础扩展表!$E:$AG,MATCH(BJ$2,基础扩展表!$E$1:$AG$1,0),FALSE)</f>
        <v>#N/A</v>
      </c>
      <c r="BK376" t="e">
        <f ca="1">VLOOKUP($B376,基础扩展表!$E:$AG,MATCH(BK$2,基础扩展表!$E$1:$AG$1,0),FALSE)</f>
        <v>#N/A</v>
      </c>
      <c r="BL376" t="e">
        <f ca="1">VLOOKUP($B376,基础扩展表!$E:$AG,MATCH(BL$2,基础扩展表!$E$1:$AG$1,0),FALSE)</f>
        <v>#N/A</v>
      </c>
      <c r="BM376" t="e">
        <f ca="1">VLOOKUP($B376,基础扩展表!$E:$AG,MATCH(BM$2,基础扩展表!$E$1:$AG$1,0),FALSE)</f>
        <v>#N/A</v>
      </c>
      <c r="BN376" t="e">
        <f ca="1">VLOOKUP($B376,基础扩展表!$E:$AG,MATCH(BN$2,基础扩展表!$E$1:$AG$1,0),FALSE)</f>
        <v>#N/A</v>
      </c>
      <c r="BO376" t="e">
        <f ca="1">VLOOKUP($B376,基础扩展表!$E:$AG,MATCH(BO$2,基础扩展表!$E$1:$AG$1,0),FALSE)</f>
        <v>#N/A</v>
      </c>
      <c r="BP376" t="e">
        <f ca="1">VLOOKUP($B376,基础扩展表!$E:$AG,MATCH(BP$2,基础扩展表!$E$1:$AG$1,0),FALSE)</f>
        <v>#N/A</v>
      </c>
      <c r="BR376" t="e">
        <f ca="1">VLOOKUP(C376,模型表!D:H,5,FALSE)</f>
        <v>#N/A</v>
      </c>
    </row>
    <row r="377" spans="2:70" x14ac:dyDescent="0.2">
      <c r="B377" t="str">
        <f t="array" aca="1" ref="B377" ca="1">INDEX(基础表!$Y:$Y,SMALL(IF(基础表!$Z:$Z=0,ROW(基础表!$Z:$Z),999),ROW(H371)))&amp;""</f>
        <v/>
      </c>
      <c r="C377" t="e">
        <f ca="1">VLOOKUP(VLOOKUP($B377,基础表!$E:$G,3,FALSE),模型表!$C:$D,2,FALSE)</f>
        <v>#N/A</v>
      </c>
      <c r="E377" t="e">
        <f ca="1">VLOOKUP($B377,基础表!$E:$G,3,FALSE)</f>
        <v>#N/A</v>
      </c>
      <c r="G377" t="e">
        <f ca="1">VLOOKUP($E377,模型表!$C:$G,5,FALSE)</f>
        <v>#N/A</v>
      </c>
      <c r="H377" t="e">
        <f ca="1">VLOOKUP($E377,模型表!$C:$F,4,FALSE)</f>
        <v>#N/A</v>
      </c>
      <c r="I377" t="e">
        <f ca="1">VLOOKUP($E377,模型表!$C:$J,8,FALSE)</f>
        <v>#N/A</v>
      </c>
      <c r="K377" t="str">
        <f t="shared" ca="1" si="62"/>
        <v/>
      </c>
      <c r="L377" t="str">
        <f t="shared" ca="1" si="63"/>
        <v/>
      </c>
      <c r="M377" t="str">
        <f t="shared" ca="1" si="64"/>
        <v/>
      </c>
      <c r="N377" t="str">
        <f t="shared" ca="1" si="65"/>
        <v/>
      </c>
      <c r="O377" t="str">
        <f t="shared" ca="1" si="71"/>
        <v/>
      </c>
      <c r="P377" t="str">
        <f t="shared" ca="1" si="66"/>
        <v/>
      </c>
      <c r="Q377" t="e">
        <f ca="1">VLOOKUP($E377,模型表!$C:$K,9,FALSE)</f>
        <v>#N/A</v>
      </c>
      <c r="S377" t="e">
        <f ca="1">IF(VLOOKUP($E377,模型表!$C:$L,6,FALSE)=0,"",VLOOKUP($E377,模型表!$C:$L,10,FALSE))</f>
        <v>#N/A</v>
      </c>
      <c r="U377" t="e">
        <f ca="1">VLOOKUP($E377,模型表!$C:$Q,11,FALSE)</f>
        <v>#N/A</v>
      </c>
      <c r="Y377" t="e">
        <f ca="1">IF(VLOOKUP($E377,模型表!$C:$N,12,FALSE)="Death",VLOOKUP($E377,模型表!$C:$Q,13,FALSE),"")</f>
        <v>#N/A</v>
      </c>
      <c r="Z377" t="str">
        <f ca="1">IF($B377="","",IF(VLOOKUP($E377,模型表!$C:$O,12,FALSE)="PBuff","["&amp;VLOOKUP($E377,模型表!$C:Q,13,FALSE)&amp;"]","[]"))</f>
        <v/>
      </c>
      <c r="AA377" t="e">
        <f ca="1">VLOOKUP($B377,基础扩展表!$E:$I,5,FALSE)</f>
        <v>#N/A</v>
      </c>
      <c r="AB377" t="e">
        <f ca="1">VLOOKUP($B377,基础扩展表!$E:$I,4,FALSE)</f>
        <v>#N/A</v>
      </c>
      <c r="AC377" t="e">
        <f ca="1">VLOOKUP($B377,基础表!$E:$T,16,FALSE)</f>
        <v>#N/A</v>
      </c>
      <c r="AD377" t="str">
        <f t="shared" ca="1" si="72"/>
        <v/>
      </c>
      <c r="AE377" t="str">
        <f t="shared" ca="1" si="67"/>
        <v/>
      </c>
      <c r="AF377" t="str">
        <f t="shared" ca="1" si="68"/>
        <v/>
      </c>
      <c r="AH377" t="e">
        <f ca="1">VLOOKUP($B377,基础表!$E:$R,14,FALSE)</f>
        <v>#N/A</v>
      </c>
      <c r="AI377" t="e">
        <f ca="1">VLOOKUP($B377,基础表!$E:$S,13,FALSE)</f>
        <v>#N/A</v>
      </c>
      <c r="AK377" t="e">
        <f ca="1">VLOOKUP($B377,基础表!$E:$H,4,FALSE)</f>
        <v>#N/A</v>
      </c>
      <c r="AN377" s="23" t="e">
        <f t="shared" ca="1" si="73"/>
        <v>#N/A</v>
      </c>
      <c r="AO377" s="23" t="str">
        <f t="shared" ca="1" si="69"/>
        <v/>
      </c>
      <c r="AP377" s="23" t="str">
        <f t="shared" ca="1" si="70"/>
        <v/>
      </c>
      <c r="AR377" t="e">
        <f ca="1">VLOOKUP($B377,基础表!$E:$J,4,FALSE)</f>
        <v>#N/A</v>
      </c>
      <c r="AS377" t="e">
        <f ca="1">VLOOKUP($B377,基础表!$E:$J,5,FALSE)</f>
        <v>#N/A</v>
      </c>
      <c r="AT377" t="e">
        <f ca="1">VLOOKUP($B377,基础表!$E:$J,6,FALSE)</f>
        <v>#N/A</v>
      </c>
      <c r="AU377" t="e">
        <f ca="1">VLOOKUP($B377,基础扩展表!$E:$AG,MATCH(AU$2,基础扩展表!$E$1:$AG$1,0),FALSE)</f>
        <v>#N/A</v>
      </c>
      <c r="AV377" t="e">
        <f ca="1">VLOOKUP($B377,基础扩展表!$E:$AG,MATCH(AV$2,基础扩展表!$E$1:$AG$1,0),FALSE)</f>
        <v>#N/A</v>
      </c>
      <c r="AW377" t="e">
        <f ca="1">VLOOKUP($B377,基础扩展表!$E:$AG,MATCH(AW$2,基础扩展表!$E$1:$AG$1,0),FALSE)</f>
        <v>#N/A</v>
      </c>
      <c r="AX377" t="e">
        <f ca="1">VLOOKUP($B377,基础扩展表!$E:$AG,MATCH(AX$2,基础扩展表!$E$1:$AG$1,0),FALSE)</f>
        <v>#N/A</v>
      </c>
      <c r="AY377" t="e">
        <f ca="1">VLOOKUP($B377,基础扩展表!$E:$AG,MATCH(AY$2,基础扩展表!$E$1:$AG$1,0),FALSE)</f>
        <v>#N/A</v>
      </c>
      <c r="AZ377" t="e">
        <f ca="1">VLOOKUP($B377,基础扩展表!$E:$AG,MATCH(AZ$2,基础扩展表!$E$1:$AG$1,0),FALSE)</f>
        <v>#N/A</v>
      </c>
      <c r="BA377" t="e">
        <f ca="1">VLOOKUP($B377,基础扩展表!$E:$AG,MATCH(BA$2,基础扩展表!$E$1:$AG$1,0),FALSE)</f>
        <v>#N/A</v>
      </c>
      <c r="BB377" t="e">
        <f ca="1">VLOOKUP($B377,基础扩展表!$E:$AG,MATCH(BB$2,基础扩展表!$E$1:$AG$1,0),FALSE)</f>
        <v>#N/A</v>
      </c>
      <c r="BC377" t="e">
        <f ca="1">VLOOKUP($B377,基础扩展表!$E:$AG,MATCH(BC$2,基础扩展表!$E$1:$AG$1,0),FALSE)</f>
        <v>#N/A</v>
      </c>
      <c r="BD377" t="e">
        <f ca="1">VLOOKUP($B377,基础扩展表!$E:$AG,MATCH(BD$2,基础扩展表!$E$1:$AG$1,0),FALSE)</f>
        <v>#N/A</v>
      </c>
      <c r="BE377" t="e">
        <f ca="1">VLOOKUP($B377,基础扩展表!$E:$AG,MATCH(BE$2,基础扩展表!$E$1:$AG$1,0),FALSE)</f>
        <v>#N/A</v>
      </c>
      <c r="BF377" t="e">
        <f ca="1">VLOOKUP($B377,基础扩展表!$E:$AG,MATCH(BF$2,基础扩展表!$E$1:$AG$1,0),FALSE)</f>
        <v>#N/A</v>
      </c>
      <c r="BG377" t="e">
        <f ca="1">VLOOKUP($B377,基础扩展表!$E:$AG,MATCH(BG$2,基础扩展表!$E$1:$AG$1,0),FALSE)</f>
        <v>#N/A</v>
      </c>
      <c r="BH377" t="e">
        <f ca="1">VLOOKUP($B377,基础扩展表!$E:$AG,MATCH(BH$2,基础扩展表!$E$1:$AG$1,0),FALSE)</f>
        <v>#N/A</v>
      </c>
      <c r="BI377" t="e">
        <f ca="1">VLOOKUP($B377,基础扩展表!$E:$AG,MATCH(BI$2,基础扩展表!$E$1:$AG$1,0),FALSE)</f>
        <v>#N/A</v>
      </c>
      <c r="BJ377" t="e">
        <f ca="1">VLOOKUP($B377,基础扩展表!$E:$AG,MATCH(BJ$2,基础扩展表!$E$1:$AG$1,0),FALSE)</f>
        <v>#N/A</v>
      </c>
      <c r="BK377" t="e">
        <f ca="1">VLOOKUP($B377,基础扩展表!$E:$AG,MATCH(BK$2,基础扩展表!$E$1:$AG$1,0),FALSE)</f>
        <v>#N/A</v>
      </c>
      <c r="BL377" t="e">
        <f ca="1">VLOOKUP($B377,基础扩展表!$E:$AG,MATCH(BL$2,基础扩展表!$E$1:$AG$1,0),FALSE)</f>
        <v>#N/A</v>
      </c>
      <c r="BM377" t="e">
        <f ca="1">VLOOKUP($B377,基础扩展表!$E:$AG,MATCH(BM$2,基础扩展表!$E$1:$AG$1,0),FALSE)</f>
        <v>#N/A</v>
      </c>
      <c r="BN377" t="e">
        <f ca="1">VLOOKUP($B377,基础扩展表!$E:$AG,MATCH(BN$2,基础扩展表!$E$1:$AG$1,0),FALSE)</f>
        <v>#N/A</v>
      </c>
      <c r="BO377" t="e">
        <f ca="1">VLOOKUP($B377,基础扩展表!$E:$AG,MATCH(BO$2,基础扩展表!$E$1:$AG$1,0),FALSE)</f>
        <v>#N/A</v>
      </c>
      <c r="BP377" t="e">
        <f ca="1">VLOOKUP($B377,基础扩展表!$E:$AG,MATCH(BP$2,基础扩展表!$E$1:$AG$1,0),FALSE)</f>
        <v>#N/A</v>
      </c>
      <c r="BR377" t="e">
        <f ca="1">VLOOKUP(C377,模型表!D:H,5,FALSE)</f>
        <v>#N/A</v>
      </c>
    </row>
    <row r="378" spans="2:70" x14ac:dyDescent="0.2">
      <c r="B378" t="str">
        <f t="array" aca="1" ref="B378" ca="1">INDEX(基础表!$Y:$Y,SMALL(IF(基础表!$Z:$Z=0,ROW(基础表!$Z:$Z),999),ROW(H372)))&amp;""</f>
        <v/>
      </c>
      <c r="C378" t="e">
        <f ca="1">VLOOKUP(VLOOKUP($B378,基础表!$E:$G,3,FALSE),模型表!$C:$D,2,FALSE)</f>
        <v>#N/A</v>
      </c>
      <c r="E378" t="e">
        <f ca="1">VLOOKUP($B378,基础表!$E:$G,3,FALSE)</f>
        <v>#N/A</v>
      </c>
      <c r="G378" t="e">
        <f ca="1">VLOOKUP($E378,模型表!$C:$G,5,FALSE)</f>
        <v>#N/A</v>
      </c>
      <c r="H378" t="e">
        <f ca="1">VLOOKUP($E378,模型表!$C:$F,4,FALSE)</f>
        <v>#N/A</v>
      </c>
      <c r="I378" t="e">
        <f ca="1">VLOOKUP($E378,模型表!$C:$J,8,FALSE)</f>
        <v>#N/A</v>
      </c>
      <c r="K378" t="str">
        <f t="shared" ca="1" si="62"/>
        <v/>
      </c>
      <c r="L378" t="str">
        <f t="shared" ca="1" si="63"/>
        <v/>
      </c>
      <c r="M378" t="str">
        <f t="shared" ca="1" si="64"/>
        <v/>
      </c>
      <c r="N378" t="str">
        <f t="shared" ca="1" si="65"/>
        <v/>
      </c>
      <c r="O378" t="str">
        <f t="shared" ca="1" si="71"/>
        <v/>
      </c>
      <c r="P378" t="str">
        <f t="shared" ca="1" si="66"/>
        <v/>
      </c>
      <c r="Q378" t="e">
        <f ca="1">VLOOKUP($E378,模型表!$C:$K,9,FALSE)</f>
        <v>#N/A</v>
      </c>
      <c r="S378" t="e">
        <f ca="1">IF(VLOOKUP($E378,模型表!$C:$L,6,FALSE)=0,"",VLOOKUP($E378,模型表!$C:$L,10,FALSE))</f>
        <v>#N/A</v>
      </c>
      <c r="U378" t="e">
        <f ca="1">VLOOKUP($E378,模型表!$C:$Q,11,FALSE)</f>
        <v>#N/A</v>
      </c>
      <c r="Y378" t="e">
        <f ca="1">IF(VLOOKUP($E378,模型表!$C:$N,12,FALSE)="Death",VLOOKUP($E378,模型表!$C:$Q,13,FALSE),"")</f>
        <v>#N/A</v>
      </c>
      <c r="Z378" t="str">
        <f ca="1">IF($B378="","",IF(VLOOKUP($E378,模型表!$C:$O,12,FALSE)="PBuff","["&amp;VLOOKUP($E378,模型表!$C:Q,13,FALSE)&amp;"]","[]"))</f>
        <v/>
      </c>
      <c r="AA378" t="e">
        <f ca="1">VLOOKUP($B378,基础扩展表!$E:$I,5,FALSE)</f>
        <v>#N/A</v>
      </c>
      <c r="AB378" t="e">
        <f ca="1">VLOOKUP($B378,基础扩展表!$E:$I,4,FALSE)</f>
        <v>#N/A</v>
      </c>
      <c r="AC378" t="e">
        <f ca="1">VLOOKUP($B378,基础表!$E:$T,16,FALSE)</f>
        <v>#N/A</v>
      </c>
      <c r="AD378" t="str">
        <f t="shared" ca="1" si="72"/>
        <v/>
      </c>
      <c r="AE378" t="str">
        <f t="shared" ca="1" si="67"/>
        <v/>
      </c>
      <c r="AF378" t="str">
        <f t="shared" ca="1" si="68"/>
        <v/>
      </c>
      <c r="AH378" t="e">
        <f ca="1">VLOOKUP($B378,基础表!$E:$R,14,FALSE)</f>
        <v>#N/A</v>
      </c>
      <c r="AI378" t="e">
        <f ca="1">VLOOKUP($B378,基础表!$E:$S,13,FALSE)</f>
        <v>#N/A</v>
      </c>
      <c r="AK378" t="e">
        <f ca="1">VLOOKUP($B378,基础表!$E:$H,4,FALSE)</f>
        <v>#N/A</v>
      </c>
      <c r="AN378" s="23" t="e">
        <f t="shared" ca="1" si="73"/>
        <v>#N/A</v>
      </c>
      <c r="AO378" s="23" t="str">
        <f t="shared" ca="1" si="69"/>
        <v/>
      </c>
      <c r="AP378" s="23" t="str">
        <f t="shared" ca="1" si="70"/>
        <v/>
      </c>
      <c r="AR378" t="e">
        <f ca="1">VLOOKUP($B378,基础表!$E:$J,4,FALSE)</f>
        <v>#N/A</v>
      </c>
      <c r="AS378" t="e">
        <f ca="1">VLOOKUP($B378,基础表!$E:$J,5,FALSE)</f>
        <v>#N/A</v>
      </c>
      <c r="AT378" t="e">
        <f ca="1">VLOOKUP($B378,基础表!$E:$J,6,FALSE)</f>
        <v>#N/A</v>
      </c>
      <c r="AU378" t="e">
        <f ca="1">VLOOKUP($B378,基础扩展表!$E:$AG,MATCH(AU$2,基础扩展表!$E$1:$AG$1,0),FALSE)</f>
        <v>#N/A</v>
      </c>
      <c r="AV378" t="e">
        <f ca="1">VLOOKUP($B378,基础扩展表!$E:$AG,MATCH(AV$2,基础扩展表!$E$1:$AG$1,0),FALSE)</f>
        <v>#N/A</v>
      </c>
      <c r="AW378" t="e">
        <f ca="1">VLOOKUP($B378,基础扩展表!$E:$AG,MATCH(AW$2,基础扩展表!$E$1:$AG$1,0),FALSE)</f>
        <v>#N/A</v>
      </c>
      <c r="AX378" t="e">
        <f ca="1">VLOOKUP($B378,基础扩展表!$E:$AG,MATCH(AX$2,基础扩展表!$E$1:$AG$1,0),FALSE)</f>
        <v>#N/A</v>
      </c>
      <c r="AY378" t="e">
        <f ca="1">VLOOKUP($B378,基础扩展表!$E:$AG,MATCH(AY$2,基础扩展表!$E$1:$AG$1,0),FALSE)</f>
        <v>#N/A</v>
      </c>
      <c r="AZ378" t="e">
        <f ca="1">VLOOKUP($B378,基础扩展表!$E:$AG,MATCH(AZ$2,基础扩展表!$E$1:$AG$1,0),FALSE)</f>
        <v>#N/A</v>
      </c>
      <c r="BA378" t="e">
        <f ca="1">VLOOKUP($B378,基础扩展表!$E:$AG,MATCH(BA$2,基础扩展表!$E$1:$AG$1,0),FALSE)</f>
        <v>#N/A</v>
      </c>
      <c r="BB378" t="e">
        <f ca="1">VLOOKUP($B378,基础扩展表!$E:$AG,MATCH(BB$2,基础扩展表!$E$1:$AG$1,0),FALSE)</f>
        <v>#N/A</v>
      </c>
      <c r="BC378" t="e">
        <f ca="1">VLOOKUP($B378,基础扩展表!$E:$AG,MATCH(BC$2,基础扩展表!$E$1:$AG$1,0),FALSE)</f>
        <v>#N/A</v>
      </c>
      <c r="BD378" t="e">
        <f ca="1">VLOOKUP($B378,基础扩展表!$E:$AG,MATCH(BD$2,基础扩展表!$E$1:$AG$1,0),FALSE)</f>
        <v>#N/A</v>
      </c>
      <c r="BE378" t="e">
        <f ca="1">VLOOKUP($B378,基础扩展表!$E:$AG,MATCH(BE$2,基础扩展表!$E$1:$AG$1,0),FALSE)</f>
        <v>#N/A</v>
      </c>
      <c r="BF378" t="e">
        <f ca="1">VLOOKUP($B378,基础扩展表!$E:$AG,MATCH(BF$2,基础扩展表!$E$1:$AG$1,0),FALSE)</f>
        <v>#N/A</v>
      </c>
      <c r="BG378" t="e">
        <f ca="1">VLOOKUP($B378,基础扩展表!$E:$AG,MATCH(BG$2,基础扩展表!$E$1:$AG$1,0),FALSE)</f>
        <v>#N/A</v>
      </c>
      <c r="BH378" t="e">
        <f ca="1">VLOOKUP($B378,基础扩展表!$E:$AG,MATCH(BH$2,基础扩展表!$E$1:$AG$1,0),FALSE)</f>
        <v>#N/A</v>
      </c>
      <c r="BI378" t="e">
        <f ca="1">VLOOKUP($B378,基础扩展表!$E:$AG,MATCH(BI$2,基础扩展表!$E$1:$AG$1,0),FALSE)</f>
        <v>#N/A</v>
      </c>
      <c r="BJ378" t="e">
        <f ca="1">VLOOKUP($B378,基础扩展表!$E:$AG,MATCH(BJ$2,基础扩展表!$E$1:$AG$1,0),FALSE)</f>
        <v>#N/A</v>
      </c>
      <c r="BK378" t="e">
        <f ca="1">VLOOKUP($B378,基础扩展表!$E:$AG,MATCH(BK$2,基础扩展表!$E$1:$AG$1,0),FALSE)</f>
        <v>#N/A</v>
      </c>
      <c r="BL378" t="e">
        <f ca="1">VLOOKUP($B378,基础扩展表!$E:$AG,MATCH(BL$2,基础扩展表!$E$1:$AG$1,0),FALSE)</f>
        <v>#N/A</v>
      </c>
      <c r="BM378" t="e">
        <f ca="1">VLOOKUP($B378,基础扩展表!$E:$AG,MATCH(BM$2,基础扩展表!$E$1:$AG$1,0),FALSE)</f>
        <v>#N/A</v>
      </c>
      <c r="BN378" t="e">
        <f ca="1">VLOOKUP($B378,基础扩展表!$E:$AG,MATCH(BN$2,基础扩展表!$E$1:$AG$1,0),FALSE)</f>
        <v>#N/A</v>
      </c>
      <c r="BO378" t="e">
        <f ca="1">VLOOKUP($B378,基础扩展表!$E:$AG,MATCH(BO$2,基础扩展表!$E$1:$AG$1,0),FALSE)</f>
        <v>#N/A</v>
      </c>
      <c r="BP378" t="e">
        <f ca="1">VLOOKUP($B378,基础扩展表!$E:$AG,MATCH(BP$2,基础扩展表!$E$1:$AG$1,0),FALSE)</f>
        <v>#N/A</v>
      </c>
      <c r="BR378" t="e">
        <f ca="1">VLOOKUP(C378,模型表!D:H,5,FALSE)</f>
        <v>#N/A</v>
      </c>
    </row>
    <row r="379" spans="2:70" x14ac:dyDescent="0.2">
      <c r="B379" t="str">
        <f t="array" aca="1" ref="B379" ca="1">INDEX(基础表!$Y:$Y,SMALL(IF(基础表!$Z:$Z=0,ROW(基础表!$Z:$Z),999),ROW(H373)))&amp;""</f>
        <v/>
      </c>
      <c r="C379" t="e">
        <f ca="1">VLOOKUP(VLOOKUP($B379,基础表!$E:$G,3,FALSE),模型表!$C:$D,2,FALSE)</f>
        <v>#N/A</v>
      </c>
      <c r="E379" t="e">
        <f ca="1">VLOOKUP($B379,基础表!$E:$G,3,FALSE)</f>
        <v>#N/A</v>
      </c>
      <c r="G379" t="e">
        <f ca="1">VLOOKUP($E379,模型表!$C:$G,5,FALSE)</f>
        <v>#N/A</v>
      </c>
      <c r="H379" t="e">
        <f ca="1">VLOOKUP($E379,模型表!$C:$F,4,FALSE)</f>
        <v>#N/A</v>
      </c>
      <c r="I379" t="e">
        <f ca="1">VLOOKUP($E379,模型表!$C:$J,8,FALSE)</f>
        <v>#N/A</v>
      </c>
      <c r="K379" t="str">
        <f t="shared" ca="1" si="62"/>
        <v/>
      </c>
      <c r="L379" t="str">
        <f t="shared" ca="1" si="63"/>
        <v/>
      </c>
      <c r="M379" t="str">
        <f t="shared" ca="1" si="64"/>
        <v/>
      </c>
      <c r="N379" t="str">
        <f t="shared" ca="1" si="65"/>
        <v/>
      </c>
      <c r="O379" t="str">
        <f t="shared" ca="1" si="71"/>
        <v/>
      </c>
      <c r="P379" t="str">
        <f t="shared" ca="1" si="66"/>
        <v/>
      </c>
      <c r="Q379" t="e">
        <f ca="1">VLOOKUP($E379,模型表!$C:$K,9,FALSE)</f>
        <v>#N/A</v>
      </c>
      <c r="S379" t="e">
        <f ca="1">IF(VLOOKUP($E379,模型表!$C:$L,6,FALSE)=0,"",VLOOKUP($E379,模型表!$C:$L,10,FALSE))</f>
        <v>#N/A</v>
      </c>
      <c r="U379" t="e">
        <f ca="1">VLOOKUP($E379,模型表!$C:$Q,11,FALSE)</f>
        <v>#N/A</v>
      </c>
      <c r="Y379" t="e">
        <f ca="1">IF(VLOOKUP($E379,模型表!$C:$N,12,FALSE)="Death",VLOOKUP($E379,模型表!$C:$Q,13,FALSE),"")</f>
        <v>#N/A</v>
      </c>
      <c r="Z379" t="str">
        <f ca="1">IF($B379="","",IF(VLOOKUP($E379,模型表!$C:$O,12,FALSE)="PBuff","["&amp;VLOOKUP($E379,模型表!$C:Q,13,FALSE)&amp;"]","[]"))</f>
        <v/>
      </c>
      <c r="AA379" t="e">
        <f ca="1">VLOOKUP($B379,基础扩展表!$E:$I,5,FALSE)</f>
        <v>#N/A</v>
      </c>
      <c r="AB379" t="e">
        <f ca="1">VLOOKUP($B379,基础扩展表!$E:$I,4,FALSE)</f>
        <v>#N/A</v>
      </c>
      <c r="AC379" t="e">
        <f ca="1">VLOOKUP($B379,基础表!$E:$T,16,FALSE)</f>
        <v>#N/A</v>
      </c>
      <c r="AD379" t="str">
        <f t="shared" ca="1" si="72"/>
        <v/>
      </c>
      <c r="AE379" t="str">
        <f t="shared" ca="1" si="67"/>
        <v/>
      </c>
      <c r="AF379" t="str">
        <f t="shared" ca="1" si="68"/>
        <v/>
      </c>
      <c r="AH379" t="e">
        <f ca="1">VLOOKUP($B379,基础表!$E:$R,14,FALSE)</f>
        <v>#N/A</v>
      </c>
      <c r="AI379" t="e">
        <f ca="1">VLOOKUP($B379,基础表!$E:$S,13,FALSE)</f>
        <v>#N/A</v>
      </c>
      <c r="AK379" t="e">
        <f ca="1">VLOOKUP($B379,基础表!$E:$H,4,FALSE)</f>
        <v>#N/A</v>
      </c>
      <c r="AN379" s="23" t="e">
        <f t="shared" ca="1" si="73"/>
        <v>#N/A</v>
      </c>
      <c r="AO379" s="23" t="str">
        <f t="shared" ca="1" si="69"/>
        <v/>
      </c>
      <c r="AP379" s="23" t="str">
        <f t="shared" ca="1" si="70"/>
        <v/>
      </c>
      <c r="AR379" t="e">
        <f ca="1">VLOOKUP($B379,基础表!$E:$J,4,FALSE)</f>
        <v>#N/A</v>
      </c>
      <c r="AS379" t="e">
        <f ca="1">VLOOKUP($B379,基础表!$E:$J,5,FALSE)</f>
        <v>#N/A</v>
      </c>
      <c r="AT379" t="e">
        <f ca="1">VLOOKUP($B379,基础表!$E:$J,6,FALSE)</f>
        <v>#N/A</v>
      </c>
      <c r="AU379" t="e">
        <f ca="1">VLOOKUP($B379,基础扩展表!$E:$AG,MATCH(AU$2,基础扩展表!$E$1:$AG$1,0),FALSE)</f>
        <v>#N/A</v>
      </c>
      <c r="AV379" t="e">
        <f ca="1">VLOOKUP($B379,基础扩展表!$E:$AG,MATCH(AV$2,基础扩展表!$E$1:$AG$1,0),FALSE)</f>
        <v>#N/A</v>
      </c>
      <c r="AW379" t="e">
        <f ca="1">VLOOKUP($B379,基础扩展表!$E:$AG,MATCH(AW$2,基础扩展表!$E$1:$AG$1,0),FALSE)</f>
        <v>#N/A</v>
      </c>
      <c r="AX379" t="e">
        <f ca="1">VLOOKUP($B379,基础扩展表!$E:$AG,MATCH(AX$2,基础扩展表!$E$1:$AG$1,0),FALSE)</f>
        <v>#N/A</v>
      </c>
      <c r="AY379" t="e">
        <f ca="1">VLOOKUP($B379,基础扩展表!$E:$AG,MATCH(AY$2,基础扩展表!$E$1:$AG$1,0),FALSE)</f>
        <v>#N/A</v>
      </c>
      <c r="AZ379" t="e">
        <f ca="1">VLOOKUP($B379,基础扩展表!$E:$AG,MATCH(AZ$2,基础扩展表!$E$1:$AG$1,0),FALSE)</f>
        <v>#N/A</v>
      </c>
      <c r="BA379" t="e">
        <f ca="1">VLOOKUP($B379,基础扩展表!$E:$AG,MATCH(BA$2,基础扩展表!$E$1:$AG$1,0),FALSE)</f>
        <v>#N/A</v>
      </c>
      <c r="BB379" t="e">
        <f ca="1">VLOOKUP($B379,基础扩展表!$E:$AG,MATCH(BB$2,基础扩展表!$E$1:$AG$1,0),FALSE)</f>
        <v>#N/A</v>
      </c>
      <c r="BC379" t="e">
        <f ca="1">VLOOKUP($B379,基础扩展表!$E:$AG,MATCH(BC$2,基础扩展表!$E$1:$AG$1,0),FALSE)</f>
        <v>#N/A</v>
      </c>
      <c r="BD379" t="e">
        <f ca="1">VLOOKUP($B379,基础扩展表!$E:$AG,MATCH(BD$2,基础扩展表!$E$1:$AG$1,0),FALSE)</f>
        <v>#N/A</v>
      </c>
      <c r="BE379" t="e">
        <f ca="1">VLOOKUP($B379,基础扩展表!$E:$AG,MATCH(BE$2,基础扩展表!$E$1:$AG$1,0),FALSE)</f>
        <v>#N/A</v>
      </c>
      <c r="BF379" t="e">
        <f ca="1">VLOOKUP($B379,基础扩展表!$E:$AG,MATCH(BF$2,基础扩展表!$E$1:$AG$1,0),FALSE)</f>
        <v>#N/A</v>
      </c>
      <c r="BG379" t="e">
        <f ca="1">VLOOKUP($B379,基础扩展表!$E:$AG,MATCH(BG$2,基础扩展表!$E$1:$AG$1,0),FALSE)</f>
        <v>#N/A</v>
      </c>
      <c r="BH379" t="e">
        <f ca="1">VLOOKUP($B379,基础扩展表!$E:$AG,MATCH(BH$2,基础扩展表!$E$1:$AG$1,0),FALSE)</f>
        <v>#N/A</v>
      </c>
      <c r="BI379" t="e">
        <f ca="1">VLOOKUP($B379,基础扩展表!$E:$AG,MATCH(BI$2,基础扩展表!$E$1:$AG$1,0),FALSE)</f>
        <v>#N/A</v>
      </c>
      <c r="BJ379" t="e">
        <f ca="1">VLOOKUP($B379,基础扩展表!$E:$AG,MATCH(BJ$2,基础扩展表!$E$1:$AG$1,0),FALSE)</f>
        <v>#N/A</v>
      </c>
      <c r="BK379" t="e">
        <f ca="1">VLOOKUP($B379,基础扩展表!$E:$AG,MATCH(BK$2,基础扩展表!$E$1:$AG$1,0),FALSE)</f>
        <v>#N/A</v>
      </c>
      <c r="BL379" t="e">
        <f ca="1">VLOOKUP($B379,基础扩展表!$E:$AG,MATCH(BL$2,基础扩展表!$E$1:$AG$1,0),FALSE)</f>
        <v>#N/A</v>
      </c>
      <c r="BM379" t="e">
        <f ca="1">VLOOKUP($B379,基础扩展表!$E:$AG,MATCH(BM$2,基础扩展表!$E$1:$AG$1,0),FALSE)</f>
        <v>#N/A</v>
      </c>
      <c r="BN379" t="e">
        <f ca="1">VLOOKUP($B379,基础扩展表!$E:$AG,MATCH(BN$2,基础扩展表!$E$1:$AG$1,0),FALSE)</f>
        <v>#N/A</v>
      </c>
      <c r="BO379" t="e">
        <f ca="1">VLOOKUP($B379,基础扩展表!$E:$AG,MATCH(BO$2,基础扩展表!$E$1:$AG$1,0),FALSE)</f>
        <v>#N/A</v>
      </c>
      <c r="BP379" t="e">
        <f ca="1">VLOOKUP($B379,基础扩展表!$E:$AG,MATCH(BP$2,基础扩展表!$E$1:$AG$1,0),FALSE)</f>
        <v>#N/A</v>
      </c>
      <c r="BR379" t="e">
        <f ca="1">VLOOKUP(C379,模型表!D:H,5,FALSE)</f>
        <v>#N/A</v>
      </c>
    </row>
    <row r="380" spans="2:70" x14ac:dyDescent="0.2">
      <c r="B380" t="str">
        <f t="array" aca="1" ref="B380" ca="1">INDEX(基础表!$Y:$Y,SMALL(IF(基础表!$Z:$Z=0,ROW(基础表!$Z:$Z),999),ROW(H374)))&amp;""</f>
        <v/>
      </c>
      <c r="C380" t="e">
        <f ca="1">VLOOKUP(VLOOKUP($B380,基础表!$E:$G,3,FALSE),模型表!$C:$D,2,FALSE)</f>
        <v>#N/A</v>
      </c>
      <c r="E380" t="e">
        <f ca="1">VLOOKUP($B380,基础表!$E:$G,3,FALSE)</f>
        <v>#N/A</v>
      </c>
      <c r="G380" t="e">
        <f ca="1">VLOOKUP($E380,模型表!$C:$G,5,FALSE)</f>
        <v>#N/A</v>
      </c>
      <c r="H380" t="e">
        <f ca="1">VLOOKUP($E380,模型表!$C:$F,4,FALSE)</f>
        <v>#N/A</v>
      </c>
      <c r="I380" t="e">
        <f ca="1">VLOOKUP($E380,模型表!$C:$J,8,FALSE)</f>
        <v>#N/A</v>
      </c>
      <c r="K380" t="str">
        <f t="shared" ca="1" si="62"/>
        <v/>
      </c>
      <c r="L380" t="str">
        <f t="shared" ca="1" si="63"/>
        <v/>
      </c>
      <c r="M380" t="str">
        <f t="shared" ca="1" si="64"/>
        <v/>
      </c>
      <c r="N380" t="str">
        <f t="shared" ca="1" si="65"/>
        <v/>
      </c>
      <c r="O380" t="str">
        <f t="shared" ca="1" si="71"/>
        <v/>
      </c>
      <c r="P380" t="str">
        <f t="shared" ca="1" si="66"/>
        <v/>
      </c>
      <c r="Q380" t="e">
        <f ca="1">VLOOKUP($E380,模型表!$C:$K,9,FALSE)</f>
        <v>#N/A</v>
      </c>
      <c r="S380" t="e">
        <f ca="1">IF(VLOOKUP($E380,模型表!$C:$L,6,FALSE)=0,"",VLOOKUP($E380,模型表!$C:$L,10,FALSE))</f>
        <v>#N/A</v>
      </c>
      <c r="U380" t="e">
        <f ca="1">VLOOKUP($E380,模型表!$C:$Q,11,FALSE)</f>
        <v>#N/A</v>
      </c>
      <c r="Y380" t="e">
        <f ca="1">IF(VLOOKUP($E380,模型表!$C:$N,12,FALSE)="Death",VLOOKUP($E380,模型表!$C:$Q,13,FALSE),"")</f>
        <v>#N/A</v>
      </c>
      <c r="Z380" t="str">
        <f ca="1">IF($B380="","",IF(VLOOKUP($E380,模型表!$C:$O,12,FALSE)="PBuff","["&amp;VLOOKUP($E380,模型表!$C:Q,13,FALSE)&amp;"]","[]"))</f>
        <v/>
      </c>
      <c r="AA380" t="e">
        <f ca="1">VLOOKUP($B380,基础扩展表!$E:$I,5,FALSE)</f>
        <v>#N/A</v>
      </c>
      <c r="AB380" t="e">
        <f ca="1">VLOOKUP($B380,基础扩展表!$E:$I,4,FALSE)</f>
        <v>#N/A</v>
      </c>
      <c r="AC380" t="e">
        <f ca="1">VLOOKUP($B380,基础表!$E:$T,16,FALSE)</f>
        <v>#N/A</v>
      </c>
      <c r="AD380" t="str">
        <f t="shared" ca="1" si="72"/>
        <v/>
      </c>
      <c r="AE380" t="str">
        <f t="shared" ca="1" si="67"/>
        <v/>
      </c>
      <c r="AF380" t="str">
        <f t="shared" ca="1" si="68"/>
        <v/>
      </c>
      <c r="AH380" t="e">
        <f ca="1">VLOOKUP($B380,基础表!$E:$R,14,FALSE)</f>
        <v>#N/A</v>
      </c>
      <c r="AI380" t="e">
        <f ca="1">VLOOKUP($B380,基础表!$E:$S,13,FALSE)</f>
        <v>#N/A</v>
      </c>
      <c r="AK380" t="e">
        <f ca="1">VLOOKUP($B380,基础表!$E:$H,4,FALSE)</f>
        <v>#N/A</v>
      </c>
      <c r="AN380" s="23" t="e">
        <f t="shared" ca="1" si="73"/>
        <v>#N/A</v>
      </c>
      <c r="AO380" s="23" t="str">
        <f t="shared" ca="1" si="69"/>
        <v/>
      </c>
      <c r="AP380" s="23" t="str">
        <f t="shared" ca="1" si="70"/>
        <v/>
      </c>
      <c r="AR380" t="e">
        <f ca="1">VLOOKUP($B380,基础表!$E:$J,4,FALSE)</f>
        <v>#N/A</v>
      </c>
      <c r="AS380" t="e">
        <f ca="1">VLOOKUP($B380,基础表!$E:$J,5,FALSE)</f>
        <v>#N/A</v>
      </c>
      <c r="AT380" t="e">
        <f ca="1">VLOOKUP($B380,基础表!$E:$J,6,FALSE)</f>
        <v>#N/A</v>
      </c>
      <c r="AU380" t="e">
        <f ca="1">VLOOKUP($B380,基础扩展表!$E:$AG,MATCH(AU$2,基础扩展表!$E$1:$AG$1,0),FALSE)</f>
        <v>#N/A</v>
      </c>
      <c r="AV380" t="e">
        <f ca="1">VLOOKUP($B380,基础扩展表!$E:$AG,MATCH(AV$2,基础扩展表!$E$1:$AG$1,0),FALSE)</f>
        <v>#N/A</v>
      </c>
      <c r="AW380" t="e">
        <f ca="1">VLOOKUP($B380,基础扩展表!$E:$AG,MATCH(AW$2,基础扩展表!$E$1:$AG$1,0),FALSE)</f>
        <v>#N/A</v>
      </c>
      <c r="AX380" t="e">
        <f ca="1">VLOOKUP($B380,基础扩展表!$E:$AG,MATCH(AX$2,基础扩展表!$E$1:$AG$1,0),FALSE)</f>
        <v>#N/A</v>
      </c>
      <c r="AY380" t="e">
        <f ca="1">VLOOKUP($B380,基础扩展表!$E:$AG,MATCH(AY$2,基础扩展表!$E$1:$AG$1,0),FALSE)</f>
        <v>#N/A</v>
      </c>
      <c r="AZ380" t="e">
        <f ca="1">VLOOKUP($B380,基础扩展表!$E:$AG,MATCH(AZ$2,基础扩展表!$E$1:$AG$1,0),FALSE)</f>
        <v>#N/A</v>
      </c>
      <c r="BA380" t="e">
        <f ca="1">VLOOKUP($B380,基础扩展表!$E:$AG,MATCH(BA$2,基础扩展表!$E$1:$AG$1,0),FALSE)</f>
        <v>#N/A</v>
      </c>
      <c r="BB380" t="e">
        <f ca="1">VLOOKUP($B380,基础扩展表!$E:$AG,MATCH(BB$2,基础扩展表!$E$1:$AG$1,0),FALSE)</f>
        <v>#N/A</v>
      </c>
      <c r="BC380" t="e">
        <f ca="1">VLOOKUP($B380,基础扩展表!$E:$AG,MATCH(BC$2,基础扩展表!$E$1:$AG$1,0),FALSE)</f>
        <v>#N/A</v>
      </c>
      <c r="BD380" t="e">
        <f ca="1">VLOOKUP($B380,基础扩展表!$E:$AG,MATCH(BD$2,基础扩展表!$E$1:$AG$1,0),FALSE)</f>
        <v>#N/A</v>
      </c>
      <c r="BE380" t="e">
        <f ca="1">VLOOKUP($B380,基础扩展表!$E:$AG,MATCH(BE$2,基础扩展表!$E$1:$AG$1,0),FALSE)</f>
        <v>#N/A</v>
      </c>
      <c r="BF380" t="e">
        <f ca="1">VLOOKUP($B380,基础扩展表!$E:$AG,MATCH(BF$2,基础扩展表!$E$1:$AG$1,0),FALSE)</f>
        <v>#N/A</v>
      </c>
      <c r="BG380" t="e">
        <f ca="1">VLOOKUP($B380,基础扩展表!$E:$AG,MATCH(BG$2,基础扩展表!$E$1:$AG$1,0),FALSE)</f>
        <v>#N/A</v>
      </c>
      <c r="BH380" t="e">
        <f ca="1">VLOOKUP($B380,基础扩展表!$E:$AG,MATCH(BH$2,基础扩展表!$E$1:$AG$1,0),FALSE)</f>
        <v>#N/A</v>
      </c>
      <c r="BI380" t="e">
        <f ca="1">VLOOKUP($B380,基础扩展表!$E:$AG,MATCH(BI$2,基础扩展表!$E$1:$AG$1,0),FALSE)</f>
        <v>#N/A</v>
      </c>
      <c r="BJ380" t="e">
        <f ca="1">VLOOKUP($B380,基础扩展表!$E:$AG,MATCH(BJ$2,基础扩展表!$E$1:$AG$1,0),FALSE)</f>
        <v>#N/A</v>
      </c>
      <c r="BK380" t="e">
        <f ca="1">VLOOKUP($B380,基础扩展表!$E:$AG,MATCH(BK$2,基础扩展表!$E$1:$AG$1,0),FALSE)</f>
        <v>#N/A</v>
      </c>
      <c r="BL380" t="e">
        <f ca="1">VLOOKUP($B380,基础扩展表!$E:$AG,MATCH(BL$2,基础扩展表!$E$1:$AG$1,0),FALSE)</f>
        <v>#N/A</v>
      </c>
      <c r="BM380" t="e">
        <f ca="1">VLOOKUP($B380,基础扩展表!$E:$AG,MATCH(BM$2,基础扩展表!$E$1:$AG$1,0),FALSE)</f>
        <v>#N/A</v>
      </c>
      <c r="BN380" t="e">
        <f ca="1">VLOOKUP($B380,基础扩展表!$E:$AG,MATCH(BN$2,基础扩展表!$E$1:$AG$1,0),FALSE)</f>
        <v>#N/A</v>
      </c>
      <c r="BO380" t="e">
        <f ca="1">VLOOKUP($B380,基础扩展表!$E:$AG,MATCH(BO$2,基础扩展表!$E$1:$AG$1,0),FALSE)</f>
        <v>#N/A</v>
      </c>
      <c r="BP380" t="e">
        <f ca="1">VLOOKUP($B380,基础扩展表!$E:$AG,MATCH(BP$2,基础扩展表!$E$1:$AG$1,0),FALSE)</f>
        <v>#N/A</v>
      </c>
      <c r="BR380" t="e">
        <f ca="1">VLOOKUP(C380,模型表!D:H,5,FALSE)</f>
        <v>#N/A</v>
      </c>
    </row>
    <row r="381" spans="2:70" x14ac:dyDescent="0.2">
      <c r="B381" t="str">
        <f t="array" aca="1" ref="B381" ca="1">INDEX(基础表!$Y:$Y,SMALL(IF(基础表!$Z:$Z=0,ROW(基础表!$Z:$Z),999),ROW(H375)))&amp;""</f>
        <v/>
      </c>
      <c r="C381" t="e">
        <f ca="1">VLOOKUP(VLOOKUP($B381,基础表!$E:$G,3,FALSE),模型表!$C:$D,2,FALSE)</f>
        <v>#N/A</v>
      </c>
      <c r="E381" t="e">
        <f ca="1">VLOOKUP($B381,基础表!$E:$G,3,FALSE)</f>
        <v>#N/A</v>
      </c>
      <c r="G381" t="e">
        <f ca="1">VLOOKUP($E381,模型表!$C:$G,5,FALSE)</f>
        <v>#N/A</v>
      </c>
      <c r="H381" t="e">
        <f ca="1">VLOOKUP($E381,模型表!$C:$F,4,FALSE)</f>
        <v>#N/A</v>
      </c>
      <c r="I381" t="e">
        <f ca="1">VLOOKUP($E381,模型表!$C:$J,8,FALSE)</f>
        <v>#N/A</v>
      </c>
      <c r="K381" t="str">
        <f t="shared" ca="1" si="62"/>
        <v/>
      </c>
      <c r="L381" t="str">
        <f t="shared" ca="1" si="63"/>
        <v/>
      </c>
      <c r="M381" t="str">
        <f t="shared" ca="1" si="64"/>
        <v/>
      </c>
      <c r="N381" t="str">
        <f t="shared" ca="1" si="65"/>
        <v/>
      </c>
      <c r="O381" t="str">
        <f t="shared" ca="1" si="71"/>
        <v/>
      </c>
      <c r="P381" t="str">
        <f t="shared" ca="1" si="66"/>
        <v/>
      </c>
      <c r="Q381" t="e">
        <f ca="1">VLOOKUP($E381,模型表!$C:$K,9,FALSE)</f>
        <v>#N/A</v>
      </c>
      <c r="S381" t="e">
        <f ca="1">IF(VLOOKUP($E381,模型表!$C:$L,6,FALSE)=0,"",VLOOKUP($E381,模型表!$C:$L,10,FALSE))</f>
        <v>#N/A</v>
      </c>
      <c r="U381" t="e">
        <f ca="1">VLOOKUP($E381,模型表!$C:$Q,11,FALSE)</f>
        <v>#N/A</v>
      </c>
      <c r="Y381" t="e">
        <f ca="1">IF(VLOOKUP($E381,模型表!$C:$N,12,FALSE)="Death",VLOOKUP($E381,模型表!$C:$Q,13,FALSE),"")</f>
        <v>#N/A</v>
      </c>
      <c r="Z381" t="str">
        <f ca="1">IF($B381="","",IF(VLOOKUP($E381,模型表!$C:$O,12,FALSE)="PBuff","["&amp;VLOOKUP($E381,模型表!$C:Q,13,FALSE)&amp;"]","[]"))</f>
        <v/>
      </c>
      <c r="AA381" t="e">
        <f ca="1">VLOOKUP($B381,基础扩展表!$E:$I,5,FALSE)</f>
        <v>#N/A</v>
      </c>
      <c r="AB381" t="e">
        <f ca="1">VLOOKUP($B381,基础扩展表!$E:$I,4,FALSE)</f>
        <v>#N/A</v>
      </c>
      <c r="AC381" t="e">
        <f ca="1">VLOOKUP($B381,基础表!$E:$T,16,FALSE)</f>
        <v>#N/A</v>
      </c>
      <c r="AD381" t="str">
        <f t="shared" ca="1" si="72"/>
        <v/>
      </c>
      <c r="AE381" t="str">
        <f t="shared" ca="1" si="67"/>
        <v/>
      </c>
      <c r="AF381" t="str">
        <f t="shared" ca="1" si="68"/>
        <v/>
      </c>
      <c r="AH381" t="e">
        <f ca="1">VLOOKUP($B381,基础表!$E:$R,14,FALSE)</f>
        <v>#N/A</v>
      </c>
      <c r="AI381" t="e">
        <f ca="1">VLOOKUP($B381,基础表!$E:$S,13,FALSE)</f>
        <v>#N/A</v>
      </c>
      <c r="AK381" t="e">
        <f ca="1">VLOOKUP($B381,基础表!$E:$H,4,FALSE)</f>
        <v>#N/A</v>
      </c>
      <c r="AN381" s="23" t="e">
        <f t="shared" ca="1" si="73"/>
        <v>#N/A</v>
      </c>
      <c r="AO381" s="23" t="str">
        <f t="shared" ca="1" si="69"/>
        <v/>
      </c>
      <c r="AP381" s="23" t="str">
        <f t="shared" ca="1" si="70"/>
        <v/>
      </c>
      <c r="AR381" t="e">
        <f ca="1">VLOOKUP($B381,基础表!$E:$J,4,FALSE)</f>
        <v>#N/A</v>
      </c>
      <c r="AS381" t="e">
        <f ca="1">VLOOKUP($B381,基础表!$E:$J,5,FALSE)</f>
        <v>#N/A</v>
      </c>
      <c r="AT381" t="e">
        <f ca="1">VLOOKUP($B381,基础表!$E:$J,6,FALSE)</f>
        <v>#N/A</v>
      </c>
      <c r="AU381" t="e">
        <f ca="1">VLOOKUP($B381,基础扩展表!$E:$AG,MATCH(AU$2,基础扩展表!$E$1:$AG$1,0),FALSE)</f>
        <v>#N/A</v>
      </c>
      <c r="AV381" t="e">
        <f ca="1">VLOOKUP($B381,基础扩展表!$E:$AG,MATCH(AV$2,基础扩展表!$E$1:$AG$1,0),FALSE)</f>
        <v>#N/A</v>
      </c>
      <c r="AW381" t="e">
        <f ca="1">VLOOKUP($B381,基础扩展表!$E:$AG,MATCH(AW$2,基础扩展表!$E$1:$AG$1,0),FALSE)</f>
        <v>#N/A</v>
      </c>
      <c r="AX381" t="e">
        <f ca="1">VLOOKUP($B381,基础扩展表!$E:$AG,MATCH(AX$2,基础扩展表!$E$1:$AG$1,0),FALSE)</f>
        <v>#N/A</v>
      </c>
      <c r="AY381" t="e">
        <f ca="1">VLOOKUP($B381,基础扩展表!$E:$AG,MATCH(AY$2,基础扩展表!$E$1:$AG$1,0),FALSE)</f>
        <v>#N/A</v>
      </c>
      <c r="AZ381" t="e">
        <f ca="1">VLOOKUP($B381,基础扩展表!$E:$AG,MATCH(AZ$2,基础扩展表!$E$1:$AG$1,0),FALSE)</f>
        <v>#N/A</v>
      </c>
      <c r="BA381" t="e">
        <f ca="1">VLOOKUP($B381,基础扩展表!$E:$AG,MATCH(BA$2,基础扩展表!$E$1:$AG$1,0),FALSE)</f>
        <v>#N/A</v>
      </c>
      <c r="BB381" t="e">
        <f ca="1">VLOOKUP($B381,基础扩展表!$E:$AG,MATCH(BB$2,基础扩展表!$E$1:$AG$1,0),FALSE)</f>
        <v>#N/A</v>
      </c>
      <c r="BC381" t="e">
        <f ca="1">VLOOKUP($B381,基础扩展表!$E:$AG,MATCH(BC$2,基础扩展表!$E$1:$AG$1,0),FALSE)</f>
        <v>#N/A</v>
      </c>
      <c r="BD381" t="e">
        <f ca="1">VLOOKUP($B381,基础扩展表!$E:$AG,MATCH(BD$2,基础扩展表!$E$1:$AG$1,0),FALSE)</f>
        <v>#N/A</v>
      </c>
      <c r="BE381" t="e">
        <f ca="1">VLOOKUP($B381,基础扩展表!$E:$AG,MATCH(BE$2,基础扩展表!$E$1:$AG$1,0),FALSE)</f>
        <v>#N/A</v>
      </c>
      <c r="BF381" t="e">
        <f ca="1">VLOOKUP($B381,基础扩展表!$E:$AG,MATCH(BF$2,基础扩展表!$E$1:$AG$1,0),FALSE)</f>
        <v>#N/A</v>
      </c>
      <c r="BG381" t="e">
        <f ca="1">VLOOKUP($B381,基础扩展表!$E:$AG,MATCH(BG$2,基础扩展表!$E$1:$AG$1,0),FALSE)</f>
        <v>#N/A</v>
      </c>
      <c r="BH381" t="e">
        <f ca="1">VLOOKUP($B381,基础扩展表!$E:$AG,MATCH(BH$2,基础扩展表!$E$1:$AG$1,0),FALSE)</f>
        <v>#N/A</v>
      </c>
      <c r="BI381" t="e">
        <f ca="1">VLOOKUP($B381,基础扩展表!$E:$AG,MATCH(BI$2,基础扩展表!$E$1:$AG$1,0),FALSE)</f>
        <v>#N/A</v>
      </c>
      <c r="BJ381" t="e">
        <f ca="1">VLOOKUP($B381,基础扩展表!$E:$AG,MATCH(BJ$2,基础扩展表!$E$1:$AG$1,0),FALSE)</f>
        <v>#N/A</v>
      </c>
      <c r="BK381" t="e">
        <f ca="1">VLOOKUP($B381,基础扩展表!$E:$AG,MATCH(BK$2,基础扩展表!$E$1:$AG$1,0),FALSE)</f>
        <v>#N/A</v>
      </c>
      <c r="BL381" t="e">
        <f ca="1">VLOOKUP($B381,基础扩展表!$E:$AG,MATCH(BL$2,基础扩展表!$E$1:$AG$1,0),FALSE)</f>
        <v>#N/A</v>
      </c>
      <c r="BM381" t="e">
        <f ca="1">VLOOKUP($B381,基础扩展表!$E:$AG,MATCH(BM$2,基础扩展表!$E$1:$AG$1,0),FALSE)</f>
        <v>#N/A</v>
      </c>
      <c r="BN381" t="e">
        <f ca="1">VLOOKUP($B381,基础扩展表!$E:$AG,MATCH(BN$2,基础扩展表!$E$1:$AG$1,0),FALSE)</f>
        <v>#N/A</v>
      </c>
      <c r="BO381" t="e">
        <f ca="1">VLOOKUP($B381,基础扩展表!$E:$AG,MATCH(BO$2,基础扩展表!$E$1:$AG$1,0),FALSE)</f>
        <v>#N/A</v>
      </c>
      <c r="BP381" t="e">
        <f ca="1">VLOOKUP($B381,基础扩展表!$E:$AG,MATCH(BP$2,基础扩展表!$E$1:$AG$1,0),FALSE)</f>
        <v>#N/A</v>
      </c>
      <c r="BR381" t="e">
        <f ca="1">VLOOKUP(C381,模型表!D:H,5,FALSE)</f>
        <v>#N/A</v>
      </c>
    </row>
    <row r="382" spans="2:70" x14ac:dyDescent="0.2">
      <c r="B382" t="str">
        <f t="array" aca="1" ref="B382" ca="1">INDEX(基础表!$Y:$Y,SMALL(IF(基础表!$Z:$Z=0,ROW(基础表!$Z:$Z),999),ROW(H376)))&amp;""</f>
        <v/>
      </c>
      <c r="C382" t="e">
        <f ca="1">VLOOKUP(VLOOKUP($B382,基础表!$E:$G,3,FALSE),模型表!$C:$D,2,FALSE)</f>
        <v>#N/A</v>
      </c>
      <c r="E382" t="e">
        <f ca="1">VLOOKUP($B382,基础表!$E:$G,3,FALSE)</f>
        <v>#N/A</v>
      </c>
      <c r="G382" t="e">
        <f ca="1">VLOOKUP($E382,模型表!$C:$G,5,FALSE)</f>
        <v>#N/A</v>
      </c>
      <c r="H382" t="e">
        <f ca="1">VLOOKUP($E382,模型表!$C:$F,4,FALSE)</f>
        <v>#N/A</v>
      </c>
      <c r="I382" t="e">
        <f ca="1">VLOOKUP($E382,模型表!$C:$J,8,FALSE)</f>
        <v>#N/A</v>
      </c>
      <c r="K382" t="str">
        <f t="shared" ca="1" si="62"/>
        <v/>
      </c>
      <c r="L382" t="str">
        <f t="shared" ca="1" si="63"/>
        <v/>
      </c>
      <c r="M382" t="str">
        <f t="shared" ca="1" si="64"/>
        <v/>
      </c>
      <c r="N382" t="str">
        <f t="shared" ca="1" si="65"/>
        <v/>
      </c>
      <c r="O382" t="str">
        <f t="shared" ca="1" si="71"/>
        <v/>
      </c>
      <c r="P382" t="str">
        <f t="shared" ca="1" si="66"/>
        <v/>
      </c>
      <c r="Q382" t="e">
        <f ca="1">VLOOKUP($E382,模型表!$C:$K,9,FALSE)</f>
        <v>#N/A</v>
      </c>
      <c r="S382" t="e">
        <f ca="1">IF(VLOOKUP($E382,模型表!$C:$L,6,FALSE)=0,"",VLOOKUP($E382,模型表!$C:$L,10,FALSE))</f>
        <v>#N/A</v>
      </c>
      <c r="U382" t="e">
        <f ca="1">VLOOKUP($E382,模型表!$C:$Q,11,FALSE)</f>
        <v>#N/A</v>
      </c>
      <c r="Y382" t="e">
        <f ca="1">IF(VLOOKUP($E382,模型表!$C:$N,12,FALSE)="Death",VLOOKUP($E382,模型表!$C:$Q,13,FALSE),"")</f>
        <v>#N/A</v>
      </c>
      <c r="Z382" t="str">
        <f ca="1">IF($B382="","",IF(VLOOKUP($E382,模型表!$C:$O,12,FALSE)="PBuff","["&amp;VLOOKUP($E382,模型表!$C:Q,13,FALSE)&amp;"]","[]"))</f>
        <v/>
      </c>
      <c r="AA382" t="e">
        <f ca="1">VLOOKUP($B382,基础扩展表!$E:$I,5,FALSE)</f>
        <v>#N/A</v>
      </c>
      <c r="AB382" t="e">
        <f ca="1">VLOOKUP($B382,基础扩展表!$E:$I,4,FALSE)</f>
        <v>#N/A</v>
      </c>
      <c r="AC382" t="e">
        <f ca="1">VLOOKUP($B382,基础表!$E:$T,16,FALSE)</f>
        <v>#N/A</v>
      </c>
      <c r="AD382" t="str">
        <f t="shared" ca="1" si="72"/>
        <v/>
      </c>
      <c r="AE382" t="str">
        <f t="shared" ca="1" si="67"/>
        <v/>
      </c>
      <c r="AF382" t="str">
        <f t="shared" ca="1" si="68"/>
        <v/>
      </c>
      <c r="AH382" t="e">
        <f ca="1">VLOOKUP($B382,基础表!$E:$R,14,FALSE)</f>
        <v>#N/A</v>
      </c>
      <c r="AI382" t="e">
        <f ca="1">VLOOKUP($B382,基础表!$E:$S,13,FALSE)</f>
        <v>#N/A</v>
      </c>
      <c r="AK382" t="e">
        <f ca="1">VLOOKUP($B382,基础表!$E:$H,4,FALSE)</f>
        <v>#N/A</v>
      </c>
      <c r="AN382" s="23" t="e">
        <f t="shared" ca="1" si="73"/>
        <v>#N/A</v>
      </c>
      <c r="AO382" s="23" t="str">
        <f t="shared" ca="1" si="69"/>
        <v/>
      </c>
      <c r="AP382" s="23" t="str">
        <f t="shared" ca="1" si="70"/>
        <v/>
      </c>
      <c r="AR382" t="e">
        <f ca="1">VLOOKUP($B382,基础表!$E:$J,4,FALSE)</f>
        <v>#N/A</v>
      </c>
      <c r="AS382" t="e">
        <f ca="1">VLOOKUP($B382,基础表!$E:$J,5,FALSE)</f>
        <v>#N/A</v>
      </c>
      <c r="AT382" t="e">
        <f ca="1">VLOOKUP($B382,基础表!$E:$J,6,FALSE)</f>
        <v>#N/A</v>
      </c>
      <c r="AU382" t="e">
        <f ca="1">VLOOKUP($B382,基础扩展表!$E:$AG,MATCH(AU$2,基础扩展表!$E$1:$AG$1,0),FALSE)</f>
        <v>#N/A</v>
      </c>
      <c r="AV382" t="e">
        <f ca="1">VLOOKUP($B382,基础扩展表!$E:$AG,MATCH(AV$2,基础扩展表!$E$1:$AG$1,0),FALSE)</f>
        <v>#N/A</v>
      </c>
      <c r="AW382" t="e">
        <f ca="1">VLOOKUP($B382,基础扩展表!$E:$AG,MATCH(AW$2,基础扩展表!$E$1:$AG$1,0),FALSE)</f>
        <v>#N/A</v>
      </c>
      <c r="AX382" t="e">
        <f ca="1">VLOOKUP($B382,基础扩展表!$E:$AG,MATCH(AX$2,基础扩展表!$E$1:$AG$1,0),FALSE)</f>
        <v>#N/A</v>
      </c>
      <c r="AY382" t="e">
        <f ca="1">VLOOKUP($B382,基础扩展表!$E:$AG,MATCH(AY$2,基础扩展表!$E$1:$AG$1,0),FALSE)</f>
        <v>#N/A</v>
      </c>
      <c r="AZ382" t="e">
        <f ca="1">VLOOKUP($B382,基础扩展表!$E:$AG,MATCH(AZ$2,基础扩展表!$E$1:$AG$1,0),FALSE)</f>
        <v>#N/A</v>
      </c>
      <c r="BA382" t="e">
        <f ca="1">VLOOKUP($B382,基础扩展表!$E:$AG,MATCH(BA$2,基础扩展表!$E$1:$AG$1,0),FALSE)</f>
        <v>#N/A</v>
      </c>
      <c r="BB382" t="e">
        <f ca="1">VLOOKUP($B382,基础扩展表!$E:$AG,MATCH(BB$2,基础扩展表!$E$1:$AG$1,0),FALSE)</f>
        <v>#N/A</v>
      </c>
      <c r="BC382" t="e">
        <f ca="1">VLOOKUP($B382,基础扩展表!$E:$AG,MATCH(BC$2,基础扩展表!$E$1:$AG$1,0),FALSE)</f>
        <v>#N/A</v>
      </c>
      <c r="BD382" t="e">
        <f ca="1">VLOOKUP($B382,基础扩展表!$E:$AG,MATCH(BD$2,基础扩展表!$E$1:$AG$1,0),FALSE)</f>
        <v>#N/A</v>
      </c>
      <c r="BE382" t="e">
        <f ca="1">VLOOKUP($B382,基础扩展表!$E:$AG,MATCH(BE$2,基础扩展表!$E$1:$AG$1,0),FALSE)</f>
        <v>#N/A</v>
      </c>
      <c r="BF382" t="e">
        <f ca="1">VLOOKUP($B382,基础扩展表!$E:$AG,MATCH(BF$2,基础扩展表!$E$1:$AG$1,0),FALSE)</f>
        <v>#N/A</v>
      </c>
      <c r="BG382" t="e">
        <f ca="1">VLOOKUP($B382,基础扩展表!$E:$AG,MATCH(BG$2,基础扩展表!$E$1:$AG$1,0),FALSE)</f>
        <v>#N/A</v>
      </c>
      <c r="BH382" t="e">
        <f ca="1">VLOOKUP($B382,基础扩展表!$E:$AG,MATCH(BH$2,基础扩展表!$E$1:$AG$1,0),FALSE)</f>
        <v>#N/A</v>
      </c>
      <c r="BI382" t="e">
        <f ca="1">VLOOKUP($B382,基础扩展表!$E:$AG,MATCH(BI$2,基础扩展表!$E$1:$AG$1,0),FALSE)</f>
        <v>#N/A</v>
      </c>
      <c r="BJ382" t="e">
        <f ca="1">VLOOKUP($B382,基础扩展表!$E:$AG,MATCH(BJ$2,基础扩展表!$E$1:$AG$1,0),FALSE)</f>
        <v>#N/A</v>
      </c>
      <c r="BK382" t="e">
        <f ca="1">VLOOKUP($B382,基础扩展表!$E:$AG,MATCH(BK$2,基础扩展表!$E$1:$AG$1,0),FALSE)</f>
        <v>#N/A</v>
      </c>
      <c r="BL382" t="e">
        <f ca="1">VLOOKUP($B382,基础扩展表!$E:$AG,MATCH(BL$2,基础扩展表!$E$1:$AG$1,0),FALSE)</f>
        <v>#N/A</v>
      </c>
      <c r="BM382" t="e">
        <f ca="1">VLOOKUP($B382,基础扩展表!$E:$AG,MATCH(BM$2,基础扩展表!$E$1:$AG$1,0),FALSE)</f>
        <v>#N/A</v>
      </c>
      <c r="BN382" t="e">
        <f ca="1">VLOOKUP($B382,基础扩展表!$E:$AG,MATCH(BN$2,基础扩展表!$E$1:$AG$1,0),FALSE)</f>
        <v>#N/A</v>
      </c>
      <c r="BO382" t="e">
        <f ca="1">VLOOKUP($B382,基础扩展表!$E:$AG,MATCH(BO$2,基础扩展表!$E$1:$AG$1,0),FALSE)</f>
        <v>#N/A</v>
      </c>
      <c r="BP382" t="e">
        <f ca="1">VLOOKUP($B382,基础扩展表!$E:$AG,MATCH(BP$2,基础扩展表!$E$1:$AG$1,0),FALSE)</f>
        <v>#N/A</v>
      </c>
      <c r="BR382" t="e">
        <f ca="1">VLOOKUP(C382,模型表!D:H,5,FALSE)</f>
        <v>#N/A</v>
      </c>
    </row>
    <row r="383" spans="2:70" x14ac:dyDescent="0.2">
      <c r="B383" t="str">
        <f t="array" aca="1" ref="B383" ca="1">INDEX(基础表!$Y:$Y,SMALL(IF(基础表!$Z:$Z=0,ROW(基础表!$Z:$Z),999),ROW(H377)))&amp;""</f>
        <v/>
      </c>
      <c r="C383" t="e">
        <f ca="1">VLOOKUP(VLOOKUP($B383,基础表!$E:$G,3,FALSE),模型表!$C:$D,2,FALSE)</f>
        <v>#N/A</v>
      </c>
      <c r="E383" t="e">
        <f ca="1">VLOOKUP($B383,基础表!$E:$G,3,FALSE)</f>
        <v>#N/A</v>
      </c>
      <c r="G383" t="e">
        <f ca="1">VLOOKUP($E383,模型表!$C:$G,5,FALSE)</f>
        <v>#N/A</v>
      </c>
      <c r="H383" t="e">
        <f ca="1">VLOOKUP($E383,模型表!$C:$F,4,FALSE)</f>
        <v>#N/A</v>
      </c>
      <c r="I383" t="e">
        <f ca="1">VLOOKUP($E383,模型表!$C:$J,8,FALSE)</f>
        <v>#N/A</v>
      </c>
      <c r="K383" t="str">
        <f t="shared" ca="1" si="62"/>
        <v/>
      </c>
      <c r="L383" t="str">
        <f t="shared" ca="1" si="63"/>
        <v/>
      </c>
      <c r="M383" t="str">
        <f t="shared" ca="1" si="64"/>
        <v/>
      </c>
      <c r="N383" t="str">
        <f t="shared" ca="1" si="65"/>
        <v/>
      </c>
      <c r="O383" t="str">
        <f t="shared" ca="1" si="71"/>
        <v/>
      </c>
      <c r="P383" t="str">
        <f t="shared" ca="1" si="66"/>
        <v/>
      </c>
      <c r="Q383" t="e">
        <f ca="1">VLOOKUP($E383,模型表!$C:$K,9,FALSE)</f>
        <v>#N/A</v>
      </c>
      <c r="S383" t="e">
        <f ca="1">IF(VLOOKUP($E383,模型表!$C:$L,6,FALSE)=0,"",VLOOKUP($E383,模型表!$C:$L,10,FALSE))</f>
        <v>#N/A</v>
      </c>
      <c r="U383" t="e">
        <f ca="1">VLOOKUP($E383,模型表!$C:$Q,11,FALSE)</f>
        <v>#N/A</v>
      </c>
      <c r="Y383" t="e">
        <f ca="1">IF(VLOOKUP($E383,模型表!$C:$N,12,FALSE)="Death",VLOOKUP($E383,模型表!$C:$Q,13,FALSE),"")</f>
        <v>#N/A</v>
      </c>
      <c r="Z383" t="str">
        <f ca="1">IF($B383="","",IF(VLOOKUP($E383,模型表!$C:$O,12,FALSE)="PBuff","["&amp;VLOOKUP($E383,模型表!$C:Q,13,FALSE)&amp;"]","[]"))</f>
        <v/>
      </c>
      <c r="AA383" t="e">
        <f ca="1">VLOOKUP($B383,基础扩展表!$E:$I,5,FALSE)</f>
        <v>#N/A</v>
      </c>
      <c r="AB383" t="e">
        <f ca="1">VLOOKUP($B383,基础扩展表!$E:$I,4,FALSE)</f>
        <v>#N/A</v>
      </c>
      <c r="AC383" t="e">
        <f ca="1">VLOOKUP($B383,基础表!$E:$T,16,FALSE)</f>
        <v>#N/A</v>
      </c>
      <c r="AD383" t="str">
        <f t="shared" ca="1" si="72"/>
        <v/>
      </c>
      <c r="AE383" t="str">
        <f t="shared" ca="1" si="67"/>
        <v/>
      </c>
      <c r="AF383" t="str">
        <f t="shared" ca="1" si="68"/>
        <v/>
      </c>
      <c r="AH383" t="e">
        <f ca="1">VLOOKUP($B383,基础表!$E:$R,14,FALSE)</f>
        <v>#N/A</v>
      </c>
      <c r="AI383" t="e">
        <f ca="1">VLOOKUP($B383,基础表!$E:$S,13,FALSE)</f>
        <v>#N/A</v>
      </c>
      <c r="AK383" t="e">
        <f ca="1">VLOOKUP($B383,基础表!$E:$H,4,FALSE)</f>
        <v>#N/A</v>
      </c>
      <c r="AN383" s="23" t="e">
        <f t="shared" ca="1" si="73"/>
        <v>#N/A</v>
      </c>
      <c r="AO383" s="23" t="str">
        <f t="shared" ca="1" si="69"/>
        <v/>
      </c>
      <c r="AP383" s="23" t="str">
        <f t="shared" ca="1" si="70"/>
        <v/>
      </c>
      <c r="AR383" t="e">
        <f ca="1">VLOOKUP($B383,基础表!$E:$J,4,FALSE)</f>
        <v>#N/A</v>
      </c>
      <c r="AS383" t="e">
        <f ca="1">VLOOKUP($B383,基础表!$E:$J,5,FALSE)</f>
        <v>#N/A</v>
      </c>
      <c r="AT383" t="e">
        <f ca="1">VLOOKUP($B383,基础表!$E:$J,6,FALSE)</f>
        <v>#N/A</v>
      </c>
      <c r="AU383" t="e">
        <f ca="1">VLOOKUP($B383,基础扩展表!$E:$AG,MATCH(AU$2,基础扩展表!$E$1:$AG$1,0),FALSE)</f>
        <v>#N/A</v>
      </c>
      <c r="AV383" t="e">
        <f ca="1">VLOOKUP($B383,基础扩展表!$E:$AG,MATCH(AV$2,基础扩展表!$E$1:$AG$1,0),FALSE)</f>
        <v>#N/A</v>
      </c>
      <c r="AW383" t="e">
        <f ca="1">VLOOKUP($B383,基础扩展表!$E:$AG,MATCH(AW$2,基础扩展表!$E$1:$AG$1,0),FALSE)</f>
        <v>#N/A</v>
      </c>
      <c r="AX383" t="e">
        <f ca="1">VLOOKUP($B383,基础扩展表!$E:$AG,MATCH(AX$2,基础扩展表!$E$1:$AG$1,0),FALSE)</f>
        <v>#N/A</v>
      </c>
      <c r="AY383" t="e">
        <f ca="1">VLOOKUP($B383,基础扩展表!$E:$AG,MATCH(AY$2,基础扩展表!$E$1:$AG$1,0),FALSE)</f>
        <v>#N/A</v>
      </c>
      <c r="AZ383" t="e">
        <f ca="1">VLOOKUP($B383,基础扩展表!$E:$AG,MATCH(AZ$2,基础扩展表!$E$1:$AG$1,0),FALSE)</f>
        <v>#N/A</v>
      </c>
      <c r="BA383" t="e">
        <f ca="1">VLOOKUP($B383,基础扩展表!$E:$AG,MATCH(BA$2,基础扩展表!$E$1:$AG$1,0),FALSE)</f>
        <v>#N/A</v>
      </c>
      <c r="BB383" t="e">
        <f ca="1">VLOOKUP($B383,基础扩展表!$E:$AG,MATCH(BB$2,基础扩展表!$E$1:$AG$1,0),FALSE)</f>
        <v>#N/A</v>
      </c>
      <c r="BC383" t="e">
        <f ca="1">VLOOKUP($B383,基础扩展表!$E:$AG,MATCH(BC$2,基础扩展表!$E$1:$AG$1,0),FALSE)</f>
        <v>#N/A</v>
      </c>
      <c r="BD383" t="e">
        <f ca="1">VLOOKUP($B383,基础扩展表!$E:$AG,MATCH(BD$2,基础扩展表!$E$1:$AG$1,0),FALSE)</f>
        <v>#N/A</v>
      </c>
      <c r="BE383" t="e">
        <f ca="1">VLOOKUP($B383,基础扩展表!$E:$AG,MATCH(BE$2,基础扩展表!$E$1:$AG$1,0),FALSE)</f>
        <v>#N/A</v>
      </c>
      <c r="BF383" t="e">
        <f ca="1">VLOOKUP($B383,基础扩展表!$E:$AG,MATCH(BF$2,基础扩展表!$E$1:$AG$1,0),FALSE)</f>
        <v>#N/A</v>
      </c>
      <c r="BG383" t="e">
        <f ca="1">VLOOKUP($B383,基础扩展表!$E:$AG,MATCH(BG$2,基础扩展表!$E$1:$AG$1,0),FALSE)</f>
        <v>#N/A</v>
      </c>
      <c r="BH383" t="e">
        <f ca="1">VLOOKUP($B383,基础扩展表!$E:$AG,MATCH(BH$2,基础扩展表!$E$1:$AG$1,0),FALSE)</f>
        <v>#N/A</v>
      </c>
      <c r="BI383" t="e">
        <f ca="1">VLOOKUP($B383,基础扩展表!$E:$AG,MATCH(BI$2,基础扩展表!$E$1:$AG$1,0),FALSE)</f>
        <v>#N/A</v>
      </c>
      <c r="BJ383" t="e">
        <f ca="1">VLOOKUP($B383,基础扩展表!$E:$AG,MATCH(BJ$2,基础扩展表!$E$1:$AG$1,0),FALSE)</f>
        <v>#N/A</v>
      </c>
      <c r="BK383" t="e">
        <f ca="1">VLOOKUP($B383,基础扩展表!$E:$AG,MATCH(BK$2,基础扩展表!$E$1:$AG$1,0),FALSE)</f>
        <v>#N/A</v>
      </c>
      <c r="BL383" t="e">
        <f ca="1">VLOOKUP($B383,基础扩展表!$E:$AG,MATCH(BL$2,基础扩展表!$E$1:$AG$1,0),FALSE)</f>
        <v>#N/A</v>
      </c>
      <c r="BM383" t="e">
        <f ca="1">VLOOKUP($B383,基础扩展表!$E:$AG,MATCH(BM$2,基础扩展表!$E$1:$AG$1,0),FALSE)</f>
        <v>#N/A</v>
      </c>
      <c r="BN383" t="e">
        <f ca="1">VLOOKUP($B383,基础扩展表!$E:$AG,MATCH(BN$2,基础扩展表!$E$1:$AG$1,0),FALSE)</f>
        <v>#N/A</v>
      </c>
      <c r="BO383" t="e">
        <f ca="1">VLOOKUP($B383,基础扩展表!$E:$AG,MATCH(BO$2,基础扩展表!$E$1:$AG$1,0),FALSE)</f>
        <v>#N/A</v>
      </c>
      <c r="BP383" t="e">
        <f ca="1">VLOOKUP($B383,基础扩展表!$E:$AG,MATCH(BP$2,基础扩展表!$E$1:$AG$1,0),FALSE)</f>
        <v>#N/A</v>
      </c>
      <c r="BR383" t="e">
        <f ca="1">VLOOKUP(C383,模型表!D:H,5,FALSE)</f>
        <v>#N/A</v>
      </c>
    </row>
    <row r="384" spans="2:70" x14ac:dyDescent="0.2">
      <c r="B384" t="str">
        <f t="array" aca="1" ref="B384" ca="1">INDEX(基础表!$Y:$Y,SMALL(IF(基础表!$Z:$Z=0,ROW(基础表!$Z:$Z),999),ROW(H378)))&amp;""</f>
        <v/>
      </c>
      <c r="C384" t="e">
        <f ca="1">VLOOKUP(VLOOKUP($B384,基础表!$E:$G,3,FALSE),模型表!$C:$D,2,FALSE)</f>
        <v>#N/A</v>
      </c>
      <c r="E384" t="e">
        <f ca="1">VLOOKUP($B384,基础表!$E:$G,3,FALSE)</f>
        <v>#N/A</v>
      </c>
      <c r="G384" t="e">
        <f ca="1">VLOOKUP($E384,模型表!$C:$G,5,FALSE)</f>
        <v>#N/A</v>
      </c>
      <c r="H384" t="e">
        <f ca="1">VLOOKUP($E384,模型表!$C:$F,4,FALSE)</f>
        <v>#N/A</v>
      </c>
      <c r="I384" t="e">
        <f ca="1">VLOOKUP($E384,模型表!$C:$J,8,FALSE)</f>
        <v>#N/A</v>
      </c>
      <c r="K384" t="str">
        <f t="shared" ca="1" si="62"/>
        <v/>
      </c>
      <c r="L384" t="str">
        <f t="shared" ca="1" si="63"/>
        <v/>
      </c>
      <c r="M384" t="str">
        <f t="shared" ca="1" si="64"/>
        <v/>
      </c>
      <c r="N384" t="str">
        <f t="shared" ca="1" si="65"/>
        <v/>
      </c>
      <c r="O384" t="str">
        <f t="shared" ca="1" si="71"/>
        <v/>
      </c>
      <c r="P384" t="str">
        <f t="shared" ca="1" si="66"/>
        <v/>
      </c>
      <c r="Q384" t="e">
        <f ca="1">VLOOKUP($E384,模型表!$C:$K,9,FALSE)</f>
        <v>#N/A</v>
      </c>
      <c r="S384" t="e">
        <f ca="1">IF(VLOOKUP($E384,模型表!$C:$L,6,FALSE)=0,"",VLOOKUP($E384,模型表!$C:$L,10,FALSE))</f>
        <v>#N/A</v>
      </c>
      <c r="U384" t="e">
        <f ca="1">VLOOKUP($E384,模型表!$C:$Q,11,FALSE)</f>
        <v>#N/A</v>
      </c>
      <c r="Y384" t="e">
        <f ca="1">IF(VLOOKUP($E384,模型表!$C:$N,12,FALSE)="Death",VLOOKUP($E384,模型表!$C:$Q,13,FALSE),"")</f>
        <v>#N/A</v>
      </c>
      <c r="Z384" t="str">
        <f ca="1">IF($B384="","",IF(VLOOKUP($E384,模型表!$C:$O,12,FALSE)="PBuff","["&amp;VLOOKUP($E384,模型表!$C:Q,13,FALSE)&amp;"]","[]"))</f>
        <v/>
      </c>
      <c r="AA384" t="e">
        <f ca="1">VLOOKUP($B384,基础扩展表!$E:$I,5,FALSE)</f>
        <v>#N/A</v>
      </c>
      <c r="AB384" t="e">
        <f ca="1">VLOOKUP($B384,基础扩展表!$E:$I,4,FALSE)</f>
        <v>#N/A</v>
      </c>
      <c r="AC384" t="e">
        <f ca="1">VLOOKUP($B384,基础表!$E:$T,16,FALSE)</f>
        <v>#N/A</v>
      </c>
      <c r="AD384" t="str">
        <f t="shared" ca="1" si="72"/>
        <v/>
      </c>
      <c r="AE384" t="str">
        <f t="shared" ca="1" si="67"/>
        <v/>
      </c>
      <c r="AF384" t="str">
        <f t="shared" ca="1" si="68"/>
        <v/>
      </c>
      <c r="AH384" t="e">
        <f ca="1">VLOOKUP($B384,基础表!$E:$R,14,FALSE)</f>
        <v>#N/A</v>
      </c>
      <c r="AI384" t="e">
        <f ca="1">VLOOKUP($B384,基础表!$E:$S,13,FALSE)</f>
        <v>#N/A</v>
      </c>
      <c r="AK384" t="e">
        <f ca="1">VLOOKUP($B384,基础表!$E:$H,4,FALSE)</f>
        <v>#N/A</v>
      </c>
      <c r="AN384" s="23" t="e">
        <f t="shared" ca="1" si="73"/>
        <v>#N/A</v>
      </c>
      <c r="AO384" s="23" t="str">
        <f t="shared" ca="1" si="69"/>
        <v/>
      </c>
      <c r="AP384" s="23" t="str">
        <f t="shared" ca="1" si="70"/>
        <v/>
      </c>
      <c r="AR384" t="e">
        <f ca="1">VLOOKUP($B384,基础表!$E:$J,4,FALSE)</f>
        <v>#N/A</v>
      </c>
      <c r="AS384" t="e">
        <f ca="1">VLOOKUP($B384,基础表!$E:$J,5,FALSE)</f>
        <v>#N/A</v>
      </c>
      <c r="AT384" t="e">
        <f ca="1">VLOOKUP($B384,基础表!$E:$J,6,FALSE)</f>
        <v>#N/A</v>
      </c>
      <c r="AU384" t="e">
        <f ca="1">VLOOKUP($B384,基础扩展表!$E:$AG,MATCH(AU$2,基础扩展表!$E$1:$AG$1,0),FALSE)</f>
        <v>#N/A</v>
      </c>
      <c r="AV384" t="e">
        <f ca="1">VLOOKUP($B384,基础扩展表!$E:$AG,MATCH(AV$2,基础扩展表!$E$1:$AG$1,0),FALSE)</f>
        <v>#N/A</v>
      </c>
      <c r="AW384" t="e">
        <f ca="1">VLOOKUP($B384,基础扩展表!$E:$AG,MATCH(AW$2,基础扩展表!$E$1:$AG$1,0),FALSE)</f>
        <v>#N/A</v>
      </c>
      <c r="AX384" t="e">
        <f ca="1">VLOOKUP($B384,基础扩展表!$E:$AG,MATCH(AX$2,基础扩展表!$E$1:$AG$1,0),FALSE)</f>
        <v>#N/A</v>
      </c>
      <c r="AY384" t="e">
        <f ca="1">VLOOKUP($B384,基础扩展表!$E:$AG,MATCH(AY$2,基础扩展表!$E$1:$AG$1,0),FALSE)</f>
        <v>#N/A</v>
      </c>
      <c r="AZ384" t="e">
        <f ca="1">VLOOKUP($B384,基础扩展表!$E:$AG,MATCH(AZ$2,基础扩展表!$E$1:$AG$1,0),FALSE)</f>
        <v>#N/A</v>
      </c>
      <c r="BA384" t="e">
        <f ca="1">VLOOKUP($B384,基础扩展表!$E:$AG,MATCH(BA$2,基础扩展表!$E$1:$AG$1,0),FALSE)</f>
        <v>#N/A</v>
      </c>
      <c r="BB384" t="e">
        <f ca="1">VLOOKUP($B384,基础扩展表!$E:$AG,MATCH(BB$2,基础扩展表!$E$1:$AG$1,0),FALSE)</f>
        <v>#N/A</v>
      </c>
      <c r="BC384" t="e">
        <f ca="1">VLOOKUP($B384,基础扩展表!$E:$AG,MATCH(BC$2,基础扩展表!$E$1:$AG$1,0),FALSE)</f>
        <v>#N/A</v>
      </c>
      <c r="BD384" t="e">
        <f ca="1">VLOOKUP($B384,基础扩展表!$E:$AG,MATCH(BD$2,基础扩展表!$E$1:$AG$1,0),FALSE)</f>
        <v>#N/A</v>
      </c>
      <c r="BE384" t="e">
        <f ca="1">VLOOKUP($B384,基础扩展表!$E:$AG,MATCH(BE$2,基础扩展表!$E$1:$AG$1,0),FALSE)</f>
        <v>#N/A</v>
      </c>
      <c r="BF384" t="e">
        <f ca="1">VLOOKUP($B384,基础扩展表!$E:$AG,MATCH(BF$2,基础扩展表!$E$1:$AG$1,0),FALSE)</f>
        <v>#N/A</v>
      </c>
      <c r="BG384" t="e">
        <f ca="1">VLOOKUP($B384,基础扩展表!$E:$AG,MATCH(BG$2,基础扩展表!$E$1:$AG$1,0),FALSE)</f>
        <v>#N/A</v>
      </c>
      <c r="BH384" t="e">
        <f ca="1">VLOOKUP($B384,基础扩展表!$E:$AG,MATCH(BH$2,基础扩展表!$E$1:$AG$1,0),FALSE)</f>
        <v>#N/A</v>
      </c>
      <c r="BI384" t="e">
        <f ca="1">VLOOKUP($B384,基础扩展表!$E:$AG,MATCH(BI$2,基础扩展表!$E$1:$AG$1,0),FALSE)</f>
        <v>#N/A</v>
      </c>
      <c r="BJ384" t="e">
        <f ca="1">VLOOKUP($B384,基础扩展表!$E:$AG,MATCH(BJ$2,基础扩展表!$E$1:$AG$1,0),FALSE)</f>
        <v>#N/A</v>
      </c>
      <c r="BK384" t="e">
        <f ca="1">VLOOKUP($B384,基础扩展表!$E:$AG,MATCH(BK$2,基础扩展表!$E$1:$AG$1,0),FALSE)</f>
        <v>#N/A</v>
      </c>
      <c r="BL384" t="e">
        <f ca="1">VLOOKUP($B384,基础扩展表!$E:$AG,MATCH(BL$2,基础扩展表!$E$1:$AG$1,0),FALSE)</f>
        <v>#N/A</v>
      </c>
      <c r="BM384" t="e">
        <f ca="1">VLOOKUP($B384,基础扩展表!$E:$AG,MATCH(BM$2,基础扩展表!$E$1:$AG$1,0),FALSE)</f>
        <v>#N/A</v>
      </c>
      <c r="BN384" t="e">
        <f ca="1">VLOOKUP($B384,基础扩展表!$E:$AG,MATCH(BN$2,基础扩展表!$E$1:$AG$1,0),FALSE)</f>
        <v>#N/A</v>
      </c>
      <c r="BO384" t="e">
        <f ca="1">VLOOKUP($B384,基础扩展表!$E:$AG,MATCH(BO$2,基础扩展表!$E$1:$AG$1,0),FALSE)</f>
        <v>#N/A</v>
      </c>
      <c r="BP384" t="e">
        <f ca="1">VLOOKUP($B384,基础扩展表!$E:$AG,MATCH(BP$2,基础扩展表!$E$1:$AG$1,0),FALSE)</f>
        <v>#N/A</v>
      </c>
      <c r="BR384" t="e">
        <f ca="1">VLOOKUP(C384,模型表!D:H,5,FALSE)</f>
        <v>#N/A</v>
      </c>
    </row>
    <row r="385" spans="2:70" x14ac:dyDescent="0.2">
      <c r="B385" t="str">
        <f t="array" aca="1" ref="B385" ca="1">INDEX(基础表!$Y:$Y,SMALL(IF(基础表!$Z:$Z=0,ROW(基础表!$Z:$Z),999),ROW(H379)))&amp;""</f>
        <v/>
      </c>
      <c r="C385" t="e">
        <f ca="1">VLOOKUP(VLOOKUP($B385,基础表!$E:$G,3,FALSE),模型表!$C:$D,2,FALSE)</f>
        <v>#N/A</v>
      </c>
      <c r="E385" t="e">
        <f ca="1">VLOOKUP($B385,基础表!$E:$G,3,FALSE)</f>
        <v>#N/A</v>
      </c>
      <c r="G385" t="e">
        <f ca="1">VLOOKUP($E385,模型表!$C:$G,5,FALSE)</f>
        <v>#N/A</v>
      </c>
      <c r="H385" t="e">
        <f ca="1">VLOOKUP($E385,模型表!$C:$F,4,FALSE)</f>
        <v>#N/A</v>
      </c>
      <c r="I385" t="e">
        <f ca="1">VLOOKUP($E385,模型表!$C:$J,8,FALSE)</f>
        <v>#N/A</v>
      </c>
      <c r="K385" t="str">
        <f t="shared" ca="1" si="62"/>
        <v/>
      </c>
      <c r="L385" t="str">
        <f t="shared" ca="1" si="63"/>
        <v/>
      </c>
      <c r="M385" t="str">
        <f t="shared" ca="1" si="64"/>
        <v/>
      </c>
      <c r="N385" t="str">
        <f t="shared" ca="1" si="65"/>
        <v/>
      </c>
      <c r="O385" t="str">
        <f t="shared" ca="1" si="71"/>
        <v/>
      </c>
      <c r="P385" t="str">
        <f t="shared" ca="1" si="66"/>
        <v/>
      </c>
      <c r="Q385" t="e">
        <f ca="1">VLOOKUP($E385,模型表!$C:$K,9,FALSE)</f>
        <v>#N/A</v>
      </c>
      <c r="S385" t="e">
        <f ca="1">IF(VLOOKUP($E385,模型表!$C:$L,6,FALSE)=0,"",VLOOKUP($E385,模型表!$C:$L,10,FALSE))</f>
        <v>#N/A</v>
      </c>
      <c r="U385" t="e">
        <f ca="1">VLOOKUP($E385,模型表!$C:$Q,11,FALSE)</f>
        <v>#N/A</v>
      </c>
      <c r="Y385" t="e">
        <f ca="1">IF(VLOOKUP($E385,模型表!$C:$N,12,FALSE)="Death",VLOOKUP($E385,模型表!$C:$Q,13,FALSE),"")</f>
        <v>#N/A</v>
      </c>
      <c r="Z385" t="str">
        <f ca="1">IF($B385="","",IF(VLOOKUP($E385,模型表!$C:$O,12,FALSE)="PBuff","["&amp;VLOOKUP($E385,模型表!$C:Q,13,FALSE)&amp;"]","[]"))</f>
        <v/>
      </c>
      <c r="AA385" t="e">
        <f ca="1">VLOOKUP($B385,基础扩展表!$E:$I,5,FALSE)</f>
        <v>#N/A</v>
      </c>
      <c r="AB385" t="e">
        <f ca="1">VLOOKUP($B385,基础扩展表!$E:$I,4,FALSE)</f>
        <v>#N/A</v>
      </c>
      <c r="AC385" t="e">
        <f ca="1">VLOOKUP($B385,基础表!$E:$T,16,FALSE)</f>
        <v>#N/A</v>
      </c>
      <c r="AD385" t="str">
        <f t="shared" ca="1" si="72"/>
        <v/>
      </c>
      <c r="AE385" t="str">
        <f t="shared" ca="1" si="67"/>
        <v/>
      </c>
      <c r="AF385" t="str">
        <f t="shared" ca="1" si="68"/>
        <v/>
      </c>
      <c r="AH385" t="e">
        <f ca="1">VLOOKUP($B385,基础表!$E:$R,14,FALSE)</f>
        <v>#N/A</v>
      </c>
      <c r="AI385" t="e">
        <f ca="1">VLOOKUP($B385,基础表!$E:$S,13,FALSE)</f>
        <v>#N/A</v>
      </c>
      <c r="AK385" t="e">
        <f ca="1">VLOOKUP($B385,基础表!$E:$H,4,FALSE)</f>
        <v>#N/A</v>
      </c>
      <c r="AN385" s="23" t="e">
        <f t="shared" ca="1" si="73"/>
        <v>#N/A</v>
      </c>
      <c r="AO385" s="23" t="str">
        <f t="shared" ca="1" si="69"/>
        <v/>
      </c>
      <c r="AP385" s="23" t="str">
        <f t="shared" ca="1" si="70"/>
        <v/>
      </c>
      <c r="AR385" t="e">
        <f ca="1">VLOOKUP($B385,基础表!$E:$J,4,FALSE)</f>
        <v>#N/A</v>
      </c>
      <c r="AS385" t="e">
        <f ca="1">VLOOKUP($B385,基础表!$E:$J,5,FALSE)</f>
        <v>#N/A</v>
      </c>
      <c r="AT385" t="e">
        <f ca="1">VLOOKUP($B385,基础表!$E:$J,6,FALSE)</f>
        <v>#N/A</v>
      </c>
      <c r="AU385" t="e">
        <f ca="1">VLOOKUP($B385,基础扩展表!$E:$AG,MATCH(AU$2,基础扩展表!$E$1:$AG$1,0),FALSE)</f>
        <v>#N/A</v>
      </c>
      <c r="AV385" t="e">
        <f ca="1">VLOOKUP($B385,基础扩展表!$E:$AG,MATCH(AV$2,基础扩展表!$E$1:$AG$1,0),FALSE)</f>
        <v>#N/A</v>
      </c>
      <c r="AW385" t="e">
        <f ca="1">VLOOKUP($B385,基础扩展表!$E:$AG,MATCH(AW$2,基础扩展表!$E$1:$AG$1,0),FALSE)</f>
        <v>#N/A</v>
      </c>
      <c r="AX385" t="e">
        <f ca="1">VLOOKUP($B385,基础扩展表!$E:$AG,MATCH(AX$2,基础扩展表!$E$1:$AG$1,0),FALSE)</f>
        <v>#N/A</v>
      </c>
      <c r="AY385" t="e">
        <f ca="1">VLOOKUP($B385,基础扩展表!$E:$AG,MATCH(AY$2,基础扩展表!$E$1:$AG$1,0),FALSE)</f>
        <v>#N/A</v>
      </c>
      <c r="AZ385" t="e">
        <f ca="1">VLOOKUP($B385,基础扩展表!$E:$AG,MATCH(AZ$2,基础扩展表!$E$1:$AG$1,0),FALSE)</f>
        <v>#N/A</v>
      </c>
      <c r="BA385" t="e">
        <f ca="1">VLOOKUP($B385,基础扩展表!$E:$AG,MATCH(BA$2,基础扩展表!$E$1:$AG$1,0),FALSE)</f>
        <v>#N/A</v>
      </c>
      <c r="BB385" t="e">
        <f ca="1">VLOOKUP($B385,基础扩展表!$E:$AG,MATCH(BB$2,基础扩展表!$E$1:$AG$1,0),FALSE)</f>
        <v>#N/A</v>
      </c>
      <c r="BC385" t="e">
        <f ca="1">VLOOKUP($B385,基础扩展表!$E:$AG,MATCH(BC$2,基础扩展表!$E$1:$AG$1,0),FALSE)</f>
        <v>#N/A</v>
      </c>
      <c r="BD385" t="e">
        <f ca="1">VLOOKUP($B385,基础扩展表!$E:$AG,MATCH(BD$2,基础扩展表!$E$1:$AG$1,0),FALSE)</f>
        <v>#N/A</v>
      </c>
      <c r="BE385" t="e">
        <f ca="1">VLOOKUP($B385,基础扩展表!$E:$AG,MATCH(BE$2,基础扩展表!$E$1:$AG$1,0),FALSE)</f>
        <v>#N/A</v>
      </c>
      <c r="BF385" t="e">
        <f ca="1">VLOOKUP($B385,基础扩展表!$E:$AG,MATCH(BF$2,基础扩展表!$E$1:$AG$1,0),FALSE)</f>
        <v>#N/A</v>
      </c>
      <c r="BG385" t="e">
        <f ca="1">VLOOKUP($B385,基础扩展表!$E:$AG,MATCH(BG$2,基础扩展表!$E$1:$AG$1,0),FALSE)</f>
        <v>#N/A</v>
      </c>
      <c r="BH385" t="e">
        <f ca="1">VLOOKUP($B385,基础扩展表!$E:$AG,MATCH(BH$2,基础扩展表!$E$1:$AG$1,0),FALSE)</f>
        <v>#N/A</v>
      </c>
      <c r="BI385" t="e">
        <f ca="1">VLOOKUP($B385,基础扩展表!$E:$AG,MATCH(BI$2,基础扩展表!$E$1:$AG$1,0),FALSE)</f>
        <v>#N/A</v>
      </c>
      <c r="BJ385" t="e">
        <f ca="1">VLOOKUP($B385,基础扩展表!$E:$AG,MATCH(BJ$2,基础扩展表!$E$1:$AG$1,0),FALSE)</f>
        <v>#N/A</v>
      </c>
      <c r="BK385" t="e">
        <f ca="1">VLOOKUP($B385,基础扩展表!$E:$AG,MATCH(BK$2,基础扩展表!$E$1:$AG$1,0),FALSE)</f>
        <v>#N/A</v>
      </c>
      <c r="BL385" t="e">
        <f ca="1">VLOOKUP($B385,基础扩展表!$E:$AG,MATCH(BL$2,基础扩展表!$E$1:$AG$1,0),FALSE)</f>
        <v>#N/A</v>
      </c>
      <c r="BM385" t="e">
        <f ca="1">VLOOKUP($B385,基础扩展表!$E:$AG,MATCH(BM$2,基础扩展表!$E$1:$AG$1,0),FALSE)</f>
        <v>#N/A</v>
      </c>
      <c r="BN385" t="e">
        <f ca="1">VLOOKUP($B385,基础扩展表!$E:$AG,MATCH(BN$2,基础扩展表!$E$1:$AG$1,0),FALSE)</f>
        <v>#N/A</v>
      </c>
      <c r="BO385" t="e">
        <f ca="1">VLOOKUP($B385,基础扩展表!$E:$AG,MATCH(BO$2,基础扩展表!$E$1:$AG$1,0),FALSE)</f>
        <v>#N/A</v>
      </c>
      <c r="BP385" t="e">
        <f ca="1">VLOOKUP($B385,基础扩展表!$E:$AG,MATCH(BP$2,基础扩展表!$E$1:$AG$1,0),FALSE)</f>
        <v>#N/A</v>
      </c>
      <c r="BR385" t="e">
        <f ca="1">VLOOKUP(C385,模型表!D:H,5,FALSE)</f>
        <v>#N/A</v>
      </c>
    </row>
    <row r="386" spans="2:70" x14ac:dyDescent="0.2">
      <c r="B386" t="str">
        <f t="array" aca="1" ref="B386" ca="1">INDEX(基础表!$Y:$Y,SMALL(IF(基础表!$Z:$Z=0,ROW(基础表!$Z:$Z),999),ROW(H380)))&amp;""</f>
        <v/>
      </c>
      <c r="C386" t="e">
        <f ca="1">VLOOKUP(VLOOKUP($B386,基础表!$E:$G,3,FALSE),模型表!$C:$D,2,FALSE)</f>
        <v>#N/A</v>
      </c>
      <c r="E386" t="e">
        <f ca="1">VLOOKUP($B386,基础表!$E:$G,3,FALSE)</f>
        <v>#N/A</v>
      </c>
      <c r="G386" t="e">
        <f ca="1">VLOOKUP($E386,模型表!$C:$G,5,FALSE)</f>
        <v>#N/A</v>
      </c>
      <c r="H386" t="e">
        <f ca="1">VLOOKUP($E386,模型表!$C:$F,4,FALSE)</f>
        <v>#N/A</v>
      </c>
      <c r="I386" t="e">
        <f ca="1">VLOOKUP($E386,模型表!$C:$J,8,FALSE)</f>
        <v>#N/A</v>
      </c>
      <c r="K386" t="str">
        <f t="shared" ca="1" si="62"/>
        <v/>
      </c>
      <c r="L386" t="str">
        <f t="shared" ca="1" si="63"/>
        <v/>
      </c>
      <c r="M386" t="str">
        <f t="shared" ca="1" si="64"/>
        <v/>
      </c>
      <c r="N386" t="str">
        <f t="shared" ca="1" si="65"/>
        <v/>
      </c>
      <c r="O386" t="str">
        <f t="shared" ca="1" si="71"/>
        <v/>
      </c>
      <c r="P386" t="str">
        <f t="shared" ca="1" si="66"/>
        <v/>
      </c>
      <c r="Q386" t="e">
        <f ca="1">VLOOKUP($E386,模型表!$C:$K,9,FALSE)</f>
        <v>#N/A</v>
      </c>
      <c r="S386" t="e">
        <f ca="1">IF(VLOOKUP($E386,模型表!$C:$L,6,FALSE)=0,"",VLOOKUP($E386,模型表!$C:$L,10,FALSE))</f>
        <v>#N/A</v>
      </c>
      <c r="U386" t="e">
        <f ca="1">VLOOKUP($E386,模型表!$C:$Q,11,FALSE)</f>
        <v>#N/A</v>
      </c>
      <c r="Y386" t="e">
        <f ca="1">IF(VLOOKUP($E386,模型表!$C:$N,12,FALSE)="Death",VLOOKUP($E386,模型表!$C:$Q,13,FALSE),"")</f>
        <v>#N/A</v>
      </c>
      <c r="Z386" t="str">
        <f ca="1">IF($B386="","",IF(VLOOKUP($E386,模型表!$C:$O,12,FALSE)="PBuff","["&amp;VLOOKUP($E386,模型表!$C:Q,13,FALSE)&amp;"]","[]"))</f>
        <v/>
      </c>
      <c r="AA386" t="e">
        <f ca="1">VLOOKUP($B386,基础扩展表!$E:$I,5,FALSE)</f>
        <v>#N/A</v>
      </c>
      <c r="AB386" t="e">
        <f ca="1">VLOOKUP($B386,基础扩展表!$E:$I,4,FALSE)</f>
        <v>#N/A</v>
      </c>
      <c r="AC386" t="e">
        <f ca="1">VLOOKUP($B386,基础表!$E:$T,16,FALSE)</f>
        <v>#N/A</v>
      </c>
      <c r="AD386" t="str">
        <f t="shared" ca="1" si="72"/>
        <v/>
      </c>
      <c r="AE386" t="str">
        <f t="shared" ca="1" si="67"/>
        <v/>
      </c>
      <c r="AF386" t="str">
        <f t="shared" ca="1" si="68"/>
        <v/>
      </c>
      <c r="AH386" t="e">
        <f ca="1">VLOOKUP($B386,基础表!$E:$R,14,FALSE)</f>
        <v>#N/A</v>
      </c>
      <c r="AI386" t="e">
        <f ca="1">VLOOKUP($B386,基础表!$E:$S,13,FALSE)</f>
        <v>#N/A</v>
      </c>
      <c r="AK386" t="e">
        <f ca="1">VLOOKUP($B386,基础表!$E:$H,4,FALSE)</f>
        <v>#N/A</v>
      </c>
      <c r="AN386" s="23" t="e">
        <f t="shared" ca="1" si="73"/>
        <v>#N/A</v>
      </c>
      <c r="AO386" s="23" t="str">
        <f t="shared" ca="1" si="69"/>
        <v/>
      </c>
      <c r="AP386" s="23" t="str">
        <f t="shared" ca="1" si="70"/>
        <v/>
      </c>
      <c r="AR386" t="e">
        <f ca="1">VLOOKUP($B386,基础表!$E:$J,4,FALSE)</f>
        <v>#N/A</v>
      </c>
      <c r="AS386" t="e">
        <f ca="1">VLOOKUP($B386,基础表!$E:$J,5,FALSE)</f>
        <v>#N/A</v>
      </c>
      <c r="AT386" t="e">
        <f ca="1">VLOOKUP($B386,基础表!$E:$J,6,FALSE)</f>
        <v>#N/A</v>
      </c>
      <c r="AU386" t="e">
        <f ca="1">VLOOKUP($B386,基础扩展表!$E:$AG,MATCH(AU$2,基础扩展表!$E$1:$AG$1,0),FALSE)</f>
        <v>#N/A</v>
      </c>
      <c r="AV386" t="e">
        <f ca="1">VLOOKUP($B386,基础扩展表!$E:$AG,MATCH(AV$2,基础扩展表!$E$1:$AG$1,0),FALSE)</f>
        <v>#N/A</v>
      </c>
      <c r="AW386" t="e">
        <f ca="1">VLOOKUP($B386,基础扩展表!$E:$AG,MATCH(AW$2,基础扩展表!$E$1:$AG$1,0),FALSE)</f>
        <v>#N/A</v>
      </c>
      <c r="AX386" t="e">
        <f ca="1">VLOOKUP($B386,基础扩展表!$E:$AG,MATCH(AX$2,基础扩展表!$E$1:$AG$1,0),FALSE)</f>
        <v>#N/A</v>
      </c>
      <c r="AY386" t="e">
        <f ca="1">VLOOKUP($B386,基础扩展表!$E:$AG,MATCH(AY$2,基础扩展表!$E$1:$AG$1,0),FALSE)</f>
        <v>#N/A</v>
      </c>
      <c r="AZ386" t="e">
        <f ca="1">VLOOKUP($B386,基础扩展表!$E:$AG,MATCH(AZ$2,基础扩展表!$E$1:$AG$1,0),FALSE)</f>
        <v>#N/A</v>
      </c>
      <c r="BA386" t="e">
        <f ca="1">VLOOKUP($B386,基础扩展表!$E:$AG,MATCH(BA$2,基础扩展表!$E$1:$AG$1,0),FALSE)</f>
        <v>#N/A</v>
      </c>
      <c r="BB386" t="e">
        <f ca="1">VLOOKUP($B386,基础扩展表!$E:$AG,MATCH(BB$2,基础扩展表!$E$1:$AG$1,0),FALSE)</f>
        <v>#N/A</v>
      </c>
      <c r="BC386" t="e">
        <f ca="1">VLOOKUP($B386,基础扩展表!$E:$AG,MATCH(BC$2,基础扩展表!$E$1:$AG$1,0),FALSE)</f>
        <v>#N/A</v>
      </c>
      <c r="BD386" t="e">
        <f ca="1">VLOOKUP($B386,基础扩展表!$E:$AG,MATCH(BD$2,基础扩展表!$E$1:$AG$1,0),FALSE)</f>
        <v>#N/A</v>
      </c>
      <c r="BE386" t="e">
        <f ca="1">VLOOKUP($B386,基础扩展表!$E:$AG,MATCH(BE$2,基础扩展表!$E$1:$AG$1,0),FALSE)</f>
        <v>#N/A</v>
      </c>
      <c r="BF386" t="e">
        <f ca="1">VLOOKUP($B386,基础扩展表!$E:$AG,MATCH(BF$2,基础扩展表!$E$1:$AG$1,0),FALSE)</f>
        <v>#N/A</v>
      </c>
      <c r="BG386" t="e">
        <f ca="1">VLOOKUP($B386,基础扩展表!$E:$AG,MATCH(BG$2,基础扩展表!$E$1:$AG$1,0),FALSE)</f>
        <v>#N/A</v>
      </c>
      <c r="BH386" t="e">
        <f ca="1">VLOOKUP($B386,基础扩展表!$E:$AG,MATCH(BH$2,基础扩展表!$E$1:$AG$1,0),FALSE)</f>
        <v>#N/A</v>
      </c>
      <c r="BI386" t="e">
        <f ca="1">VLOOKUP($B386,基础扩展表!$E:$AG,MATCH(BI$2,基础扩展表!$E$1:$AG$1,0),FALSE)</f>
        <v>#N/A</v>
      </c>
      <c r="BJ386" t="e">
        <f ca="1">VLOOKUP($B386,基础扩展表!$E:$AG,MATCH(BJ$2,基础扩展表!$E$1:$AG$1,0),FALSE)</f>
        <v>#N/A</v>
      </c>
      <c r="BK386" t="e">
        <f ca="1">VLOOKUP($B386,基础扩展表!$E:$AG,MATCH(BK$2,基础扩展表!$E$1:$AG$1,0),FALSE)</f>
        <v>#N/A</v>
      </c>
      <c r="BL386" t="e">
        <f ca="1">VLOOKUP($B386,基础扩展表!$E:$AG,MATCH(BL$2,基础扩展表!$E$1:$AG$1,0),FALSE)</f>
        <v>#N/A</v>
      </c>
      <c r="BM386" t="e">
        <f ca="1">VLOOKUP($B386,基础扩展表!$E:$AG,MATCH(BM$2,基础扩展表!$E$1:$AG$1,0),FALSE)</f>
        <v>#N/A</v>
      </c>
      <c r="BN386" t="e">
        <f ca="1">VLOOKUP($B386,基础扩展表!$E:$AG,MATCH(BN$2,基础扩展表!$E$1:$AG$1,0),FALSE)</f>
        <v>#N/A</v>
      </c>
      <c r="BO386" t="e">
        <f ca="1">VLOOKUP($B386,基础扩展表!$E:$AG,MATCH(BO$2,基础扩展表!$E$1:$AG$1,0),FALSE)</f>
        <v>#N/A</v>
      </c>
      <c r="BP386" t="e">
        <f ca="1">VLOOKUP($B386,基础扩展表!$E:$AG,MATCH(BP$2,基础扩展表!$E$1:$AG$1,0),FALSE)</f>
        <v>#N/A</v>
      </c>
      <c r="BR386" t="e">
        <f ca="1">VLOOKUP(C386,模型表!D:H,5,FALSE)</f>
        <v>#N/A</v>
      </c>
    </row>
    <row r="387" spans="2:70" x14ac:dyDescent="0.2">
      <c r="B387" t="str">
        <f t="array" aca="1" ref="B387" ca="1">INDEX(基础表!$Y:$Y,SMALL(IF(基础表!$Z:$Z=0,ROW(基础表!$Z:$Z),999),ROW(H381)))&amp;""</f>
        <v/>
      </c>
      <c r="C387" t="e">
        <f ca="1">VLOOKUP(VLOOKUP($B387,基础表!$E:$G,3,FALSE),模型表!$C:$D,2,FALSE)</f>
        <v>#N/A</v>
      </c>
      <c r="E387" t="e">
        <f ca="1">VLOOKUP($B387,基础表!$E:$G,3,FALSE)</f>
        <v>#N/A</v>
      </c>
      <c r="G387" t="e">
        <f ca="1">VLOOKUP($E387,模型表!$C:$G,5,FALSE)</f>
        <v>#N/A</v>
      </c>
      <c r="H387" t="e">
        <f ca="1">VLOOKUP($E387,模型表!$C:$F,4,FALSE)</f>
        <v>#N/A</v>
      </c>
      <c r="I387" t="e">
        <f ca="1">VLOOKUP($E387,模型表!$C:$J,8,FALSE)</f>
        <v>#N/A</v>
      </c>
      <c r="K387" t="str">
        <f t="shared" ca="1" si="62"/>
        <v/>
      </c>
      <c r="L387" t="str">
        <f t="shared" ca="1" si="63"/>
        <v/>
      </c>
      <c r="M387" t="str">
        <f t="shared" ca="1" si="64"/>
        <v/>
      </c>
      <c r="N387" t="str">
        <f t="shared" ca="1" si="65"/>
        <v/>
      </c>
      <c r="O387" t="str">
        <f t="shared" ca="1" si="71"/>
        <v/>
      </c>
      <c r="P387" t="str">
        <f t="shared" ca="1" si="66"/>
        <v/>
      </c>
      <c r="Q387" t="e">
        <f ca="1">VLOOKUP($E387,模型表!$C:$K,9,FALSE)</f>
        <v>#N/A</v>
      </c>
      <c r="S387" t="e">
        <f ca="1">IF(VLOOKUP($E387,模型表!$C:$L,6,FALSE)=0,"",VLOOKUP($E387,模型表!$C:$L,10,FALSE))</f>
        <v>#N/A</v>
      </c>
      <c r="U387" t="e">
        <f ca="1">VLOOKUP($E387,模型表!$C:$Q,11,FALSE)</f>
        <v>#N/A</v>
      </c>
      <c r="Y387" t="e">
        <f ca="1">IF(VLOOKUP($E387,模型表!$C:$N,12,FALSE)="Death",VLOOKUP($E387,模型表!$C:$Q,13,FALSE),"")</f>
        <v>#N/A</v>
      </c>
      <c r="Z387" t="str">
        <f ca="1">IF($B387="","",IF(VLOOKUP($E387,模型表!$C:$O,12,FALSE)="PBuff","["&amp;VLOOKUP($E387,模型表!$C:Q,13,FALSE)&amp;"]","[]"))</f>
        <v/>
      </c>
      <c r="AA387" t="e">
        <f ca="1">VLOOKUP($B387,基础扩展表!$E:$I,5,FALSE)</f>
        <v>#N/A</v>
      </c>
      <c r="AB387" t="e">
        <f ca="1">VLOOKUP($B387,基础扩展表!$E:$I,4,FALSE)</f>
        <v>#N/A</v>
      </c>
      <c r="AC387" t="e">
        <f ca="1">VLOOKUP($B387,基础表!$E:$T,16,FALSE)</f>
        <v>#N/A</v>
      </c>
      <c r="AD387" t="str">
        <f t="shared" ca="1" si="72"/>
        <v/>
      </c>
      <c r="AE387" t="str">
        <f t="shared" ca="1" si="67"/>
        <v/>
      </c>
      <c r="AF387" t="str">
        <f t="shared" ca="1" si="68"/>
        <v/>
      </c>
      <c r="AH387" t="e">
        <f ca="1">VLOOKUP($B387,基础表!$E:$R,14,FALSE)</f>
        <v>#N/A</v>
      </c>
      <c r="AI387" t="e">
        <f ca="1">VLOOKUP($B387,基础表!$E:$S,13,FALSE)</f>
        <v>#N/A</v>
      </c>
      <c r="AK387" t="e">
        <f ca="1">VLOOKUP($B387,基础表!$E:$H,4,FALSE)</f>
        <v>#N/A</v>
      </c>
      <c r="AN387" s="23" t="e">
        <f t="shared" ca="1" si="73"/>
        <v>#N/A</v>
      </c>
      <c r="AO387" s="23" t="str">
        <f t="shared" ca="1" si="69"/>
        <v/>
      </c>
      <c r="AP387" s="23" t="str">
        <f t="shared" ca="1" si="70"/>
        <v/>
      </c>
      <c r="AR387" t="e">
        <f ca="1">VLOOKUP($B387,基础表!$E:$J,4,FALSE)</f>
        <v>#N/A</v>
      </c>
      <c r="AS387" t="e">
        <f ca="1">VLOOKUP($B387,基础表!$E:$J,5,FALSE)</f>
        <v>#N/A</v>
      </c>
      <c r="AT387" t="e">
        <f ca="1">VLOOKUP($B387,基础表!$E:$J,6,FALSE)</f>
        <v>#N/A</v>
      </c>
      <c r="AU387" t="e">
        <f ca="1">VLOOKUP($B387,基础扩展表!$E:$AG,MATCH(AU$2,基础扩展表!$E$1:$AG$1,0),FALSE)</f>
        <v>#N/A</v>
      </c>
      <c r="AV387" t="e">
        <f ca="1">VLOOKUP($B387,基础扩展表!$E:$AG,MATCH(AV$2,基础扩展表!$E$1:$AG$1,0),FALSE)</f>
        <v>#N/A</v>
      </c>
      <c r="AW387" t="e">
        <f ca="1">VLOOKUP($B387,基础扩展表!$E:$AG,MATCH(AW$2,基础扩展表!$E$1:$AG$1,0),FALSE)</f>
        <v>#N/A</v>
      </c>
      <c r="AX387" t="e">
        <f ca="1">VLOOKUP($B387,基础扩展表!$E:$AG,MATCH(AX$2,基础扩展表!$E$1:$AG$1,0),FALSE)</f>
        <v>#N/A</v>
      </c>
      <c r="AY387" t="e">
        <f ca="1">VLOOKUP($B387,基础扩展表!$E:$AG,MATCH(AY$2,基础扩展表!$E$1:$AG$1,0),FALSE)</f>
        <v>#N/A</v>
      </c>
      <c r="AZ387" t="e">
        <f ca="1">VLOOKUP($B387,基础扩展表!$E:$AG,MATCH(AZ$2,基础扩展表!$E$1:$AG$1,0),FALSE)</f>
        <v>#N/A</v>
      </c>
      <c r="BA387" t="e">
        <f ca="1">VLOOKUP($B387,基础扩展表!$E:$AG,MATCH(BA$2,基础扩展表!$E$1:$AG$1,0),FALSE)</f>
        <v>#N/A</v>
      </c>
      <c r="BB387" t="e">
        <f ca="1">VLOOKUP($B387,基础扩展表!$E:$AG,MATCH(BB$2,基础扩展表!$E$1:$AG$1,0),FALSE)</f>
        <v>#N/A</v>
      </c>
      <c r="BC387" t="e">
        <f ca="1">VLOOKUP($B387,基础扩展表!$E:$AG,MATCH(BC$2,基础扩展表!$E$1:$AG$1,0),FALSE)</f>
        <v>#N/A</v>
      </c>
      <c r="BD387" t="e">
        <f ca="1">VLOOKUP($B387,基础扩展表!$E:$AG,MATCH(BD$2,基础扩展表!$E$1:$AG$1,0),FALSE)</f>
        <v>#N/A</v>
      </c>
      <c r="BE387" t="e">
        <f ca="1">VLOOKUP($B387,基础扩展表!$E:$AG,MATCH(BE$2,基础扩展表!$E$1:$AG$1,0),FALSE)</f>
        <v>#N/A</v>
      </c>
      <c r="BF387" t="e">
        <f ca="1">VLOOKUP($B387,基础扩展表!$E:$AG,MATCH(BF$2,基础扩展表!$E$1:$AG$1,0),FALSE)</f>
        <v>#N/A</v>
      </c>
      <c r="BG387" t="e">
        <f ca="1">VLOOKUP($B387,基础扩展表!$E:$AG,MATCH(BG$2,基础扩展表!$E$1:$AG$1,0),FALSE)</f>
        <v>#N/A</v>
      </c>
      <c r="BH387" t="e">
        <f ca="1">VLOOKUP($B387,基础扩展表!$E:$AG,MATCH(BH$2,基础扩展表!$E$1:$AG$1,0),FALSE)</f>
        <v>#N/A</v>
      </c>
      <c r="BI387" t="e">
        <f ca="1">VLOOKUP($B387,基础扩展表!$E:$AG,MATCH(BI$2,基础扩展表!$E$1:$AG$1,0),FALSE)</f>
        <v>#N/A</v>
      </c>
      <c r="BJ387" t="e">
        <f ca="1">VLOOKUP($B387,基础扩展表!$E:$AG,MATCH(BJ$2,基础扩展表!$E$1:$AG$1,0),FALSE)</f>
        <v>#N/A</v>
      </c>
      <c r="BK387" t="e">
        <f ca="1">VLOOKUP($B387,基础扩展表!$E:$AG,MATCH(BK$2,基础扩展表!$E$1:$AG$1,0),FALSE)</f>
        <v>#N/A</v>
      </c>
      <c r="BL387" t="e">
        <f ca="1">VLOOKUP($B387,基础扩展表!$E:$AG,MATCH(BL$2,基础扩展表!$E$1:$AG$1,0),FALSE)</f>
        <v>#N/A</v>
      </c>
      <c r="BM387" t="e">
        <f ca="1">VLOOKUP($B387,基础扩展表!$E:$AG,MATCH(BM$2,基础扩展表!$E$1:$AG$1,0),FALSE)</f>
        <v>#N/A</v>
      </c>
      <c r="BN387" t="e">
        <f ca="1">VLOOKUP($B387,基础扩展表!$E:$AG,MATCH(BN$2,基础扩展表!$E$1:$AG$1,0),FALSE)</f>
        <v>#N/A</v>
      </c>
      <c r="BO387" t="e">
        <f ca="1">VLOOKUP($B387,基础扩展表!$E:$AG,MATCH(BO$2,基础扩展表!$E$1:$AG$1,0),FALSE)</f>
        <v>#N/A</v>
      </c>
      <c r="BP387" t="e">
        <f ca="1">VLOOKUP($B387,基础扩展表!$E:$AG,MATCH(BP$2,基础扩展表!$E$1:$AG$1,0),FALSE)</f>
        <v>#N/A</v>
      </c>
      <c r="BR387" t="e">
        <f ca="1">VLOOKUP(C387,模型表!D:H,5,FALSE)</f>
        <v>#N/A</v>
      </c>
    </row>
    <row r="388" spans="2:70" x14ac:dyDescent="0.2">
      <c r="B388" t="str">
        <f t="array" aca="1" ref="B388" ca="1">INDEX(基础表!$Y:$Y,SMALL(IF(基础表!$Z:$Z=0,ROW(基础表!$Z:$Z),999),ROW(H382)))&amp;""</f>
        <v/>
      </c>
      <c r="C388" t="e">
        <f ca="1">VLOOKUP(VLOOKUP($B388,基础表!$E:$G,3,FALSE),模型表!$C:$D,2,FALSE)</f>
        <v>#N/A</v>
      </c>
      <c r="E388" t="e">
        <f ca="1">VLOOKUP($B388,基础表!$E:$G,3,FALSE)</f>
        <v>#N/A</v>
      </c>
      <c r="G388" t="e">
        <f ca="1">VLOOKUP($E388,模型表!$C:$G,5,FALSE)</f>
        <v>#N/A</v>
      </c>
      <c r="H388" t="e">
        <f ca="1">VLOOKUP($E388,模型表!$C:$F,4,FALSE)</f>
        <v>#N/A</v>
      </c>
      <c r="I388" t="e">
        <f ca="1">VLOOKUP($E388,模型表!$C:$J,8,FALSE)</f>
        <v>#N/A</v>
      </c>
      <c r="K388" t="str">
        <f t="shared" ca="1" si="62"/>
        <v/>
      </c>
      <c r="L388" t="str">
        <f t="shared" ca="1" si="63"/>
        <v/>
      </c>
      <c r="M388" t="str">
        <f t="shared" ca="1" si="64"/>
        <v/>
      </c>
      <c r="N388" t="str">
        <f t="shared" ca="1" si="65"/>
        <v/>
      </c>
      <c r="O388" t="str">
        <f t="shared" ca="1" si="71"/>
        <v/>
      </c>
      <c r="P388" t="str">
        <f t="shared" ca="1" si="66"/>
        <v/>
      </c>
      <c r="Q388" t="e">
        <f ca="1">VLOOKUP($E388,模型表!$C:$K,9,FALSE)</f>
        <v>#N/A</v>
      </c>
      <c r="S388" t="e">
        <f ca="1">IF(VLOOKUP($E388,模型表!$C:$L,6,FALSE)=0,"",VLOOKUP($E388,模型表!$C:$L,10,FALSE))</f>
        <v>#N/A</v>
      </c>
      <c r="U388" t="e">
        <f ca="1">VLOOKUP($E388,模型表!$C:$Q,11,FALSE)</f>
        <v>#N/A</v>
      </c>
      <c r="Y388" t="e">
        <f ca="1">IF(VLOOKUP($E388,模型表!$C:$N,12,FALSE)="Death",VLOOKUP($E388,模型表!$C:$Q,13,FALSE),"")</f>
        <v>#N/A</v>
      </c>
      <c r="Z388" t="str">
        <f ca="1">IF($B388="","",IF(VLOOKUP($E388,模型表!$C:$O,12,FALSE)="PBuff","["&amp;VLOOKUP($E388,模型表!$C:Q,13,FALSE)&amp;"]","[]"))</f>
        <v/>
      </c>
      <c r="AA388" t="e">
        <f ca="1">VLOOKUP($B388,基础扩展表!$E:$I,5,FALSE)</f>
        <v>#N/A</v>
      </c>
      <c r="AB388" t="e">
        <f ca="1">VLOOKUP($B388,基础扩展表!$E:$I,4,FALSE)</f>
        <v>#N/A</v>
      </c>
      <c r="AC388" t="e">
        <f ca="1">VLOOKUP($B388,基础表!$E:$T,16,FALSE)</f>
        <v>#N/A</v>
      </c>
      <c r="AD388" t="str">
        <f t="shared" ca="1" si="72"/>
        <v/>
      </c>
      <c r="AE388" t="str">
        <f t="shared" ca="1" si="67"/>
        <v/>
      </c>
      <c r="AF388" t="str">
        <f t="shared" ca="1" si="68"/>
        <v/>
      </c>
      <c r="AH388" t="e">
        <f ca="1">VLOOKUP($B388,基础表!$E:$R,14,FALSE)</f>
        <v>#N/A</v>
      </c>
      <c r="AI388" t="e">
        <f ca="1">VLOOKUP($B388,基础表!$E:$S,13,FALSE)</f>
        <v>#N/A</v>
      </c>
      <c r="AK388" t="e">
        <f ca="1">VLOOKUP($B388,基础表!$E:$H,4,FALSE)</f>
        <v>#N/A</v>
      </c>
      <c r="AN388" s="23" t="e">
        <f t="shared" ca="1" si="73"/>
        <v>#N/A</v>
      </c>
      <c r="AO388" s="23" t="str">
        <f t="shared" ca="1" si="69"/>
        <v/>
      </c>
      <c r="AP388" s="23" t="str">
        <f t="shared" ca="1" si="70"/>
        <v/>
      </c>
      <c r="AR388" t="e">
        <f ca="1">VLOOKUP($B388,基础表!$E:$J,4,FALSE)</f>
        <v>#N/A</v>
      </c>
      <c r="AS388" t="e">
        <f ca="1">VLOOKUP($B388,基础表!$E:$J,5,FALSE)</f>
        <v>#N/A</v>
      </c>
      <c r="AT388" t="e">
        <f ca="1">VLOOKUP($B388,基础表!$E:$J,6,FALSE)</f>
        <v>#N/A</v>
      </c>
      <c r="AU388" t="e">
        <f ca="1">VLOOKUP($B388,基础扩展表!$E:$AG,MATCH(AU$2,基础扩展表!$E$1:$AG$1,0),FALSE)</f>
        <v>#N/A</v>
      </c>
      <c r="AV388" t="e">
        <f ca="1">VLOOKUP($B388,基础扩展表!$E:$AG,MATCH(AV$2,基础扩展表!$E$1:$AG$1,0),FALSE)</f>
        <v>#N/A</v>
      </c>
      <c r="AW388" t="e">
        <f ca="1">VLOOKUP($B388,基础扩展表!$E:$AG,MATCH(AW$2,基础扩展表!$E$1:$AG$1,0),FALSE)</f>
        <v>#N/A</v>
      </c>
      <c r="AX388" t="e">
        <f ca="1">VLOOKUP($B388,基础扩展表!$E:$AG,MATCH(AX$2,基础扩展表!$E$1:$AG$1,0),FALSE)</f>
        <v>#N/A</v>
      </c>
      <c r="AY388" t="e">
        <f ca="1">VLOOKUP($B388,基础扩展表!$E:$AG,MATCH(AY$2,基础扩展表!$E$1:$AG$1,0),FALSE)</f>
        <v>#N/A</v>
      </c>
      <c r="AZ388" t="e">
        <f ca="1">VLOOKUP($B388,基础扩展表!$E:$AG,MATCH(AZ$2,基础扩展表!$E$1:$AG$1,0),FALSE)</f>
        <v>#N/A</v>
      </c>
      <c r="BA388" t="e">
        <f ca="1">VLOOKUP($B388,基础扩展表!$E:$AG,MATCH(BA$2,基础扩展表!$E$1:$AG$1,0),FALSE)</f>
        <v>#N/A</v>
      </c>
      <c r="BB388" t="e">
        <f ca="1">VLOOKUP($B388,基础扩展表!$E:$AG,MATCH(BB$2,基础扩展表!$E$1:$AG$1,0),FALSE)</f>
        <v>#N/A</v>
      </c>
      <c r="BC388" t="e">
        <f ca="1">VLOOKUP($B388,基础扩展表!$E:$AG,MATCH(BC$2,基础扩展表!$E$1:$AG$1,0),FALSE)</f>
        <v>#N/A</v>
      </c>
      <c r="BD388" t="e">
        <f ca="1">VLOOKUP($B388,基础扩展表!$E:$AG,MATCH(BD$2,基础扩展表!$E$1:$AG$1,0),FALSE)</f>
        <v>#N/A</v>
      </c>
      <c r="BE388" t="e">
        <f ca="1">VLOOKUP($B388,基础扩展表!$E:$AG,MATCH(BE$2,基础扩展表!$E$1:$AG$1,0),FALSE)</f>
        <v>#N/A</v>
      </c>
      <c r="BF388" t="e">
        <f ca="1">VLOOKUP($B388,基础扩展表!$E:$AG,MATCH(BF$2,基础扩展表!$E$1:$AG$1,0),FALSE)</f>
        <v>#N/A</v>
      </c>
      <c r="BG388" t="e">
        <f ca="1">VLOOKUP($B388,基础扩展表!$E:$AG,MATCH(BG$2,基础扩展表!$E$1:$AG$1,0),FALSE)</f>
        <v>#N/A</v>
      </c>
      <c r="BH388" t="e">
        <f ca="1">VLOOKUP($B388,基础扩展表!$E:$AG,MATCH(BH$2,基础扩展表!$E$1:$AG$1,0),FALSE)</f>
        <v>#N/A</v>
      </c>
      <c r="BI388" t="e">
        <f ca="1">VLOOKUP($B388,基础扩展表!$E:$AG,MATCH(BI$2,基础扩展表!$E$1:$AG$1,0),FALSE)</f>
        <v>#N/A</v>
      </c>
      <c r="BJ388" t="e">
        <f ca="1">VLOOKUP($B388,基础扩展表!$E:$AG,MATCH(BJ$2,基础扩展表!$E$1:$AG$1,0),FALSE)</f>
        <v>#N/A</v>
      </c>
      <c r="BK388" t="e">
        <f ca="1">VLOOKUP($B388,基础扩展表!$E:$AG,MATCH(BK$2,基础扩展表!$E$1:$AG$1,0),FALSE)</f>
        <v>#N/A</v>
      </c>
      <c r="BL388" t="e">
        <f ca="1">VLOOKUP($B388,基础扩展表!$E:$AG,MATCH(BL$2,基础扩展表!$E$1:$AG$1,0),FALSE)</f>
        <v>#N/A</v>
      </c>
      <c r="BM388" t="e">
        <f ca="1">VLOOKUP($B388,基础扩展表!$E:$AG,MATCH(BM$2,基础扩展表!$E$1:$AG$1,0),FALSE)</f>
        <v>#N/A</v>
      </c>
      <c r="BN388" t="e">
        <f ca="1">VLOOKUP($B388,基础扩展表!$E:$AG,MATCH(BN$2,基础扩展表!$E$1:$AG$1,0),FALSE)</f>
        <v>#N/A</v>
      </c>
      <c r="BO388" t="e">
        <f ca="1">VLOOKUP($B388,基础扩展表!$E:$AG,MATCH(BO$2,基础扩展表!$E$1:$AG$1,0),FALSE)</f>
        <v>#N/A</v>
      </c>
      <c r="BP388" t="e">
        <f ca="1">VLOOKUP($B388,基础扩展表!$E:$AG,MATCH(BP$2,基础扩展表!$E$1:$AG$1,0),FALSE)</f>
        <v>#N/A</v>
      </c>
      <c r="BR388" t="e">
        <f ca="1">VLOOKUP(C388,模型表!D:H,5,FALSE)</f>
        <v>#N/A</v>
      </c>
    </row>
    <row r="389" spans="2:70" x14ac:dyDescent="0.2">
      <c r="B389" t="str">
        <f t="array" aca="1" ref="B389" ca="1">INDEX(基础表!$Y:$Y,SMALL(IF(基础表!$Z:$Z=0,ROW(基础表!$Z:$Z),999),ROW(H383)))&amp;""</f>
        <v/>
      </c>
      <c r="C389" t="e">
        <f ca="1">VLOOKUP(VLOOKUP($B389,基础表!$E:$G,3,FALSE),模型表!$C:$D,2,FALSE)</f>
        <v>#N/A</v>
      </c>
      <c r="E389" t="e">
        <f ca="1">VLOOKUP($B389,基础表!$E:$G,3,FALSE)</f>
        <v>#N/A</v>
      </c>
      <c r="G389" t="e">
        <f ca="1">VLOOKUP($E389,模型表!$C:$G,5,FALSE)</f>
        <v>#N/A</v>
      </c>
      <c r="H389" t="e">
        <f ca="1">VLOOKUP($E389,模型表!$C:$F,4,FALSE)</f>
        <v>#N/A</v>
      </c>
      <c r="I389" t="e">
        <f ca="1">VLOOKUP($E389,模型表!$C:$J,8,FALSE)</f>
        <v>#N/A</v>
      </c>
      <c r="K389" t="str">
        <f t="shared" ca="1" si="62"/>
        <v/>
      </c>
      <c r="L389" t="str">
        <f t="shared" ca="1" si="63"/>
        <v/>
      </c>
      <c r="M389" t="str">
        <f t="shared" ca="1" si="64"/>
        <v/>
      </c>
      <c r="N389" t="str">
        <f t="shared" ca="1" si="65"/>
        <v/>
      </c>
      <c r="O389" t="str">
        <f t="shared" ca="1" si="71"/>
        <v/>
      </c>
      <c r="P389" t="str">
        <f t="shared" ca="1" si="66"/>
        <v/>
      </c>
      <c r="Q389" t="e">
        <f ca="1">VLOOKUP($E389,模型表!$C:$K,9,FALSE)</f>
        <v>#N/A</v>
      </c>
      <c r="S389" t="e">
        <f ca="1">IF(VLOOKUP($E389,模型表!$C:$L,6,FALSE)=0,"",VLOOKUP($E389,模型表!$C:$L,10,FALSE))</f>
        <v>#N/A</v>
      </c>
      <c r="U389" t="e">
        <f ca="1">VLOOKUP($E389,模型表!$C:$Q,11,FALSE)</f>
        <v>#N/A</v>
      </c>
      <c r="Y389" t="e">
        <f ca="1">IF(VLOOKUP($E389,模型表!$C:$N,12,FALSE)="Death",VLOOKUP($E389,模型表!$C:$Q,13,FALSE),"")</f>
        <v>#N/A</v>
      </c>
      <c r="Z389" t="str">
        <f ca="1">IF($B389="","",IF(VLOOKUP($E389,模型表!$C:$O,12,FALSE)="PBuff","["&amp;VLOOKUP($E389,模型表!$C:Q,13,FALSE)&amp;"]","[]"))</f>
        <v/>
      </c>
      <c r="AA389" t="e">
        <f ca="1">VLOOKUP($B389,基础扩展表!$E:$I,5,FALSE)</f>
        <v>#N/A</v>
      </c>
      <c r="AB389" t="e">
        <f ca="1">VLOOKUP($B389,基础扩展表!$E:$I,4,FALSE)</f>
        <v>#N/A</v>
      </c>
      <c r="AC389" t="e">
        <f ca="1">VLOOKUP($B389,基础表!$E:$T,16,FALSE)</f>
        <v>#N/A</v>
      </c>
      <c r="AD389" t="str">
        <f t="shared" ca="1" si="72"/>
        <v/>
      </c>
      <c r="AE389" t="str">
        <f t="shared" ca="1" si="67"/>
        <v/>
      </c>
      <c r="AF389" t="str">
        <f t="shared" ca="1" si="68"/>
        <v/>
      </c>
      <c r="AH389" t="e">
        <f ca="1">VLOOKUP($B389,基础表!$E:$R,14,FALSE)</f>
        <v>#N/A</v>
      </c>
      <c r="AI389" t="e">
        <f ca="1">VLOOKUP($B389,基础表!$E:$S,13,FALSE)</f>
        <v>#N/A</v>
      </c>
      <c r="AK389" t="e">
        <f ca="1">VLOOKUP($B389,基础表!$E:$H,4,FALSE)</f>
        <v>#N/A</v>
      </c>
      <c r="AN389" s="23" t="e">
        <f t="shared" ca="1" si="73"/>
        <v>#N/A</v>
      </c>
      <c r="AO389" s="23" t="str">
        <f t="shared" ca="1" si="69"/>
        <v/>
      </c>
      <c r="AP389" s="23" t="str">
        <f t="shared" ca="1" si="70"/>
        <v/>
      </c>
      <c r="AR389" t="e">
        <f ca="1">VLOOKUP($B389,基础表!$E:$J,4,FALSE)</f>
        <v>#N/A</v>
      </c>
      <c r="AS389" t="e">
        <f ca="1">VLOOKUP($B389,基础表!$E:$J,5,FALSE)</f>
        <v>#N/A</v>
      </c>
      <c r="AT389" t="e">
        <f ca="1">VLOOKUP($B389,基础表!$E:$J,6,FALSE)</f>
        <v>#N/A</v>
      </c>
      <c r="AU389" t="e">
        <f ca="1">VLOOKUP($B389,基础扩展表!$E:$AG,MATCH(AU$2,基础扩展表!$E$1:$AG$1,0),FALSE)</f>
        <v>#N/A</v>
      </c>
      <c r="AV389" t="e">
        <f ca="1">VLOOKUP($B389,基础扩展表!$E:$AG,MATCH(AV$2,基础扩展表!$E$1:$AG$1,0),FALSE)</f>
        <v>#N/A</v>
      </c>
      <c r="AW389" t="e">
        <f ca="1">VLOOKUP($B389,基础扩展表!$E:$AG,MATCH(AW$2,基础扩展表!$E$1:$AG$1,0),FALSE)</f>
        <v>#N/A</v>
      </c>
      <c r="AX389" t="e">
        <f ca="1">VLOOKUP($B389,基础扩展表!$E:$AG,MATCH(AX$2,基础扩展表!$E$1:$AG$1,0),FALSE)</f>
        <v>#N/A</v>
      </c>
      <c r="AY389" t="e">
        <f ca="1">VLOOKUP($B389,基础扩展表!$E:$AG,MATCH(AY$2,基础扩展表!$E$1:$AG$1,0),FALSE)</f>
        <v>#N/A</v>
      </c>
      <c r="AZ389" t="e">
        <f ca="1">VLOOKUP($B389,基础扩展表!$E:$AG,MATCH(AZ$2,基础扩展表!$E$1:$AG$1,0),FALSE)</f>
        <v>#N/A</v>
      </c>
      <c r="BA389" t="e">
        <f ca="1">VLOOKUP($B389,基础扩展表!$E:$AG,MATCH(BA$2,基础扩展表!$E$1:$AG$1,0),FALSE)</f>
        <v>#N/A</v>
      </c>
      <c r="BB389" t="e">
        <f ca="1">VLOOKUP($B389,基础扩展表!$E:$AG,MATCH(BB$2,基础扩展表!$E$1:$AG$1,0),FALSE)</f>
        <v>#N/A</v>
      </c>
      <c r="BC389" t="e">
        <f ca="1">VLOOKUP($B389,基础扩展表!$E:$AG,MATCH(BC$2,基础扩展表!$E$1:$AG$1,0),FALSE)</f>
        <v>#N/A</v>
      </c>
      <c r="BD389" t="e">
        <f ca="1">VLOOKUP($B389,基础扩展表!$E:$AG,MATCH(BD$2,基础扩展表!$E$1:$AG$1,0),FALSE)</f>
        <v>#N/A</v>
      </c>
      <c r="BE389" t="e">
        <f ca="1">VLOOKUP($B389,基础扩展表!$E:$AG,MATCH(BE$2,基础扩展表!$E$1:$AG$1,0),FALSE)</f>
        <v>#N/A</v>
      </c>
      <c r="BF389" t="e">
        <f ca="1">VLOOKUP($B389,基础扩展表!$E:$AG,MATCH(BF$2,基础扩展表!$E$1:$AG$1,0),FALSE)</f>
        <v>#N/A</v>
      </c>
      <c r="BG389" t="e">
        <f ca="1">VLOOKUP($B389,基础扩展表!$E:$AG,MATCH(BG$2,基础扩展表!$E$1:$AG$1,0),FALSE)</f>
        <v>#N/A</v>
      </c>
      <c r="BH389" t="e">
        <f ca="1">VLOOKUP($B389,基础扩展表!$E:$AG,MATCH(BH$2,基础扩展表!$E$1:$AG$1,0),FALSE)</f>
        <v>#N/A</v>
      </c>
      <c r="BI389" t="e">
        <f ca="1">VLOOKUP($B389,基础扩展表!$E:$AG,MATCH(BI$2,基础扩展表!$E$1:$AG$1,0),FALSE)</f>
        <v>#N/A</v>
      </c>
      <c r="BJ389" t="e">
        <f ca="1">VLOOKUP($B389,基础扩展表!$E:$AG,MATCH(BJ$2,基础扩展表!$E$1:$AG$1,0),FALSE)</f>
        <v>#N/A</v>
      </c>
      <c r="BK389" t="e">
        <f ca="1">VLOOKUP($B389,基础扩展表!$E:$AG,MATCH(BK$2,基础扩展表!$E$1:$AG$1,0),FALSE)</f>
        <v>#N/A</v>
      </c>
      <c r="BL389" t="e">
        <f ca="1">VLOOKUP($B389,基础扩展表!$E:$AG,MATCH(BL$2,基础扩展表!$E$1:$AG$1,0),FALSE)</f>
        <v>#N/A</v>
      </c>
      <c r="BM389" t="e">
        <f ca="1">VLOOKUP($B389,基础扩展表!$E:$AG,MATCH(BM$2,基础扩展表!$E$1:$AG$1,0),FALSE)</f>
        <v>#N/A</v>
      </c>
      <c r="BN389" t="e">
        <f ca="1">VLOOKUP($B389,基础扩展表!$E:$AG,MATCH(BN$2,基础扩展表!$E$1:$AG$1,0),FALSE)</f>
        <v>#N/A</v>
      </c>
      <c r="BO389" t="e">
        <f ca="1">VLOOKUP($B389,基础扩展表!$E:$AG,MATCH(BO$2,基础扩展表!$E$1:$AG$1,0),FALSE)</f>
        <v>#N/A</v>
      </c>
      <c r="BP389" t="e">
        <f ca="1">VLOOKUP($B389,基础扩展表!$E:$AG,MATCH(BP$2,基础扩展表!$E$1:$AG$1,0),FALSE)</f>
        <v>#N/A</v>
      </c>
      <c r="BR389" t="e">
        <f ca="1">VLOOKUP(C389,模型表!D:H,5,FALSE)</f>
        <v>#N/A</v>
      </c>
    </row>
    <row r="390" spans="2:70" x14ac:dyDescent="0.2">
      <c r="B390" t="str">
        <f t="array" aca="1" ref="B390" ca="1">INDEX(基础表!$Y:$Y,SMALL(IF(基础表!$Z:$Z=0,ROW(基础表!$Z:$Z),999),ROW(H384)))&amp;""</f>
        <v/>
      </c>
      <c r="C390" t="e">
        <f ca="1">VLOOKUP(VLOOKUP($B390,基础表!$E:$G,3,FALSE),模型表!$C:$D,2,FALSE)</f>
        <v>#N/A</v>
      </c>
      <c r="E390" t="e">
        <f ca="1">VLOOKUP($B390,基础表!$E:$G,3,FALSE)</f>
        <v>#N/A</v>
      </c>
      <c r="G390" t="e">
        <f ca="1">VLOOKUP($E390,模型表!$C:$G,5,FALSE)</f>
        <v>#N/A</v>
      </c>
      <c r="H390" t="e">
        <f ca="1">VLOOKUP($E390,模型表!$C:$F,4,FALSE)</f>
        <v>#N/A</v>
      </c>
      <c r="I390" t="e">
        <f ca="1">VLOOKUP($E390,模型表!$C:$J,8,FALSE)</f>
        <v>#N/A</v>
      </c>
      <c r="K390" t="str">
        <f t="shared" ca="1" si="62"/>
        <v/>
      </c>
      <c r="L390" t="str">
        <f t="shared" ca="1" si="63"/>
        <v/>
      </c>
      <c r="M390" t="str">
        <f t="shared" ca="1" si="64"/>
        <v/>
      </c>
      <c r="N390" t="str">
        <f t="shared" ca="1" si="65"/>
        <v/>
      </c>
      <c r="O390" t="str">
        <f t="shared" ca="1" si="71"/>
        <v/>
      </c>
      <c r="P390" t="str">
        <f t="shared" ca="1" si="66"/>
        <v/>
      </c>
      <c r="Q390" t="e">
        <f ca="1">VLOOKUP($E390,模型表!$C:$K,9,FALSE)</f>
        <v>#N/A</v>
      </c>
      <c r="S390" t="e">
        <f ca="1">IF(VLOOKUP($E390,模型表!$C:$L,6,FALSE)=0,"",VLOOKUP($E390,模型表!$C:$L,10,FALSE))</f>
        <v>#N/A</v>
      </c>
      <c r="U390" t="e">
        <f ca="1">VLOOKUP($E390,模型表!$C:$Q,11,FALSE)</f>
        <v>#N/A</v>
      </c>
      <c r="Y390" t="e">
        <f ca="1">IF(VLOOKUP($E390,模型表!$C:$N,12,FALSE)="Death",VLOOKUP($E390,模型表!$C:$Q,13,FALSE),"")</f>
        <v>#N/A</v>
      </c>
      <c r="Z390" t="str">
        <f ca="1">IF($B390="","",IF(VLOOKUP($E390,模型表!$C:$O,12,FALSE)="PBuff","["&amp;VLOOKUP($E390,模型表!$C:Q,13,FALSE)&amp;"]","[]"))</f>
        <v/>
      </c>
      <c r="AA390" t="e">
        <f ca="1">VLOOKUP($B390,基础扩展表!$E:$I,5,FALSE)</f>
        <v>#N/A</v>
      </c>
      <c r="AB390" t="e">
        <f ca="1">VLOOKUP($B390,基础扩展表!$E:$I,4,FALSE)</f>
        <v>#N/A</v>
      </c>
      <c r="AC390" t="e">
        <f ca="1">VLOOKUP($B390,基础表!$E:$T,16,FALSE)</f>
        <v>#N/A</v>
      </c>
      <c r="AD390" t="str">
        <f t="shared" ca="1" si="72"/>
        <v/>
      </c>
      <c r="AE390" t="str">
        <f t="shared" ca="1" si="67"/>
        <v/>
      </c>
      <c r="AF390" t="str">
        <f t="shared" ca="1" si="68"/>
        <v/>
      </c>
      <c r="AH390" t="e">
        <f ca="1">VLOOKUP($B390,基础表!$E:$R,14,FALSE)</f>
        <v>#N/A</v>
      </c>
      <c r="AI390" t="e">
        <f ca="1">VLOOKUP($B390,基础表!$E:$S,13,FALSE)</f>
        <v>#N/A</v>
      </c>
      <c r="AK390" t="e">
        <f ca="1">VLOOKUP($B390,基础表!$E:$H,4,FALSE)</f>
        <v>#N/A</v>
      </c>
      <c r="AN390" s="23" t="e">
        <f t="shared" ca="1" si="73"/>
        <v>#N/A</v>
      </c>
      <c r="AO390" s="23" t="str">
        <f t="shared" ca="1" si="69"/>
        <v/>
      </c>
      <c r="AP390" s="23" t="str">
        <f t="shared" ca="1" si="70"/>
        <v/>
      </c>
      <c r="AR390" t="e">
        <f ca="1">VLOOKUP($B390,基础表!$E:$J,4,FALSE)</f>
        <v>#N/A</v>
      </c>
      <c r="AS390" t="e">
        <f ca="1">VLOOKUP($B390,基础表!$E:$J,5,FALSE)</f>
        <v>#N/A</v>
      </c>
      <c r="AT390" t="e">
        <f ca="1">VLOOKUP($B390,基础表!$E:$J,6,FALSE)</f>
        <v>#N/A</v>
      </c>
      <c r="AU390" t="e">
        <f ca="1">VLOOKUP($B390,基础扩展表!$E:$AG,MATCH(AU$2,基础扩展表!$E$1:$AG$1,0),FALSE)</f>
        <v>#N/A</v>
      </c>
      <c r="AV390" t="e">
        <f ca="1">VLOOKUP($B390,基础扩展表!$E:$AG,MATCH(AV$2,基础扩展表!$E$1:$AG$1,0),FALSE)</f>
        <v>#N/A</v>
      </c>
      <c r="AW390" t="e">
        <f ca="1">VLOOKUP($B390,基础扩展表!$E:$AG,MATCH(AW$2,基础扩展表!$E$1:$AG$1,0),FALSE)</f>
        <v>#N/A</v>
      </c>
      <c r="AX390" t="e">
        <f ca="1">VLOOKUP($B390,基础扩展表!$E:$AG,MATCH(AX$2,基础扩展表!$E$1:$AG$1,0),FALSE)</f>
        <v>#N/A</v>
      </c>
      <c r="AY390" t="e">
        <f ca="1">VLOOKUP($B390,基础扩展表!$E:$AG,MATCH(AY$2,基础扩展表!$E$1:$AG$1,0),FALSE)</f>
        <v>#N/A</v>
      </c>
      <c r="AZ390" t="e">
        <f ca="1">VLOOKUP($B390,基础扩展表!$E:$AG,MATCH(AZ$2,基础扩展表!$E$1:$AG$1,0),FALSE)</f>
        <v>#N/A</v>
      </c>
      <c r="BA390" t="e">
        <f ca="1">VLOOKUP($B390,基础扩展表!$E:$AG,MATCH(BA$2,基础扩展表!$E$1:$AG$1,0),FALSE)</f>
        <v>#N/A</v>
      </c>
      <c r="BB390" t="e">
        <f ca="1">VLOOKUP($B390,基础扩展表!$E:$AG,MATCH(BB$2,基础扩展表!$E$1:$AG$1,0),FALSE)</f>
        <v>#N/A</v>
      </c>
      <c r="BC390" t="e">
        <f ca="1">VLOOKUP($B390,基础扩展表!$E:$AG,MATCH(BC$2,基础扩展表!$E$1:$AG$1,0),FALSE)</f>
        <v>#N/A</v>
      </c>
      <c r="BD390" t="e">
        <f ca="1">VLOOKUP($B390,基础扩展表!$E:$AG,MATCH(BD$2,基础扩展表!$E$1:$AG$1,0),FALSE)</f>
        <v>#N/A</v>
      </c>
      <c r="BE390" t="e">
        <f ca="1">VLOOKUP($B390,基础扩展表!$E:$AG,MATCH(BE$2,基础扩展表!$E$1:$AG$1,0),FALSE)</f>
        <v>#N/A</v>
      </c>
      <c r="BF390" t="e">
        <f ca="1">VLOOKUP($B390,基础扩展表!$E:$AG,MATCH(BF$2,基础扩展表!$E$1:$AG$1,0),FALSE)</f>
        <v>#N/A</v>
      </c>
      <c r="BG390" t="e">
        <f ca="1">VLOOKUP($B390,基础扩展表!$E:$AG,MATCH(BG$2,基础扩展表!$E$1:$AG$1,0),FALSE)</f>
        <v>#N/A</v>
      </c>
      <c r="BH390" t="e">
        <f ca="1">VLOOKUP($B390,基础扩展表!$E:$AG,MATCH(BH$2,基础扩展表!$E$1:$AG$1,0),FALSE)</f>
        <v>#N/A</v>
      </c>
      <c r="BI390" t="e">
        <f ca="1">VLOOKUP($B390,基础扩展表!$E:$AG,MATCH(BI$2,基础扩展表!$E$1:$AG$1,0),FALSE)</f>
        <v>#N/A</v>
      </c>
      <c r="BJ390" t="e">
        <f ca="1">VLOOKUP($B390,基础扩展表!$E:$AG,MATCH(BJ$2,基础扩展表!$E$1:$AG$1,0),FALSE)</f>
        <v>#N/A</v>
      </c>
      <c r="BK390" t="e">
        <f ca="1">VLOOKUP($B390,基础扩展表!$E:$AG,MATCH(BK$2,基础扩展表!$E$1:$AG$1,0),FALSE)</f>
        <v>#N/A</v>
      </c>
      <c r="BL390" t="e">
        <f ca="1">VLOOKUP($B390,基础扩展表!$E:$AG,MATCH(BL$2,基础扩展表!$E$1:$AG$1,0),FALSE)</f>
        <v>#N/A</v>
      </c>
      <c r="BM390" t="e">
        <f ca="1">VLOOKUP($B390,基础扩展表!$E:$AG,MATCH(BM$2,基础扩展表!$E$1:$AG$1,0),FALSE)</f>
        <v>#N/A</v>
      </c>
      <c r="BN390" t="e">
        <f ca="1">VLOOKUP($B390,基础扩展表!$E:$AG,MATCH(BN$2,基础扩展表!$E$1:$AG$1,0),FALSE)</f>
        <v>#N/A</v>
      </c>
      <c r="BO390" t="e">
        <f ca="1">VLOOKUP($B390,基础扩展表!$E:$AG,MATCH(BO$2,基础扩展表!$E$1:$AG$1,0),FALSE)</f>
        <v>#N/A</v>
      </c>
      <c r="BP390" t="e">
        <f ca="1">VLOOKUP($B390,基础扩展表!$E:$AG,MATCH(BP$2,基础扩展表!$E$1:$AG$1,0),FALSE)</f>
        <v>#N/A</v>
      </c>
      <c r="BR390" t="e">
        <f ca="1">VLOOKUP(C390,模型表!D:H,5,FALSE)</f>
        <v>#N/A</v>
      </c>
    </row>
    <row r="391" spans="2:70" x14ac:dyDescent="0.2">
      <c r="B391" t="str">
        <f t="array" aca="1" ref="B391" ca="1">INDEX(基础表!$Y:$Y,SMALL(IF(基础表!$Z:$Z=0,ROW(基础表!$Z:$Z),999),ROW(H385)))&amp;""</f>
        <v/>
      </c>
      <c r="C391" t="e">
        <f ca="1">VLOOKUP(VLOOKUP($B391,基础表!$E:$G,3,FALSE),模型表!$C:$D,2,FALSE)</f>
        <v>#N/A</v>
      </c>
      <c r="E391" t="e">
        <f ca="1">VLOOKUP($B391,基础表!$E:$G,3,FALSE)</f>
        <v>#N/A</v>
      </c>
      <c r="G391" t="e">
        <f ca="1">VLOOKUP($E391,模型表!$C:$G,5,FALSE)</f>
        <v>#N/A</v>
      </c>
      <c r="H391" t="e">
        <f ca="1">VLOOKUP($E391,模型表!$C:$F,4,FALSE)</f>
        <v>#N/A</v>
      </c>
      <c r="I391" t="e">
        <f ca="1">VLOOKUP($E391,模型表!$C:$J,8,FALSE)</f>
        <v>#N/A</v>
      </c>
      <c r="K391" t="str">
        <f t="shared" ref="K391:K454" ca="1" si="74">IF($B391="","",3)</f>
        <v/>
      </c>
      <c r="L391" t="str">
        <f t="shared" ref="L391:L454" ca="1" si="75">IF($B391="","",1)</f>
        <v/>
      </c>
      <c r="M391" t="str">
        <f t="shared" ref="M391:M454" ca="1" si="76">IF($B391="","","[EARTH]")</f>
        <v/>
      </c>
      <c r="N391" t="str">
        <f t="shared" ref="N391:N454" ca="1" si="77">IF($B391="","","NORMAL")</f>
        <v/>
      </c>
      <c r="O391" t="str">
        <f t="shared" ca="1" si="71"/>
        <v/>
      </c>
      <c r="P391" t="str">
        <f t="shared" ref="P391:P454" ca="1" si="78">IF($B391="","","AI_"&amp;$B391)</f>
        <v/>
      </c>
      <c r="Q391" t="e">
        <f ca="1">VLOOKUP($E391,模型表!$C:$K,9,FALSE)</f>
        <v>#N/A</v>
      </c>
      <c r="S391" t="e">
        <f ca="1">IF(VLOOKUP($E391,模型表!$C:$L,6,FALSE)=0,"",VLOOKUP($E391,模型表!$C:$L,10,FALSE))</f>
        <v>#N/A</v>
      </c>
      <c r="U391" t="e">
        <f ca="1">VLOOKUP($E391,模型表!$C:$Q,11,FALSE)</f>
        <v>#N/A</v>
      </c>
      <c r="Y391" t="e">
        <f ca="1">IF(VLOOKUP($E391,模型表!$C:$N,12,FALSE)="Death",VLOOKUP($E391,模型表!$C:$Q,13,FALSE),"")</f>
        <v>#N/A</v>
      </c>
      <c r="Z391" t="str">
        <f ca="1">IF($B391="","",IF(VLOOKUP($E391,模型表!$C:$O,12,FALSE)="PBuff","["&amp;VLOOKUP($E391,模型表!$C:Q,13,FALSE)&amp;"]","[]"))</f>
        <v/>
      </c>
      <c r="AA391" t="e">
        <f ca="1">VLOOKUP($B391,基础扩展表!$E:$I,5,FALSE)</f>
        <v>#N/A</v>
      </c>
      <c r="AB391" t="e">
        <f ca="1">VLOOKUP($B391,基础扩展表!$E:$I,4,FALSE)</f>
        <v>#N/A</v>
      </c>
      <c r="AC391" t="e">
        <f ca="1">VLOOKUP($B391,基础表!$E:$T,16,FALSE)</f>
        <v>#N/A</v>
      </c>
      <c r="AD391" t="str">
        <f t="shared" ca="1" si="72"/>
        <v/>
      </c>
      <c r="AE391" t="str">
        <f t="shared" ref="AE391:AE454" ca="1" si="79">IF($B391="","",1)</f>
        <v/>
      </c>
      <c r="AF391" t="str">
        <f t="shared" ref="AF391:AF454" ca="1" si="80">IF($B391="","","[]")</f>
        <v/>
      </c>
      <c r="AH391" t="e">
        <f ca="1">VLOOKUP($B391,基础表!$E:$R,14,FALSE)</f>
        <v>#N/A</v>
      </c>
      <c r="AI391" t="e">
        <f ca="1">VLOOKUP($B391,基础表!$E:$S,13,FALSE)</f>
        <v>#N/A</v>
      </c>
      <c r="AK391" t="e">
        <f ca="1">VLOOKUP($B391,基础表!$E:$H,4,FALSE)</f>
        <v>#N/A</v>
      </c>
      <c r="AN391" s="23" t="e">
        <f t="shared" ca="1" si="73"/>
        <v>#N/A</v>
      </c>
      <c r="AO391" s="23" t="str">
        <f t="shared" ref="AO391:AO454" ca="1" si="81">IF($B391="","",0)</f>
        <v/>
      </c>
      <c r="AP391" s="23" t="str">
        <f t="shared" ref="AP391:AP454" ca="1" si="82">IF($B391="","","[1]")</f>
        <v/>
      </c>
      <c r="AR391" t="e">
        <f ca="1">VLOOKUP($B391,基础表!$E:$J,4,FALSE)</f>
        <v>#N/A</v>
      </c>
      <c r="AS391" t="e">
        <f ca="1">VLOOKUP($B391,基础表!$E:$J,5,FALSE)</f>
        <v>#N/A</v>
      </c>
      <c r="AT391" t="e">
        <f ca="1">VLOOKUP($B391,基础表!$E:$J,6,FALSE)</f>
        <v>#N/A</v>
      </c>
      <c r="AU391" t="e">
        <f ca="1">VLOOKUP($B391,基础扩展表!$E:$AG,MATCH(AU$2,基础扩展表!$E$1:$AG$1,0),FALSE)</f>
        <v>#N/A</v>
      </c>
      <c r="AV391" t="e">
        <f ca="1">VLOOKUP($B391,基础扩展表!$E:$AG,MATCH(AV$2,基础扩展表!$E$1:$AG$1,0),FALSE)</f>
        <v>#N/A</v>
      </c>
      <c r="AW391" t="e">
        <f ca="1">VLOOKUP($B391,基础扩展表!$E:$AG,MATCH(AW$2,基础扩展表!$E$1:$AG$1,0),FALSE)</f>
        <v>#N/A</v>
      </c>
      <c r="AX391" t="e">
        <f ca="1">VLOOKUP($B391,基础扩展表!$E:$AG,MATCH(AX$2,基础扩展表!$E$1:$AG$1,0),FALSE)</f>
        <v>#N/A</v>
      </c>
      <c r="AY391" t="e">
        <f ca="1">VLOOKUP($B391,基础扩展表!$E:$AG,MATCH(AY$2,基础扩展表!$E$1:$AG$1,0),FALSE)</f>
        <v>#N/A</v>
      </c>
      <c r="AZ391" t="e">
        <f ca="1">VLOOKUP($B391,基础扩展表!$E:$AG,MATCH(AZ$2,基础扩展表!$E$1:$AG$1,0),FALSE)</f>
        <v>#N/A</v>
      </c>
      <c r="BA391" t="e">
        <f ca="1">VLOOKUP($B391,基础扩展表!$E:$AG,MATCH(BA$2,基础扩展表!$E$1:$AG$1,0),FALSE)</f>
        <v>#N/A</v>
      </c>
      <c r="BB391" t="e">
        <f ca="1">VLOOKUP($B391,基础扩展表!$E:$AG,MATCH(BB$2,基础扩展表!$E$1:$AG$1,0),FALSE)</f>
        <v>#N/A</v>
      </c>
      <c r="BC391" t="e">
        <f ca="1">VLOOKUP($B391,基础扩展表!$E:$AG,MATCH(BC$2,基础扩展表!$E$1:$AG$1,0),FALSE)</f>
        <v>#N/A</v>
      </c>
      <c r="BD391" t="e">
        <f ca="1">VLOOKUP($B391,基础扩展表!$E:$AG,MATCH(BD$2,基础扩展表!$E$1:$AG$1,0),FALSE)</f>
        <v>#N/A</v>
      </c>
      <c r="BE391" t="e">
        <f ca="1">VLOOKUP($B391,基础扩展表!$E:$AG,MATCH(BE$2,基础扩展表!$E$1:$AG$1,0),FALSE)</f>
        <v>#N/A</v>
      </c>
      <c r="BF391" t="e">
        <f ca="1">VLOOKUP($B391,基础扩展表!$E:$AG,MATCH(BF$2,基础扩展表!$E$1:$AG$1,0),FALSE)</f>
        <v>#N/A</v>
      </c>
      <c r="BG391" t="e">
        <f ca="1">VLOOKUP($B391,基础扩展表!$E:$AG,MATCH(BG$2,基础扩展表!$E$1:$AG$1,0),FALSE)</f>
        <v>#N/A</v>
      </c>
      <c r="BH391" t="e">
        <f ca="1">VLOOKUP($B391,基础扩展表!$E:$AG,MATCH(BH$2,基础扩展表!$E$1:$AG$1,0),FALSE)</f>
        <v>#N/A</v>
      </c>
      <c r="BI391" t="e">
        <f ca="1">VLOOKUP($B391,基础扩展表!$E:$AG,MATCH(BI$2,基础扩展表!$E$1:$AG$1,0),FALSE)</f>
        <v>#N/A</v>
      </c>
      <c r="BJ391" t="e">
        <f ca="1">VLOOKUP($B391,基础扩展表!$E:$AG,MATCH(BJ$2,基础扩展表!$E$1:$AG$1,0),FALSE)</f>
        <v>#N/A</v>
      </c>
      <c r="BK391" t="e">
        <f ca="1">VLOOKUP($B391,基础扩展表!$E:$AG,MATCH(BK$2,基础扩展表!$E$1:$AG$1,0),FALSE)</f>
        <v>#N/A</v>
      </c>
      <c r="BL391" t="e">
        <f ca="1">VLOOKUP($B391,基础扩展表!$E:$AG,MATCH(BL$2,基础扩展表!$E$1:$AG$1,0),FALSE)</f>
        <v>#N/A</v>
      </c>
      <c r="BM391" t="e">
        <f ca="1">VLOOKUP($B391,基础扩展表!$E:$AG,MATCH(BM$2,基础扩展表!$E$1:$AG$1,0),FALSE)</f>
        <v>#N/A</v>
      </c>
      <c r="BN391" t="e">
        <f ca="1">VLOOKUP($B391,基础扩展表!$E:$AG,MATCH(BN$2,基础扩展表!$E$1:$AG$1,0),FALSE)</f>
        <v>#N/A</v>
      </c>
      <c r="BO391" t="e">
        <f ca="1">VLOOKUP($B391,基础扩展表!$E:$AG,MATCH(BO$2,基础扩展表!$E$1:$AG$1,0),FALSE)</f>
        <v>#N/A</v>
      </c>
      <c r="BP391" t="e">
        <f ca="1">VLOOKUP($B391,基础扩展表!$E:$AG,MATCH(BP$2,基础扩展表!$E$1:$AG$1,0),FALSE)</f>
        <v>#N/A</v>
      </c>
      <c r="BR391" t="e">
        <f ca="1">VLOOKUP(C391,模型表!D:H,5,FALSE)</f>
        <v>#N/A</v>
      </c>
    </row>
    <row r="392" spans="2:70" x14ac:dyDescent="0.2">
      <c r="B392" t="str">
        <f t="array" aca="1" ref="B392" ca="1">INDEX(基础表!$Y:$Y,SMALL(IF(基础表!$Z:$Z=0,ROW(基础表!$Z:$Z),999),ROW(H386)))&amp;""</f>
        <v/>
      </c>
      <c r="C392" t="e">
        <f ca="1">VLOOKUP(VLOOKUP($B392,基础表!$E:$G,3,FALSE),模型表!$C:$D,2,FALSE)</f>
        <v>#N/A</v>
      </c>
      <c r="E392" t="e">
        <f ca="1">VLOOKUP($B392,基础表!$E:$G,3,FALSE)</f>
        <v>#N/A</v>
      </c>
      <c r="G392" t="e">
        <f ca="1">VLOOKUP($E392,模型表!$C:$G,5,FALSE)</f>
        <v>#N/A</v>
      </c>
      <c r="H392" t="e">
        <f ca="1">VLOOKUP($E392,模型表!$C:$F,4,FALSE)</f>
        <v>#N/A</v>
      </c>
      <c r="I392" t="e">
        <f ca="1">VLOOKUP($E392,模型表!$C:$J,8,FALSE)</f>
        <v>#N/A</v>
      </c>
      <c r="K392" t="str">
        <f t="shared" ca="1" si="74"/>
        <v/>
      </c>
      <c r="L392" t="str">
        <f t="shared" ca="1" si="75"/>
        <v/>
      </c>
      <c r="M392" t="str">
        <f t="shared" ca="1" si="76"/>
        <v/>
      </c>
      <c r="N392" t="str">
        <f t="shared" ca="1" si="77"/>
        <v/>
      </c>
      <c r="O392" t="str">
        <f t="shared" ref="O392:O455" ca="1" si="83">IF($B392="","",0)</f>
        <v/>
      </c>
      <c r="P392" t="str">
        <f t="shared" ca="1" si="78"/>
        <v/>
      </c>
      <c r="Q392" t="e">
        <f ca="1">VLOOKUP($E392,模型表!$C:$K,9,FALSE)</f>
        <v>#N/A</v>
      </c>
      <c r="S392" t="e">
        <f ca="1">IF(VLOOKUP($E392,模型表!$C:$L,6,FALSE)=0,"",VLOOKUP($E392,模型表!$C:$L,10,FALSE))</f>
        <v>#N/A</v>
      </c>
      <c r="U392" t="e">
        <f ca="1">VLOOKUP($E392,模型表!$C:$Q,11,FALSE)</f>
        <v>#N/A</v>
      </c>
      <c r="Y392" t="e">
        <f ca="1">IF(VLOOKUP($E392,模型表!$C:$N,12,FALSE)="Death",VLOOKUP($E392,模型表!$C:$Q,13,FALSE),"")</f>
        <v>#N/A</v>
      </c>
      <c r="Z392" t="str">
        <f ca="1">IF($B392="","",IF(VLOOKUP($E392,模型表!$C:$O,12,FALSE)="PBuff","["&amp;VLOOKUP($E392,模型表!$C:Q,13,FALSE)&amp;"]","[]"))</f>
        <v/>
      </c>
      <c r="AA392" t="e">
        <f ca="1">VLOOKUP($B392,基础扩展表!$E:$I,5,FALSE)</f>
        <v>#N/A</v>
      </c>
      <c r="AB392" t="e">
        <f ca="1">VLOOKUP($B392,基础扩展表!$E:$I,4,FALSE)</f>
        <v>#N/A</v>
      </c>
      <c r="AC392" t="e">
        <f ca="1">VLOOKUP($B392,基础表!$E:$T,16,FALSE)</f>
        <v>#N/A</v>
      </c>
      <c r="AD392" t="str">
        <f t="shared" ca="1" si="72"/>
        <v/>
      </c>
      <c r="AE392" t="str">
        <f t="shared" ca="1" si="79"/>
        <v/>
      </c>
      <c r="AF392" t="str">
        <f t="shared" ca="1" si="80"/>
        <v/>
      </c>
      <c r="AH392" t="e">
        <f ca="1">VLOOKUP($B392,基础表!$E:$R,14,FALSE)</f>
        <v>#N/A</v>
      </c>
      <c r="AI392" t="e">
        <f ca="1">VLOOKUP($B392,基础表!$E:$S,13,FALSE)</f>
        <v>#N/A</v>
      </c>
      <c r="AK392" t="e">
        <f ca="1">VLOOKUP($B392,基础表!$E:$H,4,FALSE)</f>
        <v>#N/A</v>
      </c>
      <c r="AN392" s="23" t="e">
        <f t="shared" ca="1" si="73"/>
        <v>#N/A</v>
      </c>
      <c r="AO392" s="23" t="str">
        <f t="shared" ca="1" si="81"/>
        <v/>
      </c>
      <c r="AP392" s="23" t="str">
        <f t="shared" ca="1" si="82"/>
        <v/>
      </c>
      <c r="AR392" t="e">
        <f ca="1">VLOOKUP($B392,基础表!$E:$J,4,FALSE)</f>
        <v>#N/A</v>
      </c>
      <c r="AS392" t="e">
        <f ca="1">VLOOKUP($B392,基础表!$E:$J,5,FALSE)</f>
        <v>#N/A</v>
      </c>
      <c r="AT392" t="e">
        <f ca="1">VLOOKUP($B392,基础表!$E:$J,6,FALSE)</f>
        <v>#N/A</v>
      </c>
      <c r="AU392" t="e">
        <f ca="1">VLOOKUP($B392,基础扩展表!$E:$AG,MATCH(AU$2,基础扩展表!$E$1:$AG$1,0),FALSE)</f>
        <v>#N/A</v>
      </c>
      <c r="AV392" t="e">
        <f ca="1">VLOOKUP($B392,基础扩展表!$E:$AG,MATCH(AV$2,基础扩展表!$E$1:$AG$1,0),FALSE)</f>
        <v>#N/A</v>
      </c>
      <c r="AW392" t="e">
        <f ca="1">VLOOKUP($B392,基础扩展表!$E:$AG,MATCH(AW$2,基础扩展表!$E$1:$AG$1,0),FALSE)</f>
        <v>#N/A</v>
      </c>
      <c r="AX392" t="e">
        <f ca="1">VLOOKUP($B392,基础扩展表!$E:$AG,MATCH(AX$2,基础扩展表!$E$1:$AG$1,0),FALSE)</f>
        <v>#N/A</v>
      </c>
      <c r="AY392" t="e">
        <f ca="1">VLOOKUP($B392,基础扩展表!$E:$AG,MATCH(AY$2,基础扩展表!$E$1:$AG$1,0),FALSE)</f>
        <v>#N/A</v>
      </c>
      <c r="AZ392" t="e">
        <f ca="1">VLOOKUP($B392,基础扩展表!$E:$AG,MATCH(AZ$2,基础扩展表!$E$1:$AG$1,0),FALSE)</f>
        <v>#N/A</v>
      </c>
      <c r="BA392" t="e">
        <f ca="1">VLOOKUP($B392,基础扩展表!$E:$AG,MATCH(BA$2,基础扩展表!$E$1:$AG$1,0),FALSE)</f>
        <v>#N/A</v>
      </c>
      <c r="BB392" t="e">
        <f ca="1">VLOOKUP($B392,基础扩展表!$E:$AG,MATCH(BB$2,基础扩展表!$E$1:$AG$1,0),FALSE)</f>
        <v>#N/A</v>
      </c>
      <c r="BC392" t="e">
        <f ca="1">VLOOKUP($B392,基础扩展表!$E:$AG,MATCH(BC$2,基础扩展表!$E$1:$AG$1,0),FALSE)</f>
        <v>#N/A</v>
      </c>
      <c r="BD392" t="e">
        <f ca="1">VLOOKUP($B392,基础扩展表!$E:$AG,MATCH(BD$2,基础扩展表!$E$1:$AG$1,0),FALSE)</f>
        <v>#N/A</v>
      </c>
      <c r="BE392" t="e">
        <f ca="1">VLOOKUP($B392,基础扩展表!$E:$AG,MATCH(BE$2,基础扩展表!$E$1:$AG$1,0),FALSE)</f>
        <v>#N/A</v>
      </c>
      <c r="BF392" t="e">
        <f ca="1">VLOOKUP($B392,基础扩展表!$E:$AG,MATCH(BF$2,基础扩展表!$E$1:$AG$1,0),FALSE)</f>
        <v>#N/A</v>
      </c>
      <c r="BG392" t="e">
        <f ca="1">VLOOKUP($B392,基础扩展表!$E:$AG,MATCH(BG$2,基础扩展表!$E$1:$AG$1,0),FALSE)</f>
        <v>#N/A</v>
      </c>
      <c r="BH392" t="e">
        <f ca="1">VLOOKUP($B392,基础扩展表!$E:$AG,MATCH(BH$2,基础扩展表!$E$1:$AG$1,0),FALSE)</f>
        <v>#N/A</v>
      </c>
      <c r="BI392" t="e">
        <f ca="1">VLOOKUP($B392,基础扩展表!$E:$AG,MATCH(BI$2,基础扩展表!$E$1:$AG$1,0),FALSE)</f>
        <v>#N/A</v>
      </c>
      <c r="BJ392" t="e">
        <f ca="1">VLOOKUP($B392,基础扩展表!$E:$AG,MATCH(BJ$2,基础扩展表!$E$1:$AG$1,0),FALSE)</f>
        <v>#N/A</v>
      </c>
      <c r="BK392" t="e">
        <f ca="1">VLOOKUP($B392,基础扩展表!$E:$AG,MATCH(BK$2,基础扩展表!$E$1:$AG$1,0),FALSE)</f>
        <v>#N/A</v>
      </c>
      <c r="BL392" t="e">
        <f ca="1">VLOOKUP($B392,基础扩展表!$E:$AG,MATCH(BL$2,基础扩展表!$E$1:$AG$1,0),FALSE)</f>
        <v>#N/A</v>
      </c>
      <c r="BM392" t="e">
        <f ca="1">VLOOKUP($B392,基础扩展表!$E:$AG,MATCH(BM$2,基础扩展表!$E$1:$AG$1,0),FALSE)</f>
        <v>#N/A</v>
      </c>
      <c r="BN392" t="e">
        <f ca="1">VLOOKUP($B392,基础扩展表!$E:$AG,MATCH(BN$2,基础扩展表!$E$1:$AG$1,0),FALSE)</f>
        <v>#N/A</v>
      </c>
      <c r="BO392" t="e">
        <f ca="1">VLOOKUP($B392,基础扩展表!$E:$AG,MATCH(BO$2,基础扩展表!$E$1:$AG$1,0),FALSE)</f>
        <v>#N/A</v>
      </c>
      <c r="BP392" t="e">
        <f ca="1">VLOOKUP($B392,基础扩展表!$E:$AG,MATCH(BP$2,基础扩展表!$E$1:$AG$1,0),FALSE)</f>
        <v>#N/A</v>
      </c>
      <c r="BR392" t="e">
        <f ca="1">VLOOKUP(C392,模型表!D:H,5,FALSE)</f>
        <v>#N/A</v>
      </c>
    </row>
    <row r="393" spans="2:70" x14ac:dyDescent="0.2">
      <c r="B393" t="str">
        <f t="array" aca="1" ref="B393" ca="1">INDEX(基础表!$Y:$Y,SMALL(IF(基础表!$Z:$Z=0,ROW(基础表!$Z:$Z),999),ROW(H387)))&amp;""</f>
        <v/>
      </c>
      <c r="C393" t="e">
        <f ca="1">VLOOKUP(VLOOKUP($B393,基础表!$E:$G,3,FALSE),模型表!$C:$D,2,FALSE)</f>
        <v>#N/A</v>
      </c>
      <c r="E393" t="e">
        <f ca="1">VLOOKUP($B393,基础表!$E:$G,3,FALSE)</f>
        <v>#N/A</v>
      </c>
      <c r="G393" t="e">
        <f ca="1">VLOOKUP($E393,模型表!$C:$G,5,FALSE)</f>
        <v>#N/A</v>
      </c>
      <c r="H393" t="e">
        <f ca="1">VLOOKUP($E393,模型表!$C:$F,4,FALSE)</f>
        <v>#N/A</v>
      </c>
      <c r="I393" t="e">
        <f ca="1">VLOOKUP($E393,模型表!$C:$J,8,FALSE)</f>
        <v>#N/A</v>
      </c>
      <c r="K393" t="str">
        <f t="shared" ca="1" si="74"/>
        <v/>
      </c>
      <c r="L393" t="str">
        <f t="shared" ca="1" si="75"/>
        <v/>
      </c>
      <c r="M393" t="str">
        <f t="shared" ca="1" si="76"/>
        <v/>
      </c>
      <c r="N393" t="str">
        <f t="shared" ca="1" si="77"/>
        <v/>
      </c>
      <c r="O393" t="str">
        <f t="shared" ca="1" si="83"/>
        <v/>
      </c>
      <c r="P393" t="str">
        <f t="shared" ca="1" si="78"/>
        <v/>
      </c>
      <c r="Q393" t="e">
        <f ca="1">VLOOKUP($E393,模型表!$C:$K,9,FALSE)</f>
        <v>#N/A</v>
      </c>
      <c r="S393" t="e">
        <f ca="1">IF(VLOOKUP($E393,模型表!$C:$L,6,FALSE)=0,"",VLOOKUP($E393,模型表!$C:$L,10,FALSE))</f>
        <v>#N/A</v>
      </c>
      <c r="U393" t="e">
        <f ca="1">VLOOKUP($E393,模型表!$C:$Q,11,FALSE)</f>
        <v>#N/A</v>
      </c>
      <c r="Y393" t="e">
        <f ca="1">IF(VLOOKUP($E393,模型表!$C:$N,12,FALSE)="Death",VLOOKUP($E393,模型表!$C:$Q,13,FALSE),"")</f>
        <v>#N/A</v>
      </c>
      <c r="Z393" t="str">
        <f ca="1">IF($B393="","",IF(VLOOKUP($E393,模型表!$C:$O,12,FALSE)="PBuff","["&amp;VLOOKUP($E393,模型表!$C:Q,13,FALSE)&amp;"]","[]"))</f>
        <v/>
      </c>
      <c r="AA393" t="e">
        <f ca="1">VLOOKUP($B393,基础扩展表!$E:$I,5,FALSE)</f>
        <v>#N/A</v>
      </c>
      <c r="AB393" t="e">
        <f ca="1">VLOOKUP($B393,基础扩展表!$E:$I,4,FALSE)</f>
        <v>#N/A</v>
      </c>
      <c r="AC393" t="e">
        <f ca="1">VLOOKUP($B393,基础表!$E:$T,16,FALSE)</f>
        <v>#N/A</v>
      </c>
      <c r="AD393" t="str">
        <f t="shared" ca="1" si="72"/>
        <v/>
      </c>
      <c r="AE393" t="str">
        <f t="shared" ca="1" si="79"/>
        <v/>
      </c>
      <c r="AF393" t="str">
        <f t="shared" ca="1" si="80"/>
        <v/>
      </c>
      <c r="AH393" t="e">
        <f ca="1">VLOOKUP($B393,基础表!$E:$R,14,FALSE)</f>
        <v>#N/A</v>
      </c>
      <c r="AI393" t="e">
        <f ca="1">VLOOKUP($B393,基础表!$E:$S,13,FALSE)</f>
        <v>#N/A</v>
      </c>
      <c r="AK393" t="e">
        <f ca="1">VLOOKUP($B393,基础表!$E:$H,4,FALSE)</f>
        <v>#N/A</v>
      </c>
      <c r="AN393" s="23" t="e">
        <f t="shared" ca="1" si="73"/>
        <v>#N/A</v>
      </c>
      <c r="AO393" s="23" t="str">
        <f t="shared" ca="1" si="81"/>
        <v/>
      </c>
      <c r="AP393" s="23" t="str">
        <f t="shared" ca="1" si="82"/>
        <v/>
      </c>
      <c r="AR393" t="e">
        <f ca="1">VLOOKUP($B393,基础表!$E:$J,4,FALSE)</f>
        <v>#N/A</v>
      </c>
      <c r="AS393" t="e">
        <f ca="1">VLOOKUP($B393,基础表!$E:$J,5,FALSE)</f>
        <v>#N/A</v>
      </c>
      <c r="AT393" t="e">
        <f ca="1">VLOOKUP($B393,基础表!$E:$J,6,FALSE)</f>
        <v>#N/A</v>
      </c>
      <c r="AU393" t="e">
        <f ca="1">VLOOKUP($B393,基础扩展表!$E:$AG,MATCH(AU$2,基础扩展表!$E$1:$AG$1,0),FALSE)</f>
        <v>#N/A</v>
      </c>
      <c r="AV393" t="e">
        <f ca="1">VLOOKUP($B393,基础扩展表!$E:$AG,MATCH(AV$2,基础扩展表!$E$1:$AG$1,0),FALSE)</f>
        <v>#N/A</v>
      </c>
      <c r="AW393" t="e">
        <f ca="1">VLOOKUP($B393,基础扩展表!$E:$AG,MATCH(AW$2,基础扩展表!$E$1:$AG$1,0),FALSE)</f>
        <v>#N/A</v>
      </c>
      <c r="AX393" t="e">
        <f ca="1">VLOOKUP($B393,基础扩展表!$E:$AG,MATCH(AX$2,基础扩展表!$E$1:$AG$1,0),FALSE)</f>
        <v>#N/A</v>
      </c>
      <c r="AY393" t="e">
        <f ca="1">VLOOKUP($B393,基础扩展表!$E:$AG,MATCH(AY$2,基础扩展表!$E$1:$AG$1,0),FALSE)</f>
        <v>#N/A</v>
      </c>
      <c r="AZ393" t="e">
        <f ca="1">VLOOKUP($B393,基础扩展表!$E:$AG,MATCH(AZ$2,基础扩展表!$E$1:$AG$1,0),FALSE)</f>
        <v>#N/A</v>
      </c>
      <c r="BA393" t="e">
        <f ca="1">VLOOKUP($B393,基础扩展表!$E:$AG,MATCH(BA$2,基础扩展表!$E$1:$AG$1,0),FALSE)</f>
        <v>#N/A</v>
      </c>
      <c r="BB393" t="e">
        <f ca="1">VLOOKUP($B393,基础扩展表!$E:$AG,MATCH(BB$2,基础扩展表!$E$1:$AG$1,0),FALSE)</f>
        <v>#N/A</v>
      </c>
      <c r="BC393" t="e">
        <f ca="1">VLOOKUP($B393,基础扩展表!$E:$AG,MATCH(BC$2,基础扩展表!$E$1:$AG$1,0),FALSE)</f>
        <v>#N/A</v>
      </c>
      <c r="BD393" t="e">
        <f ca="1">VLOOKUP($B393,基础扩展表!$E:$AG,MATCH(BD$2,基础扩展表!$E$1:$AG$1,0),FALSE)</f>
        <v>#N/A</v>
      </c>
      <c r="BE393" t="e">
        <f ca="1">VLOOKUP($B393,基础扩展表!$E:$AG,MATCH(BE$2,基础扩展表!$E$1:$AG$1,0),FALSE)</f>
        <v>#N/A</v>
      </c>
      <c r="BF393" t="e">
        <f ca="1">VLOOKUP($B393,基础扩展表!$E:$AG,MATCH(BF$2,基础扩展表!$E$1:$AG$1,0),FALSE)</f>
        <v>#N/A</v>
      </c>
      <c r="BG393" t="e">
        <f ca="1">VLOOKUP($B393,基础扩展表!$E:$AG,MATCH(BG$2,基础扩展表!$E$1:$AG$1,0),FALSE)</f>
        <v>#N/A</v>
      </c>
      <c r="BH393" t="e">
        <f ca="1">VLOOKUP($B393,基础扩展表!$E:$AG,MATCH(BH$2,基础扩展表!$E$1:$AG$1,0),FALSE)</f>
        <v>#N/A</v>
      </c>
      <c r="BI393" t="e">
        <f ca="1">VLOOKUP($B393,基础扩展表!$E:$AG,MATCH(BI$2,基础扩展表!$E$1:$AG$1,0),FALSE)</f>
        <v>#N/A</v>
      </c>
      <c r="BJ393" t="e">
        <f ca="1">VLOOKUP($B393,基础扩展表!$E:$AG,MATCH(BJ$2,基础扩展表!$E$1:$AG$1,0),FALSE)</f>
        <v>#N/A</v>
      </c>
      <c r="BK393" t="e">
        <f ca="1">VLOOKUP($B393,基础扩展表!$E:$AG,MATCH(BK$2,基础扩展表!$E$1:$AG$1,0),FALSE)</f>
        <v>#N/A</v>
      </c>
      <c r="BL393" t="e">
        <f ca="1">VLOOKUP($B393,基础扩展表!$E:$AG,MATCH(BL$2,基础扩展表!$E$1:$AG$1,0),FALSE)</f>
        <v>#N/A</v>
      </c>
      <c r="BM393" t="e">
        <f ca="1">VLOOKUP($B393,基础扩展表!$E:$AG,MATCH(BM$2,基础扩展表!$E$1:$AG$1,0),FALSE)</f>
        <v>#N/A</v>
      </c>
      <c r="BN393" t="e">
        <f ca="1">VLOOKUP($B393,基础扩展表!$E:$AG,MATCH(BN$2,基础扩展表!$E$1:$AG$1,0),FALSE)</f>
        <v>#N/A</v>
      </c>
      <c r="BO393" t="e">
        <f ca="1">VLOOKUP($B393,基础扩展表!$E:$AG,MATCH(BO$2,基础扩展表!$E$1:$AG$1,0),FALSE)</f>
        <v>#N/A</v>
      </c>
      <c r="BP393" t="e">
        <f ca="1">VLOOKUP($B393,基础扩展表!$E:$AG,MATCH(BP$2,基础扩展表!$E$1:$AG$1,0),FALSE)</f>
        <v>#N/A</v>
      </c>
      <c r="BR393" t="e">
        <f ca="1">VLOOKUP(C393,模型表!D:H,5,FALSE)</f>
        <v>#N/A</v>
      </c>
    </row>
    <row r="394" spans="2:70" x14ac:dyDescent="0.2">
      <c r="B394" t="str">
        <f t="array" aca="1" ref="B394" ca="1">INDEX(基础表!$Y:$Y,SMALL(IF(基础表!$Z:$Z=0,ROW(基础表!$Z:$Z),999),ROW(H388)))&amp;""</f>
        <v/>
      </c>
      <c r="C394" t="e">
        <f ca="1">VLOOKUP(VLOOKUP($B394,基础表!$E:$G,3,FALSE),模型表!$C:$D,2,FALSE)</f>
        <v>#N/A</v>
      </c>
      <c r="E394" t="e">
        <f ca="1">VLOOKUP($B394,基础表!$E:$G,3,FALSE)</f>
        <v>#N/A</v>
      </c>
      <c r="G394" t="e">
        <f ca="1">VLOOKUP($E394,模型表!$C:$G,5,FALSE)</f>
        <v>#N/A</v>
      </c>
      <c r="H394" t="e">
        <f ca="1">VLOOKUP($E394,模型表!$C:$F,4,FALSE)</f>
        <v>#N/A</v>
      </c>
      <c r="I394" t="e">
        <f ca="1">VLOOKUP($E394,模型表!$C:$J,8,FALSE)</f>
        <v>#N/A</v>
      </c>
      <c r="K394" t="str">
        <f t="shared" ca="1" si="74"/>
        <v/>
      </c>
      <c r="L394" t="str">
        <f t="shared" ca="1" si="75"/>
        <v/>
      </c>
      <c r="M394" t="str">
        <f t="shared" ca="1" si="76"/>
        <v/>
      </c>
      <c r="N394" t="str">
        <f t="shared" ca="1" si="77"/>
        <v/>
      </c>
      <c r="O394" t="str">
        <f t="shared" ca="1" si="83"/>
        <v/>
      </c>
      <c r="P394" t="str">
        <f t="shared" ca="1" si="78"/>
        <v/>
      </c>
      <c r="Q394" t="e">
        <f ca="1">VLOOKUP($E394,模型表!$C:$K,9,FALSE)</f>
        <v>#N/A</v>
      </c>
      <c r="S394" t="e">
        <f ca="1">IF(VLOOKUP($E394,模型表!$C:$L,6,FALSE)=0,"",VLOOKUP($E394,模型表!$C:$L,10,FALSE))</f>
        <v>#N/A</v>
      </c>
      <c r="U394" t="e">
        <f ca="1">VLOOKUP($E394,模型表!$C:$Q,11,FALSE)</f>
        <v>#N/A</v>
      </c>
      <c r="Y394" t="e">
        <f ca="1">IF(VLOOKUP($E394,模型表!$C:$N,12,FALSE)="Death",VLOOKUP($E394,模型表!$C:$Q,13,FALSE),"")</f>
        <v>#N/A</v>
      </c>
      <c r="Z394" t="str">
        <f ca="1">IF($B394="","",IF(VLOOKUP($E394,模型表!$C:$O,12,FALSE)="PBuff","["&amp;VLOOKUP($E394,模型表!$C:Q,13,FALSE)&amp;"]","[]"))</f>
        <v/>
      </c>
      <c r="AA394" t="e">
        <f ca="1">VLOOKUP($B394,基础扩展表!$E:$I,5,FALSE)</f>
        <v>#N/A</v>
      </c>
      <c r="AB394" t="e">
        <f ca="1">VLOOKUP($B394,基础扩展表!$E:$I,4,FALSE)</f>
        <v>#N/A</v>
      </c>
      <c r="AC394" t="e">
        <f ca="1">VLOOKUP($B394,基础表!$E:$T,16,FALSE)</f>
        <v>#N/A</v>
      </c>
      <c r="AD394" t="str">
        <f t="shared" ca="1" si="72"/>
        <v/>
      </c>
      <c r="AE394" t="str">
        <f t="shared" ca="1" si="79"/>
        <v/>
      </c>
      <c r="AF394" t="str">
        <f t="shared" ca="1" si="80"/>
        <v/>
      </c>
      <c r="AH394" t="e">
        <f ca="1">VLOOKUP($B394,基础表!$E:$R,14,FALSE)</f>
        <v>#N/A</v>
      </c>
      <c r="AI394" t="e">
        <f ca="1">VLOOKUP($B394,基础表!$E:$S,13,FALSE)</f>
        <v>#N/A</v>
      </c>
      <c r="AK394" t="e">
        <f ca="1">VLOOKUP($B394,基础表!$E:$H,4,FALSE)</f>
        <v>#N/A</v>
      </c>
      <c r="AN394" s="23" t="e">
        <f t="shared" ca="1" si="73"/>
        <v>#N/A</v>
      </c>
      <c r="AO394" s="23" t="str">
        <f t="shared" ca="1" si="81"/>
        <v/>
      </c>
      <c r="AP394" s="23" t="str">
        <f t="shared" ca="1" si="82"/>
        <v/>
      </c>
      <c r="AR394" t="e">
        <f ca="1">VLOOKUP($B394,基础表!$E:$J,4,FALSE)</f>
        <v>#N/A</v>
      </c>
      <c r="AS394" t="e">
        <f ca="1">VLOOKUP($B394,基础表!$E:$J,5,FALSE)</f>
        <v>#N/A</v>
      </c>
      <c r="AT394" t="e">
        <f ca="1">VLOOKUP($B394,基础表!$E:$J,6,FALSE)</f>
        <v>#N/A</v>
      </c>
      <c r="AU394" t="e">
        <f ca="1">VLOOKUP($B394,基础扩展表!$E:$AG,MATCH(AU$2,基础扩展表!$E$1:$AG$1,0),FALSE)</f>
        <v>#N/A</v>
      </c>
      <c r="AV394" t="e">
        <f ca="1">VLOOKUP($B394,基础扩展表!$E:$AG,MATCH(AV$2,基础扩展表!$E$1:$AG$1,0),FALSE)</f>
        <v>#N/A</v>
      </c>
      <c r="AW394" t="e">
        <f ca="1">VLOOKUP($B394,基础扩展表!$E:$AG,MATCH(AW$2,基础扩展表!$E$1:$AG$1,0),FALSE)</f>
        <v>#N/A</v>
      </c>
      <c r="AX394" t="e">
        <f ca="1">VLOOKUP($B394,基础扩展表!$E:$AG,MATCH(AX$2,基础扩展表!$E$1:$AG$1,0),FALSE)</f>
        <v>#N/A</v>
      </c>
      <c r="AY394" t="e">
        <f ca="1">VLOOKUP($B394,基础扩展表!$E:$AG,MATCH(AY$2,基础扩展表!$E$1:$AG$1,0),FALSE)</f>
        <v>#N/A</v>
      </c>
      <c r="AZ394" t="e">
        <f ca="1">VLOOKUP($B394,基础扩展表!$E:$AG,MATCH(AZ$2,基础扩展表!$E$1:$AG$1,0),FALSE)</f>
        <v>#N/A</v>
      </c>
      <c r="BA394" t="e">
        <f ca="1">VLOOKUP($B394,基础扩展表!$E:$AG,MATCH(BA$2,基础扩展表!$E$1:$AG$1,0),FALSE)</f>
        <v>#N/A</v>
      </c>
      <c r="BB394" t="e">
        <f ca="1">VLOOKUP($B394,基础扩展表!$E:$AG,MATCH(BB$2,基础扩展表!$E$1:$AG$1,0),FALSE)</f>
        <v>#N/A</v>
      </c>
      <c r="BC394" t="e">
        <f ca="1">VLOOKUP($B394,基础扩展表!$E:$AG,MATCH(BC$2,基础扩展表!$E$1:$AG$1,0),FALSE)</f>
        <v>#N/A</v>
      </c>
      <c r="BD394" t="e">
        <f ca="1">VLOOKUP($B394,基础扩展表!$E:$AG,MATCH(BD$2,基础扩展表!$E$1:$AG$1,0),FALSE)</f>
        <v>#N/A</v>
      </c>
      <c r="BE394" t="e">
        <f ca="1">VLOOKUP($B394,基础扩展表!$E:$AG,MATCH(BE$2,基础扩展表!$E$1:$AG$1,0),FALSE)</f>
        <v>#N/A</v>
      </c>
      <c r="BF394" t="e">
        <f ca="1">VLOOKUP($B394,基础扩展表!$E:$AG,MATCH(BF$2,基础扩展表!$E$1:$AG$1,0),FALSE)</f>
        <v>#N/A</v>
      </c>
      <c r="BG394" t="e">
        <f ca="1">VLOOKUP($B394,基础扩展表!$E:$AG,MATCH(BG$2,基础扩展表!$E$1:$AG$1,0),FALSE)</f>
        <v>#N/A</v>
      </c>
      <c r="BH394" t="e">
        <f ca="1">VLOOKUP($B394,基础扩展表!$E:$AG,MATCH(BH$2,基础扩展表!$E$1:$AG$1,0),FALSE)</f>
        <v>#N/A</v>
      </c>
      <c r="BI394" t="e">
        <f ca="1">VLOOKUP($B394,基础扩展表!$E:$AG,MATCH(BI$2,基础扩展表!$E$1:$AG$1,0),FALSE)</f>
        <v>#N/A</v>
      </c>
      <c r="BJ394" t="e">
        <f ca="1">VLOOKUP($B394,基础扩展表!$E:$AG,MATCH(BJ$2,基础扩展表!$E$1:$AG$1,0),FALSE)</f>
        <v>#N/A</v>
      </c>
      <c r="BK394" t="e">
        <f ca="1">VLOOKUP($B394,基础扩展表!$E:$AG,MATCH(BK$2,基础扩展表!$E$1:$AG$1,0),FALSE)</f>
        <v>#N/A</v>
      </c>
      <c r="BL394" t="e">
        <f ca="1">VLOOKUP($B394,基础扩展表!$E:$AG,MATCH(BL$2,基础扩展表!$E$1:$AG$1,0),FALSE)</f>
        <v>#N/A</v>
      </c>
      <c r="BM394" t="e">
        <f ca="1">VLOOKUP($B394,基础扩展表!$E:$AG,MATCH(BM$2,基础扩展表!$E$1:$AG$1,0),FALSE)</f>
        <v>#N/A</v>
      </c>
      <c r="BN394" t="e">
        <f ca="1">VLOOKUP($B394,基础扩展表!$E:$AG,MATCH(BN$2,基础扩展表!$E$1:$AG$1,0),FALSE)</f>
        <v>#N/A</v>
      </c>
      <c r="BO394" t="e">
        <f ca="1">VLOOKUP($B394,基础扩展表!$E:$AG,MATCH(BO$2,基础扩展表!$E$1:$AG$1,0),FALSE)</f>
        <v>#N/A</v>
      </c>
      <c r="BP394" t="e">
        <f ca="1">VLOOKUP($B394,基础扩展表!$E:$AG,MATCH(BP$2,基础扩展表!$E$1:$AG$1,0),FALSE)</f>
        <v>#N/A</v>
      </c>
      <c r="BR394" t="e">
        <f ca="1">VLOOKUP(C394,模型表!D:H,5,FALSE)</f>
        <v>#N/A</v>
      </c>
    </row>
    <row r="395" spans="2:70" x14ac:dyDescent="0.2">
      <c r="B395" t="str">
        <f t="array" aca="1" ref="B395" ca="1">INDEX(基础表!$Y:$Y,SMALL(IF(基础表!$Z:$Z=0,ROW(基础表!$Z:$Z),999),ROW(H389)))&amp;""</f>
        <v/>
      </c>
      <c r="C395" t="e">
        <f ca="1">VLOOKUP(VLOOKUP($B395,基础表!$E:$G,3,FALSE),模型表!$C:$D,2,FALSE)</f>
        <v>#N/A</v>
      </c>
      <c r="E395" t="e">
        <f ca="1">VLOOKUP($B395,基础表!$E:$G,3,FALSE)</f>
        <v>#N/A</v>
      </c>
      <c r="G395" t="e">
        <f ca="1">VLOOKUP($E395,模型表!$C:$G,5,FALSE)</f>
        <v>#N/A</v>
      </c>
      <c r="H395" t="e">
        <f ca="1">VLOOKUP($E395,模型表!$C:$F,4,FALSE)</f>
        <v>#N/A</v>
      </c>
      <c r="I395" t="e">
        <f ca="1">VLOOKUP($E395,模型表!$C:$J,8,FALSE)</f>
        <v>#N/A</v>
      </c>
      <c r="K395" t="str">
        <f t="shared" ca="1" si="74"/>
        <v/>
      </c>
      <c r="L395" t="str">
        <f t="shared" ca="1" si="75"/>
        <v/>
      </c>
      <c r="M395" t="str">
        <f t="shared" ca="1" si="76"/>
        <v/>
      </c>
      <c r="N395" t="str">
        <f t="shared" ca="1" si="77"/>
        <v/>
      </c>
      <c r="O395" t="str">
        <f t="shared" ca="1" si="83"/>
        <v/>
      </c>
      <c r="P395" t="str">
        <f t="shared" ca="1" si="78"/>
        <v/>
      </c>
      <c r="Q395" t="e">
        <f ca="1">VLOOKUP($E395,模型表!$C:$K,9,FALSE)</f>
        <v>#N/A</v>
      </c>
      <c r="S395" t="e">
        <f ca="1">IF(VLOOKUP($E395,模型表!$C:$L,6,FALSE)=0,"",VLOOKUP($E395,模型表!$C:$L,10,FALSE))</f>
        <v>#N/A</v>
      </c>
      <c r="U395" t="e">
        <f ca="1">VLOOKUP($E395,模型表!$C:$Q,11,FALSE)</f>
        <v>#N/A</v>
      </c>
      <c r="Y395" t="e">
        <f ca="1">IF(VLOOKUP($E395,模型表!$C:$N,12,FALSE)="Death",VLOOKUP($E395,模型表!$C:$Q,13,FALSE),"")</f>
        <v>#N/A</v>
      </c>
      <c r="Z395" t="str">
        <f ca="1">IF($B395="","",IF(VLOOKUP($E395,模型表!$C:$O,12,FALSE)="PBuff","["&amp;VLOOKUP($E395,模型表!$C:Q,13,FALSE)&amp;"]","[]"))</f>
        <v/>
      </c>
      <c r="AA395" t="e">
        <f ca="1">VLOOKUP($B395,基础扩展表!$E:$I,5,FALSE)</f>
        <v>#N/A</v>
      </c>
      <c r="AB395" t="e">
        <f ca="1">VLOOKUP($B395,基础扩展表!$E:$I,4,FALSE)</f>
        <v>#N/A</v>
      </c>
      <c r="AC395" t="e">
        <f ca="1">VLOOKUP($B395,基础表!$E:$T,16,FALSE)</f>
        <v>#N/A</v>
      </c>
      <c r="AD395" t="str">
        <f t="shared" ca="1" si="72"/>
        <v/>
      </c>
      <c r="AE395" t="str">
        <f t="shared" ca="1" si="79"/>
        <v/>
      </c>
      <c r="AF395" t="str">
        <f t="shared" ca="1" si="80"/>
        <v/>
      </c>
      <c r="AH395" t="e">
        <f ca="1">VLOOKUP($B395,基础表!$E:$R,14,FALSE)</f>
        <v>#N/A</v>
      </c>
      <c r="AI395" t="e">
        <f ca="1">VLOOKUP($B395,基础表!$E:$S,13,FALSE)</f>
        <v>#N/A</v>
      </c>
      <c r="AK395" t="e">
        <f ca="1">VLOOKUP($B395,基础表!$E:$H,4,FALSE)</f>
        <v>#N/A</v>
      </c>
      <c r="AN395" s="23" t="e">
        <f t="shared" ca="1" si="73"/>
        <v>#N/A</v>
      </c>
      <c r="AO395" s="23" t="str">
        <f t="shared" ca="1" si="81"/>
        <v/>
      </c>
      <c r="AP395" s="23" t="str">
        <f t="shared" ca="1" si="82"/>
        <v/>
      </c>
      <c r="AR395" t="e">
        <f ca="1">VLOOKUP($B395,基础表!$E:$J,4,FALSE)</f>
        <v>#N/A</v>
      </c>
      <c r="AS395" t="e">
        <f ca="1">VLOOKUP($B395,基础表!$E:$J,5,FALSE)</f>
        <v>#N/A</v>
      </c>
      <c r="AT395" t="e">
        <f ca="1">VLOOKUP($B395,基础表!$E:$J,6,FALSE)</f>
        <v>#N/A</v>
      </c>
      <c r="AU395" t="e">
        <f ca="1">VLOOKUP($B395,基础扩展表!$E:$AG,MATCH(AU$2,基础扩展表!$E$1:$AG$1,0),FALSE)</f>
        <v>#N/A</v>
      </c>
      <c r="AV395" t="e">
        <f ca="1">VLOOKUP($B395,基础扩展表!$E:$AG,MATCH(AV$2,基础扩展表!$E$1:$AG$1,0),FALSE)</f>
        <v>#N/A</v>
      </c>
      <c r="AW395" t="e">
        <f ca="1">VLOOKUP($B395,基础扩展表!$E:$AG,MATCH(AW$2,基础扩展表!$E$1:$AG$1,0),FALSE)</f>
        <v>#N/A</v>
      </c>
      <c r="AX395" t="e">
        <f ca="1">VLOOKUP($B395,基础扩展表!$E:$AG,MATCH(AX$2,基础扩展表!$E$1:$AG$1,0),FALSE)</f>
        <v>#N/A</v>
      </c>
      <c r="AY395" t="e">
        <f ca="1">VLOOKUP($B395,基础扩展表!$E:$AG,MATCH(AY$2,基础扩展表!$E$1:$AG$1,0),FALSE)</f>
        <v>#N/A</v>
      </c>
      <c r="AZ395" t="e">
        <f ca="1">VLOOKUP($B395,基础扩展表!$E:$AG,MATCH(AZ$2,基础扩展表!$E$1:$AG$1,0),FALSE)</f>
        <v>#N/A</v>
      </c>
      <c r="BA395" t="e">
        <f ca="1">VLOOKUP($B395,基础扩展表!$E:$AG,MATCH(BA$2,基础扩展表!$E$1:$AG$1,0),FALSE)</f>
        <v>#N/A</v>
      </c>
      <c r="BB395" t="e">
        <f ca="1">VLOOKUP($B395,基础扩展表!$E:$AG,MATCH(BB$2,基础扩展表!$E$1:$AG$1,0),FALSE)</f>
        <v>#N/A</v>
      </c>
      <c r="BC395" t="e">
        <f ca="1">VLOOKUP($B395,基础扩展表!$E:$AG,MATCH(BC$2,基础扩展表!$E$1:$AG$1,0),FALSE)</f>
        <v>#N/A</v>
      </c>
      <c r="BD395" t="e">
        <f ca="1">VLOOKUP($B395,基础扩展表!$E:$AG,MATCH(BD$2,基础扩展表!$E$1:$AG$1,0),FALSE)</f>
        <v>#N/A</v>
      </c>
      <c r="BE395" t="e">
        <f ca="1">VLOOKUP($B395,基础扩展表!$E:$AG,MATCH(BE$2,基础扩展表!$E$1:$AG$1,0),FALSE)</f>
        <v>#N/A</v>
      </c>
      <c r="BF395" t="e">
        <f ca="1">VLOOKUP($B395,基础扩展表!$E:$AG,MATCH(BF$2,基础扩展表!$E$1:$AG$1,0),FALSE)</f>
        <v>#N/A</v>
      </c>
      <c r="BG395" t="e">
        <f ca="1">VLOOKUP($B395,基础扩展表!$E:$AG,MATCH(BG$2,基础扩展表!$E$1:$AG$1,0),FALSE)</f>
        <v>#N/A</v>
      </c>
      <c r="BH395" t="e">
        <f ca="1">VLOOKUP($B395,基础扩展表!$E:$AG,MATCH(BH$2,基础扩展表!$E$1:$AG$1,0),FALSE)</f>
        <v>#N/A</v>
      </c>
      <c r="BI395" t="e">
        <f ca="1">VLOOKUP($B395,基础扩展表!$E:$AG,MATCH(BI$2,基础扩展表!$E$1:$AG$1,0),FALSE)</f>
        <v>#N/A</v>
      </c>
      <c r="BJ395" t="e">
        <f ca="1">VLOOKUP($B395,基础扩展表!$E:$AG,MATCH(BJ$2,基础扩展表!$E$1:$AG$1,0),FALSE)</f>
        <v>#N/A</v>
      </c>
      <c r="BK395" t="e">
        <f ca="1">VLOOKUP($B395,基础扩展表!$E:$AG,MATCH(BK$2,基础扩展表!$E$1:$AG$1,0),FALSE)</f>
        <v>#N/A</v>
      </c>
      <c r="BL395" t="e">
        <f ca="1">VLOOKUP($B395,基础扩展表!$E:$AG,MATCH(BL$2,基础扩展表!$E$1:$AG$1,0),FALSE)</f>
        <v>#N/A</v>
      </c>
      <c r="BM395" t="e">
        <f ca="1">VLOOKUP($B395,基础扩展表!$E:$AG,MATCH(BM$2,基础扩展表!$E$1:$AG$1,0),FALSE)</f>
        <v>#N/A</v>
      </c>
      <c r="BN395" t="e">
        <f ca="1">VLOOKUP($B395,基础扩展表!$E:$AG,MATCH(BN$2,基础扩展表!$E$1:$AG$1,0),FALSE)</f>
        <v>#N/A</v>
      </c>
      <c r="BO395" t="e">
        <f ca="1">VLOOKUP($B395,基础扩展表!$E:$AG,MATCH(BO$2,基础扩展表!$E$1:$AG$1,0),FALSE)</f>
        <v>#N/A</v>
      </c>
      <c r="BP395" t="e">
        <f ca="1">VLOOKUP($B395,基础扩展表!$E:$AG,MATCH(BP$2,基础扩展表!$E$1:$AG$1,0),FALSE)</f>
        <v>#N/A</v>
      </c>
      <c r="BR395" t="e">
        <f ca="1">VLOOKUP(C395,模型表!D:H,5,FALSE)</f>
        <v>#N/A</v>
      </c>
    </row>
    <row r="396" spans="2:70" x14ac:dyDescent="0.2">
      <c r="B396" t="str">
        <f t="array" aca="1" ref="B396" ca="1">INDEX(基础表!$Y:$Y,SMALL(IF(基础表!$Z:$Z=0,ROW(基础表!$Z:$Z),999),ROW(H390)))&amp;""</f>
        <v/>
      </c>
      <c r="C396" t="e">
        <f ca="1">VLOOKUP(VLOOKUP($B396,基础表!$E:$G,3,FALSE),模型表!$C:$D,2,FALSE)</f>
        <v>#N/A</v>
      </c>
      <c r="E396" t="e">
        <f ca="1">VLOOKUP($B396,基础表!$E:$G,3,FALSE)</f>
        <v>#N/A</v>
      </c>
      <c r="G396" t="e">
        <f ca="1">VLOOKUP($E396,模型表!$C:$G,5,FALSE)</f>
        <v>#N/A</v>
      </c>
      <c r="H396" t="e">
        <f ca="1">VLOOKUP($E396,模型表!$C:$F,4,FALSE)</f>
        <v>#N/A</v>
      </c>
      <c r="I396" t="e">
        <f ca="1">VLOOKUP($E396,模型表!$C:$J,8,FALSE)</f>
        <v>#N/A</v>
      </c>
      <c r="K396" t="str">
        <f t="shared" ca="1" si="74"/>
        <v/>
      </c>
      <c r="L396" t="str">
        <f t="shared" ca="1" si="75"/>
        <v/>
      </c>
      <c r="M396" t="str">
        <f t="shared" ca="1" si="76"/>
        <v/>
      </c>
      <c r="N396" t="str">
        <f t="shared" ca="1" si="77"/>
        <v/>
      </c>
      <c r="O396" t="str">
        <f t="shared" ca="1" si="83"/>
        <v/>
      </c>
      <c r="P396" t="str">
        <f t="shared" ca="1" si="78"/>
        <v/>
      </c>
      <c r="Q396" t="e">
        <f ca="1">VLOOKUP($E396,模型表!$C:$K,9,FALSE)</f>
        <v>#N/A</v>
      </c>
      <c r="S396" t="e">
        <f ca="1">IF(VLOOKUP($E396,模型表!$C:$L,6,FALSE)=0,"",VLOOKUP($E396,模型表!$C:$L,10,FALSE))</f>
        <v>#N/A</v>
      </c>
      <c r="U396" t="e">
        <f ca="1">VLOOKUP($E396,模型表!$C:$Q,11,FALSE)</f>
        <v>#N/A</v>
      </c>
      <c r="Y396" t="e">
        <f ca="1">IF(VLOOKUP($E396,模型表!$C:$N,12,FALSE)="Death",VLOOKUP($E396,模型表!$C:$Q,13,FALSE),"")</f>
        <v>#N/A</v>
      </c>
      <c r="Z396" t="str">
        <f ca="1">IF($B396="","",IF(VLOOKUP($E396,模型表!$C:$O,12,FALSE)="PBuff","["&amp;VLOOKUP($E396,模型表!$C:Q,13,FALSE)&amp;"]","[]"))</f>
        <v/>
      </c>
      <c r="AA396" t="e">
        <f ca="1">VLOOKUP($B396,基础扩展表!$E:$I,5,FALSE)</f>
        <v>#N/A</v>
      </c>
      <c r="AB396" t="e">
        <f ca="1">VLOOKUP($B396,基础扩展表!$E:$I,4,FALSE)</f>
        <v>#N/A</v>
      </c>
      <c r="AC396" t="e">
        <f ca="1">VLOOKUP($B396,基础表!$E:$T,16,FALSE)</f>
        <v>#N/A</v>
      </c>
      <c r="AD396" t="str">
        <f t="shared" ca="1" si="72"/>
        <v/>
      </c>
      <c r="AE396" t="str">
        <f t="shared" ca="1" si="79"/>
        <v/>
      </c>
      <c r="AF396" t="str">
        <f t="shared" ca="1" si="80"/>
        <v/>
      </c>
      <c r="AH396" t="e">
        <f ca="1">VLOOKUP($B396,基础表!$E:$R,14,FALSE)</f>
        <v>#N/A</v>
      </c>
      <c r="AI396" t="e">
        <f ca="1">VLOOKUP($B396,基础表!$E:$S,13,FALSE)</f>
        <v>#N/A</v>
      </c>
      <c r="AK396" t="e">
        <f ca="1">VLOOKUP($B396,基础表!$E:$H,4,FALSE)</f>
        <v>#N/A</v>
      </c>
      <c r="AN396" s="23" t="e">
        <f t="shared" ca="1" si="73"/>
        <v>#N/A</v>
      </c>
      <c r="AO396" s="23" t="str">
        <f t="shared" ca="1" si="81"/>
        <v/>
      </c>
      <c r="AP396" s="23" t="str">
        <f t="shared" ca="1" si="82"/>
        <v/>
      </c>
      <c r="AR396" t="e">
        <f ca="1">VLOOKUP($B396,基础表!$E:$J,4,FALSE)</f>
        <v>#N/A</v>
      </c>
      <c r="AS396" t="e">
        <f ca="1">VLOOKUP($B396,基础表!$E:$J,5,FALSE)</f>
        <v>#N/A</v>
      </c>
      <c r="AT396" t="e">
        <f ca="1">VLOOKUP($B396,基础表!$E:$J,6,FALSE)</f>
        <v>#N/A</v>
      </c>
      <c r="AU396" t="e">
        <f ca="1">VLOOKUP($B396,基础扩展表!$E:$AG,MATCH(AU$2,基础扩展表!$E$1:$AG$1,0),FALSE)</f>
        <v>#N/A</v>
      </c>
      <c r="AV396" t="e">
        <f ca="1">VLOOKUP($B396,基础扩展表!$E:$AG,MATCH(AV$2,基础扩展表!$E$1:$AG$1,0),FALSE)</f>
        <v>#N/A</v>
      </c>
      <c r="AW396" t="e">
        <f ca="1">VLOOKUP($B396,基础扩展表!$E:$AG,MATCH(AW$2,基础扩展表!$E$1:$AG$1,0),FALSE)</f>
        <v>#N/A</v>
      </c>
      <c r="AX396" t="e">
        <f ca="1">VLOOKUP($B396,基础扩展表!$E:$AG,MATCH(AX$2,基础扩展表!$E$1:$AG$1,0),FALSE)</f>
        <v>#N/A</v>
      </c>
      <c r="AY396" t="e">
        <f ca="1">VLOOKUP($B396,基础扩展表!$E:$AG,MATCH(AY$2,基础扩展表!$E$1:$AG$1,0),FALSE)</f>
        <v>#N/A</v>
      </c>
      <c r="AZ396" t="e">
        <f ca="1">VLOOKUP($B396,基础扩展表!$E:$AG,MATCH(AZ$2,基础扩展表!$E$1:$AG$1,0),FALSE)</f>
        <v>#N/A</v>
      </c>
      <c r="BA396" t="e">
        <f ca="1">VLOOKUP($B396,基础扩展表!$E:$AG,MATCH(BA$2,基础扩展表!$E$1:$AG$1,0),FALSE)</f>
        <v>#N/A</v>
      </c>
      <c r="BB396" t="e">
        <f ca="1">VLOOKUP($B396,基础扩展表!$E:$AG,MATCH(BB$2,基础扩展表!$E$1:$AG$1,0),FALSE)</f>
        <v>#N/A</v>
      </c>
      <c r="BC396" t="e">
        <f ca="1">VLOOKUP($B396,基础扩展表!$E:$AG,MATCH(BC$2,基础扩展表!$E$1:$AG$1,0),FALSE)</f>
        <v>#N/A</v>
      </c>
      <c r="BD396" t="e">
        <f ca="1">VLOOKUP($B396,基础扩展表!$E:$AG,MATCH(BD$2,基础扩展表!$E$1:$AG$1,0),FALSE)</f>
        <v>#N/A</v>
      </c>
      <c r="BE396" t="e">
        <f ca="1">VLOOKUP($B396,基础扩展表!$E:$AG,MATCH(BE$2,基础扩展表!$E$1:$AG$1,0),FALSE)</f>
        <v>#N/A</v>
      </c>
      <c r="BF396" t="e">
        <f ca="1">VLOOKUP($B396,基础扩展表!$E:$AG,MATCH(BF$2,基础扩展表!$E$1:$AG$1,0),FALSE)</f>
        <v>#N/A</v>
      </c>
      <c r="BG396" t="e">
        <f ca="1">VLOOKUP($B396,基础扩展表!$E:$AG,MATCH(BG$2,基础扩展表!$E$1:$AG$1,0),FALSE)</f>
        <v>#N/A</v>
      </c>
      <c r="BH396" t="e">
        <f ca="1">VLOOKUP($B396,基础扩展表!$E:$AG,MATCH(BH$2,基础扩展表!$E$1:$AG$1,0),FALSE)</f>
        <v>#N/A</v>
      </c>
      <c r="BI396" t="e">
        <f ca="1">VLOOKUP($B396,基础扩展表!$E:$AG,MATCH(BI$2,基础扩展表!$E$1:$AG$1,0),FALSE)</f>
        <v>#N/A</v>
      </c>
      <c r="BJ396" t="e">
        <f ca="1">VLOOKUP($B396,基础扩展表!$E:$AG,MATCH(BJ$2,基础扩展表!$E$1:$AG$1,0),FALSE)</f>
        <v>#N/A</v>
      </c>
      <c r="BK396" t="e">
        <f ca="1">VLOOKUP($B396,基础扩展表!$E:$AG,MATCH(BK$2,基础扩展表!$E$1:$AG$1,0),FALSE)</f>
        <v>#N/A</v>
      </c>
      <c r="BL396" t="e">
        <f ca="1">VLOOKUP($B396,基础扩展表!$E:$AG,MATCH(BL$2,基础扩展表!$E$1:$AG$1,0),FALSE)</f>
        <v>#N/A</v>
      </c>
      <c r="BM396" t="e">
        <f ca="1">VLOOKUP($B396,基础扩展表!$E:$AG,MATCH(BM$2,基础扩展表!$E$1:$AG$1,0),FALSE)</f>
        <v>#N/A</v>
      </c>
      <c r="BN396" t="e">
        <f ca="1">VLOOKUP($B396,基础扩展表!$E:$AG,MATCH(BN$2,基础扩展表!$E$1:$AG$1,0),FALSE)</f>
        <v>#N/A</v>
      </c>
      <c r="BO396" t="e">
        <f ca="1">VLOOKUP($B396,基础扩展表!$E:$AG,MATCH(BO$2,基础扩展表!$E$1:$AG$1,0),FALSE)</f>
        <v>#N/A</v>
      </c>
      <c r="BP396" t="e">
        <f ca="1">VLOOKUP($B396,基础扩展表!$E:$AG,MATCH(BP$2,基础扩展表!$E$1:$AG$1,0),FALSE)</f>
        <v>#N/A</v>
      </c>
      <c r="BR396" t="e">
        <f ca="1">VLOOKUP(C396,模型表!D:H,5,FALSE)</f>
        <v>#N/A</v>
      </c>
    </row>
    <row r="397" spans="2:70" x14ac:dyDescent="0.2">
      <c r="B397" t="str">
        <f t="array" aca="1" ref="B397" ca="1">INDEX(基础表!$Y:$Y,SMALL(IF(基础表!$Z:$Z=0,ROW(基础表!$Z:$Z),999),ROW(H391)))&amp;""</f>
        <v/>
      </c>
      <c r="C397" t="e">
        <f ca="1">VLOOKUP(VLOOKUP($B397,基础表!$E:$G,3,FALSE),模型表!$C:$D,2,FALSE)</f>
        <v>#N/A</v>
      </c>
      <c r="E397" t="e">
        <f ca="1">VLOOKUP($B397,基础表!$E:$G,3,FALSE)</f>
        <v>#N/A</v>
      </c>
      <c r="G397" t="e">
        <f ca="1">VLOOKUP($E397,模型表!$C:$G,5,FALSE)</f>
        <v>#N/A</v>
      </c>
      <c r="H397" t="e">
        <f ca="1">VLOOKUP($E397,模型表!$C:$F,4,FALSE)</f>
        <v>#N/A</v>
      </c>
      <c r="I397" t="e">
        <f ca="1">VLOOKUP($E397,模型表!$C:$J,8,FALSE)</f>
        <v>#N/A</v>
      </c>
      <c r="K397" t="str">
        <f t="shared" ca="1" si="74"/>
        <v/>
      </c>
      <c r="L397" t="str">
        <f t="shared" ca="1" si="75"/>
        <v/>
      </c>
      <c r="M397" t="str">
        <f t="shared" ca="1" si="76"/>
        <v/>
      </c>
      <c r="N397" t="str">
        <f t="shared" ca="1" si="77"/>
        <v/>
      </c>
      <c r="O397" t="str">
        <f t="shared" ca="1" si="83"/>
        <v/>
      </c>
      <c r="P397" t="str">
        <f t="shared" ca="1" si="78"/>
        <v/>
      </c>
      <c r="Q397" t="e">
        <f ca="1">VLOOKUP($E397,模型表!$C:$K,9,FALSE)</f>
        <v>#N/A</v>
      </c>
      <c r="S397" t="e">
        <f ca="1">IF(VLOOKUP($E397,模型表!$C:$L,6,FALSE)=0,"",VLOOKUP($E397,模型表!$C:$L,10,FALSE))</f>
        <v>#N/A</v>
      </c>
      <c r="U397" t="e">
        <f ca="1">VLOOKUP($E397,模型表!$C:$Q,11,FALSE)</f>
        <v>#N/A</v>
      </c>
      <c r="Y397" t="e">
        <f ca="1">IF(VLOOKUP($E397,模型表!$C:$N,12,FALSE)="Death",VLOOKUP($E397,模型表!$C:$Q,13,FALSE),"")</f>
        <v>#N/A</v>
      </c>
      <c r="Z397" t="str">
        <f ca="1">IF($B397="","",IF(VLOOKUP($E397,模型表!$C:$O,12,FALSE)="PBuff","["&amp;VLOOKUP($E397,模型表!$C:Q,13,FALSE)&amp;"]","[]"))</f>
        <v/>
      </c>
      <c r="AA397" t="e">
        <f ca="1">VLOOKUP($B397,基础扩展表!$E:$I,5,FALSE)</f>
        <v>#N/A</v>
      </c>
      <c r="AB397" t="e">
        <f ca="1">VLOOKUP($B397,基础扩展表!$E:$I,4,FALSE)</f>
        <v>#N/A</v>
      </c>
      <c r="AC397" t="e">
        <f ca="1">VLOOKUP($B397,基础表!$E:$T,16,FALSE)</f>
        <v>#N/A</v>
      </c>
      <c r="AD397" t="str">
        <f t="shared" ca="1" si="72"/>
        <v/>
      </c>
      <c r="AE397" t="str">
        <f t="shared" ca="1" si="79"/>
        <v/>
      </c>
      <c r="AF397" t="str">
        <f t="shared" ca="1" si="80"/>
        <v/>
      </c>
      <c r="AH397" t="e">
        <f ca="1">VLOOKUP($B397,基础表!$E:$R,14,FALSE)</f>
        <v>#N/A</v>
      </c>
      <c r="AI397" t="e">
        <f ca="1">VLOOKUP($B397,基础表!$E:$S,13,FALSE)</f>
        <v>#N/A</v>
      </c>
      <c r="AK397" t="e">
        <f ca="1">VLOOKUP($B397,基础表!$E:$H,4,FALSE)</f>
        <v>#N/A</v>
      </c>
      <c r="AN397" s="23" t="e">
        <f t="shared" ca="1" si="73"/>
        <v>#N/A</v>
      </c>
      <c r="AO397" s="23" t="str">
        <f t="shared" ca="1" si="81"/>
        <v/>
      </c>
      <c r="AP397" s="23" t="str">
        <f t="shared" ca="1" si="82"/>
        <v/>
      </c>
      <c r="AR397" t="e">
        <f ca="1">VLOOKUP($B397,基础表!$E:$J,4,FALSE)</f>
        <v>#N/A</v>
      </c>
      <c r="AS397" t="e">
        <f ca="1">VLOOKUP($B397,基础表!$E:$J,5,FALSE)</f>
        <v>#N/A</v>
      </c>
      <c r="AT397" t="e">
        <f ca="1">VLOOKUP($B397,基础表!$E:$J,6,FALSE)</f>
        <v>#N/A</v>
      </c>
      <c r="AU397" t="e">
        <f ca="1">VLOOKUP($B397,基础扩展表!$E:$AG,MATCH(AU$2,基础扩展表!$E$1:$AG$1,0),FALSE)</f>
        <v>#N/A</v>
      </c>
      <c r="AV397" t="e">
        <f ca="1">VLOOKUP($B397,基础扩展表!$E:$AG,MATCH(AV$2,基础扩展表!$E$1:$AG$1,0),FALSE)</f>
        <v>#N/A</v>
      </c>
      <c r="AW397" t="e">
        <f ca="1">VLOOKUP($B397,基础扩展表!$E:$AG,MATCH(AW$2,基础扩展表!$E$1:$AG$1,0),FALSE)</f>
        <v>#N/A</v>
      </c>
      <c r="AX397" t="e">
        <f ca="1">VLOOKUP($B397,基础扩展表!$E:$AG,MATCH(AX$2,基础扩展表!$E$1:$AG$1,0),FALSE)</f>
        <v>#N/A</v>
      </c>
      <c r="AY397" t="e">
        <f ca="1">VLOOKUP($B397,基础扩展表!$E:$AG,MATCH(AY$2,基础扩展表!$E$1:$AG$1,0),FALSE)</f>
        <v>#N/A</v>
      </c>
      <c r="AZ397" t="e">
        <f ca="1">VLOOKUP($B397,基础扩展表!$E:$AG,MATCH(AZ$2,基础扩展表!$E$1:$AG$1,0),FALSE)</f>
        <v>#N/A</v>
      </c>
      <c r="BA397" t="e">
        <f ca="1">VLOOKUP($B397,基础扩展表!$E:$AG,MATCH(BA$2,基础扩展表!$E$1:$AG$1,0),FALSE)</f>
        <v>#N/A</v>
      </c>
      <c r="BB397" t="e">
        <f ca="1">VLOOKUP($B397,基础扩展表!$E:$AG,MATCH(BB$2,基础扩展表!$E$1:$AG$1,0),FALSE)</f>
        <v>#N/A</v>
      </c>
      <c r="BC397" t="e">
        <f ca="1">VLOOKUP($B397,基础扩展表!$E:$AG,MATCH(BC$2,基础扩展表!$E$1:$AG$1,0),FALSE)</f>
        <v>#N/A</v>
      </c>
      <c r="BD397" t="e">
        <f ca="1">VLOOKUP($B397,基础扩展表!$E:$AG,MATCH(BD$2,基础扩展表!$E$1:$AG$1,0),FALSE)</f>
        <v>#N/A</v>
      </c>
      <c r="BE397" t="e">
        <f ca="1">VLOOKUP($B397,基础扩展表!$E:$AG,MATCH(BE$2,基础扩展表!$E$1:$AG$1,0),FALSE)</f>
        <v>#N/A</v>
      </c>
      <c r="BF397" t="e">
        <f ca="1">VLOOKUP($B397,基础扩展表!$E:$AG,MATCH(BF$2,基础扩展表!$E$1:$AG$1,0),FALSE)</f>
        <v>#N/A</v>
      </c>
      <c r="BG397" t="e">
        <f ca="1">VLOOKUP($B397,基础扩展表!$E:$AG,MATCH(BG$2,基础扩展表!$E$1:$AG$1,0),FALSE)</f>
        <v>#N/A</v>
      </c>
      <c r="BH397" t="e">
        <f ca="1">VLOOKUP($B397,基础扩展表!$E:$AG,MATCH(BH$2,基础扩展表!$E$1:$AG$1,0),FALSE)</f>
        <v>#N/A</v>
      </c>
      <c r="BI397" t="e">
        <f ca="1">VLOOKUP($B397,基础扩展表!$E:$AG,MATCH(BI$2,基础扩展表!$E$1:$AG$1,0),FALSE)</f>
        <v>#N/A</v>
      </c>
      <c r="BJ397" t="e">
        <f ca="1">VLOOKUP($B397,基础扩展表!$E:$AG,MATCH(BJ$2,基础扩展表!$E$1:$AG$1,0),FALSE)</f>
        <v>#N/A</v>
      </c>
      <c r="BK397" t="e">
        <f ca="1">VLOOKUP($B397,基础扩展表!$E:$AG,MATCH(BK$2,基础扩展表!$E$1:$AG$1,0),FALSE)</f>
        <v>#N/A</v>
      </c>
      <c r="BL397" t="e">
        <f ca="1">VLOOKUP($B397,基础扩展表!$E:$AG,MATCH(BL$2,基础扩展表!$E$1:$AG$1,0),FALSE)</f>
        <v>#N/A</v>
      </c>
      <c r="BM397" t="e">
        <f ca="1">VLOOKUP($B397,基础扩展表!$E:$AG,MATCH(BM$2,基础扩展表!$E$1:$AG$1,0),FALSE)</f>
        <v>#N/A</v>
      </c>
      <c r="BN397" t="e">
        <f ca="1">VLOOKUP($B397,基础扩展表!$E:$AG,MATCH(BN$2,基础扩展表!$E$1:$AG$1,0),FALSE)</f>
        <v>#N/A</v>
      </c>
      <c r="BO397" t="e">
        <f ca="1">VLOOKUP($B397,基础扩展表!$E:$AG,MATCH(BO$2,基础扩展表!$E$1:$AG$1,0),FALSE)</f>
        <v>#N/A</v>
      </c>
      <c r="BP397" t="e">
        <f ca="1">VLOOKUP($B397,基础扩展表!$E:$AG,MATCH(BP$2,基础扩展表!$E$1:$AG$1,0),FALSE)</f>
        <v>#N/A</v>
      </c>
      <c r="BR397" t="e">
        <f ca="1">VLOOKUP(C397,模型表!D:H,5,FALSE)</f>
        <v>#N/A</v>
      </c>
    </row>
    <row r="398" spans="2:70" x14ac:dyDescent="0.2">
      <c r="B398" t="str">
        <f t="array" aca="1" ref="B398" ca="1">INDEX(基础表!$Y:$Y,SMALL(IF(基础表!$Z:$Z=0,ROW(基础表!$Z:$Z),999),ROW(H392)))&amp;""</f>
        <v/>
      </c>
      <c r="C398" t="e">
        <f ca="1">VLOOKUP(VLOOKUP($B398,基础表!$E:$G,3,FALSE),模型表!$C:$D,2,FALSE)</f>
        <v>#N/A</v>
      </c>
      <c r="E398" t="e">
        <f ca="1">VLOOKUP($B398,基础表!$E:$G,3,FALSE)</f>
        <v>#N/A</v>
      </c>
      <c r="G398" t="e">
        <f ca="1">VLOOKUP($E398,模型表!$C:$G,5,FALSE)</f>
        <v>#N/A</v>
      </c>
      <c r="H398" t="e">
        <f ca="1">VLOOKUP($E398,模型表!$C:$F,4,FALSE)</f>
        <v>#N/A</v>
      </c>
      <c r="I398" t="e">
        <f ca="1">VLOOKUP($E398,模型表!$C:$J,8,FALSE)</f>
        <v>#N/A</v>
      </c>
      <c r="K398" t="str">
        <f t="shared" ca="1" si="74"/>
        <v/>
      </c>
      <c r="L398" t="str">
        <f t="shared" ca="1" si="75"/>
        <v/>
      </c>
      <c r="M398" t="str">
        <f t="shared" ca="1" si="76"/>
        <v/>
      </c>
      <c r="N398" t="str">
        <f t="shared" ca="1" si="77"/>
        <v/>
      </c>
      <c r="O398" t="str">
        <f t="shared" ca="1" si="83"/>
        <v/>
      </c>
      <c r="P398" t="str">
        <f t="shared" ca="1" si="78"/>
        <v/>
      </c>
      <c r="Q398" t="e">
        <f ca="1">VLOOKUP($E398,模型表!$C:$K,9,FALSE)</f>
        <v>#N/A</v>
      </c>
      <c r="S398" t="e">
        <f ca="1">IF(VLOOKUP($E398,模型表!$C:$L,6,FALSE)=0,"",VLOOKUP($E398,模型表!$C:$L,10,FALSE))</f>
        <v>#N/A</v>
      </c>
      <c r="U398" t="e">
        <f ca="1">VLOOKUP($E398,模型表!$C:$Q,11,FALSE)</f>
        <v>#N/A</v>
      </c>
      <c r="Y398" t="e">
        <f ca="1">IF(VLOOKUP($E398,模型表!$C:$N,12,FALSE)="Death",VLOOKUP($E398,模型表!$C:$Q,13,FALSE),"")</f>
        <v>#N/A</v>
      </c>
      <c r="Z398" t="str">
        <f ca="1">IF($B398="","",IF(VLOOKUP($E398,模型表!$C:$O,12,FALSE)="PBuff","["&amp;VLOOKUP($E398,模型表!$C:Q,13,FALSE)&amp;"]","[]"))</f>
        <v/>
      </c>
      <c r="AA398" t="e">
        <f ca="1">VLOOKUP($B398,基础扩展表!$E:$I,5,FALSE)</f>
        <v>#N/A</v>
      </c>
      <c r="AB398" t="e">
        <f ca="1">VLOOKUP($B398,基础扩展表!$E:$I,4,FALSE)</f>
        <v>#N/A</v>
      </c>
      <c r="AC398" t="e">
        <f ca="1">VLOOKUP($B398,基础表!$E:$T,16,FALSE)</f>
        <v>#N/A</v>
      </c>
      <c r="AD398" t="str">
        <f t="shared" ca="1" si="72"/>
        <v/>
      </c>
      <c r="AE398" t="str">
        <f t="shared" ca="1" si="79"/>
        <v/>
      </c>
      <c r="AF398" t="str">
        <f t="shared" ca="1" si="80"/>
        <v/>
      </c>
      <c r="AH398" t="e">
        <f ca="1">VLOOKUP($B398,基础表!$E:$R,14,FALSE)</f>
        <v>#N/A</v>
      </c>
      <c r="AI398" t="e">
        <f ca="1">VLOOKUP($B398,基础表!$E:$S,13,FALSE)</f>
        <v>#N/A</v>
      </c>
      <c r="AK398" t="e">
        <f ca="1">VLOOKUP($B398,基础表!$E:$H,4,FALSE)</f>
        <v>#N/A</v>
      </c>
      <c r="AN398" s="23" t="e">
        <f t="shared" ca="1" si="73"/>
        <v>#N/A</v>
      </c>
      <c r="AO398" s="23" t="str">
        <f t="shared" ca="1" si="81"/>
        <v/>
      </c>
      <c r="AP398" s="23" t="str">
        <f t="shared" ca="1" si="82"/>
        <v/>
      </c>
      <c r="AR398" t="e">
        <f ca="1">VLOOKUP($B398,基础表!$E:$J,4,FALSE)</f>
        <v>#N/A</v>
      </c>
      <c r="AS398" t="e">
        <f ca="1">VLOOKUP($B398,基础表!$E:$J,5,FALSE)</f>
        <v>#N/A</v>
      </c>
      <c r="AT398" t="e">
        <f ca="1">VLOOKUP($B398,基础表!$E:$J,6,FALSE)</f>
        <v>#N/A</v>
      </c>
      <c r="AU398" t="e">
        <f ca="1">VLOOKUP($B398,基础扩展表!$E:$AG,MATCH(AU$2,基础扩展表!$E$1:$AG$1,0),FALSE)</f>
        <v>#N/A</v>
      </c>
      <c r="AV398" t="e">
        <f ca="1">VLOOKUP($B398,基础扩展表!$E:$AG,MATCH(AV$2,基础扩展表!$E$1:$AG$1,0),FALSE)</f>
        <v>#N/A</v>
      </c>
      <c r="AW398" t="e">
        <f ca="1">VLOOKUP($B398,基础扩展表!$E:$AG,MATCH(AW$2,基础扩展表!$E$1:$AG$1,0),FALSE)</f>
        <v>#N/A</v>
      </c>
      <c r="AX398" t="e">
        <f ca="1">VLOOKUP($B398,基础扩展表!$E:$AG,MATCH(AX$2,基础扩展表!$E$1:$AG$1,0),FALSE)</f>
        <v>#N/A</v>
      </c>
      <c r="AY398" t="e">
        <f ca="1">VLOOKUP($B398,基础扩展表!$E:$AG,MATCH(AY$2,基础扩展表!$E$1:$AG$1,0),FALSE)</f>
        <v>#N/A</v>
      </c>
      <c r="AZ398" t="e">
        <f ca="1">VLOOKUP($B398,基础扩展表!$E:$AG,MATCH(AZ$2,基础扩展表!$E$1:$AG$1,0),FALSE)</f>
        <v>#N/A</v>
      </c>
      <c r="BA398" t="e">
        <f ca="1">VLOOKUP($B398,基础扩展表!$E:$AG,MATCH(BA$2,基础扩展表!$E$1:$AG$1,0),FALSE)</f>
        <v>#N/A</v>
      </c>
      <c r="BB398" t="e">
        <f ca="1">VLOOKUP($B398,基础扩展表!$E:$AG,MATCH(BB$2,基础扩展表!$E$1:$AG$1,0),FALSE)</f>
        <v>#N/A</v>
      </c>
      <c r="BC398" t="e">
        <f ca="1">VLOOKUP($B398,基础扩展表!$E:$AG,MATCH(BC$2,基础扩展表!$E$1:$AG$1,0),FALSE)</f>
        <v>#N/A</v>
      </c>
      <c r="BD398" t="e">
        <f ca="1">VLOOKUP($B398,基础扩展表!$E:$AG,MATCH(BD$2,基础扩展表!$E$1:$AG$1,0),FALSE)</f>
        <v>#N/A</v>
      </c>
      <c r="BE398" t="e">
        <f ca="1">VLOOKUP($B398,基础扩展表!$E:$AG,MATCH(BE$2,基础扩展表!$E$1:$AG$1,0),FALSE)</f>
        <v>#N/A</v>
      </c>
      <c r="BF398" t="e">
        <f ca="1">VLOOKUP($B398,基础扩展表!$E:$AG,MATCH(BF$2,基础扩展表!$E$1:$AG$1,0),FALSE)</f>
        <v>#N/A</v>
      </c>
      <c r="BG398" t="e">
        <f ca="1">VLOOKUP($B398,基础扩展表!$E:$AG,MATCH(BG$2,基础扩展表!$E$1:$AG$1,0),FALSE)</f>
        <v>#N/A</v>
      </c>
      <c r="BH398" t="e">
        <f ca="1">VLOOKUP($B398,基础扩展表!$E:$AG,MATCH(BH$2,基础扩展表!$E$1:$AG$1,0),FALSE)</f>
        <v>#N/A</v>
      </c>
      <c r="BI398" t="e">
        <f ca="1">VLOOKUP($B398,基础扩展表!$E:$AG,MATCH(BI$2,基础扩展表!$E$1:$AG$1,0),FALSE)</f>
        <v>#N/A</v>
      </c>
      <c r="BJ398" t="e">
        <f ca="1">VLOOKUP($B398,基础扩展表!$E:$AG,MATCH(BJ$2,基础扩展表!$E$1:$AG$1,0),FALSE)</f>
        <v>#N/A</v>
      </c>
      <c r="BK398" t="e">
        <f ca="1">VLOOKUP($B398,基础扩展表!$E:$AG,MATCH(BK$2,基础扩展表!$E$1:$AG$1,0),FALSE)</f>
        <v>#N/A</v>
      </c>
      <c r="BL398" t="e">
        <f ca="1">VLOOKUP($B398,基础扩展表!$E:$AG,MATCH(BL$2,基础扩展表!$E$1:$AG$1,0),FALSE)</f>
        <v>#N/A</v>
      </c>
      <c r="BM398" t="e">
        <f ca="1">VLOOKUP($B398,基础扩展表!$E:$AG,MATCH(BM$2,基础扩展表!$E$1:$AG$1,0),FALSE)</f>
        <v>#N/A</v>
      </c>
      <c r="BN398" t="e">
        <f ca="1">VLOOKUP($B398,基础扩展表!$E:$AG,MATCH(BN$2,基础扩展表!$E$1:$AG$1,0),FALSE)</f>
        <v>#N/A</v>
      </c>
      <c r="BO398" t="e">
        <f ca="1">VLOOKUP($B398,基础扩展表!$E:$AG,MATCH(BO$2,基础扩展表!$E$1:$AG$1,0),FALSE)</f>
        <v>#N/A</v>
      </c>
      <c r="BP398" t="e">
        <f ca="1">VLOOKUP($B398,基础扩展表!$E:$AG,MATCH(BP$2,基础扩展表!$E$1:$AG$1,0),FALSE)</f>
        <v>#N/A</v>
      </c>
      <c r="BR398" t="e">
        <f ca="1">VLOOKUP(C398,模型表!D:H,5,FALSE)</f>
        <v>#N/A</v>
      </c>
    </row>
    <row r="399" spans="2:70" x14ac:dyDescent="0.2">
      <c r="B399" t="str">
        <f t="array" aca="1" ref="B399" ca="1">INDEX(基础表!$Y:$Y,SMALL(IF(基础表!$Z:$Z=0,ROW(基础表!$Z:$Z),999),ROW(H393)))&amp;""</f>
        <v/>
      </c>
      <c r="C399" t="e">
        <f ca="1">VLOOKUP(VLOOKUP($B399,基础表!$E:$G,3,FALSE),模型表!$C:$D,2,FALSE)</f>
        <v>#N/A</v>
      </c>
      <c r="E399" t="e">
        <f ca="1">VLOOKUP($B399,基础表!$E:$G,3,FALSE)</f>
        <v>#N/A</v>
      </c>
      <c r="G399" t="e">
        <f ca="1">VLOOKUP($E399,模型表!$C:$G,5,FALSE)</f>
        <v>#N/A</v>
      </c>
      <c r="H399" t="e">
        <f ca="1">VLOOKUP($E399,模型表!$C:$F,4,FALSE)</f>
        <v>#N/A</v>
      </c>
      <c r="I399" t="e">
        <f ca="1">VLOOKUP($E399,模型表!$C:$J,8,FALSE)</f>
        <v>#N/A</v>
      </c>
      <c r="K399" t="str">
        <f t="shared" ca="1" si="74"/>
        <v/>
      </c>
      <c r="L399" t="str">
        <f t="shared" ca="1" si="75"/>
        <v/>
      </c>
      <c r="M399" t="str">
        <f t="shared" ca="1" si="76"/>
        <v/>
      </c>
      <c r="N399" t="str">
        <f t="shared" ca="1" si="77"/>
        <v/>
      </c>
      <c r="O399" t="str">
        <f t="shared" ca="1" si="83"/>
        <v/>
      </c>
      <c r="P399" t="str">
        <f t="shared" ca="1" si="78"/>
        <v/>
      </c>
      <c r="Q399" t="e">
        <f ca="1">VLOOKUP($E399,模型表!$C:$K,9,FALSE)</f>
        <v>#N/A</v>
      </c>
      <c r="S399" t="e">
        <f ca="1">IF(VLOOKUP($E399,模型表!$C:$L,6,FALSE)=0,"",VLOOKUP($E399,模型表!$C:$L,10,FALSE))</f>
        <v>#N/A</v>
      </c>
      <c r="U399" t="e">
        <f ca="1">VLOOKUP($E399,模型表!$C:$Q,11,FALSE)</f>
        <v>#N/A</v>
      </c>
      <c r="Y399" t="e">
        <f ca="1">IF(VLOOKUP($E399,模型表!$C:$N,12,FALSE)="Death",VLOOKUP($E399,模型表!$C:$Q,13,FALSE),"")</f>
        <v>#N/A</v>
      </c>
      <c r="Z399" t="str">
        <f ca="1">IF($B399="","",IF(VLOOKUP($E399,模型表!$C:$O,12,FALSE)="PBuff","["&amp;VLOOKUP($E399,模型表!$C:Q,13,FALSE)&amp;"]","[]"))</f>
        <v/>
      </c>
      <c r="AA399" t="e">
        <f ca="1">VLOOKUP($B399,基础扩展表!$E:$I,5,FALSE)</f>
        <v>#N/A</v>
      </c>
      <c r="AB399" t="e">
        <f ca="1">VLOOKUP($B399,基础扩展表!$E:$I,4,FALSE)</f>
        <v>#N/A</v>
      </c>
      <c r="AC399" t="e">
        <f ca="1">VLOOKUP($B399,基础表!$E:$T,16,FALSE)</f>
        <v>#N/A</v>
      </c>
      <c r="AD399" t="str">
        <f t="shared" ca="1" si="72"/>
        <v/>
      </c>
      <c r="AE399" t="str">
        <f t="shared" ca="1" si="79"/>
        <v/>
      </c>
      <c r="AF399" t="str">
        <f t="shared" ca="1" si="80"/>
        <v/>
      </c>
      <c r="AH399" t="e">
        <f ca="1">VLOOKUP($B399,基础表!$E:$R,14,FALSE)</f>
        <v>#N/A</v>
      </c>
      <c r="AI399" t="e">
        <f ca="1">VLOOKUP($B399,基础表!$E:$S,13,FALSE)</f>
        <v>#N/A</v>
      </c>
      <c r="AK399" t="e">
        <f ca="1">VLOOKUP($B399,基础表!$E:$H,4,FALSE)</f>
        <v>#N/A</v>
      </c>
      <c r="AN399" s="23" t="e">
        <f t="shared" ca="1" si="73"/>
        <v>#N/A</v>
      </c>
      <c r="AO399" s="23" t="str">
        <f t="shared" ca="1" si="81"/>
        <v/>
      </c>
      <c r="AP399" s="23" t="str">
        <f t="shared" ca="1" si="82"/>
        <v/>
      </c>
      <c r="AR399" t="e">
        <f ca="1">VLOOKUP($B399,基础表!$E:$J,4,FALSE)</f>
        <v>#N/A</v>
      </c>
      <c r="AS399" t="e">
        <f ca="1">VLOOKUP($B399,基础表!$E:$J,5,FALSE)</f>
        <v>#N/A</v>
      </c>
      <c r="AT399" t="e">
        <f ca="1">VLOOKUP($B399,基础表!$E:$J,6,FALSE)</f>
        <v>#N/A</v>
      </c>
      <c r="AU399" t="e">
        <f ca="1">VLOOKUP($B399,基础扩展表!$E:$AG,MATCH(AU$2,基础扩展表!$E$1:$AG$1,0),FALSE)</f>
        <v>#N/A</v>
      </c>
      <c r="AV399" t="e">
        <f ca="1">VLOOKUP($B399,基础扩展表!$E:$AG,MATCH(AV$2,基础扩展表!$E$1:$AG$1,0),FALSE)</f>
        <v>#N/A</v>
      </c>
      <c r="AW399" t="e">
        <f ca="1">VLOOKUP($B399,基础扩展表!$E:$AG,MATCH(AW$2,基础扩展表!$E$1:$AG$1,0),FALSE)</f>
        <v>#N/A</v>
      </c>
      <c r="AX399" t="e">
        <f ca="1">VLOOKUP($B399,基础扩展表!$E:$AG,MATCH(AX$2,基础扩展表!$E$1:$AG$1,0),FALSE)</f>
        <v>#N/A</v>
      </c>
      <c r="AY399" t="e">
        <f ca="1">VLOOKUP($B399,基础扩展表!$E:$AG,MATCH(AY$2,基础扩展表!$E$1:$AG$1,0),FALSE)</f>
        <v>#N/A</v>
      </c>
      <c r="AZ399" t="e">
        <f ca="1">VLOOKUP($B399,基础扩展表!$E:$AG,MATCH(AZ$2,基础扩展表!$E$1:$AG$1,0),FALSE)</f>
        <v>#N/A</v>
      </c>
      <c r="BA399" t="e">
        <f ca="1">VLOOKUP($B399,基础扩展表!$E:$AG,MATCH(BA$2,基础扩展表!$E$1:$AG$1,0),FALSE)</f>
        <v>#N/A</v>
      </c>
      <c r="BB399" t="e">
        <f ca="1">VLOOKUP($B399,基础扩展表!$E:$AG,MATCH(BB$2,基础扩展表!$E$1:$AG$1,0),FALSE)</f>
        <v>#N/A</v>
      </c>
      <c r="BC399" t="e">
        <f ca="1">VLOOKUP($B399,基础扩展表!$E:$AG,MATCH(BC$2,基础扩展表!$E$1:$AG$1,0),FALSE)</f>
        <v>#N/A</v>
      </c>
      <c r="BD399" t="e">
        <f ca="1">VLOOKUP($B399,基础扩展表!$E:$AG,MATCH(BD$2,基础扩展表!$E$1:$AG$1,0),FALSE)</f>
        <v>#N/A</v>
      </c>
      <c r="BE399" t="e">
        <f ca="1">VLOOKUP($B399,基础扩展表!$E:$AG,MATCH(BE$2,基础扩展表!$E$1:$AG$1,0),FALSE)</f>
        <v>#N/A</v>
      </c>
      <c r="BF399" t="e">
        <f ca="1">VLOOKUP($B399,基础扩展表!$E:$AG,MATCH(BF$2,基础扩展表!$E$1:$AG$1,0),FALSE)</f>
        <v>#N/A</v>
      </c>
      <c r="BG399" t="e">
        <f ca="1">VLOOKUP($B399,基础扩展表!$E:$AG,MATCH(BG$2,基础扩展表!$E$1:$AG$1,0),FALSE)</f>
        <v>#N/A</v>
      </c>
      <c r="BH399" t="e">
        <f ca="1">VLOOKUP($B399,基础扩展表!$E:$AG,MATCH(BH$2,基础扩展表!$E$1:$AG$1,0),FALSE)</f>
        <v>#N/A</v>
      </c>
      <c r="BI399" t="e">
        <f ca="1">VLOOKUP($B399,基础扩展表!$E:$AG,MATCH(BI$2,基础扩展表!$E$1:$AG$1,0),FALSE)</f>
        <v>#N/A</v>
      </c>
      <c r="BJ399" t="e">
        <f ca="1">VLOOKUP($B399,基础扩展表!$E:$AG,MATCH(BJ$2,基础扩展表!$E$1:$AG$1,0),FALSE)</f>
        <v>#N/A</v>
      </c>
      <c r="BK399" t="e">
        <f ca="1">VLOOKUP($B399,基础扩展表!$E:$AG,MATCH(BK$2,基础扩展表!$E$1:$AG$1,0),FALSE)</f>
        <v>#N/A</v>
      </c>
      <c r="BL399" t="e">
        <f ca="1">VLOOKUP($B399,基础扩展表!$E:$AG,MATCH(BL$2,基础扩展表!$E$1:$AG$1,0),FALSE)</f>
        <v>#N/A</v>
      </c>
      <c r="BM399" t="e">
        <f ca="1">VLOOKUP($B399,基础扩展表!$E:$AG,MATCH(BM$2,基础扩展表!$E$1:$AG$1,0),FALSE)</f>
        <v>#N/A</v>
      </c>
      <c r="BN399" t="e">
        <f ca="1">VLOOKUP($B399,基础扩展表!$E:$AG,MATCH(BN$2,基础扩展表!$E$1:$AG$1,0),FALSE)</f>
        <v>#N/A</v>
      </c>
      <c r="BO399" t="e">
        <f ca="1">VLOOKUP($B399,基础扩展表!$E:$AG,MATCH(BO$2,基础扩展表!$E$1:$AG$1,0),FALSE)</f>
        <v>#N/A</v>
      </c>
      <c r="BP399" t="e">
        <f ca="1">VLOOKUP($B399,基础扩展表!$E:$AG,MATCH(BP$2,基础扩展表!$E$1:$AG$1,0),FALSE)</f>
        <v>#N/A</v>
      </c>
      <c r="BR399" t="e">
        <f ca="1">VLOOKUP(C399,模型表!D:H,5,FALSE)</f>
        <v>#N/A</v>
      </c>
    </row>
    <row r="400" spans="2:70" x14ac:dyDescent="0.2">
      <c r="B400" t="str">
        <f t="array" aca="1" ref="B400" ca="1">INDEX(基础表!$Y:$Y,SMALL(IF(基础表!$Z:$Z=0,ROW(基础表!$Z:$Z),999),ROW(H394)))&amp;""</f>
        <v/>
      </c>
      <c r="C400" t="e">
        <f ca="1">VLOOKUP(VLOOKUP($B400,基础表!$E:$G,3,FALSE),模型表!$C:$D,2,FALSE)</f>
        <v>#N/A</v>
      </c>
      <c r="E400" t="e">
        <f ca="1">VLOOKUP($B400,基础表!$E:$G,3,FALSE)</f>
        <v>#N/A</v>
      </c>
      <c r="G400" t="e">
        <f ca="1">VLOOKUP($E400,模型表!$C:$G,5,FALSE)</f>
        <v>#N/A</v>
      </c>
      <c r="H400" t="e">
        <f ca="1">VLOOKUP($E400,模型表!$C:$F,4,FALSE)</f>
        <v>#N/A</v>
      </c>
      <c r="I400" t="e">
        <f ca="1">VLOOKUP($E400,模型表!$C:$J,8,FALSE)</f>
        <v>#N/A</v>
      </c>
      <c r="K400" t="str">
        <f t="shared" ca="1" si="74"/>
        <v/>
      </c>
      <c r="L400" t="str">
        <f t="shared" ca="1" si="75"/>
        <v/>
      </c>
      <c r="M400" t="str">
        <f t="shared" ca="1" si="76"/>
        <v/>
      </c>
      <c r="N400" t="str">
        <f t="shared" ca="1" si="77"/>
        <v/>
      </c>
      <c r="O400" t="str">
        <f t="shared" ca="1" si="83"/>
        <v/>
      </c>
      <c r="P400" t="str">
        <f t="shared" ca="1" si="78"/>
        <v/>
      </c>
      <c r="Q400" t="e">
        <f ca="1">VLOOKUP($E400,模型表!$C:$K,9,FALSE)</f>
        <v>#N/A</v>
      </c>
      <c r="S400" t="e">
        <f ca="1">IF(VLOOKUP($E400,模型表!$C:$L,6,FALSE)=0,"",VLOOKUP($E400,模型表!$C:$L,10,FALSE))</f>
        <v>#N/A</v>
      </c>
      <c r="U400" t="e">
        <f ca="1">VLOOKUP($E400,模型表!$C:$Q,11,FALSE)</f>
        <v>#N/A</v>
      </c>
      <c r="Y400" t="e">
        <f ca="1">IF(VLOOKUP($E400,模型表!$C:$N,12,FALSE)="Death",VLOOKUP($E400,模型表!$C:$Q,13,FALSE),"")</f>
        <v>#N/A</v>
      </c>
      <c r="Z400" t="str">
        <f ca="1">IF($B400="","",IF(VLOOKUP($E400,模型表!$C:$O,12,FALSE)="PBuff","["&amp;VLOOKUP($E400,模型表!$C:Q,13,FALSE)&amp;"]","[]"))</f>
        <v/>
      </c>
      <c r="AA400" t="e">
        <f ca="1">VLOOKUP($B400,基础扩展表!$E:$I,5,FALSE)</f>
        <v>#N/A</v>
      </c>
      <c r="AB400" t="e">
        <f ca="1">VLOOKUP($B400,基础扩展表!$E:$I,4,FALSE)</f>
        <v>#N/A</v>
      </c>
      <c r="AC400" t="e">
        <f ca="1">VLOOKUP($B400,基础表!$E:$T,16,FALSE)</f>
        <v>#N/A</v>
      </c>
      <c r="AD400" t="str">
        <f t="shared" ca="1" si="72"/>
        <v/>
      </c>
      <c r="AE400" t="str">
        <f t="shared" ca="1" si="79"/>
        <v/>
      </c>
      <c r="AF400" t="str">
        <f t="shared" ca="1" si="80"/>
        <v/>
      </c>
      <c r="AH400" t="e">
        <f ca="1">VLOOKUP($B400,基础表!$E:$R,14,FALSE)</f>
        <v>#N/A</v>
      </c>
      <c r="AI400" t="e">
        <f ca="1">VLOOKUP($B400,基础表!$E:$S,13,FALSE)</f>
        <v>#N/A</v>
      </c>
      <c r="AK400" t="e">
        <f ca="1">VLOOKUP($B400,基础表!$E:$H,4,FALSE)</f>
        <v>#N/A</v>
      </c>
      <c r="AN400" s="23" t="e">
        <f t="shared" ca="1" si="73"/>
        <v>#N/A</v>
      </c>
      <c r="AO400" s="23" t="str">
        <f t="shared" ca="1" si="81"/>
        <v/>
      </c>
      <c r="AP400" s="23" t="str">
        <f t="shared" ca="1" si="82"/>
        <v/>
      </c>
      <c r="AR400" t="e">
        <f ca="1">VLOOKUP($B400,基础表!$E:$J,4,FALSE)</f>
        <v>#N/A</v>
      </c>
      <c r="AS400" t="e">
        <f ca="1">VLOOKUP($B400,基础表!$E:$J,5,FALSE)</f>
        <v>#N/A</v>
      </c>
      <c r="AT400" t="e">
        <f ca="1">VLOOKUP($B400,基础表!$E:$J,6,FALSE)</f>
        <v>#N/A</v>
      </c>
      <c r="AU400" t="e">
        <f ca="1">VLOOKUP($B400,基础扩展表!$E:$AG,MATCH(AU$2,基础扩展表!$E$1:$AG$1,0),FALSE)</f>
        <v>#N/A</v>
      </c>
      <c r="AV400" t="e">
        <f ca="1">VLOOKUP($B400,基础扩展表!$E:$AG,MATCH(AV$2,基础扩展表!$E$1:$AG$1,0),FALSE)</f>
        <v>#N/A</v>
      </c>
      <c r="AW400" t="e">
        <f ca="1">VLOOKUP($B400,基础扩展表!$E:$AG,MATCH(AW$2,基础扩展表!$E$1:$AG$1,0),FALSE)</f>
        <v>#N/A</v>
      </c>
      <c r="AX400" t="e">
        <f ca="1">VLOOKUP($B400,基础扩展表!$E:$AG,MATCH(AX$2,基础扩展表!$E$1:$AG$1,0),FALSE)</f>
        <v>#N/A</v>
      </c>
      <c r="AY400" t="e">
        <f ca="1">VLOOKUP($B400,基础扩展表!$E:$AG,MATCH(AY$2,基础扩展表!$E$1:$AG$1,0),FALSE)</f>
        <v>#N/A</v>
      </c>
      <c r="AZ400" t="e">
        <f ca="1">VLOOKUP($B400,基础扩展表!$E:$AG,MATCH(AZ$2,基础扩展表!$E$1:$AG$1,0),FALSE)</f>
        <v>#N/A</v>
      </c>
      <c r="BA400" t="e">
        <f ca="1">VLOOKUP($B400,基础扩展表!$E:$AG,MATCH(BA$2,基础扩展表!$E$1:$AG$1,0),FALSE)</f>
        <v>#N/A</v>
      </c>
      <c r="BB400" t="e">
        <f ca="1">VLOOKUP($B400,基础扩展表!$E:$AG,MATCH(BB$2,基础扩展表!$E$1:$AG$1,0),FALSE)</f>
        <v>#N/A</v>
      </c>
      <c r="BC400" t="e">
        <f ca="1">VLOOKUP($B400,基础扩展表!$E:$AG,MATCH(BC$2,基础扩展表!$E$1:$AG$1,0),FALSE)</f>
        <v>#N/A</v>
      </c>
      <c r="BD400" t="e">
        <f ca="1">VLOOKUP($B400,基础扩展表!$E:$AG,MATCH(BD$2,基础扩展表!$E$1:$AG$1,0),FALSE)</f>
        <v>#N/A</v>
      </c>
      <c r="BE400" t="e">
        <f ca="1">VLOOKUP($B400,基础扩展表!$E:$AG,MATCH(BE$2,基础扩展表!$E$1:$AG$1,0),FALSE)</f>
        <v>#N/A</v>
      </c>
      <c r="BF400" t="e">
        <f ca="1">VLOOKUP($B400,基础扩展表!$E:$AG,MATCH(BF$2,基础扩展表!$E$1:$AG$1,0),FALSE)</f>
        <v>#N/A</v>
      </c>
      <c r="BG400" t="e">
        <f ca="1">VLOOKUP($B400,基础扩展表!$E:$AG,MATCH(BG$2,基础扩展表!$E$1:$AG$1,0),FALSE)</f>
        <v>#N/A</v>
      </c>
      <c r="BH400" t="e">
        <f ca="1">VLOOKUP($B400,基础扩展表!$E:$AG,MATCH(BH$2,基础扩展表!$E$1:$AG$1,0),FALSE)</f>
        <v>#N/A</v>
      </c>
      <c r="BI400" t="e">
        <f ca="1">VLOOKUP($B400,基础扩展表!$E:$AG,MATCH(BI$2,基础扩展表!$E$1:$AG$1,0),FALSE)</f>
        <v>#N/A</v>
      </c>
      <c r="BJ400" t="e">
        <f ca="1">VLOOKUP($B400,基础扩展表!$E:$AG,MATCH(BJ$2,基础扩展表!$E$1:$AG$1,0),FALSE)</f>
        <v>#N/A</v>
      </c>
      <c r="BK400" t="e">
        <f ca="1">VLOOKUP($B400,基础扩展表!$E:$AG,MATCH(BK$2,基础扩展表!$E$1:$AG$1,0),FALSE)</f>
        <v>#N/A</v>
      </c>
      <c r="BL400" t="e">
        <f ca="1">VLOOKUP($B400,基础扩展表!$E:$AG,MATCH(BL$2,基础扩展表!$E$1:$AG$1,0),FALSE)</f>
        <v>#N/A</v>
      </c>
      <c r="BM400" t="e">
        <f ca="1">VLOOKUP($B400,基础扩展表!$E:$AG,MATCH(BM$2,基础扩展表!$E$1:$AG$1,0),FALSE)</f>
        <v>#N/A</v>
      </c>
      <c r="BN400" t="e">
        <f ca="1">VLOOKUP($B400,基础扩展表!$E:$AG,MATCH(BN$2,基础扩展表!$E$1:$AG$1,0),FALSE)</f>
        <v>#N/A</v>
      </c>
      <c r="BO400" t="e">
        <f ca="1">VLOOKUP($B400,基础扩展表!$E:$AG,MATCH(BO$2,基础扩展表!$E$1:$AG$1,0),FALSE)</f>
        <v>#N/A</v>
      </c>
      <c r="BP400" t="e">
        <f ca="1">VLOOKUP($B400,基础扩展表!$E:$AG,MATCH(BP$2,基础扩展表!$E$1:$AG$1,0),FALSE)</f>
        <v>#N/A</v>
      </c>
      <c r="BR400" t="e">
        <f ca="1">VLOOKUP(C400,模型表!D:H,5,FALSE)</f>
        <v>#N/A</v>
      </c>
    </row>
    <row r="401" spans="2:70" x14ac:dyDescent="0.2">
      <c r="B401" t="str">
        <f t="array" aca="1" ref="B401" ca="1">INDEX(基础表!$Y:$Y,SMALL(IF(基础表!$Z:$Z=0,ROW(基础表!$Z:$Z),999),ROW(H395)))&amp;""</f>
        <v/>
      </c>
      <c r="C401" t="e">
        <f ca="1">VLOOKUP(VLOOKUP($B401,基础表!$E:$G,3,FALSE),模型表!$C:$D,2,FALSE)</f>
        <v>#N/A</v>
      </c>
      <c r="E401" t="e">
        <f ca="1">VLOOKUP($B401,基础表!$E:$G,3,FALSE)</f>
        <v>#N/A</v>
      </c>
      <c r="G401" t="e">
        <f ca="1">VLOOKUP($E401,模型表!$C:$G,5,FALSE)</f>
        <v>#N/A</v>
      </c>
      <c r="H401" t="e">
        <f ca="1">VLOOKUP($E401,模型表!$C:$F,4,FALSE)</f>
        <v>#N/A</v>
      </c>
      <c r="I401" t="e">
        <f ca="1">VLOOKUP($E401,模型表!$C:$J,8,FALSE)</f>
        <v>#N/A</v>
      </c>
      <c r="K401" t="str">
        <f t="shared" ca="1" si="74"/>
        <v/>
      </c>
      <c r="L401" t="str">
        <f t="shared" ca="1" si="75"/>
        <v/>
      </c>
      <c r="M401" t="str">
        <f t="shared" ca="1" si="76"/>
        <v/>
      </c>
      <c r="N401" t="str">
        <f t="shared" ca="1" si="77"/>
        <v/>
      </c>
      <c r="O401" t="str">
        <f t="shared" ca="1" si="83"/>
        <v/>
      </c>
      <c r="P401" t="str">
        <f t="shared" ca="1" si="78"/>
        <v/>
      </c>
      <c r="Q401" t="e">
        <f ca="1">VLOOKUP($E401,模型表!$C:$K,9,FALSE)</f>
        <v>#N/A</v>
      </c>
      <c r="S401" t="e">
        <f ca="1">IF(VLOOKUP($E401,模型表!$C:$L,6,FALSE)=0,"",VLOOKUP($E401,模型表!$C:$L,10,FALSE))</f>
        <v>#N/A</v>
      </c>
      <c r="U401" t="e">
        <f ca="1">VLOOKUP($E401,模型表!$C:$Q,11,FALSE)</f>
        <v>#N/A</v>
      </c>
      <c r="Y401" t="e">
        <f ca="1">IF(VLOOKUP($E401,模型表!$C:$N,12,FALSE)="Death",VLOOKUP($E401,模型表!$C:$Q,13,FALSE),"")</f>
        <v>#N/A</v>
      </c>
      <c r="Z401" t="str">
        <f ca="1">IF($B401="","",IF(VLOOKUP($E401,模型表!$C:$O,12,FALSE)="PBuff","["&amp;VLOOKUP($E401,模型表!$C:Q,13,FALSE)&amp;"]","[]"))</f>
        <v/>
      </c>
      <c r="AA401" t="e">
        <f ca="1">VLOOKUP($B401,基础扩展表!$E:$I,5,FALSE)</f>
        <v>#N/A</v>
      </c>
      <c r="AB401" t="e">
        <f ca="1">VLOOKUP($B401,基础扩展表!$E:$I,4,FALSE)</f>
        <v>#N/A</v>
      </c>
      <c r="AC401" t="e">
        <f ca="1">VLOOKUP($B401,基础表!$E:$T,16,FALSE)</f>
        <v>#N/A</v>
      </c>
      <c r="AD401" t="str">
        <f t="shared" ca="1" si="72"/>
        <v/>
      </c>
      <c r="AE401" t="str">
        <f t="shared" ca="1" si="79"/>
        <v/>
      </c>
      <c r="AF401" t="str">
        <f t="shared" ca="1" si="80"/>
        <v/>
      </c>
      <c r="AH401" t="e">
        <f ca="1">VLOOKUP($B401,基础表!$E:$R,14,FALSE)</f>
        <v>#N/A</v>
      </c>
      <c r="AI401" t="e">
        <f ca="1">VLOOKUP($B401,基础表!$E:$S,13,FALSE)</f>
        <v>#N/A</v>
      </c>
      <c r="AK401" t="e">
        <f ca="1">VLOOKUP($B401,基础表!$E:$H,4,FALSE)</f>
        <v>#N/A</v>
      </c>
      <c r="AN401" s="23" t="e">
        <f t="shared" ca="1" si="73"/>
        <v>#N/A</v>
      </c>
      <c r="AO401" s="23" t="str">
        <f t="shared" ca="1" si="81"/>
        <v/>
      </c>
      <c r="AP401" s="23" t="str">
        <f t="shared" ca="1" si="82"/>
        <v/>
      </c>
      <c r="AR401" t="e">
        <f ca="1">VLOOKUP($B401,基础表!$E:$J,4,FALSE)</f>
        <v>#N/A</v>
      </c>
      <c r="AS401" t="e">
        <f ca="1">VLOOKUP($B401,基础表!$E:$J,5,FALSE)</f>
        <v>#N/A</v>
      </c>
      <c r="AT401" t="e">
        <f ca="1">VLOOKUP($B401,基础表!$E:$J,6,FALSE)</f>
        <v>#N/A</v>
      </c>
      <c r="AU401" t="e">
        <f ca="1">VLOOKUP($B401,基础扩展表!$E:$AG,MATCH(AU$2,基础扩展表!$E$1:$AG$1,0),FALSE)</f>
        <v>#N/A</v>
      </c>
      <c r="AV401" t="e">
        <f ca="1">VLOOKUP($B401,基础扩展表!$E:$AG,MATCH(AV$2,基础扩展表!$E$1:$AG$1,0),FALSE)</f>
        <v>#N/A</v>
      </c>
      <c r="AW401" t="e">
        <f ca="1">VLOOKUP($B401,基础扩展表!$E:$AG,MATCH(AW$2,基础扩展表!$E$1:$AG$1,0),FALSE)</f>
        <v>#N/A</v>
      </c>
      <c r="AX401" t="e">
        <f ca="1">VLOOKUP($B401,基础扩展表!$E:$AG,MATCH(AX$2,基础扩展表!$E$1:$AG$1,0),FALSE)</f>
        <v>#N/A</v>
      </c>
      <c r="AY401" t="e">
        <f ca="1">VLOOKUP($B401,基础扩展表!$E:$AG,MATCH(AY$2,基础扩展表!$E$1:$AG$1,0),FALSE)</f>
        <v>#N/A</v>
      </c>
      <c r="AZ401" t="e">
        <f ca="1">VLOOKUP($B401,基础扩展表!$E:$AG,MATCH(AZ$2,基础扩展表!$E$1:$AG$1,0),FALSE)</f>
        <v>#N/A</v>
      </c>
      <c r="BA401" t="e">
        <f ca="1">VLOOKUP($B401,基础扩展表!$E:$AG,MATCH(BA$2,基础扩展表!$E$1:$AG$1,0),FALSE)</f>
        <v>#N/A</v>
      </c>
      <c r="BB401" t="e">
        <f ca="1">VLOOKUP($B401,基础扩展表!$E:$AG,MATCH(BB$2,基础扩展表!$E$1:$AG$1,0),FALSE)</f>
        <v>#N/A</v>
      </c>
      <c r="BC401" t="e">
        <f ca="1">VLOOKUP($B401,基础扩展表!$E:$AG,MATCH(BC$2,基础扩展表!$E$1:$AG$1,0),FALSE)</f>
        <v>#N/A</v>
      </c>
      <c r="BD401" t="e">
        <f ca="1">VLOOKUP($B401,基础扩展表!$E:$AG,MATCH(BD$2,基础扩展表!$E$1:$AG$1,0),FALSE)</f>
        <v>#N/A</v>
      </c>
      <c r="BE401" t="e">
        <f ca="1">VLOOKUP($B401,基础扩展表!$E:$AG,MATCH(BE$2,基础扩展表!$E$1:$AG$1,0),FALSE)</f>
        <v>#N/A</v>
      </c>
      <c r="BF401" t="e">
        <f ca="1">VLOOKUP($B401,基础扩展表!$E:$AG,MATCH(BF$2,基础扩展表!$E$1:$AG$1,0),FALSE)</f>
        <v>#N/A</v>
      </c>
      <c r="BG401" t="e">
        <f ca="1">VLOOKUP($B401,基础扩展表!$E:$AG,MATCH(BG$2,基础扩展表!$E$1:$AG$1,0),FALSE)</f>
        <v>#N/A</v>
      </c>
      <c r="BH401" t="e">
        <f ca="1">VLOOKUP($B401,基础扩展表!$E:$AG,MATCH(BH$2,基础扩展表!$E$1:$AG$1,0),FALSE)</f>
        <v>#N/A</v>
      </c>
      <c r="BI401" t="e">
        <f ca="1">VLOOKUP($B401,基础扩展表!$E:$AG,MATCH(BI$2,基础扩展表!$E$1:$AG$1,0),FALSE)</f>
        <v>#N/A</v>
      </c>
      <c r="BJ401" t="e">
        <f ca="1">VLOOKUP($B401,基础扩展表!$E:$AG,MATCH(BJ$2,基础扩展表!$E$1:$AG$1,0),FALSE)</f>
        <v>#N/A</v>
      </c>
      <c r="BK401" t="e">
        <f ca="1">VLOOKUP($B401,基础扩展表!$E:$AG,MATCH(BK$2,基础扩展表!$E$1:$AG$1,0),FALSE)</f>
        <v>#N/A</v>
      </c>
      <c r="BL401" t="e">
        <f ca="1">VLOOKUP($B401,基础扩展表!$E:$AG,MATCH(BL$2,基础扩展表!$E$1:$AG$1,0),FALSE)</f>
        <v>#N/A</v>
      </c>
      <c r="BM401" t="e">
        <f ca="1">VLOOKUP($B401,基础扩展表!$E:$AG,MATCH(BM$2,基础扩展表!$E$1:$AG$1,0),FALSE)</f>
        <v>#N/A</v>
      </c>
      <c r="BN401" t="e">
        <f ca="1">VLOOKUP($B401,基础扩展表!$E:$AG,MATCH(BN$2,基础扩展表!$E$1:$AG$1,0),FALSE)</f>
        <v>#N/A</v>
      </c>
      <c r="BO401" t="e">
        <f ca="1">VLOOKUP($B401,基础扩展表!$E:$AG,MATCH(BO$2,基础扩展表!$E$1:$AG$1,0),FALSE)</f>
        <v>#N/A</v>
      </c>
      <c r="BP401" t="e">
        <f ca="1">VLOOKUP($B401,基础扩展表!$E:$AG,MATCH(BP$2,基础扩展表!$E$1:$AG$1,0),FALSE)</f>
        <v>#N/A</v>
      </c>
      <c r="BR401" t="e">
        <f ca="1">VLOOKUP(C401,模型表!D:H,5,FALSE)</f>
        <v>#N/A</v>
      </c>
    </row>
    <row r="402" spans="2:70" x14ac:dyDescent="0.2">
      <c r="B402" t="str">
        <f t="array" aca="1" ref="B402" ca="1">INDEX(基础表!$Y:$Y,SMALL(IF(基础表!$Z:$Z=0,ROW(基础表!$Z:$Z),999),ROW(H396)))&amp;""</f>
        <v/>
      </c>
      <c r="C402" t="e">
        <f ca="1">VLOOKUP(VLOOKUP($B402,基础表!$E:$G,3,FALSE),模型表!$C:$D,2,FALSE)</f>
        <v>#N/A</v>
      </c>
      <c r="E402" t="e">
        <f ca="1">VLOOKUP($B402,基础表!$E:$G,3,FALSE)</f>
        <v>#N/A</v>
      </c>
      <c r="G402" t="e">
        <f ca="1">VLOOKUP($E402,模型表!$C:$G,5,FALSE)</f>
        <v>#N/A</v>
      </c>
      <c r="H402" t="e">
        <f ca="1">VLOOKUP($E402,模型表!$C:$F,4,FALSE)</f>
        <v>#N/A</v>
      </c>
      <c r="I402" t="e">
        <f ca="1">VLOOKUP($E402,模型表!$C:$J,8,FALSE)</f>
        <v>#N/A</v>
      </c>
      <c r="K402" t="str">
        <f t="shared" ca="1" si="74"/>
        <v/>
      </c>
      <c r="L402" t="str">
        <f t="shared" ca="1" si="75"/>
        <v/>
      </c>
      <c r="M402" t="str">
        <f t="shared" ca="1" si="76"/>
        <v/>
      </c>
      <c r="N402" t="str">
        <f t="shared" ca="1" si="77"/>
        <v/>
      </c>
      <c r="O402" t="str">
        <f t="shared" ca="1" si="83"/>
        <v/>
      </c>
      <c r="P402" t="str">
        <f t="shared" ca="1" si="78"/>
        <v/>
      </c>
      <c r="Q402" t="e">
        <f ca="1">VLOOKUP($E402,模型表!$C:$K,9,FALSE)</f>
        <v>#N/A</v>
      </c>
      <c r="S402" t="e">
        <f ca="1">IF(VLOOKUP($E402,模型表!$C:$L,6,FALSE)=0,"",VLOOKUP($E402,模型表!$C:$L,10,FALSE))</f>
        <v>#N/A</v>
      </c>
      <c r="U402" t="e">
        <f ca="1">VLOOKUP($E402,模型表!$C:$Q,11,FALSE)</f>
        <v>#N/A</v>
      </c>
      <c r="Y402" t="e">
        <f ca="1">IF(VLOOKUP($E402,模型表!$C:$N,12,FALSE)="Death",VLOOKUP($E402,模型表!$C:$Q,13,FALSE),"")</f>
        <v>#N/A</v>
      </c>
      <c r="Z402" t="str">
        <f ca="1">IF($B402="","",IF(VLOOKUP($E402,模型表!$C:$O,12,FALSE)="PBuff","["&amp;VLOOKUP($E402,模型表!$C:Q,13,FALSE)&amp;"]","[]"))</f>
        <v/>
      </c>
      <c r="AA402" t="e">
        <f ca="1">VLOOKUP($B402,基础扩展表!$E:$I,5,FALSE)</f>
        <v>#N/A</v>
      </c>
      <c r="AB402" t="e">
        <f ca="1">VLOOKUP($B402,基础扩展表!$E:$I,4,FALSE)</f>
        <v>#N/A</v>
      </c>
      <c r="AC402" t="e">
        <f ca="1">VLOOKUP($B402,基础表!$E:$T,16,FALSE)</f>
        <v>#N/A</v>
      </c>
      <c r="AD402" t="str">
        <f t="shared" ca="1" si="72"/>
        <v/>
      </c>
      <c r="AE402" t="str">
        <f t="shared" ca="1" si="79"/>
        <v/>
      </c>
      <c r="AF402" t="str">
        <f t="shared" ca="1" si="80"/>
        <v/>
      </c>
      <c r="AH402" t="e">
        <f ca="1">VLOOKUP($B402,基础表!$E:$R,14,FALSE)</f>
        <v>#N/A</v>
      </c>
      <c r="AI402" t="e">
        <f ca="1">VLOOKUP($B402,基础表!$E:$S,13,FALSE)</f>
        <v>#N/A</v>
      </c>
      <c r="AK402" t="e">
        <f ca="1">VLOOKUP($B402,基础表!$E:$H,4,FALSE)</f>
        <v>#N/A</v>
      </c>
      <c r="AN402" s="23" t="e">
        <f t="shared" ca="1" si="73"/>
        <v>#N/A</v>
      </c>
      <c r="AO402" s="23" t="str">
        <f t="shared" ca="1" si="81"/>
        <v/>
      </c>
      <c r="AP402" s="23" t="str">
        <f t="shared" ca="1" si="82"/>
        <v/>
      </c>
      <c r="AR402" t="e">
        <f ca="1">VLOOKUP($B402,基础表!$E:$J,4,FALSE)</f>
        <v>#N/A</v>
      </c>
      <c r="AS402" t="e">
        <f ca="1">VLOOKUP($B402,基础表!$E:$J,5,FALSE)</f>
        <v>#N/A</v>
      </c>
      <c r="AT402" t="e">
        <f ca="1">VLOOKUP($B402,基础表!$E:$J,6,FALSE)</f>
        <v>#N/A</v>
      </c>
      <c r="AU402" t="e">
        <f ca="1">VLOOKUP($B402,基础扩展表!$E:$AG,MATCH(AU$2,基础扩展表!$E$1:$AG$1,0),FALSE)</f>
        <v>#N/A</v>
      </c>
      <c r="AV402" t="e">
        <f ca="1">VLOOKUP($B402,基础扩展表!$E:$AG,MATCH(AV$2,基础扩展表!$E$1:$AG$1,0),FALSE)</f>
        <v>#N/A</v>
      </c>
      <c r="AW402" t="e">
        <f ca="1">VLOOKUP($B402,基础扩展表!$E:$AG,MATCH(AW$2,基础扩展表!$E$1:$AG$1,0),FALSE)</f>
        <v>#N/A</v>
      </c>
      <c r="AX402" t="e">
        <f ca="1">VLOOKUP($B402,基础扩展表!$E:$AG,MATCH(AX$2,基础扩展表!$E$1:$AG$1,0),FALSE)</f>
        <v>#N/A</v>
      </c>
      <c r="AY402" t="e">
        <f ca="1">VLOOKUP($B402,基础扩展表!$E:$AG,MATCH(AY$2,基础扩展表!$E$1:$AG$1,0),FALSE)</f>
        <v>#N/A</v>
      </c>
      <c r="AZ402" t="e">
        <f ca="1">VLOOKUP($B402,基础扩展表!$E:$AG,MATCH(AZ$2,基础扩展表!$E$1:$AG$1,0),FALSE)</f>
        <v>#N/A</v>
      </c>
      <c r="BA402" t="e">
        <f ca="1">VLOOKUP($B402,基础扩展表!$E:$AG,MATCH(BA$2,基础扩展表!$E$1:$AG$1,0),FALSE)</f>
        <v>#N/A</v>
      </c>
      <c r="BB402" t="e">
        <f ca="1">VLOOKUP($B402,基础扩展表!$E:$AG,MATCH(BB$2,基础扩展表!$E$1:$AG$1,0),FALSE)</f>
        <v>#N/A</v>
      </c>
      <c r="BC402" t="e">
        <f ca="1">VLOOKUP($B402,基础扩展表!$E:$AG,MATCH(BC$2,基础扩展表!$E$1:$AG$1,0),FALSE)</f>
        <v>#N/A</v>
      </c>
      <c r="BD402" t="e">
        <f ca="1">VLOOKUP($B402,基础扩展表!$E:$AG,MATCH(BD$2,基础扩展表!$E$1:$AG$1,0),FALSE)</f>
        <v>#N/A</v>
      </c>
      <c r="BE402" t="e">
        <f ca="1">VLOOKUP($B402,基础扩展表!$E:$AG,MATCH(BE$2,基础扩展表!$E$1:$AG$1,0),FALSE)</f>
        <v>#N/A</v>
      </c>
      <c r="BF402" t="e">
        <f ca="1">VLOOKUP($B402,基础扩展表!$E:$AG,MATCH(BF$2,基础扩展表!$E$1:$AG$1,0),FALSE)</f>
        <v>#N/A</v>
      </c>
      <c r="BG402" t="e">
        <f ca="1">VLOOKUP($B402,基础扩展表!$E:$AG,MATCH(BG$2,基础扩展表!$E$1:$AG$1,0),FALSE)</f>
        <v>#N/A</v>
      </c>
      <c r="BH402" t="e">
        <f ca="1">VLOOKUP($B402,基础扩展表!$E:$AG,MATCH(BH$2,基础扩展表!$E$1:$AG$1,0),FALSE)</f>
        <v>#N/A</v>
      </c>
      <c r="BI402" t="e">
        <f ca="1">VLOOKUP($B402,基础扩展表!$E:$AG,MATCH(BI$2,基础扩展表!$E$1:$AG$1,0),FALSE)</f>
        <v>#N/A</v>
      </c>
      <c r="BJ402" t="e">
        <f ca="1">VLOOKUP($B402,基础扩展表!$E:$AG,MATCH(BJ$2,基础扩展表!$E$1:$AG$1,0),FALSE)</f>
        <v>#N/A</v>
      </c>
      <c r="BK402" t="e">
        <f ca="1">VLOOKUP($B402,基础扩展表!$E:$AG,MATCH(BK$2,基础扩展表!$E$1:$AG$1,0),FALSE)</f>
        <v>#N/A</v>
      </c>
      <c r="BL402" t="e">
        <f ca="1">VLOOKUP($B402,基础扩展表!$E:$AG,MATCH(BL$2,基础扩展表!$E$1:$AG$1,0),FALSE)</f>
        <v>#N/A</v>
      </c>
      <c r="BM402" t="e">
        <f ca="1">VLOOKUP($B402,基础扩展表!$E:$AG,MATCH(BM$2,基础扩展表!$E$1:$AG$1,0),FALSE)</f>
        <v>#N/A</v>
      </c>
      <c r="BN402" t="e">
        <f ca="1">VLOOKUP($B402,基础扩展表!$E:$AG,MATCH(BN$2,基础扩展表!$E$1:$AG$1,0),FALSE)</f>
        <v>#N/A</v>
      </c>
      <c r="BO402" t="e">
        <f ca="1">VLOOKUP($B402,基础扩展表!$E:$AG,MATCH(BO$2,基础扩展表!$E$1:$AG$1,0),FALSE)</f>
        <v>#N/A</v>
      </c>
      <c r="BP402" t="e">
        <f ca="1">VLOOKUP($B402,基础扩展表!$E:$AG,MATCH(BP$2,基础扩展表!$E$1:$AG$1,0),FALSE)</f>
        <v>#N/A</v>
      </c>
      <c r="BR402" t="e">
        <f ca="1">VLOOKUP(C402,模型表!D:H,5,FALSE)</f>
        <v>#N/A</v>
      </c>
    </row>
    <row r="403" spans="2:70" x14ac:dyDescent="0.2">
      <c r="B403" t="str">
        <f t="array" aca="1" ref="B403" ca="1">INDEX(基础表!$Y:$Y,SMALL(IF(基础表!$Z:$Z=0,ROW(基础表!$Z:$Z),999),ROW(H397)))&amp;""</f>
        <v/>
      </c>
      <c r="C403" t="e">
        <f ca="1">VLOOKUP(VLOOKUP($B403,基础表!$E:$G,3,FALSE),模型表!$C:$D,2,FALSE)</f>
        <v>#N/A</v>
      </c>
      <c r="E403" t="e">
        <f ca="1">VLOOKUP($B403,基础表!$E:$G,3,FALSE)</f>
        <v>#N/A</v>
      </c>
      <c r="G403" t="e">
        <f ca="1">VLOOKUP($E403,模型表!$C:$G,5,FALSE)</f>
        <v>#N/A</v>
      </c>
      <c r="H403" t="e">
        <f ca="1">VLOOKUP($E403,模型表!$C:$F,4,FALSE)</f>
        <v>#N/A</v>
      </c>
      <c r="I403" t="e">
        <f ca="1">VLOOKUP($E403,模型表!$C:$J,8,FALSE)</f>
        <v>#N/A</v>
      </c>
      <c r="K403" t="str">
        <f t="shared" ca="1" si="74"/>
        <v/>
      </c>
      <c r="L403" t="str">
        <f t="shared" ca="1" si="75"/>
        <v/>
      </c>
      <c r="M403" t="str">
        <f t="shared" ca="1" si="76"/>
        <v/>
      </c>
      <c r="N403" t="str">
        <f t="shared" ca="1" si="77"/>
        <v/>
      </c>
      <c r="O403" t="str">
        <f t="shared" ca="1" si="83"/>
        <v/>
      </c>
      <c r="P403" t="str">
        <f t="shared" ca="1" si="78"/>
        <v/>
      </c>
      <c r="Q403" t="e">
        <f ca="1">VLOOKUP($E403,模型表!$C:$K,9,FALSE)</f>
        <v>#N/A</v>
      </c>
      <c r="S403" t="e">
        <f ca="1">IF(VLOOKUP($E403,模型表!$C:$L,6,FALSE)=0,"",VLOOKUP($E403,模型表!$C:$L,10,FALSE))</f>
        <v>#N/A</v>
      </c>
      <c r="U403" t="e">
        <f ca="1">VLOOKUP($E403,模型表!$C:$Q,11,FALSE)</f>
        <v>#N/A</v>
      </c>
      <c r="Y403" t="e">
        <f ca="1">IF(VLOOKUP($E403,模型表!$C:$N,12,FALSE)="Death",VLOOKUP($E403,模型表!$C:$Q,13,FALSE),"")</f>
        <v>#N/A</v>
      </c>
      <c r="Z403" t="str">
        <f ca="1">IF($B403="","",IF(VLOOKUP($E403,模型表!$C:$O,12,FALSE)="PBuff","["&amp;VLOOKUP($E403,模型表!$C:Q,13,FALSE)&amp;"]","[]"))</f>
        <v/>
      </c>
      <c r="AA403" t="e">
        <f ca="1">VLOOKUP($B403,基础扩展表!$E:$I,5,FALSE)</f>
        <v>#N/A</v>
      </c>
      <c r="AB403" t="e">
        <f ca="1">VLOOKUP($B403,基础扩展表!$E:$I,4,FALSE)</f>
        <v>#N/A</v>
      </c>
      <c r="AC403" t="e">
        <f ca="1">VLOOKUP($B403,基础表!$E:$T,16,FALSE)</f>
        <v>#N/A</v>
      </c>
      <c r="AD403" t="str">
        <f t="shared" ca="1" si="72"/>
        <v/>
      </c>
      <c r="AE403" t="str">
        <f t="shared" ca="1" si="79"/>
        <v/>
      </c>
      <c r="AF403" t="str">
        <f t="shared" ca="1" si="80"/>
        <v/>
      </c>
      <c r="AH403" t="e">
        <f ca="1">VLOOKUP($B403,基础表!$E:$R,14,FALSE)</f>
        <v>#N/A</v>
      </c>
      <c r="AI403" t="e">
        <f ca="1">VLOOKUP($B403,基础表!$E:$S,13,FALSE)</f>
        <v>#N/A</v>
      </c>
      <c r="AK403" t="e">
        <f ca="1">VLOOKUP($B403,基础表!$E:$H,4,FALSE)</f>
        <v>#N/A</v>
      </c>
      <c r="AN403" s="23" t="e">
        <f t="shared" ca="1" si="73"/>
        <v>#N/A</v>
      </c>
      <c r="AO403" s="23" t="str">
        <f t="shared" ca="1" si="81"/>
        <v/>
      </c>
      <c r="AP403" s="23" t="str">
        <f t="shared" ca="1" si="82"/>
        <v/>
      </c>
      <c r="AR403" t="e">
        <f ca="1">VLOOKUP($B403,基础表!$E:$J,4,FALSE)</f>
        <v>#N/A</v>
      </c>
      <c r="AS403" t="e">
        <f ca="1">VLOOKUP($B403,基础表!$E:$J,5,FALSE)</f>
        <v>#N/A</v>
      </c>
      <c r="AT403" t="e">
        <f ca="1">VLOOKUP($B403,基础表!$E:$J,6,FALSE)</f>
        <v>#N/A</v>
      </c>
      <c r="AU403" t="e">
        <f ca="1">VLOOKUP($B403,基础扩展表!$E:$AG,MATCH(AU$2,基础扩展表!$E$1:$AG$1,0),FALSE)</f>
        <v>#N/A</v>
      </c>
      <c r="AV403" t="e">
        <f ca="1">VLOOKUP($B403,基础扩展表!$E:$AG,MATCH(AV$2,基础扩展表!$E$1:$AG$1,0),FALSE)</f>
        <v>#N/A</v>
      </c>
      <c r="AW403" t="e">
        <f ca="1">VLOOKUP($B403,基础扩展表!$E:$AG,MATCH(AW$2,基础扩展表!$E$1:$AG$1,0),FALSE)</f>
        <v>#N/A</v>
      </c>
      <c r="AX403" t="e">
        <f ca="1">VLOOKUP($B403,基础扩展表!$E:$AG,MATCH(AX$2,基础扩展表!$E$1:$AG$1,0),FALSE)</f>
        <v>#N/A</v>
      </c>
      <c r="AY403" t="e">
        <f ca="1">VLOOKUP($B403,基础扩展表!$E:$AG,MATCH(AY$2,基础扩展表!$E$1:$AG$1,0),FALSE)</f>
        <v>#N/A</v>
      </c>
      <c r="AZ403" t="e">
        <f ca="1">VLOOKUP($B403,基础扩展表!$E:$AG,MATCH(AZ$2,基础扩展表!$E$1:$AG$1,0),FALSE)</f>
        <v>#N/A</v>
      </c>
      <c r="BA403" t="e">
        <f ca="1">VLOOKUP($B403,基础扩展表!$E:$AG,MATCH(BA$2,基础扩展表!$E$1:$AG$1,0),FALSE)</f>
        <v>#N/A</v>
      </c>
      <c r="BB403" t="e">
        <f ca="1">VLOOKUP($B403,基础扩展表!$E:$AG,MATCH(BB$2,基础扩展表!$E$1:$AG$1,0),FALSE)</f>
        <v>#N/A</v>
      </c>
      <c r="BC403" t="e">
        <f ca="1">VLOOKUP($B403,基础扩展表!$E:$AG,MATCH(BC$2,基础扩展表!$E$1:$AG$1,0),FALSE)</f>
        <v>#N/A</v>
      </c>
      <c r="BD403" t="e">
        <f ca="1">VLOOKUP($B403,基础扩展表!$E:$AG,MATCH(BD$2,基础扩展表!$E$1:$AG$1,0),FALSE)</f>
        <v>#N/A</v>
      </c>
      <c r="BE403" t="e">
        <f ca="1">VLOOKUP($B403,基础扩展表!$E:$AG,MATCH(BE$2,基础扩展表!$E$1:$AG$1,0),FALSE)</f>
        <v>#N/A</v>
      </c>
      <c r="BF403" t="e">
        <f ca="1">VLOOKUP($B403,基础扩展表!$E:$AG,MATCH(BF$2,基础扩展表!$E$1:$AG$1,0),FALSE)</f>
        <v>#N/A</v>
      </c>
      <c r="BG403" t="e">
        <f ca="1">VLOOKUP($B403,基础扩展表!$E:$AG,MATCH(BG$2,基础扩展表!$E$1:$AG$1,0),FALSE)</f>
        <v>#N/A</v>
      </c>
      <c r="BH403" t="e">
        <f ca="1">VLOOKUP($B403,基础扩展表!$E:$AG,MATCH(BH$2,基础扩展表!$E$1:$AG$1,0),FALSE)</f>
        <v>#N/A</v>
      </c>
      <c r="BI403" t="e">
        <f ca="1">VLOOKUP($B403,基础扩展表!$E:$AG,MATCH(BI$2,基础扩展表!$E$1:$AG$1,0),FALSE)</f>
        <v>#N/A</v>
      </c>
      <c r="BJ403" t="e">
        <f ca="1">VLOOKUP($B403,基础扩展表!$E:$AG,MATCH(BJ$2,基础扩展表!$E$1:$AG$1,0),FALSE)</f>
        <v>#N/A</v>
      </c>
      <c r="BK403" t="e">
        <f ca="1">VLOOKUP($B403,基础扩展表!$E:$AG,MATCH(BK$2,基础扩展表!$E$1:$AG$1,0),FALSE)</f>
        <v>#N/A</v>
      </c>
      <c r="BL403" t="e">
        <f ca="1">VLOOKUP($B403,基础扩展表!$E:$AG,MATCH(BL$2,基础扩展表!$E$1:$AG$1,0),FALSE)</f>
        <v>#N/A</v>
      </c>
      <c r="BM403" t="e">
        <f ca="1">VLOOKUP($B403,基础扩展表!$E:$AG,MATCH(BM$2,基础扩展表!$E$1:$AG$1,0),FALSE)</f>
        <v>#N/A</v>
      </c>
      <c r="BN403" t="e">
        <f ca="1">VLOOKUP($B403,基础扩展表!$E:$AG,MATCH(BN$2,基础扩展表!$E$1:$AG$1,0),FALSE)</f>
        <v>#N/A</v>
      </c>
      <c r="BO403" t="e">
        <f ca="1">VLOOKUP($B403,基础扩展表!$E:$AG,MATCH(BO$2,基础扩展表!$E$1:$AG$1,0),FALSE)</f>
        <v>#N/A</v>
      </c>
      <c r="BP403" t="e">
        <f ca="1">VLOOKUP($B403,基础扩展表!$E:$AG,MATCH(BP$2,基础扩展表!$E$1:$AG$1,0),FALSE)</f>
        <v>#N/A</v>
      </c>
      <c r="BR403" t="e">
        <f ca="1">VLOOKUP(C403,模型表!D:H,5,FALSE)</f>
        <v>#N/A</v>
      </c>
    </row>
    <row r="404" spans="2:70" x14ac:dyDescent="0.2">
      <c r="B404" t="str">
        <f t="array" aca="1" ref="B404" ca="1">INDEX(基础表!$Y:$Y,SMALL(IF(基础表!$Z:$Z=0,ROW(基础表!$Z:$Z),999),ROW(H398)))&amp;""</f>
        <v/>
      </c>
      <c r="C404" t="e">
        <f ca="1">VLOOKUP(VLOOKUP($B404,基础表!$E:$G,3,FALSE),模型表!$C:$D,2,FALSE)</f>
        <v>#N/A</v>
      </c>
      <c r="E404" t="e">
        <f ca="1">VLOOKUP($B404,基础表!$E:$G,3,FALSE)</f>
        <v>#N/A</v>
      </c>
      <c r="G404" t="e">
        <f ca="1">VLOOKUP($E404,模型表!$C:$G,5,FALSE)</f>
        <v>#N/A</v>
      </c>
      <c r="H404" t="e">
        <f ca="1">VLOOKUP($E404,模型表!$C:$F,4,FALSE)</f>
        <v>#N/A</v>
      </c>
      <c r="I404" t="e">
        <f ca="1">VLOOKUP($E404,模型表!$C:$J,8,FALSE)</f>
        <v>#N/A</v>
      </c>
      <c r="K404" t="str">
        <f t="shared" ca="1" si="74"/>
        <v/>
      </c>
      <c r="L404" t="str">
        <f t="shared" ca="1" si="75"/>
        <v/>
      </c>
      <c r="M404" t="str">
        <f t="shared" ca="1" si="76"/>
        <v/>
      </c>
      <c r="N404" t="str">
        <f t="shared" ca="1" si="77"/>
        <v/>
      </c>
      <c r="O404" t="str">
        <f t="shared" ca="1" si="83"/>
        <v/>
      </c>
      <c r="P404" t="str">
        <f t="shared" ca="1" si="78"/>
        <v/>
      </c>
      <c r="Q404" t="e">
        <f ca="1">VLOOKUP($E404,模型表!$C:$K,9,FALSE)</f>
        <v>#N/A</v>
      </c>
      <c r="S404" t="e">
        <f ca="1">IF(VLOOKUP($E404,模型表!$C:$L,6,FALSE)=0,"",VLOOKUP($E404,模型表!$C:$L,10,FALSE))</f>
        <v>#N/A</v>
      </c>
      <c r="U404" t="e">
        <f ca="1">VLOOKUP($E404,模型表!$C:$Q,11,FALSE)</f>
        <v>#N/A</v>
      </c>
      <c r="Y404" t="e">
        <f ca="1">IF(VLOOKUP($E404,模型表!$C:$N,12,FALSE)="Death",VLOOKUP($E404,模型表!$C:$Q,13,FALSE),"")</f>
        <v>#N/A</v>
      </c>
      <c r="Z404" t="str">
        <f ca="1">IF($B404="","",IF(VLOOKUP($E404,模型表!$C:$O,12,FALSE)="PBuff","["&amp;VLOOKUP($E404,模型表!$C:Q,13,FALSE)&amp;"]","[]"))</f>
        <v/>
      </c>
      <c r="AA404" t="e">
        <f ca="1">VLOOKUP($B404,基础扩展表!$E:$I,5,FALSE)</f>
        <v>#N/A</v>
      </c>
      <c r="AB404" t="e">
        <f ca="1">VLOOKUP($B404,基础扩展表!$E:$I,4,FALSE)</f>
        <v>#N/A</v>
      </c>
      <c r="AC404" t="e">
        <f ca="1">VLOOKUP($B404,基础表!$E:$T,16,FALSE)</f>
        <v>#N/A</v>
      </c>
      <c r="AD404" t="str">
        <f t="shared" ca="1" si="72"/>
        <v/>
      </c>
      <c r="AE404" t="str">
        <f t="shared" ca="1" si="79"/>
        <v/>
      </c>
      <c r="AF404" t="str">
        <f t="shared" ca="1" si="80"/>
        <v/>
      </c>
      <c r="AH404" t="e">
        <f ca="1">VLOOKUP($B404,基础表!$E:$R,14,FALSE)</f>
        <v>#N/A</v>
      </c>
      <c r="AI404" t="e">
        <f ca="1">VLOOKUP($B404,基础表!$E:$S,13,FALSE)</f>
        <v>#N/A</v>
      </c>
      <c r="AK404" t="e">
        <f ca="1">VLOOKUP($B404,基础表!$E:$H,4,FALSE)</f>
        <v>#N/A</v>
      </c>
      <c r="AN404" s="23" t="e">
        <f t="shared" ca="1" si="73"/>
        <v>#N/A</v>
      </c>
      <c r="AO404" s="23" t="str">
        <f t="shared" ca="1" si="81"/>
        <v/>
      </c>
      <c r="AP404" s="23" t="str">
        <f t="shared" ca="1" si="82"/>
        <v/>
      </c>
      <c r="AR404" t="e">
        <f ca="1">VLOOKUP($B404,基础表!$E:$J,4,FALSE)</f>
        <v>#N/A</v>
      </c>
      <c r="AS404" t="e">
        <f ca="1">VLOOKUP($B404,基础表!$E:$J,5,FALSE)</f>
        <v>#N/A</v>
      </c>
      <c r="AT404" t="e">
        <f ca="1">VLOOKUP($B404,基础表!$E:$J,6,FALSE)</f>
        <v>#N/A</v>
      </c>
      <c r="AU404" t="e">
        <f ca="1">VLOOKUP($B404,基础扩展表!$E:$AG,MATCH(AU$2,基础扩展表!$E$1:$AG$1,0),FALSE)</f>
        <v>#N/A</v>
      </c>
      <c r="AV404" t="e">
        <f ca="1">VLOOKUP($B404,基础扩展表!$E:$AG,MATCH(AV$2,基础扩展表!$E$1:$AG$1,0),FALSE)</f>
        <v>#N/A</v>
      </c>
      <c r="AW404" t="e">
        <f ca="1">VLOOKUP($B404,基础扩展表!$E:$AG,MATCH(AW$2,基础扩展表!$E$1:$AG$1,0),FALSE)</f>
        <v>#N/A</v>
      </c>
      <c r="AX404" t="e">
        <f ca="1">VLOOKUP($B404,基础扩展表!$E:$AG,MATCH(AX$2,基础扩展表!$E$1:$AG$1,0),FALSE)</f>
        <v>#N/A</v>
      </c>
      <c r="AY404" t="e">
        <f ca="1">VLOOKUP($B404,基础扩展表!$E:$AG,MATCH(AY$2,基础扩展表!$E$1:$AG$1,0),FALSE)</f>
        <v>#N/A</v>
      </c>
      <c r="AZ404" t="e">
        <f ca="1">VLOOKUP($B404,基础扩展表!$E:$AG,MATCH(AZ$2,基础扩展表!$E$1:$AG$1,0),FALSE)</f>
        <v>#N/A</v>
      </c>
      <c r="BA404" t="e">
        <f ca="1">VLOOKUP($B404,基础扩展表!$E:$AG,MATCH(BA$2,基础扩展表!$E$1:$AG$1,0),FALSE)</f>
        <v>#N/A</v>
      </c>
      <c r="BB404" t="e">
        <f ca="1">VLOOKUP($B404,基础扩展表!$E:$AG,MATCH(BB$2,基础扩展表!$E$1:$AG$1,0),FALSE)</f>
        <v>#N/A</v>
      </c>
      <c r="BC404" t="e">
        <f ca="1">VLOOKUP($B404,基础扩展表!$E:$AG,MATCH(BC$2,基础扩展表!$E$1:$AG$1,0),FALSE)</f>
        <v>#N/A</v>
      </c>
      <c r="BD404" t="e">
        <f ca="1">VLOOKUP($B404,基础扩展表!$E:$AG,MATCH(BD$2,基础扩展表!$E$1:$AG$1,0),FALSE)</f>
        <v>#N/A</v>
      </c>
      <c r="BE404" t="e">
        <f ca="1">VLOOKUP($B404,基础扩展表!$E:$AG,MATCH(BE$2,基础扩展表!$E$1:$AG$1,0),FALSE)</f>
        <v>#N/A</v>
      </c>
      <c r="BF404" t="e">
        <f ca="1">VLOOKUP($B404,基础扩展表!$E:$AG,MATCH(BF$2,基础扩展表!$E$1:$AG$1,0),FALSE)</f>
        <v>#N/A</v>
      </c>
      <c r="BG404" t="e">
        <f ca="1">VLOOKUP($B404,基础扩展表!$E:$AG,MATCH(BG$2,基础扩展表!$E$1:$AG$1,0),FALSE)</f>
        <v>#N/A</v>
      </c>
      <c r="BH404" t="e">
        <f ca="1">VLOOKUP($B404,基础扩展表!$E:$AG,MATCH(BH$2,基础扩展表!$E$1:$AG$1,0),FALSE)</f>
        <v>#N/A</v>
      </c>
      <c r="BI404" t="e">
        <f ca="1">VLOOKUP($B404,基础扩展表!$E:$AG,MATCH(BI$2,基础扩展表!$E$1:$AG$1,0),FALSE)</f>
        <v>#N/A</v>
      </c>
      <c r="BJ404" t="e">
        <f ca="1">VLOOKUP($B404,基础扩展表!$E:$AG,MATCH(BJ$2,基础扩展表!$E$1:$AG$1,0),FALSE)</f>
        <v>#N/A</v>
      </c>
      <c r="BK404" t="e">
        <f ca="1">VLOOKUP($B404,基础扩展表!$E:$AG,MATCH(BK$2,基础扩展表!$E$1:$AG$1,0),FALSE)</f>
        <v>#N/A</v>
      </c>
      <c r="BL404" t="e">
        <f ca="1">VLOOKUP($B404,基础扩展表!$E:$AG,MATCH(BL$2,基础扩展表!$E$1:$AG$1,0),FALSE)</f>
        <v>#N/A</v>
      </c>
      <c r="BM404" t="e">
        <f ca="1">VLOOKUP($B404,基础扩展表!$E:$AG,MATCH(BM$2,基础扩展表!$E$1:$AG$1,0),FALSE)</f>
        <v>#N/A</v>
      </c>
      <c r="BN404" t="e">
        <f ca="1">VLOOKUP($B404,基础扩展表!$E:$AG,MATCH(BN$2,基础扩展表!$E$1:$AG$1,0),FALSE)</f>
        <v>#N/A</v>
      </c>
      <c r="BO404" t="e">
        <f ca="1">VLOOKUP($B404,基础扩展表!$E:$AG,MATCH(BO$2,基础扩展表!$E$1:$AG$1,0),FALSE)</f>
        <v>#N/A</v>
      </c>
      <c r="BP404" t="e">
        <f ca="1">VLOOKUP($B404,基础扩展表!$E:$AG,MATCH(BP$2,基础扩展表!$E$1:$AG$1,0),FALSE)</f>
        <v>#N/A</v>
      </c>
      <c r="BR404" t="e">
        <f ca="1">VLOOKUP(C404,模型表!D:H,5,FALSE)</f>
        <v>#N/A</v>
      </c>
    </row>
    <row r="405" spans="2:70" x14ac:dyDescent="0.2">
      <c r="B405" t="str">
        <f t="array" aca="1" ref="B405" ca="1">INDEX(基础表!$Y:$Y,SMALL(IF(基础表!$Z:$Z=0,ROW(基础表!$Z:$Z),999),ROW(H399)))&amp;""</f>
        <v/>
      </c>
      <c r="C405" t="e">
        <f ca="1">VLOOKUP(VLOOKUP($B405,基础表!$E:$G,3,FALSE),模型表!$C:$D,2,FALSE)</f>
        <v>#N/A</v>
      </c>
      <c r="E405" t="e">
        <f ca="1">VLOOKUP($B405,基础表!$E:$G,3,FALSE)</f>
        <v>#N/A</v>
      </c>
      <c r="G405" t="e">
        <f ca="1">VLOOKUP($E405,模型表!$C:$G,5,FALSE)</f>
        <v>#N/A</v>
      </c>
      <c r="H405" t="e">
        <f ca="1">VLOOKUP($E405,模型表!$C:$F,4,FALSE)</f>
        <v>#N/A</v>
      </c>
      <c r="I405" t="e">
        <f ca="1">VLOOKUP($E405,模型表!$C:$J,8,FALSE)</f>
        <v>#N/A</v>
      </c>
      <c r="K405" t="str">
        <f t="shared" ca="1" si="74"/>
        <v/>
      </c>
      <c r="L405" t="str">
        <f t="shared" ca="1" si="75"/>
        <v/>
      </c>
      <c r="M405" t="str">
        <f t="shared" ca="1" si="76"/>
        <v/>
      </c>
      <c r="N405" t="str">
        <f t="shared" ca="1" si="77"/>
        <v/>
      </c>
      <c r="O405" t="str">
        <f t="shared" ca="1" si="83"/>
        <v/>
      </c>
      <c r="P405" t="str">
        <f t="shared" ca="1" si="78"/>
        <v/>
      </c>
      <c r="Q405" t="e">
        <f ca="1">VLOOKUP($E405,模型表!$C:$K,9,FALSE)</f>
        <v>#N/A</v>
      </c>
      <c r="S405" t="e">
        <f ca="1">IF(VLOOKUP($E405,模型表!$C:$L,6,FALSE)=0,"",VLOOKUP($E405,模型表!$C:$L,10,FALSE))</f>
        <v>#N/A</v>
      </c>
      <c r="U405" t="e">
        <f ca="1">VLOOKUP($E405,模型表!$C:$Q,11,FALSE)</f>
        <v>#N/A</v>
      </c>
      <c r="Y405" t="e">
        <f ca="1">IF(VLOOKUP($E405,模型表!$C:$N,12,FALSE)="Death",VLOOKUP($E405,模型表!$C:$Q,13,FALSE),"")</f>
        <v>#N/A</v>
      </c>
      <c r="Z405" t="str">
        <f ca="1">IF($B405="","",IF(VLOOKUP($E405,模型表!$C:$O,12,FALSE)="PBuff","["&amp;VLOOKUP($E405,模型表!$C:Q,13,FALSE)&amp;"]","[]"))</f>
        <v/>
      </c>
      <c r="AA405" t="e">
        <f ca="1">VLOOKUP($B405,基础扩展表!$E:$I,5,FALSE)</f>
        <v>#N/A</v>
      </c>
      <c r="AB405" t="e">
        <f ca="1">VLOOKUP($B405,基础扩展表!$E:$I,4,FALSE)</f>
        <v>#N/A</v>
      </c>
      <c r="AC405" t="e">
        <f ca="1">VLOOKUP($B405,基础表!$E:$T,16,FALSE)</f>
        <v>#N/A</v>
      </c>
      <c r="AD405" t="str">
        <f t="shared" ca="1" si="72"/>
        <v/>
      </c>
      <c r="AE405" t="str">
        <f t="shared" ca="1" si="79"/>
        <v/>
      </c>
      <c r="AF405" t="str">
        <f t="shared" ca="1" si="80"/>
        <v/>
      </c>
      <c r="AH405" t="e">
        <f ca="1">VLOOKUP($B405,基础表!$E:$R,14,FALSE)</f>
        <v>#N/A</v>
      </c>
      <c r="AI405" t="e">
        <f ca="1">VLOOKUP($B405,基础表!$E:$S,13,FALSE)</f>
        <v>#N/A</v>
      </c>
      <c r="AK405" t="e">
        <f ca="1">VLOOKUP($B405,基础表!$E:$H,4,FALSE)</f>
        <v>#N/A</v>
      </c>
      <c r="AN405" s="23" t="e">
        <f t="shared" ca="1" si="73"/>
        <v>#N/A</v>
      </c>
      <c r="AO405" s="23" t="str">
        <f t="shared" ca="1" si="81"/>
        <v/>
      </c>
      <c r="AP405" s="23" t="str">
        <f t="shared" ca="1" si="82"/>
        <v/>
      </c>
      <c r="AR405" t="e">
        <f ca="1">VLOOKUP($B405,基础表!$E:$J,4,FALSE)</f>
        <v>#N/A</v>
      </c>
      <c r="AS405" t="e">
        <f ca="1">VLOOKUP($B405,基础表!$E:$J,5,FALSE)</f>
        <v>#N/A</v>
      </c>
      <c r="AT405" t="e">
        <f ca="1">VLOOKUP($B405,基础表!$E:$J,6,FALSE)</f>
        <v>#N/A</v>
      </c>
      <c r="AU405" t="e">
        <f ca="1">VLOOKUP($B405,基础扩展表!$E:$AG,MATCH(AU$2,基础扩展表!$E$1:$AG$1,0),FALSE)</f>
        <v>#N/A</v>
      </c>
      <c r="AV405" t="e">
        <f ca="1">VLOOKUP($B405,基础扩展表!$E:$AG,MATCH(AV$2,基础扩展表!$E$1:$AG$1,0),FALSE)</f>
        <v>#N/A</v>
      </c>
      <c r="AW405" t="e">
        <f ca="1">VLOOKUP($B405,基础扩展表!$E:$AG,MATCH(AW$2,基础扩展表!$E$1:$AG$1,0),FALSE)</f>
        <v>#N/A</v>
      </c>
      <c r="AX405" t="e">
        <f ca="1">VLOOKUP($B405,基础扩展表!$E:$AG,MATCH(AX$2,基础扩展表!$E$1:$AG$1,0),FALSE)</f>
        <v>#N/A</v>
      </c>
      <c r="AY405" t="e">
        <f ca="1">VLOOKUP($B405,基础扩展表!$E:$AG,MATCH(AY$2,基础扩展表!$E$1:$AG$1,0),FALSE)</f>
        <v>#N/A</v>
      </c>
      <c r="AZ405" t="e">
        <f ca="1">VLOOKUP($B405,基础扩展表!$E:$AG,MATCH(AZ$2,基础扩展表!$E$1:$AG$1,0),FALSE)</f>
        <v>#N/A</v>
      </c>
      <c r="BA405" t="e">
        <f ca="1">VLOOKUP($B405,基础扩展表!$E:$AG,MATCH(BA$2,基础扩展表!$E$1:$AG$1,0),FALSE)</f>
        <v>#N/A</v>
      </c>
      <c r="BB405" t="e">
        <f ca="1">VLOOKUP($B405,基础扩展表!$E:$AG,MATCH(BB$2,基础扩展表!$E$1:$AG$1,0),FALSE)</f>
        <v>#N/A</v>
      </c>
      <c r="BC405" t="e">
        <f ca="1">VLOOKUP($B405,基础扩展表!$E:$AG,MATCH(BC$2,基础扩展表!$E$1:$AG$1,0),FALSE)</f>
        <v>#N/A</v>
      </c>
      <c r="BD405" t="e">
        <f ca="1">VLOOKUP($B405,基础扩展表!$E:$AG,MATCH(BD$2,基础扩展表!$E$1:$AG$1,0),FALSE)</f>
        <v>#N/A</v>
      </c>
      <c r="BE405" t="e">
        <f ca="1">VLOOKUP($B405,基础扩展表!$E:$AG,MATCH(BE$2,基础扩展表!$E$1:$AG$1,0),FALSE)</f>
        <v>#N/A</v>
      </c>
      <c r="BF405" t="e">
        <f ca="1">VLOOKUP($B405,基础扩展表!$E:$AG,MATCH(BF$2,基础扩展表!$E$1:$AG$1,0),FALSE)</f>
        <v>#N/A</v>
      </c>
      <c r="BG405" t="e">
        <f ca="1">VLOOKUP($B405,基础扩展表!$E:$AG,MATCH(BG$2,基础扩展表!$E$1:$AG$1,0),FALSE)</f>
        <v>#N/A</v>
      </c>
      <c r="BH405" t="e">
        <f ca="1">VLOOKUP($B405,基础扩展表!$E:$AG,MATCH(BH$2,基础扩展表!$E$1:$AG$1,0),FALSE)</f>
        <v>#N/A</v>
      </c>
      <c r="BI405" t="e">
        <f ca="1">VLOOKUP($B405,基础扩展表!$E:$AG,MATCH(BI$2,基础扩展表!$E$1:$AG$1,0),FALSE)</f>
        <v>#N/A</v>
      </c>
      <c r="BJ405" t="e">
        <f ca="1">VLOOKUP($B405,基础扩展表!$E:$AG,MATCH(BJ$2,基础扩展表!$E$1:$AG$1,0),FALSE)</f>
        <v>#N/A</v>
      </c>
      <c r="BK405" t="e">
        <f ca="1">VLOOKUP($B405,基础扩展表!$E:$AG,MATCH(BK$2,基础扩展表!$E$1:$AG$1,0),FALSE)</f>
        <v>#N/A</v>
      </c>
      <c r="BL405" t="e">
        <f ca="1">VLOOKUP($B405,基础扩展表!$E:$AG,MATCH(BL$2,基础扩展表!$E$1:$AG$1,0),FALSE)</f>
        <v>#N/A</v>
      </c>
      <c r="BM405" t="e">
        <f ca="1">VLOOKUP($B405,基础扩展表!$E:$AG,MATCH(BM$2,基础扩展表!$E$1:$AG$1,0),FALSE)</f>
        <v>#N/A</v>
      </c>
      <c r="BN405" t="e">
        <f ca="1">VLOOKUP($B405,基础扩展表!$E:$AG,MATCH(BN$2,基础扩展表!$E$1:$AG$1,0),FALSE)</f>
        <v>#N/A</v>
      </c>
      <c r="BO405" t="e">
        <f ca="1">VLOOKUP($B405,基础扩展表!$E:$AG,MATCH(BO$2,基础扩展表!$E$1:$AG$1,0),FALSE)</f>
        <v>#N/A</v>
      </c>
      <c r="BP405" t="e">
        <f ca="1">VLOOKUP($B405,基础扩展表!$E:$AG,MATCH(BP$2,基础扩展表!$E$1:$AG$1,0),FALSE)</f>
        <v>#N/A</v>
      </c>
      <c r="BR405" t="e">
        <f ca="1">VLOOKUP(C405,模型表!D:H,5,FALSE)</f>
        <v>#N/A</v>
      </c>
    </row>
    <row r="406" spans="2:70" x14ac:dyDescent="0.2">
      <c r="B406" t="str">
        <f t="array" aca="1" ref="B406" ca="1">INDEX(基础表!$Y:$Y,SMALL(IF(基础表!$Z:$Z=0,ROW(基础表!$Z:$Z),999),ROW(H400)))&amp;""</f>
        <v/>
      </c>
      <c r="C406" t="e">
        <f ca="1">VLOOKUP(VLOOKUP($B406,基础表!$E:$G,3,FALSE),模型表!$C:$D,2,FALSE)</f>
        <v>#N/A</v>
      </c>
      <c r="E406" t="e">
        <f ca="1">VLOOKUP($B406,基础表!$E:$G,3,FALSE)</f>
        <v>#N/A</v>
      </c>
      <c r="G406" t="e">
        <f ca="1">VLOOKUP($E406,模型表!$C:$G,5,FALSE)</f>
        <v>#N/A</v>
      </c>
      <c r="H406" t="e">
        <f ca="1">VLOOKUP($E406,模型表!$C:$F,4,FALSE)</f>
        <v>#N/A</v>
      </c>
      <c r="I406" t="e">
        <f ca="1">VLOOKUP($E406,模型表!$C:$J,8,FALSE)</f>
        <v>#N/A</v>
      </c>
      <c r="K406" t="str">
        <f t="shared" ca="1" si="74"/>
        <v/>
      </c>
      <c r="L406" t="str">
        <f t="shared" ca="1" si="75"/>
        <v/>
      </c>
      <c r="M406" t="str">
        <f t="shared" ca="1" si="76"/>
        <v/>
      </c>
      <c r="N406" t="str">
        <f t="shared" ca="1" si="77"/>
        <v/>
      </c>
      <c r="O406" t="str">
        <f t="shared" ca="1" si="83"/>
        <v/>
      </c>
      <c r="P406" t="str">
        <f t="shared" ca="1" si="78"/>
        <v/>
      </c>
      <c r="Q406" t="e">
        <f ca="1">VLOOKUP($E406,模型表!$C:$K,9,FALSE)</f>
        <v>#N/A</v>
      </c>
      <c r="S406" t="e">
        <f ca="1">IF(VLOOKUP($E406,模型表!$C:$L,6,FALSE)=0,"",VLOOKUP($E406,模型表!$C:$L,10,FALSE))</f>
        <v>#N/A</v>
      </c>
      <c r="U406" t="e">
        <f ca="1">VLOOKUP($E406,模型表!$C:$Q,11,FALSE)</f>
        <v>#N/A</v>
      </c>
      <c r="Y406" t="e">
        <f ca="1">IF(VLOOKUP($E406,模型表!$C:$N,12,FALSE)="Death",VLOOKUP($E406,模型表!$C:$Q,13,FALSE),"")</f>
        <v>#N/A</v>
      </c>
      <c r="Z406" t="str">
        <f ca="1">IF($B406="","",IF(VLOOKUP($E406,模型表!$C:$O,12,FALSE)="PBuff","["&amp;VLOOKUP($E406,模型表!$C:Q,13,FALSE)&amp;"]","[]"))</f>
        <v/>
      </c>
      <c r="AA406" t="e">
        <f ca="1">VLOOKUP($B406,基础扩展表!$E:$I,5,FALSE)</f>
        <v>#N/A</v>
      </c>
      <c r="AB406" t="e">
        <f ca="1">VLOOKUP($B406,基础扩展表!$E:$I,4,FALSE)</f>
        <v>#N/A</v>
      </c>
      <c r="AC406" t="e">
        <f ca="1">VLOOKUP($B406,基础表!$E:$T,16,FALSE)</f>
        <v>#N/A</v>
      </c>
      <c r="AD406" t="str">
        <f t="shared" ca="1" si="72"/>
        <v/>
      </c>
      <c r="AE406" t="str">
        <f t="shared" ca="1" si="79"/>
        <v/>
      </c>
      <c r="AF406" t="str">
        <f t="shared" ca="1" si="80"/>
        <v/>
      </c>
      <c r="AH406" t="e">
        <f ca="1">VLOOKUP($B406,基础表!$E:$R,14,FALSE)</f>
        <v>#N/A</v>
      </c>
      <c r="AI406" t="e">
        <f ca="1">VLOOKUP($B406,基础表!$E:$S,13,FALSE)</f>
        <v>#N/A</v>
      </c>
      <c r="AK406" t="e">
        <f ca="1">VLOOKUP($B406,基础表!$E:$H,4,FALSE)</f>
        <v>#N/A</v>
      </c>
      <c r="AN406" s="23" t="e">
        <f t="shared" ca="1" si="73"/>
        <v>#N/A</v>
      </c>
      <c r="AO406" s="23" t="str">
        <f t="shared" ca="1" si="81"/>
        <v/>
      </c>
      <c r="AP406" s="23" t="str">
        <f t="shared" ca="1" si="82"/>
        <v/>
      </c>
      <c r="AR406" t="e">
        <f ca="1">VLOOKUP($B406,基础表!$E:$J,4,FALSE)</f>
        <v>#N/A</v>
      </c>
      <c r="AS406" t="e">
        <f ca="1">VLOOKUP($B406,基础表!$E:$J,5,FALSE)</f>
        <v>#N/A</v>
      </c>
      <c r="AT406" t="e">
        <f ca="1">VLOOKUP($B406,基础表!$E:$J,6,FALSE)</f>
        <v>#N/A</v>
      </c>
      <c r="AU406" t="e">
        <f ca="1">VLOOKUP($B406,基础扩展表!$E:$AG,MATCH(AU$2,基础扩展表!$E$1:$AG$1,0),FALSE)</f>
        <v>#N/A</v>
      </c>
      <c r="AV406" t="e">
        <f ca="1">VLOOKUP($B406,基础扩展表!$E:$AG,MATCH(AV$2,基础扩展表!$E$1:$AG$1,0),FALSE)</f>
        <v>#N/A</v>
      </c>
      <c r="AW406" t="e">
        <f ca="1">VLOOKUP($B406,基础扩展表!$E:$AG,MATCH(AW$2,基础扩展表!$E$1:$AG$1,0),FALSE)</f>
        <v>#N/A</v>
      </c>
      <c r="AX406" t="e">
        <f ca="1">VLOOKUP($B406,基础扩展表!$E:$AG,MATCH(AX$2,基础扩展表!$E$1:$AG$1,0),FALSE)</f>
        <v>#N/A</v>
      </c>
      <c r="AY406" t="e">
        <f ca="1">VLOOKUP($B406,基础扩展表!$E:$AG,MATCH(AY$2,基础扩展表!$E$1:$AG$1,0),FALSE)</f>
        <v>#N/A</v>
      </c>
      <c r="AZ406" t="e">
        <f ca="1">VLOOKUP($B406,基础扩展表!$E:$AG,MATCH(AZ$2,基础扩展表!$E$1:$AG$1,0),FALSE)</f>
        <v>#N/A</v>
      </c>
      <c r="BA406" t="e">
        <f ca="1">VLOOKUP($B406,基础扩展表!$E:$AG,MATCH(BA$2,基础扩展表!$E$1:$AG$1,0),FALSE)</f>
        <v>#N/A</v>
      </c>
      <c r="BB406" t="e">
        <f ca="1">VLOOKUP($B406,基础扩展表!$E:$AG,MATCH(BB$2,基础扩展表!$E$1:$AG$1,0),FALSE)</f>
        <v>#N/A</v>
      </c>
      <c r="BC406" t="e">
        <f ca="1">VLOOKUP($B406,基础扩展表!$E:$AG,MATCH(BC$2,基础扩展表!$E$1:$AG$1,0),FALSE)</f>
        <v>#N/A</v>
      </c>
      <c r="BD406" t="e">
        <f ca="1">VLOOKUP($B406,基础扩展表!$E:$AG,MATCH(BD$2,基础扩展表!$E$1:$AG$1,0),FALSE)</f>
        <v>#N/A</v>
      </c>
      <c r="BE406" t="e">
        <f ca="1">VLOOKUP($B406,基础扩展表!$E:$AG,MATCH(BE$2,基础扩展表!$E$1:$AG$1,0),FALSE)</f>
        <v>#N/A</v>
      </c>
      <c r="BF406" t="e">
        <f ca="1">VLOOKUP($B406,基础扩展表!$E:$AG,MATCH(BF$2,基础扩展表!$E$1:$AG$1,0),FALSE)</f>
        <v>#N/A</v>
      </c>
      <c r="BG406" t="e">
        <f ca="1">VLOOKUP($B406,基础扩展表!$E:$AG,MATCH(BG$2,基础扩展表!$E$1:$AG$1,0),FALSE)</f>
        <v>#N/A</v>
      </c>
      <c r="BH406" t="e">
        <f ca="1">VLOOKUP($B406,基础扩展表!$E:$AG,MATCH(BH$2,基础扩展表!$E$1:$AG$1,0),FALSE)</f>
        <v>#N/A</v>
      </c>
      <c r="BI406" t="e">
        <f ca="1">VLOOKUP($B406,基础扩展表!$E:$AG,MATCH(BI$2,基础扩展表!$E$1:$AG$1,0),FALSE)</f>
        <v>#N/A</v>
      </c>
      <c r="BJ406" t="e">
        <f ca="1">VLOOKUP($B406,基础扩展表!$E:$AG,MATCH(BJ$2,基础扩展表!$E$1:$AG$1,0),FALSE)</f>
        <v>#N/A</v>
      </c>
      <c r="BK406" t="e">
        <f ca="1">VLOOKUP($B406,基础扩展表!$E:$AG,MATCH(BK$2,基础扩展表!$E$1:$AG$1,0),FALSE)</f>
        <v>#N/A</v>
      </c>
      <c r="BL406" t="e">
        <f ca="1">VLOOKUP($B406,基础扩展表!$E:$AG,MATCH(BL$2,基础扩展表!$E$1:$AG$1,0),FALSE)</f>
        <v>#N/A</v>
      </c>
      <c r="BM406" t="e">
        <f ca="1">VLOOKUP($B406,基础扩展表!$E:$AG,MATCH(BM$2,基础扩展表!$E$1:$AG$1,0),FALSE)</f>
        <v>#N/A</v>
      </c>
      <c r="BN406" t="e">
        <f ca="1">VLOOKUP($B406,基础扩展表!$E:$AG,MATCH(BN$2,基础扩展表!$E$1:$AG$1,0),FALSE)</f>
        <v>#N/A</v>
      </c>
      <c r="BO406" t="e">
        <f ca="1">VLOOKUP($B406,基础扩展表!$E:$AG,MATCH(BO$2,基础扩展表!$E$1:$AG$1,0),FALSE)</f>
        <v>#N/A</v>
      </c>
      <c r="BP406" t="e">
        <f ca="1">VLOOKUP($B406,基础扩展表!$E:$AG,MATCH(BP$2,基础扩展表!$E$1:$AG$1,0),FALSE)</f>
        <v>#N/A</v>
      </c>
      <c r="BR406" t="e">
        <f ca="1">VLOOKUP(C406,模型表!D:H,5,FALSE)</f>
        <v>#N/A</v>
      </c>
    </row>
    <row r="407" spans="2:70" x14ac:dyDescent="0.2">
      <c r="B407" t="str">
        <f t="array" aca="1" ref="B407" ca="1">INDEX(基础表!$Y:$Y,SMALL(IF(基础表!$Z:$Z=0,ROW(基础表!$Z:$Z),999),ROW(H401)))&amp;""</f>
        <v/>
      </c>
      <c r="C407" t="e">
        <f ca="1">VLOOKUP(VLOOKUP($B407,基础表!$E:$G,3,FALSE),模型表!$C:$D,2,FALSE)</f>
        <v>#N/A</v>
      </c>
      <c r="E407" t="e">
        <f ca="1">VLOOKUP($B407,基础表!$E:$G,3,FALSE)</f>
        <v>#N/A</v>
      </c>
      <c r="G407" t="e">
        <f ca="1">VLOOKUP($E407,模型表!$C:$G,5,FALSE)</f>
        <v>#N/A</v>
      </c>
      <c r="H407" t="e">
        <f ca="1">VLOOKUP($E407,模型表!$C:$F,4,FALSE)</f>
        <v>#N/A</v>
      </c>
      <c r="I407" t="e">
        <f ca="1">VLOOKUP($E407,模型表!$C:$J,8,FALSE)</f>
        <v>#N/A</v>
      </c>
      <c r="K407" t="str">
        <f t="shared" ca="1" si="74"/>
        <v/>
      </c>
      <c r="L407" t="str">
        <f t="shared" ca="1" si="75"/>
        <v/>
      </c>
      <c r="M407" t="str">
        <f t="shared" ca="1" si="76"/>
        <v/>
      </c>
      <c r="N407" t="str">
        <f t="shared" ca="1" si="77"/>
        <v/>
      </c>
      <c r="O407" t="str">
        <f t="shared" ca="1" si="83"/>
        <v/>
      </c>
      <c r="P407" t="str">
        <f t="shared" ca="1" si="78"/>
        <v/>
      </c>
      <c r="Q407" t="e">
        <f ca="1">VLOOKUP($E407,模型表!$C:$K,9,FALSE)</f>
        <v>#N/A</v>
      </c>
      <c r="S407" t="e">
        <f ca="1">IF(VLOOKUP($E407,模型表!$C:$L,6,FALSE)=0,"",VLOOKUP($E407,模型表!$C:$L,10,FALSE))</f>
        <v>#N/A</v>
      </c>
      <c r="U407" t="e">
        <f ca="1">VLOOKUP($E407,模型表!$C:$Q,11,FALSE)</f>
        <v>#N/A</v>
      </c>
      <c r="Y407" t="e">
        <f ca="1">IF(VLOOKUP($E407,模型表!$C:$N,12,FALSE)="Death",VLOOKUP($E407,模型表!$C:$Q,13,FALSE),"")</f>
        <v>#N/A</v>
      </c>
      <c r="Z407" t="str">
        <f ca="1">IF($B407="","",IF(VLOOKUP($E407,模型表!$C:$O,12,FALSE)="PBuff","["&amp;VLOOKUP($E407,模型表!$C:Q,13,FALSE)&amp;"]","[]"))</f>
        <v/>
      </c>
      <c r="AA407" t="e">
        <f ca="1">VLOOKUP($B407,基础扩展表!$E:$I,5,FALSE)</f>
        <v>#N/A</v>
      </c>
      <c r="AB407" t="e">
        <f ca="1">VLOOKUP($B407,基础扩展表!$E:$I,4,FALSE)</f>
        <v>#N/A</v>
      </c>
      <c r="AC407" t="e">
        <f ca="1">VLOOKUP($B407,基础表!$E:$T,16,FALSE)</f>
        <v>#N/A</v>
      </c>
      <c r="AD407" t="str">
        <f t="shared" ca="1" si="72"/>
        <v/>
      </c>
      <c r="AE407" t="str">
        <f t="shared" ca="1" si="79"/>
        <v/>
      </c>
      <c r="AF407" t="str">
        <f t="shared" ca="1" si="80"/>
        <v/>
      </c>
      <c r="AH407" t="e">
        <f ca="1">VLOOKUP($B407,基础表!$E:$R,14,FALSE)</f>
        <v>#N/A</v>
      </c>
      <c r="AI407" t="e">
        <f ca="1">VLOOKUP($B407,基础表!$E:$S,13,FALSE)</f>
        <v>#N/A</v>
      </c>
      <c r="AK407" t="e">
        <f ca="1">VLOOKUP($B407,基础表!$E:$H,4,FALSE)</f>
        <v>#N/A</v>
      </c>
      <c r="AN407" s="23" t="e">
        <f t="shared" ca="1" si="73"/>
        <v>#N/A</v>
      </c>
      <c r="AO407" s="23" t="str">
        <f t="shared" ca="1" si="81"/>
        <v/>
      </c>
      <c r="AP407" s="23" t="str">
        <f t="shared" ca="1" si="82"/>
        <v/>
      </c>
      <c r="AR407" t="e">
        <f ca="1">VLOOKUP($B407,基础表!$E:$J,4,FALSE)</f>
        <v>#N/A</v>
      </c>
      <c r="AS407" t="e">
        <f ca="1">VLOOKUP($B407,基础表!$E:$J,5,FALSE)</f>
        <v>#N/A</v>
      </c>
      <c r="AT407" t="e">
        <f ca="1">VLOOKUP($B407,基础表!$E:$J,6,FALSE)</f>
        <v>#N/A</v>
      </c>
      <c r="AU407" t="e">
        <f ca="1">VLOOKUP($B407,基础扩展表!$E:$AG,MATCH(AU$2,基础扩展表!$E$1:$AG$1,0),FALSE)</f>
        <v>#N/A</v>
      </c>
      <c r="AV407" t="e">
        <f ca="1">VLOOKUP($B407,基础扩展表!$E:$AG,MATCH(AV$2,基础扩展表!$E$1:$AG$1,0),FALSE)</f>
        <v>#N/A</v>
      </c>
      <c r="AW407" t="e">
        <f ca="1">VLOOKUP($B407,基础扩展表!$E:$AG,MATCH(AW$2,基础扩展表!$E$1:$AG$1,0),FALSE)</f>
        <v>#N/A</v>
      </c>
      <c r="AX407" t="e">
        <f ca="1">VLOOKUP($B407,基础扩展表!$E:$AG,MATCH(AX$2,基础扩展表!$E$1:$AG$1,0),FALSE)</f>
        <v>#N/A</v>
      </c>
      <c r="AY407" t="e">
        <f ca="1">VLOOKUP($B407,基础扩展表!$E:$AG,MATCH(AY$2,基础扩展表!$E$1:$AG$1,0),FALSE)</f>
        <v>#N/A</v>
      </c>
      <c r="AZ407" t="e">
        <f ca="1">VLOOKUP($B407,基础扩展表!$E:$AG,MATCH(AZ$2,基础扩展表!$E$1:$AG$1,0),FALSE)</f>
        <v>#N/A</v>
      </c>
      <c r="BA407" t="e">
        <f ca="1">VLOOKUP($B407,基础扩展表!$E:$AG,MATCH(BA$2,基础扩展表!$E$1:$AG$1,0),FALSE)</f>
        <v>#N/A</v>
      </c>
      <c r="BB407" t="e">
        <f ca="1">VLOOKUP($B407,基础扩展表!$E:$AG,MATCH(BB$2,基础扩展表!$E$1:$AG$1,0),FALSE)</f>
        <v>#N/A</v>
      </c>
      <c r="BC407" t="e">
        <f ca="1">VLOOKUP($B407,基础扩展表!$E:$AG,MATCH(BC$2,基础扩展表!$E$1:$AG$1,0),FALSE)</f>
        <v>#N/A</v>
      </c>
      <c r="BD407" t="e">
        <f ca="1">VLOOKUP($B407,基础扩展表!$E:$AG,MATCH(BD$2,基础扩展表!$E$1:$AG$1,0),FALSE)</f>
        <v>#N/A</v>
      </c>
      <c r="BE407" t="e">
        <f ca="1">VLOOKUP($B407,基础扩展表!$E:$AG,MATCH(BE$2,基础扩展表!$E$1:$AG$1,0),FALSE)</f>
        <v>#N/A</v>
      </c>
      <c r="BF407" t="e">
        <f ca="1">VLOOKUP($B407,基础扩展表!$E:$AG,MATCH(BF$2,基础扩展表!$E$1:$AG$1,0),FALSE)</f>
        <v>#N/A</v>
      </c>
      <c r="BG407" t="e">
        <f ca="1">VLOOKUP($B407,基础扩展表!$E:$AG,MATCH(BG$2,基础扩展表!$E$1:$AG$1,0),FALSE)</f>
        <v>#N/A</v>
      </c>
      <c r="BH407" t="e">
        <f ca="1">VLOOKUP($B407,基础扩展表!$E:$AG,MATCH(BH$2,基础扩展表!$E$1:$AG$1,0),FALSE)</f>
        <v>#N/A</v>
      </c>
      <c r="BI407" t="e">
        <f ca="1">VLOOKUP($B407,基础扩展表!$E:$AG,MATCH(BI$2,基础扩展表!$E$1:$AG$1,0),FALSE)</f>
        <v>#N/A</v>
      </c>
      <c r="BJ407" t="e">
        <f ca="1">VLOOKUP($B407,基础扩展表!$E:$AG,MATCH(BJ$2,基础扩展表!$E$1:$AG$1,0),FALSE)</f>
        <v>#N/A</v>
      </c>
      <c r="BK407" t="e">
        <f ca="1">VLOOKUP($B407,基础扩展表!$E:$AG,MATCH(BK$2,基础扩展表!$E$1:$AG$1,0),FALSE)</f>
        <v>#N/A</v>
      </c>
      <c r="BL407" t="e">
        <f ca="1">VLOOKUP($B407,基础扩展表!$E:$AG,MATCH(BL$2,基础扩展表!$E$1:$AG$1,0),FALSE)</f>
        <v>#N/A</v>
      </c>
      <c r="BM407" t="e">
        <f ca="1">VLOOKUP($B407,基础扩展表!$E:$AG,MATCH(BM$2,基础扩展表!$E$1:$AG$1,0),FALSE)</f>
        <v>#N/A</v>
      </c>
      <c r="BN407" t="e">
        <f ca="1">VLOOKUP($B407,基础扩展表!$E:$AG,MATCH(BN$2,基础扩展表!$E$1:$AG$1,0),FALSE)</f>
        <v>#N/A</v>
      </c>
      <c r="BO407" t="e">
        <f ca="1">VLOOKUP($B407,基础扩展表!$E:$AG,MATCH(BO$2,基础扩展表!$E$1:$AG$1,0),FALSE)</f>
        <v>#N/A</v>
      </c>
      <c r="BP407" t="e">
        <f ca="1">VLOOKUP($B407,基础扩展表!$E:$AG,MATCH(BP$2,基础扩展表!$E$1:$AG$1,0),FALSE)</f>
        <v>#N/A</v>
      </c>
      <c r="BR407" t="e">
        <f ca="1">VLOOKUP(C407,模型表!D:H,5,FALSE)</f>
        <v>#N/A</v>
      </c>
    </row>
    <row r="408" spans="2:70" x14ac:dyDescent="0.2">
      <c r="B408" t="str">
        <f t="array" aca="1" ref="B408" ca="1">INDEX(基础表!$Y:$Y,SMALL(IF(基础表!$Z:$Z=0,ROW(基础表!$Z:$Z),999),ROW(H402)))&amp;""</f>
        <v/>
      </c>
      <c r="C408" t="e">
        <f ca="1">VLOOKUP(VLOOKUP($B408,基础表!$E:$G,3,FALSE),模型表!$C:$D,2,FALSE)</f>
        <v>#N/A</v>
      </c>
      <c r="E408" t="e">
        <f ca="1">VLOOKUP($B408,基础表!$E:$G,3,FALSE)</f>
        <v>#N/A</v>
      </c>
      <c r="G408" t="e">
        <f ca="1">VLOOKUP($E408,模型表!$C:$G,5,FALSE)</f>
        <v>#N/A</v>
      </c>
      <c r="H408" t="e">
        <f ca="1">VLOOKUP($E408,模型表!$C:$F,4,FALSE)</f>
        <v>#N/A</v>
      </c>
      <c r="I408" t="e">
        <f ca="1">VLOOKUP($E408,模型表!$C:$J,8,FALSE)</f>
        <v>#N/A</v>
      </c>
      <c r="K408" t="str">
        <f t="shared" ca="1" si="74"/>
        <v/>
      </c>
      <c r="L408" t="str">
        <f t="shared" ca="1" si="75"/>
        <v/>
      </c>
      <c r="M408" t="str">
        <f t="shared" ca="1" si="76"/>
        <v/>
      </c>
      <c r="N408" t="str">
        <f t="shared" ca="1" si="77"/>
        <v/>
      </c>
      <c r="O408" t="str">
        <f t="shared" ca="1" si="83"/>
        <v/>
      </c>
      <c r="P408" t="str">
        <f t="shared" ca="1" si="78"/>
        <v/>
      </c>
      <c r="Q408" t="e">
        <f ca="1">VLOOKUP($E408,模型表!$C:$K,9,FALSE)</f>
        <v>#N/A</v>
      </c>
      <c r="S408" t="e">
        <f ca="1">IF(VLOOKUP($E408,模型表!$C:$L,6,FALSE)=0,"",VLOOKUP($E408,模型表!$C:$L,10,FALSE))</f>
        <v>#N/A</v>
      </c>
      <c r="U408" t="e">
        <f ca="1">VLOOKUP($E408,模型表!$C:$Q,11,FALSE)</f>
        <v>#N/A</v>
      </c>
      <c r="Y408" t="e">
        <f ca="1">IF(VLOOKUP($E408,模型表!$C:$N,12,FALSE)="Death",VLOOKUP($E408,模型表!$C:$Q,13,FALSE),"")</f>
        <v>#N/A</v>
      </c>
      <c r="Z408" t="str">
        <f ca="1">IF($B408="","",IF(VLOOKUP($E408,模型表!$C:$O,12,FALSE)="PBuff","["&amp;VLOOKUP($E408,模型表!$C:Q,13,FALSE)&amp;"]","[]"))</f>
        <v/>
      </c>
      <c r="AA408" t="e">
        <f ca="1">VLOOKUP($B408,基础扩展表!$E:$I,5,FALSE)</f>
        <v>#N/A</v>
      </c>
      <c r="AB408" t="e">
        <f ca="1">VLOOKUP($B408,基础扩展表!$E:$I,4,FALSE)</f>
        <v>#N/A</v>
      </c>
      <c r="AC408" t="e">
        <f ca="1">VLOOKUP($B408,基础表!$E:$T,16,FALSE)</f>
        <v>#N/A</v>
      </c>
      <c r="AD408" t="str">
        <f t="shared" ca="1" si="72"/>
        <v/>
      </c>
      <c r="AE408" t="str">
        <f t="shared" ca="1" si="79"/>
        <v/>
      </c>
      <c r="AF408" t="str">
        <f t="shared" ca="1" si="80"/>
        <v/>
      </c>
      <c r="AH408" t="e">
        <f ca="1">VLOOKUP($B408,基础表!$E:$R,14,FALSE)</f>
        <v>#N/A</v>
      </c>
      <c r="AI408" t="e">
        <f ca="1">VLOOKUP($B408,基础表!$E:$S,13,FALSE)</f>
        <v>#N/A</v>
      </c>
      <c r="AK408" t="e">
        <f ca="1">VLOOKUP($B408,基础表!$E:$H,4,FALSE)</f>
        <v>#N/A</v>
      </c>
      <c r="AN408" s="23" t="e">
        <f t="shared" ca="1" si="73"/>
        <v>#N/A</v>
      </c>
      <c r="AO408" s="23" t="str">
        <f t="shared" ca="1" si="81"/>
        <v/>
      </c>
      <c r="AP408" s="23" t="str">
        <f t="shared" ca="1" si="82"/>
        <v/>
      </c>
      <c r="AR408" t="e">
        <f ca="1">VLOOKUP($B408,基础表!$E:$J,4,FALSE)</f>
        <v>#N/A</v>
      </c>
      <c r="AS408" t="e">
        <f ca="1">VLOOKUP($B408,基础表!$E:$J,5,FALSE)</f>
        <v>#N/A</v>
      </c>
      <c r="AT408" t="e">
        <f ca="1">VLOOKUP($B408,基础表!$E:$J,6,FALSE)</f>
        <v>#N/A</v>
      </c>
      <c r="AU408" t="e">
        <f ca="1">VLOOKUP($B408,基础扩展表!$E:$AG,MATCH(AU$2,基础扩展表!$E$1:$AG$1,0),FALSE)</f>
        <v>#N/A</v>
      </c>
      <c r="AV408" t="e">
        <f ca="1">VLOOKUP($B408,基础扩展表!$E:$AG,MATCH(AV$2,基础扩展表!$E$1:$AG$1,0),FALSE)</f>
        <v>#N/A</v>
      </c>
      <c r="AW408" t="e">
        <f ca="1">VLOOKUP($B408,基础扩展表!$E:$AG,MATCH(AW$2,基础扩展表!$E$1:$AG$1,0),FALSE)</f>
        <v>#N/A</v>
      </c>
      <c r="AX408" t="e">
        <f ca="1">VLOOKUP($B408,基础扩展表!$E:$AG,MATCH(AX$2,基础扩展表!$E$1:$AG$1,0),FALSE)</f>
        <v>#N/A</v>
      </c>
      <c r="AY408" t="e">
        <f ca="1">VLOOKUP($B408,基础扩展表!$E:$AG,MATCH(AY$2,基础扩展表!$E$1:$AG$1,0),FALSE)</f>
        <v>#N/A</v>
      </c>
      <c r="AZ408" t="e">
        <f ca="1">VLOOKUP($B408,基础扩展表!$E:$AG,MATCH(AZ$2,基础扩展表!$E$1:$AG$1,0),FALSE)</f>
        <v>#N/A</v>
      </c>
      <c r="BA408" t="e">
        <f ca="1">VLOOKUP($B408,基础扩展表!$E:$AG,MATCH(BA$2,基础扩展表!$E$1:$AG$1,0),FALSE)</f>
        <v>#N/A</v>
      </c>
      <c r="BB408" t="e">
        <f ca="1">VLOOKUP($B408,基础扩展表!$E:$AG,MATCH(BB$2,基础扩展表!$E$1:$AG$1,0),FALSE)</f>
        <v>#N/A</v>
      </c>
      <c r="BC408" t="e">
        <f ca="1">VLOOKUP($B408,基础扩展表!$E:$AG,MATCH(BC$2,基础扩展表!$E$1:$AG$1,0),FALSE)</f>
        <v>#N/A</v>
      </c>
      <c r="BD408" t="e">
        <f ca="1">VLOOKUP($B408,基础扩展表!$E:$AG,MATCH(BD$2,基础扩展表!$E$1:$AG$1,0),FALSE)</f>
        <v>#N/A</v>
      </c>
      <c r="BE408" t="e">
        <f ca="1">VLOOKUP($B408,基础扩展表!$E:$AG,MATCH(BE$2,基础扩展表!$E$1:$AG$1,0),FALSE)</f>
        <v>#N/A</v>
      </c>
      <c r="BF408" t="e">
        <f ca="1">VLOOKUP($B408,基础扩展表!$E:$AG,MATCH(BF$2,基础扩展表!$E$1:$AG$1,0),FALSE)</f>
        <v>#N/A</v>
      </c>
      <c r="BG408" t="e">
        <f ca="1">VLOOKUP($B408,基础扩展表!$E:$AG,MATCH(BG$2,基础扩展表!$E$1:$AG$1,0),FALSE)</f>
        <v>#N/A</v>
      </c>
      <c r="BH408" t="e">
        <f ca="1">VLOOKUP($B408,基础扩展表!$E:$AG,MATCH(BH$2,基础扩展表!$E$1:$AG$1,0),FALSE)</f>
        <v>#N/A</v>
      </c>
      <c r="BI408" t="e">
        <f ca="1">VLOOKUP($B408,基础扩展表!$E:$AG,MATCH(BI$2,基础扩展表!$E$1:$AG$1,0),FALSE)</f>
        <v>#N/A</v>
      </c>
      <c r="BJ408" t="e">
        <f ca="1">VLOOKUP($B408,基础扩展表!$E:$AG,MATCH(BJ$2,基础扩展表!$E$1:$AG$1,0),FALSE)</f>
        <v>#N/A</v>
      </c>
      <c r="BK408" t="e">
        <f ca="1">VLOOKUP($B408,基础扩展表!$E:$AG,MATCH(BK$2,基础扩展表!$E$1:$AG$1,0),FALSE)</f>
        <v>#N/A</v>
      </c>
      <c r="BL408" t="e">
        <f ca="1">VLOOKUP($B408,基础扩展表!$E:$AG,MATCH(BL$2,基础扩展表!$E$1:$AG$1,0),FALSE)</f>
        <v>#N/A</v>
      </c>
      <c r="BM408" t="e">
        <f ca="1">VLOOKUP($B408,基础扩展表!$E:$AG,MATCH(BM$2,基础扩展表!$E$1:$AG$1,0),FALSE)</f>
        <v>#N/A</v>
      </c>
      <c r="BN408" t="e">
        <f ca="1">VLOOKUP($B408,基础扩展表!$E:$AG,MATCH(BN$2,基础扩展表!$E$1:$AG$1,0),FALSE)</f>
        <v>#N/A</v>
      </c>
      <c r="BO408" t="e">
        <f ca="1">VLOOKUP($B408,基础扩展表!$E:$AG,MATCH(BO$2,基础扩展表!$E$1:$AG$1,0),FALSE)</f>
        <v>#N/A</v>
      </c>
      <c r="BP408" t="e">
        <f ca="1">VLOOKUP($B408,基础扩展表!$E:$AG,MATCH(BP$2,基础扩展表!$E$1:$AG$1,0),FALSE)</f>
        <v>#N/A</v>
      </c>
      <c r="BR408" t="e">
        <f ca="1">VLOOKUP(C408,模型表!D:H,5,FALSE)</f>
        <v>#N/A</v>
      </c>
    </row>
    <row r="409" spans="2:70" x14ac:dyDescent="0.2">
      <c r="B409" t="str">
        <f t="array" aca="1" ref="B409" ca="1">INDEX(基础表!$Y:$Y,SMALL(IF(基础表!$Z:$Z=0,ROW(基础表!$Z:$Z),999),ROW(H403)))&amp;""</f>
        <v/>
      </c>
      <c r="C409" t="e">
        <f ca="1">VLOOKUP(VLOOKUP($B409,基础表!$E:$G,3,FALSE),模型表!$C:$D,2,FALSE)</f>
        <v>#N/A</v>
      </c>
      <c r="E409" t="e">
        <f ca="1">VLOOKUP($B409,基础表!$E:$G,3,FALSE)</f>
        <v>#N/A</v>
      </c>
      <c r="G409" t="e">
        <f ca="1">VLOOKUP($E409,模型表!$C:$G,5,FALSE)</f>
        <v>#N/A</v>
      </c>
      <c r="H409" t="e">
        <f ca="1">VLOOKUP($E409,模型表!$C:$F,4,FALSE)</f>
        <v>#N/A</v>
      </c>
      <c r="I409" t="e">
        <f ca="1">VLOOKUP($E409,模型表!$C:$J,8,FALSE)</f>
        <v>#N/A</v>
      </c>
      <c r="K409" t="str">
        <f t="shared" ca="1" si="74"/>
        <v/>
      </c>
      <c r="L409" t="str">
        <f t="shared" ca="1" si="75"/>
        <v/>
      </c>
      <c r="M409" t="str">
        <f t="shared" ca="1" si="76"/>
        <v/>
      </c>
      <c r="N409" t="str">
        <f t="shared" ca="1" si="77"/>
        <v/>
      </c>
      <c r="O409" t="str">
        <f t="shared" ca="1" si="83"/>
        <v/>
      </c>
      <c r="P409" t="str">
        <f t="shared" ca="1" si="78"/>
        <v/>
      </c>
      <c r="Q409" t="e">
        <f ca="1">VLOOKUP($E409,模型表!$C:$K,9,FALSE)</f>
        <v>#N/A</v>
      </c>
      <c r="S409" t="e">
        <f ca="1">IF(VLOOKUP($E409,模型表!$C:$L,6,FALSE)=0,"",VLOOKUP($E409,模型表!$C:$L,10,FALSE))</f>
        <v>#N/A</v>
      </c>
      <c r="U409" t="e">
        <f ca="1">VLOOKUP($E409,模型表!$C:$Q,11,FALSE)</f>
        <v>#N/A</v>
      </c>
      <c r="Y409" t="e">
        <f ca="1">IF(VLOOKUP($E409,模型表!$C:$N,12,FALSE)="Death",VLOOKUP($E409,模型表!$C:$Q,13,FALSE),"")</f>
        <v>#N/A</v>
      </c>
      <c r="Z409" t="str">
        <f ca="1">IF($B409="","",IF(VLOOKUP($E409,模型表!$C:$O,12,FALSE)="PBuff","["&amp;VLOOKUP($E409,模型表!$C:Q,13,FALSE)&amp;"]","[]"))</f>
        <v/>
      </c>
      <c r="AA409" t="e">
        <f ca="1">VLOOKUP($B409,基础扩展表!$E:$I,5,FALSE)</f>
        <v>#N/A</v>
      </c>
      <c r="AB409" t="e">
        <f ca="1">VLOOKUP($B409,基础扩展表!$E:$I,4,FALSE)</f>
        <v>#N/A</v>
      </c>
      <c r="AC409" t="e">
        <f ca="1">VLOOKUP($B409,基础表!$E:$T,16,FALSE)</f>
        <v>#N/A</v>
      </c>
      <c r="AD409" t="str">
        <f t="shared" ca="1" si="72"/>
        <v/>
      </c>
      <c r="AE409" t="str">
        <f t="shared" ca="1" si="79"/>
        <v/>
      </c>
      <c r="AF409" t="str">
        <f t="shared" ca="1" si="80"/>
        <v/>
      </c>
      <c r="AH409" t="e">
        <f ca="1">VLOOKUP($B409,基础表!$E:$R,14,FALSE)</f>
        <v>#N/A</v>
      </c>
      <c r="AI409" t="e">
        <f ca="1">VLOOKUP($B409,基础表!$E:$S,13,FALSE)</f>
        <v>#N/A</v>
      </c>
      <c r="AK409" t="e">
        <f ca="1">VLOOKUP($B409,基础表!$E:$H,4,FALSE)</f>
        <v>#N/A</v>
      </c>
      <c r="AN409" s="23" t="e">
        <f t="shared" ca="1" si="73"/>
        <v>#N/A</v>
      </c>
      <c r="AO409" s="23" t="str">
        <f t="shared" ca="1" si="81"/>
        <v/>
      </c>
      <c r="AP409" s="23" t="str">
        <f t="shared" ca="1" si="82"/>
        <v/>
      </c>
      <c r="AR409" t="e">
        <f ca="1">VLOOKUP($B409,基础表!$E:$J,4,FALSE)</f>
        <v>#N/A</v>
      </c>
      <c r="AS409" t="e">
        <f ca="1">VLOOKUP($B409,基础表!$E:$J,5,FALSE)</f>
        <v>#N/A</v>
      </c>
      <c r="AT409" t="e">
        <f ca="1">VLOOKUP($B409,基础表!$E:$J,6,FALSE)</f>
        <v>#N/A</v>
      </c>
      <c r="AU409" t="e">
        <f ca="1">VLOOKUP($B409,基础扩展表!$E:$AG,MATCH(AU$2,基础扩展表!$E$1:$AG$1,0),FALSE)</f>
        <v>#N/A</v>
      </c>
      <c r="AV409" t="e">
        <f ca="1">VLOOKUP($B409,基础扩展表!$E:$AG,MATCH(AV$2,基础扩展表!$E$1:$AG$1,0),FALSE)</f>
        <v>#N/A</v>
      </c>
      <c r="AW409" t="e">
        <f ca="1">VLOOKUP($B409,基础扩展表!$E:$AG,MATCH(AW$2,基础扩展表!$E$1:$AG$1,0),FALSE)</f>
        <v>#N/A</v>
      </c>
      <c r="AX409" t="e">
        <f ca="1">VLOOKUP($B409,基础扩展表!$E:$AG,MATCH(AX$2,基础扩展表!$E$1:$AG$1,0),FALSE)</f>
        <v>#N/A</v>
      </c>
      <c r="AY409" t="e">
        <f ca="1">VLOOKUP($B409,基础扩展表!$E:$AG,MATCH(AY$2,基础扩展表!$E$1:$AG$1,0),FALSE)</f>
        <v>#N/A</v>
      </c>
      <c r="AZ409" t="e">
        <f ca="1">VLOOKUP($B409,基础扩展表!$E:$AG,MATCH(AZ$2,基础扩展表!$E$1:$AG$1,0),FALSE)</f>
        <v>#N/A</v>
      </c>
      <c r="BA409" t="e">
        <f ca="1">VLOOKUP($B409,基础扩展表!$E:$AG,MATCH(BA$2,基础扩展表!$E$1:$AG$1,0),FALSE)</f>
        <v>#N/A</v>
      </c>
      <c r="BB409" t="e">
        <f ca="1">VLOOKUP($B409,基础扩展表!$E:$AG,MATCH(BB$2,基础扩展表!$E$1:$AG$1,0),FALSE)</f>
        <v>#N/A</v>
      </c>
      <c r="BC409" t="e">
        <f ca="1">VLOOKUP($B409,基础扩展表!$E:$AG,MATCH(BC$2,基础扩展表!$E$1:$AG$1,0),FALSE)</f>
        <v>#N/A</v>
      </c>
      <c r="BD409" t="e">
        <f ca="1">VLOOKUP($B409,基础扩展表!$E:$AG,MATCH(BD$2,基础扩展表!$E$1:$AG$1,0),FALSE)</f>
        <v>#N/A</v>
      </c>
      <c r="BE409" t="e">
        <f ca="1">VLOOKUP($B409,基础扩展表!$E:$AG,MATCH(BE$2,基础扩展表!$E$1:$AG$1,0),FALSE)</f>
        <v>#N/A</v>
      </c>
      <c r="BF409" t="e">
        <f ca="1">VLOOKUP($B409,基础扩展表!$E:$AG,MATCH(BF$2,基础扩展表!$E$1:$AG$1,0),FALSE)</f>
        <v>#N/A</v>
      </c>
      <c r="BG409" t="e">
        <f ca="1">VLOOKUP($B409,基础扩展表!$E:$AG,MATCH(BG$2,基础扩展表!$E$1:$AG$1,0),FALSE)</f>
        <v>#N/A</v>
      </c>
      <c r="BH409" t="e">
        <f ca="1">VLOOKUP($B409,基础扩展表!$E:$AG,MATCH(BH$2,基础扩展表!$E$1:$AG$1,0),FALSE)</f>
        <v>#N/A</v>
      </c>
      <c r="BI409" t="e">
        <f ca="1">VLOOKUP($B409,基础扩展表!$E:$AG,MATCH(BI$2,基础扩展表!$E$1:$AG$1,0),FALSE)</f>
        <v>#N/A</v>
      </c>
      <c r="BJ409" t="e">
        <f ca="1">VLOOKUP($B409,基础扩展表!$E:$AG,MATCH(BJ$2,基础扩展表!$E$1:$AG$1,0),FALSE)</f>
        <v>#N/A</v>
      </c>
      <c r="BK409" t="e">
        <f ca="1">VLOOKUP($B409,基础扩展表!$E:$AG,MATCH(BK$2,基础扩展表!$E$1:$AG$1,0),FALSE)</f>
        <v>#N/A</v>
      </c>
      <c r="BL409" t="e">
        <f ca="1">VLOOKUP($B409,基础扩展表!$E:$AG,MATCH(BL$2,基础扩展表!$E$1:$AG$1,0),FALSE)</f>
        <v>#N/A</v>
      </c>
      <c r="BM409" t="e">
        <f ca="1">VLOOKUP($B409,基础扩展表!$E:$AG,MATCH(BM$2,基础扩展表!$E$1:$AG$1,0),FALSE)</f>
        <v>#N/A</v>
      </c>
      <c r="BN409" t="e">
        <f ca="1">VLOOKUP($B409,基础扩展表!$E:$AG,MATCH(BN$2,基础扩展表!$E$1:$AG$1,0),FALSE)</f>
        <v>#N/A</v>
      </c>
      <c r="BO409" t="e">
        <f ca="1">VLOOKUP($B409,基础扩展表!$E:$AG,MATCH(BO$2,基础扩展表!$E$1:$AG$1,0),FALSE)</f>
        <v>#N/A</v>
      </c>
      <c r="BP409" t="e">
        <f ca="1">VLOOKUP($B409,基础扩展表!$E:$AG,MATCH(BP$2,基础扩展表!$E$1:$AG$1,0),FALSE)</f>
        <v>#N/A</v>
      </c>
      <c r="BR409" t="e">
        <f ca="1">VLOOKUP(C409,模型表!D:H,5,FALSE)</f>
        <v>#N/A</v>
      </c>
    </row>
    <row r="410" spans="2:70" x14ac:dyDescent="0.2">
      <c r="B410" t="str">
        <f t="array" aca="1" ref="B410" ca="1">INDEX(基础表!$Y:$Y,SMALL(IF(基础表!$Z:$Z=0,ROW(基础表!$Z:$Z),999),ROW(H404)))&amp;""</f>
        <v/>
      </c>
      <c r="C410" t="e">
        <f ca="1">VLOOKUP(VLOOKUP($B410,基础表!$E:$G,3,FALSE),模型表!$C:$D,2,FALSE)</f>
        <v>#N/A</v>
      </c>
      <c r="E410" t="e">
        <f ca="1">VLOOKUP($B410,基础表!$E:$G,3,FALSE)</f>
        <v>#N/A</v>
      </c>
      <c r="G410" t="e">
        <f ca="1">VLOOKUP($E410,模型表!$C:$G,5,FALSE)</f>
        <v>#N/A</v>
      </c>
      <c r="H410" t="e">
        <f ca="1">VLOOKUP($E410,模型表!$C:$F,4,FALSE)</f>
        <v>#N/A</v>
      </c>
      <c r="I410" t="e">
        <f ca="1">VLOOKUP($E410,模型表!$C:$J,8,FALSE)</f>
        <v>#N/A</v>
      </c>
      <c r="K410" t="str">
        <f t="shared" ca="1" si="74"/>
        <v/>
      </c>
      <c r="L410" t="str">
        <f t="shared" ca="1" si="75"/>
        <v/>
      </c>
      <c r="M410" t="str">
        <f t="shared" ca="1" si="76"/>
        <v/>
      </c>
      <c r="N410" t="str">
        <f t="shared" ca="1" si="77"/>
        <v/>
      </c>
      <c r="O410" t="str">
        <f t="shared" ca="1" si="83"/>
        <v/>
      </c>
      <c r="P410" t="str">
        <f t="shared" ca="1" si="78"/>
        <v/>
      </c>
      <c r="Q410" t="e">
        <f ca="1">VLOOKUP($E410,模型表!$C:$K,9,FALSE)</f>
        <v>#N/A</v>
      </c>
      <c r="S410" t="e">
        <f ca="1">IF(VLOOKUP($E410,模型表!$C:$L,6,FALSE)=0,"",VLOOKUP($E410,模型表!$C:$L,10,FALSE))</f>
        <v>#N/A</v>
      </c>
      <c r="U410" t="e">
        <f ca="1">VLOOKUP($E410,模型表!$C:$Q,11,FALSE)</f>
        <v>#N/A</v>
      </c>
      <c r="Y410" t="e">
        <f ca="1">IF(VLOOKUP($E410,模型表!$C:$N,12,FALSE)="Death",VLOOKUP($E410,模型表!$C:$Q,13,FALSE),"")</f>
        <v>#N/A</v>
      </c>
      <c r="Z410" t="str">
        <f ca="1">IF($B410="","",IF(VLOOKUP($E410,模型表!$C:$O,12,FALSE)="PBuff","["&amp;VLOOKUP($E410,模型表!$C:Q,13,FALSE)&amp;"]","[]"))</f>
        <v/>
      </c>
      <c r="AA410" t="e">
        <f ca="1">VLOOKUP($B410,基础扩展表!$E:$I,5,FALSE)</f>
        <v>#N/A</v>
      </c>
      <c r="AB410" t="e">
        <f ca="1">VLOOKUP($B410,基础扩展表!$E:$I,4,FALSE)</f>
        <v>#N/A</v>
      </c>
      <c r="AC410" t="e">
        <f ca="1">VLOOKUP($B410,基础表!$E:$T,16,FALSE)</f>
        <v>#N/A</v>
      </c>
      <c r="AD410" t="str">
        <f t="shared" ca="1" si="72"/>
        <v/>
      </c>
      <c r="AE410" t="str">
        <f t="shared" ca="1" si="79"/>
        <v/>
      </c>
      <c r="AF410" t="str">
        <f t="shared" ca="1" si="80"/>
        <v/>
      </c>
      <c r="AH410" t="e">
        <f ca="1">VLOOKUP($B410,基础表!$E:$R,14,FALSE)</f>
        <v>#N/A</v>
      </c>
      <c r="AI410" t="e">
        <f ca="1">VLOOKUP($B410,基础表!$E:$S,13,FALSE)</f>
        <v>#N/A</v>
      </c>
      <c r="AK410" t="e">
        <f ca="1">VLOOKUP($B410,基础表!$E:$H,4,FALSE)</f>
        <v>#N/A</v>
      </c>
      <c r="AN410" s="23" t="e">
        <f t="shared" ca="1" si="73"/>
        <v>#N/A</v>
      </c>
      <c r="AO410" s="23" t="str">
        <f t="shared" ca="1" si="81"/>
        <v/>
      </c>
      <c r="AP410" s="23" t="str">
        <f t="shared" ca="1" si="82"/>
        <v/>
      </c>
      <c r="AR410" t="e">
        <f ca="1">VLOOKUP($B410,基础表!$E:$J,4,FALSE)</f>
        <v>#N/A</v>
      </c>
      <c r="AS410" t="e">
        <f ca="1">VLOOKUP($B410,基础表!$E:$J,5,FALSE)</f>
        <v>#N/A</v>
      </c>
      <c r="AT410" t="e">
        <f ca="1">VLOOKUP($B410,基础表!$E:$J,6,FALSE)</f>
        <v>#N/A</v>
      </c>
      <c r="AU410" t="e">
        <f ca="1">VLOOKUP($B410,基础扩展表!$E:$AG,MATCH(AU$2,基础扩展表!$E$1:$AG$1,0),FALSE)</f>
        <v>#N/A</v>
      </c>
      <c r="AV410" t="e">
        <f ca="1">VLOOKUP($B410,基础扩展表!$E:$AG,MATCH(AV$2,基础扩展表!$E$1:$AG$1,0),FALSE)</f>
        <v>#N/A</v>
      </c>
      <c r="AW410" t="e">
        <f ca="1">VLOOKUP($B410,基础扩展表!$E:$AG,MATCH(AW$2,基础扩展表!$E$1:$AG$1,0),FALSE)</f>
        <v>#N/A</v>
      </c>
      <c r="AX410" t="e">
        <f ca="1">VLOOKUP($B410,基础扩展表!$E:$AG,MATCH(AX$2,基础扩展表!$E$1:$AG$1,0),FALSE)</f>
        <v>#N/A</v>
      </c>
      <c r="AY410" t="e">
        <f ca="1">VLOOKUP($B410,基础扩展表!$E:$AG,MATCH(AY$2,基础扩展表!$E$1:$AG$1,0),FALSE)</f>
        <v>#N/A</v>
      </c>
      <c r="AZ410" t="e">
        <f ca="1">VLOOKUP($B410,基础扩展表!$E:$AG,MATCH(AZ$2,基础扩展表!$E$1:$AG$1,0),FALSE)</f>
        <v>#N/A</v>
      </c>
      <c r="BA410" t="e">
        <f ca="1">VLOOKUP($B410,基础扩展表!$E:$AG,MATCH(BA$2,基础扩展表!$E$1:$AG$1,0),FALSE)</f>
        <v>#N/A</v>
      </c>
      <c r="BB410" t="e">
        <f ca="1">VLOOKUP($B410,基础扩展表!$E:$AG,MATCH(BB$2,基础扩展表!$E$1:$AG$1,0),FALSE)</f>
        <v>#N/A</v>
      </c>
      <c r="BC410" t="e">
        <f ca="1">VLOOKUP($B410,基础扩展表!$E:$AG,MATCH(BC$2,基础扩展表!$E$1:$AG$1,0),FALSE)</f>
        <v>#N/A</v>
      </c>
      <c r="BD410" t="e">
        <f ca="1">VLOOKUP($B410,基础扩展表!$E:$AG,MATCH(BD$2,基础扩展表!$E$1:$AG$1,0),FALSE)</f>
        <v>#N/A</v>
      </c>
      <c r="BE410" t="e">
        <f ca="1">VLOOKUP($B410,基础扩展表!$E:$AG,MATCH(BE$2,基础扩展表!$E$1:$AG$1,0),FALSE)</f>
        <v>#N/A</v>
      </c>
      <c r="BF410" t="e">
        <f ca="1">VLOOKUP($B410,基础扩展表!$E:$AG,MATCH(BF$2,基础扩展表!$E$1:$AG$1,0),FALSE)</f>
        <v>#N/A</v>
      </c>
      <c r="BG410" t="e">
        <f ca="1">VLOOKUP($B410,基础扩展表!$E:$AG,MATCH(BG$2,基础扩展表!$E$1:$AG$1,0),FALSE)</f>
        <v>#N/A</v>
      </c>
      <c r="BH410" t="e">
        <f ca="1">VLOOKUP($B410,基础扩展表!$E:$AG,MATCH(BH$2,基础扩展表!$E$1:$AG$1,0),FALSE)</f>
        <v>#N/A</v>
      </c>
      <c r="BI410" t="e">
        <f ca="1">VLOOKUP($B410,基础扩展表!$E:$AG,MATCH(BI$2,基础扩展表!$E$1:$AG$1,0),FALSE)</f>
        <v>#N/A</v>
      </c>
      <c r="BJ410" t="e">
        <f ca="1">VLOOKUP($B410,基础扩展表!$E:$AG,MATCH(BJ$2,基础扩展表!$E$1:$AG$1,0),FALSE)</f>
        <v>#N/A</v>
      </c>
      <c r="BK410" t="e">
        <f ca="1">VLOOKUP($B410,基础扩展表!$E:$AG,MATCH(BK$2,基础扩展表!$E$1:$AG$1,0),FALSE)</f>
        <v>#N/A</v>
      </c>
      <c r="BL410" t="e">
        <f ca="1">VLOOKUP($B410,基础扩展表!$E:$AG,MATCH(BL$2,基础扩展表!$E$1:$AG$1,0),FALSE)</f>
        <v>#N/A</v>
      </c>
      <c r="BM410" t="e">
        <f ca="1">VLOOKUP($B410,基础扩展表!$E:$AG,MATCH(BM$2,基础扩展表!$E$1:$AG$1,0),FALSE)</f>
        <v>#N/A</v>
      </c>
      <c r="BN410" t="e">
        <f ca="1">VLOOKUP($B410,基础扩展表!$E:$AG,MATCH(BN$2,基础扩展表!$E$1:$AG$1,0),FALSE)</f>
        <v>#N/A</v>
      </c>
      <c r="BO410" t="e">
        <f ca="1">VLOOKUP($B410,基础扩展表!$E:$AG,MATCH(BO$2,基础扩展表!$E$1:$AG$1,0),FALSE)</f>
        <v>#N/A</v>
      </c>
      <c r="BP410" t="e">
        <f ca="1">VLOOKUP($B410,基础扩展表!$E:$AG,MATCH(BP$2,基础扩展表!$E$1:$AG$1,0),FALSE)</f>
        <v>#N/A</v>
      </c>
      <c r="BR410" t="e">
        <f ca="1">VLOOKUP(C410,模型表!D:H,5,FALSE)</f>
        <v>#N/A</v>
      </c>
    </row>
    <row r="411" spans="2:70" x14ac:dyDescent="0.2">
      <c r="B411" t="str">
        <f t="array" aca="1" ref="B411" ca="1">INDEX(基础表!$Y:$Y,SMALL(IF(基础表!$Z:$Z=0,ROW(基础表!$Z:$Z),999),ROW(H405)))&amp;""</f>
        <v/>
      </c>
      <c r="C411" t="e">
        <f ca="1">VLOOKUP(VLOOKUP($B411,基础表!$E:$G,3,FALSE),模型表!$C:$D,2,FALSE)</f>
        <v>#N/A</v>
      </c>
      <c r="E411" t="e">
        <f ca="1">VLOOKUP($B411,基础表!$E:$G,3,FALSE)</f>
        <v>#N/A</v>
      </c>
      <c r="G411" t="e">
        <f ca="1">VLOOKUP($E411,模型表!$C:$G,5,FALSE)</f>
        <v>#N/A</v>
      </c>
      <c r="H411" t="e">
        <f ca="1">VLOOKUP($E411,模型表!$C:$F,4,FALSE)</f>
        <v>#N/A</v>
      </c>
      <c r="I411" t="e">
        <f ca="1">VLOOKUP($E411,模型表!$C:$J,8,FALSE)</f>
        <v>#N/A</v>
      </c>
      <c r="K411" t="str">
        <f t="shared" ca="1" si="74"/>
        <v/>
      </c>
      <c r="L411" t="str">
        <f t="shared" ca="1" si="75"/>
        <v/>
      </c>
      <c r="M411" t="str">
        <f t="shared" ca="1" si="76"/>
        <v/>
      </c>
      <c r="N411" t="str">
        <f t="shared" ca="1" si="77"/>
        <v/>
      </c>
      <c r="O411" t="str">
        <f t="shared" ca="1" si="83"/>
        <v/>
      </c>
      <c r="P411" t="str">
        <f t="shared" ca="1" si="78"/>
        <v/>
      </c>
      <c r="Q411" t="e">
        <f ca="1">VLOOKUP($E411,模型表!$C:$K,9,FALSE)</f>
        <v>#N/A</v>
      </c>
      <c r="S411" t="e">
        <f ca="1">IF(VLOOKUP($E411,模型表!$C:$L,6,FALSE)=0,"",VLOOKUP($E411,模型表!$C:$L,10,FALSE))</f>
        <v>#N/A</v>
      </c>
      <c r="U411" t="e">
        <f ca="1">VLOOKUP($E411,模型表!$C:$Q,11,FALSE)</f>
        <v>#N/A</v>
      </c>
      <c r="Y411" t="e">
        <f ca="1">IF(VLOOKUP($E411,模型表!$C:$N,12,FALSE)="Death",VLOOKUP($E411,模型表!$C:$Q,13,FALSE),"")</f>
        <v>#N/A</v>
      </c>
      <c r="Z411" t="str">
        <f ca="1">IF($B411="","",IF(VLOOKUP($E411,模型表!$C:$O,12,FALSE)="PBuff","["&amp;VLOOKUP($E411,模型表!$C:Q,13,FALSE)&amp;"]","[]"))</f>
        <v/>
      </c>
      <c r="AA411" t="e">
        <f ca="1">VLOOKUP($B411,基础扩展表!$E:$I,5,FALSE)</f>
        <v>#N/A</v>
      </c>
      <c r="AB411" t="e">
        <f ca="1">VLOOKUP($B411,基础扩展表!$E:$I,4,FALSE)</f>
        <v>#N/A</v>
      </c>
      <c r="AC411" t="e">
        <f ca="1">VLOOKUP($B411,基础表!$E:$T,16,FALSE)</f>
        <v>#N/A</v>
      </c>
      <c r="AD411" t="str">
        <f t="shared" ca="1" si="72"/>
        <v/>
      </c>
      <c r="AE411" t="str">
        <f t="shared" ca="1" si="79"/>
        <v/>
      </c>
      <c r="AF411" t="str">
        <f t="shared" ca="1" si="80"/>
        <v/>
      </c>
      <c r="AH411" t="e">
        <f ca="1">VLOOKUP($B411,基础表!$E:$R,14,FALSE)</f>
        <v>#N/A</v>
      </c>
      <c r="AI411" t="e">
        <f ca="1">VLOOKUP($B411,基础表!$E:$S,13,FALSE)</f>
        <v>#N/A</v>
      </c>
      <c r="AK411" t="e">
        <f ca="1">VLOOKUP($B411,基础表!$E:$H,4,FALSE)</f>
        <v>#N/A</v>
      </c>
      <c r="AN411" s="23" t="e">
        <f t="shared" ca="1" si="73"/>
        <v>#N/A</v>
      </c>
      <c r="AO411" s="23" t="str">
        <f t="shared" ca="1" si="81"/>
        <v/>
      </c>
      <c r="AP411" s="23" t="str">
        <f t="shared" ca="1" si="82"/>
        <v/>
      </c>
      <c r="AR411" t="e">
        <f ca="1">VLOOKUP($B411,基础表!$E:$J,4,FALSE)</f>
        <v>#N/A</v>
      </c>
      <c r="AS411" t="e">
        <f ca="1">VLOOKUP($B411,基础表!$E:$J,5,FALSE)</f>
        <v>#N/A</v>
      </c>
      <c r="AT411" t="e">
        <f ca="1">VLOOKUP($B411,基础表!$E:$J,6,FALSE)</f>
        <v>#N/A</v>
      </c>
      <c r="AU411" t="e">
        <f ca="1">VLOOKUP($B411,基础扩展表!$E:$AG,MATCH(AU$2,基础扩展表!$E$1:$AG$1,0),FALSE)</f>
        <v>#N/A</v>
      </c>
      <c r="AV411" t="e">
        <f ca="1">VLOOKUP($B411,基础扩展表!$E:$AG,MATCH(AV$2,基础扩展表!$E$1:$AG$1,0),FALSE)</f>
        <v>#N/A</v>
      </c>
      <c r="AW411" t="e">
        <f ca="1">VLOOKUP($B411,基础扩展表!$E:$AG,MATCH(AW$2,基础扩展表!$E$1:$AG$1,0),FALSE)</f>
        <v>#N/A</v>
      </c>
      <c r="AX411" t="e">
        <f ca="1">VLOOKUP($B411,基础扩展表!$E:$AG,MATCH(AX$2,基础扩展表!$E$1:$AG$1,0),FALSE)</f>
        <v>#N/A</v>
      </c>
      <c r="AY411" t="e">
        <f ca="1">VLOOKUP($B411,基础扩展表!$E:$AG,MATCH(AY$2,基础扩展表!$E$1:$AG$1,0),FALSE)</f>
        <v>#N/A</v>
      </c>
      <c r="AZ411" t="e">
        <f ca="1">VLOOKUP($B411,基础扩展表!$E:$AG,MATCH(AZ$2,基础扩展表!$E$1:$AG$1,0),FALSE)</f>
        <v>#N/A</v>
      </c>
      <c r="BA411" t="e">
        <f ca="1">VLOOKUP($B411,基础扩展表!$E:$AG,MATCH(BA$2,基础扩展表!$E$1:$AG$1,0),FALSE)</f>
        <v>#N/A</v>
      </c>
      <c r="BB411" t="e">
        <f ca="1">VLOOKUP($B411,基础扩展表!$E:$AG,MATCH(BB$2,基础扩展表!$E$1:$AG$1,0),FALSE)</f>
        <v>#N/A</v>
      </c>
      <c r="BC411" t="e">
        <f ca="1">VLOOKUP($B411,基础扩展表!$E:$AG,MATCH(BC$2,基础扩展表!$E$1:$AG$1,0),FALSE)</f>
        <v>#N/A</v>
      </c>
      <c r="BD411" t="e">
        <f ca="1">VLOOKUP($B411,基础扩展表!$E:$AG,MATCH(BD$2,基础扩展表!$E$1:$AG$1,0),FALSE)</f>
        <v>#N/A</v>
      </c>
      <c r="BE411" t="e">
        <f ca="1">VLOOKUP($B411,基础扩展表!$E:$AG,MATCH(BE$2,基础扩展表!$E$1:$AG$1,0),FALSE)</f>
        <v>#N/A</v>
      </c>
      <c r="BF411" t="e">
        <f ca="1">VLOOKUP($B411,基础扩展表!$E:$AG,MATCH(BF$2,基础扩展表!$E$1:$AG$1,0),FALSE)</f>
        <v>#N/A</v>
      </c>
      <c r="BG411" t="e">
        <f ca="1">VLOOKUP($B411,基础扩展表!$E:$AG,MATCH(BG$2,基础扩展表!$E$1:$AG$1,0),FALSE)</f>
        <v>#N/A</v>
      </c>
      <c r="BH411" t="e">
        <f ca="1">VLOOKUP($B411,基础扩展表!$E:$AG,MATCH(BH$2,基础扩展表!$E$1:$AG$1,0),FALSE)</f>
        <v>#N/A</v>
      </c>
      <c r="BI411" t="e">
        <f ca="1">VLOOKUP($B411,基础扩展表!$E:$AG,MATCH(BI$2,基础扩展表!$E$1:$AG$1,0),FALSE)</f>
        <v>#N/A</v>
      </c>
      <c r="BJ411" t="e">
        <f ca="1">VLOOKUP($B411,基础扩展表!$E:$AG,MATCH(BJ$2,基础扩展表!$E$1:$AG$1,0),FALSE)</f>
        <v>#N/A</v>
      </c>
      <c r="BK411" t="e">
        <f ca="1">VLOOKUP($B411,基础扩展表!$E:$AG,MATCH(BK$2,基础扩展表!$E$1:$AG$1,0),FALSE)</f>
        <v>#N/A</v>
      </c>
      <c r="BL411" t="e">
        <f ca="1">VLOOKUP($B411,基础扩展表!$E:$AG,MATCH(BL$2,基础扩展表!$E$1:$AG$1,0),FALSE)</f>
        <v>#N/A</v>
      </c>
      <c r="BM411" t="e">
        <f ca="1">VLOOKUP($B411,基础扩展表!$E:$AG,MATCH(BM$2,基础扩展表!$E$1:$AG$1,0),FALSE)</f>
        <v>#N/A</v>
      </c>
      <c r="BN411" t="e">
        <f ca="1">VLOOKUP($B411,基础扩展表!$E:$AG,MATCH(BN$2,基础扩展表!$E$1:$AG$1,0),FALSE)</f>
        <v>#N/A</v>
      </c>
      <c r="BO411" t="e">
        <f ca="1">VLOOKUP($B411,基础扩展表!$E:$AG,MATCH(BO$2,基础扩展表!$E$1:$AG$1,0),FALSE)</f>
        <v>#N/A</v>
      </c>
      <c r="BP411" t="e">
        <f ca="1">VLOOKUP($B411,基础扩展表!$E:$AG,MATCH(BP$2,基础扩展表!$E$1:$AG$1,0),FALSE)</f>
        <v>#N/A</v>
      </c>
      <c r="BR411" t="e">
        <f ca="1">VLOOKUP(C411,模型表!D:H,5,FALSE)</f>
        <v>#N/A</v>
      </c>
    </row>
    <row r="412" spans="2:70" x14ac:dyDescent="0.2">
      <c r="B412" t="str">
        <f t="array" aca="1" ref="B412" ca="1">INDEX(基础表!$Y:$Y,SMALL(IF(基础表!$Z:$Z=0,ROW(基础表!$Z:$Z),999),ROW(H406)))&amp;""</f>
        <v/>
      </c>
      <c r="C412" t="e">
        <f ca="1">VLOOKUP(VLOOKUP($B412,基础表!$E:$G,3,FALSE),模型表!$C:$D,2,FALSE)</f>
        <v>#N/A</v>
      </c>
      <c r="E412" t="e">
        <f ca="1">VLOOKUP($B412,基础表!$E:$G,3,FALSE)</f>
        <v>#N/A</v>
      </c>
      <c r="G412" t="e">
        <f ca="1">VLOOKUP($E412,模型表!$C:$G,5,FALSE)</f>
        <v>#N/A</v>
      </c>
      <c r="H412" t="e">
        <f ca="1">VLOOKUP($E412,模型表!$C:$F,4,FALSE)</f>
        <v>#N/A</v>
      </c>
      <c r="I412" t="e">
        <f ca="1">VLOOKUP($E412,模型表!$C:$J,8,FALSE)</f>
        <v>#N/A</v>
      </c>
      <c r="K412" t="str">
        <f t="shared" ca="1" si="74"/>
        <v/>
      </c>
      <c r="L412" t="str">
        <f t="shared" ca="1" si="75"/>
        <v/>
      </c>
      <c r="M412" t="str">
        <f t="shared" ca="1" si="76"/>
        <v/>
      </c>
      <c r="N412" t="str">
        <f t="shared" ca="1" si="77"/>
        <v/>
      </c>
      <c r="O412" t="str">
        <f t="shared" ca="1" si="83"/>
        <v/>
      </c>
      <c r="P412" t="str">
        <f t="shared" ca="1" si="78"/>
        <v/>
      </c>
      <c r="Q412" t="e">
        <f ca="1">VLOOKUP($E412,模型表!$C:$K,9,FALSE)</f>
        <v>#N/A</v>
      </c>
      <c r="S412" t="e">
        <f ca="1">IF(VLOOKUP($E412,模型表!$C:$L,6,FALSE)=0,"",VLOOKUP($E412,模型表!$C:$L,10,FALSE))</f>
        <v>#N/A</v>
      </c>
      <c r="U412" t="e">
        <f ca="1">VLOOKUP($E412,模型表!$C:$Q,11,FALSE)</f>
        <v>#N/A</v>
      </c>
      <c r="Y412" t="e">
        <f ca="1">IF(VLOOKUP($E412,模型表!$C:$N,12,FALSE)="Death",VLOOKUP($E412,模型表!$C:$Q,13,FALSE),"")</f>
        <v>#N/A</v>
      </c>
      <c r="Z412" t="str">
        <f ca="1">IF($B412="","",IF(VLOOKUP($E412,模型表!$C:$O,12,FALSE)="PBuff","["&amp;VLOOKUP($E412,模型表!$C:Q,13,FALSE)&amp;"]","[]"))</f>
        <v/>
      </c>
      <c r="AA412" t="e">
        <f ca="1">VLOOKUP($B412,基础扩展表!$E:$I,5,FALSE)</f>
        <v>#N/A</v>
      </c>
      <c r="AB412" t="e">
        <f ca="1">VLOOKUP($B412,基础扩展表!$E:$I,4,FALSE)</f>
        <v>#N/A</v>
      </c>
      <c r="AC412" t="e">
        <f ca="1">VLOOKUP($B412,基础表!$E:$T,16,FALSE)</f>
        <v>#N/A</v>
      </c>
      <c r="AD412" t="str">
        <f t="shared" ca="1" si="72"/>
        <v/>
      </c>
      <c r="AE412" t="str">
        <f t="shared" ca="1" si="79"/>
        <v/>
      </c>
      <c r="AF412" t="str">
        <f t="shared" ca="1" si="80"/>
        <v/>
      </c>
      <c r="AH412" t="e">
        <f ca="1">VLOOKUP($B412,基础表!$E:$R,14,FALSE)</f>
        <v>#N/A</v>
      </c>
      <c r="AI412" t="e">
        <f ca="1">VLOOKUP($B412,基础表!$E:$S,13,FALSE)</f>
        <v>#N/A</v>
      </c>
      <c r="AK412" t="e">
        <f ca="1">VLOOKUP($B412,基础表!$E:$H,4,FALSE)</f>
        <v>#N/A</v>
      </c>
      <c r="AN412" s="23" t="e">
        <f t="shared" ca="1" si="73"/>
        <v>#N/A</v>
      </c>
      <c r="AO412" s="23" t="str">
        <f t="shared" ca="1" si="81"/>
        <v/>
      </c>
      <c r="AP412" s="23" t="str">
        <f t="shared" ca="1" si="82"/>
        <v/>
      </c>
      <c r="AR412" t="e">
        <f ca="1">VLOOKUP($B412,基础表!$E:$J,4,FALSE)</f>
        <v>#N/A</v>
      </c>
      <c r="AS412" t="e">
        <f ca="1">VLOOKUP($B412,基础表!$E:$J,5,FALSE)</f>
        <v>#N/A</v>
      </c>
      <c r="AT412" t="e">
        <f ca="1">VLOOKUP($B412,基础表!$E:$J,6,FALSE)</f>
        <v>#N/A</v>
      </c>
      <c r="AU412" t="e">
        <f ca="1">VLOOKUP($B412,基础扩展表!$E:$AG,MATCH(AU$2,基础扩展表!$E$1:$AG$1,0),FALSE)</f>
        <v>#N/A</v>
      </c>
      <c r="AV412" t="e">
        <f ca="1">VLOOKUP($B412,基础扩展表!$E:$AG,MATCH(AV$2,基础扩展表!$E$1:$AG$1,0),FALSE)</f>
        <v>#N/A</v>
      </c>
      <c r="AW412" t="e">
        <f ca="1">VLOOKUP($B412,基础扩展表!$E:$AG,MATCH(AW$2,基础扩展表!$E$1:$AG$1,0),FALSE)</f>
        <v>#N/A</v>
      </c>
      <c r="AX412" t="e">
        <f ca="1">VLOOKUP($B412,基础扩展表!$E:$AG,MATCH(AX$2,基础扩展表!$E$1:$AG$1,0),FALSE)</f>
        <v>#N/A</v>
      </c>
      <c r="AY412" t="e">
        <f ca="1">VLOOKUP($B412,基础扩展表!$E:$AG,MATCH(AY$2,基础扩展表!$E$1:$AG$1,0),FALSE)</f>
        <v>#N/A</v>
      </c>
      <c r="AZ412" t="e">
        <f ca="1">VLOOKUP($B412,基础扩展表!$E:$AG,MATCH(AZ$2,基础扩展表!$E$1:$AG$1,0),FALSE)</f>
        <v>#N/A</v>
      </c>
      <c r="BA412" t="e">
        <f ca="1">VLOOKUP($B412,基础扩展表!$E:$AG,MATCH(BA$2,基础扩展表!$E$1:$AG$1,0),FALSE)</f>
        <v>#N/A</v>
      </c>
      <c r="BB412" t="e">
        <f ca="1">VLOOKUP($B412,基础扩展表!$E:$AG,MATCH(BB$2,基础扩展表!$E$1:$AG$1,0),FALSE)</f>
        <v>#N/A</v>
      </c>
      <c r="BC412" t="e">
        <f ca="1">VLOOKUP($B412,基础扩展表!$E:$AG,MATCH(BC$2,基础扩展表!$E$1:$AG$1,0),FALSE)</f>
        <v>#N/A</v>
      </c>
      <c r="BD412" t="e">
        <f ca="1">VLOOKUP($B412,基础扩展表!$E:$AG,MATCH(BD$2,基础扩展表!$E$1:$AG$1,0),FALSE)</f>
        <v>#N/A</v>
      </c>
      <c r="BE412" t="e">
        <f ca="1">VLOOKUP($B412,基础扩展表!$E:$AG,MATCH(BE$2,基础扩展表!$E$1:$AG$1,0),FALSE)</f>
        <v>#N/A</v>
      </c>
      <c r="BF412" t="e">
        <f ca="1">VLOOKUP($B412,基础扩展表!$E:$AG,MATCH(BF$2,基础扩展表!$E$1:$AG$1,0),FALSE)</f>
        <v>#N/A</v>
      </c>
      <c r="BG412" t="e">
        <f ca="1">VLOOKUP($B412,基础扩展表!$E:$AG,MATCH(BG$2,基础扩展表!$E$1:$AG$1,0),FALSE)</f>
        <v>#N/A</v>
      </c>
      <c r="BH412" t="e">
        <f ca="1">VLOOKUP($B412,基础扩展表!$E:$AG,MATCH(BH$2,基础扩展表!$E$1:$AG$1,0),FALSE)</f>
        <v>#N/A</v>
      </c>
      <c r="BI412" t="e">
        <f ca="1">VLOOKUP($B412,基础扩展表!$E:$AG,MATCH(BI$2,基础扩展表!$E$1:$AG$1,0),FALSE)</f>
        <v>#N/A</v>
      </c>
      <c r="BJ412" t="e">
        <f ca="1">VLOOKUP($B412,基础扩展表!$E:$AG,MATCH(BJ$2,基础扩展表!$E$1:$AG$1,0),FALSE)</f>
        <v>#N/A</v>
      </c>
      <c r="BK412" t="e">
        <f ca="1">VLOOKUP($B412,基础扩展表!$E:$AG,MATCH(BK$2,基础扩展表!$E$1:$AG$1,0),FALSE)</f>
        <v>#N/A</v>
      </c>
      <c r="BL412" t="e">
        <f ca="1">VLOOKUP($B412,基础扩展表!$E:$AG,MATCH(BL$2,基础扩展表!$E$1:$AG$1,0),FALSE)</f>
        <v>#N/A</v>
      </c>
      <c r="BM412" t="e">
        <f ca="1">VLOOKUP($B412,基础扩展表!$E:$AG,MATCH(BM$2,基础扩展表!$E$1:$AG$1,0),FALSE)</f>
        <v>#N/A</v>
      </c>
      <c r="BN412" t="e">
        <f ca="1">VLOOKUP($B412,基础扩展表!$E:$AG,MATCH(BN$2,基础扩展表!$E$1:$AG$1,0),FALSE)</f>
        <v>#N/A</v>
      </c>
      <c r="BO412" t="e">
        <f ca="1">VLOOKUP($B412,基础扩展表!$E:$AG,MATCH(BO$2,基础扩展表!$E$1:$AG$1,0),FALSE)</f>
        <v>#N/A</v>
      </c>
      <c r="BP412" t="e">
        <f ca="1">VLOOKUP($B412,基础扩展表!$E:$AG,MATCH(BP$2,基础扩展表!$E$1:$AG$1,0),FALSE)</f>
        <v>#N/A</v>
      </c>
      <c r="BR412" t="e">
        <f ca="1">VLOOKUP(C412,模型表!D:H,5,FALSE)</f>
        <v>#N/A</v>
      </c>
    </row>
    <row r="413" spans="2:70" x14ac:dyDescent="0.2">
      <c r="B413" t="str">
        <f t="array" aca="1" ref="B413" ca="1">INDEX(基础表!$Y:$Y,SMALL(IF(基础表!$Z:$Z=0,ROW(基础表!$Z:$Z),999),ROW(H407)))&amp;""</f>
        <v/>
      </c>
      <c r="C413" t="e">
        <f ca="1">VLOOKUP(VLOOKUP($B413,基础表!$E:$G,3,FALSE),模型表!$C:$D,2,FALSE)</f>
        <v>#N/A</v>
      </c>
      <c r="E413" t="e">
        <f ca="1">VLOOKUP($B413,基础表!$E:$G,3,FALSE)</f>
        <v>#N/A</v>
      </c>
      <c r="G413" t="e">
        <f ca="1">VLOOKUP($E413,模型表!$C:$G,5,FALSE)</f>
        <v>#N/A</v>
      </c>
      <c r="H413" t="e">
        <f ca="1">VLOOKUP($E413,模型表!$C:$F,4,FALSE)</f>
        <v>#N/A</v>
      </c>
      <c r="I413" t="e">
        <f ca="1">VLOOKUP($E413,模型表!$C:$J,8,FALSE)</f>
        <v>#N/A</v>
      </c>
      <c r="K413" t="str">
        <f t="shared" ca="1" si="74"/>
        <v/>
      </c>
      <c r="L413" t="str">
        <f t="shared" ca="1" si="75"/>
        <v/>
      </c>
      <c r="M413" t="str">
        <f t="shared" ca="1" si="76"/>
        <v/>
      </c>
      <c r="N413" t="str">
        <f t="shared" ca="1" si="77"/>
        <v/>
      </c>
      <c r="O413" t="str">
        <f t="shared" ca="1" si="83"/>
        <v/>
      </c>
      <c r="P413" t="str">
        <f t="shared" ca="1" si="78"/>
        <v/>
      </c>
      <c r="Q413" t="e">
        <f ca="1">VLOOKUP($E413,模型表!$C:$K,9,FALSE)</f>
        <v>#N/A</v>
      </c>
      <c r="S413" t="e">
        <f ca="1">IF(VLOOKUP($E413,模型表!$C:$L,6,FALSE)=0,"",VLOOKUP($E413,模型表!$C:$L,10,FALSE))</f>
        <v>#N/A</v>
      </c>
      <c r="U413" t="e">
        <f ca="1">VLOOKUP($E413,模型表!$C:$Q,11,FALSE)</f>
        <v>#N/A</v>
      </c>
      <c r="Y413" t="e">
        <f ca="1">IF(VLOOKUP($E413,模型表!$C:$N,12,FALSE)="Death",VLOOKUP($E413,模型表!$C:$Q,13,FALSE),"")</f>
        <v>#N/A</v>
      </c>
      <c r="Z413" t="str">
        <f ca="1">IF($B413="","",IF(VLOOKUP($E413,模型表!$C:$O,12,FALSE)="PBuff","["&amp;VLOOKUP($E413,模型表!$C:Q,13,FALSE)&amp;"]","[]"))</f>
        <v/>
      </c>
      <c r="AA413" t="e">
        <f ca="1">VLOOKUP($B413,基础扩展表!$E:$I,5,FALSE)</f>
        <v>#N/A</v>
      </c>
      <c r="AB413" t="e">
        <f ca="1">VLOOKUP($B413,基础扩展表!$E:$I,4,FALSE)</f>
        <v>#N/A</v>
      </c>
      <c r="AC413" t="e">
        <f ca="1">VLOOKUP($B413,基础表!$E:$T,16,FALSE)</f>
        <v>#N/A</v>
      </c>
      <c r="AD413" t="str">
        <f t="shared" ca="1" si="72"/>
        <v/>
      </c>
      <c r="AE413" t="str">
        <f t="shared" ca="1" si="79"/>
        <v/>
      </c>
      <c r="AF413" t="str">
        <f t="shared" ca="1" si="80"/>
        <v/>
      </c>
      <c r="AH413" t="e">
        <f ca="1">VLOOKUP($B413,基础表!$E:$R,14,FALSE)</f>
        <v>#N/A</v>
      </c>
      <c r="AI413" t="e">
        <f ca="1">VLOOKUP($B413,基础表!$E:$S,13,FALSE)</f>
        <v>#N/A</v>
      </c>
      <c r="AK413" t="e">
        <f ca="1">VLOOKUP($B413,基础表!$E:$H,4,FALSE)</f>
        <v>#N/A</v>
      </c>
      <c r="AN413" s="23" t="e">
        <f t="shared" ca="1" si="73"/>
        <v>#N/A</v>
      </c>
      <c r="AO413" s="23" t="str">
        <f t="shared" ca="1" si="81"/>
        <v/>
      </c>
      <c r="AP413" s="23" t="str">
        <f t="shared" ca="1" si="82"/>
        <v/>
      </c>
      <c r="AR413" t="e">
        <f ca="1">VLOOKUP($B413,基础表!$E:$J,4,FALSE)</f>
        <v>#N/A</v>
      </c>
      <c r="AS413" t="e">
        <f ca="1">VLOOKUP($B413,基础表!$E:$J,5,FALSE)</f>
        <v>#N/A</v>
      </c>
      <c r="AT413" t="e">
        <f ca="1">VLOOKUP($B413,基础表!$E:$J,6,FALSE)</f>
        <v>#N/A</v>
      </c>
      <c r="AU413" t="e">
        <f ca="1">VLOOKUP($B413,基础扩展表!$E:$AG,MATCH(AU$2,基础扩展表!$E$1:$AG$1,0),FALSE)</f>
        <v>#N/A</v>
      </c>
      <c r="AV413" t="e">
        <f ca="1">VLOOKUP($B413,基础扩展表!$E:$AG,MATCH(AV$2,基础扩展表!$E$1:$AG$1,0),FALSE)</f>
        <v>#N/A</v>
      </c>
      <c r="AW413" t="e">
        <f ca="1">VLOOKUP($B413,基础扩展表!$E:$AG,MATCH(AW$2,基础扩展表!$E$1:$AG$1,0),FALSE)</f>
        <v>#N/A</v>
      </c>
      <c r="AX413" t="e">
        <f ca="1">VLOOKUP($B413,基础扩展表!$E:$AG,MATCH(AX$2,基础扩展表!$E$1:$AG$1,0),FALSE)</f>
        <v>#N/A</v>
      </c>
      <c r="AY413" t="e">
        <f ca="1">VLOOKUP($B413,基础扩展表!$E:$AG,MATCH(AY$2,基础扩展表!$E$1:$AG$1,0),FALSE)</f>
        <v>#N/A</v>
      </c>
      <c r="AZ413" t="e">
        <f ca="1">VLOOKUP($B413,基础扩展表!$E:$AG,MATCH(AZ$2,基础扩展表!$E$1:$AG$1,0),FALSE)</f>
        <v>#N/A</v>
      </c>
      <c r="BA413" t="e">
        <f ca="1">VLOOKUP($B413,基础扩展表!$E:$AG,MATCH(BA$2,基础扩展表!$E$1:$AG$1,0),FALSE)</f>
        <v>#N/A</v>
      </c>
      <c r="BB413" t="e">
        <f ca="1">VLOOKUP($B413,基础扩展表!$E:$AG,MATCH(BB$2,基础扩展表!$E$1:$AG$1,0),FALSE)</f>
        <v>#N/A</v>
      </c>
      <c r="BC413" t="e">
        <f ca="1">VLOOKUP($B413,基础扩展表!$E:$AG,MATCH(BC$2,基础扩展表!$E$1:$AG$1,0),FALSE)</f>
        <v>#N/A</v>
      </c>
      <c r="BD413" t="e">
        <f ca="1">VLOOKUP($B413,基础扩展表!$E:$AG,MATCH(BD$2,基础扩展表!$E$1:$AG$1,0),FALSE)</f>
        <v>#N/A</v>
      </c>
      <c r="BE413" t="e">
        <f ca="1">VLOOKUP($B413,基础扩展表!$E:$AG,MATCH(BE$2,基础扩展表!$E$1:$AG$1,0),FALSE)</f>
        <v>#N/A</v>
      </c>
      <c r="BF413" t="e">
        <f ca="1">VLOOKUP($B413,基础扩展表!$E:$AG,MATCH(BF$2,基础扩展表!$E$1:$AG$1,0),FALSE)</f>
        <v>#N/A</v>
      </c>
      <c r="BG413" t="e">
        <f ca="1">VLOOKUP($B413,基础扩展表!$E:$AG,MATCH(BG$2,基础扩展表!$E$1:$AG$1,0),FALSE)</f>
        <v>#N/A</v>
      </c>
      <c r="BH413" t="e">
        <f ca="1">VLOOKUP($B413,基础扩展表!$E:$AG,MATCH(BH$2,基础扩展表!$E$1:$AG$1,0),FALSE)</f>
        <v>#N/A</v>
      </c>
      <c r="BI413" t="e">
        <f ca="1">VLOOKUP($B413,基础扩展表!$E:$AG,MATCH(BI$2,基础扩展表!$E$1:$AG$1,0),FALSE)</f>
        <v>#N/A</v>
      </c>
      <c r="BJ413" t="e">
        <f ca="1">VLOOKUP($B413,基础扩展表!$E:$AG,MATCH(BJ$2,基础扩展表!$E$1:$AG$1,0),FALSE)</f>
        <v>#N/A</v>
      </c>
      <c r="BK413" t="e">
        <f ca="1">VLOOKUP($B413,基础扩展表!$E:$AG,MATCH(BK$2,基础扩展表!$E$1:$AG$1,0),FALSE)</f>
        <v>#N/A</v>
      </c>
      <c r="BL413" t="e">
        <f ca="1">VLOOKUP($B413,基础扩展表!$E:$AG,MATCH(BL$2,基础扩展表!$E$1:$AG$1,0),FALSE)</f>
        <v>#N/A</v>
      </c>
      <c r="BM413" t="e">
        <f ca="1">VLOOKUP($B413,基础扩展表!$E:$AG,MATCH(BM$2,基础扩展表!$E$1:$AG$1,0),FALSE)</f>
        <v>#N/A</v>
      </c>
      <c r="BN413" t="e">
        <f ca="1">VLOOKUP($B413,基础扩展表!$E:$AG,MATCH(BN$2,基础扩展表!$E$1:$AG$1,0),FALSE)</f>
        <v>#N/A</v>
      </c>
      <c r="BO413" t="e">
        <f ca="1">VLOOKUP($B413,基础扩展表!$E:$AG,MATCH(BO$2,基础扩展表!$E$1:$AG$1,0),FALSE)</f>
        <v>#N/A</v>
      </c>
      <c r="BP413" t="e">
        <f ca="1">VLOOKUP($B413,基础扩展表!$E:$AG,MATCH(BP$2,基础扩展表!$E$1:$AG$1,0),FALSE)</f>
        <v>#N/A</v>
      </c>
      <c r="BR413" t="e">
        <f ca="1">VLOOKUP(C413,模型表!D:H,5,FALSE)</f>
        <v>#N/A</v>
      </c>
    </row>
    <row r="414" spans="2:70" x14ac:dyDescent="0.2">
      <c r="B414" t="str">
        <f t="array" aca="1" ref="B414" ca="1">INDEX(基础表!$Y:$Y,SMALL(IF(基础表!$Z:$Z=0,ROW(基础表!$Z:$Z),999),ROW(H408)))&amp;""</f>
        <v/>
      </c>
      <c r="C414" t="e">
        <f ca="1">VLOOKUP(VLOOKUP($B414,基础表!$E:$G,3,FALSE),模型表!$C:$D,2,FALSE)</f>
        <v>#N/A</v>
      </c>
      <c r="E414" t="e">
        <f ca="1">VLOOKUP($B414,基础表!$E:$G,3,FALSE)</f>
        <v>#N/A</v>
      </c>
      <c r="G414" t="e">
        <f ca="1">VLOOKUP($E414,模型表!$C:$G,5,FALSE)</f>
        <v>#N/A</v>
      </c>
      <c r="H414" t="e">
        <f ca="1">VLOOKUP($E414,模型表!$C:$F,4,FALSE)</f>
        <v>#N/A</v>
      </c>
      <c r="I414" t="e">
        <f ca="1">VLOOKUP($E414,模型表!$C:$J,8,FALSE)</f>
        <v>#N/A</v>
      </c>
      <c r="K414" t="str">
        <f t="shared" ca="1" si="74"/>
        <v/>
      </c>
      <c r="L414" t="str">
        <f t="shared" ca="1" si="75"/>
        <v/>
      </c>
      <c r="M414" t="str">
        <f t="shared" ca="1" si="76"/>
        <v/>
      </c>
      <c r="N414" t="str">
        <f t="shared" ca="1" si="77"/>
        <v/>
      </c>
      <c r="O414" t="str">
        <f t="shared" ca="1" si="83"/>
        <v/>
      </c>
      <c r="P414" t="str">
        <f t="shared" ca="1" si="78"/>
        <v/>
      </c>
      <c r="Q414" t="e">
        <f ca="1">VLOOKUP($E414,模型表!$C:$K,9,FALSE)</f>
        <v>#N/A</v>
      </c>
      <c r="S414" t="e">
        <f ca="1">IF(VLOOKUP($E414,模型表!$C:$L,6,FALSE)=0,"",VLOOKUP($E414,模型表!$C:$L,10,FALSE))</f>
        <v>#N/A</v>
      </c>
      <c r="U414" t="e">
        <f ca="1">VLOOKUP($E414,模型表!$C:$Q,11,FALSE)</f>
        <v>#N/A</v>
      </c>
      <c r="Y414" t="e">
        <f ca="1">IF(VLOOKUP($E414,模型表!$C:$N,12,FALSE)="Death",VLOOKUP($E414,模型表!$C:$Q,13,FALSE),"")</f>
        <v>#N/A</v>
      </c>
      <c r="Z414" t="str">
        <f ca="1">IF($B414="","",IF(VLOOKUP($E414,模型表!$C:$O,12,FALSE)="PBuff","["&amp;VLOOKUP($E414,模型表!$C:Q,13,FALSE)&amp;"]","[]"))</f>
        <v/>
      </c>
      <c r="AA414" t="e">
        <f ca="1">VLOOKUP($B414,基础扩展表!$E:$I,5,FALSE)</f>
        <v>#N/A</v>
      </c>
      <c r="AB414" t="e">
        <f ca="1">VLOOKUP($B414,基础扩展表!$E:$I,4,FALSE)</f>
        <v>#N/A</v>
      </c>
      <c r="AC414" t="e">
        <f ca="1">VLOOKUP($B414,基础表!$E:$T,16,FALSE)</f>
        <v>#N/A</v>
      </c>
      <c r="AD414" t="str">
        <f t="shared" ca="1" si="72"/>
        <v/>
      </c>
      <c r="AE414" t="str">
        <f t="shared" ca="1" si="79"/>
        <v/>
      </c>
      <c r="AF414" t="str">
        <f t="shared" ca="1" si="80"/>
        <v/>
      </c>
      <c r="AH414" t="e">
        <f ca="1">VLOOKUP($B414,基础表!$E:$R,14,FALSE)</f>
        <v>#N/A</v>
      </c>
      <c r="AI414" t="e">
        <f ca="1">VLOOKUP($B414,基础表!$E:$S,13,FALSE)</f>
        <v>#N/A</v>
      </c>
      <c r="AK414" t="e">
        <f ca="1">VLOOKUP($B414,基础表!$E:$H,4,FALSE)</f>
        <v>#N/A</v>
      </c>
      <c r="AN414" s="23" t="e">
        <f t="shared" ca="1" si="73"/>
        <v>#N/A</v>
      </c>
      <c r="AO414" s="23" t="str">
        <f t="shared" ca="1" si="81"/>
        <v/>
      </c>
      <c r="AP414" s="23" t="str">
        <f t="shared" ca="1" si="82"/>
        <v/>
      </c>
      <c r="AR414" t="e">
        <f ca="1">VLOOKUP($B414,基础表!$E:$J,4,FALSE)</f>
        <v>#N/A</v>
      </c>
      <c r="AS414" t="e">
        <f ca="1">VLOOKUP($B414,基础表!$E:$J,5,FALSE)</f>
        <v>#N/A</v>
      </c>
      <c r="AT414" t="e">
        <f ca="1">VLOOKUP($B414,基础表!$E:$J,6,FALSE)</f>
        <v>#N/A</v>
      </c>
      <c r="AU414" t="e">
        <f ca="1">VLOOKUP($B414,基础扩展表!$E:$AG,MATCH(AU$2,基础扩展表!$E$1:$AG$1,0),FALSE)</f>
        <v>#N/A</v>
      </c>
      <c r="AV414" t="e">
        <f ca="1">VLOOKUP($B414,基础扩展表!$E:$AG,MATCH(AV$2,基础扩展表!$E$1:$AG$1,0),FALSE)</f>
        <v>#N/A</v>
      </c>
      <c r="AW414" t="e">
        <f ca="1">VLOOKUP($B414,基础扩展表!$E:$AG,MATCH(AW$2,基础扩展表!$E$1:$AG$1,0),FALSE)</f>
        <v>#N/A</v>
      </c>
      <c r="AX414" t="e">
        <f ca="1">VLOOKUP($B414,基础扩展表!$E:$AG,MATCH(AX$2,基础扩展表!$E$1:$AG$1,0),FALSE)</f>
        <v>#N/A</v>
      </c>
      <c r="AY414" t="e">
        <f ca="1">VLOOKUP($B414,基础扩展表!$E:$AG,MATCH(AY$2,基础扩展表!$E$1:$AG$1,0),FALSE)</f>
        <v>#N/A</v>
      </c>
      <c r="AZ414" t="e">
        <f ca="1">VLOOKUP($B414,基础扩展表!$E:$AG,MATCH(AZ$2,基础扩展表!$E$1:$AG$1,0),FALSE)</f>
        <v>#N/A</v>
      </c>
      <c r="BA414" t="e">
        <f ca="1">VLOOKUP($B414,基础扩展表!$E:$AG,MATCH(BA$2,基础扩展表!$E$1:$AG$1,0),FALSE)</f>
        <v>#N/A</v>
      </c>
      <c r="BB414" t="e">
        <f ca="1">VLOOKUP($B414,基础扩展表!$E:$AG,MATCH(BB$2,基础扩展表!$E$1:$AG$1,0),FALSE)</f>
        <v>#N/A</v>
      </c>
      <c r="BC414" t="e">
        <f ca="1">VLOOKUP($B414,基础扩展表!$E:$AG,MATCH(BC$2,基础扩展表!$E$1:$AG$1,0),FALSE)</f>
        <v>#N/A</v>
      </c>
      <c r="BD414" t="e">
        <f ca="1">VLOOKUP($B414,基础扩展表!$E:$AG,MATCH(BD$2,基础扩展表!$E$1:$AG$1,0),FALSE)</f>
        <v>#N/A</v>
      </c>
      <c r="BE414" t="e">
        <f ca="1">VLOOKUP($B414,基础扩展表!$E:$AG,MATCH(BE$2,基础扩展表!$E$1:$AG$1,0),FALSE)</f>
        <v>#N/A</v>
      </c>
      <c r="BF414" t="e">
        <f ca="1">VLOOKUP($B414,基础扩展表!$E:$AG,MATCH(BF$2,基础扩展表!$E$1:$AG$1,0),FALSE)</f>
        <v>#N/A</v>
      </c>
      <c r="BG414" t="e">
        <f ca="1">VLOOKUP($B414,基础扩展表!$E:$AG,MATCH(BG$2,基础扩展表!$E$1:$AG$1,0),FALSE)</f>
        <v>#N/A</v>
      </c>
      <c r="BH414" t="e">
        <f ca="1">VLOOKUP($B414,基础扩展表!$E:$AG,MATCH(BH$2,基础扩展表!$E$1:$AG$1,0),FALSE)</f>
        <v>#N/A</v>
      </c>
      <c r="BI414" t="e">
        <f ca="1">VLOOKUP($B414,基础扩展表!$E:$AG,MATCH(BI$2,基础扩展表!$E$1:$AG$1,0),FALSE)</f>
        <v>#N/A</v>
      </c>
      <c r="BJ414" t="e">
        <f ca="1">VLOOKUP($B414,基础扩展表!$E:$AG,MATCH(BJ$2,基础扩展表!$E$1:$AG$1,0),FALSE)</f>
        <v>#N/A</v>
      </c>
      <c r="BK414" t="e">
        <f ca="1">VLOOKUP($B414,基础扩展表!$E:$AG,MATCH(BK$2,基础扩展表!$E$1:$AG$1,0),FALSE)</f>
        <v>#N/A</v>
      </c>
      <c r="BL414" t="e">
        <f ca="1">VLOOKUP($B414,基础扩展表!$E:$AG,MATCH(BL$2,基础扩展表!$E$1:$AG$1,0),FALSE)</f>
        <v>#N/A</v>
      </c>
      <c r="BM414" t="e">
        <f ca="1">VLOOKUP($B414,基础扩展表!$E:$AG,MATCH(BM$2,基础扩展表!$E$1:$AG$1,0),FALSE)</f>
        <v>#N/A</v>
      </c>
      <c r="BN414" t="e">
        <f ca="1">VLOOKUP($B414,基础扩展表!$E:$AG,MATCH(BN$2,基础扩展表!$E$1:$AG$1,0),FALSE)</f>
        <v>#N/A</v>
      </c>
      <c r="BO414" t="e">
        <f ca="1">VLOOKUP($B414,基础扩展表!$E:$AG,MATCH(BO$2,基础扩展表!$E$1:$AG$1,0),FALSE)</f>
        <v>#N/A</v>
      </c>
      <c r="BP414" t="e">
        <f ca="1">VLOOKUP($B414,基础扩展表!$E:$AG,MATCH(BP$2,基础扩展表!$E$1:$AG$1,0),FALSE)</f>
        <v>#N/A</v>
      </c>
      <c r="BR414" t="e">
        <f ca="1">VLOOKUP(C414,模型表!D:H,5,FALSE)</f>
        <v>#N/A</v>
      </c>
    </row>
    <row r="415" spans="2:70" x14ac:dyDescent="0.2">
      <c r="B415" t="str">
        <f t="array" aca="1" ref="B415" ca="1">INDEX(基础表!$Y:$Y,SMALL(IF(基础表!$Z:$Z=0,ROW(基础表!$Z:$Z),999),ROW(H409)))&amp;""</f>
        <v/>
      </c>
      <c r="C415" t="e">
        <f ca="1">VLOOKUP(VLOOKUP($B415,基础表!$E:$G,3,FALSE),模型表!$C:$D,2,FALSE)</f>
        <v>#N/A</v>
      </c>
      <c r="E415" t="e">
        <f ca="1">VLOOKUP($B415,基础表!$E:$G,3,FALSE)</f>
        <v>#N/A</v>
      </c>
      <c r="G415" t="e">
        <f ca="1">VLOOKUP($E415,模型表!$C:$G,5,FALSE)</f>
        <v>#N/A</v>
      </c>
      <c r="H415" t="e">
        <f ca="1">VLOOKUP($E415,模型表!$C:$F,4,FALSE)</f>
        <v>#N/A</v>
      </c>
      <c r="I415" t="e">
        <f ca="1">VLOOKUP($E415,模型表!$C:$J,8,FALSE)</f>
        <v>#N/A</v>
      </c>
      <c r="K415" t="str">
        <f t="shared" ca="1" si="74"/>
        <v/>
      </c>
      <c r="L415" t="str">
        <f t="shared" ca="1" si="75"/>
        <v/>
      </c>
      <c r="M415" t="str">
        <f t="shared" ca="1" si="76"/>
        <v/>
      </c>
      <c r="N415" t="str">
        <f t="shared" ca="1" si="77"/>
        <v/>
      </c>
      <c r="O415" t="str">
        <f t="shared" ca="1" si="83"/>
        <v/>
      </c>
      <c r="P415" t="str">
        <f t="shared" ca="1" si="78"/>
        <v/>
      </c>
      <c r="Q415" t="e">
        <f ca="1">VLOOKUP($E415,模型表!$C:$K,9,FALSE)</f>
        <v>#N/A</v>
      </c>
      <c r="S415" t="e">
        <f ca="1">IF(VLOOKUP($E415,模型表!$C:$L,6,FALSE)=0,"",VLOOKUP($E415,模型表!$C:$L,10,FALSE))</f>
        <v>#N/A</v>
      </c>
      <c r="U415" t="e">
        <f ca="1">VLOOKUP($E415,模型表!$C:$Q,11,FALSE)</f>
        <v>#N/A</v>
      </c>
      <c r="Y415" t="e">
        <f ca="1">IF(VLOOKUP($E415,模型表!$C:$N,12,FALSE)="Death",VLOOKUP($E415,模型表!$C:$Q,13,FALSE),"")</f>
        <v>#N/A</v>
      </c>
      <c r="Z415" t="str">
        <f ca="1">IF($B415="","",IF(VLOOKUP($E415,模型表!$C:$O,12,FALSE)="PBuff","["&amp;VLOOKUP($E415,模型表!$C:Q,13,FALSE)&amp;"]","[]"))</f>
        <v/>
      </c>
      <c r="AA415" t="e">
        <f ca="1">VLOOKUP($B415,基础扩展表!$E:$I,5,FALSE)</f>
        <v>#N/A</v>
      </c>
      <c r="AB415" t="e">
        <f ca="1">VLOOKUP($B415,基础扩展表!$E:$I,4,FALSE)</f>
        <v>#N/A</v>
      </c>
      <c r="AC415" t="e">
        <f ca="1">VLOOKUP($B415,基础表!$E:$T,16,FALSE)</f>
        <v>#N/A</v>
      </c>
      <c r="AD415" t="str">
        <f t="shared" ca="1" si="72"/>
        <v/>
      </c>
      <c r="AE415" t="str">
        <f t="shared" ca="1" si="79"/>
        <v/>
      </c>
      <c r="AF415" t="str">
        <f t="shared" ca="1" si="80"/>
        <v/>
      </c>
      <c r="AH415" t="e">
        <f ca="1">VLOOKUP($B415,基础表!$E:$R,14,FALSE)</f>
        <v>#N/A</v>
      </c>
      <c r="AI415" t="e">
        <f ca="1">VLOOKUP($B415,基础表!$E:$S,13,FALSE)</f>
        <v>#N/A</v>
      </c>
      <c r="AK415" t="e">
        <f ca="1">VLOOKUP($B415,基础表!$E:$H,4,FALSE)</f>
        <v>#N/A</v>
      </c>
      <c r="AN415" s="23" t="e">
        <f t="shared" ca="1" si="73"/>
        <v>#N/A</v>
      </c>
      <c r="AO415" s="23" t="str">
        <f t="shared" ca="1" si="81"/>
        <v/>
      </c>
      <c r="AP415" s="23" t="str">
        <f t="shared" ca="1" si="82"/>
        <v/>
      </c>
      <c r="AR415" t="e">
        <f ca="1">VLOOKUP($B415,基础表!$E:$J,4,FALSE)</f>
        <v>#N/A</v>
      </c>
      <c r="AS415" t="e">
        <f ca="1">VLOOKUP($B415,基础表!$E:$J,5,FALSE)</f>
        <v>#N/A</v>
      </c>
      <c r="AT415" t="e">
        <f ca="1">VLOOKUP($B415,基础表!$E:$J,6,FALSE)</f>
        <v>#N/A</v>
      </c>
      <c r="AU415" t="e">
        <f ca="1">VLOOKUP($B415,基础扩展表!$E:$AG,MATCH(AU$2,基础扩展表!$E$1:$AG$1,0),FALSE)</f>
        <v>#N/A</v>
      </c>
      <c r="AV415" t="e">
        <f ca="1">VLOOKUP($B415,基础扩展表!$E:$AG,MATCH(AV$2,基础扩展表!$E$1:$AG$1,0),FALSE)</f>
        <v>#N/A</v>
      </c>
      <c r="AW415" t="e">
        <f ca="1">VLOOKUP($B415,基础扩展表!$E:$AG,MATCH(AW$2,基础扩展表!$E$1:$AG$1,0),FALSE)</f>
        <v>#N/A</v>
      </c>
      <c r="AX415" t="e">
        <f ca="1">VLOOKUP($B415,基础扩展表!$E:$AG,MATCH(AX$2,基础扩展表!$E$1:$AG$1,0),FALSE)</f>
        <v>#N/A</v>
      </c>
      <c r="AY415" t="e">
        <f ca="1">VLOOKUP($B415,基础扩展表!$E:$AG,MATCH(AY$2,基础扩展表!$E$1:$AG$1,0),FALSE)</f>
        <v>#N/A</v>
      </c>
      <c r="AZ415" t="e">
        <f ca="1">VLOOKUP($B415,基础扩展表!$E:$AG,MATCH(AZ$2,基础扩展表!$E$1:$AG$1,0),FALSE)</f>
        <v>#N/A</v>
      </c>
      <c r="BA415" t="e">
        <f ca="1">VLOOKUP($B415,基础扩展表!$E:$AG,MATCH(BA$2,基础扩展表!$E$1:$AG$1,0),FALSE)</f>
        <v>#N/A</v>
      </c>
      <c r="BB415" t="e">
        <f ca="1">VLOOKUP($B415,基础扩展表!$E:$AG,MATCH(BB$2,基础扩展表!$E$1:$AG$1,0),FALSE)</f>
        <v>#N/A</v>
      </c>
      <c r="BC415" t="e">
        <f ca="1">VLOOKUP($B415,基础扩展表!$E:$AG,MATCH(BC$2,基础扩展表!$E$1:$AG$1,0),FALSE)</f>
        <v>#N/A</v>
      </c>
      <c r="BD415" t="e">
        <f ca="1">VLOOKUP($B415,基础扩展表!$E:$AG,MATCH(BD$2,基础扩展表!$E$1:$AG$1,0),FALSE)</f>
        <v>#N/A</v>
      </c>
      <c r="BE415" t="e">
        <f ca="1">VLOOKUP($B415,基础扩展表!$E:$AG,MATCH(BE$2,基础扩展表!$E$1:$AG$1,0),FALSE)</f>
        <v>#N/A</v>
      </c>
      <c r="BF415" t="e">
        <f ca="1">VLOOKUP($B415,基础扩展表!$E:$AG,MATCH(BF$2,基础扩展表!$E$1:$AG$1,0),FALSE)</f>
        <v>#N/A</v>
      </c>
      <c r="BG415" t="e">
        <f ca="1">VLOOKUP($B415,基础扩展表!$E:$AG,MATCH(BG$2,基础扩展表!$E$1:$AG$1,0),FALSE)</f>
        <v>#N/A</v>
      </c>
      <c r="BH415" t="e">
        <f ca="1">VLOOKUP($B415,基础扩展表!$E:$AG,MATCH(BH$2,基础扩展表!$E$1:$AG$1,0),FALSE)</f>
        <v>#N/A</v>
      </c>
      <c r="BI415" t="e">
        <f ca="1">VLOOKUP($B415,基础扩展表!$E:$AG,MATCH(BI$2,基础扩展表!$E$1:$AG$1,0),FALSE)</f>
        <v>#N/A</v>
      </c>
      <c r="BJ415" t="e">
        <f ca="1">VLOOKUP($B415,基础扩展表!$E:$AG,MATCH(BJ$2,基础扩展表!$E$1:$AG$1,0),FALSE)</f>
        <v>#N/A</v>
      </c>
      <c r="BK415" t="e">
        <f ca="1">VLOOKUP($B415,基础扩展表!$E:$AG,MATCH(BK$2,基础扩展表!$E$1:$AG$1,0),FALSE)</f>
        <v>#N/A</v>
      </c>
      <c r="BL415" t="e">
        <f ca="1">VLOOKUP($B415,基础扩展表!$E:$AG,MATCH(BL$2,基础扩展表!$E$1:$AG$1,0),FALSE)</f>
        <v>#N/A</v>
      </c>
      <c r="BM415" t="e">
        <f ca="1">VLOOKUP($B415,基础扩展表!$E:$AG,MATCH(BM$2,基础扩展表!$E$1:$AG$1,0),FALSE)</f>
        <v>#N/A</v>
      </c>
      <c r="BN415" t="e">
        <f ca="1">VLOOKUP($B415,基础扩展表!$E:$AG,MATCH(BN$2,基础扩展表!$E$1:$AG$1,0),FALSE)</f>
        <v>#N/A</v>
      </c>
      <c r="BO415" t="e">
        <f ca="1">VLOOKUP($B415,基础扩展表!$E:$AG,MATCH(BO$2,基础扩展表!$E$1:$AG$1,0),FALSE)</f>
        <v>#N/A</v>
      </c>
      <c r="BP415" t="e">
        <f ca="1">VLOOKUP($B415,基础扩展表!$E:$AG,MATCH(BP$2,基础扩展表!$E$1:$AG$1,0),FALSE)</f>
        <v>#N/A</v>
      </c>
      <c r="BR415" t="e">
        <f ca="1">VLOOKUP(C415,模型表!D:H,5,FALSE)</f>
        <v>#N/A</v>
      </c>
    </row>
    <row r="416" spans="2:70" x14ac:dyDescent="0.2">
      <c r="B416" t="str">
        <f t="array" aca="1" ref="B416" ca="1">INDEX(基础表!$Y:$Y,SMALL(IF(基础表!$Z:$Z=0,ROW(基础表!$Z:$Z),999),ROW(H410)))&amp;""</f>
        <v/>
      </c>
      <c r="C416" t="e">
        <f ca="1">VLOOKUP(VLOOKUP($B416,基础表!$E:$G,3,FALSE),模型表!$C:$D,2,FALSE)</f>
        <v>#N/A</v>
      </c>
      <c r="E416" t="e">
        <f ca="1">VLOOKUP($B416,基础表!$E:$G,3,FALSE)</f>
        <v>#N/A</v>
      </c>
      <c r="G416" t="e">
        <f ca="1">VLOOKUP($E416,模型表!$C:$G,5,FALSE)</f>
        <v>#N/A</v>
      </c>
      <c r="H416" t="e">
        <f ca="1">VLOOKUP($E416,模型表!$C:$F,4,FALSE)</f>
        <v>#N/A</v>
      </c>
      <c r="I416" t="e">
        <f ca="1">VLOOKUP($E416,模型表!$C:$J,8,FALSE)</f>
        <v>#N/A</v>
      </c>
      <c r="K416" t="str">
        <f t="shared" ca="1" si="74"/>
        <v/>
      </c>
      <c r="L416" t="str">
        <f t="shared" ca="1" si="75"/>
        <v/>
      </c>
      <c r="M416" t="str">
        <f t="shared" ca="1" si="76"/>
        <v/>
      </c>
      <c r="N416" t="str">
        <f t="shared" ca="1" si="77"/>
        <v/>
      </c>
      <c r="O416" t="str">
        <f t="shared" ca="1" si="83"/>
        <v/>
      </c>
      <c r="P416" t="str">
        <f t="shared" ca="1" si="78"/>
        <v/>
      </c>
      <c r="Q416" t="e">
        <f ca="1">VLOOKUP($E416,模型表!$C:$K,9,FALSE)</f>
        <v>#N/A</v>
      </c>
      <c r="S416" t="e">
        <f ca="1">IF(VLOOKUP($E416,模型表!$C:$L,6,FALSE)=0,"",VLOOKUP($E416,模型表!$C:$L,10,FALSE))</f>
        <v>#N/A</v>
      </c>
      <c r="U416" t="e">
        <f ca="1">VLOOKUP($E416,模型表!$C:$Q,11,FALSE)</f>
        <v>#N/A</v>
      </c>
      <c r="Y416" t="e">
        <f ca="1">IF(VLOOKUP($E416,模型表!$C:$N,12,FALSE)="Death",VLOOKUP($E416,模型表!$C:$Q,13,FALSE),"")</f>
        <v>#N/A</v>
      </c>
      <c r="Z416" t="str">
        <f ca="1">IF($B416="","",IF(VLOOKUP($E416,模型表!$C:$O,12,FALSE)="PBuff","["&amp;VLOOKUP($E416,模型表!$C:Q,13,FALSE)&amp;"]","[]"))</f>
        <v/>
      </c>
      <c r="AA416" t="e">
        <f ca="1">VLOOKUP($B416,基础扩展表!$E:$I,5,FALSE)</f>
        <v>#N/A</v>
      </c>
      <c r="AB416" t="e">
        <f ca="1">VLOOKUP($B416,基础扩展表!$E:$I,4,FALSE)</f>
        <v>#N/A</v>
      </c>
      <c r="AC416" t="e">
        <f ca="1">VLOOKUP($B416,基础表!$E:$T,16,FALSE)</f>
        <v>#N/A</v>
      </c>
      <c r="AD416" t="str">
        <f t="shared" ca="1" si="72"/>
        <v/>
      </c>
      <c r="AE416" t="str">
        <f t="shared" ca="1" si="79"/>
        <v/>
      </c>
      <c r="AF416" t="str">
        <f t="shared" ca="1" si="80"/>
        <v/>
      </c>
      <c r="AH416" t="e">
        <f ca="1">VLOOKUP($B416,基础表!$E:$R,14,FALSE)</f>
        <v>#N/A</v>
      </c>
      <c r="AI416" t="e">
        <f ca="1">VLOOKUP($B416,基础表!$E:$S,13,FALSE)</f>
        <v>#N/A</v>
      </c>
      <c r="AK416" t="e">
        <f ca="1">VLOOKUP($B416,基础表!$E:$H,4,FALSE)</f>
        <v>#N/A</v>
      </c>
      <c r="AN416" s="23" t="e">
        <f t="shared" ca="1" si="73"/>
        <v>#N/A</v>
      </c>
      <c r="AO416" s="23" t="str">
        <f t="shared" ca="1" si="81"/>
        <v/>
      </c>
      <c r="AP416" s="23" t="str">
        <f t="shared" ca="1" si="82"/>
        <v/>
      </c>
      <c r="AR416" t="e">
        <f ca="1">VLOOKUP($B416,基础表!$E:$J,4,FALSE)</f>
        <v>#N/A</v>
      </c>
      <c r="AS416" t="e">
        <f ca="1">VLOOKUP($B416,基础表!$E:$J,5,FALSE)</f>
        <v>#N/A</v>
      </c>
      <c r="AT416" t="e">
        <f ca="1">VLOOKUP($B416,基础表!$E:$J,6,FALSE)</f>
        <v>#N/A</v>
      </c>
      <c r="AU416" t="e">
        <f ca="1">VLOOKUP($B416,基础扩展表!$E:$AG,MATCH(AU$2,基础扩展表!$E$1:$AG$1,0),FALSE)</f>
        <v>#N/A</v>
      </c>
      <c r="AV416" t="e">
        <f ca="1">VLOOKUP($B416,基础扩展表!$E:$AG,MATCH(AV$2,基础扩展表!$E$1:$AG$1,0),FALSE)</f>
        <v>#N/A</v>
      </c>
      <c r="AW416" t="e">
        <f ca="1">VLOOKUP($B416,基础扩展表!$E:$AG,MATCH(AW$2,基础扩展表!$E$1:$AG$1,0),FALSE)</f>
        <v>#N/A</v>
      </c>
      <c r="AX416" t="e">
        <f ca="1">VLOOKUP($B416,基础扩展表!$E:$AG,MATCH(AX$2,基础扩展表!$E$1:$AG$1,0),FALSE)</f>
        <v>#N/A</v>
      </c>
      <c r="AY416" t="e">
        <f ca="1">VLOOKUP($B416,基础扩展表!$E:$AG,MATCH(AY$2,基础扩展表!$E$1:$AG$1,0),FALSE)</f>
        <v>#N/A</v>
      </c>
      <c r="AZ416" t="e">
        <f ca="1">VLOOKUP($B416,基础扩展表!$E:$AG,MATCH(AZ$2,基础扩展表!$E$1:$AG$1,0),FALSE)</f>
        <v>#N/A</v>
      </c>
      <c r="BA416" t="e">
        <f ca="1">VLOOKUP($B416,基础扩展表!$E:$AG,MATCH(BA$2,基础扩展表!$E$1:$AG$1,0),FALSE)</f>
        <v>#N/A</v>
      </c>
      <c r="BB416" t="e">
        <f ca="1">VLOOKUP($B416,基础扩展表!$E:$AG,MATCH(BB$2,基础扩展表!$E$1:$AG$1,0),FALSE)</f>
        <v>#N/A</v>
      </c>
      <c r="BC416" t="e">
        <f ca="1">VLOOKUP($B416,基础扩展表!$E:$AG,MATCH(BC$2,基础扩展表!$E$1:$AG$1,0),FALSE)</f>
        <v>#N/A</v>
      </c>
      <c r="BD416" t="e">
        <f ca="1">VLOOKUP($B416,基础扩展表!$E:$AG,MATCH(BD$2,基础扩展表!$E$1:$AG$1,0),FALSE)</f>
        <v>#N/A</v>
      </c>
      <c r="BE416" t="e">
        <f ca="1">VLOOKUP($B416,基础扩展表!$E:$AG,MATCH(BE$2,基础扩展表!$E$1:$AG$1,0),FALSE)</f>
        <v>#N/A</v>
      </c>
      <c r="BF416" t="e">
        <f ca="1">VLOOKUP($B416,基础扩展表!$E:$AG,MATCH(BF$2,基础扩展表!$E$1:$AG$1,0),FALSE)</f>
        <v>#N/A</v>
      </c>
      <c r="BG416" t="e">
        <f ca="1">VLOOKUP($B416,基础扩展表!$E:$AG,MATCH(BG$2,基础扩展表!$E$1:$AG$1,0),FALSE)</f>
        <v>#N/A</v>
      </c>
      <c r="BH416" t="e">
        <f ca="1">VLOOKUP($B416,基础扩展表!$E:$AG,MATCH(BH$2,基础扩展表!$E$1:$AG$1,0),FALSE)</f>
        <v>#N/A</v>
      </c>
      <c r="BI416" t="e">
        <f ca="1">VLOOKUP($B416,基础扩展表!$E:$AG,MATCH(BI$2,基础扩展表!$E$1:$AG$1,0),FALSE)</f>
        <v>#N/A</v>
      </c>
      <c r="BJ416" t="e">
        <f ca="1">VLOOKUP($B416,基础扩展表!$E:$AG,MATCH(BJ$2,基础扩展表!$E$1:$AG$1,0),FALSE)</f>
        <v>#N/A</v>
      </c>
      <c r="BK416" t="e">
        <f ca="1">VLOOKUP($B416,基础扩展表!$E:$AG,MATCH(BK$2,基础扩展表!$E$1:$AG$1,0),FALSE)</f>
        <v>#N/A</v>
      </c>
      <c r="BL416" t="e">
        <f ca="1">VLOOKUP($B416,基础扩展表!$E:$AG,MATCH(BL$2,基础扩展表!$E$1:$AG$1,0),FALSE)</f>
        <v>#N/A</v>
      </c>
      <c r="BM416" t="e">
        <f ca="1">VLOOKUP($B416,基础扩展表!$E:$AG,MATCH(BM$2,基础扩展表!$E$1:$AG$1,0),FALSE)</f>
        <v>#N/A</v>
      </c>
      <c r="BN416" t="e">
        <f ca="1">VLOOKUP($B416,基础扩展表!$E:$AG,MATCH(BN$2,基础扩展表!$E$1:$AG$1,0),FALSE)</f>
        <v>#N/A</v>
      </c>
      <c r="BO416" t="e">
        <f ca="1">VLOOKUP($B416,基础扩展表!$E:$AG,MATCH(BO$2,基础扩展表!$E$1:$AG$1,0),FALSE)</f>
        <v>#N/A</v>
      </c>
      <c r="BP416" t="e">
        <f ca="1">VLOOKUP($B416,基础扩展表!$E:$AG,MATCH(BP$2,基础扩展表!$E$1:$AG$1,0),FALSE)</f>
        <v>#N/A</v>
      </c>
      <c r="BR416" t="e">
        <f ca="1">VLOOKUP(C416,模型表!D:H,5,FALSE)</f>
        <v>#N/A</v>
      </c>
    </row>
    <row r="417" spans="2:70" x14ac:dyDescent="0.2">
      <c r="B417" t="str">
        <f t="array" aca="1" ref="B417" ca="1">INDEX(基础表!$Y:$Y,SMALL(IF(基础表!$Z:$Z=0,ROW(基础表!$Z:$Z),999),ROW(H411)))&amp;""</f>
        <v/>
      </c>
      <c r="C417" t="e">
        <f ca="1">VLOOKUP(VLOOKUP($B417,基础表!$E:$G,3,FALSE),模型表!$C:$D,2,FALSE)</f>
        <v>#N/A</v>
      </c>
      <c r="E417" t="e">
        <f ca="1">VLOOKUP($B417,基础表!$E:$G,3,FALSE)</f>
        <v>#N/A</v>
      </c>
      <c r="G417" t="e">
        <f ca="1">VLOOKUP($E417,模型表!$C:$G,5,FALSE)</f>
        <v>#N/A</v>
      </c>
      <c r="H417" t="e">
        <f ca="1">VLOOKUP($E417,模型表!$C:$F,4,FALSE)</f>
        <v>#N/A</v>
      </c>
      <c r="I417" t="e">
        <f ca="1">VLOOKUP($E417,模型表!$C:$J,8,FALSE)</f>
        <v>#N/A</v>
      </c>
      <c r="K417" t="str">
        <f t="shared" ca="1" si="74"/>
        <v/>
      </c>
      <c r="L417" t="str">
        <f t="shared" ca="1" si="75"/>
        <v/>
      </c>
      <c r="M417" t="str">
        <f t="shared" ca="1" si="76"/>
        <v/>
      </c>
      <c r="N417" t="str">
        <f t="shared" ca="1" si="77"/>
        <v/>
      </c>
      <c r="O417" t="str">
        <f t="shared" ca="1" si="83"/>
        <v/>
      </c>
      <c r="P417" t="str">
        <f t="shared" ca="1" si="78"/>
        <v/>
      </c>
      <c r="Q417" t="e">
        <f ca="1">VLOOKUP($E417,模型表!$C:$K,9,FALSE)</f>
        <v>#N/A</v>
      </c>
      <c r="S417" t="e">
        <f ca="1">IF(VLOOKUP($E417,模型表!$C:$L,6,FALSE)=0,"",VLOOKUP($E417,模型表!$C:$L,10,FALSE))</f>
        <v>#N/A</v>
      </c>
      <c r="U417" t="e">
        <f ca="1">VLOOKUP($E417,模型表!$C:$Q,11,FALSE)</f>
        <v>#N/A</v>
      </c>
      <c r="Y417" t="e">
        <f ca="1">IF(VLOOKUP($E417,模型表!$C:$N,12,FALSE)="Death",VLOOKUP($E417,模型表!$C:$Q,13,FALSE),"")</f>
        <v>#N/A</v>
      </c>
      <c r="Z417" t="str">
        <f ca="1">IF($B417="","",IF(VLOOKUP($E417,模型表!$C:$O,12,FALSE)="PBuff","["&amp;VLOOKUP($E417,模型表!$C:Q,13,FALSE)&amp;"]","[]"))</f>
        <v/>
      </c>
      <c r="AA417" t="e">
        <f ca="1">VLOOKUP($B417,基础扩展表!$E:$I,5,FALSE)</f>
        <v>#N/A</v>
      </c>
      <c r="AB417" t="e">
        <f ca="1">VLOOKUP($B417,基础扩展表!$E:$I,4,FALSE)</f>
        <v>#N/A</v>
      </c>
      <c r="AC417" t="e">
        <f ca="1">VLOOKUP($B417,基础表!$E:$T,16,FALSE)</f>
        <v>#N/A</v>
      </c>
      <c r="AD417" t="str">
        <f t="shared" ca="1" si="72"/>
        <v/>
      </c>
      <c r="AE417" t="str">
        <f t="shared" ca="1" si="79"/>
        <v/>
      </c>
      <c r="AF417" t="str">
        <f t="shared" ca="1" si="80"/>
        <v/>
      </c>
      <c r="AH417" t="e">
        <f ca="1">VLOOKUP($B417,基础表!$E:$R,14,FALSE)</f>
        <v>#N/A</v>
      </c>
      <c r="AI417" t="e">
        <f ca="1">VLOOKUP($B417,基础表!$E:$S,13,FALSE)</f>
        <v>#N/A</v>
      </c>
      <c r="AK417" t="e">
        <f ca="1">VLOOKUP($B417,基础表!$E:$H,4,FALSE)</f>
        <v>#N/A</v>
      </c>
      <c r="AN417" s="23" t="e">
        <f t="shared" ca="1" si="73"/>
        <v>#N/A</v>
      </c>
      <c r="AO417" s="23" t="str">
        <f t="shared" ca="1" si="81"/>
        <v/>
      </c>
      <c r="AP417" s="23" t="str">
        <f t="shared" ca="1" si="82"/>
        <v/>
      </c>
      <c r="AR417" t="e">
        <f ca="1">VLOOKUP($B417,基础表!$E:$J,4,FALSE)</f>
        <v>#N/A</v>
      </c>
      <c r="AS417" t="e">
        <f ca="1">VLOOKUP($B417,基础表!$E:$J,5,FALSE)</f>
        <v>#N/A</v>
      </c>
      <c r="AT417" t="e">
        <f ca="1">VLOOKUP($B417,基础表!$E:$J,6,FALSE)</f>
        <v>#N/A</v>
      </c>
      <c r="AU417" t="e">
        <f ca="1">VLOOKUP($B417,基础扩展表!$E:$AG,MATCH(AU$2,基础扩展表!$E$1:$AG$1,0),FALSE)</f>
        <v>#N/A</v>
      </c>
      <c r="AV417" t="e">
        <f ca="1">VLOOKUP($B417,基础扩展表!$E:$AG,MATCH(AV$2,基础扩展表!$E$1:$AG$1,0),FALSE)</f>
        <v>#N/A</v>
      </c>
      <c r="AW417" t="e">
        <f ca="1">VLOOKUP($B417,基础扩展表!$E:$AG,MATCH(AW$2,基础扩展表!$E$1:$AG$1,0),FALSE)</f>
        <v>#N/A</v>
      </c>
      <c r="AX417" t="e">
        <f ca="1">VLOOKUP($B417,基础扩展表!$E:$AG,MATCH(AX$2,基础扩展表!$E$1:$AG$1,0),FALSE)</f>
        <v>#N/A</v>
      </c>
      <c r="AY417" t="e">
        <f ca="1">VLOOKUP($B417,基础扩展表!$E:$AG,MATCH(AY$2,基础扩展表!$E$1:$AG$1,0),FALSE)</f>
        <v>#N/A</v>
      </c>
      <c r="AZ417" t="e">
        <f ca="1">VLOOKUP($B417,基础扩展表!$E:$AG,MATCH(AZ$2,基础扩展表!$E$1:$AG$1,0),FALSE)</f>
        <v>#N/A</v>
      </c>
      <c r="BA417" t="e">
        <f ca="1">VLOOKUP($B417,基础扩展表!$E:$AG,MATCH(BA$2,基础扩展表!$E$1:$AG$1,0),FALSE)</f>
        <v>#N/A</v>
      </c>
      <c r="BB417" t="e">
        <f ca="1">VLOOKUP($B417,基础扩展表!$E:$AG,MATCH(BB$2,基础扩展表!$E$1:$AG$1,0),FALSE)</f>
        <v>#N/A</v>
      </c>
      <c r="BC417" t="e">
        <f ca="1">VLOOKUP($B417,基础扩展表!$E:$AG,MATCH(BC$2,基础扩展表!$E$1:$AG$1,0),FALSE)</f>
        <v>#N/A</v>
      </c>
      <c r="BD417" t="e">
        <f ca="1">VLOOKUP($B417,基础扩展表!$E:$AG,MATCH(BD$2,基础扩展表!$E$1:$AG$1,0),FALSE)</f>
        <v>#N/A</v>
      </c>
      <c r="BE417" t="e">
        <f ca="1">VLOOKUP($B417,基础扩展表!$E:$AG,MATCH(BE$2,基础扩展表!$E$1:$AG$1,0),FALSE)</f>
        <v>#N/A</v>
      </c>
      <c r="BF417" t="e">
        <f ca="1">VLOOKUP($B417,基础扩展表!$E:$AG,MATCH(BF$2,基础扩展表!$E$1:$AG$1,0),FALSE)</f>
        <v>#N/A</v>
      </c>
      <c r="BG417" t="e">
        <f ca="1">VLOOKUP($B417,基础扩展表!$E:$AG,MATCH(BG$2,基础扩展表!$E$1:$AG$1,0),FALSE)</f>
        <v>#N/A</v>
      </c>
      <c r="BH417" t="e">
        <f ca="1">VLOOKUP($B417,基础扩展表!$E:$AG,MATCH(BH$2,基础扩展表!$E$1:$AG$1,0),FALSE)</f>
        <v>#N/A</v>
      </c>
      <c r="BI417" t="e">
        <f ca="1">VLOOKUP($B417,基础扩展表!$E:$AG,MATCH(BI$2,基础扩展表!$E$1:$AG$1,0),FALSE)</f>
        <v>#N/A</v>
      </c>
      <c r="BJ417" t="e">
        <f ca="1">VLOOKUP($B417,基础扩展表!$E:$AG,MATCH(BJ$2,基础扩展表!$E$1:$AG$1,0),FALSE)</f>
        <v>#N/A</v>
      </c>
      <c r="BK417" t="e">
        <f ca="1">VLOOKUP($B417,基础扩展表!$E:$AG,MATCH(BK$2,基础扩展表!$E$1:$AG$1,0),FALSE)</f>
        <v>#N/A</v>
      </c>
      <c r="BL417" t="e">
        <f ca="1">VLOOKUP($B417,基础扩展表!$E:$AG,MATCH(BL$2,基础扩展表!$E$1:$AG$1,0),FALSE)</f>
        <v>#N/A</v>
      </c>
      <c r="BM417" t="e">
        <f ca="1">VLOOKUP($B417,基础扩展表!$E:$AG,MATCH(BM$2,基础扩展表!$E$1:$AG$1,0),FALSE)</f>
        <v>#N/A</v>
      </c>
      <c r="BN417" t="e">
        <f ca="1">VLOOKUP($B417,基础扩展表!$E:$AG,MATCH(BN$2,基础扩展表!$E$1:$AG$1,0),FALSE)</f>
        <v>#N/A</v>
      </c>
      <c r="BO417" t="e">
        <f ca="1">VLOOKUP($B417,基础扩展表!$E:$AG,MATCH(BO$2,基础扩展表!$E$1:$AG$1,0),FALSE)</f>
        <v>#N/A</v>
      </c>
      <c r="BP417" t="e">
        <f ca="1">VLOOKUP($B417,基础扩展表!$E:$AG,MATCH(BP$2,基础扩展表!$E$1:$AG$1,0),FALSE)</f>
        <v>#N/A</v>
      </c>
      <c r="BR417" t="e">
        <f ca="1">VLOOKUP(C417,模型表!D:H,5,FALSE)</f>
        <v>#N/A</v>
      </c>
    </row>
    <row r="418" spans="2:70" x14ac:dyDescent="0.2">
      <c r="B418" t="str">
        <f t="array" aca="1" ref="B418" ca="1">INDEX(基础表!$Y:$Y,SMALL(IF(基础表!$Z:$Z=0,ROW(基础表!$Z:$Z),999),ROW(H412)))&amp;""</f>
        <v/>
      </c>
      <c r="C418" t="e">
        <f ca="1">VLOOKUP(VLOOKUP($B418,基础表!$E:$G,3,FALSE),模型表!$C:$D,2,FALSE)</f>
        <v>#N/A</v>
      </c>
      <c r="E418" t="e">
        <f ca="1">VLOOKUP($B418,基础表!$E:$G,3,FALSE)</f>
        <v>#N/A</v>
      </c>
      <c r="G418" t="e">
        <f ca="1">VLOOKUP($E418,模型表!$C:$G,5,FALSE)</f>
        <v>#N/A</v>
      </c>
      <c r="H418" t="e">
        <f ca="1">VLOOKUP($E418,模型表!$C:$F,4,FALSE)</f>
        <v>#N/A</v>
      </c>
      <c r="I418" t="e">
        <f ca="1">VLOOKUP($E418,模型表!$C:$J,8,FALSE)</f>
        <v>#N/A</v>
      </c>
      <c r="K418" t="str">
        <f t="shared" ca="1" si="74"/>
        <v/>
      </c>
      <c r="L418" t="str">
        <f t="shared" ca="1" si="75"/>
        <v/>
      </c>
      <c r="M418" t="str">
        <f t="shared" ca="1" si="76"/>
        <v/>
      </c>
      <c r="N418" t="str">
        <f t="shared" ca="1" si="77"/>
        <v/>
      </c>
      <c r="O418" t="str">
        <f t="shared" ca="1" si="83"/>
        <v/>
      </c>
      <c r="P418" t="str">
        <f t="shared" ca="1" si="78"/>
        <v/>
      </c>
      <c r="Q418" t="e">
        <f ca="1">VLOOKUP($E418,模型表!$C:$K,9,FALSE)</f>
        <v>#N/A</v>
      </c>
      <c r="S418" t="e">
        <f ca="1">IF(VLOOKUP($E418,模型表!$C:$L,6,FALSE)=0,"",VLOOKUP($E418,模型表!$C:$L,10,FALSE))</f>
        <v>#N/A</v>
      </c>
      <c r="U418" t="e">
        <f ca="1">VLOOKUP($E418,模型表!$C:$Q,11,FALSE)</f>
        <v>#N/A</v>
      </c>
      <c r="Y418" t="e">
        <f ca="1">IF(VLOOKUP($E418,模型表!$C:$N,12,FALSE)="Death",VLOOKUP($E418,模型表!$C:$Q,13,FALSE),"")</f>
        <v>#N/A</v>
      </c>
      <c r="Z418" t="str">
        <f ca="1">IF($B418="","",IF(VLOOKUP($E418,模型表!$C:$O,12,FALSE)="PBuff","["&amp;VLOOKUP($E418,模型表!$C:Q,13,FALSE)&amp;"]","[]"))</f>
        <v/>
      </c>
      <c r="AA418" t="e">
        <f ca="1">VLOOKUP($B418,基础扩展表!$E:$I,5,FALSE)</f>
        <v>#N/A</v>
      </c>
      <c r="AB418" t="e">
        <f ca="1">VLOOKUP($B418,基础扩展表!$E:$I,4,FALSE)</f>
        <v>#N/A</v>
      </c>
      <c r="AC418" t="e">
        <f ca="1">VLOOKUP($B418,基础表!$E:$T,16,FALSE)</f>
        <v>#N/A</v>
      </c>
      <c r="AD418" t="str">
        <f t="shared" ca="1" si="72"/>
        <v/>
      </c>
      <c r="AE418" t="str">
        <f t="shared" ca="1" si="79"/>
        <v/>
      </c>
      <c r="AF418" t="str">
        <f t="shared" ca="1" si="80"/>
        <v/>
      </c>
      <c r="AH418" t="e">
        <f ca="1">VLOOKUP($B418,基础表!$E:$R,14,FALSE)</f>
        <v>#N/A</v>
      </c>
      <c r="AI418" t="e">
        <f ca="1">VLOOKUP($B418,基础表!$E:$S,13,FALSE)</f>
        <v>#N/A</v>
      </c>
      <c r="AK418" t="e">
        <f ca="1">VLOOKUP($B418,基础表!$E:$H,4,FALSE)</f>
        <v>#N/A</v>
      </c>
      <c r="AN418" s="23" t="e">
        <f t="shared" ca="1" si="73"/>
        <v>#N/A</v>
      </c>
      <c r="AO418" s="23" t="str">
        <f t="shared" ca="1" si="81"/>
        <v/>
      </c>
      <c r="AP418" s="23" t="str">
        <f t="shared" ca="1" si="82"/>
        <v/>
      </c>
      <c r="AR418" t="e">
        <f ca="1">VLOOKUP($B418,基础表!$E:$J,4,FALSE)</f>
        <v>#N/A</v>
      </c>
      <c r="AS418" t="e">
        <f ca="1">VLOOKUP($B418,基础表!$E:$J,5,FALSE)</f>
        <v>#N/A</v>
      </c>
      <c r="AT418" t="e">
        <f ca="1">VLOOKUP($B418,基础表!$E:$J,6,FALSE)</f>
        <v>#N/A</v>
      </c>
      <c r="AU418" t="e">
        <f ca="1">VLOOKUP($B418,基础扩展表!$E:$AG,MATCH(AU$2,基础扩展表!$E$1:$AG$1,0),FALSE)</f>
        <v>#N/A</v>
      </c>
      <c r="AV418" t="e">
        <f ca="1">VLOOKUP($B418,基础扩展表!$E:$AG,MATCH(AV$2,基础扩展表!$E$1:$AG$1,0),FALSE)</f>
        <v>#N/A</v>
      </c>
      <c r="AW418" t="e">
        <f ca="1">VLOOKUP($B418,基础扩展表!$E:$AG,MATCH(AW$2,基础扩展表!$E$1:$AG$1,0),FALSE)</f>
        <v>#N/A</v>
      </c>
      <c r="AX418" t="e">
        <f ca="1">VLOOKUP($B418,基础扩展表!$E:$AG,MATCH(AX$2,基础扩展表!$E$1:$AG$1,0),FALSE)</f>
        <v>#N/A</v>
      </c>
      <c r="AY418" t="e">
        <f ca="1">VLOOKUP($B418,基础扩展表!$E:$AG,MATCH(AY$2,基础扩展表!$E$1:$AG$1,0),FALSE)</f>
        <v>#N/A</v>
      </c>
      <c r="AZ418" t="e">
        <f ca="1">VLOOKUP($B418,基础扩展表!$E:$AG,MATCH(AZ$2,基础扩展表!$E$1:$AG$1,0),FALSE)</f>
        <v>#N/A</v>
      </c>
      <c r="BA418" t="e">
        <f ca="1">VLOOKUP($B418,基础扩展表!$E:$AG,MATCH(BA$2,基础扩展表!$E$1:$AG$1,0),FALSE)</f>
        <v>#N/A</v>
      </c>
      <c r="BB418" t="e">
        <f ca="1">VLOOKUP($B418,基础扩展表!$E:$AG,MATCH(BB$2,基础扩展表!$E$1:$AG$1,0),FALSE)</f>
        <v>#N/A</v>
      </c>
      <c r="BC418" t="e">
        <f ca="1">VLOOKUP($B418,基础扩展表!$E:$AG,MATCH(BC$2,基础扩展表!$E$1:$AG$1,0),FALSE)</f>
        <v>#N/A</v>
      </c>
      <c r="BD418" t="e">
        <f ca="1">VLOOKUP($B418,基础扩展表!$E:$AG,MATCH(BD$2,基础扩展表!$E$1:$AG$1,0),FALSE)</f>
        <v>#N/A</v>
      </c>
      <c r="BE418" t="e">
        <f ca="1">VLOOKUP($B418,基础扩展表!$E:$AG,MATCH(BE$2,基础扩展表!$E$1:$AG$1,0),FALSE)</f>
        <v>#N/A</v>
      </c>
      <c r="BF418" t="e">
        <f ca="1">VLOOKUP($B418,基础扩展表!$E:$AG,MATCH(BF$2,基础扩展表!$E$1:$AG$1,0),FALSE)</f>
        <v>#N/A</v>
      </c>
      <c r="BG418" t="e">
        <f ca="1">VLOOKUP($B418,基础扩展表!$E:$AG,MATCH(BG$2,基础扩展表!$E$1:$AG$1,0),FALSE)</f>
        <v>#N/A</v>
      </c>
      <c r="BH418" t="e">
        <f ca="1">VLOOKUP($B418,基础扩展表!$E:$AG,MATCH(BH$2,基础扩展表!$E$1:$AG$1,0),FALSE)</f>
        <v>#N/A</v>
      </c>
      <c r="BI418" t="e">
        <f ca="1">VLOOKUP($B418,基础扩展表!$E:$AG,MATCH(BI$2,基础扩展表!$E$1:$AG$1,0),FALSE)</f>
        <v>#N/A</v>
      </c>
      <c r="BJ418" t="e">
        <f ca="1">VLOOKUP($B418,基础扩展表!$E:$AG,MATCH(BJ$2,基础扩展表!$E$1:$AG$1,0),FALSE)</f>
        <v>#N/A</v>
      </c>
      <c r="BK418" t="e">
        <f ca="1">VLOOKUP($B418,基础扩展表!$E:$AG,MATCH(BK$2,基础扩展表!$E$1:$AG$1,0),FALSE)</f>
        <v>#N/A</v>
      </c>
      <c r="BL418" t="e">
        <f ca="1">VLOOKUP($B418,基础扩展表!$E:$AG,MATCH(BL$2,基础扩展表!$E$1:$AG$1,0),FALSE)</f>
        <v>#N/A</v>
      </c>
      <c r="BM418" t="e">
        <f ca="1">VLOOKUP($B418,基础扩展表!$E:$AG,MATCH(BM$2,基础扩展表!$E$1:$AG$1,0),FALSE)</f>
        <v>#N/A</v>
      </c>
      <c r="BN418" t="e">
        <f ca="1">VLOOKUP($B418,基础扩展表!$E:$AG,MATCH(BN$2,基础扩展表!$E$1:$AG$1,0),FALSE)</f>
        <v>#N/A</v>
      </c>
      <c r="BO418" t="e">
        <f ca="1">VLOOKUP($B418,基础扩展表!$E:$AG,MATCH(BO$2,基础扩展表!$E$1:$AG$1,0),FALSE)</f>
        <v>#N/A</v>
      </c>
      <c r="BP418" t="e">
        <f ca="1">VLOOKUP($B418,基础扩展表!$E:$AG,MATCH(BP$2,基础扩展表!$E$1:$AG$1,0),FALSE)</f>
        <v>#N/A</v>
      </c>
      <c r="BR418" t="e">
        <f ca="1">VLOOKUP(C418,模型表!D:H,5,FALSE)</f>
        <v>#N/A</v>
      </c>
    </row>
    <row r="419" spans="2:70" x14ac:dyDescent="0.2">
      <c r="B419" t="str">
        <f t="array" aca="1" ref="B419" ca="1">INDEX(基础表!$Y:$Y,SMALL(IF(基础表!$Z:$Z=0,ROW(基础表!$Z:$Z),999),ROW(H413)))&amp;""</f>
        <v/>
      </c>
      <c r="C419" t="e">
        <f ca="1">VLOOKUP(VLOOKUP($B419,基础表!$E:$G,3,FALSE),模型表!$C:$D,2,FALSE)</f>
        <v>#N/A</v>
      </c>
      <c r="E419" t="e">
        <f ca="1">VLOOKUP($B419,基础表!$E:$G,3,FALSE)</f>
        <v>#N/A</v>
      </c>
      <c r="G419" t="e">
        <f ca="1">VLOOKUP($E419,模型表!$C:$G,5,FALSE)</f>
        <v>#N/A</v>
      </c>
      <c r="H419" t="e">
        <f ca="1">VLOOKUP($E419,模型表!$C:$F,4,FALSE)</f>
        <v>#N/A</v>
      </c>
      <c r="I419" t="e">
        <f ca="1">VLOOKUP($E419,模型表!$C:$J,8,FALSE)</f>
        <v>#N/A</v>
      </c>
      <c r="K419" t="str">
        <f t="shared" ca="1" si="74"/>
        <v/>
      </c>
      <c r="L419" t="str">
        <f t="shared" ca="1" si="75"/>
        <v/>
      </c>
      <c r="M419" t="str">
        <f t="shared" ca="1" si="76"/>
        <v/>
      </c>
      <c r="N419" t="str">
        <f t="shared" ca="1" si="77"/>
        <v/>
      </c>
      <c r="O419" t="str">
        <f t="shared" ca="1" si="83"/>
        <v/>
      </c>
      <c r="P419" t="str">
        <f t="shared" ca="1" si="78"/>
        <v/>
      </c>
      <c r="Q419" t="e">
        <f ca="1">VLOOKUP($E419,模型表!$C:$K,9,FALSE)</f>
        <v>#N/A</v>
      </c>
      <c r="S419" t="e">
        <f ca="1">IF(VLOOKUP($E419,模型表!$C:$L,6,FALSE)=0,"",VLOOKUP($E419,模型表!$C:$L,10,FALSE))</f>
        <v>#N/A</v>
      </c>
      <c r="U419" t="e">
        <f ca="1">VLOOKUP($E419,模型表!$C:$Q,11,FALSE)</f>
        <v>#N/A</v>
      </c>
      <c r="Y419" t="e">
        <f ca="1">IF(VLOOKUP($E419,模型表!$C:$N,12,FALSE)="Death",VLOOKUP($E419,模型表!$C:$Q,13,FALSE),"")</f>
        <v>#N/A</v>
      </c>
      <c r="Z419" t="str">
        <f ca="1">IF($B419="","",IF(VLOOKUP($E419,模型表!$C:$O,12,FALSE)="PBuff","["&amp;VLOOKUP($E419,模型表!$C:Q,13,FALSE)&amp;"]","[]"))</f>
        <v/>
      </c>
      <c r="AA419" t="e">
        <f ca="1">VLOOKUP($B419,基础扩展表!$E:$I,5,FALSE)</f>
        <v>#N/A</v>
      </c>
      <c r="AB419" t="e">
        <f ca="1">VLOOKUP($B419,基础扩展表!$E:$I,4,FALSE)</f>
        <v>#N/A</v>
      </c>
      <c r="AC419" t="e">
        <f ca="1">VLOOKUP($B419,基础表!$E:$T,16,FALSE)</f>
        <v>#N/A</v>
      </c>
      <c r="AD419" t="str">
        <f t="shared" ca="1" si="72"/>
        <v/>
      </c>
      <c r="AE419" t="str">
        <f t="shared" ca="1" si="79"/>
        <v/>
      </c>
      <c r="AF419" t="str">
        <f t="shared" ca="1" si="80"/>
        <v/>
      </c>
      <c r="AH419" t="e">
        <f ca="1">VLOOKUP($B419,基础表!$E:$R,14,FALSE)</f>
        <v>#N/A</v>
      </c>
      <c r="AI419" t="e">
        <f ca="1">VLOOKUP($B419,基础表!$E:$S,13,FALSE)</f>
        <v>#N/A</v>
      </c>
      <c r="AK419" t="e">
        <f ca="1">VLOOKUP($B419,基础表!$E:$H,4,FALSE)</f>
        <v>#N/A</v>
      </c>
      <c r="AN419" s="23" t="e">
        <f t="shared" ca="1" si="73"/>
        <v>#N/A</v>
      </c>
      <c r="AO419" s="23" t="str">
        <f t="shared" ca="1" si="81"/>
        <v/>
      </c>
      <c r="AP419" s="23" t="str">
        <f t="shared" ca="1" si="82"/>
        <v/>
      </c>
      <c r="AR419" t="e">
        <f ca="1">VLOOKUP($B419,基础表!$E:$J,4,FALSE)</f>
        <v>#N/A</v>
      </c>
      <c r="AS419" t="e">
        <f ca="1">VLOOKUP($B419,基础表!$E:$J,5,FALSE)</f>
        <v>#N/A</v>
      </c>
      <c r="AT419" t="e">
        <f ca="1">VLOOKUP($B419,基础表!$E:$J,6,FALSE)</f>
        <v>#N/A</v>
      </c>
      <c r="AU419" t="e">
        <f ca="1">VLOOKUP($B419,基础扩展表!$E:$AG,MATCH(AU$2,基础扩展表!$E$1:$AG$1,0),FALSE)</f>
        <v>#N/A</v>
      </c>
      <c r="AV419" t="e">
        <f ca="1">VLOOKUP($B419,基础扩展表!$E:$AG,MATCH(AV$2,基础扩展表!$E$1:$AG$1,0),FALSE)</f>
        <v>#N/A</v>
      </c>
      <c r="AW419" t="e">
        <f ca="1">VLOOKUP($B419,基础扩展表!$E:$AG,MATCH(AW$2,基础扩展表!$E$1:$AG$1,0),FALSE)</f>
        <v>#N/A</v>
      </c>
      <c r="AX419" t="e">
        <f ca="1">VLOOKUP($B419,基础扩展表!$E:$AG,MATCH(AX$2,基础扩展表!$E$1:$AG$1,0),FALSE)</f>
        <v>#N/A</v>
      </c>
      <c r="AY419" t="e">
        <f ca="1">VLOOKUP($B419,基础扩展表!$E:$AG,MATCH(AY$2,基础扩展表!$E$1:$AG$1,0),FALSE)</f>
        <v>#N/A</v>
      </c>
      <c r="AZ419" t="e">
        <f ca="1">VLOOKUP($B419,基础扩展表!$E:$AG,MATCH(AZ$2,基础扩展表!$E$1:$AG$1,0),FALSE)</f>
        <v>#N/A</v>
      </c>
      <c r="BA419" t="e">
        <f ca="1">VLOOKUP($B419,基础扩展表!$E:$AG,MATCH(BA$2,基础扩展表!$E$1:$AG$1,0),FALSE)</f>
        <v>#N/A</v>
      </c>
      <c r="BB419" t="e">
        <f ca="1">VLOOKUP($B419,基础扩展表!$E:$AG,MATCH(BB$2,基础扩展表!$E$1:$AG$1,0),FALSE)</f>
        <v>#N/A</v>
      </c>
      <c r="BC419" t="e">
        <f ca="1">VLOOKUP($B419,基础扩展表!$E:$AG,MATCH(BC$2,基础扩展表!$E$1:$AG$1,0),FALSE)</f>
        <v>#N/A</v>
      </c>
      <c r="BD419" t="e">
        <f ca="1">VLOOKUP($B419,基础扩展表!$E:$AG,MATCH(BD$2,基础扩展表!$E$1:$AG$1,0),FALSE)</f>
        <v>#N/A</v>
      </c>
      <c r="BE419" t="e">
        <f ca="1">VLOOKUP($B419,基础扩展表!$E:$AG,MATCH(BE$2,基础扩展表!$E$1:$AG$1,0),FALSE)</f>
        <v>#N/A</v>
      </c>
      <c r="BF419" t="e">
        <f ca="1">VLOOKUP($B419,基础扩展表!$E:$AG,MATCH(BF$2,基础扩展表!$E$1:$AG$1,0),FALSE)</f>
        <v>#N/A</v>
      </c>
      <c r="BG419" t="e">
        <f ca="1">VLOOKUP($B419,基础扩展表!$E:$AG,MATCH(BG$2,基础扩展表!$E$1:$AG$1,0),FALSE)</f>
        <v>#N/A</v>
      </c>
      <c r="BH419" t="e">
        <f ca="1">VLOOKUP($B419,基础扩展表!$E:$AG,MATCH(BH$2,基础扩展表!$E$1:$AG$1,0),FALSE)</f>
        <v>#N/A</v>
      </c>
      <c r="BI419" t="e">
        <f ca="1">VLOOKUP($B419,基础扩展表!$E:$AG,MATCH(BI$2,基础扩展表!$E$1:$AG$1,0),FALSE)</f>
        <v>#N/A</v>
      </c>
      <c r="BJ419" t="e">
        <f ca="1">VLOOKUP($B419,基础扩展表!$E:$AG,MATCH(BJ$2,基础扩展表!$E$1:$AG$1,0),FALSE)</f>
        <v>#N/A</v>
      </c>
      <c r="BK419" t="e">
        <f ca="1">VLOOKUP($B419,基础扩展表!$E:$AG,MATCH(BK$2,基础扩展表!$E$1:$AG$1,0),FALSE)</f>
        <v>#N/A</v>
      </c>
      <c r="BL419" t="e">
        <f ca="1">VLOOKUP($B419,基础扩展表!$E:$AG,MATCH(BL$2,基础扩展表!$E$1:$AG$1,0),FALSE)</f>
        <v>#N/A</v>
      </c>
      <c r="BM419" t="e">
        <f ca="1">VLOOKUP($B419,基础扩展表!$E:$AG,MATCH(BM$2,基础扩展表!$E$1:$AG$1,0),FALSE)</f>
        <v>#N/A</v>
      </c>
      <c r="BN419" t="e">
        <f ca="1">VLOOKUP($B419,基础扩展表!$E:$AG,MATCH(BN$2,基础扩展表!$E$1:$AG$1,0),FALSE)</f>
        <v>#N/A</v>
      </c>
      <c r="BO419" t="e">
        <f ca="1">VLOOKUP($B419,基础扩展表!$E:$AG,MATCH(BO$2,基础扩展表!$E$1:$AG$1,0),FALSE)</f>
        <v>#N/A</v>
      </c>
      <c r="BP419" t="e">
        <f ca="1">VLOOKUP($B419,基础扩展表!$E:$AG,MATCH(BP$2,基础扩展表!$E$1:$AG$1,0),FALSE)</f>
        <v>#N/A</v>
      </c>
      <c r="BR419" t="e">
        <f ca="1">VLOOKUP(C419,模型表!D:H,5,FALSE)</f>
        <v>#N/A</v>
      </c>
    </row>
    <row r="420" spans="2:70" x14ac:dyDescent="0.2">
      <c r="B420" t="str">
        <f t="array" aca="1" ref="B420" ca="1">INDEX(基础表!$Y:$Y,SMALL(IF(基础表!$Z:$Z=0,ROW(基础表!$Z:$Z),999),ROW(H414)))&amp;""</f>
        <v/>
      </c>
      <c r="C420" t="e">
        <f ca="1">VLOOKUP(VLOOKUP($B420,基础表!$E:$G,3,FALSE),模型表!$C:$D,2,FALSE)</f>
        <v>#N/A</v>
      </c>
      <c r="E420" t="e">
        <f ca="1">VLOOKUP($B420,基础表!$E:$G,3,FALSE)</f>
        <v>#N/A</v>
      </c>
      <c r="G420" t="e">
        <f ca="1">VLOOKUP($E420,模型表!$C:$G,5,FALSE)</f>
        <v>#N/A</v>
      </c>
      <c r="H420" t="e">
        <f ca="1">VLOOKUP($E420,模型表!$C:$F,4,FALSE)</f>
        <v>#N/A</v>
      </c>
      <c r="I420" t="e">
        <f ca="1">VLOOKUP($E420,模型表!$C:$J,8,FALSE)</f>
        <v>#N/A</v>
      </c>
      <c r="K420" t="str">
        <f t="shared" ca="1" si="74"/>
        <v/>
      </c>
      <c r="L420" t="str">
        <f t="shared" ca="1" si="75"/>
        <v/>
      </c>
      <c r="M420" t="str">
        <f t="shared" ca="1" si="76"/>
        <v/>
      </c>
      <c r="N420" t="str">
        <f t="shared" ca="1" si="77"/>
        <v/>
      </c>
      <c r="O420" t="str">
        <f t="shared" ca="1" si="83"/>
        <v/>
      </c>
      <c r="P420" t="str">
        <f t="shared" ca="1" si="78"/>
        <v/>
      </c>
      <c r="Q420" t="e">
        <f ca="1">VLOOKUP($E420,模型表!$C:$K,9,FALSE)</f>
        <v>#N/A</v>
      </c>
      <c r="S420" t="e">
        <f ca="1">IF(VLOOKUP($E420,模型表!$C:$L,6,FALSE)=0,"",VLOOKUP($E420,模型表!$C:$L,10,FALSE))</f>
        <v>#N/A</v>
      </c>
      <c r="U420" t="e">
        <f ca="1">VLOOKUP($E420,模型表!$C:$Q,11,FALSE)</f>
        <v>#N/A</v>
      </c>
      <c r="Y420" t="e">
        <f ca="1">IF(VLOOKUP($E420,模型表!$C:$N,12,FALSE)="Death",VLOOKUP($E420,模型表!$C:$Q,13,FALSE),"")</f>
        <v>#N/A</v>
      </c>
      <c r="Z420" t="str">
        <f ca="1">IF($B420="","",IF(VLOOKUP($E420,模型表!$C:$O,12,FALSE)="PBuff","["&amp;VLOOKUP($E420,模型表!$C:Q,13,FALSE)&amp;"]","[]"))</f>
        <v/>
      </c>
      <c r="AA420" t="e">
        <f ca="1">VLOOKUP($B420,基础扩展表!$E:$I,5,FALSE)</f>
        <v>#N/A</v>
      </c>
      <c r="AB420" t="e">
        <f ca="1">VLOOKUP($B420,基础扩展表!$E:$I,4,FALSE)</f>
        <v>#N/A</v>
      </c>
      <c r="AC420" t="e">
        <f ca="1">VLOOKUP($B420,基础表!$E:$T,16,FALSE)</f>
        <v>#N/A</v>
      </c>
      <c r="AD420" t="str">
        <f t="shared" ca="1" si="72"/>
        <v/>
      </c>
      <c r="AE420" t="str">
        <f t="shared" ca="1" si="79"/>
        <v/>
      </c>
      <c r="AF420" t="str">
        <f t="shared" ca="1" si="80"/>
        <v/>
      </c>
      <c r="AH420" t="e">
        <f ca="1">VLOOKUP($B420,基础表!$E:$R,14,FALSE)</f>
        <v>#N/A</v>
      </c>
      <c r="AI420" t="e">
        <f ca="1">VLOOKUP($B420,基础表!$E:$S,13,FALSE)</f>
        <v>#N/A</v>
      </c>
      <c r="AK420" t="e">
        <f ca="1">VLOOKUP($B420,基础表!$E:$H,4,FALSE)</f>
        <v>#N/A</v>
      </c>
      <c r="AN420" s="23" t="e">
        <f t="shared" ca="1" si="73"/>
        <v>#N/A</v>
      </c>
      <c r="AO420" s="23" t="str">
        <f t="shared" ca="1" si="81"/>
        <v/>
      </c>
      <c r="AP420" s="23" t="str">
        <f t="shared" ca="1" si="82"/>
        <v/>
      </c>
      <c r="AR420" t="e">
        <f ca="1">VLOOKUP($B420,基础表!$E:$J,4,FALSE)</f>
        <v>#N/A</v>
      </c>
      <c r="AS420" t="e">
        <f ca="1">VLOOKUP($B420,基础表!$E:$J,5,FALSE)</f>
        <v>#N/A</v>
      </c>
      <c r="AT420" t="e">
        <f ca="1">VLOOKUP($B420,基础表!$E:$J,6,FALSE)</f>
        <v>#N/A</v>
      </c>
      <c r="AU420" t="e">
        <f ca="1">VLOOKUP($B420,基础扩展表!$E:$AG,MATCH(AU$2,基础扩展表!$E$1:$AG$1,0),FALSE)</f>
        <v>#N/A</v>
      </c>
      <c r="AV420" t="e">
        <f ca="1">VLOOKUP($B420,基础扩展表!$E:$AG,MATCH(AV$2,基础扩展表!$E$1:$AG$1,0),FALSE)</f>
        <v>#N/A</v>
      </c>
      <c r="AW420" t="e">
        <f ca="1">VLOOKUP($B420,基础扩展表!$E:$AG,MATCH(AW$2,基础扩展表!$E$1:$AG$1,0),FALSE)</f>
        <v>#N/A</v>
      </c>
      <c r="AX420" t="e">
        <f ca="1">VLOOKUP($B420,基础扩展表!$E:$AG,MATCH(AX$2,基础扩展表!$E$1:$AG$1,0),FALSE)</f>
        <v>#N/A</v>
      </c>
      <c r="AY420" t="e">
        <f ca="1">VLOOKUP($B420,基础扩展表!$E:$AG,MATCH(AY$2,基础扩展表!$E$1:$AG$1,0),FALSE)</f>
        <v>#N/A</v>
      </c>
      <c r="AZ420" t="e">
        <f ca="1">VLOOKUP($B420,基础扩展表!$E:$AG,MATCH(AZ$2,基础扩展表!$E$1:$AG$1,0),FALSE)</f>
        <v>#N/A</v>
      </c>
      <c r="BA420" t="e">
        <f ca="1">VLOOKUP($B420,基础扩展表!$E:$AG,MATCH(BA$2,基础扩展表!$E$1:$AG$1,0),FALSE)</f>
        <v>#N/A</v>
      </c>
      <c r="BB420" t="e">
        <f ca="1">VLOOKUP($B420,基础扩展表!$E:$AG,MATCH(BB$2,基础扩展表!$E$1:$AG$1,0),FALSE)</f>
        <v>#N/A</v>
      </c>
      <c r="BC420" t="e">
        <f ca="1">VLOOKUP($B420,基础扩展表!$E:$AG,MATCH(BC$2,基础扩展表!$E$1:$AG$1,0),FALSE)</f>
        <v>#N/A</v>
      </c>
      <c r="BD420" t="e">
        <f ca="1">VLOOKUP($B420,基础扩展表!$E:$AG,MATCH(BD$2,基础扩展表!$E$1:$AG$1,0),FALSE)</f>
        <v>#N/A</v>
      </c>
      <c r="BE420" t="e">
        <f ca="1">VLOOKUP($B420,基础扩展表!$E:$AG,MATCH(BE$2,基础扩展表!$E$1:$AG$1,0),FALSE)</f>
        <v>#N/A</v>
      </c>
      <c r="BF420" t="e">
        <f ca="1">VLOOKUP($B420,基础扩展表!$E:$AG,MATCH(BF$2,基础扩展表!$E$1:$AG$1,0),FALSE)</f>
        <v>#N/A</v>
      </c>
      <c r="BG420" t="e">
        <f ca="1">VLOOKUP($B420,基础扩展表!$E:$AG,MATCH(BG$2,基础扩展表!$E$1:$AG$1,0),FALSE)</f>
        <v>#N/A</v>
      </c>
      <c r="BH420" t="e">
        <f ca="1">VLOOKUP($B420,基础扩展表!$E:$AG,MATCH(BH$2,基础扩展表!$E$1:$AG$1,0),FALSE)</f>
        <v>#N/A</v>
      </c>
      <c r="BI420" t="e">
        <f ca="1">VLOOKUP($B420,基础扩展表!$E:$AG,MATCH(BI$2,基础扩展表!$E$1:$AG$1,0),FALSE)</f>
        <v>#N/A</v>
      </c>
      <c r="BJ420" t="e">
        <f ca="1">VLOOKUP($B420,基础扩展表!$E:$AG,MATCH(BJ$2,基础扩展表!$E$1:$AG$1,0),FALSE)</f>
        <v>#N/A</v>
      </c>
      <c r="BK420" t="e">
        <f ca="1">VLOOKUP($B420,基础扩展表!$E:$AG,MATCH(BK$2,基础扩展表!$E$1:$AG$1,0),FALSE)</f>
        <v>#N/A</v>
      </c>
      <c r="BL420" t="e">
        <f ca="1">VLOOKUP($B420,基础扩展表!$E:$AG,MATCH(BL$2,基础扩展表!$E$1:$AG$1,0),FALSE)</f>
        <v>#N/A</v>
      </c>
      <c r="BM420" t="e">
        <f ca="1">VLOOKUP($B420,基础扩展表!$E:$AG,MATCH(BM$2,基础扩展表!$E$1:$AG$1,0),FALSE)</f>
        <v>#N/A</v>
      </c>
      <c r="BN420" t="e">
        <f ca="1">VLOOKUP($B420,基础扩展表!$E:$AG,MATCH(BN$2,基础扩展表!$E$1:$AG$1,0),FALSE)</f>
        <v>#N/A</v>
      </c>
      <c r="BO420" t="e">
        <f ca="1">VLOOKUP($B420,基础扩展表!$E:$AG,MATCH(BO$2,基础扩展表!$E$1:$AG$1,0),FALSE)</f>
        <v>#N/A</v>
      </c>
      <c r="BP420" t="e">
        <f ca="1">VLOOKUP($B420,基础扩展表!$E:$AG,MATCH(BP$2,基础扩展表!$E$1:$AG$1,0),FALSE)</f>
        <v>#N/A</v>
      </c>
      <c r="BR420" t="e">
        <f ca="1">VLOOKUP(C420,模型表!D:H,5,FALSE)</f>
        <v>#N/A</v>
      </c>
    </row>
    <row r="421" spans="2:70" x14ac:dyDescent="0.2">
      <c r="B421" t="str">
        <f t="array" aca="1" ref="B421" ca="1">INDEX(基础表!$Y:$Y,SMALL(IF(基础表!$Z:$Z=0,ROW(基础表!$Z:$Z),999),ROW(H415)))&amp;""</f>
        <v/>
      </c>
      <c r="C421" t="e">
        <f ca="1">VLOOKUP(VLOOKUP($B421,基础表!$E:$G,3,FALSE),模型表!$C:$D,2,FALSE)</f>
        <v>#N/A</v>
      </c>
      <c r="E421" t="e">
        <f ca="1">VLOOKUP($B421,基础表!$E:$G,3,FALSE)</f>
        <v>#N/A</v>
      </c>
      <c r="G421" t="e">
        <f ca="1">VLOOKUP($E421,模型表!$C:$G,5,FALSE)</f>
        <v>#N/A</v>
      </c>
      <c r="H421" t="e">
        <f ca="1">VLOOKUP($E421,模型表!$C:$F,4,FALSE)</f>
        <v>#N/A</v>
      </c>
      <c r="I421" t="e">
        <f ca="1">VLOOKUP($E421,模型表!$C:$J,8,FALSE)</f>
        <v>#N/A</v>
      </c>
      <c r="K421" t="str">
        <f t="shared" ca="1" si="74"/>
        <v/>
      </c>
      <c r="L421" t="str">
        <f t="shared" ca="1" si="75"/>
        <v/>
      </c>
      <c r="M421" t="str">
        <f t="shared" ca="1" si="76"/>
        <v/>
      </c>
      <c r="N421" t="str">
        <f t="shared" ca="1" si="77"/>
        <v/>
      </c>
      <c r="O421" t="str">
        <f t="shared" ca="1" si="83"/>
        <v/>
      </c>
      <c r="P421" t="str">
        <f t="shared" ca="1" si="78"/>
        <v/>
      </c>
      <c r="Q421" t="e">
        <f ca="1">VLOOKUP($E421,模型表!$C:$K,9,FALSE)</f>
        <v>#N/A</v>
      </c>
      <c r="S421" t="e">
        <f ca="1">IF(VLOOKUP($E421,模型表!$C:$L,6,FALSE)=0,"",VLOOKUP($E421,模型表!$C:$L,10,FALSE))</f>
        <v>#N/A</v>
      </c>
      <c r="U421" t="e">
        <f ca="1">VLOOKUP($E421,模型表!$C:$Q,11,FALSE)</f>
        <v>#N/A</v>
      </c>
      <c r="Y421" t="e">
        <f ca="1">IF(VLOOKUP($E421,模型表!$C:$N,12,FALSE)="Death",VLOOKUP($E421,模型表!$C:$Q,13,FALSE),"")</f>
        <v>#N/A</v>
      </c>
      <c r="Z421" t="str">
        <f ca="1">IF($B421="","",IF(VLOOKUP($E421,模型表!$C:$O,12,FALSE)="PBuff","["&amp;VLOOKUP($E421,模型表!$C:Q,13,FALSE)&amp;"]","[]"))</f>
        <v/>
      </c>
      <c r="AA421" t="e">
        <f ca="1">VLOOKUP($B421,基础扩展表!$E:$I,5,FALSE)</f>
        <v>#N/A</v>
      </c>
      <c r="AB421" t="e">
        <f ca="1">VLOOKUP($B421,基础扩展表!$E:$I,4,FALSE)</f>
        <v>#N/A</v>
      </c>
      <c r="AC421" t="e">
        <f ca="1">VLOOKUP($B421,基础表!$E:$T,16,FALSE)</f>
        <v>#N/A</v>
      </c>
      <c r="AD421" t="str">
        <f t="shared" ca="1" si="72"/>
        <v/>
      </c>
      <c r="AE421" t="str">
        <f t="shared" ca="1" si="79"/>
        <v/>
      </c>
      <c r="AF421" t="str">
        <f t="shared" ca="1" si="80"/>
        <v/>
      </c>
      <c r="AH421" t="e">
        <f ca="1">VLOOKUP($B421,基础表!$E:$R,14,FALSE)</f>
        <v>#N/A</v>
      </c>
      <c r="AI421" t="e">
        <f ca="1">VLOOKUP($B421,基础表!$E:$S,13,FALSE)</f>
        <v>#N/A</v>
      </c>
      <c r="AK421" t="e">
        <f ca="1">VLOOKUP($B421,基础表!$E:$H,4,FALSE)</f>
        <v>#N/A</v>
      </c>
      <c r="AN421" s="23" t="e">
        <f t="shared" ca="1" si="73"/>
        <v>#N/A</v>
      </c>
      <c r="AO421" s="23" t="str">
        <f t="shared" ca="1" si="81"/>
        <v/>
      </c>
      <c r="AP421" s="23" t="str">
        <f t="shared" ca="1" si="82"/>
        <v/>
      </c>
      <c r="AR421" t="e">
        <f ca="1">VLOOKUP($B421,基础表!$E:$J,4,FALSE)</f>
        <v>#N/A</v>
      </c>
      <c r="AS421" t="e">
        <f ca="1">VLOOKUP($B421,基础表!$E:$J,5,FALSE)</f>
        <v>#N/A</v>
      </c>
      <c r="AT421" t="e">
        <f ca="1">VLOOKUP($B421,基础表!$E:$J,6,FALSE)</f>
        <v>#N/A</v>
      </c>
      <c r="AU421" t="e">
        <f ca="1">VLOOKUP($B421,基础扩展表!$E:$AG,MATCH(AU$2,基础扩展表!$E$1:$AG$1,0),FALSE)</f>
        <v>#N/A</v>
      </c>
      <c r="AV421" t="e">
        <f ca="1">VLOOKUP($B421,基础扩展表!$E:$AG,MATCH(AV$2,基础扩展表!$E$1:$AG$1,0),FALSE)</f>
        <v>#N/A</v>
      </c>
      <c r="AW421" t="e">
        <f ca="1">VLOOKUP($B421,基础扩展表!$E:$AG,MATCH(AW$2,基础扩展表!$E$1:$AG$1,0),FALSE)</f>
        <v>#N/A</v>
      </c>
      <c r="AX421" t="e">
        <f ca="1">VLOOKUP($B421,基础扩展表!$E:$AG,MATCH(AX$2,基础扩展表!$E$1:$AG$1,0),FALSE)</f>
        <v>#N/A</v>
      </c>
      <c r="AY421" t="e">
        <f ca="1">VLOOKUP($B421,基础扩展表!$E:$AG,MATCH(AY$2,基础扩展表!$E$1:$AG$1,0),FALSE)</f>
        <v>#N/A</v>
      </c>
      <c r="AZ421" t="e">
        <f ca="1">VLOOKUP($B421,基础扩展表!$E:$AG,MATCH(AZ$2,基础扩展表!$E$1:$AG$1,0),FALSE)</f>
        <v>#N/A</v>
      </c>
      <c r="BA421" t="e">
        <f ca="1">VLOOKUP($B421,基础扩展表!$E:$AG,MATCH(BA$2,基础扩展表!$E$1:$AG$1,0),FALSE)</f>
        <v>#N/A</v>
      </c>
      <c r="BB421" t="e">
        <f ca="1">VLOOKUP($B421,基础扩展表!$E:$AG,MATCH(BB$2,基础扩展表!$E$1:$AG$1,0),FALSE)</f>
        <v>#N/A</v>
      </c>
      <c r="BC421" t="e">
        <f ca="1">VLOOKUP($B421,基础扩展表!$E:$AG,MATCH(BC$2,基础扩展表!$E$1:$AG$1,0),FALSE)</f>
        <v>#N/A</v>
      </c>
      <c r="BD421" t="e">
        <f ca="1">VLOOKUP($B421,基础扩展表!$E:$AG,MATCH(BD$2,基础扩展表!$E$1:$AG$1,0),FALSE)</f>
        <v>#N/A</v>
      </c>
      <c r="BE421" t="e">
        <f ca="1">VLOOKUP($B421,基础扩展表!$E:$AG,MATCH(BE$2,基础扩展表!$E$1:$AG$1,0),FALSE)</f>
        <v>#N/A</v>
      </c>
      <c r="BF421" t="e">
        <f ca="1">VLOOKUP($B421,基础扩展表!$E:$AG,MATCH(BF$2,基础扩展表!$E$1:$AG$1,0),FALSE)</f>
        <v>#N/A</v>
      </c>
      <c r="BG421" t="e">
        <f ca="1">VLOOKUP($B421,基础扩展表!$E:$AG,MATCH(BG$2,基础扩展表!$E$1:$AG$1,0),FALSE)</f>
        <v>#N/A</v>
      </c>
      <c r="BH421" t="e">
        <f ca="1">VLOOKUP($B421,基础扩展表!$E:$AG,MATCH(BH$2,基础扩展表!$E$1:$AG$1,0),FALSE)</f>
        <v>#N/A</v>
      </c>
      <c r="BI421" t="e">
        <f ca="1">VLOOKUP($B421,基础扩展表!$E:$AG,MATCH(BI$2,基础扩展表!$E$1:$AG$1,0),FALSE)</f>
        <v>#N/A</v>
      </c>
      <c r="BJ421" t="e">
        <f ca="1">VLOOKUP($B421,基础扩展表!$E:$AG,MATCH(BJ$2,基础扩展表!$E$1:$AG$1,0),FALSE)</f>
        <v>#N/A</v>
      </c>
      <c r="BK421" t="e">
        <f ca="1">VLOOKUP($B421,基础扩展表!$E:$AG,MATCH(BK$2,基础扩展表!$E$1:$AG$1,0),FALSE)</f>
        <v>#N/A</v>
      </c>
      <c r="BL421" t="e">
        <f ca="1">VLOOKUP($B421,基础扩展表!$E:$AG,MATCH(BL$2,基础扩展表!$E$1:$AG$1,0),FALSE)</f>
        <v>#N/A</v>
      </c>
      <c r="BM421" t="e">
        <f ca="1">VLOOKUP($B421,基础扩展表!$E:$AG,MATCH(BM$2,基础扩展表!$E$1:$AG$1,0),FALSE)</f>
        <v>#N/A</v>
      </c>
      <c r="BN421" t="e">
        <f ca="1">VLOOKUP($B421,基础扩展表!$E:$AG,MATCH(BN$2,基础扩展表!$E$1:$AG$1,0),FALSE)</f>
        <v>#N/A</v>
      </c>
      <c r="BO421" t="e">
        <f ca="1">VLOOKUP($B421,基础扩展表!$E:$AG,MATCH(BO$2,基础扩展表!$E$1:$AG$1,0),FALSE)</f>
        <v>#N/A</v>
      </c>
      <c r="BP421" t="e">
        <f ca="1">VLOOKUP($B421,基础扩展表!$E:$AG,MATCH(BP$2,基础扩展表!$E$1:$AG$1,0),FALSE)</f>
        <v>#N/A</v>
      </c>
      <c r="BR421" t="e">
        <f ca="1">VLOOKUP(C421,模型表!D:H,5,FALSE)</f>
        <v>#N/A</v>
      </c>
    </row>
    <row r="422" spans="2:70" x14ac:dyDescent="0.2">
      <c r="B422" t="str">
        <f t="array" aca="1" ref="B422" ca="1">INDEX(基础表!$Y:$Y,SMALL(IF(基础表!$Z:$Z=0,ROW(基础表!$Z:$Z),999),ROW(H416)))&amp;""</f>
        <v/>
      </c>
      <c r="C422" t="e">
        <f ca="1">VLOOKUP(VLOOKUP($B422,基础表!$E:$G,3,FALSE),模型表!$C:$D,2,FALSE)</f>
        <v>#N/A</v>
      </c>
      <c r="E422" t="e">
        <f ca="1">VLOOKUP($B422,基础表!$E:$G,3,FALSE)</f>
        <v>#N/A</v>
      </c>
      <c r="G422" t="e">
        <f ca="1">VLOOKUP($E422,模型表!$C:$G,5,FALSE)</f>
        <v>#N/A</v>
      </c>
      <c r="H422" t="e">
        <f ca="1">VLOOKUP($E422,模型表!$C:$F,4,FALSE)</f>
        <v>#N/A</v>
      </c>
      <c r="I422" t="e">
        <f ca="1">VLOOKUP($E422,模型表!$C:$J,8,FALSE)</f>
        <v>#N/A</v>
      </c>
      <c r="K422" t="str">
        <f t="shared" ca="1" si="74"/>
        <v/>
      </c>
      <c r="L422" t="str">
        <f t="shared" ca="1" si="75"/>
        <v/>
      </c>
      <c r="M422" t="str">
        <f t="shared" ca="1" si="76"/>
        <v/>
      </c>
      <c r="N422" t="str">
        <f t="shared" ca="1" si="77"/>
        <v/>
      </c>
      <c r="O422" t="str">
        <f t="shared" ca="1" si="83"/>
        <v/>
      </c>
      <c r="P422" t="str">
        <f t="shared" ca="1" si="78"/>
        <v/>
      </c>
      <c r="Q422" t="e">
        <f ca="1">VLOOKUP($E422,模型表!$C:$K,9,FALSE)</f>
        <v>#N/A</v>
      </c>
      <c r="S422" t="e">
        <f ca="1">IF(VLOOKUP($E422,模型表!$C:$L,6,FALSE)=0,"",VLOOKUP($E422,模型表!$C:$L,10,FALSE))</f>
        <v>#N/A</v>
      </c>
      <c r="U422" t="e">
        <f ca="1">VLOOKUP($E422,模型表!$C:$Q,11,FALSE)</f>
        <v>#N/A</v>
      </c>
      <c r="Y422" t="e">
        <f ca="1">IF(VLOOKUP($E422,模型表!$C:$N,12,FALSE)="Death",VLOOKUP($E422,模型表!$C:$Q,13,FALSE),"")</f>
        <v>#N/A</v>
      </c>
      <c r="Z422" t="str">
        <f ca="1">IF($B422="","",IF(VLOOKUP($E422,模型表!$C:$O,12,FALSE)="PBuff","["&amp;VLOOKUP($E422,模型表!$C:Q,13,FALSE)&amp;"]","[]"))</f>
        <v/>
      </c>
      <c r="AA422" t="e">
        <f ca="1">VLOOKUP($B422,基础扩展表!$E:$I,5,FALSE)</f>
        <v>#N/A</v>
      </c>
      <c r="AB422" t="e">
        <f ca="1">VLOOKUP($B422,基础扩展表!$E:$I,4,FALSE)</f>
        <v>#N/A</v>
      </c>
      <c r="AC422" t="e">
        <f ca="1">VLOOKUP($B422,基础表!$E:$T,16,FALSE)</f>
        <v>#N/A</v>
      </c>
      <c r="AD422" t="str">
        <f t="shared" ca="1" si="72"/>
        <v/>
      </c>
      <c r="AE422" t="str">
        <f t="shared" ca="1" si="79"/>
        <v/>
      </c>
      <c r="AF422" t="str">
        <f t="shared" ca="1" si="80"/>
        <v/>
      </c>
      <c r="AH422" t="e">
        <f ca="1">VLOOKUP($B422,基础表!$E:$R,14,FALSE)</f>
        <v>#N/A</v>
      </c>
      <c r="AI422" t="e">
        <f ca="1">VLOOKUP($B422,基础表!$E:$S,13,FALSE)</f>
        <v>#N/A</v>
      </c>
      <c r="AK422" t="e">
        <f ca="1">VLOOKUP($B422,基础表!$E:$H,4,FALSE)</f>
        <v>#N/A</v>
      </c>
      <c r="AN422" s="23" t="e">
        <f t="shared" ca="1" si="73"/>
        <v>#N/A</v>
      </c>
      <c r="AO422" s="23" t="str">
        <f t="shared" ca="1" si="81"/>
        <v/>
      </c>
      <c r="AP422" s="23" t="str">
        <f t="shared" ca="1" si="82"/>
        <v/>
      </c>
      <c r="AR422" t="e">
        <f ca="1">VLOOKUP($B422,基础表!$E:$J,4,FALSE)</f>
        <v>#N/A</v>
      </c>
      <c r="AS422" t="e">
        <f ca="1">VLOOKUP($B422,基础表!$E:$J,5,FALSE)</f>
        <v>#N/A</v>
      </c>
      <c r="AT422" t="e">
        <f ca="1">VLOOKUP($B422,基础表!$E:$J,6,FALSE)</f>
        <v>#N/A</v>
      </c>
      <c r="AU422" t="e">
        <f ca="1">VLOOKUP($B422,基础扩展表!$E:$AG,MATCH(AU$2,基础扩展表!$E$1:$AG$1,0),FALSE)</f>
        <v>#N/A</v>
      </c>
      <c r="AV422" t="e">
        <f ca="1">VLOOKUP($B422,基础扩展表!$E:$AG,MATCH(AV$2,基础扩展表!$E$1:$AG$1,0),FALSE)</f>
        <v>#N/A</v>
      </c>
      <c r="AW422" t="e">
        <f ca="1">VLOOKUP($B422,基础扩展表!$E:$AG,MATCH(AW$2,基础扩展表!$E$1:$AG$1,0),FALSE)</f>
        <v>#N/A</v>
      </c>
      <c r="AX422" t="e">
        <f ca="1">VLOOKUP($B422,基础扩展表!$E:$AG,MATCH(AX$2,基础扩展表!$E$1:$AG$1,0),FALSE)</f>
        <v>#N/A</v>
      </c>
      <c r="AY422" t="e">
        <f ca="1">VLOOKUP($B422,基础扩展表!$E:$AG,MATCH(AY$2,基础扩展表!$E$1:$AG$1,0),FALSE)</f>
        <v>#N/A</v>
      </c>
      <c r="AZ422" t="e">
        <f ca="1">VLOOKUP($B422,基础扩展表!$E:$AG,MATCH(AZ$2,基础扩展表!$E$1:$AG$1,0),FALSE)</f>
        <v>#N/A</v>
      </c>
      <c r="BA422" t="e">
        <f ca="1">VLOOKUP($B422,基础扩展表!$E:$AG,MATCH(BA$2,基础扩展表!$E$1:$AG$1,0),FALSE)</f>
        <v>#N/A</v>
      </c>
      <c r="BB422" t="e">
        <f ca="1">VLOOKUP($B422,基础扩展表!$E:$AG,MATCH(BB$2,基础扩展表!$E$1:$AG$1,0),FALSE)</f>
        <v>#N/A</v>
      </c>
      <c r="BC422" t="e">
        <f ca="1">VLOOKUP($B422,基础扩展表!$E:$AG,MATCH(BC$2,基础扩展表!$E$1:$AG$1,0),FALSE)</f>
        <v>#N/A</v>
      </c>
      <c r="BD422" t="e">
        <f ca="1">VLOOKUP($B422,基础扩展表!$E:$AG,MATCH(BD$2,基础扩展表!$E$1:$AG$1,0),FALSE)</f>
        <v>#N/A</v>
      </c>
      <c r="BE422" t="e">
        <f ca="1">VLOOKUP($B422,基础扩展表!$E:$AG,MATCH(BE$2,基础扩展表!$E$1:$AG$1,0),FALSE)</f>
        <v>#N/A</v>
      </c>
      <c r="BF422" t="e">
        <f ca="1">VLOOKUP($B422,基础扩展表!$E:$AG,MATCH(BF$2,基础扩展表!$E$1:$AG$1,0),FALSE)</f>
        <v>#N/A</v>
      </c>
      <c r="BG422" t="e">
        <f ca="1">VLOOKUP($B422,基础扩展表!$E:$AG,MATCH(BG$2,基础扩展表!$E$1:$AG$1,0),FALSE)</f>
        <v>#N/A</v>
      </c>
      <c r="BH422" t="e">
        <f ca="1">VLOOKUP($B422,基础扩展表!$E:$AG,MATCH(BH$2,基础扩展表!$E$1:$AG$1,0),FALSE)</f>
        <v>#N/A</v>
      </c>
      <c r="BI422" t="e">
        <f ca="1">VLOOKUP($B422,基础扩展表!$E:$AG,MATCH(BI$2,基础扩展表!$E$1:$AG$1,0),FALSE)</f>
        <v>#N/A</v>
      </c>
      <c r="BJ422" t="e">
        <f ca="1">VLOOKUP($B422,基础扩展表!$E:$AG,MATCH(BJ$2,基础扩展表!$E$1:$AG$1,0),FALSE)</f>
        <v>#N/A</v>
      </c>
      <c r="BK422" t="e">
        <f ca="1">VLOOKUP($B422,基础扩展表!$E:$AG,MATCH(BK$2,基础扩展表!$E$1:$AG$1,0),FALSE)</f>
        <v>#N/A</v>
      </c>
      <c r="BL422" t="e">
        <f ca="1">VLOOKUP($B422,基础扩展表!$E:$AG,MATCH(BL$2,基础扩展表!$E$1:$AG$1,0),FALSE)</f>
        <v>#N/A</v>
      </c>
      <c r="BM422" t="e">
        <f ca="1">VLOOKUP($B422,基础扩展表!$E:$AG,MATCH(BM$2,基础扩展表!$E$1:$AG$1,0),FALSE)</f>
        <v>#N/A</v>
      </c>
      <c r="BN422" t="e">
        <f ca="1">VLOOKUP($B422,基础扩展表!$E:$AG,MATCH(BN$2,基础扩展表!$E$1:$AG$1,0),FALSE)</f>
        <v>#N/A</v>
      </c>
      <c r="BO422" t="e">
        <f ca="1">VLOOKUP($B422,基础扩展表!$E:$AG,MATCH(BO$2,基础扩展表!$E$1:$AG$1,0),FALSE)</f>
        <v>#N/A</v>
      </c>
      <c r="BP422" t="e">
        <f ca="1">VLOOKUP($B422,基础扩展表!$E:$AG,MATCH(BP$2,基础扩展表!$E$1:$AG$1,0),FALSE)</f>
        <v>#N/A</v>
      </c>
      <c r="BR422" t="e">
        <f ca="1">VLOOKUP(C422,模型表!D:H,5,FALSE)</f>
        <v>#N/A</v>
      </c>
    </row>
    <row r="423" spans="2:70" x14ac:dyDescent="0.2">
      <c r="B423" t="str">
        <f t="array" aca="1" ref="B423" ca="1">INDEX(基础表!$Y:$Y,SMALL(IF(基础表!$Z:$Z=0,ROW(基础表!$Z:$Z),999),ROW(H417)))&amp;""</f>
        <v/>
      </c>
      <c r="C423" t="e">
        <f ca="1">VLOOKUP(VLOOKUP($B423,基础表!$E:$G,3,FALSE),模型表!$C:$D,2,FALSE)</f>
        <v>#N/A</v>
      </c>
      <c r="E423" t="e">
        <f ca="1">VLOOKUP($B423,基础表!$E:$G,3,FALSE)</f>
        <v>#N/A</v>
      </c>
      <c r="G423" t="e">
        <f ca="1">VLOOKUP($E423,模型表!$C:$G,5,FALSE)</f>
        <v>#N/A</v>
      </c>
      <c r="H423" t="e">
        <f ca="1">VLOOKUP($E423,模型表!$C:$F,4,FALSE)</f>
        <v>#N/A</v>
      </c>
      <c r="I423" t="e">
        <f ca="1">VLOOKUP($E423,模型表!$C:$J,8,FALSE)</f>
        <v>#N/A</v>
      </c>
      <c r="K423" t="str">
        <f t="shared" ca="1" si="74"/>
        <v/>
      </c>
      <c r="L423" t="str">
        <f t="shared" ca="1" si="75"/>
        <v/>
      </c>
      <c r="M423" t="str">
        <f t="shared" ca="1" si="76"/>
        <v/>
      </c>
      <c r="N423" t="str">
        <f t="shared" ca="1" si="77"/>
        <v/>
      </c>
      <c r="O423" t="str">
        <f t="shared" ca="1" si="83"/>
        <v/>
      </c>
      <c r="P423" t="str">
        <f t="shared" ca="1" si="78"/>
        <v/>
      </c>
      <c r="Q423" t="e">
        <f ca="1">VLOOKUP($E423,模型表!$C:$K,9,FALSE)</f>
        <v>#N/A</v>
      </c>
      <c r="S423" t="e">
        <f ca="1">IF(VLOOKUP($E423,模型表!$C:$L,6,FALSE)=0,"",VLOOKUP($E423,模型表!$C:$L,10,FALSE))</f>
        <v>#N/A</v>
      </c>
      <c r="U423" t="e">
        <f ca="1">VLOOKUP($E423,模型表!$C:$Q,11,FALSE)</f>
        <v>#N/A</v>
      </c>
      <c r="Y423" t="e">
        <f ca="1">IF(VLOOKUP($E423,模型表!$C:$N,12,FALSE)="Death",VLOOKUP($E423,模型表!$C:$Q,13,FALSE),"")</f>
        <v>#N/A</v>
      </c>
      <c r="Z423" t="str">
        <f ca="1">IF($B423="","",IF(VLOOKUP($E423,模型表!$C:$O,12,FALSE)="PBuff","["&amp;VLOOKUP($E423,模型表!$C:Q,13,FALSE)&amp;"]","[]"))</f>
        <v/>
      </c>
      <c r="AA423" t="e">
        <f ca="1">VLOOKUP($B423,基础扩展表!$E:$I,5,FALSE)</f>
        <v>#N/A</v>
      </c>
      <c r="AB423" t="e">
        <f ca="1">VLOOKUP($B423,基础扩展表!$E:$I,4,FALSE)</f>
        <v>#N/A</v>
      </c>
      <c r="AC423" t="e">
        <f ca="1">VLOOKUP($B423,基础表!$E:$T,16,FALSE)</f>
        <v>#N/A</v>
      </c>
      <c r="AD423" t="str">
        <f t="shared" ca="1" si="72"/>
        <v/>
      </c>
      <c r="AE423" t="str">
        <f t="shared" ca="1" si="79"/>
        <v/>
      </c>
      <c r="AF423" t="str">
        <f t="shared" ca="1" si="80"/>
        <v/>
      </c>
      <c r="AH423" t="e">
        <f ca="1">VLOOKUP($B423,基础表!$E:$R,14,FALSE)</f>
        <v>#N/A</v>
      </c>
      <c r="AI423" t="e">
        <f ca="1">VLOOKUP($B423,基础表!$E:$S,13,FALSE)</f>
        <v>#N/A</v>
      </c>
      <c r="AK423" t="e">
        <f ca="1">VLOOKUP($B423,基础表!$E:$H,4,FALSE)</f>
        <v>#N/A</v>
      </c>
      <c r="AN423" s="23" t="e">
        <f t="shared" ca="1" si="73"/>
        <v>#N/A</v>
      </c>
      <c r="AO423" s="23" t="str">
        <f t="shared" ca="1" si="81"/>
        <v/>
      </c>
      <c r="AP423" s="23" t="str">
        <f t="shared" ca="1" si="82"/>
        <v/>
      </c>
      <c r="AR423" t="e">
        <f ca="1">VLOOKUP($B423,基础表!$E:$J,4,FALSE)</f>
        <v>#N/A</v>
      </c>
      <c r="AS423" t="e">
        <f ca="1">VLOOKUP($B423,基础表!$E:$J,5,FALSE)</f>
        <v>#N/A</v>
      </c>
      <c r="AT423" t="e">
        <f ca="1">VLOOKUP($B423,基础表!$E:$J,6,FALSE)</f>
        <v>#N/A</v>
      </c>
      <c r="AU423" t="e">
        <f ca="1">VLOOKUP($B423,基础扩展表!$E:$AG,MATCH(AU$2,基础扩展表!$E$1:$AG$1,0),FALSE)</f>
        <v>#N/A</v>
      </c>
      <c r="AV423" t="e">
        <f ca="1">VLOOKUP($B423,基础扩展表!$E:$AG,MATCH(AV$2,基础扩展表!$E$1:$AG$1,0),FALSE)</f>
        <v>#N/A</v>
      </c>
      <c r="AW423" t="e">
        <f ca="1">VLOOKUP($B423,基础扩展表!$E:$AG,MATCH(AW$2,基础扩展表!$E$1:$AG$1,0),FALSE)</f>
        <v>#N/A</v>
      </c>
      <c r="AX423" t="e">
        <f ca="1">VLOOKUP($B423,基础扩展表!$E:$AG,MATCH(AX$2,基础扩展表!$E$1:$AG$1,0),FALSE)</f>
        <v>#N/A</v>
      </c>
      <c r="AY423" t="e">
        <f ca="1">VLOOKUP($B423,基础扩展表!$E:$AG,MATCH(AY$2,基础扩展表!$E$1:$AG$1,0),FALSE)</f>
        <v>#N/A</v>
      </c>
      <c r="AZ423" t="e">
        <f ca="1">VLOOKUP($B423,基础扩展表!$E:$AG,MATCH(AZ$2,基础扩展表!$E$1:$AG$1,0),FALSE)</f>
        <v>#N/A</v>
      </c>
      <c r="BA423" t="e">
        <f ca="1">VLOOKUP($B423,基础扩展表!$E:$AG,MATCH(BA$2,基础扩展表!$E$1:$AG$1,0),FALSE)</f>
        <v>#N/A</v>
      </c>
      <c r="BB423" t="e">
        <f ca="1">VLOOKUP($B423,基础扩展表!$E:$AG,MATCH(BB$2,基础扩展表!$E$1:$AG$1,0),FALSE)</f>
        <v>#N/A</v>
      </c>
      <c r="BC423" t="e">
        <f ca="1">VLOOKUP($B423,基础扩展表!$E:$AG,MATCH(BC$2,基础扩展表!$E$1:$AG$1,0),FALSE)</f>
        <v>#N/A</v>
      </c>
      <c r="BD423" t="e">
        <f ca="1">VLOOKUP($B423,基础扩展表!$E:$AG,MATCH(BD$2,基础扩展表!$E$1:$AG$1,0),FALSE)</f>
        <v>#N/A</v>
      </c>
      <c r="BE423" t="e">
        <f ca="1">VLOOKUP($B423,基础扩展表!$E:$AG,MATCH(BE$2,基础扩展表!$E$1:$AG$1,0),FALSE)</f>
        <v>#N/A</v>
      </c>
      <c r="BF423" t="e">
        <f ca="1">VLOOKUP($B423,基础扩展表!$E:$AG,MATCH(BF$2,基础扩展表!$E$1:$AG$1,0),FALSE)</f>
        <v>#N/A</v>
      </c>
      <c r="BG423" t="e">
        <f ca="1">VLOOKUP($B423,基础扩展表!$E:$AG,MATCH(BG$2,基础扩展表!$E$1:$AG$1,0),FALSE)</f>
        <v>#N/A</v>
      </c>
      <c r="BH423" t="e">
        <f ca="1">VLOOKUP($B423,基础扩展表!$E:$AG,MATCH(BH$2,基础扩展表!$E$1:$AG$1,0),FALSE)</f>
        <v>#N/A</v>
      </c>
      <c r="BI423" t="e">
        <f ca="1">VLOOKUP($B423,基础扩展表!$E:$AG,MATCH(BI$2,基础扩展表!$E$1:$AG$1,0),FALSE)</f>
        <v>#N/A</v>
      </c>
      <c r="BJ423" t="e">
        <f ca="1">VLOOKUP($B423,基础扩展表!$E:$AG,MATCH(BJ$2,基础扩展表!$E$1:$AG$1,0),FALSE)</f>
        <v>#N/A</v>
      </c>
      <c r="BK423" t="e">
        <f ca="1">VLOOKUP($B423,基础扩展表!$E:$AG,MATCH(BK$2,基础扩展表!$E$1:$AG$1,0),FALSE)</f>
        <v>#N/A</v>
      </c>
      <c r="BL423" t="e">
        <f ca="1">VLOOKUP($B423,基础扩展表!$E:$AG,MATCH(BL$2,基础扩展表!$E$1:$AG$1,0),FALSE)</f>
        <v>#N/A</v>
      </c>
      <c r="BM423" t="e">
        <f ca="1">VLOOKUP($B423,基础扩展表!$E:$AG,MATCH(BM$2,基础扩展表!$E$1:$AG$1,0),FALSE)</f>
        <v>#N/A</v>
      </c>
      <c r="BN423" t="e">
        <f ca="1">VLOOKUP($B423,基础扩展表!$E:$AG,MATCH(BN$2,基础扩展表!$E$1:$AG$1,0),FALSE)</f>
        <v>#N/A</v>
      </c>
      <c r="BO423" t="e">
        <f ca="1">VLOOKUP($B423,基础扩展表!$E:$AG,MATCH(BO$2,基础扩展表!$E$1:$AG$1,0),FALSE)</f>
        <v>#N/A</v>
      </c>
      <c r="BP423" t="e">
        <f ca="1">VLOOKUP($B423,基础扩展表!$E:$AG,MATCH(BP$2,基础扩展表!$E$1:$AG$1,0),FALSE)</f>
        <v>#N/A</v>
      </c>
      <c r="BR423" t="e">
        <f ca="1">VLOOKUP(C423,模型表!D:H,5,FALSE)</f>
        <v>#N/A</v>
      </c>
    </row>
    <row r="424" spans="2:70" x14ac:dyDescent="0.2">
      <c r="B424" t="str">
        <f t="array" aca="1" ref="B424" ca="1">INDEX(基础表!$Y:$Y,SMALL(IF(基础表!$Z:$Z=0,ROW(基础表!$Z:$Z),999),ROW(H418)))&amp;""</f>
        <v/>
      </c>
      <c r="C424" t="e">
        <f ca="1">VLOOKUP(VLOOKUP($B424,基础表!$E:$G,3,FALSE),模型表!$C:$D,2,FALSE)</f>
        <v>#N/A</v>
      </c>
      <c r="E424" t="e">
        <f ca="1">VLOOKUP($B424,基础表!$E:$G,3,FALSE)</f>
        <v>#N/A</v>
      </c>
      <c r="G424" t="e">
        <f ca="1">VLOOKUP($E424,模型表!$C:$G,5,FALSE)</f>
        <v>#N/A</v>
      </c>
      <c r="H424" t="e">
        <f ca="1">VLOOKUP($E424,模型表!$C:$F,4,FALSE)</f>
        <v>#N/A</v>
      </c>
      <c r="I424" t="e">
        <f ca="1">VLOOKUP($E424,模型表!$C:$J,8,FALSE)</f>
        <v>#N/A</v>
      </c>
      <c r="K424" t="str">
        <f t="shared" ca="1" si="74"/>
        <v/>
      </c>
      <c r="L424" t="str">
        <f t="shared" ca="1" si="75"/>
        <v/>
      </c>
      <c r="M424" t="str">
        <f t="shared" ca="1" si="76"/>
        <v/>
      </c>
      <c r="N424" t="str">
        <f t="shared" ca="1" si="77"/>
        <v/>
      </c>
      <c r="O424" t="str">
        <f t="shared" ca="1" si="83"/>
        <v/>
      </c>
      <c r="P424" t="str">
        <f t="shared" ca="1" si="78"/>
        <v/>
      </c>
      <c r="Q424" t="e">
        <f ca="1">VLOOKUP($E424,模型表!$C:$K,9,FALSE)</f>
        <v>#N/A</v>
      </c>
      <c r="S424" t="e">
        <f ca="1">IF(VLOOKUP($E424,模型表!$C:$L,6,FALSE)=0,"",VLOOKUP($E424,模型表!$C:$L,10,FALSE))</f>
        <v>#N/A</v>
      </c>
      <c r="U424" t="e">
        <f ca="1">VLOOKUP($E424,模型表!$C:$Q,11,FALSE)</f>
        <v>#N/A</v>
      </c>
      <c r="Y424" t="e">
        <f ca="1">IF(VLOOKUP($E424,模型表!$C:$N,12,FALSE)="Death",VLOOKUP($E424,模型表!$C:$Q,13,FALSE),"")</f>
        <v>#N/A</v>
      </c>
      <c r="Z424" t="str">
        <f ca="1">IF($B424="","",IF(VLOOKUP($E424,模型表!$C:$O,12,FALSE)="PBuff","["&amp;VLOOKUP($E424,模型表!$C:Q,13,FALSE)&amp;"]","[]"))</f>
        <v/>
      </c>
      <c r="AA424" t="e">
        <f ca="1">VLOOKUP($B424,基础扩展表!$E:$I,5,FALSE)</f>
        <v>#N/A</v>
      </c>
      <c r="AB424" t="e">
        <f ca="1">VLOOKUP($B424,基础扩展表!$E:$I,4,FALSE)</f>
        <v>#N/A</v>
      </c>
      <c r="AC424" t="e">
        <f ca="1">VLOOKUP($B424,基础表!$E:$T,16,FALSE)</f>
        <v>#N/A</v>
      </c>
      <c r="AD424" t="str">
        <f t="shared" ca="1" si="72"/>
        <v/>
      </c>
      <c r="AE424" t="str">
        <f t="shared" ca="1" si="79"/>
        <v/>
      </c>
      <c r="AF424" t="str">
        <f t="shared" ca="1" si="80"/>
        <v/>
      </c>
      <c r="AH424" t="e">
        <f ca="1">VLOOKUP($B424,基础表!$E:$R,14,FALSE)</f>
        <v>#N/A</v>
      </c>
      <c r="AI424" t="e">
        <f ca="1">VLOOKUP($B424,基础表!$E:$S,13,FALSE)</f>
        <v>#N/A</v>
      </c>
      <c r="AK424" t="e">
        <f ca="1">VLOOKUP($B424,基础表!$E:$H,4,FALSE)</f>
        <v>#N/A</v>
      </c>
      <c r="AN424" s="23" t="e">
        <f t="shared" ca="1" si="73"/>
        <v>#N/A</v>
      </c>
      <c r="AO424" s="23" t="str">
        <f t="shared" ca="1" si="81"/>
        <v/>
      </c>
      <c r="AP424" s="23" t="str">
        <f t="shared" ca="1" si="82"/>
        <v/>
      </c>
      <c r="AR424" t="e">
        <f ca="1">VLOOKUP($B424,基础表!$E:$J,4,FALSE)</f>
        <v>#N/A</v>
      </c>
      <c r="AS424" t="e">
        <f ca="1">VLOOKUP($B424,基础表!$E:$J,5,FALSE)</f>
        <v>#N/A</v>
      </c>
      <c r="AT424" t="e">
        <f ca="1">VLOOKUP($B424,基础表!$E:$J,6,FALSE)</f>
        <v>#N/A</v>
      </c>
      <c r="AU424" t="e">
        <f ca="1">VLOOKUP($B424,基础扩展表!$E:$AG,MATCH(AU$2,基础扩展表!$E$1:$AG$1,0),FALSE)</f>
        <v>#N/A</v>
      </c>
      <c r="AV424" t="e">
        <f ca="1">VLOOKUP($B424,基础扩展表!$E:$AG,MATCH(AV$2,基础扩展表!$E$1:$AG$1,0),FALSE)</f>
        <v>#N/A</v>
      </c>
      <c r="AW424" t="e">
        <f ca="1">VLOOKUP($B424,基础扩展表!$E:$AG,MATCH(AW$2,基础扩展表!$E$1:$AG$1,0),FALSE)</f>
        <v>#N/A</v>
      </c>
      <c r="AX424" t="e">
        <f ca="1">VLOOKUP($B424,基础扩展表!$E:$AG,MATCH(AX$2,基础扩展表!$E$1:$AG$1,0),FALSE)</f>
        <v>#N/A</v>
      </c>
      <c r="AY424" t="e">
        <f ca="1">VLOOKUP($B424,基础扩展表!$E:$AG,MATCH(AY$2,基础扩展表!$E$1:$AG$1,0),FALSE)</f>
        <v>#N/A</v>
      </c>
      <c r="AZ424" t="e">
        <f ca="1">VLOOKUP($B424,基础扩展表!$E:$AG,MATCH(AZ$2,基础扩展表!$E$1:$AG$1,0),FALSE)</f>
        <v>#N/A</v>
      </c>
      <c r="BA424" t="e">
        <f ca="1">VLOOKUP($B424,基础扩展表!$E:$AG,MATCH(BA$2,基础扩展表!$E$1:$AG$1,0),FALSE)</f>
        <v>#N/A</v>
      </c>
      <c r="BB424" t="e">
        <f ca="1">VLOOKUP($B424,基础扩展表!$E:$AG,MATCH(BB$2,基础扩展表!$E$1:$AG$1,0),FALSE)</f>
        <v>#N/A</v>
      </c>
      <c r="BC424" t="e">
        <f ca="1">VLOOKUP($B424,基础扩展表!$E:$AG,MATCH(BC$2,基础扩展表!$E$1:$AG$1,0),FALSE)</f>
        <v>#N/A</v>
      </c>
      <c r="BD424" t="e">
        <f ca="1">VLOOKUP($B424,基础扩展表!$E:$AG,MATCH(BD$2,基础扩展表!$E$1:$AG$1,0),FALSE)</f>
        <v>#N/A</v>
      </c>
      <c r="BE424" t="e">
        <f ca="1">VLOOKUP($B424,基础扩展表!$E:$AG,MATCH(BE$2,基础扩展表!$E$1:$AG$1,0),FALSE)</f>
        <v>#N/A</v>
      </c>
      <c r="BF424" t="e">
        <f ca="1">VLOOKUP($B424,基础扩展表!$E:$AG,MATCH(BF$2,基础扩展表!$E$1:$AG$1,0),FALSE)</f>
        <v>#N/A</v>
      </c>
      <c r="BG424" t="e">
        <f ca="1">VLOOKUP($B424,基础扩展表!$E:$AG,MATCH(BG$2,基础扩展表!$E$1:$AG$1,0),FALSE)</f>
        <v>#N/A</v>
      </c>
      <c r="BH424" t="e">
        <f ca="1">VLOOKUP($B424,基础扩展表!$E:$AG,MATCH(BH$2,基础扩展表!$E$1:$AG$1,0),FALSE)</f>
        <v>#N/A</v>
      </c>
      <c r="BI424" t="e">
        <f ca="1">VLOOKUP($B424,基础扩展表!$E:$AG,MATCH(BI$2,基础扩展表!$E$1:$AG$1,0),FALSE)</f>
        <v>#N/A</v>
      </c>
      <c r="BJ424" t="e">
        <f ca="1">VLOOKUP($B424,基础扩展表!$E:$AG,MATCH(BJ$2,基础扩展表!$E$1:$AG$1,0),FALSE)</f>
        <v>#N/A</v>
      </c>
      <c r="BK424" t="e">
        <f ca="1">VLOOKUP($B424,基础扩展表!$E:$AG,MATCH(BK$2,基础扩展表!$E$1:$AG$1,0),FALSE)</f>
        <v>#N/A</v>
      </c>
      <c r="BL424" t="e">
        <f ca="1">VLOOKUP($B424,基础扩展表!$E:$AG,MATCH(BL$2,基础扩展表!$E$1:$AG$1,0),FALSE)</f>
        <v>#N/A</v>
      </c>
      <c r="BM424" t="e">
        <f ca="1">VLOOKUP($B424,基础扩展表!$E:$AG,MATCH(BM$2,基础扩展表!$E$1:$AG$1,0),FALSE)</f>
        <v>#N/A</v>
      </c>
      <c r="BN424" t="e">
        <f ca="1">VLOOKUP($B424,基础扩展表!$E:$AG,MATCH(BN$2,基础扩展表!$E$1:$AG$1,0),FALSE)</f>
        <v>#N/A</v>
      </c>
      <c r="BO424" t="e">
        <f ca="1">VLOOKUP($B424,基础扩展表!$E:$AG,MATCH(BO$2,基础扩展表!$E$1:$AG$1,0),FALSE)</f>
        <v>#N/A</v>
      </c>
      <c r="BP424" t="e">
        <f ca="1">VLOOKUP($B424,基础扩展表!$E:$AG,MATCH(BP$2,基础扩展表!$E$1:$AG$1,0),FALSE)</f>
        <v>#N/A</v>
      </c>
      <c r="BR424" t="e">
        <f ca="1">VLOOKUP(C424,模型表!D:H,5,FALSE)</f>
        <v>#N/A</v>
      </c>
    </row>
    <row r="425" spans="2:70" x14ac:dyDescent="0.2">
      <c r="B425" t="str">
        <f t="array" aca="1" ref="B425" ca="1">INDEX(基础表!$Y:$Y,SMALL(IF(基础表!$Z:$Z=0,ROW(基础表!$Z:$Z),999),ROW(H419)))&amp;""</f>
        <v/>
      </c>
      <c r="C425" t="e">
        <f ca="1">VLOOKUP(VLOOKUP($B425,基础表!$E:$G,3,FALSE),模型表!$C:$D,2,FALSE)</f>
        <v>#N/A</v>
      </c>
      <c r="E425" t="e">
        <f ca="1">VLOOKUP($B425,基础表!$E:$G,3,FALSE)</f>
        <v>#N/A</v>
      </c>
      <c r="G425" t="e">
        <f ca="1">VLOOKUP($E425,模型表!$C:$G,5,FALSE)</f>
        <v>#N/A</v>
      </c>
      <c r="H425" t="e">
        <f ca="1">VLOOKUP($E425,模型表!$C:$F,4,FALSE)</f>
        <v>#N/A</v>
      </c>
      <c r="I425" t="e">
        <f ca="1">VLOOKUP($E425,模型表!$C:$J,8,FALSE)</f>
        <v>#N/A</v>
      </c>
      <c r="K425" t="str">
        <f t="shared" ca="1" si="74"/>
        <v/>
      </c>
      <c r="L425" t="str">
        <f t="shared" ca="1" si="75"/>
        <v/>
      </c>
      <c r="M425" t="str">
        <f t="shared" ca="1" si="76"/>
        <v/>
      </c>
      <c r="N425" t="str">
        <f t="shared" ca="1" si="77"/>
        <v/>
      </c>
      <c r="O425" t="str">
        <f t="shared" ca="1" si="83"/>
        <v/>
      </c>
      <c r="P425" t="str">
        <f t="shared" ca="1" si="78"/>
        <v/>
      </c>
      <c r="Q425" t="e">
        <f ca="1">VLOOKUP($E425,模型表!$C:$K,9,FALSE)</f>
        <v>#N/A</v>
      </c>
      <c r="S425" t="e">
        <f ca="1">IF(VLOOKUP($E425,模型表!$C:$L,6,FALSE)=0,"",VLOOKUP($E425,模型表!$C:$L,10,FALSE))</f>
        <v>#N/A</v>
      </c>
      <c r="U425" t="e">
        <f ca="1">VLOOKUP($E425,模型表!$C:$Q,11,FALSE)</f>
        <v>#N/A</v>
      </c>
      <c r="Y425" t="e">
        <f ca="1">IF(VLOOKUP($E425,模型表!$C:$N,12,FALSE)="Death",VLOOKUP($E425,模型表!$C:$Q,13,FALSE),"")</f>
        <v>#N/A</v>
      </c>
      <c r="Z425" t="str">
        <f ca="1">IF($B425="","",IF(VLOOKUP($E425,模型表!$C:$O,12,FALSE)="PBuff","["&amp;VLOOKUP($E425,模型表!$C:Q,13,FALSE)&amp;"]","[]"))</f>
        <v/>
      </c>
      <c r="AA425" t="e">
        <f ca="1">VLOOKUP($B425,基础扩展表!$E:$I,5,FALSE)</f>
        <v>#N/A</v>
      </c>
      <c r="AB425" t="e">
        <f ca="1">VLOOKUP($B425,基础扩展表!$E:$I,4,FALSE)</f>
        <v>#N/A</v>
      </c>
      <c r="AC425" t="e">
        <f ca="1">VLOOKUP($B425,基础表!$E:$T,16,FALSE)</f>
        <v>#N/A</v>
      </c>
      <c r="AD425" t="str">
        <f t="shared" ca="1" si="72"/>
        <v/>
      </c>
      <c r="AE425" t="str">
        <f t="shared" ca="1" si="79"/>
        <v/>
      </c>
      <c r="AF425" t="str">
        <f t="shared" ca="1" si="80"/>
        <v/>
      </c>
      <c r="AH425" t="e">
        <f ca="1">VLOOKUP($B425,基础表!$E:$R,14,FALSE)</f>
        <v>#N/A</v>
      </c>
      <c r="AI425" t="e">
        <f ca="1">VLOOKUP($B425,基础表!$E:$S,13,FALSE)</f>
        <v>#N/A</v>
      </c>
      <c r="AK425" t="e">
        <f ca="1">VLOOKUP($B425,基础表!$E:$H,4,FALSE)</f>
        <v>#N/A</v>
      </c>
      <c r="AN425" s="23" t="e">
        <f t="shared" ca="1" si="73"/>
        <v>#N/A</v>
      </c>
      <c r="AO425" s="23" t="str">
        <f t="shared" ca="1" si="81"/>
        <v/>
      </c>
      <c r="AP425" s="23" t="str">
        <f t="shared" ca="1" si="82"/>
        <v/>
      </c>
      <c r="AR425" t="e">
        <f ca="1">VLOOKUP($B425,基础表!$E:$J,4,FALSE)</f>
        <v>#N/A</v>
      </c>
      <c r="AS425" t="e">
        <f ca="1">VLOOKUP($B425,基础表!$E:$J,5,FALSE)</f>
        <v>#N/A</v>
      </c>
      <c r="AT425" t="e">
        <f ca="1">VLOOKUP($B425,基础表!$E:$J,6,FALSE)</f>
        <v>#N/A</v>
      </c>
      <c r="AU425" t="e">
        <f ca="1">VLOOKUP($B425,基础扩展表!$E:$AG,MATCH(AU$2,基础扩展表!$E$1:$AG$1,0),FALSE)</f>
        <v>#N/A</v>
      </c>
      <c r="AV425" t="e">
        <f ca="1">VLOOKUP($B425,基础扩展表!$E:$AG,MATCH(AV$2,基础扩展表!$E$1:$AG$1,0),FALSE)</f>
        <v>#N/A</v>
      </c>
      <c r="AW425" t="e">
        <f ca="1">VLOOKUP($B425,基础扩展表!$E:$AG,MATCH(AW$2,基础扩展表!$E$1:$AG$1,0),FALSE)</f>
        <v>#N/A</v>
      </c>
      <c r="AX425" t="e">
        <f ca="1">VLOOKUP($B425,基础扩展表!$E:$AG,MATCH(AX$2,基础扩展表!$E$1:$AG$1,0),FALSE)</f>
        <v>#N/A</v>
      </c>
      <c r="AY425" t="e">
        <f ca="1">VLOOKUP($B425,基础扩展表!$E:$AG,MATCH(AY$2,基础扩展表!$E$1:$AG$1,0),FALSE)</f>
        <v>#N/A</v>
      </c>
      <c r="AZ425" t="e">
        <f ca="1">VLOOKUP($B425,基础扩展表!$E:$AG,MATCH(AZ$2,基础扩展表!$E$1:$AG$1,0),FALSE)</f>
        <v>#N/A</v>
      </c>
      <c r="BA425" t="e">
        <f ca="1">VLOOKUP($B425,基础扩展表!$E:$AG,MATCH(BA$2,基础扩展表!$E$1:$AG$1,0),FALSE)</f>
        <v>#N/A</v>
      </c>
      <c r="BB425" t="e">
        <f ca="1">VLOOKUP($B425,基础扩展表!$E:$AG,MATCH(BB$2,基础扩展表!$E$1:$AG$1,0),FALSE)</f>
        <v>#N/A</v>
      </c>
      <c r="BC425" t="e">
        <f ca="1">VLOOKUP($B425,基础扩展表!$E:$AG,MATCH(BC$2,基础扩展表!$E$1:$AG$1,0),FALSE)</f>
        <v>#N/A</v>
      </c>
      <c r="BD425" t="e">
        <f ca="1">VLOOKUP($B425,基础扩展表!$E:$AG,MATCH(BD$2,基础扩展表!$E$1:$AG$1,0),FALSE)</f>
        <v>#N/A</v>
      </c>
      <c r="BE425" t="e">
        <f ca="1">VLOOKUP($B425,基础扩展表!$E:$AG,MATCH(BE$2,基础扩展表!$E$1:$AG$1,0),FALSE)</f>
        <v>#N/A</v>
      </c>
      <c r="BF425" t="e">
        <f ca="1">VLOOKUP($B425,基础扩展表!$E:$AG,MATCH(BF$2,基础扩展表!$E$1:$AG$1,0),FALSE)</f>
        <v>#N/A</v>
      </c>
      <c r="BG425" t="e">
        <f ca="1">VLOOKUP($B425,基础扩展表!$E:$AG,MATCH(BG$2,基础扩展表!$E$1:$AG$1,0),FALSE)</f>
        <v>#N/A</v>
      </c>
      <c r="BH425" t="e">
        <f ca="1">VLOOKUP($B425,基础扩展表!$E:$AG,MATCH(BH$2,基础扩展表!$E$1:$AG$1,0),FALSE)</f>
        <v>#N/A</v>
      </c>
      <c r="BI425" t="e">
        <f ca="1">VLOOKUP($B425,基础扩展表!$E:$AG,MATCH(BI$2,基础扩展表!$E$1:$AG$1,0),FALSE)</f>
        <v>#N/A</v>
      </c>
      <c r="BJ425" t="e">
        <f ca="1">VLOOKUP($B425,基础扩展表!$E:$AG,MATCH(BJ$2,基础扩展表!$E$1:$AG$1,0),FALSE)</f>
        <v>#N/A</v>
      </c>
      <c r="BK425" t="e">
        <f ca="1">VLOOKUP($B425,基础扩展表!$E:$AG,MATCH(BK$2,基础扩展表!$E$1:$AG$1,0),FALSE)</f>
        <v>#N/A</v>
      </c>
      <c r="BL425" t="e">
        <f ca="1">VLOOKUP($B425,基础扩展表!$E:$AG,MATCH(BL$2,基础扩展表!$E$1:$AG$1,0),FALSE)</f>
        <v>#N/A</v>
      </c>
      <c r="BM425" t="e">
        <f ca="1">VLOOKUP($B425,基础扩展表!$E:$AG,MATCH(BM$2,基础扩展表!$E$1:$AG$1,0),FALSE)</f>
        <v>#N/A</v>
      </c>
      <c r="BN425" t="e">
        <f ca="1">VLOOKUP($B425,基础扩展表!$E:$AG,MATCH(BN$2,基础扩展表!$E$1:$AG$1,0),FALSE)</f>
        <v>#N/A</v>
      </c>
      <c r="BO425" t="e">
        <f ca="1">VLOOKUP($B425,基础扩展表!$E:$AG,MATCH(BO$2,基础扩展表!$E$1:$AG$1,0),FALSE)</f>
        <v>#N/A</v>
      </c>
      <c r="BP425" t="e">
        <f ca="1">VLOOKUP($B425,基础扩展表!$E:$AG,MATCH(BP$2,基础扩展表!$E$1:$AG$1,0),FALSE)</f>
        <v>#N/A</v>
      </c>
      <c r="BR425" t="e">
        <f ca="1">VLOOKUP(C425,模型表!D:H,5,FALSE)</f>
        <v>#N/A</v>
      </c>
    </row>
    <row r="426" spans="2:70" x14ac:dyDescent="0.2">
      <c r="B426" t="str">
        <f t="array" aca="1" ref="B426" ca="1">INDEX(基础表!$Y:$Y,SMALL(IF(基础表!$Z:$Z=0,ROW(基础表!$Z:$Z),999),ROW(H420)))&amp;""</f>
        <v/>
      </c>
      <c r="C426" t="e">
        <f ca="1">VLOOKUP(VLOOKUP($B426,基础表!$E:$G,3,FALSE),模型表!$C:$D,2,FALSE)</f>
        <v>#N/A</v>
      </c>
      <c r="E426" t="e">
        <f ca="1">VLOOKUP($B426,基础表!$E:$G,3,FALSE)</f>
        <v>#N/A</v>
      </c>
      <c r="G426" t="e">
        <f ca="1">VLOOKUP($E426,模型表!$C:$G,5,FALSE)</f>
        <v>#N/A</v>
      </c>
      <c r="H426" t="e">
        <f ca="1">VLOOKUP($E426,模型表!$C:$F,4,FALSE)</f>
        <v>#N/A</v>
      </c>
      <c r="I426" t="e">
        <f ca="1">VLOOKUP($E426,模型表!$C:$J,8,FALSE)</f>
        <v>#N/A</v>
      </c>
      <c r="K426" t="str">
        <f t="shared" ca="1" si="74"/>
        <v/>
      </c>
      <c r="L426" t="str">
        <f t="shared" ca="1" si="75"/>
        <v/>
      </c>
      <c r="M426" t="str">
        <f t="shared" ca="1" si="76"/>
        <v/>
      </c>
      <c r="N426" t="str">
        <f t="shared" ca="1" si="77"/>
        <v/>
      </c>
      <c r="O426" t="str">
        <f t="shared" ca="1" si="83"/>
        <v/>
      </c>
      <c r="P426" t="str">
        <f t="shared" ca="1" si="78"/>
        <v/>
      </c>
      <c r="Q426" t="e">
        <f ca="1">VLOOKUP($E426,模型表!$C:$K,9,FALSE)</f>
        <v>#N/A</v>
      </c>
      <c r="S426" t="e">
        <f ca="1">IF(VLOOKUP($E426,模型表!$C:$L,6,FALSE)=0,"",VLOOKUP($E426,模型表!$C:$L,10,FALSE))</f>
        <v>#N/A</v>
      </c>
      <c r="U426" t="e">
        <f ca="1">VLOOKUP($E426,模型表!$C:$Q,11,FALSE)</f>
        <v>#N/A</v>
      </c>
      <c r="Y426" t="e">
        <f ca="1">IF(VLOOKUP($E426,模型表!$C:$N,12,FALSE)="Death",VLOOKUP($E426,模型表!$C:$Q,13,FALSE),"")</f>
        <v>#N/A</v>
      </c>
      <c r="Z426" t="str">
        <f ca="1">IF($B426="","",IF(VLOOKUP($E426,模型表!$C:$O,12,FALSE)="PBuff","["&amp;VLOOKUP($E426,模型表!$C:Q,13,FALSE)&amp;"]","[]"))</f>
        <v/>
      </c>
      <c r="AA426" t="e">
        <f ca="1">VLOOKUP($B426,基础扩展表!$E:$I,5,FALSE)</f>
        <v>#N/A</v>
      </c>
      <c r="AB426" t="e">
        <f ca="1">VLOOKUP($B426,基础扩展表!$E:$I,4,FALSE)</f>
        <v>#N/A</v>
      </c>
      <c r="AC426" t="e">
        <f ca="1">VLOOKUP($B426,基础表!$E:$T,16,FALSE)</f>
        <v>#N/A</v>
      </c>
      <c r="AD426" t="str">
        <f t="shared" ca="1" si="72"/>
        <v/>
      </c>
      <c r="AE426" t="str">
        <f t="shared" ca="1" si="79"/>
        <v/>
      </c>
      <c r="AF426" t="str">
        <f t="shared" ca="1" si="80"/>
        <v/>
      </c>
      <c r="AH426" t="e">
        <f ca="1">VLOOKUP($B426,基础表!$E:$R,14,FALSE)</f>
        <v>#N/A</v>
      </c>
      <c r="AI426" t="e">
        <f ca="1">VLOOKUP($B426,基础表!$E:$S,13,FALSE)</f>
        <v>#N/A</v>
      </c>
      <c r="AK426" t="e">
        <f ca="1">VLOOKUP($B426,基础表!$E:$H,4,FALSE)</f>
        <v>#N/A</v>
      </c>
      <c r="AN426" s="23" t="e">
        <f t="shared" ca="1" si="73"/>
        <v>#N/A</v>
      </c>
      <c r="AO426" s="23" t="str">
        <f t="shared" ca="1" si="81"/>
        <v/>
      </c>
      <c r="AP426" s="23" t="str">
        <f t="shared" ca="1" si="82"/>
        <v/>
      </c>
      <c r="AR426" t="e">
        <f ca="1">VLOOKUP($B426,基础表!$E:$J,4,FALSE)</f>
        <v>#N/A</v>
      </c>
      <c r="AS426" t="e">
        <f ca="1">VLOOKUP($B426,基础表!$E:$J,5,FALSE)</f>
        <v>#N/A</v>
      </c>
      <c r="AT426" t="e">
        <f ca="1">VLOOKUP($B426,基础表!$E:$J,6,FALSE)</f>
        <v>#N/A</v>
      </c>
      <c r="AU426" t="e">
        <f ca="1">VLOOKUP($B426,基础扩展表!$E:$AG,MATCH(AU$2,基础扩展表!$E$1:$AG$1,0),FALSE)</f>
        <v>#N/A</v>
      </c>
      <c r="AV426" t="e">
        <f ca="1">VLOOKUP($B426,基础扩展表!$E:$AG,MATCH(AV$2,基础扩展表!$E$1:$AG$1,0),FALSE)</f>
        <v>#N/A</v>
      </c>
      <c r="AW426" t="e">
        <f ca="1">VLOOKUP($B426,基础扩展表!$E:$AG,MATCH(AW$2,基础扩展表!$E$1:$AG$1,0),FALSE)</f>
        <v>#N/A</v>
      </c>
      <c r="AX426" t="e">
        <f ca="1">VLOOKUP($B426,基础扩展表!$E:$AG,MATCH(AX$2,基础扩展表!$E$1:$AG$1,0),FALSE)</f>
        <v>#N/A</v>
      </c>
      <c r="AY426" t="e">
        <f ca="1">VLOOKUP($B426,基础扩展表!$E:$AG,MATCH(AY$2,基础扩展表!$E$1:$AG$1,0),FALSE)</f>
        <v>#N/A</v>
      </c>
      <c r="AZ426" t="e">
        <f ca="1">VLOOKUP($B426,基础扩展表!$E:$AG,MATCH(AZ$2,基础扩展表!$E$1:$AG$1,0),FALSE)</f>
        <v>#N/A</v>
      </c>
      <c r="BA426" t="e">
        <f ca="1">VLOOKUP($B426,基础扩展表!$E:$AG,MATCH(BA$2,基础扩展表!$E$1:$AG$1,0),FALSE)</f>
        <v>#N/A</v>
      </c>
      <c r="BB426" t="e">
        <f ca="1">VLOOKUP($B426,基础扩展表!$E:$AG,MATCH(BB$2,基础扩展表!$E$1:$AG$1,0),FALSE)</f>
        <v>#N/A</v>
      </c>
      <c r="BC426" t="e">
        <f ca="1">VLOOKUP($B426,基础扩展表!$E:$AG,MATCH(BC$2,基础扩展表!$E$1:$AG$1,0),FALSE)</f>
        <v>#N/A</v>
      </c>
      <c r="BD426" t="e">
        <f ca="1">VLOOKUP($B426,基础扩展表!$E:$AG,MATCH(BD$2,基础扩展表!$E$1:$AG$1,0),FALSE)</f>
        <v>#N/A</v>
      </c>
      <c r="BE426" t="e">
        <f ca="1">VLOOKUP($B426,基础扩展表!$E:$AG,MATCH(BE$2,基础扩展表!$E$1:$AG$1,0),FALSE)</f>
        <v>#N/A</v>
      </c>
      <c r="BF426" t="e">
        <f ca="1">VLOOKUP($B426,基础扩展表!$E:$AG,MATCH(BF$2,基础扩展表!$E$1:$AG$1,0),FALSE)</f>
        <v>#N/A</v>
      </c>
      <c r="BG426" t="e">
        <f ca="1">VLOOKUP($B426,基础扩展表!$E:$AG,MATCH(BG$2,基础扩展表!$E$1:$AG$1,0),FALSE)</f>
        <v>#N/A</v>
      </c>
      <c r="BH426" t="e">
        <f ca="1">VLOOKUP($B426,基础扩展表!$E:$AG,MATCH(BH$2,基础扩展表!$E$1:$AG$1,0),FALSE)</f>
        <v>#N/A</v>
      </c>
      <c r="BI426" t="e">
        <f ca="1">VLOOKUP($B426,基础扩展表!$E:$AG,MATCH(BI$2,基础扩展表!$E$1:$AG$1,0),FALSE)</f>
        <v>#N/A</v>
      </c>
      <c r="BJ426" t="e">
        <f ca="1">VLOOKUP($B426,基础扩展表!$E:$AG,MATCH(BJ$2,基础扩展表!$E$1:$AG$1,0),FALSE)</f>
        <v>#N/A</v>
      </c>
      <c r="BK426" t="e">
        <f ca="1">VLOOKUP($B426,基础扩展表!$E:$AG,MATCH(BK$2,基础扩展表!$E$1:$AG$1,0),FALSE)</f>
        <v>#N/A</v>
      </c>
      <c r="BL426" t="e">
        <f ca="1">VLOOKUP($B426,基础扩展表!$E:$AG,MATCH(BL$2,基础扩展表!$E$1:$AG$1,0),FALSE)</f>
        <v>#N/A</v>
      </c>
      <c r="BM426" t="e">
        <f ca="1">VLOOKUP($B426,基础扩展表!$E:$AG,MATCH(BM$2,基础扩展表!$E$1:$AG$1,0),FALSE)</f>
        <v>#N/A</v>
      </c>
      <c r="BN426" t="e">
        <f ca="1">VLOOKUP($B426,基础扩展表!$E:$AG,MATCH(BN$2,基础扩展表!$E$1:$AG$1,0),FALSE)</f>
        <v>#N/A</v>
      </c>
      <c r="BO426" t="e">
        <f ca="1">VLOOKUP($B426,基础扩展表!$E:$AG,MATCH(BO$2,基础扩展表!$E$1:$AG$1,0),FALSE)</f>
        <v>#N/A</v>
      </c>
      <c r="BP426" t="e">
        <f ca="1">VLOOKUP($B426,基础扩展表!$E:$AG,MATCH(BP$2,基础扩展表!$E$1:$AG$1,0),FALSE)</f>
        <v>#N/A</v>
      </c>
      <c r="BR426" t="e">
        <f ca="1">VLOOKUP(C426,模型表!D:H,5,FALSE)</f>
        <v>#N/A</v>
      </c>
    </row>
    <row r="427" spans="2:70" x14ac:dyDescent="0.2">
      <c r="B427" t="str">
        <f t="array" aca="1" ref="B427" ca="1">INDEX(基础表!$Y:$Y,SMALL(IF(基础表!$Z:$Z=0,ROW(基础表!$Z:$Z),999),ROW(H421)))&amp;""</f>
        <v/>
      </c>
      <c r="C427" t="e">
        <f ca="1">VLOOKUP(VLOOKUP($B427,基础表!$E:$G,3,FALSE),模型表!$C:$D,2,FALSE)</f>
        <v>#N/A</v>
      </c>
      <c r="E427" t="e">
        <f ca="1">VLOOKUP($B427,基础表!$E:$G,3,FALSE)</f>
        <v>#N/A</v>
      </c>
      <c r="G427" t="e">
        <f ca="1">VLOOKUP($E427,模型表!$C:$G,5,FALSE)</f>
        <v>#N/A</v>
      </c>
      <c r="H427" t="e">
        <f ca="1">VLOOKUP($E427,模型表!$C:$F,4,FALSE)</f>
        <v>#N/A</v>
      </c>
      <c r="I427" t="e">
        <f ca="1">VLOOKUP($E427,模型表!$C:$J,8,FALSE)</f>
        <v>#N/A</v>
      </c>
      <c r="K427" t="str">
        <f t="shared" ca="1" si="74"/>
        <v/>
      </c>
      <c r="L427" t="str">
        <f t="shared" ca="1" si="75"/>
        <v/>
      </c>
      <c r="M427" t="str">
        <f t="shared" ca="1" si="76"/>
        <v/>
      </c>
      <c r="N427" t="str">
        <f t="shared" ca="1" si="77"/>
        <v/>
      </c>
      <c r="O427" t="str">
        <f t="shared" ca="1" si="83"/>
        <v/>
      </c>
      <c r="P427" t="str">
        <f t="shared" ca="1" si="78"/>
        <v/>
      </c>
      <c r="Q427" t="e">
        <f ca="1">VLOOKUP($E427,模型表!$C:$K,9,FALSE)</f>
        <v>#N/A</v>
      </c>
      <c r="S427" t="e">
        <f ca="1">IF(VLOOKUP($E427,模型表!$C:$L,6,FALSE)=0,"",VLOOKUP($E427,模型表!$C:$L,10,FALSE))</f>
        <v>#N/A</v>
      </c>
      <c r="U427" t="e">
        <f ca="1">VLOOKUP($E427,模型表!$C:$Q,11,FALSE)</f>
        <v>#N/A</v>
      </c>
      <c r="Y427" t="e">
        <f ca="1">IF(VLOOKUP($E427,模型表!$C:$N,12,FALSE)="Death",VLOOKUP($E427,模型表!$C:$Q,13,FALSE),"")</f>
        <v>#N/A</v>
      </c>
      <c r="Z427" t="str">
        <f ca="1">IF($B427="","",IF(VLOOKUP($E427,模型表!$C:$O,12,FALSE)="PBuff","["&amp;VLOOKUP($E427,模型表!$C:Q,13,FALSE)&amp;"]","[]"))</f>
        <v/>
      </c>
      <c r="AA427" t="e">
        <f ca="1">VLOOKUP($B427,基础扩展表!$E:$I,5,FALSE)</f>
        <v>#N/A</v>
      </c>
      <c r="AB427" t="e">
        <f ca="1">VLOOKUP($B427,基础扩展表!$E:$I,4,FALSE)</f>
        <v>#N/A</v>
      </c>
      <c r="AC427" t="e">
        <f ca="1">VLOOKUP($B427,基础表!$E:$T,16,FALSE)</f>
        <v>#N/A</v>
      </c>
      <c r="AD427" t="str">
        <f t="shared" ca="1" si="72"/>
        <v/>
      </c>
      <c r="AE427" t="str">
        <f t="shared" ca="1" si="79"/>
        <v/>
      </c>
      <c r="AF427" t="str">
        <f t="shared" ca="1" si="80"/>
        <v/>
      </c>
      <c r="AH427" t="e">
        <f ca="1">VLOOKUP($B427,基础表!$E:$R,14,FALSE)</f>
        <v>#N/A</v>
      </c>
      <c r="AI427" t="e">
        <f ca="1">VLOOKUP($B427,基础表!$E:$S,13,FALSE)</f>
        <v>#N/A</v>
      </c>
      <c r="AK427" t="e">
        <f ca="1">VLOOKUP($B427,基础表!$E:$H,4,FALSE)</f>
        <v>#N/A</v>
      </c>
      <c r="AN427" s="23" t="e">
        <f t="shared" ca="1" si="73"/>
        <v>#N/A</v>
      </c>
      <c r="AO427" s="23" t="str">
        <f t="shared" ca="1" si="81"/>
        <v/>
      </c>
      <c r="AP427" s="23" t="str">
        <f t="shared" ca="1" si="82"/>
        <v/>
      </c>
      <c r="AR427" t="e">
        <f ca="1">VLOOKUP($B427,基础表!$E:$J,4,FALSE)</f>
        <v>#N/A</v>
      </c>
      <c r="AS427" t="e">
        <f ca="1">VLOOKUP($B427,基础表!$E:$J,5,FALSE)</f>
        <v>#N/A</v>
      </c>
      <c r="AT427" t="e">
        <f ca="1">VLOOKUP($B427,基础表!$E:$J,6,FALSE)</f>
        <v>#N/A</v>
      </c>
      <c r="AU427" t="e">
        <f ca="1">VLOOKUP($B427,基础扩展表!$E:$AG,MATCH(AU$2,基础扩展表!$E$1:$AG$1,0),FALSE)</f>
        <v>#N/A</v>
      </c>
      <c r="AV427" t="e">
        <f ca="1">VLOOKUP($B427,基础扩展表!$E:$AG,MATCH(AV$2,基础扩展表!$E$1:$AG$1,0),FALSE)</f>
        <v>#N/A</v>
      </c>
      <c r="AW427" t="e">
        <f ca="1">VLOOKUP($B427,基础扩展表!$E:$AG,MATCH(AW$2,基础扩展表!$E$1:$AG$1,0),FALSE)</f>
        <v>#N/A</v>
      </c>
      <c r="AX427" t="e">
        <f ca="1">VLOOKUP($B427,基础扩展表!$E:$AG,MATCH(AX$2,基础扩展表!$E$1:$AG$1,0),FALSE)</f>
        <v>#N/A</v>
      </c>
      <c r="AY427" t="e">
        <f ca="1">VLOOKUP($B427,基础扩展表!$E:$AG,MATCH(AY$2,基础扩展表!$E$1:$AG$1,0),FALSE)</f>
        <v>#N/A</v>
      </c>
      <c r="AZ427" t="e">
        <f ca="1">VLOOKUP($B427,基础扩展表!$E:$AG,MATCH(AZ$2,基础扩展表!$E$1:$AG$1,0),FALSE)</f>
        <v>#N/A</v>
      </c>
      <c r="BA427" t="e">
        <f ca="1">VLOOKUP($B427,基础扩展表!$E:$AG,MATCH(BA$2,基础扩展表!$E$1:$AG$1,0),FALSE)</f>
        <v>#N/A</v>
      </c>
      <c r="BB427" t="e">
        <f ca="1">VLOOKUP($B427,基础扩展表!$E:$AG,MATCH(BB$2,基础扩展表!$E$1:$AG$1,0),FALSE)</f>
        <v>#N/A</v>
      </c>
      <c r="BC427" t="e">
        <f ca="1">VLOOKUP($B427,基础扩展表!$E:$AG,MATCH(BC$2,基础扩展表!$E$1:$AG$1,0),FALSE)</f>
        <v>#N/A</v>
      </c>
      <c r="BD427" t="e">
        <f ca="1">VLOOKUP($B427,基础扩展表!$E:$AG,MATCH(BD$2,基础扩展表!$E$1:$AG$1,0),FALSE)</f>
        <v>#N/A</v>
      </c>
      <c r="BE427" t="e">
        <f ca="1">VLOOKUP($B427,基础扩展表!$E:$AG,MATCH(BE$2,基础扩展表!$E$1:$AG$1,0),FALSE)</f>
        <v>#N/A</v>
      </c>
      <c r="BF427" t="e">
        <f ca="1">VLOOKUP($B427,基础扩展表!$E:$AG,MATCH(BF$2,基础扩展表!$E$1:$AG$1,0),FALSE)</f>
        <v>#N/A</v>
      </c>
      <c r="BG427" t="e">
        <f ca="1">VLOOKUP($B427,基础扩展表!$E:$AG,MATCH(BG$2,基础扩展表!$E$1:$AG$1,0),FALSE)</f>
        <v>#N/A</v>
      </c>
      <c r="BH427" t="e">
        <f ca="1">VLOOKUP($B427,基础扩展表!$E:$AG,MATCH(BH$2,基础扩展表!$E$1:$AG$1,0),FALSE)</f>
        <v>#N/A</v>
      </c>
      <c r="BI427" t="e">
        <f ca="1">VLOOKUP($B427,基础扩展表!$E:$AG,MATCH(BI$2,基础扩展表!$E$1:$AG$1,0),FALSE)</f>
        <v>#N/A</v>
      </c>
      <c r="BJ427" t="e">
        <f ca="1">VLOOKUP($B427,基础扩展表!$E:$AG,MATCH(BJ$2,基础扩展表!$E$1:$AG$1,0),FALSE)</f>
        <v>#N/A</v>
      </c>
      <c r="BK427" t="e">
        <f ca="1">VLOOKUP($B427,基础扩展表!$E:$AG,MATCH(BK$2,基础扩展表!$E$1:$AG$1,0),FALSE)</f>
        <v>#N/A</v>
      </c>
      <c r="BL427" t="e">
        <f ca="1">VLOOKUP($B427,基础扩展表!$E:$AG,MATCH(BL$2,基础扩展表!$E$1:$AG$1,0),FALSE)</f>
        <v>#N/A</v>
      </c>
      <c r="BM427" t="e">
        <f ca="1">VLOOKUP($B427,基础扩展表!$E:$AG,MATCH(BM$2,基础扩展表!$E$1:$AG$1,0),FALSE)</f>
        <v>#N/A</v>
      </c>
      <c r="BN427" t="e">
        <f ca="1">VLOOKUP($B427,基础扩展表!$E:$AG,MATCH(BN$2,基础扩展表!$E$1:$AG$1,0),FALSE)</f>
        <v>#N/A</v>
      </c>
      <c r="BO427" t="e">
        <f ca="1">VLOOKUP($B427,基础扩展表!$E:$AG,MATCH(BO$2,基础扩展表!$E$1:$AG$1,0),FALSE)</f>
        <v>#N/A</v>
      </c>
      <c r="BP427" t="e">
        <f ca="1">VLOOKUP($B427,基础扩展表!$E:$AG,MATCH(BP$2,基础扩展表!$E$1:$AG$1,0),FALSE)</f>
        <v>#N/A</v>
      </c>
      <c r="BR427" t="e">
        <f ca="1">VLOOKUP(C427,模型表!D:H,5,FALSE)</f>
        <v>#N/A</v>
      </c>
    </row>
    <row r="428" spans="2:70" x14ac:dyDescent="0.2">
      <c r="B428" t="str">
        <f t="array" aca="1" ref="B428" ca="1">INDEX(基础表!$Y:$Y,SMALL(IF(基础表!$Z:$Z=0,ROW(基础表!$Z:$Z),999),ROW(H422)))&amp;""</f>
        <v/>
      </c>
      <c r="C428" t="e">
        <f ca="1">VLOOKUP(VLOOKUP($B428,基础表!$E:$G,3,FALSE),模型表!$C:$D,2,FALSE)</f>
        <v>#N/A</v>
      </c>
      <c r="E428" t="e">
        <f ca="1">VLOOKUP($B428,基础表!$E:$G,3,FALSE)</f>
        <v>#N/A</v>
      </c>
      <c r="G428" t="e">
        <f ca="1">VLOOKUP($E428,模型表!$C:$G,5,FALSE)</f>
        <v>#N/A</v>
      </c>
      <c r="H428" t="e">
        <f ca="1">VLOOKUP($E428,模型表!$C:$F,4,FALSE)</f>
        <v>#N/A</v>
      </c>
      <c r="I428" t="e">
        <f ca="1">VLOOKUP($E428,模型表!$C:$J,8,FALSE)</f>
        <v>#N/A</v>
      </c>
      <c r="K428" t="str">
        <f t="shared" ca="1" si="74"/>
        <v/>
      </c>
      <c r="L428" t="str">
        <f t="shared" ca="1" si="75"/>
        <v/>
      </c>
      <c r="M428" t="str">
        <f t="shared" ca="1" si="76"/>
        <v/>
      </c>
      <c r="N428" t="str">
        <f t="shared" ca="1" si="77"/>
        <v/>
      </c>
      <c r="O428" t="str">
        <f t="shared" ca="1" si="83"/>
        <v/>
      </c>
      <c r="P428" t="str">
        <f t="shared" ca="1" si="78"/>
        <v/>
      </c>
      <c r="Q428" t="e">
        <f ca="1">VLOOKUP($E428,模型表!$C:$K,9,FALSE)</f>
        <v>#N/A</v>
      </c>
      <c r="S428" t="e">
        <f ca="1">IF(VLOOKUP($E428,模型表!$C:$L,6,FALSE)=0,"",VLOOKUP($E428,模型表!$C:$L,10,FALSE))</f>
        <v>#N/A</v>
      </c>
      <c r="U428" t="e">
        <f ca="1">VLOOKUP($E428,模型表!$C:$Q,11,FALSE)</f>
        <v>#N/A</v>
      </c>
      <c r="Y428" t="e">
        <f ca="1">IF(VLOOKUP($E428,模型表!$C:$N,12,FALSE)="Death",VLOOKUP($E428,模型表!$C:$Q,13,FALSE),"")</f>
        <v>#N/A</v>
      </c>
      <c r="Z428" t="str">
        <f ca="1">IF($B428="","",IF(VLOOKUP($E428,模型表!$C:$O,12,FALSE)="PBuff","["&amp;VLOOKUP($E428,模型表!$C:Q,13,FALSE)&amp;"]","[]"))</f>
        <v/>
      </c>
      <c r="AA428" t="e">
        <f ca="1">VLOOKUP($B428,基础扩展表!$E:$I,5,FALSE)</f>
        <v>#N/A</v>
      </c>
      <c r="AB428" t="e">
        <f ca="1">VLOOKUP($B428,基础扩展表!$E:$I,4,FALSE)</f>
        <v>#N/A</v>
      </c>
      <c r="AC428" t="e">
        <f ca="1">VLOOKUP($B428,基础表!$E:$T,16,FALSE)</f>
        <v>#N/A</v>
      </c>
      <c r="AD428" t="str">
        <f t="shared" ca="1" si="72"/>
        <v/>
      </c>
      <c r="AE428" t="str">
        <f t="shared" ca="1" si="79"/>
        <v/>
      </c>
      <c r="AF428" t="str">
        <f t="shared" ca="1" si="80"/>
        <v/>
      </c>
      <c r="AH428" t="e">
        <f ca="1">VLOOKUP($B428,基础表!$E:$R,14,FALSE)</f>
        <v>#N/A</v>
      </c>
      <c r="AI428" t="e">
        <f ca="1">VLOOKUP($B428,基础表!$E:$S,13,FALSE)</f>
        <v>#N/A</v>
      </c>
      <c r="AK428" t="e">
        <f ca="1">VLOOKUP($B428,基础表!$E:$H,4,FALSE)</f>
        <v>#N/A</v>
      </c>
      <c r="AN428" s="23" t="e">
        <f t="shared" ca="1" si="73"/>
        <v>#N/A</v>
      </c>
      <c r="AO428" s="23" t="str">
        <f t="shared" ca="1" si="81"/>
        <v/>
      </c>
      <c r="AP428" s="23" t="str">
        <f t="shared" ca="1" si="82"/>
        <v/>
      </c>
      <c r="AR428" t="e">
        <f ca="1">VLOOKUP($B428,基础表!$E:$J,4,FALSE)</f>
        <v>#N/A</v>
      </c>
      <c r="AS428" t="e">
        <f ca="1">VLOOKUP($B428,基础表!$E:$J,5,FALSE)</f>
        <v>#N/A</v>
      </c>
      <c r="AT428" t="e">
        <f ca="1">VLOOKUP($B428,基础表!$E:$J,6,FALSE)</f>
        <v>#N/A</v>
      </c>
      <c r="AU428" t="e">
        <f ca="1">VLOOKUP($B428,基础扩展表!$E:$AG,MATCH(AU$2,基础扩展表!$E$1:$AG$1,0),FALSE)</f>
        <v>#N/A</v>
      </c>
      <c r="AV428" t="e">
        <f ca="1">VLOOKUP($B428,基础扩展表!$E:$AG,MATCH(AV$2,基础扩展表!$E$1:$AG$1,0),FALSE)</f>
        <v>#N/A</v>
      </c>
      <c r="AW428" t="e">
        <f ca="1">VLOOKUP($B428,基础扩展表!$E:$AG,MATCH(AW$2,基础扩展表!$E$1:$AG$1,0),FALSE)</f>
        <v>#N/A</v>
      </c>
      <c r="AX428" t="e">
        <f ca="1">VLOOKUP($B428,基础扩展表!$E:$AG,MATCH(AX$2,基础扩展表!$E$1:$AG$1,0),FALSE)</f>
        <v>#N/A</v>
      </c>
      <c r="AY428" t="e">
        <f ca="1">VLOOKUP($B428,基础扩展表!$E:$AG,MATCH(AY$2,基础扩展表!$E$1:$AG$1,0),FALSE)</f>
        <v>#N/A</v>
      </c>
      <c r="AZ428" t="e">
        <f ca="1">VLOOKUP($B428,基础扩展表!$E:$AG,MATCH(AZ$2,基础扩展表!$E$1:$AG$1,0),FALSE)</f>
        <v>#N/A</v>
      </c>
      <c r="BA428" t="e">
        <f ca="1">VLOOKUP($B428,基础扩展表!$E:$AG,MATCH(BA$2,基础扩展表!$E$1:$AG$1,0),FALSE)</f>
        <v>#N/A</v>
      </c>
      <c r="BB428" t="e">
        <f ca="1">VLOOKUP($B428,基础扩展表!$E:$AG,MATCH(BB$2,基础扩展表!$E$1:$AG$1,0),FALSE)</f>
        <v>#N/A</v>
      </c>
      <c r="BC428" t="e">
        <f ca="1">VLOOKUP($B428,基础扩展表!$E:$AG,MATCH(BC$2,基础扩展表!$E$1:$AG$1,0),FALSE)</f>
        <v>#N/A</v>
      </c>
      <c r="BD428" t="e">
        <f ca="1">VLOOKUP($B428,基础扩展表!$E:$AG,MATCH(BD$2,基础扩展表!$E$1:$AG$1,0),FALSE)</f>
        <v>#N/A</v>
      </c>
      <c r="BE428" t="e">
        <f ca="1">VLOOKUP($B428,基础扩展表!$E:$AG,MATCH(BE$2,基础扩展表!$E$1:$AG$1,0),FALSE)</f>
        <v>#N/A</v>
      </c>
      <c r="BF428" t="e">
        <f ca="1">VLOOKUP($B428,基础扩展表!$E:$AG,MATCH(BF$2,基础扩展表!$E$1:$AG$1,0),FALSE)</f>
        <v>#N/A</v>
      </c>
      <c r="BG428" t="e">
        <f ca="1">VLOOKUP($B428,基础扩展表!$E:$AG,MATCH(BG$2,基础扩展表!$E$1:$AG$1,0),FALSE)</f>
        <v>#N/A</v>
      </c>
      <c r="BH428" t="e">
        <f ca="1">VLOOKUP($B428,基础扩展表!$E:$AG,MATCH(BH$2,基础扩展表!$E$1:$AG$1,0),FALSE)</f>
        <v>#N/A</v>
      </c>
      <c r="BI428" t="e">
        <f ca="1">VLOOKUP($B428,基础扩展表!$E:$AG,MATCH(BI$2,基础扩展表!$E$1:$AG$1,0),FALSE)</f>
        <v>#N/A</v>
      </c>
      <c r="BJ428" t="e">
        <f ca="1">VLOOKUP($B428,基础扩展表!$E:$AG,MATCH(BJ$2,基础扩展表!$E$1:$AG$1,0),FALSE)</f>
        <v>#N/A</v>
      </c>
      <c r="BK428" t="e">
        <f ca="1">VLOOKUP($B428,基础扩展表!$E:$AG,MATCH(BK$2,基础扩展表!$E$1:$AG$1,0),FALSE)</f>
        <v>#N/A</v>
      </c>
      <c r="BL428" t="e">
        <f ca="1">VLOOKUP($B428,基础扩展表!$E:$AG,MATCH(BL$2,基础扩展表!$E$1:$AG$1,0),FALSE)</f>
        <v>#N/A</v>
      </c>
      <c r="BM428" t="e">
        <f ca="1">VLOOKUP($B428,基础扩展表!$E:$AG,MATCH(BM$2,基础扩展表!$E$1:$AG$1,0),FALSE)</f>
        <v>#N/A</v>
      </c>
      <c r="BN428" t="e">
        <f ca="1">VLOOKUP($B428,基础扩展表!$E:$AG,MATCH(BN$2,基础扩展表!$E$1:$AG$1,0),FALSE)</f>
        <v>#N/A</v>
      </c>
      <c r="BO428" t="e">
        <f ca="1">VLOOKUP($B428,基础扩展表!$E:$AG,MATCH(BO$2,基础扩展表!$E$1:$AG$1,0),FALSE)</f>
        <v>#N/A</v>
      </c>
      <c r="BP428" t="e">
        <f ca="1">VLOOKUP($B428,基础扩展表!$E:$AG,MATCH(BP$2,基础扩展表!$E$1:$AG$1,0),FALSE)</f>
        <v>#N/A</v>
      </c>
      <c r="BR428" t="e">
        <f ca="1">VLOOKUP(C428,模型表!D:H,5,FALSE)</f>
        <v>#N/A</v>
      </c>
    </row>
    <row r="429" spans="2:70" x14ac:dyDescent="0.2">
      <c r="B429" t="str">
        <f t="array" aca="1" ref="B429" ca="1">INDEX(基础表!$Y:$Y,SMALL(IF(基础表!$Z:$Z=0,ROW(基础表!$Z:$Z),999),ROW(H423)))&amp;""</f>
        <v/>
      </c>
      <c r="C429" t="e">
        <f ca="1">VLOOKUP(VLOOKUP($B429,基础表!$E:$G,3,FALSE),模型表!$C:$D,2,FALSE)</f>
        <v>#N/A</v>
      </c>
      <c r="E429" t="e">
        <f ca="1">VLOOKUP($B429,基础表!$E:$G,3,FALSE)</f>
        <v>#N/A</v>
      </c>
      <c r="G429" t="e">
        <f ca="1">VLOOKUP($E429,模型表!$C:$G,5,FALSE)</f>
        <v>#N/A</v>
      </c>
      <c r="H429" t="e">
        <f ca="1">VLOOKUP($E429,模型表!$C:$F,4,FALSE)</f>
        <v>#N/A</v>
      </c>
      <c r="I429" t="e">
        <f ca="1">VLOOKUP($E429,模型表!$C:$J,8,FALSE)</f>
        <v>#N/A</v>
      </c>
      <c r="K429" t="str">
        <f t="shared" ca="1" si="74"/>
        <v/>
      </c>
      <c r="L429" t="str">
        <f t="shared" ca="1" si="75"/>
        <v/>
      </c>
      <c r="M429" t="str">
        <f t="shared" ca="1" si="76"/>
        <v/>
      </c>
      <c r="N429" t="str">
        <f t="shared" ca="1" si="77"/>
        <v/>
      </c>
      <c r="O429" t="str">
        <f t="shared" ca="1" si="83"/>
        <v/>
      </c>
      <c r="P429" t="str">
        <f t="shared" ca="1" si="78"/>
        <v/>
      </c>
      <c r="Q429" t="e">
        <f ca="1">VLOOKUP($E429,模型表!$C:$K,9,FALSE)</f>
        <v>#N/A</v>
      </c>
      <c r="S429" t="e">
        <f ca="1">IF(VLOOKUP($E429,模型表!$C:$L,6,FALSE)=0,"",VLOOKUP($E429,模型表!$C:$L,10,FALSE))</f>
        <v>#N/A</v>
      </c>
      <c r="U429" t="e">
        <f ca="1">VLOOKUP($E429,模型表!$C:$Q,11,FALSE)</f>
        <v>#N/A</v>
      </c>
      <c r="Y429" t="e">
        <f ca="1">IF(VLOOKUP($E429,模型表!$C:$N,12,FALSE)="Death",VLOOKUP($E429,模型表!$C:$Q,13,FALSE),"")</f>
        <v>#N/A</v>
      </c>
      <c r="Z429" t="str">
        <f ca="1">IF($B429="","",IF(VLOOKUP($E429,模型表!$C:$O,12,FALSE)="PBuff","["&amp;VLOOKUP($E429,模型表!$C:Q,13,FALSE)&amp;"]","[]"))</f>
        <v/>
      </c>
      <c r="AA429" t="e">
        <f ca="1">VLOOKUP($B429,基础扩展表!$E:$I,5,FALSE)</f>
        <v>#N/A</v>
      </c>
      <c r="AB429" t="e">
        <f ca="1">VLOOKUP($B429,基础扩展表!$E:$I,4,FALSE)</f>
        <v>#N/A</v>
      </c>
      <c r="AC429" t="e">
        <f ca="1">VLOOKUP($B429,基础表!$E:$T,16,FALSE)</f>
        <v>#N/A</v>
      </c>
      <c r="AD429" t="str">
        <f t="shared" ca="1" si="72"/>
        <v/>
      </c>
      <c r="AE429" t="str">
        <f t="shared" ca="1" si="79"/>
        <v/>
      </c>
      <c r="AF429" t="str">
        <f t="shared" ca="1" si="80"/>
        <v/>
      </c>
      <c r="AH429" t="e">
        <f ca="1">VLOOKUP($B429,基础表!$E:$R,14,FALSE)</f>
        <v>#N/A</v>
      </c>
      <c r="AI429" t="e">
        <f ca="1">VLOOKUP($B429,基础表!$E:$S,13,FALSE)</f>
        <v>#N/A</v>
      </c>
      <c r="AK429" t="e">
        <f ca="1">VLOOKUP($B429,基础表!$E:$H,4,FALSE)</f>
        <v>#N/A</v>
      </c>
      <c r="AN429" s="23" t="e">
        <f t="shared" ca="1" si="73"/>
        <v>#N/A</v>
      </c>
      <c r="AO429" s="23" t="str">
        <f t="shared" ca="1" si="81"/>
        <v/>
      </c>
      <c r="AP429" s="23" t="str">
        <f t="shared" ca="1" si="82"/>
        <v/>
      </c>
      <c r="AR429" t="e">
        <f ca="1">VLOOKUP($B429,基础表!$E:$J,4,FALSE)</f>
        <v>#N/A</v>
      </c>
      <c r="AS429" t="e">
        <f ca="1">VLOOKUP($B429,基础表!$E:$J,5,FALSE)</f>
        <v>#N/A</v>
      </c>
      <c r="AT429" t="e">
        <f ca="1">VLOOKUP($B429,基础表!$E:$J,6,FALSE)</f>
        <v>#N/A</v>
      </c>
      <c r="AU429" t="e">
        <f ca="1">VLOOKUP($B429,基础扩展表!$E:$AG,MATCH(AU$2,基础扩展表!$E$1:$AG$1,0),FALSE)</f>
        <v>#N/A</v>
      </c>
      <c r="AV429" t="e">
        <f ca="1">VLOOKUP($B429,基础扩展表!$E:$AG,MATCH(AV$2,基础扩展表!$E$1:$AG$1,0),FALSE)</f>
        <v>#N/A</v>
      </c>
      <c r="AW429" t="e">
        <f ca="1">VLOOKUP($B429,基础扩展表!$E:$AG,MATCH(AW$2,基础扩展表!$E$1:$AG$1,0),FALSE)</f>
        <v>#N/A</v>
      </c>
      <c r="AX429" t="e">
        <f ca="1">VLOOKUP($B429,基础扩展表!$E:$AG,MATCH(AX$2,基础扩展表!$E$1:$AG$1,0),FALSE)</f>
        <v>#N/A</v>
      </c>
      <c r="AY429" t="e">
        <f ca="1">VLOOKUP($B429,基础扩展表!$E:$AG,MATCH(AY$2,基础扩展表!$E$1:$AG$1,0),FALSE)</f>
        <v>#N/A</v>
      </c>
      <c r="AZ429" t="e">
        <f ca="1">VLOOKUP($B429,基础扩展表!$E:$AG,MATCH(AZ$2,基础扩展表!$E$1:$AG$1,0),FALSE)</f>
        <v>#N/A</v>
      </c>
      <c r="BA429" t="e">
        <f ca="1">VLOOKUP($B429,基础扩展表!$E:$AG,MATCH(BA$2,基础扩展表!$E$1:$AG$1,0),FALSE)</f>
        <v>#N/A</v>
      </c>
      <c r="BB429" t="e">
        <f ca="1">VLOOKUP($B429,基础扩展表!$E:$AG,MATCH(BB$2,基础扩展表!$E$1:$AG$1,0),FALSE)</f>
        <v>#N/A</v>
      </c>
      <c r="BC429" t="e">
        <f ca="1">VLOOKUP($B429,基础扩展表!$E:$AG,MATCH(BC$2,基础扩展表!$E$1:$AG$1,0),FALSE)</f>
        <v>#N/A</v>
      </c>
      <c r="BD429" t="e">
        <f ca="1">VLOOKUP($B429,基础扩展表!$E:$AG,MATCH(BD$2,基础扩展表!$E$1:$AG$1,0),FALSE)</f>
        <v>#N/A</v>
      </c>
      <c r="BE429" t="e">
        <f ca="1">VLOOKUP($B429,基础扩展表!$E:$AG,MATCH(BE$2,基础扩展表!$E$1:$AG$1,0),FALSE)</f>
        <v>#N/A</v>
      </c>
      <c r="BF429" t="e">
        <f ca="1">VLOOKUP($B429,基础扩展表!$E:$AG,MATCH(BF$2,基础扩展表!$E$1:$AG$1,0),FALSE)</f>
        <v>#N/A</v>
      </c>
      <c r="BG429" t="e">
        <f ca="1">VLOOKUP($B429,基础扩展表!$E:$AG,MATCH(BG$2,基础扩展表!$E$1:$AG$1,0),FALSE)</f>
        <v>#N/A</v>
      </c>
      <c r="BH429" t="e">
        <f ca="1">VLOOKUP($B429,基础扩展表!$E:$AG,MATCH(BH$2,基础扩展表!$E$1:$AG$1,0),FALSE)</f>
        <v>#N/A</v>
      </c>
      <c r="BI429" t="e">
        <f ca="1">VLOOKUP($B429,基础扩展表!$E:$AG,MATCH(BI$2,基础扩展表!$E$1:$AG$1,0),FALSE)</f>
        <v>#N/A</v>
      </c>
      <c r="BJ429" t="e">
        <f ca="1">VLOOKUP($B429,基础扩展表!$E:$AG,MATCH(BJ$2,基础扩展表!$E$1:$AG$1,0),FALSE)</f>
        <v>#N/A</v>
      </c>
      <c r="BK429" t="e">
        <f ca="1">VLOOKUP($B429,基础扩展表!$E:$AG,MATCH(BK$2,基础扩展表!$E$1:$AG$1,0),FALSE)</f>
        <v>#N/A</v>
      </c>
      <c r="BL429" t="e">
        <f ca="1">VLOOKUP($B429,基础扩展表!$E:$AG,MATCH(BL$2,基础扩展表!$E$1:$AG$1,0),FALSE)</f>
        <v>#N/A</v>
      </c>
      <c r="BM429" t="e">
        <f ca="1">VLOOKUP($B429,基础扩展表!$E:$AG,MATCH(BM$2,基础扩展表!$E$1:$AG$1,0),FALSE)</f>
        <v>#N/A</v>
      </c>
      <c r="BN429" t="e">
        <f ca="1">VLOOKUP($B429,基础扩展表!$E:$AG,MATCH(BN$2,基础扩展表!$E$1:$AG$1,0),FALSE)</f>
        <v>#N/A</v>
      </c>
      <c r="BO429" t="e">
        <f ca="1">VLOOKUP($B429,基础扩展表!$E:$AG,MATCH(BO$2,基础扩展表!$E$1:$AG$1,0),FALSE)</f>
        <v>#N/A</v>
      </c>
      <c r="BP429" t="e">
        <f ca="1">VLOOKUP($B429,基础扩展表!$E:$AG,MATCH(BP$2,基础扩展表!$E$1:$AG$1,0),FALSE)</f>
        <v>#N/A</v>
      </c>
      <c r="BR429" t="e">
        <f ca="1">VLOOKUP(C429,模型表!D:H,5,FALSE)</f>
        <v>#N/A</v>
      </c>
    </row>
    <row r="430" spans="2:70" x14ac:dyDescent="0.2">
      <c r="B430" t="str">
        <f t="array" aca="1" ref="B430" ca="1">INDEX(基础表!$Y:$Y,SMALL(IF(基础表!$Z:$Z=0,ROW(基础表!$Z:$Z),999),ROW(H424)))&amp;""</f>
        <v/>
      </c>
      <c r="C430" t="e">
        <f ca="1">VLOOKUP(VLOOKUP($B430,基础表!$E:$G,3,FALSE),模型表!$C:$D,2,FALSE)</f>
        <v>#N/A</v>
      </c>
      <c r="E430" t="e">
        <f ca="1">VLOOKUP($B430,基础表!$E:$G,3,FALSE)</f>
        <v>#N/A</v>
      </c>
      <c r="G430" t="e">
        <f ca="1">VLOOKUP($E430,模型表!$C:$G,5,FALSE)</f>
        <v>#N/A</v>
      </c>
      <c r="H430" t="e">
        <f ca="1">VLOOKUP($E430,模型表!$C:$F,4,FALSE)</f>
        <v>#N/A</v>
      </c>
      <c r="I430" t="e">
        <f ca="1">VLOOKUP($E430,模型表!$C:$J,8,FALSE)</f>
        <v>#N/A</v>
      </c>
      <c r="K430" t="str">
        <f t="shared" ca="1" si="74"/>
        <v/>
      </c>
      <c r="L430" t="str">
        <f t="shared" ca="1" si="75"/>
        <v/>
      </c>
      <c r="M430" t="str">
        <f t="shared" ca="1" si="76"/>
        <v/>
      </c>
      <c r="N430" t="str">
        <f t="shared" ca="1" si="77"/>
        <v/>
      </c>
      <c r="O430" t="str">
        <f t="shared" ca="1" si="83"/>
        <v/>
      </c>
      <c r="P430" t="str">
        <f t="shared" ca="1" si="78"/>
        <v/>
      </c>
      <c r="Q430" t="e">
        <f ca="1">VLOOKUP($E430,模型表!$C:$K,9,FALSE)</f>
        <v>#N/A</v>
      </c>
      <c r="S430" t="e">
        <f ca="1">IF(VLOOKUP($E430,模型表!$C:$L,6,FALSE)=0,"",VLOOKUP($E430,模型表!$C:$L,10,FALSE))</f>
        <v>#N/A</v>
      </c>
      <c r="U430" t="e">
        <f ca="1">VLOOKUP($E430,模型表!$C:$Q,11,FALSE)</f>
        <v>#N/A</v>
      </c>
      <c r="Y430" t="e">
        <f ca="1">IF(VLOOKUP($E430,模型表!$C:$N,12,FALSE)="Death",VLOOKUP($E430,模型表!$C:$Q,13,FALSE),"")</f>
        <v>#N/A</v>
      </c>
      <c r="Z430" t="str">
        <f ca="1">IF($B430="","",IF(VLOOKUP($E430,模型表!$C:$O,12,FALSE)="PBuff","["&amp;VLOOKUP($E430,模型表!$C:Q,13,FALSE)&amp;"]","[]"))</f>
        <v/>
      </c>
      <c r="AA430" t="e">
        <f ca="1">VLOOKUP($B430,基础扩展表!$E:$I,5,FALSE)</f>
        <v>#N/A</v>
      </c>
      <c r="AB430" t="e">
        <f ca="1">VLOOKUP($B430,基础扩展表!$E:$I,4,FALSE)</f>
        <v>#N/A</v>
      </c>
      <c r="AC430" t="e">
        <f ca="1">VLOOKUP($B430,基础表!$E:$T,16,FALSE)</f>
        <v>#N/A</v>
      </c>
      <c r="AD430" t="str">
        <f t="shared" ca="1" si="72"/>
        <v/>
      </c>
      <c r="AE430" t="str">
        <f t="shared" ca="1" si="79"/>
        <v/>
      </c>
      <c r="AF430" t="str">
        <f t="shared" ca="1" si="80"/>
        <v/>
      </c>
      <c r="AH430" t="e">
        <f ca="1">VLOOKUP($B430,基础表!$E:$R,14,FALSE)</f>
        <v>#N/A</v>
      </c>
      <c r="AI430" t="e">
        <f ca="1">VLOOKUP($B430,基础表!$E:$S,13,FALSE)</f>
        <v>#N/A</v>
      </c>
      <c r="AK430" t="e">
        <f ca="1">VLOOKUP($B430,基础表!$E:$H,4,FALSE)</f>
        <v>#N/A</v>
      </c>
      <c r="AN430" s="23" t="e">
        <f t="shared" ca="1" si="73"/>
        <v>#N/A</v>
      </c>
      <c r="AO430" s="23" t="str">
        <f t="shared" ca="1" si="81"/>
        <v/>
      </c>
      <c r="AP430" s="23" t="str">
        <f t="shared" ca="1" si="82"/>
        <v/>
      </c>
      <c r="AR430" t="e">
        <f ca="1">VLOOKUP($B430,基础表!$E:$J,4,FALSE)</f>
        <v>#N/A</v>
      </c>
      <c r="AS430" t="e">
        <f ca="1">VLOOKUP($B430,基础表!$E:$J,5,FALSE)</f>
        <v>#N/A</v>
      </c>
      <c r="AT430" t="e">
        <f ca="1">VLOOKUP($B430,基础表!$E:$J,6,FALSE)</f>
        <v>#N/A</v>
      </c>
      <c r="AU430" t="e">
        <f ca="1">VLOOKUP($B430,基础扩展表!$E:$AG,MATCH(AU$2,基础扩展表!$E$1:$AG$1,0),FALSE)</f>
        <v>#N/A</v>
      </c>
      <c r="AV430" t="e">
        <f ca="1">VLOOKUP($B430,基础扩展表!$E:$AG,MATCH(AV$2,基础扩展表!$E$1:$AG$1,0),FALSE)</f>
        <v>#N/A</v>
      </c>
      <c r="AW430" t="e">
        <f ca="1">VLOOKUP($B430,基础扩展表!$E:$AG,MATCH(AW$2,基础扩展表!$E$1:$AG$1,0),FALSE)</f>
        <v>#N/A</v>
      </c>
      <c r="AX430" t="e">
        <f ca="1">VLOOKUP($B430,基础扩展表!$E:$AG,MATCH(AX$2,基础扩展表!$E$1:$AG$1,0),FALSE)</f>
        <v>#N/A</v>
      </c>
      <c r="AY430" t="e">
        <f ca="1">VLOOKUP($B430,基础扩展表!$E:$AG,MATCH(AY$2,基础扩展表!$E$1:$AG$1,0),FALSE)</f>
        <v>#N/A</v>
      </c>
      <c r="AZ430" t="e">
        <f ca="1">VLOOKUP($B430,基础扩展表!$E:$AG,MATCH(AZ$2,基础扩展表!$E$1:$AG$1,0),FALSE)</f>
        <v>#N/A</v>
      </c>
      <c r="BA430" t="e">
        <f ca="1">VLOOKUP($B430,基础扩展表!$E:$AG,MATCH(BA$2,基础扩展表!$E$1:$AG$1,0),FALSE)</f>
        <v>#N/A</v>
      </c>
      <c r="BB430" t="e">
        <f ca="1">VLOOKUP($B430,基础扩展表!$E:$AG,MATCH(BB$2,基础扩展表!$E$1:$AG$1,0),FALSE)</f>
        <v>#N/A</v>
      </c>
      <c r="BC430" t="e">
        <f ca="1">VLOOKUP($B430,基础扩展表!$E:$AG,MATCH(BC$2,基础扩展表!$E$1:$AG$1,0),FALSE)</f>
        <v>#N/A</v>
      </c>
      <c r="BD430" t="e">
        <f ca="1">VLOOKUP($B430,基础扩展表!$E:$AG,MATCH(BD$2,基础扩展表!$E$1:$AG$1,0),FALSE)</f>
        <v>#N/A</v>
      </c>
      <c r="BE430" t="e">
        <f ca="1">VLOOKUP($B430,基础扩展表!$E:$AG,MATCH(BE$2,基础扩展表!$E$1:$AG$1,0),FALSE)</f>
        <v>#N/A</v>
      </c>
      <c r="BF430" t="e">
        <f ca="1">VLOOKUP($B430,基础扩展表!$E:$AG,MATCH(BF$2,基础扩展表!$E$1:$AG$1,0),FALSE)</f>
        <v>#N/A</v>
      </c>
      <c r="BG430" t="e">
        <f ca="1">VLOOKUP($B430,基础扩展表!$E:$AG,MATCH(BG$2,基础扩展表!$E$1:$AG$1,0),FALSE)</f>
        <v>#N/A</v>
      </c>
      <c r="BH430" t="e">
        <f ca="1">VLOOKUP($B430,基础扩展表!$E:$AG,MATCH(BH$2,基础扩展表!$E$1:$AG$1,0),FALSE)</f>
        <v>#N/A</v>
      </c>
      <c r="BI430" t="e">
        <f ca="1">VLOOKUP($B430,基础扩展表!$E:$AG,MATCH(BI$2,基础扩展表!$E$1:$AG$1,0),FALSE)</f>
        <v>#N/A</v>
      </c>
      <c r="BJ430" t="e">
        <f ca="1">VLOOKUP($B430,基础扩展表!$E:$AG,MATCH(BJ$2,基础扩展表!$E$1:$AG$1,0),FALSE)</f>
        <v>#N/A</v>
      </c>
      <c r="BK430" t="e">
        <f ca="1">VLOOKUP($B430,基础扩展表!$E:$AG,MATCH(BK$2,基础扩展表!$E$1:$AG$1,0),FALSE)</f>
        <v>#N/A</v>
      </c>
      <c r="BL430" t="e">
        <f ca="1">VLOOKUP($B430,基础扩展表!$E:$AG,MATCH(BL$2,基础扩展表!$E$1:$AG$1,0),FALSE)</f>
        <v>#N/A</v>
      </c>
      <c r="BM430" t="e">
        <f ca="1">VLOOKUP($B430,基础扩展表!$E:$AG,MATCH(BM$2,基础扩展表!$E$1:$AG$1,0),FALSE)</f>
        <v>#N/A</v>
      </c>
      <c r="BN430" t="e">
        <f ca="1">VLOOKUP($B430,基础扩展表!$E:$AG,MATCH(BN$2,基础扩展表!$E$1:$AG$1,0),FALSE)</f>
        <v>#N/A</v>
      </c>
      <c r="BO430" t="e">
        <f ca="1">VLOOKUP($B430,基础扩展表!$E:$AG,MATCH(BO$2,基础扩展表!$E$1:$AG$1,0),FALSE)</f>
        <v>#N/A</v>
      </c>
      <c r="BP430" t="e">
        <f ca="1">VLOOKUP($B430,基础扩展表!$E:$AG,MATCH(BP$2,基础扩展表!$E$1:$AG$1,0),FALSE)</f>
        <v>#N/A</v>
      </c>
      <c r="BR430" t="e">
        <f ca="1">VLOOKUP(C430,模型表!D:H,5,FALSE)</f>
        <v>#N/A</v>
      </c>
    </row>
    <row r="431" spans="2:70" x14ac:dyDescent="0.2">
      <c r="B431" t="str">
        <f t="array" aca="1" ref="B431" ca="1">INDEX(基础表!$Y:$Y,SMALL(IF(基础表!$Z:$Z=0,ROW(基础表!$Z:$Z),999),ROW(H425)))&amp;""</f>
        <v/>
      </c>
      <c r="C431" t="e">
        <f ca="1">VLOOKUP(VLOOKUP($B431,基础表!$E:$G,3,FALSE),模型表!$C:$D,2,FALSE)</f>
        <v>#N/A</v>
      </c>
      <c r="E431" t="e">
        <f ca="1">VLOOKUP($B431,基础表!$E:$G,3,FALSE)</f>
        <v>#N/A</v>
      </c>
      <c r="G431" t="e">
        <f ca="1">VLOOKUP($E431,模型表!$C:$G,5,FALSE)</f>
        <v>#N/A</v>
      </c>
      <c r="H431" t="e">
        <f ca="1">VLOOKUP($E431,模型表!$C:$F,4,FALSE)</f>
        <v>#N/A</v>
      </c>
      <c r="I431" t="e">
        <f ca="1">VLOOKUP($E431,模型表!$C:$J,8,FALSE)</f>
        <v>#N/A</v>
      </c>
      <c r="K431" t="str">
        <f t="shared" ca="1" si="74"/>
        <v/>
      </c>
      <c r="L431" t="str">
        <f t="shared" ca="1" si="75"/>
        <v/>
      </c>
      <c r="M431" t="str">
        <f t="shared" ca="1" si="76"/>
        <v/>
      </c>
      <c r="N431" t="str">
        <f t="shared" ca="1" si="77"/>
        <v/>
      </c>
      <c r="O431" t="str">
        <f t="shared" ca="1" si="83"/>
        <v/>
      </c>
      <c r="P431" t="str">
        <f t="shared" ca="1" si="78"/>
        <v/>
      </c>
      <c r="Q431" t="e">
        <f ca="1">VLOOKUP($E431,模型表!$C:$K,9,FALSE)</f>
        <v>#N/A</v>
      </c>
      <c r="S431" t="e">
        <f ca="1">IF(VLOOKUP($E431,模型表!$C:$L,6,FALSE)=0,"",VLOOKUP($E431,模型表!$C:$L,10,FALSE))</f>
        <v>#N/A</v>
      </c>
      <c r="U431" t="e">
        <f ca="1">VLOOKUP($E431,模型表!$C:$Q,11,FALSE)</f>
        <v>#N/A</v>
      </c>
      <c r="Y431" t="e">
        <f ca="1">IF(VLOOKUP($E431,模型表!$C:$N,12,FALSE)="Death",VLOOKUP($E431,模型表!$C:$Q,13,FALSE),"")</f>
        <v>#N/A</v>
      </c>
      <c r="Z431" t="str">
        <f ca="1">IF($B431="","",IF(VLOOKUP($E431,模型表!$C:$O,12,FALSE)="PBuff","["&amp;VLOOKUP($E431,模型表!$C:Q,13,FALSE)&amp;"]","[]"))</f>
        <v/>
      </c>
      <c r="AA431" t="e">
        <f ca="1">VLOOKUP($B431,基础扩展表!$E:$I,5,FALSE)</f>
        <v>#N/A</v>
      </c>
      <c r="AB431" t="e">
        <f ca="1">VLOOKUP($B431,基础扩展表!$E:$I,4,FALSE)</f>
        <v>#N/A</v>
      </c>
      <c r="AC431" t="e">
        <f ca="1">VLOOKUP($B431,基础表!$E:$T,16,FALSE)</f>
        <v>#N/A</v>
      </c>
      <c r="AD431" t="str">
        <f t="shared" ca="1" si="72"/>
        <v/>
      </c>
      <c r="AE431" t="str">
        <f t="shared" ca="1" si="79"/>
        <v/>
      </c>
      <c r="AF431" t="str">
        <f t="shared" ca="1" si="80"/>
        <v/>
      </c>
      <c r="AH431" t="e">
        <f ca="1">VLOOKUP($B431,基础表!$E:$R,14,FALSE)</f>
        <v>#N/A</v>
      </c>
      <c r="AI431" t="e">
        <f ca="1">VLOOKUP($B431,基础表!$E:$S,13,FALSE)</f>
        <v>#N/A</v>
      </c>
      <c r="AK431" t="e">
        <f ca="1">VLOOKUP($B431,基础表!$E:$H,4,FALSE)</f>
        <v>#N/A</v>
      </c>
      <c r="AN431" s="23" t="e">
        <f t="shared" ca="1" si="73"/>
        <v>#N/A</v>
      </c>
      <c r="AO431" s="23" t="str">
        <f t="shared" ca="1" si="81"/>
        <v/>
      </c>
      <c r="AP431" s="23" t="str">
        <f t="shared" ca="1" si="82"/>
        <v/>
      </c>
      <c r="AR431" t="e">
        <f ca="1">VLOOKUP($B431,基础表!$E:$J,4,FALSE)</f>
        <v>#N/A</v>
      </c>
      <c r="AS431" t="e">
        <f ca="1">VLOOKUP($B431,基础表!$E:$J,5,FALSE)</f>
        <v>#N/A</v>
      </c>
      <c r="AT431" t="e">
        <f ca="1">VLOOKUP($B431,基础表!$E:$J,6,FALSE)</f>
        <v>#N/A</v>
      </c>
      <c r="AU431" t="e">
        <f ca="1">VLOOKUP($B431,基础扩展表!$E:$AG,MATCH(AU$2,基础扩展表!$E$1:$AG$1,0),FALSE)</f>
        <v>#N/A</v>
      </c>
      <c r="AV431" t="e">
        <f ca="1">VLOOKUP($B431,基础扩展表!$E:$AG,MATCH(AV$2,基础扩展表!$E$1:$AG$1,0),FALSE)</f>
        <v>#N/A</v>
      </c>
      <c r="AW431" t="e">
        <f ca="1">VLOOKUP($B431,基础扩展表!$E:$AG,MATCH(AW$2,基础扩展表!$E$1:$AG$1,0),FALSE)</f>
        <v>#N/A</v>
      </c>
      <c r="AX431" t="e">
        <f ca="1">VLOOKUP($B431,基础扩展表!$E:$AG,MATCH(AX$2,基础扩展表!$E$1:$AG$1,0),FALSE)</f>
        <v>#N/A</v>
      </c>
      <c r="AY431" t="e">
        <f ca="1">VLOOKUP($B431,基础扩展表!$E:$AG,MATCH(AY$2,基础扩展表!$E$1:$AG$1,0),FALSE)</f>
        <v>#N/A</v>
      </c>
      <c r="AZ431" t="e">
        <f ca="1">VLOOKUP($B431,基础扩展表!$E:$AG,MATCH(AZ$2,基础扩展表!$E$1:$AG$1,0),FALSE)</f>
        <v>#N/A</v>
      </c>
      <c r="BA431" t="e">
        <f ca="1">VLOOKUP($B431,基础扩展表!$E:$AG,MATCH(BA$2,基础扩展表!$E$1:$AG$1,0),FALSE)</f>
        <v>#N/A</v>
      </c>
      <c r="BB431" t="e">
        <f ca="1">VLOOKUP($B431,基础扩展表!$E:$AG,MATCH(BB$2,基础扩展表!$E$1:$AG$1,0),FALSE)</f>
        <v>#N/A</v>
      </c>
      <c r="BC431" t="e">
        <f ca="1">VLOOKUP($B431,基础扩展表!$E:$AG,MATCH(BC$2,基础扩展表!$E$1:$AG$1,0),FALSE)</f>
        <v>#N/A</v>
      </c>
      <c r="BD431" t="e">
        <f ca="1">VLOOKUP($B431,基础扩展表!$E:$AG,MATCH(BD$2,基础扩展表!$E$1:$AG$1,0),FALSE)</f>
        <v>#N/A</v>
      </c>
      <c r="BE431" t="e">
        <f ca="1">VLOOKUP($B431,基础扩展表!$E:$AG,MATCH(BE$2,基础扩展表!$E$1:$AG$1,0),FALSE)</f>
        <v>#N/A</v>
      </c>
      <c r="BF431" t="e">
        <f ca="1">VLOOKUP($B431,基础扩展表!$E:$AG,MATCH(BF$2,基础扩展表!$E$1:$AG$1,0),FALSE)</f>
        <v>#N/A</v>
      </c>
      <c r="BG431" t="e">
        <f ca="1">VLOOKUP($B431,基础扩展表!$E:$AG,MATCH(BG$2,基础扩展表!$E$1:$AG$1,0),FALSE)</f>
        <v>#N/A</v>
      </c>
      <c r="BH431" t="e">
        <f ca="1">VLOOKUP($B431,基础扩展表!$E:$AG,MATCH(BH$2,基础扩展表!$E$1:$AG$1,0),FALSE)</f>
        <v>#N/A</v>
      </c>
      <c r="BI431" t="e">
        <f ca="1">VLOOKUP($B431,基础扩展表!$E:$AG,MATCH(BI$2,基础扩展表!$E$1:$AG$1,0),FALSE)</f>
        <v>#N/A</v>
      </c>
      <c r="BJ431" t="e">
        <f ca="1">VLOOKUP($B431,基础扩展表!$E:$AG,MATCH(BJ$2,基础扩展表!$E$1:$AG$1,0),FALSE)</f>
        <v>#N/A</v>
      </c>
      <c r="BK431" t="e">
        <f ca="1">VLOOKUP($B431,基础扩展表!$E:$AG,MATCH(BK$2,基础扩展表!$E$1:$AG$1,0),FALSE)</f>
        <v>#N/A</v>
      </c>
      <c r="BL431" t="e">
        <f ca="1">VLOOKUP($B431,基础扩展表!$E:$AG,MATCH(BL$2,基础扩展表!$E$1:$AG$1,0),FALSE)</f>
        <v>#N/A</v>
      </c>
      <c r="BM431" t="e">
        <f ca="1">VLOOKUP($B431,基础扩展表!$E:$AG,MATCH(BM$2,基础扩展表!$E$1:$AG$1,0),FALSE)</f>
        <v>#N/A</v>
      </c>
      <c r="BN431" t="e">
        <f ca="1">VLOOKUP($B431,基础扩展表!$E:$AG,MATCH(BN$2,基础扩展表!$E$1:$AG$1,0),FALSE)</f>
        <v>#N/A</v>
      </c>
      <c r="BO431" t="e">
        <f ca="1">VLOOKUP($B431,基础扩展表!$E:$AG,MATCH(BO$2,基础扩展表!$E$1:$AG$1,0),FALSE)</f>
        <v>#N/A</v>
      </c>
      <c r="BP431" t="e">
        <f ca="1">VLOOKUP($B431,基础扩展表!$E:$AG,MATCH(BP$2,基础扩展表!$E$1:$AG$1,0),FALSE)</f>
        <v>#N/A</v>
      </c>
      <c r="BR431" t="e">
        <f ca="1">VLOOKUP(C431,模型表!D:H,5,FALSE)</f>
        <v>#N/A</v>
      </c>
    </row>
    <row r="432" spans="2:70" x14ac:dyDescent="0.2">
      <c r="B432" t="str">
        <f t="array" aca="1" ref="B432" ca="1">INDEX(基础表!$Y:$Y,SMALL(IF(基础表!$Z:$Z=0,ROW(基础表!$Z:$Z),999),ROW(H426)))&amp;""</f>
        <v/>
      </c>
      <c r="C432" t="e">
        <f ca="1">VLOOKUP(VLOOKUP($B432,基础表!$E:$G,3,FALSE),模型表!$C:$D,2,FALSE)</f>
        <v>#N/A</v>
      </c>
      <c r="E432" t="e">
        <f ca="1">VLOOKUP($B432,基础表!$E:$G,3,FALSE)</f>
        <v>#N/A</v>
      </c>
      <c r="G432" t="e">
        <f ca="1">VLOOKUP($E432,模型表!$C:$G,5,FALSE)</f>
        <v>#N/A</v>
      </c>
      <c r="H432" t="e">
        <f ca="1">VLOOKUP($E432,模型表!$C:$F,4,FALSE)</f>
        <v>#N/A</v>
      </c>
      <c r="I432" t="e">
        <f ca="1">VLOOKUP($E432,模型表!$C:$J,8,FALSE)</f>
        <v>#N/A</v>
      </c>
      <c r="K432" t="str">
        <f t="shared" ca="1" si="74"/>
        <v/>
      </c>
      <c r="L432" t="str">
        <f t="shared" ca="1" si="75"/>
        <v/>
      </c>
      <c r="M432" t="str">
        <f t="shared" ca="1" si="76"/>
        <v/>
      </c>
      <c r="N432" t="str">
        <f t="shared" ca="1" si="77"/>
        <v/>
      </c>
      <c r="O432" t="str">
        <f t="shared" ca="1" si="83"/>
        <v/>
      </c>
      <c r="P432" t="str">
        <f t="shared" ca="1" si="78"/>
        <v/>
      </c>
      <c r="Q432" t="e">
        <f ca="1">VLOOKUP($E432,模型表!$C:$K,9,FALSE)</f>
        <v>#N/A</v>
      </c>
      <c r="S432" t="e">
        <f ca="1">IF(VLOOKUP($E432,模型表!$C:$L,6,FALSE)=0,"",VLOOKUP($E432,模型表!$C:$L,10,FALSE))</f>
        <v>#N/A</v>
      </c>
      <c r="U432" t="e">
        <f ca="1">VLOOKUP($E432,模型表!$C:$Q,11,FALSE)</f>
        <v>#N/A</v>
      </c>
      <c r="Y432" t="e">
        <f ca="1">IF(VLOOKUP($E432,模型表!$C:$N,12,FALSE)="Death",VLOOKUP($E432,模型表!$C:$Q,13,FALSE),"")</f>
        <v>#N/A</v>
      </c>
      <c r="Z432" t="str">
        <f ca="1">IF($B432="","",IF(VLOOKUP($E432,模型表!$C:$O,12,FALSE)="PBuff","["&amp;VLOOKUP($E432,模型表!$C:Q,13,FALSE)&amp;"]","[]"))</f>
        <v/>
      </c>
      <c r="AA432" t="e">
        <f ca="1">VLOOKUP($B432,基础扩展表!$E:$I,5,FALSE)</f>
        <v>#N/A</v>
      </c>
      <c r="AB432" t="e">
        <f ca="1">VLOOKUP($B432,基础扩展表!$E:$I,4,FALSE)</f>
        <v>#N/A</v>
      </c>
      <c r="AC432" t="e">
        <f ca="1">VLOOKUP($B432,基础表!$E:$T,16,FALSE)</f>
        <v>#N/A</v>
      </c>
      <c r="AD432" t="str">
        <f t="shared" ca="1" si="72"/>
        <v/>
      </c>
      <c r="AE432" t="str">
        <f t="shared" ca="1" si="79"/>
        <v/>
      </c>
      <c r="AF432" t="str">
        <f t="shared" ca="1" si="80"/>
        <v/>
      </c>
      <c r="AH432" t="e">
        <f ca="1">VLOOKUP($B432,基础表!$E:$R,14,FALSE)</f>
        <v>#N/A</v>
      </c>
      <c r="AI432" t="e">
        <f ca="1">VLOOKUP($B432,基础表!$E:$S,13,FALSE)</f>
        <v>#N/A</v>
      </c>
      <c r="AK432" t="e">
        <f ca="1">VLOOKUP($B432,基础表!$E:$H,4,FALSE)</f>
        <v>#N/A</v>
      </c>
      <c r="AN432" s="23" t="e">
        <f t="shared" ca="1" si="73"/>
        <v>#N/A</v>
      </c>
      <c r="AO432" s="23" t="str">
        <f t="shared" ca="1" si="81"/>
        <v/>
      </c>
      <c r="AP432" s="23" t="str">
        <f t="shared" ca="1" si="82"/>
        <v/>
      </c>
      <c r="AR432" t="e">
        <f ca="1">VLOOKUP($B432,基础表!$E:$J,4,FALSE)</f>
        <v>#N/A</v>
      </c>
      <c r="AS432" t="e">
        <f ca="1">VLOOKUP($B432,基础表!$E:$J,5,FALSE)</f>
        <v>#N/A</v>
      </c>
      <c r="AT432" t="e">
        <f ca="1">VLOOKUP($B432,基础表!$E:$J,6,FALSE)</f>
        <v>#N/A</v>
      </c>
      <c r="AU432" t="e">
        <f ca="1">VLOOKUP($B432,基础扩展表!$E:$AG,MATCH(AU$2,基础扩展表!$E$1:$AG$1,0),FALSE)</f>
        <v>#N/A</v>
      </c>
      <c r="AV432" t="e">
        <f ca="1">VLOOKUP($B432,基础扩展表!$E:$AG,MATCH(AV$2,基础扩展表!$E$1:$AG$1,0),FALSE)</f>
        <v>#N/A</v>
      </c>
      <c r="AW432" t="e">
        <f ca="1">VLOOKUP($B432,基础扩展表!$E:$AG,MATCH(AW$2,基础扩展表!$E$1:$AG$1,0),FALSE)</f>
        <v>#N/A</v>
      </c>
      <c r="AX432" t="e">
        <f ca="1">VLOOKUP($B432,基础扩展表!$E:$AG,MATCH(AX$2,基础扩展表!$E$1:$AG$1,0),FALSE)</f>
        <v>#N/A</v>
      </c>
      <c r="AY432" t="e">
        <f ca="1">VLOOKUP($B432,基础扩展表!$E:$AG,MATCH(AY$2,基础扩展表!$E$1:$AG$1,0),FALSE)</f>
        <v>#N/A</v>
      </c>
      <c r="AZ432" t="e">
        <f ca="1">VLOOKUP($B432,基础扩展表!$E:$AG,MATCH(AZ$2,基础扩展表!$E$1:$AG$1,0),FALSE)</f>
        <v>#N/A</v>
      </c>
      <c r="BA432" t="e">
        <f ca="1">VLOOKUP($B432,基础扩展表!$E:$AG,MATCH(BA$2,基础扩展表!$E$1:$AG$1,0),FALSE)</f>
        <v>#N/A</v>
      </c>
      <c r="BB432" t="e">
        <f ca="1">VLOOKUP($B432,基础扩展表!$E:$AG,MATCH(BB$2,基础扩展表!$E$1:$AG$1,0),FALSE)</f>
        <v>#N/A</v>
      </c>
      <c r="BC432" t="e">
        <f ca="1">VLOOKUP($B432,基础扩展表!$E:$AG,MATCH(BC$2,基础扩展表!$E$1:$AG$1,0),FALSE)</f>
        <v>#N/A</v>
      </c>
      <c r="BD432" t="e">
        <f ca="1">VLOOKUP($B432,基础扩展表!$E:$AG,MATCH(BD$2,基础扩展表!$E$1:$AG$1,0),FALSE)</f>
        <v>#N/A</v>
      </c>
      <c r="BE432" t="e">
        <f ca="1">VLOOKUP($B432,基础扩展表!$E:$AG,MATCH(BE$2,基础扩展表!$E$1:$AG$1,0),FALSE)</f>
        <v>#N/A</v>
      </c>
      <c r="BF432" t="e">
        <f ca="1">VLOOKUP($B432,基础扩展表!$E:$AG,MATCH(BF$2,基础扩展表!$E$1:$AG$1,0),FALSE)</f>
        <v>#N/A</v>
      </c>
      <c r="BG432" t="e">
        <f ca="1">VLOOKUP($B432,基础扩展表!$E:$AG,MATCH(BG$2,基础扩展表!$E$1:$AG$1,0),FALSE)</f>
        <v>#N/A</v>
      </c>
      <c r="BH432" t="e">
        <f ca="1">VLOOKUP($B432,基础扩展表!$E:$AG,MATCH(BH$2,基础扩展表!$E$1:$AG$1,0),FALSE)</f>
        <v>#N/A</v>
      </c>
      <c r="BI432" t="e">
        <f ca="1">VLOOKUP($B432,基础扩展表!$E:$AG,MATCH(BI$2,基础扩展表!$E$1:$AG$1,0),FALSE)</f>
        <v>#N/A</v>
      </c>
      <c r="BJ432" t="e">
        <f ca="1">VLOOKUP($B432,基础扩展表!$E:$AG,MATCH(BJ$2,基础扩展表!$E$1:$AG$1,0),FALSE)</f>
        <v>#N/A</v>
      </c>
      <c r="BK432" t="e">
        <f ca="1">VLOOKUP($B432,基础扩展表!$E:$AG,MATCH(BK$2,基础扩展表!$E$1:$AG$1,0),FALSE)</f>
        <v>#N/A</v>
      </c>
      <c r="BL432" t="e">
        <f ca="1">VLOOKUP($B432,基础扩展表!$E:$AG,MATCH(BL$2,基础扩展表!$E$1:$AG$1,0),FALSE)</f>
        <v>#N/A</v>
      </c>
      <c r="BM432" t="e">
        <f ca="1">VLOOKUP($B432,基础扩展表!$E:$AG,MATCH(BM$2,基础扩展表!$E$1:$AG$1,0),FALSE)</f>
        <v>#N/A</v>
      </c>
      <c r="BN432" t="e">
        <f ca="1">VLOOKUP($B432,基础扩展表!$E:$AG,MATCH(BN$2,基础扩展表!$E$1:$AG$1,0),FALSE)</f>
        <v>#N/A</v>
      </c>
      <c r="BO432" t="e">
        <f ca="1">VLOOKUP($B432,基础扩展表!$E:$AG,MATCH(BO$2,基础扩展表!$E$1:$AG$1,0),FALSE)</f>
        <v>#N/A</v>
      </c>
      <c r="BP432" t="e">
        <f ca="1">VLOOKUP($B432,基础扩展表!$E:$AG,MATCH(BP$2,基础扩展表!$E$1:$AG$1,0),FALSE)</f>
        <v>#N/A</v>
      </c>
      <c r="BR432" t="e">
        <f ca="1">VLOOKUP(C432,模型表!D:H,5,FALSE)</f>
        <v>#N/A</v>
      </c>
    </row>
    <row r="433" spans="2:70" x14ac:dyDescent="0.2">
      <c r="B433" t="str">
        <f t="array" aca="1" ref="B433" ca="1">INDEX(基础表!$Y:$Y,SMALL(IF(基础表!$Z:$Z=0,ROW(基础表!$Z:$Z),999),ROW(H427)))&amp;""</f>
        <v/>
      </c>
      <c r="C433" t="e">
        <f ca="1">VLOOKUP(VLOOKUP($B433,基础表!$E:$G,3,FALSE),模型表!$C:$D,2,FALSE)</f>
        <v>#N/A</v>
      </c>
      <c r="E433" t="e">
        <f ca="1">VLOOKUP($B433,基础表!$E:$G,3,FALSE)</f>
        <v>#N/A</v>
      </c>
      <c r="G433" t="e">
        <f ca="1">VLOOKUP($E433,模型表!$C:$G,5,FALSE)</f>
        <v>#N/A</v>
      </c>
      <c r="H433" t="e">
        <f ca="1">VLOOKUP($E433,模型表!$C:$F,4,FALSE)</f>
        <v>#N/A</v>
      </c>
      <c r="I433" t="e">
        <f ca="1">VLOOKUP($E433,模型表!$C:$J,8,FALSE)</f>
        <v>#N/A</v>
      </c>
      <c r="K433" t="str">
        <f t="shared" ca="1" si="74"/>
        <v/>
      </c>
      <c r="L433" t="str">
        <f t="shared" ca="1" si="75"/>
        <v/>
      </c>
      <c r="M433" t="str">
        <f t="shared" ca="1" si="76"/>
        <v/>
      </c>
      <c r="N433" t="str">
        <f t="shared" ca="1" si="77"/>
        <v/>
      </c>
      <c r="O433" t="str">
        <f t="shared" ca="1" si="83"/>
        <v/>
      </c>
      <c r="P433" t="str">
        <f t="shared" ca="1" si="78"/>
        <v/>
      </c>
      <c r="Q433" t="e">
        <f ca="1">VLOOKUP($E433,模型表!$C:$K,9,FALSE)</f>
        <v>#N/A</v>
      </c>
      <c r="S433" t="e">
        <f ca="1">IF(VLOOKUP($E433,模型表!$C:$L,6,FALSE)=0,"",VLOOKUP($E433,模型表!$C:$L,10,FALSE))</f>
        <v>#N/A</v>
      </c>
      <c r="U433" t="e">
        <f ca="1">VLOOKUP($E433,模型表!$C:$Q,11,FALSE)</f>
        <v>#N/A</v>
      </c>
      <c r="Y433" t="e">
        <f ca="1">IF(VLOOKUP($E433,模型表!$C:$N,12,FALSE)="Death",VLOOKUP($E433,模型表!$C:$Q,13,FALSE),"")</f>
        <v>#N/A</v>
      </c>
      <c r="Z433" t="str">
        <f ca="1">IF($B433="","",IF(VLOOKUP($E433,模型表!$C:$O,12,FALSE)="PBuff","["&amp;VLOOKUP($E433,模型表!$C:Q,13,FALSE)&amp;"]","[]"))</f>
        <v/>
      </c>
      <c r="AA433" t="e">
        <f ca="1">VLOOKUP($B433,基础扩展表!$E:$I,5,FALSE)</f>
        <v>#N/A</v>
      </c>
      <c r="AB433" t="e">
        <f ca="1">VLOOKUP($B433,基础扩展表!$E:$I,4,FALSE)</f>
        <v>#N/A</v>
      </c>
      <c r="AC433" t="e">
        <f ca="1">VLOOKUP($B433,基础表!$E:$T,16,FALSE)</f>
        <v>#N/A</v>
      </c>
      <c r="AD433" t="str">
        <f t="shared" ref="AD433:AD496" ca="1" si="84">IF(B433="","",20)</f>
        <v/>
      </c>
      <c r="AE433" t="str">
        <f t="shared" ca="1" si="79"/>
        <v/>
      </c>
      <c r="AF433" t="str">
        <f t="shared" ca="1" si="80"/>
        <v/>
      </c>
      <c r="AH433" t="e">
        <f ca="1">VLOOKUP($B433,基础表!$E:$R,14,FALSE)</f>
        <v>#N/A</v>
      </c>
      <c r="AI433" t="e">
        <f ca="1">VLOOKUP($B433,基础表!$E:$S,13,FALSE)</f>
        <v>#N/A</v>
      </c>
      <c r="AK433" t="e">
        <f ca="1">VLOOKUP($B433,基础表!$E:$H,4,FALSE)</f>
        <v>#N/A</v>
      </c>
      <c r="AN433" s="23" t="e">
        <f t="shared" ref="AN433:AN496" ca="1" si="85">IF(H433="","","[]")</f>
        <v>#N/A</v>
      </c>
      <c r="AO433" s="23" t="str">
        <f t="shared" ca="1" si="81"/>
        <v/>
      </c>
      <c r="AP433" s="23" t="str">
        <f t="shared" ca="1" si="82"/>
        <v/>
      </c>
      <c r="AR433" t="e">
        <f ca="1">VLOOKUP($B433,基础表!$E:$J,4,FALSE)</f>
        <v>#N/A</v>
      </c>
      <c r="AS433" t="e">
        <f ca="1">VLOOKUP($B433,基础表!$E:$J,5,FALSE)</f>
        <v>#N/A</v>
      </c>
      <c r="AT433" t="e">
        <f ca="1">VLOOKUP($B433,基础表!$E:$J,6,FALSE)</f>
        <v>#N/A</v>
      </c>
      <c r="AU433" t="e">
        <f ca="1">VLOOKUP($B433,基础扩展表!$E:$AG,MATCH(AU$2,基础扩展表!$E$1:$AG$1,0),FALSE)</f>
        <v>#N/A</v>
      </c>
      <c r="AV433" t="e">
        <f ca="1">VLOOKUP($B433,基础扩展表!$E:$AG,MATCH(AV$2,基础扩展表!$E$1:$AG$1,0),FALSE)</f>
        <v>#N/A</v>
      </c>
      <c r="AW433" t="e">
        <f ca="1">VLOOKUP($B433,基础扩展表!$E:$AG,MATCH(AW$2,基础扩展表!$E$1:$AG$1,0),FALSE)</f>
        <v>#N/A</v>
      </c>
      <c r="AX433" t="e">
        <f ca="1">VLOOKUP($B433,基础扩展表!$E:$AG,MATCH(AX$2,基础扩展表!$E$1:$AG$1,0),FALSE)</f>
        <v>#N/A</v>
      </c>
      <c r="AY433" t="e">
        <f ca="1">VLOOKUP($B433,基础扩展表!$E:$AG,MATCH(AY$2,基础扩展表!$E$1:$AG$1,0),FALSE)</f>
        <v>#N/A</v>
      </c>
      <c r="AZ433" t="e">
        <f ca="1">VLOOKUP($B433,基础扩展表!$E:$AG,MATCH(AZ$2,基础扩展表!$E$1:$AG$1,0),FALSE)</f>
        <v>#N/A</v>
      </c>
      <c r="BA433" t="e">
        <f ca="1">VLOOKUP($B433,基础扩展表!$E:$AG,MATCH(BA$2,基础扩展表!$E$1:$AG$1,0),FALSE)</f>
        <v>#N/A</v>
      </c>
      <c r="BB433" t="e">
        <f ca="1">VLOOKUP($B433,基础扩展表!$E:$AG,MATCH(BB$2,基础扩展表!$E$1:$AG$1,0),FALSE)</f>
        <v>#N/A</v>
      </c>
      <c r="BC433" t="e">
        <f ca="1">VLOOKUP($B433,基础扩展表!$E:$AG,MATCH(BC$2,基础扩展表!$E$1:$AG$1,0),FALSE)</f>
        <v>#N/A</v>
      </c>
      <c r="BD433" t="e">
        <f ca="1">VLOOKUP($B433,基础扩展表!$E:$AG,MATCH(BD$2,基础扩展表!$E$1:$AG$1,0),FALSE)</f>
        <v>#N/A</v>
      </c>
      <c r="BE433" t="e">
        <f ca="1">VLOOKUP($B433,基础扩展表!$E:$AG,MATCH(BE$2,基础扩展表!$E$1:$AG$1,0),FALSE)</f>
        <v>#N/A</v>
      </c>
      <c r="BF433" t="e">
        <f ca="1">VLOOKUP($B433,基础扩展表!$E:$AG,MATCH(BF$2,基础扩展表!$E$1:$AG$1,0),FALSE)</f>
        <v>#N/A</v>
      </c>
      <c r="BG433" t="e">
        <f ca="1">VLOOKUP($B433,基础扩展表!$E:$AG,MATCH(BG$2,基础扩展表!$E$1:$AG$1,0),FALSE)</f>
        <v>#N/A</v>
      </c>
      <c r="BH433" t="e">
        <f ca="1">VLOOKUP($B433,基础扩展表!$E:$AG,MATCH(BH$2,基础扩展表!$E$1:$AG$1,0),FALSE)</f>
        <v>#N/A</v>
      </c>
      <c r="BI433" t="e">
        <f ca="1">VLOOKUP($B433,基础扩展表!$E:$AG,MATCH(BI$2,基础扩展表!$E$1:$AG$1,0),FALSE)</f>
        <v>#N/A</v>
      </c>
      <c r="BJ433" t="e">
        <f ca="1">VLOOKUP($B433,基础扩展表!$E:$AG,MATCH(BJ$2,基础扩展表!$E$1:$AG$1,0),FALSE)</f>
        <v>#N/A</v>
      </c>
      <c r="BK433" t="e">
        <f ca="1">VLOOKUP($B433,基础扩展表!$E:$AG,MATCH(BK$2,基础扩展表!$E$1:$AG$1,0),FALSE)</f>
        <v>#N/A</v>
      </c>
      <c r="BL433" t="e">
        <f ca="1">VLOOKUP($B433,基础扩展表!$E:$AG,MATCH(BL$2,基础扩展表!$E$1:$AG$1,0),FALSE)</f>
        <v>#N/A</v>
      </c>
      <c r="BM433" t="e">
        <f ca="1">VLOOKUP($B433,基础扩展表!$E:$AG,MATCH(BM$2,基础扩展表!$E$1:$AG$1,0),FALSE)</f>
        <v>#N/A</v>
      </c>
      <c r="BN433" t="e">
        <f ca="1">VLOOKUP($B433,基础扩展表!$E:$AG,MATCH(BN$2,基础扩展表!$E$1:$AG$1,0),FALSE)</f>
        <v>#N/A</v>
      </c>
      <c r="BO433" t="e">
        <f ca="1">VLOOKUP($B433,基础扩展表!$E:$AG,MATCH(BO$2,基础扩展表!$E$1:$AG$1,0),FALSE)</f>
        <v>#N/A</v>
      </c>
      <c r="BP433" t="e">
        <f ca="1">VLOOKUP($B433,基础扩展表!$E:$AG,MATCH(BP$2,基础扩展表!$E$1:$AG$1,0),FALSE)</f>
        <v>#N/A</v>
      </c>
      <c r="BR433" t="e">
        <f ca="1">VLOOKUP(C433,模型表!D:H,5,FALSE)</f>
        <v>#N/A</v>
      </c>
    </row>
    <row r="434" spans="2:70" x14ac:dyDescent="0.2">
      <c r="B434" t="str">
        <f t="array" aca="1" ref="B434" ca="1">INDEX(基础表!$Y:$Y,SMALL(IF(基础表!$Z:$Z=0,ROW(基础表!$Z:$Z),999),ROW(H428)))&amp;""</f>
        <v/>
      </c>
      <c r="C434" t="e">
        <f ca="1">VLOOKUP(VLOOKUP($B434,基础表!$E:$G,3,FALSE),模型表!$C:$D,2,FALSE)</f>
        <v>#N/A</v>
      </c>
      <c r="E434" t="e">
        <f ca="1">VLOOKUP($B434,基础表!$E:$G,3,FALSE)</f>
        <v>#N/A</v>
      </c>
      <c r="G434" t="e">
        <f ca="1">VLOOKUP($E434,模型表!$C:$G,5,FALSE)</f>
        <v>#N/A</v>
      </c>
      <c r="H434" t="e">
        <f ca="1">VLOOKUP($E434,模型表!$C:$F,4,FALSE)</f>
        <v>#N/A</v>
      </c>
      <c r="I434" t="e">
        <f ca="1">VLOOKUP($E434,模型表!$C:$J,8,FALSE)</f>
        <v>#N/A</v>
      </c>
      <c r="K434" t="str">
        <f t="shared" ca="1" si="74"/>
        <v/>
      </c>
      <c r="L434" t="str">
        <f t="shared" ca="1" si="75"/>
        <v/>
      </c>
      <c r="M434" t="str">
        <f t="shared" ca="1" si="76"/>
        <v/>
      </c>
      <c r="N434" t="str">
        <f t="shared" ca="1" si="77"/>
        <v/>
      </c>
      <c r="O434" t="str">
        <f t="shared" ca="1" si="83"/>
        <v/>
      </c>
      <c r="P434" t="str">
        <f t="shared" ca="1" si="78"/>
        <v/>
      </c>
      <c r="Q434" t="e">
        <f ca="1">VLOOKUP($E434,模型表!$C:$K,9,FALSE)</f>
        <v>#N/A</v>
      </c>
      <c r="S434" t="e">
        <f ca="1">IF(VLOOKUP($E434,模型表!$C:$L,6,FALSE)=0,"",VLOOKUP($E434,模型表!$C:$L,10,FALSE))</f>
        <v>#N/A</v>
      </c>
      <c r="U434" t="e">
        <f ca="1">VLOOKUP($E434,模型表!$C:$Q,11,FALSE)</f>
        <v>#N/A</v>
      </c>
      <c r="Y434" t="e">
        <f ca="1">IF(VLOOKUP($E434,模型表!$C:$N,12,FALSE)="Death",VLOOKUP($E434,模型表!$C:$Q,13,FALSE),"")</f>
        <v>#N/A</v>
      </c>
      <c r="Z434" t="str">
        <f ca="1">IF($B434="","",IF(VLOOKUP($E434,模型表!$C:$O,12,FALSE)="PBuff","["&amp;VLOOKUP($E434,模型表!$C:Q,13,FALSE)&amp;"]","[]"))</f>
        <v/>
      </c>
      <c r="AA434" t="e">
        <f ca="1">VLOOKUP($B434,基础扩展表!$E:$I,5,FALSE)</f>
        <v>#N/A</v>
      </c>
      <c r="AB434" t="e">
        <f ca="1">VLOOKUP($B434,基础扩展表!$E:$I,4,FALSE)</f>
        <v>#N/A</v>
      </c>
      <c r="AC434" t="e">
        <f ca="1">VLOOKUP($B434,基础表!$E:$T,16,FALSE)</f>
        <v>#N/A</v>
      </c>
      <c r="AD434" t="str">
        <f t="shared" ca="1" si="84"/>
        <v/>
      </c>
      <c r="AE434" t="str">
        <f t="shared" ca="1" si="79"/>
        <v/>
      </c>
      <c r="AF434" t="str">
        <f t="shared" ca="1" si="80"/>
        <v/>
      </c>
      <c r="AH434" t="e">
        <f ca="1">VLOOKUP($B434,基础表!$E:$R,14,FALSE)</f>
        <v>#N/A</v>
      </c>
      <c r="AI434" t="e">
        <f ca="1">VLOOKUP($B434,基础表!$E:$S,13,FALSE)</f>
        <v>#N/A</v>
      </c>
      <c r="AK434" t="e">
        <f ca="1">VLOOKUP($B434,基础表!$E:$H,4,FALSE)</f>
        <v>#N/A</v>
      </c>
      <c r="AN434" s="23" t="e">
        <f t="shared" ca="1" si="85"/>
        <v>#N/A</v>
      </c>
      <c r="AO434" s="23" t="str">
        <f t="shared" ca="1" si="81"/>
        <v/>
      </c>
      <c r="AP434" s="23" t="str">
        <f t="shared" ca="1" si="82"/>
        <v/>
      </c>
      <c r="AR434" t="e">
        <f ca="1">VLOOKUP($B434,基础表!$E:$J,4,FALSE)</f>
        <v>#N/A</v>
      </c>
      <c r="AS434" t="e">
        <f ca="1">VLOOKUP($B434,基础表!$E:$J,5,FALSE)</f>
        <v>#N/A</v>
      </c>
      <c r="AT434" t="e">
        <f ca="1">VLOOKUP($B434,基础表!$E:$J,6,FALSE)</f>
        <v>#N/A</v>
      </c>
      <c r="AU434" t="e">
        <f ca="1">VLOOKUP($B434,基础扩展表!$E:$AG,MATCH(AU$2,基础扩展表!$E$1:$AG$1,0),FALSE)</f>
        <v>#N/A</v>
      </c>
      <c r="AV434" t="e">
        <f ca="1">VLOOKUP($B434,基础扩展表!$E:$AG,MATCH(AV$2,基础扩展表!$E$1:$AG$1,0),FALSE)</f>
        <v>#N/A</v>
      </c>
      <c r="AW434" t="e">
        <f ca="1">VLOOKUP($B434,基础扩展表!$E:$AG,MATCH(AW$2,基础扩展表!$E$1:$AG$1,0),FALSE)</f>
        <v>#N/A</v>
      </c>
      <c r="AX434" t="e">
        <f ca="1">VLOOKUP($B434,基础扩展表!$E:$AG,MATCH(AX$2,基础扩展表!$E$1:$AG$1,0),FALSE)</f>
        <v>#N/A</v>
      </c>
      <c r="AY434" t="e">
        <f ca="1">VLOOKUP($B434,基础扩展表!$E:$AG,MATCH(AY$2,基础扩展表!$E$1:$AG$1,0),FALSE)</f>
        <v>#N/A</v>
      </c>
      <c r="AZ434" t="e">
        <f ca="1">VLOOKUP($B434,基础扩展表!$E:$AG,MATCH(AZ$2,基础扩展表!$E$1:$AG$1,0),FALSE)</f>
        <v>#N/A</v>
      </c>
      <c r="BA434" t="e">
        <f ca="1">VLOOKUP($B434,基础扩展表!$E:$AG,MATCH(BA$2,基础扩展表!$E$1:$AG$1,0),FALSE)</f>
        <v>#N/A</v>
      </c>
      <c r="BB434" t="e">
        <f ca="1">VLOOKUP($B434,基础扩展表!$E:$AG,MATCH(BB$2,基础扩展表!$E$1:$AG$1,0),FALSE)</f>
        <v>#N/A</v>
      </c>
      <c r="BC434" t="e">
        <f ca="1">VLOOKUP($B434,基础扩展表!$E:$AG,MATCH(BC$2,基础扩展表!$E$1:$AG$1,0),FALSE)</f>
        <v>#N/A</v>
      </c>
      <c r="BD434" t="e">
        <f ca="1">VLOOKUP($B434,基础扩展表!$E:$AG,MATCH(BD$2,基础扩展表!$E$1:$AG$1,0),FALSE)</f>
        <v>#N/A</v>
      </c>
      <c r="BE434" t="e">
        <f ca="1">VLOOKUP($B434,基础扩展表!$E:$AG,MATCH(BE$2,基础扩展表!$E$1:$AG$1,0),FALSE)</f>
        <v>#N/A</v>
      </c>
      <c r="BF434" t="e">
        <f ca="1">VLOOKUP($B434,基础扩展表!$E:$AG,MATCH(BF$2,基础扩展表!$E$1:$AG$1,0),FALSE)</f>
        <v>#N/A</v>
      </c>
      <c r="BG434" t="e">
        <f ca="1">VLOOKUP($B434,基础扩展表!$E:$AG,MATCH(BG$2,基础扩展表!$E$1:$AG$1,0),FALSE)</f>
        <v>#N/A</v>
      </c>
      <c r="BH434" t="e">
        <f ca="1">VLOOKUP($B434,基础扩展表!$E:$AG,MATCH(BH$2,基础扩展表!$E$1:$AG$1,0),FALSE)</f>
        <v>#N/A</v>
      </c>
      <c r="BI434" t="e">
        <f ca="1">VLOOKUP($B434,基础扩展表!$E:$AG,MATCH(BI$2,基础扩展表!$E$1:$AG$1,0),FALSE)</f>
        <v>#N/A</v>
      </c>
      <c r="BJ434" t="e">
        <f ca="1">VLOOKUP($B434,基础扩展表!$E:$AG,MATCH(BJ$2,基础扩展表!$E$1:$AG$1,0),FALSE)</f>
        <v>#N/A</v>
      </c>
      <c r="BK434" t="e">
        <f ca="1">VLOOKUP($B434,基础扩展表!$E:$AG,MATCH(BK$2,基础扩展表!$E$1:$AG$1,0),FALSE)</f>
        <v>#N/A</v>
      </c>
      <c r="BL434" t="e">
        <f ca="1">VLOOKUP($B434,基础扩展表!$E:$AG,MATCH(BL$2,基础扩展表!$E$1:$AG$1,0),FALSE)</f>
        <v>#N/A</v>
      </c>
      <c r="BM434" t="e">
        <f ca="1">VLOOKUP($B434,基础扩展表!$E:$AG,MATCH(BM$2,基础扩展表!$E$1:$AG$1,0),FALSE)</f>
        <v>#N/A</v>
      </c>
      <c r="BN434" t="e">
        <f ca="1">VLOOKUP($B434,基础扩展表!$E:$AG,MATCH(BN$2,基础扩展表!$E$1:$AG$1,0),FALSE)</f>
        <v>#N/A</v>
      </c>
      <c r="BO434" t="e">
        <f ca="1">VLOOKUP($B434,基础扩展表!$E:$AG,MATCH(BO$2,基础扩展表!$E$1:$AG$1,0),FALSE)</f>
        <v>#N/A</v>
      </c>
      <c r="BP434" t="e">
        <f ca="1">VLOOKUP($B434,基础扩展表!$E:$AG,MATCH(BP$2,基础扩展表!$E$1:$AG$1,0),FALSE)</f>
        <v>#N/A</v>
      </c>
      <c r="BR434" t="e">
        <f ca="1">VLOOKUP(C434,模型表!D:H,5,FALSE)</f>
        <v>#N/A</v>
      </c>
    </row>
    <row r="435" spans="2:70" x14ac:dyDescent="0.2">
      <c r="B435" t="str">
        <f t="array" aca="1" ref="B435" ca="1">INDEX(基础表!$Y:$Y,SMALL(IF(基础表!$Z:$Z=0,ROW(基础表!$Z:$Z),999),ROW(H429)))&amp;""</f>
        <v/>
      </c>
      <c r="C435" t="e">
        <f ca="1">VLOOKUP(VLOOKUP($B435,基础表!$E:$G,3,FALSE),模型表!$C:$D,2,FALSE)</f>
        <v>#N/A</v>
      </c>
      <c r="E435" t="e">
        <f ca="1">VLOOKUP($B435,基础表!$E:$G,3,FALSE)</f>
        <v>#N/A</v>
      </c>
      <c r="G435" t="e">
        <f ca="1">VLOOKUP($E435,模型表!$C:$G,5,FALSE)</f>
        <v>#N/A</v>
      </c>
      <c r="H435" t="e">
        <f ca="1">VLOOKUP($E435,模型表!$C:$F,4,FALSE)</f>
        <v>#N/A</v>
      </c>
      <c r="I435" t="e">
        <f ca="1">VLOOKUP($E435,模型表!$C:$J,8,FALSE)</f>
        <v>#N/A</v>
      </c>
      <c r="K435" t="str">
        <f t="shared" ca="1" si="74"/>
        <v/>
      </c>
      <c r="L435" t="str">
        <f t="shared" ca="1" si="75"/>
        <v/>
      </c>
      <c r="M435" t="str">
        <f t="shared" ca="1" si="76"/>
        <v/>
      </c>
      <c r="N435" t="str">
        <f t="shared" ca="1" si="77"/>
        <v/>
      </c>
      <c r="O435" t="str">
        <f t="shared" ca="1" si="83"/>
        <v/>
      </c>
      <c r="P435" t="str">
        <f t="shared" ca="1" si="78"/>
        <v/>
      </c>
      <c r="Q435" t="e">
        <f ca="1">VLOOKUP($E435,模型表!$C:$K,9,FALSE)</f>
        <v>#N/A</v>
      </c>
      <c r="S435" t="e">
        <f ca="1">IF(VLOOKUP($E435,模型表!$C:$L,6,FALSE)=0,"",VLOOKUP($E435,模型表!$C:$L,10,FALSE))</f>
        <v>#N/A</v>
      </c>
      <c r="U435" t="e">
        <f ca="1">VLOOKUP($E435,模型表!$C:$Q,11,FALSE)</f>
        <v>#N/A</v>
      </c>
      <c r="Y435" t="e">
        <f ca="1">IF(VLOOKUP($E435,模型表!$C:$N,12,FALSE)="Death",VLOOKUP($E435,模型表!$C:$Q,13,FALSE),"")</f>
        <v>#N/A</v>
      </c>
      <c r="Z435" t="str">
        <f ca="1">IF($B435="","",IF(VLOOKUP($E435,模型表!$C:$O,12,FALSE)="PBuff","["&amp;VLOOKUP($E435,模型表!$C:Q,13,FALSE)&amp;"]","[]"))</f>
        <v/>
      </c>
      <c r="AA435" t="e">
        <f ca="1">VLOOKUP($B435,基础扩展表!$E:$I,5,FALSE)</f>
        <v>#N/A</v>
      </c>
      <c r="AB435" t="e">
        <f ca="1">VLOOKUP($B435,基础扩展表!$E:$I,4,FALSE)</f>
        <v>#N/A</v>
      </c>
      <c r="AC435" t="e">
        <f ca="1">VLOOKUP($B435,基础表!$E:$T,16,FALSE)</f>
        <v>#N/A</v>
      </c>
      <c r="AD435" t="str">
        <f t="shared" ca="1" si="84"/>
        <v/>
      </c>
      <c r="AE435" t="str">
        <f t="shared" ca="1" si="79"/>
        <v/>
      </c>
      <c r="AF435" t="str">
        <f t="shared" ca="1" si="80"/>
        <v/>
      </c>
      <c r="AH435" t="e">
        <f ca="1">VLOOKUP($B435,基础表!$E:$R,14,FALSE)</f>
        <v>#N/A</v>
      </c>
      <c r="AI435" t="e">
        <f ca="1">VLOOKUP($B435,基础表!$E:$S,13,FALSE)</f>
        <v>#N/A</v>
      </c>
      <c r="AK435" t="e">
        <f ca="1">VLOOKUP($B435,基础表!$E:$H,4,FALSE)</f>
        <v>#N/A</v>
      </c>
      <c r="AN435" s="23" t="e">
        <f t="shared" ca="1" si="85"/>
        <v>#N/A</v>
      </c>
      <c r="AO435" s="23" t="str">
        <f t="shared" ca="1" si="81"/>
        <v/>
      </c>
      <c r="AP435" s="23" t="str">
        <f t="shared" ca="1" si="82"/>
        <v/>
      </c>
      <c r="AR435" t="e">
        <f ca="1">VLOOKUP($B435,基础表!$E:$J,4,FALSE)</f>
        <v>#N/A</v>
      </c>
      <c r="AS435" t="e">
        <f ca="1">VLOOKUP($B435,基础表!$E:$J,5,FALSE)</f>
        <v>#N/A</v>
      </c>
      <c r="AT435" t="e">
        <f ca="1">VLOOKUP($B435,基础表!$E:$J,6,FALSE)</f>
        <v>#N/A</v>
      </c>
      <c r="AU435" t="e">
        <f ca="1">VLOOKUP($B435,基础扩展表!$E:$AG,MATCH(AU$2,基础扩展表!$E$1:$AG$1,0),FALSE)</f>
        <v>#N/A</v>
      </c>
      <c r="AV435" t="e">
        <f ca="1">VLOOKUP($B435,基础扩展表!$E:$AG,MATCH(AV$2,基础扩展表!$E$1:$AG$1,0),FALSE)</f>
        <v>#N/A</v>
      </c>
      <c r="AW435" t="e">
        <f ca="1">VLOOKUP($B435,基础扩展表!$E:$AG,MATCH(AW$2,基础扩展表!$E$1:$AG$1,0),FALSE)</f>
        <v>#N/A</v>
      </c>
      <c r="AX435" t="e">
        <f ca="1">VLOOKUP($B435,基础扩展表!$E:$AG,MATCH(AX$2,基础扩展表!$E$1:$AG$1,0),FALSE)</f>
        <v>#N/A</v>
      </c>
      <c r="AY435" t="e">
        <f ca="1">VLOOKUP($B435,基础扩展表!$E:$AG,MATCH(AY$2,基础扩展表!$E$1:$AG$1,0),FALSE)</f>
        <v>#N/A</v>
      </c>
      <c r="AZ435" t="e">
        <f ca="1">VLOOKUP($B435,基础扩展表!$E:$AG,MATCH(AZ$2,基础扩展表!$E$1:$AG$1,0),FALSE)</f>
        <v>#N/A</v>
      </c>
      <c r="BA435" t="e">
        <f ca="1">VLOOKUP($B435,基础扩展表!$E:$AG,MATCH(BA$2,基础扩展表!$E$1:$AG$1,0),FALSE)</f>
        <v>#N/A</v>
      </c>
      <c r="BB435" t="e">
        <f ca="1">VLOOKUP($B435,基础扩展表!$E:$AG,MATCH(BB$2,基础扩展表!$E$1:$AG$1,0),FALSE)</f>
        <v>#N/A</v>
      </c>
      <c r="BC435" t="e">
        <f ca="1">VLOOKUP($B435,基础扩展表!$E:$AG,MATCH(BC$2,基础扩展表!$E$1:$AG$1,0),FALSE)</f>
        <v>#N/A</v>
      </c>
      <c r="BD435" t="e">
        <f ca="1">VLOOKUP($B435,基础扩展表!$E:$AG,MATCH(BD$2,基础扩展表!$E$1:$AG$1,0),FALSE)</f>
        <v>#N/A</v>
      </c>
      <c r="BE435" t="e">
        <f ca="1">VLOOKUP($B435,基础扩展表!$E:$AG,MATCH(BE$2,基础扩展表!$E$1:$AG$1,0),FALSE)</f>
        <v>#N/A</v>
      </c>
      <c r="BF435" t="e">
        <f ca="1">VLOOKUP($B435,基础扩展表!$E:$AG,MATCH(BF$2,基础扩展表!$E$1:$AG$1,0),FALSE)</f>
        <v>#N/A</v>
      </c>
      <c r="BG435" t="e">
        <f ca="1">VLOOKUP($B435,基础扩展表!$E:$AG,MATCH(BG$2,基础扩展表!$E$1:$AG$1,0),FALSE)</f>
        <v>#N/A</v>
      </c>
      <c r="BH435" t="e">
        <f ca="1">VLOOKUP($B435,基础扩展表!$E:$AG,MATCH(BH$2,基础扩展表!$E$1:$AG$1,0),FALSE)</f>
        <v>#N/A</v>
      </c>
      <c r="BI435" t="e">
        <f ca="1">VLOOKUP($B435,基础扩展表!$E:$AG,MATCH(BI$2,基础扩展表!$E$1:$AG$1,0),FALSE)</f>
        <v>#N/A</v>
      </c>
      <c r="BJ435" t="e">
        <f ca="1">VLOOKUP($B435,基础扩展表!$E:$AG,MATCH(BJ$2,基础扩展表!$E$1:$AG$1,0),FALSE)</f>
        <v>#N/A</v>
      </c>
      <c r="BK435" t="e">
        <f ca="1">VLOOKUP($B435,基础扩展表!$E:$AG,MATCH(BK$2,基础扩展表!$E$1:$AG$1,0),FALSE)</f>
        <v>#N/A</v>
      </c>
      <c r="BL435" t="e">
        <f ca="1">VLOOKUP($B435,基础扩展表!$E:$AG,MATCH(BL$2,基础扩展表!$E$1:$AG$1,0),FALSE)</f>
        <v>#N/A</v>
      </c>
      <c r="BM435" t="e">
        <f ca="1">VLOOKUP($B435,基础扩展表!$E:$AG,MATCH(BM$2,基础扩展表!$E$1:$AG$1,0),FALSE)</f>
        <v>#N/A</v>
      </c>
      <c r="BN435" t="e">
        <f ca="1">VLOOKUP($B435,基础扩展表!$E:$AG,MATCH(BN$2,基础扩展表!$E$1:$AG$1,0),FALSE)</f>
        <v>#N/A</v>
      </c>
      <c r="BO435" t="e">
        <f ca="1">VLOOKUP($B435,基础扩展表!$E:$AG,MATCH(BO$2,基础扩展表!$E$1:$AG$1,0),FALSE)</f>
        <v>#N/A</v>
      </c>
      <c r="BP435" t="e">
        <f ca="1">VLOOKUP($B435,基础扩展表!$E:$AG,MATCH(BP$2,基础扩展表!$E$1:$AG$1,0),FALSE)</f>
        <v>#N/A</v>
      </c>
      <c r="BR435" t="e">
        <f ca="1">VLOOKUP(C435,模型表!D:H,5,FALSE)</f>
        <v>#N/A</v>
      </c>
    </row>
    <row r="436" spans="2:70" x14ac:dyDescent="0.2">
      <c r="B436" t="str">
        <f t="array" aca="1" ref="B436" ca="1">INDEX(基础表!$Y:$Y,SMALL(IF(基础表!$Z:$Z=0,ROW(基础表!$Z:$Z),999),ROW(H430)))&amp;""</f>
        <v/>
      </c>
      <c r="C436" t="e">
        <f ca="1">VLOOKUP(VLOOKUP($B436,基础表!$E:$G,3,FALSE),模型表!$C:$D,2,FALSE)</f>
        <v>#N/A</v>
      </c>
      <c r="E436" t="e">
        <f ca="1">VLOOKUP($B436,基础表!$E:$G,3,FALSE)</f>
        <v>#N/A</v>
      </c>
      <c r="G436" t="e">
        <f ca="1">VLOOKUP($E436,模型表!$C:$G,5,FALSE)</f>
        <v>#N/A</v>
      </c>
      <c r="H436" t="e">
        <f ca="1">VLOOKUP($E436,模型表!$C:$F,4,FALSE)</f>
        <v>#N/A</v>
      </c>
      <c r="I436" t="e">
        <f ca="1">VLOOKUP($E436,模型表!$C:$J,8,FALSE)</f>
        <v>#N/A</v>
      </c>
      <c r="K436" t="str">
        <f t="shared" ca="1" si="74"/>
        <v/>
      </c>
      <c r="L436" t="str">
        <f t="shared" ca="1" si="75"/>
        <v/>
      </c>
      <c r="M436" t="str">
        <f t="shared" ca="1" si="76"/>
        <v/>
      </c>
      <c r="N436" t="str">
        <f t="shared" ca="1" si="77"/>
        <v/>
      </c>
      <c r="O436" t="str">
        <f t="shared" ca="1" si="83"/>
        <v/>
      </c>
      <c r="P436" t="str">
        <f t="shared" ca="1" si="78"/>
        <v/>
      </c>
      <c r="Q436" t="e">
        <f ca="1">VLOOKUP($E436,模型表!$C:$K,9,FALSE)</f>
        <v>#N/A</v>
      </c>
      <c r="S436" t="e">
        <f ca="1">IF(VLOOKUP($E436,模型表!$C:$L,6,FALSE)=0,"",VLOOKUP($E436,模型表!$C:$L,10,FALSE))</f>
        <v>#N/A</v>
      </c>
      <c r="U436" t="e">
        <f ca="1">VLOOKUP($E436,模型表!$C:$Q,11,FALSE)</f>
        <v>#N/A</v>
      </c>
      <c r="Y436" t="e">
        <f ca="1">IF(VLOOKUP($E436,模型表!$C:$N,12,FALSE)="Death",VLOOKUP($E436,模型表!$C:$Q,13,FALSE),"")</f>
        <v>#N/A</v>
      </c>
      <c r="Z436" t="str">
        <f ca="1">IF($B436="","",IF(VLOOKUP($E436,模型表!$C:$O,12,FALSE)="PBuff","["&amp;VLOOKUP($E436,模型表!$C:Q,13,FALSE)&amp;"]","[]"))</f>
        <v/>
      </c>
      <c r="AA436" t="e">
        <f ca="1">VLOOKUP($B436,基础扩展表!$E:$I,5,FALSE)</f>
        <v>#N/A</v>
      </c>
      <c r="AB436" t="e">
        <f ca="1">VLOOKUP($B436,基础扩展表!$E:$I,4,FALSE)</f>
        <v>#N/A</v>
      </c>
      <c r="AC436" t="e">
        <f ca="1">VLOOKUP($B436,基础表!$E:$T,16,FALSE)</f>
        <v>#N/A</v>
      </c>
      <c r="AD436" t="str">
        <f t="shared" ca="1" si="84"/>
        <v/>
      </c>
      <c r="AE436" t="str">
        <f t="shared" ca="1" si="79"/>
        <v/>
      </c>
      <c r="AF436" t="str">
        <f t="shared" ca="1" si="80"/>
        <v/>
      </c>
      <c r="AH436" t="e">
        <f ca="1">VLOOKUP($B436,基础表!$E:$R,14,FALSE)</f>
        <v>#N/A</v>
      </c>
      <c r="AI436" t="e">
        <f ca="1">VLOOKUP($B436,基础表!$E:$S,13,FALSE)</f>
        <v>#N/A</v>
      </c>
      <c r="AK436" t="e">
        <f ca="1">VLOOKUP($B436,基础表!$E:$H,4,FALSE)</f>
        <v>#N/A</v>
      </c>
      <c r="AN436" s="23" t="e">
        <f t="shared" ca="1" si="85"/>
        <v>#N/A</v>
      </c>
      <c r="AO436" s="23" t="str">
        <f t="shared" ca="1" si="81"/>
        <v/>
      </c>
      <c r="AP436" s="23" t="str">
        <f t="shared" ca="1" si="82"/>
        <v/>
      </c>
      <c r="AR436" t="e">
        <f ca="1">VLOOKUP($B436,基础表!$E:$J,4,FALSE)</f>
        <v>#N/A</v>
      </c>
      <c r="AS436" t="e">
        <f ca="1">VLOOKUP($B436,基础表!$E:$J,5,FALSE)</f>
        <v>#N/A</v>
      </c>
      <c r="AT436" t="e">
        <f ca="1">VLOOKUP($B436,基础表!$E:$J,6,FALSE)</f>
        <v>#N/A</v>
      </c>
      <c r="AU436" t="e">
        <f ca="1">VLOOKUP($B436,基础扩展表!$E:$AG,MATCH(AU$2,基础扩展表!$E$1:$AG$1,0),FALSE)</f>
        <v>#N/A</v>
      </c>
      <c r="AV436" t="e">
        <f ca="1">VLOOKUP($B436,基础扩展表!$E:$AG,MATCH(AV$2,基础扩展表!$E$1:$AG$1,0),FALSE)</f>
        <v>#N/A</v>
      </c>
      <c r="AW436" t="e">
        <f ca="1">VLOOKUP($B436,基础扩展表!$E:$AG,MATCH(AW$2,基础扩展表!$E$1:$AG$1,0),FALSE)</f>
        <v>#N/A</v>
      </c>
      <c r="AX436" t="e">
        <f ca="1">VLOOKUP($B436,基础扩展表!$E:$AG,MATCH(AX$2,基础扩展表!$E$1:$AG$1,0),FALSE)</f>
        <v>#N/A</v>
      </c>
      <c r="AY436" t="e">
        <f ca="1">VLOOKUP($B436,基础扩展表!$E:$AG,MATCH(AY$2,基础扩展表!$E$1:$AG$1,0),FALSE)</f>
        <v>#N/A</v>
      </c>
      <c r="AZ436" t="e">
        <f ca="1">VLOOKUP($B436,基础扩展表!$E:$AG,MATCH(AZ$2,基础扩展表!$E$1:$AG$1,0),FALSE)</f>
        <v>#N/A</v>
      </c>
      <c r="BA436" t="e">
        <f ca="1">VLOOKUP($B436,基础扩展表!$E:$AG,MATCH(BA$2,基础扩展表!$E$1:$AG$1,0),FALSE)</f>
        <v>#N/A</v>
      </c>
      <c r="BB436" t="e">
        <f ca="1">VLOOKUP($B436,基础扩展表!$E:$AG,MATCH(BB$2,基础扩展表!$E$1:$AG$1,0),FALSE)</f>
        <v>#N/A</v>
      </c>
      <c r="BC436" t="e">
        <f ca="1">VLOOKUP($B436,基础扩展表!$E:$AG,MATCH(BC$2,基础扩展表!$E$1:$AG$1,0),FALSE)</f>
        <v>#N/A</v>
      </c>
      <c r="BD436" t="e">
        <f ca="1">VLOOKUP($B436,基础扩展表!$E:$AG,MATCH(BD$2,基础扩展表!$E$1:$AG$1,0),FALSE)</f>
        <v>#N/A</v>
      </c>
      <c r="BE436" t="e">
        <f ca="1">VLOOKUP($B436,基础扩展表!$E:$AG,MATCH(BE$2,基础扩展表!$E$1:$AG$1,0),FALSE)</f>
        <v>#N/A</v>
      </c>
      <c r="BF436" t="e">
        <f ca="1">VLOOKUP($B436,基础扩展表!$E:$AG,MATCH(BF$2,基础扩展表!$E$1:$AG$1,0),FALSE)</f>
        <v>#N/A</v>
      </c>
      <c r="BG436" t="e">
        <f ca="1">VLOOKUP($B436,基础扩展表!$E:$AG,MATCH(BG$2,基础扩展表!$E$1:$AG$1,0),FALSE)</f>
        <v>#N/A</v>
      </c>
      <c r="BH436" t="e">
        <f ca="1">VLOOKUP($B436,基础扩展表!$E:$AG,MATCH(BH$2,基础扩展表!$E$1:$AG$1,0),FALSE)</f>
        <v>#N/A</v>
      </c>
      <c r="BI436" t="e">
        <f ca="1">VLOOKUP($B436,基础扩展表!$E:$AG,MATCH(BI$2,基础扩展表!$E$1:$AG$1,0),FALSE)</f>
        <v>#N/A</v>
      </c>
      <c r="BJ436" t="e">
        <f ca="1">VLOOKUP($B436,基础扩展表!$E:$AG,MATCH(BJ$2,基础扩展表!$E$1:$AG$1,0),FALSE)</f>
        <v>#N/A</v>
      </c>
      <c r="BK436" t="e">
        <f ca="1">VLOOKUP($B436,基础扩展表!$E:$AG,MATCH(BK$2,基础扩展表!$E$1:$AG$1,0),FALSE)</f>
        <v>#N/A</v>
      </c>
      <c r="BL436" t="e">
        <f ca="1">VLOOKUP($B436,基础扩展表!$E:$AG,MATCH(BL$2,基础扩展表!$E$1:$AG$1,0),FALSE)</f>
        <v>#N/A</v>
      </c>
      <c r="BM436" t="e">
        <f ca="1">VLOOKUP($B436,基础扩展表!$E:$AG,MATCH(BM$2,基础扩展表!$E$1:$AG$1,0),FALSE)</f>
        <v>#N/A</v>
      </c>
      <c r="BN436" t="e">
        <f ca="1">VLOOKUP($B436,基础扩展表!$E:$AG,MATCH(BN$2,基础扩展表!$E$1:$AG$1,0),FALSE)</f>
        <v>#N/A</v>
      </c>
      <c r="BO436" t="e">
        <f ca="1">VLOOKUP($B436,基础扩展表!$E:$AG,MATCH(BO$2,基础扩展表!$E$1:$AG$1,0),FALSE)</f>
        <v>#N/A</v>
      </c>
      <c r="BP436" t="e">
        <f ca="1">VLOOKUP($B436,基础扩展表!$E:$AG,MATCH(BP$2,基础扩展表!$E$1:$AG$1,0),FALSE)</f>
        <v>#N/A</v>
      </c>
      <c r="BR436" t="e">
        <f ca="1">VLOOKUP(C436,模型表!D:H,5,FALSE)</f>
        <v>#N/A</v>
      </c>
    </row>
    <row r="437" spans="2:70" x14ac:dyDescent="0.2">
      <c r="B437" t="str">
        <f t="array" aca="1" ref="B437" ca="1">INDEX(基础表!$Y:$Y,SMALL(IF(基础表!$Z:$Z=0,ROW(基础表!$Z:$Z),999),ROW(H431)))&amp;""</f>
        <v/>
      </c>
      <c r="C437" t="e">
        <f ca="1">VLOOKUP(VLOOKUP($B437,基础表!$E:$G,3,FALSE),模型表!$C:$D,2,FALSE)</f>
        <v>#N/A</v>
      </c>
      <c r="E437" t="e">
        <f ca="1">VLOOKUP($B437,基础表!$E:$G,3,FALSE)</f>
        <v>#N/A</v>
      </c>
      <c r="G437" t="e">
        <f ca="1">VLOOKUP($E437,模型表!$C:$G,5,FALSE)</f>
        <v>#N/A</v>
      </c>
      <c r="H437" t="e">
        <f ca="1">VLOOKUP($E437,模型表!$C:$F,4,FALSE)</f>
        <v>#N/A</v>
      </c>
      <c r="I437" t="e">
        <f ca="1">VLOOKUP($E437,模型表!$C:$J,8,FALSE)</f>
        <v>#N/A</v>
      </c>
      <c r="K437" t="str">
        <f t="shared" ca="1" si="74"/>
        <v/>
      </c>
      <c r="L437" t="str">
        <f t="shared" ca="1" si="75"/>
        <v/>
      </c>
      <c r="M437" t="str">
        <f t="shared" ca="1" si="76"/>
        <v/>
      </c>
      <c r="N437" t="str">
        <f t="shared" ca="1" si="77"/>
        <v/>
      </c>
      <c r="O437" t="str">
        <f t="shared" ca="1" si="83"/>
        <v/>
      </c>
      <c r="P437" t="str">
        <f t="shared" ca="1" si="78"/>
        <v/>
      </c>
      <c r="Q437" t="e">
        <f ca="1">VLOOKUP($E437,模型表!$C:$K,9,FALSE)</f>
        <v>#N/A</v>
      </c>
      <c r="S437" t="e">
        <f ca="1">IF(VLOOKUP($E437,模型表!$C:$L,6,FALSE)=0,"",VLOOKUP($E437,模型表!$C:$L,10,FALSE))</f>
        <v>#N/A</v>
      </c>
      <c r="U437" t="e">
        <f ca="1">VLOOKUP($E437,模型表!$C:$Q,11,FALSE)</f>
        <v>#N/A</v>
      </c>
      <c r="Y437" t="e">
        <f ca="1">IF(VLOOKUP($E437,模型表!$C:$N,12,FALSE)="Death",VLOOKUP($E437,模型表!$C:$Q,13,FALSE),"")</f>
        <v>#N/A</v>
      </c>
      <c r="Z437" t="str">
        <f ca="1">IF($B437="","",IF(VLOOKUP($E437,模型表!$C:$O,12,FALSE)="PBuff","["&amp;VLOOKUP($E437,模型表!$C:Q,13,FALSE)&amp;"]","[]"))</f>
        <v/>
      </c>
      <c r="AA437" t="e">
        <f ca="1">VLOOKUP($B437,基础扩展表!$E:$I,5,FALSE)</f>
        <v>#N/A</v>
      </c>
      <c r="AB437" t="e">
        <f ca="1">VLOOKUP($B437,基础扩展表!$E:$I,4,FALSE)</f>
        <v>#N/A</v>
      </c>
      <c r="AC437" t="e">
        <f ca="1">VLOOKUP($B437,基础表!$E:$T,16,FALSE)</f>
        <v>#N/A</v>
      </c>
      <c r="AD437" t="str">
        <f t="shared" ca="1" si="84"/>
        <v/>
      </c>
      <c r="AE437" t="str">
        <f t="shared" ca="1" si="79"/>
        <v/>
      </c>
      <c r="AF437" t="str">
        <f t="shared" ca="1" si="80"/>
        <v/>
      </c>
      <c r="AH437" t="e">
        <f ca="1">VLOOKUP($B437,基础表!$E:$R,14,FALSE)</f>
        <v>#N/A</v>
      </c>
      <c r="AI437" t="e">
        <f ca="1">VLOOKUP($B437,基础表!$E:$S,13,FALSE)</f>
        <v>#N/A</v>
      </c>
      <c r="AK437" t="e">
        <f ca="1">VLOOKUP($B437,基础表!$E:$H,4,FALSE)</f>
        <v>#N/A</v>
      </c>
      <c r="AN437" s="23" t="e">
        <f t="shared" ca="1" si="85"/>
        <v>#N/A</v>
      </c>
      <c r="AO437" s="23" t="str">
        <f t="shared" ca="1" si="81"/>
        <v/>
      </c>
      <c r="AP437" s="23" t="str">
        <f t="shared" ca="1" si="82"/>
        <v/>
      </c>
      <c r="AR437" t="e">
        <f ca="1">VLOOKUP($B437,基础表!$E:$J,4,FALSE)</f>
        <v>#N/A</v>
      </c>
      <c r="AS437" t="e">
        <f ca="1">VLOOKUP($B437,基础表!$E:$J,5,FALSE)</f>
        <v>#N/A</v>
      </c>
      <c r="AT437" t="e">
        <f ca="1">VLOOKUP($B437,基础表!$E:$J,6,FALSE)</f>
        <v>#N/A</v>
      </c>
      <c r="AU437" t="e">
        <f ca="1">VLOOKUP($B437,基础扩展表!$E:$AG,MATCH(AU$2,基础扩展表!$E$1:$AG$1,0),FALSE)</f>
        <v>#N/A</v>
      </c>
      <c r="AV437" t="e">
        <f ca="1">VLOOKUP($B437,基础扩展表!$E:$AG,MATCH(AV$2,基础扩展表!$E$1:$AG$1,0),FALSE)</f>
        <v>#N/A</v>
      </c>
      <c r="AW437" t="e">
        <f ca="1">VLOOKUP($B437,基础扩展表!$E:$AG,MATCH(AW$2,基础扩展表!$E$1:$AG$1,0),FALSE)</f>
        <v>#N/A</v>
      </c>
      <c r="AX437" t="e">
        <f ca="1">VLOOKUP($B437,基础扩展表!$E:$AG,MATCH(AX$2,基础扩展表!$E$1:$AG$1,0),FALSE)</f>
        <v>#N/A</v>
      </c>
      <c r="AY437" t="e">
        <f ca="1">VLOOKUP($B437,基础扩展表!$E:$AG,MATCH(AY$2,基础扩展表!$E$1:$AG$1,0),FALSE)</f>
        <v>#N/A</v>
      </c>
      <c r="AZ437" t="e">
        <f ca="1">VLOOKUP($B437,基础扩展表!$E:$AG,MATCH(AZ$2,基础扩展表!$E$1:$AG$1,0),FALSE)</f>
        <v>#N/A</v>
      </c>
      <c r="BA437" t="e">
        <f ca="1">VLOOKUP($B437,基础扩展表!$E:$AG,MATCH(BA$2,基础扩展表!$E$1:$AG$1,0),FALSE)</f>
        <v>#N/A</v>
      </c>
      <c r="BB437" t="e">
        <f ca="1">VLOOKUP($B437,基础扩展表!$E:$AG,MATCH(BB$2,基础扩展表!$E$1:$AG$1,0),FALSE)</f>
        <v>#N/A</v>
      </c>
      <c r="BC437" t="e">
        <f ca="1">VLOOKUP($B437,基础扩展表!$E:$AG,MATCH(BC$2,基础扩展表!$E$1:$AG$1,0),FALSE)</f>
        <v>#N/A</v>
      </c>
      <c r="BD437" t="e">
        <f ca="1">VLOOKUP($B437,基础扩展表!$E:$AG,MATCH(BD$2,基础扩展表!$E$1:$AG$1,0),FALSE)</f>
        <v>#N/A</v>
      </c>
      <c r="BE437" t="e">
        <f ca="1">VLOOKUP($B437,基础扩展表!$E:$AG,MATCH(BE$2,基础扩展表!$E$1:$AG$1,0),FALSE)</f>
        <v>#N/A</v>
      </c>
      <c r="BF437" t="e">
        <f ca="1">VLOOKUP($B437,基础扩展表!$E:$AG,MATCH(BF$2,基础扩展表!$E$1:$AG$1,0),FALSE)</f>
        <v>#N/A</v>
      </c>
      <c r="BG437" t="e">
        <f ca="1">VLOOKUP($B437,基础扩展表!$E:$AG,MATCH(BG$2,基础扩展表!$E$1:$AG$1,0),FALSE)</f>
        <v>#N/A</v>
      </c>
      <c r="BH437" t="e">
        <f ca="1">VLOOKUP($B437,基础扩展表!$E:$AG,MATCH(BH$2,基础扩展表!$E$1:$AG$1,0),FALSE)</f>
        <v>#N/A</v>
      </c>
      <c r="BI437" t="e">
        <f ca="1">VLOOKUP($B437,基础扩展表!$E:$AG,MATCH(BI$2,基础扩展表!$E$1:$AG$1,0),FALSE)</f>
        <v>#N/A</v>
      </c>
      <c r="BJ437" t="e">
        <f ca="1">VLOOKUP($B437,基础扩展表!$E:$AG,MATCH(BJ$2,基础扩展表!$E$1:$AG$1,0),FALSE)</f>
        <v>#N/A</v>
      </c>
      <c r="BK437" t="e">
        <f ca="1">VLOOKUP($B437,基础扩展表!$E:$AG,MATCH(BK$2,基础扩展表!$E$1:$AG$1,0),FALSE)</f>
        <v>#N/A</v>
      </c>
      <c r="BL437" t="e">
        <f ca="1">VLOOKUP($B437,基础扩展表!$E:$AG,MATCH(BL$2,基础扩展表!$E$1:$AG$1,0),FALSE)</f>
        <v>#N/A</v>
      </c>
      <c r="BM437" t="e">
        <f ca="1">VLOOKUP($B437,基础扩展表!$E:$AG,MATCH(BM$2,基础扩展表!$E$1:$AG$1,0),FALSE)</f>
        <v>#N/A</v>
      </c>
      <c r="BN437" t="e">
        <f ca="1">VLOOKUP($B437,基础扩展表!$E:$AG,MATCH(BN$2,基础扩展表!$E$1:$AG$1,0),FALSE)</f>
        <v>#N/A</v>
      </c>
      <c r="BO437" t="e">
        <f ca="1">VLOOKUP($B437,基础扩展表!$E:$AG,MATCH(BO$2,基础扩展表!$E$1:$AG$1,0),FALSE)</f>
        <v>#N/A</v>
      </c>
      <c r="BP437" t="e">
        <f ca="1">VLOOKUP($B437,基础扩展表!$E:$AG,MATCH(BP$2,基础扩展表!$E$1:$AG$1,0),FALSE)</f>
        <v>#N/A</v>
      </c>
      <c r="BR437" t="e">
        <f ca="1">VLOOKUP(C437,模型表!D:H,5,FALSE)</f>
        <v>#N/A</v>
      </c>
    </row>
    <row r="438" spans="2:70" x14ac:dyDescent="0.2">
      <c r="B438" t="str">
        <f t="array" aca="1" ref="B438" ca="1">INDEX(基础表!$Y:$Y,SMALL(IF(基础表!$Z:$Z=0,ROW(基础表!$Z:$Z),999),ROW(H432)))&amp;""</f>
        <v/>
      </c>
      <c r="C438" t="e">
        <f ca="1">VLOOKUP(VLOOKUP($B438,基础表!$E:$G,3,FALSE),模型表!$C:$D,2,FALSE)</f>
        <v>#N/A</v>
      </c>
      <c r="E438" t="e">
        <f ca="1">VLOOKUP($B438,基础表!$E:$G,3,FALSE)</f>
        <v>#N/A</v>
      </c>
      <c r="G438" t="e">
        <f ca="1">VLOOKUP($E438,模型表!$C:$G,5,FALSE)</f>
        <v>#N/A</v>
      </c>
      <c r="H438" t="e">
        <f ca="1">VLOOKUP($E438,模型表!$C:$F,4,FALSE)</f>
        <v>#N/A</v>
      </c>
      <c r="I438" t="e">
        <f ca="1">VLOOKUP($E438,模型表!$C:$J,8,FALSE)</f>
        <v>#N/A</v>
      </c>
      <c r="K438" t="str">
        <f t="shared" ca="1" si="74"/>
        <v/>
      </c>
      <c r="L438" t="str">
        <f t="shared" ca="1" si="75"/>
        <v/>
      </c>
      <c r="M438" t="str">
        <f t="shared" ca="1" si="76"/>
        <v/>
      </c>
      <c r="N438" t="str">
        <f t="shared" ca="1" si="77"/>
        <v/>
      </c>
      <c r="O438" t="str">
        <f t="shared" ca="1" si="83"/>
        <v/>
      </c>
      <c r="P438" t="str">
        <f t="shared" ca="1" si="78"/>
        <v/>
      </c>
      <c r="Q438" t="e">
        <f ca="1">VLOOKUP($E438,模型表!$C:$K,9,FALSE)</f>
        <v>#N/A</v>
      </c>
      <c r="S438" t="e">
        <f ca="1">IF(VLOOKUP($E438,模型表!$C:$L,6,FALSE)=0,"",VLOOKUP($E438,模型表!$C:$L,10,FALSE))</f>
        <v>#N/A</v>
      </c>
      <c r="U438" t="e">
        <f ca="1">VLOOKUP($E438,模型表!$C:$Q,11,FALSE)</f>
        <v>#N/A</v>
      </c>
      <c r="Y438" t="e">
        <f ca="1">IF(VLOOKUP($E438,模型表!$C:$N,12,FALSE)="Death",VLOOKUP($E438,模型表!$C:$Q,13,FALSE),"")</f>
        <v>#N/A</v>
      </c>
      <c r="Z438" t="str">
        <f ca="1">IF($B438="","",IF(VLOOKUP($E438,模型表!$C:$O,12,FALSE)="PBuff","["&amp;VLOOKUP($E438,模型表!$C:Q,13,FALSE)&amp;"]","[]"))</f>
        <v/>
      </c>
      <c r="AA438" t="e">
        <f ca="1">VLOOKUP($B438,基础扩展表!$E:$I,5,FALSE)</f>
        <v>#N/A</v>
      </c>
      <c r="AB438" t="e">
        <f ca="1">VLOOKUP($B438,基础扩展表!$E:$I,4,FALSE)</f>
        <v>#N/A</v>
      </c>
      <c r="AC438" t="e">
        <f ca="1">VLOOKUP($B438,基础表!$E:$T,16,FALSE)</f>
        <v>#N/A</v>
      </c>
      <c r="AD438" t="str">
        <f t="shared" ca="1" si="84"/>
        <v/>
      </c>
      <c r="AE438" t="str">
        <f t="shared" ca="1" si="79"/>
        <v/>
      </c>
      <c r="AF438" t="str">
        <f t="shared" ca="1" si="80"/>
        <v/>
      </c>
      <c r="AH438" t="e">
        <f ca="1">VLOOKUP($B438,基础表!$E:$R,14,FALSE)</f>
        <v>#N/A</v>
      </c>
      <c r="AI438" t="e">
        <f ca="1">VLOOKUP($B438,基础表!$E:$S,13,FALSE)</f>
        <v>#N/A</v>
      </c>
      <c r="AK438" t="e">
        <f ca="1">VLOOKUP($B438,基础表!$E:$H,4,FALSE)</f>
        <v>#N/A</v>
      </c>
      <c r="AN438" s="23" t="e">
        <f t="shared" ca="1" si="85"/>
        <v>#N/A</v>
      </c>
      <c r="AO438" s="23" t="str">
        <f t="shared" ca="1" si="81"/>
        <v/>
      </c>
      <c r="AP438" s="23" t="str">
        <f t="shared" ca="1" si="82"/>
        <v/>
      </c>
      <c r="AR438" t="e">
        <f ca="1">VLOOKUP($B438,基础表!$E:$J,4,FALSE)</f>
        <v>#N/A</v>
      </c>
      <c r="AS438" t="e">
        <f ca="1">VLOOKUP($B438,基础表!$E:$J,5,FALSE)</f>
        <v>#N/A</v>
      </c>
      <c r="AT438" t="e">
        <f ca="1">VLOOKUP($B438,基础表!$E:$J,6,FALSE)</f>
        <v>#N/A</v>
      </c>
      <c r="AU438" t="e">
        <f ca="1">VLOOKUP($B438,基础扩展表!$E:$AG,MATCH(AU$2,基础扩展表!$E$1:$AG$1,0),FALSE)</f>
        <v>#N/A</v>
      </c>
      <c r="AV438" t="e">
        <f ca="1">VLOOKUP($B438,基础扩展表!$E:$AG,MATCH(AV$2,基础扩展表!$E$1:$AG$1,0),FALSE)</f>
        <v>#N/A</v>
      </c>
      <c r="AW438" t="e">
        <f ca="1">VLOOKUP($B438,基础扩展表!$E:$AG,MATCH(AW$2,基础扩展表!$E$1:$AG$1,0),FALSE)</f>
        <v>#N/A</v>
      </c>
      <c r="AX438" t="e">
        <f ca="1">VLOOKUP($B438,基础扩展表!$E:$AG,MATCH(AX$2,基础扩展表!$E$1:$AG$1,0),FALSE)</f>
        <v>#N/A</v>
      </c>
      <c r="AY438" t="e">
        <f ca="1">VLOOKUP($B438,基础扩展表!$E:$AG,MATCH(AY$2,基础扩展表!$E$1:$AG$1,0),FALSE)</f>
        <v>#N/A</v>
      </c>
      <c r="AZ438" t="e">
        <f ca="1">VLOOKUP($B438,基础扩展表!$E:$AG,MATCH(AZ$2,基础扩展表!$E$1:$AG$1,0),FALSE)</f>
        <v>#N/A</v>
      </c>
      <c r="BA438" t="e">
        <f ca="1">VLOOKUP($B438,基础扩展表!$E:$AG,MATCH(BA$2,基础扩展表!$E$1:$AG$1,0),FALSE)</f>
        <v>#N/A</v>
      </c>
      <c r="BB438" t="e">
        <f ca="1">VLOOKUP($B438,基础扩展表!$E:$AG,MATCH(BB$2,基础扩展表!$E$1:$AG$1,0),FALSE)</f>
        <v>#N/A</v>
      </c>
      <c r="BC438" t="e">
        <f ca="1">VLOOKUP($B438,基础扩展表!$E:$AG,MATCH(BC$2,基础扩展表!$E$1:$AG$1,0),FALSE)</f>
        <v>#N/A</v>
      </c>
      <c r="BD438" t="e">
        <f ca="1">VLOOKUP($B438,基础扩展表!$E:$AG,MATCH(BD$2,基础扩展表!$E$1:$AG$1,0),FALSE)</f>
        <v>#N/A</v>
      </c>
      <c r="BE438" t="e">
        <f ca="1">VLOOKUP($B438,基础扩展表!$E:$AG,MATCH(BE$2,基础扩展表!$E$1:$AG$1,0),FALSE)</f>
        <v>#N/A</v>
      </c>
      <c r="BF438" t="e">
        <f ca="1">VLOOKUP($B438,基础扩展表!$E:$AG,MATCH(BF$2,基础扩展表!$E$1:$AG$1,0),FALSE)</f>
        <v>#N/A</v>
      </c>
      <c r="BG438" t="e">
        <f ca="1">VLOOKUP($B438,基础扩展表!$E:$AG,MATCH(BG$2,基础扩展表!$E$1:$AG$1,0),FALSE)</f>
        <v>#N/A</v>
      </c>
      <c r="BH438" t="e">
        <f ca="1">VLOOKUP($B438,基础扩展表!$E:$AG,MATCH(BH$2,基础扩展表!$E$1:$AG$1,0),FALSE)</f>
        <v>#N/A</v>
      </c>
      <c r="BI438" t="e">
        <f ca="1">VLOOKUP($B438,基础扩展表!$E:$AG,MATCH(BI$2,基础扩展表!$E$1:$AG$1,0),FALSE)</f>
        <v>#N/A</v>
      </c>
      <c r="BJ438" t="e">
        <f ca="1">VLOOKUP($B438,基础扩展表!$E:$AG,MATCH(BJ$2,基础扩展表!$E$1:$AG$1,0),FALSE)</f>
        <v>#N/A</v>
      </c>
      <c r="BK438" t="e">
        <f ca="1">VLOOKUP($B438,基础扩展表!$E:$AG,MATCH(BK$2,基础扩展表!$E$1:$AG$1,0),FALSE)</f>
        <v>#N/A</v>
      </c>
      <c r="BL438" t="e">
        <f ca="1">VLOOKUP($B438,基础扩展表!$E:$AG,MATCH(BL$2,基础扩展表!$E$1:$AG$1,0),FALSE)</f>
        <v>#N/A</v>
      </c>
      <c r="BM438" t="e">
        <f ca="1">VLOOKUP($B438,基础扩展表!$E:$AG,MATCH(BM$2,基础扩展表!$E$1:$AG$1,0),FALSE)</f>
        <v>#N/A</v>
      </c>
      <c r="BN438" t="e">
        <f ca="1">VLOOKUP($B438,基础扩展表!$E:$AG,MATCH(BN$2,基础扩展表!$E$1:$AG$1,0),FALSE)</f>
        <v>#N/A</v>
      </c>
      <c r="BO438" t="e">
        <f ca="1">VLOOKUP($B438,基础扩展表!$E:$AG,MATCH(BO$2,基础扩展表!$E$1:$AG$1,0),FALSE)</f>
        <v>#N/A</v>
      </c>
      <c r="BP438" t="e">
        <f ca="1">VLOOKUP($B438,基础扩展表!$E:$AG,MATCH(BP$2,基础扩展表!$E$1:$AG$1,0),FALSE)</f>
        <v>#N/A</v>
      </c>
      <c r="BR438" t="e">
        <f ca="1">VLOOKUP(C438,模型表!D:H,5,FALSE)</f>
        <v>#N/A</v>
      </c>
    </row>
    <row r="439" spans="2:70" x14ac:dyDescent="0.2">
      <c r="B439" t="str">
        <f t="array" aca="1" ref="B439" ca="1">INDEX(基础表!$Y:$Y,SMALL(IF(基础表!$Z:$Z=0,ROW(基础表!$Z:$Z),999),ROW(H433)))&amp;""</f>
        <v/>
      </c>
      <c r="C439" t="e">
        <f ca="1">VLOOKUP(VLOOKUP($B439,基础表!$E:$G,3,FALSE),模型表!$C:$D,2,FALSE)</f>
        <v>#N/A</v>
      </c>
      <c r="E439" t="e">
        <f ca="1">VLOOKUP($B439,基础表!$E:$G,3,FALSE)</f>
        <v>#N/A</v>
      </c>
      <c r="G439" t="e">
        <f ca="1">VLOOKUP($E439,模型表!$C:$G,5,FALSE)</f>
        <v>#N/A</v>
      </c>
      <c r="H439" t="e">
        <f ca="1">VLOOKUP($E439,模型表!$C:$F,4,FALSE)</f>
        <v>#N/A</v>
      </c>
      <c r="I439" t="e">
        <f ca="1">VLOOKUP($E439,模型表!$C:$J,8,FALSE)</f>
        <v>#N/A</v>
      </c>
      <c r="K439" t="str">
        <f t="shared" ca="1" si="74"/>
        <v/>
      </c>
      <c r="L439" t="str">
        <f t="shared" ca="1" si="75"/>
        <v/>
      </c>
      <c r="M439" t="str">
        <f t="shared" ca="1" si="76"/>
        <v/>
      </c>
      <c r="N439" t="str">
        <f t="shared" ca="1" si="77"/>
        <v/>
      </c>
      <c r="O439" t="str">
        <f t="shared" ca="1" si="83"/>
        <v/>
      </c>
      <c r="P439" t="str">
        <f t="shared" ca="1" si="78"/>
        <v/>
      </c>
      <c r="Q439" t="e">
        <f ca="1">VLOOKUP($E439,模型表!$C:$K,9,FALSE)</f>
        <v>#N/A</v>
      </c>
      <c r="S439" t="e">
        <f ca="1">IF(VLOOKUP($E439,模型表!$C:$L,6,FALSE)=0,"",VLOOKUP($E439,模型表!$C:$L,10,FALSE))</f>
        <v>#N/A</v>
      </c>
      <c r="U439" t="e">
        <f ca="1">VLOOKUP($E439,模型表!$C:$Q,11,FALSE)</f>
        <v>#N/A</v>
      </c>
      <c r="Y439" t="e">
        <f ca="1">IF(VLOOKUP($E439,模型表!$C:$N,12,FALSE)="Death",VLOOKUP($E439,模型表!$C:$Q,13,FALSE),"")</f>
        <v>#N/A</v>
      </c>
      <c r="Z439" t="str">
        <f ca="1">IF($B439="","",IF(VLOOKUP($E439,模型表!$C:$O,12,FALSE)="PBuff","["&amp;VLOOKUP($E439,模型表!$C:Q,13,FALSE)&amp;"]","[]"))</f>
        <v/>
      </c>
      <c r="AA439" t="e">
        <f ca="1">VLOOKUP($B439,基础扩展表!$E:$I,5,FALSE)</f>
        <v>#N/A</v>
      </c>
      <c r="AB439" t="e">
        <f ca="1">VLOOKUP($B439,基础扩展表!$E:$I,4,FALSE)</f>
        <v>#N/A</v>
      </c>
      <c r="AC439" t="e">
        <f ca="1">VLOOKUP($B439,基础表!$E:$T,16,FALSE)</f>
        <v>#N/A</v>
      </c>
      <c r="AD439" t="str">
        <f t="shared" ca="1" si="84"/>
        <v/>
      </c>
      <c r="AE439" t="str">
        <f t="shared" ca="1" si="79"/>
        <v/>
      </c>
      <c r="AF439" t="str">
        <f t="shared" ca="1" si="80"/>
        <v/>
      </c>
      <c r="AH439" t="e">
        <f ca="1">VLOOKUP($B439,基础表!$E:$R,14,FALSE)</f>
        <v>#N/A</v>
      </c>
      <c r="AI439" t="e">
        <f ca="1">VLOOKUP($B439,基础表!$E:$S,13,FALSE)</f>
        <v>#N/A</v>
      </c>
      <c r="AK439" t="e">
        <f ca="1">VLOOKUP($B439,基础表!$E:$H,4,FALSE)</f>
        <v>#N/A</v>
      </c>
      <c r="AN439" s="23" t="e">
        <f t="shared" ca="1" si="85"/>
        <v>#N/A</v>
      </c>
      <c r="AO439" s="23" t="str">
        <f t="shared" ca="1" si="81"/>
        <v/>
      </c>
      <c r="AP439" s="23" t="str">
        <f t="shared" ca="1" si="82"/>
        <v/>
      </c>
      <c r="AR439" t="e">
        <f ca="1">VLOOKUP($B439,基础表!$E:$J,4,FALSE)</f>
        <v>#N/A</v>
      </c>
      <c r="AS439" t="e">
        <f ca="1">VLOOKUP($B439,基础表!$E:$J,5,FALSE)</f>
        <v>#N/A</v>
      </c>
      <c r="AT439" t="e">
        <f ca="1">VLOOKUP($B439,基础表!$E:$J,6,FALSE)</f>
        <v>#N/A</v>
      </c>
      <c r="AU439" t="e">
        <f ca="1">VLOOKUP($B439,基础扩展表!$E:$AG,MATCH(AU$2,基础扩展表!$E$1:$AG$1,0),FALSE)</f>
        <v>#N/A</v>
      </c>
      <c r="AV439" t="e">
        <f ca="1">VLOOKUP($B439,基础扩展表!$E:$AG,MATCH(AV$2,基础扩展表!$E$1:$AG$1,0),FALSE)</f>
        <v>#N/A</v>
      </c>
      <c r="AW439" t="e">
        <f ca="1">VLOOKUP($B439,基础扩展表!$E:$AG,MATCH(AW$2,基础扩展表!$E$1:$AG$1,0),FALSE)</f>
        <v>#N/A</v>
      </c>
      <c r="AX439" t="e">
        <f ca="1">VLOOKUP($B439,基础扩展表!$E:$AG,MATCH(AX$2,基础扩展表!$E$1:$AG$1,0),FALSE)</f>
        <v>#N/A</v>
      </c>
      <c r="AY439" t="e">
        <f ca="1">VLOOKUP($B439,基础扩展表!$E:$AG,MATCH(AY$2,基础扩展表!$E$1:$AG$1,0),FALSE)</f>
        <v>#N/A</v>
      </c>
      <c r="AZ439" t="e">
        <f ca="1">VLOOKUP($B439,基础扩展表!$E:$AG,MATCH(AZ$2,基础扩展表!$E$1:$AG$1,0),FALSE)</f>
        <v>#N/A</v>
      </c>
      <c r="BA439" t="e">
        <f ca="1">VLOOKUP($B439,基础扩展表!$E:$AG,MATCH(BA$2,基础扩展表!$E$1:$AG$1,0),FALSE)</f>
        <v>#N/A</v>
      </c>
      <c r="BB439" t="e">
        <f ca="1">VLOOKUP($B439,基础扩展表!$E:$AG,MATCH(BB$2,基础扩展表!$E$1:$AG$1,0),FALSE)</f>
        <v>#N/A</v>
      </c>
      <c r="BC439" t="e">
        <f ca="1">VLOOKUP($B439,基础扩展表!$E:$AG,MATCH(BC$2,基础扩展表!$E$1:$AG$1,0),FALSE)</f>
        <v>#N/A</v>
      </c>
      <c r="BD439" t="e">
        <f ca="1">VLOOKUP($B439,基础扩展表!$E:$AG,MATCH(BD$2,基础扩展表!$E$1:$AG$1,0),FALSE)</f>
        <v>#N/A</v>
      </c>
      <c r="BE439" t="e">
        <f ca="1">VLOOKUP($B439,基础扩展表!$E:$AG,MATCH(BE$2,基础扩展表!$E$1:$AG$1,0),FALSE)</f>
        <v>#N/A</v>
      </c>
      <c r="BF439" t="e">
        <f ca="1">VLOOKUP($B439,基础扩展表!$E:$AG,MATCH(BF$2,基础扩展表!$E$1:$AG$1,0),FALSE)</f>
        <v>#N/A</v>
      </c>
      <c r="BG439" t="e">
        <f ca="1">VLOOKUP($B439,基础扩展表!$E:$AG,MATCH(BG$2,基础扩展表!$E$1:$AG$1,0),FALSE)</f>
        <v>#N/A</v>
      </c>
      <c r="BH439" t="e">
        <f ca="1">VLOOKUP($B439,基础扩展表!$E:$AG,MATCH(BH$2,基础扩展表!$E$1:$AG$1,0),FALSE)</f>
        <v>#N/A</v>
      </c>
      <c r="BI439" t="e">
        <f ca="1">VLOOKUP($B439,基础扩展表!$E:$AG,MATCH(BI$2,基础扩展表!$E$1:$AG$1,0),FALSE)</f>
        <v>#N/A</v>
      </c>
      <c r="BJ439" t="e">
        <f ca="1">VLOOKUP($B439,基础扩展表!$E:$AG,MATCH(BJ$2,基础扩展表!$E$1:$AG$1,0),FALSE)</f>
        <v>#N/A</v>
      </c>
      <c r="BK439" t="e">
        <f ca="1">VLOOKUP($B439,基础扩展表!$E:$AG,MATCH(BK$2,基础扩展表!$E$1:$AG$1,0),FALSE)</f>
        <v>#N/A</v>
      </c>
      <c r="BL439" t="e">
        <f ca="1">VLOOKUP($B439,基础扩展表!$E:$AG,MATCH(BL$2,基础扩展表!$E$1:$AG$1,0),FALSE)</f>
        <v>#N/A</v>
      </c>
      <c r="BM439" t="e">
        <f ca="1">VLOOKUP($B439,基础扩展表!$E:$AG,MATCH(BM$2,基础扩展表!$E$1:$AG$1,0),FALSE)</f>
        <v>#N/A</v>
      </c>
      <c r="BN439" t="e">
        <f ca="1">VLOOKUP($B439,基础扩展表!$E:$AG,MATCH(BN$2,基础扩展表!$E$1:$AG$1,0),FALSE)</f>
        <v>#N/A</v>
      </c>
      <c r="BO439" t="e">
        <f ca="1">VLOOKUP($B439,基础扩展表!$E:$AG,MATCH(BO$2,基础扩展表!$E$1:$AG$1,0),FALSE)</f>
        <v>#N/A</v>
      </c>
      <c r="BP439" t="e">
        <f ca="1">VLOOKUP($B439,基础扩展表!$E:$AG,MATCH(BP$2,基础扩展表!$E$1:$AG$1,0),FALSE)</f>
        <v>#N/A</v>
      </c>
      <c r="BR439" t="e">
        <f ca="1">VLOOKUP(C439,模型表!D:H,5,FALSE)</f>
        <v>#N/A</v>
      </c>
    </row>
    <row r="440" spans="2:70" x14ac:dyDescent="0.2">
      <c r="B440" t="str">
        <f t="array" aca="1" ref="B440" ca="1">INDEX(基础表!$Y:$Y,SMALL(IF(基础表!$Z:$Z=0,ROW(基础表!$Z:$Z),999),ROW(H434)))&amp;""</f>
        <v/>
      </c>
      <c r="C440" t="e">
        <f ca="1">VLOOKUP(VLOOKUP($B440,基础表!$E:$G,3,FALSE),模型表!$C:$D,2,FALSE)</f>
        <v>#N/A</v>
      </c>
      <c r="E440" t="e">
        <f ca="1">VLOOKUP($B440,基础表!$E:$G,3,FALSE)</f>
        <v>#N/A</v>
      </c>
      <c r="G440" t="e">
        <f ca="1">VLOOKUP($E440,模型表!$C:$G,5,FALSE)</f>
        <v>#N/A</v>
      </c>
      <c r="H440" t="e">
        <f ca="1">VLOOKUP($E440,模型表!$C:$F,4,FALSE)</f>
        <v>#N/A</v>
      </c>
      <c r="I440" t="e">
        <f ca="1">VLOOKUP($E440,模型表!$C:$J,8,FALSE)</f>
        <v>#N/A</v>
      </c>
      <c r="K440" t="str">
        <f t="shared" ca="1" si="74"/>
        <v/>
      </c>
      <c r="L440" t="str">
        <f t="shared" ca="1" si="75"/>
        <v/>
      </c>
      <c r="M440" t="str">
        <f t="shared" ca="1" si="76"/>
        <v/>
      </c>
      <c r="N440" t="str">
        <f t="shared" ca="1" si="77"/>
        <v/>
      </c>
      <c r="O440" t="str">
        <f t="shared" ca="1" si="83"/>
        <v/>
      </c>
      <c r="P440" t="str">
        <f t="shared" ca="1" si="78"/>
        <v/>
      </c>
      <c r="Q440" t="e">
        <f ca="1">VLOOKUP($E440,模型表!$C:$K,9,FALSE)</f>
        <v>#N/A</v>
      </c>
      <c r="S440" t="e">
        <f ca="1">IF(VLOOKUP($E440,模型表!$C:$L,6,FALSE)=0,"",VLOOKUP($E440,模型表!$C:$L,10,FALSE))</f>
        <v>#N/A</v>
      </c>
      <c r="U440" t="e">
        <f ca="1">VLOOKUP($E440,模型表!$C:$Q,11,FALSE)</f>
        <v>#N/A</v>
      </c>
      <c r="Y440" t="e">
        <f ca="1">IF(VLOOKUP($E440,模型表!$C:$N,12,FALSE)="Death",VLOOKUP($E440,模型表!$C:$Q,13,FALSE),"")</f>
        <v>#N/A</v>
      </c>
      <c r="Z440" t="str">
        <f ca="1">IF($B440="","",IF(VLOOKUP($E440,模型表!$C:$O,12,FALSE)="PBuff","["&amp;VLOOKUP($E440,模型表!$C:Q,13,FALSE)&amp;"]","[]"))</f>
        <v/>
      </c>
      <c r="AA440" t="e">
        <f ca="1">VLOOKUP($B440,基础扩展表!$E:$I,5,FALSE)</f>
        <v>#N/A</v>
      </c>
      <c r="AB440" t="e">
        <f ca="1">VLOOKUP($B440,基础扩展表!$E:$I,4,FALSE)</f>
        <v>#N/A</v>
      </c>
      <c r="AC440" t="e">
        <f ca="1">VLOOKUP($B440,基础表!$E:$T,16,FALSE)</f>
        <v>#N/A</v>
      </c>
      <c r="AD440" t="str">
        <f t="shared" ca="1" si="84"/>
        <v/>
      </c>
      <c r="AE440" t="str">
        <f t="shared" ca="1" si="79"/>
        <v/>
      </c>
      <c r="AF440" t="str">
        <f t="shared" ca="1" si="80"/>
        <v/>
      </c>
      <c r="AH440" t="e">
        <f ca="1">VLOOKUP($B440,基础表!$E:$R,14,FALSE)</f>
        <v>#N/A</v>
      </c>
      <c r="AI440" t="e">
        <f ca="1">VLOOKUP($B440,基础表!$E:$S,13,FALSE)</f>
        <v>#N/A</v>
      </c>
      <c r="AK440" t="e">
        <f ca="1">VLOOKUP($B440,基础表!$E:$H,4,FALSE)</f>
        <v>#N/A</v>
      </c>
      <c r="AN440" s="23" t="e">
        <f t="shared" ca="1" si="85"/>
        <v>#N/A</v>
      </c>
      <c r="AO440" s="23" t="str">
        <f t="shared" ca="1" si="81"/>
        <v/>
      </c>
      <c r="AP440" s="23" t="str">
        <f t="shared" ca="1" si="82"/>
        <v/>
      </c>
      <c r="AR440" t="e">
        <f ca="1">VLOOKUP($B440,基础表!$E:$J,4,FALSE)</f>
        <v>#N/A</v>
      </c>
      <c r="AS440" t="e">
        <f ca="1">VLOOKUP($B440,基础表!$E:$J,5,FALSE)</f>
        <v>#N/A</v>
      </c>
      <c r="AT440" t="e">
        <f ca="1">VLOOKUP($B440,基础表!$E:$J,6,FALSE)</f>
        <v>#N/A</v>
      </c>
      <c r="AU440" t="e">
        <f ca="1">VLOOKUP($B440,基础扩展表!$E:$AG,MATCH(AU$2,基础扩展表!$E$1:$AG$1,0),FALSE)</f>
        <v>#N/A</v>
      </c>
      <c r="AV440" t="e">
        <f ca="1">VLOOKUP($B440,基础扩展表!$E:$AG,MATCH(AV$2,基础扩展表!$E$1:$AG$1,0),FALSE)</f>
        <v>#N/A</v>
      </c>
      <c r="AW440" t="e">
        <f ca="1">VLOOKUP($B440,基础扩展表!$E:$AG,MATCH(AW$2,基础扩展表!$E$1:$AG$1,0),FALSE)</f>
        <v>#N/A</v>
      </c>
      <c r="AX440" t="e">
        <f ca="1">VLOOKUP($B440,基础扩展表!$E:$AG,MATCH(AX$2,基础扩展表!$E$1:$AG$1,0),FALSE)</f>
        <v>#N/A</v>
      </c>
      <c r="AY440" t="e">
        <f ca="1">VLOOKUP($B440,基础扩展表!$E:$AG,MATCH(AY$2,基础扩展表!$E$1:$AG$1,0),FALSE)</f>
        <v>#N/A</v>
      </c>
      <c r="AZ440" t="e">
        <f ca="1">VLOOKUP($B440,基础扩展表!$E:$AG,MATCH(AZ$2,基础扩展表!$E$1:$AG$1,0),FALSE)</f>
        <v>#N/A</v>
      </c>
      <c r="BA440" t="e">
        <f ca="1">VLOOKUP($B440,基础扩展表!$E:$AG,MATCH(BA$2,基础扩展表!$E$1:$AG$1,0),FALSE)</f>
        <v>#N/A</v>
      </c>
      <c r="BB440" t="e">
        <f ca="1">VLOOKUP($B440,基础扩展表!$E:$AG,MATCH(BB$2,基础扩展表!$E$1:$AG$1,0),FALSE)</f>
        <v>#N/A</v>
      </c>
      <c r="BC440" t="e">
        <f ca="1">VLOOKUP($B440,基础扩展表!$E:$AG,MATCH(BC$2,基础扩展表!$E$1:$AG$1,0),FALSE)</f>
        <v>#N/A</v>
      </c>
      <c r="BD440" t="e">
        <f ca="1">VLOOKUP($B440,基础扩展表!$E:$AG,MATCH(BD$2,基础扩展表!$E$1:$AG$1,0),FALSE)</f>
        <v>#N/A</v>
      </c>
      <c r="BE440" t="e">
        <f ca="1">VLOOKUP($B440,基础扩展表!$E:$AG,MATCH(BE$2,基础扩展表!$E$1:$AG$1,0),FALSE)</f>
        <v>#N/A</v>
      </c>
      <c r="BF440" t="e">
        <f ca="1">VLOOKUP($B440,基础扩展表!$E:$AG,MATCH(BF$2,基础扩展表!$E$1:$AG$1,0),FALSE)</f>
        <v>#N/A</v>
      </c>
      <c r="BG440" t="e">
        <f ca="1">VLOOKUP($B440,基础扩展表!$E:$AG,MATCH(BG$2,基础扩展表!$E$1:$AG$1,0),FALSE)</f>
        <v>#N/A</v>
      </c>
      <c r="BH440" t="e">
        <f ca="1">VLOOKUP($B440,基础扩展表!$E:$AG,MATCH(BH$2,基础扩展表!$E$1:$AG$1,0),FALSE)</f>
        <v>#N/A</v>
      </c>
      <c r="BI440" t="e">
        <f ca="1">VLOOKUP($B440,基础扩展表!$E:$AG,MATCH(BI$2,基础扩展表!$E$1:$AG$1,0),FALSE)</f>
        <v>#N/A</v>
      </c>
      <c r="BJ440" t="e">
        <f ca="1">VLOOKUP($B440,基础扩展表!$E:$AG,MATCH(BJ$2,基础扩展表!$E$1:$AG$1,0),FALSE)</f>
        <v>#N/A</v>
      </c>
      <c r="BK440" t="e">
        <f ca="1">VLOOKUP($B440,基础扩展表!$E:$AG,MATCH(BK$2,基础扩展表!$E$1:$AG$1,0),FALSE)</f>
        <v>#N/A</v>
      </c>
      <c r="BL440" t="e">
        <f ca="1">VLOOKUP($B440,基础扩展表!$E:$AG,MATCH(BL$2,基础扩展表!$E$1:$AG$1,0),FALSE)</f>
        <v>#N/A</v>
      </c>
      <c r="BM440" t="e">
        <f ca="1">VLOOKUP($B440,基础扩展表!$E:$AG,MATCH(BM$2,基础扩展表!$E$1:$AG$1,0),FALSE)</f>
        <v>#N/A</v>
      </c>
      <c r="BN440" t="e">
        <f ca="1">VLOOKUP($B440,基础扩展表!$E:$AG,MATCH(BN$2,基础扩展表!$E$1:$AG$1,0),FALSE)</f>
        <v>#N/A</v>
      </c>
      <c r="BO440" t="e">
        <f ca="1">VLOOKUP($B440,基础扩展表!$E:$AG,MATCH(BO$2,基础扩展表!$E$1:$AG$1,0),FALSE)</f>
        <v>#N/A</v>
      </c>
      <c r="BP440" t="e">
        <f ca="1">VLOOKUP($B440,基础扩展表!$E:$AG,MATCH(BP$2,基础扩展表!$E$1:$AG$1,0),FALSE)</f>
        <v>#N/A</v>
      </c>
      <c r="BR440" t="e">
        <f ca="1">VLOOKUP(C440,模型表!D:H,5,FALSE)</f>
        <v>#N/A</v>
      </c>
    </row>
    <row r="441" spans="2:70" x14ac:dyDescent="0.2">
      <c r="B441" t="str">
        <f t="array" aca="1" ref="B441" ca="1">INDEX(基础表!$Y:$Y,SMALL(IF(基础表!$Z:$Z=0,ROW(基础表!$Z:$Z),999),ROW(H435)))&amp;""</f>
        <v/>
      </c>
      <c r="C441" t="e">
        <f ca="1">VLOOKUP(VLOOKUP($B441,基础表!$E:$G,3,FALSE),模型表!$C:$D,2,FALSE)</f>
        <v>#N/A</v>
      </c>
      <c r="E441" t="e">
        <f ca="1">VLOOKUP($B441,基础表!$E:$G,3,FALSE)</f>
        <v>#N/A</v>
      </c>
      <c r="G441" t="e">
        <f ca="1">VLOOKUP($E441,模型表!$C:$G,5,FALSE)</f>
        <v>#N/A</v>
      </c>
      <c r="H441" t="e">
        <f ca="1">VLOOKUP($E441,模型表!$C:$F,4,FALSE)</f>
        <v>#N/A</v>
      </c>
      <c r="I441" t="e">
        <f ca="1">VLOOKUP($E441,模型表!$C:$J,8,FALSE)</f>
        <v>#N/A</v>
      </c>
      <c r="K441" t="str">
        <f t="shared" ca="1" si="74"/>
        <v/>
      </c>
      <c r="L441" t="str">
        <f t="shared" ca="1" si="75"/>
        <v/>
      </c>
      <c r="M441" t="str">
        <f t="shared" ca="1" si="76"/>
        <v/>
      </c>
      <c r="N441" t="str">
        <f t="shared" ca="1" si="77"/>
        <v/>
      </c>
      <c r="O441" t="str">
        <f t="shared" ca="1" si="83"/>
        <v/>
      </c>
      <c r="P441" t="str">
        <f t="shared" ca="1" si="78"/>
        <v/>
      </c>
      <c r="Q441" t="e">
        <f ca="1">VLOOKUP($E441,模型表!$C:$K,9,FALSE)</f>
        <v>#N/A</v>
      </c>
      <c r="S441" t="e">
        <f ca="1">IF(VLOOKUP($E441,模型表!$C:$L,6,FALSE)=0,"",VLOOKUP($E441,模型表!$C:$L,10,FALSE))</f>
        <v>#N/A</v>
      </c>
      <c r="U441" t="e">
        <f ca="1">VLOOKUP($E441,模型表!$C:$Q,11,FALSE)</f>
        <v>#N/A</v>
      </c>
      <c r="Y441" t="e">
        <f ca="1">IF(VLOOKUP($E441,模型表!$C:$N,12,FALSE)="Death",VLOOKUP($E441,模型表!$C:$Q,13,FALSE),"")</f>
        <v>#N/A</v>
      </c>
      <c r="Z441" t="str">
        <f ca="1">IF($B441="","",IF(VLOOKUP($E441,模型表!$C:$O,12,FALSE)="PBuff","["&amp;VLOOKUP($E441,模型表!$C:Q,13,FALSE)&amp;"]","[]"))</f>
        <v/>
      </c>
      <c r="AA441" t="e">
        <f ca="1">VLOOKUP($B441,基础扩展表!$E:$I,5,FALSE)</f>
        <v>#N/A</v>
      </c>
      <c r="AB441" t="e">
        <f ca="1">VLOOKUP($B441,基础扩展表!$E:$I,4,FALSE)</f>
        <v>#N/A</v>
      </c>
      <c r="AC441" t="e">
        <f ca="1">VLOOKUP($B441,基础表!$E:$T,16,FALSE)</f>
        <v>#N/A</v>
      </c>
      <c r="AD441" t="str">
        <f t="shared" ca="1" si="84"/>
        <v/>
      </c>
      <c r="AE441" t="str">
        <f t="shared" ca="1" si="79"/>
        <v/>
      </c>
      <c r="AF441" t="str">
        <f t="shared" ca="1" si="80"/>
        <v/>
      </c>
      <c r="AH441" t="e">
        <f ca="1">VLOOKUP($B441,基础表!$E:$R,14,FALSE)</f>
        <v>#N/A</v>
      </c>
      <c r="AI441" t="e">
        <f ca="1">VLOOKUP($B441,基础表!$E:$S,13,FALSE)</f>
        <v>#N/A</v>
      </c>
      <c r="AK441" t="e">
        <f ca="1">VLOOKUP($B441,基础表!$E:$H,4,FALSE)</f>
        <v>#N/A</v>
      </c>
      <c r="AN441" s="23" t="e">
        <f t="shared" ca="1" si="85"/>
        <v>#N/A</v>
      </c>
      <c r="AO441" s="23" t="str">
        <f t="shared" ca="1" si="81"/>
        <v/>
      </c>
      <c r="AP441" s="23" t="str">
        <f t="shared" ca="1" si="82"/>
        <v/>
      </c>
      <c r="AR441" t="e">
        <f ca="1">VLOOKUP($B441,基础表!$E:$J,4,FALSE)</f>
        <v>#N/A</v>
      </c>
      <c r="AS441" t="e">
        <f ca="1">VLOOKUP($B441,基础表!$E:$J,5,FALSE)</f>
        <v>#N/A</v>
      </c>
      <c r="AT441" t="e">
        <f ca="1">VLOOKUP($B441,基础表!$E:$J,6,FALSE)</f>
        <v>#N/A</v>
      </c>
      <c r="AU441" t="e">
        <f ca="1">VLOOKUP($B441,基础扩展表!$E:$AG,MATCH(AU$2,基础扩展表!$E$1:$AG$1,0),FALSE)</f>
        <v>#N/A</v>
      </c>
      <c r="AV441" t="e">
        <f ca="1">VLOOKUP($B441,基础扩展表!$E:$AG,MATCH(AV$2,基础扩展表!$E$1:$AG$1,0),FALSE)</f>
        <v>#N/A</v>
      </c>
      <c r="AW441" t="e">
        <f ca="1">VLOOKUP($B441,基础扩展表!$E:$AG,MATCH(AW$2,基础扩展表!$E$1:$AG$1,0),FALSE)</f>
        <v>#N/A</v>
      </c>
      <c r="AX441" t="e">
        <f ca="1">VLOOKUP($B441,基础扩展表!$E:$AG,MATCH(AX$2,基础扩展表!$E$1:$AG$1,0),FALSE)</f>
        <v>#N/A</v>
      </c>
      <c r="AY441" t="e">
        <f ca="1">VLOOKUP($B441,基础扩展表!$E:$AG,MATCH(AY$2,基础扩展表!$E$1:$AG$1,0),FALSE)</f>
        <v>#N/A</v>
      </c>
      <c r="AZ441" t="e">
        <f ca="1">VLOOKUP($B441,基础扩展表!$E:$AG,MATCH(AZ$2,基础扩展表!$E$1:$AG$1,0),FALSE)</f>
        <v>#N/A</v>
      </c>
      <c r="BA441" t="e">
        <f ca="1">VLOOKUP($B441,基础扩展表!$E:$AG,MATCH(BA$2,基础扩展表!$E$1:$AG$1,0),FALSE)</f>
        <v>#N/A</v>
      </c>
      <c r="BB441" t="e">
        <f ca="1">VLOOKUP($B441,基础扩展表!$E:$AG,MATCH(BB$2,基础扩展表!$E$1:$AG$1,0),FALSE)</f>
        <v>#N/A</v>
      </c>
      <c r="BC441" t="e">
        <f ca="1">VLOOKUP($B441,基础扩展表!$E:$AG,MATCH(BC$2,基础扩展表!$E$1:$AG$1,0),FALSE)</f>
        <v>#N/A</v>
      </c>
      <c r="BD441" t="e">
        <f ca="1">VLOOKUP($B441,基础扩展表!$E:$AG,MATCH(BD$2,基础扩展表!$E$1:$AG$1,0),FALSE)</f>
        <v>#N/A</v>
      </c>
      <c r="BE441" t="e">
        <f ca="1">VLOOKUP($B441,基础扩展表!$E:$AG,MATCH(BE$2,基础扩展表!$E$1:$AG$1,0),FALSE)</f>
        <v>#N/A</v>
      </c>
      <c r="BF441" t="e">
        <f ca="1">VLOOKUP($B441,基础扩展表!$E:$AG,MATCH(BF$2,基础扩展表!$E$1:$AG$1,0),FALSE)</f>
        <v>#N/A</v>
      </c>
      <c r="BG441" t="e">
        <f ca="1">VLOOKUP($B441,基础扩展表!$E:$AG,MATCH(BG$2,基础扩展表!$E$1:$AG$1,0),FALSE)</f>
        <v>#N/A</v>
      </c>
      <c r="BH441" t="e">
        <f ca="1">VLOOKUP($B441,基础扩展表!$E:$AG,MATCH(BH$2,基础扩展表!$E$1:$AG$1,0),FALSE)</f>
        <v>#N/A</v>
      </c>
      <c r="BI441" t="e">
        <f ca="1">VLOOKUP($B441,基础扩展表!$E:$AG,MATCH(BI$2,基础扩展表!$E$1:$AG$1,0),FALSE)</f>
        <v>#N/A</v>
      </c>
      <c r="BJ441" t="e">
        <f ca="1">VLOOKUP($B441,基础扩展表!$E:$AG,MATCH(BJ$2,基础扩展表!$E$1:$AG$1,0),FALSE)</f>
        <v>#N/A</v>
      </c>
      <c r="BK441" t="e">
        <f ca="1">VLOOKUP($B441,基础扩展表!$E:$AG,MATCH(BK$2,基础扩展表!$E$1:$AG$1,0),FALSE)</f>
        <v>#N/A</v>
      </c>
      <c r="BL441" t="e">
        <f ca="1">VLOOKUP($B441,基础扩展表!$E:$AG,MATCH(BL$2,基础扩展表!$E$1:$AG$1,0),FALSE)</f>
        <v>#N/A</v>
      </c>
      <c r="BM441" t="e">
        <f ca="1">VLOOKUP($B441,基础扩展表!$E:$AG,MATCH(BM$2,基础扩展表!$E$1:$AG$1,0),FALSE)</f>
        <v>#N/A</v>
      </c>
      <c r="BN441" t="e">
        <f ca="1">VLOOKUP($B441,基础扩展表!$E:$AG,MATCH(BN$2,基础扩展表!$E$1:$AG$1,0),FALSE)</f>
        <v>#N/A</v>
      </c>
      <c r="BO441" t="e">
        <f ca="1">VLOOKUP($B441,基础扩展表!$E:$AG,MATCH(BO$2,基础扩展表!$E$1:$AG$1,0),FALSE)</f>
        <v>#N/A</v>
      </c>
      <c r="BP441" t="e">
        <f ca="1">VLOOKUP($B441,基础扩展表!$E:$AG,MATCH(BP$2,基础扩展表!$E$1:$AG$1,0),FALSE)</f>
        <v>#N/A</v>
      </c>
      <c r="BR441" t="e">
        <f ca="1">VLOOKUP(C441,模型表!D:H,5,FALSE)</f>
        <v>#N/A</v>
      </c>
    </row>
    <row r="442" spans="2:70" x14ac:dyDescent="0.2">
      <c r="B442" t="str">
        <f t="array" aca="1" ref="B442" ca="1">INDEX(基础表!$Y:$Y,SMALL(IF(基础表!$Z:$Z=0,ROW(基础表!$Z:$Z),999),ROW(H436)))&amp;""</f>
        <v/>
      </c>
      <c r="C442" t="e">
        <f ca="1">VLOOKUP(VLOOKUP($B442,基础表!$E:$G,3,FALSE),模型表!$C:$D,2,FALSE)</f>
        <v>#N/A</v>
      </c>
      <c r="E442" t="e">
        <f ca="1">VLOOKUP($B442,基础表!$E:$G,3,FALSE)</f>
        <v>#N/A</v>
      </c>
      <c r="G442" t="e">
        <f ca="1">VLOOKUP($E442,模型表!$C:$G,5,FALSE)</f>
        <v>#N/A</v>
      </c>
      <c r="H442" t="e">
        <f ca="1">VLOOKUP($E442,模型表!$C:$F,4,FALSE)</f>
        <v>#N/A</v>
      </c>
      <c r="I442" t="e">
        <f ca="1">VLOOKUP($E442,模型表!$C:$J,8,FALSE)</f>
        <v>#N/A</v>
      </c>
      <c r="K442" t="str">
        <f t="shared" ca="1" si="74"/>
        <v/>
      </c>
      <c r="L442" t="str">
        <f t="shared" ca="1" si="75"/>
        <v/>
      </c>
      <c r="M442" t="str">
        <f t="shared" ca="1" si="76"/>
        <v/>
      </c>
      <c r="N442" t="str">
        <f t="shared" ca="1" si="77"/>
        <v/>
      </c>
      <c r="O442" t="str">
        <f t="shared" ca="1" si="83"/>
        <v/>
      </c>
      <c r="P442" t="str">
        <f t="shared" ca="1" si="78"/>
        <v/>
      </c>
      <c r="Q442" t="e">
        <f ca="1">VLOOKUP($E442,模型表!$C:$K,9,FALSE)</f>
        <v>#N/A</v>
      </c>
      <c r="S442" t="e">
        <f ca="1">IF(VLOOKUP($E442,模型表!$C:$L,6,FALSE)=0,"",VLOOKUP($E442,模型表!$C:$L,10,FALSE))</f>
        <v>#N/A</v>
      </c>
      <c r="U442" t="e">
        <f ca="1">VLOOKUP($E442,模型表!$C:$Q,11,FALSE)</f>
        <v>#N/A</v>
      </c>
      <c r="Y442" t="e">
        <f ca="1">IF(VLOOKUP($E442,模型表!$C:$N,12,FALSE)="Death",VLOOKUP($E442,模型表!$C:$Q,13,FALSE),"")</f>
        <v>#N/A</v>
      </c>
      <c r="Z442" t="str">
        <f ca="1">IF($B442="","",IF(VLOOKUP($E442,模型表!$C:$O,12,FALSE)="PBuff","["&amp;VLOOKUP($E442,模型表!$C:Q,13,FALSE)&amp;"]","[]"))</f>
        <v/>
      </c>
      <c r="AA442" t="e">
        <f ca="1">VLOOKUP($B442,基础扩展表!$E:$I,5,FALSE)</f>
        <v>#N/A</v>
      </c>
      <c r="AB442" t="e">
        <f ca="1">VLOOKUP($B442,基础扩展表!$E:$I,4,FALSE)</f>
        <v>#N/A</v>
      </c>
      <c r="AC442" t="e">
        <f ca="1">VLOOKUP($B442,基础表!$E:$T,16,FALSE)</f>
        <v>#N/A</v>
      </c>
      <c r="AD442" t="str">
        <f t="shared" ca="1" si="84"/>
        <v/>
      </c>
      <c r="AE442" t="str">
        <f t="shared" ca="1" si="79"/>
        <v/>
      </c>
      <c r="AF442" t="str">
        <f t="shared" ca="1" si="80"/>
        <v/>
      </c>
      <c r="AH442" t="e">
        <f ca="1">VLOOKUP($B442,基础表!$E:$R,14,FALSE)</f>
        <v>#N/A</v>
      </c>
      <c r="AI442" t="e">
        <f ca="1">VLOOKUP($B442,基础表!$E:$S,13,FALSE)</f>
        <v>#N/A</v>
      </c>
      <c r="AK442" t="e">
        <f ca="1">VLOOKUP($B442,基础表!$E:$H,4,FALSE)</f>
        <v>#N/A</v>
      </c>
      <c r="AN442" s="23" t="e">
        <f t="shared" ca="1" si="85"/>
        <v>#N/A</v>
      </c>
      <c r="AO442" s="23" t="str">
        <f t="shared" ca="1" si="81"/>
        <v/>
      </c>
      <c r="AP442" s="23" t="str">
        <f t="shared" ca="1" si="82"/>
        <v/>
      </c>
      <c r="AR442" t="e">
        <f ca="1">VLOOKUP($B442,基础表!$E:$J,4,FALSE)</f>
        <v>#N/A</v>
      </c>
      <c r="AS442" t="e">
        <f ca="1">VLOOKUP($B442,基础表!$E:$J,5,FALSE)</f>
        <v>#N/A</v>
      </c>
      <c r="AT442" t="e">
        <f ca="1">VLOOKUP($B442,基础表!$E:$J,6,FALSE)</f>
        <v>#N/A</v>
      </c>
      <c r="AU442" t="e">
        <f ca="1">VLOOKUP($B442,基础扩展表!$E:$AG,MATCH(AU$2,基础扩展表!$E$1:$AG$1,0),FALSE)</f>
        <v>#N/A</v>
      </c>
      <c r="AV442" t="e">
        <f ca="1">VLOOKUP($B442,基础扩展表!$E:$AG,MATCH(AV$2,基础扩展表!$E$1:$AG$1,0),FALSE)</f>
        <v>#N/A</v>
      </c>
      <c r="AW442" t="e">
        <f ca="1">VLOOKUP($B442,基础扩展表!$E:$AG,MATCH(AW$2,基础扩展表!$E$1:$AG$1,0),FALSE)</f>
        <v>#N/A</v>
      </c>
      <c r="AX442" t="e">
        <f ca="1">VLOOKUP($B442,基础扩展表!$E:$AG,MATCH(AX$2,基础扩展表!$E$1:$AG$1,0),FALSE)</f>
        <v>#N/A</v>
      </c>
      <c r="AY442" t="e">
        <f ca="1">VLOOKUP($B442,基础扩展表!$E:$AG,MATCH(AY$2,基础扩展表!$E$1:$AG$1,0),FALSE)</f>
        <v>#N/A</v>
      </c>
      <c r="AZ442" t="e">
        <f ca="1">VLOOKUP($B442,基础扩展表!$E:$AG,MATCH(AZ$2,基础扩展表!$E$1:$AG$1,0),FALSE)</f>
        <v>#N/A</v>
      </c>
      <c r="BA442" t="e">
        <f ca="1">VLOOKUP($B442,基础扩展表!$E:$AG,MATCH(BA$2,基础扩展表!$E$1:$AG$1,0),FALSE)</f>
        <v>#N/A</v>
      </c>
      <c r="BB442" t="e">
        <f ca="1">VLOOKUP($B442,基础扩展表!$E:$AG,MATCH(BB$2,基础扩展表!$E$1:$AG$1,0),FALSE)</f>
        <v>#N/A</v>
      </c>
      <c r="BC442" t="e">
        <f ca="1">VLOOKUP($B442,基础扩展表!$E:$AG,MATCH(BC$2,基础扩展表!$E$1:$AG$1,0),FALSE)</f>
        <v>#N/A</v>
      </c>
      <c r="BD442" t="e">
        <f ca="1">VLOOKUP($B442,基础扩展表!$E:$AG,MATCH(BD$2,基础扩展表!$E$1:$AG$1,0),FALSE)</f>
        <v>#N/A</v>
      </c>
      <c r="BE442" t="e">
        <f ca="1">VLOOKUP($B442,基础扩展表!$E:$AG,MATCH(BE$2,基础扩展表!$E$1:$AG$1,0),FALSE)</f>
        <v>#N/A</v>
      </c>
      <c r="BF442" t="e">
        <f ca="1">VLOOKUP($B442,基础扩展表!$E:$AG,MATCH(BF$2,基础扩展表!$E$1:$AG$1,0),FALSE)</f>
        <v>#N/A</v>
      </c>
      <c r="BG442" t="e">
        <f ca="1">VLOOKUP($B442,基础扩展表!$E:$AG,MATCH(BG$2,基础扩展表!$E$1:$AG$1,0),FALSE)</f>
        <v>#N/A</v>
      </c>
      <c r="BH442" t="e">
        <f ca="1">VLOOKUP($B442,基础扩展表!$E:$AG,MATCH(BH$2,基础扩展表!$E$1:$AG$1,0),FALSE)</f>
        <v>#N/A</v>
      </c>
      <c r="BI442" t="e">
        <f ca="1">VLOOKUP($B442,基础扩展表!$E:$AG,MATCH(BI$2,基础扩展表!$E$1:$AG$1,0),FALSE)</f>
        <v>#N/A</v>
      </c>
      <c r="BJ442" t="e">
        <f ca="1">VLOOKUP($B442,基础扩展表!$E:$AG,MATCH(BJ$2,基础扩展表!$E$1:$AG$1,0),FALSE)</f>
        <v>#N/A</v>
      </c>
      <c r="BK442" t="e">
        <f ca="1">VLOOKUP($B442,基础扩展表!$E:$AG,MATCH(BK$2,基础扩展表!$E$1:$AG$1,0),FALSE)</f>
        <v>#N/A</v>
      </c>
      <c r="BL442" t="e">
        <f ca="1">VLOOKUP($B442,基础扩展表!$E:$AG,MATCH(BL$2,基础扩展表!$E$1:$AG$1,0),FALSE)</f>
        <v>#N/A</v>
      </c>
      <c r="BM442" t="e">
        <f ca="1">VLOOKUP($B442,基础扩展表!$E:$AG,MATCH(BM$2,基础扩展表!$E$1:$AG$1,0),FALSE)</f>
        <v>#N/A</v>
      </c>
      <c r="BN442" t="e">
        <f ca="1">VLOOKUP($B442,基础扩展表!$E:$AG,MATCH(BN$2,基础扩展表!$E$1:$AG$1,0),FALSE)</f>
        <v>#N/A</v>
      </c>
      <c r="BO442" t="e">
        <f ca="1">VLOOKUP($B442,基础扩展表!$E:$AG,MATCH(BO$2,基础扩展表!$E$1:$AG$1,0),FALSE)</f>
        <v>#N/A</v>
      </c>
      <c r="BP442" t="e">
        <f ca="1">VLOOKUP($B442,基础扩展表!$E:$AG,MATCH(BP$2,基础扩展表!$E$1:$AG$1,0),FALSE)</f>
        <v>#N/A</v>
      </c>
      <c r="BR442" t="e">
        <f ca="1">VLOOKUP(C442,模型表!D:H,5,FALSE)</f>
        <v>#N/A</v>
      </c>
    </row>
    <row r="443" spans="2:70" x14ac:dyDescent="0.2">
      <c r="B443" t="str">
        <f t="array" aca="1" ref="B443" ca="1">INDEX(基础表!$Y:$Y,SMALL(IF(基础表!$Z:$Z=0,ROW(基础表!$Z:$Z),999),ROW(H437)))&amp;""</f>
        <v/>
      </c>
      <c r="C443" t="e">
        <f ca="1">VLOOKUP(VLOOKUP($B443,基础表!$E:$G,3,FALSE),模型表!$C:$D,2,FALSE)</f>
        <v>#N/A</v>
      </c>
      <c r="E443" t="e">
        <f ca="1">VLOOKUP($B443,基础表!$E:$G,3,FALSE)</f>
        <v>#N/A</v>
      </c>
      <c r="G443" t="e">
        <f ca="1">VLOOKUP($E443,模型表!$C:$G,5,FALSE)</f>
        <v>#N/A</v>
      </c>
      <c r="H443" t="e">
        <f ca="1">VLOOKUP($E443,模型表!$C:$F,4,FALSE)</f>
        <v>#N/A</v>
      </c>
      <c r="I443" t="e">
        <f ca="1">VLOOKUP($E443,模型表!$C:$J,8,FALSE)</f>
        <v>#N/A</v>
      </c>
      <c r="K443" t="str">
        <f t="shared" ca="1" si="74"/>
        <v/>
      </c>
      <c r="L443" t="str">
        <f t="shared" ca="1" si="75"/>
        <v/>
      </c>
      <c r="M443" t="str">
        <f t="shared" ca="1" si="76"/>
        <v/>
      </c>
      <c r="N443" t="str">
        <f t="shared" ca="1" si="77"/>
        <v/>
      </c>
      <c r="O443" t="str">
        <f t="shared" ca="1" si="83"/>
        <v/>
      </c>
      <c r="P443" t="str">
        <f t="shared" ca="1" si="78"/>
        <v/>
      </c>
      <c r="Q443" t="e">
        <f ca="1">VLOOKUP($E443,模型表!$C:$K,9,FALSE)</f>
        <v>#N/A</v>
      </c>
      <c r="S443" t="e">
        <f ca="1">IF(VLOOKUP($E443,模型表!$C:$L,6,FALSE)=0,"",VLOOKUP($E443,模型表!$C:$L,10,FALSE))</f>
        <v>#N/A</v>
      </c>
      <c r="U443" t="e">
        <f ca="1">VLOOKUP($E443,模型表!$C:$Q,11,FALSE)</f>
        <v>#N/A</v>
      </c>
      <c r="Y443" t="e">
        <f ca="1">IF(VLOOKUP($E443,模型表!$C:$N,12,FALSE)="Death",VLOOKUP($E443,模型表!$C:$Q,13,FALSE),"")</f>
        <v>#N/A</v>
      </c>
      <c r="Z443" t="str">
        <f ca="1">IF($B443="","",IF(VLOOKUP($E443,模型表!$C:$O,12,FALSE)="PBuff","["&amp;VLOOKUP($E443,模型表!$C:Q,13,FALSE)&amp;"]","[]"))</f>
        <v/>
      </c>
      <c r="AA443" t="e">
        <f ca="1">VLOOKUP($B443,基础扩展表!$E:$I,5,FALSE)</f>
        <v>#N/A</v>
      </c>
      <c r="AB443" t="e">
        <f ca="1">VLOOKUP($B443,基础扩展表!$E:$I,4,FALSE)</f>
        <v>#N/A</v>
      </c>
      <c r="AC443" t="e">
        <f ca="1">VLOOKUP($B443,基础表!$E:$T,16,FALSE)</f>
        <v>#N/A</v>
      </c>
      <c r="AD443" t="str">
        <f t="shared" ca="1" si="84"/>
        <v/>
      </c>
      <c r="AE443" t="str">
        <f t="shared" ca="1" si="79"/>
        <v/>
      </c>
      <c r="AF443" t="str">
        <f t="shared" ca="1" si="80"/>
        <v/>
      </c>
      <c r="AH443" t="e">
        <f ca="1">VLOOKUP($B443,基础表!$E:$R,14,FALSE)</f>
        <v>#N/A</v>
      </c>
      <c r="AI443" t="e">
        <f ca="1">VLOOKUP($B443,基础表!$E:$S,13,FALSE)</f>
        <v>#N/A</v>
      </c>
      <c r="AK443" t="e">
        <f ca="1">VLOOKUP($B443,基础表!$E:$H,4,FALSE)</f>
        <v>#N/A</v>
      </c>
      <c r="AN443" s="23" t="e">
        <f t="shared" ca="1" si="85"/>
        <v>#N/A</v>
      </c>
      <c r="AO443" s="23" t="str">
        <f t="shared" ca="1" si="81"/>
        <v/>
      </c>
      <c r="AP443" s="23" t="str">
        <f t="shared" ca="1" si="82"/>
        <v/>
      </c>
      <c r="AR443" t="e">
        <f ca="1">VLOOKUP($B443,基础表!$E:$J,4,FALSE)</f>
        <v>#N/A</v>
      </c>
      <c r="AS443" t="e">
        <f ca="1">VLOOKUP($B443,基础表!$E:$J,5,FALSE)</f>
        <v>#N/A</v>
      </c>
      <c r="AT443" t="e">
        <f ca="1">VLOOKUP($B443,基础表!$E:$J,6,FALSE)</f>
        <v>#N/A</v>
      </c>
      <c r="AU443" t="e">
        <f ca="1">VLOOKUP($B443,基础扩展表!$E:$AG,MATCH(AU$2,基础扩展表!$E$1:$AG$1,0),FALSE)</f>
        <v>#N/A</v>
      </c>
      <c r="AV443" t="e">
        <f ca="1">VLOOKUP($B443,基础扩展表!$E:$AG,MATCH(AV$2,基础扩展表!$E$1:$AG$1,0),FALSE)</f>
        <v>#N/A</v>
      </c>
      <c r="AW443" t="e">
        <f ca="1">VLOOKUP($B443,基础扩展表!$E:$AG,MATCH(AW$2,基础扩展表!$E$1:$AG$1,0),FALSE)</f>
        <v>#N/A</v>
      </c>
      <c r="AX443" t="e">
        <f ca="1">VLOOKUP($B443,基础扩展表!$E:$AG,MATCH(AX$2,基础扩展表!$E$1:$AG$1,0),FALSE)</f>
        <v>#N/A</v>
      </c>
      <c r="AY443" t="e">
        <f ca="1">VLOOKUP($B443,基础扩展表!$E:$AG,MATCH(AY$2,基础扩展表!$E$1:$AG$1,0),FALSE)</f>
        <v>#N/A</v>
      </c>
      <c r="AZ443" t="e">
        <f ca="1">VLOOKUP($B443,基础扩展表!$E:$AG,MATCH(AZ$2,基础扩展表!$E$1:$AG$1,0),FALSE)</f>
        <v>#N/A</v>
      </c>
      <c r="BA443" t="e">
        <f ca="1">VLOOKUP($B443,基础扩展表!$E:$AG,MATCH(BA$2,基础扩展表!$E$1:$AG$1,0),FALSE)</f>
        <v>#N/A</v>
      </c>
      <c r="BB443" t="e">
        <f ca="1">VLOOKUP($B443,基础扩展表!$E:$AG,MATCH(BB$2,基础扩展表!$E$1:$AG$1,0),FALSE)</f>
        <v>#N/A</v>
      </c>
      <c r="BC443" t="e">
        <f ca="1">VLOOKUP($B443,基础扩展表!$E:$AG,MATCH(BC$2,基础扩展表!$E$1:$AG$1,0),FALSE)</f>
        <v>#N/A</v>
      </c>
      <c r="BD443" t="e">
        <f ca="1">VLOOKUP($B443,基础扩展表!$E:$AG,MATCH(BD$2,基础扩展表!$E$1:$AG$1,0),FALSE)</f>
        <v>#N/A</v>
      </c>
      <c r="BE443" t="e">
        <f ca="1">VLOOKUP($B443,基础扩展表!$E:$AG,MATCH(BE$2,基础扩展表!$E$1:$AG$1,0),FALSE)</f>
        <v>#N/A</v>
      </c>
      <c r="BF443" t="e">
        <f ca="1">VLOOKUP($B443,基础扩展表!$E:$AG,MATCH(BF$2,基础扩展表!$E$1:$AG$1,0),FALSE)</f>
        <v>#N/A</v>
      </c>
      <c r="BG443" t="e">
        <f ca="1">VLOOKUP($B443,基础扩展表!$E:$AG,MATCH(BG$2,基础扩展表!$E$1:$AG$1,0),FALSE)</f>
        <v>#N/A</v>
      </c>
      <c r="BH443" t="e">
        <f ca="1">VLOOKUP($B443,基础扩展表!$E:$AG,MATCH(BH$2,基础扩展表!$E$1:$AG$1,0),FALSE)</f>
        <v>#N/A</v>
      </c>
      <c r="BI443" t="e">
        <f ca="1">VLOOKUP($B443,基础扩展表!$E:$AG,MATCH(BI$2,基础扩展表!$E$1:$AG$1,0),FALSE)</f>
        <v>#N/A</v>
      </c>
      <c r="BJ443" t="e">
        <f ca="1">VLOOKUP($B443,基础扩展表!$E:$AG,MATCH(BJ$2,基础扩展表!$E$1:$AG$1,0),FALSE)</f>
        <v>#N/A</v>
      </c>
      <c r="BK443" t="e">
        <f ca="1">VLOOKUP($B443,基础扩展表!$E:$AG,MATCH(BK$2,基础扩展表!$E$1:$AG$1,0),FALSE)</f>
        <v>#N/A</v>
      </c>
      <c r="BL443" t="e">
        <f ca="1">VLOOKUP($B443,基础扩展表!$E:$AG,MATCH(BL$2,基础扩展表!$E$1:$AG$1,0),FALSE)</f>
        <v>#N/A</v>
      </c>
      <c r="BM443" t="e">
        <f ca="1">VLOOKUP($B443,基础扩展表!$E:$AG,MATCH(BM$2,基础扩展表!$E$1:$AG$1,0),FALSE)</f>
        <v>#N/A</v>
      </c>
      <c r="BN443" t="e">
        <f ca="1">VLOOKUP($B443,基础扩展表!$E:$AG,MATCH(BN$2,基础扩展表!$E$1:$AG$1,0),FALSE)</f>
        <v>#N/A</v>
      </c>
      <c r="BO443" t="e">
        <f ca="1">VLOOKUP($B443,基础扩展表!$E:$AG,MATCH(BO$2,基础扩展表!$E$1:$AG$1,0),FALSE)</f>
        <v>#N/A</v>
      </c>
      <c r="BP443" t="e">
        <f ca="1">VLOOKUP($B443,基础扩展表!$E:$AG,MATCH(BP$2,基础扩展表!$E$1:$AG$1,0),FALSE)</f>
        <v>#N/A</v>
      </c>
      <c r="BR443" t="e">
        <f ca="1">VLOOKUP(C443,模型表!D:H,5,FALSE)</f>
        <v>#N/A</v>
      </c>
    </row>
    <row r="444" spans="2:70" x14ac:dyDescent="0.2">
      <c r="B444" t="str">
        <f t="array" aca="1" ref="B444" ca="1">INDEX(基础表!$Y:$Y,SMALL(IF(基础表!$Z:$Z=0,ROW(基础表!$Z:$Z),999),ROW(H438)))&amp;""</f>
        <v/>
      </c>
      <c r="C444" t="e">
        <f ca="1">VLOOKUP(VLOOKUP($B444,基础表!$E:$G,3,FALSE),模型表!$C:$D,2,FALSE)</f>
        <v>#N/A</v>
      </c>
      <c r="E444" t="e">
        <f ca="1">VLOOKUP($B444,基础表!$E:$G,3,FALSE)</f>
        <v>#N/A</v>
      </c>
      <c r="G444" t="e">
        <f ca="1">VLOOKUP($E444,模型表!$C:$G,5,FALSE)</f>
        <v>#N/A</v>
      </c>
      <c r="H444" t="e">
        <f ca="1">VLOOKUP($E444,模型表!$C:$F,4,FALSE)</f>
        <v>#N/A</v>
      </c>
      <c r="I444" t="e">
        <f ca="1">VLOOKUP($E444,模型表!$C:$J,8,FALSE)</f>
        <v>#N/A</v>
      </c>
      <c r="K444" t="str">
        <f t="shared" ca="1" si="74"/>
        <v/>
      </c>
      <c r="L444" t="str">
        <f t="shared" ca="1" si="75"/>
        <v/>
      </c>
      <c r="M444" t="str">
        <f t="shared" ca="1" si="76"/>
        <v/>
      </c>
      <c r="N444" t="str">
        <f t="shared" ca="1" si="77"/>
        <v/>
      </c>
      <c r="O444" t="str">
        <f t="shared" ca="1" si="83"/>
        <v/>
      </c>
      <c r="P444" t="str">
        <f t="shared" ca="1" si="78"/>
        <v/>
      </c>
      <c r="Q444" t="e">
        <f ca="1">VLOOKUP($E444,模型表!$C:$K,9,FALSE)</f>
        <v>#N/A</v>
      </c>
      <c r="S444" t="e">
        <f ca="1">IF(VLOOKUP($E444,模型表!$C:$L,6,FALSE)=0,"",VLOOKUP($E444,模型表!$C:$L,10,FALSE))</f>
        <v>#N/A</v>
      </c>
      <c r="U444" t="e">
        <f ca="1">VLOOKUP($E444,模型表!$C:$Q,11,FALSE)</f>
        <v>#N/A</v>
      </c>
      <c r="Y444" t="e">
        <f ca="1">IF(VLOOKUP($E444,模型表!$C:$N,12,FALSE)="Death",VLOOKUP($E444,模型表!$C:$Q,13,FALSE),"")</f>
        <v>#N/A</v>
      </c>
      <c r="Z444" t="str">
        <f ca="1">IF($B444="","",IF(VLOOKUP($E444,模型表!$C:$O,12,FALSE)="PBuff","["&amp;VLOOKUP($E444,模型表!$C:Q,13,FALSE)&amp;"]","[]"))</f>
        <v/>
      </c>
      <c r="AA444" t="e">
        <f ca="1">VLOOKUP($B444,基础扩展表!$E:$I,5,FALSE)</f>
        <v>#N/A</v>
      </c>
      <c r="AB444" t="e">
        <f ca="1">VLOOKUP($B444,基础扩展表!$E:$I,4,FALSE)</f>
        <v>#N/A</v>
      </c>
      <c r="AC444" t="e">
        <f ca="1">VLOOKUP($B444,基础表!$E:$T,16,FALSE)</f>
        <v>#N/A</v>
      </c>
      <c r="AD444" t="str">
        <f t="shared" ca="1" si="84"/>
        <v/>
      </c>
      <c r="AE444" t="str">
        <f t="shared" ca="1" si="79"/>
        <v/>
      </c>
      <c r="AF444" t="str">
        <f t="shared" ca="1" si="80"/>
        <v/>
      </c>
      <c r="AH444" t="e">
        <f ca="1">VLOOKUP($B444,基础表!$E:$R,14,FALSE)</f>
        <v>#N/A</v>
      </c>
      <c r="AI444" t="e">
        <f ca="1">VLOOKUP($B444,基础表!$E:$S,13,FALSE)</f>
        <v>#N/A</v>
      </c>
      <c r="AK444" t="e">
        <f ca="1">VLOOKUP($B444,基础表!$E:$H,4,FALSE)</f>
        <v>#N/A</v>
      </c>
      <c r="AN444" s="23" t="e">
        <f t="shared" ca="1" si="85"/>
        <v>#N/A</v>
      </c>
      <c r="AO444" s="23" t="str">
        <f t="shared" ca="1" si="81"/>
        <v/>
      </c>
      <c r="AP444" s="23" t="str">
        <f t="shared" ca="1" si="82"/>
        <v/>
      </c>
      <c r="AR444" t="e">
        <f ca="1">VLOOKUP($B444,基础表!$E:$J,4,FALSE)</f>
        <v>#N/A</v>
      </c>
      <c r="AS444" t="e">
        <f ca="1">VLOOKUP($B444,基础表!$E:$J,5,FALSE)</f>
        <v>#N/A</v>
      </c>
      <c r="AT444" t="e">
        <f ca="1">VLOOKUP($B444,基础表!$E:$J,6,FALSE)</f>
        <v>#N/A</v>
      </c>
      <c r="AU444" t="e">
        <f ca="1">VLOOKUP($B444,基础扩展表!$E:$AG,MATCH(AU$2,基础扩展表!$E$1:$AG$1,0),FALSE)</f>
        <v>#N/A</v>
      </c>
      <c r="AV444" t="e">
        <f ca="1">VLOOKUP($B444,基础扩展表!$E:$AG,MATCH(AV$2,基础扩展表!$E$1:$AG$1,0),FALSE)</f>
        <v>#N/A</v>
      </c>
      <c r="AW444" t="e">
        <f ca="1">VLOOKUP($B444,基础扩展表!$E:$AG,MATCH(AW$2,基础扩展表!$E$1:$AG$1,0),FALSE)</f>
        <v>#N/A</v>
      </c>
      <c r="AX444" t="e">
        <f ca="1">VLOOKUP($B444,基础扩展表!$E:$AG,MATCH(AX$2,基础扩展表!$E$1:$AG$1,0),FALSE)</f>
        <v>#N/A</v>
      </c>
      <c r="AY444" t="e">
        <f ca="1">VLOOKUP($B444,基础扩展表!$E:$AG,MATCH(AY$2,基础扩展表!$E$1:$AG$1,0),FALSE)</f>
        <v>#N/A</v>
      </c>
      <c r="AZ444" t="e">
        <f ca="1">VLOOKUP($B444,基础扩展表!$E:$AG,MATCH(AZ$2,基础扩展表!$E$1:$AG$1,0),FALSE)</f>
        <v>#N/A</v>
      </c>
      <c r="BA444" t="e">
        <f ca="1">VLOOKUP($B444,基础扩展表!$E:$AG,MATCH(BA$2,基础扩展表!$E$1:$AG$1,0),FALSE)</f>
        <v>#N/A</v>
      </c>
      <c r="BB444" t="e">
        <f ca="1">VLOOKUP($B444,基础扩展表!$E:$AG,MATCH(BB$2,基础扩展表!$E$1:$AG$1,0),FALSE)</f>
        <v>#N/A</v>
      </c>
      <c r="BC444" t="e">
        <f ca="1">VLOOKUP($B444,基础扩展表!$E:$AG,MATCH(BC$2,基础扩展表!$E$1:$AG$1,0),FALSE)</f>
        <v>#N/A</v>
      </c>
      <c r="BD444" t="e">
        <f ca="1">VLOOKUP($B444,基础扩展表!$E:$AG,MATCH(BD$2,基础扩展表!$E$1:$AG$1,0),FALSE)</f>
        <v>#N/A</v>
      </c>
      <c r="BE444" t="e">
        <f ca="1">VLOOKUP($B444,基础扩展表!$E:$AG,MATCH(BE$2,基础扩展表!$E$1:$AG$1,0),FALSE)</f>
        <v>#N/A</v>
      </c>
      <c r="BF444" t="e">
        <f ca="1">VLOOKUP($B444,基础扩展表!$E:$AG,MATCH(BF$2,基础扩展表!$E$1:$AG$1,0),FALSE)</f>
        <v>#N/A</v>
      </c>
      <c r="BG444" t="e">
        <f ca="1">VLOOKUP($B444,基础扩展表!$E:$AG,MATCH(BG$2,基础扩展表!$E$1:$AG$1,0),FALSE)</f>
        <v>#N/A</v>
      </c>
      <c r="BH444" t="e">
        <f ca="1">VLOOKUP($B444,基础扩展表!$E:$AG,MATCH(BH$2,基础扩展表!$E$1:$AG$1,0),FALSE)</f>
        <v>#N/A</v>
      </c>
      <c r="BI444" t="e">
        <f ca="1">VLOOKUP($B444,基础扩展表!$E:$AG,MATCH(BI$2,基础扩展表!$E$1:$AG$1,0),FALSE)</f>
        <v>#N/A</v>
      </c>
      <c r="BJ444" t="e">
        <f ca="1">VLOOKUP($B444,基础扩展表!$E:$AG,MATCH(BJ$2,基础扩展表!$E$1:$AG$1,0),FALSE)</f>
        <v>#N/A</v>
      </c>
      <c r="BK444" t="e">
        <f ca="1">VLOOKUP($B444,基础扩展表!$E:$AG,MATCH(BK$2,基础扩展表!$E$1:$AG$1,0),FALSE)</f>
        <v>#N/A</v>
      </c>
      <c r="BL444" t="e">
        <f ca="1">VLOOKUP($B444,基础扩展表!$E:$AG,MATCH(BL$2,基础扩展表!$E$1:$AG$1,0),FALSE)</f>
        <v>#N/A</v>
      </c>
      <c r="BM444" t="e">
        <f ca="1">VLOOKUP($B444,基础扩展表!$E:$AG,MATCH(BM$2,基础扩展表!$E$1:$AG$1,0),FALSE)</f>
        <v>#N/A</v>
      </c>
      <c r="BN444" t="e">
        <f ca="1">VLOOKUP($B444,基础扩展表!$E:$AG,MATCH(BN$2,基础扩展表!$E$1:$AG$1,0),FALSE)</f>
        <v>#N/A</v>
      </c>
      <c r="BO444" t="e">
        <f ca="1">VLOOKUP($B444,基础扩展表!$E:$AG,MATCH(BO$2,基础扩展表!$E$1:$AG$1,0),FALSE)</f>
        <v>#N/A</v>
      </c>
      <c r="BP444" t="e">
        <f ca="1">VLOOKUP($B444,基础扩展表!$E:$AG,MATCH(BP$2,基础扩展表!$E$1:$AG$1,0),FALSE)</f>
        <v>#N/A</v>
      </c>
      <c r="BR444" t="e">
        <f ca="1">VLOOKUP(C444,模型表!D:H,5,FALSE)</f>
        <v>#N/A</v>
      </c>
    </row>
    <row r="445" spans="2:70" x14ac:dyDescent="0.2">
      <c r="B445" t="str">
        <f t="array" aca="1" ref="B445" ca="1">INDEX(基础表!$Y:$Y,SMALL(IF(基础表!$Z:$Z=0,ROW(基础表!$Z:$Z),999),ROW(H439)))&amp;""</f>
        <v/>
      </c>
      <c r="C445" t="e">
        <f ca="1">VLOOKUP(VLOOKUP($B445,基础表!$E:$G,3,FALSE),模型表!$C:$D,2,FALSE)</f>
        <v>#N/A</v>
      </c>
      <c r="E445" t="e">
        <f ca="1">VLOOKUP($B445,基础表!$E:$G,3,FALSE)</f>
        <v>#N/A</v>
      </c>
      <c r="G445" t="e">
        <f ca="1">VLOOKUP($E445,模型表!$C:$G,5,FALSE)</f>
        <v>#N/A</v>
      </c>
      <c r="H445" t="e">
        <f ca="1">VLOOKUP($E445,模型表!$C:$F,4,FALSE)</f>
        <v>#N/A</v>
      </c>
      <c r="I445" t="e">
        <f ca="1">VLOOKUP($E445,模型表!$C:$J,8,FALSE)</f>
        <v>#N/A</v>
      </c>
      <c r="K445" t="str">
        <f t="shared" ca="1" si="74"/>
        <v/>
      </c>
      <c r="L445" t="str">
        <f t="shared" ca="1" si="75"/>
        <v/>
      </c>
      <c r="M445" t="str">
        <f t="shared" ca="1" si="76"/>
        <v/>
      </c>
      <c r="N445" t="str">
        <f t="shared" ca="1" si="77"/>
        <v/>
      </c>
      <c r="O445" t="str">
        <f t="shared" ca="1" si="83"/>
        <v/>
      </c>
      <c r="P445" t="str">
        <f t="shared" ca="1" si="78"/>
        <v/>
      </c>
      <c r="Q445" t="e">
        <f ca="1">VLOOKUP($E445,模型表!$C:$K,9,FALSE)</f>
        <v>#N/A</v>
      </c>
      <c r="S445" t="e">
        <f ca="1">IF(VLOOKUP($E445,模型表!$C:$L,6,FALSE)=0,"",VLOOKUP($E445,模型表!$C:$L,10,FALSE))</f>
        <v>#N/A</v>
      </c>
      <c r="U445" t="e">
        <f ca="1">VLOOKUP($E445,模型表!$C:$Q,11,FALSE)</f>
        <v>#N/A</v>
      </c>
      <c r="Y445" t="e">
        <f ca="1">IF(VLOOKUP($E445,模型表!$C:$N,12,FALSE)="Death",VLOOKUP($E445,模型表!$C:$Q,13,FALSE),"")</f>
        <v>#N/A</v>
      </c>
      <c r="Z445" t="str">
        <f ca="1">IF($B445="","",IF(VLOOKUP($E445,模型表!$C:$O,12,FALSE)="PBuff","["&amp;VLOOKUP($E445,模型表!$C:Q,13,FALSE)&amp;"]","[]"))</f>
        <v/>
      </c>
      <c r="AA445" t="e">
        <f ca="1">VLOOKUP($B445,基础扩展表!$E:$I,5,FALSE)</f>
        <v>#N/A</v>
      </c>
      <c r="AB445" t="e">
        <f ca="1">VLOOKUP($B445,基础扩展表!$E:$I,4,FALSE)</f>
        <v>#N/A</v>
      </c>
      <c r="AC445" t="e">
        <f ca="1">VLOOKUP($B445,基础表!$E:$T,16,FALSE)</f>
        <v>#N/A</v>
      </c>
      <c r="AD445" t="str">
        <f t="shared" ca="1" si="84"/>
        <v/>
      </c>
      <c r="AE445" t="str">
        <f t="shared" ca="1" si="79"/>
        <v/>
      </c>
      <c r="AF445" t="str">
        <f t="shared" ca="1" si="80"/>
        <v/>
      </c>
      <c r="AH445" t="e">
        <f ca="1">VLOOKUP($B445,基础表!$E:$R,14,FALSE)</f>
        <v>#N/A</v>
      </c>
      <c r="AI445" t="e">
        <f ca="1">VLOOKUP($B445,基础表!$E:$S,13,FALSE)</f>
        <v>#N/A</v>
      </c>
      <c r="AK445" t="e">
        <f ca="1">VLOOKUP($B445,基础表!$E:$H,4,FALSE)</f>
        <v>#N/A</v>
      </c>
      <c r="AN445" s="23" t="e">
        <f t="shared" ca="1" si="85"/>
        <v>#N/A</v>
      </c>
      <c r="AO445" s="23" t="str">
        <f t="shared" ca="1" si="81"/>
        <v/>
      </c>
      <c r="AP445" s="23" t="str">
        <f t="shared" ca="1" si="82"/>
        <v/>
      </c>
      <c r="AR445" t="e">
        <f ca="1">VLOOKUP($B445,基础表!$E:$J,4,FALSE)</f>
        <v>#N/A</v>
      </c>
      <c r="AS445" t="e">
        <f ca="1">VLOOKUP($B445,基础表!$E:$J,5,FALSE)</f>
        <v>#N/A</v>
      </c>
      <c r="AT445" t="e">
        <f ca="1">VLOOKUP($B445,基础表!$E:$J,6,FALSE)</f>
        <v>#N/A</v>
      </c>
      <c r="AU445" t="e">
        <f ca="1">VLOOKUP($B445,基础扩展表!$E:$AG,MATCH(AU$2,基础扩展表!$E$1:$AG$1,0),FALSE)</f>
        <v>#N/A</v>
      </c>
      <c r="AV445" t="e">
        <f ca="1">VLOOKUP($B445,基础扩展表!$E:$AG,MATCH(AV$2,基础扩展表!$E$1:$AG$1,0),FALSE)</f>
        <v>#N/A</v>
      </c>
      <c r="AW445" t="e">
        <f ca="1">VLOOKUP($B445,基础扩展表!$E:$AG,MATCH(AW$2,基础扩展表!$E$1:$AG$1,0),FALSE)</f>
        <v>#N/A</v>
      </c>
      <c r="AX445" t="e">
        <f ca="1">VLOOKUP($B445,基础扩展表!$E:$AG,MATCH(AX$2,基础扩展表!$E$1:$AG$1,0),FALSE)</f>
        <v>#N/A</v>
      </c>
      <c r="AY445" t="e">
        <f ca="1">VLOOKUP($B445,基础扩展表!$E:$AG,MATCH(AY$2,基础扩展表!$E$1:$AG$1,0),FALSE)</f>
        <v>#N/A</v>
      </c>
      <c r="AZ445" t="e">
        <f ca="1">VLOOKUP($B445,基础扩展表!$E:$AG,MATCH(AZ$2,基础扩展表!$E$1:$AG$1,0),FALSE)</f>
        <v>#N/A</v>
      </c>
      <c r="BA445" t="e">
        <f ca="1">VLOOKUP($B445,基础扩展表!$E:$AG,MATCH(BA$2,基础扩展表!$E$1:$AG$1,0),FALSE)</f>
        <v>#N/A</v>
      </c>
      <c r="BB445" t="e">
        <f ca="1">VLOOKUP($B445,基础扩展表!$E:$AG,MATCH(BB$2,基础扩展表!$E$1:$AG$1,0),FALSE)</f>
        <v>#N/A</v>
      </c>
      <c r="BC445" t="e">
        <f ca="1">VLOOKUP($B445,基础扩展表!$E:$AG,MATCH(BC$2,基础扩展表!$E$1:$AG$1,0),FALSE)</f>
        <v>#N/A</v>
      </c>
      <c r="BD445" t="e">
        <f ca="1">VLOOKUP($B445,基础扩展表!$E:$AG,MATCH(BD$2,基础扩展表!$E$1:$AG$1,0),FALSE)</f>
        <v>#N/A</v>
      </c>
      <c r="BE445" t="e">
        <f ca="1">VLOOKUP($B445,基础扩展表!$E:$AG,MATCH(BE$2,基础扩展表!$E$1:$AG$1,0),FALSE)</f>
        <v>#N/A</v>
      </c>
      <c r="BF445" t="e">
        <f ca="1">VLOOKUP($B445,基础扩展表!$E:$AG,MATCH(BF$2,基础扩展表!$E$1:$AG$1,0),FALSE)</f>
        <v>#N/A</v>
      </c>
      <c r="BG445" t="e">
        <f ca="1">VLOOKUP($B445,基础扩展表!$E:$AG,MATCH(BG$2,基础扩展表!$E$1:$AG$1,0),FALSE)</f>
        <v>#N/A</v>
      </c>
      <c r="BH445" t="e">
        <f ca="1">VLOOKUP($B445,基础扩展表!$E:$AG,MATCH(BH$2,基础扩展表!$E$1:$AG$1,0),FALSE)</f>
        <v>#N/A</v>
      </c>
      <c r="BI445" t="e">
        <f ca="1">VLOOKUP($B445,基础扩展表!$E:$AG,MATCH(BI$2,基础扩展表!$E$1:$AG$1,0),FALSE)</f>
        <v>#N/A</v>
      </c>
      <c r="BJ445" t="e">
        <f ca="1">VLOOKUP($B445,基础扩展表!$E:$AG,MATCH(BJ$2,基础扩展表!$E$1:$AG$1,0),FALSE)</f>
        <v>#N/A</v>
      </c>
      <c r="BK445" t="e">
        <f ca="1">VLOOKUP($B445,基础扩展表!$E:$AG,MATCH(BK$2,基础扩展表!$E$1:$AG$1,0),FALSE)</f>
        <v>#N/A</v>
      </c>
      <c r="BL445" t="e">
        <f ca="1">VLOOKUP($B445,基础扩展表!$E:$AG,MATCH(BL$2,基础扩展表!$E$1:$AG$1,0),FALSE)</f>
        <v>#N/A</v>
      </c>
      <c r="BM445" t="e">
        <f ca="1">VLOOKUP($B445,基础扩展表!$E:$AG,MATCH(BM$2,基础扩展表!$E$1:$AG$1,0),FALSE)</f>
        <v>#N/A</v>
      </c>
      <c r="BN445" t="e">
        <f ca="1">VLOOKUP($B445,基础扩展表!$E:$AG,MATCH(BN$2,基础扩展表!$E$1:$AG$1,0),FALSE)</f>
        <v>#N/A</v>
      </c>
      <c r="BO445" t="e">
        <f ca="1">VLOOKUP($B445,基础扩展表!$E:$AG,MATCH(BO$2,基础扩展表!$E$1:$AG$1,0),FALSE)</f>
        <v>#N/A</v>
      </c>
      <c r="BP445" t="e">
        <f ca="1">VLOOKUP($B445,基础扩展表!$E:$AG,MATCH(BP$2,基础扩展表!$E$1:$AG$1,0),FALSE)</f>
        <v>#N/A</v>
      </c>
      <c r="BR445" t="e">
        <f ca="1">VLOOKUP(C445,模型表!D:H,5,FALSE)</f>
        <v>#N/A</v>
      </c>
    </row>
    <row r="446" spans="2:70" x14ac:dyDescent="0.2">
      <c r="B446" t="str">
        <f t="array" aca="1" ref="B446" ca="1">INDEX(基础表!$Y:$Y,SMALL(IF(基础表!$Z:$Z=0,ROW(基础表!$Z:$Z),999),ROW(H440)))&amp;""</f>
        <v/>
      </c>
      <c r="C446" t="e">
        <f ca="1">VLOOKUP(VLOOKUP($B446,基础表!$E:$G,3,FALSE),模型表!$C:$D,2,FALSE)</f>
        <v>#N/A</v>
      </c>
      <c r="E446" t="e">
        <f ca="1">VLOOKUP($B446,基础表!$E:$G,3,FALSE)</f>
        <v>#N/A</v>
      </c>
      <c r="G446" t="e">
        <f ca="1">VLOOKUP($E446,模型表!$C:$G,5,FALSE)</f>
        <v>#N/A</v>
      </c>
      <c r="H446" t="e">
        <f ca="1">VLOOKUP($E446,模型表!$C:$F,4,FALSE)</f>
        <v>#N/A</v>
      </c>
      <c r="I446" t="e">
        <f ca="1">VLOOKUP($E446,模型表!$C:$J,8,FALSE)</f>
        <v>#N/A</v>
      </c>
      <c r="K446" t="str">
        <f t="shared" ca="1" si="74"/>
        <v/>
      </c>
      <c r="L446" t="str">
        <f t="shared" ca="1" si="75"/>
        <v/>
      </c>
      <c r="M446" t="str">
        <f t="shared" ca="1" si="76"/>
        <v/>
      </c>
      <c r="N446" t="str">
        <f t="shared" ca="1" si="77"/>
        <v/>
      </c>
      <c r="O446" t="str">
        <f t="shared" ca="1" si="83"/>
        <v/>
      </c>
      <c r="P446" t="str">
        <f t="shared" ca="1" si="78"/>
        <v/>
      </c>
      <c r="Q446" t="e">
        <f ca="1">VLOOKUP($E446,模型表!$C:$K,9,FALSE)</f>
        <v>#N/A</v>
      </c>
      <c r="S446" t="e">
        <f ca="1">IF(VLOOKUP($E446,模型表!$C:$L,6,FALSE)=0,"",VLOOKUP($E446,模型表!$C:$L,10,FALSE))</f>
        <v>#N/A</v>
      </c>
      <c r="U446" t="e">
        <f ca="1">VLOOKUP($E446,模型表!$C:$Q,11,FALSE)</f>
        <v>#N/A</v>
      </c>
      <c r="Y446" t="e">
        <f ca="1">IF(VLOOKUP($E446,模型表!$C:$N,12,FALSE)="Death",VLOOKUP($E446,模型表!$C:$Q,13,FALSE),"")</f>
        <v>#N/A</v>
      </c>
      <c r="Z446" t="str">
        <f ca="1">IF($B446="","",IF(VLOOKUP($E446,模型表!$C:$O,12,FALSE)="PBuff","["&amp;VLOOKUP($E446,模型表!$C:Q,13,FALSE)&amp;"]","[]"))</f>
        <v/>
      </c>
      <c r="AA446" t="e">
        <f ca="1">VLOOKUP($B446,基础扩展表!$E:$I,5,FALSE)</f>
        <v>#N/A</v>
      </c>
      <c r="AB446" t="e">
        <f ca="1">VLOOKUP($B446,基础扩展表!$E:$I,4,FALSE)</f>
        <v>#N/A</v>
      </c>
      <c r="AC446" t="e">
        <f ca="1">VLOOKUP($B446,基础表!$E:$T,16,FALSE)</f>
        <v>#N/A</v>
      </c>
      <c r="AD446" t="str">
        <f t="shared" ca="1" si="84"/>
        <v/>
      </c>
      <c r="AE446" t="str">
        <f t="shared" ca="1" si="79"/>
        <v/>
      </c>
      <c r="AF446" t="str">
        <f t="shared" ca="1" si="80"/>
        <v/>
      </c>
      <c r="AH446" t="e">
        <f ca="1">VLOOKUP($B446,基础表!$E:$R,14,FALSE)</f>
        <v>#N/A</v>
      </c>
      <c r="AI446" t="e">
        <f ca="1">VLOOKUP($B446,基础表!$E:$S,13,FALSE)</f>
        <v>#N/A</v>
      </c>
      <c r="AK446" t="e">
        <f ca="1">VLOOKUP($B446,基础表!$E:$H,4,FALSE)</f>
        <v>#N/A</v>
      </c>
      <c r="AN446" s="23" t="e">
        <f t="shared" ca="1" si="85"/>
        <v>#N/A</v>
      </c>
      <c r="AO446" s="23" t="str">
        <f t="shared" ca="1" si="81"/>
        <v/>
      </c>
      <c r="AP446" s="23" t="str">
        <f t="shared" ca="1" si="82"/>
        <v/>
      </c>
      <c r="AR446" t="e">
        <f ca="1">VLOOKUP($B446,基础表!$E:$J,4,FALSE)</f>
        <v>#N/A</v>
      </c>
      <c r="AS446" t="e">
        <f ca="1">VLOOKUP($B446,基础表!$E:$J,5,FALSE)</f>
        <v>#N/A</v>
      </c>
      <c r="AT446" t="e">
        <f ca="1">VLOOKUP($B446,基础表!$E:$J,6,FALSE)</f>
        <v>#N/A</v>
      </c>
      <c r="AU446" t="e">
        <f ca="1">VLOOKUP($B446,基础扩展表!$E:$AG,MATCH(AU$2,基础扩展表!$E$1:$AG$1,0),FALSE)</f>
        <v>#N/A</v>
      </c>
      <c r="AV446" t="e">
        <f ca="1">VLOOKUP($B446,基础扩展表!$E:$AG,MATCH(AV$2,基础扩展表!$E$1:$AG$1,0),FALSE)</f>
        <v>#N/A</v>
      </c>
      <c r="AW446" t="e">
        <f ca="1">VLOOKUP($B446,基础扩展表!$E:$AG,MATCH(AW$2,基础扩展表!$E$1:$AG$1,0),FALSE)</f>
        <v>#N/A</v>
      </c>
      <c r="AX446" t="e">
        <f ca="1">VLOOKUP($B446,基础扩展表!$E:$AG,MATCH(AX$2,基础扩展表!$E$1:$AG$1,0),FALSE)</f>
        <v>#N/A</v>
      </c>
      <c r="AY446" t="e">
        <f ca="1">VLOOKUP($B446,基础扩展表!$E:$AG,MATCH(AY$2,基础扩展表!$E$1:$AG$1,0),FALSE)</f>
        <v>#N/A</v>
      </c>
      <c r="AZ446" t="e">
        <f ca="1">VLOOKUP($B446,基础扩展表!$E:$AG,MATCH(AZ$2,基础扩展表!$E$1:$AG$1,0),FALSE)</f>
        <v>#N/A</v>
      </c>
      <c r="BA446" t="e">
        <f ca="1">VLOOKUP($B446,基础扩展表!$E:$AG,MATCH(BA$2,基础扩展表!$E$1:$AG$1,0),FALSE)</f>
        <v>#N/A</v>
      </c>
      <c r="BB446" t="e">
        <f ca="1">VLOOKUP($B446,基础扩展表!$E:$AG,MATCH(BB$2,基础扩展表!$E$1:$AG$1,0),FALSE)</f>
        <v>#N/A</v>
      </c>
      <c r="BC446" t="e">
        <f ca="1">VLOOKUP($B446,基础扩展表!$E:$AG,MATCH(BC$2,基础扩展表!$E$1:$AG$1,0),FALSE)</f>
        <v>#N/A</v>
      </c>
      <c r="BD446" t="e">
        <f ca="1">VLOOKUP($B446,基础扩展表!$E:$AG,MATCH(BD$2,基础扩展表!$E$1:$AG$1,0),FALSE)</f>
        <v>#N/A</v>
      </c>
      <c r="BE446" t="e">
        <f ca="1">VLOOKUP($B446,基础扩展表!$E:$AG,MATCH(BE$2,基础扩展表!$E$1:$AG$1,0),FALSE)</f>
        <v>#N/A</v>
      </c>
      <c r="BF446" t="e">
        <f ca="1">VLOOKUP($B446,基础扩展表!$E:$AG,MATCH(BF$2,基础扩展表!$E$1:$AG$1,0),FALSE)</f>
        <v>#N/A</v>
      </c>
      <c r="BG446" t="e">
        <f ca="1">VLOOKUP($B446,基础扩展表!$E:$AG,MATCH(BG$2,基础扩展表!$E$1:$AG$1,0),FALSE)</f>
        <v>#N/A</v>
      </c>
      <c r="BH446" t="e">
        <f ca="1">VLOOKUP($B446,基础扩展表!$E:$AG,MATCH(BH$2,基础扩展表!$E$1:$AG$1,0),FALSE)</f>
        <v>#N/A</v>
      </c>
      <c r="BI446" t="e">
        <f ca="1">VLOOKUP($B446,基础扩展表!$E:$AG,MATCH(BI$2,基础扩展表!$E$1:$AG$1,0),FALSE)</f>
        <v>#N/A</v>
      </c>
      <c r="BJ446" t="e">
        <f ca="1">VLOOKUP($B446,基础扩展表!$E:$AG,MATCH(BJ$2,基础扩展表!$E$1:$AG$1,0),FALSE)</f>
        <v>#N/A</v>
      </c>
      <c r="BK446" t="e">
        <f ca="1">VLOOKUP($B446,基础扩展表!$E:$AG,MATCH(BK$2,基础扩展表!$E$1:$AG$1,0),FALSE)</f>
        <v>#N/A</v>
      </c>
      <c r="BL446" t="e">
        <f ca="1">VLOOKUP($B446,基础扩展表!$E:$AG,MATCH(BL$2,基础扩展表!$E$1:$AG$1,0),FALSE)</f>
        <v>#N/A</v>
      </c>
      <c r="BM446" t="e">
        <f ca="1">VLOOKUP($B446,基础扩展表!$E:$AG,MATCH(BM$2,基础扩展表!$E$1:$AG$1,0),FALSE)</f>
        <v>#N/A</v>
      </c>
      <c r="BN446" t="e">
        <f ca="1">VLOOKUP($B446,基础扩展表!$E:$AG,MATCH(BN$2,基础扩展表!$E$1:$AG$1,0),FALSE)</f>
        <v>#N/A</v>
      </c>
      <c r="BO446" t="e">
        <f ca="1">VLOOKUP($B446,基础扩展表!$E:$AG,MATCH(BO$2,基础扩展表!$E$1:$AG$1,0),FALSE)</f>
        <v>#N/A</v>
      </c>
      <c r="BP446" t="e">
        <f ca="1">VLOOKUP($B446,基础扩展表!$E:$AG,MATCH(BP$2,基础扩展表!$E$1:$AG$1,0),FALSE)</f>
        <v>#N/A</v>
      </c>
      <c r="BR446" t="e">
        <f ca="1">VLOOKUP(C446,模型表!D:H,5,FALSE)</f>
        <v>#N/A</v>
      </c>
    </row>
    <row r="447" spans="2:70" x14ac:dyDescent="0.2">
      <c r="B447" t="str">
        <f t="array" aca="1" ref="B447" ca="1">INDEX(基础表!$Y:$Y,SMALL(IF(基础表!$Z:$Z=0,ROW(基础表!$Z:$Z),999),ROW(H441)))&amp;""</f>
        <v/>
      </c>
      <c r="C447" t="e">
        <f ca="1">VLOOKUP(VLOOKUP($B447,基础表!$E:$G,3,FALSE),模型表!$C:$D,2,FALSE)</f>
        <v>#N/A</v>
      </c>
      <c r="E447" t="e">
        <f ca="1">VLOOKUP($B447,基础表!$E:$G,3,FALSE)</f>
        <v>#N/A</v>
      </c>
      <c r="G447" t="e">
        <f ca="1">VLOOKUP($E447,模型表!$C:$G,5,FALSE)</f>
        <v>#N/A</v>
      </c>
      <c r="H447" t="e">
        <f ca="1">VLOOKUP($E447,模型表!$C:$F,4,FALSE)</f>
        <v>#N/A</v>
      </c>
      <c r="I447" t="e">
        <f ca="1">VLOOKUP($E447,模型表!$C:$J,8,FALSE)</f>
        <v>#N/A</v>
      </c>
      <c r="K447" t="str">
        <f t="shared" ca="1" si="74"/>
        <v/>
      </c>
      <c r="L447" t="str">
        <f t="shared" ca="1" si="75"/>
        <v/>
      </c>
      <c r="M447" t="str">
        <f t="shared" ca="1" si="76"/>
        <v/>
      </c>
      <c r="N447" t="str">
        <f t="shared" ca="1" si="77"/>
        <v/>
      </c>
      <c r="O447" t="str">
        <f t="shared" ca="1" si="83"/>
        <v/>
      </c>
      <c r="P447" t="str">
        <f t="shared" ca="1" si="78"/>
        <v/>
      </c>
      <c r="Q447" t="e">
        <f ca="1">VLOOKUP($E447,模型表!$C:$K,9,FALSE)</f>
        <v>#N/A</v>
      </c>
      <c r="S447" t="e">
        <f ca="1">IF(VLOOKUP($E447,模型表!$C:$L,6,FALSE)=0,"",VLOOKUP($E447,模型表!$C:$L,10,FALSE))</f>
        <v>#N/A</v>
      </c>
      <c r="U447" t="e">
        <f ca="1">VLOOKUP($E447,模型表!$C:$Q,11,FALSE)</f>
        <v>#N/A</v>
      </c>
      <c r="Y447" t="e">
        <f ca="1">IF(VLOOKUP($E447,模型表!$C:$N,12,FALSE)="Death",VLOOKUP($E447,模型表!$C:$Q,13,FALSE),"")</f>
        <v>#N/A</v>
      </c>
      <c r="Z447" t="str">
        <f ca="1">IF($B447="","",IF(VLOOKUP($E447,模型表!$C:$O,12,FALSE)="PBuff","["&amp;VLOOKUP($E447,模型表!$C:Q,13,FALSE)&amp;"]","[]"))</f>
        <v/>
      </c>
      <c r="AA447" t="e">
        <f ca="1">VLOOKUP($B447,基础扩展表!$E:$I,5,FALSE)</f>
        <v>#N/A</v>
      </c>
      <c r="AB447" t="e">
        <f ca="1">VLOOKUP($B447,基础扩展表!$E:$I,4,FALSE)</f>
        <v>#N/A</v>
      </c>
      <c r="AC447" t="e">
        <f ca="1">VLOOKUP($B447,基础表!$E:$T,16,FALSE)</f>
        <v>#N/A</v>
      </c>
      <c r="AD447" t="str">
        <f t="shared" ca="1" si="84"/>
        <v/>
      </c>
      <c r="AE447" t="str">
        <f t="shared" ca="1" si="79"/>
        <v/>
      </c>
      <c r="AF447" t="str">
        <f t="shared" ca="1" si="80"/>
        <v/>
      </c>
      <c r="AH447" t="e">
        <f ca="1">VLOOKUP($B447,基础表!$E:$R,14,FALSE)</f>
        <v>#N/A</v>
      </c>
      <c r="AI447" t="e">
        <f ca="1">VLOOKUP($B447,基础表!$E:$S,13,FALSE)</f>
        <v>#N/A</v>
      </c>
      <c r="AK447" t="e">
        <f ca="1">VLOOKUP($B447,基础表!$E:$H,4,FALSE)</f>
        <v>#N/A</v>
      </c>
      <c r="AN447" s="23" t="e">
        <f t="shared" ca="1" si="85"/>
        <v>#N/A</v>
      </c>
      <c r="AO447" s="23" t="str">
        <f t="shared" ca="1" si="81"/>
        <v/>
      </c>
      <c r="AP447" s="23" t="str">
        <f t="shared" ca="1" si="82"/>
        <v/>
      </c>
      <c r="AR447" t="e">
        <f ca="1">VLOOKUP($B447,基础表!$E:$J,4,FALSE)</f>
        <v>#N/A</v>
      </c>
      <c r="AS447" t="e">
        <f ca="1">VLOOKUP($B447,基础表!$E:$J,5,FALSE)</f>
        <v>#N/A</v>
      </c>
      <c r="AT447" t="e">
        <f ca="1">VLOOKUP($B447,基础表!$E:$J,6,FALSE)</f>
        <v>#N/A</v>
      </c>
      <c r="AU447" t="e">
        <f ca="1">VLOOKUP($B447,基础扩展表!$E:$AG,MATCH(AU$2,基础扩展表!$E$1:$AG$1,0),FALSE)</f>
        <v>#N/A</v>
      </c>
      <c r="AV447" t="e">
        <f ca="1">VLOOKUP($B447,基础扩展表!$E:$AG,MATCH(AV$2,基础扩展表!$E$1:$AG$1,0),FALSE)</f>
        <v>#N/A</v>
      </c>
      <c r="AW447" t="e">
        <f ca="1">VLOOKUP($B447,基础扩展表!$E:$AG,MATCH(AW$2,基础扩展表!$E$1:$AG$1,0),FALSE)</f>
        <v>#N/A</v>
      </c>
      <c r="AX447" t="e">
        <f ca="1">VLOOKUP($B447,基础扩展表!$E:$AG,MATCH(AX$2,基础扩展表!$E$1:$AG$1,0),FALSE)</f>
        <v>#N/A</v>
      </c>
      <c r="AY447" t="e">
        <f ca="1">VLOOKUP($B447,基础扩展表!$E:$AG,MATCH(AY$2,基础扩展表!$E$1:$AG$1,0),FALSE)</f>
        <v>#N/A</v>
      </c>
      <c r="AZ447" t="e">
        <f ca="1">VLOOKUP($B447,基础扩展表!$E:$AG,MATCH(AZ$2,基础扩展表!$E$1:$AG$1,0),FALSE)</f>
        <v>#N/A</v>
      </c>
      <c r="BA447" t="e">
        <f ca="1">VLOOKUP($B447,基础扩展表!$E:$AG,MATCH(BA$2,基础扩展表!$E$1:$AG$1,0),FALSE)</f>
        <v>#N/A</v>
      </c>
      <c r="BB447" t="e">
        <f ca="1">VLOOKUP($B447,基础扩展表!$E:$AG,MATCH(BB$2,基础扩展表!$E$1:$AG$1,0),FALSE)</f>
        <v>#N/A</v>
      </c>
      <c r="BC447" t="e">
        <f ca="1">VLOOKUP($B447,基础扩展表!$E:$AG,MATCH(BC$2,基础扩展表!$E$1:$AG$1,0),FALSE)</f>
        <v>#N/A</v>
      </c>
      <c r="BD447" t="e">
        <f ca="1">VLOOKUP($B447,基础扩展表!$E:$AG,MATCH(BD$2,基础扩展表!$E$1:$AG$1,0),FALSE)</f>
        <v>#N/A</v>
      </c>
      <c r="BE447" t="e">
        <f ca="1">VLOOKUP($B447,基础扩展表!$E:$AG,MATCH(BE$2,基础扩展表!$E$1:$AG$1,0),FALSE)</f>
        <v>#N/A</v>
      </c>
      <c r="BF447" t="e">
        <f ca="1">VLOOKUP($B447,基础扩展表!$E:$AG,MATCH(BF$2,基础扩展表!$E$1:$AG$1,0),FALSE)</f>
        <v>#N/A</v>
      </c>
      <c r="BG447" t="e">
        <f ca="1">VLOOKUP($B447,基础扩展表!$E:$AG,MATCH(BG$2,基础扩展表!$E$1:$AG$1,0),FALSE)</f>
        <v>#N/A</v>
      </c>
      <c r="BH447" t="e">
        <f ca="1">VLOOKUP($B447,基础扩展表!$E:$AG,MATCH(BH$2,基础扩展表!$E$1:$AG$1,0),FALSE)</f>
        <v>#N/A</v>
      </c>
      <c r="BI447" t="e">
        <f ca="1">VLOOKUP($B447,基础扩展表!$E:$AG,MATCH(BI$2,基础扩展表!$E$1:$AG$1,0),FALSE)</f>
        <v>#N/A</v>
      </c>
      <c r="BJ447" t="e">
        <f ca="1">VLOOKUP($B447,基础扩展表!$E:$AG,MATCH(BJ$2,基础扩展表!$E$1:$AG$1,0),FALSE)</f>
        <v>#N/A</v>
      </c>
      <c r="BK447" t="e">
        <f ca="1">VLOOKUP($B447,基础扩展表!$E:$AG,MATCH(BK$2,基础扩展表!$E$1:$AG$1,0),FALSE)</f>
        <v>#N/A</v>
      </c>
      <c r="BL447" t="e">
        <f ca="1">VLOOKUP($B447,基础扩展表!$E:$AG,MATCH(BL$2,基础扩展表!$E$1:$AG$1,0),FALSE)</f>
        <v>#N/A</v>
      </c>
      <c r="BM447" t="e">
        <f ca="1">VLOOKUP($B447,基础扩展表!$E:$AG,MATCH(BM$2,基础扩展表!$E$1:$AG$1,0),FALSE)</f>
        <v>#N/A</v>
      </c>
      <c r="BN447" t="e">
        <f ca="1">VLOOKUP($B447,基础扩展表!$E:$AG,MATCH(BN$2,基础扩展表!$E$1:$AG$1,0),FALSE)</f>
        <v>#N/A</v>
      </c>
      <c r="BO447" t="e">
        <f ca="1">VLOOKUP($B447,基础扩展表!$E:$AG,MATCH(BO$2,基础扩展表!$E$1:$AG$1,0),FALSE)</f>
        <v>#N/A</v>
      </c>
      <c r="BP447" t="e">
        <f ca="1">VLOOKUP($B447,基础扩展表!$E:$AG,MATCH(BP$2,基础扩展表!$E$1:$AG$1,0),FALSE)</f>
        <v>#N/A</v>
      </c>
      <c r="BR447" t="e">
        <f ca="1">VLOOKUP(C447,模型表!D:H,5,FALSE)</f>
        <v>#N/A</v>
      </c>
    </row>
    <row r="448" spans="2:70" x14ac:dyDescent="0.2">
      <c r="B448" t="str">
        <f t="array" aca="1" ref="B448" ca="1">INDEX(基础表!$Y:$Y,SMALL(IF(基础表!$Z:$Z=0,ROW(基础表!$Z:$Z),999),ROW(H442)))&amp;""</f>
        <v/>
      </c>
      <c r="C448" t="e">
        <f ca="1">VLOOKUP(VLOOKUP($B448,基础表!$E:$G,3,FALSE),模型表!$C:$D,2,FALSE)</f>
        <v>#N/A</v>
      </c>
      <c r="E448" t="e">
        <f ca="1">VLOOKUP($B448,基础表!$E:$G,3,FALSE)</f>
        <v>#N/A</v>
      </c>
      <c r="G448" t="e">
        <f ca="1">VLOOKUP($E448,模型表!$C:$G,5,FALSE)</f>
        <v>#N/A</v>
      </c>
      <c r="H448" t="e">
        <f ca="1">VLOOKUP($E448,模型表!$C:$F,4,FALSE)</f>
        <v>#N/A</v>
      </c>
      <c r="I448" t="e">
        <f ca="1">VLOOKUP($E448,模型表!$C:$J,8,FALSE)</f>
        <v>#N/A</v>
      </c>
      <c r="K448" t="str">
        <f t="shared" ca="1" si="74"/>
        <v/>
      </c>
      <c r="L448" t="str">
        <f t="shared" ca="1" si="75"/>
        <v/>
      </c>
      <c r="M448" t="str">
        <f t="shared" ca="1" si="76"/>
        <v/>
      </c>
      <c r="N448" t="str">
        <f t="shared" ca="1" si="77"/>
        <v/>
      </c>
      <c r="O448" t="str">
        <f t="shared" ca="1" si="83"/>
        <v/>
      </c>
      <c r="P448" t="str">
        <f t="shared" ca="1" si="78"/>
        <v/>
      </c>
      <c r="Q448" t="e">
        <f ca="1">VLOOKUP($E448,模型表!$C:$K,9,FALSE)</f>
        <v>#N/A</v>
      </c>
      <c r="S448" t="e">
        <f ca="1">IF(VLOOKUP($E448,模型表!$C:$L,6,FALSE)=0,"",VLOOKUP($E448,模型表!$C:$L,10,FALSE))</f>
        <v>#N/A</v>
      </c>
      <c r="U448" t="e">
        <f ca="1">VLOOKUP($E448,模型表!$C:$Q,11,FALSE)</f>
        <v>#N/A</v>
      </c>
      <c r="Y448" t="e">
        <f ca="1">IF(VLOOKUP($E448,模型表!$C:$N,12,FALSE)="Death",VLOOKUP($E448,模型表!$C:$Q,13,FALSE),"")</f>
        <v>#N/A</v>
      </c>
      <c r="Z448" t="str">
        <f ca="1">IF($B448="","",IF(VLOOKUP($E448,模型表!$C:$O,12,FALSE)="PBuff","["&amp;VLOOKUP($E448,模型表!$C:Q,13,FALSE)&amp;"]","[]"))</f>
        <v/>
      </c>
      <c r="AA448" t="e">
        <f ca="1">VLOOKUP($B448,基础扩展表!$E:$I,5,FALSE)</f>
        <v>#N/A</v>
      </c>
      <c r="AB448" t="e">
        <f ca="1">VLOOKUP($B448,基础扩展表!$E:$I,4,FALSE)</f>
        <v>#N/A</v>
      </c>
      <c r="AC448" t="e">
        <f ca="1">VLOOKUP($B448,基础表!$E:$T,16,FALSE)</f>
        <v>#N/A</v>
      </c>
      <c r="AD448" t="str">
        <f t="shared" ca="1" si="84"/>
        <v/>
      </c>
      <c r="AE448" t="str">
        <f t="shared" ca="1" si="79"/>
        <v/>
      </c>
      <c r="AF448" t="str">
        <f t="shared" ca="1" si="80"/>
        <v/>
      </c>
      <c r="AH448" t="e">
        <f ca="1">VLOOKUP($B448,基础表!$E:$R,14,FALSE)</f>
        <v>#N/A</v>
      </c>
      <c r="AI448" t="e">
        <f ca="1">VLOOKUP($B448,基础表!$E:$S,13,FALSE)</f>
        <v>#N/A</v>
      </c>
      <c r="AK448" t="e">
        <f ca="1">VLOOKUP($B448,基础表!$E:$H,4,FALSE)</f>
        <v>#N/A</v>
      </c>
      <c r="AN448" s="23" t="e">
        <f t="shared" ca="1" si="85"/>
        <v>#N/A</v>
      </c>
      <c r="AO448" s="23" t="str">
        <f t="shared" ca="1" si="81"/>
        <v/>
      </c>
      <c r="AP448" s="23" t="str">
        <f t="shared" ca="1" si="82"/>
        <v/>
      </c>
      <c r="AR448" t="e">
        <f ca="1">VLOOKUP($B448,基础表!$E:$J,4,FALSE)</f>
        <v>#N/A</v>
      </c>
      <c r="AS448" t="e">
        <f ca="1">VLOOKUP($B448,基础表!$E:$J,5,FALSE)</f>
        <v>#N/A</v>
      </c>
      <c r="AT448" t="e">
        <f ca="1">VLOOKUP($B448,基础表!$E:$J,6,FALSE)</f>
        <v>#N/A</v>
      </c>
      <c r="AU448" t="e">
        <f ca="1">VLOOKUP($B448,基础扩展表!$E:$AG,MATCH(AU$2,基础扩展表!$E$1:$AG$1,0),FALSE)</f>
        <v>#N/A</v>
      </c>
      <c r="AV448" t="e">
        <f ca="1">VLOOKUP($B448,基础扩展表!$E:$AG,MATCH(AV$2,基础扩展表!$E$1:$AG$1,0),FALSE)</f>
        <v>#N/A</v>
      </c>
      <c r="AW448" t="e">
        <f ca="1">VLOOKUP($B448,基础扩展表!$E:$AG,MATCH(AW$2,基础扩展表!$E$1:$AG$1,0),FALSE)</f>
        <v>#N/A</v>
      </c>
      <c r="AX448" t="e">
        <f ca="1">VLOOKUP($B448,基础扩展表!$E:$AG,MATCH(AX$2,基础扩展表!$E$1:$AG$1,0),FALSE)</f>
        <v>#N/A</v>
      </c>
      <c r="AY448" t="e">
        <f ca="1">VLOOKUP($B448,基础扩展表!$E:$AG,MATCH(AY$2,基础扩展表!$E$1:$AG$1,0),FALSE)</f>
        <v>#N/A</v>
      </c>
      <c r="AZ448" t="e">
        <f ca="1">VLOOKUP($B448,基础扩展表!$E:$AG,MATCH(AZ$2,基础扩展表!$E$1:$AG$1,0),FALSE)</f>
        <v>#N/A</v>
      </c>
      <c r="BA448" t="e">
        <f ca="1">VLOOKUP($B448,基础扩展表!$E:$AG,MATCH(BA$2,基础扩展表!$E$1:$AG$1,0),FALSE)</f>
        <v>#N/A</v>
      </c>
      <c r="BB448" t="e">
        <f ca="1">VLOOKUP($B448,基础扩展表!$E:$AG,MATCH(BB$2,基础扩展表!$E$1:$AG$1,0),FALSE)</f>
        <v>#N/A</v>
      </c>
      <c r="BC448" t="e">
        <f ca="1">VLOOKUP($B448,基础扩展表!$E:$AG,MATCH(BC$2,基础扩展表!$E$1:$AG$1,0),FALSE)</f>
        <v>#N/A</v>
      </c>
      <c r="BD448" t="e">
        <f ca="1">VLOOKUP($B448,基础扩展表!$E:$AG,MATCH(BD$2,基础扩展表!$E$1:$AG$1,0),FALSE)</f>
        <v>#N/A</v>
      </c>
      <c r="BE448" t="e">
        <f ca="1">VLOOKUP($B448,基础扩展表!$E:$AG,MATCH(BE$2,基础扩展表!$E$1:$AG$1,0),FALSE)</f>
        <v>#N/A</v>
      </c>
      <c r="BF448" t="e">
        <f ca="1">VLOOKUP($B448,基础扩展表!$E:$AG,MATCH(BF$2,基础扩展表!$E$1:$AG$1,0),FALSE)</f>
        <v>#N/A</v>
      </c>
      <c r="BG448" t="e">
        <f ca="1">VLOOKUP($B448,基础扩展表!$E:$AG,MATCH(BG$2,基础扩展表!$E$1:$AG$1,0),FALSE)</f>
        <v>#N/A</v>
      </c>
      <c r="BH448" t="e">
        <f ca="1">VLOOKUP($B448,基础扩展表!$E:$AG,MATCH(BH$2,基础扩展表!$E$1:$AG$1,0),FALSE)</f>
        <v>#N/A</v>
      </c>
      <c r="BI448" t="e">
        <f ca="1">VLOOKUP($B448,基础扩展表!$E:$AG,MATCH(BI$2,基础扩展表!$E$1:$AG$1,0),FALSE)</f>
        <v>#N/A</v>
      </c>
      <c r="BJ448" t="e">
        <f ca="1">VLOOKUP($B448,基础扩展表!$E:$AG,MATCH(BJ$2,基础扩展表!$E$1:$AG$1,0),FALSE)</f>
        <v>#N/A</v>
      </c>
      <c r="BK448" t="e">
        <f ca="1">VLOOKUP($B448,基础扩展表!$E:$AG,MATCH(BK$2,基础扩展表!$E$1:$AG$1,0),FALSE)</f>
        <v>#N/A</v>
      </c>
      <c r="BL448" t="e">
        <f ca="1">VLOOKUP($B448,基础扩展表!$E:$AG,MATCH(BL$2,基础扩展表!$E$1:$AG$1,0),FALSE)</f>
        <v>#N/A</v>
      </c>
      <c r="BM448" t="e">
        <f ca="1">VLOOKUP($B448,基础扩展表!$E:$AG,MATCH(BM$2,基础扩展表!$E$1:$AG$1,0),FALSE)</f>
        <v>#N/A</v>
      </c>
      <c r="BN448" t="e">
        <f ca="1">VLOOKUP($B448,基础扩展表!$E:$AG,MATCH(BN$2,基础扩展表!$E$1:$AG$1,0),FALSE)</f>
        <v>#N/A</v>
      </c>
      <c r="BO448" t="e">
        <f ca="1">VLOOKUP($B448,基础扩展表!$E:$AG,MATCH(BO$2,基础扩展表!$E$1:$AG$1,0),FALSE)</f>
        <v>#N/A</v>
      </c>
      <c r="BP448" t="e">
        <f ca="1">VLOOKUP($B448,基础扩展表!$E:$AG,MATCH(BP$2,基础扩展表!$E$1:$AG$1,0),FALSE)</f>
        <v>#N/A</v>
      </c>
      <c r="BR448" t="e">
        <f ca="1">VLOOKUP(C448,模型表!D:H,5,FALSE)</f>
        <v>#N/A</v>
      </c>
    </row>
    <row r="449" spans="2:70" x14ac:dyDescent="0.2">
      <c r="B449" t="str">
        <f t="array" aca="1" ref="B449" ca="1">INDEX(基础表!$Y:$Y,SMALL(IF(基础表!$Z:$Z=0,ROW(基础表!$Z:$Z),999),ROW(H443)))&amp;""</f>
        <v/>
      </c>
      <c r="C449" t="e">
        <f ca="1">VLOOKUP(VLOOKUP($B449,基础表!$E:$G,3,FALSE),模型表!$C:$D,2,FALSE)</f>
        <v>#N/A</v>
      </c>
      <c r="E449" t="e">
        <f ca="1">VLOOKUP($B449,基础表!$E:$G,3,FALSE)</f>
        <v>#N/A</v>
      </c>
      <c r="G449" t="e">
        <f ca="1">VLOOKUP($E449,模型表!$C:$G,5,FALSE)</f>
        <v>#N/A</v>
      </c>
      <c r="H449" t="e">
        <f ca="1">VLOOKUP($E449,模型表!$C:$F,4,FALSE)</f>
        <v>#N/A</v>
      </c>
      <c r="I449" t="e">
        <f ca="1">VLOOKUP($E449,模型表!$C:$J,8,FALSE)</f>
        <v>#N/A</v>
      </c>
      <c r="K449" t="str">
        <f t="shared" ca="1" si="74"/>
        <v/>
      </c>
      <c r="L449" t="str">
        <f t="shared" ca="1" si="75"/>
        <v/>
      </c>
      <c r="M449" t="str">
        <f t="shared" ca="1" si="76"/>
        <v/>
      </c>
      <c r="N449" t="str">
        <f t="shared" ca="1" si="77"/>
        <v/>
      </c>
      <c r="O449" t="str">
        <f t="shared" ca="1" si="83"/>
        <v/>
      </c>
      <c r="P449" t="str">
        <f t="shared" ca="1" si="78"/>
        <v/>
      </c>
      <c r="Q449" t="e">
        <f ca="1">VLOOKUP($E449,模型表!$C:$K,9,FALSE)</f>
        <v>#N/A</v>
      </c>
      <c r="S449" t="e">
        <f ca="1">IF(VLOOKUP($E449,模型表!$C:$L,6,FALSE)=0,"",VLOOKUP($E449,模型表!$C:$L,10,FALSE))</f>
        <v>#N/A</v>
      </c>
      <c r="U449" t="e">
        <f ca="1">VLOOKUP($E449,模型表!$C:$Q,11,FALSE)</f>
        <v>#N/A</v>
      </c>
      <c r="Y449" t="e">
        <f ca="1">IF(VLOOKUP($E449,模型表!$C:$N,12,FALSE)="Death",VLOOKUP($E449,模型表!$C:$Q,13,FALSE),"")</f>
        <v>#N/A</v>
      </c>
      <c r="Z449" t="str">
        <f ca="1">IF($B449="","",IF(VLOOKUP($E449,模型表!$C:$O,12,FALSE)="PBuff","["&amp;VLOOKUP($E449,模型表!$C:Q,13,FALSE)&amp;"]","[]"))</f>
        <v/>
      </c>
      <c r="AA449" t="e">
        <f ca="1">VLOOKUP($B449,基础扩展表!$E:$I,5,FALSE)</f>
        <v>#N/A</v>
      </c>
      <c r="AB449" t="e">
        <f ca="1">VLOOKUP($B449,基础扩展表!$E:$I,4,FALSE)</f>
        <v>#N/A</v>
      </c>
      <c r="AC449" t="e">
        <f ca="1">VLOOKUP($B449,基础表!$E:$T,16,FALSE)</f>
        <v>#N/A</v>
      </c>
      <c r="AD449" t="str">
        <f t="shared" ca="1" si="84"/>
        <v/>
      </c>
      <c r="AE449" t="str">
        <f t="shared" ca="1" si="79"/>
        <v/>
      </c>
      <c r="AF449" t="str">
        <f t="shared" ca="1" si="80"/>
        <v/>
      </c>
      <c r="AH449" t="e">
        <f ca="1">VLOOKUP($B449,基础表!$E:$R,14,FALSE)</f>
        <v>#N/A</v>
      </c>
      <c r="AI449" t="e">
        <f ca="1">VLOOKUP($B449,基础表!$E:$S,13,FALSE)</f>
        <v>#N/A</v>
      </c>
      <c r="AK449" t="e">
        <f ca="1">VLOOKUP($B449,基础表!$E:$H,4,FALSE)</f>
        <v>#N/A</v>
      </c>
      <c r="AN449" s="23" t="e">
        <f t="shared" ca="1" si="85"/>
        <v>#N/A</v>
      </c>
      <c r="AO449" s="23" t="str">
        <f t="shared" ca="1" si="81"/>
        <v/>
      </c>
      <c r="AP449" s="23" t="str">
        <f t="shared" ca="1" si="82"/>
        <v/>
      </c>
      <c r="AR449" t="e">
        <f ca="1">VLOOKUP($B449,基础表!$E:$J,4,FALSE)</f>
        <v>#N/A</v>
      </c>
      <c r="AS449" t="e">
        <f ca="1">VLOOKUP($B449,基础表!$E:$J,5,FALSE)</f>
        <v>#N/A</v>
      </c>
      <c r="AT449" t="e">
        <f ca="1">VLOOKUP($B449,基础表!$E:$J,6,FALSE)</f>
        <v>#N/A</v>
      </c>
      <c r="AU449" t="e">
        <f ca="1">VLOOKUP($B449,基础扩展表!$E:$AG,MATCH(AU$2,基础扩展表!$E$1:$AG$1,0),FALSE)</f>
        <v>#N/A</v>
      </c>
      <c r="AV449" t="e">
        <f ca="1">VLOOKUP($B449,基础扩展表!$E:$AG,MATCH(AV$2,基础扩展表!$E$1:$AG$1,0),FALSE)</f>
        <v>#N/A</v>
      </c>
      <c r="AW449" t="e">
        <f ca="1">VLOOKUP($B449,基础扩展表!$E:$AG,MATCH(AW$2,基础扩展表!$E$1:$AG$1,0),FALSE)</f>
        <v>#N/A</v>
      </c>
      <c r="AX449" t="e">
        <f ca="1">VLOOKUP($B449,基础扩展表!$E:$AG,MATCH(AX$2,基础扩展表!$E$1:$AG$1,0),FALSE)</f>
        <v>#N/A</v>
      </c>
      <c r="AY449" t="e">
        <f ca="1">VLOOKUP($B449,基础扩展表!$E:$AG,MATCH(AY$2,基础扩展表!$E$1:$AG$1,0),FALSE)</f>
        <v>#N/A</v>
      </c>
      <c r="AZ449" t="e">
        <f ca="1">VLOOKUP($B449,基础扩展表!$E:$AG,MATCH(AZ$2,基础扩展表!$E$1:$AG$1,0),FALSE)</f>
        <v>#N/A</v>
      </c>
      <c r="BA449" t="e">
        <f ca="1">VLOOKUP($B449,基础扩展表!$E:$AG,MATCH(BA$2,基础扩展表!$E$1:$AG$1,0),FALSE)</f>
        <v>#N/A</v>
      </c>
      <c r="BB449" t="e">
        <f ca="1">VLOOKUP($B449,基础扩展表!$E:$AG,MATCH(BB$2,基础扩展表!$E$1:$AG$1,0),FALSE)</f>
        <v>#N/A</v>
      </c>
      <c r="BC449" t="e">
        <f ca="1">VLOOKUP($B449,基础扩展表!$E:$AG,MATCH(BC$2,基础扩展表!$E$1:$AG$1,0),FALSE)</f>
        <v>#N/A</v>
      </c>
      <c r="BD449" t="e">
        <f ca="1">VLOOKUP($B449,基础扩展表!$E:$AG,MATCH(BD$2,基础扩展表!$E$1:$AG$1,0),FALSE)</f>
        <v>#N/A</v>
      </c>
      <c r="BE449" t="e">
        <f ca="1">VLOOKUP($B449,基础扩展表!$E:$AG,MATCH(BE$2,基础扩展表!$E$1:$AG$1,0),FALSE)</f>
        <v>#N/A</v>
      </c>
      <c r="BF449" t="e">
        <f ca="1">VLOOKUP($B449,基础扩展表!$E:$AG,MATCH(BF$2,基础扩展表!$E$1:$AG$1,0),FALSE)</f>
        <v>#N/A</v>
      </c>
      <c r="BG449" t="e">
        <f ca="1">VLOOKUP($B449,基础扩展表!$E:$AG,MATCH(BG$2,基础扩展表!$E$1:$AG$1,0),FALSE)</f>
        <v>#N/A</v>
      </c>
      <c r="BH449" t="e">
        <f ca="1">VLOOKUP($B449,基础扩展表!$E:$AG,MATCH(BH$2,基础扩展表!$E$1:$AG$1,0),FALSE)</f>
        <v>#N/A</v>
      </c>
      <c r="BI449" t="e">
        <f ca="1">VLOOKUP($B449,基础扩展表!$E:$AG,MATCH(BI$2,基础扩展表!$E$1:$AG$1,0),FALSE)</f>
        <v>#N/A</v>
      </c>
      <c r="BJ449" t="e">
        <f ca="1">VLOOKUP($B449,基础扩展表!$E:$AG,MATCH(BJ$2,基础扩展表!$E$1:$AG$1,0),FALSE)</f>
        <v>#N/A</v>
      </c>
      <c r="BK449" t="e">
        <f ca="1">VLOOKUP($B449,基础扩展表!$E:$AG,MATCH(BK$2,基础扩展表!$E$1:$AG$1,0),FALSE)</f>
        <v>#N/A</v>
      </c>
      <c r="BL449" t="e">
        <f ca="1">VLOOKUP($B449,基础扩展表!$E:$AG,MATCH(BL$2,基础扩展表!$E$1:$AG$1,0),FALSE)</f>
        <v>#N/A</v>
      </c>
      <c r="BM449" t="e">
        <f ca="1">VLOOKUP($B449,基础扩展表!$E:$AG,MATCH(BM$2,基础扩展表!$E$1:$AG$1,0),FALSE)</f>
        <v>#N/A</v>
      </c>
      <c r="BN449" t="e">
        <f ca="1">VLOOKUP($B449,基础扩展表!$E:$AG,MATCH(BN$2,基础扩展表!$E$1:$AG$1,0),FALSE)</f>
        <v>#N/A</v>
      </c>
      <c r="BO449" t="e">
        <f ca="1">VLOOKUP($B449,基础扩展表!$E:$AG,MATCH(BO$2,基础扩展表!$E$1:$AG$1,0),FALSE)</f>
        <v>#N/A</v>
      </c>
      <c r="BP449" t="e">
        <f ca="1">VLOOKUP($B449,基础扩展表!$E:$AG,MATCH(BP$2,基础扩展表!$E$1:$AG$1,0),FALSE)</f>
        <v>#N/A</v>
      </c>
      <c r="BR449" t="e">
        <f ca="1">VLOOKUP(C449,模型表!D:H,5,FALSE)</f>
        <v>#N/A</v>
      </c>
    </row>
    <row r="450" spans="2:70" x14ac:dyDescent="0.2">
      <c r="B450" t="str">
        <f t="array" aca="1" ref="B450" ca="1">INDEX(基础表!$Y:$Y,SMALL(IF(基础表!$Z:$Z=0,ROW(基础表!$Z:$Z),999),ROW(H444)))&amp;""</f>
        <v/>
      </c>
      <c r="C450" t="e">
        <f ca="1">VLOOKUP(VLOOKUP($B450,基础表!$E:$G,3,FALSE),模型表!$C:$D,2,FALSE)</f>
        <v>#N/A</v>
      </c>
      <c r="E450" t="e">
        <f ca="1">VLOOKUP($B450,基础表!$E:$G,3,FALSE)</f>
        <v>#N/A</v>
      </c>
      <c r="G450" t="e">
        <f ca="1">VLOOKUP($E450,模型表!$C:$G,5,FALSE)</f>
        <v>#N/A</v>
      </c>
      <c r="H450" t="e">
        <f ca="1">VLOOKUP($E450,模型表!$C:$F,4,FALSE)</f>
        <v>#N/A</v>
      </c>
      <c r="I450" t="e">
        <f ca="1">VLOOKUP($E450,模型表!$C:$J,8,FALSE)</f>
        <v>#N/A</v>
      </c>
      <c r="K450" t="str">
        <f t="shared" ca="1" si="74"/>
        <v/>
      </c>
      <c r="L450" t="str">
        <f t="shared" ca="1" si="75"/>
        <v/>
      </c>
      <c r="M450" t="str">
        <f t="shared" ca="1" si="76"/>
        <v/>
      </c>
      <c r="N450" t="str">
        <f t="shared" ca="1" si="77"/>
        <v/>
      </c>
      <c r="O450" t="str">
        <f t="shared" ca="1" si="83"/>
        <v/>
      </c>
      <c r="P450" t="str">
        <f t="shared" ca="1" si="78"/>
        <v/>
      </c>
      <c r="Q450" t="e">
        <f ca="1">VLOOKUP($E450,模型表!$C:$K,9,FALSE)</f>
        <v>#N/A</v>
      </c>
      <c r="S450" t="e">
        <f ca="1">IF(VLOOKUP($E450,模型表!$C:$L,6,FALSE)=0,"",VLOOKUP($E450,模型表!$C:$L,10,FALSE))</f>
        <v>#N/A</v>
      </c>
      <c r="U450" t="e">
        <f ca="1">VLOOKUP($E450,模型表!$C:$Q,11,FALSE)</f>
        <v>#N/A</v>
      </c>
      <c r="Y450" t="e">
        <f ca="1">IF(VLOOKUP($E450,模型表!$C:$N,12,FALSE)="Death",VLOOKUP($E450,模型表!$C:$Q,13,FALSE),"")</f>
        <v>#N/A</v>
      </c>
      <c r="Z450" t="str">
        <f ca="1">IF($B450="","",IF(VLOOKUP($E450,模型表!$C:$O,12,FALSE)="PBuff","["&amp;VLOOKUP($E450,模型表!$C:Q,13,FALSE)&amp;"]","[]"))</f>
        <v/>
      </c>
      <c r="AA450" t="e">
        <f ca="1">VLOOKUP($B450,基础扩展表!$E:$I,5,FALSE)</f>
        <v>#N/A</v>
      </c>
      <c r="AB450" t="e">
        <f ca="1">VLOOKUP($B450,基础扩展表!$E:$I,4,FALSE)</f>
        <v>#N/A</v>
      </c>
      <c r="AC450" t="e">
        <f ca="1">VLOOKUP($B450,基础表!$E:$T,16,FALSE)</f>
        <v>#N/A</v>
      </c>
      <c r="AD450" t="str">
        <f t="shared" ca="1" si="84"/>
        <v/>
      </c>
      <c r="AE450" t="str">
        <f t="shared" ca="1" si="79"/>
        <v/>
      </c>
      <c r="AF450" t="str">
        <f t="shared" ca="1" si="80"/>
        <v/>
      </c>
      <c r="AH450" t="e">
        <f ca="1">VLOOKUP($B450,基础表!$E:$R,14,FALSE)</f>
        <v>#N/A</v>
      </c>
      <c r="AI450" t="e">
        <f ca="1">VLOOKUP($B450,基础表!$E:$S,13,FALSE)</f>
        <v>#N/A</v>
      </c>
      <c r="AK450" t="e">
        <f ca="1">VLOOKUP($B450,基础表!$E:$H,4,FALSE)</f>
        <v>#N/A</v>
      </c>
      <c r="AN450" s="23" t="e">
        <f t="shared" ca="1" si="85"/>
        <v>#N/A</v>
      </c>
      <c r="AO450" s="23" t="str">
        <f t="shared" ca="1" si="81"/>
        <v/>
      </c>
      <c r="AP450" s="23" t="str">
        <f t="shared" ca="1" si="82"/>
        <v/>
      </c>
      <c r="AR450" t="e">
        <f ca="1">VLOOKUP($B450,基础表!$E:$J,4,FALSE)</f>
        <v>#N/A</v>
      </c>
      <c r="AS450" t="e">
        <f ca="1">VLOOKUP($B450,基础表!$E:$J,5,FALSE)</f>
        <v>#N/A</v>
      </c>
      <c r="AT450" t="e">
        <f ca="1">VLOOKUP($B450,基础表!$E:$J,6,FALSE)</f>
        <v>#N/A</v>
      </c>
      <c r="AU450" t="e">
        <f ca="1">VLOOKUP($B450,基础扩展表!$E:$AG,MATCH(AU$2,基础扩展表!$E$1:$AG$1,0),FALSE)</f>
        <v>#N/A</v>
      </c>
      <c r="AV450" t="e">
        <f ca="1">VLOOKUP($B450,基础扩展表!$E:$AG,MATCH(AV$2,基础扩展表!$E$1:$AG$1,0),FALSE)</f>
        <v>#N/A</v>
      </c>
      <c r="AW450" t="e">
        <f ca="1">VLOOKUP($B450,基础扩展表!$E:$AG,MATCH(AW$2,基础扩展表!$E$1:$AG$1,0),FALSE)</f>
        <v>#N/A</v>
      </c>
      <c r="AX450" t="e">
        <f ca="1">VLOOKUP($B450,基础扩展表!$E:$AG,MATCH(AX$2,基础扩展表!$E$1:$AG$1,0),FALSE)</f>
        <v>#N/A</v>
      </c>
      <c r="AY450" t="e">
        <f ca="1">VLOOKUP($B450,基础扩展表!$E:$AG,MATCH(AY$2,基础扩展表!$E$1:$AG$1,0),FALSE)</f>
        <v>#N/A</v>
      </c>
      <c r="AZ450" t="e">
        <f ca="1">VLOOKUP($B450,基础扩展表!$E:$AG,MATCH(AZ$2,基础扩展表!$E$1:$AG$1,0),FALSE)</f>
        <v>#N/A</v>
      </c>
      <c r="BA450" t="e">
        <f ca="1">VLOOKUP($B450,基础扩展表!$E:$AG,MATCH(BA$2,基础扩展表!$E$1:$AG$1,0),FALSE)</f>
        <v>#N/A</v>
      </c>
      <c r="BB450" t="e">
        <f ca="1">VLOOKUP($B450,基础扩展表!$E:$AG,MATCH(BB$2,基础扩展表!$E$1:$AG$1,0),FALSE)</f>
        <v>#N/A</v>
      </c>
      <c r="BC450" t="e">
        <f ca="1">VLOOKUP($B450,基础扩展表!$E:$AG,MATCH(BC$2,基础扩展表!$E$1:$AG$1,0),FALSE)</f>
        <v>#N/A</v>
      </c>
      <c r="BD450" t="e">
        <f ca="1">VLOOKUP($B450,基础扩展表!$E:$AG,MATCH(BD$2,基础扩展表!$E$1:$AG$1,0),FALSE)</f>
        <v>#N/A</v>
      </c>
      <c r="BE450" t="e">
        <f ca="1">VLOOKUP($B450,基础扩展表!$E:$AG,MATCH(BE$2,基础扩展表!$E$1:$AG$1,0),FALSE)</f>
        <v>#N/A</v>
      </c>
      <c r="BF450" t="e">
        <f ca="1">VLOOKUP($B450,基础扩展表!$E:$AG,MATCH(BF$2,基础扩展表!$E$1:$AG$1,0),FALSE)</f>
        <v>#N/A</v>
      </c>
      <c r="BG450" t="e">
        <f ca="1">VLOOKUP($B450,基础扩展表!$E:$AG,MATCH(BG$2,基础扩展表!$E$1:$AG$1,0),FALSE)</f>
        <v>#N/A</v>
      </c>
      <c r="BH450" t="e">
        <f ca="1">VLOOKUP($B450,基础扩展表!$E:$AG,MATCH(BH$2,基础扩展表!$E$1:$AG$1,0),FALSE)</f>
        <v>#N/A</v>
      </c>
      <c r="BI450" t="e">
        <f ca="1">VLOOKUP($B450,基础扩展表!$E:$AG,MATCH(BI$2,基础扩展表!$E$1:$AG$1,0),FALSE)</f>
        <v>#N/A</v>
      </c>
      <c r="BJ450" t="e">
        <f ca="1">VLOOKUP($B450,基础扩展表!$E:$AG,MATCH(BJ$2,基础扩展表!$E$1:$AG$1,0),FALSE)</f>
        <v>#N/A</v>
      </c>
      <c r="BK450" t="e">
        <f ca="1">VLOOKUP($B450,基础扩展表!$E:$AG,MATCH(BK$2,基础扩展表!$E$1:$AG$1,0),FALSE)</f>
        <v>#N/A</v>
      </c>
      <c r="BL450" t="e">
        <f ca="1">VLOOKUP($B450,基础扩展表!$E:$AG,MATCH(BL$2,基础扩展表!$E$1:$AG$1,0),FALSE)</f>
        <v>#N/A</v>
      </c>
      <c r="BM450" t="e">
        <f ca="1">VLOOKUP($B450,基础扩展表!$E:$AG,MATCH(BM$2,基础扩展表!$E$1:$AG$1,0),FALSE)</f>
        <v>#N/A</v>
      </c>
      <c r="BN450" t="e">
        <f ca="1">VLOOKUP($B450,基础扩展表!$E:$AG,MATCH(BN$2,基础扩展表!$E$1:$AG$1,0),FALSE)</f>
        <v>#N/A</v>
      </c>
      <c r="BO450" t="e">
        <f ca="1">VLOOKUP($B450,基础扩展表!$E:$AG,MATCH(BO$2,基础扩展表!$E$1:$AG$1,0),FALSE)</f>
        <v>#N/A</v>
      </c>
      <c r="BP450" t="e">
        <f ca="1">VLOOKUP($B450,基础扩展表!$E:$AG,MATCH(BP$2,基础扩展表!$E$1:$AG$1,0),FALSE)</f>
        <v>#N/A</v>
      </c>
      <c r="BR450" t="e">
        <f ca="1">VLOOKUP(C450,模型表!D:H,5,FALSE)</f>
        <v>#N/A</v>
      </c>
    </row>
    <row r="451" spans="2:70" x14ac:dyDescent="0.2">
      <c r="B451" t="str">
        <f t="array" aca="1" ref="B451" ca="1">INDEX(基础表!$Y:$Y,SMALL(IF(基础表!$Z:$Z=0,ROW(基础表!$Z:$Z),999),ROW(H445)))&amp;""</f>
        <v/>
      </c>
      <c r="C451" t="e">
        <f ca="1">VLOOKUP(VLOOKUP($B451,基础表!$E:$G,3,FALSE),模型表!$C:$D,2,FALSE)</f>
        <v>#N/A</v>
      </c>
      <c r="E451" t="e">
        <f ca="1">VLOOKUP($B451,基础表!$E:$G,3,FALSE)</f>
        <v>#N/A</v>
      </c>
      <c r="G451" t="e">
        <f ca="1">VLOOKUP($E451,模型表!$C:$G,5,FALSE)</f>
        <v>#N/A</v>
      </c>
      <c r="H451" t="e">
        <f ca="1">VLOOKUP($E451,模型表!$C:$F,4,FALSE)</f>
        <v>#N/A</v>
      </c>
      <c r="I451" t="e">
        <f ca="1">VLOOKUP($E451,模型表!$C:$J,8,FALSE)</f>
        <v>#N/A</v>
      </c>
      <c r="K451" t="str">
        <f t="shared" ca="1" si="74"/>
        <v/>
      </c>
      <c r="L451" t="str">
        <f t="shared" ca="1" si="75"/>
        <v/>
      </c>
      <c r="M451" t="str">
        <f t="shared" ca="1" si="76"/>
        <v/>
      </c>
      <c r="N451" t="str">
        <f t="shared" ca="1" si="77"/>
        <v/>
      </c>
      <c r="O451" t="str">
        <f t="shared" ca="1" si="83"/>
        <v/>
      </c>
      <c r="P451" t="str">
        <f t="shared" ca="1" si="78"/>
        <v/>
      </c>
      <c r="Q451" t="e">
        <f ca="1">VLOOKUP($E451,模型表!$C:$K,9,FALSE)</f>
        <v>#N/A</v>
      </c>
      <c r="S451" t="e">
        <f ca="1">IF(VLOOKUP($E451,模型表!$C:$L,6,FALSE)=0,"",VLOOKUP($E451,模型表!$C:$L,10,FALSE))</f>
        <v>#N/A</v>
      </c>
      <c r="U451" t="e">
        <f ca="1">VLOOKUP($E451,模型表!$C:$Q,11,FALSE)</f>
        <v>#N/A</v>
      </c>
      <c r="Y451" t="e">
        <f ca="1">IF(VLOOKUP($E451,模型表!$C:$N,12,FALSE)="Death",VLOOKUP($E451,模型表!$C:$Q,13,FALSE),"")</f>
        <v>#N/A</v>
      </c>
      <c r="Z451" t="str">
        <f ca="1">IF($B451="","",IF(VLOOKUP($E451,模型表!$C:$O,12,FALSE)="PBuff","["&amp;VLOOKUP($E451,模型表!$C:Q,13,FALSE)&amp;"]","[]"))</f>
        <v/>
      </c>
      <c r="AA451" t="e">
        <f ca="1">VLOOKUP($B451,基础扩展表!$E:$I,5,FALSE)</f>
        <v>#N/A</v>
      </c>
      <c r="AB451" t="e">
        <f ca="1">VLOOKUP($B451,基础扩展表!$E:$I,4,FALSE)</f>
        <v>#N/A</v>
      </c>
      <c r="AC451" t="e">
        <f ca="1">VLOOKUP($B451,基础表!$E:$T,16,FALSE)</f>
        <v>#N/A</v>
      </c>
      <c r="AD451" t="str">
        <f t="shared" ca="1" si="84"/>
        <v/>
      </c>
      <c r="AE451" t="str">
        <f t="shared" ca="1" si="79"/>
        <v/>
      </c>
      <c r="AF451" t="str">
        <f t="shared" ca="1" si="80"/>
        <v/>
      </c>
      <c r="AH451" t="e">
        <f ca="1">VLOOKUP($B451,基础表!$E:$R,14,FALSE)</f>
        <v>#N/A</v>
      </c>
      <c r="AI451" t="e">
        <f ca="1">VLOOKUP($B451,基础表!$E:$S,13,FALSE)</f>
        <v>#N/A</v>
      </c>
      <c r="AK451" t="e">
        <f ca="1">VLOOKUP($B451,基础表!$E:$H,4,FALSE)</f>
        <v>#N/A</v>
      </c>
      <c r="AN451" s="23" t="e">
        <f t="shared" ca="1" si="85"/>
        <v>#N/A</v>
      </c>
      <c r="AO451" s="23" t="str">
        <f t="shared" ca="1" si="81"/>
        <v/>
      </c>
      <c r="AP451" s="23" t="str">
        <f t="shared" ca="1" si="82"/>
        <v/>
      </c>
      <c r="AR451" t="e">
        <f ca="1">VLOOKUP($B451,基础表!$E:$J,4,FALSE)</f>
        <v>#N/A</v>
      </c>
      <c r="AS451" t="e">
        <f ca="1">VLOOKUP($B451,基础表!$E:$J,5,FALSE)</f>
        <v>#N/A</v>
      </c>
      <c r="AT451" t="e">
        <f ca="1">VLOOKUP($B451,基础表!$E:$J,6,FALSE)</f>
        <v>#N/A</v>
      </c>
      <c r="AU451" t="e">
        <f ca="1">VLOOKUP($B451,基础扩展表!$E:$AG,MATCH(AU$2,基础扩展表!$E$1:$AG$1,0),FALSE)</f>
        <v>#N/A</v>
      </c>
      <c r="AV451" t="e">
        <f ca="1">VLOOKUP($B451,基础扩展表!$E:$AG,MATCH(AV$2,基础扩展表!$E$1:$AG$1,0),FALSE)</f>
        <v>#N/A</v>
      </c>
      <c r="AW451" t="e">
        <f ca="1">VLOOKUP($B451,基础扩展表!$E:$AG,MATCH(AW$2,基础扩展表!$E$1:$AG$1,0),FALSE)</f>
        <v>#N/A</v>
      </c>
      <c r="AX451" t="e">
        <f ca="1">VLOOKUP($B451,基础扩展表!$E:$AG,MATCH(AX$2,基础扩展表!$E$1:$AG$1,0),FALSE)</f>
        <v>#N/A</v>
      </c>
      <c r="AY451" t="e">
        <f ca="1">VLOOKUP($B451,基础扩展表!$E:$AG,MATCH(AY$2,基础扩展表!$E$1:$AG$1,0),FALSE)</f>
        <v>#N/A</v>
      </c>
      <c r="AZ451" t="e">
        <f ca="1">VLOOKUP($B451,基础扩展表!$E:$AG,MATCH(AZ$2,基础扩展表!$E$1:$AG$1,0),FALSE)</f>
        <v>#N/A</v>
      </c>
      <c r="BA451" t="e">
        <f ca="1">VLOOKUP($B451,基础扩展表!$E:$AG,MATCH(BA$2,基础扩展表!$E$1:$AG$1,0),FALSE)</f>
        <v>#N/A</v>
      </c>
      <c r="BB451" t="e">
        <f ca="1">VLOOKUP($B451,基础扩展表!$E:$AG,MATCH(BB$2,基础扩展表!$E$1:$AG$1,0),FALSE)</f>
        <v>#N/A</v>
      </c>
      <c r="BC451" t="e">
        <f ca="1">VLOOKUP($B451,基础扩展表!$E:$AG,MATCH(BC$2,基础扩展表!$E$1:$AG$1,0),FALSE)</f>
        <v>#N/A</v>
      </c>
      <c r="BD451" t="e">
        <f ca="1">VLOOKUP($B451,基础扩展表!$E:$AG,MATCH(BD$2,基础扩展表!$E$1:$AG$1,0),FALSE)</f>
        <v>#N/A</v>
      </c>
      <c r="BE451" t="e">
        <f ca="1">VLOOKUP($B451,基础扩展表!$E:$AG,MATCH(BE$2,基础扩展表!$E$1:$AG$1,0),FALSE)</f>
        <v>#N/A</v>
      </c>
      <c r="BF451" t="e">
        <f ca="1">VLOOKUP($B451,基础扩展表!$E:$AG,MATCH(BF$2,基础扩展表!$E$1:$AG$1,0),FALSE)</f>
        <v>#N/A</v>
      </c>
      <c r="BG451" t="e">
        <f ca="1">VLOOKUP($B451,基础扩展表!$E:$AG,MATCH(BG$2,基础扩展表!$E$1:$AG$1,0),FALSE)</f>
        <v>#N/A</v>
      </c>
      <c r="BH451" t="e">
        <f ca="1">VLOOKUP($B451,基础扩展表!$E:$AG,MATCH(BH$2,基础扩展表!$E$1:$AG$1,0),FALSE)</f>
        <v>#N/A</v>
      </c>
      <c r="BI451" t="e">
        <f ca="1">VLOOKUP($B451,基础扩展表!$E:$AG,MATCH(BI$2,基础扩展表!$E$1:$AG$1,0),FALSE)</f>
        <v>#N/A</v>
      </c>
      <c r="BJ451" t="e">
        <f ca="1">VLOOKUP($B451,基础扩展表!$E:$AG,MATCH(BJ$2,基础扩展表!$E$1:$AG$1,0),FALSE)</f>
        <v>#N/A</v>
      </c>
      <c r="BK451" t="e">
        <f ca="1">VLOOKUP($B451,基础扩展表!$E:$AG,MATCH(BK$2,基础扩展表!$E$1:$AG$1,0),FALSE)</f>
        <v>#N/A</v>
      </c>
      <c r="BL451" t="e">
        <f ca="1">VLOOKUP($B451,基础扩展表!$E:$AG,MATCH(BL$2,基础扩展表!$E$1:$AG$1,0),FALSE)</f>
        <v>#N/A</v>
      </c>
      <c r="BM451" t="e">
        <f ca="1">VLOOKUP($B451,基础扩展表!$E:$AG,MATCH(BM$2,基础扩展表!$E$1:$AG$1,0),FALSE)</f>
        <v>#N/A</v>
      </c>
      <c r="BN451" t="e">
        <f ca="1">VLOOKUP($B451,基础扩展表!$E:$AG,MATCH(BN$2,基础扩展表!$E$1:$AG$1,0),FALSE)</f>
        <v>#N/A</v>
      </c>
      <c r="BO451" t="e">
        <f ca="1">VLOOKUP($B451,基础扩展表!$E:$AG,MATCH(BO$2,基础扩展表!$E$1:$AG$1,0),FALSE)</f>
        <v>#N/A</v>
      </c>
      <c r="BP451" t="e">
        <f ca="1">VLOOKUP($B451,基础扩展表!$E:$AG,MATCH(BP$2,基础扩展表!$E$1:$AG$1,0),FALSE)</f>
        <v>#N/A</v>
      </c>
      <c r="BR451" t="e">
        <f ca="1">VLOOKUP(C451,模型表!D:H,5,FALSE)</f>
        <v>#N/A</v>
      </c>
    </row>
    <row r="452" spans="2:70" x14ac:dyDescent="0.2">
      <c r="B452" t="str">
        <f t="array" aca="1" ref="B452" ca="1">INDEX(基础表!$Y:$Y,SMALL(IF(基础表!$Z:$Z=0,ROW(基础表!$Z:$Z),999),ROW(H446)))&amp;""</f>
        <v/>
      </c>
      <c r="C452" t="e">
        <f ca="1">VLOOKUP(VLOOKUP($B452,基础表!$E:$G,3,FALSE),模型表!$C:$D,2,FALSE)</f>
        <v>#N/A</v>
      </c>
      <c r="E452" t="e">
        <f ca="1">VLOOKUP($B452,基础表!$E:$G,3,FALSE)</f>
        <v>#N/A</v>
      </c>
      <c r="G452" t="e">
        <f ca="1">VLOOKUP($E452,模型表!$C:$G,5,FALSE)</f>
        <v>#N/A</v>
      </c>
      <c r="H452" t="e">
        <f ca="1">VLOOKUP($E452,模型表!$C:$F,4,FALSE)</f>
        <v>#N/A</v>
      </c>
      <c r="I452" t="e">
        <f ca="1">VLOOKUP($E452,模型表!$C:$J,8,FALSE)</f>
        <v>#N/A</v>
      </c>
      <c r="K452" t="str">
        <f t="shared" ca="1" si="74"/>
        <v/>
      </c>
      <c r="L452" t="str">
        <f t="shared" ca="1" si="75"/>
        <v/>
      </c>
      <c r="M452" t="str">
        <f t="shared" ca="1" si="76"/>
        <v/>
      </c>
      <c r="N452" t="str">
        <f t="shared" ca="1" si="77"/>
        <v/>
      </c>
      <c r="O452" t="str">
        <f t="shared" ca="1" si="83"/>
        <v/>
      </c>
      <c r="P452" t="str">
        <f t="shared" ca="1" si="78"/>
        <v/>
      </c>
      <c r="Q452" t="e">
        <f ca="1">VLOOKUP($E452,模型表!$C:$K,9,FALSE)</f>
        <v>#N/A</v>
      </c>
      <c r="S452" t="e">
        <f ca="1">IF(VLOOKUP($E452,模型表!$C:$L,6,FALSE)=0,"",VLOOKUP($E452,模型表!$C:$L,10,FALSE))</f>
        <v>#N/A</v>
      </c>
      <c r="U452" t="e">
        <f ca="1">VLOOKUP($E452,模型表!$C:$Q,11,FALSE)</f>
        <v>#N/A</v>
      </c>
      <c r="Y452" t="e">
        <f ca="1">IF(VLOOKUP($E452,模型表!$C:$N,12,FALSE)="Death",VLOOKUP($E452,模型表!$C:$Q,13,FALSE),"")</f>
        <v>#N/A</v>
      </c>
      <c r="Z452" t="str">
        <f ca="1">IF($B452="","",IF(VLOOKUP($E452,模型表!$C:$O,12,FALSE)="PBuff","["&amp;VLOOKUP($E452,模型表!$C:Q,13,FALSE)&amp;"]","[]"))</f>
        <v/>
      </c>
      <c r="AA452" t="e">
        <f ca="1">VLOOKUP($B452,基础扩展表!$E:$I,5,FALSE)</f>
        <v>#N/A</v>
      </c>
      <c r="AB452" t="e">
        <f ca="1">VLOOKUP($B452,基础扩展表!$E:$I,4,FALSE)</f>
        <v>#N/A</v>
      </c>
      <c r="AC452" t="e">
        <f ca="1">VLOOKUP($B452,基础表!$E:$T,16,FALSE)</f>
        <v>#N/A</v>
      </c>
      <c r="AD452" t="str">
        <f t="shared" ca="1" si="84"/>
        <v/>
      </c>
      <c r="AE452" t="str">
        <f t="shared" ca="1" si="79"/>
        <v/>
      </c>
      <c r="AF452" t="str">
        <f t="shared" ca="1" si="80"/>
        <v/>
      </c>
      <c r="AH452" t="e">
        <f ca="1">VLOOKUP($B452,基础表!$E:$R,14,FALSE)</f>
        <v>#N/A</v>
      </c>
      <c r="AI452" t="e">
        <f ca="1">VLOOKUP($B452,基础表!$E:$S,13,FALSE)</f>
        <v>#N/A</v>
      </c>
      <c r="AK452" t="e">
        <f ca="1">VLOOKUP($B452,基础表!$E:$H,4,FALSE)</f>
        <v>#N/A</v>
      </c>
      <c r="AN452" s="23" t="e">
        <f t="shared" ca="1" si="85"/>
        <v>#N/A</v>
      </c>
      <c r="AO452" s="23" t="str">
        <f t="shared" ca="1" si="81"/>
        <v/>
      </c>
      <c r="AP452" s="23" t="str">
        <f t="shared" ca="1" si="82"/>
        <v/>
      </c>
      <c r="AR452" t="e">
        <f ca="1">VLOOKUP($B452,基础表!$E:$J,4,FALSE)</f>
        <v>#N/A</v>
      </c>
      <c r="AS452" t="e">
        <f ca="1">VLOOKUP($B452,基础表!$E:$J,5,FALSE)</f>
        <v>#N/A</v>
      </c>
      <c r="AT452" t="e">
        <f ca="1">VLOOKUP($B452,基础表!$E:$J,6,FALSE)</f>
        <v>#N/A</v>
      </c>
      <c r="AU452" t="e">
        <f ca="1">VLOOKUP($B452,基础扩展表!$E:$AG,MATCH(AU$2,基础扩展表!$E$1:$AG$1,0),FALSE)</f>
        <v>#N/A</v>
      </c>
      <c r="AV452" t="e">
        <f ca="1">VLOOKUP($B452,基础扩展表!$E:$AG,MATCH(AV$2,基础扩展表!$E$1:$AG$1,0),FALSE)</f>
        <v>#N/A</v>
      </c>
      <c r="AW452" t="e">
        <f ca="1">VLOOKUP($B452,基础扩展表!$E:$AG,MATCH(AW$2,基础扩展表!$E$1:$AG$1,0),FALSE)</f>
        <v>#N/A</v>
      </c>
      <c r="AX452" t="e">
        <f ca="1">VLOOKUP($B452,基础扩展表!$E:$AG,MATCH(AX$2,基础扩展表!$E$1:$AG$1,0),FALSE)</f>
        <v>#N/A</v>
      </c>
      <c r="AY452" t="e">
        <f ca="1">VLOOKUP($B452,基础扩展表!$E:$AG,MATCH(AY$2,基础扩展表!$E$1:$AG$1,0),FALSE)</f>
        <v>#N/A</v>
      </c>
      <c r="AZ452" t="e">
        <f ca="1">VLOOKUP($B452,基础扩展表!$E:$AG,MATCH(AZ$2,基础扩展表!$E$1:$AG$1,0),FALSE)</f>
        <v>#N/A</v>
      </c>
      <c r="BA452" t="e">
        <f ca="1">VLOOKUP($B452,基础扩展表!$E:$AG,MATCH(BA$2,基础扩展表!$E$1:$AG$1,0),FALSE)</f>
        <v>#N/A</v>
      </c>
      <c r="BB452" t="e">
        <f ca="1">VLOOKUP($B452,基础扩展表!$E:$AG,MATCH(BB$2,基础扩展表!$E$1:$AG$1,0),FALSE)</f>
        <v>#N/A</v>
      </c>
      <c r="BC452" t="e">
        <f ca="1">VLOOKUP($B452,基础扩展表!$E:$AG,MATCH(BC$2,基础扩展表!$E$1:$AG$1,0),FALSE)</f>
        <v>#N/A</v>
      </c>
      <c r="BD452" t="e">
        <f ca="1">VLOOKUP($B452,基础扩展表!$E:$AG,MATCH(BD$2,基础扩展表!$E$1:$AG$1,0),FALSE)</f>
        <v>#N/A</v>
      </c>
      <c r="BE452" t="e">
        <f ca="1">VLOOKUP($B452,基础扩展表!$E:$AG,MATCH(BE$2,基础扩展表!$E$1:$AG$1,0),FALSE)</f>
        <v>#N/A</v>
      </c>
      <c r="BF452" t="e">
        <f ca="1">VLOOKUP($B452,基础扩展表!$E:$AG,MATCH(BF$2,基础扩展表!$E$1:$AG$1,0),FALSE)</f>
        <v>#N/A</v>
      </c>
      <c r="BG452" t="e">
        <f ca="1">VLOOKUP($B452,基础扩展表!$E:$AG,MATCH(BG$2,基础扩展表!$E$1:$AG$1,0),FALSE)</f>
        <v>#N/A</v>
      </c>
      <c r="BH452" t="e">
        <f ca="1">VLOOKUP($B452,基础扩展表!$E:$AG,MATCH(BH$2,基础扩展表!$E$1:$AG$1,0),FALSE)</f>
        <v>#N/A</v>
      </c>
      <c r="BI452" t="e">
        <f ca="1">VLOOKUP($B452,基础扩展表!$E:$AG,MATCH(BI$2,基础扩展表!$E$1:$AG$1,0),FALSE)</f>
        <v>#N/A</v>
      </c>
      <c r="BJ452" t="e">
        <f ca="1">VLOOKUP($B452,基础扩展表!$E:$AG,MATCH(BJ$2,基础扩展表!$E$1:$AG$1,0),FALSE)</f>
        <v>#N/A</v>
      </c>
      <c r="BK452" t="e">
        <f ca="1">VLOOKUP($B452,基础扩展表!$E:$AG,MATCH(BK$2,基础扩展表!$E$1:$AG$1,0),FALSE)</f>
        <v>#N/A</v>
      </c>
      <c r="BL452" t="e">
        <f ca="1">VLOOKUP($B452,基础扩展表!$E:$AG,MATCH(BL$2,基础扩展表!$E$1:$AG$1,0),FALSE)</f>
        <v>#N/A</v>
      </c>
      <c r="BM452" t="e">
        <f ca="1">VLOOKUP($B452,基础扩展表!$E:$AG,MATCH(BM$2,基础扩展表!$E$1:$AG$1,0),FALSE)</f>
        <v>#N/A</v>
      </c>
      <c r="BN452" t="e">
        <f ca="1">VLOOKUP($B452,基础扩展表!$E:$AG,MATCH(BN$2,基础扩展表!$E$1:$AG$1,0),FALSE)</f>
        <v>#N/A</v>
      </c>
      <c r="BO452" t="e">
        <f ca="1">VLOOKUP($B452,基础扩展表!$E:$AG,MATCH(BO$2,基础扩展表!$E$1:$AG$1,0),FALSE)</f>
        <v>#N/A</v>
      </c>
      <c r="BP452" t="e">
        <f ca="1">VLOOKUP($B452,基础扩展表!$E:$AG,MATCH(BP$2,基础扩展表!$E$1:$AG$1,0),FALSE)</f>
        <v>#N/A</v>
      </c>
      <c r="BR452" t="e">
        <f ca="1">VLOOKUP(C452,模型表!D:H,5,FALSE)</f>
        <v>#N/A</v>
      </c>
    </row>
    <row r="453" spans="2:70" x14ac:dyDescent="0.2">
      <c r="B453" t="str">
        <f t="array" aca="1" ref="B453" ca="1">INDEX(基础表!$Y:$Y,SMALL(IF(基础表!$Z:$Z=0,ROW(基础表!$Z:$Z),999),ROW(H447)))&amp;""</f>
        <v/>
      </c>
      <c r="C453" t="e">
        <f ca="1">VLOOKUP(VLOOKUP($B453,基础表!$E:$G,3,FALSE),模型表!$C:$D,2,FALSE)</f>
        <v>#N/A</v>
      </c>
      <c r="E453" t="e">
        <f ca="1">VLOOKUP($B453,基础表!$E:$G,3,FALSE)</f>
        <v>#N/A</v>
      </c>
      <c r="G453" t="e">
        <f ca="1">VLOOKUP($E453,模型表!$C:$G,5,FALSE)</f>
        <v>#N/A</v>
      </c>
      <c r="H453" t="e">
        <f ca="1">VLOOKUP($E453,模型表!$C:$F,4,FALSE)</f>
        <v>#N/A</v>
      </c>
      <c r="I453" t="e">
        <f ca="1">VLOOKUP($E453,模型表!$C:$J,8,FALSE)</f>
        <v>#N/A</v>
      </c>
      <c r="K453" t="str">
        <f t="shared" ca="1" si="74"/>
        <v/>
      </c>
      <c r="L453" t="str">
        <f t="shared" ca="1" si="75"/>
        <v/>
      </c>
      <c r="M453" t="str">
        <f t="shared" ca="1" si="76"/>
        <v/>
      </c>
      <c r="N453" t="str">
        <f t="shared" ca="1" si="77"/>
        <v/>
      </c>
      <c r="O453" t="str">
        <f t="shared" ca="1" si="83"/>
        <v/>
      </c>
      <c r="P453" t="str">
        <f t="shared" ca="1" si="78"/>
        <v/>
      </c>
      <c r="Q453" t="e">
        <f ca="1">VLOOKUP($E453,模型表!$C:$K,9,FALSE)</f>
        <v>#N/A</v>
      </c>
      <c r="S453" t="e">
        <f ca="1">IF(VLOOKUP($E453,模型表!$C:$L,6,FALSE)=0,"",VLOOKUP($E453,模型表!$C:$L,10,FALSE))</f>
        <v>#N/A</v>
      </c>
      <c r="U453" t="e">
        <f ca="1">VLOOKUP($E453,模型表!$C:$Q,11,FALSE)</f>
        <v>#N/A</v>
      </c>
      <c r="Y453" t="e">
        <f ca="1">IF(VLOOKUP($E453,模型表!$C:$N,12,FALSE)="Death",VLOOKUP($E453,模型表!$C:$Q,13,FALSE),"")</f>
        <v>#N/A</v>
      </c>
      <c r="Z453" t="str">
        <f ca="1">IF($B453="","",IF(VLOOKUP($E453,模型表!$C:$O,12,FALSE)="PBuff","["&amp;VLOOKUP($E453,模型表!$C:Q,13,FALSE)&amp;"]","[]"))</f>
        <v/>
      </c>
      <c r="AA453" t="e">
        <f ca="1">VLOOKUP($B453,基础扩展表!$E:$I,5,FALSE)</f>
        <v>#N/A</v>
      </c>
      <c r="AB453" t="e">
        <f ca="1">VLOOKUP($B453,基础扩展表!$E:$I,4,FALSE)</f>
        <v>#N/A</v>
      </c>
      <c r="AC453" t="e">
        <f ca="1">VLOOKUP($B453,基础表!$E:$T,16,FALSE)</f>
        <v>#N/A</v>
      </c>
      <c r="AD453" t="str">
        <f t="shared" ca="1" si="84"/>
        <v/>
      </c>
      <c r="AE453" t="str">
        <f t="shared" ca="1" si="79"/>
        <v/>
      </c>
      <c r="AF453" t="str">
        <f t="shared" ca="1" si="80"/>
        <v/>
      </c>
      <c r="AH453" t="e">
        <f ca="1">VLOOKUP($B453,基础表!$E:$R,14,FALSE)</f>
        <v>#N/A</v>
      </c>
      <c r="AI453" t="e">
        <f ca="1">VLOOKUP($B453,基础表!$E:$S,13,FALSE)</f>
        <v>#N/A</v>
      </c>
      <c r="AK453" t="e">
        <f ca="1">VLOOKUP($B453,基础表!$E:$H,4,FALSE)</f>
        <v>#N/A</v>
      </c>
      <c r="AN453" s="23" t="e">
        <f t="shared" ca="1" si="85"/>
        <v>#N/A</v>
      </c>
      <c r="AO453" s="23" t="str">
        <f t="shared" ca="1" si="81"/>
        <v/>
      </c>
      <c r="AP453" s="23" t="str">
        <f t="shared" ca="1" si="82"/>
        <v/>
      </c>
      <c r="AR453" t="e">
        <f ca="1">VLOOKUP($B453,基础表!$E:$J,4,FALSE)</f>
        <v>#N/A</v>
      </c>
      <c r="AS453" t="e">
        <f ca="1">VLOOKUP($B453,基础表!$E:$J,5,FALSE)</f>
        <v>#N/A</v>
      </c>
      <c r="AT453" t="e">
        <f ca="1">VLOOKUP($B453,基础表!$E:$J,6,FALSE)</f>
        <v>#N/A</v>
      </c>
      <c r="AU453" t="e">
        <f ca="1">VLOOKUP($B453,基础扩展表!$E:$AG,MATCH(AU$2,基础扩展表!$E$1:$AG$1,0),FALSE)</f>
        <v>#N/A</v>
      </c>
      <c r="AV453" t="e">
        <f ca="1">VLOOKUP($B453,基础扩展表!$E:$AG,MATCH(AV$2,基础扩展表!$E$1:$AG$1,0),FALSE)</f>
        <v>#N/A</v>
      </c>
      <c r="AW453" t="e">
        <f ca="1">VLOOKUP($B453,基础扩展表!$E:$AG,MATCH(AW$2,基础扩展表!$E$1:$AG$1,0),FALSE)</f>
        <v>#N/A</v>
      </c>
      <c r="AX453" t="e">
        <f ca="1">VLOOKUP($B453,基础扩展表!$E:$AG,MATCH(AX$2,基础扩展表!$E$1:$AG$1,0),FALSE)</f>
        <v>#N/A</v>
      </c>
      <c r="AY453" t="e">
        <f ca="1">VLOOKUP($B453,基础扩展表!$E:$AG,MATCH(AY$2,基础扩展表!$E$1:$AG$1,0),FALSE)</f>
        <v>#N/A</v>
      </c>
      <c r="AZ453" t="e">
        <f ca="1">VLOOKUP($B453,基础扩展表!$E:$AG,MATCH(AZ$2,基础扩展表!$E$1:$AG$1,0),FALSE)</f>
        <v>#N/A</v>
      </c>
      <c r="BA453" t="e">
        <f ca="1">VLOOKUP($B453,基础扩展表!$E:$AG,MATCH(BA$2,基础扩展表!$E$1:$AG$1,0),FALSE)</f>
        <v>#N/A</v>
      </c>
      <c r="BB453" t="e">
        <f ca="1">VLOOKUP($B453,基础扩展表!$E:$AG,MATCH(BB$2,基础扩展表!$E$1:$AG$1,0),FALSE)</f>
        <v>#N/A</v>
      </c>
      <c r="BC453" t="e">
        <f ca="1">VLOOKUP($B453,基础扩展表!$E:$AG,MATCH(BC$2,基础扩展表!$E$1:$AG$1,0),FALSE)</f>
        <v>#N/A</v>
      </c>
      <c r="BD453" t="e">
        <f ca="1">VLOOKUP($B453,基础扩展表!$E:$AG,MATCH(BD$2,基础扩展表!$E$1:$AG$1,0),FALSE)</f>
        <v>#N/A</v>
      </c>
      <c r="BE453" t="e">
        <f ca="1">VLOOKUP($B453,基础扩展表!$E:$AG,MATCH(BE$2,基础扩展表!$E$1:$AG$1,0),FALSE)</f>
        <v>#N/A</v>
      </c>
      <c r="BF453" t="e">
        <f ca="1">VLOOKUP($B453,基础扩展表!$E:$AG,MATCH(BF$2,基础扩展表!$E$1:$AG$1,0),FALSE)</f>
        <v>#N/A</v>
      </c>
      <c r="BG453" t="e">
        <f ca="1">VLOOKUP($B453,基础扩展表!$E:$AG,MATCH(BG$2,基础扩展表!$E$1:$AG$1,0),FALSE)</f>
        <v>#N/A</v>
      </c>
      <c r="BH453" t="e">
        <f ca="1">VLOOKUP($B453,基础扩展表!$E:$AG,MATCH(BH$2,基础扩展表!$E$1:$AG$1,0),FALSE)</f>
        <v>#N/A</v>
      </c>
      <c r="BI453" t="e">
        <f ca="1">VLOOKUP($B453,基础扩展表!$E:$AG,MATCH(BI$2,基础扩展表!$E$1:$AG$1,0),FALSE)</f>
        <v>#N/A</v>
      </c>
      <c r="BJ453" t="e">
        <f ca="1">VLOOKUP($B453,基础扩展表!$E:$AG,MATCH(BJ$2,基础扩展表!$E$1:$AG$1,0),FALSE)</f>
        <v>#N/A</v>
      </c>
      <c r="BK453" t="e">
        <f ca="1">VLOOKUP($B453,基础扩展表!$E:$AG,MATCH(BK$2,基础扩展表!$E$1:$AG$1,0),FALSE)</f>
        <v>#N/A</v>
      </c>
      <c r="BL453" t="e">
        <f ca="1">VLOOKUP($B453,基础扩展表!$E:$AG,MATCH(BL$2,基础扩展表!$E$1:$AG$1,0),FALSE)</f>
        <v>#N/A</v>
      </c>
      <c r="BM453" t="e">
        <f ca="1">VLOOKUP($B453,基础扩展表!$E:$AG,MATCH(BM$2,基础扩展表!$E$1:$AG$1,0),FALSE)</f>
        <v>#N/A</v>
      </c>
      <c r="BN453" t="e">
        <f ca="1">VLOOKUP($B453,基础扩展表!$E:$AG,MATCH(BN$2,基础扩展表!$E$1:$AG$1,0),FALSE)</f>
        <v>#N/A</v>
      </c>
      <c r="BO453" t="e">
        <f ca="1">VLOOKUP($B453,基础扩展表!$E:$AG,MATCH(BO$2,基础扩展表!$E$1:$AG$1,0),FALSE)</f>
        <v>#N/A</v>
      </c>
      <c r="BP453" t="e">
        <f ca="1">VLOOKUP($B453,基础扩展表!$E:$AG,MATCH(BP$2,基础扩展表!$E$1:$AG$1,0),FALSE)</f>
        <v>#N/A</v>
      </c>
      <c r="BR453" t="e">
        <f ca="1">VLOOKUP(C453,模型表!D:H,5,FALSE)</f>
        <v>#N/A</v>
      </c>
    </row>
    <row r="454" spans="2:70" x14ac:dyDescent="0.2">
      <c r="B454" t="str">
        <f t="array" aca="1" ref="B454" ca="1">INDEX(基础表!$Y:$Y,SMALL(IF(基础表!$Z:$Z=0,ROW(基础表!$Z:$Z),999),ROW(H448)))&amp;""</f>
        <v/>
      </c>
      <c r="C454" t="e">
        <f ca="1">VLOOKUP(VLOOKUP($B454,基础表!$E:$G,3,FALSE),模型表!$C:$D,2,FALSE)</f>
        <v>#N/A</v>
      </c>
      <c r="E454" t="e">
        <f ca="1">VLOOKUP($B454,基础表!$E:$G,3,FALSE)</f>
        <v>#N/A</v>
      </c>
      <c r="G454" t="e">
        <f ca="1">VLOOKUP($E454,模型表!$C:$G,5,FALSE)</f>
        <v>#N/A</v>
      </c>
      <c r="H454" t="e">
        <f ca="1">VLOOKUP($E454,模型表!$C:$F,4,FALSE)</f>
        <v>#N/A</v>
      </c>
      <c r="I454" t="e">
        <f ca="1">VLOOKUP($E454,模型表!$C:$J,8,FALSE)</f>
        <v>#N/A</v>
      </c>
      <c r="K454" t="str">
        <f t="shared" ca="1" si="74"/>
        <v/>
      </c>
      <c r="L454" t="str">
        <f t="shared" ca="1" si="75"/>
        <v/>
      </c>
      <c r="M454" t="str">
        <f t="shared" ca="1" si="76"/>
        <v/>
      </c>
      <c r="N454" t="str">
        <f t="shared" ca="1" si="77"/>
        <v/>
      </c>
      <c r="O454" t="str">
        <f t="shared" ca="1" si="83"/>
        <v/>
      </c>
      <c r="P454" t="str">
        <f t="shared" ca="1" si="78"/>
        <v/>
      </c>
      <c r="Q454" t="e">
        <f ca="1">VLOOKUP($E454,模型表!$C:$K,9,FALSE)</f>
        <v>#N/A</v>
      </c>
      <c r="S454" t="e">
        <f ca="1">IF(VLOOKUP($E454,模型表!$C:$L,6,FALSE)=0,"",VLOOKUP($E454,模型表!$C:$L,10,FALSE))</f>
        <v>#N/A</v>
      </c>
      <c r="U454" t="e">
        <f ca="1">VLOOKUP($E454,模型表!$C:$Q,11,FALSE)</f>
        <v>#N/A</v>
      </c>
      <c r="Y454" t="e">
        <f ca="1">IF(VLOOKUP($E454,模型表!$C:$N,12,FALSE)="Death",VLOOKUP($E454,模型表!$C:$Q,13,FALSE),"")</f>
        <v>#N/A</v>
      </c>
      <c r="Z454" t="str">
        <f ca="1">IF($B454="","",IF(VLOOKUP($E454,模型表!$C:$O,12,FALSE)="PBuff","["&amp;VLOOKUP($E454,模型表!$C:Q,13,FALSE)&amp;"]","[]"))</f>
        <v/>
      </c>
      <c r="AA454" t="e">
        <f ca="1">VLOOKUP($B454,基础扩展表!$E:$I,5,FALSE)</f>
        <v>#N/A</v>
      </c>
      <c r="AB454" t="e">
        <f ca="1">VLOOKUP($B454,基础扩展表!$E:$I,4,FALSE)</f>
        <v>#N/A</v>
      </c>
      <c r="AC454" t="e">
        <f ca="1">VLOOKUP($B454,基础表!$E:$T,16,FALSE)</f>
        <v>#N/A</v>
      </c>
      <c r="AD454" t="str">
        <f t="shared" ca="1" si="84"/>
        <v/>
      </c>
      <c r="AE454" t="str">
        <f t="shared" ca="1" si="79"/>
        <v/>
      </c>
      <c r="AF454" t="str">
        <f t="shared" ca="1" si="80"/>
        <v/>
      </c>
      <c r="AH454" t="e">
        <f ca="1">VLOOKUP($B454,基础表!$E:$R,14,FALSE)</f>
        <v>#N/A</v>
      </c>
      <c r="AI454" t="e">
        <f ca="1">VLOOKUP($B454,基础表!$E:$S,13,FALSE)</f>
        <v>#N/A</v>
      </c>
      <c r="AK454" t="e">
        <f ca="1">VLOOKUP($B454,基础表!$E:$H,4,FALSE)</f>
        <v>#N/A</v>
      </c>
      <c r="AN454" s="23" t="e">
        <f t="shared" ca="1" si="85"/>
        <v>#N/A</v>
      </c>
      <c r="AO454" s="23" t="str">
        <f t="shared" ca="1" si="81"/>
        <v/>
      </c>
      <c r="AP454" s="23" t="str">
        <f t="shared" ca="1" si="82"/>
        <v/>
      </c>
      <c r="AR454" t="e">
        <f ca="1">VLOOKUP($B454,基础表!$E:$J,4,FALSE)</f>
        <v>#N/A</v>
      </c>
      <c r="AS454" t="e">
        <f ca="1">VLOOKUP($B454,基础表!$E:$J,5,FALSE)</f>
        <v>#N/A</v>
      </c>
      <c r="AT454" t="e">
        <f ca="1">VLOOKUP($B454,基础表!$E:$J,6,FALSE)</f>
        <v>#N/A</v>
      </c>
      <c r="AU454" t="e">
        <f ca="1">VLOOKUP($B454,基础扩展表!$E:$AG,MATCH(AU$2,基础扩展表!$E$1:$AG$1,0),FALSE)</f>
        <v>#N/A</v>
      </c>
      <c r="AV454" t="e">
        <f ca="1">VLOOKUP($B454,基础扩展表!$E:$AG,MATCH(AV$2,基础扩展表!$E$1:$AG$1,0),FALSE)</f>
        <v>#N/A</v>
      </c>
      <c r="AW454" t="e">
        <f ca="1">VLOOKUP($B454,基础扩展表!$E:$AG,MATCH(AW$2,基础扩展表!$E$1:$AG$1,0),FALSE)</f>
        <v>#N/A</v>
      </c>
      <c r="AX454" t="e">
        <f ca="1">VLOOKUP($B454,基础扩展表!$E:$AG,MATCH(AX$2,基础扩展表!$E$1:$AG$1,0),FALSE)</f>
        <v>#N/A</v>
      </c>
      <c r="AY454" t="e">
        <f ca="1">VLOOKUP($B454,基础扩展表!$E:$AG,MATCH(AY$2,基础扩展表!$E$1:$AG$1,0),FALSE)</f>
        <v>#N/A</v>
      </c>
      <c r="AZ454" t="e">
        <f ca="1">VLOOKUP($B454,基础扩展表!$E:$AG,MATCH(AZ$2,基础扩展表!$E$1:$AG$1,0),FALSE)</f>
        <v>#N/A</v>
      </c>
      <c r="BA454" t="e">
        <f ca="1">VLOOKUP($B454,基础扩展表!$E:$AG,MATCH(BA$2,基础扩展表!$E$1:$AG$1,0),FALSE)</f>
        <v>#N/A</v>
      </c>
      <c r="BB454" t="e">
        <f ca="1">VLOOKUP($B454,基础扩展表!$E:$AG,MATCH(BB$2,基础扩展表!$E$1:$AG$1,0),FALSE)</f>
        <v>#N/A</v>
      </c>
      <c r="BC454" t="e">
        <f ca="1">VLOOKUP($B454,基础扩展表!$E:$AG,MATCH(BC$2,基础扩展表!$E$1:$AG$1,0),FALSE)</f>
        <v>#N/A</v>
      </c>
      <c r="BD454" t="e">
        <f ca="1">VLOOKUP($B454,基础扩展表!$E:$AG,MATCH(BD$2,基础扩展表!$E$1:$AG$1,0),FALSE)</f>
        <v>#N/A</v>
      </c>
      <c r="BE454" t="e">
        <f ca="1">VLOOKUP($B454,基础扩展表!$E:$AG,MATCH(BE$2,基础扩展表!$E$1:$AG$1,0),FALSE)</f>
        <v>#N/A</v>
      </c>
      <c r="BF454" t="e">
        <f ca="1">VLOOKUP($B454,基础扩展表!$E:$AG,MATCH(BF$2,基础扩展表!$E$1:$AG$1,0),FALSE)</f>
        <v>#N/A</v>
      </c>
      <c r="BG454" t="e">
        <f ca="1">VLOOKUP($B454,基础扩展表!$E:$AG,MATCH(BG$2,基础扩展表!$E$1:$AG$1,0),FALSE)</f>
        <v>#N/A</v>
      </c>
      <c r="BH454" t="e">
        <f ca="1">VLOOKUP($B454,基础扩展表!$E:$AG,MATCH(BH$2,基础扩展表!$E$1:$AG$1,0),FALSE)</f>
        <v>#N/A</v>
      </c>
      <c r="BI454" t="e">
        <f ca="1">VLOOKUP($B454,基础扩展表!$E:$AG,MATCH(BI$2,基础扩展表!$E$1:$AG$1,0),FALSE)</f>
        <v>#N/A</v>
      </c>
      <c r="BJ454" t="e">
        <f ca="1">VLOOKUP($B454,基础扩展表!$E:$AG,MATCH(BJ$2,基础扩展表!$E$1:$AG$1,0),FALSE)</f>
        <v>#N/A</v>
      </c>
      <c r="BK454" t="e">
        <f ca="1">VLOOKUP($B454,基础扩展表!$E:$AG,MATCH(BK$2,基础扩展表!$E$1:$AG$1,0),FALSE)</f>
        <v>#N/A</v>
      </c>
      <c r="BL454" t="e">
        <f ca="1">VLOOKUP($B454,基础扩展表!$E:$AG,MATCH(BL$2,基础扩展表!$E$1:$AG$1,0),FALSE)</f>
        <v>#N/A</v>
      </c>
      <c r="BM454" t="e">
        <f ca="1">VLOOKUP($B454,基础扩展表!$E:$AG,MATCH(BM$2,基础扩展表!$E$1:$AG$1,0),FALSE)</f>
        <v>#N/A</v>
      </c>
      <c r="BN454" t="e">
        <f ca="1">VLOOKUP($B454,基础扩展表!$E:$AG,MATCH(BN$2,基础扩展表!$E$1:$AG$1,0),FALSE)</f>
        <v>#N/A</v>
      </c>
      <c r="BO454" t="e">
        <f ca="1">VLOOKUP($B454,基础扩展表!$E:$AG,MATCH(BO$2,基础扩展表!$E$1:$AG$1,0),FALSE)</f>
        <v>#N/A</v>
      </c>
      <c r="BP454" t="e">
        <f ca="1">VLOOKUP($B454,基础扩展表!$E:$AG,MATCH(BP$2,基础扩展表!$E$1:$AG$1,0),FALSE)</f>
        <v>#N/A</v>
      </c>
      <c r="BR454" t="e">
        <f ca="1">VLOOKUP(C454,模型表!D:H,5,FALSE)</f>
        <v>#N/A</v>
      </c>
    </row>
    <row r="455" spans="2:70" x14ac:dyDescent="0.2">
      <c r="B455" t="str">
        <f t="array" aca="1" ref="B455" ca="1">INDEX(基础表!$Y:$Y,SMALL(IF(基础表!$Z:$Z=0,ROW(基础表!$Z:$Z),999),ROW(H449)))&amp;""</f>
        <v/>
      </c>
      <c r="C455" t="e">
        <f ca="1">VLOOKUP(VLOOKUP($B455,基础表!$E:$G,3,FALSE),模型表!$C:$D,2,FALSE)</f>
        <v>#N/A</v>
      </c>
      <c r="E455" t="e">
        <f ca="1">VLOOKUP($B455,基础表!$E:$G,3,FALSE)</f>
        <v>#N/A</v>
      </c>
      <c r="G455" t="e">
        <f ca="1">VLOOKUP($E455,模型表!$C:$G,5,FALSE)</f>
        <v>#N/A</v>
      </c>
      <c r="H455" t="e">
        <f ca="1">VLOOKUP($E455,模型表!$C:$F,4,FALSE)</f>
        <v>#N/A</v>
      </c>
      <c r="I455" t="e">
        <f ca="1">VLOOKUP($E455,模型表!$C:$J,8,FALSE)</f>
        <v>#N/A</v>
      </c>
      <c r="K455" t="str">
        <f t="shared" ref="K455:K518" ca="1" si="86">IF($B455="","",3)</f>
        <v/>
      </c>
      <c r="L455" t="str">
        <f t="shared" ref="L455:L518" ca="1" si="87">IF($B455="","",1)</f>
        <v/>
      </c>
      <c r="M455" t="str">
        <f t="shared" ref="M455:M518" ca="1" si="88">IF($B455="","","[EARTH]")</f>
        <v/>
      </c>
      <c r="N455" t="str">
        <f t="shared" ref="N455:N518" ca="1" si="89">IF($B455="","","NORMAL")</f>
        <v/>
      </c>
      <c r="O455" t="str">
        <f t="shared" ca="1" si="83"/>
        <v/>
      </c>
      <c r="P455" t="str">
        <f t="shared" ref="P455:P518" ca="1" si="90">IF($B455="","","AI_"&amp;$B455)</f>
        <v/>
      </c>
      <c r="Q455" t="e">
        <f ca="1">VLOOKUP($E455,模型表!$C:$K,9,FALSE)</f>
        <v>#N/A</v>
      </c>
      <c r="S455" t="e">
        <f ca="1">IF(VLOOKUP($E455,模型表!$C:$L,6,FALSE)=0,"",VLOOKUP($E455,模型表!$C:$L,10,FALSE))</f>
        <v>#N/A</v>
      </c>
      <c r="U455" t="e">
        <f ca="1">VLOOKUP($E455,模型表!$C:$Q,11,FALSE)</f>
        <v>#N/A</v>
      </c>
      <c r="Y455" t="e">
        <f ca="1">IF(VLOOKUP($E455,模型表!$C:$N,12,FALSE)="Death",VLOOKUP($E455,模型表!$C:$Q,13,FALSE),"")</f>
        <v>#N/A</v>
      </c>
      <c r="Z455" t="str">
        <f ca="1">IF($B455="","",IF(VLOOKUP($E455,模型表!$C:$O,12,FALSE)="PBuff","["&amp;VLOOKUP($E455,模型表!$C:Q,13,FALSE)&amp;"]","[]"))</f>
        <v/>
      </c>
      <c r="AA455" t="e">
        <f ca="1">VLOOKUP($B455,基础扩展表!$E:$I,5,FALSE)</f>
        <v>#N/A</v>
      </c>
      <c r="AB455" t="e">
        <f ca="1">VLOOKUP($B455,基础扩展表!$E:$I,4,FALSE)</f>
        <v>#N/A</v>
      </c>
      <c r="AC455" t="e">
        <f ca="1">VLOOKUP($B455,基础表!$E:$T,16,FALSE)</f>
        <v>#N/A</v>
      </c>
      <c r="AD455" t="str">
        <f t="shared" ca="1" si="84"/>
        <v/>
      </c>
      <c r="AE455" t="str">
        <f t="shared" ref="AE455:AE518" ca="1" si="91">IF($B455="","",1)</f>
        <v/>
      </c>
      <c r="AF455" t="str">
        <f t="shared" ref="AF455:AF518" ca="1" si="92">IF($B455="","","[]")</f>
        <v/>
      </c>
      <c r="AH455" t="e">
        <f ca="1">VLOOKUP($B455,基础表!$E:$R,14,FALSE)</f>
        <v>#N/A</v>
      </c>
      <c r="AI455" t="e">
        <f ca="1">VLOOKUP($B455,基础表!$E:$S,13,FALSE)</f>
        <v>#N/A</v>
      </c>
      <c r="AK455" t="e">
        <f ca="1">VLOOKUP($B455,基础表!$E:$H,4,FALSE)</f>
        <v>#N/A</v>
      </c>
      <c r="AN455" s="23" t="e">
        <f t="shared" ca="1" si="85"/>
        <v>#N/A</v>
      </c>
      <c r="AO455" s="23" t="str">
        <f t="shared" ref="AO455:AO518" ca="1" si="93">IF($B455="","",0)</f>
        <v/>
      </c>
      <c r="AP455" s="23" t="str">
        <f t="shared" ref="AP455:AP518" ca="1" si="94">IF($B455="","","[1]")</f>
        <v/>
      </c>
      <c r="AR455" t="e">
        <f ca="1">VLOOKUP($B455,基础表!$E:$J,4,FALSE)</f>
        <v>#N/A</v>
      </c>
      <c r="AS455" t="e">
        <f ca="1">VLOOKUP($B455,基础表!$E:$J,5,FALSE)</f>
        <v>#N/A</v>
      </c>
      <c r="AT455" t="e">
        <f ca="1">VLOOKUP($B455,基础表!$E:$J,6,FALSE)</f>
        <v>#N/A</v>
      </c>
      <c r="AU455" t="e">
        <f ca="1">VLOOKUP($B455,基础扩展表!$E:$AG,MATCH(AU$2,基础扩展表!$E$1:$AG$1,0),FALSE)</f>
        <v>#N/A</v>
      </c>
      <c r="AV455" t="e">
        <f ca="1">VLOOKUP($B455,基础扩展表!$E:$AG,MATCH(AV$2,基础扩展表!$E$1:$AG$1,0),FALSE)</f>
        <v>#N/A</v>
      </c>
      <c r="AW455" t="e">
        <f ca="1">VLOOKUP($B455,基础扩展表!$E:$AG,MATCH(AW$2,基础扩展表!$E$1:$AG$1,0),FALSE)</f>
        <v>#N/A</v>
      </c>
      <c r="AX455" t="e">
        <f ca="1">VLOOKUP($B455,基础扩展表!$E:$AG,MATCH(AX$2,基础扩展表!$E$1:$AG$1,0),FALSE)</f>
        <v>#N/A</v>
      </c>
      <c r="AY455" t="e">
        <f ca="1">VLOOKUP($B455,基础扩展表!$E:$AG,MATCH(AY$2,基础扩展表!$E$1:$AG$1,0),FALSE)</f>
        <v>#N/A</v>
      </c>
      <c r="AZ455" t="e">
        <f ca="1">VLOOKUP($B455,基础扩展表!$E:$AG,MATCH(AZ$2,基础扩展表!$E$1:$AG$1,0),FALSE)</f>
        <v>#N/A</v>
      </c>
      <c r="BA455" t="e">
        <f ca="1">VLOOKUP($B455,基础扩展表!$E:$AG,MATCH(BA$2,基础扩展表!$E$1:$AG$1,0),FALSE)</f>
        <v>#N/A</v>
      </c>
      <c r="BB455" t="e">
        <f ca="1">VLOOKUP($B455,基础扩展表!$E:$AG,MATCH(BB$2,基础扩展表!$E$1:$AG$1,0),FALSE)</f>
        <v>#N/A</v>
      </c>
      <c r="BC455" t="e">
        <f ca="1">VLOOKUP($B455,基础扩展表!$E:$AG,MATCH(BC$2,基础扩展表!$E$1:$AG$1,0),FALSE)</f>
        <v>#N/A</v>
      </c>
      <c r="BD455" t="e">
        <f ca="1">VLOOKUP($B455,基础扩展表!$E:$AG,MATCH(BD$2,基础扩展表!$E$1:$AG$1,0),FALSE)</f>
        <v>#N/A</v>
      </c>
      <c r="BE455" t="e">
        <f ca="1">VLOOKUP($B455,基础扩展表!$E:$AG,MATCH(BE$2,基础扩展表!$E$1:$AG$1,0),FALSE)</f>
        <v>#N/A</v>
      </c>
      <c r="BF455" t="e">
        <f ca="1">VLOOKUP($B455,基础扩展表!$E:$AG,MATCH(BF$2,基础扩展表!$E$1:$AG$1,0),FALSE)</f>
        <v>#N/A</v>
      </c>
      <c r="BG455" t="e">
        <f ca="1">VLOOKUP($B455,基础扩展表!$E:$AG,MATCH(BG$2,基础扩展表!$E$1:$AG$1,0),FALSE)</f>
        <v>#N/A</v>
      </c>
      <c r="BH455" t="e">
        <f ca="1">VLOOKUP($B455,基础扩展表!$E:$AG,MATCH(BH$2,基础扩展表!$E$1:$AG$1,0),FALSE)</f>
        <v>#N/A</v>
      </c>
      <c r="BI455" t="e">
        <f ca="1">VLOOKUP($B455,基础扩展表!$E:$AG,MATCH(BI$2,基础扩展表!$E$1:$AG$1,0),FALSE)</f>
        <v>#N/A</v>
      </c>
      <c r="BJ455" t="e">
        <f ca="1">VLOOKUP($B455,基础扩展表!$E:$AG,MATCH(BJ$2,基础扩展表!$E$1:$AG$1,0),FALSE)</f>
        <v>#N/A</v>
      </c>
      <c r="BK455" t="e">
        <f ca="1">VLOOKUP($B455,基础扩展表!$E:$AG,MATCH(BK$2,基础扩展表!$E$1:$AG$1,0),FALSE)</f>
        <v>#N/A</v>
      </c>
      <c r="BL455" t="e">
        <f ca="1">VLOOKUP($B455,基础扩展表!$E:$AG,MATCH(BL$2,基础扩展表!$E$1:$AG$1,0),FALSE)</f>
        <v>#N/A</v>
      </c>
      <c r="BM455" t="e">
        <f ca="1">VLOOKUP($B455,基础扩展表!$E:$AG,MATCH(BM$2,基础扩展表!$E$1:$AG$1,0),FALSE)</f>
        <v>#N/A</v>
      </c>
      <c r="BN455" t="e">
        <f ca="1">VLOOKUP($B455,基础扩展表!$E:$AG,MATCH(BN$2,基础扩展表!$E$1:$AG$1,0),FALSE)</f>
        <v>#N/A</v>
      </c>
      <c r="BO455" t="e">
        <f ca="1">VLOOKUP($B455,基础扩展表!$E:$AG,MATCH(BO$2,基础扩展表!$E$1:$AG$1,0),FALSE)</f>
        <v>#N/A</v>
      </c>
      <c r="BP455" t="e">
        <f ca="1">VLOOKUP($B455,基础扩展表!$E:$AG,MATCH(BP$2,基础扩展表!$E$1:$AG$1,0),FALSE)</f>
        <v>#N/A</v>
      </c>
      <c r="BR455" t="e">
        <f ca="1">VLOOKUP(C455,模型表!D:H,5,FALSE)</f>
        <v>#N/A</v>
      </c>
    </row>
    <row r="456" spans="2:70" x14ac:dyDescent="0.2">
      <c r="B456" t="str">
        <f t="array" aca="1" ref="B456" ca="1">INDEX(基础表!$Y:$Y,SMALL(IF(基础表!$Z:$Z=0,ROW(基础表!$Z:$Z),999),ROW(H450)))&amp;""</f>
        <v/>
      </c>
      <c r="C456" t="e">
        <f ca="1">VLOOKUP(VLOOKUP($B456,基础表!$E:$G,3,FALSE),模型表!$C:$D,2,FALSE)</f>
        <v>#N/A</v>
      </c>
      <c r="E456" t="e">
        <f ca="1">VLOOKUP($B456,基础表!$E:$G,3,FALSE)</f>
        <v>#N/A</v>
      </c>
      <c r="G456" t="e">
        <f ca="1">VLOOKUP($E456,模型表!$C:$G,5,FALSE)</f>
        <v>#N/A</v>
      </c>
      <c r="H456" t="e">
        <f ca="1">VLOOKUP($E456,模型表!$C:$F,4,FALSE)</f>
        <v>#N/A</v>
      </c>
      <c r="I456" t="e">
        <f ca="1">VLOOKUP($E456,模型表!$C:$J,8,FALSE)</f>
        <v>#N/A</v>
      </c>
      <c r="K456" t="str">
        <f t="shared" ca="1" si="86"/>
        <v/>
      </c>
      <c r="L456" t="str">
        <f t="shared" ca="1" si="87"/>
        <v/>
      </c>
      <c r="M456" t="str">
        <f t="shared" ca="1" si="88"/>
        <v/>
      </c>
      <c r="N456" t="str">
        <f t="shared" ca="1" si="89"/>
        <v/>
      </c>
      <c r="O456" t="str">
        <f t="shared" ref="O456:O519" ca="1" si="95">IF($B456="","",0)</f>
        <v/>
      </c>
      <c r="P456" t="str">
        <f t="shared" ca="1" si="90"/>
        <v/>
      </c>
      <c r="Q456" t="e">
        <f ca="1">VLOOKUP($E456,模型表!$C:$K,9,FALSE)</f>
        <v>#N/A</v>
      </c>
      <c r="S456" t="e">
        <f ca="1">IF(VLOOKUP($E456,模型表!$C:$L,6,FALSE)=0,"",VLOOKUP($E456,模型表!$C:$L,10,FALSE))</f>
        <v>#N/A</v>
      </c>
      <c r="U456" t="e">
        <f ca="1">VLOOKUP($E456,模型表!$C:$Q,11,FALSE)</f>
        <v>#N/A</v>
      </c>
      <c r="Y456" t="e">
        <f ca="1">IF(VLOOKUP($E456,模型表!$C:$N,12,FALSE)="Death",VLOOKUP($E456,模型表!$C:$Q,13,FALSE),"")</f>
        <v>#N/A</v>
      </c>
      <c r="Z456" t="str">
        <f ca="1">IF($B456="","",IF(VLOOKUP($E456,模型表!$C:$O,12,FALSE)="PBuff","["&amp;VLOOKUP($E456,模型表!$C:Q,13,FALSE)&amp;"]","[]"))</f>
        <v/>
      </c>
      <c r="AA456" t="e">
        <f ca="1">VLOOKUP($B456,基础扩展表!$E:$I,5,FALSE)</f>
        <v>#N/A</v>
      </c>
      <c r="AB456" t="e">
        <f ca="1">VLOOKUP($B456,基础扩展表!$E:$I,4,FALSE)</f>
        <v>#N/A</v>
      </c>
      <c r="AC456" t="e">
        <f ca="1">VLOOKUP($B456,基础表!$E:$T,16,FALSE)</f>
        <v>#N/A</v>
      </c>
      <c r="AD456" t="str">
        <f t="shared" ca="1" si="84"/>
        <v/>
      </c>
      <c r="AE456" t="str">
        <f t="shared" ca="1" si="91"/>
        <v/>
      </c>
      <c r="AF456" t="str">
        <f t="shared" ca="1" si="92"/>
        <v/>
      </c>
      <c r="AH456" t="e">
        <f ca="1">VLOOKUP($B456,基础表!$E:$R,14,FALSE)</f>
        <v>#N/A</v>
      </c>
      <c r="AI456" t="e">
        <f ca="1">VLOOKUP($B456,基础表!$E:$S,13,FALSE)</f>
        <v>#N/A</v>
      </c>
      <c r="AK456" t="e">
        <f ca="1">VLOOKUP($B456,基础表!$E:$H,4,FALSE)</f>
        <v>#N/A</v>
      </c>
      <c r="AN456" s="23" t="e">
        <f t="shared" ca="1" si="85"/>
        <v>#N/A</v>
      </c>
      <c r="AO456" s="23" t="str">
        <f t="shared" ca="1" si="93"/>
        <v/>
      </c>
      <c r="AP456" s="23" t="str">
        <f t="shared" ca="1" si="94"/>
        <v/>
      </c>
      <c r="AR456" t="e">
        <f ca="1">VLOOKUP($B456,基础表!$E:$J,4,FALSE)</f>
        <v>#N/A</v>
      </c>
      <c r="AS456" t="e">
        <f ca="1">VLOOKUP($B456,基础表!$E:$J,5,FALSE)</f>
        <v>#N/A</v>
      </c>
      <c r="AT456" t="e">
        <f ca="1">VLOOKUP($B456,基础表!$E:$J,6,FALSE)</f>
        <v>#N/A</v>
      </c>
      <c r="AU456" t="e">
        <f ca="1">VLOOKUP($B456,基础扩展表!$E:$AG,MATCH(AU$2,基础扩展表!$E$1:$AG$1,0),FALSE)</f>
        <v>#N/A</v>
      </c>
      <c r="AV456" t="e">
        <f ca="1">VLOOKUP($B456,基础扩展表!$E:$AG,MATCH(AV$2,基础扩展表!$E$1:$AG$1,0),FALSE)</f>
        <v>#N/A</v>
      </c>
      <c r="AW456" t="e">
        <f ca="1">VLOOKUP($B456,基础扩展表!$E:$AG,MATCH(AW$2,基础扩展表!$E$1:$AG$1,0),FALSE)</f>
        <v>#N/A</v>
      </c>
      <c r="AX456" t="e">
        <f ca="1">VLOOKUP($B456,基础扩展表!$E:$AG,MATCH(AX$2,基础扩展表!$E$1:$AG$1,0),FALSE)</f>
        <v>#N/A</v>
      </c>
      <c r="AY456" t="e">
        <f ca="1">VLOOKUP($B456,基础扩展表!$E:$AG,MATCH(AY$2,基础扩展表!$E$1:$AG$1,0),FALSE)</f>
        <v>#N/A</v>
      </c>
      <c r="AZ456" t="e">
        <f ca="1">VLOOKUP($B456,基础扩展表!$E:$AG,MATCH(AZ$2,基础扩展表!$E$1:$AG$1,0),FALSE)</f>
        <v>#N/A</v>
      </c>
      <c r="BA456" t="e">
        <f ca="1">VLOOKUP($B456,基础扩展表!$E:$AG,MATCH(BA$2,基础扩展表!$E$1:$AG$1,0),FALSE)</f>
        <v>#N/A</v>
      </c>
      <c r="BB456" t="e">
        <f ca="1">VLOOKUP($B456,基础扩展表!$E:$AG,MATCH(BB$2,基础扩展表!$E$1:$AG$1,0),FALSE)</f>
        <v>#N/A</v>
      </c>
      <c r="BC456" t="e">
        <f ca="1">VLOOKUP($B456,基础扩展表!$E:$AG,MATCH(BC$2,基础扩展表!$E$1:$AG$1,0),FALSE)</f>
        <v>#N/A</v>
      </c>
      <c r="BD456" t="e">
        <f ca="1">VLOOKUP($B456,基础扩展表!$E:$AG,MATCH(BD$2,基础扩展表!$E$1:$AG$1,0),FALSE)</f>
        <v>#N/A</v>
      </c>
      <c r="BE456" t="e">
        <f ca="1">VLOOKUP($B456,基础扩展表!$E:$AG,MATCH(BE$2,基础扩展表!$E$1:$AG$1,0),FALSE)</f>
        <v>#N/A</v>
      </c>
      <c r="BF456" t="e">
        <f ca="1">VLOOKUP($B456,基础扩展表!$E:$AG,MATCH(BF$2,基础扩展表!$E$1:$AG$1,0),FALSE)</f>
        <v>#N/A</v>
      </c>
      <c r="BG456" t="e">
        <f ca="1">VLOOKUP($B456,基础扩展表!$E:$AG,MATCH(BG$2,基础扩展表!$E$1:$AG$1,0),FALSE)</f>
        <v>#N/A</v>
      </c>
      <c r="BH456" t="e">
        <f ca="1">VLOOKUP($B456,基础扩展表!$E:$AG,MATCH(BH$2,基础扩展表!$E$1:$AG$1,0),FALSE)</f>
        <v>#N/A</v>
      </c>
      <c r="BI456" t="e">
        <f ca="1">VLOOKUP($B456,基础扩展表!$E:$AG,MATCH(BI$2,基础扩展表!$E$1:$AG$1,0),FALSE)</f>
        <v>#N/A</v>
      </c>
      <c r="BJ456" t="e">
        <f ca="1">VLOOKUP($B456,基础扩展表!$E:$AG,MATCH(BJ$2,基础扩展表!$E$1:$AG$1,0),FALSE)</f>
        <v>#N/A</v>
      </c>
      <c r="BK456" t="e">
        <f ca="1">VLOOKUP($B456,基础扩展表!$E:$AG,MATCH(BK$2,基础扩展表!$E$1:$AG$1,0),FALSE)</f>
        <v>#N/A</v>
      </c>
      <c r="BL456" t="e">
        <f ca="1">VLOOKUP($B456,基础扩展表!$E:$AG,MATCH(BL$2,基础扩展表!$E$1:$AG$1,0),FALSE)</f>
        <v>#N/A</v>
      </c>
      <c r="BM456" t="e">
        <f ca="1">VLOOKUP($B456,基础扩展表!$E:$AG,MATCH(BM$2,基础扩展表!$E$1:$AG$1,0),FALSE)</f>
        <v>#N/A</v>
      </c>
      <c r="BN456" t="e">
        <f ca="1">VLOOKUP($B456,基础扩展表!$E:$AG,MATCH(BN$2,基础扩展表!$E$1:$AG$1,0),FALSE)</f>
        <v>#N/A</v>
      </c>
      <c r="BO456" t="e">
        <f ca="1">VLOOKUP($B456,基础扩展表!$E:$AG,MATCH(BO$2,基础扩展表!$E$1:$AG$1,0),FALSE)</f>
        <v>#N/A</v>
      </c>
      <c r="BP456" t="e">
        <f ca="1">VLOOKUP($B456,基础扩展表!$E:$AG,MATCH(BP$2,基础扩展表!$E$1:$AG$1,0),FALSE)</f>
        <v>#N/A</v>
      </c>
      <c r="BR456" t="e">
        <f ca="1">VLOOKUP(C456,模型表!D:H,5,FALSE)</f>
        <v>#N/A</v>
      </c>
    </row>
    <row r="457" spans="2:70" x14ac:dyDescent="0.2">
      <c r="B457" t="str">
        <f t="array" aca="1" ref="B457" ca="1">INDEX(基础表!$Y:$Y,SMALL(IF(基础表!$Z:$Z=0,ROW(基础表!$Z:$Z),999),ROW(H451)))&amp;""</f>
        <v/>
      </c>
      <c r="C457" t="e">
        <f ca="1">VLOOKUP(VLOOKUP($B457,基础表!$E:$G,3,FALSE),模型表!$C:$D,2,FALSE)</f>
        <v>#N/A</v>
      </c>
      <c r="E457" t="e">
        <f ca="1">VLOOKUP($B457,基础表!$E:$G,3,FALSE)</f>
        <v>#N/A</v>
      </c>
      <c r="G457" t="e">
        <f ca="1">VLOOKUP($E457,模型表!$C:$G,5,FALSE)</f>
        <v>#N/A</v>
      </c>
      <c r="H457" t="e">
        <f ca="1">VLOOKUP($E457,模型表!$C:$F,4,FALSE)</f>
        <v>#N/A</v>
      </c>
      <c r="I457" t="e">
        <f ca="1">VLOOKUP($E457,模型表!$C:$J,8,FALSE)</f>
        <v>#N/A</v>
      </c>
      <c r="K457" t="str">
        <f t="shared" ca="1" si="86"/>
        <v/>
      </c>
      <c r="L457" t="str">
        <f t="shared" ca="1" si="87"/>
        <v/>
      </c>
      <c r="M457" t="str">
        <f t="shared" ca="1" si="88"/>
        <v/>
      </c>
      <c r="N457" t="str">
        <f t="shared" ca="1" si="89"/>
        <v/>
      </c>
      <c r="O457" t="str">
        <f t="shared" ca="1" si="95"/>
        <v/>
      </c>
      <c r="P457" t="str">
        <f t="shared" ca="1" si="90"/>
        <v/>
      </c>
      <c r="Q457" t="e">
        <f ca="1">VLOOKUP($E457,模型表!$C:$K,9,FALSE)</f>
        <v>#N/A</v>
      </c>
      <c r="S457" t="e">
        <f ca="1">IF(VLOOKUP($E457,模型表!$C:$L,6,FALSE)=0,"",VLOOKUP($E457,模型表!$C:$L,10,FALSE))</f>
        <v>#N/A</v>
      </c>
      <c r="U457" t="e">
        <f ca="1">VLOOKUP($E457,模型表!$C:$Q,11,FALSE)</f>
        <v>#N/A</v>
      </c>
      <c r="Y457" t="e">
        <f ca="1">IF(VLOOKUP($E457,模型表!$C:$N,12,FALSE)="Death",VLOOKUP($E457,模型表!$C:$Q,13,FALSE),"")</f>
        <v>#N/A</v>
      </c>
      <c r="Z457" t="str">
        <f ca="1">IF($B457="","",IF(VLOOKUP($E457,模型表!$C:$O,12,FALSE)="PBuff","["&amp;VLOOKUP($E457,模型表!$C:Q,13,FALSE)&amp;"]","[]"))</f>
        <v/>
      </c>
      <c r="AA457" t="e">
        <f ca="1">VLOOKUP($B457,基础扩展表!$E:$I,5,FALSE)</f>
        <v>#N/A</v>
      </c>
      <c r="AB457" t="e">
        <f ca="1">VLOOKUP($B457,基础扩展表!$E:$I,4,FALSE)</f>
        <v>#N/A</v>
      </c>
      <c r="AC457" t="e">
        <f ca="1">VLOOKUP($B457,基础表!$E:$T,16,FALSE)</f>
        <v>#N/A</v>
      </c>
      <c r="AD457" t="str">
        <f t="shared" ca="1" si="84"/>
        <v/>
      </c>
      <c r="AE457" t="str">
        <f t="shared" ca="1" si="91"/>
        <v/>
      </c>
      <c r="AF457" t="str">
        <f t="shared" ca="1" si="92"/>
        <v/>
      </c>
      <c r="AH457" t="e">
        <f ca="1">VLOOKUP($B457,基础表!$E:$R,14,FALSE)</f>
        <v>#N/A</v>
      </c>
      <c r="AI457" t="e">
        <f ca="1">VLOOKUP($B457,基础表!$E:$S,13,FALSE)</f>
        <v>#N/A</v>
      </c>
      <c r="AK457" t="e">
        <f ca="1">VLOOKUP($B457,基础表!$E:$H,4,FALSE)</f>
        <v>#N/A</v>
      </c>
      <c r="AN457" s="23" t="e">
        <f t="shared" ca="1" si="85"/>
        <v>#N/A</v>
      </c>
      <c r="AO457" s="23" t="str">
        <f t="shared" ca="1" si="93"/>
        <v/>
      </c>
      <c r="AP457" s="23" t="str">
        <f t="shared" ca="1" si="94"/>
        <v/>
      </c>
      <c r="AR457" t="e">
        <f ca="1">VLOOKUP($B457,基础表!$E:$J,4,FALSE)</f>
        <v>#N/A</v>
      </c>
      <c r="AS457" t="e">
        <f ca="1">VLOOKUP($B457,基础表!$E:$J,5,FALSE)</f>
        <v>#N/A</v>
      </c>
      <c r="AT457" t="e">
        <f ca="1">VLOOKUP($B457,基础表!$E:$J,6,FALSE)</f>
        <v>#N/A</v>
      </c>
      <c r="AU457" t="e">
        <f ca="1">VLOOKUP($B457,基础扩展表!$E:$AG,MATCH(AU$2,基础扩展表!$E$1:$AG$1,0),FALSE)</f>
        <v>#N/A</v>
      </c>
      <c r="AV457" t="e">
        <f ca="1">VLOOKUP($B457,基础扩展表!$E:$AG,MATCH(AV$2,基础扩展表!$E$1:$AG$1,0),FALSE)</f>
        <v>#N/A</v>
      </c>
      <c r="AW457" t="e">
        <f ca="1">VLOOKUP($B457,基础扩展表!$E:$AG,MATCH(AW$2,基础扩展表!$E$1:$AG$1,0),FALSE)</f>
        <v>#N/A</v>
      </c>
      <c r="AX457" t="e">
        <f ca="1">VLOOKUP($B457,基础扩展表!$E:$AG,MATCH(AX$2,基础扩展表!$E$1:$AG$1,0),FALSE)</f>
        <v>#N/A</v>
      </c>
      <c r="AY457" t="e">
        <f ca="1">VLOOKUP($B457,基础扩展表!$E:$AG,MATCH(AY$2,基础扩展表!$E$1:$AG$1,0),FALSE)</f>
        <v>#N/A</v>
      </c>
      <c r="AZ457" t="e">
        <f ca="1">VLOOKUP($B457,基础扩展表!$E:$AG,MATCH(AZ$2,基础扩展表!$E$1:$AG$1,0),FALSE)</f>
        <v>#N/A</v>
      </c>
      <c r="BA457" t="e">
        <f ca="1">VLOOKUP($B457,基础扩展表!$E:$AG,MATCH(BA$2,基础扩展表!$E$1:$AG$1,0),FALSE)</f>
        <v>#N/A</v>
      </c>
      <c r="BB457" t="e">
        <f ca="1">VLOOKUP($B457,基础扩展表!$E:$AG,MATCH(BB$2,基础扩展表!$E$1:$AG$1,0),FALSE)</f>
        <v>#N/A</v>
      </c>
      <c r="BC457" t="e">
        <f ca="1">VLOOKUP($B457,基础扩展表!$E:$AG,MATCH(BC$2,基础扩展表!$E$1:$AG$1,0),FALSE)</f>
        <v>#N/A</v>
      </c>
      <c r="BD457" t="e">
        <f ca="1">VLOOKUP($B457,基础扩展表!$E:$AG,MATCH(BD$2,基础扩展表!$E$1:$AG$1,0),FALSE)</f>
        <v>#N/A</v>
      </c>
      <c r="BE457" t="e">
        <f ca="1">VLOOKUP($B457,基础扩展表!$E:$AG,MATCH(BE$2,基础扩展表!$E$1:$AG$1,0),FALSE)</f>
        <v>#N/A</v>
      </c>
      <c r="BF457" t="e">
        <f ca="1">VLOOKUP($B457,基础扩展表!$E:$AG,MATCH(BF$2,基础扩展表!$E$1:$AG$1,0),FALSE)</f>
        <v>#N/A</v>
      </c>
      <c r="BG457" t="e">
        <f ca="1">VLOOKUP($B457,基础扩展表!$E:$AG,MATCH(BG$2,基础扩展表!$E$1:$AG$1,0),FALSE)</f>
        <v>#N/A</v>
      </c>
      <c r="BH457" t="e">
        <f ca="1">VLOOKUP($B457,基础扩展表!$E:$AG,MATCH(BH$2,基础扩展表!$E$1:$AG$1,0),FALSE)</f>
        <v>#N/A</v>
      </c>
      <c r="BI457" t="e">
        <f ca="1">VLOOKUP($B457,基础扩展表!$E:$AG,MATCH(BI$2,基础扩展表!$E$1:$AG$1,0),FALSE)</f>
        <v>#N/A</v>
      </c>
      <c r="BJ457" t="e">
        <f ca="1">VLOOKUP($B457,基础扩展表!$E:$AG,MATCH(BJ$2,基础扩展表!$E$1:$AG$1,0),FALSE)</f>
        <v>#N/A</v>
      </c>
      <c r="BK457" t="e">
        <f ca="1">VLOOKUP($B457,基础扩展表!$E:$AG,MATCH(BK$2,基础扩展表!$E$1:$AG$1,0),FALSE)</f>
        <v>#N/A</v>
      </c>
      <c r="BL457" t="e">
        <f ca="1">VLOOKUP($B457,基础扩展表!$E:$AG,MATCH(BL$2,基础扩展表!$E$1:$AG$1,0),FALSE)</f>
        <v>#N/A</v>
      </c>
      <c r="BM457" t="e">
        <f ca="1">VLOOKUP($B457,基础扩展表!$E:$AG,MATCH(BM$2,基础扩展表!$E$1:$AG$1,0),FALSE)</f>
        <v>#N/A</v>
      </c>
      <c r="BN457" t="e">
        <f ca="1">VLOOKUP($B457,基础扩展表!$E:$AG,MATCH(BN$2,基础扩展表!$E$1:$AG$1,0),FALSE)</f>
        <v>#N/A</v>
      </c>
      <c r="BO457" t="e">
        <f ca="1">VLOOKUP($B457,基础扩展表!$E:$AG,MATCH(BO$2,基础扩展表!$E$1:$AG$1,0),FALSE)</f>
        <v>#N/A</v>
      </c>
      <c r="BP457" t="e">
        <f ca="1">VLOOKUP($B457,基础扩展表!$E:$AG,MATCH(BP$2,基础扩展表!$E$1:$AG$1,0),FALSE)</f>
        <v>#N/A</v>
      </c>
      <c r="BR457" t="e">
        <f ca="1">VLOOKUP(C457,模型表!D:H,5,FALSE)</f>
        <v>#N/A</v>
      </c>
    </row>
    <row r="458" spans="2:70" x14ac:dyDescent="0.2">
      <c r="B458" t="str">
        <f t="array" aca="1" ref="B458" ca="1">INDEX(基础表!$Y:$Y,SMALL(IF(基础表!$Z:$Z=0,ROW(基础表!$Z:$Z),999),ROW(H452)))&amp;""</f>
        <v/>
      </c>
      <c r="C458" t="e">
        <f ca="1">VLOOKUP(VLOOKUP($B458,基础表!$E:$G,3,FALSE),模型表!$C:$D,2,FALSE)</f>
        <v>#N/A</v>
      </c>
      <c r="E458" t="e">
        <f ca="1">VLOOKUP($B458,基础表!$E:$G,3,FALSE)</f>
        <v>#N/A</v>
      </c>
      <c r="G458" t="e">
        <f ca="1">VLOOKUP($E458,模型表!$C:$G,5,FALSE)</f>
        <v>#N/A</v>
      </c>
      <c r="H458" t="e">
        <f ca="1">VLOOKUP($E458,模型表!$C:$F,4,FALSE)</f>
        <v>#N/A</v>
      </c>
      <c r="I458" t="e">
        <f ca="1">VLOOKUP($E458,模型表!$C:$J,8,FALSE)</f>
        <v>#N/A</v>
      </c>
      <c r="K458" t="str">
        <f t="shared" ca="1" si="86"/>
        <v/>
      </c>
      <c r="L458" t="str">
        <f t="shared" ca="1" si="87"/>
        <v/>
      </c>
      <c r="M458" t="str">
        <f t="shared" ca="1" si="88"/>
        <v/>
      </c>
      <c r="N458" t="str">
        <f t="shared" ca="1" si="89"/>
        <v/>
      </c>
      <c r="O458" t="str">
        <f t="shared" ca="1" si="95"/>
        <v/>
      </c>
      <c r="P458" t="str">
        <f t="shared" ca="1" si="90"/>
        <v/>
      </c>
      <c r="Q458" t="e">
        <f ca="1">VLOOKUP($E458,模型表!$C:$K,9,FALSE)</f>
        <v>#N/A</v>
      </c>
      <c r="S458" t="e">
        <f ca="1">IF(VLOOKUP($E458,模型表!$C:$L,6,FALSE)=0,"",VLOOKUP($E458,模型表!$C:$L,10,FALSE))</f>
        <v>#N/A</v>
      </c>
      <c r="U458" t="e">
        <f ca="1">VLOOKUP($E458,模型表!$C:$Q,11,FALSE)</f>
        <v>#N/A</v>
      </c>
      <c r="Y458" t="e">
        <f ca="1">IF(VLOOKUP($E458,模型表!$C:$N,12,FALSE)="Death",VLOOKUP($E458,模型表!$C:$Q,13,FALSE),"")</f>
        <v>#N/A</v>
      </c>
      <c r="Z458" t="str">
        <f ca="1">IF($B458="","",IF(VLOOKUP($E458,模型表!$C:$O,12,FALSE)="PBuff","["&amp;VLOOKUP($E458,模型表!$C:Q,13,FALSE)&amp;"]","[]"))</f>
        <v/>
      </c>
      <c r="AA458" t="e">
        <f ca="1">VLOOKUP($B458,基础扩展表!$E:$I,5,FALSE)</f>
        <v>#N/A</v>
      </c>
      <c r="AB458" t="e">
        <f ca="1">VLOOKUP($B458,基础扩展表!$E:$I,4,FALSE)</f>
        <v>#N/A</v>
      </c>
      <c r="AC458" t="e">
        <f ca="1">VLOOKUP($B458,基础表!$E:$T,16,FALSE)</f>
        <v>#N/A</v>
      </c>
      <c r="AD458" t="str">
        <f t="shared" ca="1" si="84"/>
        <v/>
      </c>
      <c r="AE458" t="str">
        <f t="shared" ca="1" si="91"/>
        <v/>
      </c>
      <c r="AF458" t="str">
        <f t="shared" ca="1" si="92"/>
        <v/>
      </c>
      <c r="AH458" t="e">
        <f ca="1">VLOOKUP($B458,基础表!$E:$R,14,FALSE)</f>
        <v>#N/A</v>
      </c>
      <c r="AI458" t="e">
        <f ca="1">VLOOKUP($B458,基础表!$E:$S,13,FALSE)</f>
        <v>#N/A</v>
      </c>
      <c r="AK458" t="e">
        <f ca="1">VLOOKUP($B458,基础表!$E:$H,4,FALSE)</f>
        <v>#N/A</v>
      </c>
      <c r="AN458" s="23" t="e">
        <f t="shared" ca="1" si="85"/>
        <v>#N/A</v>
      </c>
      <c r="AO458" s="23" t="str">
        <f t="shared" ca="1" si="93"/>
        <v/>
      </c>
      <c r="AP458" s="23" t="str">
        <f t="shared" ca="1" si="94"/>
        <v/>
      </c>
      <c r="AR458" t="e">
        <f ca="1">VLOOKUP($B458,基础表!$E:$J,4,FALSE)</f>
        <v>#N/A</v>
      </c>
      <c r="AS458" t="e">
        <f ca="1">VLOOKUP($B458,基础表!$E:$J,5,FALSE)</f>
        <v>#N/A</v>
      </c>
      <c r="AT458" t="e">
        <f ca="1">VLOOKUP($B458,基础表!$E:$J,6,FALSE)</f>
        <v>#N/A</v>
      </c>
      <c r="AU458" t="e">
        <f ca="1">VLOOKUP($B458,基础扩展表!$E:$AG,MATCH(AU$2,基础扩展表!$E$1:$AG$1,0),FALSE)</f>
        <v>#N/A</v>
      </c>
      <c r="AV458" t="e">
        <f ca="1">VLOOKUP($B458,基础扩展表!$E:$AG,MATCH(AV$2,基础扩展表!$E$1:$AG$1,0),FALSE)</f>
        <v>#N/A</v>
      </c>
      <c r="AW458" t="e">
        <f ca="1">VLOOKUP($B458,基础扩展表!$E:$AG,MATCH(AW$2,基础扩展表!$E$1:$AG$1,0),FALSE)</f>
        <v>#N/A</v>
      </c>
      <c r="AX458" t="e">
        <f ca="1">VLOOKUP($B458,基础扩展表!$E:$AG,MATCH(AX$2,基础扩展表!$E$1:$AG$1,0),FALSE)</f>
        <v>#N/A</v>
      </c>
      <c r="AY458" t="e">
        <f ca="1">VLOOKUP($B458,基础扩展表!$E:$AG,MATCH(AY$2,基础扩展表!$E$1:$AG$1,0),FALSE)</f>
        <v>#N/A</v>
      </c>
      <c r="AZ458" t="e">
        <f ca="1">VLOOKUP($B458,基础扩展表!$E:$AG,MATCH(AZ$2,基础扩展表!$E$1:$AG$1,0),FALSE)</f>
        <v>#N/A</v>
      </c>
      <c r="BA458" t="e">
        <f ca="1">VLOOKUP($B458,基础扩展表!$E:$AG,MATCH(BA$2,基础扩展表!$E$1:$AG$1,0),FALSE)</f>
        <v>#N/A</v>
      </c>
      <c r="BB458" t="e">
        <f ca="1">VLOOKUP($B458,基础扩展表!$E:$AG,MATCH(BB$2,基础扩展表!$E$1:$AG$1,0),FALSE)</f>
        <v>#N/A</v>
      </c>
      <c r="BC458" t="e">
        <f ca="1">VLOOKUP($B458,基础扩展表!$E:$AG,MATCH(BC$2,基础扩展表!$E$1:$AG$1,0),FALSE)</f>
        <v>#N/A</v>
      </c>
      <c r="BD458" t="e">
        <f ca="1">VLOOKUP($B458,基础扩展表!$E:$AG,MATCH(BD$2,基础扩展表!$E$1:$AG$1,0),FALSE)</f>
        <v>#N/A</v>
      </c>
      <c r="BE458" t="e">
        <f ca="1">VLOOKUP($B458,基础扩展表!$E:$AG,MATCH(BE$2,基础扩展表!$E$1:$AG$1,0),FALSE)</f>
        <v>#N/A</v>
      </c>
      <c r="BF458" t="e">
        <f ca="1">VLOOKUP($B458,基础扩展表!$E:$AG,MATCH(BF$2,基础扩展表!$E$1:$AG$1,0),FALSE)</f>
        <v>#N/A</v>
      </c>
      <c r="BG458" t="e">
        <f ca="1">VLOOKUP($B458,基础扩展表!$E:$AG,MATCH(BG$2,基础扩展表!$E$1:$AG$1,0),FALSE)</f>
        <v>#N/A</v>
      </c>
      <c r="BH458" t="e">
        <f ca="1">VLOOKUP($B458,基础扩展表!$E:$AG,MATCH(BH$2,基础扩展表!$E$1:$AG$1,0),FALSE)</f>
        <v>#N/A</v>
      </c>
      <c r="BI458" t="e">
        <f ca="1">VLOOKUP($B458,基础扩展表!$E:$AG,MATCH(BI$2,基础扩展表!$E$1:$AG$1,0),FALSE)</f>
        <v>#N/A</v>
      </c>
      <c r="BJ458" t="e">
        <f ca="1">VLOOKUP($B458,基础扩展表!$E:$AG,MATCH(BJ$2,基础扩展表!$E$1:$AG$1,0),FALSE)</f>
        <v>#N/A</v>
      </c>
      <c r="BK458" t="e">
        <f ca="1">VLOOKUP($B458,基础扩展表!$E:$AG,MATCH(BK$2,基础扩展表!$E$1:$AG$1,0),FALSE)</f>
        <v>#N/A</v>
      </c>
      <c r="BL458" t="e">
        <f ca="1">VLOOKUP($B458,基础扩展表!$E:$AG,MATCH(BL$2,基础扩展表!$E$1:$AG$1,0),FALSE)</f>
        <v>#N/A</v>
      </c>
      <c r="BM458" t="e">
        <f ca="1">VLOOKUP($B458,基础扩展表!$E:$AG,MATCH(BM$2,基础扩展表!$E$1:$AG$1,0),FALSE)</f>
        <v>#N/A</v>
      </c>
      <c r="BN458" t="e">
        <f ca="1">VLOOKUP($B458,基础扩展表!$E:$AG,MATCH(BN$2,基础扩展表!$E$1:$AG$1,0),FALSE)</f>
        <v>#N/A</v>
      </c>
      <c r="BO458" t="e">
        <f ca="1">VLOOKUP($B458,基础扩展表!$E:$AG,MATCH(BO$2,基础扩展表!$E$1:$AG$1,0),FALSE)</f>
        <v>#N/A</v>
      </c>
      <c r="BP458" t="e">
        <f ca="1">VLOOKUP($B458,基础扩展表!$E:$AG,MATCH(BP$2,基础扩展表!$E$1:$AG$1,0),FALSE)</f>
        <v>#N/A</v>
      </c>
      <c r="BR458" t="e">
        <f ca="1">VLOOKUP(C458,模型表!D:H,5,FALSE)</f>
        <v>#N/A</v>
      </c>
    </row>
    <row r="459" spans="2:70" x14ac:dyDescent="0.2">
      <c r="B459" t="str">
        <f t="array" aca="1" ref="B459" ca="1">INDEX(基础表!$Y:$Y,SMALL(IF(基础表!$Z:$Z=0,ROW(基础表!$Z:$Z),999),ROW(H453)))&amp;""</f>
        <v/>
      </c>
      <c r="C459" t="e">
        <f ca="1">VLOOKUP(VLOOKUP($B459,基础表!$E:$G,3,FALSE),模型表!$C:$D,2,FALSE)</f>
        <v>#N/A</v>
      </c>
      <c r="E459" t="e">
        <f ca="1">VLOOKUP($B459,基础表!$E:$G,3,FALSE)</f>
        <v>#N/A</v>
      </c>
      <c r="G459" t="e">
        <f ca="1">VLOOKUP($E459,模型表!$C:$G,5,FALSE)</f>
        <v>#N/A</v>
      </c>
      <c r="H459" t="e">
        <f ca="1">VLOOKUP($E459,模型表!$C:$F,4,FALSE)</f>
        <v>#N/A</v>
      </c>
      <c r="I459" t="e">
        <f ca="1">VLOOKUP($E459,模型表!$C:$J,8,FALSE)</f>
        <v>#N/A</v>
      </c>
      <c r="K459" t="str">
        <f t="shared" ca="1" si="86"/>
        <v/>
      </c>
      <c r="L459" t="str">
        <f t="shared" ca="1" si="87"/>
        <v/>
      </c>
      <c r="M459" t="str">
        <f t="shared" ca="1" si="88"/>
        <v/>
      </c>
      <c r="N459" t="str">
        <f t="shared" ca="1" si="89"/>
        <v/>
      </c>
      <c r="O459" t="str">
        <f t="shared" ca="1" si="95"/>
        <v/>
      </c>
      <c r="P459" t="str">
        <f t="shared" ca="1" si="90"/>
        <v/>
      </c>
      <c r="Q459" t="e">
        <f ca="1">VLOOKUP($E459,模型表!$C:$K,9,FALSE)</f>
        <v>#N/A</v>
      </c>
      <c r="S459" t="e">
        <f ca="1">IF(VLOOKUP($E459,模型表!$C:$L,6,FALSE)=0,"",VLOOKUP($E459,模型表!$C:$L,10,FALSE))</f>
        <v>#N/A</v>
      </c>
      <c r="U459" t="e">
        <f ca="1">VLOOKUP($E459,模型表!$C:$Q,11,FALSE)</f>
        <v>#N/A</v>
      </c>
      <c r="Y459" t="e">
        <f ca="1">IF(VLOOKUP($E459,模型表!$C:$N,12,FALSE)="Death",VLOOKUP($E459,模型表!$C:$Q,13,FALSE),"")</f>
        <v>#N/A</v>
      </c>
      <c r="Z459" t="str">
        <f ca="1">IF($B459="","",IF(VLOOKUP($E459,模型表!$C:$O,12,FALSE)="PBuff","["&amp;VLOOKUP($E459,模型表!$C:Q,13,FALSE)&amp;"]","[]"))</f>
        <v/>
      </c>
      <c r="AA459" t="e">
        <f ca="1">VLOOKUP($B459,基础扩展表!$E:$I,5,FALSE)</f>
        <v>#N/A</v>
      </c>
      <c r="AB459" t="e">
        <f ca="1">VLOOKUP($B459,基础扩展表!$E:$I,4,FALSE)</f>
        <v>#N/A</v>
      </c>
      <c r="AC459" t="e">
        <f ca="1">VLOOKUP($B459,基础表!$E:$T,16,FALSE)</f>
        <v>#N/A</v>
      </c>
      <c r="AD459" t="str">
        <f t="shared" ca="1" si="84"/>
        <v/>
      </c>
      <c r="AE459" t="str">
        <f t="shared" ca="1" si="91"/>
        <v/>
      </c>
      <c r="AF459" t="str">
        <f t="shared" ca="1" si="92"/>
        <v/>
      </c>
      <c r="AH459" t="e">
        <f ca="1">VLOOKUP($B459,基础表!$E:$R,14,FALSE)</f>
        <v>#N/A</v>
      </c>
      <c r="AI459" t="e">
        <f ca="1">VLOOKUP($B459,基础表!$E:$S,13,FALSE)</f>
        <v>#N/A</v>
      </c>
      <c r="AK459" t="e">
        <f ca="1">VLOOKUP($B459,基础表!$E:$H,4,FALSE)</f>
        <v>#N/A</v>
      </c>
      <c r="AN459" s="23" t="e">
        <f t="shared" ca="1" si="85"/>
        <v>#N/A</v>
      </c>
      <c r="AO459" s="23" t="str">
        <f t="shared" ca="1" si="93"/>
        <v/>
      </c>
      <c r="AP459" s="23" t="str">
        <f t="shared" ca="1" si="94"/>
        <v/>
      </c>
      <c r="AR459" t="e">
        <f ca="1">VLOOKUP($B459,基础表!$E:$J,4,FALSE)</f>
        <v>#N/A</v>
      </c>
      <c r="AS459" t="e">
        <f ca="1">VLOOKUP($B459,基础表!$E:$J,5,FALSE)</f>
        <v>#N/A</v>
      </c>
      <c r="AT459" t="e">
        <f ca="1">VLOOKUP($B459,基础表!$E:$J,6,FALSE)</f>
        <v>#N/A</v>
      </c>
      <c r="AU459" t="e">
        <f ca="1">VLOOKUP($B459,基础扩展表!$E:$AG,MATCH(AU$2,基础扩展表!$E$1:$AG$1,0),FALSE)</f>
        <v>#N/A</v>
      </c>
      <c r="AV459" t="e">
        <f ca="1">VLOOKUP($B459,基础扩展表!$E:$AG,MATCH(AV$2,基础扩展表!$E$1:$AG$1,0),FALSE)</f>
        <v>#N/A</v>
      </c>
      <c r="AW459" t="e">
        <f ca="1">VLOOKUP($B459,基础扩展表!$E:$AG,MATCH(AW$2,基础扩展表!$E$1:$AG$1,0),FALSE)</f>
        <v>#N/A</v>
      </c>
      <c r="AX459" t="e">
        <f ca="1">VLOOKUP($B459,基础扩展表!$E:$AG,MATCH(AX$2,基础扩展表!$E$1:$AG$1,0),FALSE)</f>
        <v>#N/A</v>
      </c>
      <c r="AY459" t="e">
        <f ca="1">VLOOKUP($B459,基础扩展表!$E:$AG,MATCH(AY$2,基础扩展表!$E$1:$AG$1,0),FALSE)</f>
        <v>#N/A</v>
      </c>
      <c r="AZ459" t="e">
        <f ca="1">VLOOKUP($B459,基础扩展表!$E:$AG,MATCH(AZ$2,基础扩展表!$E$1:$AG$1,0),FALSE)</f>
        <v>#N/A</v>
      </c>
      <c r="BA459" t="e">
        <f ca="1">VLOOKUP($B459,基础扩展表!$E:$AG,MATCH(BA$2,基础扩展表!$E$1:$AG$1,0),FALSE)</f>
        <v>#N/A</v>
      </c>
      <c r="BB459" t="e">
        <f ca="1">VLOOKUP($B459,基础扩展表!$E:$AG,MATCH(BB$2,基础扩展表!$E$1:$AG$1,0),FALSE)</f>
        <v>#N/A</v>
      </c>
      <c r="BC459" t="e">
        <f ca="1">VLOOKUP($B459,基础扩展表!$E:$AG,MATCH(BC$2,基础扩展表!$E$1:$AG$1,0),FALSE)</f>
        <v>#N/A</v>
      </c>
      <c r="BD459" t="e">
        <f ca="1">VLOOKUP($B459,基础扩展表!$E:$AG,MATCH(BD$2,基础扩展表!$E$1:$AG$1,0),FALSE)</f>
        <v>#N/A</v>
      </c>
      <c r="BE459" t="e">
        <f ca="1">VLOOKUP($B459,基础扩展表!$E:$AG,MATCH(BE$2,基础扩展表!$E$1:$AG$1,0),FALSE)</f>
        <v>#N/A</v>
      </c>
      <c r="BF459" t="e">
        <f ca="1">VLOOKUP($B459,基础扩展表!$E:$AG,MATCH(BF$2,基础扩展表!$E$1:$AG$1,0),FALSE)</f>
        <v>#N/A</v>
      </c>
      <c r="BG459" t="e">
        <f ca="1">VLOOKUP($B459,基础扩展表!$E:$AG,MATCH(BG$2,基础扩展表!$E$1:$AG$1,0),FALSE)</f>
        <v>#N/A</v>
      </c>
      <c r="BH459" t="e">
        <f ca="1">VLOOKUP($B459,基础扩展表!$E:$AG,MATCH(BH$2,基础扩展表!$E$1:$AG$1,0),FALSE)</f>
        <v>#N/A</v>
      </c>
      <c r="BI459" t="e">
        <f ca="1">VLOOKUP($B459,基础扩展表!$E:$AG,MATCH(BI$2,基础扩展表!$E$1:$AG$1,0),FALSE)</f>
        <v>#N/A</v>
      </c>
      <c r="BJ459" t="e">
        <f ca="1">VLOOKUP($B459,基础扩展表!$E:$AG,MATCH(BJ$2,基础扩展表!$E$1:$AG$1,0),FALSE)</f>
        <v>#N/A</v>
      </c>
      <c r="BK459" t="e">
        <f ca="1">VLOOKUP($B459,基础扩展表!$E:$AG,MATCH(BK$2,基础扩展表!$E$1:$AG$1,0),FALSE)</f>
        <v>#N/A</v>
      </c>
      <c r="BL459" t="e">
        <f ca="1">VLOOKUP($B459,基础扩展表!$E:$AG,MATCH(BL$2,基础扩展表!$E$1:$AG$1,0),FALSE)</f>
        <v>#N/A</v>
      </c>
      <c r="BM459" t="e">
        <f ca="1">VLOOKUP($B459,基础扩展表!$E:$AG,MATCH(BM$2,基础扩展表!$E$1:$AG$1,0),FALSE)</f>
        <v>#N/A</v>
      </c>
      <c r="BN459" t="e">
        <f ca="1">VLOOKUP($B459,基础扩展表!$E:$AG,MATCH(BN$2,基础扩展表!$E$1:$AG$1,0),FALSE)</f>
        <v>#N/A</v>
      </c>
      <c r="BO459" t="e">
        <f ca="1">VLOOKUP($B459,基础扩展表!$E:$AG,MATCH(BO$2,基础扩展表!$E$1:$AG$1,0),FALSE)</f>
        <v>#N/A</v>
      </c>
      <c r="BP459" t="e">
        <f ca="1">VLOOKUP($B459,基础扩展表!$E:$AG,MATCH(BP$2,基础扩展表!$E$1:$AG$1,0),FALSE)</f>
        <v>#N/A</v>
      </c>
      <c r="BR459" t="e">
        <f ca="1">VLOOKUP(C459,模型表!D:H,5,FALSE)</f>
        <v>#N/A</v>
      </c>
    </row>
    <row r="460" spans="2:70" x14ac:dyDescent="0.2">
      <c r="B460" t="str">
        <f t="array" aca="1" ref="B460" ca="1">INDEX(基础表!$Y:$Y,SMALL(IF(基础表!$Z:$Z=0,ROW(基础表!$Z:$Z),999),ROW(H454)))&amp;""</f>
        <v/>
      </c>
      <c r="C460" t="e">
        <f ca="1">VLOOKUP(VLOOKUP($B460,基础表!$E:$G,3,FALSE),模型表!$C:$D,2,FALSE)</f>
        <v>#N/A</v>
      </c>
      <c r="E460" t="e">
        <f ca="1">VLOOKUP($B460,基础表!$E:$G,3,FALSE)</f>
        <v>#N/A</v>
      </c>
      <c r="G460" t="e">
        <f ca="1">VLOOKUP($E460,模型表!$C:$G,5,FALSE)</f>
        <v>#N/A</v>
      </c>
      <c r="H460" t="e">
        <f ca="1">VLOOKUP($E460,模型表!$C:$F,4,FALSE)</f>
        <v>#N/A</v>
      </c>
      <c r="I460" t="e">
        <f ca="1">VLOOKUP($E460,模型表!$C:$J,8,FALSE)</f>
        <v>#N/A</v>
      </c>
      <c r="K460" t="str">
        <f t="shared" ca="1" si="86"/>
        <v/>
      </c>
      <c r="L460" t="str">
        <f t="shared" ca="1" si="87"/>
        <v/>
      </c>
      <c r="M460" t="str">
        <f t="shared" ca="1" si="88"/>
        <v/>
      </c>
      <c r="N460" t="str">
        <f t="shared" ca="1" si="89"/>
        <v/>
      </c>
      <c r="O460" t="str">
        <f t="shared" ca="1" si="95"/>
        <v/>
      </c>
      <c r="P460" t="str">
        <f t="shared" ca="1" si="90"/>
        <v/>
      </c>
      <c r="Q460" t="e">
        <f ca="1">VLOOKUP($E460,模型表!$C:$K,9,FALSE)</f>
        <v>#N/A</v>
      </c>
      <c r="S460" t="e">
        <f ca="1">IF(VLOOKUP($E460,模型表!$C:$L,6,FALSE)=0,"",VLOOKUP($E460,模型表!$C:$L,10,FALSE))</f>
        <v>#N/A</v>
      </c>
      <c r="U460" t="e">
        <f ca="1">VLOOKUP($E460,模型表!$C:$Q,11,FALSE)</f>
        <v>#N/A</v>
      </c>
      <c r="Y460" t="e">
        <f ca="1">IF(VLOOKUP($E460,模型表!$C:$N,12,FALSE)="Death",VLOOKUP($E460,模型表!$C:$Q,13,FALSE),"")</f>
        <v>#N/A</v>
      </c>
      <c r="Z460" t="str">
        <f ca="1">IF($B460="","",IF(VLOOKUP($E460,模型表!$C:$O,12,FALSE)="PBuff","["&amp;VLOOKUP($E460,模型表!$C:Q,13,FALSE)&amp;"]","[]"))</f>
        <v/>
      </c>
      <c r="AA460" t="e">
        <f ca="1">VLOOKUP($B460,基础扩展表!$E:$I,5,FALSE)</f>
        <v>#N/A</v>
      </c>
      <c r="AB460" t="e">
        <f ca="1">VLOOKUP($B460,基础扩展表!$E:$I,4,FALSE)</f>
        <v>#N/A</v>
      </c>
      <c r="AC460" t="e">
        <f ca="1">VLOOKUP($B460,基础表!$E:$T,16,FALSE)</f>
        <v>#N/A</v>
      </c>
      <c r="AD460" t="str">
        <f t="shared" ca="1" si="84"/>
        <v/>
      </c>
      <c r="AE460" t="str">
        <f t="shared" ca="1" si="91"/>
        <v/>
      </c>
      <c r="AF460" t="str">
        <f t="shared" ca="1" si="92"/>
        <v/>
      </c>
      <c r="AH460" t="e">
        <f ca="1">VLOOKUP($B460,基础表!$E:$R,14,FALSE)</f>
        <v>#N/A</v>
      </c>
      <c r="AI460" t="e">
        <f ca="1">VLOOKUP($B460,基础表!$E:$S,13,FALSE)</f>
        <v>#N/A</v>
      </c>
      <c r="AK460" t="e">
        <f ca="1">VLOOKUP($B460,基础表!$E:$H,4,FALSE)</f>
        <v>#N/A</v>
      </c>
      <c r="AN460" s="23" t="e">
        <f t="shared" ca="1" si="85"/>
        <v>#N/A</v>
      </c>
      <c r="AO460" s="23" t="str">
        <f t="shared" ca="1" si="93"/>
        <v/>
      </c>
      <c r="AP460" s="23" t="str">
        <f t="shared" ca="1" si="94"/>
        <v/>
      </c>
      <c r="AR460" t="e">
        <f ca="1">VLOOKUP($B460,基础表!$E:$J,4,FALSE)</f>
        <v>#N/A</v>
      </c>
      <c r="AS460" t="e">
        <f ca="1">VLOOKUP($B460,基础表!$E:$J,5,FALSE)</f>
        <v>#N/A</v>
      </c>
      <c r="AT460" t="e">
        <f ca="1">VLOOKUP($B460,基础表!$E:$J,6,FALSE)</f>
        <v>#N/A</v>
      </c>
      <c r="AU460" t="e">
        <f ca="1">VLOOKUP($B460,基础扩展表!$E:$AG,MATCH(AU$2,基础扩展表!$E$1:$AG$1,0),FALSE)</f>
        <v>#N/A</v>
      </c>
      <c r="AV460" t="e">
        <f ca="1">VLOOKUP($B460,基础扩展表!$E:$AG,MATCH(AV$2,基础扩展表!$E$1:$AG$1,0),FALSE)</f>
        <v>#N/A</v>
      </c>
      <c r="AW460" t="e">
        <f ca="1">VLOOKUP($B460,基础扩展表!$E:$AG,MATCH(AW$2,基础扩展表!$E$1:$AG$1,0),FALSE)</f>
        <v>#N/A</v>
      </c>
      <c r="AX460" t="e">
        <f ca="1">VLOOKUP($B460,基础扩展表!$E:$AG,MATCH(AX$2,基础扩展表!$E$1:$AG$1,0),FALSE)</f>
        <v>#N/A</v>
      </c>
      <c r="AY460" t="e">
        <f ca="1">VLOOKUP($B460,基础扩展表!$E:$AG,MATCH(AY$2,基础扩展表!$E$1:$AG$1,0),FALSE)</f>
        <v>#N/A</v>
      </c>
      <c r="AZ460" t="e">
        <f ca="1">VLOOKUP($B460,基础扩展表!$E:$AG,MATCH(AZ$2,基础扩展表!$E$1:$AG$1,0),FALSE)</f>
        <v>#N/A</v>
      </c>
      <c r="BA460" t="e">
        <f ca="1">VLOOKUP($B460,基础扩展表!$E:$AG,MATCH(BA$2,基础扩展表!$E$1:$AG$1,0),FALSE)</f>
        <v>#N/A</v>
      </c>
      <c r="BB460" t="e">
        <f ca="1">VLOOKUP($B460,基础扩展表!$E:$AG,MATCH(BB$2,基础扩展表!$E$1:$AG$1,0),FALSE)</f>
        <v>#N/A</v>
      </c>
      <c r="BC460" t="e">
        <f ca="1">VLOOKUP($B460,基础扩展表!$E:$AG,MATCH(BC$2,基础扩展表!$E$1:$AG$1,0),FALSE)</f>
        <v>#N/A</v>
      </c>
      <c r="BD460" t="e">
        <f ca="1">VLOOKUP($B460,基础扩展表!$E:$AG,MATCH(BD$2,基础扩展表!$E$1:$AG$1,0),FALSE)</f>
        <v>#N/A</v>
      </c>
      <c r="BE460" t="e">
        <f ca="1">VLOOKUP($B460,基础扩展表!$E:$AG,MATCH(BE$2,基础扩展表!$E$1:$AG$1,0),FALSE)</f>
        <v>#N/A</v>
      </c>
      <c r="BF460" t="e">
        <f ca="1">VLOOKUP($B460,基础扩展表!$E:$AG,MATCH(BF$2,基础扩展表!$E$1:$AG$1,0),FALSE)</f>
        <v>#N/A</v>
      </c>
      <c r="BG460" t="e">
        <f ca="1">VLOOKUP($B460,基础扩展表!$E:$AG,MATCH(BG$2,基础扩展表!$E$1:$AG$1,0),FALSE)</f>
        <v>#N/A</v>
      </c>
      <c r="BH460" t="e">
        <f ca="1">VLOOKUP($B460,基础扩展表!$E:$AG,MATCH(BH$2,基础扩展表!$E$1:$AG$1,0),FALSE)</f>
        <v>#N/A</v>
      </c>
      <c r="BI460" t="e">
        <f ca="1">VLOOKUP($B460,基础扩展表!$E:$AG,MATCH(BI$2,基础扩展表!$E$1:$AG$1,0),FALSE)</f>
        <v>#N/A</v>
      </c>
      <c r="BJ460" t="e">
        <f ca="1">VLOOKUP($B460,基础扩展表!$E:$AG,MATCH(BJ$2,基础扩展表!$E$1:$AG$1,0),FALSE)</f>
        <v>#N/A</v>
      </c>
      <c r="BK460" t="e">
        <f ca="1">VLOOKUP($B460,基础扩展表!$E:$AG,MATCH(BK$2,基础扩展表!$E$1:$AG$1,0),FALSE)</f>
        <v>#N/A</v>
      </c>
      <c r="BL460" t="e">
        <f ca="1">VLOOKUP($B460,基础扩展表!$E:$AG,MATCH(BL$2,基础扩展表!$E$1:$AG$1,0),FALSE)</f>
        <v>#N/A</v>
      </c>
      <c r="BM460" t="e">
        <f ca="1">VLOOKUP($B460,基础扩展表!$E:$AG,MATCH(BM$2,基础扩展表!$E$1:$AG$1,0),FALSE)</f>
        <v>#N/A</v>
      </c>
      <c r="BN460" t="e">
        <f ca="1">VLOOKUP($B460,基础扩展表!$E:$AG,MATCH(BN$2,基础扩展表!$E$1:$AG$1,0),FALSE)</f>
        <v>#N/A</v>
      </c>
      <c r="BO460" t="e">
        <f ca="1">VLOOKUP($B460,基础扩展表!$E:$AG,MATCH(BO$2,基础扩展表!$E$1:$AG$1,0),FALSE)</f>
        <v>#N/A</v>
      </c>
      <c r="BP460" t="e">
        <f ca="1">VLOOKUP($B460,基础扩展表!$E:$AG,MATCH(BP$2,基础扩展表!$E$1:$AG$1,0),FALSE)</f>
        <v>#N/A</v>
      </c>
      <c r="BR460" t="e">
        <f ca="1">VLOOKUP(C460,模型表!D:H,5,FALSE)</f>
        <v>#N/A</v>
      </c>
    </row>
    <row r="461" spans="2:70" x14ac:dyDescent="0.2">
      <c r="B461" t="str">
        <f t="array" aca="1" ref="B461" ca="1">INDEX(基础表!$Y:$Y,SMALL(IF(基础表!$Z:$Z=0,ROW(基础表!$Z:$Z),999),ROW(H455)))&amp;""</f>
        <v/>
      </c>
      <c r="C461" t="e">
        <f ca="1">VLOOKUP(VLOOKUP($B461,基础表!$E:$G,3,FALSE),模型表!$C:$D,2,FALSE)</f>
        <v>#N/A</v>
      </c>
      <c r="E461" t="e">
        <f ca="1">VLOOKUP($B461,基础表!$E:$G,3,FALSE)</f>
        <v>#N/A</v>
      </c>
      <c r="G461" t="e">
        <f ca="1">VLOOKUP($E461,模型表!$C:$G,5,FALSE)</f>
        <v>#N/A</v>
      </c>
      <c r="H461" t="e">
        <f ca="1">VLOOKUP($E461,模型表!$C:$F,4,FALSE)</f>
        <v>#N/A</v>
      </c>
      <c r="I461" t="e">
        <f ca="1">VLOOKUP($E461,模型表!$C:$J,8,FALSE)</f>
        <v>#N/A</v>
      </c>
      <c r="K461" t="str">
        <f t="shared" ca="1" si="86"/>
        <v/>
      </c>
      <c r="L461" t="str">
        <f t="shared" ca="1" si="87"/>
        <v/>
      </c>
      <c r="M461" t="str">
        <f t="shared" ca="1" si="88"/>
        <v/>
      </c>
      <c r="N461" t="str">
        <f t="shared" ca="1" si="89"/>
        <v/>
      </c>
      <c r="O461" t="str">
        <f t="shared" ca="1" si="95"/>
        <v/>
      </c>
      <c r="P461" t="str">
        <f t="shared" ca="1" si="90"/>
        <v/>
      </c>
      <c r="Q461" t="e">
        <f ca="1">VLOOKUP($E461,模型表!$C:$K,9,FALSE)</f>
        <v>#N/A</v>
      </c>
      <c r="S461" t="e">
        <f ca="1">IF(VLOOKUP($E461,模型表!$C:$L,6,FALSE)=0,"",VLOOKUP($E461,模型表!$C:$L,10,FALSE))</f>
        <v>#N/A</v>
      </c>
      <c r="U461" t="e">
        <f ca="1">VLOOKUP($E461,模型表!$C:$Q,11,FALSE)</f>
        <v>#N/A</v>
      </c>
      <c r="Y461" t="e">
        <f ca="1">IF(VLOOKUP($E461,模型表!$C:$N,12,FALSE)="Death",VLOOKUP($E461,模型表!$C:$Q,13,FALSE),"")</f>
        <v>#N/A</v>
      </c>
      <c r="Z461" t="str">
        <f ca="1">IF($B461="","",IF(VLOOKUP($E461,模型表!$C:$O,12,FALSE)="PBuff","["&amp;VLOOKUP($E461,模型表!$C:Q,13,FALSE)&amp;"]","[]"))</f>
        <v/>
      </c>
      <c r="AA461" t="e">
        <f ca="1">VLOOKUP($B461,基础扩展表!$E:$I,5,FALSE)</f>
        <v>#N/A</v>
      </c>
      <c r="AB461" t="e">
        <f ca="1">VLOOKUP($B461,基础扩展表!$E:$I,4,FALSE)</f>
        <v>#N/A</v>
      </c>
      <c r="AC461" t="e">
        <f ca="1">VLOOKUP($B461,基础表!$E:$T,16,FALSE)</f>
        <v>#N/A</v>
      </c>
      <c r="AD461" t="str">
        <f t="shared" ca="1" si="84"/>
        <v/>
      </c>
      <c r="AE461" t="str">
        <f t="shared" ca="1" si="91"/>
        <v/>
      </c>
      <c r="AF461" t="str">
        <f t="shared" ca="1" si="92"/>
        <v/>
      </c>
      <c r="AH461" t="e">
        <f ca="1">VLOOKUP($B461,基础表!$E:$R,14,FALSE)</f>
        <v>#N/A</v>
      </c>
      <c r="AI461" t="e">
        <f ca="1">VLOOKUP($B461,基础表!$E:$S,13,FALSE)</f>
        <v>#N/A</v>
      </c>
      <c r="AK461" t="e">
        <f ca="1">VLOOKUP($B461,基础表!$E:$H,4,FALSE)</f>
        <v>#N/A</v>
      </c>
      <c r="AN461" s="23" t="e">
        <f t="shared" ca="1" si="85"/>
        <v>#N/A</v>
      </c>
      <c r="AO461" s="23" t="str">
        <f t="shared" ca="1" si="93"/>
        <v/>
      </c>
      <c r="AP461" s="23" t="str">
        <f t="shared" ca="1" si="94"/>
        <v/>
      </c>
      <c r="AR461" t="e">
        <f ca="1">VLOOKUP($B461,基础表!$E:$J,4,FALSE)</f>
        <v>#N/A</v>
      </c>
      <c r="AS461" t="e">
        <f ca="1">VLOOKUP($B461,基础表!$E:$J,5,FALSE)</f>
        <v>#N/A</v>
      </c>
      <c r="AT461" t="e">
        <f ca="1">VLOOKUP($B461,基础表!$E:$J,6,FALSE)</f>
        <v>#N/A</v>
      </c>
      <c r="AU461" t="e">
        <f ca="1">VLOOKUP($B461,基础扩展表!$E:$AG,MATCH(AU$2,基础扩展表!$E$1:$AG$1,0),FALSE)</f>
        <v>#N/A</v>
      </c>
      <c r="AV461" t="e">
        <f ca="1">VLOOKUP($B461,基础扩展表!$E:$AG,MATCH(AV$2,基础扩展表!$E$1:$AG$1,0),FALSE)</f>
        <v>#N/A</v>
      </c>
      <c r="AW461" t="e">
        <f ca="1">VLOOKUP($B461,基础扩展表!$E:$AG,MATCH(AW$2,基础扩展表!$E$1:$AG$1,0),FALSE)</f>
        <v>#N/A</v>
      </c>
      <c r="AX461" t="e">
        <f ca="1">VLOOKUP($B461,基础扩展表!$E:$AG,MATCH(AX$2,基础扩展表!$E$1:$AG$1,0),FALSE)</f>
        <v>#N/A</v>
      </c>
      <c r="AY461" t="e">
        <f ca="1">VLOOKUP($B461,基础扩展表!$E:$AG,MATCH(AY$2,基础扩展表!$E$1:$AG$1,0),FALSE)</f>
        <v>#N/A</v>
      </c>
      <c r="AZ461" t="e">
        <f ca="1">VLOOKUP($B461,基础扩展表!$E:$AG,MATCH(AZ$2,基础扩展表!$E$1:$AG$1,0),FALSE)</f>
        <v>#N/A</v>
      </c>
      <c r="BA461" t="e">
        <f ca="1">VLOOKUP($B461,基础扩展表!$E:$AG,MATCH(BA$2,基础扩展表!$E$1:$AG$1,0),FALSE)</f>
        <v>#N/A</v>
      </c>
      <c r="BB461" t="e">
        <f ca="1">VLOOKUP($B461,基础扩展表!$E:$AG,MATCH(BB$2,基础扩展表!$E$1:$AG$1,0),FALSE)</f>
        <v>#N/A</v>
      </c>
      <c r="BC461" t="e">
        <f ca="1">VLOOKUP($B461,基础扩展表!$E:$AG,MATCH(BC$2,基础扩展表!$E$1:$AG$1,0),FALSE)</f>
        <v>#N/A</v>
      </c>
      <c r="BD461" t="e">
        <f ca="1">VLOOKUP($B461,基础扩展表!$E:$AG,MATCH(BD$2,基础扩展表!$E$1:$AG$1,0),FALSE)</f>
        <v>#N/A</v>
      </c>
      <c r="BE461" t="e">
        <f ca="1">VLOOKUP($B461,基础扩展表!$E:$AG,MATCH(BE$2,基础扩展表!$E$1:$AG$1,0),FALSE)</f>
        <v>#N/A</v>
      </c>
      <c r="BF461" t="e">
        <f ca="1">VLOOKUP($B461,基础扩展表!$E:$AG,MATCH(BF$2,基础扩展表!$E$1:$AG$1,0),FALSE)</f>
        <v>#N/A</v>
      </c>
      <c r="BG461" t="e">
        <f ca="1">VLOOKUP($B461,基础扩展表!$E:$AG,MATCH(BG$2,基础扩展表!$E$1:$AG$1,0),FALSE)</f>
        <v>#N/A</v>
      </c>
      <c r="BH461" t="e">
        <f ca="1">VLOOKUP($B461,基础扩展表!$E:$AG,MATCH(BH$2,基础扩展表!$E$1:$AG$1,0),FALSE)</f>
        <v>#N/A</v>
      </c>
      <c r="BI461" t="e">
        <f ca="1">VLOOKUP($B461,基础扩展表!$E:$AG,MATCH(BI$2,基础扩展表!$E$1:$AG$1,0),FALSE)</f>
        <v>#N/A</v>
      </c>
      <c r="BJ461" t="e">
        <f ca="1">VLOOKUP($B461,基础扩展表!$E:$AG,MATCH(BJ$2,基础扩展表!$E$1:$AG$1,0),FALSE)</f>
        <v>#N/A</v>
      </c>
      <c r="BK461" t="e">
        <f ca="1">VLOOKUP($B461,基础扩展表!$E:$AG,MATCH(BK$2,基础扩展表!$E$1:$AG$1,0),FALSE)</f>
        <v>#N/A</v>
      </c>
      <c r="BL461" t="e">
        <f ca="1">VLOOKUP($B461,基础扩展表!$E:$AG,MATCH(BL$2,基础扩展表!$E$1:$AG$1,0),FALSE)</f>
        <v>#N/A</v>
      </c>
      <c r="BM461" t="e">
        <f ca="1">VLOOKUP($B461,基础扩展表!$E:$AG,MATCH(BM$2,基础扩展表!$E$1:$AG$1,0),FALSE)</f>
        <v>#N/A</v>
      </c>
      <c r="BN461" t="e">
        <f ca="1">VLOOKUP($B461,基础扩展表!$E:$AG,MATCH(BN$2,基础扩展表!$E$1:$AG$1,0),FALSE)</f>
        <v>#N/A</v>
      </c>
      <c r="BO461" t="e">
        <f ca="1">VLOOKUP($B461,基础扩展表!$E:$AG,MATCH(BO$2,基础扩展表!$E$1:$AG$1,0),FALSE)</f>
        <v>#N/A</v>
      </c>
      <c r="BP461" t="e">
        <f ca="1">VLOOKUP($B461,基础扩展表!$E:$AG,MATCH(BP$2,基础扩展表!$E$1:$AG$1,0),FALSE)</f>
        <v>#N/A</v>
      </c>
      <c r="BR461" t="e">
        <f ca="1">VLOOKUP(C461,模型表!D:H,5,FALSE)</f>
        <v>#N/A</v>
      </c>
    </row>
    <row r="462" spans="2:70" x14ac:dyDescent="0.2">
      <c r="B462" t="str">
        <f t="array" aca="1" ref="B462" ca="1">INDEX(基础表!$Y:$Y,SMALL(IF(基础表!$Z:$Z=0,ROW(基础表!$Z:$Z),999),ROW(H456)))&amp;""</f>
        <v/>
      </c>
      <c r="C462" t="e">
        <f ca="1">VLOOKUP(VLOOKUP($B462,基础表!$E:$G,3,FALSE),模型表!$C:$D,2,FALSE)</f>
        <v>#N/A</v>
      </c>
      <c r="E462" t="e">
        <f ca="1">VLOOKUP($B462,基础表!$E:$G,3,FALSE)</f>
        <v>#N/A</v>
      </c>
      <c r="G462" t="e">
        <f ca="1">VLOOKUP($E462,模型表!$C:$G,5,FALSE)</f>
        <v>#N/A</v>
      </c>
      <c r="H462" t="e">
        <f ca="1">VLOOKUP($E462,模型表!$C:$F,4,FALSE)</f>
        <v>#N/A</v>
      </c>
      <c r="I462" t="e">
        <f ca="1">VLOOKUP($E462,模型表!$C:$J,8,FALSE)</f>
        <v>#N/A</v>
      </c>
      <c r="K462" t="str">
        <f t="shared" ca="1" si="86"/>
        <v/>
      </c>
      <c r="L462" t="str">
        <f t="shared" ca="1" si="87"/>
        <v/>
      </c>
      <c r="M462" t="str">
        <f t="shared" ca="1" si="88"/>
        <v/>
      </c>
      <c r="N462" t="str">
        <f t="shared" ca="1" si="89"/>
        <v/>
      </c>
      <c r="O462" t="str">
        <f t="shared" ca="1" si="95"/>
        <v/>
      </c>
      <c r="P462" t="str">
        <f t="shared" ca="1" si="90"/>
        <v/>
      </c>
      <c r="Q462" t="e">
        <f ca="1">VLOOKUP($E462,模型表!$C:$K,9,FALSE)</f>
        <v>#N/A</v>
      </c>
      <c r="S462" t="e">
        <f ca="1">IF(VLOOKUP($E462,模型表!$C:$L,6,FALSE)=0,"",VLOOKUP($E462,模型表!$C:$L,10,FALSE))</f>
        <v>#N/A</v>
      </c>
      <c r="U462" t="e">
        <f ca="1">VLOOKUP($E462,模型表!$C:$Q,11,FALSE)</f>
        <v>#N/A</v>
      </c>
      <c r="Y462" t="e">
        <f ca="1">IF(VLOOKUP($E462,模型表!$C:$N,12,FALSE)="Death",VLOOKUP($E462,模型表!$C:$Q,13,FALSE),"")</f>
        <v>#N/A</v>
      </c>
      <c r="Z462" t="str">
        <f ca="1">IF($B462="","",IF(VLOOKUP($E462,模型表!$C:$O,12,FALSE)="PBuff","["&amp;VLOOKUP($E462,模型表!$C:Q,13,FALSE)&amp;"]","[]"))</f>
        <v/>
      </c>
      <c r="AA462" t="e">
        <f ca="1">VLOOKUP($B462,基础扩展表!$E:$I,5,FALSE)</f>
        <v>#N/A</v>
      </c>
      <c r="AB462" t="e">
        <f ca="1">VLOOKUP($B462,基础扩展表!$E:$I,4,FALSE)</f>
        <v>#N/A</v>
      </c>
      <c r="AC462" t="e">
        <f ca="1">VLOOKUP($B462,基础表!$E:$T,16,FALSE)</f>
        <v>#N/A</v>
      </c>
      <c r="AD462" t="str">
        <f t="shared" ca="1" si="84"/>
        <v/>
      </c>
      <c r="AE462" t="str">
        <f t="shared" ca="1" si="91"/>
        <v/>
      </c>
      <c r="AF462" t="str">
        <f t="shared" ca="1" si="92"/>
        <v/>
      </c>
      <c r="AH462" t="e">
        <f ca="1">VLOOKUP($B462,基础表!$E:$R,14,FALSE)</f>
        <v>#N/A</v>
      </c>
      <c r="AI462" t="e">
        <f ca="1">VLOOKUP($B462,基础表!$E:$S,13,FALSE)</f>
        <v>#N/A</v>
      </c>
      <c r="AK462" t="e">
        <f ca="1">VLOOKUP($B462,基础表!$E:$H,4,FALSE)</f>
        <v>#N/A</v>
      </c>
      <c r="AN462" s="23" t="e">
        <f t="shared" ca="1" si="85"/>
        <v>#N/A</v>
      </c>
      <c r="AO462" s="23" t="str">
        <f t="shared" ca="1" si="93"/>
        <v/>
      </c>
      <c r="AP462" s="23" t="str">
        <f t="shared" ca="1" si="94"/>
        <v/>
      </c>
      <c r="AR462" t="e">
        <f ca="1">VLOOKUP($B462,基础表!$E:$J,4,FALSE)</f>
        <v>#N/A</v>
      </c>
      <c r="AS462" t="e">
        <f ca="1">VLOOKUP($B462,基础表!$E:$J,5,FALSE)</f>
        <v>#N/A</v>
      </c>
      <c r="AT462" t="e">
        <f ca="1">VLOOKUP($B462,基础表!$E:$J,6,FALSE)</f>
        <v>#N/A</v>
      </c>
      <c r="AU462" t="e">
        <f ca="1">VLOOKUP($B462,基础扩展表!$E:$AG,MATCH(AU$2,基础扩展表!$E$1:$AG$1,0),FALSE)</f>
        <v>#N/A</v>
      </c>
      <c r="AV462" t="e">
        <f ca="1">VLOOKUP($B462,基础扩展表!$E:$AG,MATCH(AV$2,基础扩展表!$E$1:$AG$1,0),FALSE)</f>
        <v>#N/A</v>
      </c>
      <c r="AW462" t="e">
        <f ca="1">VLOOKUP($B462,基础扩展表!$E:$AG,MATCH(AW$2,基础扩展表!$E$1:$AG$1,0),FALSE)</f>
        <v>#N/A</v>
      </c>
      <c r="AX462" t="e">
        <f ca="1">VLOOKUP($B462,基础扩展表!$E:$AG,MATCH(AX$2,基础扩展表!$E$1:$AG$1,0),FALSE)</f>
        <v>#N/A</v>
      </c>
      <c r="AY462" t="e">
        <f ca="1">VLOOKUP($B462,基础扩展表!$E:$AG,MATCH(AY$2,基础扩展表!$E$1:$AG$1,0),FALSE)</f>
        <v>#N/A</v>
      </c>
      <c r="AZ462" t="e">
        <f ca="1">VLOOKUP($B462,基础扩展表!$E:$AG,MATCH(AZ$2,基础扩展表!$E$1:$AG$1,0),FALSE)</f>
        <v>#N/A</v>
      </c>
      <c r="BA462" t="e">
        <f ca="1">VLOOKUP($B462,基础扩展表!$E:$AG,MATCH(BA$2,基础扩展表!$E$1:$AG$1,0),FALSE)</f>
        <v>#N/A</v>
      </c>
      <c r="BB462" t="e">
        <f ca="1">VLOOKUP($B462,基础扩展表!$E:$AG,MATCH(BB$2,基础扩展表!$E$1:$AG$1,0),FALSE)</f>
        <v>#N/A</v>
      </c>
      <c r="BC462" t="e">
        <f ca="1">VLOOKUP($B462,基础扩展表!$E:$AG,MATCH(BC$2,基础扩展表!$E$1:$AG$1,0),FALSE)</f>
        <v>#N/A</v>
      </c>
      <c r="BD462" t="e">
        <f ca="1">VLOOKUP($B462,基础扩展表!$E:$AG,MATCH(BD$2,基础扩展表!$E$1:$AG$1,0),FALSE)</f>
        <v>#N/A</v>
      </c>
      <c r="BE462" t="e">
        <f ca="1">VLOOKUP($B462,基础扩展表!$E:$AG,MATCH(BE$2,基础扩展表!$E$1:$AG$1,0),FALSE)</f>
        <v>#N/A</v>
      </c>
      <c r="BF462" t="e">
        <f ca="1">VLOOKUP($B462,基础扩展表!$E:$AG,MATCH(BF$2,基础扩展表!$E$1:$AG$1,0),FALSE)</f>
        <v>#N/A</v>
      </c>
      <c r="BG462" t="e">
        <f ca="1">VLOOKUP($B462,基础扩展表!$E:$AG,MATCH(BG$2,基础扩展表!$E$1:$AG$1,0),FALSE)</f>
        <v>#N/A</v>
      </c>
      <c r="BH462" t="e">
        <f ca="1">VLOOKUP($B462,基础扩展表!$E:$AG,MATCH(BH$2,基础扩展表!$E$1:$AG$1,0),FALSE)</f>
        <v>#N/A</v>
      </c>
      <c r="BI462" t="e">
        <f ca="1">VLOOKUP($B462,基础扩展表!$E:$AG,MATCH(BI$2,基础扩展表!$E$1:$AG$1,0),FALSE)</f>
        <v>#N/A</v>
      </c>
      <c r="BJ462" t="e">
        <f ca="1">VLOOKUP($B462,基础扩展表!$E:$AG,MATCH(BJ$2,基础扩展表!$E$1:$AG$1,0),FALSE)</f>
        <v>#N/A</v>
      </c>
      <c r="BK462" t="e">
        <f ca="1">VLOOKUP($B462,基础扩展表!$E:$AG,MATCH(BK$2,基础扩展表!$E$1:$AG$1,0),FALSE)</f>
        <v>#N/A</v>
      </c>
      <c r="BL462" t="e">
        <f ca="1">VLOOKUP($B462,基础扩展表!$E:$AG,MATCH(BL$2,基础扩展表!$E$1:$AG$1,0),FALSE)</f>
        <v>#N/A</v>
      </c>
      <c r="BM462" t="e">
        <f ca="1">VLOOKUP($B462,基础扩展表!$E:$AG,MATCH(BM$2,基础扩展表!$E$1:$AG$1,0),FALSE)</f>
        <v>#N/A</v>
      </c>
      <c r="BN462" t="e">
        <f ca="1">VLOOKUP($B462,基础扩展表!$E:$AG,MATCH(BN$2,基础扩展表!$E$1:$AG$1,0),FALSE)</f>
        <v>#N/A</v>
      </c>
      <c r="BO462" t="e">
        <f ca="1">VLOOKUP($B462,基础扩展表!$E:$AG,MATCH(BO$2,基础扩展表!$E$1:$AG$1,0),FALSE)</f>
        <v>#N/A</v>
      </c>
      <c r="BP462" t="e">
        <f ca="1">VLOOKUP($B462,基础扩展表!$E:$AG,MATCH(BP$2,基础扩展表!$E$1:$AG$1,0),FALSE)</f>
        <v>#N/A</v>
      </c>
      <c r="BR462" t="e">
        <f ca="1">VLOOKUP(C462,模型表!D:H,5,FALSE)</f>
        <v>#N/A</v>
      </c>
    </row>
    <row r="463" spans="2:70" x14ac:dyDescent="0.2">
      <c r="B463" t="str">
        <f t="array" aca="1" ref="B463" ca="1">INDEX(基础表!$Y:$Y,SMALL(IF(基础表!$Z:$Z=0,ROW(基础表!$Z:$Z),999),ROW(H457)))&amp;""</f>
        <v/>
      </c>
      <c r="C463" t="e">
        <f ca="1">VLOOKUP(VLOOKUP($B463,基础表!$E:$G,3,FALSE),模型表!$C:$D,2,FALSE)</f>
        <v>#N/A</v>
      </c>
      <c r="E463" t="e">
        <f ca="1">VLOOKUP($B463,基础表!$E:$G,3,FALSE)</f>
        <v>#N/A</v>
      </c>
      <c r="G463" t="e">
        <f ca="1">VLOOKUP($E463,模型表!$C:$G,5,FALSE)</f>
        <v>#N/A</v>
      </c>
      <c r="H463" t="e">
        <f ca="1">VLOOKUP($E463,模型表!$C:$F,4,FALSE)</f>
        <v>#N/A</v>
      </c>
      <c r="I463" t="e">
        <f ca="1">VLOOKUP($E463,模型表!$C:$J,8,FALSE)</f>
        <v>#N/A</v>
      </c>
      <c r="K463" t="str">
        <f t="shared" ca="1" si="86"/>
        <v/>
      </c>
      <c r="L463" t="str">
        <f t="shared" ca="1" si="87"/>
        <v/>
      </c>
      <c r="M463" t="str">
        <f t="shared" ca="1" si="88"/>
        <v/>
      </c>
      <c r="N463" t="str">
        <f t="shared" ca="1" si="89"/>
        <v/>
      </c>
      <c r="O463" t="str">
        <f t="shared" ca="1" si="95"/>
        <v/>
      </c>
      <c r="P463" t="str">
        <f t="shared" ca="1" si="90"/>
        <v/>
      </c>
      <c r="Q463" t="e">
        <f ca="1">VLOOKUP($E463,模型表!$C:$K,9,FALSE)</f>
        <v>#N/A</v>
      </c>
      <c r="S463" t="e">
        <f ca="1">IF(VLOOKUP($E463,模型表!$C:$L,6,FALSE)=0,"",VLOOKUP($E463,模型表!$C:$L,10,FALSE))</f>
        <v>#N/A</v>
      </c>
      <c r="U463" t="e">
        <f ca="1">VLOOKUP($E463,模型表!$C:$Q,11,FALSE)</f>
        <v>#N/A</v>
      </c>
      <c r="Y463" t="e">
        <f ca="1">IF(VLOOKUP($E463,模型表!$C:$N,12,FALSE)="Death",VLOOKUP($E463,模型表!$C:$Q,13,FALSE),"")</f>
        <v>#N/A</v>
      </c>
      <c r="Z463" t="str">
        <f ca="1">IF($B463="","",IF(VLOOKUP($E463,模型表!$C:$O,12,FALSE)="PBuff","["&amp;VLOOKUP($E463,模型表!$C:Q,13,FALSE)&amp;"]","[]"))</f>
        <v/>
      </c>
      <c r="AA463" t="e">
        <f ca="1">VLOOKUP($B463,基础扩展表!$E:$I,5,FALSE)</f>
        <v>#N/A</v>
      </c>
      <c r="AB463" t="e">
        <f ca="1">VLOOKUP($B463,基础扩展表!$E:$I,4,FALSE)</f>
        <v>#N/A</v>
      </c>
      <c r="AC463" t="e">
        <f ca="1">VLOOKUP($B463,基础表!$E:$T,16,FALSE)</f>
        <v>#N/A</v>
      </c>
      <c r="AD463" t="str">
        <f t="shared" ca="1" si="84"/>
        <v/>
      </c>
      <c r="AE463" t="str">
        <f t="shared" ca="1" si="91"/>
        <v/>
      </c>
      <c r="AF463" t="str">
        <f t="shared" ca="1" si="92"/>
        <v/>
      </c>
      <c r="AH463" t="e">
        <f ca="1">VLOOKUP($B463,基础表!$E:$R,14,FALSE)</f>
        <v>#N/A</v>
      </c>
      <c r="AI463" t="e">
        <f ca="1">VLOOKUP($B463,基础表!$E:$S,13,FALSE)</f>
        <v>#N/A</v>
      </c>
      <c r="AK463" t="e">
        <f ca="1">VLOOKUP($B463,基础表!$E:$H,4,FALSE)</f>
        <v>#N/A</v>
      </c>
      <c r="AN463" s="23" t="e">
        <f t="shared" ca="1" si="85"/>
        <v>#N/A</v>
      </c>
      <c r="AO463" s="23" t="str">
        <f t="shared" ca="1" si="93"/>
        <v/>
      </c>
      <c r="AP463" s="23" t="str">
        <f t="shared" ca="1" si="94"/>
        <v/>
      </c>
      <c r="AR463" t="e">
        <f ca="1">VLOOKUP($B463,基础表!$E:$J,4,FALSE)</f>
        <v>#N/A</v>
      </c>
      <c r="AS463" t="e">
        <f ca="1">VLOOKUP($B463,基础表!$E:$J,5,FALSE)</f>
        <v>#N/A</v>
      </c>
      <c r="AT463" t="e">
        <f ca="1">VLOOKUP($B463,基础表!$E:$J,6,FALSE)</f>
        <v>#N/A</v>
      </c>
      <c r="AU463" t="e">
        <f ca="1">VLOOKUP($B463,基础扩展表!$E:$AG,MATCH(AU$2,基础扩展表!$E$1:$AG$1,0),FALSE)</f>
        <v>#N/A</v>
      </c>
      <c r="AV463" t="e">
        <f ca="1">VLOOKUP($B463,基础扩展表!$E:$AG,MATCH(AV$2,基础扩展表!$E$1:$AG$1,0),FALSE)</f>
        <v>#N/A</v>
      </c>
      <c r="AW463" t="e">
        <f ca="1">VLOOKUP($B463,基础扩展表!$E:$AG,MATCH(AW$2,基础扩展表!$E$1:$AG$1,0),FALSE)</f>
        <v>#N/A</v>
      </c>
      <c r="AX463" t="e">
        <f ca="1">VLOOKUP($B463,基础扩展表!$E:$AG,MATCH(AX$2,基础扩展表!$E$1:$AG$1,0),FALSE)</f>
        <v>#N/A</v>
      </c>
      <c r="AY463" t="e">
        <f ca="1">VLOOKUP($B463,基础扩展表!$E:$AG,MATCH(AY$2,基础扩展表!$E$1:$AG$1,0),FALSE)</f>
        <v>#N/A</v>
      </c>
      <c r="AZ463" t="e">
        <f ca="1">VLOOKUP($B463,基础扩展表!$E:$AG,MATCH(AZ$2,基础扩展表!$E$1:$AG$1,0),FALSE)</f>
        <v>#N/A</v>
      </c>
      <c r="BA463" t="e">
        <f ca="1">VLOOKUP($B463,基础扩展表!$E:$AG,MATCH(BA$2,基础扩展表!$E$1:$AG$1,0),FALSE)</f>
        <v>#N/A</v>
      </c>
      <c r="BB463" t="e">
        <f ca="1">VLOOKUP($B463,基础扩展表!$E:$AG,MATCH(BB$2,基础扩展表!$E$1:$AG$1,0),FALSE)</f>
        <v>#N/A</v>
      </c>
      <c r="BC463" t="e">
        <f ca="1">VLOOKUP($B463,基础扩展表!$E:$AG,MATCH(BC$2,基础扩展表!$E$1:$AG$1,0),FALSE)</f>
        <v>#N/A</v>
      </c>
      <c r="BD463" t="e">
        <f ca="1">VLOOKUP($B463,基础扩展表!$E:$AG,MATCH(BD$2,基础扩展表!$E$1:$AG$1,0),FALSE)</f>
        <v>#N/A</v>
      </c>
      <c r="BE463" t="e">
        <f ca="1">VLOOKUP($B463,基础扩展表!$E:$AG,MATCH(BE$2,基础扩展表!$E$1:$AG$1,0),FALSE)</f>
        <v>#N/A</v>
      </c>
      <c r="BF463" t="e">
        <f ca="1">VLOOKUP($B463,基础扩展表!$E:$AG,MATCH(BF$2,基础扩展表!$E$1:$AG$1,0),FALSE)</f>
        <v>#N/A</v>
      </c>
      <c r="BG463" t="e">
        <f ca="1">VLOOKUP($B463,基础扩展表!$E:$AG,MATCH(BG$2,基础扩展表!$E$1:$AG$1,0),FALSE)</f>
        <v>#N/A</v>
      </c>
      <c r="BH463" t="e">
        <f ca="1">VLOOKUP($B463,基础扩展表!$E:$AG,MATCH(BH$2,基础扩展表!$E$1:$AG$1,0),FALSE)</f>
        <v>#N/A</v>
      </c>
      <c r="BI463" t="e">
        <f ca="1">VLOOKUP($B463,基础扩展表!$E:$AG,MATCH(BI$2,基础扩展表!$E$1:$AG$1,0),FALSE)</f>
        <v>#N/A</v>
      </c>
      <c r="BJ463" t="e">
        <f ca="1">VLOOKUP($B463,基础扩展表!$E:$AG,MATCH(BJ$2,基础扩展表!$E$1:$AG$1,0),FALSE)</f>
        <v>#N/A</v>
      </c>
      <c r="BK463" t="e">
        <f ca="1">VLOOKUP($B463,基础扩展表!$E:$AG,MATCH(BK$2,基础扩展表!$E$1:$AG$1,0),FALSE)</f>
        <v>#N/A</v>
      </c>
      <c r="BL463" t="e">
        <f ca="1">VLOOKUP($B463,基础扩展表!$E:$AG,MATCH(BL$2,基础扩展表!$E$1:$AG$1,0),FALSE)</f>
        <v>#N/A</v>
      </c>
      <c r="BM463" t="e">
        <f ca="1">VLOOKUP($B463,基础扩展表!$E:$AG,MATCH(BM$2,基础扩展表!$E$1:$AG$1,0),FALSE)</f>
        <v>#N/A</v>
      </c>
      <c r="BN463" t="e">
        <f ca="1">VLOOKUP($B463,基础扩展表!$E:$AG,MATCH(BN$2,基础扩展表!$E$1:$AG$1,0),FALSE)</f>
        <v>#N/A</v>
      </c>
      <c r="BO463" t="e">
        <f ca="1">VLOOKUP($B463,基础扩展表!$E:$AG,MATCH(BO$2,基础扩展表!$E$1:$AG$1,0),FALSE)</f>
        <v>#N/A</v>
      </c>
      <c r="BP463" t="e">
        <f ca="1">VLOOKUP($B463,基础扩展表!$E:$AG,MATCH(BP$2,基础扩展表!$E$1:$AG$1,0),FALSE)</f>
        <v>#N/A</v>
      </c>
      <c r="BR463" t="e">
        <f ca="1">VLOOKUP(C463,模型表!D:H,5,FALSE)</f>
        <v>#N/A</v>
      </c>
    </row>
    <row r="464" spans="2:70" x14ac:dyDescent="0.2">
      <c r="B464" t="str">
        <f t="array" aca="1" ref="B464" ca="1">INDEX(基础表!$Y:$Y,SMALL(IF(基础表!$Z:$Z=0,ROW(基础表!$Z:$Z),999),ROW(H458)))&amp;""</f>
        <v/>
      </c>
      <c r="C464" t="e">
        <f ca="1">VLOOKUP(VLOOKUP($B464,基础表!$E:$G,3,FALSE),模型表!$C:$D,2,FALSE)</f>
        <v>#N/A</v>
      </c>
      <c r="E464" t="e">
        <f ca="1">VLOOKUP($B464,基础表!$E:$G,3,FALSE)</f>
        <v>#N/A</v>
      </c>
      <c r="G464" t="e">
        <f ca="1">VLOOKUP($E464,模型表!$C:$G,5,FALSE)</f>
        <v>#N/A</v>
      </c>
      <c r="H464" t="e">
        <f ca="1">VLOOKUP($E464,模型表!$C:$F,4,FALSE)</f>
        <v>#N/A</v>
      </c>
      <c r="I464" t="e">
        <f ca="1">VLOOKUP($E464,模型表!$C:$J,8,FALSE)</f>
        <v>#N/A</v>
      </c>
      <c r="K464" t="str">
        <f t="shared" ca="1" si="86"/>
        <v/>
      </c>
      <c r="L464" t="str">
        <f t="shared" ca="1" si="87"/>
        <v/>
      </c>
      <c r="M464" t="str">
        <f t="shared" ca="1" si="88"/>
        <v/>
      </c>
      <c r="N464" t="str">
        <f t="shared" ca="1" si="89"/>
        <v/>
      </c>
      <c r="O464" t="str">
        <f t="shared" ca="1" si="95"/>
        <v/>
      </c>
      <c r="P464" t="str">
        <f t="shared" ca="1" si="90"/>
        <v/>
      </c>
      <c r="Q464" t="e">
        <f ca="1">VLOOKUP($E464,模型表!$C:$K,9,FALSE)</f>
        <v>#N/A</v>
      </c>
      <c r="S464" t="e">
        <f ca="1">IF(VLOOKUP($E464,模型表!$C:$L,6,FALSE)=0,"",VLOOKUP($E464,模型表!$C:$L,10,FALSE))</f>
        <v>#N/A</v>
      </c>
      <c r="U464" t="e">
        <f ca="1">VLOOKUP($E464,模型表!$C:$Q,11,FALSE)</f>
        <v>#N/A</v>
      </c>
      <c r="Y464" t="e">
        <f ca="1">IF(VLOOKUP($E464,模型表!$C:$N,12,FALSE)="Death",VLOOKUP($E464,模型表!$C:$Q,13,FALSE),"")</f>
        <v>#N/A</v>
      </c>
      <c r="Z464" t="str">
        <f ca="1">IF($B464="","",IF(VLOOKUP($E464,模型表!$C:$O,12,FALSE)="PBuff","["&amp;VLOOKUP($E464,模型表!$C:Q,13,FALSE)&amp;"]","[]"))</f>
        <v/>
      </c>
      <c r="AA464" t="e">
        <f ca="1">VLOOKUP($B464,基础扩展表!$E:$I,5,FALSE)</f>
        <v>#N/A</v>
      </c>
      <c r="AB464" t="e">
        <f ca="1">VLOOKUP($B464,基础扩展表!$E:$I,4,FALSE)</f>
        <v>#N/A</v>
      </c>
      <c r="AC464" t="e">
        <f ca="1">VLOOKUP($B464,基础表!$E:$T,16,FALSE)</f>
        <v>#N/A</v>
      </c>
      <c r="AD464" t="str">
        <f t="shared" ca="1" si="84"/>
        <v/>
      </c>
      <c r="AE464" t="str">
        <f t="shared" ca="1" si="91"/>
        <v/>
      </c>
      <c r="AF464" t="str">
        <f t="shared" ca="1" si="92"/>
        <v/>
      </c>
      <c r="AH464" t="e">
        <f ca="1">VLOOKUP($B464,基础表!$E:$R,14,FALSE)</f>
        <v>#N/A</v>
      </c>
      <c r="AI464" t="e">
        <f ca="1">VLOOKUP($B464,基础表!$E:$S,13,FALSE)</f>
        <v>#N/A</v>
      </c>
      <c r="AK464" t="e">
        <f ca="1">VLOOKUP($B464,基础表!$E:$H,4,FALSE)</f>
        <v>#N/A</v>
      </c>
      <c r="AN464" s="23" t="e">
        <f t="shared" ca="1" si="85"/>
        <v>#N/A</v>
      </c>
      <c r="AO464" s="23" t="str">
        <f t="shared" ca="1" si="93"/>
        <v/>
      </c>
      <c r="AP464" s="23" t="str">
        <f t="shared" ca="1" si="94"/>
        <v/>
      </c>
      <c r="AR464" t="e">
        <f ca="1">VLOOKUP($B464,基础表!$E:$J,4,FALSE)</f>
        <v>#N/A</v>
      </c>
      <c r="AS464" t="e">
        <f ca="1">VLOOKUP($B464,基础表!$E:$J,5,FALSE)</f>
        <v>#N/A</v>
      </c>
      <c r="AT464" t="e">
        <f ca="1">VLOOKUP($B464,基础表!$E:$J,6,FALSE)</f>
        <v>#N/A</v>
      </c>
      <c r="AU464" t="e">
        <f ca="1">VLOOKUP($B464,基础扩展表!$E:$AG,MATCH(AU$2,基础扩展表!$E$1:$AG$1,0),FALSE)</f>
        <v>#N/A</v>
      </c>
      <c r="AV464" t="e">
        <f ca="1">VLOOKUP($B464,基础扩展表!$E:$AG,MATCH(AV$2,基础扩展表!$E$1:$AG$1,0),FALSE)</f>
        <v>#N/A</v>
      </c>
      <c r="AW464" t="e">
        <f ca="1">VLOOKUP($B464,基础扩展表!$E:$AG,MATCH(AW$2,基础扩展表!$E$1:$AG$1,0),FALSE)</f>
        <v>#N/A</v>
      </c>
      <c r="AX464" t="e">
        <f ca="1">VLOOKUP($B464,基础扩展表!$E:$AG,MATCH(AX$2,基础扩展表!$E$1:$AG$1,0),FALSE)</f>
        <v>#N/A</v>
      </c>
      <c r="AY464" t="e">
        <f ca="1">VLOOKUP($B464,基础扩展表!$E:$AG,MATCH(AY$2,基础扩展表!$E$1:$AG$1,0),FALSE)</f>
        <v>#N/A</v>
      </c>
      <c r="AZ464" t="e">
        <f ca="1">VLOOKUP($B464,基础扩展表!$E:$AG,MATCH(AZ$2,基础扩展表!$E$1:$AG$1,0),FALSE)</f>
        <v>#N/A</v>
      </c>
      <c r="BA464" t="e">
        <f ca="1">VLOOKUP($B464,基础扩展表!$E:$AG,MATCH(BA$2,基础扩展表!$E$1:$AG$1,0),FALSE)</f>
        <v>#N/A</v>
      </c>
      <c r="BB464" t="e">
        <f ca="1">VLOOKUP($B464,基础扩展表!$E:$AG,MATCH(BB$2,基础扩展表!$E$1:$AG$1,0),FALSE)</f>
        <v>#N/A</v>
      </c>
      <c r="BC464" t="e">
        <f ca="1">VLOOKUP($B464,基础扩展表!$E:$AG,MATCH(BC$2,基础扩展表!$E$1:$AG$1,0),FALSE)</f>
        <v>#N/A</v>
      </c>
      <c r="BD464" t="e">
        <f ca="1">VLOOKUP($B464,基础扩展表!$E:$AG,MATCH(BD$2,基础扩展表!$E$1:$AG$1,0),FALSE)</f>
        <v>#N/A</v>
      </c>
      <c r="BE464" t="e">
        <f ca="1">VLOOKUP($B464,基础扩展表!$E:$AG,MATCH(BE$2,基础扩展表!$E$1:$AG$1,0),FALSE)</f>
        <v>#N/A</v>
      </c>
      <c r="BF464" t="e">
        <f ca="1">VLOOKUP($B464,基础扩展表!$E:$AG,MATCH(BF$2,基础扩展表!$E$1:$AG$1,0),FALSE)</f>
        <v>#N/A</v>
      </c>
      <c r="BG464" t="e">
        <f ca="1">VLOOKUP($B464,基础扩展表!$E:$AG,MATCH(BG$2,基础扩展表!$E$1:$AG$1,0),FALSE)</f>
        <v>#N/A</v>
      </c>
      <c r="BH464" t="e">
        <f ca="1">VLOOKUP($B464,基础扩展表!$E:$AG,MATCH(BH$2,基础扩展表!$E$1:$AG$1,0),FALSE)</f>
        <v>#N/A</v>
      </c>
      <c r="BI464" t="e">
        <f ca="1">VLOOKUP($B464,基础扩展表!$E:$AG,MATCH(BI$2,基础扩展表!$E$1:$AG$1,0),FALSE)</f>
        <v>#N/A</v>
      </c>
      <c r="BJ464" t="e">
        <f ca="1">VLOOKUP($B464,基础扩展表!$E:$AG,MATCH(BJ$2,基础扩展表!$E$1:$AG$1,0),FALSE)</f>
        <v>#N/A</v>
      </c>
      <c r="BK464" t="e">
        <f ca="1">VLOOKUP($B464,基础扩展表!$E:$AG,MATCH(BK$2,基础扩展表!$E$1:$AG$1,0),FALSE)</f>
        <v>#N/A</v>
      </c>
      <c r="BL464" t="e">
        <f ca="1">VLOOKUP($B464,基础扩展表!$E:$AG,MATCH(BL$2,基础扩展表!$E$1:$AG$1,0),FALSE)</f>
        <v>#N/A</v>
      </c>
      <c r="BM464" t="e">
        <f ca="1">VLOOKUP($B464,基础扩展表!$E:$AG,MATCH(BM$2,基础扩展表!$E$1:$AG$1,0),FALSE)</f>
        <v>#N/A</v>
      </c>
      <c r="BN464" t="e">
        <f ca="1">VLOOKUP($B464,基础扩展表!$E:$AG,MATCH(BN$2,基础扩展表!$E$1:$AG$1,0),FALSE)</f>
        <v>#N/A</v>
      </c>
      <c r="BO464" t="e">
        <f ca="1">VLOOKUP($B464,基础扩展表!$E:$AG,MATCH(BO$2,基础扩展表!$E$1:$AG$1,0),FALSE)</f>
        <v>#N/A</v>
      </c>
      <c r="BP464" t="e">
        <f ca="1">VLOOKUP($B464,基础扩展表!$E:$AG,MATCH(BP$2,基础扩展表!$E$1:$AG$1,0),FALSE)</f>
        <v>#N/A</v>
      </c>
      <c r="BR464" t="e">
        <f ca="1">VLOOKUP(C464,模型表!D:H,5,FALSE)</f>
        <v>#N/A</v>
      </c>
    </row>
    <row r="465" spans="2:70" x14ac:dyDescent="0.2">
      <c r="B465" t="str">
        <f t="array" aca="1" ref="B465" ca="1">INDEX(基础表!$Y:$Y,SMALL(IF(基础表!$Z:$Z=0,ROW(基础表!$Z:$Z),999),ROW(H459)))&amp;""</f>
        <v/>
      </c>
      <c r="C465" t="e">
        <f ca="1">VLOOKUP(VLOOKUP($B465,基础表!$E:$G,3,FALSE),模型表!$C:$D,2,FALSE)</f>
        <v>#N/A</v>
      </c>
      <c r="E465" t="e">
        <f ca="1">VLOOKUP($B465,基础表!$E:$G,3,FALSE)</f>
        <v>#N/A</v>
      </c>
      <c r="G465" t="e">
        <f ca="1">VLOOKUP($E465,模型表!$C:$G,5,FALSE)</f>
        <v>#N/A</v>
      </c>
      <c r="H465" t="e">
        <f ca="1">VLOOKUP($E465,模型表!$C:$F,4,FALSE)</f>
        <v>#N/A</v>
      </c>
      <c r="I465" t="e">
        <f ca="1">VLOOKUP($E465,模型表!$C:$J,8,FALSE)</f>
        <v>#N/A</v>
      </c>
      <c r="K465" t="str">
        <f t="shared" ca="1" si="86"/>
        <v/>
      </c>
      <c r="L465" t="str">
        <f t="shared" ca="1" si="87"/>
        <v/>
      </c>
      <c r="M465" t="str">
        <f t="shared" ca="1" si="88"/>
        <v/>
      </c>
      <c r="N465" t="str">
        <f t="shared" ca="1" si="89"/>
        <v/>
      </c>
      <c r="O465" t="str">
        <f t="shared" ca="1" si="95"/>
        <v/>
      </c>
      <c r="P465" t="str">
        <f t="shared" ca="1" si="90"/>
        <v/>
      </c>
      <c r="Q465" t="e">
        <f ca="1">VLOOKUP($E465,模型表!$C:$K,9,FALSE)</f>
        <v>#N/A</v>
      </c>
      <c r="S465" t="e">
        <f ca="1">IF(VLOOKUP($E465,模型表!$C:$L,6,FALSE)=0,"",VLOOKUP($E465,模型表!$C:$L,10,FALSE))</f>
        <v>#N/A</v>
      </c>
      <c r="U465" t="e">
        <f ca="1">VLOOKUP($E465,模型表!$C:$Q,11,FALSE)</f>
        <v>#N/A</v>
      </c>
      <c r="Y465" t="e">
        <f ca="1">IF(VLOOKUP($E465,模型表!$C:$N,12,FALSE)="Death",VLOOKUP($E465,模型表!$C:$Q,13,FALSE),"")</f>
        <v>#N/A</v>
      </c>
      <c r="Z465" t="str">
        <f ca="1">IF($B465="","",IF(VLOOKUP($E465,模型表!$C:$O,12,FALSE)="PBuff","["&amp;VLOOKUP($E465,模型表!$C:Q,13,FALSE)&amp;"]","[]"))</f>
        <v/>
      </c>
      <c r="AA465" t="e">
        <f ca="1">VLOOKUP($B465,基础扩展表!$E:$I,5,FALSE)</f>
        <v>#N/A</v>
      </c>
      <c r="AB465" t="e">
        <f ca="1">VLOOKUP($B465,基础扩展表!$E:$I,4,FALSE)</f>
        <v>#N/A</v>
      </c>
      <c r="AC465" t="e">
        <f ca="1">VLOOKUP($B465,基础表!$E:$T,16,FALSE)</f>
        <v>#N/A</v>
      </c>
      <c r="AD465" t="str">
        <f t="shared" ca="1" si="84"/>
        <v/>
      </c>
      <c r="AE465" t="str">
        <f t="shared" ca="1" si="91"/>
        <v/>
      </c>
      <c r="AF465" t="str">
        <f t="shared" ca="1" si="92"/>
        <v/>
      </c>
      <c r="AH465" t="e">
        <f ca="1">VLOOKUP($B465,基础表!$E:$R,14,FALSE)</f>
        <v>#N/A</v>
      </c>
      <c r="AI465" t="e">
        <f ca="1">VLOOKUP($B465,基础表!$E:$S,13,FALSE)</f>
        <v>#N/A</v>
      </c>
      <c r="AK465" t="e">
        <f ca="1">VLOOKUP($B465,基础表!$E:$H,4,FALSE)</f>
        <v>#N/A</v>
      </c>
      <c r="AN465" s="23" t="e">
        <f t="shared" ca="1" si="85"/>
        <v>#N/A</v>
      </c>
      <c r="AO465" s="23" t="str">
        <f t="shared" ca="1" si="93"/>
        <v/>
      </c>
      <c r="AP465" s="23" t="str">
        <f t="shared" ca="1" si="94"/>
        <v/>
      </c>
      <c r="AR465" t="e">
        <f ca="1">VLOOKUP($B465,基础表!$E:$J,4,FALSE)</f>
        <v>#N/A</v>
      </c>
      <c r="AS465" t="e">
        <f ca="1">VLOOKUP($B465,基础表!$E:$J,5,FALSE)</f>
        <v>#N/A</v>
      </c>
      <c r="AT465" t="e">
        <f ca="1">VLOOKUP($B465,基础表!$E:$J,6,FALSE)</f>
        <v>#N/A</v>
      </c>
      <c r="AU465" t="e">
        <f ca="1">VLOOKUP($B465,基础扩展表!$E:$AG,MATCH(AU$2,基础扩展表!$E$1:$AG$1,0),FALSE)</f>
        <v>#N/A</v>
      </c>
      <c r="AV465" t="e">
        <f ca="1">VLOOKUP($B465,基础扩展表!$E:$AG,MATCH(AV$2,基础扩展表!$E$1:$AG$1,0),FALSE)</f>
        <v>#N/A</v>
      </c>
      <c r="AW465" t="e">
        <f ca="1">VLOOKUP($B465,基础扩展表!$E:$AG,MATCH(AW$2,基础扩展表!$E$1:$AG$1,0),FALSE)</f>
        <v>#N/A</v>
      </c>
      <c r="AX465" t="e">
        <f ca="1">VLOOKUP($B465,基础扩展表!$E:$AG,MATCH(AX$2,基础扩展表!$E$1:$AG$1,0),FALSE)</f>
        <v>#N/A</v>
      </c>
      <c r="AY465" t="e">
        <f ca="1">VLOOKUP($B465,基础扩展表!$E:$AG,MATCH(AY$2,基础扩展表!$E$1:$AG$1,0),FALSE)</f>
        <v>#N/A</v>
      </c>
      <c r="AZ465" t="e">
        <f ca="1">VLOOKUP($B465,基础扩展表!$E:$AG,MATCH(AZ$2,基础扩展表!$E$1:$AG$1,0),FALSE)</f>
        <v>#N/A</v>
      </c>
      <c r="BA465" t="e">
        <f ca="1">VLOOKUP($B465,基础扩展表!$E:$AG,MATCH(BA$2,基础扩展表!$E$1:$AG$1,0),FALSE)</f>
        <v>#N/A</v>
      </c>
      <c r="BB465" t="e">
        <f ca="1">VLOOKUP($B465,基础扩展表!$E:$AG,MATCH(BB$2,基础扩展表!$E$1:$AG$1,0),FALSE)</f>
        <v>#N/A</v>
      </c>
      <c r="BC465" t="e">
        <f ca="1">VLOOKUP($B465,基础扩展表!$E:$AG,MATCH(BC$2,基础扩展表!$E$1:$AG$1,0),FALSE)</f>
        <v>#N/A</v>
      </c>
      <c r="BD465" t="e">
        <f ca="1">VLOOKUP($B465,基础扩展表!$E:$AG,MATCH(BD$2,基础扩展表!$E$1:$AG$1,0),FALSE)</f>
        <v>#N/A</v>
      </c>
      <c r="BE465" t="e">
        <f ca="1">VLOOKUP($B465,基础扩展表!$E:$AG,MATCH(BE$2,基础扩展表!$E$1:$AG$1,0),FALSE)</f>
        <v>#N/A</v>
      </c>
      <c r="BF465" t="e">
        <f ca="1">VLOOKUP($B465,基础扩展表!$E:$AG,MATCH(BF$2,基础扩展表!$E$1:$AG$1,0),FALSE)</f>
        <v>#N/A</v>
      </c>
      <c r="BG465" t="e">
        <f ca="1">VLOOKUP($B465,基础扩展表!$E:$AG,MATCH(BG$2,基础扩展表!$E$1:$AG$1,0),FALSE)</f>
        <v>#N/A</v>
      </c>
      <c r="BH465" t="e">
        <f ca="1">VLOOKUP($B465,基础扩展表!$E:$AG,MATCH(BH$2,基础扩展表!$E$1:$AG$1,0),FALSE)</f>
        <v>#N/A</v>
      </c>
      <c r="BI465" t="e">
        <f ca="1">VLOOKUP($B465,基础扩展表!$E:$AG,MATCH(BI$2,基础扩展表!$E$1:$AG$1,0),FALSE)</f>
        <v>#N/A</v>
      </c>
      <c r="BJ465" t="e">
        <f ca="1">VLOOKUP($B465,基础扩展表!$E:$AG,MATCH(BJ$2,基础扩展表!$E$1:$AG$1,0),FALSE)</f>
        <v>#N/A</v>
      </c>
      <c r="BK465" t="e">
        <f ca="1">VLOOKUP($B465,基础扩展表!$E:$AG,MATCH(BK$2,基础扩展表!$E$1:$AG$1,0),FALSE)</f>
        <v>#N/A</v>
      </c>
      <c r="BL465" t="e">
        <f ca="1">VLOOKUP($B465,基础扩展表!$E:$AG,MATCH(BL$2,基础扩展表!$E$1:$AG$1,0),FALSE)</f>
        <v>#N/A</v>
      </c>
      <c r="BM465" t="e">
        <f ca="1">VLOOKUP($B465,基础扩展表!$E:$AG,MATCH(BM$2,基础扩展表!$E$1:$AG$1,0),FALSE)</f>
        <v>#N/A</v>
      </c>
      <c r="BN465" t="e">
        <f ca="1">VLOOKUP($B465,基础扩展表!$E:$AG,MATCH(BN$2,基础扩展表!$E$1:$AG$1,0),FALSE)</f>
        <v>#N/A</v>
      </c>
      <c r="BO465" t="e">
        <f ca="1">VLOOKUP($B465,基础扩展表!$E:$AG,MATCH(BO$2,基础扩展表!$E$1:$AG$1,0),FALSE)</f>
        <v>#N/A</v>
      </c>
      <c r="BP465" t="e">
        <f ca="1">VLOOKUP($B465,基础扩展表!$E:$AG,MATCH(BP$2,基础扩展表!$E$1:$AG$1,0),FALSE)</f>
        <v>#N/A</v>
      </c>
      <c r="BR465" t="e">
        <f ca="1">VLOOKUP(C465,模型表!D:H,5,FALSE)</f>
        <v>#N/A</v>
      </c>
    </row>
    <row r="466" spans="2:70" x14ac:dyDescent="0.2">
      <c r="B466" t="str">
        <f t="array" aca="1" ref="B466" ca="1">INDEX(基础表!$Y:$Y,SMALL(IF(基础表!$Z:$Z=0,ROW(基础表!$Z:$Z),999),ROW(H460)))&amp;""</f>
        <v/>
      </c>
      <c r="C466" t="e">
        <f ca="1">VLOOKUP(VLOOKUP($B466,基础表!$E:$G,3,FALSE),模型表!$C:$D,2,FALSE)</f>
        <v>#N/A</v>
      </c>
      <c r="E466" t="e">
        <f ca="1">VLOOKUP($B466,基础表!$E:$G,3,FALSE)</f>
        <v>#N/A</v>
      </c>
      <c r="G466" t="e">
        <f ca="1">VLOOKUP($E466,模型表!$C:$G,5,FALSE)</f>
        <v>#N/A</v>
      </c>
      <c r="H466" t="e">
        <f ca="1">VLOOKUP($E466,模型表!$C:$F,4,FALSE)</f>
        <v>#N/A</v>
      </c>
      <c r="I466" t="e">
        <f ca="1">VLOOKUP($E466,模型表!$C:$J,8,FALSE)</f>
        <v>#N/A</v>
      </c>
      <c r="K466" t="str">
        <f t="shared" ca="1" si="86"/>
        <v/>
      </c>
      <c r="L466" t="str">
        <f t="shared" ca="1" si="87"/>
        <v/>
      </c>
      <c r="M466" t="str">
        <f t="shared" ca="1" si="88"/>
        <v/>
      </c>
      <c r="N466" t="str">
        <f t="shared" ca="1" si="89"/>
        <v/>
      </c>
      <c r="O466" t="str">
        <f t="shared" ca="1" si="95"/>
        <v/>
      </c>
      <c r="P466" t="str">
        <f t="shared" ca="1" si="90"/>
        <v/>
      </c>
      <c r="Q466" t="e">
        <f ca="1">VLOOKUP($E466,模型表!$C:$K,9,FALSE)</f>
        <v>#N/A</v>
      </c>
      <c r="S466" t="e">
        <f ca="1">IF(VLOOKUP($E466,模型表!$C:$L,6,FALSE)=0,"",VLOOKUP($E466,模型表!$C:$L,10,FALSE))</f>
        <v>#N/A</v>
      </c>
      <c r="U466" t="e">
        <f ca="1">VLOOKUP($E466,模型表!$C:$Q,11,FALSE)</f>
        <v>#N/A</v>
      </c>
      <c r="Y466" t="e">
        <f ca="1">IF(VLOOKUP($E466,模型表!$C:$N,12,FALSE)="Death",VLOOKUP($E466,模型表!$C:$Q,13,FALSE),"")</f>
        <v>#N/A</v>
      </c>
      <c r="Z466" t="str">
        <f ca="1">IF($B466="","",IF(VLOOKUP($E466,模型表!$C:$O,12,FALSE)="PBuff","["&amp;VLOOKUP($E466,模型表!$C:Q,13,FALSE)&amp;"]","[]"))</f>
        <v/>
      </c>
      <c r="AA466" t="e">
        <f ca="1">VLOOKUP($B466,基础扩展表!$E:$I,5,FALSE)</f>
        <v>#N/A</v>
      </c>
      <c r="AB466" t="e">
        <f ca="1">VLOOKUP($B466,基础扩展表!$E:$I,4,FALSE)</f>
        <v>#N/A</v>
      </c>
      <c r="AC466" t="e">
        <f ca="1">VLOOKUP($B466,基础表!$E:$T,16,FALSE)</f>
        <v>#N/A</v>
      </c>
      <c r="AD466" t="str">
        <f t="shared" ca="1" si="84"/>
        <v/>
      </c>
      <c r="AE466" t="str">
        <f t="shared" ca="1" si="91"/>
        <v/>
      </c>
      <c r="AF466" t="str">
        <f t="shared" ca="1" si="92"/>
        <v/>
      </c>
      <c r="AH466" t="e">
        <f ca="1">VLOOKUP($B466,基础表!$E:$R,14,FALSE)</f>
        <v>#N/A</v>
      </c>
      <c r="AI466" t="e">
        <f ca="1">VLOOKUP($B466,基础表!$E:$S,13,FALSE)</f>
        <v>#N/A</v>
      </c>
      <c r="AK466" t="e">
        <f ca="1">VLOOKUP($B466,基础表!$E:$H,4,FALSE)</f>
        <v>#N/A</v>
      </c>
      <c r="AN466" s="23" t="e">
        <f t="shared" ca="1" si="85"/>
        <v>#N/A</v>
      </c>
      <c r="AO466" s="23" t="str">
        <f t="shared" ca="1" si="93"/>
        <v/>
      </c>
      <c r="AP466" s="23" t="str">
        <f t="shared" ca="1" si="94"/>
        <v/>
      </c>
      <c r="AR466" t="e">
        <f ca="1">VLOOKUP($B466,基础表!$E:$J,4,FALSE)</f>
        <v>#N/A</v>
      </c>
      <c r="AS466" t="e">
        <f ca="1">VLOOKUP($B466,基础表!$E:$J,5,FALSE)</f>
        <v>#N/A</v>
      </c>
      <c r="AT466" t="e">
        <f ca="1">VLOOKUP($B466,基础表!$E:$J,6,FALSE)</f>
        <v>#N/A</v>
      </c>
      <c r="AU466" t="e">
        <f ca="1">VLOOKUP($B466,基础扩展表!$E:$AG,MATCH(AU$2,基础扩展表!$E$1:$AG$1,0),FALSE)</f>
        <v>#N/A</v>
      </c>
      <c r="AV466" t="e">
        <f ca="1">VLOOKUP($B466,基础扩展表!$E:$AG,MATCH(AV$2,基础扩展表!$E$1:$AG$1,0),FALSE)</f>
        <v>#N/A</v>
      </c>
      <c r="AW466" t="e">
        <f ca="1">VLOOKUP($B466,基础扩展表!$E:$AG,MATCH(AW$2,基础扩展表!$E$1:$AG$1,0),FALSE)</f>
        <v>#N/A</v>
      </c>
      <c r="AX466" t="e">
        <f ca="1">VLOOKUP($B466,基础扩展表!$E:$AG,MATCH(AX$2,基础扩展表!$E$1:$AG$1,0),FALSE)</f>
        <v>#N/A</v>
      </c>
      <c r="AY466" t="e">
        <f ca="1">VLOOKUP($B466,基础扩展表!$E:$AG,MATCH(AY$2,基础扩展表!$E$1:$AG$1,0),FALSE)</f>
        <v>#N/A</v>
      </c>
      <c r="AZ466" t="e">
        <f ca="1">VLOOKUP($B466,基础扩展表!$E:$AG,MATCH(AZ$2,基础扩展表!$E$1:$AG$1,0),FALSE)</f>
        <v>#N/A</v>
      </c>
      <c r="BA466" t="e">
        <f ca="1">VLOOKUP($B466,基础扩展表!$E:$AG,MATCH(BA$2,基础扩展表!$E$1:$AG$1,0),FALSE)</f>
        <v>#N/A</v>
      </c>
      <c r="BB466" t="e">
        <f ca="1">VLOOKUP($B466,基础扩展表!$E:$AG,MATCH(BB$2,基础扩展表!$E$1:$AG$1,0),FALSE)</f>
        <v>#N/A</v>
      </c>
      <c r="BC466" t="e">
        <f ca="1">VLOOKUP($B466,基础扩展表!$E:$AG,MATCH(BC$2,基础扩展表!$E$1:$AG$1,0),FALSE)</f>
        <v>#N/A</v>
      </c>
      <c r="BD466" t="e">
        <f ca="1">VLOOKUP($B466,基础扩展表!$E:$AG,MATCH(BD$2,基础扩展表!$E$1:$AG$1,0),FALSE)</f>
        <v>#N/A</v>
      </c>
      <c r="BE466" t="e">
        <f ca="1">VLOOKUP($B466,基础扩展表!$E:$AG,MATCH(BE$2,基础扩展表!$E$1:$AG$1,0),FALSE)</f>
        <v>#N/A</v>
      </c>
      <c r="BF466" t="e">
        <f ca="1">VLOOKUP($B466,基础扩展表!$E:$AG,MATCH(BF$2,基础扩展表!$E$1:$AG$1,0),FALSE)</f>
        <v>#N/A</v>
      </c>
      <c r="BG466" t="e">
        <f ca="1">VLOOKUP($B466,基础扩展表!$E:$AG,MATCH(BG$2,基础扩展表!$E$1:$AG$1,0),FALSE)</f>
        <v>#N/A</v>
      </c>
      <c r="BH466" t="e">
        <f ca="1">VLOOKUP($B466,基础扩展表!$E:$AG,MATCH(BH$2,基础扩展表!$E$1:$AG$1,0),FALSE)</f>
        <v>#N/A</v>
      </c>
      <c r="BI466" t="e">
        <f ca="1">VLOOKUP($B466,基础扩展表!$E:$AG,MATCH(BI$2,基础扩展表!$E$1:$AG$1,0),FALSE)</f>
        <v>#N/A</v>
      </c>
      <c r="BJ466" t="e">
        <f ca="1">VLOOKUP($B466,基础扩展表!$E:$AG,MATCH(BJ$2,基础扩展表!$E$1:$AG$1,0),FALSE)</f>
        <v>#N/A</v>
      </c>
      <c r="BK466" t="e">
        <f ca="1">VLOOKUP($B466,基础扩展表!$E:$AG,MATCH(BK$2,基础扩展表!$E$1:$AG$1,0),FALSE)</f>
        <v>#N/A</v>
      </c>
      <c r="BL466" t="e">
        <f ca="1">VLOOKUP($B466,基础扩展表!$E:$AG,MATCH(BL$2,基础扩展表!$E$1:$AG$1,0),FALSE)</f>
        <v>#N/A</v>
      </c>
      <c r="BM466" t="e">
        <f ca="1">VLOOKUP($B466,基础扩展表!$E:$AG,MATCH(BM$2,基础扩展表!$E$1:$AG$1,0),FALSE)</f>
        <v>#N/A</v>
      </c>
      <c r="BN466" t="e">
        <f ca="1">VLOOKUP($B466,基础扩展表!$E:$AG,MATCH(BN$2,基础扩展表!$E$1:$AG$1,0),FALSE)</f>
        <v>#N/A</v>
      </c>
      <c r="BO466" t="e">
        <f ca="1">VLOOKUP($B466,基础扩展表!$E:$AG,MATCH(BO$2,基础扩展表!$E$1:$AG$1,0),FALSE)</f>
        <v>#N/A</v>
      </c>
      <c r="BP466" t="e">
        <f ca="1">VLOOKUP($B466,基础扩展表!$E:$AG,MATCH(BP$2,基础扩展表!$E$1:$AG$1,0),FALSE)</f>
        <v>#N/A</v>
      </c>
      <c r="BR466" t="e">
        <f ca="1">VLOOKUP(C466,模型表!D:H,5,FALSE)</f>
        <v>#N/A</v>
      </c>
    </row>
    <row r="467" spans="2:70" x14ac:dyDescent="0.2">
      <c r="B467" t="str">
        <f t="array" aca="1" ref="B467" ca="1">INDEX(基础表!$Y:$Y,SMALL(IF(基础表!$Z:$Z=0,ROW(基础表!$Z:$Z),999),ROW(H461)))&amp;""</f>
        <v/>
      </c>
      <c r="C467" t="e">
        <f ca="1">VLOOKUP(VLOOKUP($B467,基础表!$E:$G,3,FALSE),模型表!$C:$D,2,FALSE)</f>
        <v>#N/A</v>
      </c>
      <c r="E467" t="e">
        <f ca="1">VLOOKUP($B467,基础表!$E:$G,3,FALSE)</f>
        <v>#N/A</v>
      </c>
      <c r="G467" t="e">
        <f ca="1">VLOOKUP($E467,模型表!$C:$G,5,FALSE)</f>
        <v>#N/A</v>
      </c>
      <c r="H467" t="e">
        <f ca="1">VLOOKUP($E467,模型表!$C:$F,4,FALSE)</f>
        <v>#N/A</v>
      </c>
      <c r="I467" t="e">
        <f ca="1">VLOOKUP($E467,模型表!$C:$J,8,FALSE)</f>
        <v>#N/A</v>
      </c>
      <c r="K467" t="str">
        <f t="shared" ca="1" si="86"/>
        <v/>
      </c>
      <c r="L467" t="str">
        <f t="shared" ca="1" si="87"/>
        <v/>
      </c>
      <c r="M467" t="str">
        <f t="shared" ca="1" si="88"/>
        <v/>
      </c>
      <c r="N467" t="str">
        <f t="shared" ca="1" si="89"/>
        <v/>
      </c>
      <c r="O467" t="str">
        <f t="shared" ca="1" si="95"/>
        <v/>
      </c>
      <c r="P467" t="str">
        <f t="shared" ca="1" si="90"/>
        <v/>
      </c>
      <c r="Q467" t="e">
        <f ca="1">VLOOKUP($E467,模型表!$C:$K,9,FALSE)</f>
        <v>#N/A</v>
      </c>
      <c r="S467" t="e">
        <f ca="1">IF(VLOOKUP($E467,模型表!$C:$L,6,FALSE)=0,"",VLOOKUP($E467,模型表!$C:$L,10,FALSE))</f>
        <v>#N/A</v>
      </c>
      <c r="U467" t="e">
        <f ca="1">VLOOKUP($E467,模型表!$C:$Q,11,FALSE)</f>
        <v>#N/A</v>
      </c>
      <c r="Y467" t="e">
        <f ca="1">IF(VLOOKUP($E467,模型表!$C:$N,12,FALSE)="Death",VLOOKUP($E467,模型表!$C:$Q,13,FALSE),"")</f>
        <v>#N/A</v>
      </c>
      <c r="Z467" t="str">
        <f ca="1">IF($B467="","",IF(VLOOKUP($E467,模型表!$C:$O,12,FALSE)="PBuff","["&amp;VLOOKUP($E467,模型表!$C:Q,13,FALSE)&amp;"]","[]"))</f>
        <v/>
      </c>
      <c r="AA467" t="e">
        <f ca="1">VLOOKUP($B467,基础扩展表!$E:$I,5,FALSE)</f>
        <v>#N/A</v>
      </c>
      <c r="AB467" t="e">
        <f ca="1">VLOOKUP($B467,基础扩展表!$E:$I,4,FALSE)</f>
        <v>#N/A</v>
      </c>
      <c r="AC467" t="e">
        <f ca="1">VLOOKUP($B467,基础表!$E:$T,16,FALSE)</f>
        <v>#N/A</v>
      </c>
      <c r="AD467" t="str">
        <f t="shared" ca="1" si="84"/>
        <v/>
      </c>
      <c r="AE467" t="str">
        <f t="shared" ca="1" si="91"/>
        <v/>
      </c>
      <c r="AF467" t="str">
        <f t="shared" ca="1" si="92"/>
        <v/>
      </c>
      <c r="AH467" t="e">
        <f ca="1">VLOOKUP($B467,基础表!$E:$R,14,FALSE)</f>
        <v>#N/A</v>
      </c>
      <c r="AI467" t="e">
        <f ca="1">VLOOKUP($B467,基础表!$E:$S,13,FALSE)</f>
        <v>#N/A</v>
      </c>
      <c r="AK467" t="e">
        <f ca="1">VLOOKUP($B467,基础表!$E:$H,4,FALSE)</f>
        <v>#N/A</v>
      </c>
      <c r="AN467" s="23" t="e">
        <f t="shared" ca="1" si="85"/>
        <v>#N/A</v>
      </c>
      <c r="AO467" s="23" t="str">
        <f t="shared" ca="1" si="93"/>
        <v/>
      </c>
      <c r="AP467" s="23" t="str">
        <f t="shared" ca="1" si="94"/>
        <v/>
      </c>
      <c r="AR467" t="e">
        <f ca="1">VLOOKUP($B467,基础表!$E:$J,4,FALSE)</f>
        <v>#N/A</v>
      </c>
      <c r="AS467" t="e">
        <f ca="1">VLOOKUP($B467,基础表!$E:$J,5,FALSE)</f>
        <v>#N/A</v>
      </c>
      <c r="AT467" t="e">
        <f ca="1">VLOOKUP($B467,基础表!$E:$J,6,FALSE)</f>
        <v>#N/A</v>
      </c>
      <c r="AU467" t="e">
        <f ca="1">VLOOKUP($B467,基础扩展表!$E:$AG,MATCH(AU$2,基础扩展表!$E$1:$AG$1,0),FALSE)</f>
        <v>#N/A</v>
      </c>
      <c r="AV467" t="e">
        <f ca="1">VLOOKUP($B467,基础扩展表!$E:$AG,MATCH(AV$2,基础扩展表!$E$1:$AG$1,0),FALSE)</f>
        <v>#N/A</v>
      </c>
      <c r="AW467" t="e">
        <f ca="1">VLOOKUP($B467,基础扩展表!$E:$AG,MATCH(AW$2,基础扩展表!$E$1:$AG$1,0),FALSE)</f>
        <v>#N/A</v>
      </c>
      <c r="AX467" t="e">
        <f ca="1">VLOOKUP($B467,基础扩展表!$E:$AG,MATCH(AX$2,基础扩展表!$E$1:$AG$1,0),FALSE)</f>
        <v>#N/A</v>
      </c>
      <c r="AY467" t="e">
        <f ca="1">VLOOKUP($B467,基础扩展表!$E:$AG,MATCH(AY$2,基础扩展表!$E$1:$AG$1,0),FALSE)</f>
        <v>#N/A</v>
      </c>
      <c r="AZ467" t="e">
        <f ca="1">VLOOKUP($B467,基础扩展表!$E:$AG,MATCH(AZ$2,基础扩展表!$E$1:$AG$1,0),FALSE)</f>
        <v>#N/A</v>
      </c>
      <c r="BA467" t="e">
        <f ca="1">VLOOKUP($B467,基础扩展表!$E:$AG,MATCH(BA$2,基础扩展表!$E$1:$AG$1,0),FALSE)</f>
        <v>#N/A</v>
      </c>
      <c r="BB467" t="e">
        <f ca="1">VLOOKUP($B467,基础扩展表!$E:$AG,MATCH(BB$2,基础扩展表!$E$1:$AG$1,0),FALSE)</f>
        <v>#N/A</v>
      </c>
      <c r="BC467" t="e">
        <f ca="1">VLOOKUP($B467,基础扩展表!$E:$AG,MATCH(BC$2,基础扩展表!$E$1:$AG$1,0),FALSE)</f>
        <v>#N/A</v>
      </c>
      <c r="BD467" t="e">
        <f ca="1">VLOOKUP($B467,基础扩展表!$E:$AG,MATCH(BD$2,基础扩展表!$E$1:$AG$1,0),FALSE)</f>
        <v>#N/A</v>
      </c>
      <c r="BE467" t="e">
        <f ca="1">VLOOKUP($B467,基础扩展表!$E:$AG,MATCH(BE$2,基础扩展表!$E$1:$AG$1,0),FALSE)</f>
        <v>#N/A</v>
      </c>
      <c r="BF467" t="e">
        <f ca="1">VLOOKUP($B467,基础扩展表!$E:$AG,MATCH(BF$2,基础扩展表!$E$1:$AG$1,0),FALSE)</f>
        <v>#N/A</v>
      </c>
      <c r="BG467" t="e">
        <f ca="1">VLOOKUP($B467,基础扩展表!$E:$AG,MATCH(BG$2,基础扩展表!$E$1:$AG$1,0),FALSE)</f>
        <v>#N/A</v>
      </c>
      <c r="BH467" t="e">
        <f ca="1">VLOOKUP($B467,基础扩展表!$E:$AG,MATCH(BH$2,基础扩展表!$E$1:$AG$1,0),FALSE)</f>
        <v>#N/A</v>
      </c>
      <c r="BI467" t="e">
        <f ca="1">VLOOKUP($B467,基础扩展表!$E:$AG,MATCH(BI$2,基础扩展表!$E$1:$AG$1,0),FALSE)</f>
        <v>#N/A</v>
      </c>
      <c r="BJ467" t="e">
        <f ca="1">VLOOKUP($B467,基础扩展表!$E:$AG,MATCH(BJ$2,基础扩展表!$E$1:$AG$1,0),FALSE)</f>
        <v>#N/A</v>
      </c>
      <c r="BK467" t="e">
        <f ca="1">VLOOKUP($B467,基础扩展表!$E:$AG,MATCH(BK$2,基础扩展表!$E$1:$AG$1,0),FALSE)</f>
        <v>#N/A</v>
      </c>
      <c r="BL467" t="e">
        <f ca="1">VLOOKUP($B467,基础扩展表!$E:$AG,MATCH(BL$2,基础扩展表!$E$1:$AG$1,0),FALSE)</f>
        <v>#N/A</v>
      </c>
      <c r="BM467" t="e">
        <f ca="1">VLOOKUP($B467,基础扩展表!$E:$AG,MATCH(BM$2,基础扩展表!$E$1:$AG$1,0),FALSE)</f>
        <v>#N/A</v>
      </c>
      <c r="BN467" t="e">
        <f ca="1">VLOOKUP($B467,基础扩展表!$E:$AG,MATCH(BN$2,基础扩展表!$E$1:$AG$1,0),FALSE)</f>
        <v>#N/A</v>
      </c>
      <c r="BO467" t="e">
        <f ca="1">VLOOKUP($B467,基础扩展表!$E:$AG,MATCH(BO$2,基础扩展表!$E$1:$AG$1,0),FALSE)</f>
        <v>#N/A</v>
      </c>
      <c r="BP467" t="e">
        <f ca="1">VLOOKUP($B467,基础扩展表!$E:$AG,MATCH(BP$2,基础扩展表!$E$1:$AG$1,0),FALSE)</f>
        <v>#N/A</v>
      </c>
      <c r="BR467" t="e">
        <f ca="1">VLOOKUP(C467,模型表!D:H,5,FALSE)</f>
        <v>#N/A</v>
      </c>
    </row>
    <row r="468" spans="2:70" x14ac:dyDescent="0.2">
      <c r="B468" t="str">
        <f t="array" aca="1" ref="B468" ca="1">INDEX(基础表!$Y:$Y,SMALL(IF(基础表!$Z:$Z=0,ROW(基础表!$Z:$Z),999),ROW(H462)))&amp;""</f>
        <v/>
      </c>
      <c r="C468" t="e">
        <f ca="1">VLOOKUP(VLOOKUP($B468,基础表!$E:$G,3,FALSE),模型表!$C:$D,2,FALSE)</f>
        <v>#N/A</v>
      </c>
      <c r="E468" t="e">
        <f ca="1">VLOOKUP($B468,基础表!$E:$G,3,FALSE)</f>
        <v>#N/A</v>
      </c>
      <c r="G468" t="e">
        <f ca="1">VLOOKUP($E468,模型表!$C:$G,5,FALSE)</f>
        <v>#N/A</v>
      </c>
      <c r="H468" t="e">
        <f ca="1">VLOOKUP($E468,模型表!$C:$F,4,FALSE)</f>
        <v>#N/A</v>
      </c>
      <c r="I468" t="e">
        <f ca="1">VLOOKUP($E468,模型表!$C:$J,8,FALSE)</f>
        <v>#N/A</v>
      </c>
      <c r="K468" t="str">
        <f t="shared" ca="1" si="86"/>
        <v/>
      </c>
      <c r="L468" t="str">
        <f t="shared" ca="1" si="87"/>
        <v/>
      </c>
      <c r="M468" t="str">
        <f t="shared" ca="1" si="88"/>
        <v/>
      </c>
      <c r="N468" t="str">
        <f t="shared" ca="1" si="89"/>
        <v/>
      </c>
      <c r="O468" t="str">
        <f t="shared" ca="1" si="95"/>
        <v/>
      </c>
      <c r="P468" t="str">
        <f t="shared" ca="1" si="90"/>
        <v/>
      </c>
      <c r="Q468" t="e">
        <f ca="1">VLOOKUP($E468,模型表!$C:$K,9,FALSE)</f>
        <v>#N/A</v>
      </c>
      <c r="S468" t="e">
        <f ca="1">IF(VLOOKUP($E468,模型表!$C:$L,6,FALSE)=0,"",VLOOKUP($E468,模型表!$C:$L,10,FALSE))</f>
        <v>#N/A</v>
      </c>
      <c r="U468" t="e">
        <f ca="1">VLOOKUP($E468,模型表!$C:$Q,11,FALSE)</f>
        <v>#N/A</v>
      </c>
      <c r="Y468" t="e">
        <f ca="1">IF(VLOOKUP($E468,模型表!$C:$N,12,FALSE)="Death",VLOOKUP($E468,模型表!$C:$Q,13,FALSE),"")</f>
        <v>#N/A</v>
      </c>
      <c r="Z468" t="str">
        <f ca="1">IF($B468="","",IF(VLOOKUP($E468,模型表!$C:$O,12,FALSE)="PBuff","["&amp;VLOOKUP($E468,模型表!$C:Q,13,FALSE)&amp;"]","[]"))</f>
        <v/>
      </c>
      <c r="AA468" t="e">
        <f ca="1">VLOOKUP($B468,基础扩展表!$E:$I,5,FALSE)</f>
        <v>#N/A</v>
      </c>
      <c r="AB468" t="e">
        <f ca="1">VLOOKUP($B468,基础扩展表!$E:$I,4,FALSE)</f>
        <v>#N/A</v>
      </c>
      <c r="AC468" t="e">
        <f ca="1">VLOOKUP($B468,基础表!$E:$T,16,FALSE)</f>
        <v>#N/A</v>
      </c>
      <c r="AD468" t="str">
        <f t="shared" ca="1" si="84"/>
        <v/>
      </c>
      <c r="AE468" t="str">
        <f t="shared" ca="1" si="91"/>
        <v/>
      </c>
      <c r="AF468" t="str">
        <f t="shared" ca="1" si="92"/>
        <v/>
      </c>
      <c r="AH468" t="e">
        <f ca="1">VLOOKUP($B468,基础表!$E:$R,14,FALSE)</f>
        <v>#N/A</v>
      </c>
      <c r="AI468" t="e">
        <f ca="1">VLOOKUP($B468,基础表!$E:$S,13,FALSE)</f>
        <v>#N/A</v>
      </c>
      <c r="AK468" t="e">
        <f ca="1">VLOOKUP($B468,基础表!$E:$H,4,FALSE)</f>
        <v>#N/A</v>
      </c>
      <c r="AN468" s="23" t="e">
        <f t="shared" ca="1" si="85"/>
        <v>#N/A</v>
      </c>
      <c r="AO468" s="23" t="str">
        <f t="shared" ca="1" si="93"/>
        <v/>
      </c>
      <c r="AP468" s="23" t="str">
        <f t="shared" ca="1" si="94"/>
        <v/>
      </c>
      <c r="AR468" t="e">
        <f ca="1">VLOOKUP($B468,基础表!$E:$J,4,FALSE)</f>
        <v>#N/A</v>
      </c>
      <c r="AS468" t="e">
        <f ca="1">VLOOKUP($B468,基础表!$E:$J,5,FALSE)</f>
        <v>#N/A</v>
      </c>
      <c r="AT468" t="e">
        <f ca="1">VLOOKUP($B468,基础表!$E:$J,6,FALSE)</f>
        <v>#N/A</v>
      </c>
      <c r="AU468" t="e">
        <f ca="1">VLOOKUP($B468,基础扩展表!$E:$AG,MATCH(AU$2,基础扩展表!$E$1:$AG$1,0),FALSE)</f>
        <v>#N/A</v>
      </c>
      <c r="AV468" t="e">
        <f ca="1">VLOOKUP($B468,基础扩展表!$E:$AG,MATCH(AV$2,基础扩展表!$E$1:$AG$1,0),FALSE)</f>
        <v>#N/A</v>
      </c>
      <c r="AW468" t="e">
        <f ca="1">VLOOKUP($B468,基础扩展表!$E:$AG,MATCH(AW$2,基础扩展表!$E$1:$AG$1,0),FALSE)</f>
        <v>#N/A</v>
      </c>
      <c r="AX468" t="e">
        <f ca="1">VLOOKUP($B468,基础扩展表!$E:$AG,MATCH(AX$2,基础扩展表!$E$1:$AG$1,0),FALSE)</f>
        <v>#N/A</v>
      </c>
      <c r="AY468" t="e">
        <f ca="1">VLOOKUP($B468,基础扩展表!$E:$AG,MATCH(AY$2,基础扩展表!$E$1:$AG$1,0),FALSE)</f>
        <v>#N/A</v>
      </c>
      <c r="AZ468" t="e">
        <f ca="1">VLOOKUP($B468,基础扩展表!$E:$AG,MATCH(AZ$2,基础扩展表!$E$1:$AG$1,0),FALSE)</f>
        <v>#N/A</v>
      </c>
      <c r="BA468" t="e">
        <f ca="1">VLOOKUP($B468,基础扩展表!$E:$AG,MATCH(BA$2,基础扩展表!$E$1:$AG$1,0),FALSE)</f>
        <v>#N/A</v>
      </c>
      <c r="BB468" t="e">
        <f ca="1">VLOOKUP($B468,基础扩展表!$E:$AG,MATCH(BB$2,基础扩展表!$E$1:$AG$1,0),FALSE)</f>
        <v>#N/A</v>
      </c>
      <c r="BC468" t="e">
        <f ca="1">VLOOKUP($B468,基础扩展表!$E:$AG,MATCH(BC$2,基础扩展表!$E$1:$AG$1,0),FALSE)</f>
        <v>#N/A</v>
      </c>
      <c r="BD468" t="e">
        <f ca="1">VLOOKUP($B468,基础扩展表!$E:$AG,MATCH(BD$2,基础扩展表!$E$1:$AG$1,0),FALSE)</f>
        <v>#N/A</v>
      </c>
      <c r="BE468" t="e">
        <f ca="1">VLOOKUP($B468,基础扩展表!$E:$AG,MATCH(BE$2,基础扩展表!$E$1:$AG$1,0),FALSE)</f>
        <v>#N/A</v>
      </c>
      <c r="BF468" t="e">
        <f ca="1">VLOOKUP($B468,基础扩展表!$E:$AG,MATCH(BF$2,基础扩展表!$E$1:$AG$1,0),FALSE)</f>
        <v>#N/A</v>
      </c>
      <c r="BG468" t="e">
        <f ca="1">VLOOKUP($B468,基础扩展表!$E:$AG,MATCH(BG$2,基础扩展表!$E$1:$AG$1,0),FALSE)</f>
        <v>#N/A</v>
      </c>
      <c r="BH468" t="e">
        <f ca="1">VLOOKUP($B468,基础扩展表!$E:$AG,MATCH(BH$2,基础扩展表!$E$1:$AG$1,0),FALSE)</f>
        <v>#N/A</v>
      </c>
      <c r="BI468" t="e">
        <f ca="1">VLOOKUP($B468,基础扩展表!$E:$AG,MATCH(BI$2,基础扩展表!$E$1:$AG$1,0),FALSE)</f>
        <v>#N/A</v>
      </c>
      <c r="BJ468" t="e">
        <f ca="1">VLOOKUP($B468,基础扩展表!$E:$AG,MATCH(BJ$2,基础扩展表!$E$1:$AG$1,0),FALSE)</f>
        <v>#N/A</v>
      </c>
      <c r="BK468" t="e">
        <f ca="1">VLOOKUP($B468,基础扩展表!$E:$AG,MATCH(BK$2,基础扩展表!$E$1:$AG$1,0),FALSE)</f>
        <v>#N/A</v>
      </c>
      <c r="BL468" t="e">
        <f ca="1">VLOOKUP($B468,基础扩展表!$E:$AG,MATCH(BL$2,基础扩展表!$E$1:$AG$1,0),FALSE)</f>
        <v>#N/A</v>
      </c>
      <c r="BM468" t="e">
        <f ca="1">VLOOKUP($B468,基础扩展表!$E:$AG,MATCH(BM$2,基础扩展表!$E$1:$AG$1,0),FALSE)</f>
        <v>#N/A</v>
      </c>
      <c r="BN468" t="e">
        <f ca="1">VLOOKUP($B468,基础扩展表!$E:$AG,MATCH(BN$2,基础扩展表!$E$1:$AG$1,0),FALSE)</f>
        <v>#N/A</v>
      </c>
      <c r="BO468" t="e">
        <f ca="1">VLOOKUP($B468,基础扩展表!$E:$AG,MATCH(BO$2,基础扩展表!$E$1:$AG$1,0),FALSE)</f>
        <v>#N/A</v>
      </c>
      <c r="BP468" t="e">
        <f ca="1">VLOOKUP($B468,基础扩展表!$E:$AG,MATCH(BP$2,基础扩展表!$E$1:$AG$1,0),FALSE)</f>
        <v>#N/A</v>
      </c>
      <c r="BR468" t="e">
        <f ca="1">VLOOKUP(C468,模型表!D:H,5,FALSE)</f>
        <v>#N/A</v>
      </c>
    </row>
    <row r="469" spans="2:70" x14ac:dyDescent="0.2">
      <c r="B469" t="str">
        <f t="array" aca="1" ref="B469" ca="1">INDEX(基础表!$Y:$Y,SMALL(IF(基础表!$Z:$Z=0,ROW(基础表!$Z:$Z),999),ROW(H463)))&amp;""</f>
        <v/>
      </c>
      <c r="C469" t="e">
        <f ca="1">VLOOKUP(VLOOKUP($B469,基础表!$E:$G,3,FALSE),模型表!$C:$D,2,FALSE)</f>
        <v>#N/A</v>
      </c>
      <c r="E469" t="e">
        <f ca="1">VLOOKUP($B469,基础表!$E:$G,3,FALSE)</f>
        <v>#N/A</v>
      </c>
      <c r="G469" t="e">
        <f ca="1">VLOOKUP($E469,模型表!$C:$G,5,FALSE)</f>
        <v>#N/A</v>
      </c>
      <c r="H469" t="e">
        <f ca="1">VLOOKUP($E469,模型表!$C:$F,4,FALSE)</f>
        <v>#N/A</v>
      </c>
      <c r="I469" t="e">
        <f ca="1">VLOOKUP($E469,模型表!$C:$J,8,FALSE)</f>
        <v>#N/A</v>
      </c>
      <c r="K469" t="str">
        <f t="shared" ca="1" si="86"/>
        <v/>
      </c>
      <c r="L469" t="str">
        <f t="shared" ca="1" si="87"/>
        <v/>
      </c>
      <c r="M469" t="str">
        <f t="shared" ca="1" si="88"/>
        <v/>
      </c>
      <c r="N469" t="str">
        <f t="shared" ca="1" si="89"/>
        <v/>
      </c>
      <c r="O469" t="str">
        <f t="shared" ca="1" si="95"/>
        <v/>
      </c>
      <c r="P469" t="str">
        <f t="shared" ca="1" si="90"/>
        <v/>
      </c>
      <c r="Q469" t="e">
        <f ca="1">VLOOKUP($E469,模型表!$C:$K,9,FALSE)</f>
        <v>#N/A</v>
      </c>
      <c r="S469" t="e">
        <f ca="1">IF(VLOOKUP($E469,模型表!$C:$L,6,FALSE)=0,"",VLOOKUP($E469,模型表!$C:$L,10,FALSE))</f>
        <v>#N/A</v>
      </c>
      <c r="U469" t="e">
        <f ca="1">VLOOKUP($E469,模型表!$C:$Q,11,FALSE)</f>
        <v>#N/A</v>
      </c>
      <c r="Y469" t="e">
        <f ca="1">IF(VLOOKUP($E469,模型表!$C:$N,12,FALSE)="Death",VLOOKUP($E469,模型表!$C:$Q,13,FALSE),"")</f>
        <v>#N/A</v>
      </c>
      <c r="Z469" t="str">
        <f ca="1">IF($B469="","",IF(VLOOKUP($E469,模型表!$C:$O,12,FALSE)="PBuff","["&amp;VLOOKUP($E469,模型表!$C:Q,13,FALSE)&amp;"]","[]"))</f>
        <v/>
      </c>
      <c r="AA469" t="e">
        <f ca="1">VLOOKUP($B469,基础扩展表!$E:$I,5,FALSE)</f>
        <v>#N/A</v>
      </c>
      <c r="AB469" t="e">
        <f ca="1">VLOOKUP($B469,基础扩展表!$E:$I,4,FALSE)</f>
        <v>#N/A</v>
      </c>
      <c r="AC469" t="e">
        <f ca="1">VLOOKUP($B469,基础表!$E:$T,16,FALSE)</f>
        <v>#N/A</v>
      </c>
      <c r="AD469" t="str">
        <f t="shared" ca="1" si="84"/>
        <v/>
      </c>
      <c r="AE469" t="str">
        <f t="shared" ca="1" si="91"/>
        <v/>
      </c>
      <c r="AF469" t="str">
        <f t="shared" ca="1" si="92"/>
        <v/>
      </c>
      <c r="AH469" t="e">
        <f ca="1">VLOOKUP($B469,基础表!$E:$R,14,FALSE)</f>
        <v>#N/A</v>
      </c>
      <c r="AI469" t="e">
        <f ca="1">VLOOKUP($B469,基础表!$E:$S,13,FALSE)</f>
        <v>#N/A</v>
      </c>
      <c r="AK469" t="e">
        <f ca="1">VLOOKUP($B469,基础表!$E:$H,4,FALSE)</f>
        <v>#N/A</v>
      </c>
      <c r="AN469" s="23" t="e">
        <f t="shared" ca="1" si="85"/>
        <v>#N/A</v>
      </c>
      <c r="AO469" s="23" t="str">
        <f t="shared" ca="1" si="93"/>
        <v/>
      </c>
      <c r="AP469" s="23" t="str">
        <f t="shared" ca="1" si="94"/>
        <v/>
      </c>
      <c r="AR469" t="e">
        <f ca="1">VLOOKUP($B469,基础表!$E:$J,4,FALSE)</f>
        <v>#N/A</v>
      </c>
      <c r="AS469" t="e">
        <f ca="1">VLOOKUP($B469,基础表!$E:$J,5,FALSE)</f>
        <v>#N/A</v>
      </c>
      <c r="AT469" t="e">
        <f ca="1">VLOOKUP($B469,基础表!$E:$J,6,FALSE)</f>
        <v>#N/A</v>
      </c>
      <c r="AU469" t="e">
        <f ca="1">VLOOKUP($B469,基础扩展表!$E:$AG,MATCH(AU$2,基础扩展表!$E$1:$AG$1,0),FALSE)</f>
        <v>#N/A</v>
      </c>
      <c r="AV469" t="e">
        <f ca="1">VLOOKUP($B469,基础扩展表!$E:$AG,MATCH(AV$2,基础扩展表!$E$1:$AG$1,0),FALSE)</f>
        <v>#N/A</v>
      </c>
      <c r="AW469" t="e">
        <f ca="1">VLOOKUP($B469,基础扩展表!$E:$AG,MATCH(AW$2,基础扩展表!$E$1:$AG$1,0),FALSE)</f>
        <v>#N/A</v>
      </c>
      <c r="AX469" t="e">
        <f ca="1">VLOOKUP($B469,基础扩展表!$E:$AG,MATCH(AX$2,基础扩展表!$E$1:$AG$1,0),FALSE)</f>
        <v>#N/A</v>
      </c>
      <c r="AY469" t="e">
        <f ca="1">VLOOKUP($B469,基础扩展表!$E:$AG,MATCH(AY$2,基础扩展表!$E$1:$AG$1,0),FALSE)</f>
        <v>#N/A</v>
      </c>
      <c r="AZ469" t="e">
        <f ca="1">VLOOKUP($B469,基础扩展表!$E:$AG,MATCH(AZ$2,基础扩展表!$E$1:$AG$1,0),FALSE)</f>
        <v>#N/A</v>
      </c>
      <c r="BA469" t="e">
        <f ca="1">VLOOKUP($B469,基础扩展表!$E:$AG,MATCH(BA$2,基础扩展表!$E$1:$AG$1,0),FALSE)</f>
        <v>#N/A</v>
      </c>
      <c r="BB469" t="e">
        <f ca="1">VLOOKUP($B469,基础扩展表!$E:$AG,MATCH(BB$2,基础扩展表!$E$1:$AG$1,0),FALSE)</f>
        <v>#N/A</v>
      </c>
      <c r="BC469" t="e">
        <f ca="1">VLOOKUP($B469,基础扩展表!$E:$AG,MATCH(BC$2,基础扩展表!$E$1:$AG$1,0),FALSE)</f>
        <v>#N/A</v>
      </c>
      <c r="BD469" t="e">
        <f ca="1">VLOOKUP($B469,基础扩展表!$E:$AG,MATCH(BD$2,基础扩展表!$E$1:$AG$1,0),FALSE)</f>
        <v>#N/A</v>
      </c>
      <c r="BE469" t="e">
        <f ca="1">VLOOKUP($B469,基础扩展表!$E:$AG,MATCH(BE$2,基础扩展表!$E$1:$AG$1,0),FALSE)</f>
        <v>#N/A</v>
      </c>
      <c r="BF469" t="e">
        <f ca="1">VLOOKUP($B469,基础扩展表!$E:$AG,MATCH(BF$2,基础扩展表!$E$1:$AG$1,0),FALSE)</f>
        <v>#N/A</v>
      </c>
      <c r="BG469" t="e">
        <f ca="1">VLOOKUP($B469,基础扩展表!$E:$AG,MATCH(BG$2,基础扩展表!$E$1:$AG$1,0),FALSE)</f>
        <v>#N/A</v>
      </c>
      <c r="BH469" t="e">
        <f ca="1">VLOOKUP($B469,基础扩展表!$E:$AG,MATCH(BH$2,基础扩展表!$E$1:$AG$1,0),FALSE)</f>
        <v>#N/A</v>
      </c>
      <c r="BI469" t="e">
        <f ca="1">VLOOKUP($B469,基础扩展表!$E:$AG,MATCH(BI$2,基础扩展表!$E$1:$AG$1,0),FALSE)</f>
        <v>#N/A</v>
      </c>
      <c r="BJ469" t="e">
        <f ca="1">VLOOKUP($B469,基础扩展表!$E:$AG,MATCH(BJ$2,基础扩展表!$E$1:$AG$1,0),FALSE)</f>
        <v>#N/A</v>
      </c>
      <c r="BK469" t="e">
        <f ca="1">VLOOKUP($B469,基础扩展表!$E:$AG,MATCH(BK$2,基础扩展表!$E$1:$AG$1,0),FALSE)</f>
        <v>#N/A</v>
      </c>
      <c r="BL469" t="e">
        <f ca="1">VLOOKUP($B469,基础扩展表!$E:$AG,MATCH(BL$2,基础扩展表!$E$1:$AG$1,0),FALSE)</f>
        <v>#N/A</v>
      </c>
      <c r="BM469" t="e">
        <f ca="1">VLOOKUP($B469,基础扩展表!$E:$AG,MATCH(BM$2,基础扩展表!$E$1:$AG$1,0),FALSE)</f>
        <v>#N/A</v>
      </c>
      <c r="BN469" t="e">
        <f ca="1">VLOOKUP($B469,基础扩展表!$E:$AG,MATCH(BN$2,基础扩展表!$E$1:$AG$1,0),FALSE)</f>
        <v>#N/A</v>
      </c>
      <c r="BO469" t="e">
        <f ca="1">VLOOKUP($B469,基础扩展表!$E:$AG,MATCH(BO$2,基础扩展表!$E$1:$AG$1,0),FALSE)</f>
        <v>#N/A</v>
      </c>
      <c r="BP469" t="e">
        <f ca="1">VLOOKUP($B469,基础扩展表!$E:$AG,MATCH(BP$2,基础扩展表!$E$1:$AG$1,0),FALSE)</f>
        <v>#N/A</v>
      </c>
      <c r="BR469" t="e">
        <f ca="1">VLOOKUP(C469,模型表!D:H,5,FALSE)</f>
        <v>#N/A</v>
      </c>
    </row>
    <row r="470" spans="2:70" x14ac:dyDescent="0.2">
      <c r="B470" t="str">
        <f t="array" aca="1" ref="B470" ca="1">INDEX(基础表!$Y:$Y,SMALL(IF(基础表!$Z:$Z=0,ROW(基础表!$Z:$Z),999),ROW(H464)))&amp;""</f>
        <v/>
      </c>
      <c r="C470" t="e">
        <f ca="1">VLOOKUP(VLOOKUP($B470,基础表!$E:$G,3,FALSE),模型表!$C:$D,2,FALSE)</f>
        <v>#N/A</v>
      </c>
      <c r="E470" t="e">
        <f ca="1">VLOOKUP($B470,基础表!$E:$G,3,FALSE)</f>
        <v>#N/A</v>
      </c>
      <c r="G470" t="e">
        <f ca="1">VLOOKUP($E470,模型表!$C:$G,5,FALSE)</f>
        <v>#N/A</v>
      </c>
      <c r="H470" t="e">
        <f ca="1">VLOOKUP($E470,模型表!$C:$F,4,FALSE)</f>
        <v>#N/A</v>
      </c>
      <c r="I470" t="e">
        <f ca="1">VLOOKUP($E470,模型表!$C:$J,8,FALSE)</f>
        <v>#N/A</v>
      </c>
      <c r="K470" t="str">
        <f t="shared" ca="1" si="86"/>
        <v/>
      </c>
      <c r="L470" t="str">
        <f t="shared" ca="1" si="87"/>
        <v/>
      </c>
      <c r="M470" t="str">
        <f t="shared" ca="1" si="88"/>
        <v/>
      </c>
      <c r="N470" t="str">
        <f t="shared" ca="1" si="89"/>
        <v/>
      </c>
      <c r="O470" t="str">
        <f t="shared" ca="1" si="95"/>
        <v/>
      </c>
      <c r="P470" t="str">
        <f t="shared" ca="1" si="90"/>
        <v/>
      </c>
      <c r="Q470" t="e">
        <f ca="1">VLOOKUP($E470,模型表!$C:$K,9,FALSE)</f>
        <v>#N/A</v>
      </c>
      <c r="S470" t="e">
        <f ca="1">IF(VLOOKUP($E470,模型表!$C:$L,6,FALSE)=0,"",VLOOKUP($E470,模型表!$C:$L,10,FALSE))</f>
        <v>#N/A</v>
      </c>
      <c r="U470" t="e">
        <f ca="1">VLOOKUP($E470,模型表!$C:$Q,11,FALSE)</f>
        <v>#N/A</v>
      </c>
      <c r="Y470" t="e">
        <f ca="1">IF(VLOOKUP($E470,模型表!$C:$N,12,FALSE)="Death",VLOOKUP($E470,模型表!$C:$Q,13,FALSE),"")</f>
        <v>#N/A</v>
      </c>
      <c r="Z470" t="str">
        <f ca="1">IF($B470="","",IF(VLOOKUP($E470,模型表!$C:$O,12,FALSE)="PBuff","["&amp;VLOOKUP($E470,模型表!$C:Q,13,FALSE)&amp;"]","[]"))</f>
        <v/>
      </c>
      <c r="AA470" t="e">
        <f ca="1">VLOOKUP($B470,基础扩展表!$E:$I,5,FALSE)</f>
        <v>#N/A</v>
      </c>
      <c r="AB470" t="e">
        <f ca="1">VLOOKUP($B470,基础扩展表!$E:$I,4,FALSE)</f>
        <v>#N/A</v>
      </c>
      <c r="AC470" t="e">
        <f ca="1">VLOOKUP($B470,基础表!$E:$T,16,FALSE)</f>
        <v>#N/A</v>
      </c>
      <c r="AD470" t="str">
        <f t="shared" ca="1" si="84"/>
        <v/>
      </c>
      <c r="AE470" t="str">
        <f t="shared" ca="1" si="91"/>
        <v/>
      </c>
      <c r="AF470" t="str">
        <f t="shared" ca="1" si="92"/>
        <v/>
      </c>
      <c r="AH470" t="e">
        <f ca="1">VLOOKUP($B470,基础表!$E:$R,14,FALSE)</f>
        <v>#N/A</v>
      </c>
      <c r="AI470" t="e">
        <f ca="1">VLOOKUP($B470,基础表!$E:$S,13,FALSE)</f>
        <v>#N/A</v>
      </c>
      <c r="AK470" t="e">
        <f ca="1">VLOOKUP($B470,基础表!$E:$H,4,FALSE)</f>
        <v>#N/A</v>
      </c>
      <c r="AN470" s="23" t="e">
        <f t="shared" ca="1" si="85"/>
        <v>#N/A</v>
      </c>
      <c r="AO470" s="23" t="str">
        <f t="shared" ca="1" si="93"/>
        <v/>
      </c>
      <c r="AP470" s="23" t="str">
        <f t="shared" ca="1" si="94"/>
        <v/>
      </c>
      <c r="AR470" t="e">
        <f ca="1">VLOOKUP($B470,基础表!$E:$J,4,FALSE)</f>
        <v>#N/A</v>
      </c>
      <c r="AS470" t="e">
        <f ca="1">VLOOKUP($B470,基础表!$E:$J,5,FALSE)</f>
        <v>#N/A</v>
      </c>
      <c r="AT470" t="e">
        <f ca="1">VLOOKUP($B470,基础表!$E:$J,6,FALSE)</f>
        <v>#N/A</v>
      </c>
      <c r="AU470" t="e">
        <f ca="1">VLOOKUP($B470,基础扩展表!$E:$AG,MATCH(AU$2,基础扩展表!$E$1:$AG$1,0),FALSE)</f>
        <v>#N/A</v>
      </c>
      <c r="AV470" t="e">
        <f ca="1">VLOOKUP($B470,基础扩展表!$E:$AG,MATCH(AV$2,基础扩展表!$E$1:$AG$1,0),FALSE)</f>
        <v>#N/A</v>
      </c>
      <c r="AW470" t="e">
        <f ca="1">VLOOKUP($B470,基础扩展表!$E:$AG,MATCH(AW$2,基础扩展表!$E$1:$AG$1,0),FALSE)</f>
        <v>#N/A</v>
      </c>
      <c r="AX470" t="e">
        <f ca="1">VLOOKUP($B470,基础扩展表!$E:$AG,MATCH(AX$2,基础扩展表!$E$1:$AG$1,0),FALSE)</f>
        <v>#N/A</v>
      </c>
      <c r="AY470" t="e">
        <f ca="1">VLOOKUP($B470,基础扩展表!$E:$AG,MATCH(AY$2,基础扩展表!$E$1:$AG$1,0),FALSE)</f>
        <v>#N/A</v>
      </c>
      <c r="AZ470" t="e">
        <f ca="1">VLOOKUP($B470,基础扩展表!$E:$AG,MATCH(AZ$2,基础扩展表!$E$1:$AG$1,0),FALSE)</f>
        <v>#N/A</v>
      </c>
      <c r="BA470" t="e">
        <f ca="1">VLOOKUP($B470,基础扩展表!$E:$AG,MATCH(BA$2,基础扩展表!$E$1:$AG$1,0),FALSE)</f>
        <v>#N/A</v>
      </c>
      <c r="BB470" t="e">
        <f ca="1">VLOOKUP($B470,基础扩展表!$E:$AG,MATCH(BB$2,基础扩展表!$E$1:$AG$1,0),FALSE)</f>
        <v>#N/A</v>
      </c>
      <c r="BC470" t="e">
        <f ca="1">VLOOKUP($B470,基础扩展表!$E:$AG,MATCH(BC$2,基础扩展表!$E$1:$AG$1,0),FALSE)</f>
        <v>#N/A</v>
      </c>
      <c r="BD470" t="e">
        <f ca="1">VLOOKUP($B470,基础扩展表!$E:$AG,MATCH(BD$2,基础扩展表!$E$1:$AG$1,0),FALSE)</f>
        <v>#N/A</v>
      </c>
      <c r="BE470" t="e">
        <f ca="1">VLOOKUP($B470,基础扩展表!$E:$AG,MATCH(BE$2,基础扩展表!$E$1:$AG$1,0),FALSE)</f>
        <v>#N/A</v>
      </c>
      <c r="BF470" t="e">
        <f ca="1">VLOOKUP($B470,基础扩展表!$E:$AG,MATCH(BF$2,基础扩展表!$E$1:$AG$1,0),FALSE)</f>
        <v>#N/A</v>
      </c>
      <c r="BG470" t="e">
        <f ca="1">VLOOKUP($B470,基础扩展表!$E:$AG,MATCH(BG$2,基础扩展表!$E$1:$AG$1,0),FALSE)</f>
        <v>#N/A</v>
      </c>
      <c r="BH470" t="e">
        <f ca="1">VLOOKUP($B470,基础扩展表!$E:$AG,MATCH(BH$2,基础扩展表!$E$1:$AG$1,0),FALSE)</f>
        <v>#N/A</v>
      </c>
      <c r="BI470" t="e">
        <f ca="1">VLOOKUP($B470,基础扩展表!$E:$AG,MATCH(BI$2,基础扩展表!$E$1:$AG$1,0),FALSE)</f>
        <v>#N/A</v>
      </c>
      <c r="BJ470" t="e">
        <f ca="1">VLOOKUP($B470,基础扩展表!$E:$AG,MATCH(BJ$2,基础扩展表!$E$1:$AG$1,0),FALSE)</f>
        <v>#N/A</v>
      </c>
      <c r="BK470" t="e">
        <f ca="1">VLOOKUP($B470,基础扩展表!$E:$AG,MATCH(BK$2,基础扩展表!$E$1:$AG$1,0),FALSE)</f>
        <v>#N/A</v>
      </c>
      <c r="BL470" t="e">
        <f ca="1">VLOOKUP($B470,基础扩展表!$E:$AG,MATCH(BL$2,基础扩展表!$E$1:$AG$1,0),FALSE)</f>
        <v>#N/A</v>
      </c>
      <c r="BM470" t="e">
        <f ca="1">VLOOKUP($B470,基础扩展表!$E:$AG,MATCH(BM$2,基础扩展表!$E$1:$AG$1,0),FALSE)</f>
        <v>#N/A</v>
      </c>
      <c r="BN470" t="e">
        <f ca="1">VLOOKUP($B470,基础扩展表!$E:$AG,MATCH(BN$2,基础扩展表!$E$1:$AG$1,0),FALSE)</f>
        <v>#N/A</v>
      </c>
      <c r="BO470" t="e">
        <f ca="1">VLOOKUP($B470,基础扩展表!$E:$AG,MATCH(BO$2,基础扩展表!$E$1:$AG$1,0),FALSE)</f>
        <v>#N/A</v>
      </c>
      <c r="BP470" t="e">
        <f ca="1">VLOOKUP($B470,基础扩展表!$E:$AG,MATCH(BP$2,基础扩展表!$E$1:$AG$1,0),FALSE)</f>
        <v>#N/A</v>
      </c>
      <c r="BR470" t="e">
        <f ca="1">VLOOKUP(C470,模型表!D:H,5,FALSE)</f>
        <v>#N/A</v>
      </c>
    </row>
    <row r="471" spans="2:70" x14ac:dyDescent="0.2">
      <c r="B471" t="str">
        <f t="array" aca="1" ref="B471" ca="1">INDEX(基础表!$Y:$Y,SMALL(IF(基础表!$Z:$Z=0,ROW(基础表!$Z:$Z),999),ROW(H465)))&amp;""</f>
        <v/>
      </c>
      <c r="C471" t="e">
        <f ca="1">VLOOKUP(VLOOKUP($B471,基础表!$E:$G,3,FALSE),模型表!$C:$D,2,FALSE)</f>
        <v>#N/A</v>
      </c>
      <c r="E471" t="e">
        <f ca="1">VLOOKUP($B471,基础表!$E:$G,3,FALSE)</f>
        <v>#N/A</v>
      </c>
      <c r="G471" t="e">
        <f ca="1">VLOOKUP($E471,模型表!$C:$G,5,FALSE)</f>
        <v>#N/A</v>
      </c>
      <c r="H471" t="e">
        <f ca="1">VLOOKUP($E471,模型表!$C:$F,4,FALSE)</f>
        <v>#N/A</v>
      </c>
      <c r="I471" t="e">
        <f ca="1">VLOOKUP($E471,模型表!$C:$J,8,FALSE)</f>
        <v>#N/A</v>
      </c>
      <c r="K471" t="str">
        <f t="shared" ca="1" si="86"/>
        <v/>
      </c>
      <c r="L471" t="str">
        <f t="shared" ca="1" si="87"/>
        <v/>
      </c>
      <c r="M471" t="str">
        <f t="shared" ca="1" si="88"/>
        <v/>
      </c>
      <c r="N471" t="str">
        <f t="shared" ca="1" si="89"/>
        <v/>
      </c>
      <c r="O471" t="str">
        <f t="shared" ca="1" si="95"/>
        <v/>
      </c>
      <c r="P471" t="str">
        <f t="shared" ca="1" si="90"/>
        <v/>
      </c>
      <c r="Q471" t="e">
        <f ca="1">VLOOKUP($E471,模型表!$C:$K,9,FALSE)</f>
        <v>#N/A</v>
      </c>
      <c r="S471" t="e">
        <f ca="1">IF(VLOOKUP($E471,模型表!$C:$L,6,FALSE)=0,"",VLOOKUP($E471,模型表!$C:$L,10,FALSE))</f>
        <v>#N/A</v>
      </c>
      <c r="U471" t="e">
        <f ca="1">VLOOKUP($E471,模型表!$C:$Q,11,FALSE)</f>
        <v>#N/A</v>
      </c>
      <c r="Y471" t="e">
        <f ca="1">IF(VLOOKUP($E471,模型表!$C:$N,12,FALSE)="Death",VLOOKUP($E471,模型表!$C:$Q,13,FALSE),"")</f>
        <v>#N/A</v>
      </c>
      <c r="Z471" t="str">
        <f ca="1">IF($B471="","",IF(VLOOKUP($E471,模型表!$C:$O,12,FALSE)="PBuff","["&amp;VLOOKUP($E471,模型表!$C:Q,13,FALSE)&amp;"]","[]"))</f>
        <v/>
      </c>
      <c r="AA471" t="e">
        <f ca="1">VLOOKUP($B471,基础扩展表!$E:$I,5,FALSE)</f>
        <v>#N/A</v>
      </c>
      <c r="AB471" t="e">
        <f ca="1">VLOOKUP($B471,基础扩展表!$E:$I,4,FALSE)</f>
        <v>#N/A</v>
      </c>
      <c r="AC471" t="e">
        <f ca="1">VLOOKUP($B471,基础表!$E:$T,16,FALSE)</f>
        <v>#N/A</v>
      </c>
      <c r="AD471" t="str">
        <f t="shared" ca="1" si="84"/>
        <v/>
      </c>
      <c r="AE471" t="str">
        <f t="shared" ca="1" si="91"/>
        <v/>
      </c>
      <c r="AF471" t="str">
        <f t="shared" ca="1" si="92"/>
        <v/>
      </c>
      <c r="AH471" t="e">
        <f ca="1">VLOOKUP($B471,基础表!$E:$R,14,FALSE)</f>
        <v>#N/A</v>
      </c>
      <c r="AI471" t="e">
        <f ca="1">VLOOKUP($B471,基础表!$E:$S,13,FALSE)</f>
        <v>#N/A</v>
      </c>
      <c r="AK471" t="e">
        <f ca="1">VLOOKUP($B471,基础表!$E:$H,4,FALSE)</f>
        <v>#N/A</v>
      </c>
      <c r="AN471" s="23" t="e">
        <f t="shared" ca="1" si="85"/>
        <v>#N/A</v>
      </c>
      <c r="AO471" s="23" t="str">
        <f t="shared" ca="1" si="93"/>
        <v/>
      </c>
      <c r="AP471" s="23" t="str">
        <f t="shared" ca="1" si="94"/>
        <v/>
      </c>
      <c r="AR471" t="e">
        <f ca="1">VLOOKUP($B471,基础表!$E:$J,4,FALSE)</f>
        <v>#N/A</v>
      </c>
      <c r="AS471" t="e">
        <f ca="1">VLOOKUP($B471,基础表!$E:$J,5,FALSE)</f>
        <v>#N/A</v>
      </c>
      <c r="AT471" t="e">
        <f ca="1">VLOOKUP($B471,基础表!$E:$J,6,FALSE)</f>
        <v>#N/A</v>
      </c>
      <c r="AU471" t="e">
        <f ca="1">VLOOKUP($B471,基础扩展表!$E:$AG,MATCH(AU$2,基础扩展表!$E$1:$AG$1,0),FALSE)</f>
        <v>#N/A</v>
      </c>
      <c r="AV471" t="e">
        <f ca="1">VLOOKUP($B471,基础扩展表!$E:$AG,MATCH(AV$2,基础扩展表!$E$1:$AG$1,0),FALSE)</f>
        <v>#N/A</v>
      </c>
      <c r="AW471" t="e">
        <f ca="1">VLOOKUP($B471,基础扩展表!$E:$AG,MATCH(AW$2,基础扩展表!$E$1:$AG$1,0),FALSE)</f>
        <v>#N/A</v>
      </c>
      <c r="AX471" t="e">
        <f ca="1">VLOOKUP($B471,基础扩展表!$E:$AG,MATCH(AX$2,基础扩展表!$E$1:$AG$1,0),FALSE)</f>
        <v>#N/A</v>
      </c>
      <c r="AY471" t="e">
        <f ca="1">VLOOKUP($B471,基础扩展表!$E:$AG,MATCH(AY$2,基础扩展表!$E$1:$AG$1,0),FALSE)</f>
        <v>#N/A</v>
      </c>
      <c r="AZ471" t="e">
        <f ca="1">VLOOKUP($B471,基础扩展表!$E:$AG,MATCH(AZ$2,基础扩展表!$E$1:$AG$1,0),FALSE)</f>
        <v>#N/A</v>
      </c>
      <c r="BA471" t="e">
        <f ca="1">VLOOKUP($B471,基础扩展表!$E:$AG,MATCH(BA$2,基础扩展表!$E$1:$AG$1,0),FALSE)</f>
        <v>#N/A</v>
      </c>
      <c r="BB471" t="e">
        <f ca="1">VLOOKUP($B471,基础扩展表!$E:$AG,MATCH(BB$2,基础扩展表!$E$1:$AG$1,0),FALSE)</f>
        <v>#N/A</v>
      </c>
      <c r="BC471" t="e">
        <f ca="1">VLOOKUP($B471,基础扩展表!$E:$AG,MATCH(BC$2,基础扩展表!$E$1:$AG$1,0),FALSE)</f>
        <v>#N/A</v>
      </c>
      <c r="BD471" t="e">
        <f ca="1">VLOOKUP($B471,基础扩展表!$E:$AG,MATCH(BD$2,基础扩展表!$E$1:$AG$1,0),FALSE)</f>
        <v>#N/A</v>
      </c>
      <c r="BE471" t="e">
        <f ca="1">VLOOKUP($B471,基础扩展表!$E:$AG,MATCH(BE$2,基础扩展表!$E$1:$AG$1,0),FALSE)</f>
        <v>#N/A</v>
      </c>
      <c r="BF471" t="e">
        <f ca="1">VLOOKUP($B471,基础扩展表!$E:$AG,MATCH(BF$2,基础扩展表!$E$1:$AG$1,0),FALSE)</f>
        <v>#N/A</v>
      </c>
      <c r="BG471" t="e">
        <f ca="1">VLOOKUP($B471,基础扩展表!$E:$AG,MATCH(BG$2,基础扩展表!$E$1:$AG$1,0),FALSE)</f>
        <v>#N/A</v>
      </c>
      <c r="BH471" t="e">
        <f ca="1">VLOOKUP($B471,基础扩展表!$E:$AG,MATCH(BH$2,基础扩展表!$E$1:$AG$1,0),FALSE)</f>
        <v>#N/A</v>
      </c>
      <c r="BI471" t="e">
        <f ca="1">VLOOKUP($B471,基础扩展表!$E:$AG,MATCH(BI$2,基础扩展表!$E$1:$AG$1,0),FALSE)</f>
        <v>#N/A</v>
      </c>
      <c r="BJ471" t="e">
        <f ca="1">VLOOKUP($B471,基础扩展表!$E:$AG,MATCH(BJ$2,基础扩展表!$E$1:$AG$1,0),FALSE)</f>
        <v>#N/A</v>
      </c>
      <c r="BK471" t="e">
        <f ca="1">VLOOKUP($B471,基础扩展表!$E:$AG,MATCH(BK$2,基础扩展表!$E$1:$AG$1,0),FALSE)</f>
        <v>#N/A</v>
      </c>
      <c r="BL471" t="e">
        <f ca="1">VLOOKUP($B471,基础扩展表!$E:$AG,MATCH(BL$2,基础扩展表!$E$1:$AG$1,0),FALSE)</f>
        <v>#N/A</v>
      </c>
      <c r="BM471" t="e">
        <f ca="1">VLOOKUP($B471,基础扩展表!$E:$AG,MATCH(BM$2,基础扩展表!$E$1:$AG$1,0),FALSE)</f>
        <v>#N/A</v>
      </c>
      <c r="BN471" t="e">
        <f ca="1">VLOOKUP($B471,基础扩展表!$E:$AG,MATCH(BN$2,基础扩展表!$E$1:$AG$1,0),FALSE)</f>
        <v>#N/A</v>
      </c>
      <c r="BO471" t="e">
        <f ca="1">VLOOKUP($B471,基础扩展表!$E:$AG,MATCH(BO$2,基础扩展表!$E$1:$AG$1,0),FALSE)</f>
        <v>#N/A</v>
      </c>
      <c r="BP471" t="e">
        <f ca="1">VLOOKUP($B471,基础扩展表!$E:$AG,MATCH(BP$2,基础扩展表!$E$1:$AG$1,0),FALSE)</f>
        <v>#N/A</v>
      </c>
      <c r="BR471" t="e">
        <f ca="1">VLOOKUP(C471,模型表!D:H,5,FALSE)</f>
        <v>#N/A</v>
      </c>
    </row>
    <row r="472" spans="2:70" x14ac:dyDescent="0.2">
      <c r="B472" t="str">
        <f t="array" aca="1" ref="B472" ca="1">INDEX(基础表!$Y:$Y,SMALL(IF(基础表!$Z:$Z=0,ROW(基础表!$Z:$Z),999),ROW(H466)))&amp;""</f>
        <v/>
      </c>
      <c r="C472" t="e">
        <f ca="1">VLOOKUP(VLOOKUP($B472,基础表!$E:$G,3,FALSE),模型表!$C:$D,2,FALSE)</f>
        <v>#N/A</v>
      </c>
      <c r="E472" t="e">
        <f ca="1">VLOOKUP($B472,基础表!$E:$G,3,FALSE)</f>
        <v>#N/A</v>
      </c>
      <c r="G472" t="e">
        <f ca="1">VLOOKUP($E472,模型表!$C:$G,5,FALSE)</f>
        <v>#N/A</v>
      </c>
      <c r="H472" t="e">
        <f ca="1">VLOOKUP($E472,模型表!$C:$F,4,FALSE)</f>
        <v>#N/A</v>
      </c>
      <c r="I472" t="e">
        <f ca="1">VLOOKUP($E472,模型表!$C:$J,8,FALSE)</f>
        <v>#N/A</v>
      </c>
      <c r="K472" t="str">
        <f t="shared" ca="1" si="86"/>
        <v/>
      </c>
      <c r="L472" t="str">
        <f t="shared" ca="1" si="87"/>
        <v/>
      </c>
      <c r="M472" t="str">
        <f t="shared" ca="1" si="88"/>
        <v/>
      </c>
      <c r="N472" t="str">
        <f t="shared" ca="1" si="89"/>
        <v/>
      </c>
      <c r="O472" t="str">
        <f t="shared" ca="1" si="95"/>
        <v/>
      </c>
      <c r="P472" t="str">
        <f t="shared" ca="1" si="90"/>
        <v/>
      </c>
      <c r="Q472" t="e">
        <f ca="1">VLOOKUP($E472,模型表!$C:$K,9,FALSE)</f>
        <v>#N/A</v>
      </c>
      <c r="S472" t="e">
        <f ca="1">IF(VLOOKUP($E472,模型表!$C:$L,6,FALSE)=0,"",VLOOKUP($E472,模型表!$C:$L,10,FALSE))</f>
        <v>#N/A</v>
      </c>
      <c r="U472" t="e">
        <f ca="1">VLOOKUP($E472,模型表!$C:$Q,11,FALSE)</f>
        <v>#N/A</v>
      </c>
      <c r="Y472" t="e">
        <f ca="1">IF(VLOOKUP($E472,模型表!$C:$N,12,FALSE)="Death",VLOOKUP($E472,模型表!$C:$Q,13,FALSE),"")</f>
        <v>#N/A</v>
      </c>
      <c r="Z472" t="str">
        <f ca="1">IF($B472="","",IF(VLOOKUP($E472,模型表!$C:$O,12,FALSE)="PBuff","["&amp;VLOOKUP($E472,模型表!$C:Q,13,FALSE)&amp;"]","[]"))</f>
        <v/>
      </c>
      <c r="AA472" t="e">
        <f ca="1">VLOOKUP($B472,基础扩展表!$E:$I,5,FALSE)</f>
        <v>#N/A</v>
      </c>
      <c r="AB472" t="e">
        <f ca="1">VLOOKUP($B472,基础扩展表!$E:$I,4,FALSE)</f>
        <v>#N/A</v>
      </c>
      <c r="AC472" t="e">
        <f ca="1">VLOOKUP($B472,基础表!$E:$T,16,FALSE)</f>
        <v>#N/A</v>
      </c>
      <c r="AD472" t="str">
        <f t="shared" ca="1" si="84"/>
        <v/>
      </c>
      <c r="AE472" t="str">
        <f t="shared" ca="1" si="91"/>
        <v/>
      </c>
      <c r="AF472" t="str">
        <f t="shared" ca="1" si="92"/>
        <v/>
      </c>
      <c r="AH472" t="e">
        <f ca="1">VLOOKUP($B472,基础表!$E:$R,14,FALSE)</f>
        <v>#N/A</v>
      </c>
      <c r="AI472" t="e">
        <f ca="1">VLOOKUP($B472,基础表!$E:$S,13,FALSE)</f>
        <v>#N/A</v>
      </c>
      <c r="AK472" t="e">
        <f ca="1">VLOOKUP($B472,基础表!$E:$H,4,FALSE)</f>
        <v>#N/A</v>
      </c>
      <c r="AN472" s="23" t="e">
        <f t="shared" ca="1" si="85"/>
        <v>#N/A</v>
      </c>
      <c r="AO472" s="23" t="str">
        <f t="shared" ca="1" si="93"/>
        <v/>
      </c>
      <c r="AP472" s="23" t="str">
        <f t="shared" ca="1" si="94"/>
        <v/>
      </c>
      <c r="AR472" t="e">
        <f ca="1">VLOOKUP($B472,基础表!$E:$J,4,FALSE)</f>
        <v>#N/A</v>
      </c>
      <c r="AS472" t="e">
        <f ca="1">VLOOKUP($B472,基础表!$E:$J,5,FALSE)</f>
        <v>#N/A</v>
      </c>
      <c r="AT472" t="e">
        <f ca="1">VLOOKUP($B472,基础表!$E:$J,6,FALSE)</f>
        <v>#N/A</v>
      </c>
      <c r="AU472" t="e">
        <f ca="1">VLOOKUP($B472,基础扩展表!$E:$AG,MATCH(AU$2,基础扩展表!$E$1:$AG$1,0),FALSE)</f>
        <v>#N/A</v>
      </c>
      <c r="AV472" t="e">
        <f ca="1">VLOOKUP($B472,基础扩展表!$E:$AG,MATCH(AV$2,基础扩展表!$E$1:$AG$1,0),FALSE)</f>
        <v>#N/A</v>
      </c>
      <c r="AW472" t="e">
        <f ca="1">VLOOKUP($B472,基础扩展表!$E:$AG,MATCH(AW$2,基础扩展表!$E$1:$AG$1,0),FALSE)</f>
        <v>#N/A</v>
      </c>
      <c r="AX472" t="e">
        <f ca="1">VLOOKUP($B472,基础扩展表!$E:$AG,MATCH(AX$2,基础扩展表!$E$1:$AG$1,0),FALSE)</f>
        <v>#N/A</v>
      </c>
      <c r="AY472" t="e">
        <f ca="1">VLOOKUP($B472,基础扩展表!$E:$AG,MATCH(AY$2,基础扩展表!$E$1:$AG$1,0),FALSE)</f>
        <v>#N/A</v>
      </c>
      <c r="AZ472" t="e">
        <f ca="1">VLOOKUP($B472,基础扩展表!$E:$AG,MATCH(AZ$2,基础扩展表!$E$1:$AG$1,0),FALSE)</f>
        <v>#N/A</v>
      </c>
      <c r="BA472" t="e">
        <f ca="1">VLOOKUP($B472,基础扩展表!$E:$AG,MATCH(BA$2,基础扩展表!$E$1:$AG$1,0),FALSE)</f>
        <v>#N/A</v>
      </c>
      <c r="BB472" t="e">
        <f ca="1">VLOOKUP($B472,基础扩展表!$E:$AG,MATCH(BB$2,基础扩展表!$E$1:$AG$1,0),FALSE)</f>
        <v>#N/A</v>
      </c>
      <c r="BC472" t="e">
        <f ca="1">VLOOKUP($B472,基础扩展表!$E:$AG,MATCH(BC$2,基础扩展表!$E$1:$AG$1,0),FALSE)</f>
        <v>#N/A</v>
      </c>
      <c r="BD472" t="e">
        <f ca="1">VLOOKUP($B472,基础扩展表!$E:$AG,MATCH(BD$2,基础扩展表!$E$1:$AG$1,0),FALSE)</f>
        <v>#N/A</v>
      </c>
      <c r="BE472" t="e">
        <f ca="1">VLOOKUP($B472,基础扩展表!$E:$AG,MATCH(BE$2,基础扩展表!$E$1:$AG$1,0),FALSE)</f>
        <v>#N/A</v>
      </c>
      <c r="BF472" t="e">
        <f ca="1">VLOOKUP($B472,基础扩展表!$E:$AG,MATCH(BF$2,基础扩展表!$E$1:$AG$1,0),FALSE)</f>
        <v>#N/A</v>
      </c>
      <c r="BG472" t="e">
        <f ca="1">VLOOKUP($B472,基础扩展表!$E:$AG,MATCH(BG$2,基础扩展表!$E$1:$AG$1,0),FALSE)</f>
        <v>#N/A</v>
      </c>
      <c r="BH472" t="e">
        <f ca="1">VLOOKUP($B472,基础扩展表!$E:$AG,MATCH(BH$2,基础扩展表!$E$1:$AG$1,0),FALSE)</f>
        <v>#N/A</v>
      </c>
      <c r="BI472" t="e">
        <f ca="1">VLOOKUP($B472,基础扩展表!$E:$AG,MATCH(BI$2,基础扩展表!$E$1:$AG$1,0),FALSE)</f>
        <v>#N/A</v>
      </c>
      <c r="BJ472" t="e">
        <f ca="1">VLOOKUP($B472,基础扩展表!$E:$AG,MATCH(BJ$2,基础扩展表!$E$1:$AG$1,0),FALSE)</f>
        <v>#N/A</v>
      </c>
      <c r="BK472" t="e">
        <f ca="1">VLOOKUP($B472,基础扩展表!$E:$AG,MATCH(BK$2,基础扩展表!$E$1:$AG$1,0),FALSE)</f>
        <v>#N/A</v>
      </c>
      <c r="BL472" t="e">
        <f ca="1">VLOOKUP($B472,基础扩展表!$E:$AG,MATCH(BL$2,基础扩展表!$E$1:$AG$1,0),FALSE)</f>
        <v>#N/A</v>
      </c>
      <c r="BM472" t="e">
        <f ca="1">VLOOKUP($B472,基础扩展表!$E:$AG,MATCH(BM$2,基础扩展表!$E$1:$AG$1,0),FALSE)</f>
        <v>#N/A</v>
      </c>
      <c r="BN472" t="e">
        <f ca="1">VLOOKUP($B472,基础扩展表!$E:$AG,MATCH(BN$2,基础扩展表!$E$1:$AG$1,0),FALSE)</f>
        <v>#N/A</v>
      </c>
      <c r="BO472" t="e">
        <f ca="1">VLOOKUP($B472,基础扩展表!$E:$AG,MATCH(BO$2,基础扩展表!$E$1:$AG$1,0),FALSE)</f>
        <v>#N/A</v>
      </c>
      <c r="BP472" t="e">
        <f ca="1">VLOOKUP($B472,基础扩展表!$E:$AG,MATCH(BP$2,基础扩展表!$E$1:$AG$1,0),FALSE)</f>
        <v>#N/A</v>
      </c>
      <c r="BR472" t="e">
        <f ca="1">VLOOKUP(C472,模型表!D:H,5,FALSE)</f>
        <v>#N/A</v>
      </c>
    </row>
    <row r="473" spans="2:70" x14ac:dyDescent="0.2">
      <c r="B473" t="str">
        <f t="array" aca="1" ref="B473" ca="1">INDEX(基础表!$Y:$Y,SMALL(IF(基础表!$Z:$Z=0,ROW(基础表!$Z:$Z),999),ROW(H467)))&amp;""</f>
        <v/>
      </c>
      <c r="C473" t="e">
        <f ca="1">VLOOKUP(VLOOKUP($B473,基础表!$E:$G,3,FALSE),模型表!$C:$D,2,FALSE)</f>
        <v>#N/A</v>
      </c>
      <c r="E473" t="e">
        <f ca="1">VLOOKUP($B473,基础表!$E:$G,3,FALSE)</f>
        <v>#N/A</v>
      </c>
      <c r="G473" t="e">
        <f ca="1">VLOOKUP($E473,模型表!$C:$G,5,FALSE)</f>
        <v>#N/A</v>
      </c>
      <c r="H473" t="e">
        <f ca="1">VLOOKUP($E473,模型表!$C:$F,4,FALSE)</f>
        <v>#N/A</v>
      </c>
      <c r="I473" t="e">
        <f ca="1">VLOOKUP($E473,模型表!$C:$J,8,FALSE)</f>
        <v>#N/A</v>
      </c>
      <c r="K473" t="str">
        <f t="shared" ca="1" si="86"/>
        <v/>
      </c>
      <c r="L473" t="str">
        <f t="shared" ca="1" si="87"/>
        <v/>
      </c>
      <c r="M473" t="str">
        <f t="shared" ca="1" si="88"/>
        <v/>
      </c>
      <c r="N473" t="str">
        <f t="shared" ca="1" si="89"/>
        <v/>
      </c>
      <c r="O473" t="str">
        <f t="shared" ca="1" si="95"/>
        <v/>
      </c>
      <c r="P473" t="str">
        <f t="shared" ca="1" si="90"/>
        <v/>
      </c>
      <c r="Q473" t="e">
        <f ca="1">VLOOKUP($E473,模型表!$C:$K,9,FALSE)</f>
        <v>#N/A</v>
      </c>
      <c r="S473" t="e">
        <f ca="1">IF(VLOOKUP($E473,模型表!$C:$L,6,FALSE)=0,"",VLOOKUP($E473,模型表!$C:$L,10,FALSE))</f>
        <v>#N/A</v>
      </c>
      <c r="U473" t="e">
        <f ca="1">VLOOKUP($E473,模型表!$C:$Q,11,FALSE)</f>
        <v>#N/A</v>
      </c>
      <c r="Y473" t="e">
        <f ca="1">IF(VLOOKUP($E473,模型表!$C:$N,12,FALSE)="Death",VLOOKUP($E473,模型表!$C:$Q,13,FALSE),"")</f>
        <v>#N/A</v>
      </c>
      <c r="Z473" t="str">
        <f ca="1">IF($B473="","",IF(VLOOKUP($E473,模型表!$C:$O,12,FALSE)="PBuff","["&amp;VLOOKUP($E473,模型表!$C:Q,13,FALSE)&amp;"]","[]"))</f>
        <v/>
      </c>
      <c r="AA473" t="e">
        <f ca="1">VLOOKUP($B473,基础扩展表!$E:$I,5,FALSE)</f>
        <v>#N/A</v>
      </c>
      <c r="AB473" t="e">
        <f ca="1">VLOOKUP($B473,基础扩展表!$E:$I,4,FALSE)</f>
        <v>#N/A</v>
      </c>
      <c r="AC473" t="e">
        <f ca="1">VLOOKUP($B473,基础表!$E:$T,16,FALSE)</f>
        <v>#N/A</v>
      </c>
      <c r="AD473" t="str">
        <f t="shared" ca="1" si="84"/>
        <v/>
      </c>
      <c r="AE473" t="str">
        <f t="shared" ca="1" si="91"/>
        <v/>
      </c>
      <c r="AF473" t="str">
        <f t="shared" ca="1" si="92"/>
        <v/>
      </c>
      <c r="AH473" t="e">
        <f ca="1">VLOOKUP($B473,基础表!$E:$R,14,FALSE)</f>
        <v>#N/A</v>
      </c>
      <c r="AI473" t="e">
        <f ca="1">VLOOKUP($B473,基础表!$E:$S,13,FALSE)</f>
        <v>#N/A</v>
      </c>
      <c r="AK473" t="e">
        <f ca="1">VLOOKUP($B473,基础表!$E:$H,4,FALSE)</f>
        <v>#N/A</v>
      </c>
      <c r="AN473" s="23" t="e">
        <f t="shared" ca="1" si="85"/>
        <v>#N/A</v>
      </c>
      <c r="AO473" s="23" t="str">
        <f t="shared" ca="1" si="93"/>
        <v/>
      </c>
      <c r="AP473" s="23" t="str">
        <f t="shared" ca="1" si="94"/>
        <v/>
      </c>
      <c r="AR473" t="e">
        <f ca="1">VLOOKUP($B473,基础表!$E:$J,4,FALSE)</f>
        <v>#N/A</v>
      </c>
      <c r="AS473" t="e">
        <f ca="1">VLOOKUP($B473,基础表!$E:$J,5,FALSE)</f>
        <v>#N/A</v>
      </c>
      <c r="AT473" t="e">
        <f ca="1">VLOOKUP($B473,基础表!$E:$J,6,FALSE)</f>
        <v>#N/A</v>
      </c>
      <c r="AU473" t="e">
        <f ca="1">VLOOKUP($B473,基础扩展表!$E:$AG,MATCH(AU$2,基础扩展表!$E$1:$AG$1,0),FALSE)</f>
        <v>#N/A</v>
      </c>
      <c r="AV473" t="e">
        <f ca="1">VLOOKUP($B473,基础扩展表!$E:$AG,MATCH(AV$2,基础扩展表!$E$1:$AG$1,0),FALSE)</f>
        <v>#N/A</v>
      </c>
      <c r="AW473" t="e">
        <f ca="1">VLOOKUP($B473,基础扩展表!$E:$AG,MATCH(AW$2,基础扩展表!$E$1:$AG$1,0),FALSE)</f>
        <v>#N/A</v>
      </c>
      <c r="AX473" t="e">
        <f ca="1">VLOOKUP($B473,基础扩展表!$E:$AG,MATCH(AX$2,基础扩展表!$E$1:$AG$1,0),FALSE)</f>
        <v>#N/A</v>
      </c>
      <c r="AY473" t="e">
        <f ca="1">VLOOKUP($B473,基础扩展表!$E:$AG,MATCH(AY$2,基础扩展表!$E$1:$AG$1,0),FALSE)</f>
        <v>#N/A</v>
      </c>
      <c r="AZ473" t="e">
        <f ca="1">VLOOKUP($B473,基础扩展表!$E:$AG,MATCH(AZ$2,基础扩展表!$E$1:$AG$1,0),FALSE)</f>
        <v>#N/A</v>
      </c>
      <c r="BA473" t="e">
        <f ca="1">VLOOKUP($B473,基础扩展表!$E:$AG,MATCH(BA$2,基础扩展表!$E$1:$AG$1,0),FALSE)</f>
        <v>#N/A</v>
      </c>
      <c r="BB473" t="e">
        <f ca="1">VLOOKUP($B473,基础扩展表!$E:$AG,MATCH(BB$2,基础扩展表!$E$1:$AG$1,0),FALSE)</f>
        <v>#N/A</v>
      </c>
      <c r="BC473" t="e">
        <f ca="1">VLOOKUP($B473,基础扩展表!$E:$AG,MATCH(BC$2,基础扩展表!$E$1:$AG$1,0),FALSE)</f>
        <v>#N/A</v>
      </c>
      <c r="BD473" t="e">
        <f ca="1">VLOOKUP($B473,基础扩展表!$E:$AG,MATCH(BD$2,基础扩展表!$E$1:$AG$1,0),FALSE)</f>
        <v>#N/A</v>
      </c>
      <c r="BE473" t="e">
        <f ca="1">VLOOKUP($B473,基础扩展表!$E:$AG,MATCH(BE$2,基础扩展表!$E$1:$AG$1,0),FALSE)</f>
        <v>#N/A</v>
      </c>
      <c r="BF473" t="e">
        <f ca="1">VLOOKUP($B473,基础扩展表!$E:$AG,MATCH(BF$2,基础扩展表!$E$1:$AG$1,0),FALSE)</f>
        <v>#N/A</v>
      </c>
      <c r="BG473" t="e">
        <f ca="1">VLOOKUP($B473,基础扩展表!$E:$AG,MATCH(BG$2,基础扩展表!$E$1:$AG$1,0),FALSE)</f>
        <v>#N/A</v>
      </c>
      <c r="BH473" t="e">
        <f ca="1">VLOOKUP($B473,基础扩展表!$E:$AG,MATCH(BH$2,基础扩展表!$E$1:$AG$1,0),FALSE)</f>
        <v>#N/A</v>
      </c>
      <c r="BI473" t="e">
        <f ca="1">VLOOKUP($B473,基础扩展表!$E:$AG,MATCH(BI$2,基础扩展表!$E$1:$AG$1,0),FALSE)</f>
        <v>#N/A</v>
      </c>
      <c r="BJ473" t="e">
        <f ca="1">VLOOKUP($B473,基础扩展表!$E:$AG,MATCH(BJ$2,基础扩展表!$E$1:$AG$1,0),FALSE)</f>
        <v>#N/A</v>
      </c>
      <c r="BK473" t="e">
        <f ca="1">VLOOKUP($B473,基础扩展表!$E:$AG,MATCH(BK$2,基础扩展表!$E$1:$AG$1,0),FALSE)</f>
        <v>#N/A</v>
      </c>
      <c r="BL473" t="e">
        <f ca="1">VLOOKUP($B473,基础扩展表!$E:$AG,MATCH(BL$2,基础扩展表!$E$1:$AG$1,0),FALSE)</f>
        <v>#N/A</v>
      </c>
      <c r="BM473" t="e">
        <f ca="1">VLOOKUP($B473,基础扩展表!$E:$AG,MATCH(BM$2,基础扩展表!$E$1:$AG$1,0),FALSE)</f>
        <v>#N/A</v>
      </c>
      <c r="BN473" t="e">
        <f ca="1">VLOOKUP($B473,基础扩展表!$E:$AG,MATCH(BN$2,基础扩展表!$E$1:$AG$1,0),FALSE)</f>
        <v>#N/A</v>
      </c>
      <c r="BO473" t="e">
        <f ca="1">VLOOKUP($B473,基础扩展表!$E:$AG,MATCH(BO$2,基础扩展表!$E$1:$AG$1,0),FALSE)</f>
        <v>#N/A</v>
      </c>
      <c r="BP473" t="e">
        <f ca="1">VLOOKUP($B473,基础扩展表!$E:$AG,MATCH(BP$2,基础扩展表!$E$1:$AG$1,0),FALSE)</f>
        <v>#N/A</v>
      </c>
      <c r="BR473" t="e">
        <f ca="1">VLOOKUP(C473,模型表!D:H,5,FALSE)</f>
        <v>#N/A</v>
      </c>
    </row>
    <row r="474" spans="2:70" x14ac:dyDescent="0.2">
      <c r="B474" t="str">
        <f t="array" aca="1" ref="B474" ca="1">INDEX(基础表!$Y:$Y,SMALL(IF(基础表!$Z:$Z=0,ROW(基础表!$Z:$Z),999),ROW(H468)))&amp;""</f>
        <v/>
      </c>
      <c r="C474" t="e">
        <f ca="1">VLOOKUP(VLOOKUP($B474,基础表!$E:$G,3,FALSE),模型表!$C:$D,2,FALSE)</f>
        <v>#N/A</v>
      </c>
      <c r="E474" t="e">
        <f ca="1">VLOOKUP($B474,基础表!$E:$G,3,FALSE)</f>
        <v>#N/A</v>
      </c>
      <c r="G474" t="e">
        <f ca="1">VLOOKUP($E474,模型表!$C:$G,5,FALSE)</f>
        <v>#N/A</v>
      </c>
      <c r="H474" t="e">
        <f ca="1">VLOOKUP($E474,模型表!$C:$F,4,FALSE)</f>
        <v>#N/A</v>
      </c>
      <c r="I474" t="e">
        <f ca="1">VLOOKUP($E474,模型表!$C:$J,8,FALSE)</f>
        <v>#N/A</v>
      </c>
      <c r="K474" t="str">
        <f t="shared" ca="1" si="86"/>
        <v/>
      </c>
      <c r="L474" t="str">
        <f t="shared" ca="1" si="87"/>
        <v/>
      </c>
      <c r="M474" t="str">
        <f t="shared" ca="1" si="88"/>
        <v/>
      </c>
      <c r="N474" t="str">
        <f t="shared" ca="1" si="89"/>
        <v/>
      </c>
      <c r="O474" t="str">
        <f t="shared" ca="1" si="95"/>
        <v/>
      </c>
      <c r="P474" t="str">
        <f t="shared" ca="1" si="90"/>
        <v/>
      </c>
      <c r="Q474" t="e">
        <f ca="1">VLOOKUP($E474,模型表!$C:$K,9,FALSE)</f>
        <v>#N/A</v>
      </c>
      <c r="S474" t="e">
        <f ca="1">IF(VLOOKUP($E474,模型表!$C:$L,6,FALSE)=0,"",VLOOKUP($E474,模型表!$C:$L,10,FALSE))</f>
        <v>#N/A</v>
      </c>
      <c r="U474" t="e">
        <f ca="1">VLOOKUP($E474,模型表!$C:$Q,11,FALSE)</f>
        <v>#N/A</v>
      </c>
      <c r="Y474" t="e">
        <f ca="1">IF(VLOOKUP($E474,模型表!$C:$N,12,FALSE)="Death",VLOOKUP($E474,模型表!$C:$Q,13,FALSE),"")</f>
        <v>#N/A</v>
      </c>
      <c r="Z474" t="str">
        <f ca="1">IF($B474="","",IF(VLOOKUP($E474,模型表!$C:$O,12,FALSE)="PBuff","["&amp;VLOOKUP($E474,模型表!$C:Q,13,FALSE)&amp;"]","[]"))</f>
        <v/>
      </c>
      <c r="AA474" t="e">
        <f ca="1">VLOOKUP($B474,基础扩展表!$E:$I,5,FALSE)</f>
        <v>#N/A</v>
      </c>
      <c r="AB474" t="e">
        <f ca="1">VLOOKUP($B474,基础扩展表!$E:$I,4,FALSE)</f>
        <v>#N/A</v>
      </c>
      <c r="AC474" t="e">
        <f ca="1">VLOOKUP($B474,基础表!$E:$T,16,FALSE)</f>
        <v>#N/A</v>
      </c>
      <c r="AD474" t="str">
        <f t="shared" ca="1" si="84"/>
        <v/>
      </c>
      <c r="AE474" t="str">
        <f t="shared" ca="1" si="91"/>
        <v/>
      </c>
      <c r="AF474" t="str">
        <f t="shared" ca="1" si="92"/>
        <v/>
      </c>
      <c r="AH474" t="e">
        <f ca="1">VLOOKUP($B474,基础表!$E:$R,14,FALSE)</f>
        <v>#N/A</v>
      </c>
      <c r="AI474" t="e">
        <f ca="1">VLOOKUP($B474,基础表!$E:$S,13,FALSE)</f>
        <v>#N/A</v>
      </c>
      <c r="AK474" t="e">
        <f ca="1">VLOOKUP($B474,基础表!$E:$H,4,FALSE)</f>
        <v>#N/A</v>
      </c>
      <c r="AN474" s="23" t="e">
        <f t="shared" ca="1" si="85"/>
        <v>#N/A</v>
      </c>
      <c r="AO474" s="23" t="str">
        <f t="shared" ca="1" si="93"/>
        <v/>
      </c>
      <c r="AP474" s="23" t="str">
        <f t="shared" ca="1" si="94"/>
        <v/>
      </c>
      <c r="AR474" t="e">
        <f ca="1">VLOOKUP($B474,基础表!$E:$J,4,FALSE)</f>
        <v>#N/A</v>
      </c>
      <c r="AS474" t="e">
        <f ca="1">VLOOKUP($B474,基础表!$E:$J,5,FALSE)</f>
        <v>#N/A</v>
      </c>
      <c r="AT474" t="e">
        <f ca="1">VLOOKUP($B474,基础表!$E:$J,6,FALSE)</f>
        <v>#N/A</v>
      </c>
      <c r="AU474" t="e">
        <f ca="1">VLOOKUP($B474,基础扩展表!$E:$AG,MATCH(AU$2,基础扩展表!$E$1:$AG$1,0),FALSE)</f>
        <v>#N/A</v>
      </c>
      <c r="AV474" t="e">
        <f ca="1">VLOOKUP($B474,基础扩展表!$E:$AG,MATCH(AV$2,基础扩展表!$E$1:$AG$1,0),FALSE)</f>
        <v>#N/A</v>
      </c>
      <c r="AW474" t="e">
        <f ca="1">VLOOKUP($B474,基础扩展表!$E:$AG,MATCH(AW$2,基础扩展表!$E$1:$AG$1,0),FALSE)</f>
        <v>#N/A</v>
      </c>
      <c r="AX474" t="e">
        <f ca="1">VLOOKUP($B474,基础扩展表!$E:$AG,MATCH(AX$2,基础扩展表!$E$1:$AG$1,0),FALSE)</f>
        <v>#N/A</v>
      </c>
      <c r="AY474" t="e">
        <f ca="1">VLOOKUP($B474,基础扩展表!$E:$AG,MATCH(AY$2,基础扩展表!$E$1:$AG$1,0),FALSE)</f>
        <v>#N/A</v>
      </c>
      <c r="AZ474" t="e">
        <f ca="1">VLOOKUP($B474,基础扩展表!$E:$AG,MATCH(AZ$2,基础扩展表!$E$1:$AG$1,0),FALSE)</f>
        <v>#N/A</v>
      </c>
      <c r="BA474" t="e">
        <f ca="1">VLOOKUP($B474,基础扩展表!$E:$AG,MATCH(BA$2,基础扩展表!$E$1:$AG$1,0),FALSE)</f>
        <v>#N/A</v>
      </c>
      <c r="BB474" t="e">
        <f ca="1">VLOOKUP($B474,基础扩展表!$E:$AG,MATCH(BB$2,基础扩展表!$E$1:$AG$1,0),FALSE)</f>
        <v>#N/A</v>
      </c>
      <c r="BC474" t="e">
        <f ca="1">VLOOKUP($B474,基础扩展表!$E:$AG,MATCH(BC$2,基础扩展表!$E$1:$AG$1,0),FALSE)</f>
        <v>#N/A</v>
      </c>
      <c r="BD474" t="e">
        <f ca="1">VLOOKUP($B474,基础扩展表!$E:$AG,MATCH(BD$2,基础扩展表!$E$1:$AG$1,0),FALSE)</f>
        <v>#N/A</v>
      </c>
      <c r="BE474" t="e">
        <f ca="1">VLOOKUP($B474,基础扩展表!$E:$AG,MATCH(BE$2,基础扩展表!$E$1:$AG$1,0),FALSE)</f>
        <v>#N/A</v>
      </c>
      <c r="BF474" t="e">
        <f ca="1">VLOOKUP($B474,基础扩展表!$E:$AG,MATCH(BF$2,基础扩展表!$E$1:$AG$1,0),FALSE)</f>
        <v>#N/A</v>
      </c>
      <c r="BG474" t="e">
        <f ca="1">VLOOKUP($B474,基础扩展表!$E:$AG,MATCH(BG$2,基础扩展表!$E$1:$AG$1,0),FALSE)</f>
        <v>#N/A</v>
      </c>
      <c r="BH474" t="e">
        <f ca="1">VLOOKUP($B474,基础扩展表!$E:$AG,MATCH(BH$2,基础扩展表!$E$1:$AG$1,0),FALSE)</f>
        <v>#N/A</v>
      </c>
      <c r="BI474" t="e">
        <f ca="1">VLOOKUP($B474,基础扩展表!$E:$AG,MATCH(BI$2,基础扩展表!$E$1:$AG$1,0),FALSE)</f>
        <v>#N/A</v>
      </c>
      <c r="BJ474" t="e">
        <f ca="1">VLOOKUP($B474,基础扩展表!$E:$AG,MATCH(BJ$2,基础扩展表!$E$1:$AG$1,0),FALSE)</f>
        <v>#N/A</v>
      </c>
      <c r="BK474" t="e">
        <f ca="1">VLOOKUP($B474,基础扩展表!$E:$AG,MATCH(BK$2,基础扩展表!$E$1:$AG$1,0),FALSE)</f>
        <v>#N/A</v>
      </c>
      <c r="BL474" t="e">
        <f ca="1">VLOOKUP($B474,基础扩展表!$E:$AG,MATCH(BL$2,基础扩展表!$E$1:$AG$1,0),FALSE)</f>
        <v>#N/A</v>
      </c>
      <c r="BM474" t="e">
        <f ca="1">VLOOKUP($B474,基础扩展表!$E:$AG,MATCH(BM$2,基础扩展表!$E$1:$AG$1,0),FALSE)</f>
        <v>#N/A</v>
      </c>
      <c r="BN474" t="e">
        <f ca="1">VLOOKUP($B474,基础扩展表!$E:$AG,MATCH(BN$2,基础扩展表!$E$1:$AG$1,0),FALSE)</f>
        <v>#N/A</v>
      </c>
      <c r="BO474" t="e">
        <f ca="1">VLOOKUP($B474,基础扩展表!$E:$AG,MATCH(BO$2,基础扩展表!$E$1:$AG$1,0),FALSE)</f>
        <v>#N/A</v>
      </c>
      <c r="BP474" t="e">
        <f ca="1">VLOOKUP($B474,基础扩展表!$E:$AG,MATCH(BP$2,基础扩展表!$E$1:$AG$1,0),FALSE)</f>
        <v>#N/A</v>
      </c>
      <c r="BR474" t="e">
        <f ca="1">VLOOKUP(C474,模型表!D:H,5,FALSE)</f>
        <v>#N/A</v>
      </c>
    </row>
    <row r="475" spans="2:70" x14ac:dyDescent="0.2">
      <c r="B475" t="str">
        <f t="array" aca="1" ref="B475" ca="1">INDEX(基础表!$Y:$Y,SMALL(IF(基础表!$Z:$Z=0,ROW(基础表!$Z:$Z),999),ROW(H469)))&amp;""</f>
        <v/>
      </c>
      <c r="C475" t="e">
        <f ca="1">VLOOKUP(VLOOKUP($B475,基础表!$E:$G,3,FALSE),模型表!$C:$D,2,FALSE)</f>
        <v>#N/A</v>
      </c>
      <c r="E475" t="e">
        <f ca="1">VLOOKUP($B475,基础表!$E:$G,3,FALSE)</f>
        <v>#N/A</v>
      </c>
      <c r="G475" t="e">
        <f ca="1">VLOOKUP($E475,模型表!$C:$G,5,FALSE)</f>
        <v>#N/A</v>
      </c>
      <c r="H475" t="e">
        <f ca="1">VLOOKUP($E475,模型表!$C:$F,4,FALSE)</f>
        <v>#N/A</v>
      </c>
      <c r="I475" t="e">
        <f ca="1">VLOOKUP($E475,模型表!$C:$J,8,FALSE)</f>
        <v>#N/A</v>
      </c>
      <c r="K475" t="str">
        <f t="shared" ca="1" si="86"/>
        <v/>
      </c>
      <c r="L475" t="str">
        <f t="shared" ca="1" si="87"/>
        <v/>
      </c>
      <c r="M475" t="str">
        <f t="shared" ca="1" si="88"/>
        <v/>
      </c>
      <c r="N475" t="str">
        <f t="shared" ca="1" si="89"/>
        <v/>
      </c>
      <c r="O475" t="str">
        <f t="shared" ca="1" si="95"/>
        <v/>
      </c>
      <c r="P475" t="str">
        <f t="shared" ca="1" si="90"/>
        <v/>
      </c>
      <c r="Q475" t="e">
        <f ca="1">VLOOKUP($E475,模型表!$C:$K,9,FALSE)</f>
        <v>#N/A</v>
      </c>
      <c r="S475" t="e">
        <f ca="1">IF(VLOOKUP($E475,模型表!$C:$L,6,FALSE)=0,"",VLOOKUP($E475,模型表!$C:$L,10,FALSE))</f>
        <v>#N/A</v>
      </c>
      <c r="U475" t="e">
        <f ca="1">VLOOKUP($E475,模型表!$C:$Q,11,FALSE)</f>
        <v>#N/A</v>
      </c>
      <c r="Y475" t="e">
        <f ca="1">IF(VLOOKUP($E475,模型表!$C:$N,12,FALSE)="Death",VLOOKUP($E475,模型表!$C:$Q,13,FALSE),"")</f>
        <v>#N/A</v>
      </c>
      <c r="Z475" t="str">
        <f ca="1">IF($B475="","",IF(VLOOKUP($E475,模型表!$C:$O,12,FALSE)="PBuff","["&amp;VLOOKUP($E475,模型表!$C:Q,13,FALSE)&amp;"]","[]"))</f>
        <v/>
      </c>
      <c r="AA475" t="e">
        <f ca="1">VLOOKUP($B475,基础扩展表!$E:$I,5,FALSE)</f>
        <v>#N/A</v>
      </c>
      <c r="AB475" t="e">
        <f ca="1">VLOOKUP($B475,基础扩展表!$E:$I,4,FALSE)</f>
        <v>#N/A</v>
      </c>
      <c r="AC475" t="e">
        <f ca="1">VLOOKUP($B475,基础表!$E:$T,16,FALSE)</f>
        <v>#N/A</v>
      </c>
      <c r="AD475" t="str">
        <f t="shared" ca="1" si="84"/>
        <v/>
      </c>
      <c r="AE475" t="str">
        <f t="shared" ca="1" si="91"/>
        <v/>
      </c>
      <c r="AF475" t="str">
        <f t="shared" ca="1" si="92"/>
        <v/>
      </c>
      <c r="AH475" t="e">
        <f ca="1">VLOOKUP($B475,基础表!$E:$R,14,FALSE)</f>
        <v>#N/A</v>
      </c>
      <c r="AI475" t="e">
        <f ca="1">VLOOKUP($B475,基础表!$E:$S,13,FALSE)</f>
        <v>#N/A</v>
      </c>
      <c r="AK475" t="e">
        <f ca="1">VLOOKUP($B475,基础表!$E:$H,4,FALSE)</f>
        <v>#N/A</v>
      </c>
      <c r="AN475" s="23" t="e">
        <f t="shared" ca="1" si="85"/>
        <v>#N/A</v>
      </c>
      <c r="AO475" s="23" t="str">
        <f t="shared" ca="1" si="93"/>
        <v/>
      </c>
      <c r="AP475" s="23" t="str">
        <f t="shared" ca="1" si="94"/>
        <v/>
      </c>
      <c r="AR475" t="e">
        <f ca="1">VLOOKUP($B475,基础表!$E:$J,4,FALSE)</f>
        <v>#N/A</v>
      </c>
      <c r="AS475" t="e">
        <f ca="1">VLOOKUP($B475,基础表!$E:$J,5,FALSE)</f>
        <v>#N/A</v>
      </c>
      <c r="AT475" t="e">
        <f ca="1">VLOOKUP($B475,基础表!$E:$J,6,FALSE)</f>
        <v>#N/A</v>
      </c>
      <c r="AU475" t="e">
        <f ca="1">VLOOKUP($B475,基础扩展表!$E:$AG,MATCH(AU$2,基础扩展表!$E$1:$AG$1,0),FALSE)</f>
        <v>#N/A</v>
      </c>
      <c r="AV475" t="e">
        <f ca="1">VLOOKUP($B475,基础扩展表!$E:$AG,MATCH(AV$2,基础扩展表!$E$1:$AG$1,0),FALSE)</f>
        <v>#N/A</v>
      </c>
      <c r="AW475" t="e">
        <f ca="1">VLOOKUP($B475,基础扩展表!$E:$AG,MATCH(AW$2,基础扩展表!$E$1:$AG$1,0),FALSE)</f>
        <v>#N/A</v>
      </c>
      <c r="AX475" t="e">
        <f ca="1">VLOOKUP($B475,基础扩展表!$E:$AG,MATCH(AX$2,基础扩展表!$E$1:$AG$1,0),FALSE)</f>
        <v>#N/A</v>
      </c>
      <c r="AY475" t="e">
        <f ca="1">VLOOKUP($B475,基础扩展表!$E:$AG,MATCH(AY$2,基础扩展表!$E$1:$AG$1,0),FALSE)</f>
        <v>#N/A</v>
      </c>
      <c r="AZ475" t="e">
        <f ca="1">VLOOKUP($B475,基础扩展表!$E:$AG,MATCH(AZ$2,基础扩展表!$E$1:$AG$1,0),FALSE)</f>
        <v>#N/A</v>
      </c>
      <c r="BA475" t="e">
        <f ca="1">VLOOKUP($B475,基础扩展表!$E:$AG,MATCH(BA$2,基础扩展表!$E$1:$AG$1,0),FALSE)</f>
        <v>#N/A</v>
      </c>
      <c r="BB475" t="e">
        <f ca="1">VLOOKUP($B475,基础扩展表!$E:$AG,MATCH(BB$2,基础扩展表!$E$1:$AG$1,0),FALSE)</f>
        <v>#N/A</v>
      </c>
      <c r="BC475" t="e">
        <f ca="1">VLOOKUP($B475,基础扩展表!$E:$AG,MATCH(BC$2,基础扩展表!$E$1:$AG$1,0),FALSE)</f>
        <v>#N/A</v>
      </c>
      <c r="BD475" t="e">
        <f ca="1">VLOOKUP($B475,基础扩展表!$E:$AG,MATCH(BD$2,基础扩展表!$E$1:$AG$1,0),FALSE)</f>
        <v>#N/A</v>
      </c>
      <c r="BE475" t="e">
        <f ca="1">VLOOKUP($B475,基础扩展表!$E:$AG,MATCH(BE$2,基础扩展表!$E$1:$AG$1,0),FALSE)</f>
        <v>#N/A</v>
      </c>
      <c r="BF475" t="e">
        <f ca="1">VLOOKUP($B475,基础扩展表!$E:$AG,MATCH(BF$2,基础扩展表!$E$1:$AG$1,0),FALSE)</f>
        <v>#N/A</v>
      </c>
      <c r="BG475" t="e">
        <f ca="1">VLOOKUP($B475,基础扩展表!$E:$AG,MATCH(BG$2,基础扩展表!$E$1:$AG$1,0),FALSE)</f>
        <v>#N/A</v>
      </c>
      <c r="BH475" t="e">
        <f ca="1">VLOOKUP($B475,基础扩展表!$E:$AG,MATCH(BH$2,基础扩展表!$E$1:$AG$1,0),FALSE)</f>
        <v>#N/A</v>
      </c>
      <c r="BI475" t="e">
        <f ca="1">VLOOKUP($B475,基础扩展表!$E:$AG,MATCH(BI$2,基础扩展表!$E$1:$AG$1,0),FALSE)</f>
        <v>#N/A</v>
      </c>
      <c r="BJ475" t="e">
        <f ca="1">VLOOKUP($B475,基础扩展表!$E:$AG,MATCH(BJ$2,基础扩展表!$E$1:$AG$1,0),FALSE)</f>
        <v>#N/A</v>
      </c>
      <c r="BK475" t="e">
        <f ca="1">VLOOKUP($B475,基础扩展表!$E:$AG,MATCH(BK$2,基础扩展表!$E$1:$AG$1,0),FALSE)</f>
        <v>#N/A</v>
      </c>
      <c r="BL475" t="e">
        <f ca="1">VLOOKUP($B475,基础扩展表!$E:$AG,MATCH(BL$2,基础扩展表!$E$1:$AG$1,0),FALSE)</f>
        <v>#N/A</v>
      </c>
      <c r="BM475" t="e">
        <f ca="1">VLOOKUP($B475,基础扩展表!$E:$AG,MATCH(BM$2,基础扩展表!$E$1:$AG$1,0),FALSE)</f>
        <v>#N/A</v>
      </c>
      <c r="BN475" t="e">
        <f ca="1">VLOOKUP($B475,基础扩展表!$E:$AG,MATCH(BN$2,基础扩展表!$E$1:$AG$1,0),FALSE)</f>
        <v>#N/A</v>
      </c>
      <c r="BO475" t="e">
        <f ca="1">VLOOKUP($B475,基础扩展表!$E:$AG,MATCH(BO$2,基础扩展表!$E$1:$AG$1,0),FALSE)</f>
        <v>#N/A</v>
      </c>
      <c r="BP475" t="e">
        <f ca="1">VLOOKUP($B475,基础扩展表!$E:$AG,MATCH(BP$2,基础扩展表!$E$1:$AG$1,0),FALSE)</f>
        <v>#N/A</v>
      </c>
      <c r="BR475" t="e">
        <f ca="1">VLOOKUP(C475,模型表!D:H,5,FALSE)</f>
        <v>#N/A</v>
      </c>
    </row>
    <row r="476" spans="2:70" x14ac:dyDescent="0.2">
      <c r="B476" t="str">
        <f t="array" aca="1" ref="B476" ca="1">INDEX(基础表!$Y:$Y,SMALL(IF(基础表!$Z:$Z=0,ROW(基础表!$Z:$Z),999),ROW(H470)))&amp;""</f>
        <v/>
      </c>
      <c r="C476" t="e">
        <f ca="1">VLOOKUP(VLOOKUP($B476,基础表!$E:$G,3,FALSE),模型表!$C:$D,2,FALSE)</f>
        <v>#N/A</v>
      </c>
      <c r="E476" t="e">
        <f ca="1">VLOOKUP($B476,基础表!$E:$G,3,FALSE)</f>
        <v>#N/A</v>
      </c>
      <c r="G476" t="e">
        <f ca="1">VLOOKUP($E476,模型表!$C:$G,5,FALSE)</f>
        <v>#N/A</v>
      </c>
      <c r="H476" t="e">
        <f ca="1">VLOOKUP($E476,模型表!$C:$F,4,FALSE)</f>
        <v>#N/A</v>
      </c>
      <c r="I476" t="e">
        <f ca="1">VLOOKUP($E476,模型表!$C:$J,8,FALSE)</f>
        <v>#N/A</v>
      </c>
      <c r="K476" t="str">
        <f t="shared" ca="1" si="86"/>
        <v/>
      </c>
      <c r="L476" t="str">
        <f t="shared" ca="1" si="87"/>
        <v/>
      </c>
      <c r="M476" t="str">
        <f t="shared" ca="1" si="88"/>
        <v/>
      </c>
      <c r="N476" t="str">
        <f t="shared" ca="1" si="89"/>
        <v/>
      </c>
      <c r="O476" t="str">
        <f t="shared" ca="1" si="95"/>
        <v/>
      </c>
      <c r="P476" t="str">
        <f t="shared" ca="1" si="90"/>
        <v/>
      </c>
      <c r="Q476" t="e">
        <f ca="1">VLOOKUP($E476,模型表!$C:$K,9,FALSE)</f>
        <v>#N/A</v>
      </c>
      <c r="S476" t="e">
        <f ca="1">IF(VLOOKUP($E476,模型表!$C:$L,6,FALSE)=0,"",VLOOKUP($E476,模型表!$C:$L,10,FALSE))</f>
        <v>#N/A</v>
      </c>
      <c r="U476" t="e">
        <f ca="1">VLOOKUP($E476,模型表!$C:$Q,11,FALSE)</f>
        <v>#N/A</v>
      </c>
      <c r="Y476" t="e">
        <f ca="1">IF(VLOOKUP($E476,模型表!$C:$N,12,FALSE)="Death",VLOOKUP($E476,模型表!$C:$Q,13,FALSE),"")</f>
        <v>#N/A</v>
      </c>
      <c r="Z476" t="str">
        <f ca="1">IF($B476="","",IF(VLOOKUP($E476,模型表!$C:$O,12,FALSE)="PBuff","["&amp;VLOOKUP($E476,模型表!$C:Q,13,FALSE)&amp;"]","[]"))</f>
        <v/>
      </c>
      <c r="AA476" t="e">
        <f ca="1">VLOOKUP($B476,基础扩展表!$E:$I,5,FALSE)</f>
        <v>#N/A</v>
      </c>
      <c r="AB476" t="e">
        <f ca="1">VLOOKUP($B476,基础扩展表!$E:$I,4,FALSE)</f>
        <v>#N/A</v>
      </c>
      <c r="AC476" t="e">
        <f ca="1">VLOOKUP($B476,基础表!$E:$T,16,FALSE)</f>
        <v>#N/A</v>
      </c>
      <c r="AD476" t="str">
        <f t="shared" ca="1" si="84"/>
        <v/>
      </c>
      <c r="AE476" t="str">
        <f t="shared" ca="1" si="91"/>
        <v/>
      </c>
      <c r="AF476" t="str">
        <f t="shared" ca="1" si="92"/>
        <v/>
      </c>
      <c r="AH476" t="e">
        <f ca="1">VLOOKUP($B476,基础表!$E:$R,14,FALSE)</f>
        <v>#N/A</v>
      </c>
      <c r="AI476" t="e">
        <f ca="1">VLOOKUP($B476,基础表!$E:$S,13,FALSE)</f>
        <v>#N/A</v>
      </c>
      <c r="AK476" t="e">
        <f ca="1">VLOOKUP($B476,基础表!$E:$H,4,FALSE)</f>
        <v>#N/A</v>
      </c>
      <c r="AN476" s="23" t="e">
        <f t="shared" ca="1" si="85"/>
        <v>#N/A</v>
      </c>
      <c r="AO476" s="23" t="str">
        <f t="shared" ca="1" si="93"/>
        <v/>
      </c>
      <c r="AP476" s="23" t="str">
        <f t="shared" ca="1" si="94"/>
        <v/>
      </c>
      <c r="AR476" t="e">
        <f ca="1">VLOOKUP($B476,基础表!$E:$J,4,FALSE)</f>
        <v>#N/A</v>
      </c>
      <c r="AS476" t="e">
        <f ca="1">VLOOKUP($B476,基础表!$E:$J,5,FALSE)</f>
        <v>#N/A</v>
      </c>
      <c r="AT476" t="e">
        <f ca="1">VLOOKUP($B476,基础表!$E:$J,6,FALSE)</f>
        <v>#N/A</v>
      </c>
      <c r="AU476" t="e">
        <f ca="1">VLOOKUP($B476,基础扩展表!$E:$AG,MATCH(AU$2,基础扩展表!$E$1:$AG$1,0),FALSE)</f>
        <v>#N/A</v>
      </c>
      <c r="AV476" t="e">
        <f ca="1">VLOOKUP($B476,基础扩展表!$E:$AG,MATCH(AV$2,基础扩展表!$E$1:$AG$1,0),FALSE)</f>
        <v>#N/A</v>
      </c>
      <c r="AW476" t="e">
        <f ca="1">VLOOKUP($B476,基础扩展表!$E:$AG,MATCH(AW$2,基础扩展表!$E$1:$AG$1,0),FALSE)</f>
        <v>#N/A</v>
      </c>
      <c r="AX476" t="e">
        <f ca="1">VLOOKUP($B476,基础扩展表!$E:$AG,MATCH(AX$2,基础扩展表!$E$1:$AG$1,0),FALSE)</f>
        <v>#N/A</v>
      </c>
      <c r="AY476" t="e">
        <f ca="1">VLOOKUP($B476,基础扩展表!$E:$AG,MATCH(AY$2,基础扩展表!$E$1:$AG$1,0),FALSE)</f>
        <v>#N/A</v>
      </c>
      <c r="AZ476" t="e">
        <f ca="1">VLOOKUP($B476,基础扩展表!$E:$AG,MATCH(AZ$2,基础扩展表!$E$1:$AG$1,0),FALSE)</f>
        <v>#N/A</v>
      </c>
      <c r="BA476" t="e">
        <f ca="1">VLOOKUP($B476,基础扩展表!$E:$AG,MATCH(BA$2,基础扩展表!$E$1:$AG$1,0),FALSE)</f>
        <v>#N/A</v>
      </c>
      <c r="BB476" t="e">
        <f ca="1">VLOOKUP($B476,基础扩展表!$E:$AG,MATCH(BB$2,基础扩展表!$E$1:$AG$1,0),FALSE)</f>
        <v>#N/A</v>
      </c>
      <c r="BC476" t="e">
        <f ca="1">VLOOKUP($B476,基础扩展表!$E:$AG,MATCH(BC$2,基础扩展表!$E$1:$AG$1,0),FALSE)</f>
        <v>#N/A</v>
      </c>
      <c r="BD476" t="e">
        <f ca="1">VLOOKUP($B476,基础扩展表!$E:$AG,MATCH(BD$2,基础扩展表!$E$1:$AG$1,0),FALSE)</f>
        <v>#N/A</v>
      </c>
      <c r="BE476" t="e">
        <f ca="1">VLOOKUP($B476,基础扩展表!$E:$AG,MATCH(BE$2,基础扩展表!$E$1:$AG$1,0),FALSE)</f>
        <v>#N/A</v>
      </c>
      <c r="BF476" t="e">
        <f ca="1">VLOOKUP($B476,基础扩展表!$E:$AG,MATCH(BF$2,基础扩展表!$E$1:$AG$1,0),FALSE)</f>
        <v>#N/A</v>
      </c>
      <c r="BG476" t="e">
        <f ca="1">VLOOKUP($B476,基础扩展表!$E:$AG,MATCH(BG$2,基础扩展表!$E$1:$AG$1,0),FALSE)</f>
        <v>#N/A</v>
      </c>
      <c r="BH476" t="e">
        <f ca="1">VLOOKUP($B476,基础扩展表!$E:$AG,MATCH(BH$2,基础扩展表!$E$1:$AG$1,0),FALSE)</f>
        <v>#N/A</v>
      </c>
      <c r="BI476" t="e">
        <f ca="1">VLOOKUP($B476,基础扩展表!$E:$AG,MATCH(BI$2,基础扩展表!$E$1:$AG$1,0),FALSE)</f>
        <v>#N/A</v>
      </c>
      <c r="BJ476" t="e">
        <f ca="1">VLOOKUP($B476,基础扩展表!$E:$AG,MATCH(BJ$2,基础扩展表!$E$1:$AG$1,0),FALSE)</f>
        <v>#N/A</v>
      </c>
      <c r="BK476" t="e">
        <f ca="1">VLOOKUP($B476,基础扩展表!$E:$AG,MATCH(BK$2,基础扩展表!$E$1:$AG$1,0),FALSE)</f>
        <v>#N/A</v>
      </c>
      <c r="BL476" t="e">
        <f ca="1">VLOOKUP($B476,基础扩展表!$E:$AG,MATCH(BL$2,基础扩展表!$E$1:$AG$1,0),FALSE)</f>
        <v>#N/A</v>
      </c>
      <c r="BM476" t="e">
        <f ca="1">VLOOKUP($B476,基础扩展表!$E:$AG,MATCH(BM$2,基础扩展表!$E$1:$AG$1,0),FALSE)</f>
        <v>#N/A</v>
      </c>
      <c r="BN476" t="e">
        <f ca="1">VLOOKUP($B476,基础扩展表!$E:$AG,MATCH(BN$2,基础扩展表!$E$1:$AG$1,0),FALSE)</f>
        <v>#N/A</v>
      </c>
      <c r="BO476" t="e">
        <f ca="1">VLOOKUP($B476,基础扩展表!$E:$AG,MATCH(BO$2,基础扩展表!$E$1:$AG$1,0),FALSE)</f>
        <v>#N/A</v>
      </c>
      <c r="BP476" t="e">
        <f ca="1">VLOOKUP($B476,基础扩展表!$E:$AG,MATCH(BP$2,基础扩展表!$E$1:$AG$1,0),FALSE)</f>
        <v>#N/A</v>
      </c>
      <c r="BR476" t="e">
        <f ca="1">VLOOKUP(C476,模型表!D:H,5,FALSE)</f>
        <v>#N/A</v>
      </c>
    </row>
    <row r="477" spans="2:70" x14ac:dyDescent="0.2">
      <c r="B477" t="str">
        <f t="array" aca="1" ref="B477" ca="1">INDEX(基础表!$Y:$Y,SMALL(IF(基础表!$Z:$Z=0,ROW(基础表!$Z:$Z),999),ROW(H471)))&amp;""</f>
        <v/>
      </c>
      <c r="C477" t="e">
        <f ca="1">VLOOKUP(VLOOKUP($B477,基础表!$E:$G,3,FALSE),模型表!$C:$D,2,FALSE)</f>
        <v>#N/A</v>
      </c>
      <c r="E477" t="e">
        <f ca="1">VLOOKUP($B477,基础表!$E:$G,3,FALSE)</f>
        <v>#N/A</v>
      </c>
      <c r="G477" t="e">
        <f ca="1">VLOOKUP($E477,模型表!$C:$G,5,FALSE)</f>
        <v>#N/A</v>
      </c>
      <c r="H477" t="e">
        <f ca="1">VLOOKUP($E477,模型表!$C:$F,4,FALSE)</f>
        <v>#N/A</v>
      </c>
      <c r="I477" t="e">
        <f ca="1">VLOOKUP($E477,模型表!$C:$J,8,FALSE)</f>
        <v>#N/A</v>
      </c>
      <c r="K477" t="str">
        <f t="shared" ca="1" si="86"/>
        <v/>
      </c>
      <c r="L477" t="str">
        <f t="shared" ca="1" si="87"/>
        <v/>
      </c>
      <c r="M477" t="str">
        <f t="shared" ca="1" si="88"/>
        <v/>
      </c>
      <c r="N477" t="str">
        <f t="shared" ca="1" si="89"/>
        <v/>
      </c>
      <c r="O477" t="str">
        <f t="shared" ca="1" si="95"/>
        <v/>
      </c>
      <c r="P477" t="str">
        <f t="shared" ca="1" si="90"/>
        <v/>
      </c>
      <c r="Q477" t="e">
        <f ca="1">VLOOKUP($E477,模型表!$C:$K,9,FALSE)</f>
        <v>#N/A</v>
      </c>
      <c r="S477" t="e">
        <f ca="1">IF(VLOOKUP($E477,模型表!$C:$L,6,FALSE)=0,"",VLOOKUP($E477,模型表!$C:$L,10,FALSE))</f>
        <v>#N/A</v>
      </c>
      <c r="U477" t="e">
        <f ca="1">VLOOKUP($E477,模型表!$C:$Q,11,FALSE)</f>
        <v>#N/A</v>
      </c>
      <c r="Y477" t="e">
        <f ca="1">IF(VLOOKUP($E477,模型表!$C:$N,12,FALSE)="Death",VLOOKUP($E477,模型表!$C:$Q,13,FALSE),"")</f>
        <v>#N/A</v>
      </c>
      <c r="Z477" t="str">
        <f ca="1">IF($B477="","",IF(VLOOKUP($E477,模型表!$C:$O,12,FALSE)="PBuff","["&amp;VLOOKUP($E477,模型表!$C:Q,13,FALSE)&amp;"]","[]"))</f>
        <v/>
      </c>
      <c r="AA477" t="e">
        <f ca="1">VLOOKUP($B477,基础扩展表!$E:$I,5,FALSE)</f>
        <v>#N/A</v>
      </c>
      <c r="AB477" t="e">
        <f ca="1">VLOOKUP($B477,基础扩展表!$E:$I,4,FALSE)</f>
        <v>#N/A</v>
      </c>
      <c r="AC477" t="e">
        <f ca="1">VLOOKUP($B477,基础表!$E:$T,16,FALSE)</f>
        <v>#N/A</v>
      </c>
      <c r="AD477" t="str">
        <f t="shared" ca="1" si="84"/>
        <v/>
      </c>
      <c r="AE477" t="str">
        <f t="shared" ca="1" si="91"/>
        <v/>
      </c>
      <c r="AF477" t="str">
        <f t="shared" ca="1" si="92"/>
        <v/>
      </c>
      <c r="AH477" t="e">
        <f ca="1">VLOOKUP($B477,基础表!$E:$R,14,FALSE)</f>
        <v>#N/A</v>
      </c>
      <c r="AI477" t="e">
        <f ca="1">VLOOKUP($B477,基础表!$E:$S,13,FALSE)</f>
        <v>#N/A</v>
      </c>
      <c r="AK477" t="e">
        <f ca="1">VLOOKUP($B477,基础表!$E:$H,4,FALSE)</f>
        <v>#N/A</v>
      </c>
      <c r="AN477" s="23" t="e">
        <f t="shared" ca="1" si="85"/>
        <v>#N/A</v>
      </c>
      <c r="AO477" s="23" t="str">
        <f t="shared" ca="1" si="93"/>
        <v/>
      </c>
      <c r="AP477" s="23" t="str">
        <f t="shared" ca="1" si="94"/>
        <v/>
      </c>
      <c r="AR477" t="e">
        <f ca="1">VLOOKUP($B477,基础表!$E:$J,4,FALSE)</f>
        <v>#N/A</v>
      </c>
      <c r="AS477" t="e">
        <f ca="1">VLOOKUP($B477,基础表!$E:$J,5,FALSE)</f>
        <v>#N/A</v>
      </c>
      <c r="AT477" t="e">
        <f ca="1">VLOOKUP($B477,基础表!$E:$J,6,FALSE)</f>
        <v>#N/A</v>
      </c>
      <c r="AU477" t="e">
        <f ca="1">VLOOKUP($B477,基础扩展表!$E:$AG,MATCH(AU$2,基础扩展表!$E$1:$AG$1,0),FALSE)</f>
        <v>#N/A</v>
      </c>
      <c r="AV477" t="e">
        <f ca="1">VLOOKUP($B477,基础扩展表!$E:$AG,MATCH(AV$2,基础扩展表!$E$1:$AG$1,0),FALSE)</f>
        <v>#N/A</v>
      </c>
      <c r="AW477" t="e">
        <f ca="1">VLOOKUP($B477,基础扩展表!$E:$AG,MATCH(AW$2,基础扩展表!$E$1:$AG$1,0),FALSE)</f>
        <v>#N/A</v>
      </c>
      <c r="AX477" t="e">
        <f ca="1">VLOOKUP($B477,基础扩展表!$E:$AG,MATCH(AX$2,基础扩展表!$E$1:$AG$1,0),FALSE)</f>
        <v>#N/A</v>
      </c>
      <c r="AY477" t="e">
        <f ca="1">VLOOKUP($B477,基础扩展表!$E:$AG,MATCH(AY$2,基础扩展表!$E$1:$AG$1,0),FALSE)</f>
        <v>#N/A</v>
      </c>
      <c r="AZ477" t="e">
        <f ca="1">VLOOKUP($B477,基础扩展表!$E:$AG,MATCH(AZ$2,基础扩展表!$E$1:$AG$1,0),FALSE)</f>
        <v>#N/A</v>
      </c>
      <c r="BA477" t="e">
        <f ca="1">VLOOKUP($B477,基础扩展表!$E:$AG,MATCH(BA$2,基础扩展表!$E$1:$AG$1,0),FALSE)</f>
        <v>#N/A</v>
      </c>
      <c r="BB477" t="e">
        <f ca="1">VLOOKUP($B477,基础扩展表!$E:$AG,MATCH(BB$2,基础扩展表!$E$1:$AG$1,0),FALSE)</f>
        <v>#N/A</v>
      </c>
      <c r="BC477" t="e">
        <f ca="1">VLOOKUP($B477,基础扩展表!$E:$AG,MATCH(BC$2,基础扩展表!$E$1:$AG$1,0),FALSE)</f>
        <v>#N/A</v>
      </c>
      <c r="BD477" t="e">
        <f ca="1">VLOOKUP($B477,基础扩展表!$E:$AG,MATCH(BD$2,基础扩展表!$E$1:$AG$1,0),FALSE)</f>
        <v>#N/A</v>
      </c>
      <c r="BE477" t="e">
        <f ca="1">VLOOKUP($B477,基础扩展表!$E:$AG,MATCH(BE$2,基础扩展表!$E$1:$AG$1,0),FALSE)</f>
        <v>#N/A</v>
      </c>
      <c r="BF477" t="e">
        <f ca="1">VLOOKUP($B477,基础扩展表!$E:$AG,MATCH(BF$2,基础扩展表!$E$1:$AG$1,0),FALSE)</f>
        <v>#N/A</v>
      </c>
      <c r="BG477" t="e">
        <f ca="1">VLOOKUP($B477,基础扩展表!$E:$AG,MATCH(BG$2,基础扩展表!$E$1:$AG$1,0),FALSE)</f>
        <v>#N/A</v>
      </c>
      <c r="BH477" t="e">
        <f ca="1">VLOOKUP($B477,基础扩展表!$E:$AG,MATCH(BH$2,基础扩展表!$E$1:$AG$1,0),FALSE)</f>
        <v>#N/A</v>
      </c>
      <c r="BI477" t="e">
        <f ca="1">VLOOKUP($B477,基础扩展表!$E:$AG,MATCH(BI$2,基础扩展表!$E$1:$AG$1,0),FALSE)</f>
        <v>#N/A</v>
      </c>
      <c r="BJ477" t="e">
        <f ca="1">VLOOKUP($B477,基础扩展表!$E:$AG,MATCH(BJ$2,基础扩展表!$E$1:$AG$1,0),FALSE)</f>
        <v>#N/A</v>
      </c>
      <c r="BK477" t="e">
        <f ca="1">VLOOKUP($B477,基础扩展表!$E:$AG,MATCH(BK$2,基础扩展表!$E$1:$AG$1,0),FALSE)</f>
        <v>#N/A</v>
      </c>
      <c r="BL477" t="e">
        <f ca="1">VLOOKUP($B477,基础扩展表!$E:$AG,MATCH(BL$2,基础扩展表!$E$1:$AG$1,0),FALSE)</f>
        <v>#N/A</v>
      </c>
      <c r="BM477" t="e">
        <f ca="1">VLOOKUP($B477,基础扩展表!$E:$AG,MATCH(BM$2,基础扩展表!$E$1:$AG$1,0),FALSE)</f>
        <v>#N/A</v>
      </c>
      <c r="BN477" t="e">
        <f ca="1">VLOOKUP($B477,基础扩展表!$E:$AG,MATCH(BN$2,基础扩展表!$E$1:$AG$1,0),FALSE)</f>
        <v>#N/A</v>
      </c>
      <c r="BO477" t="e">
        <f ca="1">VLOOKUP($B477,基础扩展表!$E:$AG,MATCH(BO$2,基础扩展表!$E$1:$AG$1,0),FALSE)</f>
        <v>#N/A</v>
      </c>
      <c r="BP477" t="e">
        <f ca="1">VLOOKUP($B477,基础扩展表!$E:$AG,MATCH(BP$2,基础扩展表!$E$1:$AG$1,0),FALSE)</f>
        <v>#N/A</v>
      </c>
      <c r="BR477" t="e">
        <f ca="1">VLOOKUP(C477,模型表!D:H,5,FALSE)</f>
        <v>#N/A</v>
      </c>
    </row>
    <row r="478" spans="2:70" x14ac:dyDescent="0.2">
      <c r="B478" t="str">
        <f t="array" aca="1" ref="B478" ca="1">INDEX(基础表!$Y:$Y,SMALL(IF(基础表!$Z:$Z=0,ROW(基础表!$Z:$Z),999),ROW(H472)))&amp;""</f>
        <v/>
      </c>
      <c r="C478" t="e">
        <f ca="1">VLOOKUP(VLOOKUP($B478,基础表!$E:$G,3,FALSE),模型表!$C:$D,2,FALSE)</f>
        <v>#N/A</v>
      </c>
      <c r="E478" t="e">
        <f ca="1">VLOOKUP($B478,基础表!$E:$G,3,FALSE)</f>
        <v>#N/A</v>
      </c>
      <c r="G478" t="e">
        <f ca="1">VLOOKUP($E478,模型表!$C:$G,5,FALSE)</f>
        <v>#N/A</v>
      </c>
      <c r="H478" t="e">
        <f ca="1">VLOOKUP($E478,模型表!$C:$F,4,FALSE)</f>
        <v>#N/A</v>
      </c>
      <c r="I478" t="e">
        <f ca="1">VLOOKUP($E478,模型表!$C:$J,8,FALSE)</f>
        <v>#N/A</v>
      </c>
      <c r="K478" t="str">
        <f t="shared" ca="1" si="86"/>
        <v/>
      </c>
      <c r="L478" t="str">
        <f t="shared" ca="1" si="87"/>
        <v/>
      </c>
      <c r="M478" t="str">
        <f t="shared" ca="1" si="88"/>
        <v/>
      </c>
      <c r="N478" t="str">
        <f t="shared" ca="1" si="89"/>
        <v/>
      </c>
      <c r="O478" t="str">
        <f t="shared" ca="1" si="95"/>
        <v/>
      </c>
      <c r="P478" t="str">
        <f t="shared" ca="1" si="90"/>
        <v/>
      </c>
      <c r="Q478" t="e">
        <f ca="1">VLOOKUP($E478,模型表!$C:$K,9,FALSE)</f>
        <v>#N/A</v>
      </c>
      <c r="S478" t="e">
        <f ca="1">IF(VLOOKUP($E478,模型表!$C:$L,6,FALSE)=0,"",VLOOKUP($E478,模型表!$C:$L,10,FALSE))</f>
        <v>#N/A</v>
      </c>
      <c r="U478" t="e">
        <f ca="1">VLOOKUP($E478,模型表!$C:$Q,11,FALSE)</f>
        <v>#N/A</v>
      </c>
      <c r="Y478" t="e">
        <f ca="1">IF(VLOOKUP($E478,模型表!$C:$N,12,FALSE)="Death",VLOOKUP($E478,模型表!$C:$Q,13,FALSE),"")</f>
        <v>#N/A</v>
      </c>
      <c r="Z478" t="str">
        <f ca="1">IF($B478="","",IF(VLOOKUP($E478,模型表!$C:$O,12,FALSE)="PBuff","["&amp;VLOOKUP($E478,模型表!$C:Q,13,FALSE)&amp;"]","[]"))</f>
        <v/>
      </c>
      <c r="AA478" t="e">
        <f ca="1">VLOOKUP($B478,基础扩展表!$E:$I,5,FALSE)</f>
        <v>#N/A</v>
      </c>
      <c r="AB478" t="e">
        <f ca="1">VLOOKUP($B478,基础扩展表!$E:$I,4,FALSE)</f>
        <v>#N/A</v>
      </c>
      <c r="AC478" t="e">
        <f ca="1">VLOOKUP($B478,基础表!$E:$T,16,FALSE)</f>
        <v>#N/A</v>
      </c>
      <c r="AD478" t="str">
        <f t="shared" ca="1" si="84"/>
        <v/>
      </c>
      <c r="AE478" t="str">
        <f t="shared" ca="1" si="91"/>
        <v/>
      </c>
      <c r="AF478" t="str">
        <f t="shared" ca="1" si="92"/>
        <v/>
      </c>
      <c r="AH478" t="e">
        <f ca="1">VLOOKUP($B478,基础表!$E:$R,14,FALSE)</f>
        <v>#N/A</v>
      </c>
      <c r="AI478" t="e">
        <f ca="1">VLOOKUP($B478,基础表!$E:$S,13,FALSE)</f>
        <v>#N/A</v>
      </c>
      <c r="AK478" t="e">
        <f ca="1">VLOOKUP($B478,基础表!$E:$H,4,FALSE)</f>
        <v>#N/A</v>
      </c>
      <c r="AN478" s="23" t="e">
        <f t="shared" ca="1" si="85"/>
        <v>#N/A</v>
      </c>
      <c r="AO478" s="23" t="str">
        <f t="shared" ca="1" si="93"/>
        <v/>
      </c>
      <c r="AP478" s="23" t="str">
        <f t="shared" ca="1" si="94"/>
        <v/>
      </c>
      <c r="AR478" t="e">
        <f ca="1">VLOOKUP($B478,基础表!$E:$J,4,FALSE)</f>
        <v>#N/A</v>
      </c>
      <c r="AS478" t="e">
        <f ca="1">VLOOKUP($B478,基础表!$E:$J,5,FALSE)</f>
        <v>#N/A</v>
      </c>
      <c r="AT478" t="e">
        <f ca="1">VLOOKUP($B478,基础表!$E:$J,6,FALSE)</f>
        <v>#N/A</v>
      </c>
      <c r="AU478" t="e">
        <f ca="1">VLOOKUP($B478,基础扩展表!$E:$AG,MATCH(AU$2,基础扩展表!$E$1:$AG$1,0),FALSE)</f>
        <v>#N/A</v>
      </c>
      <c r="AV478" t="e">
        <f ca="1">VLOOKUP($B478,基础扩展表!$E:$AG,MATCH(AV$2,基础扩展表!$E$1:$AG$1,0),FALSE)</f>
        <v>#N/A</v>
      </c>
      <c r="AW478" t="e">
        <f ca="1">VLOOKUP($B478,基础扩展表!$E:$AG,MATCH(AW$2,基础扩展表!$E$1:$AG$1,0),FALSE)</f>
        <v>#N/A</v>
      </c>
      <c r="AX478" t="e">
        <f ca="1">VLOOKUP($B478,基础扩展表!$E:$AG,MATCH(AX$2,基础扩展表!$E$1:$AG$1,0),FALSE)</f>
        <v>#N/A</v>
      </c>
      <c r="AY478" t="e">
        <f ca="1">VLOOKUP($B478,基础扩展表!$E:$AG,MATCH(AY$2,基础扩展表!$E$1:$AG$1,0),FALSE)</f>
        <v>#N/A</v>
      </c>
      <c r="AZ478" t="e">
        <f ca="1">VLOOKUP($B478,基础扩展表!$E:$AG,MATCH(AZ$2,基础扩展表!$E$1:$AG$1,0),FALSE)</f>
        <v>#N/A</v>
      </c>
      <c r="BA478" t="e">
        <f ca="1">VLOOKUP($B478,基础扩展表!$E:$AG,MATCH(BA$2,基础扩展表!$E$1:$AG$1,0),FALSE)</f>
        <v>#N/A</v>
      </c>
      <c r="BB478" t="e">
        <f ca="1">VLOOKUP($B478,基础扩展表!$E:$AG,MATCH(BB$2,基础扩展表!$E$1:$AG$1,0),FALSE)</f>
        <v>#N/A</v>
      </c>
      <c r="BC478" t="e">
        <f ca="1">VLOOKUP($B478,基础扩展表!$E:$AG,MATCH(BC$2,基础扩展表!$E$1:$AG$1,0),FALSE)</f>
        <v>#N/A</v>
      </c>
      <c r="BD478" t="e">
        <f ca="1">VLOOKUP($B478,基础扩展表!$E:$AG,MATCH(BD$2,基础扩展表!$E$1:$AG$1,0),FALSE)</f>
        <v>#N/A</v>
      </c>
      <c r="BE478" t="e">
        <f ca="1">VLOOKUP($B478,基础扩展表!$E:$AG,MATCH(BE$2,基础扩展表!$E$1:$AG$1,0),FALSE)</f>
        <v>#N/A</v>
      </c>
      <c r="BF478" t="e">
        <f ca="1">VLOOKUP($B478,基础扩展表!$E:$AG,MATCH(BF$2,基础扩展表!$E$1:$AG$1,0),FALSE)</f>
        <v>#N/A</v>
      </c>
      <c r="BG478" t="e">
        <f ca="1">VLOOKUP($B478,基础扩展表!$E:$AG,MATCH(BG$2,基础扩展表!$E$1:$AG$1,0),FALSE)</f>
        <v>#N/A</v>
      </c>
      <c r="BH478" t="e">
        <f ca="1">VLOOKUP($B478,基础扩展表!$E:$AG,MATCH(BH$2,基础扩展表!$E$1:$AG$1,0),FALSE)</f>
        <v>#N/A</v>
      </c>
      <c r="BI478" t="e">
        <f ca="1">VLOOKUP($B478,基础扩展表!$E:$AG,MATCH(BI$2,基础扩展表!$E$1:$AG$1,0),FALSE)</f>
        <v>#N/A</v>
      </c>
      <c r="BJ478" t="e">
        <f ca="1">VLOOKUP($B478,基础扩展表!$E:$AG,MATCH(BJ$2,基础扩展表!$E$1:$AG$1,0),FALSE)</f>
        <v>#N/A</v>
      </c>
      <c r="BK478" t="e">
        <f ca="1">VLOOKUP($B478,基础扩展表!$E:$AG,MATCH(BK$2,基础扩展表!$E$1:$AG$1,0),FALSE)</f>
        <v>#N/A</v>
      </c>
      <c r="BL478" t="e">
        <f ca="1">VLOOKUP($B478,基础扩展表!$E:$AG,MATCH(BL$2,基础扩展表!$E$1:$AG$1,0),FALSE)</f>
        <v>#N/A</v>
      </c>
      <c r="BM478" t="e">
        <f ca="1">VLOOKUP($B478,基础扩展表!$E:$AG,MATCH(BM$2,基础扩展表!$E$1:$AG$1,0),FALSE)</f>
        <v>#N/A</v>
      </c>
      <c r="BN478" t="e">
        <f ca="1">VLOOKUP($B478,基础扩展表!$E:$AG,MATCH(BN$2,基础扩展表!$E$1:$AG$1,0),FALSE)</f>
        <v>#N/A</v>
      </c>
      <c r="BO478" t="e">
        <f ca="1">VLOOKUP($B478,基础扩展表!$E:$AG,MATCH(BO$2,基础扩展表!$E$1:$AG$1,0),FALSE)</f>
        <v>#N/A</v>
      </c>
      <c r="BP478" t="e">
        <f ca="1">VLOOKUP($B478,基础扩展表!$E:$AG,MATCH(BP$2,基础扩展表!$E$1:$AG$1,0),FALSE)</f>
        <v>#N/A</v>
      </c>
      <c r="BR478" t="e">
        <f ca="1">VLOOKUP(C478,模型表!D:H,5,FALSE)</f>
        <v>#N/A</v>
      </c>
    </row>
    <row r="479" spans="2:70" x14ac:dyDescent="0.2">
      <c r="B479" t="str">
        <f t="array" aca="1" ref="B479" ca="1">INDEX(基础表!$Y:$Y,SMALL(IF(基础表!$Z:$Z=0,ROW(基础表!$Z:$Z),999),ROW(H473)))&amp;""</f>
        <v/>
      </c>
      <c r="C479" t="e">
        <f ca="1">VLOOKUP(VLOOKUP($B479,基础表!$E:$G,3,FALSE),模型表!$C:$D,2,FALSE)</f>
        <v>#N/A</v>
      </c>
      <c r="E479" t="e">
        <f ca="1">VLOOKUP($B479,基础表!$E:$G,3,FALSE)</f>
        <v>#N/A</v>
      </c>
      <c r="G479" t="e">
        <f ca="1">VLOOKUP($E479,模型表!$C:$G,5,FALSE)</f>
        <v>#N/A</v>
      </c>
      <c r="H479" t="e">
        <f ca="1">VLOOKUP($E479,模型表!$C:$F,4,FALSE)</f>
        <v>#N/A</v>
      </c>
      <c r="I479" t="e">
        <f ca="1">VLOOKUP($E479,模型表!$C:$J,8,FALSE)</f>
        <v>#N/A</v>
      </c>
      <c r="K479" t="str">
        <f t="shared" ca="1" si="86"/>
        <v/>
      </c>
      <c r="L479" t="str">
        <f t="shared" ca="1" si="87"/>
        <v/>
      </c>
      <c r="M479" t="str">
        <f t="shared" ca="1" si="88"/>
        <v/>
      </c>
      <c r="N479" t="str">
        <f t="shared" ca="1" si="89"/>
        <v/>
      </c>
      <c r="O479" t="str">
        <f t="shared" ca="1" si="95"/>
        <v/>
      </c>
      <c r="P479" t="str">
        <f t="shared" ca="1" si="90"/>
        <v/>
      </c>
      <c r="Q479" t="e">
        <f ca="1">VLOOKUP($E479,模型表!$C:$K,9,FALSE)</f>
        <v>#N/A</v>
      </c>
      <c r="S479" t="e">
        <f ca="1">IF(VLOOKUP($E479,模型表!$C:$L,6,FALSE)=0,"",VLOOKUP($E479,模型表!$C:$L,10,FALSE))</f>
        <v>#N/A</v>
      </c>
      <c r="U479" t="e">
        <f ca="1">VLOOKUP($E479,模型表!$C:$Q,11,FALSE)</f>
        <v>#N/A</v>
      </c>
      <c r="Y479" t="e">
        <f ca="1">IF(VLOOKUP($E479,模型表!$C:$N,12,FALSE)="Death",VLOOKUP($E479,模型表!$C:$Q,13,FALSE),"")</f>
        <v>#N/A</v>
      </c>
      <c r="Z479" t="str">
        <f ca="1">IF($B479="","",IF(VLOOKUP($E479,模型表!$C:$O,12,FALSE)="PBuff","["&amp;VLOOKUP($E479,模型表!$C:Q,13,FALSE)&amp;"]","[]"))</f>
        <v/>
      </c>
      <c r="AA479" t="e">
        <f ca="1">VLOOKUP($B479,基础扩展表!$E:$I,5,FALSE)</f>
        <v>#N/A</v>
      </c>
      <c r="AB479" t="e">
        <f ca="1">VLOOKUP($B479,基础扩展表!$E:$I,4,FALSE)</f>
        <v>#N/A</v>
      </c>
      <c r="AC479" t="e">
        <f ca="1">VLOOKUP($B479,基础表!$E:$T,16,FALSE)</f>
        <v>#N/A</v>
      </c>
      <c r="AD479" t="str">
        <f t="shared" ca="1" si="84"/>
        <v/>
      </c>
      <c r="AE479" t="str">
        <f t="shared" ca="1" si="91"/>
        <v/>
      </c>
      <c r="AF479" t="str">
        <f t="shared" ca="1" si="92"/>
        <v/>
      </c>
      <c r="AH479" t="e">
        <f ca="1">VLOOKUP($B479,基础表!$E:$R,14,FALSE)</f>
        <v>#N/A</v>
      </c>
      <c r="AI479" t="e">
        <f ca="1">VLOOKUP($B479,基础表!$E:$S,13,FALSE)</f>
        <v>#N/A</v>
      </c>
      <c r="AK479" t="e">
        <f ca="1">VLOOKUP($B479,基础表!$E:$H,4,FALSE)</f>
        <v>#N/A</v>
      </c>
      <c r="AN479" s="23" t="e">
        <f t="shared" ca="1" si="85"/>
        <v>#N/A</v>
      </c>
      <c r="AO479" s="23" t="str">
        <f t="shared" ca="1" si="93"/>
        <v/>
      </c>
      <c r="AP479" s="23" t="str">
        <f t="shared" ca="1" si="94"/>
        <v/>
      </c>
      <c r="AR479" t="e">
        <f ca="1">VLOOKUP($B479,基础表!$E:$J,4,FALSE)</f>
        <v>#N/A</v>
      </c>
      <c r="AS479" t="e">
        <f ca="1">VLOOKUP($B479,基础表!$E:$J,5,FALSE)</f>
        <v>#N/A</v>
      </c>
      <c r="AT479" t="e">
        <f ca="1">VLOOKUP($B479,基础表!$E:$J,6,FALSE)</f>
        <v>#N/A</v>
      </c>
      <c r="AU479" t="e">
        <f ca="1">VLOOKUP($B479,基础扩展表!$E:$AG,MATCH(AU$2,基础扩展表!$E$1:$AG$1,0),FALSE)</f>
        <v>#N/A</v>
      </c>
      <c r="AV479" t="e">
        <f ca="1">VLOOKUP($B479,基础扩展表!$E:$AG,MATCH(AV$2,基础扩展表!$E$1:$AG$1,0),FALSE)</f>
        <v>#N/A</v>
      </c>
      <c r="AW479" t="e">
        <f ca="1">VLOOKUP($B479,基础扩展表!$E:$AG,MATCH(AW$2,基础扩展表!$E$1:$AG$1,0),FALSE)</f>
        <v>#N/A</v>
      </c>
      <c r="AX479" t="e">
        <f ca="1">VLOOKUP($B479,基础扩展表!$E:$AG,MATCH(AX$2,基础扩展表!$E$1:$AG$1,0),FALSE)</f>
        <v>#N/A</v>
      </c>
      <c r="AY479" t="e">
        <f ca="1">VLOOKUP($B479,基础扩展表!$E:$AG,MATCH(AY$2,基础扩展表!$E$1:$AG$1,0),FALSE)</f>
        <v>#N/A</v>
      </c>
      <c r="AZ479" t="e">
        <f ca="1">VLOOKUP($B479,基础扩展表!$E:$AG,MATCH(AZ$2,基础扩展表!$E$1:$AG$1,0),FALSE)</f>
        <v>#N/A</v>
      </c>
      <c r="BA479" t="e">
        <f ca="1">VLOOKUP($B479,基础扩展表!$E:$AG,MATCH(BA$2,基础扩展表!$E$1:$AG$1,0),FALSE)</f>
        <v>#N/A</v>
      </c>
      <c r="BB479" t="e">
        <f ca="1">VLOOKUP($B479,基础扩展表!$E:$AG,MATCH(BB$2,基础扩展表!$E$1:$AG$1,0),FALSE)</f>
        <v>#N/A</v>
      </c>
      <c r="BC479" t="e">
        <f ca="1">VLOOKUP($B479,基础扩展表!$E:$AG,MATCH(BC$2,基础扩展表!$E$1:$AG$1,0),FALSE)</f>
        <v>#N/A</v>
      </c>
      <c r="BD479" t="e">
        <f ca="1">VLOOKUP($B479,基础扩展表!$E:$AG,MATCH(BD$2,基础扩展表!$E$1:$AG$1,0),FALSE)</f>
        <v>#N/A</v>
      </c>
      <c r="BE479" t="e">
        <f ca="1">VLOOKUP($B479,基础扩展表!$E:$AG,MATCH(BE$2,基础扩展表!$E$1:$AG$1,0),FALSE)</f>
        <v>#N/A</v>
      </c>
      <c r="BF479" t="e">
        <f ca="1">VLOOKUP($B479,基础扩展表!$E:$AG,MATCH(BF$2,基础扩展表!$E$1:$AG$1,0),FALSE)</f>
        <v>#N/A</v>
      </c>
      <c r="BG479" t="e">
        <f ca="1">VLOOKUP($B479,基础扩展表!$E:$AG,MATCH(BG$2,基础扩展表!$E$1:$AG$1,0),FALSE)</f>
        <v>#N/A</v>
      </c>
      <c r="BH479" t="e">
        <f ca="1">VLOOKUP($B479,基础扩展表!$E:$AG,MATCH(BH$2,基础扩展表!$E$1:$AG$1,0),FALSE)</f>
        <v>#N/A</v>
      </c>
      <c r="BI479" t="e">
        <f ca="1">VLOOKUP($B479,基础扩展表!$E:$AG,MATCH(BI$2,基础扩展表!$E$1:$AG$1,0),FALSE)</f>
        <v>#N/A</v>
      </c>
      <c r="BJ479" t="e">
        <f ca="1">VLOOKUP($B479,基础扩展表!$E:$AG,MATCH(BJ$2,基础扩展表!$E$1:$AG$1,0),FALSE)</f>
        <v>#N/A</v>
      </c>
      <c r="BK479" t="e">
        <f ca="1">VLOOKUP($B479,基础扩展表!$E:$AG,MATCH(BK$2,基础扩展表!$E$1:$AG$1,0),FALSE)</f>
        <v>#N/A</v>
      </c>
      <c r="BL479" t="e">
        <f ca="1">VLOOKUP($B479,基础扩展表!$E:$AG,MATCH(BL$2,基础扩展表!$E$1:$AG$1,0),FALSE)</f>
        <v>#N/A</v>
      </c>
      <c r="BM479" t="e">
        <f ca="1">VLOOKUP($B479,基础扩展表!$E:$AG,MATCH(BM$2,基础扩展表!$E$1:$AG$1,0),FALSE)</f>
        <v>#N/A</v>
      </c>
      <c r="BN479" t="e">
        <f ca="1">VLOOKUP($B479,基础扩展表!$E:$AG,MATCH(BN$2,基础扩展表!$E$1:$AG$1,0),FALSE)</f>
        <v>#N/A</v>
      </c>
      <c r="BO479" t="e">
        <f ca="1">VLOOKUP($B479,基础扩展表!$E:$AG,MATCH(BO$2,基础扩展表!$E$1:$AG$1,0),FALSE)</f>
        <v>#N/A</v>
      </c>
      <c r="BP479" t="e">
        <f ca="1">VLOOKUP($B479,基础扩展表!$E:$AG,MATCH(BP$2,基础扩展表!$E$1:$AG$1,0),FALSE)</f>
        <v>#N/A</v>
      </c>
      <c r="BR479" t="e">
        <f ca="1">VLOOKUP(C479,模型表!D:H,5,FALSE)</f>
        <v>#N/A</v>
      </c>
    </row>
    <row r="480" spans="2:70" x14ac:dyDescent="0.2">
      <c r="B480" t="str">
        <f t="array" aca="1" ref="B480" ca="1">INDEX(基础表!$Y:$Y,SMALL(IF(基础表!$Z:$Z=0,ROW(基础表!$Z:$Z),999),ROW(H474)))&amp;""</f>
        <v/>
      </c>
      <c r="C480" t="e">
        <f ca="1">VLOOKUP(VLOOKUP($B480,基础表!$E:$G,3,FALSE),模型表!$C:$D,2,FALSE)</f>
        <v>#N/A</v>
      </c>
      <c r="E480" t="e">
        <f ca="1">VLOOKUP($B480,基础表!$E:$G,3,FALSE)</f>
        <v>#N/A</v>
      </c>
      <c r="G480" t="e">
        <f ca="1">VLOOKUP($E480,模型表!$C:$G,5,FALSE)</f>
        <v>#N/A</v>
      </c>
      <c r="H480" t="e">
        <f ca="1">VLOOKUP($E480,模型表!$C:$F,4,FALSE)</f>
        <v>#N/A</v>
      </c>
      <c r="I480" t="e">
        <f ca="1">VLOOKUP($E480,模型表!$C:$J,8,FALSE)</f>
        <v>#N/A</v>
      </c>
      <c r="K480" t="str">
        <f t="shared" ca="1" si="86"/>
        <v/>
      </c>
      <c r="L480" t="str">
        <f t="shared" ca="1" si="87"/>
        <v/>
      </c>
      <c r="M480" t="str">
        <f t="shared" ca="1" si="88"/>
        <v/>
      </c>
      <c r="N480" t="str">
        <f t="shared" ca="1" si="89"/>
        <v/>
      </c>
      <c r="O480" t="str">
        <f t="shared" ca="1" si="95"/>
        <v/>
      </c>
      <c r="P480" t="str">
        <f t="shared" ca="1" si="90"/>
        <v/>
      </c>
      <c r="Q480" t="e">
        <f ca="1">VLOOKUP($E480,模型表!$C:$K,9,FALSE)</f>
        <v>#N/A</v>
      </c>
      <c r="S480" t="e">
        <f ca="1">IF(VLOOKUP($E480,模型表!$C:$L,6,FALSE)=0,"",VLOOKUP($E480,模型表!$C:$L,10,FALSE))</f>
        <v>#N/A</v>
      </c>
      <c r="U480" t="e">
        <f ca="1">VLOOKUP($E480,模型表!$C:$Q,11,FALSE)</f>
        <v>#N/A</v>
      </c>
      <c r="Y480" t="e">
        <f ca="1">IF(VLOOKUP($E480,模型表!$C:$N,12,FALSE)="Death",VLOOKUP($E480,模型表!$C:$Q,13,FALSE),"")</f>
        <v>#N/A</v>
      </c>
      <c r="Z480" t="str">
        <f ca="1">IF($B480="","",IF(VLOOKUP($E480,模型表!$C:$O,12,FALSE)="PBuff","["&amp;VLOOKUP($E480,模型表!$C:Q,13,FALSE)&amp;"]","[]"))</f>
        <v/>
      </c>
      <c r="AA480" t="e">
        <f ca="1">VLOOKUP($B480,基础扩展表!$E:$I,5,FALSE)</f>
        <v>#N/A</v>
      </c>
      <c r="AB480" t="e">
        <f ca="1">VLOOKUP($B480,基础扩展表!$E:$I,4,FALSE)</f>
        <v>#N/A</v>
      </c>
      <c r="AC480" t="e">
        <f ca="1">VLOOKUP($B480,基础表!$E:$T,16,FALSE)</f>
        <v>#N/A</v>
      </c>
      <c r="AD480" t="str">
        <f t="shared" ca="1" si="84"/>
        <v/>
      </c>
      <c r="AE480" t="str">
        <f t="shared" ca="1" si="91"/>
        <v/>
      </c>
      <c r="AF480" t="str">
        <f t="shared" ca="1" si="92"/>
        <v/>
      </c>
      <c r="AH480" t="e">
        <f ca="1">VLOOKUP($B480,基础表!$E:$R,14,FALSE)</f>
        <v>#N/A</v>
      </c>
      <c r="AI480" t="e">
        <f ca="1">VLOOKUP($B480,基础表!$E:$S,13,FALSE)</f>
        <v>#N/A</v>
      </c>
      <c r="AK480" t="e">
        <f ca="1">VLOOKUP($B480,基础表!$E:$H,4,FALSE)</f>
        <v>#N/A</v>
      </c>
      <c r="AN480" s="23" t="e">
        <f t="shared" ca="1" si="85"/>
        <v>#N/A</v>
      </c>
      <c r="AO480" s="23" t="str">
        <f t="shared" ca="1" si="93"/>
        <v/>
      </c>
      <c r="AP480" s="23" t="str">
        <f t="shared" ca="1" si="94"/>
        <v/>
      </c>
      <c r="AR480" t="e">
        <f ca="1">VLOOKUP($B480,基础表!$E:$J,4,FALSE)</f>
        <v>#N/A</v>
      </c>
      <c r="AS480" t="e">
        <f ca="1">VLOOKUP($B480,基础表!$E:$J,5,FALSE)</f>
        <v>#N/A</v>
      </c>
      <c r="AT480" t="e">
        <f ca="1">VLOOKUP($B480,基础表!$E:$J,6,FALSE)</f>
        <v>#N/A</v>
      </c>
      <c r="AU480" t="e">
        <f ca="1">VLOOKUP($B480,基础扩展表!$E:$AG,MATCH(AU$2,基础扩展表!$E$1:$AG$1,0),FALSE)</f>
        <v>#N/A</v>
      </c>
      <c r="AV480" t="e">
        <f ca="1">VLOOKUP($B480,基础扩展表!$E:$AG,MATCH(AV$2,基础扩展表!$E$1:$AG$1,0),FALSE)</f>
        <v>#N/A</v>
      </c>
      <c r="AW480" t="e">
        <f ca="1">VLOOKUP($B480,基础扩展表!$E:$AG,MATCH(AW$2,基础扩展表!$E$1:$AG$1,0),FALSE)</f>
        <v>#N/A</v>
      </c>
      <c r="AX480" t="e">
        <f ca="1">VLOOKUP($B480,基础扩展表!$E:$AG,MATCH(AX$2,基础扩展表!$E$1:$AG$1,0),FALSE)</f>
        <v>#N/A</v>
      </c>
      <c r="AY480" t="e">
        <f ca="1">VLOOKUP($B480,基础扩展表!$E:$AG,MATCH(AY$2,基础扩展表!$E$1:$AG$1,0),FALSE)</f>
        <v>#N/A</v>
      </c>
      <c r="AZ480" t="e">
        <f ca="1">VLOOKUP($B480,基础扩展表!$E:$AG,MATCH(AZ$2,基础扩展表!$E$1:$AG$1,0),FALSE)</f>
        <v>#N/A</v>
      </c>
      <c r="BA480" t="e">
        <f ca="1">VLOOKUP($B480,基础扩展表!$E:$AG,MATCH(BA$2,基础扩展表!$E$1:$AG$1,0),FALSE)</f>
        <v>#N/A</v>
      </c>
      <c r="BB480" t="e">
        <f ca="1">VLOOKUP($B480,基础扩展表!$E:$AG,MATCH(BB$2,基础扩展表!$E$1:$AG$1,0),FALSE)</f>
        <v>#N/A</v>
      </c>
      <c r="BC480" t="e">
        <f ca="1">VLOOKUP($B480,基础扩展表!$E:$AG,MATCH(BC$2,基础扩展表!$E$1:$AG$1,0),FALSE)</f>
        <v>#N/A</v>
      </c>
      <c r="BD480" t="e">
        <f ca="1">VLOOKUP($B480,基础扩展表!$E:$AG,MATCH(BD$2,基础扩展表!$E$1:$AG$1,0),FALSE)</f>
        <v>#N/A</v>
      </c>
      <c r="BE480" t="e">
        <f ca="1">VLOOKUP($B480,基础扩展表!$E:$AG,MATCH(BE$2,基础扩展表!$E$1:$AG$1,0),FALSE)</f>
        <v>#N/A</v>
      </c>
      <c r="BF480" t="e">
        <f ca="1">VLOOKUP($B480,基础扩展表!$E:$AG,MATCH(BF$2,基础扩展表!$E$1:$AG$1,0),FALSE)</f>
        <v>#N/A</v>
      </c>
      <c r="BG480" t="e">
        <f ca="1">VLOOKUP($B480,基础扩展表!$E:$AG,MATCH(BG$2,基础扩展表!$E$1:$AG$1,0),FALSE)</f>
        <v>#N/A</v>
      </c>
      <c r="BH480" t="e">
        <f ca="1">VLOOKUP($B480,基础扩展表!$E:$AG,MATCH(BH$2,基础扩展表!$E$1:$AG$1,0),FALSE)</f>
        <v>#N/A</v>
      </c>
      <c r="BI480" t="e">
        <f ca="1">VLOOKUP($B480,基础扩展表!$E:$AG,MATCH(BI$2,基础扩展表!$E$1:$AG$1,0),FALSE)</f>
        <v>#N/A</v>
      </c>
      <c r="BJ480" t="e">
        <f ca="1">VLOOKUP($B480,基础扩展表!$E:$AG,MATCH(BJ$2,基础扩展表!$E$1:$AG$1,0),FALSE)</f>
        <v>#N/A</v>
      </c>
      <c r="BK480" t="e">
        <f ca="1">VLOOKUP($B480,基础扩展表!$E:$AG,MATCH(BK$2,基础扩展表!$E$1:$AG$1,0),FALSE)</f>
        <v>#N/A</v>
      </c>
      <c r="BL480" t="e">
        <f ca="1">VLOOKUP($B480,基础扩展表!$E:$AG,MATCH(BL$2,基础扩展表!$E$1:$AG$1,0),FALSE)</f>
        <v>#N/A</v>
      </c>
      <c r="BM480" t="e">
        <f ca="1">VLOOKUP($B480,基础扩展表!$E:$AG,MATCH(BM$2,基础扩展表!$E$1:$AG$1,0),FALSE)</f>
        <v>#N/A</v>
      </c>
      <c r="BN480" t="e">
        <f ca="1">VLOOKUP($B480,基础扩展表!$E:$AG,MATCH(BN$2,基础扩展表!$E$1:$AG$1,0),FALSE)</f>
        <v>#N/A</v>
      </c>
      <c r="BO480" t="e">
        <f ca="1">VLOOKUP($B480,基础扩展表!$E:$AG,MATCH(BO$2,基础扩展表!$E$1:$AG$1,0),FALSE)</f>
        <v>#N/A</v>
      </c>
      <c r="BP480" t="e">
        <f ca="1">VLOOKUP($B480,基础扩展表!$E:$AG,MATCH(BP$2,基础扩展表!$E$1:$AG$1,0),FALSE)</f>
        <v>#N/A</v>
      </c>
      <c r="BR480" t="e">
        <f ca="1">VLOOKUP(C480,模型表!D:H,5,FALSE)</f>
        <v>#N/A</v>
      </c>
    </row>
    <row r="481" spans="2:70" x14ac:dyDescent="0.2">
      <c r="B481" t="str">
        <f t="array" aca="1" ref="B481" ca="1">INDEX(基础表!$Y:$Y,SMALL(IF(基础表!$Z:$Z=0,ROW(基础表!$Z:$Z),999),ROW(H475)))&amp;""</f>
        <v/>
      </c>
      <c r="C481" t="e">
        <f ca="1">VLOOKUP(VLOOKUP($B481,基础表!$E:$G,3,FALSE),模型表!$C:$D,2,FALSE)</f>
        <v>#N/A</v>
      </c>
      <c r="E481" t="e">
        <f ca="1">VLOOKUP($B481,基础表!$E:$G,3,FALSE)</f>
        <v>#N/A</v>
      </c>
      <c r="G481" t="e">
        <f ca="1">VLOOKUP($E481,模型表!$C:$G,5,FALSE)</f>
        <v>#N/A</v>
      </c>
      <c r="H481" t="e">
        <f ca="1">VLOOKUP($E481,模型表!$C:$F,4,FALSE)</f>
        <v>#N/A</v>
      </c>
      <c r="I481" t="e">
        <f ca="1">VLOOKUP($E481,模型表!$C:$J,8,FALSE)</f>
        <v>#N/A</v>
      </c>
      <c r="K481" t="str">
        <f t="shared" ca="1" si="86"/>
        <v/>
      </c>
      <c r="L481" t="str">
        <f t="shared" ca="1" si="87"/>
        <v/>
      </c>
      <c r="M481" t="str">
        <f t="shared" ca="1" si="88"/>
        <v/>
      </c>
      <c r="N481" t="str">
        <f t="shared" ca="1" si="89"/>
        <v/>
      </c>
      <c r="O481" t="str">
        <f t="shared" ca="1" si="95"/>
        <v/>
      </c>
      <c r="P481" t="str">
        <f t="shared" ca="1" si="90"/>
        <v/>
      </c>
      <c r="Q481" t="e">
        <f ca="1">VLOOKUP($E481,模型表!$C:$K,9,FALSE)</f>
        <v>#N/A</v>
      </c>
      <c r="S481" t="e">
        <f ca="1">IF(VLOOKUP($E481,模型表!$C:$L,6,FALSE)=0,"",VLOOKUP($E481,模型表!$C:$L,10,FALSE))</f>
        <v>#N/A</v>
      </c>
      <c r="U481" t="e">
        <f ca="1">VLOOKUP($E481,模型表!$C:$Q,11,FALSE)</f>
        <v>#N/A</v>
      </c>
      <c r="Y481" t="e">
        <f ca="1">IF(VLOOKUP($E481,模型表!$C:$N,12,FALSE)="Death",VLOOKUP($E481,模型表!$C:$Q,13,FALSE),"")</f>
        <v>#N/A</v>
      </c>
      <c r="Z481" t="str">
        <f ca="1">IF($B481="","",IF(VLOOKUP($E481,模型表!$C:$O,12,FALSE)="PBuff","["&amp;VLOOKUP($E481,模型表!$C:Q,13,FALSE)&amp;"]","[]"))</f>
        <v/>
      </c>
      <c r="AA481" t="e">
        <f ca="1">VLOOKUP($B481,基础扩展表!$E:$I,5,FALSE)</f>
        <v>#N/A</v>
      </c>
      <c r="AB481" t="e">
        <f ca="1">VLOOKUP($B481,基础扩展表!$E:$I,4,FALSE)</f>
        <v>#N/A</v>
      </c>
      <c r="AC481" t="e">
        <f ca="1">VLOOKUP($B481,基础表!$E:$T,16,FALSE)</f>
        <v>#N/A</v>
      </c>
      <c r="AD481" t="str">
        <f t="shared" ca="1" si="84"/>
        <v/>
      </c>
      <c r="AE481" t="str">
        <f t="shared" ca="1" si="91"/>
        <v/>
      </c>
      <c r="AF481" t="str">
        <f t="shared" ca="1" si="92"/>
        <v/>
      </c>
      <c r="AH481" t="e">
        <f ca="1">VLOOKUP($B481,基础表!$E:$R,14,FALSE)</f>
        <v>#N/A</v>
      </c>
      <c r="AI481" t="e">
        <f ca="1">VLOOKUP($B481,基础表!$E:$S,13,FALSE)</f>
        <v>#N/A</v>
      </c>
      <c r="AK481" t="e">
        <f ca="1">VLOOKUP($B481,基础表!$E:$H,4,FALSE)</f>
        <v>#N/A</v>
      </c>
      <c r="AN481" s="23" t="e">
        <f t="shared" ca="1" si="85"/>
        <v>#N/A</v>
      </c>
      <c r="AO481" s="23" t="str">
        <f t="shared" ca="1" si="93"/>
        <v/>
      </c>
      <c r="AP481" s="23" t="str">
        <f t="shared" ca="1" si="94"/>
        <v/>
      </c>
      <c r="AR481" t="e">
        <f ca="1">VLOOKUP($B481,基础表!$E:$J,4,FALSE)</f>
        <v>#N/A</v>
      </c>
      <c r="AS481" t="e">
        <f ca="1">VLOOKUP($B481,基础表!$E:$J,5,FALSE)</f>
        <v>#N/A</v>
      </c>
      <c r="AT481" t="e">
        <f ca="1">VLOOKUP($B481,基础表!$E:$J,6,FALSE)</f>
        <v>#N/A</v>
      </c>
      <c r="AU481" t="e">
        <f ca="1">VLOOKUP($B481,基础扩展表!$E:$AG,MATCH(AU$2,基础扩展表!$E$1:$AG$1,0),FALSE)</f>
        <v>#N/A</v>
      </c>
      <c r="AV481" t="e">
        <f ca="1">VLOOKUP($B481,基础扩展表!$E:$AG,MATCH(AV$2,基础扩展表!$E$1:$AG$1,0),FALSE)</f>
        <v>#N/A</v>
      </c>
      <c r="AW481" t="e">
        <f ca="1">VLOOKUP($B481,基础扩展表!$E:$AG,MATCH(AW$2,基础扩展表!$E$1:$AG$1,0),FALSE)</f>
        <v>#N/A</v>
      </c>
      <c r="AX481" t="e">
        <f ca="1">VLOOKUP($B481,基础扩展表!$E:$AG,MATCH(AX$2,基础扩展表!$E$1:$AG$1,0),FALSE)</f>
        <v>#N/A</v>
      </c>
      <c r="AY481" t="e">
        <f ca="1">VLOOKUP($B481,基础扩展表!$E:$AG,MATCH(AY$2,基础扩展表!$E$1:$AG$1,0),FALSE)</f>
        <v>#N/A</v>
      </c>
      <c r="AZ481" t="e">
        <f ca="1">VLOOKUP($B481,基础扩展表!$E:$AG,MATCH(AZ$2,基础扩展表!$E$1:$AG$1,0),FALSE)</f>
        <v>#N/A</v>
      </c>
      <c r="BA481" t="e">
        <f ca="1">VLOOKUP($B481,基础扩展表!$E:$AG,MATCH(BA$2,基础扩展表!$E$1:$AG$1,0),FALSE)</f>
        <v>#N/A</v>
      </c>
      <c r="BB481" t="e">
        <f ca="1">VLOOKUP($B481,基础扩展表!$E:$AG,MATCH(BB$2,基础扩展表!$E$1:$AG$1,0),FALSE)</f>
        <v>#N/A</v>
      </c>
      <c r="BC481" t="e">
        <f ca="1">VLOOKUP($B481,基础扩展表!$E:$AG,MATCH(BC$2,基础扩展表!$E$1:$AG$1,0),FALSE)</f>
        <v>#N/A</v>
      </c>
      <c r="BD481" t="e">
        <f ca="1">VLOOKUP($B481,基础扩展表!$E:$AG,MATCH(BD$2,基础扩展表!$E$1:$AG$1,0),FALSE)</f>
        <v>#N/A</v>
      </c>
      <c r="BE481" t="e">
        <f ca="1">VLOOKUP($B481,基础扩展表!$E:$AG,MATCH(BE$2,基础扩展表!$E$1:$AG$1,0),FALSE)</f>
        <v>#N/A</v>
      </c>
      <c r="BF481" t="e">
        <f ca="1">VLOOKUP($B481,基础扩展表!$E:$AG,MATCH(BF$2,基础扩展表!$E$1:$AG$1,0),FALSE)</f>
        <v>#N/A</v>
      </c>
      <c r="BG481" t="e">
        <f ca="1">VLOOKUP($B481,基础扩展表!$E:$AG,MATCH(BG$2,基础扩展表!$E$1:$AG$1,0),FALSE)</f>
        <v>#N/A</v>
      </c>
      <c r="BH481" t="e">
        <f ca="1">VLOOKUP($B481,基础扩展表!$E:$AG,MATCH(BH$2,基础扩展表!$E$1:$AG$1,0),FALSE)</f>
        <v>#N/A</v>
      </c>
      <c r="BI481" t="e">
        <f ca="1">VLOOKUP($B481,基础扩展表!$E:$AG,MATCH(BI$2,基础扩展表!$E$1:$AG$1,0),FALSE)</f>
        <v>#N/A</v>
      </c>
      <c r="BJ481" t="e">
        <f ca="1">VLOOKUP($B481,基础扩展表!$E:$AG,MATCH(BJ$2,基础扩展表!$E$1:$AG$1,0),FALSE)</f>
        <v>#N/A</v>
      </c>
      <c r="BK481" t="e">
        <f ca="1">VLOOKUP($B481,基础扩展表!$E:$AG,MATCH(BK$2,基础扩展表!$E$1:$AG$1,0),FALSE)</f>
        <v>#N/A</v>
      </c>
      <c r="BL481" t="e">
        <f ca="1">VLOOKUP($B481,基础扩展表!$E:$AG,MATCH(BL$2,基础扩展表!$E$1:$AG$1,0),FALSE)</f>
        <v>#N/A</v>
      </c>
      <c r="BM481" t="e">
        <f ca="1">VLOOKUP($B481,基础扩展表!$E:$AG,MATCH(BM$2,基础扩展表!$E$1:$AG$1,0),FALSE)</f>
        <v>#N/A</v>
      </c>
      <c r="BN481" t="e">
        <f ca="1">VLOOKUP($B481,基础扩展表!$E:$AG,MATCH(BN$2,基础扩展表!$E$1:$AG$1,0),FALSE)</f>
        <v>#N/A</v>
      </c>
      <c r="BO481" t="e">
        <f ca="1">VLOOKUP($B481,基础扩展表!$E:$AG,MATCH(BO$2,基础扩展表!$E$1:$AG$1,0),FALSE)</f>
        <v>#N/A</v>
      </c>
      <c r="BP481" t="e">
        <f ca="1">VLOOKUP($B481,基础扩展表!$E:$AG,MATCH(BP$2,基础扩展表!$E$1:$AG$1,0),FALSE)</f>
        <v>#N/A</v>
      </c>
      <c r="BR481" t="e">
        <f ca="1">VLOOKUP(C481,模型表!D:H,5,FALSE)</f>
        <v>#N/A</v>
      </c>
    </row>
    <row r="482" spans="2:70" x14ac:dyDescent="0.2">
      <c r="B482" t="str">
        <f t="array" aca="1" ref="B482" ca="1">INDEX(基础表!$Y:$Y,SMALL(IF(基础表!$Z:$Z=0,ROW(基础表!$Z:$Z),999),ROW(H476)))&amp;""</f>
        <v/>
      </c>
      <c r="C482" t="e">
        <f ca="1">VLOOKUP(VLOOKUP($B482,基础表!$E:$G,3,FALSE),模型表!$C:$D,2,FALSE)</f>
        <v>#N/A</v>
      </c>
      <c r="E482" t="e">
        <f ca="1">VLOOKUP($B482,基础表!$E:$G,3,FALSE)</f>
        <v>#N/A</v>
      </c>
      <c r="G482" t="e">
        <f ca="1">VLOOKUP($E482,模型表!$C:$G,5,FALSE)</f>
        <v>#N/A</v>
      </c>
      <c r="H482" t="e">
        <f ca="1">VLOOKUP($E482,模型表!$C:$F,4,FALSE)</f>
        <v>#N/A</v>
      </c>
      <c r="I482" t="e">
        <f ca="1">VLOOKUP($E482,模型表!$C:$J,8,FALSE)</f>
        <v>#N/A</v>
      </c>
      <c r="K482" t="str">
        <f t="shared" ca="1" si="86"/>
        <v/>
      </c>
      <c r="L482" t="str">
        <f t="shared" ca="1" si="87"/>
        <v/>
      </c>
      <c r="M482" t="str">
        <f t="shared" ca="1" si="88"/>
        <v/>
      </c>
      <c r="N482" t="str">
        <f t="shared" ca="1" si="89"/>
        <v/>
      </c>
      <c r="O482" t="str">
        <f t="shared" ca="1" si="95"/>
        <v/>
      </c>
      <c r="P482" t="str">
        <f t="shared" ca="1" si="90"/>
        <v/>
      </c>
      <c r="Q482" t="e">
        <f ca="1">VLOOKUP($E482,模型表!$C:$K,9,FALSE)</f>
        <v>#N/A</v>
      </c>
      <c r="S482" t="e">
        <f ca="1">IF(VLOOKUP($E482,模型表!$C:$L,6,FALSE)=0,"",VLOOKUP($E482,模型表!$C:$L,10,FALSE))</f>
        <v>#N/A</v>
      </c>
      <c r="U482" t="e">
        <f ca="1">VLOOKUP($E482,模型表!$C:$Q,11,FALSE)</f>
        <v>#N/A</v>
      </c>
      <c r="Y482" t="e">
        <f ca="1">IF(VLOOKUP($E482,模型表!$C:$N,12,FALSE)="Death",VLOOKUP($E482,模型表!$C:$Q,13,FALSE),"")</f>
        <v>#N/A</v>
      </c>
      <c r="Z482" t="str">
        <f ca="1">IF($B482="","",IF(VLOOKUP($E482,模型表!$C:$O,12,FALSE)="PBuff","["&amp;VLOOKUP($E482,模型表!$C:Q,13,FALSE)&amp;"]","[]"))</f>
        <v/>
      </c>
      <c r="AA482" t="e">
        <f ca="1">VLOOKUP($B482,基础扩展表!$E:$I,5,FALSE)</f>
        <v>#N/A</v>
      </c>
      <c r="AB482" t="e">
        <f ca="1">VLOOKUP($B482,基础扩展表!$E:$I,4,FALSE)</f>
        <v>#N/A</v>
      </c>
      <c r="AC482" t="e">
        <f ca="1">VLOOKUP($B482,基础表!$E:$T,16,FALSE)</f>
        <v>#N/A</v>
      </c>
      <c r="AD482" t="str">
        <f t="shared" ca="1" si="84"/>
        <v/>
      </c>
      <c r="AE482" t="str">
        <f t="shared" ca="1" si="91"/>
        <v/>
      </c>
      <c r="AF482" t="str">
        <f t="shared" ca="1" si="92"/>
        <v/>
      </c>
      <c r="AH482" t="e">
        <f ca="1">VLOOKUP($B482,基础表!$E:$R,14,FALSE)</f>
        <v>#N/A</v>
      </c>
      <c r="AI482" t="e">
        <f ca="1">VLOOKUP($B482,基础表!$E:$S,13,FALSE)</f>
        <v>#N/A</v>
      </c>
      <c r="AK482" t="e">
        <f ca="1">VLOOKUP($B482,基础表!$E:$H,4,FALSE)</f>
        <v>#N/A</v>
      </c>
      <c r="AN482" s="23" t="e">
        <f t="shared" ca="1" si="85"/>
        <v>#N/A</v>
      </c>
      <c r="AO482" s="23" t="str">
        <f t="shared" ca="1" si="93"/>
        <v/>
      </c>
      <c r="AP482" s="23" t="str">
        <f t="shared" ca="1" si="94"/>
        <v/>
      </c>
      <c r="AR482" t="e">
        <f ca="1">VLOOKUP($B482,基础表!$E:$J,4,FALSE)</f>
        <v>#N/A</v>
      </c>
      <c r="AS482" t="e">
        <f ca="1">VLOOKUP($B482,基础表!$E:$J,5,FALSE)</f>
        <v>#N/A</v>
      </c>
      <c r="AT482" t="e">
        <f ca="1">VLOOKUP($B482,基础表!$E:$J,6,FALSE)</f>
        <v>#N/A</v>
      </c>
      <c r="AU482" t="e">
        <f ca="1">VLOOKUP($B482,基础扩展表!$E:$AG,MATCH(AU$2,基础扩展表!$E$1:$AG$1,0),FALSE)</f>
        <v>#N/A</v>
      </c>
      <c r="AV482" t="e">
        <f ca="1">VLOOKUP($B482,基础扩展表!$E:$AG,MATCH(AV$2,基础扩展表!$E$1:$AG$1,0),FALSE)</f>
        <v>#N/A</v>
      </c>
      <c r="AW482" t="e">
        <f ca="1">VLOOKUP($B482,基础扩展表!$E:$AG,MATCH(AW$2,基础扩展表!$E$1:$AG$1,0),FALSE)</f>
        <v>#N/A</v>
      </c>
      <c r="AX482" t="e">
        <f ca="1">VLOOKUP($B482,基础扩展表!$E:$AG,MATCH(AX$2,基础扩展表!$E$1:$AG$1,0),FALSE)</f>
        <v>#N/A</v>
      </c>
      <c r="AY482" t="e">
        <f ca="1">VLOOKUP($B482,基础扩展表!$E:$AG,MATCH(AY$2,基础扩展表!$E$1:$AG$1,0),FALSE)</f>
        <v>#N/A</v>
      </c>
      <c r="AZ482" t="e">
        <f ca="1">VLOOKUP($B482,基础扩展表!$E:$AG,MATCH(AZ$2,基础扩展表!$E$1:$AG$1,0),FALSE)</f>
        <v>#N/A</v>
      </c>
      <c r="BA482" t="e">
        <f ca="1">VLOOKUP($B482,基础扩展表!$E:$AG,MATCH(BA$2,基础扩展表!$E$1:$AG$1,0),FALSE)</f>
        <v>#N/A</v>
      </c>
      <c r="BB482" t="e">
        <f ca="1">VLOOKUP($B482,基础扩展表!$E:$AG,MATCH(BB$2,基础扩展表!$E$1:$AG$1,0),FALSE)</f>
        <v>#N/A</v>
      </c>
      <c r="BC482" t="e">
        <f ca="1">VLOOKUP($B482,基础扩展表!$E:$AG,MATCH(BC$2,基础扩展表!$E$1:$AG$1,0),FALSE)</f>
        <v>#N/A</v>
      </c>
      <c r="BD482" t="e">
        <f ca="1">VLOOKUP($B482,基础扩展表!$E:$AG,MATCH(BD$2,基础扩展表!$E$1:$AG$1,0),FALSE)</f>
        <v>#N/A</v>
      </c>
      <c r="BE482" t="e">
        <f ca="1">VLOOKUP($B482,基础扩展表!$E:$AG,MATCH(BE$2,基础扩展表!$E$1:$AG$1,0),FALSE)</f>
        <v>#N/A</v>
      </c>
      <c r="BF482" t="e">
        <f ca="1">VLOOKUP($B482,基础扩展表!$E:$AG,MATCH(BF$2,基础扩展表!$E$1:$AG$1,0),FALSE)</f>
        <v>#N/A</v>
      </c>
      <c r="BG482" t="e">
        <f ca="1">VLOOKUP($B482,基础扩展表!$E:$AG,MATCH(BG$2,基础扩展表!$E$1:$AG$1,0),FALSE)</f>
        <v>#N/A</v>
      </c>
      <c r="BH482" t="e">
        <f ca="1">VLOOKUP($B482,基础扩展表!$E:$AG,MATCH(BH$2,基础扩展表!$E$1:$AG$1,0),FALSE)</f>
        <v>#N/A</v>
      </c>
      <c r="BI482" t="e">
        <f ca="1">VLOOKUP($B482,基础扩展表!$E:$AG,MATCH(BI$2,基础扩展表!$E$1:$AG$1,0),FALSE)</f>
        <v>#N/A</v>
      </c>
      <c r="BJ482" t="e">
        <f ca="1">VLOOKUP($B482,基础扩展表!$E:$AG,MATCH(BJ$2,基础扩展表!$E$1:$AG$1,0),FALSE)</f>
        <v>#N/A</v>
      </c>
      <c r="BK482" t="e">
        <f ca="1">VLOOKUP($B482,基础扩展表!$E:$AG,MATCH(BK$2,基础扩展表!$E$1:$AG$1,0),FALSE)</f>
        <v>#N/A</v>
      </c>
      <c r="BL482" t="e">
        <f ca="1">VLOOKUP($B482,基础扩展表!$E:$AG,MATCH(BL$2,基础扩展表!$E$1:$AG$1,0),FALSE)</f>
        <v>#N/A</v>
      </c>
      <c r="BM482" t="e">
        <f ca="1">VLOOKUP($B482,基础扩展表!$E:$AG,MATCH(BM$2,基础扩展表!$E$1:$AG$1,0),FALSE)</f>
        <v>#N/A</v>
      </c>
      <c r="BN482" t="e">
        <f ca="1">VLOOKUP($B482,基础扩展表!$E:$AG,MATCH(BN$2,基础扩展表!$E$1:$AG$1,0),FALSE)</f>
        <v>#N/A</v>
      </c>
      <c r="BO482" t="e">
        <f ca="1">VLOOKUP($B482,基础扩展表!$E:$AG,MATCH(BO$2,基础扩展表!$E$1:$AG$1,0),FALSE)</f>
        <v>#N/A</v>
      </c>
      <c r="BP482" t="e">
        <f ca="1">VLOOKUP($B482,基础扩展表!$E:$AG,MATCH(BP$2,基础扩展表!$E$1:$AG$1,0),FALSE)</f>
        <v>#N/A</v>
      </c>
      <c r="BR482" t="e">
        <f ca="1">VLOOKUP(C482,模型表!D:H,5,FALSE)</f>
        <v>#N/A</v>
      </c>
    </row>
    <row r="483" spans="2:70" x14ac:dyDescent="0.2">
      <c r="B483" t="str">
        <f t="array" aca="1" ref="B483" ca="1">INDEX(基础表!$Y:$Y,SMALL(IF(基础表!$Z:$Z=0,ROW(基础表!$Z:$Z),999),ROW(H477)))&amp;""</f>
        <v/>
      </c>
      <c r="C483" t="e">
        <f ca="1">VLOOKUP(VLOOKUP($B483,基础表!$E:$G,3,FALSE),模型表!$C:$D,2,FALSE)</f>
        <v>#N/A</v>
      </c>
      <c r="E483" t="e">
        <f ca="1">VLOOKUP($B483,基础表!$E:$G,3,FALSE)</f>
        <v>#N/A</v>
      </c>
      <c r="G483" t="e">
        <f ca="1">VLOOKUP($E483,模型表!$C:$G,5,FALSE)</f>
        <v>#N/A</v>
      </c>
      <c r="H483" t="e">
        <f ca="1">VLOOKUP($E483,模型表!$C:$F,4,FALSE)</f>
        <v>#N/A</v>
      </c>
      <c r="I483" t="e">
        <f ca="1">VLOOKUP($E483,模型表!$C:$J,8,FALSE)</f>
        <v>#N/A</v>
      </c>
      <c r="K483" t="str">
        <f t="shared" ca="1" si="86"/>
        <v/>
      </c>
      <c r="L483" t="str">
        <f t="shared" ca="1" si="87"/>
        <v/>
      </c>
      <c r="M483" t="str">
        <f t="shared" ca="1" si="88"/>
        <v/>
      </c>
      <c r="N483" t="str">
        <f t="shared" ca="1" si="89"/>
        <v/>
      </c>
      <c r="O483" t="str">
        <f t="shared" ca="1" si="95"/>
        <v/>
      </c>
      <c r="P483" t="str">
        <f t="shared" ca="1" si="90"/>
        <v/>
      </c>
      <c r="Q483" t="e">
        <f ca="1">VLOOKUP($E483,模型表!$C:$K,9,FALSE)</f>
        <v>#N/A</v>
      </c>
      <c r="S483" t="e">
        <f ca="1">IF(VLOOKUP($E483,模型表!$C:$L,6,FALSE)=0,"",VLOOKUP($E483,模型表!$C:$L,10,FALSE))</f>
        <v>#N/A</v>
      </c>
      <c r="U483" t="e">
        <f ca="1">VLOOKUP($E483,模型表!$C:$Q,11,FALSE)</f>
        <v>#N/A</v>
      </c>
      <c r="Y483" t="e">
        <f ca="1">IF(VLOOKUP($E483,模型表!$C:$N,12,FALSE)="Death",VLOOKUP($E483,模型表!$C:$Q,13,FALSE),"")</f>
        <v>#N/A</v>
      </c>
      <c r="Z483" t="str">
        <f ca="1">IF($B483="","",IF(VLOOKUP($E483,模型表!$C:$O,12,FALSE)="PBuff","["&amp;VLOOKUP($E483,模型表!$C:Q,13,FALSE)&amp;"]","[]"))</f>
        <v/>
      </c>
      <c r="AA483" t="e">
        <f ca="1">VLOOKUP($B483,基础扩展表!$E:$I,5,FALSE)</f>
        <v>#N/A</v>
      </c>
      <c r="AB483" t="e">
        <f ca="1">VLOOKUP($B483,基础扩展表!$E:$I,4,FALSE)</f>
        <v>#N/A</v>
      </c>
      <c r="AC483" t="e">
        <f ca="1">VLOOKUP($B483,基础表!$E:$T,16,FALSE)</f>
        <v>#N/A</v>
      </c>
      <c r="AD483" t="str">
        <f t="shared" ca="1" si="84"/>
        <v/>
      </c>
      <c r="AE483" t="str">
        <f t="shared" ca="1" si="91"/>
        <v/>
      </c>
      <c r="AF483" t="str">
        <f t="shared" ca="1" si="92"/>
        <v/>
      </c>
      <c r="AH483" t="e">
        <f ca="1">VLOOKUP($B483,基础表!$E:$R,14,FALSE)</f>
        <v>#N/A</v>
      </c>
      <c r="AI483" t="e">
        <f ca="1">VLOOKUP($B483,基础表!$E:$S,13,FALSE)</f>
        <v>#N/A</v>
      </c>
      <c r="AK483" t="e">
        <f ca="1">VLOOKUP($B483,基础表!$E:$H,4,FALSE)</f>
        <v>#N/A</v>
      </c>
      <c r="AN483" s="23" t="e">
        <f t="shared" ca="1" si="85"/>
        <v>#N/A</v>
      </c>
      <c r="AO483" s="23" t="str">
        <f t="shared" ca="1" si="93"/>
        <v/>
      </c>
      <c r="AP483" s="23" t="str">
        <f t="shared" ca="1" si="94"/>
        <v/>
      </c>
      <c r="AR483" t="e">
        <f ca="1">VLOOKUP($B483,基础表!$E:$J,4,FALSE)</f>
        <v>#N/A</v>
      </c>
      <c r="AS483" t="e">
        <f ca="1">VLOOKUP($B483,基础表!$E:$J,5,FALSE)</f>
        <v>#N/A</v>
      </c>
      <c r="AT483" t="e">
        <f ca="1">VLOOKUP($B483,基础表!$E:$J,6,FALSE)</f>
        <v>#N/A</v>
      </c>
      <c r="AU483" t="e">
        <f ca="1">VLOOKUP($B483,基础扩展表!$E:$AG,MATCH(AU$2,基础扩展表!$E$1:$AG$1,0),FALSE)</f>
        <v>#N/A</v>
      </c>
      <c r="AV483" t="e">
        <f ca="1">VLOOKUP($B483,基础扩展表!$E:$AG,MATCH(AV$2,基础扩展表!$E$1:$AG$1,0),FALSE)</f>
        <v>#N/A</v>
      </c>
      <c r="AW483" t="e">
        <f ca="1">VLOOKUP($B483,基础扩展表!$E:$AG,MATCH(AW$2,基础扩展表!$E$1:$AG$1,0),FALSE)</f>
        <v>#N/A</v>
      </c>
      <c r="AX483" t="e">
        <f ca="1">VLOOKUP($B483,基础扩展表!$E:$AG,MATCH(AX$2,基础扩展表!$E$1:$AG$1,0),FALSE)</f>
        <v>#N/A</v>
      </c>
      <c r="AY483" t="e">
        <f ca="1">VLOOKUP($B483,基础扩展表!$E:$AG,MATCH(AY$2,基础扩展表!$E$1:$AG$1,0),FALSE)</f>
        <v>#N/A</v>
      </c>
      <c r="AZ483" t="e">
        <f ca="1">VLOOKUP($B483,基础扩展表!$E:$AG,MATCH(AZ$2,基础扩展表!$E$1:$AG$1,0),FALSE)</f>
        <v>#N/A</v>
      </c>
      <c r="BA483" t="e">
        <f ca="1">VLOOKUP($B483,基础扩展表!$E:$AG,MATCH(BA$2,基础扩展表!$E$1:$AG$1,0),FALSE)</f>
        <v>#N/A</v>
      </c>
      <c r="BB483" t="e">
        <f ca="1">VLOOKUP($B483,基础扩展表!$E:$AG,MATCH(BB$2,基础扩展表!$E$1:$AG$1,0),FALSE)</f>
        <v>#N/A</v>
      </c>
      <c r="BC483" t="e">
        <f ca="1">VLOOKUP($B483,基础扩展表!$E:$AG,MATCH(BC$2,基础扩展表!$E$1:$AG$1,0),FALSE)</f>
        <v>#N/A</v>
      </c>
      <c r="BD483" t="e">
        <f ca="1">VLOOKUP($B483,基础扩展表!$E:$AG,MATCH(BD$2,基础扩展表!$E$1:$AG$1,0),FALSE)</f>
        <v>#N/A</v>
      </c>
      <c r="BE483" t="e">
        <f ca="1">VLOOKUP($B483,基础扩展表!$E:$AG,MATCH(BE$2,基础扩展表!$E$1:$AG$1,0),FALSE)</f>
        <v>#N/A</v>
      </c>
      <c r="BF483" t="e">
        <f ca="1">VLOOKUP($B483,基础扩展表!$E:$AG,MATCH(BF$2,基础扩展表!$E$1:$AG$1,0),FALSE)</f>
        <v>#N/A</v>
      </c>
      <c r="BG483" t="e">
        <f ca="1">VLOOKUP($B483,基础扩展表!$E:$AG,MATCH(BG$2,基础扩展表!$E$1:$AG$1,0),FALSE)</f>
        <v>#N/A</v>
      </c>
      <c r="BH483" t="e">
        <f ca="1">VLOOKUP($B483,基础扩展表!$E:$AG,MATCH(BH$2,基础扩展表!$E$1:$AG$1,0),FALSE)</f>
        <v>#N/A</v>
      </c>
      <c r="BI483" t="e">
        <f ca="1">VLOOKUP($B483,基础扩展表!$E:$AG,MATCH(BI$2,基础扩展表!$E$1:$AG$1,0),FALSE)</f>
        <v>#N/A</v>
      </c>
      <c r="BJ483" t="e">
        <f ca="1">VLOOKUP($B483,基础扩展表!$E:$AG,MATCH(BJ$2,基础扩展表!$E$1:$AG$1,0),FALSE)</f>
        <v>#N/A</v>
      </c>
      <c r="BK483" t="e">
        <f ca="1">VLOOKUP($B483,基础扩展表!$E:$AG,MATCH(BK$2,基础扩展表!$E$1:$AG$1,0),FALSE)</f>
        <v>#N/A</v>
      </c>
      <c r="BL483" t="e">
        <f ca="1">VLOOKUP($B483,基础扩展表!$E:$AG,MATCH(BL$2,基础扩展表!$E$1:$AG$1,0),FALSE)</f>
        <v>#N/A</v>
      </c>
      <c r="BM483" t="e">
        <f ca="1">VLOOKUP($B483,基础扩展表!$E:$AG,MATCH(BM$2,基础扩展表!$E$1:$AG$1,0),FALSE)</f>
        <v>#N/A</v>
      </c>
      <c r="BN483" t="e">
        <f ca="1">VLOOKUP($B483,基础扩展表!$E:$AG,MATCH(BN$2,基础扩展表!$E$1:$AG$1,0),FALSE)</f>
        <v>#N/A</v>
      </c>
      <c r="BO483" t="e">
        <f ca="1">VLOOKUP($B483,基础扩展表!$E:$AG,MATCH(BO$2,基础扩展表!$E$1:$AG$1,0),FALSE)</f>
        <v>#N/A</v>
      </c>
      <c r="BP483" t="e">
        <f ca="1">VLOOKUP($B483,基础扩展表!$E:$AG,MATCH(BP$2,基础扩展表!$E$1:$AG$1,0),FALSE)</f>
        <v>#N/A</v>
      </c>
      <c r="BR483" t="e">
        <f ca="1">VLOOKUP(C483,模型表!D:H,5,FALSE)</f>
        <v>#N/A</v>
      </c>
    </row>
    <row r="484" spans="2:70" x14ac:dyDescent="0.2">
      <c r="B484" t="str">
        <f t="array" aca="1" ref="B484" ca="1">INDEX(基础表!$Y:$Y,SMALL(IF(基础表!$Z:$Z=0,ROW(基础表!$Z:$Z),999),ROW(H478)))&amp;""</f>
        <v/>
      </c>
      <c r="C484" t="e">
        <f ca="1">VLOOKUP(VLOOKUP($B484,基础表!$E:$G,3,FALSE),模型表!$C:$D,2,FALSE)</f>
        <v>#N/A</v>
      </c>
      <c r="E484" t="e">
        <f ca="1">VLOOKUP($B484,基础表!$E:$G,3,FALSE)</f>
        <v>#N/A</v>
      </c>
      <c r="G484" t="e">
        <f ca="1">VLOOKUP($E484,模型表!$C:$G,5,FALSE)</f>
        <v>#N/A</v>
      </c>
      <c r="H484" t="e">
        <f ca="1">VLOOKUP($E484,模型表!$C:$F,4,FALSE)</f>
        <v>#N/A</v>
      </c>
      <c r="I484" t="e">
        <f ca="1">VLOOKUP($E484,模型表!$C:$J,8,FALSE)</f>
        <v>#N/A</v>
      </c>
      <c r="K484" t="str">
        <f t="shared" ca="1" si="86"/>
        <v/>
      </c>
      <c r="L484" t="str">
        <f t="shared" ca="1" si="87"/>
        <v/>
      </c>
      <c r="M484" t="str">
        <f t="shared" ca="1" si="88"/>
        <v/>
      </c>
      <c r="N484" t="str">
        <f t="shared" ca="1" si="89"/>
        <v/>
      </c>
      <c r="O484" t="str">
        <f t="shared" ca="1" si="95"/>
        <v/>
      </c>
      <c r="P484" t="str">
        <f t="shared" ca="1" si="90"/>
        <v/>
      </c>
      <c r="Q484" t="e">
        <f ca="1">VLOOKUP($E484,模型表!$C:$K,9,FALSE)</f>
        <v>#N/A</v>
      </c>
      <c r="S484" t="e">
        <f ca="1">IF(VLOOKUP($E484,模型表!$C:$L,6,FALSE)=0,"",VLOOKUP($E484,模型表!$C:$L,10,FALSE))</f>
        <v>#N/A</v>
      </c>
      <c r="U484" t="e">
        <f ca="1">VLOOKUP($E484,模型表!$C:$Q,11,FALSE)</f>
        <v>#N/A</v>
      </c>
      <c r="Y484" t="e">
        <f ca="1">IF(VLOOKUP($E484,模型表!$C:$N,12,FALSE)="Death",VLOOKUP($E484,模型表!$C:$Q,13,FALSE),"")</f>
        <v>#N/A</v>
      </c>
      <c r="Z484" t="str">
        <f ca="1">IF($B484="","",IF(VLOOKUP($E484,模型表!$C:$O,12,FALSE)="PBuff","["&amp;VLOOKUP($E484,模型表!$C:Q,13,FALSE)&amp;"]","[]"))</f>
        <v/>
      </c>
      <c r="AA484" t="e">
        <f ca="1">VLOOKUP($B484,基础扩展表!$E:$I,5,FALSE)</f>
        <v>#N/A</v>
      </c>
      <c r="AB484" t="e">
        <f ca="1">VLOOKUP($B484,基础扩展表!$E:$I,4,FALSE)</f>
        <v>#N/A</v>
      </c>
      <c r="AC484" t="e">
        <f ca="1">VLOOKUP($B484,基础表!$E:$T,16,FALSE)</f>
        <v>#N/A</v>
      </c>
      <c r="AD484" t="str">
        <f t="shared" ca="1" si="84"/>
        <v/>
      </c>
      <c r="AE484" t="str">
        <f t="shared" ca="1" si="91"/>
        <v/>
      </c>
      <c r="AF484" t="str">
        <f t="shared" ca="1" si="92"/>
        <v/>
      </c>
      <c r="AH484" t="e">
        <f ca="1">VLOOKUP($B484,基础表!$E:$R,14,FALSE)</f>
        <v>#N/A</v>
      </c>
      <c r="AI484" t="e">
        <f ca="1">VLOOKUP($B484,基础表!$E:$S,13,FALSE)</f>
        <v>#N/A</v>
      </c>
      <c r="AK484" t="e">
        <f ca="1">VLOOKUP($B484,基础表!$E:$H,4,FALSE)</f>
        <v>#N/A</v>
      </c>
      <c r="AN484" s="23" t="e">
        <f t="shared" ca="1" si="85"/>
        <v>#N/A</v>
      </c>
      <c r="AO484" s="23" t="str">
        <f t="shared" ca="1" si="93"/>
        <v/>
      </c>
      <c r="AP484" s="23" t="str">
        <f t="shared" ca="1" si="94"/>
        <v/>
      </c>
      <c r="AR484" t="e">
        <f ca="1">VLOOKUP($B484,基础表!$E:$J,4,FALSE)</f>
        <v>#N/A</v>
      </c>
      <c r="AS484" t="e">
        <f ca="1">VLOOKUP($B484,基础表!$E:$J,5,FALSE)</f>
        <v>#N/A</v>
      </c>
      <c r="AT484" t="e">
        <f ca="1">VLOOKUP($B484,基础表!$E:$J,6,FALSE)</f>
        <v>#N/A</v>
      </c>
      <c r="AU484" t="e">
        <f ca="1">VLOOKUP($B484,基础扩展表!$E:$AG,MATCH(AU$2,基础扩展表!$E$1:$AG$1,0),FALSE)</f>
        <v>#N/A</v>
      </c>
      <c r="AV484" t="e">
        <f ca="1">VLOOKUP($B484,基础扩展表!$E:$AG,MATCH(AV$2,基础扩展表!$E$1:$AG$1,0),FALSE)</f>
        <v>#N/A</v>
      </c>
      <c r="AW484" t="e">
        <f ca="1">VLOOKUP($B484,基础扩展表!$E:$AG,MATCH(AW$2,基础扩展表!$E$1:$AG$1,0),FALSE)</f>
        <v>#N/A</v>
      </c>
      <c r="AX484" t="e">
        <f ca="1">VLOOKUP($B484,基础扩展表!$E:$AG,MATCH(AX$2,基础扩展表!$E$1:$AG$1,0),FALSE)</f>
        <v>#N/A</v>
      </c>
      <c r="AY484" t="e">
        <f ca="1">VLOOKUP($B484,基础扩展表!$E:$AG,MATCH(AY$2,基础扩展表!$E$1:$AG$1,0),FALSE)</f>
        <v>#N/A</v>
      </c>
      <c r="AZ484" t="e">
        <f ca="1">VLOOKUP($B484,基础扩展表!$E:$AG,MATCH(AZ$2,基础扩展表!$E$1:$AG$1,0),FALSE)</f>
        <v>#N/A</v>
      </c>
      <c r="BA484" t="e">
        <f ca="1">VLOOKUP($B484,基础扩展表!$E:$AG,MATCH(BA$2,基础扩展表!$E$1:$AG$1,0),FALSE)</f>
        <v>#N/A</v>
      </c>
      <c r="BB484" t="e">
        <f ca="1">VLOOKUP($B484,基础扩展表!$E:$AG,MATCH(BB$2,基础扩展表!$E$1:$AG$1,0),FALSE)</f>
        <v>#N/A</v>
      </c>
      <c r="BC484" t="e">
        <f ca="1">VLOOKUP($B484,基础扩展表!$E:$AG,MATCH(BC$2,基础扩展表!$E$1:$AG$1,0),FALSE)</f>
        <v>#N/A</v>
      </c>
      <c r="BD484" t="e">
        <f ca="1">VLOOKUP($B484,基础扩展表!$E:$AG,MATCH(BD$2,基础扩展表!$E$1:$AG$1,0),FALSE)</f>
        <v>#N/A</v>
      </c>
      <c r="BE484" t="e">
        <f ca="1">VLOOKUP($B484,基础扩展表!$E:$AG,MATCH(BE$2,基础扩展表!$E$1:$AG$1,0),FALSE)</f>
        <v>#N/A</v>
      </c>
      <c r="BF484" t="e">
        <f ca="1">VLOOKUP($B484,基础扩展表!$E:$AG,MATCH(BF$2,基础扩展表!$E$1:$AG$1,0),FALSE)</f>
        <v>#N/A</v>
      </c>
      <c r="BG484" t="e">
        <f ca="1">VLOOKUP($B484,基础扩展表!$E:$AG,MATCH(BG$2,基础扩展表!$E$1:$AG$1,0),FALSE)</f>
        <v>#N/A</v>
      </c>
      <c r="BH484" t="e">
        <f ca="1">VLOOKUP($B484,基础扩展表!$E:$AG,MATCH(BH$2,基础扩展表!$E$1:$AG$1,0),FALSE)</f>
        <v>#N/A</v>
      </c>
      <c r="BI484" t="e">
        <f ca="1">VLOOKUP($B484,基础扩展表!$E:$AG,MATCH(BI$2,基础扩展表!$E$1:$AG$1,0),FALSE)</f>
        <v>#N/A</v>
      </c>
      <c r="BJ484" t="e">
        <f ca="1">VLOOKUP($B484,基础扩展表!$E:$AG,MATCH(BJ$2,基础扩展表!$E$1:$AG$1,0),FALSE)</f>
        <v>#N/A</v>
      </c>
      <c r="BK484" t="e">
        <f ca="1">VLOOKUP($B484,基础扩展表!$E:$AG,MATCH(BK$2,基础扩展表!$E$1:$AG$1,0),FALSE)</f>
        <v>#N/A</v>
      </c>
      <c r="BL484" t="e">
        <f ca="1">VLOOKUP($B484,基础扩展表!$E:$AG,MATCH(BL$2,基础扩展表!$E$1:$AG$1,0),FALSE)</f>
        <v>#N/A</v>
      </c>
      <c r="BM484" t="e">
        <f ca="1">VLOOKUP($B484,基础扩展表!$E:$AG,MATCH(BM$2,基础扩展表!$E$1:$AG$1,0),FALSE)</f>
        <v>#N/A</v>
      </c>
      <c r="BN484" t="e">
        <f ca="1">VLOOKUP($B484,基础扩展表!$E:$AG,MATCH(BN$2,基础扩展表!$E$1:$AG$1,0),FALSE)</f>
        <v>#N/A</v>
      </c>
      <c r="BO484" t="e">
        <f ca="1">VLOOKUP($B484,基础扩展表!$E:$AG,MATCH(BO$2,基础扩展表!$E$1:$AG$1,0),FALSE)</f>
        <v>#N/A</v>
      </c>
      <c r="BP484" t="e">
        <f ca="1">VLOOKUP($B484,基础扩展表!$E:$AG,MATCH(BP$2,基础扩展表!$E$1:$AG$1,0),FALSE)</f>
        <v>#N/A</v>
      </c>
      <c r="BR484" t="e">
        <f ca="1">VLOOKUP(C484,模型表!D:H,5,FALSE)</f>
        <v>#N/A</v>
      </c>
    </row>
    <row r="485" spans="2:70" x14ac:dyDescent="0.2">
      <c r="B485" t="str">
        <f t="array" aca="1" ref="B485" ca="1">INDEX(基础表!$Y:$Y,SMALL(IF(基础表!$Z:$Z=0,ROW(基础表!$Z:$Z),999),ROW(H479)))&amp;""</f>
        <v/>
      </c>
      <c r="C485" t="e">
        <f ca="1">VLOOKUP(VLOOKUP($B485,基础表!$E:$G,3,FALSE),模型表!$C:$D,2,FALSE)</f>
        <v>#N/A</v>
      </c>
      <c r="E485" t="e">
        <f ca="1">VLOOKUP($B485,基础表!$E:$G,3,FALSE)</f>
        <v>#N/A</v>
      </c>
      <c r="G485" t="e">
        <f ca="1">VLOOKUP($E485,模型表!$C:$G,5,FALSE)</f>
        <v>#N/A</v>
      </c>
      <c r="H485" t="e">
        <f ca="1">VLOOKUP($E485,模型表!$C:$F,4,FALSE)</f>
        <v>#N/A</v>
      </c>
      <c r="I485" t="e">
        <f ca="1">VLOOKUP($E485,模型表!$C:$J,8,FALSE)</f>
        <v>#N/A</v>
      </c>
      <c r="K485" t="str">
        <f t="shared" ca="1" si="86"/>
        <v/>
      </c>
      <c r="L485" t="str">
        <f t="shared" ca="1" si="87"/>
        <v/>
      </c>
      <c r="M485" t="str">
        <f t="shared" ca="1" si="88"/>
        <v/>
      </c>
      <c r="N485" t="str">
        <f t="shared" ca="1" si="89"/>
        <v/>
      </c>
      <c r="O485" t="str">
        <f t="shared" ca="1" si="95"/>
        <v/>
      </c>
      <c r="P485" t="str">
        <f t="shared" ca="1" si="90"/>
        <v/>
      </c>
      <c r="Q485" t="e">
        <f ca="1">VLOOKUP($E485,模型表!$C:$K,9,FALSE)</f>
        <v>#N/A</v>
      </c>
      <c r="S485" t="e">
        <f ca="1">IF(VLOOKUP($E485,模型表!$C:$L,6,FALSE)=0,"",VLOOKUP($E485,模型表!$C:$L,10,FALSE))</f>
        <v>#N/A</v>
      </c>
      <c r="U485" t="e">
        <f ca="1">VLOOKUP($E485,模型表!$C:$Q,11,FALSE)</f>
        <v>#N/A</v>
      </c>
      <c r="Y485" t="e">
        <f ca="1">IF(VLOOKUP($E485,模型表!$C:$N,12,FALSE)="Death",VLOOKUP($E485,模型表!$C:$Q,13,FALSE),"")</f>
        <v>#N/A</v>
      </c>
      <c r="Z485" t="str">
        <f ca="1">IF($B485="","",IF(VLOOKUP($E485,模型表!$C:$O,12,FALSE)="PBuff","["&amp;VLOOKUP($E485,模型表!$C:Q,13,FALSE)&amp;"]","[]"))</f>
        <v/>
      </c>
      <c r="AA485" t="e">
        <f ca="1">VLOOKUP($B485,基础扩展表!$E:$I,5,FALSE)</f>
        <v>#N/A</v>
      </c>
      <c r="AB485" t="e">
        <f ca="1">VLOOKUP($B485,基础扩展表!$E:$I,4,FALSE)</f>
        <v>#N/A</v>
      </c>
      <c r="AC485" t="e">
        <f ca="1">VLOOKUP($B485,基础表!$E:$T,16,FALSE)</f>
        <v>#N/A</v>
      </c>
      <c r="AD485" t="str">
        <f t="shared" ca="1" si="84"/>
        <v/>
      </c>
      <c r="AE485" t="str">
        <f t="shared" ca="1" si="91"/>
        <v/>
      </c>
      <c r="AF485" t="str">
        <f t="shared" ca="1" si="92"/>
        <v/>
      </c>
      <c r="AH485" t="e">
        <f ca="1">VLOOKUP($B485,基础表!$E:$R,14,FALSE)</f>
        <v>#N/A</v>
      </c>
      <c r="AI485" t="e">
        <f ca="1">VLOOKUP($B485,基础表!$E:$S,13,FALSE)</f>
        <v>#N/A</v>
      </c>
      <c r="AK485" t="e">
        <f ca="1">VLOOKUP($B485,基础表!$E:$H,4,FALSE)</f>
        <v>#N/A</v>
      </c>
      <c r="AN485" s="23" t="e">
        <f t="shared" ca="1" si="85"/>
        <v>#N/A</v>
      </c>
      <c r="AO485" s="23" t="str">
        <f t="shared" ca="1" si="93"/>
        <v/>
      </c>
      <c r="AP485" s="23" t="str">
        <f t="shared" ca="1" si="94"/>
        <v/>
      </c>
      <c r="AR485" t="e">
        <f ca="1">VLOOKUP($B485,基础表!$E:$J,4,FALSE)</f>
        <v>#N/A</v>
      </c>
      <c r="AS485" t="e">
        <f ca="1">VLOOKUP($B485,基础表!$E:$J,5,FALSE)</f>
        <v>#N/A</v>
      </c>
      <c r="AT485" t="e">
        <f ca="1">VLOOKUP($B485,基础表!$E:$J,6,FALSE)</f>
        <v>#N/A</v>
      </c>
      <c r="AU485" t="e">
        <f ca="1">VLOOKUP($B485,基础扩展表!$E:$AG,MATCH(AU$2,基础扩展表!$E$1:$AG$1,0),FALSE)</f>
        <v>#N/A</v>
      </c>
      <c r="AV485" t="e">
        <f ca="1">VLOOKUP($B485,基础扩展表!$E:$AG,MATCH(AV$2,基础扩展表!$E$1:$AG$1,0),FALSE)</f>
        <v>#N/A</v>
      </c>
      <c r="AW485" t="e">
        <f ca="1">VLOOKUP($B485,基础扩展表!$E:$AG,MATCH(AW$2,基础扩展表!$E$1:$AG$1,0),FALSE)</f>
        <v>#N/A</v>
      </c>
      <c r="AX485" t="e">
        <f ca="1">VLOOKUP($B485,基础扩展表!$E:$AG,MATCH(AX$2,基础扩展表!$E$1:$AG$1,0),FALSE)</f>
        <v>#N/A</v>
      </c>
      <c r="AY485" t="e">
        <f ca="1">VLOOKUP($B485,基础扩展表!$E:$AG,MATCH(AY$2,基础扩展表!$E$1:$AG$1,0),FALSE)</f>
        <v>#N/A</v>
      </c>
      <c r="AZ485" t="e">
        <f ca="1">VLOOKUP($B485,基础扩展表!$E:$AG,MATCH(AZ$2,基础扩展表!$E$1:$AG$1,0),FALSE)</f>
        <v>#N/A</v>
      </c>
      <c r="BA485" t="e">
        <f ca="1">VLOOKUP($B485,基础扩展表!$E:$AG,MATCH(BA$2,基础扩展表!$E$1:$AG$1,0),FALSE)</f>
        <v>#N/A</v>
      </c>
      <c r="BB485" t="e">
        <f ca="1">VLOOKUP($B485,基础扩展表!$E:$AG,MATCH(BB$2,基础扩展表!$E$1:$AG$1,0),FALSE)</f>
        <v>#N/A</v>
      </c>
      <c r="BC485" t="e">
        <f ca="1">VLOOKUP($B485,基础扩展表!$E:$AG,MATCH(BC$2,基础扩展表!$E$1:$AG$1,0),FALSE)</f>
        <v>#N/A</v>
      </c>
      <c r="BD485" t="e">
        <f ca="1">VLOOKUP($B485,基础扩展表!$E:$AG,MATCH(BD$2,基础扩展表!$E$1:$AG$1,0),FALSE)</f>
        <v>#N/A</v>
      </c>
      <c r="BE485" t="e">
        <f ca="1">VLOOKUP($B485,基础扩展表!$E:$AG,MATCH(BE$2,基础扩展表!$E$1:$AG$1,0),FALSE)</f>
        <v>#N/A</v>
      </c>
      <c r="BF485" t="e">
        <f ca="1">VLOOKUP($B485,基础扩展表!$E:$AG,MATCH(BF$2,基础扩展表!$E$1:$AG$1,0),FALSE)</f>
        <v>#N/A</v>
      </c>
      <c r="BG485" t="e">
        <f ca="1">VLOOKUP($B485,基础扩展表!$E:$AG,MATCH(BG$2,基础扩展表!$E$1:$AG$1,0),FALSE)</f>
        <v>#N/A</v>
      </c>
      <c r="BH485" t="e">
        <f ca="1">VLOOKUP($B485,基础扩展表!$E:$AG,MATCH(BH$2,基础扩展表!$E$1:$AG$1,0),FALSE)</f>
        <v>#N/A</v>
      </c>
      <c r="BI485" t="e">
        <f ca="1">VLOOKUP($B485,基础扩展表!$E:$AG,MATCH(BI$2,基础扩展表!$E$1:$AG$1,0),FALSE)</f>
        <v>#N/A</v>
      </c>
      <c r="BJ485" t="e">
        <f ca="1">VLOOKUP($B485,基础扩展表!$E:$AG,MATCH(BJ$2,基础扩展表!$E$1:$AG$1,0),FALSE)</f>
        <v>#N/A</v>
      </c>
      <c r="BK485" t="e">
        <f ca="1">VLOOKUP($B485,基础扩展表!$E:$AG,MATCH(BK$2,基础扩展表!$E$1:$AG$1,0),FALSE)</f>
        <v>#N/A</v>
      </c>
      <c r="BL485" t="e">
        <f ca="1">VLOOKUP($B485,基础扩展表!$E:$AG,MATCH(BL$2,基础扩展表!$E$1:$AG$1,0),FALSE)</f>
        <v>#N/A</v>
      </c>
      <c r="BM485" t="e">
        <f ca="1">VLOOKUP($B485,基础扩展表!$E:$AG,MATCH(BM$2,基础扩展表!$E$1:$AG$1,0),FALSE)</f>
        <v>#N/A</v>
      </c>
      <c r="BN485" t="e">
        <f ca="1">VLOOKUP($B485,基础扩展表!$E:$AG,MATCH(BN$2,基础扩展表!$E$1:$AG$1,0),FALSE)</f>
        <v>#N/A</v>
      </c>
      <c r="BO485" t="e">
        <f ca="1">VLOOKUP($B485,基础扩展表!$E:$AG,MATCH(BO$2,基础扩展表!$E$1:$AG$1,0),FALSE)</f>
        <v>#N/A</v>
      </c>
      <c r="BP485" t="e">
        <f ca="1">VLOOKUP($B485,基础扩展表!$E:$AG,MATCH(BP$2,基础扩展表!$E$1:$AG$1,0),FALSE)</f>
        <v>#N/A</v>
      </c>
      <c r="BR485" t="e">
        <f ca="1">VLOOKUP(C485,模型表!D:H,5,FALSE)</f>
        <v>#N/A</v>
      </c>
    </row>
    <row r="486" spans="2:70" x14ac:dyDescent="0.2">
      <c r="B486" t="str">
        <f t="array" aca="1" ref="B486" ca="1">INDEX(基础表!$Y:$Y,SMALL(IF(基础表!$Z:$Z=0,ROW(基础表!$Z:$Z),999),ROW(H480)))&amp;""</f>
        <v/>
      </c>
      <c r="C486" t="e">
        <f ca="1">VLOOKUP(VLOOKUP($B486,基础表!$E:$G,3,FALSE),模型表!$C:$D,2,FALSE)</f>
        <v>#N/A</v>
      </c>
      <c r="E486" t="e">
        <f ca="1">VLOOKUP($B486,基础表!$E:$G,3,FALSE)</f>
        <v>#N/A</v>
      </c>
      <c r="G486" t="e">
        <f ca="1">VLOOKUP($E486,模型表!$C:$G,5,FALSE)</f>
        <v>#N/A</v>
      </c>
      <c r="H486" t="e">
        <f ca="1">VLOOKUP($E486,模型表!$C:$F,4,FALSE)</f>
        <v>#N/A</v>
      </c>
      <c r="I486" t="e">
        <f ca="1">VLOOKUP($E486,模型表!$C:$J,8,FALSE)</f>
        <v>#N/A</v>
      </c>
      <c r="K486" t="str">
        <f t="shared" ca="1" si="86"/>
        <v/>
      </c>
      <c r="L486" t="str">
        <f t="shared" ca="1" si="87"/>
        <v/>
      </c>
      <c r="M486" t="str">
        <f t="shared" ca="1" si="88"/>
        <v/>
      </c>
      <c r="N486" t="str">
        <f t="shared" ca="1" si="89"/>
        <v/>
      </c>
      <c r="O486" t="str">
        <f t="shared" ca="1" si="95"/>
        <v/>
      </c>
      <c r="P486" t="str">
        <f t="shared" ca="1" si="90"/>
        <v/>
      </c>
      <c r="Q486" t="e">
        <f ca="1">VLOOKUP($E486,模型表!$C:$K,9,FALSE)</f>
        <v>#N/A</v>
      </c>
      <c r="S486" t="e">
        <f ca="1">IF(VLOOKUP($E486,模型表!$C:$L,6,FALSE)=0,"",VLOOKUP($E486,模型表!$C:$L,10,FALSE))</f>
        <v>#N/A</v>
      </c>
      <c r="U486" t="e">
        <f ca="1">VLOOKUP($E486,模型表!$C:$Q,11,FALSE)</f>
        <v>#N/A</v>
      </c>
      <c r="Y486" t="e">
        <f ca="1">IF(VLOOKUP($E486,模型表!$C:$N,12,FALSE)="Death",VLOOKUP($E486,模型表!$C:$Q,13,FALSE),"")</f>
        <v>#N/A</v>
      </c>
      <c r="Z486" t="str">
        <f ca="1">IF($B486="","",IF(VLOOKUP($E486,模型表!$C:$O,12,FALSE)="PBuff","["&amp;VLOOKUP($E486,模型表!$C:Q,13,FALSE)&amp;"]","[]"))</f>
        <v/>
      </c>
      <c r="AA486" t="e">
        <f ca="1">VLOOKUP($B486,基础扩展表!$E:$I,5,FALSE)</f>
        <v>#N/A</v>
      </c>
      <c r="AB486" t="e">
        <f ca="1">VLOOKUP($B486,基础扩展表!$E:$I,4,FALSE)</f>
        <v>#N/A</v>
      </c>
      <c r="AC486" t="e">
        <f ca="1">VLOOKUP($B486,基础表!$E:$T,16,FALSE)</f>
        <v>#N/A</v>
      </c>
      <c r="AD486" t="str">
        <f t="shared" ca="1" si="84"/>
        <v/>
      </c>
      <c r="AE486" t="str">
        <f t="shared" ca="1" si="91"/>
        <v/>
      </c>
      <c r="AF486" t="str">
        <f t="shared" ca="1" si="92"/>
        <v/>
      </c>
      <c r="AH486" t="e">
        <f ca="1">VLOOKUP($B486,基础表!$E:$R,14,FALSE)</f>
        <v>#N/A</v>
      </c>
      <c r="AI486" t="e">
        <f ca="1">VLOOKUP($B486,基础表!$E:$S,13,FALSE)</f>
        <v>#N/A</v>
      </c>
      <c r="AK486" t="e">
        <f ca="1">VLOOKUP($B486,基础表!$E:$H,4,FALSE)</f>
        <v>#N/A</v>
      </c>
      <c r="AN486" s="23" t="e">
        <f t="shared" ca="1" si="85"/>
        <v>#N/A</v>
      </c>
      <c r="AO486" s="23" t="str">
        <f t="shared" ca="1" si="93"/>
        <v/>
      </c>
      <c r="AP486" s="23" t="str">
        <f t="shared" ca="1" si="94"/>
        <v/>
      </c>
      <c r="AR486" t="e">
        <f ca="1">VLOOKUP($B486,基础表!$E:$J,4,FALSE)</f>
        <v>#N/A</v>
      </c>
      <c r="AS486" t="e">
        <f ca="1">VLOOKUP($B486,基础表!$E:$J,5,FALSE)</f>
        <v>#N/A</v>
      </c>
      <c r="AT486" t="e">
        <f ca="1">VLOOKUP($B486,基础表!$E:$J,6,FALSE)</f>
        <v>#N/A</v>
      </c>
      <c r="AU486" t="e">
        <f ca="1">VLOOKUP($B486,基础扩展表!$E:$AG,MATCH(AU$2,基础扩展表!$E$1:$AG$1,0),FALSE)</f>
        <v>#N/A</v>
      </c>
      <c r="AV486" t="e">
        <f ca="1">VLOOKUP($B486,基础扩展表!$E:$AG,MATCH(AV$2,基础扩展表!$E$1:$AG$1,0),FALSE)</f>
        <v>#N/A</v>
      </c>
      <c r="AW486" t="e">
        <f ca="1">VLOOKUP($B486,基础扩展表!$E:$AG,MATCH(AW$2,基础扩展表!$E$1:$AG$1,0),FALSE)</f>
        <v>#N/A</v>
      </c>
      <c r="AX486" t="e">
        <f ca="1">VLOOKUP($B486,基础扩展表!$E:$AG,MATCH(AX$2,基础扩展表!$E$1:$AG$1,0),FALSE)</f>
        <v>#N/A</v>
      </c>
      <c r="AY486" t="e">
        <f ca="1">VLOOKUP($B486,基础扩展表!$E:$AG,MATCH(AY$2,基础扩展表!$E$1:$AG$1,0),FALSE)</f>
        <v>#N/A</v>
      </c>
      <c r="AZ486" t="e">
        <f ca="1">VLOOKUP($B486,基础扩展表!$E:$AG,MATCH(AZ$2,基础扩展表!$E$1:$AG$1,0),FALSE)</f>
        <v>#N/A</v>
      </c>
      <c r="BA486" t="e">
        <f ca="1">VLOOKUP($B486,基础扩展表!$E:$AG,MATCH(BA$2,基础扩展表!$E$1:$AG$1,0),FALSE)</f>
        <v>#N/A</v>
      </c>
      <c r="BB486" t="e">
        <f ca="1">VLOOKUP($B486,基础扩展表!$E:$AG,MATCH(BB$2,基础扩展表!$E$1:$AG$1,0),FALSE)</f>
        <v>#N/A</v>
      </c>
      <c r="BC486" t="e">
        <f ca="1">VLOOKUP($B486,基础扩展表!$E:$AG,MATCH(BC$2,基础扩展表!$E$1:$AG$1,0),FALSE)</f>
        <v>#N/A</v>
      </c>
      <c r="BD486" t="e">
        <f ca="1">VLOOKUP($B486,基础扩展表!$E:$AG,MATCH(BD$2,基础扩展表!$E$1:$AG$1,0),FALSE)</f>
        <v>#N/A</v>
      </c>
      <c r="BE486" t="e">
        <f ca="1">VLOOKUP($B486,基础扩展表!$E:$AG,MATCH(BE$2,基础扩展表!$E$1:$AG$1,0),FALSE)</f>
        <v>#N/A</v>
      </c>
      <c r="BF486" t="e">
        <f ca="1">VLOOKUP($B486,基础扩展表!$E:$AG,MATCH(BF$2,基础扩展表!$E$1:$AG$1,0),FALSE)</f>
        <v>#N/A</v>
      </c>
      <c r="BG486" t="e">
        <f ca="1">VLOOKUP($B486,基础扩展表!$E:$AG,MATCH(BG$2,基础扩展表!$E$1:$AG$1,0),FALSE)</f>
        <v>#N/A</v>
      </c>
      <c r="BH486" t="e">
        <f ca="1">VLOOKUP($B486,基础扩展表!$E:$AG,MATCH(BH$2,基础扩展表!$E$1:$AG$1,0),FALSE)</f>
        <v>#N/A</v>
      </c>
      <c r="BI486" t="e">
        <f ca="1">VLOOKUP($B486,基础扩展表!$E:$AG,MATCH(BI$2,基础扩展表!$E$1:$AG$1,0),FALSE)</f>
        <v>#N/A</v>
      </c>
      <c r="BJ486" t="e">
        <f ca="1">VLOOKUP($B486,基础扩展表!$E:$AG,MATCH(BJ$2,基础扩展表!$E$1:$AG$1,0),FALSE)</f>
        <v>#N/A</v>
      </c>
      <c r="BK486" t="e">
        <f ca="1">VLOOKUP($B486,基础扩展表!$E:$AG,MATCH(BK$2,基础扩展表!$E$1:$AG$1,0),FALSE)</f>
        <v>#N/A</v>
      </c>
      <c r="BL486" t="e">
        <f ca="1">VLOOKUP($B486,基础扩展表!$E:$AG,MATCH(BL$2,基础扩展表!$E$1:$AG$1,0),FALSE)</f>
        <v>#N/A</v>
      </c>
      <c r="BM486" t="e">
        <f ca="1">VLOOKUP($B486,基础扩展表!$E:$AG,MATCH(BM$2,基础扩展表!$E$1:$AG$1,0),FALSE)</f>
        <v>#N/A</v>
      </c>
      <c r="BN486" t="e">
        <f ca="1">VLOOKUP($B486,基础扩展表!$E:$AG,MATCH(BN$2,基础扩展表!$E$1:$AG$1,0),FALSE)</f>
        <v>#N/A</v>
      </c>
      <c r="BO486" t="e">
        <f ca="1">VLOOKUP($B486,基础扩展表!$E:$AG,MATCH(BO$2,基础扩展表!$E$1:$AG$1,0),FALSE)</f>
        <v>#N/A</v>
      </c>
      <c r="BP486" t="e">
        <f ca="1">VLOOKUP($B486,基础扩展表!$E:$AG,MATCH(BP$2,基础扩展表!$E$1:$AG$1,0),FALSE)</f>
        <v>#N/A</v>
      </c>
      <c r="BR486" t="e">
        <f ca="1">VLOOKUP(C486,模型表!D:H,5,FALSE)</f>
        <v>#N/A</v>
      </c>
    </row>
    <row r="487" spans="2:70" x14ac:dyDescent="0.2">
      <c r="B487" t="str">
        <f t="array" aca="1" ref="B487" ca="1">INDEX(基础表!$Y:$Y,SMALL(IF(基础表!$Z:$Z=0,ROW(基础表!$Z:$Z),999),ROW(H481)))&amp;""</f>
        <v/>
      </c>
      <c r="C487" t="e">
        <f ca="1">VLOOKUP(VLOOKUP($B487,基础表!$E:$G,3,FALSE),模型表!$C:$D,2,FALSE)</f>
        <v>#N/A</v>
      </c>
      <c r="E487" t="e">
        <f ca="1">VLOOKUP($B487,基础表!$E:$G,3,FALSE)</f>
        <v>#N/A</v>
      </c>
      <c r="G487" t="e">
        <f ca="1">VLOOKUP($E487,模型表!$C:$G,5,FALSE)</f>
        <v>#N/A</v>
      </c>
      <c r="H487" t="e">
        <f ca="1">VLOOKUP($E487,模型表!$C:$F,4,FALSE)</f>
        <v>#N/A</v>
      </c>
      <c r="I487" t="e">
        <f ca="1">VLOOKUP($E487,模型表!$C:$J,8,FALSE)</f>
        <v>#N/A</v>
      </c>
      <c r="K487" t="str">
        <f t="shared" ca="1" si="86"/>
        <v/>
      </c>
      <c r="L487" t="str">
        <f t="shared" ca="1" si="87"/>
        <v/>
      </c>
      <c r="M487" t="str">
        <f t="shared" ca="1" si="88"/>
        <v/>
      </c>
      <c r="N487" t="str">
        <f t="shared" ca="1" si="89"/>
        <v/>
      </c>
      <c r="O487" t="str">
        <f t="shared" ca="1" si="95"/>
        <v/>
      </c>
      <c r="P487" t="str">
        <f t="shared" ca="1" si="90"/>
        <v/>
      </c>
      <c r="Q487" t="e">
        <f ca="1">VLOOKUP($E487,模型表!$C:$K,9,FALSE)</f>
        <v>#N/A</v>
      </c>
      <c r="S487" t="e">
        <f ca="1">IF(VLOOKUP($E487,模型表!$C:$L,6,FALSE)=0,"",VLOOKUP($E487,模型表!$C:$L,10,FALSE))</f>
        <v>#N/A</v>
      </c>
      <c r="U487" t="e">
        <f ca="1">VLOOKUP($E487,模型表!$C:$Q,11,FALSE)</f>
        <v>#N/A</v>
      </c>
      <c r="Y487" t="e">
        <f ca="1">IF(VLOOKUP($E487,模型表!$C:$N,12,FALSE)="Death",VLOOKUP($E487,模型表!$C:$Q,13,FALSE),"")</f>
        <v>#N/A</v>
      </c>
      <c r="Z487" t="str">
        <f ca="1">IF($B487="","",IF(VLOOKUP($E487,模型表!$C:$O,12,FALSE)="PBuff","["&amp;VLOOKUP($E487,模型表!$C:Q,13,FALSE)&amp;"]","[]"))</f>
        <v/>
      </c>
      <c r="AA487" t="e">
        <f ca="1">VLOOKUP($B487,基础扩展表!$E:$I,5,FALSE)</f>
        <v>#N/A</v>
      </c>
      <c r="AB487" t="e">
        <f ca="1">VLOOKUP($B487,基础扩展表!$E:$I,4,FALSE)</f>
        <v>#N/A</v>
      </c>
      <c r="AC487" t="e">
        <f ca="1">VLOOKUP($B487,基础表!$E:$T,16,FALSE)</f>
        <v>#N/A</v>
      </c>
      <c r="AD487" t="str">
        <f t="shared" ca="1" si="84"/>
        <v/>
      </c>
      <c r="AE487" t="str">
        <f t="shared" ca="1" si="91"/>
        <v/>
      </c>
      <c r="AF487" t="str">
        <f t="shared" ca="1" si="92"/>
        <v/>
      </c>
      <c r="AH487" t="e">
        <f ca="1">VLOOKUP($B487,基础表!$E:$R,14,FALSE)</f>
        <v>#N/A</v>
      </c>
      <c r="AI487" t="e">
        <f ca="1">VLOOKUP($B487,基础表!$E:$S,13,FALSE)</f>
        <v>#N/A</v>
      </c>
      <c r="AK487" t="e">
        <f ca="1">VLOOKUP($B487,基础表!$E:$H,4,FALSE)</f>
        <v>#N/A</v>
      </c>
      <c r="AN487" s="23" t="e">
        <f t="shared" ca="1" si="85"/>
        <v>#N/A</v>
      </c>
      <c r="AO487" s="23" t="str">
        <f t="shared" ca="1" si="93"/>
        <v/>
      </c>
      <c r="AP487" s="23" t="str">
        <f t="shared" ca="1" si="94"/>
        <v/>
      </c>
      <c r="AR487" t="e">
        <f ca="1">VLOOKUP($B487,基础表!$E:$J,4,FALSE)</f>
        <v>#N/A</v>
      </c>
      <c r="AS487" t="e">
        <f ca="1">VLOOKUP($B487,基础表!$E:$J,5,FALSE)</f>
        <v>#N/A</v>
      </c>
      <c r="AT487" t="e">
        <f ca="1">VLOOKUP($B487,基础表!$E:$J,6,FALSE)</f>
        <v>#N/A</v>
      </c>
      <c r="AU487" t="e">
        <f ca="1">VLOOKUP($B487,基础扩展表!$E:$AG,MATCH(AU$2,基础扩展表!$E$1:$AG$1,0),FALSE)</f>
        <v>#N/A</v>
      </c>
      <c r="AV487" t="e">
        <f ca="1">VLOOKUP($B487,基础扩展表!$E:$AG,MATCH(AV$2,基础扩展表!$E$1:$AG$1,0),FALSE)</f>
        <v>#N/A</v>
      </c>
      <c r="AW487" t="e">
        <f ca="1">VLOOKUP($B487,基础扩展表!$E:$AG,MATCH(AW$2,基础扩展表!$E$1:$AG$1,0),FALSE)</f>
        <v>#N/A</v>
      </c>
      <c r="AX487" t="e">
        <f ca="1">VLOOKUP($B487,基础扩展表!$E:$AG,MATCH(AX$2,基础扩展表!$E$1:$AG$1,0),FALSE)</f>
        <v>#N/A</v>
      </c>
      <c r="AY487" t="e">
        <f ca="1">VLOOKUP($B487,基础扩展表!$E:$AG,MATCH(AY$2,基础扩展表!$E$1:$AG$1,0),FALSE)</f>
        <v>#N/A</v>
      </c>
      <c r="AZ487" t="e">
        <f ca="1">VLOOKUP($B487,基础扩展表!$E:$AG,MATCH(AZ$2,基础扩展表!$E$1:$AG$1,0),FALSE)</f>
        <v>#N/A</v>
      </c>
      <c r="BA487" t="e">
        <f ca="1">VLOOKUP($B487,基础扩展表!$E:$AG,MATCH(BA$2,基础扩展表!$E$1:$AG$1,0),FALSE)</f>
        <v>#N/A</v>
      </c>
      <c r="BB487" t="e">
        <f ca="1">VLOOKUP($B487,基础扩展表!$E:$AG,MATCH(BB$2,基础扩展表!$E$1:$AG$1,0),FALSE)</f>
        <v>#N/A</v>
      </c>
      <c r="BC487" t="e">
        <f ca="1">VLOOKUP($B487,基础扩展表!$E:$AG,MATCH(BC$2,基础扩展表!$E$1:$AG$1,0),FALSE)</f>
        <v>#N/A</v>
      </c>
      <c r="BD487" t="e">
        <f ca="1">VLOOKUP($B487,基础扩展表!$E:$AG,MATCH(BD$2,基础扩展表!$E$1:$AG$1,0),FALSE)</f>
        <v>#N/A</v>
      </c>
      <c r="BE487" t="e">
        <f ca="1">VLOOKUP($B487,基础扩展表!$E:$AG,MATCH(BE$2,基础扩展表!$E$1:$AG$1,0),FALSE)</f>
        <v>#N/A</v>
      </c>
      <c r="BF487" t="e">
        <f ca="1">VLOOKUP($B487,基础扩展表!$E:$AG,MATCH(BF$2,基础扩展表!$E$1:$AG$1,0),FALSE)</f>
        <v>#N/A</v>
      </c>
      <c r="BG487" t="e">
        <f ca="1">VLOOKUP($B487,基础扩展表!$E:$AG,MATCH(BG$2,基础扩展表!$E$1:$AG$1,0),FALSE)</f>
        <v>#N/A</v>
      </c>
      <c r="BH487" t="e">
        <f ca="1">VLOOKUP($B487,基础扩展表!$E:$AG,MATCH(BH$2,基础扩展表!$E$1:$AG$1,0),FALSE)</f>
        <v>#N/A</v>
      </c>
      <c r="BI487" t="e">
        <f ca="1">VLOOKUP($B487,基础扩展表!$E:$AG,MATCH(BI$2,基础扩展表!$E$1:$AG$1,0),FALSE)</f>
        <v>#N/A</v>
      </c>
      <c r="BJ487" t="e">
        <f ca="1">VLOOKUP($B487,基础扩展表!$E:$AG,MATCH(BJ$2,基础扩展表!$E$1:$AG$1,0),FALSE)</f>
        <v>#N/A</v>
      </c>
      <c r="BK487" t="e">
        <f ca="1">VLOOKUP($B487,基础扩展表!$E:$AG,MATCH(BK$2,基础扩展表!$E$1:$AG$1,0),FALSE)</f>
        <v>#N/A</v>
      </c>
      <c r="BL487" t="e">
        <f ca="1">VLOOKUP($B487,基础扩展表!$E:$AG,MATCH(BL$2,基础扩展表!$E$1:$AG$1,0),FALSE)</f>
        <v>#N/A</v>
      </c>
      <c r="BM487" t="e">
        <f ca="1">VLOOKUP($B487,基础扩展表!$E:$AG,MATCH(BM$2,基础扩展表!$E$1:$AG$1,0),FALSE)</f>
        <v>#N/A</v>
      </c>
      <c r="BN487" t="e">
        <f ca="1">VLOOKUP($B487,基础扩展表!$E:$AG,MATCH(BN$2,基础扩展表!$E$1:$AG$1,0),FALSE)</f>
        <v>#N/A</v>
      </c>
      <c r="BO487" t="e">
        <f ca="1">VLOOKUP($B487,基础扩展表!$E:$AG,MATCH(BO$2,基础扩展表!$E$1:$AG$1,0),FALSE)</f>
        <v>#N/A</v>
      </c>
      <c r="BP487" t="e">
        <f ca="1">VLOOKUP($B487,基础扩展表!$E:$AG,MATCH(BP$2,基础扩展表!$E$1:$AG$1,0),FALSE)</f>
        <v>#N/A</v>
      </c>
      <c r="BR487" t="e">
        <f ca="1">VLOOKUP(C487,模型表!D:H,5,FALSE)</f>
        <v>#N/A</v>
      </c>
    </row>
    <row r="488" spans="2:70" x14ac:dyDescent="0.2">
      <c r="B488" t="str">
        <f t="array" aca="1" ref="B488" ca="1">INDEX(基础表!$Y:$Y,SMALL(IF(基础表!$Z:$Z=0,ROW(基础表!$Z:$Z),999),ROW(H482)))&amp;""</f>
        <v/>
      </c>
      <c r="C488" t="e">
        <f ca="1">VLOOKUP(VLOOKUP($B488,基础表!$E:$G,3,FALSE),模型表!$C:$D,2,FALSE)</f>
        <v>#N/A</v>
      </c>
      <c r="E488" t="e">
        <f ca="1">VLOOKUP($B488,基础表!$E:$G,3,FALSE)</f>
        <v>#N/A</v>
      </c>
      <c r="G488" t="e">
        <f ca="1">VLOOKUP($E488,模型表!$C:$G,5,FALSE)</f>
        <v>#N/A</v>
      </c>
      <c r="H488" t="e">
        <f ca="1">VLOOKUP($E488,模型表!$C:$F,4,FALSE)</f>
        <v>#N/A</v>
      </c>
      <c r="I488" t="e">
        <f ca="1">VLOOKUP($E488,模型表!$C:$J,8,FALSE)</f>
        <v>#N/A</v>
      </c>
      <c r="K488" t="str">
        <f t="shared" ca="1" si="86"/>
        <v/>
      </c>
      <c r="L488" t="str">
        <f t="shared" ca="1" si="87"/>
        <v/>
      </c>
      <c r="M488" t="str">
        <f t="shared" ca="1" si="88"/>
        <v/>
      </c>
      <c r="N488" t="str">
        <f t="shared" ca="1" si="89"/>
        <v/>
      </c>
      <c r="O488" t="str">
        <f t="shared" ca="1" si="95"/>
        <v/>
      </c>
      <c r="P488" t="str">
        <f t="shared" ca="1" si="90"/>
        <v/>
      </c>
      <c r="Q488" t="e">
        <f ca="1">VLOOKUP($E488,模型表!$C:$K,9,FALSE)</f>
        <v>#N/A</v>
      </c>
      <c r="S488" t="e">
        <f ca="1">IF(VLOOKUP($E488,模型表!$C:$L,6,FALSE)=0,"",VLOOKUP($E488,模型表!$C:$L,10,FALSE))</f>
        <v>#N/A</v>
      </c>
      <c r="U488" t="e">
        <f ca="1">VLOOKUP($E488,模型表!$C:$Q,11,FALSE)</f>
        <v>#N/A</v>
      </c>
      <c r="Y488" t="e">
        <f ca="1">IF(VLOOKUP($E488,模型表!$C:$N,12,FALSE)="Death",VLOOKUP($E488,模型表!$C:$Q,13,FALSE),"")</f>
        <v>#N/A</v>
      </c>
      <c r="Z488" t="str">
        <f ca="1">IF($B488="","",IF(VLOOKUP($E488,模型表!$C:$O,12,FALSE)="PBuff","["&amp;VLOOKUP($E488,模型表!$C:Q,13,FALSE)&amp;"]","[]"))</f>
        <v/>
      </c>
      <c r="AA488" t="e">
        <f ca="1">VLOOKUP($B488,基础扩展表!$E:$I,5,FALSE)</f>
        <v>#N/A</v>
      </c>
      <c r="AB488" t="e">
        <f ca="1">VLOOKUP($B488,基础扩展表!$E:$I,4,FALSE)</f>
        <v>#N/A</v>
      </c>
      <c r="AC488" t="e">
        <f ca="1">VLOOKUP($B488,基础表!$E:$T,16,FALSE)</f>
        <v>#N/A</v>
      </c>
      <c r="AD488" t="str">
        <f t="shared" ca="1" si="84"/>
        <v/>
      </c>
      <c r="AE488" t="str">
        <f t="shared" ca="1" si="91"/>
        <v/>
      </c>
      <c r="AF488" t="str">
        <f t="shared" ca="1" si="92"/>
        <v/>
      </c>
      <c r="AH488" t="e">
        <f ca="1">VLOOKUP($B488,基础表!$E:$R,14,FALSE)</f>
        <v>#N/A</v>
      </c>
      <c r="AI488" t="e">
        <f ca="1">VLOOKUP($B488,基础表!$E:$S,13,FALSE)</f>
        <v>#N/A</v>
      </c>
      <c r="AK488" t="e">
        <f ca="1">VLOOKUP($B488,基础表!$E:$H,4,FALSE)</f>
        <v>#N/A</v>
      </c>
      <c r="AN488" s="23" t="e">
        <f t="shared" ca="1" si="85"/>
        <v>#N/A</v>
      </c>
      <c r="AO488" s="23" t="str">
        <f t="shared" ca="1" si="93"/>
        <v/>
      </c>
      <c r="AP488" s="23" t="str">
        <f t="shared" ca="1" si="94"/>
        <v/>
      </c>
      <c r="AR488" t="e">
        <f ca="1">VLOOKUP($B488,基础表!$E:$J,4,FALSE)</f>
        <v>#N/A</v>
      </c>
      <c r="AS488" t="e">
        <f ca="1">VLOOKUP($B488,基础表!$E:$J,5,FALSE)</f>
        <v>#N/A</v>
      </c>
      <c r="AT488" t="e">
        <f ca="1">VLOOKUP($B488,基础表!$E:$J,6,FALSE)</f>
        <v>#N/A</v>
      </c>
      <c r="AU488" t="e">
        <f ca="1">VLOOKUP($B488,基础扩展表!$E:$AG,MATCH(AU$2,基础扩展表!$E$1:$AG$1,0),FALSE)</f>
        <v>#N/A</v>
      </c>
      <c r="AV488" t="e">
        <f ca="1">VLOOKUP($B488,基础扩展表!$E:$AG,MATCH(AV$2,基础扩展表!$E$1:$AG$1,0),FALSE)</f>
        <v>#N/A</v>
      </c>
      <c r="AW488" t="e">
        <f ca="1">VLOOKUP($B488,基础扩展表!$E:$AG,MATCH(AW$2,基础扩展表!$E$1:$AG$1,0),FALSE)</f>
        <v>#N/A</v>
      </c>
      <c r="AX488" t="e">
        <f ca="1">VLOOKUP($B488,基础扩展表!$E:$AG,MATCH(AX$2,基础扩展表!$E$1:$AG$1,0),FALSE)</f>
        <v>#N/A</v>
      </c>
      <c r="AY488" t="e">
        <f ca="1">VLOOKUP($B488,基础扩展表!$E:$AG,MATCH(AY$2,基础扩展表!$E$1:$AG$1,0),FALSE)</f>
        <v>#N/A</v>
      </c>
      <c r="AZ488" t="e">
        <f ca="1">VLOOKUP($B488,基础扩展表!$E:$AG,MATCH(AZ$2,基础扩展表!$E$1:$AG$1,0),FALSE)</f>
        <v>#N/A</v>
      </c>
      <c r="BA488" t="e">
        <f ca="1">VLOOKUP($B488,基础扩展表!$E:$AG,MATCH(BA$2,基础扩展表!$E$1:$AG$1,0),FALSE)</f>
        <v>#N/A</v>
      </c>
      <c r="BB488" t="e">
        <f ca="1">VLOOKUP($B488,基础扩展表!$E:$AG,MATCH(BB$2,基础扩展表!$E$1:$AG$1,0),FALSE)</f>
        <v>#N/A</v>
      </c>
      <c r="BC488" t="e">
        <f ca="1">VLOOKUP($B488,基础扩展表!$E:$AG,MATCH(BC$2,基础扩展表!$E$1:$AG$1,0),FALSE)</f>
        <v>#N/A</v>
      </c>
      <c r="BD488" t="e">
        <f ca="1">VLOOKUP($B488,基础扩展表!$E:$AG,MATCH(BD$2,基础扩展表!$E$1:$AG$1,0),FALSE)</f>
        <v>#N/A</v>
      </c>
      <c r="BE488" t="e">
        <f ca="1">VLOOKUP($B488,基础扩展表!$E:$AG,MATCH(BE$2,基础扩展表!$E$1:$AG$1,0),FALSE)</f>
        <v>#N/A</v>
      </c>
      <c r="BF488" t="e">
        <f ca="1">VLOOKUP($B488,基础扩展表!$E:$AG,MATCH(BF$2,基础扩展表!$E$1:$AG$1,0),FALSE)</f>
        <v>#N/A</v>
      </c>
      <c r="BG488" t="e">
        <f ca="1">VLOOKUP($B488,基础扩展表!$E:$AG,MATCH(BG$2,基础扩展表!$E$1:$AG$1,0),FALSE)</f>
        <v>#N/A</v>
      </c>
      <c r="BH488" t="e">
        <f ca="1">VLOOKUP($B488,基础扩展表!$E:$AG,MATCH(BH$2,基础扩展表!$E$1:$AG$1,0),FALSE)</f>
        <v>#N/A</v>
      </c>
      <c r="BI488" t="e">
        <f ca="1">VLOOKUP($B488,基础扩展表!$E:$AG,MATCH(BI$2,基础扩展表!$E$1:$AG$1,0),FALSE)</f>
        <v>#N/A</v>
      </c>
      <c r="BJ488" t="e">
        <f ca="1">VLOOKUP($B488,基础扩展表!$E:$AG,MATCH(BJ$2,基础扩展表!$E$1:$AG$1,0),FALSE)</f>
        <v>#N/A</v>
      </c>
      <c r="BK488" t="e">
        <f ca="1">VLOOKUP($B488,基础扩展表!$E:$AG,MATCH(BK$2,基础扩展表!$E$1:$AG$1,0),FALSE)</f>
        <v>#N/A</v>
      </c>
      <c r="BL488" t="e">
        <f ca="1">VLOOKUP($B488,基础扩展表!$E:$AG,MATCH(BL$2,基础扩展表!$E$1:$AG$1,0),FALSE)</f>
        <v>#N/A</v>
      </c>
      <c r="BM488" t="e">
        <f ca="1">VLOOKUP($B488,基础扩展表!$E:$AG,MATCH(BM$2,基础扩展表!$E$1:$AG$1,0),FALSE)</f>
        <v>#N/A</v>
      </c>
      <c r="BN488" t="e">
        <f ca="1">VLOOKUP($B488,基础扩展表!$E:$AG,MATCH(BN$2,基础扩展表!$E$1:$AG$1,0),FALSE)</f>
        <v>#N/A</v>
      </c>
      <c r="BO488" t="e">
        <f ca="1">VLOOKUP($B488,基础扩展表!$E:$AG,MATCH(BO$2,基础扩展表!$E$1:$AG$1,0),FALSE)</f>
        <v>#N/A</v>
      </c>
      <c r="BP488" t="e">
        <f ca="1">VLOOKUP($B488,基础扩展表!$E:$AG,MATCH(BP$2,基础扩展表!$E$1:$AG$1,0),FALSE)</f>
        <v>#N/A</v>
      </c>
      <c r="BR488" t="e">
        <f ca="1">VLOOKUP(C488,模型表!D:H,5,FALSE)</f>
        <v>#N/A</v>
      </c>
    </row>
    <row r="489" spans="2:70" x14ac:dyDescent="0.2">
      <c r="B489" t="str">
        <f t="array" aca="1" ref="B489" ca="1">INDEX(基础表!$Y:$Y,SMALL(IF(基础表!$Z:$Z=0,ROW(基础表!$Z:$Z),999),ROW(H483)))&amp;""</f>
        <v/>
      </c>
      <c r="C489" t="e">
        <f ca="1">VLOOKUP(VLOOKUP($B489,基础表!$E:$G,3,FALSE),模型表!$C:$D,2,FALSE)</f>
        <v>#N/A</v>
      </c>
      <c r="E489" t="e">
        <f ca="1">VLOOKUP($B489,基础表!$E:$G,3,FALSE)</f>
        <v>#N/A</v>
      </c>
      <c r="G489" t="e">
        <f ca="1">VLOOKUP($E489,模型表!$C:$G,5,FALSE)</f>
        <v>#N/A</v>
      </c>
      <c r="H489" t="e">
        <f ca="1">VLOOKUP($E489,模型表!$C:$F,4,FALSE)</f>
        <v>#N/A</v>
      </c>
      <c r="I489" t="e">
        <f ca="1">VLOOKUP($E489,模型表!$C:$J,8,FALSE)</f>
        <v>#N/A</v>
      </c>
      <c r="K489" t="str">
        <f t="shared" ca="1" si="86"/>
        <v/>
      </c>
      <c r="L489" t="str">
        <f t="shared" ca="1" si="87"/>
        <v/>
      </c>
      <c r="M489" t="str">
        <f t="shared" ca="1" si="88"/>
        <v/>
      </c>
      <c r="N489" t="str">
        <f t="shared" ca="1" si="89"/>
        <v/>
      </c>
      <c r="O489" t="str">
        <f t="shared" ca="1" si="95"/>
        <v/>
      </c>
      <c r="P489" t="str">
        <f t="shared" ca="1" si="90"/>
        <v/>
      </c>
      <c r="Q489" t="e">
        <f ca="1">VLOOKUP($E489,模型表!$C:$K,9,FALSE)</f>
        <v>#N/A</v>
      </c>
      <c r="S489" t="e">
        <f ca="1">IF(VLOOKUP($E489,模型表!$C:$L,6,FALSE)=0,"",VLOOKUP($E489,模型表!$C:$L,10,FALSE))</f>
        <v>#N/A</v>
      </c>
      <c r="U489" t="e">
        <f ca="1">VLOOKUP($E489,模型表!$C:$Q,11,FALSE)</f>
        <v>#N/A</v>
      </c>
      <c r="Y489" t="e">
        <f ca="1">IF(VLOOKUP($E489,模型表!$C:$N,12,FALSE)="Death",VLOOKUP($E489,模型表!$C:$Q,13,FALSE),"")</f>
        <v>#N/A</v>
      </c>
      <c r="Z489" t="str">
        <f ca="1">IF($B489="","",IF(VLOOKUP($E489,模型表!$C:$O,12,FALSE)="PBuff","["&amp;VLOOKUP($E489,模型表!$C:Q,13,FALSE)&amp;"]","[]"))</f>
        <v/>
      </c>
      <c r="AA489" t="e">
        <f ca="1">VLOOKUP($B489,基础扩展表!$E:$I,5,FALSE)</f>
        <v>#N/A</v>
      </c>
      <c r="AB489" t="e">
        <f ca="1">VLOOKUP($B489,基础扩展表!$E:$I,4,FALSE)</f>
        <v>#N/A</v>
      </c>
      <c r="AC489" t="e">
        <f ca="1">VLOOKUP($B489,基础表!$E:$T,16,FALSE)</f>
        <v>#N/A</v>
      </c>
      <c r="AD489" t="str">
        <f t="shared" ca="1" si="84"/>
        <v/>
      </c>
      <c r="AE489" t="str">
        <f t="shared" ca="1" si="91"/>
        <v/>
      </c>
      <c r="AF489" t="str">
        <f t="shared" ca="1" si="92"/>
        <v/>
      </c>
      <c r="AH489" t="e">
        <f ca="1">VLOOKUP($B489,基础表!$E:$R,14,FALSE)</f>
        <v>#N/A</v>
      </c>
      <c r="AI489" t="e">
        <f ca="1">VLOOKUP($B489,基础表!$E:$S,13,FALSE)</f>
        <v>#N/A</v>
      </c>
      <c r="AK489" t="e">
        <f ca="1">VLOOKUP($B489,基础表!$E:$H,4,FALSE)</f>
        <v>#N/A</v>
      </c>
      <c r="AN489" s="23" t="e">
        <f t="shared" ca="1" si="85"/>
        <v>#N/A</v>
      </c>
      <c r="AO489" s="23" t="str">
        <f t="shared" ca="1" si="93"/>
        <v/>
      </c>
      <c r="AP489" s="23" t="str">
        <f t="shared" ca="1" si="94"/>
        <v/>
      </c>
      <c r="AR489" t="e">
        <f ca="1">VLOOKUP($B489,基础表!$E:$J,4,FALSE)</f>
        <v>#N/A</v>
      </c>
      <c r="AS489" t="e">
        <f ca="1">VLOOKUP($B489,基础表!$E:$J,5,FALSE)</f>
        <v>#N/A</v>
      </c>
      <c r="AT489" t="e">
        <f ca="1">VLOOKUP($B489,基础表!$E:$J,6,FALSE)</f>
        <v>#N/A</v>
      </c>
      <c r="AU489" t="e">
        <f ca="1">VLOOKUP($B489,基础扩展表!$E:$AG,MATCH(AU$2,基础扩展表!$E$1:$AG$1,0),FALSE)</f>
        <v>#N/A</v>
      </c>
      <c r="AV489" t="e">
        <f ca="1">VLOOKUP($B489,基础扩展表!$E:$AG,MATCH(AV$2,基础扩展表!$E$1:$AG$1,0),FALSE)</f>
        <v>#N/A</v>
      </c>
      <c r="AW489" t="e">
        <f ca="1">VLOOKUP($B489,基础扩展表!$E:$AG,MATCH(AW$2,基础扩展表!$E$1:$AG$1,0),FALSE)</f>
        <v>#N/A</v>
      </c>
      <c r="AX489" t="e">
        <f ca="1">VLOOKUP($B489,基础扩展表!$E:$AG,MATCH(AX$2,基础扩展表!$E$1:$AG$1,0),FALSE)</f>
        <v>#N/A</v>
      </c>
      <c r="AY489" t="e">
        <f ca="1">VLOOKUP($B489,基础扩展表!$E:$AG,MATCH(AY$2,基础扩展表!$E$1:$AG$1,0),FALSE)</f>
        <v>#N/A</v>
      </c>
      <c r="AZ489" t="e">
        <f ca="1">VLOOKUP($B489,基础扩展表!$E:$AG,MATCH(AZ$2,基础扩展表!$E$1:$AG$1,0),FALSE)</f>
        <v>#N/A</v>
      </c>
      <c r="BA489" t="e">
        <f ca="1">VLOOKUP($B489,基础扩展表!$E:$AG,MATCH(BA$2,基础扩展表!$E$1:$AG$1,0),FALSE)</f>
        <v>#N/A</v>
      </c>
      <c r="BB489" t="e">
        <f ca="1">VLOOKUP($B489,基础扩展表!$E:$AG,MATCH(BB$2,基础扩展表!$E$1:$AG$1,0),FALSE)</f>
        <v>#N/A</v>
      </c>
      <c r="BC489" t="e">
        <f ca="1">VLOOKUP($B489,基础扩展表!$E:$AG,MATCH(BC$2,基础扩展表!$E$1:$AG$1,0),FALSE)</f>
        <v>#N/A</v>
      </c>
      <c r="BD489" t="e">
        <f ca="1">VLOOKUP($B489,基础扩展表!$E:$AG,MATCH(BD$2,基础扩展表!$E$1:$AG$1,0),FALSE)</f>
        <v>#N/A</v>
      </c>
      <c r="BE489" t="e">
        <f ca="1">VLOOKUP($B489,基础扩展表!$E:$AG,MATCH(BE$2,基础扩展表!$E$1:$AG$1,0),FALSE)</f>
        <v>#N/A</v>
      </c>
      <c r="BF489" t="e">
        <f ca="1">VLOOKUP($B489,基础扩展表!$E:$AG,MATCH(BF$2,基础扩展表!$E$1:$AG$1,0),FALSE)</f>
        <v>#N/A</v>
      </c>
      <c r="BG489" t="e">
        <f ca="1">VLOOKUP($B489,基础扩展表!$E:$AG,MATCH(BG$2,基础扩展表!$E$1:$AG$1,0),FALSE)</f>
        <v>#N/A</v>
      </c>
      <c r="BH489" t="e">
        <f ca="1">VLOOKUP($B489,基础扩展表!$E:$AG,MATCH(BH$2,基础扩展表!$E$1:$AG$1,0),FALSE)</f>
        <v>#N/A</v>
      </c>
      <c r="BI489" t="e">
        <f ca="1">VLOOKUP($B489,基础扩展表!$E:$AG,MATCH(BI$2,基础扩展表!$E$1:$AG$1,0),FALSE)</f>
        <v>#N/A</v>
      </c>
      <c r="BJ489" t="e">
        <f ca="1">VLOOKUP($B489,基础扩展表!$E:$AG,MATCH(BJ$2,基础扩展表!$E$1:$AG$1,0),FALSE)</f>
        <v>#N/A</v>
      </c>
      <c r="BK489" t="e">
        <f ca="1">VLOOKUP($B489,基础扩展表!$E:$AG,MATCH(BK$2,基础扩展表!$E$1:$AG$1,0),FALSE)</f>
        <v>#N/A</v>
      </c>
      <c r="BL489" t="e">
        <f ca="1">VLOOKUP($B489,基础扩展表!$E:$AG,MATCH(BL$2,基础扩展表!$E$1:$AG$1,0),FALSE)</f>
        <v>#N/A</v>
      </c>
      <c r="BM489" t="e">
        <f ca="1">VLOOKUP($B489,基础扩展表!$E:$AG,MATCH(BM$2,基础扩展表!$E$1:$AG$1,0),FALSE)</f>
        <v>#N/A</v>
      </c>
      <c r="BN489" t="e">
        <f ca="1">VLOOKUP($B489,基础扩展表!$E:$AG,MATCH(BN$2,基础扩展表!$E$1:$AG$1,0),FALSE)</f>
        <v>#N/A</v>
      </c>
      <c r="BO489" t="e">
        <f ca="1">VLOOKUP($B489,基础扩展表!$E:$AG,MATCH(BO$2,基础扩展表!$E$1:$AG$1,0),FALSE)</f>
        <v>#N/A</v>
      </c>
      <c r="BP489" t="e">
        <f ca="1">VLOOKUP($B489,基础扩展表!$E:$AG,MATCH(BP$2,基础扩展表!$E$1:$AG$1,0),FALSE)</f>
        <v>#N/A</v>
      </c>
      <c r="BR489" t="e">
        <f ca="1">VLOOKUP(C489,模型表!D:H,5,FALSE)</f>
        <v>#N/A</v>
      </c>
    </row>
    <row r="490" spans="2:70" x14ac:dyDescent="0.2">
      <c r="B490" t="str">
        <f t="array" aca="1" ref="B490" ca="1">INDEX(基础表!$Y:$Y,SMALL(IF(基础表!$Z:$Z=0,ROW(基础表!$Z:$Z),999),ROW(H484)))&amp;""</f>
        <v/>
      </c>
      <c r="C490" t="e">
        <f ca="1">VLOOKUP(VLOOKUP($B490,基础表!$E:$G,3,FALSE),模型表!$C:$D,2,FALSE)</f>
        <v>#N/A</v>
      </c>
      <c r="E490" t="e">
        <f ca="1">VLOOKUP($B490,基础表!$E:$G,3,FALSE)</f>
        <v>#N/A</v>
      </c>
      <c r="G490" t="e">
        <f ca="1">VLOOKUP($E490,模型表!$C:$G,5,FALSE)</f>
        <v>#N/A</v>
      </c>
      <c r="H490" t="e">
        <f ca="1">VLOOKUP($E490,模型表!$C:$F,4,FALSE)</f>
        <v>#N/A</v>
      </c>
      <c r="I490" t="e">
        <f ca="1">VLOOKUP($E490,模型表!$C:$J,8,FALSE)</f>
        <v>#N/A</v>
      </c>
      <c r="K490" t="str">
        <f t="shared" ca="1" si="86"/>
        <v/>
      </c>
      <c r="L490" t="str">
        <f t="shared" ca="1" si="87"/>
        <v/>
      </c>
      <c r="M490" t="str">
        <f t="shared" ca="1" si="88"/>
        <v/>
      </c>
      <c r="N490" t="str">
        <f t="shared" ca="1" si="89"/>
        <v/>
      </c>
      <c r="O490" t="str">
        <f t="shared" ca="1" si="95"/>
        <v/>
      </c>
      <c r="P490" t="str">
        <f t="shared" ca="1" si="90"/>
        <v/>
      </c>
      <c r="Q490" t="e">
        <f ca="1">VLOOKUP($E490,模型表!$C:$K,9,FALSE)</f>
        <v>#N/A</v>
      </c>
      <c r="S490" t="e">
        <f ca="1">IF(VLOOKUP($E490,模型表!$C:$L,6,FALSE)=0,"",VLOOKUP($E490,模型表!$C:$L,10,FALSE))</f>
        <v>#N/A</v>
      </c>
      <c r="U490" t="e">
        <f ca="1">VLOOKUP($E490,模型表!$C:$Q,11,FALSE)</f>
        <v>#N/A</v>
      </c>
      <c r="Y490" t="e">
        <f ca="1">IF(VLOOKUP($E490,模型表!$C:$N,12,FALSE)="Death",VLOOKUP($E490,模型表!$C:$Q,13,FALSE),"")</f>
        <v>#N/A</v>
      </c>
      <c r="Z490" t="str">
        <f ca="1">IF($B490="","",IF(VLOOKUP($E490,模型表!$C:$O,12,FALSE)="PBuff","["&amp;VLOOKUP($E490,模型表!$C:Q,13,FALSE)&amp;"]","[]"))</f>
        <v/>
      </c>
      <c r="AA490" t="e">
        <f ca="1">VLOOKUP($B490,基础扩展表!$E:$I,5,FALSE)</f>
        <v>#N/A</v>
      </c>
      <c r="AB490" t="e">
        <f ca="1">VLOOKUP($B490,基础扩展表!$E:$I,4,FALSE)</f>
        <v>#N/A</v>
      </c>
      <c r="AC490" t="e">
        <f ca="1">VLOOKUP($B490,基础表!$E:$T,16,FALSE)</f>
        <v>#N/A</v>
      </c>
      <c r="AD490" t="str">
        <f t="shared" ca="1" si="84"/>
        <v/>
      </c>
      <c r="AE490" t="str">
        <f t="shared" ca="1" si="91"/>
        <v/>
      </c>
      <c r="AF490" t="str">
        <f t="shared" ca="1" si="92"/>
        <v/>
      </c>
      <c r="AH490" t="e">
        <f ca="1">VLOOKUP($B490,基础表!$E:$R,14,FALSE)</f>
        <v>#N/A</v>
      </c>
      <c r="AI490" t="e">
        <f ca="1">VLOOKUP($B490,基础表!$E:$S,13,FALSE)</f>
        <v>#N/A</v>
      </c>
      <c r="AK490" t="e">
        <f ca="1">VLOOKUP($B490,基础表!$E:$H,4,FALSE)</f>
        <v>#N/A</v>
      </c>
      <c r="AN490" s="23" t="e">
        <f t="shared" ca="1" si="85"/>
        <v>#N/A</v>
      </c>
      <c r="AO490" s="23" t="str">
        <f t="shared" ca="1" si="93"/>
        <v/>
      </c>
      <c r="AP490" s="23" t="str">
        <f t="shared" ca="1" si="94"/>
        <v/>
      </c>
      <c r="AR490" t="e">
        <f ca="1">VLOOKUP($B490,基础表!$E:$J,4,FALSE)</f>
        <v>#N/A</v>
      </c>
      <c r="AS490" t="e">
        <f ca="1">VLOOKUP($B490,基础表!$E:$J,5,FALSE)</f>
        <v>#N/A</v>
      </c>
      <c r="AT490" t="e">
        <f ca="1">VLOOKUP($B490,基础表!$E:$J,6,FALSE)</f>
        <v>#N/A</v>
      </c>
      <c r="AU490" t="e">
        <f ca="1">VLOOKUP($B490,基础扩展表!$E:$AG,MATCH(AU$2,基础扩展表!$E$1:$AG$1,0),FALSE)</f>
        <v>#N/A</v>
      </c>
      <c r="AV490" t="e">
        <f ca="1">VLOOKUP($B490,基础扩展表!$E:$AG,MATCH(AV$2,基础扩展表!$E$1:$AG$1,0),FALSE)</f>
        <v>#N/A</v>
      </c>
      <c r="AW490" t="e">
        <f ca="1">VLOOKUP($B490,基础扩展表!$E:$AG,MATCH(AW$2,基础扩展表!$E$1:$AG$1,0),FALSE)</f>
        <v>#N/A</v>
      </c>
      <c r="AX490" t="e">
        <f ca="1">VLOOKUP($B490,基础扩展表!$E:$AG,MATCH(AX$2,基础扩展表!$E$1:$AG$1,0),FALSE)</f>
        <v>#N/A</v>
      </c>
      <c r="AY490" t="e">
        <f ca="1">VLOOKUP($B490,基础扩展表!$E:$AG,MATCH(AY$2,基础扩展表!$E$1:$AG$1,0),FALSE)</f>
        <v>#N/A</v>
      </c>
      <c r="AZ490" t="e">
        <f ca="1">VLOOKUP($B490,基础扩展表!$E:$AG,MATCH(AZ$2,基础扩展表!$E$1:$AG$1,0),FALSE)</f>
        <v>#N/A</v>
      </c>
      <c r="BA490" t="e">
        <f ca="1">VLOOKUP($B490,基础扩展表!$E:$AG,MATCH(BA$2,基础扩展表!$E$1:$AG$1,0),FALSE)</f>
        <v>#N/A</v>
      </c>
      <c r="BB490" t="e">
        <f ca="1">VLOOKUP($B490,基础扩展表!$E:$AG,MATCH(BB$2,基础扩展表!$E$1:$AG$1,0),FALSE)</f>
        <v>#N/A</v>
      </c>
      <c r="BC490" t="e">
        <f ca="1">VLOOKUP($B490,基础扩展表!$E:$AG,MATCH(BC$2,基础扩展表!$E$1:$AG$1,0),FALSE)</f>
        <v>#N/A</v>
      </c>
      <c r="BD490" t="e">
        <f ca="1">VLOOKUP($B490,基础扩展表!$E:$AG,MATCH(BD$2,基础扩展表!$E$1:$AG$1,0),FALSE)</f>
        <v>#N/A</v>
      </c>
      <c r="BE490" t="e">
        <f ca="1">VLOOKUP($B490,基础扩展表!$E:$AG,MATCH(BE$2,基础扩展表!$E$1:$AG$1,0),FALSE)</f>
        <v>#N/A</v>
      </c>
      <c r="BF490" t="e">
        <f ca="1">VLOOKUP($B490,基础扩展表!$E:$AG,MATCH(BF$2,基础扩展表!$E$1:$AG$1,0),FALSE)</f>
        <v>#N/A</v>
      </c>
      <c r="BG490" t="e">
        <f ca="1">VLOOKUP($B490,基础扩展表!$E:$AG,MATCH(BG$2,基础扩展表!$E$1:$AG$1,0),FALSE)</f>
        <v>#N/A</v>
      </c>
      <c r="BH490" t="e">
        <f ca="1">VLOOKUP($B490,基础扩展表!$E:$AG,MATCH(BH$2,基础扩展表!$E$1:$AG$1,0),FALSE)</f>
        <v>#N/A</v>
      </c>
      <c r="BI490" t="e">
        <f ca="1">VLOOKUP($B490,基础扩展表!$E:$AG,MATCH(BI$2,基础扩展表!$E$1:$AG$1,0),FALSE)</f>
        <v>#N/A</v>
      </c>
      <c r="BJ490" t="e">
        <f ca="1">VLOOKUP($B490,基础扩展表!$E:$AG,MATCH(BJ$2,基础扩展表!$E$1:$AG$1,0),FALSE)</f>
        <v>#N/A</v>
      </c>
      <c r="BK490" t="e">
        <f ca="1">VLOOKUP($B490,基础扩展表!$E:$AG,MATCH(BK$2,基础扩展表!$E$1:$AG$1,0),FALSE)</f>
        <v>#N/A</v>
      </c>
      <c r="BL490" t="e">
        <f ca="1">VLOOKUP($B490,基础扩展表!$E:$AG,MATCH(BL$2,基础扩展表!$E$1:$AG$1,0),FALSE)</f>
        <v>#N/A</v>
      </c>
      <c r="BM490" t="e">
        <f ca="1">VLOOKUP($B490,基础扩展表!$E:$AG,MATCH(BM$2,基础扩展表!$E$1:$AG$1,0),FALSE)</f>
        <v>#N/A</v>
      </c>
      <c r="BN490" t="e">
        <f ca="1">VLOOKUP($B490,基础扩展表!$E:$AG,MATCH(BN$2,基础扩展表!$E$1:$AG$1,0),FALSE)</f>
        <v>#N/A</v>
      </c>
      <c r="BO490" t="e">
        <f ca="1">VLOOKUP($B490,基础扩展表!$E:$AG,MATCH(BO$2,基础扩展表!$E$1:$AG$1,0),FALSE)</f>
        <v>#N/A</v>
      </c>
      <c r="BP490" t="e">
        <f ca="1">VLOOKUP($B490,基础扩展表!$E:$AG,MATCH(BP$2,基础扩展表!$E$1:$AG$1,0),FALSE)</f>
        <v>#N/A</v>
      </c>
      <c r="BR490" t="e">
        <f ca="1">VLOOKUP(C490,模型表!D:H,5,FALSE)</f>
        <v>#N/A</v>
      </c>
    </row>
    <row r="491" spans="2:70" x14ac:dyDescent="0.2">
      <c r="B491" t="str">
        <f t="array" aca="1" ref="B491" ca="1">INDEX(基础表!$Y:$Y,SMALL(IF(基础表!$Z:$Z=0,ROW(基础表!$Z:$Z),999),ROW(H485)))&amp;""</f>
        <v/>
      </c>
      <c r="C491" t="e">
        <f ca="1">VLOOKUP(VLOOKUP($B491,基础表!$E:$G,3,FALSE),模型表!$C:$D,2,FALSE)</f>
        <v>#N/A</v>
      </c>
      <c r="E491" t="e">
        <f ca="1">VLOOKUP($B491,基础表!$E:$G,3,FALSE)</f>
        <v>#N/A</v>
      </c>
      <c r="G491" t="e">
        <f ca="1">VLOOKUP($E491,模型表!$C:$G,5,FALSE)</f>
        <v>#N/A</v>
      </c>
      <c r="H491" t="e">
        <f ca="1">VLOOKUP($E491,模型表!$C:$F,4,FALSE)</f>
        <v>#N/A</v>
      </c>
      <c r="I491" t="e">
        <f ca="1">VLOOKUP($E491,模型表!$C:$J,8,FALSE)</f>
        <v>#N/A</v>
      </c>
      <c r="K491" t="str">
        <f t="shared" ca="1" si="86"/>
        <v/>
      </c>
      <c r="L491" t="str">
        <f t="shared" ca="1" si="87"/>
        <v/>
      </c>
      <c r="M491" t="str">
        <f t="shared" ca="1" si="88"/>
        <v/>
      </c>
      <c r="N491" t="str">
        <f t="shared" ca="1" si="89"/>
        <v/>
      </c>
      <c r="O491" t="str">
        <f t="shared" ca="1" si="95"/>
        <v/>
      </c>
      <c r="P491" t="str">
        <f t="shared" ca="1" si="90"/>
        <v/>
      </c>
      <c r="Q491" t="e">
        <f ca="1">VLOOKUP($E491,模型表!$C:$K,9,FALSE)</f>
        <v>#N/A</v>
      </c>
      <c r="S491" t="e">
        <f ca="1">IF(VLOOKUP($E491,模型表!$C:$L,6,FALSE)=0,"",VLOOKUP($E491,模型表!$C:$L,10,FALSE))</f>
        <v>#N/A</v>
      </c>
      <c r="U491" t="e">
        <f ca="1">VLOOKUP($E491,模型表!$C:$Q,11,FALSE)</f>
        <v>#N/A</v>
      </c>
      <c r="Y491" t="e">
        <f ca="1">IF(VLOOKUP($E491,模型表!$C:$N,12,FALSE)="Death",VLOOKUP($E491,模型表!$C:$Q,13,FALSE),"")</f>
        <v>#N/A</v>
      </c>
      <c r="Z491" t="str">
        <f ca="1">IF($B491="","",IF(VLOOKUP($E491,模型表!$C:$O,12,FALSE)="PBuff","["&amp;VLOOKUP($E491,模型表!$C:Q,13,FALSE)&amp;"]","[]"))</f>
        <v/>
      </c>
      <c r="AA491" t="e">
        <f ca="1">VLOOKUP($B491,基础扩展表!$E:$I,5,FALSE)</f>
        <v>#N/A</v>
      </c>
      <c r="AB491" t="e">
        <f ca="1">VLOOKUP($B491,基础扩展表!$E:$I,4,FALSE)</f>
        <v>#N/A</v>
      </c>
      <c r="AC491" t="e">
        <f ca="1">VLOOKUP($B491,基础表!$E:$T,16,FALSE)</f>
        <v>#N/A</v>
      </c>
      <c r="AD491" t="str">
        <f t="shared" ca="1" si="84"/>
        <v/>
      </c>
      <c r="AE491" t="str">
        <f t="shared" ca="1" si="91"/>
        <v/>
      </c>
      <c r="AF491" t="str">
        <f t="shared" ca="1" si="92"/>
        <v/>
      </c>
      <c r="AH491" t="e">
        <f ca="1">VLOOKUP($B491,基础表!$E:$R,14,FALSE)</f>
        <v>#N/A</v>
      </c>
      <c r="AI491" t="e">
        <f ca="1">VLOOKUP($B491,基础表!$E:$S,13,FALSE)</f>
        <v>#N/A</v>
      </c>
      <c r="AK491" t="e">
        <f ca="1">VLOOKUP($B491,基础表!$E:$H,4,FALSE)</f>
        <v>#N/A</v>
      </c>
      <c r="AN491" s="23" t="e">
        <f t="shared" ca="1" si="85"/>
        <v>#N/A</v>
      </c>
      <c r="AO491" s="23" t="str">
        <f t="shared" ca="1" si="93"/>
        <v/>
      </c>
      <c r="AP491" s="23" t="str">
        <f t="shared" ca="1" si="94"/>
        <v/>
      </c>
      <c r="AR491" t="e">
        <f ca="1">VLOOKUP($B491,基础表!$E:$J,4,FALSE)</f>
        <v>#N/A</v>
      </c>
      <c r="AS491" t="e">
        <f ca="1">VLOOKUP($B491,基础表!$E:$J,5,FALSE)</f>
        <v>#N/A</v>
      </c>
      <c r="AT491" t="e">
        <f ca="1">VLOOKUP($B491,基础表!$E:$J,6,FALSE)</f>
        <v>#N/A</v>
      </c>
      <c r="AU491" t="e">
        <f ca="1">VLOOKUP($B491,基础扩展表!$E:$AG,MATCH(AU$2,基础扩展表!$E$1:$AG$1,0),FALSE)</f>
        <v>#N/A</v>
      </c>
      <c r="AV491" t="e">
        <f ca="1">VLOOKUP($B491,基础扩展表!$E:$AG,MATCH(AV$2,基础扩展表!$E$1:$AG$1,0),FALSE)</f>
        <v>#N/A</v>
      </c>
      <c r="AW491" t="e">
        <f ca="1">VLOOKUP($B491,基础扩展表!$E:$AG,MATCH(AW$2,基础扩展表!$E$1:$AG$1,0),FALSE)</f>
        <v>#N/A</v>
      </c>
      <c r="AX491" t="e">
        <f ca="1">VLOOKUP($B491,基础扩展表!$E:$AG,MATCH(AX$2,基础扩展表!$E$1:$AG$1,0),FALSE)</f>
        <v>#N/A</v>
      </c>
      <c r="AY491" t="e">
        <f ca="1">VLOOKUP($B491,基础扩展表!$E:$AG,MATCH(AY$2,基础扩展表!$E$1:$AG$1,0),FALSE)</f>
        <v>#N/A</v>
      </c>
      <c r="AZ491" t="e">
        <f ca="1">VLOOKUP($B491,基础扩展表!$E:$AG,MATCH(AZ$2,基础扩展表!$E$1:$AG$1,0),FALSE)</f>
        <v>#N/A</v>
      </c>
      <c r="BA491" t="e">
        <f ca="1">VLOOKUP($B491,基础扩展表!$E:$AG,MATCH(BA$2,基础扩展表!$E$1:$AG$1,0),FALSE)</f>
        <v>#N/A</v>
      </c>
      <c r="BB491" t="e">
        <f ca="1">VLOOKUP($B491,基础扩展表!$E:$AG,MATCH(BB$2,基础扩展表!$E$1:$AG$1,0),FALSE)</f>
        <v>#N/A</v>
      </c>
      <c r="BC491" t="e">
        <f ca="1">VLOOKUP($B491,基础扩展表!$E:$AG,MATCH(BC$2,基础扩展表!$E$1:$AG$1,0),FALSE)</f>
        <v>#N/A</v>
      </c>
      <c r="BD491" t="e">
        <f ca="1">VLOOKUP($B491,基础扩展表!$E:$AG,MATCH(BD$2,基础扩展表!$E$1:$AG$1,0),FALSE)</f>
        <v>#N/A</v>
      </c>
      <c r="BE491" t="e">
        <f ca="1">VLOOKUP($B491,基础扩展表!$E:$AG,MATCH(BE$2,基础扩展表!$E$1:$AG$1,0),FALSE)</f>
        <v>#N/A</v>
      </c>
      <c r="BF491" t="e">
        <f ca="1">VLOOKUP($B491,基础扩展表!$E:$AG,MATCH(BF$2,基础扩展表!$E$1:$AG$1,0),FALSE)</f>
        <v>#N/A</v>
      </c>
      <c r="BG491" t="e">
        <f ca="1">VLOOKUP($B491,基础扩展表!$E:$AG,MATCH(BG$2,基础扩展表!$E$1:$AG$1,0),FALSE)</f>
        <v>#N/A</v>
      </c>
      <c r="BH491" t="e">
        <f ca="1">VLOOKUP($B491,基础扩展表!$E:$AG,MATCH(BH$2,基础扩展表!$E$1:$AG$1,0),FALSE)</f>
        <v>#N/A</v>
      </c>
      <c r="BI491" t="e">
        <f ca="1">VLOOKUP($B491,基础扩展表!$E:$AG,MATCH(BI$2,基础扩展表!$E$1:$AG$1,0),FALSE)</f>
        <v>#N/A</v>
      </c>
      <c r="BJ491" t="e">
        <f ca="1">VLOOKUP($B491,基础扩展表!$E:$AG,MATCH(BJ$2,基础扩展表!$E$1:$AG$1,0),FALSE)</f>
        <v>#N/A</v>
      </c>
      <c r="BK491" t="e">
        <f ca="1">VLOOKUP($B491,基础扩展表!$E:$AG,MATCH(BK$2,基础扩展表!$E$1:$AG$1,0),FALSE)</f>
        <v>#N/A</v>
      </c>
      <c r="BL491" t="e">
        <f ca="1">VLOOKUP($B491,基础扩展表!$E:$AG,MATCH(BL$2,基础扩展表!$E$1:$AG$1,0),FALSE)</f>
        <v>#N/A</v>
      </c>
      <c r="BM491" t="e">
        <f ca="1">VLOOKUP($B491,基础扩展表!$E:$AG,MATCH(BM$2,基础扩展表!$E$1:$AG$1,0),FALSE)</f>
        <v>#N/A</v>
      </c>
      <c r="BN491" t="e">
        <f ca="1">VLOOKUP($B491,基础扩展表!$E:$AG,MATCH(BN$2,基础扩展表!$E$1:$AG$1,0),FALSE)</f>
        <v>#N/A</v>
      </c>
      <c r="BO491" t="e">
        <f ca="1">VLOOKUP($B491,基础扩展表!$E:$AG,MATCH(BO$2,基础扩展表!$E$1:$AG$1,0),FALSE)</f>
        <v>#N/A</v>
      </c>
      <c r="BP491" t="e">
        <f ca="1">VLOOKUP($B491,基础扩展表!$E:$AG,MATCH(BP$2,基础扩展表!$E$1:$AG$1,0),FALSE)</f>
        <v>#N/A</v>
      </c>
      <c r="BR491" t="e">
        <f ca="1">VLOOKUP(C491,模型表!D:H,5,FALSE)</f>
        <v>#N/A</v>
      </c>
    </row>
    <row r="492" spans="2:70" x14ac:dyDescent="0.2">
      <c r="B492" t="str">
        <f t="array" aca="1" ref="B492" ca="1">INDEX(基础表!$Y:$Y,SMALL(IF(基础表!$Z:$Z=0,ROW(基础表!$Z:$Z),999),ROW(H486)))&amp;""</f>
        <v/>
      </c>
      <c r="C492" t="e">
        <f ca="1">VLOOKUP(VLOOKUP($B492,基础表!$E:$G,3,FALSE),模型表!$C:$D,2,FALSE)</f>
        <v>#N/A</v>
      </c>
      <c r="E492" t="e">
        <f ca="1">VLOOKUP($B492,基础表!$E:$G,3,FALSE)</f>
        <v>#N/A</v>
      </c>
      <c r="G492" t="e">
        <f ca="1">VLOOKUP($E492,模型表!$C:$G,5,FALSE)</f>
        <v>#N/A</v>
      </c>
      <c r="H492" t="e">
        <f ca="1">VLOOKUP($E492,模型表!$C:$F,4,FALSE)</f>
        <v>#N/A</v>
      </c>
      <c r="I492" t="e">
        <f ca="1">VLOOKUP($E492,模型表!$C:$J,8,FALSE)</f>
        <v>#N/A</v>
      </c>
      <c r="K492" t="str">
        <f t="shared" ca="1" si="86"/>
        <v/>
      </c>
      <c r="L492" t="str">
        <f t="shared" ca="1" si="87"/>
        <v/>
      </c>
      <c r="M492" t="str">
        <f t="shared" ca="1" si="88"/>
        <v/>
      </c>
      <c r="N492" t="str">
        <f t="shared" ca="1" si="89"/>
        <v/>
      </c>
      <c r="O492" t="str">
        <f t="shared" ca="1" si="95"/>
        <v/>
      </c>
      <c r="P492" t="str">
        <f t="shared" ca="1" si="90"/>
        <v/>
      </c>
      <c r="Q492" t="e">
        <f ca="1">VLOOKUP($E492,模型表!$C:$K,9,FALSE)</f>
        <v>#N/A</v>
      </c>
      <c r="S492" t="e">
        <f ca="1">IF(VLOOKUP($E492,模型表!$C:$L,6,FALSE)=0,"",VLOOKUP($E492,模型表!$C:$L,10,FALSE))</f>
        <v>#N/A</v>
      </c>
      <c r="U492" t="e">
        <f ca="1">VLOOKUP($E492,模型表!$C:$Q,11,FALSE)</f>
        <v>#N/A</v>
      </c>
      <c r="Y492" t="e">
        <f ca="1">IF(VLOOKUP($E492,模型表!$C:$N,12,FALSE)="Death",VLOOKUP($E492,模型表!$C:$Q,13,FALSE),"")</f>
        <v>#N/A</v>
      </c>
      <c r="Z492" t="str">
        <f ca="1">IF($B492="","",IF(VLOOKUP($E492,模型表!$C:$O,12,FALSE)="PBuff","["&amp;VLOOKUP($E492,模型表!$C:Q,13,FALSE)&amp;"]","[]"))</f>
        <v/>
      </c>
      <c r="AA492" t="e">
        <f ca="1">VLOOKUP($B492,基础扩展表!$E:$I,5,FALSE)</f>
        <v>#N/A</v>
      </c>
      <c r="AB492" t="e">
        <f ca="1">VLOOKUP($B492,基础扩展表!$E:$I,4,FALSE)</f>
        <v>#N/A</v>
      </c>
      <c r="AC492" t="e">
        <f ca="1">VLOOKUP($B492,基础表!$E:$T,16,FALSE)</f>
        <v>#N/A</v>
      </c>
      <c r="AD492" t="str">
        <f t="shared" ca="1" si="84"/>
        <v/>
      </c>
      <c r="AE492" t="str">
        <f t="shared" ca="1" si="91"/>
        <v/>
      </c>
      <c r="AF492" t="str">
        <f t="shared" ca="1" si="92"/>
        <v/>
      </c>
      <c r="AH492" t="e">
        <f ca="1">VLOOKUP($B492,基础表!$E:$R,14,FALSE)</f>
        <v>#N/A</v>
      </c>
      <c r="AI492" t="e">
        <f ca="1">VLOOKUP($B492,基础表!$E:$S,13,FALSE)</f>
        <v>#N/A</v>
      </c>
      <c r="AK492" t="e">
        <f ca="1">VLOOKUP($B492,基础表!$E:$H,4,FALSE)</f>
        <v>#N/A</v>
      </c>
      <c r="AN492" s="23" t="e">
        <f t="shared" ca="1" si="85"/>
        <v>#N/A</v>
      </c>
      <c r="AO492" s="23" t="str">
        <f t="shared" ca="1" si="93"/>
        <v/>
      </c>
      <c r="AP492" s="23" t="str">
        <f t="shared" ca="1" si="94"/>
        <v/>
      </c>
      <c r="AR492" t="e">
        <f ca="1">VLOOKUP($B492,基础表!$E:$J,4,FALSE)</f>
        <v>#N/A</v>
      </c>
      <c r="AS492" t="e">
        <f ca="1">VLOOKUP($B492,基础表!$E:$J,5,FALSE)</f>
        <v>#N/A</v>
      </c>
      <c r="AT492" t="e">
        <f ca="1">VLOOKUP($B492,基础表!$E:$J,6,FALSE)</f>
        <v>#N/A</v>
      </c>
      <c r="AU492" t="e">
        <f ca="1">VLOOKUP($B492,基础扩展表!$E:$AG,MATCH(AU$2,基础扩展表!$E$1:$AG$1,0),FALSE)</f>
        <v>#N/A</v>
      </c>
      <c r="AV492" t="e">
        <f ca="1">VLOOKUP($B492,基础扩展表!$E:$AG,MATCH(AV$2,基础扩展表!$E$1:$AG$1,0),FALSE)</f>
        <v>#N/A</v>
      </c>
      <c r="AW492" t="e">
        <f ca="1">VLOOKUP($B492,基础扩展表!$E:$AG,MATCH(AW$2,基础扩展表!$E$1:$AG$1,0),FALSE)</f>
        <v>#N/A</v>
      </c>
      <c r="AX492" t="e">
        <f ca="1">VLOOKUP($B492,基础扩展表!$E:$AG,MATCH(AX$2,基础扩展表!$E$1:$AG$1,0),FALSE)</f>
        <v>#N/A</v>
      </c>
      <c r="AY492" t="e">
        <f ca="1">VLOOKUP($B492,基础扩展表!$E:$AG,MATCH(AY$2,基础扩展表!$E$1:$AG$1,0),FALSE)</f>
        <v>#N/A</v>
      </c>
      <c r="AZ492" t="e">
        <f ca="1">VLOOKUP($B492,基础扩展表!$E:$AG,MATCH(AZ$2,基础扩展表!$E$1:$AG$1,0),FALSE)</f>
        <v>#N/A</v>
      </c>
      <c r="BA492" t="e">
        <f ca="1">VLOOKUP($B492,基础扩展表!$E:$AG,MATCH(BA$2,基础扩展表!$E$1:$AG$1,0),FALSE)</f>
        <v>#N/A</v>
      </c>
      <c r="BB492" t="e">
        <f ca="1">VLOOKUP($B492,基础扩展表!$E:$AG,MATCH(BB$2,基础扩展表!$E$1:$AG$1,0),FALSE)</f>
        <v>#N/A</v>
      </c>
      <c r="BC492" t="e">
        <f ca="1">VLOOKUP($B492,基础扩展表!$E:$AG,MATCH(BC$2,基础扩展表!$E$1:$AG$1,0),FALSE)</f>
        <v>#N/A</v>
      </c>
      <c r="BD492" t="e">
        <f ca="1">VLOOKUP($B492,基础扩展表!$E:$AG,MATCH(BD$2,基础扩展表!$E$1:$AG$1,0),FALSE)</f>
        <v>#N/A</v>
      </c>
      <c r="BE492" t="e">
        <f ca="1">VLOOKUP($B492,基础扩展表!$E:$AG,MATCH(BE$2,基础扩展表!$E$1:$AG$1,0),FALSE)</f>
        <v>#N/A</v>
      </c>
      <c r="BF492" t="e">
        <f ca="1">VLOOKUP($B492,基础扩展表!$E:$AG,MATCH(BF$2,基础扩展表!$E$1:$AG$1,0),FALSE)</f>
        <v>#N/A</v>
      </c>
      <c r="BG492" t="e">
        <f ca="1">VLOOKUP($B492,基础扩展表!$E:$AG,MATCH(BG$2,基础扩展表!$E$1:$AG$1,0),FALSE)</f>
        <v>#N/A</v>
      </c>
      <c r="BH492" t="e">
        <f ca="1">VLOOKUP($B492,基础扩展表!$E:$AG,MATCH(BH$2,基础扩展表!$E$1:$AG$1,0),FALSE)</f>
        <v>#N/A</v>
      </c>
      <c r="BI492" t="e">
        <f ca="1">VLOOKUP($B492,基础扩展表!$E:$AG,MATCH(BI$2,基础扩展表!$E$1:$AG$1,0),FALSE)</f>
        <v>#N/A</v>
      </c>
      <c r="BJ492" t="e">
        <f ca="1">VLOOKUP($B492,基础扩展表!$E:$AG,MATCH(BJ$2,基础扩展表!$E$1:$AG$1,0),FALSE)</f>
        <v>#N/A</v>
      </c>
      <c r="BK492" t="e">
        <f ca="1">VLOOKUP($B492,基础扩展表!$E:$AG,MATCH(BK$2,基础扩展表!$E$1:$AG$1,0),FALSE)</f>
        <v>#N/A</v>
      </c>
      <c r="BL492" t="e">
        <f ca="1">VLOOKUP($B492,基础扩展表!$E:$AG,MATCH(BL$2,基础扩展表!$E$1:$AG$1,0),FALSE)</f>
        <v>#N/A</v>
      </c>
      <c r="BM492" t="e">
        <f ca="1">VLOOKUP($B492,基础扩展表!$E:$AG,MATCH(BM$2,基础扩展表!$E$1:$AG$1,0),FALSE)</f>
        <v>#N/A</v>
      </c>
      <c r="BN492" t="e">
        <f ca="1">VLOOKUP($B492,基础扩展表!$E:$AG,MATCH(BN$2,基础扩展表!$E$1:$AG$1,0),FALSE)</f>
        <v>#N/A</v>
      </c>
      <c r="BO492" t="e">
        <f ca="1">VLOOKUP($B492,基础扩展表!$E:$AG,MATCH(BO$2,基础扩展表!$E$1:$AG$1,0),FALSE)</f>
        <v>#N/A</v>
      </c>
      <c r="BP492" t="e">
        <f ca="1">VLOOKUP($B492,基础扩展表!$E:$AG,MATCH(BP$2,基础扩展表!$E$1:$AG$1,0),FALSE)</f>
        <v>#N/A</v>
      </c>
      <c r="BR492" t="e">
        <f ca="1">VLOOKUP(C492,模型表!D:H,5,FALSE)</f>
        <v>#N/A</v>
      </c>
    </row>
    <row r="493" spans="2:70" x14ac:dyDescent="0.2">
      <c r="B493" t="str">
        <f t="array" aca="1" ref="B493" ca="1">INDEX(基础表!$Y:$Y,SMALL(IF(基础表!$Z:$Z=0,ROW(基础表!$Z:$Z),999),ROW(H487)))&amp;""</f>
        <v/>
      </c>
      <c r="C493" t="e">
        <f ca="1">VLOOKUP(VLOOKUP($B493,基础表!$E:$G,3,FALSE),模型表!$C:$D,2,FALSE)</f>
        <v>#N/A</v>
      </c>
      <c r="E493" t="e">
        <f ca="1">VLOOKUP($B493,基础表!$E:$G,3,FALSE)</f>
        <v>#N/A</v>
      </c>
      <c r="G493" t="e">
        <f ca="1">VLOOKUP($E493,模型表!$C:$G,5,FALSE)</f>
        <v>#N/A</v>
      </c>
      <c r="H493" t="e">
        <f ca="1">VLOOKUP($E493,模型表!$C:$F,4,FALSE)</f>
        <v>#N/A</v>
      </c>
      <c r="I493" t="e">
        <f ca="1">VLOOKUP($E493,模型表!$C:$J,8,FALSE)</f>
        <v>#N/A</v>
      </c>
      <c r="K493" t="str">
        <f t="shared" ca="1" si="86"/>
        <v/>
      </c>
      <c r="L493" t="str">
        <f t="shared" ca="1" si="87"/>
        <v/>
      </c>
      <c r="M493" t="str">
        <f t="shared" ca="1" si="88"/>
        <v/>
      </c>
      <c r="N493" t="str">
        <f t="shared" ca="1" si="89"/>
        <v/>
      </c>
      <c r="O493" t="str">
        <f t="shared" ca="1" si="95"/>
        <v/>
      </c>
      <c r="P493" t="str">
        <f t="shared" ca="1" si="90"/>
        <v/>
      </c>
      <c r="Q493" t="e">
        <f ca="1">VLOOKUP($E493,模型表!$C:$K,9,FALSE)</f>
        <v>#N/A</v>
      </c>
      <c r="S493" t="e">
        <f ca="1">IF(VLOOKUP($E493,模型表!$C:$L,6,FALSE)=0,"",VLOOKUP($E493,模型表!$C:$L,10,FALSE))</f>
        <v>#N/A</v>
      </c>
      <c r="U493" t="e">
        <f ca="1">VLOOKUP($E493,模型表!$C:$Q,11,FALSE)</f>
        <v>#N/A</v>
      </c>
      <c r="Y493" t="e">
        <f ca="1">IF(VLOOKUP($E493,模型表!$C:$N,12,FALSE)="Death",VLOOKUP($E493,模型表!$C:$Q,13,FALSE),"")</f>
        <v>#N/A</v>
      </c>
      <c r="Z493" t="str">
        <f ca="1">IF($B493="","",IF(VLOOKUP($E493,模型表!$C:$O,12,FALSE)="PBuff","["&amp;VLOOKUP($E493,模型表!$C:Q,13,FALSE)&amp;"]","[]"))</f>
        <v/>
      </c>
      <c r="AA493" t="e">
        <f ca="1">VLOOKUP($B493,基础扩展表!$E:$I,5,FALSE)</f>
        <v>#N/A</v>
      </c>
      <c r="AB493" t="e">
        <f ca="1">VLOOKUP($B493,基础扩展表!$E:$I,4,FALSE)</f>
        <v>#N/A</v>
      </c>
      <c r="AC493" t="e">
        <f ca="1">VLOOKUP($B493,基础表!$E:$T,16,FALSE)</f>
        <v>#N/A</v>
      </c>
      <c r="AD493" t="str">
        <f t="shared" ca="1" si="84"/>
        <v/>
      </c>
      <c r="AE493" t="str">
        <f t="shared" ca="1" si="91"/>
        <v/>
      </c>
      <c r="AF493" t="str">
        <f t="shared" ca="1" si="92"/>
        <v/>
      </c>
      <c r="AH493" t="e">
        <f ca="1">VLOOKUP($B493,基础表!$E:$R,14,FALSE)</f>
        <v>#N/A</v>
      </c>
      <c r="AI493" t="e">
        <f ca="1">VLOOKUP($B493,基础表!$E:$S,13,FALSE)</f>
        <v>#N/A</v>
      </c>
      <c r="AK493" t="e">
        <f ca="1">VLOOKUP($B493,基础表!$E:$H,4,FALSE)</f>
        <v>#N/A</v>
      </c>
      <c r="AN493" s="23" t="e">
        <f t="shared" ca="1" si="85"/>
        <v>#N/A</v>
      </c>
      <c r="AO493" s="23" t="str">
        <f t="shared" ca="1" si="93"/>
        <v/>
      </c>
      <c r="AP493" s="23" t="str">
        <f t="shared" ca="1" si="94"/>
        <v/>
      </c>
      <c r="AR493" t="e">
        <f ca="1">VLOOKUP($B493,基础表!$E:$J,4,FALSE)</f>
        <v>#N/A</v>
      </c>
      <c r="AS493" t="e">
        <f ca="1">VLOOKUP($B493,基础表!$E:$J,5,FALSE)</f>
        <v>#N/A</v>
      </c>
      <c r="AT493" t="e">
        <f ca="1">VLOOKUP($B493,基础表!$E:$J,6,FALSE)</f>
        <v>#N/A</v>
      </c>
      <c r="AU493" t="e">
        <f ca="1">VLOOKUP($B493,基础扩展表!$E:$AG,MATCH(AU$2,基础扩展表!$E$1:$AG$1,0),FALSE)</f>
        <v>#N/A</v>
      </c>
      <c r="AV493" t="e">
        <f ca="1">VLOOKUP($B493,基础扩展表!$E:$AG,MATCH(AV$2,基础扩展表!$E$1:$AG$1,0),FALSE)</f>
        <v>#N/A</v>
      </c>
      <c r="AW493" t="e">
        <f ca="1">VLOOKUP($B493,基础扩展表!$E:$AG,MATCH(AW$2,基础扩展表!$E$1:$AG$1,0),FALSE)</f>
        <v>#N/A</v>
      </c>
      <c r="AX493" t="e">
        <f ca="1">VLOOKUP($B493,基础扩展表!$E:$AG,MATCH(AX$2,基础扩展表!$E$1:$AG$1,0),FALSE)</f>
        <v>#N/A</v>
      </c>
      <c r="AY493" t="e">
        <f ca="1">VLOOKUP($B493,基础扩展表!$E:$AG,MATCH(AY$2,基础扩展表!$E$1:$AG$1,0),FALSE)</f>
        <v>#N/A</v>
      </c>
      <c r="AZ493" t="e">
        <f ca="1">VLOOKUP($B493,基础扩展表!$E:$AG,MATCH(AZ$2,基础扩展表!$E$1:$AG$1,0),FALSE)</f>
        <v>#N/A</v>
      </c>
      <c r="BA493" t="e">
        <f ca="1">VLOOKUP($B493,基础扩展表!$E:$AG,MATCH(BA$2,基础扩展表!$E$1:$AG$1,0),FALSE)</f>
        <v>#N/A</v>
      </c>
      <c r="BB493" t="e">
        <f ca="1">VLOOKUP($B493,基础扩展表!$E:$AG,MATCH(BB$2,基础扩展表!$E$1:$AG$1,0),FALSE)</f>
        <v>#N/A</v>
      </c>
      <c r="BC493" t="e">
        <f ca="1">VLOOKUP($B493,基础扩展表!$E:$AG,MATCH(BC$2,基础扩展表!$E$1:$AG$1,0),FALSE)</f>
        <v>#N/A</v>
      </c>
      <c r="BD493" t="e">
        <f ca="1">VLOOKUP($B493,基础扩展表!$E:$AG,MATCH(BD$2,基础扩展表!$E$1:$AG$1,0),FALSE)</f>
        <v>#N/A</v>
      </c>
      <c r="BE493" t="e">
        <f ca="1">VLOOKUP($B493,基础扩展表!$E:$AG,MATCH(BE$2,基础扩展表!$E$1:$AG$1,0),FALSE)</f>
        <v>#N/A</v>
      </c>
      <c r="BF493" t="e">
        <f ca="1">VLOOKUP($B493,基础扩展表!$E:$AG,MATCH(BF$2,基础扩展表!$E$1:$AG$1,0),FALSE)</f>
        <v>#N/A</v>
      </c>
      <c r="BG493" t="e">
        <f ca="1">VLOOKUP($B493,基础扩展表!$E:$AG,MATCH(BG$2,基础扩展表!$E$1:$AG$1,0),FALSE)</f>
        <v>#N/A</v>
      </c>
      <c r="BH493" t="e">
        <f ca="1">VLOOKUP($B493,基础扩展表!$E:$AG,MATCH(BH$2,基础扩展表!$E$1:$AG$1,0),FALSE)</f>
        <v>#N/A</v>
      </c>
      <c r="BI493" t="e">
        <f ca="1">VLOOKUP($B493,基础扩展表!$E:$AG,MATCH(BI$2,基础扩展表!$E$1:$AG$1,0),FALSE)</f>
        <v>#N/A</v>
      </c>
      <c r="BJ493" t="e">
        <f ca="1">VLOOKUP($B493,基础扩展表!$E:$AG,MATCH(BJ$2,基础扩展表!$E$1:$AG$1,0),FALSE)</f>
        <v>#N/A</v>
      </c>
      <c r="BK493" t="e">
        <f ca="1">VLOOKUP($B493,基础扩展表!$E:$AG,MATCH(BK$2,基础扩展表!$E$1:$AG$1,0),FALSE)</f>
        <v>#N/A</v>
      </c>
      <c r="BL493" t="e">
        <f ca="1">VLOOKUP($B493,基础扩展表!$E:$AG,MATCH(BL$2,基础扩展表!$E$1:$AG$1,0),FALSE)</f>
        <v>#N/A</v>
      </c>
      <c r="BM493" t="e">
        <f ca="1">VLOOKUP($B493,基础扩展表!$E:$AG,MATCH(BM$2,基础扩展表!$E$1:$AG$1,0),FALSE)</f>
        <v>#N/A</v>
      </c>
      <c r="BN493" t="e">
        <f ca="1">VLOOKUP($B493,基础扩展表!$E:$AG,MATCH(BN$2,基础扩展表!$E$1:$AG$1,0),FALSE)</f>
        <v>#N/A</v>
      </c>
      <c r="BO493" t="e">
        <f ca="1">VLOOKUP($B493,基础扩展表!$E:$AG,MATCH(BO$2,基础扩展表!$E$1:$AG$1,0),FALSE)</f>
        <v>#N/A</v>
      </c>
      <c r="BP493" t="e">
        <f ca="1">VLOOKUP($B493,基础扩展表!$E:$AG,MATCH(BP$2,基础扩展表!$E$1:$AG$1,0),FALSE)</f>
        <v>#N/A</v>
      </c>
      <c r="BR493" t="e">
        <f ca="1">VLOOKUP(C493,模型表!D:H,5,FALSE)</f>
        <v>#N/A</v>
      </c>
    </row>
    <row r="494" spans="2:70" x14ac:dyDescent="0.2">
      <c r="B494" t="str">
        <f t="array" aca="1" ref="B494" ca="1">INDEX(基础表!$Y:$Y,SMALL(IF(基础表!$Z:$Z=0,ROW(基础表!$Z:$Z),999),ROW(H488)))&amp;""</f>
        <v/>
      </c>
      <c r="C494" t="e">
        <f ca="1">VLOOKUP(VLOOKUP($B494,基础表!$E:$G,3,FALSE),模型表!$C:$D,2,FALSE)</f>
        <v>#N/A</v>
      </c>
      <c r="E494" t="e">
        <f ca="1">VLOOKUP($B494,基础表!$E:$G,3,FALSE)</f>
        <v>#N/A</v>
      </c>
      <c r="G494" t="e">
        <f ca="1">VLOOKUP($E494,模型表!$C:$G,5,FALSE)</f>
        <v>#N/A</v>
      </c>
      <c r="H494" t="e">
        <f ca="1">VLOOKUP($E494,模型表!$C:$F,4,FALSE)</f>
        <v>#N/A</v>
      </c>
      <c r="I494" t="e">
        <f ca="1">VLOOKUP($E494,模型表!$C:$J,8,FALSE)</f>
        <v>#N/A</v>
      </c>
      <c r="K494" t="str">
        <f t="shared" ca="1" si="86"/>
        <v/>
      </c>
      <c r="L494" t="str">
        <f t="shared" ca="1" si="87"/>
        <v/>
      </c>
      <c r="M494" t="str">
        <f t="shared" ca="1" si="88"/>
        <v/>
      </c>
      <c r="N494" t="str">
        <f t="shared" ca="1" si="89"/>
        <v/>
      </c>
      <c r="O494" t="str">
        <f t="shared" ca="1" si="95"/>
        <v/>
      </c>
      <c r="P494" t="str">
        <f t="shared" ca="1" si="90"/>
        <v/>
      </c>
      <c r="Q494" t="e">
        <f ca="1">VLOOKUP($E494,模型表!$C:$K,9,FALSE)</f>
        <v>#N/A</v>
      </c>
      <c r="S494" t="e">
        <f ca="1">IF(VLOOKUP($E494,模型表!$C:$L,6,FALSE)=0,"",VLOOKUP($E494,模型表!$C:$L,10,FALSE))</f>
        <v>#N/A</v>
      </c>
      <c r="U494" t="e">
        <f ca="1">VLOOKUP($E494,模型表!$C:$Q,11,FALSE)</f>
        <v>#N/A</v>
      </c>
      <c r="Y494" t="e">
        <f ca="1">IF(VLOOKUP($E494,模型表!$C:$N,12,FALSE)="Death",VLOOKUP($E494,模型表!$C:$Q,13,FALSE),"")</f>
        <v>#N/A</v>
      </c>
      <c r="Z494" t="str">
        <f ca="1">IF($B494="","",IF(VLOOKUP($E494,模型表!$C:$O,12,FALSE)="PBuff","["&amp;VLOOKUP($E494,模型表!$C:Q,13,FALSE)&amp;"]","[]"))</f>
        <v/>
      </c>
      <c r="AA494" t="e">
        <f ca="1">VLOOKUP($B494,基础扩展表!$E:$I,5,FALSE)</f>
        <v>#N/A</v>
      </c>
      <c r="AB494" t="e">
        <f ca="1">VLOOKUP($B494,基础扩展表!$E:$I,4,FALSE)</f>
        <v>#N/A</v>
      </c>
      <c r="AC494" t="e">
        <f ca="1">VLOOKUP($B494,基础表!$E:$T,16,FALSE)</f>
        <v>#N/A</v>
      </c>
      <c r="AD494" t="str">
        <f t="shared" ca="1" si="84"/>
        <v/>
      </c>
      <c r="AE494" t="str">
        <f t="shared" ca="1" si="91"/>
        <v/>
      </c>
      <c r="AF494" t="str">
        <f t="shared" ca="1" si="92"/>
        <v/>
      </c>
      <c r="AH494" t="e">
        <f ca="1">VLOOKUP($B494,基础表!$E:$R,14,FALSE)</f>
        <v>#N/A</v>
      </c>
      <c r="AI494" t="e">
        <f ca="1">VLOOKUP($B494,基础表!$E:$S,13,FALSE)</f>
        <v>#N/A</v>
      </c>
      <c r="AK494" t="e">
        <f ca="1">VLOOKUP($B494,基础表!$E:$H,4,FALSE)</f>
        <v>#N/A</v>
      </c>
      <c r="AN494" s="23" t="e">
        <f t="shared" ca="1" si="85"/>
        <v>#N/A</v>
      </c>
      <c r="AO494" s="23" t="str">
        <f t="shared" ca="1" si="93"/>
        <v/>
      </c>
      <c r="AP494" s="23" t="str">
        <f t="shared" ca="1" si="94"/>
        <v/>
      </c>
      <c r="AR494" t="e">
        <f ca="1">VLOOKUP($B494,基础表!$E:$J,4,FALSE)</f>
        <v>#N/A</v>
      </c>
      <c r="AS494" t="e">
        <f ca="1">VLOOKUP($B494,基础表!$E:$J,5,FALSE)</f>
        <v>#N/A</v>
      </c>
      <c r="AT494" t="e">
        <f ca="1">VLOOKUP($B494,基础表!$E:$J,6,FALSE)</f>
        <v>#N/A</v>
      </c>
      <c r="AU494" t="e">
        <f ca="1">VLOOKUP($B494,基础扩展表!$E:$AG,MATCH(AU$2,基础扩展表!$E$1:$AG$1,0),FALSE)</f>
        <v>#N/A</v>
      </c>
      <c r="AV494" t="e">
        <f ca="1">VLOOKUP($B494,基础扩展表!$E:$AG,MATCH(AV$2,基础扩展表!$E$1:$AG$1,0),FALSE)</f>
        <v>#N/A</v>
      </c>
      <c r="AW494" t="e">
        <f ca="1">VLOOKUP($B494,基础扩展表!$E:$AG,MATCH(AW$2,基础扩展表!$E$1:$AG$1,0),FALSE)</f>
        <v>#N/A</v>
      </c>
      <c r="AX494" t="e">
        <f ca="1">VLOOKUP($B494,基础扩展表!$E:$AG,MATCH(AX$2,基础扩展表!$E$1:$AG$1,0),FALSE)</f>
        <v>#N/A</v>
      </c>
      <c r="AY494" t="e">
        <f ca="1">VLOOKUP($B494,基础扩展表!$E:$AG,MATCH(AY$2,基础扩展表!$E$1:$AG$1,0),FALSE)</f>
        <v>#N/A</v>
      </c>
      <c r="AZ494" t="e">
        <f ca="1">VLOOKUP($B494,基础扩展表!$E:$AG,MATCH(AZ$2,基础扩展表!$E$1:$AG$1,0),FALSE)</f>
        <v>#N/A</v>
      </c>
      <c r="BA494" t="e">
        <f ca="1">VLOOKUP($B494,基础扩展表!$E:$AG,MATCH(BA$2,基础扩展表!$E$1:$AG$1,0),FALSE)</f>
        <v>#N/A</v>
      </c>
      <c r="BB494" t="e">
        <f ca="1">VLOOKUP($B494,基础扩展表!$E:$AG,MATCH(BB$2,基础扩展表!$E$1:$AG$1,0),FALSE)</f>
        <v>#N/A</v>
      </c>
      <c r="BC494" t="e">
        <f ca="1">VLOOKUP($B494,基础扩展表!$E:$AG,MATCH(BC$2,基础扩展表!$E$1:$AG$1,0),FALSE)</f>
        <v>#N/A</v>
      </c>
      <c r="BD494" t="e">
        <f ca="1">VLOOKUP($B494,基础扩展表!$E:$AG,MATCH(BD$2,基础扩展表!$E$1:$AG$1,0),FALSE)</f>
        <v>#N/A</v>
      </c>
      <c r="BE494" t="e">
        <f ca="1">VLOOKUP($B494,基础扩展表!$E:$AG,MATCH(BE$2,基础扩展表!$E$1:$AG$1,0),FALSE)</f>
        <v>#N/A</v>
      </c>
      <c r="BF494" t="e">
        <f ca="1">VLOOKUP($B494,基础扩展表!$E:$AG,MATCH(BF$2,基础扩展表!$E$1:$AG$1,0),FALSE)</f>
        <v>#N/A</v>
      </c>
      <c r="BG494" t="e">
        <f ca="1">VLOOKUP($B494,基础扩展表!$E:$AG,MATCH(BG$2,基础扩展表!$E$1:$AG$1,0),FALSE)</f>
        <v>#N/A</v>
      </c>
      <c r="BH494" t="e">
        <f ca="1">VLOOKUP($B494,基础扩展表!$E:$AG,MATCH(BH$2,基础扩展表!$E$1:$AG$1,0),FALSE)</f>
        <v>#N/A</v>
      </c>
      <c r="BI494" t="e">
        <f ca="1">VLOOKUP($B494,基础扩展表!$E:$AG,MATCH(BI$2,基础扩展表!$E$1:$AG$1,0),FALSE)</f>
        <v>#N/A</v>
      </c>
      <c r="BJ494" t="e">
        <f ca="1">VLOOKUP($B494,基础扩展表!$E:$AG,MATCH(BJ$2,基础扩展表!$E$1:$AG$1,0),FALSE)</f>
        <v>#N/A</v>
      </c>
      <c r="BK494" t="e">
        <f ca="1">VLOOKUP($B494,基础扩展表!$E:$AG,MATCH(BK$2,基础扩展表!$E$1:$AG$1,0),FALSE)</f>
        <v>#N/A</v>
      </c>
      <c r="BL494" t="e">
        <f ca="1">VLOOKUP($B494,基础扩展表!$E:$AG,MATCH(BL$2,基础扩展表!$E$1:$AG$1,0),FALSE)</f>
        <v>#N/A</v>
      </c>
      <c r="BM494" t="e">
        <f ca="1">VLOOKUP($B494,基础扩展表!$E:$AG,MATCH(BM$2,基础扩展表!$E$1:$AG$1,0),FALSE)</f>
        <v>#N/A</v>
      </c>
      <c r="BN494" t="e">
        <f ca="1">VLOOKUP($B494,基础扩展表!$E:$AG,MATCH(BN$2,基础扩展表!$E$1:$AG$1,0),FALSE)</f>
        <v>#N/A</v>
      </c>
      <c r="BO494" t="e">
        <f ca="1">VLOOKUP($B494,基础扩展表!$E:$AG,MATCH(BO$2,基础扩展表!$E$1:$AG$1,0),FALSE)</f>
        <v>#N/A</v>
      </c>
      <c r="BP494" t="e">
        <f ca="1">VLOOKUP($B494,基础扩展表!$E:$AG,MATCH(BP$2,基础扩展表!$E$1:$AG$1,0),FALSE)</f>
        <v>#N/A</v>
      </c>
      <c r="BR494" t="e">
        <f ca="1">VLOOKUP(C494,模型表!D:H,5,FALSE)</f>
        <v>#N/A</v>
      </c>
    </row>
    <row r="495" spans="2:70" x14ac:dyDescent="0.2">
      <c r="B495" t="str">
        <f t="array" aca="1" ref="B495" ca="1">INDEX(基础表!$Y:$Y,SMALL(IF(基础表!$Z:$Z=0,ROW(基础表!$Z:$Z),999),ROW(H489)))&amp;""</f>
        <v/>
      </c>
      <c r="C495" t="e">
        <f ca="1">VLOOKUP(VLOOKUP($B495,基础表!$E:$G,3,FALSE),模型表!$C:$D,2,FALSE)</f>
        <v>#N/A</v>
      </c>
      <c r="E495" t="e">
        <f ca="1">VLOOKUP($B495,基础表!$E:$G,3,FALSE)</f>
        <v>#N/A</v>
      </c>
      <c r="G495" t="e">
        <f ca="1">VLOOKUP($E495,模型表!$C:$G,5,FALSE)</f>
        <v>#N/A</v>
      </c>
      <c r="H495" t="e">
        <f ca="1">VLOOKUP($E495,模型表!$C:$F,4,FALSE)</f>
        <v>#N/A</v>
      </c>
      <c r="I495" t="e">
        <f ca="1">VLOOKUP($E495,模型表!$C:$J,8,FALSE)</f>
        <v>#N/A</v>
      </c>
      <c r="K495" t="str">
        <f t="shared" ca="1" si="86"/>
        <v/>
      </c>
      <c r="L495" t="str">
        <f t="shared" ca="1" si="87"/>
        <v/>
      </c>
      <c r="M495" t="str">
        <f t="shared" ca="1" si="88"/>
        <v/>
      </c>
      <c r="N495" t="str">
        <f t="shared" ca="1" si="89"/>
        <v/>
      </c>
      <c r="O495" t="str">
        <f t="shared" ca="1" si="95"/>
        <v/>
      </c>
      <c r="P495" t="str">
        <f t="shared" ca="1" si="90"/>
        <v/>
      </c>
      <c r="Q495" t="e">
        <f ca="1">VLOOKUP($E495,模型表!$C:$K,9,FALSE)</f>
        <v>#N/A</v>
      </c>
      <c r="S495" t="e">
        <f ca="1">IF(VLOOKUP($E495,模型表!$C:$L,6,FALSE)=0,"",VLOOKUP($E495,模型表!$C:$L,10,FALSE))</f>
        <v>#N/A</v>
      </c>
      <c r="U495" t="e">
        <f ca="1">VLOOKUP($E495,模型表!$C:$Q,11,FALSE)</f>
        <v>#N/A</v>
      </c>
      <c r="Y495" t="e">
        <f ca="1">IF(VLOOKUP($E495,模型表!$C:$N,12,FALSE)="Death",VLOOKUP($E495,模型表!$C:$Q,13,FALSE),"")</f>
        <v>#N/A</v>
      </c>
      <c r="Z495" t="str">
        <f ca="1">IF($B495="","",IF(VLOOKUP($E495,模型表!$C:$O,12,FALSE)="PBuff","["&amp;VLOOKUP($E495,模型表!$C:Q,13,FALSE)&amp;"]","[]"))</f>
        <v/>
      </c>
      <c r="AA495" t="e">
        <f ca="1">VLOOKUP($B495,基础扩展表!$E:$I,5,FALSE)</f>
        <v>#N/A</v>
      </c>
      <c r="AB495" t="e">
        <f ca="1">VLOOKUP($B495,基础扩展表!$E:$I,4,FALSE)</f>
        <v>#N/A</v>
      </c>
      <c r="AC495" t="e">
        <f ca="1">VLOOKUP($B495,基础表!$E:$T,16,FALSE)</f>
        <v>#N/A</v>
      </c>
      <c r="AD495" t="str">
        <f t="shared" ca="1" si="84"/>
        <v/>
      </c>
      <c r="AE495" t="str">
        <f t="shared" ca="1" si="91"/>
        <v/>
      </c>
      <c r="AF495" t="str">
        <f t="shared" ca="1" si="92"/>
        <v/>
      </c>
      <c r="AH495" t="e">
        <f ca="1">VLOOKUP($B495,基础表!$E:$R,14,FALSE)</f>
        <v>#N/A</v>
      </c>
      <c r="AI495" t="e">
        <f ca="1">VLOOKUP($B495,基础表!$E:$S,13,FALSE)</f>
        <v>#N/A</v>
      </c>
      <c r="AK495" t="e">
        <f ca="1">VLOOKUP($B495,基础表!$E:$H,4,FALSE)</f>
        <v>#N/A</v>
      </c>
      <c r="AN495" s="23" t="e">
        <f t="shared" ca="1" si="85"/>
        <v>#N/A</v>
      </c>
      <c r="AO495" s="23" t="str">
        <f t="shared" ca="1" si="93"/>
        <v/>
      </c>
      <c r="AP495" s="23" t="str">
        <f t="shared" ca="1" si="94"/>
        <v/>
      </c>
      <c r="AR495" t="e">
        <f ca="1">VLOOKUP($B495,基础表!$E:$J,4,FALSE)</f>
        <v>#N/A</v>
      </c>
      <c r="AS495" t="e">
        <f ca="1">VLOOKUP($B495,基础表!$E:$J,5,FALSE)</f>
        <v>#N/A</v>
      </c>
      <c r="AT495" t="e">
        <f ca="1">VLOOKUP($B495,基础表!$E:$J,6,FALSE)</f>
        <v>#N/A</v>
      </c>
      <c r="AU495" t="e">
        <f ca="1">VLOOKUP($B495,基础扩展表!$E:$AG,MATCH(AU$2,基础扩展表!$E$1:$AG$1,0),FALSE)</f>
        <v>#N/A</v>
      </c>
      <c r="AV495" t="e">
        <f ca="1">VLOOKUP($B495,基础扩展表!$E:$AG,MATCH(AV$2,基础扩展表!$E$1:$AG$1,0),FALSE)</f>
        <v>#N/A</v>
      </c>
      <c r="AW495" t="e">
        <f ca="1">VLOOKUP($B495,基础扩展表!$E:$AG,MATCH(AW$2,基础扩展表!$E$1:$AG$1,0),FALSE)</f>
        <v>#N/A</v>
      </c>
      <c r="AX495" t="e">
        <f ca="1">VLOOKUP($B495,基础扩展表!$E:$AG,MATCH(AX$2,基础扩展表!$E$1:$AG$1,0),FALSE)</f>
        <v>#N/A</v>
      </c>
      <c r="AY495" t="e">
        <f ca="1">VLOOKUP($B495,基础扩展表!$E:$AG,MATCH(AY$2,基础扩展表!$E$1:$AG$1,0),FALSE)</f>
        <v>#N/A</v>
      </c>
      <c r="AZ495" t="e">
        <f ca="1">VLOOKUP($B495,基础扩展表!$E:$AG,MATCH(AZ$2,基础扩展表!$E$1:$AG$1,0),FALSE)</f>
        <v>#N/A</v>
      </c>
      <c r="BA495" t="e">
        <f ca="1">VLOOKUP($B495,基础扩展表!$E:$AG,MATCH(BA$2,基础扩展表!$E$1:$AG$1,0),FALSE)</f>
        <v>#N/A</v>
      </c>
      <c r="BB495" t="e">
        <f ca="1">VLOOKUP($B495,基础扩展表!$E:$AG,MATCH(BB$2,基础扩展表!$E$1:$AG$1,0),FALSE)</f>
        <v>#N/A</v>
      </c>
      <c r="BC495" t="e">
        <f ca="1">VLOOKUP($B495,基础扩展表!$E:$AG,MATCH(BC$2,基础扩展表!$E$1:$AG$1,0),FALSE)</f>
        <v>#N/A</v>
      </c>
      <c r="BD495" t="e">
        <f ca="1">VLOOKUP($B495,基础扩展表!$E:$AG,MATCH(BD$2,基础扩展表!$E$1:$AG$1,0),FALSE)</f>
        <v>#N/A</v>
      </c>
      <c r="BE495" t="e">
        <f ca="1">VLOOKUP($B495,基础扩展表!$E:$AG,MATCH(BE$2,基础扩展表!$E$1:$AG$1,0),FALSE)</f>
        <v>#N/A</v>
      </c>
      <c r="BF495" t="e">
        <f ca="1">VLOOKUP($B495,基础扩展表!$E:$AG,MATCH(BF$2,基础扩展表!$E$1:$AG$1,0),FALSE)</f>
        <v>#N/A</v>
      </c>
      <c r="BG495" t="e">
        <f ca="1">VLOOKUP($B495,基础扩展表!$E:$AG,MATCH(BG$2,基础扩展表!$E$1:$AG$1,0),FALSE)</f>
        <v>#N/A</v>
      </c>
      <c r="BH495" t="e">
        <f ca="1">VLOOKUP($B495,基础扩展表!$E:$AG,MATCH(BH$2,基础扩展表!$E$1:$AG$1,0),FALSE)</f>
        <v>#N/A</v>
      </c>
      <c r="BI495" t="e">
        <f ca="1">VLOOKUP($B495,基础扩展表!$E:$AG,MATCH(BI$2,基础扩展表!$E$1:$AG$1,0),FALSE)</f>
        <v>#N/A</v>
      </c>
      <c r="BJ495" t="e">
        <f ca="1">VLOOKUP($B495,基础扩展表!$E:$AG,MATCH(BJ$2,基础扩展表!$E$1:$AG$1,0),FALSE)</f>
        <v>#N/A</v>
      </c>
      <c r="BK495" t="e">
        <f ca="1">VLOOKUP($B495,基础扩展表!$E:$AG,MATCH(BK$2,基础扩展表!$E$1:$AG$1,0),FALSE)</f>
        <v>#N/A</v>
      </c>
      <c r="BL495" t="e">
        <f ca="1">VLOOKUP($B495,基础扩展表!$E:$AG,MATCH(BL$2,基础扩展表!$E$1:$AG$1,0),FALSE)</f>
        <v>#N/A</v>
      </c>
      <c r="BM495" t="e">
        <f ca="1">VLOOKUP($B495,基础扩展表!$E:$AG,MATCH(BM$2,基础扩展表!$E$1:$AG$1,0),FALSE)</f>
        <v>#N/A</v>
      </c>
      <c r="BN495" t="e">
        <f ca="1">VLOOKUP($B495,基础扩展表!$E:$AG,MATCH(BN$2,基础扩展表!$E$1:$AG$1,0),FALSE)</f>
        <v>#N/A</v>
      </c>
      <c r="BO495" t="e">
        <f ca="1">VLOOKUP($B495,基础扩展表!$E:$AG,MATCH(BO$2,基础扩展表!$E$1:$AG$1,0),FALSE)</f>
        <v>#N/A</v>
      </c>
      <c r="BP495" t="e">
        <f ca="1">VLOOKUP($B495,基础扩展表!$E:$AG,MATCH(BP$2,基础扩展表!$E$1:$AG$1,0),FALSE)</f>
        <v>#N/A</v>
      </c>
      <c r="BR495" t="e">
        <f ca="1">VLOOKUP(C495,模型表!D:H,5,FALSE)</f>
        <v>#N/A</v>
      </c>
    </row>
    <row r="496" spans="2:70" x14ac:dyDescent="0.2">
      <c r="B496" t="str">
        <f t="array" aca="1" ref="B496" ca="1">INDEX(基础表!$Y:$Y,SMALL(IF(基础表!$Z:$Z=0,ROW(基础表!$Z:$Z),999),ROW(H490)))&amp;""</f>
        <v/>
      </c>
      <c r="C496" t="e">
        <f ca="1">VLOOKUP(VLOOKUP($B496,基础表!$E:$G,3,FALSE),模型表!$C:$D,2,FALSE)</f>
        <v>#N/A</v>
      </c>
      <c r="E496" t="e">
        <f ca="1">VLOOKUP($B496,基础表!$E:$G,3,FALSE)</f>
        <v>#N/A</v>
      </c>
      <c r="G496" t="e">
        <f ca="1">VLOOKUP($E496,模型表!$C:$G,5,FALSE)</f>
        <v>#N/A</v>
      </c>
      <c r="H496" t="e">
        <f ca="1">VLOOKUP($E496,模型表!$C:$F,4,FALSE)</f>
        <v>#N/A</v>
      </c>
      <c r="I496" t="e">
        <f ca="1">VLOOKUP($E496,模型表!$C:$J,8,FALSE)</f>
        <v>#N/A</v>
      </c>
      <c r="K496" t="str">
        <f t="shared" ca="1" si="86"/>
        <v/>
      </c>
      <c r="L496" t="str">
        <f t="shared" ca="1" si="87"/>
        <v/>
      </c>
      <c r="M496" t="str">
        <f t="shared" ca="1" si="88"/>
        <v/>
      </c>
      <c r="N496" t="str">
        <f t="shared" ca="1" si="89"/>
        <v/>
      </c>
      <c r="O496" t="str">
        <f t="shared" ca="1" si="95"/>
        <v/>
      </c>
      <c r="P496" t="str">
        <f t="shared" ca="1" si="90"/>
        <v/>
      </c>
      <c r="Q496" t="e">
        <f ca="1">VLOOKUP($E496,模型表!$C:$K,9,FALSE)</f>
        <v>#N/A</v>
      </c>
      <c r="S496" t="e">
        <f ca="1">IF(VLOOKUP($E496,模型表!$C:$L,6,FALSE)=0,"",VLOOKUP($E496,模型表!$C:$L,10,FALSE))</f>
        <v>#N/A</v>
      </c>
      <c r="U496" t="e">
        <f ca="1">VLOOKUP($E496,模型表!$C:$Q,11,FALSE)</f>
        <v>#N/A</v>
      </c>
      <c r="Y496" t="e">
        <f ca="1">IF(VLOOKUP($E496,模型表!$C:$N,12,FALSE)="Death",VLOOKUP($E496,模型表!$C:$Q,13,FALSE),"")</f>
        <v>#N/A</v>
      </c>
      <c r="Z496" t="str">
        <f ca="1">IF($B496="","",IF(VLOOKUP($E496,模型表!$C:$O,12,FALSE)="PBuff","["&amp;VLOOKUP($E496,模型表!$C:Q,13,FALSE)&amp;"]","[]"))</f>
        <v/>
      </c>
      <c r="AA496" t="e">
        <f ca="1">VLOOKUP($B496,基础扩展表!$E:$I,5,FALSE)</f>
        <v>#N/A</v>
      </c>
      <c r="AB496" t="e">
        <f ca="1">VLOOKUP($B496,基础扩展表!$E:$I,4,FALSE)</f>
        <v>#N/A</v>
      </c>
      <c r="AC496" t="e">
        <f ca="1">VLOOKUP($B496,基础表!$E:$T,16,FALSE)</f>
        <v>#N/A</v>
      </c>
      <c r="AD496" t="str">
        <f t="shared" ca="1" si="84"/>
        <v/>
      </c>
      <c r="AE496" t="str">
        <f t="shared" ca="1" si="91"/>
        <v/>
      </c>
      <c r="AF496" t="str">
        <f t="shared" ca="1" si="92"/>
        <v/>
      </c>
      <c r="AH496" t="e">
        <f ca="1">VLOOKUP($B496,基础表!$E:$R,14,FALSE)</f>
        <v>#N/A</v>
      </c>
      <c r="AI496" t="e">
        <f ca="1">VLOOKUP($B496,基础表!$E:$S,13,FALSE)</f>
        <v>#N/A</v>
      </c>
      <c r="AK496" t="e">
        <f ca="1">VLOOKUP($B496,基础表!$E:$H,4,FALSE)</f>
        <v>#N/A</v>
      </c>
      <c r="AN496" s="23" t="e">
        <f t="shared" ca="1" si="85"/>
        <v>#N/A</v>
      </c>
      <c r="AO496" s="23" t="str">
        <f t="shared" ca="1" si="93"/>
        <v/>
      </c>
      <c r="AP496" s="23" t="str">
        <f t="shared" ca="1" si="94"/>
        <v/>
      </c>
      <c r="AR496" t="e">
        <f ca="1">VLOOKUP($B496,基础表!$E:$J,4,FALSE)</f>
        <v>#N/A</v>
      </c>
      <c r="AS496" t="e">
        <f ca="1">VLOOKUP($B496,基础表!$E:$J,5,FALSE)</f>
        <v>#N/A</v>
      </c>
      <c r="AT496" t="e">
        <f ca="1">VLOOKUP($B496,基础表!$E:$J,6,FALSE)</f>
        <v>#N/A</v>
      </c>
      <c r="AU496" t="e">
        <f ca="1">VLOOKUP($B496,基础扩展表!$E:$AG,MATCH(AU$2,基础扩展表!$E$1:$AG$1,0),FALSE)</f>
        <v>#N/A</v>
      </c>
      <c r="AV496" t="e">
        <f ca="1">VLOOKUP($B496,基础扩展表!$E:$AG,MATCH(AV$2,基础扩展表!$E$1:$AG$1,0),FALSE)</f>
        <v>#N/A</v>
      </c>
      <c r="AW496" t="e">
        <f ca="1">VLOOKUP($B496,基础扩展表!$E:$AG,MATCH(AW$2,基础扩展表!$E$1:$AG$1,0),FALSE)</f>
        <v>#N/A</v>
      </c>
      <c r="AX496" t="e">
        <f ca="1">VLOOKUP($B496,基础扩展表!$E:$AG,MATCH(AX$2,基础扩展表!$E$1:$AG$1,0),FALSE)</f>
        <v>#N/A</v>
      </c>
      <c r="AY496" t="e">
        <f ca="1">VLOOKUP($B496,基础扩展表!$E:$AG,MATCH(AY$2,基础扩展表!$E$1:$AG$1,0),FALSE)</f>
        <v>#N/A</v>
      </c>
      <c r="AZ496" t="e">
        <f ca="1">VLOOKUP($B496,基础扩展表!$E:$AG,MATCH(AZ$2,基础扩展表!$E$1:$AG$1,0),FALSE)</f>
        <v>#N/A</v>
      </c>
      <c r="BA496" t="e">
        <f ca="1">VLOOKUP($B496,基础扩展表!$E:$AG,MATCH(BA$2,基础扩展表!$E$1:$AG$1,0),FALSE)</f>
        <v>#N/A</v>
      </c>
      <c r="BB496" t="e">
        <f ca="1">VLOOKUP($B496,基础扩展表!$E:$AG,MATCH(BB$2,基础扩展表!$E$1:$AG$1,0),FALSE)</f>
        <v>#N/A</v>
      </c>
      <c r="BC496" t="e">
        <f ca="1">VLOOKUP($B496,基础扩展表!$E:$AG,MATCH(BC$2,基础扩展表!$E$1:$AG$1,0),FALSE)</f>
        <v>#N/A</v>
      </c>
      <c r="BD496" t="e">
        <f ca="1">VLOOKUP($B496,基础扩展表!$E:$AG,MATCH(BD$2,基础扩展表!$E$1:$AG$1,0),FALSE)</f>
        <v>#N/A</v>
      </c>
      <c r="BE496" t="e">
        <f ca="1">VLOOKUP($B496,基础扩展表!$E:$AG,MATCH(BE$2,基础扩展表!$E$1:$AG$1,0),FALSE)</f>
        <v>#N/A</v>
      </c>
      <c r="BF496" t="e">
        <f ca="1">VLOOKUP($B496,基础扩展表!$E:$AG,MATCH(BF$2,基础扩展表!$E$1:$AG$1,0),FALSE)</f>
        <v>#N/A</v>
      </c>
      <c r="BG496" t="e">
        <f ca="1">VLOOKUP($B496,基础扩展表!$E:$AG,MATCH(BG$2,基础扩展表!$E$1:$AG$1,0),FALSE)</f>
        <v>#N/A</v>
      </c>
      <c r="BH496" t="e">
        <f ca="1">VLOOKUP($B496,基础扩展表!$E:$AG,MATCH(BH$2,基础扩展表!$E$1:$AG$1,0),FALSE)</f>
        <v>#N/A</v>
      </c>
      <c r="BI496" t="e">
        <f ca="1">VLOOKUP($B496,基础扩展表!$E:$AG,MATCH(BI$2,基础扩展表!$E$1:$AG$1,0),FALSE)</f>
        <v>#N/A</v>
      </c>
      <c r="BJ496" t="e">
        <f ca="1">VLOOKUP($B496,基础扩展表!$E:$AG,MATCH(BJ$2,基础扩展表!$E$1:$AG$1,0),FALSE)</f>
        <v>#N/A</v>
      </c>
      <c r="BK496" t="e">
        <f ca="1">VLOOKUP($B496,基础扩展表!$E:$AG,MATCH(BK$2,基础扩展表!$E$1:$AG$1,0),FALSE)</f>
        <v>#N/A</v>
      </c>
      <c r="BL496" t="e">
        <f ca="1">VLOOKUP($B496,基础扩展表!$E:$AG,MATCH(BL$2,基础扩展表!$E$1:$AG$1,0),FALSE)</f>
        <v>#N/A</v>
      </c>
      <c r="BM496" t="e">
        <f ca="1">VLOOKUP($B496,基础扩展表!$E:$AG,MATCH(BM$2,基础扩展表!$E$1:$AG$1,0),FALSE)</f>
        <v>#N/A</v>
      </c>
      <c r="BN496" t="e">
        <f ca="1">VLOOKUP($B496,基础扩展表!$E:$AG,MATCH(BN$2,基础扩展表!$E$1:$AG$1,0),FALSE)</f>
        <v>#N/A</v>
      </c>
      <c r="BO496" t="e">
        <f ca="1">VLOOKUP($B496,基础扩展表!$E:$AG,MATCH(BO$2,基础扩展表!$E$1:$AG$1,0),FALSE)</f>
        <v>#N/A</v>
      </c>
      <c r="BP496" t="e">
        <f ca="1">VLOOKUP($B496,基础扩展表!$E:$AG,MATCH(BP$2,基础扩展表!$E$1:$AG$1,0),FALSE)</f>
        <v>#N/A</v>
      </c>
      <c r="BR496" t="e">
        <f ca="1">VLOOKUP(C496,模型表!D:H,5,FALSE)</f>
        <v>#N/A</v>
      </c>
    </row>
    <row r="497" spans="2:70" x14ac:dyDescent="0.2">
      <c r="B497" t="str">
        <f t="array" aca="1" ref="B497" ca="1">INDEX(基础表!$Y:$Y,SMALL(IF(基础表!$Z:$Z=0,ROW(基础表!$Z:$Z),999),ROW(H491)))&amp;""</f>
        <v/>
      </c>
      <c r="C497" t="e">
        <f ca="1">VLOOKUP(VLOOKUP($B497,基础表!$E:$G,3,FALSE),模型表!$C:$D,2,FALSE)</f>
        <v>#N/A</v>
      </c>
      <c r="E497" t="e">
        <f ca="1">VLOOKUP($B497,基础表!$E:$G,3,FALSE)</f>
        <v>#N/A</v>
      </c>
      <c r="G497" t="e">
        <f ca="1">VLOOKUP($E497,模型表!$C:$G,5,FALSE)</f>
        <v>#N/A</v>
      </c>
      <c r="H497" t="e">
        <f ca="1">VLOOKUP($E497,模型表!$C:$F,4,FALSE)</f>
        <v>#N/A</v>
      </c>
      <c r="I497" t="e">
        <f ca="1">VLOOKUP($E497,模型表!$C:$J,8,FALSE)</f>
        <v>#N/A</v>
      </c>
      <c r="K497" t="str">
        <f t="shared" ca="1" si="86"/>
        <v/>
      </c>
      <c r="L497" t="str">
        <f t="shared" ca="1" si="87"/>
        <v/>
      </c>
      <c r="M497" t="str">
        <f t="shared" ca="1" si="88"/>
        <v/>
      </c>
      <c r="N497" t="str">
        <f t="shared" ca="1" si="89"/>
        <v/>
      </c>
      <c r="O497" t="str">
        <f t="shared" ca="1" si="95"/>
        <v/>
      </c>
      <c r="P497" t="str">
        <f t="shared" ca="1" si="90"/>
        <v/>
      </c>
      <c r="Q497" t="e">
        <f ca="1">VLOOKUP($E497,模型表!$C:$K,9,FALSE)</f>
        <v>#N/A</v>
      </c>
      <c r="S497" t="e">
        <f ca="1">IF(VLOOKUP($E497,模型表!$C:$L,6,FALSE)=0,"",VLOOKUP($E497,模型表!$C:$L,10,FALSE))</f>
        <v>#N/A</v>
      </c>
      <c r="U497" t="e">
        <f ca="1">VLOOKUP($E497,模型表!$C:$Q,11,FALSE)</f>
        <v>#N/A</v>
      </c>
      <c r="Y497" t="e">
        <f ca="1">IF(VLOOKUP($E497,模型表!$C:$N,12,FALSE)="Death",VLOOKUP($E497,模型表!$C:$Q,13,FALSE),"")</f>
        <v>#N/A</v>
      </c>
      <c r="Z497" t="str">
        <f ca="1">IF($B497="","",IF(VLOOKUP($E497,模型表!$C:$O,12,FALSE)="PBuff","["&amp;VLOOKUP($E497,模型表!$C:Q,13,FALSE)&amp;"]","[]"))</f>
        <v/>
      </c>
      <c r="AA497" t="e">
        <f ca="1">VLOOKUP($B497,基础扩展表!$E:$I,5,FALSE)</f>
        <v>#N/A</v>
      </c>
      <c r="AB497" t="e">
        <f ca="1">VLOOKUP($B497,基础扩展表!$E:$I,4,FALSE)</f>
        <v>#N/A</v>
      </c>
      <c r="AC497" t="e">
        <f ca="1">VLOOKUP($B497,基础表!$E:$T,16,FALSE)</f>
        <v>#N/A</v>
      </c>
      <c r="AD497" t="str">
        <f t="shared" ref="AD497:AD560" ca="1" si="96">IF(B497="","",20)</f>
        <v/>
      </c>
      <c r="AE497" t="str">
        <f t="shared" ca="1" si="91"/>
        <v/>
      </c>
      <c r="AF497" t="str">
        <f t="shared" ca="1" si="92"/>
        <v/>
      </c>
      <c r="AH497" t="e">
        <f ca="1">VLOOKUP($B497,基础表!$E:$R,14,FALSE)</f>
        <v>#N/A</v>
      </c>
      <c r="AI497" t="e">
        <f ca="1">VLOOKUP($B497,基础表!$E:$S,13,FALSE)</f>
        <v>#N/A</v>
      </c>
      <c r="AK497" t="e">
        <f ca="1">VLOOKUP($B497,基础表!$E:$H,4,FALSE)</f>
        <v>#N/A</v>
      </c>
      <c r="AN497" s="23" t="e">
        <f t="shared" ref="AN497:AN560" ca="1" si="97">IF(H497="","","[]")</f>
        <v>#N/A</v>
      </c>
      <c r="AO497" s="23" t="str">
        <f t="shared" ca="1" si="93"/>
        <v/>
      </c>
      <c r="AP497" s="23" t="str">
        <f t="shared" ca="1" si="94"/>
        <v/>
      </c>
      <c r="AR497" t="e">
        <f ca="1">VLOOKUP($B497,基础表!$E:$J,4,FALSE)</f>
        <v>#N/A</v>
      </c>
      <c r="AS497" t="e">
        <f ca="1">VLOOKUP($B497,基础表!$E:$J,5,FALSE)</f>
        <v>#N/A</v>
      </c>
      <c r="AT497" t="e">
        <f ca="1">VLOOKUP($B497,基础表!$E:$J,6,FALSE)</f>
        <v>#N/A</v>
      </c>
      <c r="AU497" t="e">
        <f ca="1">VLOOKUP($B497,基础扩展表!$E:$AG,MATCH(AU$2,基础扩展表!$E$1:$AG$1,0),FALSE)</f>
        <v>#N/A</v>
      </c>
      <c r="AV497" t="e">
        <f ca="1">VLOOKUP($B497,基础扩展表!$E:$AG,MATCH(AV$2,基础扩展表!$E$1:$AG$1,0),FALSE)</f>
        <v>#N/A</v>
      </c>
      <c r="AW497" t="e">
        <f ca="1">VLOOKUP($B497,基础扩展表!$E:$AG,MATCH(AW$2,基础扩展表!$E$1:$AG$1,0),FALSE)</f>
        <v>#N/A</v>
      </c>
      <c r="AX497" t="e">
        <f ca="1">VLOOKUP($B497,基础扩展表!$E:$AG,MATCH(AX$2,基础扩展表!$E$1:$AG$1,0),FALSE)</f>
        <v>#N/A</v>
      </c>
      <c r="AY497" t="e">
        <f ca="1">VLOOKUP($B497,基础扩展表!$E:$AG,MATCH(AY$2,基础扩展表!$E$1:$AG$1,0),FALSE)</f>
        <v>#N/A</v>
      </c>
      <c r="AZ497" t="e">
        <f ca="1">VLOOKUP($B497,基础扩展表!$E:$AG,MATCH(AZ$2,基础扩展表!$E$1:$AG$1,0),FALSE)</f>
        <v>#N/A</v>
      </c>
      <c r="BA497" t="e">
        <f ca="1">VLOOKUP($B497,基础扩展表!$E:$AG,MATCH(BA$2,基础扩展表!$E$1:$AG$1,0),FALSE)</f>
        <v>#N/A</v>
      </c>
      <c r="BB497" t="e">
        <f ca="1">VLOOKUP($B497,基础扩展表!$E:$AG,MATCH(BB$2,基础扩展表!$E$1:$AG$1,0),FALSE)</f>
        <v>#N/A</v>
      </c>
      <c r="BC497" t="e">
        <f ca="1">VLOOKUP($B497,基础扩展表!$E:$AG,MATCH(BC$2,基础扩展表!$E$1:$AG$1,0),FALSE)</f>
        <v>#N/A</v>
      </c>
      <c r="BD497" t="e">
        <f ca="1">VLOOKUP($B497,基础扩展表!$E:$AG,MATCH(BD$2,基础扩展表!$E$1:$AG$1,0),FALSE)</f>
        <v>#N/A</v>
      </c>
      <c r="BE497" t="e">
        <f ca="1">VLOOKUP($B497,基础扩展表!$E:$AG,MATCH(BE$2,基础扩展表!$E$1:$AG$1,0),FALSE)</f>
        <v>#N/A</v>
      </c>
      <c r="BF497" t="e">
        <f ca="1">VLOOKUP($B497,基础扩展表!$E:$AG,MATCH(BF$2,基础扩展表!$E$1:$AG$1,0),FALSE)</f>
        <v>#N/A</v>
      </c>
      <c r="BG497" t="e">
        <f ca="1">VLOOKUP($B497,基础扩展表!$E:$AG,MATCH(BG$2,基础扩展表!$E$1:$AG$1,0),FALSE)</f>
        <v>#N/A</v>
      </c>
      <c r="BH497" t="e">
        <f ca="1">VLOOKUP($B497,基础扩展表!$E:$AG,MATCH(BH$2,基础扩展表!$E$1:$AG$1,0),FALSE)</f>
        <v>#N/A</v>
      </c>
      <c r="BI497" t="e">
        <f ca="1">VLOOKUP($B497,基础扩展表!$E:$AG,MATCH(BI$2,基础扩展表!$E$1:$AG$1,0),FALSE)</f>
        <v>#N/A</v>
      </c>
      <c r="BJ497" t="e">
        <f ca="1">VLOOKUP($B497,基础扩展表!$E:$AG,MATCH(BJ$2,基础扩展表!$E$1:$AG$1,0),FALSE)</f>
        <v>#N/A</v>
      </c>
      <c r="BK497" t="e">
        <f ca="1">VLOOKUP($B497,基础扩展表!$E:$AG,MATCH(BK$2,基础扩展表!$E$1:$AG$1,0),FALSE)</f>
        <v>#N/A</v>
      </c>
      <c r="BL497" t="e">
        <f ca="1">VLOOKUP($B497,基础扩展表!$E:$AG,MATCH(BL$2,基础扩展表!$E$1:$AG$1,0),FALSE)</f>
        <v>#N/A</v>
      </c>
      <c r="BM497" t="e">
        <f ca="1">VLOOKUP($B497,基础扩展表!$E:$AG,MATCH(BM$2,基础扩展表!$E$1:$AG$1,0),FALSE)</f>
        <v>#N/A</v>
      </c>
      <c r="BN497" t="e">
        <f ca="1">VLOOKUP($B497,基础扩展表!$E:$AG,MATCH(BN$2,基础扩展表!$E$1:$AG$1,0),FALSE)</f>
        <v>#N/A</v>
      </c>
      <c r="BO497" t="e">
        <f ca="1">VLOOKUP($B497,基础扩展表!$E:$AG,MATCH(BO$2,基础扩展表!$E$1:$AG$1,0),FALSE)</f>
        <v>#N/A</v>
      </c>
      <c r="BP497" t="e">
        <f ca="1">VLOOKUP($B497,基础扩展表!$E:$AG,MATCH(BP$2,基础扩展表!$E$1:$AG$1,0),FALSE)</f>
        <v>#N/A</v>
      </c>
      <c r="BR497" t="e">
        <f ca="1">VLOOKUP(C497,模型表!D:H,5,FALSE)</f>
        <v>#N/A</v>
      </c>
    </row>
    <row r="498" spans="2:70" x14ac:dyDescent="0.2">
      <c r="B498" t="str">
        <f t="array" aca="1" ref="B498" ca="1">INDEX(基础表!$Y:$Y,SMALL(IF(基础表!$Z:$Z=0,ROW(基础表!$Z:$Z),999),ROW(H492)))&amp;""</f>
        <v/>
      </c>
      <c r="C498" t="e">
        <f ca="1">VLOOKUP(VLOOKUP($B498,基础表!$E:$G,3,FALSE),模型表!$C:$D,2,FALSE)</f>
        <v>#N/A</v>
      </c>
      <c r="E498" t="e">
        <f ca="1">VLOOKUP($B498,基础表!$E:$G,3,FALSE)</f>
        <v>#N/A</v>
      </c>
      <c r="G498" t="e">
        <f ca="1">VLOOKUP($E498,模型表!$C:$G,5,FALSE)</f>
        <v>#N/A</v>
      </c>
      <c r="H498" t="e">
        <f ca="1">VLOOKUP($E498,模型表!$C:$F,4,FALSE)</f>
        <v>#N/A</v>
      </c>
      <c r="I498" t="e">
        <f ca="1">VLOOKUP($E498,模型表!$C:$J,8,FALSE)</f>
        <v>#N/A</v>
      </c>
      <c r="K498" t="str">
        <f t="shared" ca="1" si="86"/>
        <v/>
      </c>
      <c r="L498" t="str">
        <f t="shared" ca="1" si="87"/>
        <v/>
      </c>
      <c r="M498" t="str">
        <f t="shared" ca="1" si="88"/>
        <v/>
      </c>
      <c r="N498" t="str">
        <f t="shared" ca="1" si="89"/>
        <v/>
      </c>
      <c r="O498" t="str">
        <f t="shared" ca="1" si="95"/>
        <v/>
      </c>
      <c r="P498" t="str">
        <f t="shared" ca="1" si="90"/>
        <v/>
      </c>
      <c r="Q498" t="e">
        <f ca="1">VLOOKUP($E498,模型表!$C:$K,9,FALSE)</f>
        <v>#N/A</v>
      </c>
      <c r="S498" t="e">
        <f ca="1">IF(VLOOKUP($E498,模型表!$C:$L,6,FALSE)=0,"",VLOOKUP($E498,模型表!$C:$L,10,FALSE))</f>
        <v>#N/A</v>
      </c>
      <c r="U498" t="e">
        <f ca="1">VLOOKUP($E498,模型表!$C:$Q,11,FALSE)</f>
        <v>#N/A</v>
      </c>
      <c r="Y498" t="e">
        <f ca="1">IF(VLOOKUP($E498,模型表!$C:$N,12,FALSE)="Death",VLOOKUP($E498,模型表!$C:$Q,13,FALSE),"")</f>
        <v>#N/A</v>
      </c>
      <c r="Z498" t="str">
        <f ca="1">IF($B498="","",IF(VLOOKUP($E498,模型表!$C:$O,12,FALSE)="PBuff","["&amp;VLOOKUP($E498,模型表!$C:Q,13,FALSE)&amp;"]","[]"))</f>
        <v/>
      </c>
      <c r="AA498" t="e">
        <f ca="1">VLOOKUP($B498,基础扩展表!$E:$I,5,FALSE)</f>
        <v>#N/A</v>
      </c>
      <c r="AB498" t="e">
        <f ca="1">VLOOKUP($B498,基础扩展表!$E:$I,4,FALSE)</f>
        <v>#N/A</v>
      </c>
      <c r="AC498" t="e">
        <f ca="1">VLOOKUP($B498,基础表!$E:$T,16,FALSE)</f>
        <v>#N/A</v>
      </c>
      <c r="AD498" t="str">
        <f t="shared" ca="1" si="96"/>
        <v/>
      </c>
      <c r="AE498" t="str">
        <f t="shared" ca="1" si="91"/>
        <v/>
      </c>
      <c r="AF498" t="str">
        <f t="shared" ca="1" si="92"/>
        <v/>
      </c>
      <c r="AH498" t="e">
        <f ca="1">VLOOKUP($B498,基础表!$E:$R,14,FALSE)</f>
        <v>#N/A</v>
      </c>
      <c r="AI498" t="e">
        <f ca="1">VLOOKUP($B498,基础表!$E:$S,13,FALSE)</f>
        <v>#N/A</v>
      </c>
      <c r="AK498" t="e">
        <f ca="1">VLOOKUP($B498,基础表!$E:$H,4,FALSE)</f>
        <v>#N/A</v>
      </c>
      <c r="AN498" s="23" t="e">
        <f t="shared" ca="1" si="97"/>
        <v>#N/A</v>
      </c>
      <c r="AO498" s="23" t="str">
        <f t="shared" ca="1" si="93"/>
        <v/>
      </c>
      <c r="AP498" s="23" t="str">
        <f t="shared" ca="1" si="94"/>
        <v/>
      </c>
      <c r="AR498" t="e">
        <f ca="1">VLOOKUP($B498,基础表!$E:$J,4,FALSE)</f>
        <v>#N/A</v>
      </c>
      <c r="AS498" t="e">
        <f ca="1">VLOOKUP($B498,基础表!$E:$J,5,FALSE)</f>
        <v>#N/A</v>
      </c>
      <c r="AT498" t="e">
        <f ca="1">VLOOKUP($B498,基础表!$E:$J,6,FALSE)</f>
        <v>#N/A</v>
      </c>
      <c r="AU498" t="e">
        <f ca="1">VLOOKUP($B498,基础扩展表!$E:$AG,MATCH(AU$2,基础扩展表!$E$1:$AG$1,0),FALSE)</f>
        <v>#N/A</v>
      </c>
      <c r="AV498" t="e">
        <f ca="1">VLOOKUP($B498,基础扩展表!$E:$AG,MATCH(AV$2,基础扩展表!$E$1:$AG$1,0),FALSE)</f>
        <v>#N/A</v>
      </c>
      <c r="AW498" t="e">
        <f ca="1">VLOOKUP($B498,基础扩展表!$E:$AG,MATCH(AW$2,基础扩展表!$E$1:$AG$1,0),FALSE)</f>
        <v>#N/A</v>
      </c>
      <c r="AX498" t="e">
        <f ca="1">VLOOKUP($B498,基础扩展表!$E:$AG,MATCH(AX$2,基础扩展表!$E$1:$AG$1,0),FALSE)</f>
        <v>#N/A</v>
      </c>
      <c r="AY498" t="e">
        <f ca="1">VLOOKUP($B498,基础扩展表!$E:$AG,MATCH(AY$2,基础扩展表!$E$1:$AG$1,0),FALSE)</f>
        <v>#N/A</v>
      </c>
      <c r="AZ498" t="e">
        <f ca="1">VLOOKUP($B498,基础扩展表!$E:$AG,MATCH(AZ$2,基础扩展表!$E$1:$AG$1,0),FALSE)</f>
        <v>#N/A</v>
      </c>
      <c r="BA498" t="e">
        <f ca="1">VLOOKUP($B498,基础扩展表!$E:$AG,MATCH(BA$2,基础扩展表!$E$1:$AG$1,0),FALSE)</f>
        <v>#N/A</v>
      </c>
      <c r="BB498" t="e">
        <f ca="1">VLOOKUP($B498,基础扩展表!$E:$AG,MATCH(BB$2,基础扩展表!$E$1:$AG$1,0),FALSE)</f>
        <v>#N/A</v>
      </c>
      <c r="BC498" t="e">
        <f ca="1">VLOOKUP($B498,基础扩展表!$E:$AG,MATCH(BC$2,基础扩展表!$E$1:$AG$1,0),FALSE)</f>
        <v>#N/A</v>
      </c>
      <c r="BD498" t="e">
        <f ca="1">VLOOKUP($B498,基础扩展表!$E:$AG,MATCH(BD$2,基础扩展表!$E$1:$AG$1,0),FALSE)</f>
        <v>#N/A</v>
      </c>
      <c r="BE498" t="e">
        <f ca="1">VLOOKUP($B498,基础扩展表!$E:$AG,MATCH(BE$2,基础扩展表!$E$1:$AG$1,0),FALSE)</f>
        <v>#N/A</v>
      </c>
      <c r="BF498" t="e">
        <f ca="1">VLOOKUP($B498,基础扩展表!$E:$AG,MATCH(BF$2,基础扩展表!$E$1:$AG$1,0),FALSE)</f>
        <v>#N/A</v>
      </c>
      <c r="BG498" t="e">
        <f ca="1">VLOOKUP($B498,基础扩展表!$E:$AG,MATCH(BG$2,基础扩展表!$E$1:$AG$1,0),FALSE)</f>
        <v>#N/A</v>
      </c>
      <c r="BH498" t="e">
        <f ca="1">VLOOKUP($B498,基础扩展表!$E:$AG,MATCH(BH$2,基础扩展表!$E$1:$AG$1,0),FALSE)</f>
        <v>#N/A</v>
      </c>
      <c r="BI498" t="e">
        <f ca="1">VLOOKUP($B498,基础扩展表!$E:$AG,MATCH(BI$2,基础扩展表!$E$1:$AG$1,0),FALSE)</f>
        <v>#N/A</v>
      </c>
      <c r="BJ498" t="e">
        <f ca="1">VLOOKUP($B498,基础扩展表!$E:$AG,MATCH(BJ$2,基础扩展表!$E$1:$AG$1,0),FALSE)</f>
        <v>#N/A</v>
      </c>
      <c r="BK498" t="e">
        <f ca="1">VLOOKUP($B498,基础扩展表!$E:$AG,MATCH(BK$2,基础扩展表!$E$1:$AG$1,0),FALSE)</f>
        <v>#N/A</v>
      </c>
      <c r="BL498" t="e">
        <f ca="1">VLOOKUP($B498,基础扩展表!$E:$AG,MATCH(BL$2,基础扩展表!$E$1:$AG$1,0),FALSE)</f>
        <v>#N/A</v>
      </c>
      <c r="BM498" t="e">
        <f ca="1">VLOOKUP($B498,基础扩展表!$E:$AG,MATCH(BM$2,基础扩展表!$E$1:$AG$1,0),FALSE)</f>
        <v>#N/A</v>
      </c>
      <c r="BN498" t="e">
        <f ca="1">VLOOKUP($B498,基础扩展表!$E:$AG,MATCH(BN$2,基础扩展表!$E$1:$AG$1,0),FALSE)</f>
        <v>#N/A</v>
      </c>
      <c r="BO498" t="e">
        <f ca="1">VLOOKUP($B498,基础扩展表!$E:$AG,MATCH(BO$2,基础扩展表!$E$1:$AG$1,0),FALSE)</f>
        <v>#N/A</v>
      </c>
      <c r="BP498" t="e">
        <f ca="1">VLOOKUP($B498,基础扩展表!$E:$AG,MATCH(BP$2,基础扩展表!$E$1:$AG$1,0),FALSE)</f>
        <v>#N/A</v>
      </c>
      <c r="BR498" t="e">
        <f ca="1">VLOOKUP(C498,模型表!D:H,5,FALSE)</f>
        <v>#N/A</v>
      </c>
    </row>
    <row r="499" spans="2:70" x14ac:dyDescent="0.2">
      <c r="B499" t="str">
        <f t="array" aca="1" ref="B499" ca="1">INDEX(基础表!$Y:$Y,SMALL(IF(基础表!$Z:$Z=0,ROW(基础表!$Z:$Z),999),ROW(H493)))&amp;""</f>
        <v/>
      </c>
      <c r="C499" t="e">
        <f ca="1">VLOOKUP(VLOOKUP($B499,基础表!$E:$G,3,FALSE),模型表!$C:$D,2,FALSE)</f>
        <v>#N/A</v>
      </c>
      <c r="E499" t="e">
        <f ca="1">VLOOKUP($B499,基础表!$E:$G,3,FALSE)</f>
        <v>#N/A</v>
      </c>
      <c r="G499" t="e">
        <f ca="1">VLOOKUP($E499,模型表!$C:$G,5,FALSE)</f>
        <v>#N/A</v>
      </c>
      <c r="H499" t="e">
        <f ca="1">VLOOKUP($E499,模型表!$C:$F,4,FALSE)</f>
        <v>#N/A</v>
      </c>
      <c r="I499" t="e">
        <f ca="1">VLOOKUP($E499,模型表!$C:$J,8,FALSE)</f>
        <v>#N/A</v>
      </c>
      <c r="K499" t="str">
        <f t="shared" ca="1" si="86"/>
        <v/>
      </c>
      <c r="L499" t="str">
        <f t="shared" ca="1" si="87"/>
        <v/>
      </c>
      <c r="M499" t="str">
        <f t="shared" ca="1" si="88"/>
        <v/>
      </c>
      <c r="N499" t="str">
        <f t="shared" ca="1" si="89"/>
        <v/>
      </c>
      <c r="O499" t="str">
        <f t="shared" ca="1" si="95"/>
        <v/>
      </c>
      <c r="P499" t="str">
        <f t="shared" ca="1" si="90"/>
        <v/>
      </c>
      <c r="Q499" t="e">
        <f ca="1">VLOOKUP($E499,模型表!$C:$K,9,FALSE)</f>
        <v>#N/A</v>
      </c>
      <c r="S499" t="e">
        <f ca="1">IF(VLOOKUP($E499,模型表!$C:$L,6,FALSE)=0,"",VLOOKUP($E499,模型表!$C:$L,10,FALSE))</f>
        <v>#N/A</v>
      </c>
      <c r="U499" t="e">
        <f ca="1">VLOOKUP($E499,模型表!$C:$Q,11,FALSE)</f>
        <v>#N/A</v>
      </c>
      <c r="Y499" t="e">
        <f ca="1">IF(VLOOKUP($E499,模型表!$C:$N,12,FALSE)="Death",VLOOKUP($E499,模型表!$C:$Q,13,FALSE),"")</f>
        <v>#N/A</v>
      </c>
      <c r="Z499" t="str">
        <f ca="1">IF($B499="","",IF(VLOOKUP($E499,模型表!$C:$O,12,FALSE)="PBuff","["&amp;VLOOKUP($E499,模型表!$C:Q,13,FALSE)&amp;"]","[]"))</f>
        <v/>
      </c>
      <c r="AA499" t="e">
        <f ca="1">VLOOKUP($B499,基础扩展表!$E:$I,5,FALSE)</f>
        <v>#N/A</v>
      </c>
      <c r="AB499" t="e">
        <f ca="1">VLOOKUP($B499,基础扩展表!$E:$I,4,FALSE)</f>
        <v>#N/A</v>
      </c>
      <c r="AC499" t="e">
        <f ca="1">VLOOKUP($B499,基础表!$E:$T,16,FALSE)</f>
        <v>#N/A</v>
      </c>
      <c r="AD499" t="str">
        <f t="shared" ca="1" si="96"/>
        <v/>
      </c>
      <c r="AE499" t="str">
        <f t="shared" ca="1" si="91"/>
        <v/>
      </c>
      <c r="AF499" t="str">
        <f t="shared" ca="1" si="92"/>
        <v/>
      </c>
      <c r="AH499" t="e">
        <f ca="1">VLOOKUP($B499,基础表!$E:$R,14,FALSE)</f>
        <v>#N/A</v>
      </c>
      <c r="AI499" t="e">
        <f ca="1">VLOOKUP($B499,基础表!$E:$S,13,FALSE)</f>
        <v>#N/A</v>
      </c>
      <c r="AK499" t="e">
        <f ca="1">VLOOKUP($B499,基础表!$E:$H,4,FALSE)</f>
        <v>#N/A</v>
      </c>
      <c r="AN499" s="23" t="e">
        <f t="shared" ca="1" si="97"/>
        <v>#N/A</v>
      </c>
      <c r="AO499" s="23" t="str">
        <f t="shared" ca="1" si="93"/>
        <v/>
      </c>
      <c r="AP499" s="23" t="str">
        <f t="shared" ca="1" si="94"/>
        <v/>
      </c>
      <c r="AR499" t="e">
        <f ca="1">VLOOKUP($B499,基础表!$E:$J,4,FALSE)</f>
        <v>#N/A</v>
      </c>
      <c r="AS499" t="e">
        <f ca="1">VLOOKUP($B499,基础表!$E:$J,5,FALSE)</f>
        <v>#N/A</v>
      </c>
      <c r="AT499" t="e">
        <f ca="1">VLOOKUP($B499,基础表!$E:$J,6,FALSE)</f>
        <v>#N/A</v>
      </c>
      <c r="AU499" t="e">
        <f ca="1">VLOOKUP($B499,基础扩展表!$E:$AG,MATCH(AU$2,基础扩展表!$E$1:$AG$1,0),FALSE)</f>
        <v>#N/A</v>
      </c>
      <c r="AV499" t="e">
        <f ca="1">VLOOKUP($B499,基础扩展表!$E:$AG,MATCH(AV$2,基础扩展表!$E$1:$AG$1,0),FALSE)</f>
        <v>#N/A</v>
      </c>
      <c r="AW499" t="e">
        <f ca="1">VLOOKUP($B499,基础扩展表!$E:$AG,MATCH(AW$2,基础扩展表!$E$1:$AG$1,0),FALSE)</f>
        <v>#N/A</v>
      </c>
      <c r="AX499" t="e">
        <f ca="1">VLOOKUP($B499,基础扩展表!$E:$AG,MATCH(AX$2,基础扩展表!$E$1:$AG$1,0),FALSE)</f>
        <v>#N/A</v>
      </c>
      <c r="AY499" t="e">
        <f ca="1">VLOOKUP($B499,基础扩展表!$E:$AG,MATCH(AY$2,基础扩展表!$E$1:$AG$1,0),FALSE)</f>
        <v>#N/A</v>
      </c>
      <c r="AZ499" t="e">
        <f ca="1">VLOOKUP($B499,基础扩展表!$E:$AG,MATCH(AZ$2,基础扩展表!$E$1:$AG$1,0),FALSE)</f>
        <v>#N/A</v>
      </c>
      <c r="BA499" t="e">
        <f ca="1">VLOOKUP($B499,基础扩展表!$E:$AG,MATCH(BA$2,基础扩展表!$E$1:$AG$1,0),FALSE)</f>
        <v>#N/A</v>
      </c>
      <c r="BB499" t="e">
        <f ca="1">VLOOKUP($B499,基础扩展表!$E:$AG,MATCH(BB$2,基础扩展表!$E$1:$AG$1,0),FALSE)</f>
        <v>#N/A</v>
      </c>
      <c r="BC499" t="e">
        <f ca="1">VLOOKUP($B499,基础扩展表!$E:$AG,MATCH(BC$2,基础扩展表!$E$1:$AG$1,0),FALSE)</f>
        <v>#N/A</v>
      </c>
      <c r="BD499" t="e">
        <f ca="1">VLOOKUP($B499,基础扩展表!$E:$AG,MATCH(BD$2,基础扩展表!$E$1:$AG$1,0),FALSE)</f>
        <v>#N/A</v>
      </c>
      <c r="BE499" t="e">
        <f ca="1">VLOOKUP($B499,基础扩展表!$E:$AG,MATCH(BE$2,基础扩展表!$E$1:$AG$1,0),FALSE)</f>
        <v>#N/A</v>
      </c>
      <c r="BF499" t="e">
        <f ca="1">VLOOKUP($B499,基础扩展表!$E:$AG,MATCH(BF$2,基础扩展表!$E$1:$AG$1,0),FALSE)</f>
        <v>#N/A</v>
      </c>
      <c r="BG499" t="e">
        <f ca="1">VLOOKUP($B499,基础扩展表!$E:$AG,MATCH(BG$2,基础扩展表!$E$1:$AG$1,0),FALSE)</f>
        <v>#N/A</v>
      </c>
      <c r="BH499" t="e">
        <f ca="1">VLOOKUP($B499,基础扩展表!$E:$AG,MATCH(BH$2,基础扩展表!$E$1:$AG$1,0),FALSE)</f>
        <v>#N/A</v>
      </c>
      <c r="BI499" t="e">
        <f ca="1">VLOOKUP($B499,基础扩展表!$E:$AG,MATCH(BI$2,基础扩展表!$E$1:$AG$1,0),FALSE)</f>
        <v>#N/A</v>
      </c>
      <c r="BJ499" t="e">
        <f ca="1">VLOOKUP($B499,基础扩展表!$E:$AG,MATCH(BJ$2,基础扩展表!$E$1:$AG$1,0),FALSE)</f>
        <v>#N/A</v>
      </c>
      <c r="BK499" t="e">
        <f ca="1">VLOOKUP($B499,基础扩展表!$E:$AG,MATCH(BK$2,基础扩展表!$E$1:$AG$1,0),FALSE)</f>
        <v>#N/A</v>
      </c>
      <c r="BL499" t="e">
        <f ca="1">VLOOKUP($B499,基础扩展表!$E:$AG,MATCH(BL$2,基础扩展表!$E$1:$AG$1,0),FALSE)</f>
        <v>#N/A</v>
      </c>
      <c r="BM499" t="e">
        <f ca="1">VLOOKUP($B499,基础扩展表!$E:$AG,MATCH(BM$2,基础扩展表!$E$1:$AG$1,0),FALSE)</f>
        <v>#N/A</v>
      </c>
      <c r="BN499" t="e">
        <f ca="1">VLOOKUP($B499,基础扩展表!$E:$AG,MATCH(BN$2,基础扩展表!$E$1:$AG$1,0),FALSE)</f>
        <v>#N/A</v>
      </c>
      <c r="BO499" t="e">
        <f ca="1">VLOOKUP($B499,基础扩展表!$E:$AG,MATCH(BO$2,基础扩展表!$E$1:$AG$1,0),FALSE)</f>
        <v>#N/A</v>
      </c>
      <c r="BP499" t="e">
        <f ca="1">VLOOKUP($B499,基础扩展表!$E:$AG,MATCH(BP$2,基础扩展表!$E$1:$AG$1,0),FALSE)</f>
        <v>#N/A</v>
      </c>
      <c r="BR499" t="e">
        <f ca="1">VLOOKUP(C499,模型表!D:H,5,FALSE)</f>
        <v>#N/A</v>
      </c>
    </row>
    <row r="500" spans="2:70" x14ac:dyDescent="0.2">
      <c r="B500" t="str">
        <f t="array" aca="1" ref="B500" ca="1">INDEX(基础表!$Y:$Y,SMALL(IF(基础表!$Z:$Z=0,ROW(基础表!$Z:$Z),999),ROW(H494)))&amp;""</f>
        <v/>
      </c>
      <c r="C500" t="e">
        <f ca="1">VLOOKUP(VLOOKUP($B500,基础表!$E:$G,3,FALSE),模型表!$C:$D,2,FALSE)</f>
        <v>#N/A</v>
      </c>
      <c r="E500" t="e">
        <f ca="1">VLOOKUP($B500,基础表!$E:$G,3,FALSE)</f>
        <v>#N/A</v>
      </c>
      <c r="G500" t="e">
        <f ca="1">VLOOKUP($E500,模型表!$C:$G,5,FALSE)</f>
        <v>#N/A</v>
      </c>
      <c r="H500" t="e">
        <f ca="1">VLOOKUP($E500,模型表!$C:$F,4,FALSE)</f>
        <v>#N/A</v>
      </c>
      <c r="I500" t="e">
        <f ca="1">VLOOKUP($E500,模型表!$C:$J,8,FALSE)</f>
        <v>#N/A</v>
      </c>
      <c r="K500" t="str">
        <f t="shared" ca="1" si="86"/>
        <v/>
      </c>
      <c r="L500" t="str">
        <f t="shared" ca="1" si="87"/>
        <v/>
      </c>
      <c r="M500" t="str">
        <f t="shared" ca="1" si="88"/>
        <v/>
      </c>
      <c r="N500" t="str">
        <f t="shared" ca="1" si="89"/>
        <v/>
      </c>
      <c r="O500" t="str">
        <f t="shared" ca="1" si="95"/>
        <v/>
      </c>
      <c r="P500" t="str">
        <f t="shared" ca="1" si="90"/>
        <v/>
      </c>
      <c r="Q500" t="e">
        <f ca="1">VLOOKUP($E500,模型表!$C:$K,9,FALSE)</f>
        <v>#N/A</v>
      </c>
      <c r="S500" t="e">
        <f ca="1">IF(VLOOKUP($E500,模型表!$C:$L,6,FALSE)=0,"",VLOOKUP($E500,模型表!$C:$L,10,FALSE))</f>
        <v>#N/A</v>
      </c>
      <c r="U500" t="e">
        <f ca="1">VLOOKUP($E500,模型表!$C:$Q,11,FALSE)</f>
        <v>#N/A</v>
      </c>
      <c r="Y500" t="e">
        <f ca="1">IF(VLOOKUP($E500,模型表!$C:$N,12,FALSE)="Death",VLOOKUP($E500,模型表!$C:$Q,13,FALSE),"")</f>
        <v>#N/A</v>
      </c>
      <c r="Z500" t="str">
        <f ca="1">IF($B500="","",IF(VLOOKUP($E500,模型表!$C:$O,12,FALSE)="PBuff","["&amp;VLOOKUP($E500,模型表!$C:Q,13,FALSE)&amp;"]","[]"))</f>
        <v/>
      </c>
      <c r="AA500" t="e">
        <f ca="1">VLOOKUP($B500,基础扩展表!$E:$I,5,FALSE)</f>
        <v>#N/A</v>
      </c>
      <c r="AB500" t="e">
        <f ca="1">VLOOKUP($B500,基础扩展表!$E:$I,4,FALSE)</f>
        <v>#N/A</v>
      </c>
      <c r="AC500" t="e">
        <f ca="1">VLOOKUP($B500,基础表!$E:$T,16,FALSE)</f>
        <v>#N/A</v>
      </c>
      <c r="AD500" t="str">
        <f t="shared" ca="1" si="96"/>
        <v/>
      </c>
      <c r="AE500" t="str">
        <f t="shared" ca="1" si="91"/>
        <v/>
      </c>
      <c r="AF500" t="str">
        <f t="shared" ca="1" si="92"/>
        <v/>
      </c>
      <c r="AH500" t="e">
        <f ca="1">VLOOKUP($B500,基础表!$E:$R,14,FALSE)</f>
        <v>#N/A</v>
      </c>
      <c r="AI500" t="e">
        <f ca="1">VLOOKUP($B500,基础表!$E:$S,13,FALSE)</f>
        <v>#N/A</v>
      </c>
      <c r="AK500" t="e">
        <f ca="1">VLOOKUP($B500,基础表!$E:$H,4,FALSE)</f>
        <v>#N/A</v>
      </c>
      <c r="AN500" s="23" t="e">
        <f t="shared" ca="1" si="97"/>
        <v>#N/A</v>
      </c>
      <c r="AO500" s="23" t="str">
        <f t="shared" ca="1" si="93"/>
        <v/>
      </c>
      <c r="AP500" s="23" t="str">
        <f t="shared" ca="1" si="94"/>
        <v/>
      </c>
      <c r="AR500" t="e">
        <f ca="1">VLOOKUP($B500,基础表!$E:$J,4,FALSE)</f>
        <v>#N/A</v>
      </c>
      <c r="AS500" t="e">
        <f ca="1">VLOOKUP($B500,基础表!$E:$J,5,FALSE)</f>
        <v>#N/A</v>
      </c>
      <c r="AT500" t="e">
        <f ca="1">VLOOKUP($B500,基础表!$E:$J,6,FALSE)</f>
        <v>#N/A</v>
      </c>
      <c r="AU500" t="e">
        <f ca="1">VLOOKUP($B500,基础扩展表!$E:$AG,MATCH(AU$2,基础扩展表!$E$1:$AG$1,0),FALSE)</f>
        <v>#N/A</v>
      </c>
      <c r="AV500" t="e">
        <f ca="1">VLOOKUP($B500,基础扩展表!$E:$AG,MATCH(AV$2,基础扩展表!$E$1:$AG$1,0),FALSE)</f>
        <v>#N/A</v>
      </c>
      <c r="AW500" t="e">
        <f ca="1">VLOOKUP($B500,基础扩展表!$E:$AG,MATCH(AW$2,基础扩展表!$E$1:$AG$1,0),FALSE)</f>
        <v>#N/A</v>
      </c>
      <c r="AX500" t="e">
        <f ca="1">VLOOKUP($B500,基础扩展表!$E:$AG,MATCH(AX$2,基础扩展表!$E$1:$AG$1,0),FALSE)</f>
        <v>#N/A</v>
      </c>
      <c r="AY500" t="e">
        <f ca="1">VLOOKUP($B500,基础扩展表!$E:$AG,MATCH(AY$2,基础扩展表!$E$1:$AG$1,0),FALSE)</f>
        <v>#N/A</v>
      </c>
      <c r="AZ500" t="e">
        <f ca="1">VLOOKUP($B500,基础扩展表!$E:$AG,MATCH(AZ$2,基础扩展表!$E$1:$AG$1,0),FALSE)</f>
        <v>#N/A</v>
      </c>
      <c r="BA500" t="e">
        <f ca="1">VLOOKUP($B500,基础扩展表!$E:$AG,MATCH(BA$2,基础扩展表!$E$1:$AG$1,0),FALSE)</f>
        <v>#N/A</v>
      </c>
      <c r="BB500" t="e">
        <f ca="1">VLOOKUP($B500,基础扩展表!$E:$AG,MATCH(BB$2,基础扩展表!$E$1:$AG$1,0),FALSE)</f>
        <v>#N/A</v>
      </c>
      <c r="BC500" t="e">
        <f ca="1">VLOOKUP($B500,基础扩展表!$E:$AG,MATCH(BC$2,基础扩展表!$E$1:$AG$1,0),FALSE)</f>
        <v>#N/A</v>
      </c>
      <c r="BD500" t="e">
        <f ca="1">VLOOKUP($B500,基础扩展表!$E:$AG,MATCH(BD$2,基础扩展表!$E$1:$AG$1,0),FALSE)</f>
        <v>#N/A</v>
      </c>
      <c r="BE500" t="e">
        <f ca="1">VLOOKUP($B500,基础扩展表!$E:$AG,MATCH(BE$2,基础扩展表!$E$1:$AG$1,0),FALSE)</f>
        <v>#N/A</v>
      </c>
      <c r="BF500" t="e">
        <f ca="1">VLOOKUP($B500,基础扩展表!$E:$AG,MATCH(BF$2,基础扩展表!$E$1:$AG$1,0),FALSE)</f>
        <v>#N/A</v>
      </c>
      <c r="BG500" t="e">
        <f ca="1">VLOOKUP($B500,基础扩展表!$E:$AG,MATCH(BG$2,基础扩展表!$E$1:$AG$1,0),FALSE)</f>
        <v>#N/A</v>
      </c>
      <c r="BH500" t="e">
        <f ca="1">VLOOKUP($B500,基础扩展表!$E:$AG,MATCH(BH$2,基础扩展表!$E$1:$AG$1,0),FALSE)</f>
        <v>#N/A</v>
      </c>
      <c r="BI500" t="e">
        <f ca="1">VLOOKUP($B500,基础扩展表!$E:$AG,MATCH(BI$2,基础扩展表!$E$1:$AG$1,0),FALSE)</f>
        <v>#N/A</v>
      </c>
      <c r="BJ500" t="e">
        <f ca="1">VLOOKUP($B500,基础扩展表!$E:$AG,MATCH(BJ$2,基础扩展表!$E$1:$AG$1,0),FALSE)</f>
        <v>#N/A</v>
      </c>
      <c r="BK500" t="e">
        <f ca="1">VLOOKUP($B500,基础扩展表!$E:$AG,MATCH(BK$2,基础扩展表!$E$1:$AG$1,0),FALSE)</f>
        <v>#N/A</v>
      </c>
      <c r="BL500" t="e">
        <f ca="1">VLOOKUP($B500,基础扩展表!$E:$AG,MATCH(BL$2,基础扩展表!$E$1:$AG$1,0),FALSE)</f>
        <v>#N/A</v>
      </c>
      <c r="BM500" t="e">
        <f ca="1">VLOOKUP($B500,基础扩展表!$E:$AG,MATCH(BM$2,基础扩展表!$E$1:$AG$1,0),FALSE)</f>
        <v>#N/A</v>
      </c>
      <c r="BN500" t="e">
        <f ca="1">VLOOKUP($B500,基础扩展表!$E:$AG,MATCH(BN$2,基础扩展表!$E$1:$AG$1,0),FALSE)</f>
        <v>#N/A</v>
      </c>
      <c r="BO500" t="e">
        <f ca="1">VLOOKUP($B500,基础扩展表!$E:$AG,MATCH(BO$2,基础扩展表!$E$1:$AG$1,0),FALSE)</f>
        <v>#N/A</v>
      </c>
      <c r="BP500" t="e">
        <f ca="1">VLOOKUP($B500,基础扩展表!$E:$AG,MATCH(BP$2,基础扩展表!$E$1:$AG$1,0),FALSE)</f>
        <v>#N/A</v>
      </c>
      <c r="BR500" t="e">
        <f ca="1">VLOOKUP(C500,模型表!D:H,5,FALSE)</f>
        <v>#N/A</v>
      </c>
    </row>
    <row r="501" spans="2:70" x14ac:dyDescent="0.2">
      <c r="B501" t="str">
        <f t="array" aca="1" ref="B501" ca="1">INDEX(基础表!$Y:$Y,SMALL(IF(基础表!$Z:$Z=0,ROW(基础表!$Z:$Z),999),ROW(H495)))&amp;""</f>
        <v/>
      </c>
      <c r="C501" t="e">
        <f ca="1">VLOOKUP(VLOOKUP($B501,基础表!$E:$G,3,FALSE),模型表!$C:$D,2,FALSE)</f>
        <v>#N/A</v>
      </c>
      <c r="E501" t="e">
        <f ca="1">VLOOKUP($B501,基础表!$E:$G,3,FALSE)</f>
        <v>#N/A</v>
      </c>
      <c r="G501" t="e">
        <f ca="1">VLOOKUP($E501,模型表!$C:$G,5,FALSE)</f>
        <v>#N/A</v>
      </c>
      <c r="H501" t="e">
        <f ca="1">VLOOKUP($E501,模型表!$C:$F,4,FALSE)</f>
        <v>#N/A</v>
      </c>
      <c r="I501" t="e">
        <f ca="1">VLOOKUP($E501,模型表!$C:$J,8,FALSE)</f>
        <v>#N/A</v>
      </c>
      <c r="K501" t="str">
        <f t="shared" ca="1" si="86"/>
        <v/>
      </c>
      <c r="L501" t="str">
        <f t="shared" ca="1" si="87"/>
        <v/>
      </c>
      <c r="M501" t="str">
        <f t="shared" ca="1" si="88"/>
        <v/>
      </c>
      <c r="N501" t="str">
        <f t="shared" ca="1" si="89"/>
        <v/>
      </c>
      <c r="O501" t="str">
        <f t="shared" ca="1" si="95"/>
        <v/>
      </c>
      <c r="P501" t="str">
        <f t="shared" ca="1" si="90"/>
        <v/>
      </c>
      <c r="Q501" t="e">
        <f ca="1">VLOOKUP($E501,模型表!$C:$K,9,FALSE)</f>
        <v>#N/A</v>
      </c>
      <c r="S501" t="e">
        <f ca="1">IF(VLOOKUP($E501,模型表!$C:$L,6,FALSE)=0,"",VLOOKUP($E501,模型表!$C:$L,10,FALSE))</f>
        <v>#N/A</v>
      </c>
      <c r="U501" t="e">
        <f ca="1">VLOOKUP($E501,模型表!$C:$Q,11,FALSE)</f>
        <v>#N/A</v>
      </c>
      <c r="Y501" t="e">
        <f ca="1">IF(VLOOKUP($E501,模型表!$C:$N,12,FALSE)="Death",VLOOKUP($E501,模型表!$C:$Q,13,FALSE),"")</f>
        <v>#N/A</v>
      </c>
      <c r="Z501" t="str">
        <f ca="1">IF($B501="","",IF(VLOOKUP($E501,模型表!$C:$O,12,FALSE)="PBuff","["&amp;VLOOKUP($E501,模型表!$C:Q,13,FALSE)&amp;"]","[]"))</f>
        <v/>
      </c>
      <c r="AA501" t="e">
        <f ca="1">VLOOKUP($B501,基础扩展表!$E:$I,5,FALSE)</f>
        <v>#N/A</v>
      </c>
      <c r="AB501" t="e">
        <f ca="1">VLOOKUP($B501,基础扩展表!$E:$I,4,FALSE)</f>
        <v>#N/A</v>
      </c>
      <c r="AC501" t="e">
        <f ca="1">VLOOKUP($B501,基础表!$E:$T,16,FALSE)</f>
        <v>#N/A</v>
      </c>
      <c r="AD501" t="str">
        <f t="shared" ca="1" si="96"/>
        <v/>
      </c>
      <c r="AE501" t="str">
        <f t="shared" ca="1" si="91"/>
        <v/>
      </c>
      <c r="AF501" t="str">
        <f t="shared" ca="1" si="92"/>
        <v/>
      </c>
      <c r="AH501" t="e">
        <f ca="1">VLOOKUP($B501,基础表!$E:$R,14,FALSE)</f>
        <v>#N/A</v>
      </c>
      <c r="AI501" t="e">
        <f ca="1">VLOOKUP($B501,基础表!$E:$S,13,FALSE)</f>
        <v>#N/A</v>
      </c>
      <c r="AK501" t="e">
        <f ca="1">VLOOKUP($B501,基础表!$E:$H,4,FALSE)</f>
        <v>#N/A</v>
      </c>
      <c r="AN501" s="23" t="e">
        <f t="shared" ca="1" si="97"/>
        <v>#N/A</v>
      </c>
      <c r="AO501" s="23" t="str">
        <f t="shared" ca="1" si="93"/>
        <v/>
      </c>
      <c r="AP501" s="23" t="str">
        <f t="shared" ca="1" si="94"/>
        <v/>
      </c>
      <c r="AR501" t="e">
        <f ca="1">VLOOKUP($B501,基础表!$E:$J,4,FALSE)</f>
        <v>#N/A</v>
      </c>
      <c r="AS501" t="e">
        <f ca="1">VLOOKUP($B501,基础表!$E:$J,5,FALSE)</f>
        <v>#N/A</v>
      </c>
      <c r="AT501" t="e">
        <f ca="1">VLOOKUP($B501,基础表!$E:$J,6,FALSE)</f>
        <v>#N/A</v>
      </c>
      <c r="AU501" t="e">
        <f ca="1">VLOOKUP($B501,基础扩展表!$E:$AG,MATCH(AU$2,基础扩展表!$E$1:$AG$1,0),FALSE)</f>
        <v>#N/A</v>
      </c>
      <c r="AV501" t="e">
        <f ca="1">VLOOKUP($B501,基础扩展表!$E:$AG,MATCH(AV$2,基础扩展表!$E$1:$AG$1,0),FALSE)</f>
        <v>#N/A</v>
      </c>
      <c r="AW501" t="e">
        <f ca="1">VLOOKUP($B501,基础扩展表!$E:$AG,MATCH(AW$2,基础扩展表!$E$1:$AG$1,0),FALSE)</f>
        <v>#N/A</v>
      </c>
      <c r="AX501" t="e">
        <f ca="1">VLOOKUP($B501,基础扩展表!$E:$AG,MATCH(AX$2,基础扩展表!$E$1:$AG$1,0),FALSE)</f>
        <v>#N/A</v>
      </c>
      <c r="AY501" t="e">
        <f ca="1">VLOOKUP($B501,基础扩展表!$E:$AG,MATCH(AY$2,基础扩展表!$E$1:$AG$1,0),FALSE)</f>
        <v>#N/A</v>
      </c>
      <c r="AZ501" t="e">
        <f ca="1">VLOOKUP($B501,基础扩展表!$E:$AG,MATCH(AZ$2,基础扩展表!$E$1:$AG$1,0),FALSE)</f>
        <v>#N/A</v>
      </c>
      <c r="BA501" t="e">
        <f ca="1">VLOOKUP($B501,基础扩展表!$E:$AG,MATCH(BA$2,基础扩展表!$E$1:$AG$1,0),FALSE)</f>
        <v>#N/A</v>
      </c>
      <c r="BB501" t="e">
        <f ca="1">VLOOKUP($B501,基础扩展表!$E:$AG,MATCH(BB$2,基础扩展表!$E$1:$AG$1,0),FALSE)</f>
        <v>#N/A</v>
      </c>
      <c r="BC501" t="e">
        <f ca="1">VLOOKUP($B501,基础扩展表!$E:$AG,MATCH(BC$2,基础扩展表!$E$1:$AG$1,0),FALSE)</f>
        <v>#N/A</v>
      </c>
      <c r="BD501" t="e">
        <f ca="1">VLOOKUP($B501,基础扩展表!$E:$AG,MATCH(BD$2,基础扩展表!$E$1:$AG$1,0),FALSE)</f>
        <v>#N/A</v>
      </c>
      <c r="BE501" t="e">
        <f ca="1">VLOOKUP($B501,基础扩展表!$E:$AG,MATCH(BE$2,基础扩展表!$E$1:$AG$1,0),FALSE)</f>
        <v>#N/A</v>
      </c>
      <c r="BF501" t="e">
        <f ca="1">VLOOKUP($B501,基础扩展表!$E:$AG,MATCH(BF$2,基础扩展表!$E$1:$AG$1,0),FALSE)</f>
        <v>#N/A</v>
      </c>
      <c r="BG501" t="e">
        <f ca="1">VLOOKUP($B501,基础扩展表!$E:$AG,MATCH(BG$2,基础扩展表!$E$1:$AG$1,0),FALSE)</f>
        <v>#N/A</v>
      </c>
      <c r="BH501" t="e">
        <f ca="1">VLOOKUP($B501,基础扩展表!$E:$AG,MATCH(BH$2,基础扩展表!$E$1:$AG$1,0),FALSE)</f>
        <v>#N/A</v>
      </c>
      <c r="BI501" t="e">
        <f ca="1">VLOOKUP($B501,基础扩展表!$E:$AG,MATCH(BI$2,基础扩展表!$E$1:$AG$1,0),FALSE)</f>
        <v>#N/A</v>
      </c>
      <c r="BJ501" t="e">
        <f ca="1">VLOOKUP($B501,基础扩展表!$E:$AG,MATCH(BJ$2,基础扩展表!$E$1:$AG$1,0),FALSE)</f>
        <v>#N/A</v>
      </c>
      <c r="BK501" t="e">
        <f ca="1">VLOOKUP($B501,基础扩展表!$E:$AG,MATCH(BK$2,基础扩展表!$E$1:$AG$1,0),FALSE)</f>
        <v>#N/A</v>
      </c>
      <c r="BL501" t="e">
        <f ca="1">VLOOKUP($B501,基础扩展表!$E:$AG,MATCH(BL$2,基础扩展表!$E$1:$AG$1,0),FALSE)</f>
        <v>#N/A</v>
      </c>
      <c r="BM501" t="e">
        <f ca="1">VLOOKUP($B501,基础扩展表!$E:$AG,MATCH(BM$2,基础扩展表!$E$1:$AG$1,0),FALSE)</f>
        <v>#N/A</v>
      </c>
      <c r="BN501" t="e">
        <f ca="1">VLOOKUP($B501,基础扩展表!$E:$AG,MATCH(BN$2,基础扩展表!$E$1:$AG$1,0),FALSE)</f>
        <v>#N/A</v>
      </c>
      <c r="BO501" t="e">
        <f ca="1">VLOOKUP($B501,基础扩展表!$E:$AG,MATCH(BO$2,基础扩展表!$E$1:$AG$1,0),FALSE)</f>
        <v>#N/A</v>
      </c>
      <c r="BP501" t="e">
        <f ca="1">VLOOKUP($B501,基础扩展表!$E:$AG,MATCH(BP$2,基础扩展表!$E$1:$AG$1,0),FALSE)</f>
        <v>#N/A</v>
      </c>
      <c r="BR501" t="e">
        <f ca="1">VLOOKUP(C501,模型表!D:H,5,FALSE)</f>
        <v>#N/A</v>
      </c>
    </row>
    <row r="502" spans="2:70" x14ac:dyDescent="0.2">
      <c r="B502" t="str">
        <f t="array" aca="1" ref="B502" ca="1">INDEX(基础表!$Y:$Y,SMALL(IF(基础表!$Z:$Z=0,ROW(基础表!$Z:$Z),999),ROW(H496)))&amp;""</f>
        <v/>
      </c>
      <c r="C502" t="e">
        <f ca="1">VLOOKUP(VLOOKUP($B502,基础表!$E:$G,3,FALSE),模型表!$C:$D,2,FALSE)</f>
        <v>#N/A</v>
      </c>
      <c r="E502" t="e">
        <f ca="1">VLOOKUP($B502,基础表!$E:$G,3,FALSE)</f>
        <v>#N/A</v>
      </c>
      <c r="G502" t="e">
        <f ca="1">VLOOKUP($E502,模型表!$C:$G,5,FALSE)</f>
        <v>#N/A</v>
      </c>
      <c r="H502" t="e">
        <f ca="1">VLOOKUP($E502,模型表!$C:$F,4,FALSE)</f>
        <v>#N/A</v>
      </c>
      <c r="I502" t="e">
        <f ca="1">VLOOKUP($E502,模型表!$C:$J,8,FALSE)</f>
        <v>#N/A</v>
      </c>
      <c r="K502" t="str">
        <f t="shared" ca="1" si="86"/>
        <v/>
      </c>
      <c r="L502" t="str">
        <f t="shared" ca="1" si="87"/>
        <v/>
      </c>
      <c r="M502" t="str">
        <f t="shared" ca="1" si="88"/>
        <v/>
      </c>
      <c r="N502" t="str">
        <f t="shared" ca="1" si="89"/>
        <v/>
      </c>
      <c r="O502" t="str">
        <f t="shared" ca="1" si="95"/>
        <v/>
      </c>
      <c r="P502" t="str">
        <f t="shared" ca="1" si="90"/>
        <v/>
      </c>
      <c r="Q502" t="e">
        <f ca="1">VLOOKUP($E502,模型表!$C:$K,9,FALSE)</f>
        <v>#N/A</v>
      </c>
      <c r="S502" t="e">
        <f ca="1">IF(VLOOKUP($E502,模型表!$C:$L,6,FALSE)=0,"",VLOOKUP($E502,模型表!$C:$L,10,FALSE))</f>
        <v>#N/A</v>
      </c>
      <c r="U502" t="e">
        <f ca="1">VLOOKUP($E502,模型表!$C:$Q,11,FALSE)</f>
        <v>#N/A</v>
      </c>
      <c r="Y502" t="e">
        <f ca="1">IF(VLOOKUP($E502,模型表!$C:$N,12,FALSE)="Death",VLOOKUP($E502,模型表!$C:$Q,13,FALSE),"")</f>
        <v>#N/A</v>
      </c>
      <c r="Z502" t="str">
        <f ca="1">IF($B502="","",IF(VLOOKUP($E502,模型表!$C:$O,12,FALSE)="PBuff","["&amp;VLOOKUP($E502,模型表!$C:Q,13,FALSE)&amp;"]","[]"))</f>
        <v/>
      </c>
      <c r="AA502" t="e">
        <f ca="1">VLOOKUP($B502,基础扩展表!$E:$I,5,FALSE)</f>
        <v>#N/A</v>
      </c>
      <c r="AB502" t="e">
        <f ca="1">VLOOKUP($B502,基础扩展表!$E:$I,4,FALSE)</f>
        <v>#N/A</v>
      </c>
      <c r="AC502" t="e">
        <f ca="1">VLOOKUP($B502,基础表!$E:$T,16,FALSE)</f>
        <v>#N/A</v>
      </c>
      <c r="AD502" t="str">
        <f t="shared" ca="1" si="96"/>
        <v/>
      </c>
      <c r="AE502" t="str">
        <f t="shared" ca="1" si="91"/>
        <v/>
      </c>
      <c r="AF502" t="str">
        <f t="shared" ca="1" si="92"/>
        <v/>
      </c>
      <c r="AH502" t="e">
        <f ca="1">VLOOKUP($B502,基础表!$E:$R,14,FALSE)</f>
        <v>#N/A</v>
      </c>
      <c r="AI502" t="e">
        <f ca="1">VLOOKUP($B502,基础表!$E:$S,13,FALSE)</f>
        <v>#N/A</v>
      </c>
      <c r="AK502" t="e">
        <f ca="1">VLOOKUP($B502,基础表!$E:$H,4,FALSE)</f>
        <v>#N/A</v>
      </c>
      <c r="AN502" s="23" t="e">
        <f t="shared" ca="1" si="97"/>
        <v>#N/A</v>
      </c>
      <c r="AO502" s="23" t="str">
        <f t="shared" ca="1" si="93"/>
        <v/>
      </c>
      <c r="AP502" s="23" t="str">
        <f t="shared" ca="1" si="94"/>
        <v/>
      </c>
      <c r="AR502" t="e">
        <f ca="1">VLOOKUP($B502,基础表!$E:$J,4,FALSE)</f>
        <v>#N/A</v>
      </c>
      <c r="AS502" t="e">
        <f ca="1">VLOOKUP($B502,基础表!$E:$J,5,FALSE)</f>
        <v>#N/A</v>
      </c>
      <c r="AT502" t="e">
        <f ca="1">VLOOKUP($B502,基础表!$E:$J,6,FALSE)</f>
        <v>#N/A</v>
      </c>
      <c r="AU502" t="e">
        <f ca="1">VLOOKUP($B502,基础扩展表!$E:$AG,MATCH(AU$2,基础扩展表!$E$1:$AG$1,0),FALSE)</f>
        <v>#N/A</v>
      </c>
      <c r="AV502" t="e">
        <f ca="1">VLOOKUP($B502,基础扩展表!$E:$AG,MATCH(AV$2,基础扩展表!$E$1:$AG$1,0),FALSE)</f>
        <v>#N/A</v>
      </c>
      <c r="AW502" t="e">
        <f ca="1">VLOOKUP($B502,基础扩展表!$E:$AG,MATCH(AW$2,基础扩展表!$E$1:$AG$1,0),FALSE)</f>
        <v>#N/A</v>
      </c>
      <c r="AX502" t="e">
        <f ca="1">VLOOKUP($B502,基础扩展表!$E:$AG,MATCH(AX$2,基础扩展表!$E$1:$AG$1,0),FALSE)</f>
        <v>#N/A</v>
      </c>
      <c r="AY502" t="e">
        <f ca="1">VLOOKUP($B502,基础扩展表!$E:$AG,MATCH(AY$2,基础扩展表!$E$1:$AG$1,0),FALSE)</f>
        <v>#N/A</v>
      </c>
      <c r="AZ502" t="e">
        <f ca="1">VLOOKUP($B502,基础扩展表!$E:$AG,MATCH(AZ$2,基础扩展表!$E$1:$AG$1,0),FALSE)</f>
        <v>#N/A</v>
      </c>
      <c r="BA502" t="e">
        <f ca="1">VLOOKUP($B502,基础扩展表!$E:$AG,MATCH(BA$2,基础扩展表!$E$1:$AG$1,0),FALSE)</f>
        <v>#N/A</v>
      </c>
      <c r="BB502" t="e">
        <f ca="1">VLOOKUP($B502,基础扩展表!$E:$AG,MATCH(BB$2,基础扩展表!$E$1:$AG$1,0),FALSE)</f>
        <v>#N/A</v>
      </c>
      <c r="BC502" t="e">
        <f ca="1">VLOOKUP($B502,基础扩展表!$E:$AG,MATCH(BC$2,基础扩展表!$E$1:$AG$1,0),FALSE)</f>
        <v>#N/A</v>
      </c>
      <c r="BD502" t="e">
        <f ca="1">VLOOKUP($B502,基础扩展表!$E:$AG,MATCH(BD$2,基础扩展表!$E$1:$AG$1,0),FALSE)</f>
        <v>#N/A</v>
      </c>
      <c r="BE502" t="e">
        <f ca="1">VLOOKUP($B502,基础扩展表!$E:$AG,MATCH(BE$2,基础扩展表!$E$1:$AG$1,0),FALSE)</f>
        <v>#N/A</v>
      </c>
      <c r="BF502" t="e">
        <f ca="1">VLOOKUP($B502,基础扩展表!$E:$AG,MATCH(BF$2,基础扩展表!$E$1:$AG$1,0),FALSE)</f>
        <v>#N/A</v>
      </c>
      <c r="BG502" t="e">
        <f ca="1">VLOOKUP($B502,基础扩展表!$E:$AG,MATCH(BG$2,基础扩展表!$E$1:$AG$1,0),FALSE)</f>
        <v>#N/A</v>
      </c>
      <c r="BH502" t="e">
        <f ca="1">VLOOKUP($B502,基础扩展表!$E:$AG,MATCH(BH$2,基础扩展表!$E$1:$AG$1,0),FALSE)</f>
        <v>#N/A</v>
      </c>
      <c r="BI502" t="e">
        <f ca="1">VLOOKUP($B502,基础扩展表!$E:$AG,MATCH(BI$2,基础扩展表!$E$1:$AG$1,0),FALSE)</f>
        <v>#N/A</v>
      </c>
      <c r="BJ502" t="e">
        <f ca="1">VLOOKUP($B502,基础扩展表!$E:$AG,MATCH(BJ$2,基础扩展表!$E$1:$AG$1,0),FALSE)</f>
        <v>#N/A</v>
      </c>
      <c r="BK502" t="e">
        <f ca="1">VLOOKUP($B502,基础扩展表!$E:$AG,MATCH(BK$2,基础扩展表!$E$1:$AG$1,0),FALSE)</f>
        <v>#N/A</v>
      </c>
      <c r="BL502" t="e">
        <f ca="1">VLOOKUP($B502,基础扩展表!$E:$AG,MATCH(BL$2,基础扩展表!$E$1:$AG$1,0),FALSE)</f>
        <v>#N/A</v>
      </c>
      <c r="BM502" t="e">
        <f ca="1">VLOOKUP($B502,基础扩展表!$E:$AG,MATCH(BM$2,基础扩展表!$E$1:$AG$1,0),FALSE)</f>
        <v>#N/A</v>
      </c>
      <c r="BN502" t="e">
        <f ca="1">VLOOKUP($B502,基础扩展表!$E:$AG,MATCH(BN$2,基础扩展表!$E$1:$AG$1,0),FALSE)</f>
        <v>#N/A</v>
      </c>
      <c r="BO502" t="e">
        <f ca="1">VLOOKUP($B502,基础扩展表!$E:$AG,MATCH(BO$2,基础扩展表!$E$1:$AG$1,0),FALSE)</f>
        <v>#N/A</v>
      </c>
      <c r="BP502" t="e">
        <f ca="1">VLOOKUP($B502,基础扩展表!$E:$AG,MATCH(BP$2,基础扩展表!$E$1:$AG$1,0),FALSE)</f>
        <v>#N/A</v>
      </c>
      <c r="BR502" t="e">
        <f ca="1">VLOOKUP(C502,模型表!D:H,5,FALSE)</f>
        <v>#N/A</v>
      </c>
    </row>
    <row r="503" spans="2:70" x14ac:dyDescent="0.2">
      <c r="B503" t="str">
        <f t="array" aca="1" ref="B503" ca="1">INDEX(基础表!$Y:$Y,SMALL(IF(基础表!$Z:$Z=0,ROW(基础表!$Z:$Z),999),ROW(H497)))&amp;""</f>
        <v/>
      </c>
      <c r="C503" t="e">
        <f ca="1">VLOOKUP(VLOOKUP($B503,基础表!$E:$G,3,FALSE),模型表!$C:$D,2,FALSE)</f>
        <v>#N/A</v>
      </c>
      <c r="E503" t="e">
        <f ca="1">VLOOKUP($B503,基础表!$E:$G,3,FALSE)</f>
        <v>#N/A</v>
      </c>
      <c r="G503" t="e">
        <f ca="1">VLOOKUP($E503,模型表!$C:$G,5,FALSE)</f>
        <v>#N/A</v>
      </c>
      <c r="H503" t="e">
        <f ca="1">VLOOKUP($E503,模型表!$C:$F,4,FALSE)</f>
        <v>#N/A</v>
      </c>
      <c r="I503" t="e">
        <f ca="1">VLOOKUP($E503,模型表!$C:$J,8,FALSE)</f>
        <v>#N/A</v>
      </c>
      <c r="K503" t="str">
        <f t="shared" ca="1" si="86"/>
        <v/>
      </c>
      <c r="L503" t="str">
        <f t="shared" ca="1" si="87"/>
        <v/>
      </c>
      <c r="M503" t="str">
        <f t="shared" ca="1" si="88"/>
        <v/>
      </c>
      <c r="N503" t="str">
        <f t="shared" ca="1" si="89"/>
        <v/>
      </c>
      <c r="O503" t="str">
        <f t="shared" ca="1" si="95"/>
        <v/>
      </c>
      <c r="P503" t="str">
        <f t="shared" ca="1" si="90"/>
        <v/>
      </c>
      <c r="Q503" t="e">
        <f ca="1">VLOOKUP($E503,模型表!$C:$K,9,FALSE)</f>
        <v>#N/A</v>
      </c>
      <c r="S503" t="e">
        <f ca="1">IF(VLOOKUP($E503,模型表!$C:$L,6,FALSE)=0,"",VLOOKUP($E503,模型表!$C:$L,10,FALSE))</f>
        <v>#N/A</v>
      </c>
      <c r="U503" t="e">
        <f ca="1">VLOOKUP($E503,模型表!$C:$Q,11,FALSE)</f>
        <v>#N/A</v>
      </c>
      <c r="Y503" t="e">
        <f ca="1">IF(VLOOKUP($E503,模型表!$C:$N,12,FALSE)="Death",VLOOKUP($E503,模型表!$C:$Q,13,FALSE),"")</f>
        <v>#N/A</v>
      </c>
      <c r="Z503" t="str">
        <f ca="1">IF($B503="","",IF(VLOOKUP($E503,模型表!$C:$O,12,FALSE)="PBuff","["&amp;VLOOKUP($E503,模型表!$C:Q,13,FALSE)&amp;"]","[]"))</f>
        <v/>
      </c>
      <c r="AA503" t="e">
        <f ca="1">VLOOKUP($B503,基础扩展表!$E:$I,5,FALSE)</f>
        <v>#N/A</v>
      </c>
      <c r="AB503" t="e">
        <f ca="1">VLOOKUP($B503,基础扩展表!$E:$I,4,FALSE)</f>
        <v>#N/A</v>
      </c>
      <c r="AC503" t="e">
        <f ca="1">VLOOKUP($B503,基础表!$E:$T,16,FALSE)</f>
        <v>#N/A</v>
      </c>
      <c r="AD503" t="str">
        <f t="shared" ca="1" si="96"/>
        <v/>
      </c>
      <c r="AE503" t="str">
        <f t="shared" ca="1" si="91"/>
        <v/>
      </c>
      <c r="AF503" t="str">
        <f t="shared" ca="1" si="92"/>
        <v/>
      </c>
      <c r="AH503" t="e">
        <f ca="1">VLOOKUP($B503,基础表!$E:$R,14,FALSE)</f>
        <v>#N/A</v>
      </c>
      <c r="AI503" t="e">
        <f ca="1">VLOOKUP($B503,基础表!$E:$S,13,FALSE)</f>
        <v>#N/A</v>
      </c>
      <c r="AK503" t="e">
        <f ca="1">VLOOKUP($B503,基础表!$E:$H,4,FALSE)</f>
        <v>#N/A</v>
      </c>
      <c r="AN503" s="23" t="e">
        <f t="shared" ca="1" si="97"/>
        <v>#N/A</v>
      </c>
      <c r="AO503" s="23" t="str">
        <f t="shared" ca="1" si="93"/>
        <v/>
      </c>
      <c r="AP503" s="23" t="str">
        <f t="shared" ca="1" si="94"/>
        <v/>
      </c>
      <c r="AR503" t="e">
        <f ca="1">VLOOKUP($B503,基础表!$E:$J,4,FALSE)</f>
        <v>#N/A</v>
      </c>
      <c r="AS503" t="e">
        <f ca="1">VLOOKUP($B503,基础表!$E:$J,5,FALSE)</f>
        <v>#N/A</v>
      </c>
      <c r="AT503" t="e">
        <f ca="1">VLOOKUP($B503,基础表!$E:$J,6,FALSE)</f>
        <v>#N/A</v>
      </c>
      <c r="AU503" t="e">
        <f ca="1">VLOOKUP($B503,基础扩展表!$E:$AG,MATCH(AU$2,基础扩展表!$E$1:$AG$1,0),FALSE)</f>
        <v>#N/A</v>
      </c>
      <c r="AV503" t="e">
        <f ca="1">VLOOKUP($B503,基础扩展表!$E:$AG,MATCH(AV$2,基础扩展表!$E$1:$AG$1,0),FALSE)</f>
        <v>#N/A</v>
      </c>
      <c r="AW503" t="e">
        <f ca="1">VLOOKUP($B503,基础扩展表!$E:$AG,MATCH(AW$2,基础扩展表!$E$1:$AG$1,0),FALSE)</f>
        <v>#N/A</v>
      </c>
      <c r="AX503" t="e">
        <f ca="1">VLOOKUP($B503,基础扩展表!$E:$AG,MATCH(AX$2,基础扩展表!$E$1:$AG$1,0),FALSE)</f>
        <v>#N/A</v>
      </c>
      <c r="AY503" t="e">
        <f ca="1">VLOOKUP($B503,基础扩展表!$E:$AG,MATCH(AY$2,基础扩展表!$E$1:$AG$1,0),FALSE)</f>
        <v>#N/A</v>
      </c>
      <c r="AZ503" t="e">
        <f ca="1">VLOOKUP($B503,基础扩展表!$E:$AG,MATCH(AZ$2,基础扩展表!$E$1:$AG$1,0),FALSE)</f>
        <v>#N/A</v>
      </c>
      <c r="BA503" t="e">
        <f ca="1">VLOOKUP($B503,基础扩展表!$E:$AG,MATCH(BA$2,基础扩展表!$E$1:$AG$1,0),FALSE)</f>
        <v>#N/A</v>
      </c>
      <c r="BB503" t="e">
        <f ca="1">VLOOKUP($B503,基础扩展表!$E:$AG,MATCH(BB$2,基础扩展表!$E$1:$AG$1,0),FALSE)</f>
        <v>#N/A</v>
      </c>
      <c r="BC503" t="e">
        <f ca="1">VLOOKUP($B503,基础扩展表!$E:$AG,MATCH(BC$2,基础扩展表!$E$1:$AG$1,0),FALSE)</f>
        <v>#N/A</v>
      </c>
      <c r="BD503" t="e">
        <f ca="1">VLOOKUP($B503,基础扩展表!$E:$AG,MATCH(BD$2,基础扩展表!$E$1:$AG$1,0),FALSE)</f>
        <v>#N/A</v>
      </c>
      <c r="BE503" t="e">
        <f ca="1">VLOOKUP($B503,基础扩展表!$E:$AG,MATCH(BE$2,基础扩展表!$E$1:$AG$1,0),FALSE)</f>
        <v>#N/A</v>
      </c>
      <c r="BF503" t="e">
        <f ca="1">VLOOKUP($B503,基础扩展表!$E:$AG,MATCH(BF$2,基础扩展表!$E$1:$AG$1,0),FALSE)</f>
        <v>#N/A</v>
      </c>
      <c r="BG503" t="e">
        <f ca="1">VLOOKUP($B503,基础扩展表!$E:$AG,MATCH(BG$2,基础扩展表!$E$1:$AG$1,0),FALSE)</f>
        <v>#N/A</v>
      </c>
      <c r="BH503" t="e">
        <f ca="1">VLOOKUP($B503,基础扩展表!$E:$AG,MATCH(BH$2,基础扩展表!$E$1:$AG$1,0),FALSE)</f>
        <v>#N/A</v>
      </c>
      <c r="BI503" t="e">
        <f ca="1">VLOOKUP($B503,基础扩展表!$E:$AG,MATCH(BI$2,基础扩展表!$E$1:$AG$1,0),FALSE)</f>
        <v>#N/A</v>
      </c>
      <c r="BJ503" t="e">
        <f ca="1">VLOOKUP($B503,基础扩展表!$E:$AG,MATCH(BJ$2,基础扩展表!$E$1:$AG$1,0),FALSE)</f>
        <v>#N/A</v>
      </c>
      <c r="BK503" t="e">
        <f ca="1">VLOOKUP($B503,基础扩展表!$E:$AG,MATCH(BK$2,基础扩展表!$E$1:$AG$1,0),FALSE)</f>
        <v>#N/A</v>
      </c>
      <c r="BL503" t="e">
        <f ca="1">VLOOKUP($B503,基础扩展表!$E:$AG,MATCH(BL$2,基础扩展表!$E$1:$AG$1,0),FALSE)</f>
        <v>#N/A</v>
      </c>
      <c r="BM503" t="e">
        <f ca="1">VLOOKUP($B503,基础扩展表!$E:$AG,MATCH(BM$2,基础扩展表!$E$1:$AG$1,0),FALSE)</f>
        <v>#N/A</v>
      </c>
      <c r="BN503" t="e">
        <f ca="1">VLOOKUP($B503,基础扩展表!$E:$AG,MATCH(BN$2,基础扩展表!$E$1:$AG$1,0),FALSE)</f>
        <v>#N/A</v>
      </c>
      <c r="BO503" t="e">
        <f ca="1">VLOOKUP($B503,基础扩展表!$E:$AG,MATCH(BO$2,基础扩展表!$E$1:$AG$1,0),FALSE)</f>
        <v>#N/A</v>
      </c>
      <c r="BP503" t="e">
        <f ca="1">VLOOKUP($B503,基础扩展表!$E:$AG,MATCH(BP$2,基础扩展表!$E$1:$AG$1,0),FALSE)</f>
        <v>#N/A</v>
      </c>
      <c r="BR503" t="e">
        <f ca="1">VLOOKUP(C503,模型表!D:H,5,FALSE)</f>
        <v>#N/A</v>
      </c>
    </row>
    <row r="504" spans="2:70" x14ac:dyDescent="0.2">
      <c r="B504" t="str">
        <f t="array" aca="1" ref="B504" ca="1">INDEX(基础表!$Y:$Y,SMALL(IF(基础表!$Z:$Z=0,ROW(基础表!$Z:$Z),999),ROW(H498)))&amp;""</f>
        <v/>
      </c>
      <c r="C504" t="e">
        <f ca="1">VLOOKUP(VLOOKUP($B504,基础表!$E:$G,3,FALSE),模型表!$C:$D,2,FALSE)</f>
        <v>#N/A</v>
      </c>
      <c r="E504" t="e">
        <f ca="1">VLOOKUP($B504,基础表!$E:$G,3,FALSE)</f>
        <v>#N/A</v>
      </c>
      <c r="G504" t="e">
        <f ca="1">VLOOKUP($E504,模型表!$C:$G,5,FALSE)</f>
        <v>#N/A</v>
      </c>
      <c r="H504" t="e">
        <f ca="1">VLOOKUP($E504,模型表!$C:$F,4,FALSE)</f>
        <v>#N/A</v>
      </c>
      <c r="I504" t="e">
        <f ca="1">VLOOKUP($E504,模型表!$C:$J,8,FALSE)</f>
        <v>#N/A</v>
      </c>
      <c r="K504" t="str">
        <f t="shared" ca="1" si="86"/>
        <v/>
      </c>
      <c r="L504" t="str">
        <f t="shared" ca="1" si="87"/>
        <v/>
      </c>
      <c r="M504" t="str">
        <f t="shared" ca="1" si="88"/>
        <v/>
      </c>
      <c r="N504" t="str">
        <f t="shared" ca="1" si="89"/>
        <v/>
      </c>
      <c r="O504" t="str">
        <f t="shared" ca="1" si="95"/>
        <v/>
      </c>
      <c r="P504" t="str">
        <f t="shared" ca="1" si="90"/>
        <v/>
      </c>
      <c r="Q504" t="e">
        <f ca="1">VLOOKUP($E504,模型表!$C:$K,9,FALSE)</f>
        <v>#N/A</v>
      </c>
      <c r="S504" t="e">
        <f ca="1">IF(VLOOKUP($E504,模型表!$C:$L,6,FALSE)=0,"",VLOOKUP($E504,模型表!$C:$L,10,FALSE))</f>
        <v>#N/A</v>
      </c>
      <c r="U504" t="e">
        <f ca="1">VLOOKUP($E504,模型表!$C:$Q,11,FALSE)</f>
        <v>#N/A</v>
      </c>
      <c r="Y504" t="e">
        <f ca="1">IF(VLOOKUP($E504,模型表!$C:$N,12,FALSE)="Death",VLOOKUP($E504,模型表!$C:$Q,13,FALSE),"")</f>
        <v>#N/A</v>
      </c>
      <c r="Z504" t="str">
        <f ca="1">IF($B504="","",IF(VLOOKUP($E504,模型表!$C:$O,12,FALSE)="PBuff","["&amp;VLOOKUP($E504,模型表!$C:Q,13,FALSE)&amp;"]","[]"))</f>
        <v/>
      </c>
      <c r="AA504" t="e">
        <f ca="1">VLOOKUP($B504,基础扩展表!$E:$I,5,FALSE)</f>
        <v>#N/A</v>
      </c>
      <c r="AB504" t="e">
        <f ca="1">VLOOKUP($B504,基础扩展表!$E:$I,4,FALSE)</f>
        <v>#N/A</v>
      </c>
      <c r="AC504" t="e">
        <f ca="1">VLOOKUP($B504,基础表!$E:$T,16,FALSE)</f>
        <v>#N/A</v>
      </c>
      <c r="AD504" t="str">
        <f t="shared" ca="1" si="96"/>
        <v/>
      </c>
      <c r="AE504" t="str">
        <f t="shared" ca="1" si="91"/>
        <v/>
      </c>
      <c r="AF504" t="str">
        <f t="shared" ca="1" si="92"/>
        <v/>
      </c>
      <c r="AH504" t="e">
        <f ca="1">VLOOKUP($B504,基础表!$E:$R,14,FALSE)</f>
        <v>#N/A</v>
      </c>
      <c r="AI504" t="e">
        <f ca="1">VLOOKUP($B504,基础表!$E:$S,13,FALSE)</f>
        <v>#N/A</v>
      </c>
      <c r="AK504" t="e">
        <f ca="1">VLOOKUP($B504,基础表!$E:$H,4,FALSE)</f>
        <v>#N/A</v>
      </c>
      <c r="AN504" s="23" t="e">
        <f t="shared" ca="1" si="97"/>
        <v>#N/A</v>
      </c>
      <c r="AO504" s="23" t="str">
        <f t="shared" ca="1" si="93"/>
        <v/>
      </c>
      <c r="AP504" s="23" t="str">
        <f t="shared" ca="1" si="94"/>
        <v/>
      </c>
      <c r="AR504" t="e">
        <f ca="1">VLOOKUP($B504,基础表!$E:$J,4,FALSE)</f>
        <v>#N/A</v>
      </c>
      <c r="AS504" t="e">
        <f ca="1">VLOOKUP($B504,基础表!$E:$J,5,FALSE)</f>
        <v>#N/A</v>
      </c>
      <c r="AT504" t="e">
        <f ca="1">VLOOKUP($B504,基础表!$E:$J,6,FALSE)</f>
        <v>#N/A</v>
      </c>
      <c r="AU504" t="e">
        <f ca="1">VLOOKUP($B504,基础扩展表!$E:$AG,MATCH(AU$2,基础扩展表!$E$1:$AG$1,0),FALSE)</f>
        <v>#N/A</v>
      </c>
      <c r="AV504" t="e">
        <f ca="1">VLOOKUP($B504,基础扩展表!$E:$AG,MATCH(AV$2,基础扩展表!$E$1:$AG$1,0),FALSE)</f>
        <v>#N/A</v>
      </c>
      <c r="AW504" t="e">
        <f ca="1">VLOOKUP($B504,基础扩展表!$E:$AG,MATCH(AW$2,基础扩展表!$E$1:$AG$1,0),FALSE)</f>
        <v>#N/A</v>
      </c>
      <c r="AX504" t="e">
        <f ca="1">VLOOKUP($B504,基础扩展表!$E:$AG,MATCH(AX$2,基础扩展表!$E$1:$AG$1,0),FALSE)</f>
        <v>#N/A</v>
      </c>
      <c r="AY504" t="e">
        <f ca="1">VLOOKUP($B504,基础扩展表!$E:$AG,MATCH(AY$2,基础扩展表!$E$1:$AG$1,0),FALSE)</f>
        <v>#N/A</v>
      </c>
      <c r="AZ504" t="e">
        <f ca="1">VLOOKUP($B504,基础扩展表!$E:$AG,MATCH(AZ$2,基础扩展表!$E$1:$AG$1,0),FALSE)</f>
        <v>#N/A</v>
      </c>
      <c r="BA504" t="e">
        <f ca="1">VLOOKUP($B504,基础扩展表!$E:$AG,MATCH(BA$2,基础扩展表!$E$1:$AG$1,0),FALSE)</f>
        <v>#N/A</v>
      </c>
      <c r="BB504" t="e">
        <f ca="1">VLOOKUP($B504,基础扩展表!$E:$AG,MATCH(BB$2,基础扩展表!$E$1:$AG$1,0),FALSE)</f>
        <v>#N/A</v>
      </c>
      <c r="BC504" t="e">
        <f ca="1">VLOOKUP($B504,基础扩展表!$E:$AG,MATCH(BC$2,基础扩展表!$E$1:$AG$1,0),FALSE)</f>
        <v>#N/A</v>
      </c>
      <c r="BD504" t="e">
        <f ca="1">VLOOKUP($B504,基础扩展表!$E:$AG,MATCH(BD$2,基础扩展表!$E$1:$AG$1,0),FALSE)</f>
        <v>#N/A</v>
      </c>
      <c r="BE504" t="e">
        <f ca="1">VLOOKUP($B504,基础扩展表!$E:$AG,MATCH(BE$2,基础扩展表!$E$1:$AG$1,0),FALSE)</f>
        <v>#N/A</v>
      </c>
      <c r="BF504" t="e">
        <f ca="1">VLOOKUP($B504,基础扩展表!$E:$AG,MATCH(BF$2,基础扩展表!$E$1:$AG$1,0),FALSE)</f>
        <v>#N/A</v>
      </c>
      <c r="BG504" t="e">
        <f ca="1">VLOOKUP($B504,基础扩展表!$E:$AG,MATCH(BG$2,基础扩展表!$E$1:$AG$1,0),FALSE)</f>
        <v>#N/A</v>
      </c>
      <c r="BH504" t="e">
        <f ca="1">VLOOKUP($B504,基础扩展表!$E:$AG,MATCH(BH$2,基础扩展表!$E$1:$AG$1,0),FALSE)</f>
        <v>#N/A</v>
      </c>
      <c r="BI504" t="e">
        <f ca="1">VLOOKUP($B504,基础扩展表!$E:$AG,MATCH(BI$2,基础扩展表!$E$1:$AG$1,0),FALSE)</f>
        <v>#N/A</v>
      </c>
      <c r="BJ504" t="e">
        <f ca="1">VLOOKUP($B504,基础扩展表!$E:$AG,MATCH(BJ$2,基础扩展表!$E$1:$AG$1,0),FALSE)</f>
        <v>#N/A</v>
      </c>
      <c r="BK504" t="e">
        <f ca="1">VLOOKUP($B504,基础扩展表!$E:$AG,MATCH(BK$2,基础扩展表!$E$1:$AG$1,0),FALSE)</f>
        <v>#N/A</v>
      </c>
      <c r="BL504" t="e">
        <f ca="1">VLOOKUP($B504,基础扩展表!$E:$AG,MATCH(BL$2,基础扩展表!$E$1:$AG$1,0),FALSE)</f>
        <v>#N/A</v>
      </c>
      <c r="BM504" t="e">
        <f ca="1">VLOOKUP($B504,基础扩展表!$E:$AG,MATCH(BM$2,基础扩展表!$E$1:$AG$1,0),FALSE)</f>
        <v>#N/A</v>
      </c>
      <c r="BN504" t="e">
        <f ca="1">VLOOKUP($B504,基础扩展表!$E:$AG,MATCH(BN$2,基础扩展表!$E$1:$AG$1,0),FALSE)</f>
        <v>#N/A</v>
      </c>
      <c r="BO504" t="e">
        <f ca="1">VLOOKUP($B504,基础扩展表!$E:$AG,MATCH(BO$2,基础扩展表!$E$1:$AG$1,0),FALSE)</f>
        <v>#N/A</v>
      </c>
      <c r="BP504" t="e">
        <f ca="1">VLOOKUP($B504,基础扩展表!$E:$AG,MATCH(BP$2,基础扩展表!$E$1:$AG$1,0),FALSE)</f>
        <v>#N/A</v>
      </c>
      <c r="BR504" t="e">
        <f ca="1">VLOOKUP(C504,模型表!D:H,5,FALSE)</f>
        <v>#N/A</v>
      </c>
    </row>
    <row r="505" spans="2:70" x14ac:dyDescent="0.2">
      <c r="B505" t="str">
        <f t="array" aca="1" ref="B505" ca="1">INDEX(基础表!$Y:$Y,SMALL(IF(基础表!$Z:$Z=0,ROW(基础表!$Z:$Z),999),ROW(H499)))&amp;""</f>
        <v/>
      </c>
      <c r="C505" t="e">
        <f ca="1">VLOOKUP(VLOOKUP($B505,基础表!$E:$G,3,FALSE),模型表!$C:$D,2,FALSE)</f>
        <v>#N/A</v>
      </c>
      <c r="E505" t="e">
        <f ca="1">VLOOKUP($B505,基础表!$E:$G,3,FALSE)</f>
        <v>#N/A</v>
      </c>
      <c r="G505" t="e">
        <f ca="1">VLOOKUP($E505,模型表!$C:$G,5,FALSE)</f>
        <v>#N/A</v>
      </c>
      <c r="H505" t="e">
        <f ca="1">VLOOKUP($E505,模型表!$C:$F,4,FALSE)</f>
        <v>#N/A</v>
      </c>
      <c r="I505" t="e">
        <f ca="1">VLOOKUP($E505,模型表!$C:$J,8,FALSE)</f>
        <v>#N/A</v>
      </c>
      <c r="K505" t="str">
        <f t="shared" ca="1" si="86"/>
        <v/>
      </c>
      <c r="L505" t="str">
        <f t="shared" ca="1" si="87"/>
        <v/>
      </c>
      <c r="M505" t="str">
        <f t="shared" ca="1" si="88"/>
        <v/>
      </c>
      <c r="N505" t="str">
        <f t="shared" ca="1" si="89"/>
        <v/>
      </c>
      <c r="O505" t="str">
        <f t="shared" ca="1" si="95"/>
        <v/>
      </c>
      <c r="P505" t="str">
        <f t="shared" ca="1" si="90"/>
        <v/>
      </c>
      <c r="Q505" t="e">
        <f ca="1">VLOOKUP($E505,模型表!$C:$K,9,FALSE)</f>
        <v>#N/A</v>
      </c>
      <c r="S505" t="e">
        <f ca="1">IF(VLOOKUP($E505,模型表!$C:$L,6,FALSE)=0,"",VLOOKUP($E505,模型表!$C:$L,10,FALSE))</f>
        <v>#N/A</v>
      </c>
      <c r="U505" t="e">
        <f ca="1">VLOOKUP($E505,模型表!$C:$Q,11,FALSE)</f>
        <v>#N/A</v>
      </c>
      <c r="Y505" t="e">
        <f ca="1">IF(VLOOKUP($E505,模型表!$C:$N,12,FALSE)="Death",VLOOKUP($E505,模型表!$C:$Q,13,FALSE),"")</f>
        <v>#N/A</v>
      </c>
      <c r="Z505" t="str">
        <f ca="1">IF($B505="","",IF(VLOOKUP($E505,模型表!$C:$O,12,FALSE)="PBuff","["&amp;VLOOKUP($E505,模型表!$C:Q,13,FALSE)&amp;"]","[]"))</f>
        <v/>
      </c>
      <c r="AA505" t="e">
        <f ca="1">VLOOKUP($B505,基础扩展表!$E:$I,5,FALSE)</f>
        <v>#N/A</v>
      </c>
      <c r="AB505" t="e">
        <f ca="1">VLOOKUP($B505,基础扩展表!$E:$I,4,FALSE)</f>
        <v>#N/A</v>
      </c>
      <c r="AC505" t="e">
        <f ca="1">VLOOKUP($B505,基础表!$E:$T,16,FALSE)</f>
        <v>#N/A</v>
      </c>
      <c r="AD505" t="str">
        <f t="shared" ca="1" si="96"/>
        <v/>
      </c>
      <c r="AE505" t="str">
        <f t="shared" ca="1" si="91"/>
        <v/>
      </c>
      <c r="AF505" t="str">
        <f t="shared" ca="1" si="92"/>
        <v/>
      </c>
      <c r="AH505" t="e">
        <f ca="1">VLOOKUP($B505,基础表!$E:$R,14,FALSE)</f>
        <v>#N/A</v>
      </c>
      <c r="AI505" t="e">
        <f ca="1">VLOOKUP($B505,基础表!$E:$S,13,FALSE)</f>
        <v>#N/A</v>
      </c>
      <c r="AK505" t="e">
        <f ca="1">VLOOKUP($B505,基础表!$E:$H,4,FALSE)</f>
        <v>#N/A</v>
      </c>
      <c r="AN505" s="23" t="e">
        <f t="shared" ca="1" si="97"/>
        <v>#N/A</v>
      </c>
      <c r="AO505" s="23" t="str">
        <f t="shared" ca="1" si="93"/>
        <v/>
      </c>
      <c r="AP505" s="23" t="str">
        <f t="shared" ca="1" si="94"/>
        <v/>
      </c>
      <c r="AR505" t="e">
        <f ca="1">VLOOKUP($B505,基础表!$E:$J,4,FALSE)</f>
        <v>#N/A</v>
      </c>
      <c r="AS505" t="e">
        <f ca="1">VLOOKUP($B505,基础表!$E:$J,5,FALSE)</f>
        <v>#N/A</v>
      </c>
      <c r="AT505" t="e">
        <f ca="1">VLOOKUP($B505,基础表!$E:$J,6,FALSE)</f>
        <v>#N/A</v>
      </c>
      <c r="AU505" t="e">
        <f ca="1">VLOOKUP($B505,基础扩展表!$E:$AG,MATCH(AU$2,基础扩展表!$E$1:$AG$1,0),FALSE)</f>
        <v>#N/A</v>
      </c>
      <c r="AV505" t="e">
        <f ca="1">VLOOKUP($B505,基础扩展表!$E:$AG,MATCH(AV$2,基础扩展表!$E$1:$AG$1,0),FALSE)</f>
        <v>#N/A</v>
      </c>
      <c r="AW505" t="e">
        <f ca="1">VLOOKUP($B505,基础扩展表!$E:$AG,MATCH(AW$2,基础扩展表!$E$1:$AG$1,0),FALSE)</f>
        <v>#N/A</v>
      </c>
      <c r="AX505" t="e">
        <f ca="1">VLOOKUP($B505,基础扩展表!$E:$AG,MATCH(AX$2,基础扩展表!$E$1:$AG$1,0),FALSE)</f>
        <v>#N/A</v>
      </c>
      <c r="AY505" t="e">
        <f ca="1">VLOOKUP($B505,基础扩展表!$E:$AG,MATCH(AY$2,基础扩展表!$E$1:$AG$1,0),FALSE)</f>
        <v>#N/A</v>
      </c>
      <c r="AZ505" t="e">
        <f ca="1">VLOOKUP($B505,基础扩展表!$E:$AG,MATCH(AZ$2,基础扩展表!$E$1:$AG$1,0),FALSE)</f>
        <v>#N/A</v>
      </c>
      <c r="BA505" t="e">
        <f ca="1">VLOOKUP($B505,基础扩展表!$E:$AG,MATCH(BA$2,基础扩展表!$E$1:$AG$1,0),FALSE)</f>
        <v>#N/A</v>
      </c>
      <c r="BB505" t="e">
        <f ca="1">VLOOKUP($B505,基础扩展表!$E:$AG,MATCH(BB$2,基础扩展表!$E$1:$AG$1,0),FALSE)</f>
        <v>#N/A</v>
      </c>
      <c r="BC505" t="e">
        <f ca="1">VLOOKUP($B505,基础扩展表!$E:$AG,MATCH(BC$2,基础扩展表!$E$1:$AG$1,0),FALSE)</f>
        <v>#N/A</v>
      </c>
      <c r="BD505" t="e">
        <f ca="1">VLOOKUP($B505,基础扩展表!$E:$AG,MATCH(BD$2,基础扩展表!$E$1:$AG$1,0),FALSE)</f>
        <v>#N/A</v>
      </c>
      <c r="BE505" t="e">
        <f ca="1">VLOOKUP($B505,基础扩展表!$E:$AG,MATCH(BE$2,基础扩展表!$E$1:$AG$1,0),FALSE)</f>
        <v>#N/A</v>
      </c>
      <c r="BF505" t="e">
        <f ca="1">VLOOKUP($B505,基础扩展表!$E:$AG,MATCH(BF$2,基础扩展表!$E$1:$AG$1,0),FALSE)</f>
        <v>#N/A</v>
      </c>
      <c r="BG505" t="e">
        <f ca="1">VLOOKUP($B505,基础扩展表!$E:$AG,MATCH(BG$2,基础扩展表!$E$1:$AG$1,0),FALSE)</f>
        <v>#N/A</v>
      </c>
      <c r="BH505" t="e">
        <f ca="1">VLOOKUP($B505,基础扩展表!$E:$AG,MATCH(BH$2,基础扩展表!$E$1:$AG$1,0),FALSE)</f>
        <v>#N/A</v>
      </c>
      <c r="BI505" t="e">
        <f ca="1">VLOOKUP($B505,基础扩展表!$E:$AG,MATCH(BI$2,基础扩展表!$E$1:$AG$1,0),FALSE)</f>
        <v>#N/A</v>
      </c>
      <c r="BJ505" t="e">
        <f ca="1">VLOOKUP($B505,基础扩展表!$E:$AG,MATCH(BJ$2,基础扩展表!$E$1:$AG$1,0),FALSE)</f>
        <v>#N/A</v>
      </c>
      <c r="BK505" t="e">
        <f ca="1">VLOOKUP($B505,基础扩展表!$E:$AG,MATCH(BK$2,基础扩展表!$E$1:$AG$1,0),FALSE)</f>
        <v>#N/A</v>
      </c>
      <c r="BL505" t="e">
        <f ca="1">VLOOKUP($B505,基础扩展表!$E:$AG,MATCH(BL$2,基础扩展表!$E$1:$AG$1,0),FALSE)</f>
        <v>#N/A</v>
      </c>
      <c r="BM505" t="e">
        <f ca="1">VLOOKUP($B505,基础扩展表!$E:$AG,MATCH(BM$2,基础扩展表!$E$1:$AG$1,0),FALSE)</f>
        <v>#N/A</v>
      </c>
      <c r="BN505" t="e">
        <f ca="1">VLOOKUP($B505,基础扩展表!$E:$AG,MATCH(BN$2,基础扩展表!$E$1:$AG$1,0),FALSE)</f>
        <v>#N/A</v>
      </c>
      <c r="BO505" t="e">
        <f ca="1">VLOOKUP($B505,基础扩展表!$E:$AG,MATCH(BO$2,基础扩展表!$E$1:$AG$1,0),FALSE)</f>
        <v>#N/A</v>
      </c>
      <c r="BP505" t="e">
        <f ca="1">VLOOKUP($B505,基础扩展表!$E:$AG,MATCH(BP$2,基础扩展表!$E$1:$AG$1,0),FALSE)</f>
        <v>#N/A</v>
      </c>
      <c r="BR505" t="e">
        <f ca="1">VLOOKUP(C505,模型表!D:H,5,FALSE)</f>
        <v>#N/A</v>
      </c>
    </row>
    <row r="506" spans="2:70" x14ac:dyDescent="0.2">
      <c r="B506" t="str">
        <f t="array" aca="1" ref="B506" ca="1">INDEX(基础表!$Y:$Y,SMALL(IF(基础表!$Z:$Z=0,ROW(基础表!$Z:$Z),999),ROW(H500)))&amp;""</f>
        <v/>
      </c>
      <c r="C506" t="e">
        <f ca="1">VLOOKUP(VLOOKUP($B506,基础表!$E:$G,3,FALSE),模型表!$C:$D,2,FALSE)</f>
        <v>#N/A</v>
      </c>
      <c r="E506" t="e">
        <f ca="1">VLOOKUP($B506,基础表!$E:$G,3,FALSE)</f>
        <v>#N/A</v>
      </c>
      <c r="G506" t="e">
        <f ca="1">VLOOKUP($E506,模型表!$C:$G,5,FALSE)</f>
        <v>#N/A</v>
      </c>
      <c r="H506" t="e">
        <f ca="1">VLOOKUP($E506,模型表!$C:$F,4,FALSE)</f>
        <v>#N/A</v>
      </c>
      <c r="I506" t="e">
        <f ca="1">VLOOKUP($E506,模型表!$C:$J,8,FALSE)</f>
        <v>#N/A</v>
      </c>
      <c r="K506" t="str">
        <f t="shared" ca="1" si="86"/>
        <v/>
      </c>
      <c r="L506" t="str">
        <f t="shared" ca="1" si="87"/>
        <v/>
      </c>
      <c r="M506" t="str">
        <f t="shared" ca="1" si="88"/>
        <v/>
      </c>
      <c r="N506" t="str">
        <f t="shared" ca="1" si="89"/>
        <v/>
      </c>
      <c r="O506" t="str">
        <f t="shared" ca="1" si="95"/>
        <v/>
      </c>
      <c r="P506" t="str">
        <f t="shared" ca="1" si="90"/>
        <v/>
      </c>
      <c r="Q506" t="e">
        <f ca="1">VLOOKUP($E506,模型表!$C:$K,9,FALSE)</f>
        <v>#N/A</v>
      </c>
      <c r="S506" t="e">
        <f ca="1">IF(VLOOKUP($E506,模型表!$C:$L,6,FALSE)=0,"",VLOOKUP($E506,模型表!$C:$L,10,FALSE))</f>
        <v>#N/A</v>
      </c>
      <c r="U506" t="e">
        <f ca="1">VLOOKUP($E506,模型表!$C:$Q,11,FALSE)</f>
        <v>#N/A</v>
      </c>
      <c r="Y506" t="e">
        <f ca="1">IF(VLOOKUP($E506,模型表!$C:$N,12,FALSE)="Death",VLOOKUP($E506,模型表!$C:$Q,13,FALSE),"")</f>
        <v>#N/A</v>
      </c>
      <c r="Z506" t="str">
        <f ca="1">IF($B506="","",IF(VLOOKUP($E506,模型表!$C:$O,12,FALSE)="PBuff","["&amp;VLOOKUP($E506,模型表!$C:Q,13,FALSE)&amp;"]","[]"))</f>
        <v/>
      </c>
      <c r="AA506" t="e">
        <f ca="1">VLOOKUP($B506,基础扩展表!$E:$I,5,FALSE)</f>
        <v>#N/A</v>
      </c>
      <c r="AB506" t="e">
        <f ca="1">VLOOKUP($B506,基础扩展表!$E:$I,4,FALSE)</f>
        <v>#N/A</v>
      </c>
      <c r="AC506" t="e">
        <f ca="1">VLOOKUP($B506,基础表!$E:$T,16,FALSE)</f>
        <v>#N/A</v>
      </c>
      <c r="AD506" t="str">
        <f t="shared" ca="1" si="96"/>
        <v/>
      </c>
      <c r="AE506" t="str">
        <f t="shared" ca="1" si="91"/>
        <v/>
      </c>
      <c r="AF506" t="str">
        <f t="shared" ca="1" si="92"/>
        <v/>
      </c>
      <c r="AH506" t="e">
        <f ca="1">VLOOKUP($B506,基础表!$E:$R,14,FALSE)</f>
        <v>#N/A</v>
      </c>
      <c r="AI506" t="e">
        <f ca="1">VLOOKUP($B506,基础表!$E:$S,13,FALSE)</f>
        <v>#N/A</v>
      </c>
      <c r="AK506" t="e">
        <f ca="1">VLOOKUP($B506,基础表!$E:$H,4,FALSE)</f>
        <v>#N/A</v>
      </c>
      <c r="AN506" s="23" t="e">
        <f t="shared" ca="1" si="97"/>
        <v>#N/A</v>
      </c>
      <c r="AO506" s="23" t="str">
        <f t="shared" ca="1" si="93"/>
        <v/>
      </c>
      <c r="AP506" s="23" t="str">
        <f t="shared" ca="1" si="94"/>
        <v/>
      </c>
      <c r="AR506" t="e">
        <f ca="1">VLOOKUP($B506,基础表!$E:$J,4,FALSE)</f>
        <v>#N/A</v>
      </c>
      <c r="AS506" t="e">
        <f ca="1">VLOOKUP($B506,基础表!$E:$J,5,FALSE)</f>
        <v>#N/A</v>
      </c>
      <c r="AT506" t="e">
        <f ca="1">VLOOKUP($B506,基础表!$E:$J,6,FALSE)</f>
        <v>#N/A</v>
      </c>
      <c r="AU506" t="e">
        <f ca="1">VLOOKUP($B506,基础扩展表!$E:$AG,MATCH(AU$2,基础扩展表!$E$1:$AG$1,0),FALSE)</f>
        <v>#N/A</v>
      </c>
      <c r="AV506" t="e">
        <f ca="1">VLOOKUP($B506,基础扩展表!$E:$AG,MATCH(AV$2,基础扩展表!$E$1:$AG$1,0),FALSE)</f>
        <v>#N/A</v>
      </c>
      <c r="AW506" t="e">
        <f ca="1">VLOOKUP($B506,基础扩展表!$E:$AG,MATCH(AW$2,基础扩展表!$E$1:$AG$1,0),FALSE)</f>
        <v>#N/A</v>
      </c>
      <c r="AX506" t="e">
        <f ca="1">VLOOKUP($B506,基础扩展表!$E:$AG,MATCH(AX$2,基础扩展表!$E$1:$AG$1,0),FALSE)</f>
        <v>#N/A</v>
      </c>
      <c r="AY506" t="e">
        <f ca="1">VLOOKUP($B506,基础扩展表!$E:$AG,MATCH(AY$2,基础扩展表!$E$1:$AG$1,0),FALSE)</f>
        <v>#N/A</v>
      </c>
      <c r="AZ506" t="e">
        <f ca="1">VLOOKUP($B506,基础扩展表!$E:$AG,MATCH(AZ$2,基础扩展表!$E$1:$AG$1,0),FALSE)</f>
        <v>#N/A</v>
      </c>
      <c r="BA506" t="e">
        <f ca="1">VLOOKUP($B506,基础扩展表!$E:$AG,MATCH(BA$2,基础扩展表!$E$1:$AG$1,0),FALSE)</f>
        <v>#N/A</v>
      </c>
      <c r="BB506" t="e">
        <f ca="1">VLOOKUP($B506,基础扩展表!$E:$AG,MATCH(BB$2,基础扩展表!$E$1:$AG$1,0),FALSE)</f>
        <v>#N/A</v>
      </c>
      <c r="BC506" t="e">
        <f ca="1">VLOOKUP($B506,基础扩展表!$E:$AG,MATCH(BC$2,基础扩展表!$E$1:$AG$1,0),FALSE)</f>
        <v>#N/A</v>
      </c>
      <c r="BD506" t="e">
        <f ca="1">VLOOKUP($B506,基础扩展表!$E:$AG,MATCH(BD$2,基础扩展表!$E$1:$AG$1,0),FALSE)</f>
        <v>#N/A</v>
      </c>
      <c r="BE506" t="e">
        <f ca="1">VLOOKUP($B506,基础扩展表!$E:$AG,MATCH(BE$2,基础扩展表!$E$1:$AG$1,0),FALSE)</f>
        <v>#N/A</v>
      </c>
      <c r="BF506" t="e">
        <f ca="1">VLOOKUP($B506,基础扩展表!$E:$AG,MATCH(BF$2,基础扩展表!$E$1:$AG$1,0),FALSE)</f>
        <v>#N/A</v>
      </c>
      <c r="BG506" t="e">
        <f ca="1">VLOOKUP($B506,基础扩展表!$E:$AG,MATCH(BG$2,基础扩展表!$E$1:$AG$1,0),FALSE)</f>
        <v>#N/A</v>
      </c>
      <c r="BH506" t="e">
        <f ca="1">VLOOKUP($B506,基础扩展表!$E:$AG,MATCH(BH$2,基础扩展表!$E$1:$AG$1,0),FALSE)</f>
        <v>#N/A</v>
      </c>
      <c r="BI506" t="e">
        <f ca="1">VLOOKUP($B506,基础扩展表!$E:$AG,MATCH(BI$2,基础扩展表!$E$1:$AG$1,0),FALSE)</f>
        <v>#N/A</v>
      </c>
      <c r="BJ506" t="e">
        <f ca="1">VLOOKUP($B506,基础扩展表!$E:$AG,MATCH(BJ$2,基础扩展表!$E$1:$AG$1,0),FALSE)</f>
        <v>#N/A</v>
      </c>
      <c r="BK506" t="e">
        <f ca="1">VLOOKUP($B506,基础扩展表!$E:$AG,MATCH(BK$2,基础扩展表!$E$1:$AG$1,0),FALSE)</f>
        <v>#N/A</v>
      </c>
      <c r="BL506" t="e">
        <f ca="1">VLOOKUP($B506,基础扩展表!$E:$AG,MATCH(BL$2,基础扩展表!$E$1:$AG$1,0),FALSE)</f>
        <v>#N/A</v>
      </c>
      <c r="BM506" t="e">
        <f ca="1">VLOOKUP($B506,基础扩展表!$E:$AG,MATCH(BM$2,基础扩展表!$E$1:$AG$1,0),FALSE)</f>
        <v>#N/A</v>
      </c>
      <c r="BN506" t="e">
        <f ca="1">VLOOKUP($B506,基础扩展表!$E:$AG,MATCH(BN$2,基础扩展表!$E$1:$AG$1,0),FALSE)</f>
        <v>#N/A</v>
      </c>
      <c r="BO506" t="e">
        <f ca="1">VLOOKUP($B506,基础扩展表!$E:$AG,MATCH(BO$2,基础扩展表!$E$1:$AG$1,0),FALSE)</f>
        <v>#N/A</v>
      </c>
      <c r="BP506" t="e">
        <f ca="1">VLOOKUP($B506,基础扩展表!$E:$AG,MATCH(BP$2,基础扩展表!$E$1:$AG$1,0),FALSE)</f>
        <v>#N/A</v>
      </c>
      <c r="BR506" t="e">
        <f ca="1">VLOOKUP(C506,模型表!D:H,5,FALSE)</f>
        <v>#N/A</v>
      </c>
    </row>
    <row r="507" spans="2:70" x14ac:dyDescent="0.2">
      <c r="B507" t="str">
        <f t="array" aca="1" ref="B507" ca="1">INDEX(基础表!$Y:$Y,SMALL(IF(基础表!$Z:$Z=0,ROW(基础表!$Z:$Z),999),ROW(H501)))&amp;""</f>
        <v/>
      </c>
      <c r="C507" t="e">
        <f ca="1">VLOOKUP(VLOOKUP($B507,基础表!$E:$G,3,FALSE),模型表!$C:$D,2,FALSE)</f>
        <v>#N/A</v>
      </c>
      <c r="E507" t="e">
        <f ca="1">VLOOKUP($B507,基础表!$E:$G,3,FALSE)</f>
        <v>#N/A</v>
      </c>
      <c r="G507" t="e">
        <f ca="1">VLOOKUP($E507,模型表!$C:$G,5,FALSE)</f>
        <v>#N/A</v>
      </c>
      <c r="H507" t="e">
        <f ca="1">VLOOKUP($E507,模型表!$C:$F,4,FALSE)</f>
        <v>#N/A</v>
      </c>
      <c r="I507" t="e">
        <f ca="1">VLOOKUP($E507,模型表!$C:$J,8,FALSE)</f>
        <v>#N/A</v>
      </c>
      <c r="K507" t="str">
        <f t="shared" ca="1" si="86"/>
        <v/>
      </c>
      <c r="L507" t="str">
        <f t="shared" ca="1" si="87"/>
        <v/>
      </c>
      <c r="M507" t="str">
        <f t="shared" ca="1" si="88"/>
        <v/>
      </c>
      <c r="N507" t="str">
        <f t="shared" ca="1" si="89"/>
        <v/>
      </c>
      <c r="O507" t="str">
        <f t="shared" ca="1" si="95"/>
        <v/>
      </c>
      <c r="P507" t="str">
        <f t="shared" ca="1" si="90"/>
        <v/>
      </c>
      <c r="Q507" t="e">
        <f ca="1">VLOOKUP($E507,模型表!$C:$K,9,FALSE)</f>
        <v>#N/A</v>
      </c>
      <c r="S507" t="e">
        <f ca="1">IF(VLOOKUP($E507,模型表!$C:$L,6,FALSE)=0,"",VLOOKUP($E507,模型表!$C:$L,10,FALSE))</f>
        <v>#N/A</v>
      </c>
      <c r="U507" t="e">
        <f ca="1">VLOOKUP($E507,模型表!$C:$Q,11,FALSE)</f>
        <v>#N/A</v>
      </c>
      <c r="Y507" t="e">
        <f ca="1">IF(VLOOKUP($E507,模型表!$C:$N,12,FALSE)="Death",VLOOKUP($E507,模型表!$C:$Q,13,FALSE),"")</f>
        <v>#N/A</v>
      </c>
      <c r="Z507" t="str">
        <f ca="1">IF($B507="","",IF(VLOOKUP($E507,模型表!$C:$O,12,FALSE)="PBuff","["&amp;VLOOKUP($E507,模型表!$C:Q,13,FALSE)&amp;"]","[]"))</f>
        <v/>
      </c>
      <c r="AA507" t="e">
        <f ca="1">VLOOKUP($B507,基础扩展表!$E:$I,5,FALSE)</f>
        <v>#N/A</v>
      </c>
      <c r="AB507" t="e">
        <f ca="1">VLOOKUP($B507,基础扩展表!$E:$I,4,FALSE)</f>
        <v>#N/A</v>
      </c>
      <c r="AC507" t="e">
        <f ca="1">VLOOKUP($B507,基础表!$E:$T,16,FALSE)</f>
        <v>#N/A</v>
      </c>
      <c r="AD507" t="str">
        <f t="shared" ca="1" si="96"/>
        <v/>
      </c>
      <c r="AE507" t="str">
        <f t="shared" ca="1" si="91"/>
        <v/>
      </c>
      <c r="AF507" t="str">
        <f t="shared" ca="1" si="92"/>
        <v/>
      </c>
      <c r="AH507" t="e">
        <f ca="1">VLOOKUP($B507,基础表!$E:$R,14,FALSE)</f>
        <v>#N/A</v>
      </c>
      <c r="AI507" t="e">
        <f ca="1">VLOOKUP($B507,基础表!$E:$S,13,FALSE)</f>
        <v>#N/A</v>
      </c>
      <c r="AK507" t="e">
        <f ca="1">VLOOKUP($B507,基础表!$E:$H,4,FALSE)</f>
        <v>#N/A</v>
      </c>
      <c r="AN507" s="23" t="e">
        <f t="shared" ca="1" si="97"/>
        <v>#N/A</v>
      </c>
      <c r="AO507" s="23" t="str">
        <f t="shared" ca="1" si="93"/>
        <v/>
      </c>
      <c r="AP507" s="23" t="str">
        <f t="shared" ca="1" si="94"/>
        <v/>
      </c>
      <c r="AR507" t="e">
        <f ca="1">VLOOKUP($B507,基础表!$E:$J,4,FALSE)</f>
        <v>#N/A</v>
      </c>
      <c r="AS507" t="e">
        <f ca="1">VLOOKUP($B507,基础表!$E:$J,5,FALSE)</f>
        <v>#N/A</v>
      </c>
      <c r="AT507" t="e">
        <f ca="1">VLOOKUP($B507,基础表!$E:$J,6,FALSE)</f>
        <v>#N/A</v>
      </c>
      <c r="AU507" t="e">
        <f ca="1">VLOOKUP($B507,基础扩展表!$E:$AG,MATCH(AU$2,基础扩展表!$E$1:$AG$1,0),FALSE)</f>
        <v>#N/A</v>
      </c>
      <c r="AV507" t="e">
        <f ca="1">VLOOKUP($B507,基础扩展表!$E:$AG,MATCH(AV$2,基础扩展表!$E$1:$AG$1,0),FALSE)</f>
        <v>#N/A</v>
      </c>
      <c r="AW507" t="e">
        <f ca="1">VLOOKUP($B507,基础扩展表!$E:$AG,MATCH(AW$2,基础扩展表!$E$1:$AG$1,0),FALSE)</f>
        <v>#N/A</v>
      </c>
      <c r="AX507" t="e">
        <f ca="1">VLOOKUP($B507,基础扩展表!$E:$AG,MATCH(AX$2,基础扩展表!$E$1:$AG$1,0),FALSE)</f>
        <v>#N/A</v>
      </c>
      <c r="AY507" t="e">
        <f ca="1">VLOOKUP($B507,基础扩展表!$E:$AG,MATCH(AY$2,基础扩展表!$E$1:$AG$1,0),FALSE)</f>
        <v>#N/A</v>
      </c>
      <c r="AZ507" t="e">
        <f ca="1">VLOOKUP($B507,基础扩展表!$E:$AG,MATCH(AZ$2,基础扩展表!$E$1:$AG$1,0),FALSE)</f>
        <v>#N/A</v>
      </c>
      <c r="BA507" t="e">
        <f ca="1">VLOOKUP($B507,基础扩展表!$E:$AG,MATCH(BA$2,基础扩展表!$E$1:$AG$1,0),FALSE)</f>
        <v>#N/A</v>
      </c>
      <c r="BB507" t="e">
        <f ca="1">VLOOKUP($B507,基础扩展表!$E:$AG,MATCH(BB$2,基础扩展表!$E$1:$AG$1,0),FALSE)</f>
        <v>#N/A</v>
      </c>
      <c r="BC507" t="e">
        <f ca="1">VLOOKUP($B507,基础扩展表!$E:$AG,MATCH(BC$2,基础扩展表!$E$1:$AG$1,0),FALSE)</f>
        <v>#N/A</v>
      </c>
      <c r="BD507" t="e">
        <f ca="1">VLOOKUP($B507,基础扩展表!$E:$AG,MATCH(BD$2,基础扩展表!$E$1:$AG$1,0),FALSE)</f>
        <v>#N/A</v>
      </c>
      <c r="BE507" t="e">
        <f ca="1">VLOOKUP($B507,基础扩展表!$E:$AG,MATCH(BE$2,基础扩展表!$E$1:$AG$1,0),FALSE)</f>
        <v>#N/A</v>
      </c>
      <c r="BF507" t="e">
        <f ca="1">VLOOKUP($B507,基础扩展表!$E:$AG,MATCH(BF$2,基础扩展表!$E$1:$AG$1,0),FALSE)</f>
        <v>#N/A</v>
      </c>
      <c r="BG507" t="e">
        <f ca="1">VLOOKUP($B507,基础扩展表!$E:$AG,MATCH(BG$2,基础扩展表!$E$1:$AG$1,0),FALSE)</f>
        <v>#N/A</v>
      </c>
      <c r="BH507" t="e">
        <f ca="1">VLOOKUP($B507,基础扩展表!$E:$AG,MATCH(BH$2,基础扩展表!$E$1:$AG$1,0),FALSE)</f>
        <v>#N/A</v>
      </c>
      <c r="BI507" t="e">
        <f ca="1">VLOOKUP($B507,基础扩展表!$E:$AG,MATCH(BI$2,基础扩展表!$E$1:$AG$1,0),FALSE)</f>
        <v>#N/A</v>
      </c>
      <c r="BJ507" t="e">
        <f ca="1">VLOOKUP($B507,基础扩展表!$E:$AG,MATCH(BJ$2,基础扩展表!$E$1:$AG$1,0),FALSE)</f>
        <v>#N/A</v>
      </c>
      <c r="BK507" t="e">
        <f ca="1">VLOOKUP($B507,基础扩展表!$E:$AG,MATCH(BK$2,基础扩展表!$E$1:$AG$1,0),FALSE)</f>
        <v>#N/A</v>
      </c>
      <c r="BL507" t="e">
        <f ca="1">VLOOKUP($B507,基础扩展表!$E:$AG,MATCH(BL$2,基础扩展表!$E$1:$AG$1,0),FALSE)</f>
        <v>#N/A</v>
      </c>
      <c r="BM507" t="e">
        <f ca="1">VLOOKUP($B507,基础扩展表!$E:$AG,MATCH(BM$2,基础扩展表!$E$1:$AG$1,0),FALSE)</f>
        <v>#N/A</v>
      </c>
      <c r="BN507" t="e">
        <f ca="1">VLOOKUP($B507,基础扩展表!$E:$AG,MATCH(BN$2,基础扩展表!$E$1:$AG$1,0),FALSE)</f>
        <v>#N/A</v>
      </c>
      <c r="BO507" t="e">
        <f ca="1">VLOOKUP($B507,基础扩展表!$E:$AG,MATCH(BO$2,基础扩展表!$E$1:$AG$1,0),FALSE)</f>
        <v>#N/A</v>
      </c>
      <c r="BP507" t="e">
        <f ca="1">VLOOKUP($B507,基础扩展表!$E:$AG,MATCH(BP$2,基础扩展表!$E$1:$AG$1,0),FALSE)</f>
        <v>#N/A</v>
      </c>
      <c r="BR507" t="e">
        <f ca="1">VLOOKUP(C507,模型表!D:H,5,FALSE)</f>
        <v>#N/A</v>
      </c>
    </row>
    <row r="508" spans="2:70" x14ac:dyDescent="0.2">
      <c r="B508" t="str">
        <f t="array" aca="1" ref="B508" ca="1">INDEX(基础表!$Y:$Y,SMALL(IF(基础表!$Z:$Z=0,ROW(基础表!$Z:$Z),999),ROW(H502)))&amp;""</f>
        <v/>
      </c>
      <c r="C508" t="e">
        <f ca="1">VLOOKUP(VLOOKUP($B508,基础表!$E:$G,3,FALSE),模型表!$C:$D,2,FALSE)</f>
        <v>#N/A</v>
      </c>
      <c r="E508" t="e">
        <f ca="1">VLOOKUP($B508,基础表!$E:$G,3,FALSE)</f>
        <v>#N/A</v>
      </c>
      <c r="G508" t="e">
        <f ca="1">VLOOKUP($E508,模型表!$C:$G,5,FALSE)</f>
        <v>#N/A</v>
      </c>
      <c r="H508" t="e">
        <f ca="1">VLOOKUP($E508,模型表!$C:$F,4,FALSE)</f>
        <v>#N/A</v>
      </c>
      <c r="I508" t="e">
        <f ca="1">VLOOKUP($E508,模型表!$C:$J,8,FALSE)</f>
        <v>#N/A</v>
      </c>
      <c r="K508" t="str">
        <f t="shared" ca="1" si="86"/>
        <v/>
      </c>
      <c r="L508" t="str">
        <f t="shared" ca="1" si="87"/>
        <v/>
      </c>
      <c r="M508" t="str">
        <f t="shared" ca="1" si="88"/>
        <v/>
      </c>
      <c r="N508" t="str">
        <f t="shared" ca="1" si="89"/>
        <v/>
      </c>
      <c r="O508" t="str">
        <f t="shared" ca="1" si="95"/>
        <v/>
      </c>
      <c r="P508" t="str">
        <f t="shared" ca="1" si="90"/>
        <v/>
      </c>
      <c r="Q508" t="e">
        <f ca="1">VLOOKUP($E508,模型表!$C:$K,9,FALSE)</f>
        <v>#N/A</v>
      </c>
      <c r="S508" t="e">
        <f ca="1">IF(VLOOKUP($E508,模型表!$C:$L,6,FALSE)=0,"",VLOOKUP($E508,模型表!$C:$L,10,FALSE))</f>
        <v>#N/A</v>
      </c>
      <c r="U508" t="e">
        <f ca="1">VLOOKUP($E508,模型表!$C:$Q,11,FALSE)</f>
        <v>#N/A</v>
      </c>
      <c r="Y508" t="e">
        <f ca="1">IF(VLOOKUP($E508,模型表!$C:$N,12,FALSE)="Death",VLOOKUP($E508,模型表!$C:$Q,13,FALSE),"")</f>
        <v>#N/A</v>
      </c>
      <c r="Z508" t="str">
        <f ca="1">IF($B508="","",IF(VLOOKUP($E508,模型表!$C:$O,12,FALSE)="PBuff","["&amp;VLOOKUP($E508,模型表!$C:Q,13,FALSE)&amp;"]","[]"))</f>
        <v/>
      </c>
      <c r="AA508" t="e">
        <f ca="1">VLOOKUP($B508,基础扩展表!$E:$I,5,FALSE)</f>
        <v>#N/A</v>
      </c>
      <c r="AB508" t="e">
        <f ca="1">VLOOKUP($B508,基础扩展表!$E:$I,4,FALSE)</f>
        <v>#N/A</v>
      </c>
      <c r="AC508" t="e">
        <f ca="1">VLOOKUP($B508,基础表!$E:$T,16,FALSE)</f>
        <v>#N/A</v>
      </c>
      <c r="AD508" t="str">
        <f t="shared" ca="1" si="96"/>
        <v/>
      </c>
      <c r="AE508" t="str">
        <f t="shared" ca="1" si="91"/>
        <v/>
      </c>
      <c r="AF508" t="str">
        <f t="shared" ca="1" si="92"/>
        <v/>
      </c>
      <c r="AH508" t="e">
        <f ca="1">VLOOKUP($B508,基础表!$E:$R,14,FALSE)</f>
        <v>#N/A</v>
      </c>
      <c r="AI508" t="e">
        <f ca="1">VLOOKUP($B508,基础表!$E:$S,13,FALSE)</f>
        <v>#N/A</v>
      </c>
      <c r="AK508" t="e">
        <f ca="1">VLOOKUP($B508,基础表!$E:$H,4,FALSE)</f>
        <v>#N/A</v>
      </c>
      <c r="AN508" s="23" t="e">
        <f t="shared" ca="1" si="97"/>
        <v>#N/A</v>
      </c>
      <c r="AO508" s="23" t="str">
        <f t="shared" ca="1" si="93"/>
        <v/>
      </c>
      <c r="AP508" s="23" t="str">
        <f t="shared" ca="1" si="94"/>
        <v/>
      </c>
      <c r="AR508" t="e">
        <f ca="1">VLOOKUP($B508,基础表!$E:$J,4,FALSE)</f>
        <v>#N/A</v>
      </c>
      <c r="AS508" t="e">
        <f ca="1">VLOOKUP($B508,基础表!$E:$J,5,FALSE)</f>
        <v>#N/A</v>
      </c>
      <c r="AT508" t="e">
        <f ca="1">VLOOKUP($B508,基础表!$E:$J,6,FALSE)</f>
        <v>#N/A</v>
      </c>
      <c r="AU508" t="e">
        <f ca="1">VLOOKUP($B508,基础扩展表!$E:$AG,MATCH(AU$2,基础扩展表!$E$1:$AG$1,0),FALSE)</f>
        <v>#N/A</v>
      </c>
      <c r="AV508" t="e">
        <f ca="1">VLOOKUP($B508,基础扩展表!$E:$AG,MATCH(AV$2,基础扩展表!$E$1:$AG$1,0),FALSE)</f>
        <v>#N/A</v>
      </c>
      <c r="AW508" t="e">
        <f ca="1">VLOOKUP($B508,基础扩展表!$E:$AG,MATCH(AW$2,基础扩展表!$E$1:$AG$1,0),FALSE)</f>
        <v>#N/A</v>
      </c>
      <c r="AX508" t="e">
        <f ca="1">VLOOKUP($B508,基础扩展表!$E:$AG,MATCH(AX$2,基础扩展表!$E$1:$AG$1,0),FALSE)</f>
        <v>#N/A</v>
      </c>
      <c r="AY508" t="e">
        <f ca="1">VLOOKUP($B508,基础扩展表!$E:$AG,MATCH(AY$2,基础扩展表!$E$1:$AG$1,0),FALSE)</f>
        <v>#N/A</v>
      </c>
      <c r="AZ508" t="e">
        <f ca="1">VLOOKUP($B508,基础扩展表!$E:$AG,MATCH(AZ$2,基础扩展表!$E$1:$AG$1,0),FALSE)</f>
        <v>#N/A</v>
      </c>
      <c r="BA508" t="e">
        <f ca="1">VLOOKUP($B508,基础扩展表!$E:$AG,MATCH(BA$2,基础扩展表!$E$1:$AG$1,0),FALSE)</f>
        <v>#N/A</v>
      </c>
      <c r="BB508" t="e">
        <f ca="1">VLOOKUP($B508,基础扩展表!$E:$AG,MATCH(BB$2,基础扩展表!$E$1:$AG$1,0),FALSE)</f>
        <v>#N/A</v>
      </c>
      <c r="BC508" t="e">
        <f ca="1">VLOOKUP($B508,基础扩展表!$E:$AG,MATCH(BC$2,基础扩展表!$E$1:$AG$1,0),FALSE)</f>
        <v>#N/A</v>
      </c>
      <c r="BD508" t="e">
        <f ca="1">VLOOKUP($B508,基础扩展表!$E:$AG,MATCH(BD$2,基础扩展表!$E$1:$AG$1,0),FALSE)</f>
        <v>#N/A</v>
      </c>
      <c r="BE508" t="e">
        <f ca="1">VLOOKUP($B508,基础扩展表!$E:$AG,MATCH(BE$2,基础扩展表!$E$1:$AG$1,0),FALSE)</f>
        <v>#N/A</v>
      </c>
      <c r="BF508" t="e">
        <f ca="1">VLOOKUP($B508,基础扩展表!$E:$AG,MATCH(BF$2,基础扩展表!$E$1:$AG$1,0),FALSE)</f>
        <v>#N/A</v>
      </c>
      <c r="BG508" t="e">
        <f ca="1">VLOOKUP($B508,基础扩展表!$E:$AG,MATCH(BG$2,基础扩展表!$E$1:$AG$1,0),FALSE)</f>
        <v>#N/A</v>
      </c>
      <c r="BH508" t="e">
        <f ca="1">VLOOKUP($B508,基础扩展表!$E:$AG,MATCH(BH$2,基础扩展表!$E$1:$AG$1,0),FALSE)</f>
        <v>#N/A</v>
      </c>
      <c r="BI508" t="e">
        <f ca="1">VLOOKUP($B508,基础扩展表!$E:$AG,MATCH(BI$2,基础扩展表!$E$1:$AG$1,0),FALSE)</f>
        <v>#N/A</v>
      </c>
      <c r="BJ508" t="e">
        <f ca="1">VLOOKUP($B508,基础扩展表!$E:$AG,MATCH(BJ$2,基础扩展表!$E$1:$AG$1,0),FALSE)</f>
        <v>#N/A</v>
      </c>
      <c r="BK508" t="e">
        <f ca="1">VLOOKUP($B508,基础扩展表!$E:$AG,MATCH(BK$2,基础扩展表!$E$1:$AG$1,0),FALSE)</f>
        <v>#N/A</v>
      </c>
      <c r="BL508" t="e">
        <f ca="1">VLOOKUP($B508,基础扩展表!$E:$AG,MATCH(BL$2,基础扩展表!$E$1:$AG$1,0),FALSE)</f>
        <v>#N/A</v>
      </c>
      <c r="BM508" t="e">
        <f ca="1">VLOOKUP($B508,基础扩展表!$E:$AG,MATCH(BM$2,基础扩展表!$E$1:$AG$1,0),FALSE)</f>
        <v>#N/A</v>
      </c>
      <c r="BN508" t="e">
        <f ca="1">VLOOKUP($B508,基础扩展表!$E:$AG,MATCH(BN$2,基础扩展表!$E$1:$AG$1,0),FALSE)</f>
        <v>#N/A</v>
      </c>
      <c r="BO508" t="e">
        <f ca="1">VLOOKUP($B508,基础扩展表!$E:$AG,MATCH(BO$2,基础扩展表!$E$1:$AG$1,0),FALSE)</f>
        <v>#N/A</v>
      </c>
      <c r="BP508" t="e">
        <f ca="1">VLOOKUP($B508,基础扩展表!$E:$AG,MATCH(BP$2,基础扩展表!$E$1:$AG$1,0),FALSE)</f>
        <v>#N/A</v>
      </c>
      <c r="BR508" t="e">
        <f ca="1">VLOOKUP(C508,模型表!D:H,5,FALSE)</f>
        <v>#N/A</v>
      </c>
    </row>
    <row r="509" spans="2:70" x14ac:dyDescent="0.2">
      <c r="B509" t="str">
        <f t="array" aca="1" ref="B509" ca="1">INDEX(基础表!$Y:$Y,SMALL(IF(基础表!$Z:$Z=0,ROW(基础表!$Z:$Z),999),ROW(H503)))&amp;""</f>
        <v/>
      </c>
      <c r="C509" t="e">
        <f ca="1">VLOOKUP(VLOOKUP($B509,基础表!$E:$G,3,FALSE),模型表!$C:$D,2,FALSE)</f>
        <v>#N/A</v>
      </c>
      <c r="E509" t="e">
        <f ca="1">VLOOKUP($B509,基础表!$E:$G,3,FALSE)</f>
        <v>#N/A</v>
      </c>
      <c r="G509" t="e">
        <f ca="1">VLOOKUP($E509,模型表!$C:$G,5,FALSE)</f>
        <v>#N/A</v>
      </c>
      <c r="H509" t="e">
        <f ca="1">VLOOKUP($E509,模型表!$C:$F,4,FALSE)</f>
        <v>#N/A</v>
      </c>
      <c r="I509" t="e">
        <f ca="1">VLOOKUP($E509,模型表!$C:$J,8,FALSE)</f>
        <v>#N/A</v>
      </c>
      <c r="K509" t="str">
        <f t="shared" ca="1" si="86"/>
        <v/>
      </c>
      <c r="L509" t="str">
        <f t="shared" ca="1" si="87"/>
        <v/>
      </c>
      <c r="M509" t="str">
        <f t="shared" ca="1" si="88"/>
        <v/>
      </c>
      <c r="N509" t="str">
        <f t="shared" ca="1" si="89"/>
        <v/>
      </c>
      <c r="O509" t="str">
        <f t="shared" ca="1" si="95"/>
        <v/>
      </c>
      <c r="P509" t="str">
        <f t="shared" ca="1" si="90"/>
        <v/>
      </c>
      <c r="Q509" t="e">
        <f ca="1">VLOOKUP($E509,模型表!$C:$K,9,FALSE)</f>
        <v>#N/A</v>
      </c>
      <c r="S509" t="e">
        <f ca="1">IF(VLOOKUP($E509,模型表!$C:$L,6,FALSE)=0,"",VLOOKUP($E509,模型表!$C:$L,10,FALSE))</f>
        <v>#N/A</v>
      </c>
      <c r="U509" t="e">
        <f ca="1">VLOOKUP($E509,模型表!$C:$Q,11,FALSE)</f>
        <v>#N/A</v>
      </c>
      <c r="Y509" t="e">
        <f ca="1">IF(VLOOKUP($E509,模型表!$C:$N,12,FALSE)="Death",VLOOKUP($E509,模型表!$C:$Q,13,FALSE),"")</f>
        <v>#N/A</v>
      </c>
      <c r="Z509" t="str">
        <f ca="1">IF($B509="","",IF(VLOOKUP($E509,模型表!$C:$O,12,FALSE)="PBuff","["&amp;VLOOKUP($E509,模型表!$C:Q,13,FALSE)&amp;"]","[]"))</f>
        <v/>
      </c>
      <c r="AA509" t="e">
        <f ca="1">VLOOKUP($B509,基础扩展表!$E:$I,5,FALSE)</f>
        <v>#N/A</v>
      </c>
      <c r="AB509" t="e">
        <f ca="1">VLOOKUP($B509,基础扩展表!$E:$I,4,FALSE)</f>
        <v>#N/A</v>
      </c>
      <c r="AC509" t="e">
        <f ca="1">VLOOKUP($B509,基础表!$E:$T,16,FALSE)</f>
        <v>#N/A</v>
      </c>
      <c r="AD509" t="str">
        <f t="shared" ca="1" si="96"/>
        <v/>
      </c>
      <c r="AE509" t="str">
        <f t="shared" ca="1" si="91"/>
        <v/>
      </c>
      <c r="AF509" t="str">
        <f t="shared" ca="1" si="92"/>
        <v/>
      </c>
      <c r="AH509" t="e">
        <f ca="1">VLOOKUP($B509,基础表!$E:$R,14,FALSE)</f>
        <v>#N/A</v>
      </c>
      <c r="AI509" t="e">
        <f ca="1">VLOOKUP($B509,基础表!$E:$S,13,FALSE)</f>
        <v>#N/A</v>
      </c>
      <c r="AK509" t="e">
        <f ca="1">VLOOKUP($B509,基础表!$E:$H,4,FALSE)</f>
        <v>#N/A</v>
      </c>
      <c r="AN509" s="23" t="e">
        <f t="shared" ca="1" si="97"/>
        <v>#N/A</v>
      </c>
      <c r="AO509" s="23" t="str">
        <f t="shared" ca="1" si="93"/>
        <v/>
      </c>
      <c r="AP509" s="23" t="str">
        <f t="shared" ca="1" si="94"/>
        <v/>
      </c>
      <c r="AR509" t="e">
        <f ca="1">VLOOKUP($B509,基础表!$E:$J,4,FALSE)</f>
        <v>#N/A</v>
      </c>
      <c r="AS509" t="e">
        <f ca="1">VLOOKUP($B509,基础表!$E:$J,5,FALSE)</f>
        <v>#N/A</v>
      </c>
      <c r="AT509" t="e">
        <f ca="1">VLOOKUP($B509,基础表!$E:$J,6,FALSE)</f>
        <v>#N/A</v>
      </c>
      <c r="AU509" t="e">
        <f ca="1">VLOOKUP($B509,基础扩展表!$E:$AG,MATCH(AU$2,基础扩展表!$E$1:$AG$1,0),FALSE)</f>
        <v>#N/A</v>
      </c>
      <c r="AV509" t="e">
        <f ca="1">VLOOKUP($B509,基础扩展表!$E:$AG,MATCH(AV$2,基础扩展表!$E$1:$AG$1,0),FALSE)</f>
        <v>#N/A</v>
      </c>
      <c r="AW509" t="e">
        <f ca="1">VLOOKUP($B509,基础扩展表!$E:$AG,MATCH(AW$2,基础扩展表!$E$1:$AG$1,0),FALSE)</f>
        <v>#N/A</v>
      </c>
      <c r="AX509" t="e">
        <f ca="1">VLOOKUP($B509,基础扩展表!$E:$AG,MATCH(AX$2,基础扩展表!$E$1:$AG$1,0),FALSE)</f>
        <v>#N/A</v>
      </c>
      <c r="AY509" t="e">
        <f ca="1">VLOOKUP($B509,基础扩展表!$E:$AG,MATCH(AY$2,基础扩展表!$E$1:$AG$1,0),FALSE)</f>
        <v>#N/A</v>
      </c>
      <c r="AZ509" t="e">
        <f ca="1">VLOOKUP($B509,基础扩展表!$E:$AG,MATCH(AZ$2,基础扩展表!$E$1:$AG$1,0),FALSE)</f>
        <v>#N/A</v>
      </c>
      <c r="BA509" t="e">
        <f ca="1">VLOOKUP($B509,基础扩展表!$E:$AG,MATCH(BA$2,基础扩展表!$E$1:$AG$1,0),FALSE)</f>
        <v>#N/A</v>
      </c>
      <c r="BB509" t="e">
        <f ca="1">VLOOKUP($B509,基础扩展表!$E:$AG,MATCH(BB$2,基础扩展表!$E$1:$AG$1,0),FALSE)</f>
        <v>#N/A</v>
      </c>
      <c r="BC509" t="e">
        <f ca="1">VLOOKUP($B509,基础扩展表!$E:$AG,MATCH(BC$2,基础扩展表!$E$1:$AG$1,0),FALSE)</f>
        <v>#N/A</v>
      </c>
      <c r="BD509" t="e">
        <f ca="1">VLOOKUP($B509,基础扩展表!$E:$AG,MATCH(BD$2,基础扩展表!$E$1:$AG$1,0),FALSE)</f>
        <v>#N/A</v>
      </c>
      <c r="BE509" t="e">
        <f ca="1">VLOOKUP($B509,基础扩展表!$E:$AG,MATCH(BE$2,基础扩展表!$E$1:$AG$1,0),FALSE)</f>
        <v>#N/A</v>
      </c>
      <c r="BF509" t="e">
        <f ca="1">VLOOKUP($B509,基础扩展表!$E:$AG,MATCH(BF$2,基础扩展表!$E$1:$AG$1,0),FALSE)</f>
        <v>#N/A</v>
      </c>
      <c r="BG509" t="e">
        <f ca="1">VLOOKUP($B509,基础扩展表!$E:$AG,MATCH(BG$2,基础扩展表!$E$1:$AG$1,0),FALSE)</f>
        <v>#N/A</v>
      </c>
      <c r="BH509" t="e">
        <f ca="1">VLOOKUP($B509,基础扩展表!$E:$AG,MATCH(BH$2,基础扩展表!$E$1:$AG$1,0),FALSE)</f>
        <v>#N/A</v>
      </c>
      <c r="BI509" t="e">
        <f ca="1">VLOOKUP($B509,基础扩展表!$E:$AG,MATCH(BI$2,基础扩展表!$E$1:$AG$1,0),FALSE)</f>
        <v>#N/A</v>
      </c>
      <c r="BJ509" t="e">
        <f ca="1">VLOOKUP($B509,基础扩展表!$E:$AG,MATCH(BJ$2,基础扩展表!$E$1:$AG$1,0),FALSE)</f>
        <v>#N/A</v>
      </c>
      <c r="BK509" t="e">
        <f ca="1">VLOOKUP($B509,基础扩展表!$E:$AG,MATCH(BK$2,基础扩展表!$E$1:$AG$1,0),FALSE)</f>
        <v>#N/A</v>
      </c>
      <c r="BL509" t="e">
        <f ca="1">VLOOKUP($B509,基础扩展表!$E:$AG,MATCH(BL$2,基础扩展表!$E$1:$AG$1,0),FALSE)</f>
        <v>#N/A</v>
      </c>
      <c r="BM509" t="e">
        <f ca="1">VLOOKUP($B509,基础扩展表!$E:$AG,MATCH(BM$2,基础扩展表!$E$1:$AG$1,0),FALSE)</f>
        <v>#N/A</v>
      </c>
      <c r="BN509" t="e">
        <f ca="1">VLOOKUP($B509,基础扩展表!$E:$AG,MATCH(BN$2,基础扩展表!$E$1:$AG$1,0),FALSE)</f>
        <v>#N/A</v>
      </c>
      <c r="BO509" t="e">
        <f ca="1">VLOOKUP($B509,基础扩展表!$E:$AG,MATCH(BO$2,基础扩展表!$E$1:$AG$1,0),FALSE)</f>
        <v>#N/A</v>
      </c>
      <c r="BP509" t="e">
        <f ca="1">VLOOKUP($B509,基础扩展表!$E:$AG,MATCH(BP$2,基础扩展表!$E$1:$AG$1,0),FALSE)</f>
        <v>#N/A</v>
      </c>
      <c r="BR509" t="e">
        <f ca="1">VLOOKUP(C509,模型表!D:H,5,FALSE)</f>
        <v>#N/A</v>
      </c>
    </row>
    <row r="510" spans="2:70" x14ac:dyDescent="0.2">
      <c r="B510" t="str">
        <f t="array" aca="1" ref="B510" ca="1">INDEX(基础表!$Y:$Y,SMALL(IF(基础表!$Z:$Z=0,ROW(基础表!$Z:$Z),999),ROW(H504)))&amp;""</f>
        <v/>
      </c>
      <c r="C510" t="e">
        <f ca="1">VLOOKUP(VLOOKUP($B510,基础表!$E:$G,3,FALSE),模型表!$C:$D,2,FALSE)</f>
        <v>#N/A</v>
      </c>
      <c r="E510" t="e">
        <f ca="1">VLOOKUP($B510,基础表!$E:$G,3,FALSE)</f>
        <v>#N/A</v>
      </c>
      <c r="G510" t="e">
        <f ca="1">VLOOKUP($E510,模型表!$C:$G,5,FALSE)</f>
        <v>#N/A</v>
      </c>
      <c r="H510" t="e">
        <f ca="1">VLOOKUP($E510,模型表!$C:$F,4,FALSE)</f>
        <v>#N/A</v>
      </c>
      <c r="I510" t="e">
        <f ca="1">VLOOKUP($E510,模型表!$C:$J,8,FALSE)</f>
        <v>#N/A</v>
      </c>
      <c r="K510" t="str">
        <f t="shared" ca="1" si="86"/>
        <v/>
      </c>
      <c r="L510" t="str">
        <f t="shared" ca="1" si="87"/>
        <v/>
      </c>
      <c r="M510" t="str">
        <f t="shared" ca="1" si="88"/>
        <v/>
      </c>
      <c r="N510" t="str">
        <f t="shared" ca="1" si="89"/>
        <v/>
      </c>
      <c r="O510" t="str">
        <f t="shared" ca="1" si="95"/>
        <v/>
      </c>
      <c r="P510" t="str">
        <f t="shared" ca="1" si="90"/>
        <v/>
      </c>
      <c r="Q510" t="e">
        <f ca="1">VLOOKUP($E510,模型表!$C:$K,9,FALSE)</f>
        <v>#N/A</v>
      </c>
      <c r="S510" t="e">
        <f ca="1">IF(VLOOKUP($E510,模型表!$C:$L,6,FALSE)=0,"",VLOOKUP($E510,模型表!$C:$L,10,FALSE))</f>
        <v>#N/A</v>
      </c>
      <c r="U510" t="e">
        <f ca="1">VLOOKUP($E510,模型表!$C:$Q,11,FALSE)</f>
        <v>#N/A</v>
      </c>
      <c r="Y510" t="e">
        <f ca="1">IF(VLOOKUP($E510,模型表!$C:$N,12,FALSE)="Death",VLOOKUP($E510,模型表!$C:$Q,13,FALSE),"")</f>
        <v>#N/A</v>
      </c>
      <c r="Z510" t="str">
        <f ca="1">IF($B510="","",IF(VLOOKUP($E510,模型表!$C:$O,12,FALSE)="PBuff","["&amp;VLOOKUP($E510,模型表!$C:Q,13,FALSE)&amp;"]","[]"))</f>
        <v/>
      </c>
      <c r="AA510" t="e">
        <f ca="1">VLOOKUP($B510,基础扩展表!$E:$I,5,FALSE)</f>
        <v>#N/A</v>
      </c>
      <c r="AB510" t="e">
        <f ca="1">VLOOKUP($B510,基础扩展表!$E:$I,4,FALSE)</f>
        <v>#N/A</v>
      </c>
      <c r="AC510" t="e">
        <f ca="1">VLOOKUP($B510,基础表!$E:$T,16,FALSE)</f>
        <v>#N/A</v>
      </c>
      <c r="AD510" t="str">
        <f t="shared" ca="1" si="96"/>
        <v/>
      </c>
      <c r="AE510" t="str">
        <f t="shared" ca="1" si="91"/>
        <v/>
      </c>
      <c r="AF510" t="str">
        <f t="shared" ca="1" si="92"/>
        <v/>
      </c>
      <c r="AH510" t="e">
        <f ca="1">VLOOKUP($B510,基础表!$E:$R,14,FALSE)</f>
        <v>#N/A</v>
      </c>
      <c r="AI510" t="e">
        <f ca="1">VLOOKUP($B510,基础表!$E:$S,13,FALSE)</f>
        <v>#N/A</v>
      </c>
      <c r="AK510" t="e">
        <f ca="1">VLOOKUP($B510,基础表!$E:$H,4,FALSE)</f>
        <v>#N/A</v>
      </c>
      <c r="AN510" s="23" t="e">
        <f t="shared" ca="1" si="97"/>
        <v>#N/A</v>
      </c>
      <c r="AO510" s="23" t="str">
        <f t="shared" ca="1" si="93"/>
        <v/>
      </c>
      <c r="AP510" s="23" t="str">
        <f t="shared" ca="1" si="94"/>
        <v/>
      </c>
      <c r="AR510" t="e">
        <f ca="1">VLOOKUP($B510,基础表!$E:$J,4,FALSE)</f>
        <v>#N/A</v>
      </c>
      <c r="AS510" t="e">
        <f ca="1">VLOOKUP($B510,基础表!$E:$J,5,FALSE)</f>
        <v>#N/A</v>
      </c>
      <c r="AT510" t="e">
        <f ca="1">VLOOKUP($B510,基础表!$E:$J,6,FALSE)</f>
        <v>#N/A</v>
      </c>
      <c r="AU510" t="e">
        <f ca="1">VLOOKUP($B510,基础扩展表!$E:$AG,MATCH(AU$2,基础扩展表!$E$1:$AG$1,0),FALSE)</f>
        <v>#N/A</v>
      </c>
      <c r="AV510" t="e">
        <f ca="1">VLOOKUP($B510,基础扩展表!$E:$AG,MATCH(AV$2,基础扩展表!$E$1:$AG$1,0),FALSE)</f>
        <v>#N/A</v>
      </c>
      <c r="AW510" t="e">
        <f ca="1">VLOOKUP($B510,基础扩展表!$E:$AG,MATCH(AW$2,基础扩展表!$E$1:$AG$1,0),FALSE)</f>
        <v>#N/A</v>
      </c>
      <c r="AX510" t="e">
        <f ca="1">VLOOKUP($B510,基础扩展表!$E:$AG,MATCH(AX$2,基础扩展表!$E$1:$AG$1,0),FALSE)</f>
        <v>#N/A</v>
      </c>
      <c r="AY510" t="e">
        <f ca="1">VLOOKUP($B510,基础扩展表!$E:$AG,MATCH(AY$2,基础扩展表!$E$1:$AG$1,0),FALSE)</f>
        <v>#N/A</v>
      </c>
      <c r="AZ510" t="e">
        <f ca="1">VLOOKUP($B510,基础扩展表!$E:$AG,MATCH(AZ$2,基础扩展表!$E$1:$AG$1,0),FALSE)</f>
        <v>#N/A</v>
      </c>
      <c r="BA510" t="e">
        <f ca="1">VLOOKUP($B510,基础扩展表!$E:$AG,MATCH(BA$2,基础扩展表!$E$1:$AG$1,0),FALSE)</f>
        <v>#N/A</v>
      </c>
      <c r="BB510" t="e">
        <f ca="1">VLOOKUP($B510,基础扩展表!$E:$AG,MATCH(BB$2,基础扩展表!$E$1:$AG$1,0),FALSE)</f>
        <v>#N/A</v>
      </c>
      <c r="BC510" t="e">
        <f ca="1">VLOOKUP($B510,基础扩展表!$E:$AG,MATCH(BC$2,基础扩展表!$E$1:$AG$1,0),FALSE)</f>
        <v>#N/A</v>
      </c>
      <c r="BD510" t="e">
        <f ca="1">VLOOKUP($B510,基础扩展表!$E:$AG,MATCH(BD$2,基础扩展表!$E$1:$AG$1,0),FALSE)</f>
        <v>#N/A</v>
      </c>
      <c r="BE510" t="e">
        <f ca="1">VLOOKUP($B510,基础扩展表!$E:$AG,MATCH(BE$2,基础扩展表!$E$1:$AG$1,0),FALSE)</f>
        <v>#N/A</v>
      </c>
      <c r="BF510" t="e">
        <f ca="1">VLOOKUP($B510,基础扩展表!$E:$AG,MATCH(BF$2,基础扩展表!$E$1:$AG$1,0),FALSE)</f>
        <v>#N/A</v>
      </c>
      <c r="BG510" t="e">
        <f ca="1">VLOOKUP($B510,基础扩展表!$E:$AG,MATCH(BG$2,基础扩展表!$E$1:$AG$1,0),FALSE)</f>
        <v>#N/A</v>
      </c>
      <c r="BH510" t="e">
        <f ca="1">VLOOKUP($B510,基础扩展表!$E:$AG,MATCH(BH$2,基础扩展表!$E$1:$AG$1,0),FALSE)</f>
        <v>#N/A</v>
      </c>
      <c r="BI510" t="e">
        <f ca="1">VLOOKUP($B510,基础扩展表!$E:$AG,MATCH(BI$2,基础扩展表!$E$1:$AG$1,0),FALSE)</f>
        <v>#N/A</v>
      </c>
      <c r="BJ510" t="e">
        <f ca="1">VLOOKUP($B510,基础扩展表!$E:$AG,MATCH(BJ$2,基础扩展表!$E$1:$AG$1,0),FALSE)</f>
        <v>#N/A</v>
      </c>
      <c r="BK510" t="e">
        <f ca="1">VLOOKUP($B510,基础扩展表!$E:$AG,MATCH(BK$2,基础扩展表!$E$1:$AG$1,0),FALSE)</f>
        <v>#N/A</v>
      </c>
      <c r="BL510" t="e">
        <f ca="1">VLOOKUP($B510,基础扩展表!$E:$AG,MATCH(BL$2,基础扩展表!$E$1:$AG$1,0),FALSE)</f>
        <v>#N/A</v>
      </c>
      <c r="BM510" t="e">
        <f ca="1">VLOOKUP($B510,基础扩展表!$E:$AG,MATCH(BM$2,基础扩展表!$E$1:$AG$1,0),FALSE)</f>
        <v>#N/A</v>
      </c>
      <c r="BN510" t="e">
        <f ca="1">VLOOKUP($B510,基础扩展表!$E:$AG,MATCH(BN$2,基础扩展表!$E$1:$AG$1,0),FALSE)</f>
        <v>#N/A</v>
      </c>
      <c r="BO510" t="e">
        <f ca="1">VLOOKUP($B510,基础扩展表!$E:$AG,MATCH(BO$2,基础扩展表!$E$1:$AG$1,0),FALSE)</f>
        <v>#N/A</v>
      </c>
      <c r="BP510" t="e">
        <f ca="1">VLOOKUP($B510,基础扩展表!$E:$AG,MATCH(BP$2,基础扩展表!$E$1:$AG$1,0),FALSE)</f>
        <v>#N/A</v>
      </c>
      <c r="BR510" t="e">
        <f ca="1">VLOOKUP(C510,模型表!D:H,5,FALSE)</f>
        <v>#N/A</v>
      </c>
    </row>
    <row r="511" spans="2:70" x14ac:dyDescent="0.2">
      <c r="B511" t="str">
        <f t="array" aca="1" ref="B511" ca="1">INDEX(基础表!$Y:$Y,SMALL(IF(基础表!$Z:$Z=0,ROW(基础表!$Z:$Z),999),ROW(H505)))&amp;""</f>
        <v/>
      </c>
      <c r="C511" t="e">
        <f ca="1">VLOOKUP(VLOOKUP($B511,基础表!$E:$G,3,FALSE),模型表!$C:$D,2,FALSE)</f>
        <v>#N/A</v>
      </c>
      <c r="E511" t="e">
        <f ca="1">VLOOKUP($B511,基础表!$E:$G,3,FALSE)</f>
        <v>#N/A</v>
      </c>
      <c r="G511" t="e">
        <f ca="1">VLOOKUP($E511,模型表!$C:$G,5,FALSE)</f>
        <v>#N/A</v>
      </c>
      <c r="H511" t="e">
        <f ca="1">VLOOKUP($E511,模型表!$C:$F,4,FALSE)</f>
        <v>#N/A</v>
      </c>
      <c r="I511" t="e">
        <f ca="1">VLOOKUP($E511,模型表!$C:$J,8,FALSE)</f>
        <v>#N/A</v>
      </c>
      <c r="K511" t="str">
        <f t="shared" ca="1" si="86"/>
        <v/>
      </c>
      <c r="L511" t="str">
        <f t="shared" ca="1" si="87"/>
        <v/>
      </c>
      <c r="M511" t="str">
        <f t="shared" ca="1" si="88"/>
        <v/>
      </c>
      <c r="N511" t="str">
        <f t="shared" ca="1" si="89"/>
        <v/>
      </c>
      <c r="O511" t="str">
        <f t="shared" ca="1" si="95"/>
        <v/>
      </c>
      <c r="P511" t="str">
        <f t="shared" ca="1" si="90"/>
        <v/>
      </c>
      <c r="Q511" t="e">
        <f ca="1">VLOOKUP($E511,模型表!$C:$K,9,FALSE)</f>
        <v>#N/A</v>
      </c>
      <c r="S511" t="e">
        <f ca="1">IF(VLOOKUP($E511,模型表!$C:$L,6,FALSE)=0,"",VLOOKUP($E511,模型表!$C:$L,10,FALSE))</f>
        <v>#N/A</v>
      </c>
      <c r="U511" t="e">
        <f ca="1">VLOOKUP($E511,模型表!$C:$Q,11,FALSE)</f>
        <v>#N/A</v>
      </c>
      <c r="Y511" t="e">
        <f ca="1">IF(VLOOKUP($E511,模型表!$C:$N,12,FALSE)="Death",VLOOKUP($E511,模型表!$C:$Q,13,FALSE),"")</f>
        <v>#N/A</v>
      </c>
      <c r="Z511" t="str">
        <f ca="1">IF($B511="","",IF(VLOOKUP($E511,模型表!$C:$O,12,FALSE)="PBuff","["&amp;VLOOKUP($E511,模型表!$C:Q,13,FALSE)&amp;"]","[]"))</f>
        <v/>
      </c>
      <c r="AA511" t="e">
        <f ca="1">VLOOKUP($B511,基础扩展表!$E:$I,5,FALSE)</f>
        <v>#N/A</v>
      </c>
      <c r="AB511" t="e">
        <f ca="1">VLOOKUP($B511,基础扩展表!$E:$I,4,FALSE)</f>
        <v>#N/A</v>
      </c>
      <c r="AC511" t="e">
        <f ca="1">VLOOKUP($B511,基础表!$E:$T,16,FALSE)</f>
        <v>#N/A</v>
      </c>
      <c r="AD511" t="str">
        <f t="shared" ca="1" si="96"/>
        <v/>
      </c>
      <c r="AE511" t="str">
        <f t="shared" ca="1" si="91"/>
        <v/>
      </c>
      <c r="AF511" t="str">
        <f t="shared" ca="1" si="92"/>
        <v/>
      </c>
      <c r="AH511" t="e">
        <f ca="1">VLOOKUP($B511,基础表!$E:$R,14,FALSE)</f>
        <v>#N/A</v>
      </c>
      <c r="AI511" t="e">
        <f ca="1">VLOOKUP($B511,基础表!$E:$S,13,FALSE)</f>
        <v>#N/A</v>
      </c>
      <c r="AK511" t="e">
        <f ca="1">VLOOKUP($B511,基础表!$E:$H,4,FALSE)</f>
        <v>#N/A</v>
      </c>
      <c r="AN511" s="23" t="e">
        <f t="shared" ca="1" si="97"/>
        <v>#N/A</v>
      </c>
      <c r="AO511" s="23" t="str">
        <f t="shared" ca="1" si="93"/>
        <v/>
      </c>
      <c r="AP511" s="23" t="str">
        <f t="shared" ca="1" si="94"/>
        <v/>
      </c>
      <c r="AR511" t="e">
        <f ca="1">VLOOKUP($B511,基础表!$E:$J,4,FALSE)</f>
        <v>#N/A</v>
      </c>
      <c r="AS511" t="e">
        <f ca="1">VLOOKUP($B511,基础表!$E:$J,5,FALSE)</f>
        <v>#N/A</v>
      </c>
      <c r="AT511" t="e">
        <f ca="1">VLOOKUP($B511,基础表!$E:$J,6,FALSE)</f>
        <v>#N/A</v>
      </c>
      <c r="AU511" t="e">
        <f ca="1">VLOOKUP($B511,基础扩展表!$E:$AG,MATCH(AU$2,基础扩展表!$E$1:$AG$1,0),FALSE)</f>
        <v>#N/A</v>
      </c>
      <c r="AV511" t="e">
        <f ca="1">VLOOKUP($B511,基础扩展表!$E:$AG,MATCH(AV$2,基础扩展表!$E$1:$AG$1,0),FALSE)</f>
        <v>#N/A</v>
      </c>
      <c r="AW511" t="e">
        <f ca="1">VLOOKUP($B511,基础扩展表!$E:$AG,MATCH(AW$2,基础扩展表!$E$1:$AG$1,0),FALSE)</f>
        <v>#N/A</v>
      </c>
      <c r="AX511" t="e">
        <f ca="1">VLOOKUP($B511,基础扩展表!$E:$AG,MATCH(AX$2,基础扩展表!$E$1:$AG$1,0),FALSE)</f>
        <v>#N/A</v>
      </c>
      <c r="AY511" t="e">
        <f ca="1">VLOOKUP($B511,基础扩展表!$E:$AG,MATCH(AY$2,基础扩展表!$E$1:$AG$1,0),FALSE)</f>
        <v>#N/A</v>
      </c>
      <c r="AZ511" t="e">
        <f ca="1">VLOOKUP($B511,基础扩展表!$E:$AG,MATCH(AZ$2,基础扩展表!$E$1:$AG$1,0),FALSE)</f>
        <v>#N/A</v>
      </c>
      <c r="BA511" t="e">
        <f ca="1">VLOOKUP($B511,基础扩展表!$E:$AG,MATCH(BA$2,基础扩展表!$E$1:$AG$1,0),FALSE)</f>
        <v>#N/A</v>
      </c>
      <c r="BB511" t="e">
        <f ca="1">VLOOKUP($B511,基础扩展表!$E:$AG,MATCH(BB$2,基础扩展表!$E$1:$AG$1,0),FALSE)</f>
        <v>#N/A</v>
      </c>
      <c r="BC511" t="e">
        <f ca="1">VLOOKUP($B511,基础扩展表!$E:$AG,MATCH(BC$2,基础扩展表!$E$1:$AG$1,0),FALSE)</f>
        <v>#N/A</v>
      </c>
      <c r="BD511" t="e">
        <f ca="1">VLOOKUP($B511,基础扩展表!$E:$AG,MATCH(BD$2,基础扩展表!$E$1:$AG$1,0),FALSE)</f>
        <v>#N/A</v>
      </c>
      <c r="BE511" t="e">
        <f ca="1">VLOOKUP($B511,基础扩展表!$E:$AG,MATCH(BE$2,基础扩展表!$E$1:$AG$1,0),FALSE)</f>
        <v>#N/A</v>
      </c>
      <c r="BF511" t="e">
        <f ca="1">VLOOKUP($B511,基础扩展表!$E:$AG,MATCH(BF$2,基础扩展表!$E$1:$AG$1,0),FALSE)</f>
        <v>#N/A</v>
      </c>
      <c r="BG511" t="e">
        <f ca="1">VLOOKUP($B511,基础扩展表!$E:$AG,MATCH(BG$2,基础扩展表!$E$1:$AG$1,0),FALSE)</f>
        <v>#N/A</v>
      </c>
      <c r="BH511" t="e">
        <f ca="1">VLOOKUP($B511,基础扩展表!$E:$AG,MATCH(BH$2,基础扩展表!$E$1:$AG$1,0),FALSE)</f>
        <v>#N/A</v>
      </c>
      <c r="BI511" t="e">
        <f ca="1">VLOOKUP($B511,基础扩展表!$E:$AG,MATCH(BI$2,基础扩展表!$E$1:$AG$1,0),FALSE)</f>
        <v>#N/A</v>
      </c>
      <c r="BJ511" t="e">
        <f ca="1">VLOOKUP($B511,基础扩展表!$E:$AG,MATCH(BJ$2,基础扩展表!$E$1:$AG$1,0),FALSE)</f>
        <v>#N/A</v>
      </c>
      <c r="BK511" t="e">
        <f ca="1">VLOOKUP($B511,基础扩展表!$E:$AG,MATCH(BK$2,基础扩展表!$E$1:$AG$1,0),FALSE)</f>
        <v>#N/A</v>
      </c>
      <c r="BL511" t="e">
        <f ca="1">VLOOKUP($B511,基础扩展表!$E:$AG,MATCH(BL$2,基础扩展表!$E$1:$AG$1,0),FALSE)</f>
        <v>#N/A</v>
      </c>
      <c r="BM511" t="e">
        <f ca="1">VLOOKUP($B511,基础扩展表!$E:$AG,MATCH(BM$2,基础扩展表!$E$1:$AG$1,0),FALSE)</f>
        <v>#N/A</v>
      </c>
      <c r="BN511" t="e">
        <f ca="1">VLOOKUP($B511,基础扩展表!$E:$AG,MATCH(BN$2,基础扩展表!$E$1:$AG$1,0),FALSE)</f>
        <v>#N/A</v>
      </c>
      <c r="BO511" t="e">
        <f ca="1">VLOOKUP($B511,基础扩展表!$E:$AG,MATCH(BO$2,基础扩展表!$E$1:$AG$1,0),FALSE)</f>
        <v>#N/A</v>
      </c>
      <c r="BP511" t="e">
        <f ca="1">VLOOKUP($B511,基础扩展表!$E:$AG,MATCH(BP$2,基础扩展表!$E$1:$AG$1,0),FALSE)</f>
        <v>#N/A</v>
      </c>
      <c r="BR511" t="e">
        <f ca="1">VLOOKUP(C511,模型表!D:H,5,FALSE)</f>
        <v>#N/A</v>
      </c>
    </row>
    <row r="512" spans="2:70" x14ac:dyDescent="0.2">
      <c r="B512" t="str">
        <f t="array" aca="1" ref="B512" ca="1">INDEX(基础表!$Y:$Y,SMALL(IF(基础表!$Z:$Z=0,ROW(基础表!$Z:$Z),999),ROW(H506)))&amp;""</f>
        <v/>
      </c>
      <c r="C512" t="e">
        <f ca="1">VLOOKUP(VLOOKUP($B512,基础表!$E:$G,3,FALSE),模型表!$C:$D,2,FALSE)</f>
        <v>#N/A</v>
      </c>
      <c r="E512" t="e">
        <f ca="1">VLOOKUP($B512,基础表!$E:$G,3,FALSE)</f>
        <v>#N/A</v>
      </c>
      <c r="G512" t="e">
        <f ca="1">VLOOKUP($E512,模型表!$C:$G,5,FALSE)</f>
        <v>#N/A</v>
      </c>
      <c r="H512" t="e">
        <f ca="1">VLOOKUP($E512,模型表!$C:$F,4,FALSE)</f>
        <v>#N/A</v>
      </c>
      <c r="I512" t="e">
        <f ca="1">VLOOKUP($E512,模型表!$C:$J,8,FALSE)</f>
        <v>#N/A</v>
      </c>
      <c r="K512" t="str">
        <f t="shared" ca="1" si="86"/>
        <v/>
      </c>
      <c r="L512" t="str">
        <f t="shared" ca="1" si="87"/>
        <v/>
      </c>
      <c r="M512" t="str">
        <f t="shared" ca="1" si="88"/>
        <v/>
      </c>
      <c r="N512" t="str">
        <f t="shared" ca="1" si="89"/>
        <v/>
      </c>
      <c r="O512" t="str">
        <f t="shared" ca="1" si="95"/>
        <v/>
      </c>
      <c r="P512" t="str">
        <f t="shared" ca="1" si="90"/>
        <v/>
      </c>
      <c r="Q512" t="e">
        <f ca="1">VLOOKUP($E512,模型表!$C:$K,9,FALSE)</f>
        <v>#N/A</v>
      </c>
      <c r="S512" t="e">
        <f ca="1">IF(VLOOKUP($E512,模型表!$C:$L,6,FALSE)=0,"",VLOOKUP($E512,模型表!$C:$L,10,FALSE))</f>
        <v>#N/A</v>
      </c>
      <c r="U512" t="e">
        <f ca="1">VLOOKUP($E512,模型表!$C:$Q,11,FALSE)</f>
        <v>#N/A</v>
      </c>
      <c r="Y512" t="e">
        <f ca="1">IF(VLOOKUP($E512,模型表!$C:$N,12,FALSE)="Death",VLOOKUP($E512,模型表!$C:$Q,13,FALSE),"")</f>
        <v>#N/A</v>
      </c>
      <c r="Z512" t="str">
        <f ca="1">IF($B512="","",IF(VLOOKUP($E512,模型表!$C:$O,12,FALSE)="PBuff","["&amp;VLOOKUP($E512,模型表!$C:Q,13,FALSE)&amp;"]","[]"))</f>
        <v/>
      </c>
      <c r="AA512" t="e">
        <f ca="1">VLOOKUP($B512,基础扩展表!$E:$I,5,FALSE)</f>
        <v>#N/A</v>
      </c>
      <c r="AB512" t="e">
        <f ca="1">VLOOKUP($B512,基础扩展表!$E:$I,4,FALSE)</f>
        <v>#N/A</v>
      </c>
      <c r="AC512" t="e">
        <f ca="1">VLOOKUP($B512,基础表!$E:$T,16,FALSE)</f>
        <v>#N/A</v>
      </c>
      <c r="AD512" t="str">
        <f t="shared" ca="1" si="96"/>
        <v/>
      </c>
      <c r="AE512" t="str">
        <f t="shared" ca="1" si="91"/>
        <v/>
      </c>
      <c r="AF512" t="str">
        <f t="shared" ca="1" si="92"/>
        <v/>
      </c>
      <c r="AH512" t="e">
        <f ca="1">VLOOKUP($B512,基础表!$E:$R,14,FALSE)</f>
        <v>#N/A</v>
      </c>
      <c r="AI512" t="e">
        <f ca="1">VLOOKUP($B512,基础表!$E:$S,13,FALSE)</f>
        <v>#N/A</v>
      </c>
      <c r="AK512" t="e">
        <f ca="1">VLOOKUP($B512,基础表!$E:$H,4,FALSE)</f>
        <v>#N/A</v>
      </c>
      <c r="AN512" s="23" t="e">
        <f t="shared" ca="1" si="97"/>
        <v>#N/A</v>
      </c>
      <c r="AO512" s="23" t="str">
        <f t="shared" ca="1" si="93"/>
        <v/>
      </c>
      <c r="AP512" s="23" t="str">
        <f t="shared" ca="1" si="94"/>
        <v/>
      </c>
      <c r="AR512" t="e">
        <f ca="1">VLOOKUP($B512,基础表!$E:$J,4,FALSE)</f>
        <v>#N/A</v>
      </c>
      <c r="AS512" t="e">
        <f ca="1">VLOOKUP($B512,基础表!$E:$J,5,FALSE)</f>
        <v>#N/A</v>
      </c>
      <c r="AT512" t="e">
        <f ca="1">VLOOKUP($B512,基础表!$E:$J,6,FALSE)</f>
        <v>#N/A</v>
      </c>
      <c r="AU512" t="e">
        <f ca="1">VLOOKUP($B512,基础扩展表!$E:$AG,MATCH(AU$2,基础扩展表!$E$1:$AG$1,0),FALSE)</f>
        <v>#N/A</v>
      </c>
      <c r="AV512" t="e">
        <f ca="1">VLOOKUP($B512,基础扩展表!$E:$AG,MATCH(AV$2,基础扩展表!$E$1:$AG$1,0),FALSE)</f>
        <v>#N/A</v>
      </c>
      <c r="AW512" t="e">
        <f ca="1">VLOOKUP($B512,基础扩展表!$E:$AG,MATCH(AW$2,基础扩展表!$E$1:$AG$1,0),FALSE)</f>
        <v>#N/A</v>
      </c>
      <c r="AX512" t="e">
        <f ca="1">VLOOKUP($B512,基础扩展表!$E:$AG,MATCH(AX$2,基础扩展表!$E$1:$AG$1,0),FALSE)</f>
        <v>#N/A</v>
      </c>
      <c r="AY512" t="e">
        <f ca="1">VLOOKUP($B512,基础扩展表!$E:$AG,MATCH(AY$2,基础扩展表!$E$1:$AG$1,0),FALSE)</f>
        <v>#N/A</v>
      </c>
      <c r="AZ512" t="e">
        <f ca="1">VLOOKUP($B512,基础扩展表!$E:$AG,MATCH(AZ$2,基础扩展表!$E$1:$AG$1,0),FALSE)</f>
        <v>#N/A</v>
      </c>
      <c r="BA512" t="e">
        <f ca="1">VLOOKUP($B512,基础扩展表!$E:$AG,MATCH(BA$2,基础扩展表!$E$1:$AG$1,0),FALSE)</f>
        <v>#N/A</v>
      </c>
      <c r="BB512" t="e">
        <f ca="1">VLOOKUP($B512,基础扩展表!$E:$AG,MATCH(BB$2,基础扩展表!$E$1:$AG$1,0),FALSE)</f>
        <v>#N/A</v>
      </c>
      <c r="BC512" t="e">
        <f ca="1">VLOOKUP($B512,基础扩展表!$E:$AG,MATCH(BC$2,基础扩展表!$E$1:$AG$1,0),FALSE)</f>
        <v>#N/A</v>
      </c>
      <c r="BD512" t="e">
        <f ca="1">VLOOKUP($B512,基础扩展表!$E:$AG,MATCH(BD$2,基础扩展表!$E$1:$AG$1,0),FALSE)</f>
        <v>#N/A</v>
      </c>
      <c r="BE512" t="e">
        <f ca="1">VLOOKUP($B512,基础扩展表!$E:$AG,MATCH(BE$2,基础扩展表!$E$1:$AG$1,0),FALSE)</f>
        <v>#N/A</v>
      </c>
      <c r="BF512" t="e">
        <f ca="1">VLOOKUP($B512,基础扩展表!$E:$AG,MATCH(BF$2,基础扩展表!$E$1:$AG$1,0),FALSE)</f>
        <v>#N/A</v>
      </c>
      <c r="BG512" t="e">
        <f ca="1">VLOOKUP($B512,基础扩展表!$E:$AG,MATCH(BG$2,基础扩展表!$E$1:$AG$1,0),FALSE)</f>
        <v>#N/A</v>
      </c>
      <c r="BH512" t="e">
        <f ca="1">VLOOKUP($B512,基础扩展表!$E:$AG,MATCH(BH$2,基础扩展表!$E$1:$AG$1,0),FALSE)</f>
        <v>#N/A</v>
      </c>
      <c r="BI512" t="e">
        <f ca="1">VLOOKUP($B512,基础扩展表!$E:$AG,MATCH(BI$2,基础扩展表!$E$1:$AG$1,0),FALSE)</f>
        <v>#N/A</v>
      </c>
      <c r="BJ512" t="e">
        <f ca="1">VLOOKUP($B512,基础扩展表!$E:$AG,MATCH(BJ$2,基础扩展表!$E$1:$AG$1,0),FALSE)</f>
        <v>#N/A</v>
      </c>
      <c r="BK512" t="e">
        <f ca="1">VLOOKUP($B512,基础扩展表!$E:$AG,MATCH(BK$2,基础扩展表!$E$1:$AG$1,0),FALSE)</f>
        <v>#N/A</v>
      </c>
      <c r="BL512" t="e">
        <f ca="1">VLOOKUP($B512,基础扩展表!$E:$AG,MATCH(BL$2,基础扩展表!$E$1:$AG$1,0),FALSE)</f>
        <v>#N/A</v>
      </c>
      <c r="BM512" t="e">
        <f ca="1">VLOOKUP($B512,基础扩展表!$E:$AG,MATCH(BM$2,基础扩展表!$E$1:$AG$1,0),FALSE)</f>
        <v>#N/A</v>
      </c>
      <c r="BN512" t="e">
        <f ca="1">VLOOKUP($B512,基础扩展表!$E:$AG,MATCH(BN$2,基础扩展表!$E$1:$AG$1,0),FALSE)</f>
        <v>#N/A</v>
      </c>
      <c r="BO512" t="e">
        <f ca="1">VLOOKUP($B512,基础扩展表!$E:$AG,MATCH(BO$2,基础扩展表!$E$1:$AG$1,0),FALSE)</f>
        <v>#N/A</v>
      </c>
      <c r="BP512" t="e">
        <f ca="1">VLOOKUP($B512,基础扩展表!$E:$AG,MATCH(BP$2,基础扩展表!$E$1:$AG$1,0),FALSE)</f>
        <v>#N/A</v>
      </c>
      <c r="BR512" t="e">
        <f ca="1">VLOOKUP(C512,模型表!D:H,5,FALSE)</f>
        <v>#N/A</v>
      </c>
    </row>
    <row r="513" spans="2:70" x14ac:dyDescent="0.2">
      <c r="B513" t="str">
        <f t="array" aca="1" ref="B513" ca="1">INDEX(基础表!$Y:$Y,SMALL(IF(基础表!$Z:$Z=0,ROW(基础表!$Z:$Z),999),ROW(H507)))&amp;""</f>
        <v/>
      </c>
      <c r="C513" t="e">
        <f ca="1">VLOOKUP(VLOOKUP($B513,基础表!$E:$G,3,FALSE),模型表!$C:$D,2,FALSE)</f>
        <v>#N/A</v>
      </c>
      <c r="E513" t="e">
        <f ca="1">VLOOKUP($B513,基础表!$E:$G,3,FALSE)</f>
        <v>#N/A</v>
      </c>
      <c r="G513" t="e">
        <f ca="1">VLOOKUP($E513,模型表!$C:$G,5,FALSE)</f>
        <v>#N/A</v>
      </c>
      <c r="H513" t="e">
        <f ca="1">VLOOKUP($E513,模型表!$C:$F,4,FALSE)</f>
        <v>#N/A</v>
      </c>
      <c r="I513" t="e">
        <f ca="1">VLOOKUP($E513,模型表!$C:$J,8,FALSE)</f>
        <v>#N/A</v>
      </c>
      <c r="K513" t="str">
        <f t="shared" ca="1" si="86"/>
        <v/>
      </c>
      <c r="L513" t="str">
        <f t="shared" ca="1" si="87"/>
        <v/>
      </c>
      <c r="M513" t="str">
        <f t="shared" ca="1" si="88"/>
        <v/>
      </c>
      <c r="N513" t="str">
        <f t="shared" ca="1" si="89"/>
        <v/>
      </c>
      <c r="O513" t="str">
        <f t="shared" ca="1" si="95"/>
        <v/>
      </c>
      <c r="P513" t="str">
        <f t="shared" ca="1" si="90"/>
        <v/>
      </c>
      <c r="Q513" t="e">
        <f ca="1">VLOOKUP($E513,模型表!$C:$K,9,FALSE)</f>
        <v>#N/A</v>
      </c>
      <c r="S513" t="e">
        <f ca="1">IF(VLOOKUP($E513,模型表!$C:$L,6,FALSE)=0,"",VLOOKUP($E513,模型表!$C:$L,10,FALSE))</f>
        <v>#N/A</v>
      </c>
      <c r="U513" t="e">
        <f ca="1">VLOOKUP($E513,模型表!$C:$Q,11,FALSE)</f>
        <v>#N/A</v>
      </c>
      <c r="Y513" t="e">
        <f ca="1">IF(VLOOKUP($E513,模型表!$C:$N,12,FALSE)="Death",VLOOKUP($E513,模型表!$C:$Q,13,FALSE),"")</f>
        <v>#N/A</v>
      </c>
      <c r="Z513" t="str">
        <f ca="1">IF($B513="","",IF(VLOOKUP($E513,模型表!$C:$O,12,FALSE)="PBuff","["&amp;VLOOKUP($E513,模型表!$C:Q,13,FALSE)&amp;"]","[]"))</f>
        <v/>
      </c>
      <c r="AA513" t="e">
        <f ca="1">VLOOKUP($B513,基础扩展表!$E:$I,5,FALSE)</f>
        <v>#N/A</v>
      </c>
      <c r="AB513" t="e">
        <f ca="1">VLOOKUP($B513,基础扩展表!$E:$I,4,FALSE)</f>
        <v>#N/A</v>
      </c>
      <c r="AC513" t="e">
        <f ca="1">VLOOKUP($B513,基础表!$E:$T,16,FALSE)</f>
        <v>#N/A</v>
      </c>
      <c r="AD513" t="str">
        <f t="shared" ca="1" si="96"/>
        <v/>
      </c>
      <c r="AE513" t="str">
        <f t="shared" ca="1" si="91"/>
        <v/>
      </c>
      <c r="AF513" t="str">
        <f t="shared" ca="1" si="92"/>
        <v/>
      </c>
      <c r="AH513" t="e">
        <f ca="1">VLOOKUP($B513,基础表!$E:$R,14,FALSE)</f>
        <v>#N/A</v>
      </c>
      <c r="AI513" t="e">
        <f ca="1">VLOOKUP($B513,基础表!$E:$S,13,FALSE)</f>
        <v>#N/A</v>
      </c>
      <c r="AK513" t="e">
        <f ca="1">VLOOKUP($B513,基础表!$E:$H,4,FALSE)</f>
        <v>#N/A</v>
      </c>
      <c r="AN513" s="23" t="e">
        <f t="shared" ca="1" si="97"/>
        <v>#N/A</v>
      </c>
      <c r="AO513" s="23" t="str">
        <f t="shared" ca="1" si="93"/>
        <v/>
      </c>
      <c r="AP513" s="23" t="str">
        <f t="shared" ca="1" si="94"/>
        <v/>
      </c>
      <c r="AR513" t="e">
        <f ca="1">VLOOKUP($B513,基础表!$E:$J,4,FALSE)</f>
        <v>#N/A</v>
      </c>
      <c r="AS513" t="e">
        <f ca="1">VLOOKUP($B513,基础表!$E:$J,5,FALSE)</f>
        <v>#N/A</v>
      </c>
      <c r="AT513" t="e">
        <f ca="1">VLOOKUP($B513,基础表!$E:$J,6,FALSE)</f>
        <v>#N/A</v>
      </c>
      <c r="AU513" t="e">
        <f ca="1">VLOOKUP($B513,基础扩展表!$E:$AG,MATCH(AU$2,基础扩展表!$E$1:$AG$1,0),FALSE)</f>
        <v>#N/A</v>
      </c>
      <c r="AV513" t="e">
        <f ca="1">VLOOKUP($B513,基础扩展表!$E:$AG,MATCH(AV$2,基础扩展表!$E$1:$AG$1,0),FALSE)</f>
        <v>#N/A</v>
      </c>
      <c r="AW513" t="e">
        <f ca="1">VLOOKUP($B513,基础扩展表!$E:$AG,MATCH(AW$2,基础扩展表!$E$1:$AG$1,0),FALSE)</f>
        <v>#N/A</v>
      </c>
      <c r="AX513" t="e">
        <f ca="1">VLOOKUP($B513,基础扩展表!$E:$AG,MATCH(AX$2,基础扩展表!$E$1:$AG$1,0),FALSE)</f>
        <v>#N/A</v>
      </c>
      <c r="AY513" t="e">
        <f ca="1">VLOOKUP($B513,基础扩展表!$E:$AG,MATCH(AY$2,基础扩展表!$E$1:$AG$1,0),FALSE)</f>
        <v>#N/A</v>
      </c>
      <c r="AZ513" t="e">
        <f ca="1">VLOOKUP($B513,基础扩展表!$E:$AG,MATCH(AZ$2,基础扩展表!$E$1:$AG$1,0),FALSE)</f>
        <v>#N/A</v>
      </c>
      <c r="BA513" t="e">
        <f ca="1">VLOOKUP($B513,基础扩展表!$E:$AG,MATCH(BA$2,基础扩展表!$E$1:$AG$1,0),FALSE)</f>
        <v>#N/A</v>
      </c>
      <c r="BB513" t="e">
        <f ca="1">VLOOKUP($B513,基础扩展表!$E:$AG,MATCH(BB$2,基础扩展表!$E$1:$AG$1,0),FALSE)</f>
        <v>#N/A</v>
      </c>
      <c r="BC513" t="e">
        <f ca="1">VLOOKUP($B513,基础扩展表!$E:$AG,MATCH(BC$2,基础扩展表!$E$1:$AG$1,0),FALSE)</f>
        <v>#N/A</v>
      </c>
      <c r="BD513" t="e">
        <f ca="1">VLOOKUP($B513,基础扩展表!$E:$AG,MATCH(BD$2,基础扩展表!$E$1:$AG$1,0),FALSE)</f>
        <v>#N/A</v>
      </c>
      <c r="BE513" t="e">
        <f ca="1">VLOOKUP($B513,基础扩展表!$E:$AG,MATCH(BE$2,基础扩展表!$E$1:$AG$1,0),FALSE)</f>
        <v>#N/A</v>
      </c>
      <c r="BF513" t="e">
        <f ca="1">VLOOKUP($B513,基础扩展表!$E:$AG,MATCH(BF$2,基础扩展表!$E$1:$AG$1,0),FALSE)</f>
        <v>#N/A</v>
      </c>
      <c r="BG513" t="e">
        <f ca="1">VLOOKUP($B513,基础扩展表!$E:$AG,MATCH(BG$2,基础扩展表!$E$1:$AG$1,0),FALSE)</f>
        <v>#N/A</v>
      </c>
      <c r="BH513" t="e">
        <f ca="1">VLOOKUP($B513,基础扩展表!$E:$AG,MATCH(BH$2,基础扩展表!$E$1:$AG$1,0),FALSE)</f>
        <v>#N/A</v>
      </c>
      <c r="BI513" t="e">
        <f ca="1">VLOOKUP($B513,基础扩展表!$E:$AG,MATCH(BI$2,基础扩展表!$E$1:$AG$1,0),FALSE)</f>
        <v>#N/A</v>
      </c>
      <c r="BJ513" t="e">
        <f ca="1">VLOOKUP($B513,基础扩展表!$E:$AG,MATCH(BJ$2,基础扩展表!$E$1:$AG$1,0),FALSE)</f>
        <v>#N/A</v>
      </c>
      <c r="BK513" t="e">
        <f ca="1">VLOOKUP($B513,基础扩展表!$E:$AG,MATCH(BK$2,基础扩展表!$E$1:$AG$1,0),FALSE)</f>
        <v>#N/A</v>
      </c>
      <c r="BL513" t="e">
        <f ca="1">VLOOKUP($B513,基础扩展表!$E:$AG,MATCH(BL$2,基础扩展表!$E$1:$AG$1,0),FALSE)</f>
        <v>#N/A</v>
      </c>
      <c r="BM513" t="e">
        <f ca="1">VLOOKUP($B513,基础扩展表!$E:$AG,MATCH(BM$2,基础扩展表!$E$1:$AG$1,0),FALSE)</f>
        <v>#N/A</v>
      </c>
      <c r="BN513" t="e">
        <f ca="1">VLOOKUP($B513,基础扩展表!$E:$AG,MATCH(BN$2,基础扩展表!$E$1:$AG$1,0),FALSE)</f>
        <v>#N/A</v>
      </c>
      <c r="BO513" t="e">
        <f ca="1">VLOOKUP($B513,基础扩展表!$E:$AG,MATCH(BO$2,基础扩展表!$E$1:$AG$1,0),FALSE)</f>
        <v>#N/A</v>
      </c>
      <c r="BP513" t="e">
        <f ca="1">VLOOKUP($B513,基础扩展表!$E:$AG,MATCH(BP$2,基础扩展表!$E$1:$AG$1,0),FALSE)</f>
        <v>#N/A</v>
      </c>
      <c r="BR513" t="e">
        <f ca="1">VLOOKUP(C513,模型表!D:H,5,FALSE)</f>
        <v>#N/A</v>
      </c>
    </row>
    <row r="514" spans="2:70" x14ac:dyDescent="0.2">
      <c r="B514" t="str">
        <f t="array" aca="1" ref="B514" ca="1">INDEX(基础表!$Y:$Y,SMALL(IF(基础表!$Z:$Z=0,ROW(基础表!$Z:$Z),999),ROW(H508)))&amp;""</f>
        <v/>
      </c>
      <c r="C514" t="e">
        <f ca="1">VLOOKUP(VLOOKUP($B514,基础表!$E:$G,3,FALSE),模型表!$C:$D,2,FALSE)</f>
        <v>#N/A</v>
      </c>
      <c r="E514" t="e">
        <f ca="1">VLOOKUP($B514,基础表!$E:$G,3,FALSE)</f>
        <v>#N/A</v>
      </c>
      <c r="G514" t="e">
        <f ca="1">VLOOKUP($E514,模型表!$C:$G,5,FALSE)</f>
        <v>#N/A</v>
      </c>
      <c r="H514" t="e">
        <f ca="1">VLOOKUP($E514,模型表!$C:$F,4,FALSE)</f>
        <v>#N/A</v>
      </c>
      <c r="I514" t="e">
        <f ca="1">VLOOKUP($E514,模型表!$C:$J,8,FALSE)</f>
        <v>#N/A</v>
      </c>
      <c r="K514" t="str">
        <f t="shared" ca="1" si="86"/>
        <v/>
      </c>
      <c r="L514" t="str">
        <f t="shared" ca="1" si="87"/>
        <v/>
      </c>
      <c r="M514" t="str">
        <f t="shared" ca="1" si="88"/>
        <v/>
      </c>
      <c r="N514" t="str">
        <f t="shared" ca="1" si="89"/>
        <v/>
      </c>
      <c r="O514" t="str">
        <f t="shared" ca="1" si="95"/>
        <v/>
      </c>
      <c r="P514" t="str">
        <f t="shared" ca="1" si="90"/>
        <v/>
      </c>
      <c r="Q514" t="e">
        <f ca="1">VLOOKUP($E514,模型表!$C:$K,9,FALSE)</f>
        <v>#N/A</v>
      </c>
      <c r="S514" t="e">
        <f ca="1">IF(VLOOKUP($E514,模型表!$C:$L,6,FALSE)=0,"",VLOOKUP($E514,模型表!$C:$L,10,FALSE))</f>
        <v>#N/A</v>
      </c>
      <c r="U514" t="e">
        <f ca="1">VLOOKUP($E514,模型表!$C:$Q,11,FALSE)</f>
        <v>#N/A</v>
      </c>
      <c r="Y514" t="e">
        <f ca="1">IF(VLOOKUP($E514,模型表!$C:$N,12,FALSE)="Death",VLOOKUP($E514,模型表!$C:$Q,13,FALSE),"")</f>
        <v>#N/A</v>
      </c>
      <c r="Z514" t="str">
        <f ca="1">IF($B514="","",IF(VLOOKUP($E514,模型表!$C:$O,12,FALSE)="PBuff","["&amp;VLOOKUP($E514,模型表!$C:Q,13,FALSE)&amp;"]","[]"))</f>
        <v/>
      </c>
      <c r="AA514" t="e">
        <f ca="1">VLOOKUP($B514,基础扩展表!$E:$I,5,FALSE)</f>
        <v>#N/A</v>
      </c>
      <c r="AB514" t="e">
        <f ca="1">VLOOKUP($B514,基础扩展表!$E:$I,4,FALSE)</f>
        <v>#N/A</v>
      </c>
      <c r="AC514" t="e">
        <f ca="1">VLOOKUP($B514,基础表!$E:$T,16,FALSE)</f>
        <v>#N/A</v>
      </c>
      <c r="AD514" t="str">
        <f t="shared" ca="1" si="96"/>
        <v/>
      </c>
      <c r="AE514" t="str">
        <f t="shared" ca="1" si="91"/>
        <v/>
      </c>
      <c r="AF514" t="str">
        <f t="shared" ca="1" si="92"/>
        <v/>
      </c>
      <c r="AH514" t="e">
        <f ca="1">VLOOKUP($B514,基础表!$E:$R,14,FALSE)</f>
        <v>#N/A</v>
      </c>
      <c r="AI514" t="e">
        <f ca="1">VLOOKUP($B514,基础表!$E:$S,13,FALSE)</f>
        <v>#N/A</v>
      </c>
      <c r="AK514" t="e">
        <f ca="1">VLOOKUP($B514,基础表!$E:$H,4,FALSE)</f>
        <v>#N/A</v>
      </c>
      <c r="AN514" s="23" t="e">
        <f t="shared" ca="1" si="97"/>
        <v>#N/A</v>
      </c>
      <c r="AO514" s="23" t="str">
        <f t="shared" ca="1" si="93"/>
        <v/>
      </c>
      <c r="AP514" s="23" t="str">
        <f t="shared" ca="1" si="94"/>
        <v/>
      </c>
      <c r="AR514" t="e">
        <f ca="1">VLOOKUP($B514,基础表!$E:$J,4,FALSE)</f>
        <v>#N/A</v>
      </c>
      <c r="AS514" t="e">
        <f ca="1">VLOOKUP($B514,基础表!$E:$J,5,FALSE)</f>
        <v>#N/A</v>
      </c>
      <c r="AT514" t="e">
        <f ca="1">VLOOKUP($B514,基础表!$E:$J,6,FALSE)</f>
        <v>#N/A</v>
      </c>
      <c r="AU514" t="e">
        <f ca="1">VLOOKUP($B514,基础扩展表!$E:$AG,MATCH(AU$2,基础扩展表!$E$1:$AG$1,0),FALSE)</f>
        <v>#N/A</v>
      </c>
      <c r="AV514" t="e">
        <f ca="1">VLOOKUP($B514,基础扩展表!$E:$AG,MATCH(AV$2,基础扩展表!$E$1:$AG$1,0),FALSE)</f>
        <v>#N/A</v>
      </c>
      <c r="AW514" t="e">
        <f ca="1">VLOOKUP($B514,基础扩展表!$E:$AG,MATCH(AW$2,基础扩展表!$E$1:$AG$1,0),FALSE)</f>
        <v>#N/A</v>
      </c>
      <c r="AX514" t="e">
        <f ca="1">VLOOKUP($B514,基础扩展表!$E:$AG,MATCH(AX$2,基础扩展表!$E$1:$AG$1,0),FALSE)</f>
        <v>#N/A</v>
      </c>
      <c r="AY514" t="e">
        <f ca="1">VLOOKUP($B514,基础扩展表!$E:$AG,MATCH(AY$2,基础扩展表!$E$1:$AG$1,0),FALSE)</f>
        <v>#N/A</v>
      </c>
      <c r="AZ514" t="e">
        <f ca="1">VLOOKUP($B514,基础扩展表!$E:$AG,MATCH(AZ$2,基础扩展表!$E$1:$AG$1,0),FALSE)</f>
        <v>#N/A</v>
      </c>
      <c r="BA514" t="e">
        <f ca="1">VLOOKUP($B514,基础扩展表!$E:$AG,MATCH(BA$2,基础扩展表!$E$1:$AG$1,0),FALSE)</f>
        <v>#N/A</v>
      </c>
      <c r="BB514" t="e">
        <f ca="1">VLOOKUP($B514,基础扩展表!$E:$AG,MATCH(BB$2,基础扩展表!$E$1:$AG$1,0),FALSE)</f>
        <v>#N/A</v>
      </c>
      <c r="BC514" t="e">
        <f ca="1">VLOOKUP($B514,基础扩展表!$E:$AG,MATCH(BC$2,基础扩展表!$E$1:$AG$1,0),FALSE)</f>
        <v>#N/A</v>
      </c>
      <c r="BD514" t="e">
        <f ca="1">VLOOKUP($B514,基础扩展表!$E:$AG,MATCH(BD$2,基础扩展表!$E$1:$AG$1,0),FALSE)</f>
        <v>#N/A</v>
      </c>
      <c r="BE514" t="e">
        <f ca="1">VLOOKUP($B514,基础扩展表!$E:$AG,MATCH(BE$2,基础扩展表!$E$1:$AG$1,0),FALSE)</f>
        <v>#N/A</v>
      </c>
      <c r="BF514" t="e">
        <f ca="1">VLOOKUP($B514,基础扩展表!$E:$AG,MATCH(BF$2,基础扩展表!$E$1:$AG$1,0),FALSE)</f>
        <v>#N/A</v>
      </c>
      <c r="BG514" t="e">
        <f ca="1">VLOOKUP($B514,基础扩展表!$E:$AG,MATCH(BG$2,基础扩展表!$E$1:$AG$1,0),FALSE)</f>
        <v>#N/A</v>
      </c>
      <c r="BH514" t="e">
        <f ca="1">VLOOKUP($B514,基础扩展表!$E:$AG,MATCH(BH$2,基础扩展表!$E$1:$AG$1,0),FALSE)</f>
        <v>#N/A</v>
      </c>
      <c r="BI514" t="e">
        <f ca="1">VLOOKUP($B514,基础扩展表!$E:$AG,MATCH(BI$2,基础扩展表!$E$1:$AG$1,0),FALSE)</f>
        <v>#N/A</v>
      </c>
      <c r="BJ514" t="e">
        <f ca="1">VLOOKUP($B514,基础扩展表!$E:$AG,MATCH(BJ$2,基础扩展表!$E$1:$AG$1,0),FALSE)</f>
        <v>#N/A</v>
      </c>
      <c r="BK514" t="e">
        <f ca="1">VLOOKUP($B514,基础扩展表!$E:$AG,MATCH(BK$2,基础扩展表!$E$1:$AG$1,0),FALSE)</f>
        <v>#N/A</v>
      </c>
      <c r="BL514" t="e">
        <f ca="1">VLOOKUP($B514,基础扩展表!$E:$AG,MATCH(BL$2,基础扩展表!$E$1:$AG$1,0),FALSE)</f>
        <v>#N/A</v>
      </c>
      <c r="BM514" t="e">
        <f ca="1">VLOOKUP($B514,基础扩展表!$E:$AG,MATCH(BM$2,基础扩展表!$E$1:$AG$1,0),FALSE)</f>
        <v>#N/A</v>
      </c>
      <c r="BN514" t="e">
        <f ca="1">VLOOKUP($B514,基础扩展表!$E:$AG,MATCH(BN$2,基础扩展表!$E$1:$AG$1,0),FALSE)</f>
        <v>#N/A</v>
      </c>
      <c r="BO514" t="e">
        <f ca="1">VLOOKUP($B514,基础扩展表!$E:$AG,MATCH(BO$2,基础扩展表!$E$1:$AG$1,0),FALSE)</f>
        <v>#N/A</v>
      </c>
      <c r="BP514" t="e">
        <f ca="1">VLOOKUP($B514,基础扩展表!$E:$AG,MATCH(BP$2,基础扩展表!$E$1:$AG$1,0),FALSE)</f>
        <v>#N/A</v>
      </c>
      <c r="BR514" t="e">
        <f ca="1">VLOOKUP(C514,模型表!D:H,5,FALSE)</f>
        <v>#N/A</v>
      </c>
    </row>
    <row r="515" spans="2:70" x14ac:dyDescent="0.2">
      <c r="B515" t="str">
        <f t="array" aca="1" ref="B515" ca="1">INDEX(基础表!$Y:$Y,SMALL(IF(基础表!$Z:$Z=0,ROW(基础表!$Z:$Z),999),ROW(H509)))&amp;""</f>
        <v/>
      </c>
      <c r="C515" t="e">
        <f ca="1">VLOOKUP(VLOOKUP($B515,基础表!$E:$G,3,FALSE),模型表!$C:$D,2,FALSE)</f>
        <v>#N/A</v>
      </c>
      <c r="E515" t="e">
        <f ca="1">VLOOKUP($B515,基础表!$E:$G,3,FALSE)</f>
        <v>#N/A</v>
      </c>
      <c r="G515" t="e">
        <f ca="1">VLOOKUP($E515,模型表!$C:$G,5,FALSE)</f>
        <v>#N/A</v>
      </c>
      <c r="H515" t="e">
        <f ca="1">VLOOKUP($E515,模型表!$C:$F,4,FALSE)</f>
        <v>#N/A</v>
      </c>
      <c r="I515" t="e">
        <f ca="1">VLOOKUP($E515,模型表!$C:$J,8,FALSE)</f>
        <v>#N/A</v>
      </c>
      <c r="K515" t="str">
        <f t="shared" ca="1" si="86"/>
        <v/>
      </c>
      <c r="L515" t="str">
        <f t="shared" ca="1" si="87"/>
        <v/>
      </c>
      <c r="M515" t="str">
        <f t="shared" ca="1" si="88"/>
        <v/>
      </c>
      <c r="N515" t="str">
        <f t="shared" ca="1" si="89"/>
        <v/>
      </c>
      <c r="O515" t="str">
        <f t="shared" ca="1" si="95"/>
        <v/>
      </c>
      <c r="P515" t="str">
        <f t="shared" ca="1" si="90"/>
        <v/>
      </c>
      <c r="Q515" t="e">
        <f ca="1">VLOOKUP($E515,模型表!$C:$K,9,FALSE)</f>
        <v>#N/A</v>
      </c>
      <c r="S515" t="e">
        <f ca="1">IF(VLOOKUP($E515,模型表!$C:$L,6,FALSE)=0,"",VLOOKUP($E515,模型表!$C:$L,10,FALSE))</f>
        <v>#N/A</v>
      </c>
      <c r="U515" t="e">
        <f ca="1">VLOOKUP($E515,模型表!$C:$Q,11,FALSE)</f>
        <v>#N/A</v>
      </c>
      <c r="Y515" t="e">
        <f ca="1">IF(VLOOKUP($E515,模型表!$C:$N,12,FALSE)="Death",VLOOKUP($E515,模型表!$C:$Q,13,FALSE),"")</f>
        <v>#N/A</v>
      </c>
      <c r="Z515" t="str">
        <f ca="1">IF($B515="","",IF(VLOOKUP($E515,模型表!$C:$O,12,FALSE)="PBuff","["&amp;VLOOKUP($E515,模型表!$C:Q,13,FALSE)&amp;"]","[]"))</f>
        <v/>
      </c>
      <c r="AA515" t="e">
        <f ca="1">VLOOKUP($B515,基础扩展表!$E:$I,5,FALSE)</f>
        <v>#N/A</v>
      </c>
      <c r="AB515" t="e">
        <f ca="1">VLOOKUP($B515,基础扩展表!$E:$I,4,FALSE)</f>
        <v>#N/A</v>
      </c>
      <c r="AC515" t="e">
        <f ca="1">VLOOKUP($B515,基础表!$E:$T,16,FALSE)</f>
        <v>#N/A</v>
      </c>
      <c r="AD515" t="str">
        <f t="shared" ca="1" si="96"/>
        <v/>
      </c>
      <c r="AE515" t="str">
        <f t="shared" ca="1" si="91"/>
        <v/>
      </c>
      <c r="AF515" t="str">
        <f t="shared" ca="1" si="92"/>
        <v/>
      </c>
      <c r="AH515" t="e">
        <f ca="1">VLOOKUP($B515,基础表!$E:$R,14,FALSE)</f>
        <v>#N/A</v>
      </c>
      <c r="AI515" t="e">
        <f ca="1">VLOOKUP($B515,基础表!$E:$S,13,FALSE)</f>
        <v>#N/A</v>
      </c>
      <c r="AK515" t="e">
        <f ca="1">VLOOKUP($B515,基础表!$E:$H,4,FALSE)</f>
        <v>#N/A</v>
      </c>
      <c r="AN515" s="23" t="e">
        <f t="shared" ca="1" si="97"/>
        <v>#N/A</v>
      </c>
      <c r="AO515" s="23" t="str">
        <f t="shared" ca="1" si="93"/>
        <v/>
      </c>
      <c r="AP515" s="23" t="str">
        <f t="shared" ca="1" si="94"/>
        <v/>
      </c>
      <c r="AR515" t="e">
        <f ca="1">VLOOKUP($B515,基础表!$E:$J,4,FALSE)</f>
        <v>#N/A</v>
      </c>
      <c r="AS515" t="e">
        <f ca="1">VLOOKUP($B515,基础表!$E:$J,5,FALSE)</f>
        <v>#N/A</v>
      </c>
      <c r="AT515" t="e">
        <f ca="1">VLOOKUP($B515,基础表!$E:$J,6,FALSE)</f>
        <v>#N/A</v>
      </c>
      <c r="AU515" t="e">
        <f ca="1">VLOOKUP($B515,基础扩展表!$E:$AG,MATCH(AU$2,基础扩展表!$E$1:$AG$1,0),FALSE)</f>
        <v>#N/A</v>
      </c>
      <c r="AV515" t="e">
        <f ca="1">VLOOKUP($B515,基础扩展表!$E:$AG,MATCH(AV$2,基础扩展表!$E$1:$AG$1,0),FALSE)</f>
        <v>#N/A</v>
      </c>
      <c r="AW515" t="e">
        <f ca="1">VLOOKUP($B515,基础扩展表!$E:$AG,MATCH(AW$2,基础扩展表!$E$1:$AG$1,0),FALSE)</f>
        <v>#N/A</v>
      </c>
      <c r="AX515" t="e">
        <f ca="1">VLOOKUP($B515,基础扩展表!$E:$AG,MATCH(AX$2,基础扩展表!$E$1:$AG$1,0),FALSE)</f>
        <v>#N/A</v>
      </c>
      <c r="AY515" t="e">
        <f ca="1">VLOOKUP($B515,基础扩展表!$E:$AG,MATCH(AY$2,基础扩展表!$E$1:$AG$1,0),FALSE)</f>
        <v>#N/A</v>
      </c>
      <c r="AZ515" t="e">
        <f ca="1">VLOOKUP($B515,基础扩展表!$E:$AG,MATCH(AZ$2,基础扩展表!$E$1:$AG$1,0),FALSE)</f>
        <v>#N/A</v>
      </c>
      <c r="BA515" t="e">
        <f ca="1">VLOOKUP($B515,基础扩展表!$E:$AG,MATCH(BA$2,基础扩展表!$E$1:$AG$1,0),FALSE)</f>
        <v>#N/A</v>
      </c>
      <c r="BB515" t="e">
        <f ca="1">VLOOKUP($B515,基础扩展表!$E:$AG,MATCH(BB$2,基础扩展表!$E$1:$AG$1,0),FALSE)</f>
        <v>#N/A</v>
      </c>
      <c r="BC515" t="e">
        <f ca="1">VLOOKUP($B515,基础扩展表!$E:$AG,MATCH(BC$2,基础扩展表!$E$1:$AG$1,0),FALSE)</f>
        <v>#N/A</v>
      </c>
      <c r="BD515" t="e">
        <f ca="1">VLOOKUP($B515,基础扩展表!$E:$AG,MATCH(BD$2,基础扩展表!$E$1:$AG$1,0),FALSE)</f>
        <v>#N/A</v>
      </c>
      <c r="BE515" t="e">
        <f ca="1">VLOOKUP($B515,基础扩展表!$E:$AG,MATCH(BE$2,基础扩展表!$E$1:$AG$1,0),FALSE)</f>
        <v>#N/A</v>
      </c>
      <c r="BF515" t="e">
        <f ca="1">VLOOKUP($B515,基础扩展表!$E:$AG,MATCH(BF$2,基础扩展表!$E$1:$AG$1,0),FALSE)</f>
        <v>#N/A</v>
      </c>
      <c r="BG515" t="e">
        <f ca="1">VLOOKUP($B515,基础扩展表!$E:$AG,MATCH(BG$2,基础扩展表!$E$1:$AG$1,0),FALSE)</f>
        <v>#N/A</v>
      </c>
      <c r="BH515" t="e">
        <f ca="1">VLOOKUP($B515,基础扩展表!$E:$AG,MATCH(BH$2,基础扩展表!$E$1:$AG$1,0),FALSE)</f>
        <v>#N/A</v>
      </c>
      <c r="BI515" t="e">
        <f ca="1">VLOOKUP($B515,基础扩展表!$E:$AG,MATCH(BI$2,基础扩展表!$E$1:$AG$1,0),FALSE)</f>
        <v>#N/A</v>
      </c>
      <c r="BJ515" t="e">
        <f ca="1">VLOOKUP($B515,基础扩展表!$E:$AG,MATCH(BJ$2,基础扩展表!$E$1:$AG$1,0),FALSE)</f>
        <v>#N/A</v>
      </c>
      <c r="BK515" t="e">
        <f ca="1">VLOOKUP($B515,基础扩展表!$E:$AG,MATCH(BK$2,基础扩展表!$E$1:$AG$1,0),FALSE)</f>
        <v>#N/A</v>
      </c>
      <c r="BL515" t="e">
        <f ca="1">VLOOKUP($B515,基础扩展表!$E:$AG,MATCH(BL$2,基础扩展表!$E$1:$AG$1,0),FALSE)</f>
        <v>#N/A</v>
      </c>
      <c r="BM515" t="e">
        <f ca="1">VLOOKUP($B515,基础扩展表!$E:$AG,MATCH(BM$2,基础扩展表!$E$1:$AG$1,0),FALSE)</f>
        <v>#N/A</v>
      </c>
      <c r="BN515" t="e">
        <f ca="1">VLOOKUP($B515,基础扩展表!$E:$AG,MATCH(BN$2,基础扩展表!$E$1:$AG$1,0),FALSE)</f>
        <v>#N/A</v>
      </c>
      <c r="BO515" t="e">
        <f ca="1">VLOOKUP($B515,基础扩展表!$E:$AG,MATCH(BO$2,基础扩展表!$E$1:$AG$1,0),FALSE)</f>
        <v>#N/A</v>
      </c>
      <c r="BP515" t="e">
        <f ca="1">VLOOKUP($B515,基础扩展表!$E:$AG,MATCH(BP$2,基础扩展表!$E$1:$AG$1,0),FALSE)</f>
        <v>#N/A</v>
      </c>
      <c r="BR515" t="e">
        <f ca="1">VLOOKUP(C515,模型表!D:H,5,FALSE)</f>
        <v>#N/A</v>
      </c>
    </row>
    <row r="516" spans="2:70" x14ac:dyDescent="0.2">
      <c r="B516" t="str">
        <f t="array" aca="1" ref="B516" ca="1">INDEX(基础表!$Y:$Y,SMALL(IF(基础表!$Z:$Z=0,ROW(基础表!$Z:$Z),999),ROW(H510)))&amp;""</f>
        <v/>
      </c>
      <c r="C516" t="e">
        <f ca="1">VLOOKUP(VLOOKUP($B516,基础表!$E:$G,3,FALSE),模型表!$C:$D,2,FALSE)</f>
        <v>#N/A</v>
      </c>
      <c r="E516" t="e">
        <f ca="1">VLOOKUP($B516,基础表!$E:$G,3,FALSE)</f>
        <v>#N/A</v>
      </c>
      <c r="G516" t="e">
        <f ca="1">VLOOKUP($E516,模型表!$C:$G,5,FALSE)</f>
        <v>#N/A</v>
      </c>
      <c r="H516" t="e">
        <f ca="1">VLOOKUP($E516,模型表!$C:$F,4,FALSE)</f>
        <v>#N/A</v>
      </c>
      <c r="I516" t="e">
        <f ca="1">VLOOKUP($E516,模型表!$C:$J,8,FALSE)</f>
        <v>#N/A</v>
      </c>
      <c r="K516" t="str">
        <f t="shared" ca="1" si="86"/>
        <v/>
      </c>
      <c r="L516" t="str">
        <f t="shared" ca="1" si="87"/>
        <v/>
      </c>
      <c r="M516" t="str">
        <f t="shared" ca="1" si="88"/>
        <v/>
      </c>
      <c r="N516" t="str">
        <f t="shared" ca="1" si="89"/>
        <v/>
      </c>
      <c r="O516" t="str">
        <f t="shared" ca="1" si="95"/>
        <v/>
      </c>
      <c r="P516" t="str">
        <f t="shared" ca="1" si="90"/>
        <v/>
      </c>
      <c r="Q516" t="e">
        <f ca="1">VLOOKUP($E516,模型表!$C:$K,9,FALSE)</f>
        <v>#N/A</v>
      </c>
      <c r="S516" t="e">
        <f ca="1">IF(VLOOKUP($E516,模型表!$C:$L,6,FALSE)=0,"",VLOOKUP($E516,模型表!$C:$L,10,FALSE))</f>
        <v>#N/A</v>
      </c>
      <c r="U516" t="e">
        <f ca="1">VLOOKUP($E516,模型表!$C:$Q,11,FALSE)</f>
        <v>#N/A</v>
      </c>
      <c r="Y516" t="e">
        <f ca="1">IF(VLOOKUP($E516,模型表!$C:$N,12,FALSE)="Death",VLOOKUP($E516,模型表!$C:$Q,13,FALSE),"")</f>
        <v>#N/A</v>
      </c>
      <c r="Z516" t="str">
        <f ca="1">IF($B516="","",IF(VLOOKUP($E516,模型表!$C:$O,12,FALSE)="PBuff","["&amp;VLOOKUP($E516,模型表!$C:Q,13,FALSE)&amp;"]","[]"))</f>
        <v/>
      </c>
      <c r="AA516" t="e">
        <f ca="1">VLOOKUP($B516,基础扩展表!$E:$I,5,FALSE)</f>
        <v>#N/A</v>
      </c>
      <c r="AB516" t="e">
        <f ca="1">VLOOKUP($B516,基础扩展表!$E:$I,4,FALSE)</f>
        <v>#N/A</v>
      </c>
      <c r="AC516" t="e">
        <f ca="1">VLOOKUP($B516,基础表!$E:$T,16,FALSE)</f>
        <v>#N/A</v>
      </c>
      <c r="AD516" t="str">
        <f t="shared" ca="1" si="96"/>
        <v/>
      </c>
      <c r="AE516" t="str">
        <f t="shared" ca="1" si="91"/>
        <v/>
      </c>
      <c r="AF516" t="str">
        <f t="shared" ca="1" si="92"/>
        <v/>
      </c>
      <c r="AH516" t="e">
        <f ca="1">VLOOKUP($B516,基础表!$E:$R,14,FALSE)</f>
        <v>#N/A</v>
      </c>
      <c r="AI516" t="e">
        <f ca="1">VLOOKUP($B516,基础表!$E:$S,13,FALSE)</f>
        <v>#N/A</v>
      </c>
      <c r="AK516" t="e">
        <f ca="1">VLOOKUP($B516,基础表!$E:$H,4,FALSE)</f>
        <v>#N/A</v>
      </c>
      <c r="AN516" s="23" t="e">
        <f t="shared" ca="1" si="97"/>
        <v>#N/A</v>
      </c>
      <c r="AO516" s="23" t="str">
        <f t="shared" ca="1" si="93"/>
        <v/>
      </c>
      <c r="AP516" s="23" t="str">
        <f t="shared" ca="1" si="94"/>
        <v/>
      </c>
      <c r="AR516" t="e">
        <f ca="1">VLOOKUP($B516,基础表!$E:$J,4,FALSE)</f>
        <v>#N/A</v>
      </c>
      <c r="AS516" t="e">
        <f ca="1">VLOOKUP($B516,基础表!$E:$J,5,FALSE)</f>
        <v>#N/A</v>
      </c>
      <c r="AT516" t="e">
        <f ca="1">VLOOKUP($B516,基础表!$E:$J,6,FALSE)</f>
        <v>#N/A</v>
      </c>
      <c r="AU516" t="e">
        <f ca="1">VLOOKUP($B516,基础扩展表!$E:$AG,MATCH(AU$2,基础扩展表!$E$1:$AG$1,0),FALSE)</f>
        <v>#N/A</v>
      </c>
      <c r="AV516" t="e">
        <f ca="1">VLOOKUP($B516,基础扩展表!$E:$AG,MATCH(AV$2,基础扩展表!$E$1:$AG$1,0),FALSE)</f>
        <v>#N/A</v>
      </c>
      <c r="AW516" t="e">
        <f ca="1">VLOOKUP($B516,基础扩展表!$E:$AG,MATCH(AW$2,基础扩展表!$E$1:$AG$1,0),FALSE)</f>
        <v>#N/A</v>
      </c>
      <c r="AX516" t="e">
        <f ca="1">VLOOKUP($B516,基础扩展表!$E:$AG,MATCH(AX$2,基础扩展表!$E$1:$AG$1,0),FALSE)</f>
        <v>#N/A</v>
      </c>
      <c r="AY516" t="e">
        <f ca="1">VLOOKUP($B516,基础扩展表!$E:$AG,MATCH(AY$2,基础扩展表!$E$1:$AG$1,0),FALSE)</f>
        <v>#N/A</v>
      </c>
      <c r="AZ516" t="e">
        <f ca="1">VLOOKUP($B516,基础扩展表!$E:$AG,MATCH(AZ$2,基础扩展表!$E$1:$AG$1,0),FALSE)</f>
        <v>#N/A</v>
      </c>
      <c r="BA516" t="e">
        <f ca="1">VLOOKUP($B516,基础扩展表!$E:$AG,MATCH(BA$2,基础扩展表!$E$1:$AG$1,0),FALSE)</f>
        <v>#N/A</v>
      </c>
      <c r="BB516" t="e">
        <f ca="1">VLOOKUP($B516,基础扩展表!$E:$AG,MATCH(BB$2,基础扩展表!$E$1:$AG$1,0),FALSE)</f>
        <v>#N/A</v>
      </c>
      <c r="BC516" t="e">
        <f ca="1">VLOOKUP($B516,基础扩展表!$E:$AG,MATCH(BC$2,基础扩展表!$E$1:$AG$1,0),FALSE)</f>
        <v>#N/A</v>
      </c>
      <c r="BD516" t="e">
        <f ca="1">VLOOKUP($B516,基础扩展表!$E:$AG,MATCH(BD$2,基础扩展表!$E$1:$AG$1,0),FALSE)</f>
        <v>#N/A</v>
      </c>
      <c r="BE516" t="e">
        <f ca="1">VLOOKUP($B516,基础扩展表!$E:$AG,MATCH(BE$2,基础扩展表!$E$1:$AG$1,0),FALSE)</f>
        <v>#N/A</v>
      </c>
      <c r="BF516" t="e">
        <f ca="1">VLOOKUP($B516,基础扩展表!$E:$AG,MATCH(BF$2,基础扩展表!$E$1:$AG$1,0),FALSE)</f>
        <v>#N/A</v>
      </c>
      <c r="BG516" t="e">
        <f ca="1">VLOOKUP($B516,基础扩展表!$E:$AG,MATCH(BG$2,基础扩展表!$E$1:$AG$1,0),FALSE)</f>
        <v>#N/A</v>
      </c>
      <c r="BH516" t="e">
        <f ca="1">VLOOKUP($B516,基础扩展表!$E:$AG,MATCH(BH$2,基础扩展表!$E$1:$AG$1,0),FALSE)</f>
        <v>#N/A</v>
      </c>
      <c r="BI516" t="e">
        <f ca="1">VLOOKUP($B516,基础扩展表!$E:$AG,MATCH(BI$2,基础扩展表!$E$1:$AG$1,0),FALSE)</f>
        <v>#N/A</v>
      </c>
      <c r="BJ516" t="e">
        <f ca="1">VLOOKUP($B516,基础扩展表!$E:$AG,MATCH(BJ$2,基础扩展表!$E$1:$AG$1,0),FALSE)</f>
        <v>#N/A</v>
      </c>
      <c r="BK516" t="e">
        <f ca="1">VLOOKUP($B516,基础扩展表!$E:$AG,MATCH(BK$2,基础扩展表!$E$1:$AG$1,0),FALSE)</f>
        <v>#N/A</v>
      </c>
      <c r="BL516" t="e">
        <f ca="1">VLOOKUP($B516,基础扩展表!$E:$AG,MATCH(BL$2,基础扩展表!$E$1:$AG$1,0),FALSE)</f>
        <v>#N/A</v>
      </c>
      <c r="BM516" t="e">
        <f ca="1">VLOOKUP($B516,基础扩展表!$E:$AG,MATCH(BM$2,基础扩展表!$E$1:$AG$1,0),FALSE)</f>
        <v>#N/A</v>
      </c>
      <c r="BN516" t="e">
        <f ca="1">VLOOKUP($B516,基础扩展表!$E:$AG,MATCH(BN$2,基础扩展表!$E$1:$AG$1,0),FALSE)</f>
        <v>#N/A</v>
      </c>
      <c r="BO516" t="e">
        <f ca="1">VLOOKUP($B516,基础扩展表!$E:$AG,MATCH(BO$2,基础扩展表!$E$1:$AG$1,0),FALSE)</f>
        <v>#N/A</v>
      </c>
      <c r="BP516" t="e">
        <f ca="1">VLOOKUP($B516,基础扩展表!$E:$AG,MATCH(BP$2,基础扩展表!$E$1:$AG$1,0),FALSE)</f>
        <v>#N/A</v>
      </c>
      <c r="BR516" t="e">
        <f ca="1">VLOOKUP(C516,模型表!D:H,5,FALSE)</f>
        <v>#N/A</v>
      </c>
    </row>
    <row r="517" spans="2:70" x14ac:dyDescent="0.2">
      <c r="B517" t="str">
        <f t="array" aca="1" ref="B517" ca="1">INDEX(基础表!$Y:$Y,SMALL(IF(基础表!$Z:$Z=0,ROW(基础表!$Z:$Z),999),ROW(H511)))&amp;""</f>
        <v/>
      </c>
      <c r="C517" t="e">
        <f ca="1">VLOOKUP(VLOOKUP($B517,基础表!$E:$G,3,FALSE),模型表!$C:$D,2,FALSE)</f>
        <v>#N/A</v>
      </c>
      <c r="E517" t="e">
        <f ca="1">VLOOKUP($B517,基础表!$E:$G,3,FALSE)</f>
        <v>#N/A</v>
      </c>
      <c r="G517" t="e">
        <f ca="1">VLOOKUP($E517,模型表!$C:$G,5,FALSE)</f>
        <v>#N/A</v>
      </c>
      <c r="H517" t="e">
        <f ca="1">VLOOKUP($E517,模型表!$C:$F,4,FALSE)</f>
        <v>#N/A</v>
      </c>
      <c r="I517" t="e">
        <f ca="1">VLOOKUP($E517,模型表!$C:$J,8,FALSE)</f>
        <v>#N/A</v>
      </c>
      <c r="K517" t="str">
        <f t="shared" ca="1" si="86"/>
        <v/>
      </c>
      <c r="L517" t="str">
        <f t="shared" ca="1" si="87"/>
        <v/>
      </c>
      <c r="M517" t="str">
        <f t="shared" ca="1" si="88"/>
        <v/>
      </c>
      <c r="N517" t="str">
        <f t="shared" ca="1" si="89"/>
        <v/>
      </c>
      <c r="O517" t="str">
        <f t="shared" ca="1" si="95"/>
        <v/>
      </c>
      <c r="P517" t="str">
        <f t="shared" ca="1" si="90"/>
        <v/>
      </c>
      <c r="Q517" t="e">
        <f ca="1">VLOOKUP($E517,模型表!$C:$K,9,FALSE)</f>
        <v>#N/A</v>
      </c>
      <c r="S517" t="e">
        <f ca="1">IF(VLOOKUP($E517,模型表!$C:$L,6,FALSE)=0,"",VLOOKUP($E517,模型表!$C:$L,10,FALSE))</f>
        <v>#N/A</v>
      </c>
      <c r="U517" t="e">
        <f ca="1">VLOOKUP($E517,模型表!$C:$Q,11,FALSE)</f>
        <v>#N/A</v>
      </c>
      <c r="Y517" t="e">
        <f ca="1">IF(VLOOKUP($E517,模型表!$C:$N,12,FALSE)="Death",VLOOKUP($E517,模型表!$C:$Q,13,FALSE),"")</f>
        <v>#N/A</v>
      </c>
      <c r="Z517" t="str">
        <f ca="1">IF($B517="","",IF(VLOOKUP($E517,模型表!$C:$O,12,FALSE)="PBuff","["&amp;VLOOKUP($E517,模型表!$C:Q,13,FALSE)&amp;"]","[]"))</f>
        <v/>
      </c>
      <c r="AA517" t="e">
        <f ca="1">VLOOKUP($B517,基础扩展表!$E:$I,5,FALSE)</f>
        <v>#N/A</v>
      </c>
      <c r="AB517" t="e">
        <f ca="1">VLOOKUP($B517,基础扩展表!$E:$I,4,FALSE)</f>
        <v>#N/A</v>
      </c>
      <c r="AC517" t="e">
        <f ca="1">VLOOKUP($B517,基础表!$E:$T,16,FALSE)</f>
        <v>#N/A</v>
      </c>
      <c r="AD517" t="str">
        <f t="shared" ca="1" si="96"/>
        <v/>
      </c>
      <c r="AE517" t="str">
        <f t="shared" ca="1" si="91"/>
        <v/>
      </c>
      <c r="AF517" t="str">
        <f t="shared" ca="1" si="92"/>
        <v/>
      </c>
      <c r="AH517" t="e">
        <f ca="1">VLOOKUP($B517,基础表!$E:$R,14,FALSE)</f>
        <v>#N/A</v>
      </c>
      <c r="AI517" t="e">
        <f ca="1">VLOOKUP($B517,基础表!$E:$S,13,FALSE)</f>
        <v>#N/A</v>
      </c>
      <c r="AK517" t="e">
        <f ca="1">VLOOKUP($B517,基础表!$E:$H,4,FALSE)</f>
        <v>#N/A</v>
      </c>
      <c r="AN517" s="23" t="e">
        <f t="shared" ca="1" si="97"/>
        <v>#N/A</v>
      </c>
      <c r="AO517" s="23" t="str">
        <f t="shared" ca="1" si="93"/>
        <v/>
      </c>
      <c r="AP517" s="23" t="str">
        <f t="shared" ca="1" si="94"/>
        <v/>
      </c>
      <c r="AR517" t="e">
        <f ca="1">VLOOKUP($B517,基础表!$E:$J,4,FALSE)</f>
        <v>#N/A</v>
      </c>
      <c r="AS517" t="e">
        <f ca="1">VLOOKUP($B517,基础表!$E:$J,5,FALSE)</f>
        <v>#N/A</v>
      </c>
      <c r="AT517" t="e">
        <f ca="1">VLOOKUP($B517,基础表!$E:$J,6,FALSE)</f>
        <v>#N/A</v>
      </c>
      <c r="AU517" t="e">
        <f ca="1">VLOOKUP($B517,基础扩展表!$E:$AG,MATCH(AU$2,基础扩展表!$E$1:$AG$1,0),FALSE)</f>
        <v>#N/A</v>
      </c>
      <c r="AV517" t="e">
        <f ca="1">VLOOKUP($B517,基础扩展表!$E:$AG,MATCH(AV$2,基础扩展表!$E$1:$AG$1,0),FALSE)</f>
        <v>#N/A</v>
      </c>
      <c r="AW517" t="e">
        <f ca="1">VLOOKUP($B517,基础扩展表!$E:$AG,MATCH(AW$2,基础扩展表!$E$1:$AG$1,0),FALSE)</f>
        <v>#N/A</v>
      </c>
      <c r="AX517" t="e">
        <f ca="1">VLOOKUP($B517,基础扩展表!$E:$AG,MATCH(AX$2,基础扩展表!$E$1:$AG$1,0),FALSE)</f>
        <v>#N/A</v>
      </c>
      <c r="AY517" t="e">
        <f ca="1">VLOOKUP($B517,基础扩展表!$E:$AG,MATCH(AY$2,基础扩展表!$E$1:$AG$1,0),FALSE)</f>
        <v>#N/A</v>
      </c>
      <c r="AZ517" t="e">
        <f ca="1">VLOOKUP($B517,基础扩展表!$E:$AG,MATCH(AZ$2,基础扩展表!$E$1:$AG$1,0),FALSE)</f>
        <v>#N/A</v>
      </c>
      <c r="BA517" t="e">
        <f ca="1">VLOOKUP($B517,基础扩展表!$E:$AG,MATCH(BA$2,基础扩展表!$E$1:$AG$1,0),FALSE)</f>
        <v>#N/A</v>
      </c>
      <c r="BB517" t="e">
        <f ca="1">VLOOKUP($B517,基础扩展表!$E:$AG,MATCH(BB$2,基础扩展表!$E$1:$AG$1,0),FALSE)</f>
        <v>#N/A</v>
      </c>
      <c r="BC517" t="e">
        <f ca="1">VLOOKUP($B517,基础扩展表!$E:$AG,MATCH(BC$2,基础扩展表!$E$1:$AG$1,0),FALSE)</f>
        <v>#N/A</v>
      </c>
      <c r="BD517" t="e">
        <f ca="1">VLOOKUP($B517,基础扩展表!$E:$AG,MATCH(BD$2,基础扩展表!$E$1:$AG$1,0),FALSE)</f>
        <v>#N/A</v>
      </c>
      <c r="BE517" t="e">
        <f ca="1">VLOOKUP($B517,基础扩展表!$E:$AG,MATCH(BE$2,基础扩展表!$E$1:$AG$1,0),FALSE)</f>
        <v>#N/A</v>
      </c>
      <c r="BF517" t="e">
        <f ca="1">VLOOKUP($B517,基础扩展表!$E:$AG,MATCH(BF$2,基础扩展表!$E$1:$AG$1,0),FALSE)</f>
        <v>#N/A</v>
      </c>
      <c r="BG517" t="e">
        <f ca="1">VLOOKUP($B517,基础扩展表!$E:$AG,MATCH(BG$2,基础扩展表!$E$1:$AG$1,0),FALSE)</f>
        <v>#N/A</v>
      </c>
      <c r="BH517" t="e">
        <f ca="1">VLOOKUP($B517,基础扩展表!$E:$AG,MATCH(BH$2,基础扩展表!$E$1:$AG$1,0),FALSE)</f>
        <v>#N/A</v>
      </c>
      <c r="BI517" t="e">
        <f ca="1">VLOOKUP($B517,基础扩展表!$E:$AG,MATCH(BI$2,基础扩展表!$E$1:$AG$1,0),FALSE)</f>
        <v>#N/A</v>
      </c>
      <c r="BJ517" t="e">
        <f ca="1">VLOOKUP($B517,基础扩展表!$E:$AG,MATCH(BJ$2,基础扩展表!$E$1:$AG$1,0),FALSE)</f>
        <v>#N/A</v>
      </c>
      <c r="BK517" t="e">
        <f ca="1">VLOOKUP($B517,基础扩展表!$E:$AG,MATCH(BK$2,基础扩展表!$E$1:$AG$1,0),FALSE)</f>
        <v>#N/A</v>
      </c>
      <c r="BL517" t="e">
        <f ca="1">VLOOKUP($B517,基础扩展表!$E:$AG,MATCH(BL$2,基础扩展表!$E$1:$AG$1,0),FALSE)</f>
        <v>#N/A</v>
      </c>
      <c r="BM517" t="e">
        <f ca="1">VLOOKUP($B517,基础扩展表!$E:$AG,MATCH(BM$2,基础扩展表!$E$1:$AG$1,0),FALSE)</f>
        <v>#N/A</v>
      </c>
      <c r="BN517" t="e">
        <f ca="1">VLOOKUP($B517,基础扩展表!$E:$AG,MATCH(BN$2,基础扩展表!$E$1:$AG$1,0),FALSE)</f>
        <v>#N/A</v>
      </c>
      <c r="BO517" t="e">
        <f ca="1">VLOOKUP($B517,基础扩展表!$E:$AG,MATCH(BO$2,基础扩展表!$E$1:$AG$1,0),FALSE)</f>
        <v>#N/A</v>
      </c>
      <c r="BP517" t="e">
        <f ca="1">VLOOKUP($B517,基础扩展表!$E:$AG,MATCH(BP$2,基础扩展表!$E$1:$AG$1,0),FALSE)</f>
        <v>#N/A</v>
      </c>
      <c r="BR517" t="e">
        <f ca="1">VLOOKUP(C517,模型表!D:H,5,FALSE)</f>
        <v>#N/A</v>
      </c>
    </row>
    <row r="518" spans="2:70" x14ac:dyDescent="0.2">
      <c r="B518" t="str">
        <f t="array" aca="1" ref="B518" ca="1">INDEX(基础表!$Y:$Y,SMALL(IF(基础表!$Z:$Z=0,ROW(基础表!$Z:$Z),999),ROW(H512)))&amp;""</f>
        <v/>
      </c>
      <c r="C518" t="e">
        <f ca="1">VLOOKUP(VLOOKUP($B518,基础表!$E:$G,3,FALSE),模型表!$C:$D,2,FALSE)</f>
        <v>#N/A</v>
      </c>
      <c r="E518" t="e">
        <f ca="1">VLOOKUP($B518,基础表!$E:$G,3,FALSE)</f>
        <v>#N/A</v>
      </c>
      <c r="G518" t="e">
        <f ca="1">VLOOKUP($E518,模型表!$C:$G,5,FALSE)</f>
        <v>#N/A</v>
      </c>
      <c r="H518" t="e">
        <f ca="1">VLOOKUP($E518,模型表!$C:$F,4,FALSE)</f>
        <v>#N/A</v>
      </c>
      <c r="I518" t="e">
        <f ca="1">VLOOKUP($E518,模型表!$C:$J,8,FALSE)</f>
        <v>#N/A</v>
      </c>
      <c r="K518" t="str">
        <f t="shared" ca="1" si="86"/>
        <v/>
      </c>
      <c r="L518" t="str">
        <f t="shared" ca="1" si="87"/>
        <v/>
      </c>
      <c r="M518" t="str">
        <f t="shared" ca="1" si="88"/>
        <v/>
      </c>
      <c r="N518" t="str">
        <f t="shared" ca="1" si="89"/>
        <v/>
      </c>
      <c r="O518" t="str">
        <f t="shared" ca="1" si="95"/>
        <v/>
      </c>
      <c r="P518" t="str">
        <f t="shared" ca="1" si="90"/>
        <v/>
      </c>
      <c r="Q518" t="e">
        <f ca="1">VLOOKUP($E518,模型表!$C:$K,9,FALSE)</f>
        <v>#N/A</v>
      </c>
      <c r="S518" t="e">
        <f ca="1">IF(VLOOKUP($E518,模型表!$C:$L,6,FALSE)=0,"",VLOOKUP($E518,模型表!$C:$L,10,FALSE))</f>
        <v>#N/A</v>
      </c>
      <c r="U518" t="e">
        <f ca="1">VLOOKUP($E518,模型表!$C:$Q,11,FALSE)</f>
        <v>#N/A</v>
      </c>
      <c r="Y518" t="e">
        <f ca="1">IF(VLOOKUP($E518,模型表!$C:$N,12,FALSE)="Death",VLOOKUP($E518,模型表!$C:$Q,13,FALSE),"")</f>
        <v>#N/A</v>
      </c>
      <c r="Z518" t="str">
        <f ca="1">IF($B518="","",IF(VLOOKUP($E518,模型表!$C:$O,12,FALSE)="PBuff","["&amp;VLOOKUP($E518,模型表!$C:Q,13,FALSE)&amp;"]","[]"))</f>
        <v/>
      </c>
      <c r="AA518" t="e">
        <f ca="1">VLOOKUP($B518,基础扩展表!$E:$I,5,FALSE)</f>
        <v>#N/A</v>
      </c>
      <c r="AB518" t="e">
        <f ca="1">VLOOKUP($B518,基础扩展表!$E:$I,4,FALSE)</f>
        <v>#N/A</v>
      </c>
      <c r="AC518" t="e">
        <f ca="1">VLOOKUP($B518,基础表!$E:$T,16,FALSE)</f>
        <v>#N/A</v>
      </c>
      <c r="AD518" t="str">
        <f t="shared" ca="1" si="96"/>
        <v/>
      </c>
      <c r="AE518" t="str">
        <f t="shared" ca="1" si="91"/>
        <v/>
      </c>
      <c r="AF518" t="str">
        <f t="shared" ca="1" si="92"/>
        <v/>
      </c>
      <c r="AH518" t="e">
        <f ca="1">VLOOKUP($B518,基础表!$E:$R,14,FALSE)</f>
        <v>#N/A</v>
      </c>
      <c r="AI518" t="e">
        <f ca="1">VLOOKUP($B518,基础表!$E:$S,13,FALSE)</f>
        <v>#N/A</v>
      </c>
      <c r="AK518" t="e">
        <f ca="1">VLOOKUP($B518,基础表!$E:$H,4,FALSE)</f>
        <v>#N/A</v>
      </c>
      <c r="AN518" s="23" t="e">
        <f t="shared" ca="1" si="97"/>
        <v>#N/A</v>
      </c>
      <c r="AO518" s="23" t="str">
        <f t="shared" ca="1" si="93"/>
        <v/>
      </c>
      <c r="AP518" s="23" t="str">
        <f t="shared" ca="1" si="94"/>
        <v/>
      </c>
      <c r="AR518" t="e">
        <f ca="1">VLOOKUP($B518,基础表!$E:$J,4,FALSE)</f>
        <v>#N/A</v>
      </c>
      <c r="AS518" t="e">
        <f ca="1">VLOOKUP($B518,基础表!$E:$J,5,FALSE)</f>
        <v>#N/A</v>
      </c>
      <c r="AT518" t="e">
        <f ca="1">VLOOKUP($B518,基础表!$E:$J,6,FALSE)</f>
        <v>#N/A</v>
      </c>
      <c r="AU518" t="e">
        <f ca="1">VLOOKUP($B518,基础扩展表!$E:$AG,MATCH(AU$2,基础扩展表!$E$1:$AG$1,0),FALSE)</f>
        <v>#N/A</v>
      </c>
      <c r="AV518" t="e">
        <f ca="1">VLOOKUP($B518,基础扩展表!$E:$AG,MATCH(AV$2,基础扩展表!$E$1:$AG$1,0),FALSE)</f>
        <v>#N/A</v>
      </c>
      <c r="AW518" t="e">
        <f ca="1">VLOOKUP($B518,基础扩展表!$E:$AG,MATCH(AW$2,基础扩展表!$E$1:$AG$1,0),FALSE)</f>
        <v>#N/A</v>
      </c>
      <c r="AX518" t="e">
        <f ca="1">VLOOKUP($B518,基础扩展表!$E:$AG,MATCH(AX$2,基础扩展表!$E$1:$AG$1,0),FALSE)</f>
        <v>#N/A</v>
      </c>
      <c r="AY518" t="e">
        <f ca="1">VLOOKUP($B518,基础扩展表!$E:$AG,MATCH(AY$2,基础扩展表!$E$1:$AG$1,0),FALSE)</f>
        <v>#N/A</v>
      </c>
      <c r="AZ518" t="e">
        <f ca="1">VLOOKUP($B518,基础扩展表!$E:$AG,MATCH(AZ$2,基础扩展表!$E$1:$AG$1,0),FALSE)</f>
        <v>#N/A</v>
      </c>
      <c r="BA518" t="e">
        <f ca="1">VLOOKUP($B518,基础扩展表!$E:$AG,MATCH(BA$2,基础扩展表!$E$1:$AG$1,0),FALSE)</f>
        <v>#N/A</v>
      </c>
      <c r="BB518" t="e">
        <f ca="1">VLOOKUP($B518,基础扩展表!$E:$AG,MATCH(BB$2,基础扩展表!$E$1:$AG$1,0),FALSE)</f>
        <v>#N/A</v>
      </c>
      <c r="BC518" t="e">
        <f ca="1">VLOOKUP($B518,基础扩展表!$E:$AG,MATCH(BC$2,基础扩展表!$E$1:$AG$1,0),FALSE)</f>
        <v>#N/A</v>
      </c>
      <c r="BD518" t="e">
        <f ca="1">VLOOKUP($B518,基础扩展表!$E:$AG,MATCH(BD$2,基础扩展表!$E$1:$AG$1,0),FALSE)</f>
        <v>#N/A</v>
      </c>
      <c r="BE518" t="e">
        <f ca="1">VLOOKUP($B518,基础扩展表!$E:$AG,MATCH(BE$2,基础扩展表!$E$1:$AG$1,0),FALSE)</f>
        <v>#N/A</v>
      </c>
      <c r="BF518" t="e">
        <f ca="1">VLOOKUP($B518,基础扩展表!$E:$AG,MATCH(BF$2,基础扩展表!$E$1:$AG$1,0),FALSE)</f>
        <v>#N/A</v>
      </c>
      <c r="BG518" t="e">
        <f ca="1">VLOOKUP($B518,基础扩展表!$E:$AG,MATCH(BG$2,基础扩展表!$E$1:$AG$1,0),FALSE)</f>
        <v>#N/A</v>
      </c>
      <c r="BH518" t="e">
        <f ca="1">VLOOKUP($B518,基础扩展表!$E:$AG,MATCH(BH$2,基础扩展表!$E$1:$AG$1,0),FALSE)</f>
        <v>#N/A</v>
      </c>
      <c r="BI518" t="e">
        <f ca="1">VLOOKUP($B518,基础扩展表!$E:$AG,MATCH(BI$2,基础扩展表!$E$1:$AG$1,0),FALSE)</f>
        <v>#N/A</v>
      </c>
      <c r="BJ518" t="e">
        <f ca="1">VLOOKUP($B518,基础扩展表!$E:$AG,MATCH(BJ$2,基础扩展表!$E$1:$AG$1,0),FALSE)</f>
        <v>#N/A</v>
      </c>
      <c r="BK518" t="e">
        <f ca="1">VLOOKUP($B518,基础扩展表!$E:$AG,MATCH(BK$2,基础扩展表!$E$1:$AG$1,0),FALSE)</f>
        <v>#N/A</v>
      </c>
      <c r="BL518" t="e">
        <f ca="1">VLOOKUP($B518,基础扩展表!$E:$AG,MATCH(BL$2,基础扩展表!$E$1:$AG$1,0),FALSE)</f>
        <v>#N/A</v>
      </c>
      <c r="BM518" t="e">
        <f ca="1">VLOOKUP($B518,基础扩展表!$E:$AG,MATCH(BM$2,基础扩展表!$E$1:$AG$1,0),FALSE)</f>
        <v>#N/A</v>
      </c>
      <c r="BN518" t="e">
        <f ca="1">VLOOKUP($B518,基础扩展表!$E:$AG,MATCH(BN$2,基础扩展表!$E$1:$AG$1,0),FALSE)</f>
        <v>#N/A</v>
      </c>
      <c r="BO518" t="e">
        <f ca="1">VLOOKUP($B518,基础扩展表!$E:$AG,MATCH(BO$2,基础扩展表!$E$1:$AG$1,0),FALSE)</f>
        <v>#N/A</v>
      </c>
      <c r="BP518" t="e">
        <f ca="1">VLOOKUP($B518,基础扩展表!$E:$AG,MATCH(BP$2,基础扩展表!$E$1:$AG$1,0),FALSE)</f>
        <v>#N/A</v>
      </c>
      <c r="BR518" t="e">
        <f ca="1">VLOOKUP(C518,模型表!D:H,5,FALSE)</f>
        <v>#N/A</v>
      </c>
    </row>
    <row r="519" spans="2:70" x14ac:dyDescent="0.2">
      <c r="B519" t="str">
        <f t="array" aca="1" ref="B519" ca="1">INDEX(基础表!$Y:$Y,SMALL(IF(基础表!$Z:$Z=0,ROW(基础表!$Z:$Z),999),ROW(H513)))&amp;""</f>
        <v/>
      </c>
      <c r="C519" t="e">
        <f ca="1">VLOOKUP(VLOOKUP($B519,基础表!$E:$G,3,FALSE),模型表!$C:$D,2,FALSE)</f>
        <v>#N/A</v>
      </c>
      <c r="E519" t="e">
        <f ca="1">VLOOKUP($B519,基础表!$E:$G,3,FALSE)</f>
        <v>#N/A</v>
      </c>
      <c r="G519" t="e">
        <f ca="1">VLOOKUP($E519,模型表!$C:$G,5,FALSE)</f>
        <v>#N/A</v>
      </c>
      <c r="H519" t="e">
        <f ca="1">VLOOKUP($E519,模型表!$C:$F,4,FALSE)</f>
        <v>#N/A</v>
      </c>
      <c r="I519" t="e">
        <f ca="1">VLOOKUP($E519,模型表!$C:$J,8,FALSE)</f>
        <v>#N/A</v>
      </c>
      <c r="K519" t="str">
        <f t="shared" ref="K519:K582" ca="1" si="98">IF($B519="","",3)</f>
        <v/>
      </c>
      <c r="L519" t="str">
        <f t="shared" ref="L519:L582" ca="1" si="99">IF($B519="","",1)</f>
        <v/>
      </c>
      <c r="M519" t="str">
        <f t="shared" ref="M519:M582" ca="1" si="100">IF($B519="","","[EARTH]")</f>
        <v/>
      </c>
      <c r="N519" t="str">
        <f t="shared" ref="N519:N582" ca="1" si="101">IF($B519="","","NORMAL")</f>
        <v/>
      </c>
      <c r="O519" t="str">
        <f t="shared" ca="1" si="95"/>
        <v/>
      </c>
      <c r="P519" t="str">
        <f t="shared" ref="P519:P582" ca="1" si="102">IF($B519="","","AI_"&amp;$B519)</f>
        <v/>
      </c>
      <c r="Q519" t="e">
        <f ca="1">VLOOKUP($E519,模型表!$C:$K,9,FALSE)</f>
        <v>#N/A</v>
      </c>
      <c r="S519" t="e">
        <f ca="1">IF(VLOOKUP($E519,模型表!$C:$L,6,FALSE)=0,"",VLOOKUP($E519,模型表!$C:$L,10,FALSE))</f>
        <v>#N/A</v>
      </c>
      <c r="U519" t="e">
        <f ca="1">VLOOKUP($E519,模型表!$C:$Q,11,FALSE)</f>
        <v>#N/A</v>
      </c>
      <c r="Y519" t="e">
        <f ca="1">IF(VLOOKUP($E519,模型表!$C:$N,12,FALSE)="Death",VLOOKUP($E519,模型表!$C:$Q,13,FALSE),"")</f>
        <v>#N/A</v>
      </c>
      <c r="Z519" t="str">
        <f ca="1">IF($B519="","",IF(VLOOKUP($E519,模型表!$C:$O,12,FALSE)="PBuff","["&amp;VLOOKUP($E519,模型表!$C:Q,13,FALSE)&amp;"]","[]"))</f>
        <v/>
      </c>
      <c r="AA519" t="e">
        <f ca="1">VLOOKUP($B519,基础扩展表!$E:$I,5,FALSE)</f>
        <v>#N/A</v>
      </c>
      <c r="AB519" t="e">
        <f ca="1">VLOOKUP($B519,基础扩展表!$E:$I,4,FALSE)</f>
        <v>#N/A</v>
      </c>
      <c r="AC519" t="e">
        <f ca="1">VLOOKUP($B519,基础表!$E:$T,16,FALSE)</f>
        <v>#N/A</v>
      </c>
      <c r="AD519" t="str">
        <f t="shared" ca="1" si="96"/>
        <v/>
      </c>
      <c r="AE519" t="str">
        <f t="shared" ref="AE519:AE582" ca="1" si="103">IF($B519="","",1)</f>
        <v/>
      </c>
      <c r="AF519" t="str">
        <f t="shared" ref="AF519:AF582" ca="1" si="104">IF($B519="","","[]")</f>
        <v/>
      </c>
      <c r="AH519" t="e">
        <f ca="1">VLOOKUP($B519,基础表!$E:$R,14,FALSE)</f>
        <v>#N/A</v>
      </c>
      <c r="AI519" t="e">
        <f ca="1">VLOOKUP($B519,基础表!$E:$S,13,FALSE)</f>
        <v>#N/A</v>
      </c>
      <c r="AK519" t="e">
        <f ca="1">VLOOKUP($B519,基础表!$E:$H,4,FALSE)</f>
        <v>#N/A</v>
      </c>
      <c r="AN519" s="23" t="e">
        <f t="shared" ca="1" si="97"/>
        <v>#N/A</v>
      </c>
      <c r="AO519" s="23" t="str">
        <f t="shared" ref="AO519:AO582" ca="1" si="105">IF($B519="","",0)</f>
        <v/>
      </c>
      <c r="AP519" s="23" t="str">
        <f t="shared" ref="AP519:AP582" ca="1" si="106">IF($B519="","","[1]")</f>
        <v/>
      </c>
      <c r="AR519" t="e">
        <f ca="1">VLOOKUP($B519,基础表!$E:$J,4,FALSE)</f>
        <v>#N/A</v>
      </c>
      <c r="AS519" t="e">
        <f ca="1">VLOOKUP($B519,基础表!$E:$J,5,FALSE)</f>
        <v>#N/A</v>
      </c>
      <c r="AT519" t="e">
        <f ca="1">VLOOKUP($B519,基础表!$E:$J,6,FALSE)</f>
        <v>#N/A</v>
      </c>
      <c r="AU519" t="e">
        <f ca="1">VLOOKUP($B519,基础扩展表!$E:$AG,MATCH(AU$2,基础扩展表!$E$1:$AG$1,0),FALSE)</f>
        <v>#N/A</v>
      </c>
      <c r="AV519" t="e">
        <f ca="1">VLOOKUP($B519,基础扩展表!$E:$AG,MATCH(AV$2,基础扩展表!$E$1:$AG$1,0),FALSE)</f>
        <v>#N/A</v>
      </c>
      <c r="AW519" t="e">
        <f ca="1">VLOOKUP($B519,基础扩展表!$E:$AG,MATCH(AW$2,基础扩展表!$E$1:$AG$1,0),FALSE)</f>
        <v>#N/A</v>
      </c>
      <c r="AX519" t="e">
        <f ca="1">VLOOKUP($B519,基础扩展表!$E:$AG,MATCH(AX$2,基础扩展表!$E$1:$AG$1,0),FALSE)</f>
        <v>#N/A</v>
      </c>
      <c r="AY519" t="e">
        <f ca="1">VLOOKUP($B519,基础扩展表!$E:$AG,MATCH(AY$2,基础扩展表!$E$1:$AG$1,0),FALSE)</f>
        <v>#N/A</v>
      </c>
      <c r="AZ519" t="e">
        <f ca="1">VLOOKUP($B519,基础扩展表!$E:$AG,MATCH(AZ$2,基础扩展表!$E$1:$AG$1,0),FALSE)</f>
        <v>#N/A</v>
      </c>
      <c r="BA519" t="e">
        <f ca="1">VLOOKUP($B519,基础扩展表!$E:$AG,MATCH(BA$2,基础扩展表!$E$1:$AG$1,0),FALSE)</f>
        <v>#N/A</v>
      </c>
      <c r="BB519" t="e">
        <f ca="1">VLOOKUP($B519,基础扩展表!$E:$AG,MATCH(BB$2,基础扩展表!$E$1:$AG$1,0),FALSE)</f>
        <v>#N/A</v>
      </c>
      <c r="BC519" t="e">
        <f ca="1">VLOOKUP($B519,基础扩展表!$E:$AG,MATCH(BC$2,基础扩展表!$E$1:$AG$1,0),FALSE)</f>
        <v>#N/A</v>
      </c>
      <c r="BD519" t="e">
        <f ca="1">VLOOKUP($B519,基础扩展表!$E:$AG,MATCH(BD$2,基础扩展表!$E$1:$AG$1,0),FALSE)</f>
        <v>#N/A</v>
      </c>
      <c r="BE519" t="e">
        <f ca="1">VLOOKUP($B519,基础扩展表!$E:$AG,MATCH(BE$2,基础扩展表!$E$1:$AG$1,0),FALSE)</f>
        <v>#N/A</v>
      </c>
      <c r="BF519" t="e">
        <f ca="1">VLOOKUP($B519,基础扩展表!$E:$AG,MATCH(BF$2,基础扩展表!$E$1:$AG$1,0),FALSE)</f>
        <v>#N/A</v>
      </c>
      <c r="BG519" t="e">
        <f ca="1">VLOOKUP($B519,基础扩展表!$E:$AG,MATCH(BG$2,基础扩展表!$E$1:$AG$1,0),FALSE)</f>
        <v>#N/A</v>
      </c>
      <c r="BH519" t="e">
        <f ca="1">VLOOKUP($B519,基础扩展表!$E:$AG,MATCH(BH$2,基础扩展表!$E$1:$AG$1,0),FALSE)</f>
        <v>#N/A</v>
      </c>
      <c r="BI519" t="e">
        <f ca="1">VLOOKUP($B519,基础扩展表!$E:$AG,MATCH(BI$2,基础扩展表!$E$1:$AG$1,0),FALSE)</f>
        <v>#N/A</v>
      </c>
      <c r="BJ519" t="e">
        <f ca="1">VLOOKUP($B519,基础扩展表!$E:$AG,MATCH(BJ$2,基础扩展表!$E$1:$AG$1,0),FALSE)</f>
        <v>#N/A</v>
      </c>
      <c r="BK519" t="e">
        <f ca="1">VLOOKUP($B519,基础扩展表!$E:$AG,MATCH(BK$2,基础扩展表!$E$1:$AG$1,0),FALSE)</f>
        <v>#N/A</v>
      </c>
      <c r="BL519" t="e">
        <f ca="1">VLOOKUP($B519,基础扩展表!$E:$AG,MATCH(BL$2,基础扩展表!$E$1:$AG$1,0),FALSE)</f>
        <v>#N/A</v>
      </c>
      <c r="BM519" t="e">
        <f ca="1">VLOOKUP($B519,基础扩展表!$E:$AG,MATCH(BM$2,基础扩展表!$E$1:$AG$1,0),FALSE)</f>
        <v>#N/A</v>
      </c>
      <c r="BN519" t="e">
        <f ca="1">VLOOKUP($B519,基础扩展表!$E:$AG,MATCH(BN$2,基础扩展表!$E$1:$AG$1,0),FALSE)</f>
        <v>#N/A</v>
      </c>
      <c r="BO519" t="e">
        <f ca="1">VLOOKUP($B519,基础扩展表!$E:$AG,MATCH(BO$2,基础扩展表!$E$1:$AG$1,0),FALSE)</f>
        <v>#N/A</v>
      </c>
      <c r="BP519" t="e">
        <f ca="1">VLOOKUP($B519,基础扩展表!$E:$AG,MATCH(BP$2,基础扩展表!$E$1:$AG$1,0),FALSE)</f>
        <v>#N/A</v>
      </c>
      <c r="BR519" t="e">
        <f ca="1">VLOOKUP(C519,模型表!D:H,5,FALSE)</f>
        <v>#N/A</v>
      </c>
    </row>
    <row r="520" spans="2:70" x14ac:dyDescent="0.2">
      <c r="B520" t="str">
        <f t="array" aca="1" ref="B520" ca="1">INDEX(基础表!$Y:$Y,SMALL(IF(基础表!$Z:$Z=0,ROW(基础表!$Z:$Z),999),ROW(H514)))&amp;""</f>
        <v/>
      </c>
      <c r="C520" t="e">
        <f ca="1">VLOOKUP(VLOOKUP($B520,基础表!$E:$G,3,FALSE),模型表!$C:$D,2,FALSE)</f>
        <v>#N/A</v>
      </c>
      <c r="E520" t="e">
        <f ca="1">VLOOKUP($B520,基础表!$E:$G,3,FALSE)</f>
        <v>#N/A</v>
      </c>
      <c r="G520" t="e">
        <f ca="1">VLOOKUP($E520,模型表!$C:$G,5,FALSE)</f>
        <v>#N/A</v>
      </c>
      <c r="H520" t="e">
        <f ca="1">VLOOKUP($E520,模型表!$C:$F,4,FALSE)</f>
        <v>#N/A</v>
      </c>
      <c r="I520" t="e">
        <f ca="1">VLOOKUP($E520,模型表!$C:$J,8,FALSE)</f>
        <v>#N/A</v>
      </c>
      <c r="K520" t="str">
        <f t="shared" ca="1" si="98"/>
        <v/>
      </c>
      <c r="L520" t="str">
        <f t="shared" ca="1" si="99"/>
        <v/>
      </c>
      <c r="M520" t="str">
        <f t="shared" ca="1" si="100"/>
        <v/>
      </c>
      <c r="N520" t="str">
        <f t="shared" ca="1" si="101"/>
        <v/>
      </c>
      <c r="O520" t="str">
        <f t="shared" ref="O520:O583" ca="1" si="107">IF($B520="","",0)</f>
        <v/>
      </c>
      <c r="P520" t="str">
        <f t="shared" ca="1" si="102"/>
        <v/>
      </c>
      <c r="Q520" t="e">
        <f ca="1">VLOOKUP($E520,模型表!$C:$K,9,FALSE)</f>
        <v>#N/A</v>
      </c>
      <c r="S520" t="e">
        <f ca="1">IF(VLOOKUP($E520,模型表!$C:$L,6,FALSE)=0,"",VLOOKUP($E520,模型表!$C:$L,10,FALSE))</f>
        <v>#N/A</v>
      </c>
      <c r="U520" t="e">
        <f ca="1">VLOOKUP($E520,模型表!$C:$Q,11,FALSE)</f>
        <v>#N/A</v>
      </c>
      <c r="Y520" t="e">
        <f ca="1">IF(VLOOKUP($E520,模型表!$C:$N,12,FALSE)="Death",VLOOKUP($E520,模型表!$C:$Q,13,FALSE),"")</f>
        <v>#N/A</v>
      </c>
      <c r="Z520" t="str">
        <f ca="1">IF($B520="","",IF(VLOOKUP($E520,模型表!$C:$O,12,FALSE)="PBuff","["&amp;VLOOKUP($E520,模型表!$C:Q,13,FALSE)&amp;"]","[]"))</f>
        <v/>
      </c>
      <c r="AA520" t="e">
        <f ca="1">VLOOKUP($B520,基础扩展表!$E:$I,5,FALSE)</f>
        <v>#N/A</v>
      </c>
      <c r="AB520" t="e">
        <f ca="1">VLOOKUP($B520,基础扩展表!$E:$I,4,FALSE)</f>
        <v>#N/A</v>
      </c>
      <c r="AC520" t="e">
        <f ca="1">VLOOKUP($B520,基础表!$E:$T,16,FALSE)</f>
        <v>#N/A</v>
      </c>
      <c r="AD520" t="str">
        <f t="shared" ca="1" si="96"/>
        <v/>
      </c>
      <c r="AE520" t="str">
        <f t="shared" ca="1" si="103"/>
        <v/>
      </c>
      <c r="AF520" t="str">
        <f t="shared" ca="1" si="104"/>
        <v/>
      </c>
      <c r="AH520" t="e">
        <f ca="1">VLOOKUP($B520,基础表!$E:$R,14,FALSE)</f>
        <v>#N/A</v>
      </c>
      <c r="AI520" t="e">
        <f ca="1">VLOOKUP($B520,基础表!$E:$S,13,FALSE)</f>
        <v>#N/A</v>
      </c>
      <c r="AK520" t="e">
        <f ca="1">VLOOKUP($B520,基础表!$E:$H,4,FALSE)</f>
        <v>#N/A</v>
      </c>
      <c r="AN520" s="23" t="e">
        <f t="shared" ca="1" si="97"/>
        <v>#N/A</v>
      </c>
      <c r="AO520" s="23" t="str">
        <f t="shared" ca="1" si="105"/>
        <v/>
      </c>
      <c r="AP520" s="23" t="str">
        <f t="shared" ca="1" si="106"/>
        <v/>
      </c>
      <c r="AR520" t="e">
        <f ca="1">VLOOKUP($B520,基础表!$E:$J,4,FALSE)</f>
        <v>#N/A</v>
      </c>
      <c r="AS520" t="e">
        <f ca="1">VLOOKUP($B520,基础表!$E:$J,5,FALSE)</f>
        <v>#N/A</v>
      </c>
      <c r="AT520" t="e">
        <f ca="1">VLOOKUP($B520,基础表!$E:$J,6,FALSE)</f>
        <v>#N/A</v>
      </c>
      <c r="AU520" t="e">
        <f ca="1">VLOOKUP($B520,基础扩展表!$E:$AG,MATCH(AU$2,基础扩展表!$E$1:$AG$1,0),FALSE)</f>
        <v>#N/A</v>
      </c>
      <c r="AV520" t="e">
        <f ca="1">VLOOKUP($B520,基础扩展表!$E:$AG,MATCH(AV$2,基础扩展表!$E$1:$AG$1,0),FALSE)</f>
        <v>#N/A</v>
      </c>
      <c r="AW520" t="e">
        <f ca="1">VLOOKUP($B520,基础扩展表!$E:$AG,MATCH(AW$2,基础扩展表!$E$1:$AG$1,0),FALSE)</f>
        <v>#N/A</v>
      </c>
      <c r="AX520" t="e">
        <f ca="1">VLOOKUP($B520,基础扩展表!$E:$AG,MATCH(AX$2,基础扩展表!$E$1:$AG$1,0),FALSE)</f>
        <v>#N/A</v>
      </c>
      <c r="AY520" t="e">
        <f ca="1">VLOOKUP($B520,基础扩展表!$E:$AG,MATCH(AY$2,基础扩展表!$E$1:$AG$1,0),FALSE)</f>
        <v>#N/A</v>
      </c>
      <c r="AZ520" t="e">
        <f ca="1">VLOOKUP($B520,基础扩展表!$E:$AG,MATCH(AZ$2,基础扩展表!$E$1:$AG$1,0),FALSE)</f>
        <v>#N/A</v>
      </c>
      <c r="BA520" t="e">
        <f ca="1">VLOOKUP($B520,基础扩展表!$E:$AG,MATCH(BA$2,基础扩展表!$E$1:$AG$1,0),FALSE)</f>
        <v>#N/A</v>
      </c>
      <c r="BB520" t="e">
        <f ca="1">VLOOKUP($B520,基础扩展表!$E:$AG,MATCH(BB$2,基础扩展表!$E$1:$AG$1,0),FALSE)</f>
        <v>#N/A</v>
      </c>
      <c r="BC520" t="e">
        <f ca="1">VLOOKUP($B520,基础扩展表!$E:$AG,MATCH(BC$2,基础扩展表!$E$1:$AG$1,0),FALSE)</f>
        <v>#N/A</v>
      </c>
      <c r="BD520" t="e">
        <f ca="1">VLOOKUP($B520,基础扩展表!$E:$AG,MATCH(BD$2,基础扩展表!$E$1:$AG$1,0),FALSE)</f>
        <v>#N/A</v>
      </c>
      <c r="BE520" t="e">
        <f ca="1">VLOOKUP($B520,基础扩展表!$E:$AG,MATCH(BE$2,基础扩展表!$E$1:$AG$1,0),FALSE)</f>
        <v>#N/A</v>
      </c>
      <c r="BF520" t="e">
        <f ca="1">VLOOKUP($B520,基础扩展表!$E:$AG,MATCH(BF$2,基础扩展表!$E$1:$AG$1,0),FALSE)</f>
        <v>#N/A</v>
      </c>
      <c r="BG520" t="e">
        <f ca="1">VLOOKUP($B520,基础扩展表!$E:$AG,MATCH(BG$2,基础扩展表!$E$1:$AG$1,0),FALSE)</f>
        <v>#N/A</v>
      </c>
      <c r="BH520" t="e">
        <f ca="1">VLOOKUP($B520,基础扩展表!$E:$AG,MATCH(BH$2,基础扩展表!$E$1:$AG$1,0),FALSE)</f>
        <v>#N/A</v>
      </c>
      <c r="BI520" t="e">
        <f ca="1">VLOOKUP($B520,基础扩展表!$E:$AG,MATCH(BI$2,基础扩展表!$E$1:$AG$1,0),FALSE)</f>
        <v>#N/A</v>
      </c>
      <c r="BJ520" t="e">
        <f ca="1">VLOOKUP($B520,基础扩展表!$E:$AG,MATCH(BJ$2,基础扩展表!$E$1:$AG$1,0),FALSE)</f>
        <v>#N/A</v>
      </c>
      <c r="BK520" t="e">
        <f ca="1">VLOOKUP($B520,基础扩展表!$E:$AG,MATCH(BK$2,基础扩展表!$E$1:$AG$1,0),FALSE)</f>
        <v>#N/A</v>
      </c>
      <c r="BL520" t="e">
        <f ca="1">VLOOKUP($B520,基础扩展表!$E:$AG,MATCH(BL$2,基础扩展表!$E$1:$AG$1,0),FALSE)</f>
        <v>#N/A</v>
      </c>
      <c r="BM520" t="e">
        <f ca="1">VLOOKUP($B520,基础扩展表!$E:$AG,MATCH(BM$2,基础扩展表!$E$1:$AG$1,0),FALSE)</f>
        <v>#N/A</v>
      </c>
      <c r="BN520" t="e">
        <f ca="1">VLOOKUP($B520,基础扩展表!$E:$AG,MATCH(BN$2,基础扩展表!$E$1:$AG$1,0),FALSE)</f>
        <v>#N/A</v>
      </c>
      <c r="BO520" t="e">
        <f ca="1">VLOOKUP($B520,基础扩展表!$E:$AG,MATCH(BO$2,基础扩展表!$E$1:$AG$1,0),FALSE)</f>
        <v>#N/A</v>
      </c>
      <c r="BP520" t="e">
        <f ca="1">VLOOKUP($B520,基础扩展表!$E:$AG,MATCH(BP$2,基础扩展表!$E$1:$AG$1,0),FALSE)</f>
        <v>#N/A</v>
      </c>
      <c r="BR520" t="e">
        <f ca="1">VLOOKUP(C520,模型表!D:H,5,FALSE)</f>
        <v>#N/A</v>
      </c>
    </row>
    <row r="521" spans="2:70" x14ac:dyDescent="0.2">
      <c r="B521" t="str">
        <f t="array" aca="1" ref="B521" ca="1">INDEX(基础表!$Y:$Y,SMALL(IF(基础表!$Z:$Z=0,ROW(基础表!$Z:$Z),999),ROW(H515)))&amp;""</f>
        <v/>
      </c>
      <c r="C521" t="e">
        <f ca="1">VLOOKUP(VLOOKUP($B521,基础表!$E:$G,3,FALSE),模型表!$C:$D,2,FALSE)</f>
        <v>#N/A</v>
      </c>
      <c r="E521" t="e">
        <f ca="1">VLOOKUP($B521,基础表!$E:$G,3,FALSE)</f>
        <v>#N/A</v>
      </c>
      <c r="G521" t="e">
        <f ca="1">VLOOKUP($E521,模型表!$C:$G,5,FALSE)</f>
        <v>#N/A</v>
      </c>
      <c r="H521" t="e">
        <f ca="1">VLOOKUP($E521,模型表!$C:$F,4,FALSE)</f>
        <v>#N/A</v>
      </c>
      <c r="I521" t="e">
        <f ca="1">VLOOKUP($E521,模型表!$C:$J,8,FALSE)</f>
        <v>#N/A</v>
      </c>
      <c r="K521" t="str">
        <f t="shared" ca="1" si="98"/>
        <v/>
      </c>
      <c r="L521" t="str">
        <f t="shared" ca="1" si="99"/>
        <v/>
      </c>
      <c r="M521" t="str">
        <f t="shared" ca="1" si="100"/>
        <v/>
      </c>
      <c r="N521" t="str">
        <f t="shared" ca="1" si="101"/>
        <v/>
      </c>
      <c r="O521" t="str">
        <f t="shared" ca="1" si="107"/>
        <v/>
      </c>
      <c r="P521" t="str">
        <f t="shared" ca="1" si="102"/>
        <v/>
      </c>
      <c r="Q521" t="e">
        <f ca="1">VLOOKUP($E521,模型表!$C:$K,9,FALSE)</f>
        <v>#N/A</v>
      </c>
      <c r="S521" t="e">
        <f ca="1">IF(VLOOKUP($E521,模型表!$C:$L,6,FALSE)=0,"",VLOOKUP($E521,模型表!$C:$L,10,FALSE))</f>
        <v>#N/A</v>
      </c>
      <c r="U521" t="e">
        <f ca="1">VLOOKUP($E521,模型表!$C:$Q,11,FALSE)</f>
        <v>#N/A</v>
      </c>
      <c r="Y521" t="e">
        <f ca="1">IF(VLOOKUP($E521,模型表!$C:$N,12,FALSE)="Death",VLOOKUP($E521,模型表!$C:$Q,13,FALSE),"")</f>
        <v>#N/A</v>
      </c>
      <c r="Z521" t="str">
        <f ca="1">IF($B521="","",IF(VLOOKUP($E521,模型表!$C:$O,12,FALSE)="PBuff","["&amp;VLOOKUP($E521,模型表!$C:Q,13,FALSE)&amp;"]","[]"))</f>
        <v/>
      </c>
      <c r="AA521" t="e">
        <f ca="1">VLOOKUP($B521,基础扩展表!$E:$I,5,FALSE)</f>
        <v>#N/A</v>
      </c>
      <c r="AB521" t="e">
        <f ca="1">VLOOKUP($B521,基础扩展表!$E:$I,4,FALSE)</f>
        <v>#N/A</v>
      </c>
      <c r="AC521" t="e">
        <f ca="1">VLOOKUP($B521,基础表!$E:$T,16,FALSE)</f>
        <v>#N/A</v>
      </c>
      <c r="AD521" t="str">
        <f t="shared" ca="1" si="96"/>
        <v/>
      </c>
      <c r="AE521" t="str">
        <f t="shared" ca="1" si="103"/>
        <v/>
      </c>
      <c r="AF521" t="str">
        <f t="shared" ca="1" si="104"/>
        <v/>
      </c>
      <c r="AH521" t="e">
        <f ca="1">VLOOKUP($B521,基础表!$E:$R,14,FALSE)</f>
        <v>#N/A</v>
      </c>
      <c r="AI521" t="e">
        <f ca="1">VLOOKUP($B521,基础表!$E:$S,13,FALSE)</f>
        <v>#N/A</v>
      </c>
      <c r="AK521" t="e">
        <f ca="1">VLOOKUP($B521,基础表!$E:$H,4,FALSE)</f>
        <v>#N/A</v>
      </c>
      <c r="AN521" s="23" t="e">
        <f t="shared" ca="1" si="97"/>
        <v>#N/A</v>
      </c>
      <c r="AO521" s="23" t="str">
        <f t="shared" ca="1" si="105"/>
        <v/>
      </c>
      <c r="AP521" s="23" t="str">
        <f t="shared" ca="1" si="106"/>
        <v/>
      </c>
      <c r="AR521" t="e">
        <f ca="1">VLOOKUP($B521,基础表!$E:$J,4,FALSE)</f>
        <v>#N/A</v>
      </c>
      <c r="AS521" t="e">
        <f ca="1">VLOOKUP($B521,基础表!$E:$J,5,FALSE)</f>
        <v>#N/A</v>
      </c>
      <c r="AT521" t="e">
        <f ca="1">VLOOKUP($B521,基础表!$E:$J,6,FALSE)</f>
        <v>#N/A</v>
      </c>
      <c r="AU521" t="e">
        <f ca="1">VLOOKUP($B521,基础扩展表!$E:$AG,MATCH(AU$2,基础扩展表!$E$1:$AG$1,0),FALSE)</f>
        <v>#N/A</v>
      </c>
      <c r="AV521" t="e">
        <f ca="1">VLOOKUP($B521,基础扩展表!$E:$AG,MATCH(AV$2,基础扩展表!$E$1:$AG$1,0),FALSE)</f>
        <v>#N/A</v>
      </c>
      <c r="AW521" t="e">
        <f ca="1">VLOOKUP($B521,基础扩展表!$E:$AG,MATCH(AW$2,基础扩展表!$E$1:$AG$1,0),FALSE)</f>
        <v>#N/A</v>
      </c>
      <c r="AX521" t="e">
        <f ca="1">VLOOKUP($B521,基础扩展表!$E:$AG,MATCH(AX$2,基础扩展表!$E$1:$AG$1,0),FALSE)</f>
        <v>#N/A</v>
      </c>
      <c r="AY521" t="e">
        <f ca="1">VLOOKUP($B521,基础扩展表!$E:$AG,MATCH(AY$2,基础扩展表!$E$1:$AG$1,0),FALSE)</f>
        <v>#N/A</v>
      </c>
      <c r="AZ521" t="e">
        <f ca="1">VLOOKUP($B521,基础扩展表!$E:$AG,MATCH(AZ$2,基础扩展表!$E$1:$AG$1,0),FALSE)</f>
        <v>#N/A</v>
      </c>
      <c r="BA521" t="e">
        <f ca="1">VLOOKUP($B521,基础扩展表!$E:$AG,MATCH(BA$2,基础扩展表!$E$1:$AG$1,0),FALSE)</f>
        <v>#N/A</v>
      </c>
      <c r="BB521" t="e">
        <f ca="1">VLOOKUP($B521,基础扩展表!$E:$AG,MATCH(BB$2,基础扩展表!$E$1:$AG$1,0),FALSE)</f>
        <v>#N/A</v>
      </c>
      <c r="BC521" t="e">
        <f ca="1">VLOOKUP($B521,基础扩展表!$E:$AG,MATCH(BC$2,基础扩展表!$E$1:$AG$1,0),FALSE)</f>
        <v>#N/A</v>
      </c>
      <c r="BD521" t="e">
        <f ca="1">VLOOKUP($B521,基础扩展表!$E:$AG,MATCH(BD$2,基础扩展表!$E$1:$AG$1,0),FALSE)</f>
        <v>#N/A</v>
      </c>
      <c r="BE521" t="e">
        <f ca="1">VLOOKUP($B521,基础扩展表!$E:$AG,MATCH(BE$2,基础扩展表!$E$1:$AG$1,0),FALSE)</f>
        <v>#N/A</v>
      </c>
      <c r="BF521" t="e">
        <f ca="1">VLOOKUP($B521,基础扩展表!$E:$AG,MATCH(BF$2,基础扩展表!$E$1:$AG$1,0),FALSE)</f>
        <v>#N/A</v>
      </c>
      <c r="BG521" t="e">
        <f ca="1">VLOOKUP($B521,基础扩展表!$E:$AG,MATCH(BG$2,基础扩展表!$E$1:$AG$1,0),FALSE)</f>
        <v>#N/A</v>
      </c>
      <c r="BH521" t="e">
        <f ca="1">VLOOKUP($B521,基础扩展表!$E:$AG,MATCH(BH$2,基础扩展表!$E$1:$AG$1,0),FALSE)</f>
        <v>#N/A</v>
      </c>
      <c r="BI521" t="e">
        <f ca="1">VLOOKUP($B521,基础扩展表!$E:$AG,MATCH(BI$2,基础扩展表!$E$1:$AG$1,0),FALSE)</f>
        <v>#N/A</v>
      </c>
      <c r="BJ521" t="e">
        <f ca="1">VLOOKUP($B521,基础扩展表!$E:$AG,MATCH(BJ$2,基础扩展表!$E$1:$AG$1,0),FALSE)</f>
        <v>#N/A</v>
      </c>
      <c r="BK521" t="e">
        <f ca="1">VLOOKUP($B521,基础扩展表!$E:$AG,MATCH(BK$2,基础扩展表!$E$1:$AG$1,0),FALSE)</f>
        <v>#N/A</v>
      </c>
      <c r="BL521" t="e">
        <f ca="1">VLOOKUP($B521,基础扩展表!$E:$AG,MATCH(BL$2,基础扩展表!$E$1:$AG$1,0),FALSE)</f>
        <v>#N/A</v>
      </c>
      <c r="BM521" t="e">
        <f ca="1">VLOOKUP($B521,基础扩展表!$E:$AG,MATCH(BM$2,基础扩展表!$E$1:$AG$1,0),FALSE)</f>
        <v>#N/A</v>
      </c>
      <c r="BN521" t="e">
        <f ca="1">VLOOKUP($B521,基础扩展表!$E:$AG,MATCH(BN$2,基础扩展表!$E$1:$AG$1,0),FALSE)</f>
        <v>#N/A</v>
      </c>
      <c r="BO521" t="e">
        <f ca="1">VLOOKUP($B521,基础扩展表!$E:$AG,MATCH(BO$2,基础扩展表!$E$1:$AG$1,0),FALSE)</f>
        <v>#N/A</v>
      </c>
      <c r="BP521" t="e">
        <f ca="1">VLOOKUP($B521,基础扩展表!$E:$AG,MATCH(BP$2,基础扩展表!$E$1:$AG$1,0),FALSE)</f>
        <v>#N/A</v>
      </c>
      <c r="BR521" t="e">
        <f ca="1">VLOOKUP(C521,模型表!D:H,5,FALSE)</f>
        <v>#N/A</v>
      </c>
    </row>
    <row r="522" spans="2:70" x14ac:dyDescent="0.2">
      <c r="B522" t="str">
        <f t="array" aca="1" ref="B522" ca="1">INDEX(基础表!$Y:$Y,SMALL(IF(基础表!$Z:$Z=0,ROW(基础表!$Z:$Z),999),ROW(H516)))&amp;""</f>
        <v/>
      </c>
      <c r="C522" t="e">
        <f ca="1">VLOOKUP(VLOOKUP($B522,基础表!$E:$G,3,FALSE),模型表!$C:$D,2,FALSE)</f>
        <v>#N/A</v>
      </c>
      <c r="E522" t="e">
        <f ca="1">VLOOKUP($B522,基础表!$E:$G,3,FALSE)</f>
        <v>#N/A</v>
      </c>
      <c r="G522" t="e">
        <f ca="1">VLOOKUP($E522,模型表!$C:$G,5,FALSE)</f>
        <v>#N/A</v>
      </c>
      <c r="H522" t="e">
        <f ca="1">VLOOKUP($E522,模型表!$C:$F,4,FALSE)</f>
        <v>#N/A</v>
      </c>
      <c r="I522" t="e">
        <f ca="1">VLOOKUP($E522,模型表!$C:$J,8,FALSE)</f>
        <v>#N/A</v>
      </c>
      <c r="K522" t="str">
        <f t="shared" ca="1" si="98"/>
        <v/>
      </c>
      <c r="L522" t="str">
        <f t="shared" ca="1" si="99"/>
        <v/>
      </c>
      <c r="M522" t="str">
        <f t="shared" ca="1" si="100"/>
        <v/>
      </c>
      <c r="N522" t="str">
        <f t="shared" ca="1" si="101"/>
        <v/>
      </c>
      <c r="O522" t="str">
        <f t="shared" ca="1" si="107"/>
        <v/>
      </c>
      <c r="P522" t="str">
        <f t="shared" ca="1" si="102"/>
        <v/>
      </c>
      <c r="Q522" t="e">
        <f ca="1">VLOOKUP($E522,模型表!$C:$K,9,FALSE)</f>
        <v>#N/A</v>
      </c>
      <c r="S522" t="e">
        <f ca="1">IF(VLOOKUP($E522,模型表!$C:$L,6,FALSE)=0,"",VLOOKUP($E522,模型表!$C:$L,10,FALSE))</f>
        <v>#N/A</v>
      </c>
      <c r="U522" t="e">
        <f ca="1">VLOOKUP($E522,模型表!$C:$Q,11,FALSE)</f>
        <v>#N/A</v>
      </c>
      <c r="Y522" t="e">
        <f ca="1">IF(VLOOKUP($E522,模型表!$C:$N,12,FALSE)="Death",VLOOKUP($E522,模型表!$C:$Q,13,FALSE),"")</f>
        <v>#N/A</v>
      </c>
      <c r="Z522" t="str">
        <f ca="1">IF($B522="","",IF(VLOOKUP($E522,模型表!$C:$O,12,FALSE)="PBuff","["&amp;VLOOKUP($E522,模型表!$C:Q,13,FALSE)&amp;"]","[]"))</f>
        <v/>
      </c>
      <c r="AA522" t="e">
        <f ca="1">VLOOKUP($B522,基础扩展表!$E:$I,5,FALSE)</f>
        <v>#N/A</v>
      </c>
      <c r="AB522" t="e">
        <f ca="1">VLOOKUP($B522,基础扩展表!$E:$I,4,FALSE)</f>
        <v>#N/A</v>
      </c>
      <c r="AC522" t="e">
        <f ca="1">VLOOKUP($B522,基础表!$E:$T,16,FALSE)</f>
        <v>#N/A</v>
      </c>
      <c r="AD522" t="str">
        <f t="shared" ca="1" si="96"/>
        <v/>
      </c>
      <c r="AE522" t="str">
        <f t="shared" ca="1" si="103"/>
        <v/>
      </c>
      <c r="AF522" t="str">
        <f t="shared" ca="1" si="104"/>
        <v/>
      </c>
      <c r="AH522" t="e">
        <f ca="1">VLOOKUP($B522,基础表!$E:$R,14,FALSE)</f>
        <v>#N/A</v>
      </c>
      <c r="AI522" t="e">
        <f ca="1">VLOOKUP($B522,基础表!$E:$S,13,FALSE)</f>
        <v>#N/A</v>
      </c>
      <c r="AK522" t="e">
        <f ca="1">VLOOKUP($B522,基础表!$E:$H,4,FALSE)</f>
        <v>#N/A</v>
      </c>
      <c r="AN522" s="23" t="e">
        <f t="shared" ca="1" si="97"/>
        <v>#N/A</v>
      </c>
      <c r="AO522" s="23" t="str">
        <f t="shared" ca="1" si="105"/>
        <v/>
      </c>
      <c r="AP522" s="23" t="str">
        <f t="shared" ca="1" si="106"/>
        <v/>
      </c>
      <c r="AR522" t="e">
        <f ca="1">VLOOKUP($B522,基础表!$E:$J,4,FALSE)</f>
        <v>#N/A</v>
      </c>
      <c r="AS522" t="e">
        <f ca="1">VLOOKUP($B522,基础表!$E:$J,5,FALSE)</f>
        <v>#N/A</v>
      </c>
      <c r="AT522" t="e">
        <f ca="1">VLOOKUP($B522,基础表!$E:$J,6,FALSE)</f>
        <v>#N/A</v>
      </c>
      <c r="AU522" t="e">
        <f ca="1">VLOOKUP($B522,基础扩展表!$E:$AG,MATCH(AU$2,基础扩展表!$E$1:$AG$1,0),FALSE)</f>
        <v>#N/A</v>
      </c>
      <c r="AV522" t="e">
        <f ca="1">VLOOKUP($B522,基础扩展表!$E:$AG,MATCH(AV$2,基础扩展表!$E$1:$AG$1,0),FALSE)</f>
        <v>#N/A</v>
      </c>
      <c r="AW522" t="e">
        <f ca="1">VLOOKUP($B522,基础扩展表!$E:$AG,MATCH(AW$2,基础扩展表!$E$1:$AG$1,0),FALSE)</f>
        <v>#N/A</v>
      </c>
      <c r="AX522" t="e">
        <f ca="1">VLOOKUP($B522,基础扩展表!$E:$AG,MATCH(AX$2,基础扩展表!$E$1:$AG$1,0),FALSE)</f>
        <v>#N/A</v>
      </c>
      <c r="AY522" t="e">
        <f ca="1">VLOOKUP($B522,基础扩展表!$E:$AG,MATCH(AY$2,基础扩展表!$E$1:$AG$1,0),FALSE)</f>
        <v>#N/A</v>
      </c>
      <c r="AZ522" t="e">
        <f ca="1">VLOOKUP($B522,基础扩展表!$E:$AG,MATCH(AZ$2,基础扩展表!$E$1:$AG$1,0),FALSE)</f>
        <v>#N/A</v>
      </c>
      <c r="BA522" t="e">
        <f ca="1">VLOOKUP($B522,基础扩展表!$E:$AG,MATCH(BA$2,基础扩展表!$E$1:$AG$1,0),FALSE)</f>
        <v>#N/A</v>
      </c>
      <c r="BB522" t="e">
        <f ca="1">VLOOKUP($B522,基础扩展表!$E:$AG,MATCH(BB$2,基础扩展表!$E$1:$AG$1,0),FALSE)</f>
        <v>#N/A</v>
      </c>
      <c r="BC522" t="e">
        <f ca="1">VLOOKUP($B522,基础扩展表!$E:$AG,MATCH(BC$2,基础扩展表!$E$1:$AG$1,0),FALSE)</f>
        <v>#N/A</v>
      </c>
      <c r="BD522" t="e">
        <f ca="1">VLOOKUP($B522,基础扩展表!$E:$AG,MATCH(BD$2,基础扩展表!$E$1:$AG$1,0),FALSE)</f>
        <v>#N/A</v>
      </c>
      <c r="BE522" t="e">
        <f ca="1">VLOOKUP($B522,基础扩展表!$E:$AG,MATCH(BE$2,基础扩展表!$E$1:$AG$1,0),FALSE)</f>
        <v>#N/A</v>
      </c>
      <c r="BF522" t="e">
        <f ca="1">VLOOKUP($B522,基础扩展表!$E:$AG,MATCH(BF$2,基础扩展表!$E$1:$AG$1,0),FALSE)</f>
        <v>#N/A</v>
      </c>
      <c r="BG522" t="e">
        <f ca="1">VLOOKUP($B522,基础扩展表!$E:$AG,MATCH(BG$2,基础扩展表!$E$1:$AG$1,0),FALSE)</f>
        <v>#N/A</v>
      </c>
      <c r="BH522" t="e">
        <f ca="1">VLOOKUP($B522,基础扩展表!$E:$AG,MATCH(BH$2,基础扩展表!$E$1:$AG$1,0),FALSE)</f>
        <v>#N/A</v>
      </c>
      <c r="BI522" t="e">
        <f ca="1">VLOOKUP($B522,基础扩展表!$E:$AG,MATCH(BI$2,基础扩展表!$E$1:$AG$1,0),FALSE)</f>
        <v>#N/A</v>
      </c>
      <c r="BJ522" t="e">
        <f ca="1">VLOOKUP($B522,基础扩展表!$E:$AG,MATCH(BJ$2,基础扩展表!$E$1:$AG$1,0),FALSE)</f>
        <v>#N/A</v>
      </c>
      <c r="BK522" t="e">
        <f ca="1">VLOOKUP($B522,基础扩展表!$E:$AG,MATCH(BK$2,基础扩展表!$E$1:$AG$1,0),FALSE)</f>
        <v>#N/A</v>
      </c>
      <c r="BL522" t="e">
        <f ca="1">VLOOKUP($B522,基础扩展表!$E:$AG,MATCH(BL$2,基础扩展表!$E$1:$AG$1,0),FALSE)</f>
        <v>#N/A</v>
      </c>
      <c r="BM522" t="e">
        <f ca="1">VLOOKUP($B522,基础扩展表!$E:$AG,MATCH(BM$2,基础扩展表!$E$1:$AG$1,0),FALSE)</f>
        <v>#N/A</v>
      </c>
      <c r="BN522" t="e">
        <f ca="1">VLOOKUP($B522,基础扩展表!$E:$AG,MATCH(BN$2,基础扩展表!$E$1:$AG$1,0),FALSE)</f>
        <v>#N/A</v>
      </c>
      <c r="BO522" t="e">
        <f ca="1">VLOOKUP($B522,基础扩展表!$E:$AG,MATCH(BO$2,基础扩展表!$E$1:$AG$1,0),FALSE)</f>
        <v>#N/A</v>
      </c>
      <c r="BP522" t="e">
        <f ca="1">VLOOKUP($B522,基础扩展表!$E:$AG,MATCH(BP$2,基础扩展表!$E$1:$AG$1,0),FALSE)</f>
        <v>#N/A</v>
      </c>
      <c r="BR522" t="e">
        <f ca="1">VLOOKUP(C522,模型表!D:H,5,FALSE)</f>
        <v>#N/A</v>
      </c>
    </row>
    <row r="523" spans="2:70" x14ac:dyDescent="0.2">
      <c r="B523" t="str">
        <f t="array" aca="1" ref="B523" ca="1">INDEX(基础表!$Y:$Y,SMALL(IF(基础表!$Z:$Z=0,ROW(基础表!$Z:$Z),999),ROW(H517)))&amp;""</f>
        <v/>
      </c>
      <c r="C523" t="e">
        <f ca="1">VLOOKUP(VLOOKUP($B523,基础表!$E:$G,3,FALSE),模型表!$C:$D,2,FALSE)</f>
        <v>#N/A</v>
      </c>
      <c r="E523" t="e">
        <f ca="1">VLOOKUP($B523,基础表!$E:$G,3,FALSE)</f>
        <v>#N/A</v>
      </c>
      <c r="G523" t="e">
        <f ca="1">VLOOKUP($E523,模型表!$C:$G,5,FALSE)</f>
        <v>#N/A</v>
      </c>
      <c r="H523" t="e">
        <f ca="1">VLOOKUP($E523,模型表!$C:$F,4,FALSE)</f>
        <v>#N/A</v>
      </c>
      <c r="I523" t="e">
        <f ca="1">VLOOKUP($E523,模型表!$C:$J,8,FALSE)</f>
        <v>#N/A</v>
      </c>
      <c r="K523" t="str">
        <f t="shared" ca="1" si="98"/>
        <v/>
      </c>
      <c r="L523" t="str">
        <f t="shared" ca="1" si="99"/>
        <v/>
      </c>
      <c r="M523" t="str">
        <f t="shared" ca="1" si="100"/>
        <v/>
      </c>
      <c r="N523" t="str">
        <f t="shared" ca="1" si="101"/>
        <v/>
      </c>
      <c r="O523" t="str">
        <f t="shared" ca="1" si="107"/>
        <v/>
      </c>
      <c r="P523" t="str">
        <f t="shared" ca="1" si="102"/>
        <v/>
      </c>
      <c r="Q523" t="e">
        <f ca="1">VLOOKUP($E523,模型表!$C:$K,9,FALSE)</f>
        <v>#N/A</v>
      </c>
      <c r="S523" t="e">
        <f ca="1">IF(VLOOKUP($E523,模型表!$C:$L,6,FALSE)=0,"",VLOOKUP($E523,模型表!$C:$L,10,FALSE))</f>
        <v>#N/A</v>
      </c>
      <c r="U523" t="e">
        <f ca="1">VLOOKUP($E523,模型表!$C:$Q,11,FALSE)</f>
        <v>#N/A</v>
      </c>
      <c r="Y523" t="e">
        <f ca="1">IF(VLOOKUP($E523,模型表!$C:$N,12,FALSE)="Death",VLOOKUP($E523,模型表!$C:$Q,13,FALSE),"")</f>
        <v>#N/A</v>
      </c>
      <c r="Z523" t="str">
        <f ca="1">IF($B523="","",IF(VLOOKUP($E523,模型表!$C:$O,12,FALSE)="PBuff","["&amp;VLOOKUP($E523,模型表!$C:Q,13,FALSE)&amp;"]","[]"))</f>
        <v/>
      </c>
      <c r="AA523" t="e">
        <f ca="1">VLOOKUP($B523,基础扩展表!$E:$I,5,FALSE)</f>
        <v>#N/A</v>
      </c>
      <c r="AB523" t="e">
        <f ca="1">VLOOKUP($B523,基础扩展表!$E:$I,4,FALSE)</f>
        <v>#N/A</v>
      </c>
      <c r="AC523" t="e">
        <f ca="1">VLOOKUP($B523,基础表!$E:$T,16,FALSE)</f>
        <v>#N/A</v>
      </c>
      <c r="AD523" t="str">
        <f t="shared" ca="1" si="96"/>
        <v/>
      </c>
      <c r="AE523" t="str">
        <f t="shared" ca="1" si="103"/>
        <v/>
      </c>
      <c r="AF523" t="str">
        <f t="shared" ca="1" si="104"/>
        <v/>
      </c>
      <c r="AH523" t="e">
        <f ca="1">VLOOKUP($B523,基础表!$E:$R,14,FALSE)</f>
        <v>#N/A</v>
      </c>
      <c r="AI523" t="e">
        <f ca="1">VLOOKUP($B523,基础表!$E:$S,13,FALSE)</f>
        <v>#N/A</v>
      </c>
      <c r="AK523" t="e">
        <f ca="1">VLOOKUP($B523,基础表!$E:$H,4,FALSE)</f>
        <v>#N/A</v>
      </c>
      <c r="AN523" s="23" t="e">
        <f t="shared" ca="1" si="97"/>
        <v>#N/A</v>
      </c>
      <c r="AO523" s="23" t="str">
        <f t="shared" ca="1" si="105"/>
        <v/>
      </c>
      <c r="AP523" s="23" t="str">
        <f t="shared" ca="1" si="106"/>
        <v/>
      </c>
      <c r="AR523" t="e">
        <f ca="1">VLOOKUP($B523,基础表!$E:$J,4,FALSE)</f>
        <v>#N/A</v>
      </c>
      <c r="AS523" t="e">
        <f ca="1">VLOOKUP($B523,基础表!$E:$J,5,FALSE)</f>
        <v>#N/A</v>
      </c>
      <c r="AT523" t="e">
        <f ca="1">VLOOKUP($B523,基础表!$E:$J,6,FALSE)</f>
        <v>#N/A</v>
      </c>
      <c r="AU523" t="e">
        <f ca="1">VLOOKUP($B523,基础扩展表!$E:$AG,MATCH(AU$2,基础扩展表!$E$1:$AG$1,0),FALSE)</f>
        <v>#N/A</v>
      </c>
      <c r="AV523" t="e">
        <f ca="1">VLOOKUP($B523,基础扩展表!$E:$AG,MATCH(AV$2,基础扩展表!$E$1:$AG$1,0),FALSE)</f>
        <v>#N/A</v>
      </c>
      <c r="AW523" t="e">
        <f ca="1">VLOOKUP($B523,基础扩展表!$E:$AG,MATCH(AW$2,基础扩展表!$E$1:$AG$1,0),FALSE)</f>
        <v>#N/A</v>
      </c>
      <c r="AX523" t="e">
        <f ca="1">VLOOKUP($B523,基础扩展表!$E:$AG,MATCH(AX$2,基础扩展表!$E$1:$AG$1,0),FALSE)</f>
        <v>#N/A</v>
      </c>
      <c r="AY523" t="e">
        <f ca="1">VLOOKUP($B523,基础扩展表!$E:$AG,MATCH(AY$2,基础扩展表!$E$1:$AG$1,0),FALSE)</f>
        <v>#N/A</v>
      </c>
      <c r="AZ523" t="e">
        <f ca="1">VLOOKUP($B523,基础扩展表!$E:$AG,MATCH(AZ$2,基础扩展表!$E$1:$AG$1,0),FALSE)</f>
        <v>#N/A</v>
      </c>
      <c r="BA523" t="e">
        <f ca="1">VLOOKUP($B523,基础扩展表!$E:$AG,MATCH(BA$2,基础扩展表!$E$1:$AG$1,0),FALSE)</f>
        <v>#N/A</v>
      </c>
      <c r="BB523" t="e">
        <f ca="1">VLOOKUP($B523,基础扩展表!$E:$AG,MATCH(BB$2,基础扩展表!$E$1:$AG$1,0),FALSE)</f>
        <v>#N/A</v>
      </c>
      <c r="BC523" t="e">
        <f ca="1">VLOOKUP($B523,基础扩展表!$E:$AG,MATCH(BC$2,基础扩展表!$E$1:$AG$1,0),FALSE)</f>
        <v>#N/A</v>
      </c>
      <c r="BD523" t="e">
        <f ca="1">VLOOKUP($B523,基础扩展表!$E:$AG,MATCH(BD$2,基础扩展表!$E$1:$AG$1,0),FALSE)</f>
        <v>#N/A</v>
      </c>
      <c r="BE523" t="e">
        <f ca="1">VLOOKUP($B523,基础扩展表!$E:$AG,MATCH(BE$2,基础扩展表!$E$1:$AG$1,0),FALSE)</f>
        <v>#N/A</v>
      </c>
      <c r="BF523" t="e">
        <f ca="1">VLOOKUP($B523,基础扩展表!$E:$AG,MATCH(BF$2,基础扩展表!$E$1:$AG$1,0),FALSE)</f>
        <v>#N/A</v>
      </c>
      <c r="BG523" t="e">
        <f ca="1">VLOOKUP($B523,基础扩展表!$E:$AG,MATCH(BG$2,基础扩展表!$E$1:$AG$1,0),FALSE)</f>
        <v>#N/A</v>
      </c>
      <c r="BH523" t="e">
        <f ca="1">VLOOKUP($B523,基础扩展表!$E:$AG,MATCH(BH$2,基础扩展表!$E$1:$AG$1,0),FALSE)</f>
        <v>#N/A</v>
      </c>
      <c r="BI523" t="e">
        <f ca="1">VLOOKUP($B523,基础扩展表!$E:$AG,MATCH(BI$2,基础扩展表!$E$1:$AG$1,0),FALSE)</f>
        <v>#N/A</v>
      </c>
      <c r="BJ523" t="e">
        <f ca="1">VLOOKUP($B523,基础扩展表!$E:$AG,MATCH(BJ$2,基础扩展表!$E$1:$AG$1,0),FALSE)</f>
        <v>#N/A</v>
      </c>
      <c r="BK523" t="e">
        <f ca="1">VLOOKUP($B523,基础扩展表!$E:$AG,MATCH(BK$2,基础扩展表!$E$1:$AG$1,0),FALSE)</f>
        <v>#N/A</v>
      </c>
      <c r="BL523" t="e">
        <f ca="1">VLOOKUP($B523,基础扩展表!$E:$AG,MATCH(BL$2,基础扩展表!$E$1:$AG$1,0),FALSE)</f>
        <v>#N/A</v>
      </c>
      <c r="BM523" t="e">
        <f ca="1">VLOOKUP($B523,基础扩展表!$E:$AG,MATCH(BM$2,基础扩展表!$E$1:$AG$1,0),FALSE)</f>
        <v>#N/A</v>
      </c>
      <c r="BN523" t="e">
        <f ca="1">VLOOKUP($B523,基础扩展表!$E:$AG,MATCH(BN$2,基础扩展表!$E$1:$AG$1,0),FALSE)</f>
        <v>#N/A</v>
      </c>
      <c r="BO523" t="e">
        <f ca="1">VLOOKUP($B523,基础扩展表!$E:$AG,MATCH(BO$2,基础扩展表!$E$1:$AG$1,0),FALSE)</f>
        <v>#N/A</v>
      </c>
      <c r="BP523" t="e">
        <f ca="1">VLOOKUP($B523,基础扩展表!$E:$AG,MATCH(BP$2,基础扩展表!$E$1:$AG$1,0),FALSE)</f>
        <v>#N/A</v>
      </c>
      <c r="BR523" t="e">
        <f ca="1">VLOOKUP(C523,模型表!D:H,5,FALSE)</f>
        <v>#N/A</v>
      </c>
    </row>
    <row r="524" spans="2:70" x14ac:dyDescent="0.2">
      <c r="B524" t="str">
        <f t="array" aca="1" ref="B524" ca="1">INDEX(基础表!$Y:$Y,SMALL(IF(基础表!$Z:$Z=0,ROW(基础表!$Z:$Z),999),ROW(H518)))&amp;""</f>
        <v/>
      </c>
      <c r="C524" t="e">
        <f ca="1">VLOOKUP(VLOOKUP($B524,基础表!$E:$G,3,FALSE),模型表!$C:$D,2,FALSE)</f>
        <v>#N/A</v>
      </c>
      <c r="E524" t="e">
        <f ca="1">VLOOKUP($B524,基础表!$E:$G,3,FALSE)</f>
        <v>#N/A</v>
      </c>
      <c r="G524" t="e">
        <f ca="1">VLOOKUP($E524,模型表!$C:$G,5,FALSE)</f>
        <v>#N/A</v>
      </c>
      <c r="H524" t="e">
        <f ca="1">VLOOKUP($E524,模型表!$C:$F,4,FALSE)</f>
        <v>#N/A</v>
      </c>
      <c r="I524" t="e">
        <f ca="1">VLOOKUP($E524,模型表!$C:$J,8,FALSE)</f>
        <v>#N/A</v>
      </c>
      <c r="K524" t="str">
        <f t="shared" ca="1" si="98"/>
        <v/>
      </c>
      <c r="L524" t="str">
        <f t="shared" ca="1" si="99"/>
        <v/>
      </c>
      <c r="M524" t="str">
        <f t="shared" ca="1" si="100"/>
        <v/>
      </c>
      <c r="N524" t="str">
        <f t="shared" ca="1" si="101"/>
        <v/>
      </c>
      <c r="O524" t="str">
        <f t="shared" ca="1" si="107"/>
        <v/>
      </c>
      <c r="P524" t="str">
        <f t="shared" ca="1" si="102"/>
        <v/>
      </c>
      <c r="Q524" t="e">
        <f ca="1">VLOOKUP($E524,模型表!$C:$K,9,FALSE)</f>
        <v>#N/A</v>
      </c>
      <c r="S524" t="e">
        <f ca="1">IF(VLOOKUP($E524,模型表!$C:$L,6,FALSE)=0,"",VLOOKUP($E524,模型表!$C:$L,10,FALSE))</f>
        <v>#N/A</v>
      </c>
      <c r="U524" t="e">
        <f ca="1">VLOOKUP($E524,模型表!$C:$Q,11,FALSE)</f>
        <v>#N/A</v>
      </c>
      <c r="Y524" t="e">
        <f ca="1">IF(VLOOKUP($E524,模型表!$C:$N,12,FALSE)="Death",VLOOKUP($E524,模型表!$C:$Q,13,FALSE),"")</f>
        <v>#N/A</v>
      </c>
      <c r="Z524" t="str">
        <f ca="1">IF($B524="","",IF(VLOOKUP($E524,模型表!$C:$O,12,FALSE)="PBuff","["&amp;VLOOKUP($E524,模型表!$C:Q,13,FALSE)&amp;"]","[]"))</f>
        <v/>
      </c>
      <c r="AA524" t="e">
        <f ca="1">VLOOKUP($B524,基础扩展表!$E:$I,5,FALSE)</f>
        <v>#N/A</v>
      </c>
      <c r="AB524" t="e">
        <f ca="1">VLOOKUP($B524,基础扩展表!$E:$I,4,FALSE)</f>
        <v>#N/A</v>
      </c>
      <c r="AC524" t="e">
        <f ca="1">VLOOKUP($B524,基础表!$E:$T,16,FALSE)</f>
        <v>#N/A</v>
      </c>
      <c r="AD524" t="str">
        <f t="shared" ca="1" si="96"/>
        <v/>
      </c>
      <c r="AE524" t="str">
        <f t="shared" ca="1" si="103"/>
        <v/>
      </c>
      <c r="AF524" t="str">
        <f t="shared" ca="1" si="104"/>
        <v/>
      </c>
      <c r="AH524" t="e">
        <f ca="1">VLOOKUP($B524,基础表!$E:$R,14,FALSE)</f>
        <v>#N/A</v>
      </c>
      <c r="AI524" t="e">
        <f ca="1">VLOOKUP($B524,基础表!$E:$S,13,FALSE)</f>
        <v>#N/A</v>
      </c>
      <c r="AK524" t="e">
        <f ca="1">VLOOKUP($B524,基础表!$E:$H,4,FALSE)</f>
        <v>#N/A</v>
      </c>
      <c r="AN524" s="23" t="e">
        <f t="shared" ca="1" si="97"/>
        <v>#N/A</v>
      </c>
      <c r="AO524" s="23" t="str">
        <f t="shared" ca="1" si="105"/>
        <v/>
      </c>
      <c r="AP524" s="23" t="str">
        <f t="shared" ca="1" si="106"/>
        <v/>
      </c>
      <c r="AR524" t="e">
        <f ca="1">VLOOKUP($B524,基础表!$E:$J,4,FALSE)</f>
        <v>#N/A</v>
      </c>
      <c r="AS524" t="e">
        <f ca="1">VLOOKUP($B524,基础表!$E:$J,5,FALSE)</f>
        <v>#N/A</v>
      </c>
      <c r="AT524" t="e">
        <f ca="1">VLOOKUP($B524,基础表!$E:$J,6,FALSE)</f>
        <v>#N/A</v>
      </c>
      <c r="AU524" t="e">
        <f ca="1">VLOOKUP($B524,基础扩展表!$E:$AG,MATCH(AU$2,基础扩展表!$E$1:$AG$1,0),FALSE)</f>
        <v>#N/A</v>
      </c>
      <c r="AV524" t="e">
        <f ca="1">VLOOKUP($B524,基础扩展表!$E:$AG,MATCH(AV$2,基础扩展表!$E$1:$AG$1,0),FALSE)</f>
        <v>#N/A</v>
      </c>
      <c r="AW524" t="e">
        <f ca="1">VLOOKUP($B524,基础扩展表!$E:$AG,MATCH(AW$2,基础扩展表!$E$1:$AG$1,0),FALSE)</f>
        <v>#N/A</v>
      </c>
      <c r="AX524" t="e">
        <f ca="1">VLOOKUP($B524,基础扩展表!$E:$AG,MATCH(AX$2,基础扩展表!$E$1:$AG$1,0),FALSE)</f>
        <v>#N/A</v>
      </c>
      <c r="AY524" t="e">
        <f ca="1">VLOOKUP($B524,基础扩展表!$E:$AG,MATCH(AY$2,基础扩展表!$E$1:$AG$1,0),FALSE)</f>
        <v>#N/A</v>
      </c>
      <c r="AZ524" t="e">
        <f ca="1">VLOOKUP($B524,基础扩展表!$E:$AG,MATCH(AZ$2,基础扩展表!$E$1:$AG$1,0),FALSE)</f>
        <v>#N/A</v>
      </c>
      <c r="BA524" t="e">
        <f ca="1">VLOOKUP($B524,基础扩展表!$E:$AG,MATCH(BA$2,基础扩展表!$E$1:$AG$1,0),FALSE)</f>
        <v>#N/A</v>
      </c>
      <c r="BB524" t="e">
        <f ca="1">VLOOKUP($B524,基础扩展表!$E:$AG,MATCH(BB$2,基础扩展表!$E$1:$AG$1,0),FALSE)</f>
        <v>#N/A</v>
      </c>
      <c r="BC524" t="e">
        <f ca="1">VLOOKUP($B524,基础扩展表!$E:$AG,MATCH(BC$2,基础扩展表!$E$1:$AG$1,0),FALSE)</f>
        <v>#N/A</v>
      </c>
      <c r="BD524" t="e">
        <f ca="1">VLOOKUP($B524,基础扩展表!$E:$AG,MATCH(BD$2,基础扩展表!$E$1:$AG$1,0),FALSE)</f>
        <v>#N/A</v>
      </c>
      <c r="BE524" t="e">
        <f ca="1">VLOOKUP($B524,基础扩展表!$E:$AG,MATCH(BE$2,基础扩展表!$E$1:$AG$1,0),FALSE)</f>
        <v>#N/A</v>
      </c>
      <c r="BF524" t="e">
        <f ca="1">VLOOKUP($B524,基础扩展表!$E:$AG,MATCH(BF$2,基础扩展表!$E$1:$AG$1,0),FALSE)</f>
        <v>#N/A</v>
      </c>
      <c r="BG524" t="e">
        <f ca="1">VLOOKUP($B524,基础扩展表!$E:$AG,MATCH(BG$2,基础扩展表!$E$1:$AG$1,0),FALSE)</f>
        <v>#N/A</v>
      </c>
      <c r="BH524" t="e">
        <f ca="1">VLOOKUP($B524,基础扩展表!$E:$AG,MATCH(BH$2,基础扩展表!$E$1:$AG$1,0),FALSE)</f>
        <v>#N/A</v>
      </c>
      <c r="BI524" t="e">
        <f ca="1">VLOOKUP($B524,基础扩展表!$E:$AG,MATCH(BI$2,基础扩展表!$E$1:$AG$1,0),FALSE)</f>
        <v>#N/A</v>
      </c>
      <c r="BJ524" t="e">
        <f ca="1">VLOOKUP($B524,基础扩展表!$E:$AG,MATCH(BJ$2,基础扩展表!$E$1:$AG$1,0),FALSE)</f>
        <v>#N/A</v>
      </c>
      <c r="BK524" t="e">
        <f ca="1">VLOOKUP($B524,基础扩展表!$E:$AG,MATCH(BK$2,基础扩展表!$E$1:$AG$1,0),FALSE)</f>
        <v>#N/A</v>
      </c>
      <c r="BL524" t="e">
        <f ca="1">VLOOKUP($B524,基础扩展表!$E:$AG,MATCH(BL$2,基础扩展表!$E$1:$AG$1,0),FALSE)</f>
        <v>#N/A</v>
      </c>
      <c r="BM524" t="e">
        <f ca="1">VLOOKUP($B524,基础扩展表!$E:$AG,MATCH(BM$2,基础扩展表!$E$1:$AG$1,0),FALSE)</f>
        <v>#N/A</v>
      </c>
      <c r="BN524" t="e">
        <f ca="1">VLOOKUP($B524,基础扩展表!$E:$AG,MATCH(BN$2,基础扩展表!$E$1:$AG$1,0),FALSE)</f>
        <v>#N/A</v>
      </c>
      <c r="BO524" t="e">
        <f ca="1">VLOOKUP($B524,基础扩展表!$E:$AG,MATCH(BO$2,基础扩展表!$E$1:$AG$1,0),FALSE)</f>
        <v>#N/A</v>
      </c>
      <c r="BP524" t="e">
        <f ca="1">VLOOKUP($B524,基础扩展表!$E:$AG,MATCH(BP$2,基础扩展表!$E$1:$AG$1,0),FALSE)</f>
        <v>#N/A</v>
      </c>
      <c r="BR524" t="e">
        <f ca="1">VLOOKUP(C524,模型表!D:H,5,FALSE)</f>
        <v>#N/A</v>
      </c>
    </row>
    <row r="525" spans="2:70" x14ac:dyDescent="0.2">
      <c r="B525" t="str">
        <f t="array" aca="1" ref="B525" ca="1">INDEX(基础表!$Y:$Y,SMALL(IF(基础表!$Z:$Z=0,ROW(基础表!$Z:$Z),999),ROW(H519)))&amp;""</f>
        <v/>
      </c>
      <c r="C525" t="e">
        <f ca="1">VLOOKUP(VLOOKUP($B525,基础表!$E:$G,3,FALSE),模型表!$C:$D,2,FALSE)</f>
        <v>#N/A</v>
      </c>
      <c r="E525" t="e">
        <f ca="1">VLOOKUP($B525,基础表!$E:$G,3,FALSE)</f>
        <v>#N/A</v>
      </c>
      <c r="G525" t="e">
        <f ca="1">VLOOKUP($E525,模型表!$C:$G,5,FALSE)</f>
        <v>#N/A</v>
      </c>
      <c r="H525" t="e">
        <f ca="1">VLOOKUP($E525,模型表!$C:$F,4,FALSE)</f>
        <v>#N/A</v>
      </c>
      <c r="I525" t="e">
        <f ca="1">VLOOKUP($E525,模型表!$C:$J,8,FALSE)</f>
        <v>#N/A</v>
      </c>
      <c r="K525" t="str">
        <f t="shared" ca="1" si="98"/>
        <v/>
      </c>
      <c r="L525" t="str">
        <f t="shared" ca="1" si="99"/>
        <v/>
      </c>
      <c r="M525" t="str">
        <f t="shared" ca="1" si="100"/>
        <v/>
      </c>
      <c r="N525" t="str">
        <f t="shared" ca="1" si="101"/>
        <v/>
      </c>
      <c r="O525" t="str">
        <f t="shared" ca="1" si="107"/>
        <v/>
      </c>
      <c r="P525" t="str">
        <f t="shared" ca="1" si="102"/>
        <v/>
      </c>
      <c r="Q525" t="e">
        <f ca="1">VLOOKUP($E525,模型表!$C:$K,9,FALSE)</f>
        <v>#N/A</v>
      </c>
      <c r="S525" t="e">
        <f ca="1">IF(VLOOKUP($E525,模型表!$C:$L,6,FALSE)=0,"",VLOOKUP($E525,模型表!$C:$L,10,FALSE))</f>
        <v>#N/A</v>
      </c>
      <c r="U525" t="e">
        <f ca="1">VLOOKUP($E525,模型表!$C:$Q,11,FALSE)</f>
        <v>#N/A</v>
      </c>
      <c r="Y525" t="e">
        <f ca="1">IF(VLOOKUP($E525,模型表!$C:$N,12,FALSE)="Death",VLOOKUP($E525,模型表!$C:$Q,13,FALSE),"")</f>
        <v>#N/A</v>
      </c>
      <c r="Z525" t="str">
        <f ca="1">IF($B525="","",IF(VLOOKUP($E525,模型表!$C:$O,12,FALSE)="PBuff","["&amp;VLOOKUP($E525,模型表!$C:Q,13,FALSE)&amp;"]","[]"))</f>
        <v/>
      </c>
      <c r="AA525" t="e">
        <f ca="1">VLOOKUP($B525,基础扩展表!$E:$I,5,FALSE)</f>
        <v>#N/A</v>
      </c>
      <c r="AB525" t="e">
        <f ca="1">VLOOKUP($B525,基础扩展表!$E:$I,4,FALSE)</f>
        <v>#N/A</v>
      </c>
      <c r="AC525" t="e">
        <f ca="1">VLOOKUP($B525,基础表!$E:$T,16,FALSE)</f>
        <v>#N/A</v>
      </c>
      <c r="AD525" t="str">
        <f t="shared" ca="1" si="96"/>
        <v/>
      </c>
      <c r="AE525" t="str">
        <f t="shared" ca="1" si="103"/>
        <v/>
      </c>
      <c r="AF525" t="str">
        <f t="shared" ca="1" si="104"/>
        <v/>
      </c>
      <c r="AH525" t="e">
        <f ca="1">VLOOKUP($B525,基础表!$E:$R,14,FALSE)</f>
        <v>#N/A</v>
      </c>
      <c r="AI525" t="e">
        <f ca="1">VLOOKUP($B525,基础表!$E:$S,13,FALSE)</f>
        <v>#N/A</v>
      </c>
      <c r="AK525" t="e">
        <f ca="1">VLOOKUP($B525,基础表!$E:$H,4,FALSE)</f>
        <v>#N/A</v>
      </c>
      <c r="AN525" s="23" t="e">
        <f t="shared" ca="1" si="97"/>
        <v>#N/A</v>
      </c>
      <c r="AO525" s="23" t="str">
        <f t="shared" ca="1" si="105"/>
        <v/>
      </c>
      <c r="AP525" s="23" t="str">
        <f t="shared" ca="1" si="106"/>
        <v/>
      </c>
      <c r="AR525" t="e">
        <f ca="1">VLOOKUP($B525,基础表!$E:$J,4,FALSE)</f>
        <v>#N/A</v>
      </c>
      <c r="AS525" t="e">
        <f ca="1">VLOOKUP($B525,基础表!$E:$J,5,FALSE)</f>
        <v>#N/A</v>
      </c>
      <c r="AT525" t="e">
        <f ca="1">VLOOKUP($B525,基础表!$E:$J,6,FALSE)</f>
        <v>#N/A</v>
      </c>
      <c r="AU525" t="e">
        <f ca="1">VLOOKUP($B525,基础扩展表!$E:$AG,MATCH(AU$2,基础扩展表!$E$1:$AG$1,0),FALSE)</f>
        <v>#N/A</v>
      </c>
      <c r="AV525" t="e">
        <f ca="1">VLOOKUP($B525,基础扩展表!$E:$AG,MATCH(AV$2,基础扩展表!$E$1:$AG$1,0),FALSE)</f>
        <v>#N/A</v>
      </c>
      <c r="AW525" t="e">
        <f ca="1">VLOOKUP($B525,基础扩展表!$E:$AG,MATCH(AW$2,基础扩展表!$E$1:$AG$1,0),FALSE)</f>
        <v>#N/A</v>
      </c>
      <c r="AX525" t="e">
        <f ca="1">VLOOKUP($B525,基础扩展表!$E:$AG,MATCH(AX$2,基础扩展表!$E$1:$AG$1,0),FALSE)</f>
        <v>#N/A</v>
      </c>
      <c r="AY525" t="e">
        <f ca="1">VLOOKUP($B525,基础扩展表!$E:$AG,MATCH(AY$2,基础扩展表!$E$1:$AG$1,0),FALSE)</f>
        <v>#N/A</v>
      </c>
      <c r="AZ525" t="e">
        <f ca="1">VLOOKUP($B525,基础扩展表!$E:$AG,MATCH(AZ$2,基础扩展表!$E$1:$AG$1,0),FALSE)</f>
        <v>#N/A</v>
      </c>
      <c r="BA525" t="e">
        <f ca="1">VLOOKUP($B525,基础扩展表!$E:$AG,MATCH(BA$2,基础扩展表!$E$1:$AG$1,0),FALSE)</f>
        <v>#N/A</v>
      </c>
      <c r="BB525" t="e">
        <f ca="1">VLOOKUP($B525,基础扩展表!$E:$AG,MATCH(BB$2,基础扩展表!$E$1:$AG$1,0),FALSE)</f>
        <v>#N/A</v>
      </c>
      <c r="BC525" t="e">
        <f ca="1">VLOOKUP($B525,基础扩展表!$E:$AG,MATCH(BC$2,基础扩展表!$E$1:$AG$1,0),FALSE)</f>
        <v>#N/A</v>
      </c>
      <c r="BD525" t="e">
        <f ca="1">VLOOKUP($B525,基础扩展表!$E:$AG,MATCH(BD$2,基础扩展表!$E$1:$AG$1,0),FALSE)</f>
        <v>#N/A</v>
      </c>
      <c r="BE525" t="e">
        <f ca="1">VLOOKUP($B525,基础扩展表!$E:$AG,MATCH(BE$2,基础扩展表!$E$1:$AG$1,0),FALSE)</f>
        <v>#N/A</v>
      </c>
      <c r="BF525" t="e">
        <f ca="1">VLOOKUP($B525,基础扩展表!$E:$AG,MATCH(BF$2,基础扩展表!$E$1:$AG$1,0),FALSE)</f>
        <v>#N/A</v>
      </c>
      <c r="BG525" t="e">
        <f ca="1">VLOOKUP($B525,基础扩展表!$E:$AG,MATCH(BG$2,基础扩展表!$E$1:$AG$1,0),FALSE)</f>
        <v>#N/A</v>
      </c>
      <c r="BH525" t="e">
        <f ca="1">VLOOKUP($B525,基础扩展表!$E:$AG,MATCH(BH$2,基础扩展表!$E$1:$AG$1,0),FALSE)</f>
        <v>#N/A</v>
      </c>
      <c r="BI525" t="e">
        <f ca="1">VLOOKUP($B525,基础扩展表!$E:$AG,MATCH(BI$2,基础扩展表!$E$1:$AG$1,0),FALSE)</f>
        <v>#N/A</v>
      </c>
      <c r="BJ525" t="e">
        <f ca="1">VLOOKUP($B525,基础扩展表!$E:$AG,MATCH(BJ$2,基础扩展表!$E$1:$AG$1,0),FALSE)</f>
        <v>#N/A</v>
      </c>
      <c r="BK525" t="e">
        <f ca="1">VLOOKUP($B525,基础扩展表!$E:$AG,MATCH(BK$2,基础扩展表!$E$1:$AG$1,0),FALSE)</f>
        <v>#N/A</v>
      </c>
      <c r="BL525" t="e">
        <f ca="1">VLOOKUP($B525,基础扩展表!$E:$AG,MATCH(BL$2,基础扩展表!$E$1:$AG$1,0),FALSE)</f>
        <v>#N/A</v>
      </c>
      <c r="BM525" t="e">
        <f ca="1">VLOOKUP($B525,基础扩展表!$E:$AG,MATCH(BM$2,基础扩展表!$E$1:$AG$1,0),FALSE)</f>
        <v>#N/A</v>
      </c>
      <c r="BN525" t="e">
        <f ca="1">VLOOKUP($B525,基础扩展表!$E:$AG,MATCH(BN$2,基础扩展表!$E$1:$AG$1,0),FALSE)</f>
        <v>#N/A</v>
      </c>
      <c r="BO525" t="e">
        <f ca="1">VLOOKUP($B525,基础扩展表!$E:$AG,MATCH(BO$2,基础扩展表!$E$1:$AG$1,0),FALSE)</f>
        <v>#N/A</v>
      </c>
      <c r="BP525" t="e">
        <f ca="1">VLOOKUP($B525,基础扩展表!$E:$AG,MATCH(BP$2,基础扩展表!$E$1:$AG$1,0),FALSE)</f>
        <v>#N/A</v>
      </c>
      <c r="BR525" t="e">
        <f ca="1">VLOOKUP(C525,模型表!D:H,5,FALSE)</f>
        <v>#N/A</v>
      </c>
    </row>
    <row r="526" spans="2:70" x14ac:dyDescent="0.2">
      <c r="B526" t="str">
        <f t="array" aca="1" ref="B526" ca="1">INDEX(基础表!$Y:$Y,SMALL(IF(基础表!$Z:$Z=0,ROW(基础表!$Z:$Z),999),ROW(H520)))&amp;""</f>
        <v/>
      </c>
      <c r="C526" t="e">
        <f ca="1">VLOOKUP(VLOOKUP($B526,基础表!$E:$G,3,FALSE),模型表!$C:$D,2,FALSE)</f>
        <v>#N/A</v>
      </c>
      <c r="E526" t="e">
        <f ca="1">VLOOKUP($B526,基础表!$E:$G,3,FALSE)</f>
        <v>#N/A</v>
      </c>
      <c r="G526" t="e">
        <f ca="1">VLOOKUP($E526,模型表!$C:$G,5,FALSE)</f>
        <v>#N/A</v>
      </c>
      <c r="H526" t="e">
        <f ca="1">VLOOKUP($E526,模型表!$C:$F,4,FALSE)</f>
        <v>#N/A</v>
      </c>
      <c r="I526" t="e">
        <f ca="1">VLOOKUP($E526,模型表!$C:$J,8,FALSE)</f>
        <v>#N/A</v>
      </c>
      <c r="K526" t="str">
        <f t="shared" ca="1" si="98"/>
        <v/>
      </c>
      <c r="L526" t="str">
        <f t="shared" ca="1" si="99"/>
        <v/>
      </c>
      <c r="M526" t="str">
        <f t="shared" ca="1" si="100"/>
        <v/>
      </c>
      <c r="N526" t="str">
        <f t="shared" ca="1" si="101"/>
        <v/>
      </c>
      <c r="O526" t="str">
        <f t="shared" ca="1" si="107"/>
        <v/>
      </c>
      <c r="P526" t="str">
        <f t="shared" ca="1" si="102"/>
        <v/>
      </c>
      <c r="Q526" t="e">
        <f ca="1">VLOOKUP($E526,模型表!$C:$K,9,FALSE)</f>
        <v>#N/A</v>
      </c>
      <c r="S526" t="e">
        <f ca="1">IF(VLOOKUP($E526,模型表!$C:$L,6,FALSE)=0,"",VLOOKUP($E526,模型表!$C:$L,10,FALSE))</f>
        <v>#N/A</v>
      </c>
      <c r="U526" t="e">
        <f ca="1">VLOOKUP($E526,模型表!$C:$Q,11,FALSE)</f>
        <v>#N/A</v>
      </c>
      <c r="Y526" t="e">
        <f ca="1">IF(VLOOKUP($E526,模型表!$C:$N,12,FALSE)="Death",VLOOKUP($E526,模型表!$C:$Q,13,FALSE),"")</f>
        <v>#N/A</v>
      </c>
      <c r="Z526" t="str">
        <f ca="1">IF($B526="","",IF(VLOOKUP($E526,模型表!$C:$O,12,FALSE)="PBuff","["&amp;VLOOKUP($E526,模型表!$C:Q,13,FALSE)&amp;"]","[]"))</f>
        <v/>
      </c>
      <c r="AA526" t="e">
        <f ca="1">VLOOKUP($B526,基础扩展表!$E:$I,5,FALSE)</f>
        <v>#N/A</v>
      </c>
      <c r="AB526" t="e">
        <f ca="1">VLOOKUP($B526,基础扩展表!$E:$I,4,FALSE)</f>
        <v>#N/A</v>
      </c>
      <c r="AC526" t="e">
        <f ca="1">VLOOKUP($B526,基础表!$E:$T,16,FALSE)</f>
        <v>#N/A</v>
      </c>
      <c r="AD526" t="str">
        <f t="shared" ca="1" si="96"/>
        <v/>
      </c>
      <c r="AE526" t="str">
        <f t="shared" ca="1" si="103"/>
        <v/>
      </c>
      <c r="AF526" t="str">
        <f t="shared" ca="1" si="104"/>
        <v/>
      </c>
      <c r="AH526" t="e">
        <f ca="1">VLOOKUP($B526,基础表!$E:$R,14,FALSE)</f>
        <v>#N/A</v>
      </c>
      <c r="AI526" t="e">
        <f ca="1">VLOOKUP($B526,基础表!$E:$S,13,FALSE)</f>
        <v>#N/A</v>
      </c>
      <c r="AK526" t="e">
        <f ca="1">VLOOKUP($B526,基础表!$E:$H,4,FALSE)</f>
        <v>#N/A</v>
      </c>
      <c r="AN526" s="23" t="e">
        <f t="shared" ca="1" si="97"/>
        <v>#N/A</v>
      </c>
      <c r="AO526" s="23" t="str">
        <f t="shared" ca="1" si="105"/>
        <v/>
      </c>
      <c r="AP526" s="23" t="str">
        <f t="shared" ca="1" si="106"/>
        <v/>
      </c>
      <c r="AR526" t="e">
        <f ca="1">VLOOKUP($B526,基础表!$E:$J,4,FALSE)</f>
        <v>#N/A</v>
      </c>
      <c r="AS526" t="e">
        <f ca="1">VLOOKUP($B526,基础表!$E:$J,5,FALSE)</f>
        <v>#N/A</v>
      </c>
      <c r="AT526" t="e">
        <f ca="1">VLOOKUP($B526,基础表!$E:$J,6,FALSE)</f>
        <v>#N/A</v>
      </c>
      <c r="AU526" t="e">
        <f ca="1">VLOOKUP($B526,基础扩展表!$E:$AG,MATCH(AU$2,基础扩展表!$E$1:$AG$1,0),FALSE)</f>
        <v>#N/A</v>
      </c>
      <c r="AV526" t="e">
        <f ca="1">VLOOKUP($B526,基础扩展表!$E:$AG,MATCH(AV$2,基础扩展表!$E$1:$AG$1,0),FALSE)</f>
        <v>#N/A</v>
      </c>
      <c r="AW526" t="e">
        <f ca="1">VLOOKUP($B526,基础扩展表!$E:$AG,MATCH(AW$2,基础扩展表!$E$1:$AG$1,0),FALSE)</f>
        <v>#N/A</v>
      </c>
      <c r="AX526" t="e">
        <f ca="1">VLOOKUP($B526,基础扩展表!$E:$AG,MATCH(AX$2,基础扩展表!$E$1:$AG$1,0),FALSE)</f>
        <v>#N/A</v>
      </c>
      <c r="AY526" t="e">
        <f ca="1">VLOOKUP($B526,基础扩展表!$E:$AG,MATCH(AY$2,基础扩展表!$E$1:$AG$1,0),FALSE)</f>
        <v>#N/A</v>
      </c>
      <c r="AZ526" t="e">
        <f ca="1">VLOOKUP($B526,基础扩展表!$E:$AG,MATCH(AZ$2,基础扩展表!$E$1:$AG$1,0),FALSE)</f>
        <v>#N/A</v>
      </c>
      <c r="BA526" t="e">
        <f ca="1">VLOOKUP($B526,基础扩展表!$E:$AG,MATCH(BA$2,基础扩展表!$E$1:$AG$1,0),FALSE)</f>
        <v>#N/A</v>
      </c>
      <c r="BB526" t="e">
        <f ca="1">VLOOKUP($B526,基础扩展表!$E:$AG,MATCH(BB$2,基础扩展表!$E$1:$AG$1,0),FALSE)</f>
        <v>#N/A</v>
      </c>
      <c r="BC526" t="e">
        <f ca="1">VLOOKUP($B526,基础扩展表!$E:$AG,MATCH(BC$2,基础扩展表!$E$1:$AG$1,0),FALSE)</f>
        <v>#N/A</v>
      </c>
      <c r="BD526" t="e">
        <f ca="1">VLOOKUP($B526,基础扩展表!$E:$AG,MATCH(BD$2,基础扩展表!$E$1:$AG$1,0),FALSE)</f>
        <v>#N/A</v>
      </c>
      <c r="BE526" t="e">
        <f ca="1">VLOOKUP($B526,基础扩展表!$E:$AG,MATCH(BE$2,基础扩展表!$E$1:$AG$1,0),FALSE)</f>
        <v>#N/A</v>
      </c>
      <c r="BF526" t="e">
        <f ca="1">VLOOKUP($B526,基础扩展表!$E:$AG,MATCH(BF$2,基础扩展表!$E$1:$AG$1,0),FALSE)</f>
        <v>#N/A</v>
      </c>
      <c r="BG526" t="e">
        <f ca="1">VLOOKUP($B526,基础扩展表!$E:$AG,MATCH(BG$2,基础扩展表!$E$1:$AG$1,0),FALSE)</f>
        <v>#N/A</v>
      </c>
      <c r="BH526" t="e">
        <f ca="1">VLOOKUP($B526,基础扩展表!$E:$AG,MATCH(BH$2,基础扩展表!$E$1:$AG$1,0),FALSE)</f>
        <v>#N/A</v>
      </c>
      <c r="BI526" t="e">
        <f ca="1">VLOOKUP($B526,基础扩展表!$E:$AG,MATCH(BI$2,基础扩展表!$E$1:$AG$1,0),FALSE)</f>
        <v>#N/A</v>
      </c>
      <c r="BJ526" t="e">
        <f ca="1">VLOOKUP($B526,基础扩展表!$E:$AG,MATCH(BJ$2,基础扩展表!$E$1:$AG$1,0),FALSE)</f>
        <v>#N/A</v>
      </c>
      <c r="BK526" t="e">
        <f ca="1">VLOOKUP($B526,基础扩展表!$E:$AG,MATCH(BK$2,基础扩展表!$E$1:$AG$1,0),FALSE)</f>
        <v>#N/A</v>
      </c>
      <c r="BL526" t="e">
        <f ca="1">VLOOKUP($B526,基础扩展表!$E:$AG,MATCH(BL$2,基础扩展表!$E$1:$AG$1,0),FALSE)</f>
        <v>#N/A</v>
      </c>
      <c r="BM526" t="e">
        <f ca="1">VLOOKUP($B526,基础扩展表!$E:$AG,MATCH(BM$2,基础扩展表!$E$1:$AG$1,0),FALSE)</f>
        <v>#N/A</v>
      </c>
      <c r="BN526" t="e">
        <f ca="1">VLOOKUP($B526,基础扩展表!$E:$AG,MATCH(BN$2,基础扩展表!$E$1:$AG$1,0),FALSE)</f>
        <v>#N/A</v>
      </c>
      <c r="BO526" t="e">
        <f ca="1">VLOOKUP($B526,基础扩展表!$E:$AG,MATCH(BO$2,基础扩展表!$E$1:$AG$1,0),FALSE)</f>
        <v>#N/A</v>
      </c>
      <c r="BP526" t="e">
        <f ca="1">VLOOKUP($B526,基础扩展表!$E:$AG,MATCH(BP$2,基础扩展表!$E$1:$AG$1,0),FALSE)</f>
        <v>#N/A</v>
      </c>
      <c r="BR526" t="e">
        <f ca="1">VLOOKUP(C526,模型表!D:H,5,FALSE)</f>
        <v>#N/A</v>
      </c>
    </row>
    <row r="527" spans="2:70" x14ac:dyDescent="0.2">
      <c r="B527" t="str">
        <f t="array" aca="1" ref="B527" ca="1">INDEX(基础表!$Y:$Y,SMALL(IF(基础表!$Z:$Z=0,ROW(基础表!$Z:$Z),999),ROW(H521)))&amp;""</f>
        <v/>
      </c>
      <c r="C527" t="e">
        <f ca="1">VLOOKUP(VLOOKUP($B527,基础表!$E:$G,3,FALSE),模型表!$C:$D,2,FALSE)</f>
        <v>#N/A</v>
      </c>
      <c r="E527" t="e">
        <f ca="1">VLOOKUP($B527,基础表!$E:$G,3,FALSE)</f>
        <v>#N/A</v>
      </c>
      <c r="G527" t="e">
        <f ca="1">VLOOKUP($E527,模型表!$C:$G,5,FALSE)</f>
        <v>#N/A</v>
      </c>
      <c r="H527" t="e">
        <f ca="1">VLOOKUP($E527,模型表!$C:$F,4,FALSE)</f>
        <v>#N/A</v>
      </c>
      <c r="I527" t="e">
        <f ca="1">VLOOKUP($E527,模型表!$C:$J,8,FALSE)</f>
        <v>#N/A</v>
      </c>
      <c r="K527" t="str">
        <f t="shared" ca="1" si="98"/>
        <v/>
      </c>
      <c r="L527" t="str">
        <f t="shared" ca="1" si="99"/>
        <v/>
      </c>
      <c r="M527" t="str">
        <f t="shared" ca="1" si="100"/>
        <v/>
      </c>
      <c r="N527" t="str">
        <f t="shared" ca="1" si="101"/>
        <v/>
      </c>
      <c r="O527" t="str">
        <f t="shared" ca="1" si="107"/>
        <v/>
      </c>
      <c r="P527" t="str">
        <f t="shared" ca="1" si="102"/>
        <v/>
      </c>
      <c r="Q527" t="e">
        <f ca="1">VLOOKUP($E527,模型表!$C:$K,9,FALSE)</f>
        <v>#N/A</v>
      </c>
      <c r="S527" t="e">
        <f ca="1">IF(VLOOKUP($E527,模型表!$C:$L,6,FALSE)=0,"",VLOOKUP($E527,模型表!$C:$L,10,FALSE))</f>
        <v>#N/A</v>
      </c>
      <c r="U527" t="e">
        <f ca="1">VLOOKUP($E527,模型表!$C:$Q,11,FALSE)</f>
        <v>#N/A</v>
      </c>
      <c r="Y527" t="e">
        <f ca="1">IF(VLOOKUP($E527,模型表!$C:$N,12,FALSE)="Death",VLOOKUP($E527,模型表!$C:$Q,13,FALSE),"")</f>
        <v>#N/A</v>
      </c>
      <c r="Z527" t="str">
        <f ca="1">IF($B527="","",IF(VLOOKUP($E527,模型表!$C:$O,12,FALSE)="PBuff","["&amp;VLOOKUP($E527,模型表!$C:Q,13,FALSE)&amp;"]","[]"))</f>
        <v/>
      </c>
      <c r="AA527" t="e">
        <f ca="1">VLOOKUP($B527,基础扩展表!$E:$I,5,FALSE)</f>
        <v>#N/A</v>
      </c>
      <c r="AB527" t="e">
        <f ca="1">VLOOKUP($B527,基础扩展表!$E:$I,4,FALSE)</f>
        <v>#N/A</v>
      </c>
      <c r="AC527" t="e">
        <f ca="1">VLOOKUP($B527,基础表!$E:$T,16,FALSE)</f>
        <v>#N/A</v>
      </c>
      <c r="AD527" t="str">
        <f t="shared" ca="1" si="96"/>
        <v/>
      </c>
      <c r="AE527" t="str">
        <f t="shared" ca="1" si="103"/>
        <v/>
      </c>
      <c r="AF527" t="str">
        <f t="shared" ca="1" si="104"/>
        <v/>
      </c>
      <c r="AH527" t="e">
        <f ca="1">VLOOKUP($B527,基础表!$E:$R,14,FALSE)</f>
        <v>#N/A</v>
      </c>
      <c r="AI527" t="e">
        <f ca="1">VLOOKUP($B527,基础表!$E:$S,13,FALSE)</f>
        <v>#N/A</v>
      </c>
      <c r="AK527" t="e">
        <f ca="1">VLOOKUP($B527,基础表!$E:$H,4,FALSE)</f>
        <v>#N/A</v>
      </c>
      <c r="AN527" s="23" t="e">
        <f t="shared" ca="1" si="97"/>
        <v>#N/A</v>
      </c>
      <c r="AO527" s="23" t="str">
        <f t="shared" ca="1" si="105"/>
        <v/>
      </c>
      <c r="AP527" s="23" t="str">
        <f t="shared" ca="1" si="106"/>
        <v/>
      </c>
      <c r="AR527" t="e">
        <f ca="1">VLOOKUP($B527,基础表!$E:$J,4,FALSE)</f>
        <v>#N/A</v>
      </c>
      <c r="AS527" t="e">
        <f ca="1">VLOOKUP($B527,基础表!$E:$J,5,FALSE)</f>
        <v>#N/A</v>
      </c>
      <c r="AT527" t="e">
        <f ca="1">VLOOKUP($B527,基础表!$E:$J,6,FALSE)</f>
        <v>#N/A</v>
      </c>
      <c r="AU527" t="e">
        <f ca="1">VLOOKUP($B527,基础扩展表!$E:$AG,MATCH(AU$2,基础扩展表!$E$1:$AG$1,0),FALSE)</f>
        <v>#N/A</v>
      </c>
      <c r="AV527" t="e">
        <f ca="1">VLOOKUP($B527,基础扩展表!$E:$AG,MATCH(AV$2,基础扩展表!$E$1:$AG$1,0),FALSE)</f>
        <v>#N/A</v>
      </c>
      <c r="AW527" t="e">
        <f ca="1">VLOOKUP($B527,基础扩展表!$E:$AG,MATCH(AW$2,基础扩展表!$E$1:$AG$1,0),FALSE)</f>
        <v>#N/A</v>
      </c>
      <c r="AX527" t="e">
        <f ca="1">VLOOKUP($B527,基础扩展表!$E:$AG,MATCH(AX$2,基础扩展表!$E$1:$AG$1,0),FALSE)</f>
        <v>#N/A</v>
      </c>
      <c r="AY527" t="e">
        <f ca="1">VLOOKUP($B527,基础扩展表!$E:$AG,MATCH(AY$2,基础扩展表!$E$1:$AG$1,0),FALSE)</f>
        <v>#N/A</v>
      </c>
      <c r="AZ527" t="e">
        <f ca="1">VLOOKUP($B527,基础扩展表!$E:$AG,MATCH(AZ$2,基础扩展表!$E$1:$AG$1,0),FALSE)</f>
        <v>#N/A</v>
      </c>
      <c r="BA527" t="e">
        <f ca="1">VLOOKUP($B527,基础扩展表!$E:$AG,MATCH(BA$2,基础扩展表!$E$1:$AG$1,0),FALSE)</f>
        <v>#N/A</v>
      </c>
      <c r="BB527" t="e">
        <f ca="1">VLOOKUP($B527,基础扩展表!$E:$AG,MATCH(BB$2,基础扩展表!$E$1:$AG$1,0),FALSE)</f>
        <v>#N/A</v>
      </c>
      <c r="BC527" t="e">
        <f ca="1">VLOOKUP($B527,基础扩展表!$E:$AG,MATCH(BC$2,基础扩展表!$E$1:$AG$1,0),FALSE)</f>
        <v>#N/A</v>
      </c>
      <c r="BD527" t="e">
        <f ca="1">VLOOKUP($B527,基础扩展表!$E:$AG,MATCH(BD$2,基础扩展表!$E$1:$AG$1,0),FALSE)</f>
        <v>#N/A</v>
      </c>
      <c r="BE527" t="e">
        <f ca="1">VLOOKUP($B527,基础扩展表!$E:$AG,MATCH(BE$2,基础扩展表!$E$1:$AG$1,0),FALSE)</f>
        <v>#N/A</v>
      </c>
      <c r="BF527" t="e">
        <f ca="1">VLOOKUP($B527,基础扩展表!$E:$AG,MATCH(BF$2,基础扩展表!$E$1:$AG$1,0),FALSE)</f>
        <v>#N/A</v>
      </c>
      <c r="BG527" t="e">
        <f ca="1">VLOOKUP($B527,基础扩展表!$E:$AG,MATCH(BG$2,基础扩展表!$E$1:$AG$1,0),FALSE)</f>
        <v>#N/A</v>
      </c>
      <c r="BH527" t="e">
        <f ca="1">VLOOKUP($B527,基础扩展表!$E:$AG,MATCH(BH$2,基础扩展表!$E$1:$AG$1,0),FALSE)</f>
        <v>#N/A</v>
      </c>
      <c r="BI527" t="e">
        <f ca="1">VLOOKUP($B527,基础扩展表!$E:$AG,MATCH(BI$2,基础扩展表!$E$1:$AG$1,0),FALSE)</f>
        <v>#N/A</v>
      </c>
      <c r="BJ527" t="e">
        <f ca="1">VLOOKUP($B527,基础扩展表!$E:$AG,MATCH(BJ$2,基础扩展表!$E$1:$AG$1,0),FALSE)</f>
        <v>#N/A</v>
      </c>
      <c r="BK527" t="e">
        <f ca="1">VLOOKUP($B527,基础扩展表!$E:$AG,MATCH(BK$2,基础扩展表!$E$1:$AG$1,0),FALSE)</f>
        <v>#N/A</v>
      </c>
      <c r="BL527" t="e">
        <f ca="1">VLOOKUP($B527,基础扩展表!$E:$AG,MATCH(BL$2,基础扩展表!$E$1:$AG$1,0),FALSE)</f>
        <v>#N/A</v>
      </c>
      <c r="BM527" t="e">
        <f ca="1">VLOOKUP($B527,基础扩展表!$E:$AG,MATCH(BM$2,基础扩展表!$E$1:$AG$1,0),FALSE)</f>
        <v>#N/A</v>
      </c>
      <c r="BN527" t="e">
        <f ca="1">VLOOKUP($B527,基础扩展表!$E:$AG,MATCH(BN$2,基础扩展表!$E$1:$AG$1,0),FALSE)</f>
        <v>#N/A</v>
      </c>
      <c r="BO527" t="e">
        <f ca="1">VLOOKUP($B527,基础扩展表!$E:$AG,MATCH(BO$2,基础扩展表!$E$1:$AG$1,0),FALSE)</f>
        <v>#N/A</v>
      </c>
      <c r="BP527" t="e">
        <f ca="1">VLOOKUP($B527,基础扩展表!$E:$AG,MATCH(BP$2,基础扩展表!$E$1:$AG$1,0),FALSE)</f>
        <v>#N/A</v>
      </c>
      <c r="BR527" t="e">
        <f ca="1">VLOOKUP(C527,模型表!D:H,5,FALSE)</f>
        <v>#N/A</v>
      </c>
    </row>
    <row r="528" spans="2:70" x14ac:dyDescent="0.2">
      <c r="B528" t="str">
        <f t="array" aca="1" ref="B528" ca="1">INDEX(基础表!$Y:$Y,SMALL(IF(基础表!$Z:$Z=0,ROW(基础表!$Z:$Z),999),ROW(H522)))&amp;""</f>
        <v/>
      </c>
      <c r="C528" t="e">
        <f ca="1">VLOOKUP(VLOOKUP($B528,基础表!$E:$G,3,FALSE),模型表!$C:$D,2,FALSE)</f>
        <v>#N/A</v>
      </c>
      <c r="E528" t="e">
        <f ca="1">VLOOKUP($B528,基础表!$E:$G,3,FALSE)</f>
        <v>#N/A</v>
      </c>
      <c r="G528" t="e">
        <f ca="1">VLOOKUP($E528,模型表!$C:$G,5,FALSE)</f>
        <v>#N/A</v>
      </c>
      <c r="H528" t="e">
        <f ca="1">VLOOKUP($E528,模型表!$C:$F,4,FALSE)</f>
        <v>#N/A</v>
      </c>
      <c r="I528" t="e">
        <f ca="1">VLOOKUP($E528,模型表!$C:$J,8,FALSE)</f>
        <v>#N/A</v>
      </c>
      <c r="K528" t="str">
        <f t="shared" ca="1" si="98"/>
        <v/>
      </c>
      <c r="L528" t="str">
        <f t="shared" ca="1" si="99"/>
        <v/>
      </c>
      <c r="M528" t="str">
        <f t="shared" ca="1" si="100"/>
        <v/>
      </c>
      <c r="N528" t="str">
        <f t="shared" ca="1" si="101"/>
        <v/>
      </c>
      <c r="O528" t="str">
        <f t="shared" ca="1" si="107"/>
        <v/>
      </c>
      <c r="P528" t="str">
        <f t="shared" ca="1" si="102"/>
        <v/>
      </c>
      <c r="Q528" t="e">
        <f ca="1">VLOOKUP($E528,模型表!$C:$K,9,FALSE)</f>
        <v>#N/A</v>
      </c>
      <c r="S528" t="e">
        <f ca="1">IF(VLOOKUP($E528,模型表!$C:$L,6,FALSE)=0,"",VLOOKUP($E528,模型表!$C:$L,10,FALSE))</f>
        <v>#N/A</v>
      </c>
      <c r="U528" t="e">
        <f ca="1">VLOOKUP($E528,模型表!$C:$Q,11,FALSE)</f>
        <v>#N/A</v>
      </c>
      <c r="Y528" t="e">
        <f ca="1">IF(VLOOKUP($E528,模型表!$C:$N,12,FALSE)="Death",VLOOKUP($E528,模型表!$C:$Q,13,FALSE),"")</f>
        <v>#N/A</v>
      </c>
      <c r="Z528" t="str">
        <f ca="1">IF($B528="","",IF(VLOOKUP($E528,模型表!$C:$O,12,FALSE)="PBuff","["&amp;VLOOKUP($E528,模型表!$C:Q,13,FALSE)&amp;"]","[]"))</f>
        <v/>
      </c>
      <c r="AA528" t="e">
        <f ca="1">VLOOKUP($B528,基础扩展表!$E:$I,5,FALSE)</f>
        <v>#N/A</v>
      </c>
      <c r="AB528" t="e">
        <f ca="1">VLOOKUP($B528,基础扩展表!$E:$I,4,FALSE)</f>
        <v>#N/A</v>
      </c>
      <c r="AC528" t="e">
        <f ca="1">VLOOKUP($B528,基础表!$E:$T,16,FALSE)</f>
        <v>#N/A</v>
      </c>
      <c r="AD528" t="str">
        <f t="shared" ca="1" si="96"/>
        <v/>
      </c>
      <c r="AE528" t="str">
        <f t="shared" ca="1" si="103"/>
        <v/>
      </c>
      <c r="AF528" t="str">
        <f t="shared" ca="1" si="104"/>
        <v/>
      </c>
      <c r="AH528" t="e">
        <f ca="1">VLOOKUP($B528,基础表!$E:$R,14,FALSE)</f>
        <v>#N/A</v>
      </c>
      <c r="AI528" t="e">
        <f ca="1">VLOOKUP($B528,基础表!$E:$S,13,FALSE)</f>
        <v>#N/A</v>
      </c>
      <c r="AK528" t="e">
        <f ca="1">VLOOKUP($B528,基础表!$E:$H,4,FALSE)</f>
        <v>#N/A</v>
      </c>
      <c r="AN528" s="23" t="e">
        <f t="shared" ca="1" si="97"/>
        <v>#N/A</v>
      </c>
      <c r="AO528" s="23" t="str">
        <f t="shared" ca="1" si="105"/>
        <v/>
      </c>
      <c r="AP528" s="23" t="str">
        <f t="shared" ca="1" si="106"/>
        <v/>
      </c>
      <c r="AR528" t="e">
        <f ca="1">VLOOKUP($B528,基础表!$E:$J,4,FALSE)</f>
        <v>#N/A</v>
      </c>
      <c r="AS528" t="e">
        <f ca="1">VLOOKUP($B528,基础表!$E:$J,5,FALSE)</f>
        <v>#N/A</v>
      </c>
      <c r="AT528" t="e">
        <f ca="1">VLOOKUP($B528,基础表!$E:$J,6,FALSE)</f>
        <v>#N/A</v>
      </c>
      <c r="AU528" t="e">
        <f ca="1">VLOOKUP($B528,基础扩展表!$E:$AG,MATCH(AU$2,基础扩展表!$E$1:$AG$1,0),FALSE)</f>
        <v>#N/A</v>
      </c>
      <c r="AV528" t="e">
        <f ca="1">VLOOKUP($B528,基础扩展表!$E:$AG,MATCH(AV$2,基础扩展表!$E$1:$AG$1,0),FALSE)</f>
        <v>#N/A</v>
      </c>
      <c r="AW528" t="e">
        <f ca="1">VLOOKUP($B528,基础扩展表!$E:$AG,MATCH(AW$2,基础扩展表!$E$1:$AG$1,0),FALSE)</f>
        <v>#N/A</v>
      </c>
      <c r="AX528" t="e">
        <f ca="1">VLOOKUP($B528,基础扩展表!$E:$AG,MATCH(AX$2,基础扩展表!$E$1:$AG$1,0),FALSE)</f>
        <v>#N/A</v>
      </c>
      <c r="AY528" t="e">
        <f ca="1">VLOOKUP($B528,基础扩展表!$E:$AG,MATCH(AY$2,基础扩展表!$E$1:$AG$1,0),FALSE)</f>
        <v>#N/A</v>
      </c>
      <c r="AZ528" t="e">
        <f ca="1">VLOOKUP($B528,基础扩展表!$E:$AG,MATCH(AZ$2,基础扩展表!$E$1:$AG$1,0),FALSE)</f>
        <v>#N/A</v>
      </c>
      <c r="BA528" t="e">
        <f ca="1">VLOOKUP($B528,基础扩展表!$E:$AG,MATCH(BA$2,基础扩展表!$E$1:$AG$1,0),FALSE)</f>
        <v>#N/A</v>
      </c>
      <c r="BB528" t="e">
        <f ca="1">VLOOKUP($B528,基础扩展表!$E:$AG,MATCH(BB$2,基础扩展表!$E$1:$AG$1,0),FALSE)</f>
        <v>#N/A</v>
      </c>
      <c r="BC528" t="e">
        <f ca="1">VLOOKUP($B528,基础扩展表!$E:$AG,MATCH(BC$2,基础扩展表!$E$1:$AG$1,0),FALSE)</f>
        <v>#N/A</v>
      </c>
      <c r="BD528" t="e">
        <f ca="1">VLOOKUP($B528,基础扩展表!$E:$AG,MATCH(BD$2,基础扩展表!$E$1:$AG$1,0),FALSE)</f>
        <v>#N/A</v>
      </c>
      <c r="BE528" t="e">
        <f ca="1">VLOOKUP($B528,基础扩展表!$E:$AG,MATCH(BE$2,基础扩展表!$E$1:$AG$1,0),FALSE)</f>
        <v>#N/A</v>
      </c>
      <c r="BF528" t="e">
        <f ca="1">VLOOKUP($B528,基础扩展表!$E:$AG,MATCH(BF$2,基础扩展表!$E$1:$AG$1,0),FALSE)</f>
        <v>#N/A</v>
      </c>
      <c r="BG528" t="e">
        <f ca="1">VLOOKUP($B528,基础扩展表!$E:$AG,MATCH(BG$2,基础扩展表!$E$1:$AG$1,0),FALSE)</f>
        <v>#N/A</v>
      </c>
      <c r="BH528" t="e">
        <f ca="1">VLOOKUP($B528,基础扩展表!$E:$AG,MATCH(BH$2,基础扩展表!$E$1:$AG$1,0),FALSE)</f>
        <v>#N/A</v>
      </c>
      <c r="BI528" t="e">
        <f ca="1">VLOOKUP($B528,基础扩展表!$E:$AG,MATCH(BI$2,基础扩展表!$E$1:$AG$1,0),FALSE)</f>
        <v>#N/A</v>
      </c>
      <c r="BJ528" t="e">
        <f ca="1">VLOOKUP($B528,基础扩展表!$E:$AG,MATCH(BJ$2,基础扩展表!$E$1:$AG$1,0),FALSE)</f>
        <v>#N/A</v>
      </c>
      <c r="BK528" t="e">
        <f ca="1">VLOOKUP($B528,基础扩展表!$E:$AG,MATCH(BK$2,基础扩展表!$E$1:$AG$1,0),FALSE)</f>
        <v>#N/A</v>
      </c>
      <c r="BL528" t="e">
        <f ca="1">VLOOKUP($B528,基础扩展表!$E:$AG,MATCH(BL$2,基础扩展表!$E$1:$AG$1,0),FALSE)</f>
        <v>#N/A</v>
      </c>
      <c r="BM528" t="e">
        <f ca="1">VLOOKUP($B528,基础扩展表!$E:$AG,MATCH(BM$2,基础扩展表!$E$1:$AG$1,0),FALSE)</f>
        <v>#N/A</v>
      </c>
      <c r="BN528" t="e">
        <f ca="1">VLOOKUP($B528,基础扩展表!$E:$AG,MATCH(BN$2,基础扩展表!$E$1:$AG$1,0),FALSE)</f>
        <v>#N/A</v>
      </c>
      <c r="BO528" t="e">
        <f ca="1">VLOOKUP($B528,基础扩展表!$E:$AG,MATCH(BO$2,基础扩展表!$E$1:$AG$1,0),FALSE)</f>
        <v>#N/A</v>
      </c>
      <c r="BP528" t="e">
        <f ca="1">VLOOKUP($B528,基础扩展表!$E:$AG,MATCH(BP$2,基础扩展表!$E$1:$AG$1,0),FALSE)</f>
        <v>#N/A</v>
      </c>
      <c r="BR528" t="e">
        <f ca="1">VLOOKUP(C528,模型表!D:H,5,FALSE)</f>
        <v>#N/A</v>
      </c>
    </row>
    <row r="529" spans="2:70" x14ac:dyDescent="0.2">
      <c r="B529" t="str">
        <f t="array" aca="1" ref="B529" ca="1">INDEX(基础表!$Y:$Y,SMALL(IF(基础表!$Z:$Z=0,ROW(基础表!$Z:$Z),999),ROW(H523)))&amp;""</f>
        <v/>
      </c>
      <c r="C529" t="e">
        <f ca="1">VLOOKUP(VLOOKUP($B529,基础表!$E:$G,3,FALSE),模型表!$C:$D,2,FALSE)</f>
        <v>#N/A</v>
      </c>
      <c r="E529" t="e">
        <f ca="1">VLOOKUP($B529,基础表!$E:$G,3,FALSE)</f>
        <v>#N/A</v>
      </c>
      <c r="G529" t="e">
        <f ca="1">VLOOKUP($E529,模型表!$C:$G,5,FALSE)</f>
        <v>#N/A</v>
      </c>
      <c r="H529" t="e">
        <f ca="1">VLOOKUP($E529,模型表!$C:$F,4,FALSE)</f>
        <v>#N/A</v>
      </c>
      <c r="I529" t="e">
        <f ca="1">VLOOKUP($E529,模型表!$C:$J,8,FALSE)</f>
        <v>#N/A</v>
      </c>
      <c r="K529" t="str">
        <f t="shared" ca="1" si="98"/>
        <v/>
      </c>
      <c r="L529" t="str">
        <f t="shared" ca="1" si="99"/>
        <v/>
      </c>
      <c r="M529" t="str">
        <f t="shared" ca="1" si="100"/>
        <v/>
      </c>
      <c r="N529" t="str">
        <f t="shared" ca="1" si="101"/>
        <v/>
      </c>
      <c r="O529" t="str">
        <f t="shared" ca="1" si="107"/>
        <v/>
      </c>
      <c r="P529" t="str">
        <f t="shared" ca="1" si="102"/>
        <v/>
      </c>
      <c r="Q529" t="e">
        <f ca="1">VLOOKUP($E529,模型表!$C:$K,9,FALSE)</f>
        <v>#N/A</v>
      </c>
      <c r="S529" t="e">
        <f ca="1">IF(VLOOKUP($E529,模型表!$C:$L,6,FALSE)=0,"",VLOOKUP($E529,模型表!$C:$L,10,FALSE))</f>
        <v>#N/A</v>
      </c>
      <c r="U529" t="e">
        <f ca="1">VLOOKUP($E529,模型表!$C:$Q,11,FALSE)</f>
        <v>#N/A</v>
      </c>
      <c r="Y529" t="e">
        <f ca="1">IF(VLOOKUP($E529,模型表!$C:$N,12,FALSE)="Death",VLOOKUP($E529,模型表!$C:$Q,13,FALSE),"")</f>
        <v>#N/A</v>
      </c>
      <c r="Z529" t="str">
        <f ca="1">IF($B529="","",IF(VLOOKUP($E529,模型表!$C:$O,12,FALSE)="PBuff","["&amp;VLOOKUP($E529,模型表!$C:Q,13,FALSE)&amp;"]","[]"))</f>
        <v/>
      </c>
      <c r="AA529" t="e">
        <f ca="1">VLOOKUP($B529,基础扩展表!$E:$I,5,FALSE)</f>
        <v>#N/A</v>
      </c>
      <c r="AB529" t="e">
        <f ca="1">VLOOKUP($B529,基础扩展表!$E:$I,4,FALSE)</f>
        <v>#N/A</v>
      </c>
      <c r="AC529" t="e">
        <f ca="1">VLOOKUP($B529,基础表!$E:$T,16,FALSE)</f>
        <v>#N/A</v>
      </c>
      <c r="AD529" t="str">
        <f t="shared" ca="1" si="96"/>
        <v/>
      </c>
      <c r="AE529" t="str">
        <f t="shared" ca="1" si="103"/>
        <v/>
      </c>
      <c r="AF529" t="str">
        <f t="shared" ca="1" si="104"/>
        <v/>
      </c>
      <c r="AH529" t="e">
        <f ca="1">VLOOKUP($B529,基础表!$E:$R,14,FALSE)</f>
        <v>#N/A</v>
      </c>
      <c r="AI529" t="e">
        <f ca="1">VLOOKUP($B529,基础表!$E:$S,13,FALSE)</f>
        <v>#N/A</v>
      </c>
      <c r="AK529" t="e">
        <f ca="1">VLOOKUP($B529,基础表!$E:$H,4,FALSE)</f>
        <v>#N/A</v>
      </c>
      <c r="AN529" s="23" t="e">
        <f t="shared" ca="1" si="97"/>
        <v>#N/A</v>
      </c>
      <c r="AO529" s="23" t="str">
        <f t="shared" ca="1" si="105"/>
        <v/>
      </c>
      <c r="AP529" s="23" t="str">
        <f t="shared" ca="1" si="106"/>
        <v/>
      </c>
      <c r="AR529" t="e">
        <f ca="1">VLOOKUP($B529,基础表!$E:$J,4,FALSE)</f>
        <v>#N/A</v>
      </c>
      <c r="AS529" t="e">
        <f ca="1">VLOOKUP($B529,基础表!$E:$J,5,FALSE)</f>
        <v>#N/A</v>
      </c>
      <c r="AT529" t="e">
        <f ca="1">VLOOKUP($B529,基础表!$E:$J,6,FALSE)</f>
        <v>#N/A</v>
      </c>
      <c r="AU529" t="e">
        <f ca="1">VLOOKUP($B529,基础扩展表!$E:$AG,MATCH(AU$2,基础扩展表!$E$1:$AG$1,0),FALSE)</f>
        <v>#N/A</v>
      </c>
      <c r="AV529" t="e">
        <f ca="1">VLOOKUP($B529,基础扩展表!$E:$AG,MATCH(AV$2,基础扩展表!$E$1:$AG$1,0),FALSE)</f>
        <v>#N/A</v>
      </c>
      <c r="AW529" t="e">
        <f ca="1">VLOOKUP($B529,基础扩展表!$E:$AG,MATCH(AW$2,基础扩展表!$E$1:$AG$1,0),FALSE)</f>
        <v>#N/A</v>
      </c>
      <c r="AX529" t="e">
        <f ca="1">VLOOKUP($B529,基础扩展表!$E:$AG,MATCH(AX$2,基础扩展表!$E$1:$AG$1,0),FALSE)</f>
        <v>#N/A</v>
      </c>
      <c r="AY529" t="e">
        <f ca="1">VLOOKUP($B529,基础扩展表!$E:$AG,MATCH(AY$2,基础扩展表!$E$1:$AG$1,0),FALSE)</f>
        <v>#N/A</v>
      </c>
      <c r="AZ529" t="e">
        <f ca="1">VLOOKUP($B529,基础扩展表!$E:$AG,MATCH(AZ$2,基础扩展表!$E$1:$AG$1,0),FALSE)</f>
        <v>#N/A</v>
      </c>
      <c r="BA529" t="e">
        <f ca="1">VLOOKUP($B529,基础扩展表!$E:$AG,MATCH(BA$2,基础扩展表!$E$1:$AG$1,0),FALSE)</f>
        <v>#N/A</v>
      </c>
      <c r="BB529" t="e">
        <f ca="1">VLOOKUP($B529,基础扩展表!$E:$AG,MATCH(BB$2,基础扩展表!$E$1:$AG$1,0),FALSE)</f>
        <v>#N/A</v>
      </c>
      <c r="BC529" t="e">
        <f ca="1">VLOOKUP($B529,基础扩展表!$E:$AG,MATCH(BC$2,基础扩展表!$E$1:$AG$1,0),FALSE)</f>
        <v>#N/A</v>
      </c>
      <c r="BD529" t="e">
        <f ca="1">VLOOKUP($B529,基础扩展表!$E:$AG,MATCH(BD$2,基础扩展表!$E$1:$AG$1,0),FALSE)</f>
        <v>#N/A</v>
      </c>
      <c r="BE529" t="e">
        <f ca="1">VLOOKUP($B529,基础扩展表!$E:$AG,MATCH(BE$2,基础扩展表!$E$1:$AG$1,0),FALSE)</f>
        <v>#N/A</v>
      </c>
      <c r="BF529" t="e">
        <f ca="1">VLOOKUP($B529,基础扩展表!$E:$AG,MATCH(BF$2,基础扩展表!$E$1:$AG$1,0),FALSE)</f>
        <v>#N/A</v>
      </c>
      <c r="BG529" t="e">
        <f ca="1">VLOOKUP($B529,基础扩展表!$E:$AG,MATCH(BG$2,基础扩展表!$E$1:$AG$1,0),FALSE)</f>
        <v>#N/A</v>
      </c>
      <c r="BH529" t="e">
        <f ca="1">VLOOKUP($B529,基础扩展表!$E:$AG,MATCH(BH$2,基础扩展表!$E$1:$AG$1,0),FALSE)</f>
        <v>#N/A</v>
      </c>
      <c r="BI529" t="e">
        <f ca="1">VLOOKUP($B529,基础扩展表!$E:$AG,MATCH(BI$2,基础扩展表!$E$1:$AG$1,0),FALSE)</f>
        <v>#N/A</v>
      </c>
      <c r="BJ529" t="e">
        <f ca="1">VLOOKUP($B529,基础扩展表!$E:$AG,MATCH(BJ$2,基础扩展表!$E$1:$AG$1,0),FALSE)</f>
        <v>#N/A</v>
      </c>
      <c r="BK529" t="e">
        <f ca="1">VLOOKUP($B529,基础扩展表!$E:$AG,MATCH(BK$2,基础扩展表!$E$1:$AG$1,0),FALSE)</f>
        <v>#N/A</v>
      </c>
      <c r="BL529" t="e">
        <f ca="1">VLOOKUP($B529,基础扩展表!$E:$AG,MATCH(BL$2,基础扩展表!$E$1:$AG$1,0),FALSE)</f>
        <v>#N/A</v>
      </c>
      <c r="BM529" t="e">
        <f ca="1">VLOOKUP($B529,基础扩展表!$E:$AG,MATCH(BM$2,基础扩展表!$E$1:$AG$1,0),FALSE)</f>
        <v>#N/A</v>
      </c>
      <c r="BN529" t="e">
        <f ca="1">VLOOKUP($B529,基础扩展表!$E:$AG,MATCH(BN$2,基础扩展表!$E$1:$AG$1,0),FALSE)</f>
        <v>#N/A</v>
      </c>
      <c r="BO529" t="e">
        <f ca="1">VLOOKUP($B529,基础扩展表!$E:$AG,MATCH(BO$2,基础扩展表!$E$1:$AG$1,0),FALSE)</f>
        <v>#N/A</v>
      </c>
      <c r="BP529" t="e">
        <f ca="1">VLOOKUP($B529,基础扩展表!$E:$AG,MATCH(BP$2,基础扩展表!$E$1:$AG$1,0),FALSE)</f>
        <v>#N/A</v>
      </c>
      <c r="BR529" t="e">
        <f ca="1">VLOOKUP(C529,模型表!D:H,5,FALSE)</f>
        <v>#N/A</v>
      </c>
    </row>
    <row r="530" spans="2:70" x14ac:dyDescent="0.2">
      <c r="B530" t="str">
        <f t="array" aca="1" ref="B530" ca="1">INDEX(基础表!$Y:$Y,SMALL(IF(基础表!$Z:$Z=0,ROW(基础表!$Z:$Z),999),ROW(H524)))&amp;""</f>
        <v/>
      </c>
      <c r="C530" t="e">
        <f ca="1">VLOOKUP(VLOOKUP($B530,基础表!$E:$G,3,FALSE),模型表!$C:$D,2,FALSE)</f>
        <v>#N/A</v>
      </c>
      <c r="E530" t="e">
        <f ca="1">VLOOKUP($B530,基础表!$E:$G,3,FALSE)</f>
        <v>#N/A</v>
      </c>
      <c r="G530" t="e">
        <f ca="1">VLOOKUP($E530,模型表!$C:$G,5,FALSE)</f>
        <v>#N/A</v>
      </c>
      <c r="H530" t="e">
        <f ca="1">VLOOKUP($E530,模型表!$C:$F,4,FALSE)</f>
        <v>#N/A</v>
      </c>
      <c r="I530" t="e">
        <f ca="1">VLOOKUP($E530,模型表!$C:$J,8,FALSE)</f>
        <v>#N/A</v>
      </c>
      <c r="K530" t="str">
        <f t="shared" ca="1" si="98"/>
        <v/>
      </c>
      <c r="L530" t="str">
        <f t="shared" ca="1" si="99"/>
        <v/>
      </c>
      <c r="M530" t="str">
        <f t="shared" ca="1" si="100"/>
        <v/>
      </c>
      <c r="N530" t="str">
        <f t="shared" ca="1" si="101"/>
        <v/>
      </c>
      <c r="O530" t="str">
        <f t="shared" ca="1" si="107"/>
        <v/>
      </c>
      <c r="P530" t="str">
        <f t="shared" ca="1" si="102"/>
        <v/>
      </c>
      <c r="Q530" t="e">
        <f ca="1">VLOOKUP($E530,模型表!$C:$K,9,FALSE)</f>
        <v>#N/A</v>
      </c>
      <c r="S530" t="e">
        <f ca="1">IF(VLOOKUP($E530,模型表!$C:$L,6,FALSE)=0,"",VLOOKUP($E530,模型表!$C:$L,10,FALSE))</f>
        <v>#N/A</v>
      </c>
      <c r="U530" t="e">
        <f ca="1">VLOOKUP($E530,模型表!$C:$Q,11,FALSE)</f>
        <v>#N/A</v>
      </c>
      <c r="Y530" t="e">
        <f ca="1">IF(VLOOKUP($E530,模型表!$C:$N,12,FALSE)="Death",VLOOKUP($E530,模型表!$C:$Q,13,FALSE),"")</f>
        <v>#N/A</v>
      </c>
      <c r="Z530" t="str">
        <f ca="1">IF($B530="","",IF(VLOOKUP($E530,模型表!$C:$O,12,FALSE)="PBuff","["&amp;VLOOKUP($E530,模型表!$C:Q,13,FALSE)&amp;"]","[]"))</f>
        <v/>
      </c>
      <c r="AA530" t="e">
        <f ca="1">VLOOKUP($B530,基础扩展表!$E:$I,5,FALSE)</f>
        <v>#N/A</v>
      </c>
      <c r="AB530" t="e">
        <f ca="1">VLOOKUP($B530,基础扩展表!$E:$I,4,FALSE)</f>
        <v>#N/A</v>
      </c>
      <c r="AC530" t="e">
        <f ca="1">VLOOKUP($B530,基础表!$E:$T,16,FALSE)</f>
        <v>#N/A</v>
      </c>
      <c r="AD530" t="str">
        <f t="shared" ca="1" si="96"/>
        <v/>
      </c>
      <c r="AE530" t="str">
        <f t="shared" ca="1" si="103"/>
        <v/>
      </c>
      <c r="AF530" t="str">
        <f t="shared" ca="1" si="104"/>
        <v/>
      </c>
      <c r="AH530" t="e">
        <f ca="1">VLOOKUP($B530,基础表!$E:$R,14,FALSE)</f>
        <v>#N/A</v>
      </c>
      <c r="AI530" t="e">
        <f ca="1">VLOOKUP($B530,基础表!$E:$S,13,FALSE)</f>
        <v>#N/A</v>
      </c>
      <c r="AK530" t="e">
        <f ca="1">VLOOKUP($B530,基础表!$E:$H,4,FALSE)</f>
        <v>#N/A</v>
      </c>
      <c r="AN530" s="23" t="e">
        <f t="shared" ca="1" si="97"/>
        <v>#N/A</v>
      </c>
      <c r="AO530" s="23" t="str">
        <f t="shared" ca="1" si="105"/>
        <v/>
      </c>
      <c r="AP530" s="23" t="str">
        <f t="shared" ca="1" si="106"/>
        <v/>
      </c>
      <c r="AR530" t="e">
        <f ca="1">VLOOKUP($B530,基础表!$E:$J,4,FALSE)</f>
        <v>#N/A</v>
      </c>
      <c r="AS530" t="e">
        <f ca="1">VLOOKUP($B530,基础表!$E:$J,5,FALSE)</f>
        <v>#N/A</v>
      </c>
      <c r="AT530" t="e">
        <f ca="1">VLOOKUP($B530,基础表!$E:$J,6,FALSE)</f>
        <v>#N/A</v>
      </c>
      <c r="AU530" t="e">
        <f ca="1">VLOOKUP($B530,基础扩展表!$E:$AG,MATCH(AU$2,基础扩展表!$E$1:$AG$1,0),FALSE)</f>
        <v>#N/A</v>
      </c>
      <c r="AV530" t="e">
        <f ca="1">VLOOKUP($B530,基础扩展表!$E:$AG,MATCH(AV$2,基础扩展表!$E$1:$AG$1,0),FALSE)</f>
        <v>#N/A</v>
      </c>
      <c r="AW530" t="e">
        <f ca="1">VLOOKUP($B530,基础扩展表!$E:$AG,MATCH(AW$2,基础扩展表!$E$1:$AG$1,0),FALSE)</f>
        <v>#N/A</v>
      </c>
      <c r="AX530" t="e">
        <f ca="1">VLOOKUP($B530,基础扩展表!$E:$AG,MATCH(AX$2,基础扩展表!$E$1:$AG$1,0),FALSE)</f>
        <v>#N/A</v>
      </c>
      <c r="AY530" t="e">
        <f ca="1">VLOOKUP($B530,基础扩展表!$E:$AG,MATCH(AY$2,基础扩展表!$E$1:$AG$1,0),FALSE)</f>
        <v>#N/A</v>
      </c>
      <c r="AZ530" t="e">
        <f ca="1">VLOOKUP($B530,基础扩展表!$E:$AG,MATCH(AZ$2,基础扩展表!$E$1:$AG$1,0),FALSE)</f>
        <v>#N/A</v>
      </c>
      <c r="BA530" t="e">
        <f ca="1">VLOOKUP($B530,基础扩展表!$E:$AG,MATCH(BA$2,基础扩展表!$E$1:$AG$1,0),FALSE)</f>
        <v>#N/A</v>
      </c>
      <c r="BB530" t="e">
        <f ca="1">VLOOKUP($B530,基础扩展表!$E:$AG,MATCH(BB$2,基础扩展表!$E$1:$AG$1,0),FALSE)</f>
        <v>#N/A</v>
      </c>
      <c r="BC530" t="e">
        <f ca="1">VLOOKUP($B530,基础扩展表!$E:$AG,MATCH(BC$2,基础扩展表!$E$1:$AG$1,0),FALSE)</f>
        <v>#N/A</v>
      </c>
      <c r="BD530" t="e">
        <f ca="1">VLOOKUP($B530,基础扩展表!$E:$AG,MATCH(BD$2,基础扩展表!$E$1:$AG$1,0),FALSE)</f>
        <v>#N/A</v>
      </c>
      <c r="BE530" t="e">
        <f ca="1">VLOOKUP($B530,基础扩展表!$E:$AG,MATCH(BE$2,基础扩展表!$E$1:$AG$1,0),FALSE)</f>
        <v>#N/A</v>
      </c>
      <c r="BF530" t="e">
        <f ca="1">VLOOKUP($B530,基础扩展表!$E:$AG,MATCH(BF$2,基础扩展表!$E$1:$AG$1,0),FALSE)</f>
        <v>#N/A</v>
      </c>
      <c r="BG530" t="e">
        <f ca="1">VLOOKUP($B530,基础扩展表!$E:$AG,MATCH(BG$2,基础扩展表!$E$1:$AG$1,0),FALSE)</f>
        <v>#N/A</v>
      </c>
      <c r="BH530" t="e">
        <f ca="1">VLOOKUP($B530,基础扩展表!$E:$AG,MATCH(BH$2,基础扩展表!$E$1:$AG$1,0),FALSE)</f>
        <v>#N/A</v>
      </c>
      <c r="BI530" t="e">
        <f ca="1">VLOOKUP($B530,基础扩展表!$E:$AG,MATCH(BI$2,基础扩展表!$E$1:$AG$1,0),FALSE)</f>
        <v>#N/A</v>
      </c>
      <c r="BJ530" t="e">
        <f ca="1">VLOOKUP($B530,基础扩展表!$E:$AG,MATCH(BJ$2,基础扩展表!$E$1:$AG$1,0),FALSE)</f>
        <v>#N/A</v>
      </c>
      <c r="BK530" t="e">
        <f ca="1">VLOOKUP($B530,基础扩展表!$E:$AG,MATCH(BK$2,基础扩展表!$E$1:$AG$1,0),FALSE)</f>
        <v>#N/A</v>
      </c>
      <c r="BL530" t="e">
        <f ca="1">VLOOKUP($B530,基础扩展表!$E:$AG,MATCH(BL$2,基础扩展表!$E$1:$AG$1,0),FALSE)</f>
        <v>#N/A</v>
      </c>
      <c r="BM530" t="e">
        <f ca="1">VLOOKUP($B530,基础扩展表!$E:$AG,MATCH(BM$2,基础扩展表!$E$1:$AG$1,0),FALSE)</f>
        <v>#N/A</v>
      </c>
      <c r="BN530" t="e">
        <f ca="1">VLOOKUP($B530,基础扩展表!$E:$AG,MATCH(BN$2,基础扩展表!$E$1:$AG$1,0),FALSE)</f>
        <v>#N/A</v>
      </c>
      <c r="BO530" t="e">
        <f ca="1">VLOOKUP($B530,基础扩展表!$E:$AG,MATCH(BO$2,基础扩展表!$E$1:$AG$1,0),FALSE)</f>
        <v>#N/A</v>
      </c>
      <c r="BP530" t="e">
        <f ca="1">VLOOKUP($B530,基础扩展表!$E:$AG,MATCH(BP$2,基础扩展表!$E$1:$AG$1,0),FALSE)</f>
        <v>#N/A</v>
      </c>
      <c r="BR530" t="e">
        <f ca="1">VLOOKUP(C530,模型表!D:H,5,FALSE)</f>
        <v>#N/A</v>
      </c>
    </row>
    <row r="531" spans="2:70" x14ac:dyDescent="0.2">
      <c r="B531" t="str">
        <f t="array" aca="1" ref="B531" ca="1">INDEX(基础表!$Y:$Y,SMALL(IF(基础表!$Z:$Z=0,ROW(基础表!$Z:$Z),999),ROW(H525)))&amp;""</f>
        <v/>
      </c>
      <c r="C531" t="e">
        <f ca="1">VLOOKUP(VLOOKUP($B531,基础表!$E:$G,3,FALSE),模型表!$C:$D,2,FALSE)</f>
        <v>#N/A</v>
      </c>
      <c r="E531" t="e">
        <f ca="1">VLOOKUP($B531,基础表!$E:$G,3,FALSE)</f>
        <v>#N/A</v>
      </c>
      <c r="G531" t="e">
        <f ca="1">VLOOKUP($E531,模型表!$C:$G,5,FALSE)</f>
        <v>#N/A</v>
      </c>
      <c r="H531" t="e">
        <f ca="1">VLOOKUP($E531,模型表!$C:$F,4,FALSE)</f>
        <v>#N/A</v>
      </c>
      <c r="I531" t="e">
        <f ca="1">VLOOKUP($E531,模型表!$C:$J,8,FALSE)</f>
        <v>#N/A</v>
      </c>
      <c r="K531" t="str">
        <f t="shared" ca="1" si="98"/>
        <v/>
      </c>
      <c r="L531" t="str">
        <f t="shared" ca="1" si="99"/>
        <v/>
      </c>
      <c r="M531" t="str">
        <f t="shared" ca="1" si="100"/>
        <v/>
      </c>
      <c r="N531" t="str">
        <f t="shared" ca="1" si="101"/>
        <v/>
      </c>
      <c r="O531" t="str">
        <f t="shared" ca="1" si="107"/>
        <v/>
      </c>
      <c r="P531" t="str">
        <f t="shared" ca="1" si="102"/>
        <v/>
      </c>
      <c r="Q531" t="e">
        <f ca="1">VLOOKUP($E531,模型表!$C:$K,9,FALSE)</f>
        <v>#N/A</v>
      </c>
      <c r="S531" t="e">
        <f ca="1">IF(VLOOKUP($E531,模型表!$C:$L,6,FALSE)=0,"",VLOOKUP($E531,模型表!$C:$L,10,FALSE))</f>
        <v>#N/A</v>
      </c>
      <c r="U531" t="e">
        <f ca="1">VLOOKUP($E531,模型表!$C:$Q,11,FALSE)</f>
        <v>#N/A</v>
      </c>
      <c r="Y531" t="e">
        <f ca="1">IF(VLOOKUP($E531,模型表!$C:$N,12,FALSE)="Death",VLOOKUP($E531,模型表!$C:$Q,13,FALSE),"")</f>
        <v>#N/A</v>
      </c>
      <c r="Z531" t="str">
        <f ca="1">IF($B531="","",IF(VLOOKUP($E531,模型表!$C:$O,12,FALSE)="PBuff","["&amp;VLOOKUP($E531,模型表!$C:Q,13,FALSE)&amp;"]","[]"))</f>
        <v/>
      </c>
      <c r="AA531" t="e">
        <f ca="1">VLOOKUP($B531,基础扩展表!$E:$I,5,FALSE)</f>
        <v>#N/A</v>
      </c>
      <c r="AB531" t="e">
        <f ca="1">VLOOKUP($B531,基础扩展表!$E:$I,4,FALSE)</f>
        <v>#N/A</v>
      </c>
      <c r="AC531" t="e">
        <f ca="1">VLOOKUP($B531,基础表!$E:$T,16,FALSE)</f>
        <v>#N/A</v>
      </c>
      <c r="AD531" t="str">
        <f t="shared" ca="1" si="96"/>
        <v/>
      </c>
      <c r="AE531" t="str">
        <f t="shared" ca="1" si="103"/>
        <v/>
      </c>
      <c r="AF531" t="str">
        <f t="shared" ca="1" si="104"/>
        <v/>
      </c>
      <c r="AH531" t="e">
        <f ca="1">VLOOKUP($B531,基础表!$E:$R,14,FALSE)</f>
        <v>#N/A</v>
      </c>
      <c r="AI531" t="e">
        <f ca="1">VLOOKUP($B531,基础表!$E:$S,13,FALSE)</f>
        <v>#N/A</v>
      </c>
      <c r="AK531" t="e">
        <f ca="1">VLOOKUP($B531,基础表!$E:$H,4,FALSE)</f>
        <v>#N/A</v>
      </c>
      <c r="AN531" s="23" t="e">
        <f t="shared" ca="1" si="97"/>
        <v>#N/A</v>
      </c>
      <c r="AO531" s="23" t="str">
        <f t="shared" ca="1" si="105"/>
        <v/>
      </c>
      <c r="AP531" s="23" t="str">
        <f t="shared" ca="1" si="106"/>
        <v/>
      </c>
      <c r="AR531" t="e">
        <f ca="1">VLOOKUP($B531,基础表!$E:$J,4,FALSE)</f>
        <v>#N/A</v>
      </c>
      <c r="AS531" t="e">
        <f ca="1">VLOOKUP($B531,基础表!$E:$J,5,FALSE)</f>
        <v>#N/A</v>
      </c>
      <c r="AT531" t="e">
        <f ca="1">VLOOKUP($B531,基础表!$E:$J,6,FALSE)</f>
        <v>#N/A</v>
      </c>
      <c r="AU531" t="e">
        <f ca="1">VLOOKUP($B531,基础扩展表!$E:$AG,MATCH(AU$2,基础扩展表!$E$1:$AG$1,0),FALSE)</f>
        <v>#N/A</v>
      </c>
      <c r="AV531" t="e">
        <f ca="1">VLOOKUP($B531,基础扩展表!$E:$AG,MATCH(AV$2,基础扩展表!$E$1:$AG$1,0),FALSE)</f>
        <v>#N/A</v>
      </c>
      <c r="AW531" t="e">
        <f ca="1">VLOOKUP($B531,基础扩展表!$E:$AG,MATCH(AW$2,基础扩展表!$E$1:$AG$1,0),FALSE)</f>
        <v>#N/A</v>
      </c>
      <c r="AX531" t="e">
        <f ca="1">VLOOKUP($B531,基础扩展表!$E:$AG,MATCH(AX$2,基础扩展表!$E$1:$AG$1,0),FALSE)</f>
        <v>#N/A</v>
      </c>
      <c r="AY531" t="e">
        <f ca="1">VLOOKUP($B531,基础扩展表!$E:$AG,MATCH(AY$2,基础扩展表!$E$1:$AG$1,0),FALSE)</f>
        <v>#N/A</v>
      </c>
      <c r="AZ531" t="e">
        <f ca="1">VLOOKUP($B531,基础扩展表!$E:$AG,MATCH(AZ$2,基础扩展表!$E$1:$AG$1,0),FALSE)</f>
        <v>#N/A</v>
      </c>
      <c r="BA531" t="e">
        <f ca="1">VLOOKUP($B531,基础扩展表!$E:$AG,MATCH(BA$2,基础扩展表!$E$1:$AG$1,0),FALSE)</f>
        <v>#N/A</v>
      </c>
      <c r="BB531" t="e">
        <f ca="1">VLOOKUP($B531,基础扩展表!$E:$AG,MATCH(BB$2,基础扩展表!$E$1:$AG$1,0),FALSE)</f>
        <v>#N/A</v>
      </c>
      <c r="BC531" t="e">
        <f ca="1">VLOOKUP($B531,基础扩展表!$E:$AG,MATCH(BC$2,基础扩展表!$E$1:$AG$1,0),FALSE)</f>
        <v>#N/A</v>
      </c>
      <c r="BD531" t="e">
        <f ca="1">VLOOKUP($B531,基础扩展表!$E:$AG,MATCH(BD$2,基础扩展表!$E$1:$AG$1,0),FALSE)</f>
        <v>#N/A</v>
      </c>
      <c r="BE531" t="e">
        <f ca="1">VLOOKUP($B531,基础扩展表!$E:$AG,MATCH(BE$2,基础扩展表!$E$1:$AG$1,0),FALSE)</f>
        <v>#N/A</v>
      </c>
      <c r="BF531" t="e">
        <f ca="1">VLOOKUP($B531,基础扩展表!$E:$AG,MATCH(BF$2,基础扩展表!$E$1:$AG$1,0),FALSE)</f>
        <v>#N/A</v>
      </c>
      <c r="BG531" t="e">
        <f ca="1">VLOOKUP($B531,基础扩展表!$E:$AG,MATCH(BG$2,基础扩展表!$E$1:$AG$1,0),FALSE)</f>
        <v>#N/A</v>
      </c>
      <c r="BH531" t="e">
        <f ca="1">VLOOKUP($B531,基础扩展表!$E:$AG,MATCH(BH$2,基础扩展表!$E$1:$AG$1,0),FALSE)</f>
        <v>#N/A</v>
      </c>
      <c r="BI531" t="e">
        <f ca="1">VLOOKUP($B531,基础扩展表!$E:$AG,MATCH(BI$2,基础扩展表!$E$1:$AG$1,0),FALSE)</f>
        <v>#N/A</v>
      </c>
      <c r="BJ531" t="e">
        <f ca="1">VLOOKUP($B531,基础扩展表!$E:$AG,MATCH(BJ$2,基础扩展表!$E$1:$AG$1,0),FALSE)</f>
        <v>#N/A</v>
      </c>
      <c r="BK531" t="e">
        <f ca="1">VLOOKUP($B531,基础扩展表!$E:$AG,MATCH(BK$2,基础扩展表!$E$1:$AG$1,0),FALSE)</f>
        <v>#N/A</v>
      </c>
      <c r="BL531" t="e">
        <f ca="1">VLOOKUP($B531,基础扩展表!$E:$AG,MATCH(BL$2,基础扩展表!$E$1:$AG$1,0),FALSE)</f>
        <v>#N/A</v>
      </c>
      <c r="BM531" t="e">
        <f ca="1">VLOOKUP($B531,基础扩展表!$E:$AG,MATCH(BM$2,基础扩展表!$E$1:$AG$1,0),FALSE)</f>
        <v>#N/A</v>
      </c>
      <c r="BN531" t="e">
        <f ca="1">VLOOKUP($B531,基础扩展表!$E:$AG,MATCH(BN$2,基础扩展表!$E$1:$AG$1,0),FALSE)</f>
        <v>#N/A</v>
      </c>
      <c r="BO531" t="e">
        <f ca="1">VLOOKUP($B531,基础扩展表!$E:$AG,MATCH(BO$2,基础扩展表!$E$1:$AG$1,0),FALSE)</f>
        <v>#N/A</v>
      </c>
      <c r="BP531" t="e">
        <f ca="1">VLOOKUP($B531,基础扩展表!$E:$AG,MATCH(BP$2,基础扩展表!$E$1:$AG$1,0),FALSE)</f>
        <v>#N/A</v>
      </c>
      <c r="BR531" t="e">
        <f ca="1">VLOOKUP(C531,模型表!D:H,5,FALSE)</f>
        <v>#N/A</v>
      </c>
    </row>
    <row r="532" spans="2:70" x14ac:dyDescent="0.2">
      <c r="B532" t="str">
        <f t="array" aca="1" ref="B532" ca="1">INDEX(基础表!$Y:$Y,SMALL(IF(基础表!$Z:$Z=0,ROW(基础表!$Z:$Z),999),ROW(H526)))&amp;""</f>
        <v/>
      </c>
      <c r="C532" t="e">
        <f ca="1">VLOOKUP(VLOOKUP($B532,基础表!$E:$G,3,FALSE),模型表!$C:$D,2,FALSE)</f>
        <v>#N/A</v>
      </c>
      <c r="E532" t="e">
        <f ca="1">VLOOKUP($B532,基础表!$E:$G,3,FALSE)</f>
        <v>#N/A</v>
      </c>
      <c r="G532" t="e">
        <f ca="1">VLOOKUP($E532,模型表!$C:$G,5,FALSE)</f>
        <v>#N/A</v>
      </c>
      <c r="H532" t="e">
        <f ca="1">VLOOKUP($E532,模型表!$C:$F,4,FALSE)</f>
        <v>#N/A</v>
      </c>
      <c r="I532" t="e">
        <f ca="1">VLOOKUP($E532,模型表!$C:$J,8,FALSE)</f>
        <v>#N/A</v>
      </c>
      <c r="K532" t="str">
        <f t="shared" ca="1" si="98"/>
        <v/>
      </c>
      <c r="L532" t="str">
        <f t="shared" ca="1" si="99"/>
        <v/>
      </c>
      <c r="M532" t="str">
        <f t="shared" ca="1" si="100"/>
        <v/>
      </c>
      <c r="N532" t="str">
        <f t="shared" ca="1" si="101"/>
        <v/>
      </c>
      <c r="O532" t="str">
        <f t="shared" ca="1" si="107"/>
        <v/>
      </c>
      <c r="P532" t="str">
        <f t="shared" ca="1" si="102"/>
        <v/>
      </c>
      <c r="Q532" t="e">
        <f ca="1">VLOOKUP($E532,模型表!$C:$K,9,FALSE)</f>
        <v>#N/A</v>
      </c>
      <c r="S532" t="e">
        <f ca="1">IF(VLOOKUP($E532,模型表!$C:$L,6,FALSE)=0,"",VLOOKUP($E532,模型表!$C:$L,10,FALSE))</f>
        <v>#N/A</v>
      </c>
      <c r="U532" t="e">
        <f ca="1">VLOOKUP($E532,模型表!$C:$Q,11,FALSE)</f>
        <v>#N/A</v>
      </c>
      <c r="Y532" t="e">
        <f ca="1">IF(VLOOKUP($E532,模型表!$C:$N,12,FALSE)="Death",VLOOKUP($E532,模型表!$C:$Q,13,FALSE),"")</f>
        <v>#N/A</v>
      </c>
      <c r="Z532" t="str">
        <f ca="1">IF($B532="","",IF(VLOOKUP($E532,模型表!$C:$O,12,FALSE)="PBuff","["&amp;VLOOKUP($E532,模型表!$C:Q,13,FALSE)&amp;"]","[]"))</f>
        <v/>
      </c>
      <c r="AA532" t="e">
        <f ca="1">VLOOKUP($B532,基础扩展表!$E:$I,5,FALSE)</f>
        <v>#N/A</v>
      </c>
      <c r="AB532" t="e">
        <f ca="1">VLOOKUP($B532,基础扩展表!$E:$I,4,FALSE)</f>
        <v>#N/A</v>
      </c>
      <c r="AC532" t="e">
        <f ca="1">VLOOKUP($B532,基础表!$E:$T,16,FALSE)</f>
        <v>#N/A</v>
      </c>
      <c r="AD532" t="str">
        <f t="shared" ca="1" si="96"/>
        <v/>
      </c>
      <c r="AE532" t="str">
        <f t="shared" ca="1" si="103"/>
        <v/>
      </c>
      <c r="AF532" t="str">
        <f t="shared" ca="1" si="104"/>
        <v/>
      </c>
      <c r="AH532" t="e">
        <f ca="1">VLOOKUP($B532,基础表!$E:$R,14,FALSE)</f>
        <v>#N/A</v>
      </c>
      <c r="AI532" t="e">
        <f ca="1">VLOOKUP($B532,基础表!$E:$S,13,FALSE)</f>
        <v>#N/A</v>
      </c>
      <c r="AK532" t="e">
        <f ca="1">VLOOKUP($B532,基础表!$E:$H,4,FALSE)</f>
        <v>#N/A</v>
      </c>
      <c r="AN532" s="23" t="e">
        <f t="shared" ca="1" si="97"/>
        <v>#N/A</v>
      </c>
      <c r="AO532" s="23" t="str">
        <f t="shared" ca="1" si="105"/>
        <v/>
      </c>
      <c r="AP532" s="23" t="str">
        <f t="shared" ca="1" si="106"/>
        <v/>
      </c>
      <c r="AR532" t="e">
        <f ca="1">VLOOKUP($B532,基础表!$E:$J,4,FALSE)</f>
        <v>#N/A</v>
      </c>
      <c r="AS532" t="e">
        <f ca="1">VLOOKUP($B532,基础表!$E:$J,5,FALSE)</f>
        <v>#N/A</v>
      </c>
      <c r="AT532" t="e">
        <f ca="1">VLOOKUP($B532,基础表!$E:$J,6,FALSE)</f>
        <v>#N/A</v>
      </c>
      <c r="AU532" t="e">
        <f ca="1">VLOOKUP($B532,基础扩展表!$E:$AG,MATCH(AU$2,基础扩展表!$E$1:$AG$1,0),FALSE)</f>
        <v>#N/A</v>
      </c>
      <c r="AV532" t="e">
        <f ca="1">VLOOKUP($B532,基础扩展表!$E:$AG,MATCH(AV$2,基础扩展表!$E$1:$AG$1,0),FALSE)</f>
        <v>#N/A</v>
      </c>
      <c r="AW532" t="e">
        <f ca="1">VLOOKUP($B532,基础扩展表!$E:$AG,MATCH(AW$2,基础扩展表!$E$1:$AG$1,0),FALSE)</f>
        <v>#N/A</v>
      </c>
      <c r="AX532" t="e">
        <f ca="1">VLOOKUP($B532,基础扩展表!$E:$AG,MATCH(AX$2,基础扩展表!$E$1:$AG$1,0),FALSE)</f>
        <v>#N/A</v>
      </c>
      <c r="AY532" t="e">
        <f ca="1">VLOOKUP($B532,基础扩展表!$E:$AG,MATCH(AY$2,基础扩展表!$E$1:$AG$1,0),FALSE)</f>
        <v>#N/A</v>
      </c>
      <c r="AZ532" t="e">
        <f ca="1">VLOOKUP($B532,基础扩展表!$E:$AG,MATCH(AZ$2,基础扩展表!$E$1:$AG$1,0),FALSE)</f>
        <v>#N/A</v>
      </c>
      <c r="BA532" t="e">
        <f ca="1">VLOOKUP($B532,基础扩展表!$E:$AG,MATCH(BA$2,基础扩展表!$E$1:$AG$1,0),FALSE)</f>
        <v>#N/A</v>
      </c>
      <c r="BB532" t="e">
        <f ca="1">VLOOKUP($B532,基础扩展表!$E:$AG,MATCH(BB$2,基础扩展表!$E$1:$AG$1,0),FALSE)</f>
        <v>#N/A</v>
      </c>
      <c r="BC532" t="e">
        <f ca="1">VLOOKUP($B532,基础扩展表!$E:$AG,MATCH(BC$2,基础扩展表!$E$1:$AG$1,0),FALSE)</f>
        <v>#N/A</v>
      </c>
      <c r="BD532" t="e">
        <f ca="1">VLOOKUP($B532,基础扩展表!$E:$AG,MATCH(BD$2,基础扩展表!$E$1:$AG$1,0),FALSE)</f>
        <v>#N/A</v>
      </c>
      <c r="BE532" t="e">
        <f ca="1">VLOOKUP($B532,基础扩展表!$E:$AG,MATCH(BE$2,基础扩展表!$E$1:$AG$1,0),FALSE)</f>
        <v>#N/A</v>
      </c>
      <c r="BF532" t="e">
        <f ca="1">VLOOKUP($B532,基础扩展表!$E:$AG,MATCH(BF$2,基础扩展表!$E$1:$AG$1,0),FALSE)</f>
        <v>#N/A</v>
      </c>
      <c r="BG532" t="e">
        <f ca="1">VLOOKUP($B532,基础扩展表!$E:$AG,MATCH(BG$2,基础扩展表!$E$1:$AG$1,0),FALSE)</f>
        <v>#N/A</v>
      </c>
      <c r="BH532" t="e">
        <f ca="1">VLOOKUP($B532,基础扩展表!$E:$AG,MATCH(BH$2,基础扩展表!$E$1:$AG$1,0),FALSE)</f>
        <v>#N/A</v>
      </c>
      <c r="BI532" t="e">
        <f ca="1">VLOOKUP($B532,基础扩展表!$E:$AG,MATCH(BI$2,基础扩展表!$E$1:$AG$1,0),FALSE)</f>
        <v>#N/A</v>
      </c>
      <c r="BJ532" t="e">
        <f ca="1">VLOOKUP($B532,基础扩展表!$E:$AG,MATCH(BJ$2,基础扩展表!$E$1:$AG$1,0),FALSE)</f>
        <v>#N/A</v>
      </c>
      <c r="BK532" t="e">
        <f ca="1">VLOOKUP($B532,基础扩展表!$E:$AG,MATCH(BK$2,基础扩展表!$E$1:$AG$1,0),FALSE)</f>
        <v>#N/A</v>
      </c>
      <c r="BL532" t="e">
        <f ca="1">VLOOKUP($B532,基础扩展表!$E:$AG,MATCH(BL$2,基础扩展表!$E$1:$AG$1,0),FALSE)</f>
        <v>#N/A</v>
      </c>
      <c r="BM532" t="e">
        <f ca="1">VLOOKUP($B532,基础扩展表!$E:$AG,MATCH(BM$2,基础扩展表!$E$1:$AG$1,0),FALSE)</f>
        <v>#N/A</v>
      </c>
      <c r="BN532" t="e">
        <f ca="1">VLOOKUP($B532,基础扩展表!$E:$AG,MATCH(BN$2,基础扩展表!$E$1:$AG$1,0),FALSE)</f>
        <v>#N/A</v>
      </c>
      <c r="BO532" t="e">
        <f ca="1">VLOOKUP($B532,基础扩展表!$E:$AG,MATCH(BO$2,基础扩展表!$E$1:$AG$1,0),FALSE)</f>
        <v>#N/A</v>
      </c>
      <c r="BP532" t="e">
        <f ca="1">VLOOKUP($B532,基础扩展表!$E:$AG,MATCH(BP$2,基础扩展表!$E$1:$AG$1,0),FALSE)</f>
        <v>#N/A</v>
      </c>
      <c r="BR532" t="e">
        <f ca="1">VLOOKUP(C532,模型表!D:H,5,FALSE)</f>
        <v>#N/A</v>
      </c>
    </row>
    <row r="533" spans="2:70" x14ac:dyDescent="0.2">
      <c r="B533" t="str">
        <f t="array" aca="1" ref="B533" ca="1">INDEX(基础表!$Y:$Y,SMALL(IF(基础表!$Z:$Z=0,ROW(基础表!$Z:$Z),999),ROW(H527)))&amp;""</f>
        <v/>
      </c>
      <c r="C533" t="e">
        <f ca="1">VLOOKUP(VLOOKUP($B533,基础表!$E:$G,3,FALSE),模型表!$C:$D,2,FALSE)</f>
        <v>#N/A</v>
      </c>
      <c r="E533" t="e">
        <f ca="1">VLOOKUP($B533,基础表!$E:$G,3,FALSE)</f>
        <v>#N/A</v>
      </c>
      <c r="G533" t="e">
        <f ca="1">VLOOKUP($E533,模型表!$C:$G,5,FALSE)</f>
        <v>#N/A</v>
      </c>
      <c r="H533" t="e">
        <f ca="1">VLOOKUP($E533,模型表!$C:$F,4,FALSE)</f>
        <v>#N/A</v>
      </c>
      <c r="I533" t="e">
        <f ca="1">VLOOKUP($E533,模型表!$C:$J,8,FALSE)</f>
        <v>#N/A</v>
      </c>
      <c r="K533" t="str">
        <f t="shared" ca="1" si="98"/>
        <v/>
      </c>
      <c r="L533" t="str">
        <f t="shared" ca="1" si="99"/>
        <v/>
      </c>
      <c r="M533" t="str">
        <f t="shared" ca="1" si="100"/>
        <v/>
      </c>
      <c r="N533" t="str">
        <f t="shared" ca="1" si="101"/>
        <v/>
      </c>
      <c r="O533" t="str">
        <f t="shared" ca="1" si="107"/>
        <v/>
      </c>
      <c r="P533" t="str">
        <f t="shared" ca="1" si="102"/>
        <v/>
      </c>
      <c r="Q533" t="e">
        <f ca="1">VLOOKUP($E533,模型表!$C:$K,9,FALSE)</f>
        <v>#N/A</v>
      </c>
      <c r="S533" t="e">
        <f ca="1">IF(VLOOKUP($E533,模型表!$C:$L,6,FALSE)=0,"",VLOOKUP($E533,模型表!$C:$L,10,FALSE))</f>
        <v>#N/A</v>
      </c>
      <c r="U533" t="e">
        <f ca="1">VLOOKUP($E533,模型表!$C:$Q,11,FALSE)</f>
        <v>#N/A</v>
      </c>
      <c r="Y533" t="e">
        <f ca="1">IF(VLOOKUP($E533,模型表!$C:$N,12,FALSE)="Death",VLOOKUP($E533,模型表!$C:$Q,13,FALSE),"")</f>
        <v>#N/A</v>
      </c>
      <c r="Z533" t="str">
        <f ca="1">IF($B533="","",IF(VLOOKUP($E533,模型表!$C:$O,12,FALSE)="PBuff","["&amp;VLOOKUP($E533,模型表!$C:Q,13,FALSE)&amp;"]","[]"))</f>
        <v/>
      </c>
      <c r="AA533" t="e">
        <f ca="1">VLOOKUP($B533,基础扩展表!$E:$I,5,FALSE)</f>
        <v>#N/A</v>
      </c>
      <c r="AB533" t="e">
        <f ca="1">VLOOKUP($B533,基础扩展表!$E:$I,4,FALSE)</f>
        <v>#N/A</v>
      </c>
      <c r="AC533" t="e">
        <f ca="1">VLOOKUP($B533,基础表!$E:$T,16,FALSE)</f>
        <v>#N/A</v>
      </c>
      <c r="AD533" t="str">
        <f t="shared" ca="1" si="96"/>
        <v/>
      </c>
      <c r="AE533" t="str">
        <f t="shared" ca="1" si="103"/>
        <v/>
      </c>
      <c r="AF533" t="str">
        <f t="shared" ca="1" si="104"/>
        <v/>
      </c>
      <c r="AH533" t="e">
        <f ca="1">VLOOKUP($B533,基础表!$E:$R,14,FALSE)</f>
        <v>#N/A</v>
      </c>
      <c r="AI533" t="e">
        <f ca="1">VLOOKUP($B533,基础表!$E:$S,13,FALSE)</f>
        <v>#N/A</v>
      </c>
      <c r="AK533" t="e">
        <f ca="1">VLOOKUP($B533,基础表!$E:$H,4,FALSE)</f>
        <v>#N/A</v>
      </c>
      <c r="AN533" s="23" t="e">
        <f t="shared" ca="1" si="97"/>
        <v>#N/A</v>
      </c>
      <c r="AO533" s="23" t="str">
        <f t="shared" ca="1" si="105"/>
        <v/>
      </c>
      <c r="AP533" s="23" t="str">
        <f t="shared" ca="1" si="106"/>
        <v/>
      </c>
      <c r="AR533" t="e">
        <f ca="1">VLOOKUP($B533,基础表!$E:$J,4,FALSE)</f>
        <v>#N/A</v>
      </c>
      <c r="AS533" t="e">
        <f ca="1">VLOOKUP($B533,基础表!$E:$J,5,FALSE)</f>
        <v>#N/A</v>
      </c>
      <c r="AT533" t="e">
        <f ca="1">VLOOKUP($B533,基础表!$E:$J,6,FALSE)</f>
        <v>#N/A</v>
      </c>
      <c r="AU533" t="e">
        <f ca="1">VLOOKUP($B533,基础扩展表!$E:$AG,MATCH(AU$2,基础扩展表!$E$1:$AG$1,0),FALSE)</f>
        <v>#N/A</v>
      </c>
      <c r="AV533" t="e">
        <f ca="1">VLOOKUP($B533,基础扩展表!$E:$AG,MATCH(AV$2,基础扩展表!$E$1:$AG$1,0),FALSE)</f>
        <v>#N/A</v>
      </c>
      <c r="AW533" t="e">
        <f ca="1">VLOOKUP($B533,基础扩展表!$E:$AG,MATCH(AW$2,基础扩展表!$E$1:$AG$1,0),FALSE)</f>
        <v>#N/A</v>
      </c>
      <c r="AX533" t="e">
        <f ca="1">VLOOKUP($B533,基础扩展表!$E:$AG,MATCH(AX$2,基础扩展表!$E$1:$AG$1,0),FALSE)</f>
        <v>#N/A</v>
      </c>
      <c r="AY533" t="e">
        <f ca="1">VLOOKUP($B533,基础扩展表!$E:$AG,MATCH(AY$2,基础扩展表!$E$1:$AG$1,0),FALSE)</f>
        <v>#N/A</v>
      </c>
      <c r="AZ533" t="e">
        <f ca="1">VLOOKUP($B533,基础扩展表!$E:$AG,MATCH(AZ$2,基础扩展表!$E$1:$AG$1,0),FALSE)</f>
        <v>#N/A</v>
      </c>
      <c r="BA533" t="e">
        <f ca="1">VLOOKUP($B533,基础扩展表!$E:$AG,MATCH(BA$2,基础扩展表!$E$1:$AG$1,0),FALSE)</f>
        <v>#N/A</v>
      </c>
      <c r="BB533" t="e">
        <f ca="1">VLOOKUP($B533,基础扩展表!$E:$AG,MATCH(BB$2,基础扩展表!$E$1:$AG$1,0),FALSE)</f>
        <v>#N/A</v>
      </c>
      <c r="BC533" t="e">
        <f ca="1">VLOOKUP($B533,基础扩展表!$E:$AG,MATCH(BC$2,基础扩展表!$E$1:$AG$1,0),FALSE)</f>
        <v>#N/A</v>
      </c>
      <c r="BD533" t="e">
        <f ca="1">VLOOKUP($B533,基础扩展表!$E:$AG,MATCH(BD$2,基础扩展表!$E$1:$AG$1,0),FALSE)</f>
        <v>#N/A</v>
      </c>
      <c r="BE533" t="e">
        <f ca="1">VLOOKUP($B533,基础扩展表!$E:$AG,MATCH(BE$2,基础扩展表!$E$1:$AG$1,0),FALSE)</f>
        <v>#N/A</v>
      </c>
      <c r="BF533" t="e">
        <f ca="1">VLOOKUP($B533,基础扩展表!$E:$AG,MATCH(BF$2,基础扩展表!$E$1:$AG$1,0),FALSE)</f>
        <v>#N/A</v>
      </c>
      <c r="BG533" t="e">
        <f ca="1">VLOOKUP($B533,基础扩展表!$E:$AG,MATCH(BG$2,基础扩展表!$E$1:$AG$1,0),FALSE)</f>
        <v>#N/A</v>
      </c>
      <c r="BH533" t="e">
        <f ca="1">VLOOKUP($B533,基础扩展表!$E:$AG,MATCH(BH$2,基础扩展表!$E$1:$AG$1,0),FALSE)</f>
        <v>#N/A</v>
      </c>
      <c r="BI533" t="e">
        <f ca="1">VLOOKUP($B533,基础扩展表!$E:$AG,MATCH(BI$2,基础扩展表!$E$1:$AG$1,0),FALSE)</f>
        <v>#N/A</v>
      </c>
      <c r="BJ533" t="e">
        <f ca="1">VLOOKUP($B533,基础扩展表!$E:$AG,MATCH(BJ$2,基础扩展表!$E$1:$AG$1,0),FALSE)</f>
        <v>#N/A</v>
      </c>
      <c r="BK533" t="e">
        <f ca="1">VLOOKUP($B533,基础扩展表!$E:$AG,MATCH(BK$2,基础扩展表!$E$1:$AG$1,0),FALSE)</f>
        <v>#N/A</v>
      </c>
      <c r="BL533" t="e">
        <f ca="1">VLOOKUP($B533,基础扩展表!$E:$AG,MATCH(BL$2,基础扩展表!$E$1:$AG$1,0),FALSE)</f>
        <v>#N/A</v>
      </c>
      <c r="BM533" t="e">
        <f ca="1">VLOOKUP($B533,基础扩展表!$E:$AG,MATCH(BM$2,基础扩展表!$E$1:$AG$1,0),FALSE)</f>
        <v>#N/A</v>
      </c>
      <c r="BN533" t="e">
        <f ca="1">VLOOKUP($B533,基础扩展表!$E:$AG,MATCH(BN$2,基础扩展表!$E$1:$AG$1,0),FALSE)</f>
        <v>#N/A</v>
      </c>
      <c r="BO533" t="e">
        <f ca="1">VLOOKUP($B533,基础扩展表!$E:$AG,MATCH(BO$2,基础扩展表!$E$1:$AG$1,0),FALSE)</f>
        <v>#N/A</v>
      </c>
      <c r="BP533" t="e">
        <f ca="1">VLOOKUP($B533,基础扩展表!$E:$AG,MATCH(BP$2,基础扩展表!$E$1:$AG$1,0),FALSE)</f>
        <v>#N/A</v>
      </c>
      <c r="BR533" t="e">
        <f ca="1">VLOOKUP(C533,模型表!D:H,5,FALSE)</f>
        <v>#N/A</v>
      </c>
    </row>
    <row r="534" spans="2:70" x14ac:dyDescent="0.2">
      <c r="B534" t="str">
        <f t="array" aca="1" ref="B534" ca="1">INDEX(基础表!$Y:$Y,SMALL(IF(基础表!$Z:$Z=0,ROW(基础表!$Z:$Z),999),ROW(H528)))&amp;""</f>
        <v/>
      </c>
      <c r="C534" t="e">
        <f ca="1">VLOOKUP(VLOOKUP($B534,基础表!$E:$G,3,FALSE),模型表!$C:$D,2,FALSE)</f>
        <v>#N/A</v>
      </c>
      <c r="E534" t="e">
        <f ca="1">VLOOKUP($B534,基础表!$E:$G,3,FALSE)</f>
        <v>#N/A</v>
      </c>
      <c r="G534" t="e">
        <f ca="1">VLOOKUP($E534,模型表!$C:$G,5,FALSE)</f>
        <v>#N/A</v>
      </c>
      <c r="H534" t="e">
        <f ca="1">VLOOKUP($E534,模型表!$C:$F,4,FALSE)</f>
        <v>#N/A</v>
      </c>
      <c r="I534" t="e">
        <f ca="1">VLOOKUP($E534,模型表!$C:$J,8,FALSE)</f>
        <v>#N/A</v>
      </c>
      <c r="K534" t="str">
        <f t="shared" ca="1" si="98"/>
        <v/>
      </c>
      <c r="L534" t="str">
        <f t="shared" ca="1" si="99"/>
        <v/>
      </c>
      <c r="M534" t="str">
        <f t="shared" ca="1" si="100"/>
        <v/>
      </c>
      <c r="N534" t="str">
        <f t="shared" ca="1" si="101"/>
        <v/>
      </c>
      <c r="O534" t="str">
        <f t="shared" ca="1" si="107"/>
        <v/>
      </c>
      <c r="P534" t="str">
        <f t="shared" ca="1" si="102"/>
        <v/>
      </c>
      <c r="Q534" t="e">
        <f ca="1">VLOOKUP($E534,模型表!$C:$K,9,FALSE)</f>
        <v>#N/A</v>
      </c>
      <c r="S534" t="e">
        <f ca="1">IF(VLOOKUP($E534,模型表!$C:$L,6,FALSE)=0,"",VLOOKUP($E534,模型表!$C:$L,10,FALSE))</f>
        <v>#N/A</v>
      </c>
      <c r="U534" t="e">
        <f ca="1">VLOOKUP($E534,模型表!$C:$Q,11,FALSE)</f>
        <v>#N/A</v>
      </c>
      <c r="Y534" t="e">
        <f ca="1">IF(VLOOKUP($E534,模型表!$C:$N,12,FALSE)="Death",VLOOKUP($E534,模型表!$C:$Q,13,FALSE),"")</f>
        <v>#N/A</v>
      </c>
      <c r="Z534" t="str">
        <f ca="1">IF($B534="","",IF(VLOOKUP($E534,模型表!$C:$O,12,FALSE)="PBuff","["&amp;VLOOKUP($E534,模型表!$C:Q,13,FALSE)&amp;"]","[]"))</f>
        <v/>
      </c>
      <c r="AA534" t="e">
        <f ca="1">VLOOKUP($B534,基础扩展表!$E:$I,5,FALSE)</f>
        <v>#N/A</v>
      </c>
      <c r="AB534" t="e">
        <f ca="1">VLOOKUP($B534,基础扩展表!$E:$I,4,FALSE)</f>
        <v>#N/A</v>
      </c>
      <c r="AC534" t="e">
        <f ca="1">VLOOKUP($B534,基础表!$E:$T,16,FALSE)</f>
        <v>#N/A</v>
      </c>
      <c r="AD534" t="str">
        <f t="shared" ca="1" si="96"/>
        <v/>
      </c>
      <c r="AE534" t="str">
        <f t="shared" ca="1" si="103"/>
        <v/>
      </c>
      <c r="AF534" t="str">
        <f t="shared" ca="1" si="104"/>
        <v/>
      </c>
      <c r="AH534" t="e">
        <f ca="1">VLOOKUP($B534,基础表!$E:$R,14,FALSE)</f>
        <v>#N/A</v>
      </c>
      <c r="AI534" t="e">
        <f ca="1">VLOOKUP($B534,基础表!$E:$S,13,FALSE)</f>
        <v>#N/A</v>
      </c>
      <c r="AK534" t="e">
        <f ca="1">VLOOKUP($B534,基础表!$E:$H,4,FALSE)</f>
        <v>#N/A</v>
      </c>
      <c r="AN534" s="23" t="e">
        <f t="shared" ca="1" si="97"/>
        <v>#N/A</v>
      </c>
      <c r="AO534" s="23" t="str">
        <f t="shared" ca="1" si="105"/>
        <v/>
      </c>
      <c r="AP534" s="23" t="str">
        <f t="shared" ca="1" si="106"/>
        <v/>
      </c>
      <c r="AR534" t="e">
        <f ca="1">VLOOKUP($B534,基础表!$E:$J,4,FALSE)</f>
        <v>#N/A</v>
      </c>
      <c r="AS534" t="e">
        <f ca="1">VLOOKUP($B534,基础表!$E:$J,5,FALSE)</f>
        <v>#N/A</v>
      </c>
      <c r="AT534" t="e">
        <f ca="1">VLOOKUP($B534,基础表!$E:$J,6,FALSE)</f>
        <v>#N/A</v>
      </c>
      <c r="AU534" t="e">
        <f ca="1">VLOOKUP($B534,基础扩展表!$E:$AG,MATCH(AU$2,基础扩展表!$E$1:$AG$1,0),FALSE)</f>
        <v>#N/A</v>
      </c>
      <c r="AV534" t="e">
        <f ca="1">VLOOKUP($B534,基础扩展表!$E:$AG,MATCH(AV$2,基础扩展表!$E$1:$AG$1,0),FALSE)</f>
        <v>#N/A</v>
      </c>
      <c r="AW534" t="e">
        <f ca="1">VLOOKUP($B534,基础扩展表!$E:$AG,MATCH(AW$2,基础扩展表!$E$1:$AG$1,0),FALSE)</f>
        <v>#N/A</v>
      </c>
      <c r="AX534" t="e">
        <f ca="1">VLOOKUP($B534,基础扩展表!$E:$AG,MATCH(AX$2,基础扩展表!$E$1:$AG$1,0),FALSE)</f>
        <v>#N/A</v>
      </c>
      <c r="AY534" t="e">
        <f ca="1">VLOOKUP($B534,基础扩展表!$E:$AG,MATCH(AY$2,基础扩展表!$E$1:$AG$1,0),FALSE)</f>
        <v>#N/A</v>
      </c>
      <c r="AZ534" t="e">
        <f ca="1">VLOOKUP($B534,基础扩展表!$E:$AG,MATCH(AZ$2,基础扩展表!$E$1:$AG$1,0),FALSE)</f>
        <v>#N/A</v>
      </c>
      <c r="BA534" t="e">
        <f ca="1">VLOOKUP($B534,基础扩展表!$E:$AG,MATCH(BA$2,基础扩展表!$E$1:$AG$1,0),FALSE)</f>
        <v>#N/A</v>
      </c>
      <c r="BB534" t="e">
        <f ca="1">VLOOKUP($B534,基础扩展表!$E:$AG,MATCH(BB$2,基础扩展表!$E$1:$AG$1,0),FALSE)</f>
        <v>#N/A</v>
      </c>
      <c r="BC534" t="e">
        <f ca="1">VLOOKUP($B534,基础扩展表!$E:$AG,MATCH(BC$2,基础扩展表!$E$1:$AG$1,0),FALSE)</f>
        <v>#N/A</v>
      </c>
      <c r="BD534" t="e">
        <f ca="1">VLOOKUP($B534,基础扩展表!$E:$AG,MATCH(BD$2,基础扩展表!$E$1:$AG$1,0),FALSE)</f>
        <v>#N/A</v>
      </c>
      <c r="BE534" t="e">
        <f ca="1">VLOOKUP($B534,基础扩展表!$E:$AG,MATCH(BE$2,基础扩展表!$E$1:$AG$1,0),FALSE)</f>
        <v>#N/A</v>
      </c>
      <c r="BF534" t="e">
        <f ca="1">VLOOKUP($B534,基础扩展表!$E:$AG,MATCH(BF$2,基础扩展表!$E$1:$AG$1,0),FALSE)</f>
        <v>#N/A</v>
      </c>
      <c r="BG534" t="e">
        <f ca="1">VLOOKUP($B534,基础扩展表!$E:$AG,MATCH(BG$2,基础扩展表!$E$1:$AG$1,0),FALSE)</f>
        <v>#N/A</v>
      </c>
      <c r="BH534" t="e">
        <f ca="1">VLOOKUP($B534,基础扩展表!$E:$AG,MATCH(BH$2,基础扩展表!$E$1:$AG$1,0),FALSE)</f>
        <v>#N/A</v>
      </c>
      <c r="BI534" t="e">
        <f ca="1">VLOOKUP($B534,基础扩展表!$E:$AG,MATCH(BI$2,基础扩展表!$E$1:$AG$1,0),FALSE)</f>
        <v>#N/A</v>
      </c>
      <c r="BJ534" t="e">
        <f ca="1">VLOOKUP($B534,基础扩展表!$E:$AG,MATCH(BJ$2,基础扩展表!$E$1:$AG$1,0),FALSE)</f>
        <v>#N/A</v>
      </c>
      <c r="BK534" t="e">
        <f ca="1">VLOOKUP($B534,基础扩展表!$E:$AG,MATCH(BK$2,基础扩展表!$E$1:$AG$1,0),FALSE)</f>
        <v>#N/A</v>
      </c>
      <c r="BL534" t="e">
        <f ca="1">VLOOKUP($B534,基础扩展表!$E:$AG,MATCH(BL$2,基础扩展表!$E$1:$AG$1,0),FALSE)</f>
        <v>#N/A</v>
      </c>
      <c r="BM534" t="e">
        <f ca="1">VLOOKUP($B534,基础扩展表!$E:$AG,MATCH(BM$2,基础扩展表!$E$1:$AG$1,0),FALSE)</f>
        <v>#N/A</v>
      </c>
      <c r="BN534" t="e">
        <f ca="1">VLOOKUP($B534,基础扩展表!$E:$AG,MATCH(BN$2,基础扩展表!$E$1:$AG$1,0),FALSE)</f>
        <v>#N/A</v>
      </c>
      <c r="BO534" t="e">
        <f ca="1">VLOOKUP($B534,基础扩展表!$E:$AG,MATCH(BO$2,基础扩展表!$E$1:$AG$1,0),FALSE)</f>
        <v>#N/A</v>
      </c>
      <c r="BP534" t="e">
        <f ca="1">VLOOKUP($B534,基础扩展表!$E:$AG,MATCH(BP$2,基础扩展表!$E$1:$AG$1,0),FALSE)</f>
        <v>#N/A</v>
      </c>
      <c r="BR534" t="e">
        <f ca="1">VLOOKUP(C534,模型表!D:H,5,FALSE)</f>
        <v>#N/A</v>
      </c>
    </row>
    <row r="535" spans="2:70" x14ac:dyDescent="0.2">
      <c r="B535" t="str">
        <f t="array" aca="1" ref="B535" ca="1">INDEX(基础表!$Y:$Y,SMALL(IF(基础表!$Z:$Z=0,ROW(基础表!$Z:$Z),999),ROW(H529)))&amp;""</f>
        <v/>
      </c>
      <c r="C535" t="e">
        <f ca="1">VLOOKUP(VLOOKUP($B535,基础表!$E:$G,3,FALSE),模型表!$C:$D,2,FALSE)</f>
        <v>#N/A</v>
      </c>
      <c r="E535" t="e">
        <f ca="1">VLOOKUP($B535,基础表!$E:$G,3,FALSE)</f>
        <v>#N/A</v>
      </c>
      <c r="G535" t="e">
        <f ca="1">VLOOKUP($E535,模型表!$C:$G,5,FALSE)</f>
        <v>#N/A</v>
      </c>
      <c r="H535" t="e">
        <f ca="1">VLOOKUP($E535,模型表!$C:$F,4,FALSE)</f>
        <v>#N/A</v>
      </c>
      <c r="I535" t="e">
        <f ca="1">VLOOKUP($E535,模型表!$C:$J,8,FALSE)</f>
        <v>#N/A</v>
      </c>
      <c r="K535" t="str">
        <f t="shared" ca="1" si="98"/>
        <v/>
      </c>
      <c r="L535" t="str">
        <f t="shared" ca="1" si="99"/>
        <v/>
      </c>
      <c r="M535" t="str">
        <f t="shared" ca="1" si="100"/>
        <v/>
      </c>
      <c r="N535" t="str">
        <f t="shared" ca="1" si="101"/>
        <v/>
      </c>
      <c r="O535" t="str">
        <f t="shared" ca="1" si="107"/>
        <v/>
      </c>
      <c r="P535" t="str">
        <f t="shared" ca="1" si="102"/>
        <v/>
      </c>
      <c r="Q535" t="e">
        <f ca="1">VLOOKUP($E535,模型表!$C:$K,9,FALSE)</f>
        <v>#N/A</v>
      </c>
      <c r="S535" t="e">
        <f ca="1">IF(VLOOKUP($E535,模型表!$C:$L,6,FALSE)=0,"",VLOOKUP($E535,模型表!$C:$L,10,FALSE))</f>
        <v>#N/A</v>
      </c>
      <c r="U535" t="e">
        <f ca="1">VLOOKUP($E535,模型表!$C:$Q,11,FALSE)</f>
        <v>#N/A</v>
      </c>
      <c r="Y535" t="e">
        <f ca="1">IF(VLOOKUP($E535,模型表!$C:$N,12,FALSE)="Death",VLOOKUP($E535,模型表!$C:$Q,13,FALSE),"")</f>
        <v>#N/A</v>
      </c>
      <c r="Z535" t="str">
        <f ca="1">IF($B535="","",IF(VLOOKUP($E535,模型表!$C:$O,12,FALSE)="PBuff","["&amp;VLOOKUP($E535,模型表!$C:Q,13,FALSE)&amp;"]","[]"))</f>
        <v/>
      </c>
      <c r="AA535" t="e">
        <f ca="1">VLOOKUP($B535,基础扩展表!$E:$I,5,FALSE)</f>
        <v>#N/A</v>
      </c>
      <c r="AB535" t="e">
        <f ca="1">VLOOKUP($B535,基础扩展表!$E:$I,4,FALSE)</f>
        <v>#N/A</v>
      </c>
      <c r="AC535" t="e">
        <f ca="1">VLOOKUP($B535,基础表!$E:$T,16,FALSE)</f>
        <v>#N/A</v>
      </c>
      <c r="AD535" t="str">
        <f t="shared" ca="1" si="96"/>
        <v/>
      </c>
      <c r="AE535" t="str">
        <f t="shared" ca="1" si="103"/>
        <v/>
      </c>
      <c r="AF535" t="str">
        <f t="shared" ca="1" si="104"/>
        <v/>
      </c>
      <c r="AH535" t="e">
        <f ca="1">VLOOKUP($B535,基础表!$E:$R,14,FALSE)</f>
        <v>#N/A</v>
      </c>
      <c r="AI535" t="e">
        <f ca="1">VLOOKUP($B535,基础表!$E:$S,13,FALSE)</f>
        <v>#N/A</v>
      </c>
      <c r="AK535" t="e">
        <f ca="1">VLOOKUP($B535,基础表!$E:$H,4,FALSE)</f>
        <v>#N/A</v>
      </c>
      <c r="AN535" s="23" t="e">
        <f t="shared" ca="1" si="97"/>
        <v>#N/A</v>
      </c>
      <c r="AO535" s="23" t="str">
        <f t="shared" ca="1" si="105"/>
        <v/>
      </c>
      <c r="AP535" s="23" t="str">
        <f t="shared" ca="1" si="106"/>
        <v/>
      </c>
      <c r="AR535" t="e">
        <f ca="1">VLOOKUP($B535,基础表!$E:$J,4,FALSE)</f>
        <v>#N/A</v>
      </c>
      <c r="AS535" t="e">
        <f ca="1">VLOOKUP($B535,基础表!$E:$J,5,FALSE)</f>
        <v>#N/A</v>
      </c>
      <c r="AT535" t="e">
        <f ca="1">VLOOKUP($B535,基础表!$E:$J,6,FALSE)</f>
        <v>#N/A</v>
      </c>
      <c r="AU535" t="e">
        <f ca="1">VLOOKUP($B535,基础扩展表!$E:$AG,MATCH(AU$2,基础扩展表!$E$1:$AG$1,0),FALSE)</f>
        <v>#N/A</v>
      </c>
      <c r="AV535" t="e">
        <f ca="1">VLOOKUP($B535,基础扩展表!$E:$AG,MATCH(AV$2,基础扩展表!$E$1:$AG$1,0),FALSE)</f>
        <v>#N/A</v>
      </c>
      <c r="AW535" t="e">
        <f ca="1">VLOOKUP($B535,基础扩展表!$E:$AG,MATCH(AW$2,基础扩展表!$E$1:$AG$1,0),FALSE)</f>
        <v>#N/A</v>
      </c>
      <c r="AX535" t="e">
        <f ca="1">VLOOKUP($B535,基础扩展表!$E:$AG,MATCH(AX$2,基础扩展表!$E$1:$AG$1,0),FALSE)</f>
        <v>#N/A</v>
      </c>
      <c r="AY535" t="e">
        <f ca="1">VLOOKUP($B535,基础扩展表!$E:$AG,MATCH(AY$2,基础扩展表!$E$1:$AG$1,0),FALSE)</f>
        <v>#N/A</v>
      </c>
      <c r="AZ535" t="e">
        <f ca="1">VLOOKUP($B535,基础扩展表!$E:$AG,MATCH(AZ$2,基础扩展表!$E$1:$AG$1,0),FALSE)</f>
        <v>#N/A</v>
      </c>
      <c r="BA535" t="e">
        <f ca="1">VLOOKUP($B535,基础扩展表!$E:$AG,MATCH(BA$2,基础扩展表!$E$1:$AG$1,0),FALSE)</f>
        <v>#N/A</v>
      </c>
      <c r="BB535" t="e">
        <f ca="1">VLOOKUP($B535,基础扩展表!$E:$AG,MATCH(BB$2,基础扩展表!$E$1:$AG$1,0),FALSE)</f>
        <v>#N/A</v>
      </c>
      <c r="BC535" t="e">
        <f ca="1">VLOOKUP($B535,基础扩展表!$E:$AG,MATCH(BC$2,基础扩展表!$E$1:$AG$1,0),FALSE)</f>
        <v>#N/A</v>
      </c>
      <c r="BD535" t="e">
        <f ca="1">VLOOKUP($B535,基础扩展表!$E:$AG,MATCH(BD$2,基础扩展表!$E$1:$AG$1,0),FALSE)</f>
        <v>#N/A</v>
      </c>
      <c r="BE535" t="e">
        <f ca="1">VLOOKUP($B535,基础扩展表!$E:$AG,MATCH(BE$2,基础扩展表!$E$1:$AG$1,0),FALSE)</f>
        <v>#N/A</v>
      </c>
      <c r="BF535" t="e">
        <f ca="1">VLOOKUP($B535,基础扩展表!$E:$AG,MATCH(BF$2,基础扩展表!$E$1:$AG$1,0),FALSE)</f>
        <v>#N/A</v>
      </c>
      <c r="BG535" t="e">
        <f ca="1">VLOOKUP($B535,基础扩展表!$E:$AG,MATCH(BG$2,基础扩展表!$E$1:$AG$1,0),FALSE)</f>
        <v>#N/A</v>
      </c>
      <c r="BH535" t="e">
        <f ca="1">VLOOKUP($B535,基础扩展表!$E:$AG,MATCH(BH$2,基础扩展表!$E$1:$AG$1,0),FALSE)</f>
        <v>#N/A</v>
      </c>
      <c r="BI535" t="e">
        <f ca="1">VLOOKUP($B535,基础扩展表!$E:$AG,MATCH(BI$2,基础扩展表!$E$1:$AG$1,0),FALSE)</f>
        <v>#N/A</v>
      </c>
      <c r="BJ535" t="e">
        <f ca="1">VLOOKUP($B535,基础扩展表!$E:$AG,MATCH(BJ$2,基础扩展表!$E$1:$AG$1,0),FALSE)</f>
        <v>#N/A</v>
      </c>
      <c r="BK535" t="e">
        <f ca="1">VLOOKUP($B535,基础扩展表!$E:$AG,MATCH(BK$2,基础扩展表!$E$1:$AG$1,0),FALSE)</f>
        <v>#N/A</v>
      </c>
      <c r="BL535" t="e">
        <f ca="1">VLOOKUP($B535,基础扩展表!$E:$AG,MATCH(BL$2,基础扩展表!$E$1:$AG$1,0),FALSE)</f>
        <v>#N/A</v>
      </c>
      <c r="BM535" t="e">
        <f ca="1">VLOOKUP($B535,基础扩展表!$E:$AG,MATCH(BM$2,基础扩展表!$E$1:$AG$1,0),FALSE)</f>
        <v>#N/A</v>
      </c>
      <c r="BN535" t="e">
        <f ca="1">VLOOKUP($B535,基础扩展表!$E:$AG,MATCH(BN$2,基础扩展表!$E$1:$AG$1,0),FALSE)</f>
        <v>#N/A</v>
      </c>
      <c r="BO535" t="e">
        <f ca="1">VLOOKUP($B535,基础扩展表!$E:$AG,MATCH(BO$2,基础扩展表!$E$1:$AG$1,0),FALSE)</f>
        <v>#N/A</v>
      </c>
      <c r="BP535" t="e">
        <f ca="1">VLOOKUP($B535,基础扩展表!$E:$AG,MATCH(BP$2,基础扩展表!$E$1:$AG$1,0),FALSE)</f>
        <v>#N/A</v>
      </c>
      <c r="BR535" t="e">
        <f ca="1">VLOOKUP(C535,模型表!D:H,5,FALSE)</f>
        <v>#N/A</v>
      </c>
    </row>
    <row r="536" spans="2:70" x14ac:dyDescent="0.2">
      <c r="B536" t="str">
        <f t="array" aca="1" ref="B536" ca="1">INDEX(基础表!$Y:$Y,SMALL(IF(基础表!$Z:$Z=0,ROW(基础表!$Z:$Z),999),ROW(H530)))&amp;""</f>
        <v/>
      </c>
      <c r="C536" t="e">
        <f ca="1">VLOOKUP(VLOOKUP($B536,基础表!$E:$G,3,FALSE),模型表!$C:$D,2,FALSE)</f>
        <v>#N/A</v>
      </c>
      <c r="E536" t="e">
        <f ca="1">VLOOKUP($B536,基础表!$E:$G,3,FALSE)</f>
        <v>#N/A</v>
      </c>
      <c r="G536" t="e">
        <f ca="1">VLOOKUP($E536,模型表!$C:$G,5,FALSE)</f>
        <v>#N/A</v>
      </c>
      <c r="H536" t="e">
        <f ca="1">VLOOKUP($E536,模型表!$C:$F,4,FALSE)</f>
        <v>#N/A</v>
      </c>
      <c r="I536" t="e">
        <f ca="1">VLOOKUP($E536,模型表!$C:$J,8,FALSE)</f>
        <v>#N/A</v>
      </c>
      <c r="K536" t="str">
        <f t="shared" ca="1" si="98"/>
        <v/>
      </c>
      <c r="L536" t="str">
        <f t="shared" ca="1" si="99"/>
        <v/>
      </c>
      <c r="M536" t="str">
        <f t="shared" ca="1" si="100"/>
        <v/>
      </c>
      <c r="N536" t="str">
        <f t="shared" ca="1" si="101"/>
        <v/>
      </c>
      <c r="O536" t="str">
        <f t="shared" ca="1" si="107"/>
        <v/>
      </c>
      <c r="P536" t="str">
        <f t="shared" ca="1" si="102"/>
        <v/>
      </c>
      <c r="Q536" t="e">
        <f ca="1">VLOOKUP($E536,模型表!$C:$K,9,FALSE)</f>
        <v>#N/A</v>
      </c>
      <c r="S536" t="e">
        <f ca="1">IF(VLOOKUP($E536,模型表!$C:$L,6,FALSE)=0,"",VLOOKUP($E536,模型表!$C:$L,10,FALSE))</f>
        <v>#N/A</v>
      </c>
      <c r="U536" t="e">
        <f ca="1">VLOOKUP($E536,模型表!$C:$Q,11,FALSE)</f>
        <v>#N/A</v>
      </c>
      <c r="Y536" t="e">
        <f ca="1">IF(VLOOKUP($E536,模型表!$C:$N,12,FALSE)="Death",VLOOKUP($E536,模型表!$C:$Q,13,FALSE),"")</f>
        <v>#N/A</v>
      </c>
      <c r="Z536" t="str">
        <f ca="1">IF($B536="","",IF(VLOOKUP($E536,模型表!$C:$O,12,FALSE)="PBuff","["&amp;VLOOKUP($E536,模型表!$C:Q,13,FALSE)&amp;"]","[]"))</f>
        <v/>
      </c>
      <c r="AA536" t="e">
        <f ca="1">VLOOKUP($B536,基础扩展表!$E:$I,5,FALSE)</f>
        <v>#N/A</v>
      </c>
      <c r="AB536" t="e">
        <f ca="1">VLOOKUP($B536,基础扩展表!$E:$I,4,FALSE)</f>
        <v>#N/A</v>
      </c>
      <c r="AC536" t="e">
        <f ca="1">VLOOKUP($B536,基础表!$E:$T,16,FALSE)</f>
        <v>#N/A</v>
      </c>
      <c r="AD536" t="str">
        <f t="shared" ca="1" si="96"/>
        <v/>
      </c>
      <c r="AE536" t="str">
        <f t="shared" ca="1" si="103"/>
        <v/>
      </c>
      <c r="AF536" t="str">
        <f t="shared" ca="1" si="104"/>
        <v/>
      </c>
      <c r="AH536" t="e">
        <f ca="1">VLOOKUP($B536,基础表!$E:$R,14,FALSE)</f>
        <v>#N/A</v>
      </c>
      <c r="AI536" t="e">
        <f ca="1">VLOOKUP($B536,基础表!$E:$S,13,FALSE)</f>
        <v>#N/A</v>
      </c>
      <c r="AK536" t="e">
        <f ca="1">VLOOKUP($B536,基础表!$E:$H,4,FALSE)</f>
        <v>#N/A</v>
      </c>
      <c r="AN536" s="23" t="e">
        <f t="shared" ca="1" si="97"/>
        <v>#N/A</v>
      </c>
      <c r="AO536" s="23" t="str">
        <f t="shared" ca="1" si="105"/>
        <v/>
      </c>
      <c r="AP536" s="23" t="str">
        <f t="shared" ca="1" si="106"/>
        <v/>
      </c>
      <c r="AR536" t="e">
        <f ca="1">VLOOKUP($B536,基础表!$E:$J,4,FALSE)</f>
        <v>#N/A</v>
      </c>
      <c r="AS536" t="e">
        <f ca="1">VLOOKUP($B536,基础表!$E:$J,5,FALSE)</f>
        <v>#N/A</v>
      </c>
      <c r="AT536" t="e">
        <f ca="1">VLOOKUP($B536,基础表!$E:$J,6,FALSE)</f>
        <v>#N/A</v>
      </c>
      <c r="AU536" t="e">
        <f ca="1">VLOOKUP($B536,基础扩展表!$E:$AG,MATCH(AU$2,基础扩展表!$E$1:$AG$1,0),FALSE)</f>
        <v>#N/A</v>
      </c>
      <c r="AV536" t="e">
        <f ca="1">VLOOKUP($B536,基础扩展表!$E:$AG,MATCH(AV$2,基础扩展表!$E$1:$AG$1,0),FALSE)</f>
        <v>#N/A</v>
      </c>
      <c r="AW536" t="e">
        <f ca="1">VLOOKUP($B536,基础扩展表!$E:$AG,MATCH(AW$2,基础扩展表!$E$1:$AG$1,0),FALSE)</f>
        <v>#N/A</v>
      </c>
      <c r="AX536" t="e">
        <f ca="1">VLOOKUP($B536,基础扩展表!$E:$AG,MATCH(AX$2,基础扩展表!$E$1:$AG$1,0),FALSE)</f>
        <v>#N/A</v>
      </c>
      <c r="AY536" t="e">
        <f ca="1">VLOOKUP($B536,基础扩展表!$E:$AG,MATCH(AY$2,基础扩展表!$E$1:$AG$1,0),FALSE)</f>
        <v>#N/A</v>
      </c>
      <c r="AZ536" t="e">
        <f ca="1">VLOOKUP($B536,基础扩展表!$E:$AG,MATCH(AZ$2,基础扩展表!$E$1:$AG$1,0),FALSE)</f>
        <v>#N/A</v>
      </c>
      <c r="BA536" t="e">
        <f ca="1">VLOOKUP($B536,基础扩展表!$E:$AG,MATCH(BA$2,基础扩展表!$E$1:$AG$1,0),FALSE)</f>
        <v>#N/A</v>
      </c>
      <c r="BB536" t="e">
        <f ca="1">VLOOKUP($B536,基础扩展表!$E:$AG,MATCH(BB$2,基础扩展表!$E$1:$AG$1,0),FALSE)</f>
        <v>#N/A</v>
      </c>
      <c r="BC536" t="e">
        <f ca="1">VLOOKUP($B536,基础扩展表!$E:$AG,MATCH(BC$2,基础扩展表!$E$1:$AG$1,0),FALSE)</f>
        <v>#N/A</v>
      </c>
      <c r="BD536" t="e">
        <f ca="1">VLOOKUP($B536,基础扩展表!$E:$AG,MATCH(BD$2,基础扩展表!$E$1:$AG$1,0),FALSE)</f>
        <v>#N/A</v>
      </c>
      <c r="BE536" t="e">
        <f ca="1">VLOOKUP($B536,基础扩展表!$E:$AG,MATCH(BE$2,基础扩展表!$E$1:$AG$1,0),FALSE)</f>
        <v>#N/A</v>
      </c>
      <c r="BF536" t="e">
        <f ca="1">VLOOKUP($B536,基础扩展表!$E:$AG,MATCH(BF$2,基础扩展表!$E$1:$AG$1,0),FALSE)</f>
        <v>#N/A</v>
      </c>
      <c r="BG536" t="e">
        <f ca="1">VLOOKUP($B536,基础扩展表!$E:$AG,MATCH(BG$2,基础扩展表!$E$1:$AG$1,0),FALSE)</f>
        <v>#N/A</v>
      </c>
      <c r="BH536" t="e">
        <f ca="1">VLOOKUP($B536,基础扩展表!$E:$AG,MATCH(BH$2,基础扩展表!$E$1:$AG$1,0),FALSE)</f>
        <v>#N/A</v>
      </c>
      <c r="BI536" t="e">
        <f ca="1">VLOOKUP($B536,基础扩展表!$E:$AG,MATCH(BI$2,基础扩展表!$E$1:$AG$1,0),FALSE)</f>
        <v>#N/A</v>
      </c>
      <c r="BJ536" t="e">
        <f ca="1">VLOOKUP($B536,基础扩展表!$E:$AG,MATCH(BJ$2,基础扩展表!$E$1:$AG$1,0),FALSE)</f>
        <v>#N/A</v>
      </c>
      <c r="BK536" t="e">
        <f ca="1">VLOOKUP($B536,基础扩展表!$E:$AG,MATCH(BK$2,基础扩展表!$E$1:$AG$1,0),FALSE)</f>
        <v>#N/A</v>
      </c>
      <c r="BL536" t="e">
        <f ca="1">VLOOKUP($B536,基础扩展表!$E:$AG,MATCH(BL$2,基础扩展表!$E$1:$AG$1,0),FALSE)</f>
        <v>#N/A</v>
      </c>
      <c r="BM536" t="e">
        <f ca="1">VLOOKUP($B536,基础扩展表!$E:$AG,MATCH(BM$2,基础扩展表!$E$1:$AG$1,0),FALSE)</f>
        <v>#N/A</v>
      </c>
      <c r="BN536" t="e">
        <f ca="1">VLOOKUP($B536,基础扩展表!$E:$AG,MATCH(BN$2,基础扩展表!$E$1:$AG$1,0),FALSE)</f>
        <v>#N/A</v>
      </c>
      <c r="BO536" t="e">
        <f ca="1">VLOOKUP($B536,基础扩展表!$E:$AG,MATCH(BO$2,基础扩展表!$E$1:$AG$1,0),FALSE)</f>
        <v>#N/A</v>
      </c>
      <c r="BP536" t="e">
        <f ca="1">VLOOKUP($B536,基础扩展表!$E:$AG,MATCH(BP$2,基础扩展表!$E$1:$AG$1,0),FALSE)</f>
        <v>#N/A</v>
      </c>
      <c r="BR536" t="e">
        <f ca="1">VLOOKUP(C536,模型表!D:H,5,FALSE)</f>
        <v>#N/A</v>
      </c>
    </row>
    <row r="537" spans="2:70" x14ac:dyDescent="0.2">
      <c r="B537" t="str">
        <f t="array" aca="1" ref="B537" ca="1">INDEX(基础表!$Y:$Y,SMALL(IF(基础表!$Z:$Z=0,ROW(基础表!$Z:$Z),999),ROW(H531)))&amp;""</f>
        <v/>
      </c>
      <c r="C537" t="e">
        <f ca="1">VLOOKUP(VLOOKUP($B537,基础表!$E:$G,3,FALSE),模型表!$C:$D,2,FALSE)</f>
        <v>#N/A</v>
      </c>
      <c r="E537" t="e">
        <f ca="1">VLOOKUP($B537,基础表!$E:$G,3,FALSE)</f>
        <v>#N/A</v>
      </c>
      <c r="G537" t="e">
        <f ca="1">VLOOKUP($E537,模型表!$C:$G,5,FALSE)</f>
        <v>#N/A</v>
      </c>
      <c r="H537" t="e">
        <f ca="1">VLOOKUP($E537,模型表!$C:$F,4,FALSE)</f>
        <v>#N/A</v>
      </c>
      <c r="I537" t="e">
        <f ca="1">VLOOKUP($E537,模型表!$C:$J,8,FALSE)</f>
        <v>#N/A</v>
      </c>
      <c r="K537" t="str">
        <f t="shared" ca="1" si="98"/>
        <v/>
      </c>
      <c r="L537" t="str">
        <f t="shared" ca="1" si="99"/>
        <v/>
      </c>
      <c r="M537" t="str">
        <f t="shared" ca="1" si="100"/>
        <v/>
      </c>
      <c r="N537" t="str">
        <f t="shared" ca="1" si="101"/>
        <v/>
      </c>
      <c r="O537" t="str">
        <f t="shared" ca="1" si="107"/>
        <v/>
      </c>
      <c r="P537" t="str">
        <f t="shared" ca="1" si="102"/>
        <v/>
      </c>
      <c r="Q537" t="e">
        <f ca="1">VLOOKUP($E537,模型表!$C:$K,9,FALSE)</f>
        <v>#N/A</v>
      </c>
      <c r="S537" t="e">
        <f ca="1">IF(VLOOKUP($E537,模型表!$C:$L,6,FALSE)=0,"",VLOOKUP($E537,模型表!$C:$L,10,FALSE))</f>
        <v>#N/A</v>
      </c>
      <c r="U537" t="e">
        <f ca="1">VLOOKUP($E537,模型表!$C:$Q,11,FALSE)</f>
        <v>#N/A</v>
      </c>
      <c r="Y537" t="e">
        <f ca="1">IF(VLOOKUP($E537,模型表!$C:$N,12,FALSE)="Death",VLOOKUP($E537,模型表!$C:$Q,13,FALSE),"")</f>
        <v>#N/A</v>
      </c>
      <c r="Z537" t="str">
        <f ca="1">IF($B537="","",IF(VLOOKUP($E537,模型表!$C:$O,12,FALSE)="PBuff","["&amp;VLOOKUP($E537,模型表!$C:Q,13,FALSE)&amp;"]","[]"))</f>
        <v/>
      </c>
      <c r="AA537" t="e">
        <f ca="1">VLOOKUP($B537,基础扩展表!$E:$I,5,FALSE)</f>
        <v>#N/A</v>
      </c>
      <c r="AB537" t="e">
        <f ca="1">VLOOKUP($B537,基础扩展表!$E:$I,4,FALSE)</f>
        <v>#N/A</v>
      </c>
      <c r="AC537" t="e">
        <f ca="1">VLOOKUP($B537,基础表!$E:$T,16,FALSE)</f>
        <v>#N/A</v>
      </c>
      <c r="AD537" t="str">
        <f t="shared" ca="1" si="96"/>
        <v/>
      </c>
      <c r="AE537" t="str">
        <f t="shared" ca="1" si="103"/>
        <v/>
      </c>
      <c r="AF537" t="str">
        <f t="shared" ca="1" si="104"/>
        <v/>
      </c>
      <c r="AH537" t="e">
        <f ca="1">VLOOKUP($B537,基础表!$E:$R,14,FALSE)</f>
        <v>#N/A</v>
      </c>
      <c r="AI537" t="e">
        <f ca="1">VLOOKUP($B537,基础表!$E:$S,13,FALSE)</f>
        <v>#N/A</v>
      </c>
      <c r="AK537" t="e">
        <f ca="1">VLOOKUP($B537,基础表!$E:$H,4,FALSE)</f>
        <v>#N/A</v>
      </c>
      <c r="AN537" s="23" t="e">
        <f t="shared" ca="1" si="97"/>
        <v>#N/A</v>
      </c>
      <c r="AO537" s="23" t="str">
        <f t="shared" ca="1" si="105"/>
        <v/>
      </c>
      <c r="AP537" s="23" t="str">
        <f t="shared" ca="1" si="106"/>
        <v/>
      </c>
      <c r="AR537" t="e">
        <f ca="1">VLOOKUP($B537,基础表!$E:$J,4,FALSE)</f>
        <v>#N/A</v>
      </c>
      <c r="AS537" t="e">
        <f ca="1">VLOOKUP($B537,基础表!$E:$J,5,FALSE)</f>
        <v>#N/A</v>
      </c>
      <c r="AT537" t="e">
        <f ca="1">VLOOKUP($B537,基础表!$E:$J,6,FALSE)</f>
        <v>#N/A</v>
      </c>
      <c r="AU537" t="e">
        <f ca="1">VLOOKUP($B537,基础扩展表!$E:$AG,MATCH(AU$2,基础扩展表!$E$1:$AG$1,0),FALSE)</f>
        <v>#N/A</v>
      </c>
      <c r="AV537" t="e">
        <f ca="1">VLOOKUP($B537,基础扩展表!$E:$AG,MATCH(AV$2,基础扩展表!$E$1:$AG$1,0),FALSE)</f>
        <v>#N/A</v>
      </c>
      <c r="AW537" t="e">
        <f ca="1">VLOOKUP($B537,基础扩展表!$E:$AG,MATCH(AW$2,基础扩展表!$E$1:$AG$1,0),FALSE)</f>
        <v>#N/A</v>
      </c>
      <c r="AX537" t="e">
        <f ca="1">VLOOKUP($B537,基础扩展表!$E:$AG,MATCH(AX$2,基础扩展表!$E$1:$AG$1,0),FALSE)</f>
        <v>#N/A</v>
      </c>
      <c r="AY537" t="e">
        <f ca="1">VLOOKUP($B537,基础扩展表!$E:$AG,MATCH(AY$2,基础扩展表!$E$1:$AG$1,0),FALSE)</f>
        <v>#N/A</v>
      </c>
      <c r="AZ537" t="e">
        <f ca="1">VLOOKUP($B537,基础扩展表!$E:$AG,MATCH(AZ$2,基础扩展表!$E$1:$AG$1,0),FALSE)</f>
        <v>#N/A</v>
      </c>
      <c r="BA537" t="e">
        <f ca="1">VLOOKUP($B537,基础扩展表!$E:$AG,MATCH(BA$2,基础扩展表!$E$1:$AG$1,0),FALSE)</f>
        <v>#N/A</v>
      </c>
      <c r="BB537" t="e">
        <f ca="1">VLOOKUP($B537,基础扩展表!$E:$AG,MATCH(BB$2,基础扩展表!$E$1:$AG$1,0),FALSE)</f>
        <v>#N/A</v>
      </c>
      <c r="BC537" t="e">
        <f ca="1">VLOOKUP($B537,基础扩展表!$E:$AG,MATCH(BC$2,基础扩展表!$E$1:$AG$1,0),FALSE)</f>
        <v>#N/A</v>
      </c>
      <c r="BD537" t="e">
        <f ca="1">VLOOKUP($B537,基础扩展表!$E:$AG,MATCH(BD$2,基础扩展表!$E$1:$AG$1,0),FALSE)</f>
        <v>#N/A</v>
      </c>
      <c r="BE537" t="e">
        <f ca="1">VLOOKUP($B537,基础扩展表!$E:$AG,MATCH(BE$2,基础扩展表!$E$1:$AG$1,0),FALSE)</f>
        <v>#N/A</v>
      </c>
      <c r="BF537" t="e">
        <f ca="1">VLOOKUP($B537,基础扩展表!$E:$AG,MATCH(BF$2,基础扩展表!$E$1:$AG$1,0),FALSE)</f>
        <v>#N/A</v>
      </c>
      <c r="BG537" t="e">
        <f ca="1">VLOOKUP($B537,基础扩展表!$E:$AG,MATCH(BG$2,基础扩展表!$E$1:$AG$1,0),FALSE)</f>
        <v>#N/A</v>
      </c>
      <c r="BH537" t="e">
        <f ca="1">VLOOKUP($B537,基础扩展表!$E:$AG,MATCH(BH$2,基础扩展表!$E$1:$AG$1,0),FALSE)</f>
        <v>#N/A</v>
      </c>
      <c r="BI537" t="e">
        <f ca="1">VLOOKUP($B537,基础扩展表!$E:$AG,MATCH(BI$2,基础扩展表!$E$1:$AG$1,0),FALSE)</f>
        <v>#N/A</v>
      </c>
      <c r="BJ537" t="e">
        <f ca="1">VLOOKUP($B537,基础扩展表!$E:$AG,MATCH(BJ$2,基础扩展表!$E$1:$AG$1,0),FALSE)</f>
        <v>#N/A</v>
      </c>
      <c r="BK537" t="e">
        <f ca="1">VLOOKUP($B537,基础扩展表!$E:$AG,MATCH(BK$2,基础扩展表!$E$1:$AG$1,0),FALSE)</f>
        <v>#N/A</v>
      </c>
      <c r="BL537" t="e">
        <f ca="1">VLOOKUP($B537,基础扩展表!$E:$AG,MATCH(BL$2,基础扩展表!$E$1:$AG$1,0),FALSE)</f>
        <v>#N/A</v>
      </c>
      <c r="BM537" t="e">
        <f ca="1">VLOOKUP($B537,基础扩展表!$E:$AG,MATCH(BM$2,基础扩展表!$E$1:$AG$1,0),FALSE)</f>
        <v>#N/A</v>
      </c>
      <c r="BN537" t="e">
        <f ca="1">VLOOKUP($B537,基础扩展表!$E:$AG,MATCH(BN$2,基础扩展表!$E$1:$AG$1,0),FALSE)</f>
        <v>#N/A</v>
      </c>
      <c r="BO537" t="e">
        <f ca="1">VLOOKUP($B537,基础扩展表!$E:$AG,MATCH(BO$2,基础扩展表!$E$1:$AG$1,0),FALSE)</f>
        <v>#N/A</v>
      </c>
      <c r="BP537" t="e">
        <f ca="1">VLOOKUP($B537,基础扩展表!$E:$AG,MATCH(BP$2,基础扩展表!$E$1:$AG$1,0),FALSE)</f>
        <v>#N/A</v>
      </c>
      <c r="BR537" t="e">
        <f ca="1">VLOOKUP(C537,模型表!D:H,5,FALSE)</f>
        <v>#N/A</v>
      </c>
    </row>
    <row r="538" spans="2:70" x14ac:dyDescent="0.2">
      <c r="B538" t="str">
        <f t="array" aca="1" ref="B538" ca="1">INDEX(基础表!$Y:$Y,SMALL(IF(基础表!$Z:$Z=0,ROW(基础表!$Z:$Z),999),ROW(H532)))&amp;""</f>
        <v/>
      </c>
      <c r="C538" t="e">
        <f ca="1">VLOOKUP(VLOOKUP($B538,基础表!$E:$G,3,FALSE),模型表!$C:$D,2,FALSE)</f>
        <v>#N/A</v>
      </c>
      <c r="E538" t="e">
        <f ca="1">VLOOKUP($B538,基础表!$E:$G,3,FALSE)</f>
        <v>#N/A</v>
      </c>
      <c r="G538" t="e">
        <f ca="1">VLOOKUP($E538,模型表!$C:$G,5,FALSE)</f>
        <v>#N/A</v>
      </c>
      <c r="H538" t="e">
        <f ca="1">VLOOKUP($E538,模型表!$C:$F,4,FALSE)</f>
        <v>#N/A</v>
      </c>
      <c r="I538" t="e">
        <f ca="1">VLOOKUP($E538,模型表!$C:$J,8,FALSE)</f>
        <v>#N/A</v>
      </c>
      <c r="K538" t="str">
        <f t="shared" ca="1" si="98"/>
        <v/>
      </c>
      <c r="L538" t="str">
        <f t="shared" ca="1" si="99"/>
        <v/>
      </c>
      <c r="M538" t="str">
        <f t="shared" ca="1" si="100"/>
        <v/>
      </c>
      <c r="N538" t="str">
        <f t="shared" ca="1" si="101"/>
        <v/>
      </c>
      <c r="O538" t="str">
        <f t="shared" ca="1" si="107"/>
        <v/>
      </c>
      <c r="P538" t="str">
        <f t="shared" ca="1" si="102"/>
        <v/>
      </c>
      <c r="Q538" t="e">
        <f ca="1">VLOOKUP($E538,模型表!$C:$K,9,FALSE)</f>
        <v>#N/A</v>
      </c>
      <c r="S538" t="e">
        <f ca="1">IF(VLOOKUP($E538,模型表!$C:$L,6,FALSE)=0,"",VLOOKUP($E538,模型表!$C:$L,10,FALSE))</f>
        <v>#N/A</v>
      </c>
      <c r="U538" t="e">
        <f ca="1">VLOOKUP($E538,模型表!$C:$Q,11,FALSE)</f>
        <v>#N/A</v>
      </c>
      <c r="Y538" t="e">
        <f ca="1">IF(VLOOKUP($E538,模型表!$C:$N,12,FALSE)="Death",VLOOKUP($E538,模型表!$C:$Q,13,FALSE),"")</f>
        <v>#N/A</v>
      </c>
      <c r="Z538" t="str">
        <f ca="1">IF($B538="","",IF(VLOOKUP($E538,模型表!$C:$O,12,FALSE)="PBuff","["&amp;VLOOKUP($E538,模型表!$C:Q,13,FALSE)&amp;"]","[]"))</f>
        <v/>
      </c>
      <c r="AA538" t="e">
        <f ca="1">VLOOKUP($B538,基础扩展表!$E:$I,5,FALSE)</f>
        <v>#N/A</v>
      </c>
      <c r="AB538" t="e">
        <f ca="1">VLOOKUP($B538,基础扩展表!$E:$I,4,FALSE)</f>
        <v>#N/A</v>
      </c>
      <c r="AC538" t="e">
        <f ca="1">VLOOKUP($B538,基础表!$E:$T,16,FALSE)</f>
        <v>#N/A</v>
      </c>
      <c r="AD538" t="str">
        <f t="shared" ca="1" si="96"/>
        <v/>
      </c>
      <c r="AE538" t="str">
        <f t="shared" ca="1" si="103"/>
        <v/>
      </c>
      <c r="AF538" t="str">
        <f t="shared" ca="1" si="104"/>
        <v/>
      </c>
      <c r="AH538" t="e">
        <f ca="1">VLOOKUP($B538,基础表!$E:$R,14,FALSE)</f>
        <v>#N/A</v>
      </c>
      <c r="AI538" t="e">
        <f ca="1">VLOOKUP($B538,基础表!$E:$S,13,FALSE)</f>
        <v>#N/A</v>
      </c>
      <c r="AK538" t="e">
        <f ca="1">VLOOKUP($B538,基础表!$E:$H,4,FALSE)</f>
        <v>#N/A</v>
      </c>
      <c r="AN538" s="23" t="e">
        <f t="shared" ca="1" si="97"/>
        <v>#N/A</v>
      </c>
      <c r="AO538" s="23" t="str">
        <f t="shared" ca="1" si="105"/>
        <v/>
      </c>
      <c r="AP538" s="23" t="str">
        <f t="shared" ca="1" si="106"/>
        <v/>
      </c>
      <c r="AR538" t="e">
        <f ca="1">VLOOKUP($B538,基础表!$E:$J,4,FALSE)</f>
        <v>#N/A</v>
      </c>
      <c r="AS538" t="e">
        <f ca="1">VLOOKUP($B538,基础表!$E:$J,5,FALSE)</f>
        <v>#N/A</v>
      </c>
      <c r="AT538" t="e">
        <f ca="1">VLOOKUP($B538,基础表!$E:$J,6,FALSE)</f>
        <v>#N/A</v>
      </c>
      <c r="AU538" t="e">
        <f ca="1">VLOOKUP($B538,基础扩展表!$E:$AG,MATCH(AU$2,基础扩展表!$E$1:$AG$1,0),FALSE)</f>
        <v>#N/A</v>
      </c>
      <c r="AV538" t="e">
        <f ca="1">VLOOKUP($B538,基础扩展表!$E:$AG,MATCH(AV$2,基础扩展表!$E$1:$AG$1,0),FALSE)</f>
        <v>#N/A</v>
      </c>
      <c r="AW538" t="e">
        <f ca="1">VLOOKUP($B538,基础扩展表!$E:$AG,MATCH(AW$2,基础扩展表!$E$1:$AG$1,0),FALSE)</f>
        <v>#N/A</v>
      </c>
      <c r="AX538" t="e">
        <f ca="1">VLOOKUP($B538,基础扩展表!$E:$AG,MATCH(AX$2,基础扩展表!$E$1:$AG$1,0),FALSE)</f>
        <v>#N/A</v>
      </c>
      <c r="AY538" t="e">
        <f ca="1">VLOOKUP($B538,基础扩展表!$E:$AG,MATCH(AY$2,基础扩展表!$E$1:$AG$1,0),FALSE)</f>
        <v>#N/A</v>
      </c>
      <c r="AZ538" t="e">
        <f ca="1">VLOOKUP($B538,基础扩展表!$E:$AG,MATCH(AZ$2,基础扩展表!$E$1:$AG$1,0),FALSE)</f>
        <v>#N/A</v>
      </c>
      <c r="BA538" t="e">
        <f ca="1">VLOOKUP($B538,基础扩展表!$E:$AG,MATCH(BA$2,基础扩展表!$E$1:$AG$1,0),FALSE)</f>
        <v>#N/A</v>
      </c>
      <c r="BB538" t="e">
        <f ca="1">VLOOKUP($B538,基础扩展表!$E:$AG,MATCH(BB$2,基础扩展表!$E$1:$AG$1,0),FALSE)</f>
        <v>#N/A</v>
      </c>
      <c r="BC538" t="e">
        <f ca="1">VLOOKUP($B538,基础扩展表!$E:$AG,MATCH(BC$2,基础扩展表!$E$1:$AG$1,0),FALSE)</f>
        <v>#N/A</v>
      </c>
      <c r="BD538" t="e">
        <f ca="1">VLOOKUP($B538,基础扩展表!$E:$AG,MATCH(BD$2,基础扩展表!$E$1:$AG$1,0),FALSE)</f>
        <v>#N/A</v>
      </c>
      <c r="BE538" t="e">
        <f ca="1">VLOOKUP($B538,基础扩展表!$E:$AG,MATCH(BE$2,基础扩展表!$E$1:$AG$1,0),FALSE)</f>
        <v>#N/A</v>
      </c>
      <c r="BF538" t="e">
        <f ca="1">VLOOKUP($B538,基础扩展表!$E:$AG,MATCH(BF$2,基础扩展表!$E$1:$AG$1,0),FALSE)</f>
        <v>#N/A</v>
      </c>
      <c r="BG538" t="e">
        <f ca="1">VLOOKUP($B538,基础扩展表!$E:$AG,MATCH(BG$2,基础扩展表!$E$1:$AG$1,0),FALSE)</f>
        <v>#N/A</v>
      </c>
      <c r="BH538" t="e">
        <f ca="1">VLOOKUP($B538,基础扩展表!$E:$AG,MATCH(BH$2,基础扩展表!$E$1:$AG$1,0),FALSE)</f>
        <v>#N/A</v>
      </c>
      <c r="BI538" t="e">
        <f ca="1">VLOOKUP($B538,基础扩展表!$E:$AG,MATCH(BI$2,基础扩展表!$E$1:$AG$1,0),FALSE)</f>
        <v>#N/A</v>
      </c>
      <c r="BJ538" t="e">
        <f ca="1">VLOOKUP($B538,基础扩展表!$E:$AG,MATCH(BJ$2,基础扩展表!$E$1:$AG$1,0),FALSE)</f>
        <v>#N/A</v>
      </c>
      <c r="BK538" t="e">
        <f ca="1">VLOOKUP($B538,基础扩展表!$E:$AG,MATCH(BK$2,基础扩展表!$E$1:$AG$1,0),FALSE)</f>
        <v>#N/A</v>
      </c>
      <c r="BL538" t="e">
        <f ca="1">VLOOKUP($B538,基础扩展表!$E:$AG,MATCH(BL$2,基础扩展表!$E$1:$AG$1,0),FALSE)</f>
        <v>#N/A</v>
      </c>
      <c r="BM538" t="e">
        <f ca="1">VLOOKUP($B538,基础扩展表!$E:$AG,MATCH(BM$2,基础扩展表!$E$1:$AG$1,0),FALSE)</f>
        <v>#N/A</v>
      </c>
      <c r="BN538" t="e">
        <f ca="1">VLOOKUP($B538,基础扩展表!$E:$AG,MATCH(BN$2,基础扩展表!$E$1:$AG$1,0),FALSE)</f>
        <v>#N/A</v>
      </c>
      <c r="BO538" t="e">
        <f ca="1">VLOOKUP($B538,基础扩展表!$E:$AG,MATCH(BO$2,基础扩展表!$E$1:$AG$1,0),FALSE)</f>
        <v>#N/A</v>
      </c>
      <c r="BP538" t="e">
        <f ca="1">VLOOKUP($B538,基础扩展表!$E:$AG,MATCH(BP$2,基础扩展表!$E$1:$AG$1,0),FALSE)</f>
        <v>#N/A</v>
      </c>
      <c r="BR538" t="e">
        <f ca="1">VLOOKUP(C538,模型表!D:H,5,FALSE)</f>
        <v>#N/A</v>
      </c>
    </row>
    <row r="539" spans="2:70" x14ac:dyDescent="0.2">
      <c r="B539" t="str">
        <f t="array" aca="1" ref="B539" ca="1">INDEX(基础表!$Y:$Y,SMALL(IF(基础表!$Z:$Z=0,ROW(基础表!$Z:$Z),999),ROW(H533)))&amp;""</f>
        <v/>
      </c>
      <c r="C539" t="e">
        <f ca="1">VLOOKUP(VLOOKUP($B539,基础表!$E:$G,3,FALSE),模型表!$C:$D,2,FALSE)</f>
        <v>#N/A</v>
      </c>
      <c r="E539" t="e">
        <f ca="1">VLOOKUP($B539,基础表!$E:$G,3,FALSE)</f>
        <v>#N/A</v>
      </c>
      <c r="G539" t="e">
        <f ca="1">VLOOKUP($E539,模型表!$C:$G,5,FALSE)</f>
        <v>#N/A</v>
      </c>
      <c r="H539" t="e">
        <f ca="1">VLOOKUP($E539,模型表!$C:$F,4,FALSE)</f>
        <v>#N/A</v>
      </c>
      <c r="I539" t="e">
        <f ca="1">VLOOKUP($E539,模型表!$C:$J,8,FALSE)</f>
        <v>#N/A</v>
      </c>
      <c r="K539" t="str">
        <f t="shared" ca="1" si="98"/>
        <v/>
      </c>
      <c r="L539" t="str">
        <f t="shared" ca="1" si="99"/>
        <v/>
      </c>
      <c r="M539" t="str">
        <f t="shared" ca="1" si="100"/>
        <v/>
      </c>
      <c r="N539" t="str">
        <f t="shared" ca="1" si="101"/>
        <v/>
      </c>
      <c r="O539" t="str">
        <f t="shared" ca="1" si="107"/>
        <v/>
      </c>
      <c r="P539" t="str">
        <f t="shared" ca="1" si="102"/>
        <v/>
      </c>
      <c r="Q539" t="e">
        <f ca="1">VLOOKUP($E539,模型表!$C:$K,9,FALSE)</f>
        <v>#N/A</v>
      </c>
      <c r="S539" t="e">
        <f ca="1">IF(VLOOKUP($E539,模型表!$C:$L,6,FALSE)=0,"",VLOOKUP($E539,模型表!$C:$L,10,FALSE))</f>
        <v>#N/A</v>
      </c>
      <c r="U539" t="e">
        <f ca="1">VLOOKUP($E539,模型表!$C:$Q,11,FALSE)</f>
        <v>#N/A</v>
      </c>
      <c r="Y539" t="e">
        <f ca="1">IF(VLOOKUP($E539,模型表!$C:$N,12,FALSE)="Death",VLOOKUP($E539,模型表!$C:$Q,13,FALSE),"")</f>
        <v>#N/A</v>
      </c>
      <c r="Z539" t="str">
        <f ca="1">IF($B539="","",IF(VLOOKUP($E539,模型表!$C:$O,12,FALSE)="PBuff","["&amp;VLOOKUP($E539,模型表!$C:Q,13,FALSE)&amp;"]","[]"))</f>
        <v/>
      </c>
      <c r="AA539" t="e">
        <f ca="1">VLOOKUP($B539,基础扩展表!$E:$I,5,FALSE)</f>
        <v>#N/A</v>
      </c>
      <c r="AB539" t="e">
        <f ca="1">VLOOKUP($B539,基础扩展表!$E:$I,4,FALSE)</f>
        <v>#N/A</v>
      </c>
      <c r="AC539" t="e">
        <f ca="1">VLOOKUP($B539,基础表!$E:$T,16,FALSE)</f>
        <v>#N/A</v>
      </c>
      <c r="AD539" t="str">
        <f t="shared" ca="1" si="96"/>
        <v/>
      </c>
      <c r="AE539" t="str">
        <f t="shared" ca="1" si="103"/>
        <v/>
      </c>
      <c r="AF539" t="str">
        <f t="shared" ca="1" si="104"/>
        <v/>
      </c>
      <c r="AH539" t="e">
        <f ca="1">VLOOKUP($B539,基础表!$E:$R,14,FALSE)</f>
        <v>#N/A</v>
      </c>
      <c r="AI539" t="e">
        <f ca="1">VLOOKUP($B539,基础表!$E:$S,13,FALSE)</f>
        <v>#N/A</v>
      </c>
      <c r="AK539" t="e">
        <f ca="1">VLOOKUP($B539,基础表!$E:$H,4,FALSE)</f>
        <v>#N/A</v>
      </c>
      <c r="AN539" s="23" t="e">
        <f t="shared" ca="1" si="97"/>
        <v>#N/A</v>
      </c>
      <c r="AO539" s="23" t="str">
        <f t="shared" ca="1" si="105"/>
        <v/>
      </c>
      <c r="AP539" s="23" t="str">
        <f t="shared" ca="1" si="106"/>
        <v/>
      </c>
      <c r="AR539" t="e">
        <f ca="1">VLOOKUP($B539,基础表!$E:$J,4,FALSE)</f>
        <v>#N/A</v>
      </c>
      <c r="AS539" t="e">
        <f ca="1">VLOOKUP($B539,基础表!$E:$J,5,FALSE)</f>
        <v>#N/A</v>
      </c>
      <c r="AT539" t="e">
        <f ca="1">VLOOKUP($B539,基础表!$E:$J,6,FALSE)</f>
        <v>#N/A</v>
      </c>
      <c r="AU539" t="e">
        <f ca="1">VLOOKUP($B539,基础扩展表!$E:$AG,MATCH(AU$2,基础扩展表!$E$1:$AG$1,0),FALSE)</f>
        <v>#N/A</v>
      </c>
      <c r="AV539" t="e">
        <f ca="1">VLOOKUP($B539,基础扩展表!$E:$AG,MATCH(AV$2,基础扩展表!$E$1:$AG$1,0),FALSE)</f>
        <v>#N/A</v>
      </c>
      <c r="AW539" t="e">
        <f ca="1">VLOOKUP($B539,基础扩展表!$E:$AG,MATCH(AW$2,基础扩展表!$E$1:$AG$1,0),FALSE)</f>
        <v>#N/A</v>
      </c>
      <c r="AX539" t="e">
        <f ca="1">VLOOKUP($B539,基础扩展表!$E:$AG,MATCH(AX$2,基础扩展表!$E$1:$AG$1,0),FALSE)</f>
        <v>#N/A</v>
      </c>
      <c r="AY539" t="e">
        <f ca="1">VLOOKUP($B539,基础扩展表!$E:$AG,MATCH(AY$2,基础扩展表!$E$1:$AG$1,0),FALSE)</f>
        <v>#N/A</v>
      </c>
      <c r="AZ539" t="e">
        <f ca="1">VLOOKUP($B539,基础扩展表!$E:$AG,MATCH(AZ$2,基础扩展表!$E$1:$AG$1,0),FALSE)</f>
        <v>#N/A</v>
      </c>
      <c r="BA539" t="e">
        <f ca="1">VLOOKUP($B539,基础扩展表!$E:$AG,MATCH(BA$2,基础扩展表!$E$1:$AG$1,0),FALSE)</f>
        <v>#N/A</v>
      </c>
      <c r="BB539" t="e">
        <f ca="1">VLOOKUP($B539,基础扩展表!$E:$AG,MATCH(BB$2,基础扩展表!$E$1:$AG$1,0),FALSE)</f>
        <v>#N/A</v>
      </c>
      <c r="BC539" t="e">
        <f ca="1">VLOOKUP($B539,基础扩展表!$E:$AG,MATCH(BC$2,基础扩展表!$E$1:$AG$1,0),FALSE)</f>
        <v>#N/A</v>
      </c>
      <c r="BD539" t="e">
        <f ca="1">VLOOKUP($B539,基础扩展表!$E:$AG,MATCH(BD$2,基础扩展表!$E$1:$AG$1,0),FALSE)</f>
        <v>#N/A</v>
      </c>
      <c r="BE539" t="e">
        <f ca="1">VLOOKUP($B539,基础扩展表!$E:$AG,MATCH(BE$2,基础扩展表!$E$1:$AG$1,0),FALSE)</f>
        <v>#N/A</v>
      </c>
      <c r="BF539" t="e">
        <f ca="1">VLOOKUP($B539,基础扩展表!$E:$AG,MATCH(BF$2,基础扩展表!$E$1:$AG$1,0),FALSE)</f>
        <v>#N/A</v>
      </c>
      <c r="BG539" t="e">
        <f ca="1">VLOOKUP($B539,基础扩展表!$E:$AG,MATCH(BG$2,基础扩展表!$E$1:$AG$1,0),FALSE)</f>
        <v>#N/A</v>
      </c>
      <c r="BH539" t="e">
        <f ca="1">VLOOKUP($B539,基础扩展表!$E:$AG,MATCH(BH$2,基础扩展表!$E$1:$AG$1,0),FALSE)</f>
        <v>#N/A</v>
      </c>
      <c r="BI539" t="e">
        <f ca="1">VLOOKUP($B539,基础扩展表!$E:$AG,MATCH(BI$2,基础扩展表!$E$1:$AG$1,0),FALSE)</f>
        <v>#N/A</v>
      </c>
      <c r="BJ539" t="e">
        <f ca="1">VLOOKUP($B539,基础扩展表!$E:$AG,MATCH(BJ$2,基础扩展表!$E$1:$AG$1,0),FALSE)</f>
        <v>#N/A</v>
      </c>
      <c r="BK539" t="e">
        <f ca="1">VLOOKUP($B539,基础扩展表!$E:$AG,MATCH(BK$2,基础扩展表!$E$1:$AG$1,0),FALSE)</f>
        <v>#N/A</v>
      </c>
      <c r="BL539" t="e">
        <f ca="1">VLOOKUP($B539,基础扩展表!$E:$AG,MATCH(BL$2,基础扩展表!$E$1:$AG$1,0),FALSE)</f>
        <v>#N/A</v>
      </c>
      <c r="BM539" t="e">
        <f ca="1">VLOOKUP($B539,基础扩展表!$E:$AG,MATCH(BM$2,基础扩展表!$E$1:$AG$1,0),FALSE)</f>
        <v>#N/A</v>
      </c>
      <c r="BN539" t="e">
        <f ca="1">VLOOKUP($B539,基础扩展表!$E:$AG,MATCH(BN$2,基础扩展表!$E$1:$AG$1,0),FALSE)</f>
        <v>#N/A</v>
      </c>
      <c r="BO539" t="e">
        <f ca="1">VLOOKUP($B539,基础扩展表!$E:$AG,MATCH(BO$2,基础扩展表!$E$1:$AG$1,0),FALSE)</f>
        <v>#N/A</v>
      </c>
      <c r="BP539" t="e">
        <f ca="1">VLOOKUP($B539,基础扩展表!$E:$AG,MATCH(BP$2,基础扩展表!$E$1:$AG$1,0),FALSE)</f>
        <v>#N/A</v>
      </c>
      <c r="BR539" t="e">
        <f ca="1">VLOOKUP(C539,模型表!D:H,5,FALSE)</f>
        <v>#N/A</v>
      </c>
    </row>
    <row r="540" spans="2:70" x14ac:dyDescent="0.2">
      <c r="B540" t="str">
        <f t="array" aca="1" ref="B540" ca="1">INDEX(基础表!$Y:$Y,SMALL(IF(基础表!$Z:$Z=0,ROW(基础表!$Z:$Z),999),ROW(H534)))&amp;""</f>
        <v/>
      </c>
      <c r="C540" t="e">
        <f ca="1">VLOOKUP(VLOOKUP($B540,基础表!$E:$G,3,FALSE),模型表!$C:$D,2,FALSE)</f>
        <v>#N/A</v>
      </c>
      <c r="E540" t="e">
        <f ca="1">VLOOKUP($B540,基础表!$E:$G,3,FALSE)</f>
        <v>#N/A</v>
      </c>
      <c r="G540" t="e">
        <f ca="1">VLOOKUP($E540,模型表!$C:$G,5,FALSE)</f>
        <v>#N/A</v>
      </c>
      <c r="H540" t="e">
        <f ca="1">VLOOKUP($E540,模型表!$C:$F,4,FALSE)</f>
        <v>#N/A</v>
      </c>
      <c r="I540" t="e">
        <f ca="1">VLOOKUP($E540,模型表!$C:$J,8,FALSE)</f>
        <v>#N/A</v>
      </c>
      <c r="K540" t="str">
        <f t="shared" ca="1" si="98"/>
        <v/>
      </c>
      <c r="L540" t="str">
        <f t="shared" ca="1" si="99"/>
        <v/>
      </c>
      <c r="M540" t="str">
        <f t="shared" ca="1" si="100"/>
        <v/>
      </c>
      <c r="N540" t="str">
        <f t="shared" ca="1" si="101"/>
        <v/>
      </c>
      <c r="O540" t="str">
        <f t="shared" ca="1" si="107"/>
        <v/>
      </c>
      <c r="P540" t="str">
        <f t="shared" ca="1" si="102"/>
        <v/>
      </c>
      <c r="Q540" t="e">
        <f ca="1">VLOOKUP($E540,模型表!$C:$K,9,FALSE)</f>
        <v>#N/A</v>
      </c>
      <c r="S540" t="e">
        <f ca="1">IF(VLOOKUP($E540,模型表!$C:$L,6,FALSE)=0,"",VLOOKUP($E540,模型表!$C:$L,10,FALSE))</f>
        <v>#N/A</v>
      </c>
      <c r="U540" t="e">
        <f ca="1">VLOOKUP($E540,模型表!$C:$Q,11,FALSE)</f>
        <v>#N/A</v>
      </c>
      <c r="Y540" t="e">
        <f ca="1">IF(VLOOKUP($E540,模型表!$C:$N,12,FALSE)="Death",VLOOKUP($E540,模型表!$C:$Q,13,FALSE),"")</f>
        <v>#N/A</v>
      </c>
      <c r="Z540" t="str">
        <f ca="1">IF($B540="","",IF(VLOOKUP($E540,模型表!$C:$O,12,FALSE)="PBuff","["&amp;VLOOKUP($E540,模型表!$C:Q,13,FALSE)&amp;"]","[]"))</f>
        <v/>
      </c>
      <c r="AA540" t="e">
        <f ca="1">VLOOKUP($B540,基础扩展表!$E:$I,5,FALSE)</f>
        <v>#N/A</v>
      </c>
      <c r="AB540" t="e">
        <f ca="1">VLOOKUP($B540,基础扩展表!$E:$I,4,FALSE)</f>
        <v>#N/A</v>
      </c>
      <c r="AC540" t="e">
        <f ca="1">VLOOKUP($B540,基础表!$E:$T,16,FALSE)</f>
        <v>#N/A</v>
      </c>
      <c r="AD540" t="str">
        <f t="shared" ca="1" si="96"/>
        <v/>
      </c>
      <c r="AE540" t="str">
        <f t="shared" ca="1" si="103"/>
        <v/>
      </c>
      <c r="AF540" t="str">
        <f t="shared" ca="1" si="104"/>
        <v/>
      </c>
      <c r="AH540" t="e">
        <f ca="1">VLOOKUP($B540,基础表!$E:$R,14,FALSE)</f>
        <v>#N/A</v>
      </c>
      <c r="AI540" t="e">
        <f ca="1">VLOOKUP($B540,基础表!$E:$S,13,FALSE)</f>
        <v>#N/A</v>
      </c>
      <c r="AK540" t="e">
        <f ca="1">VLOOKUP($B540,基础表!$E:$H,4,FALSE)</f>
        <v>#N/A</v>
      </c>
      <c r="AN540" s="23" t="e">
        <f t="shared" ca="1" si="97"/>
        <v>#N/A</v>
      </c>
      <c r="AO540" s="23" t="str">
        <f t="shared" ca="1" si="105"/>
        <v/>
      </c>
      <c r="AP540" s="23" t="str">
        <f t="shared" ca="1" si="106"/>
        <v/>
      </c>
      <c r="AR540" t="e">
        <f ca="1">VLOOKUP($B540,基础表!$E:$J,4,FALSE)</f>
        <v>#N/A</v>
      </c>
      <c r="AS540" t="e">
        <f ca="1">VLOOKUP($B540,基础表!$E:$J,5,FALSE)</f>
        <v>#N/A</v>
      </c>
      <c r="AT540" t="e">
        <f ca="1">VLOOKUP($B540,基础表!$E:$J,6,FALSE)</f>
        <v>#N/A</v>
      </c>
      <c r="AU540" t="e">
        <f ca="1">VLOOKUP($B540,基础扩展表!$E:$AG,MATCH(AU$2,基础扩展表!$E$1:$AG$1,0),FALSE)</f>
        <v>#N/A</v>
      </c>
      <c r="AV540" t="e">
        <f ca="1">VLOOKUP($B540,基础扩展表!$E:$AG,MATCH(AV$2,基础扩展表!$E$1:$AG$1,0),FALSE)</f>
        <v>#N/A</v>
      </c>
      <c r="AW540" t="e">
        <f ca="1">VLOOKUP($B540,基础扩展表!$E:$AG,MATCH(AW$2,基础扩展表!$E$1:$AG$1,0),FALSE)</f>
        <v>#N/A</v>
      </c>
      <c r="AX540" t="e">
        <f ca="1">VLOOKUP($B540,基础扩展表!$E:$AG,MATCH(AX$2,基础扩展表!$E$1:$AG$1,0),FALSE)</f>
        <v>#N/A</v>
      </c>
      <c r="AY540" t="e">
        <f ca="1">VLOOKUP($B540,基础扩展表!$E:$AG,MATCH(AY$2,基础扩展表!$E$1:$AG$1,0),FALSE)</f>
        <v>#N/A</v>
      </c>
      <c r="AZ540" t="e">
        <f ca="1">VLOOKUP($B540,基础扩展表!$E:$AG,MATCH(AZ$2,基础扩展表!$E$1:$AG$1,0),FALSE)</f>
        <v>#N/A</v>
      </c>
      <c r="BA540" t="e">
        <f ca="1">VLOOKUP($B540,基础扩展表!$E:$AG,MATCH(BA$2,基础扩展表!$E$1:$AG$1,0),FALSE)</f>
        <v>#N/A</v>
      </c>
      <c r="BB540" t="e">
        <f ca="1">VLOOKUP($B540,基础扩展表!$E:$AG,MATCH(BB$2,基础扩展表!$E$1:$AG$1,0),FALSE)</f>
        <v>#N/A</v>
      </c>
      <c r="BC540" t="e">
        <f ca="1">VLOOKUP($B540,基础扩展表!$E:$AG,MATCH(BC$2,基础扩展表!$E$1:$AG$1,0),FALSE)</f>
        <v>#N/A</v>
      </c>
      <c r="BD540" t="e">
        <f ca="1">VLOOKUP($B540,基础扩展表!$E:$AG,MATCH(BD$2,基础扩展表!$E$1:$AG$1,0),FALSE)</f>
        <v>#N/A</v>
      </c>
      <c r="BE540" t="e">
        <f ca="1">VLOOKUP($B540,基础扩展表!$E:$AG,MATCH(BE$2,基础扩展表!$E$1:$AG$1,0),FALSE)</f>
        <v>#N/A</v>
      </c>
      <c r="BF540" t="e">
        <f ca="1">VLOOKUP($B540,基础扩展表!$E:$AG,MATCH(BF$2,基础扩展表!$E$1:$AG$1,0),FALSE)</f>
        <v>#N/A</v>
      </c>
      <c r="BG540" t="e">
        <f ca="1">VLOOKUP($B540,基础扩展表!$E:$AG,MATCH(BG$2,基础扩展表!$E$1:$AG$1,0),FALSE)</f>
        <v>#N/A</v>
      </c>
      <c r="BH540" t="e">
        <f ca="1">VLOOKUP($B540,基础扩展表!$E:$AG,MATCH(BH$2,基础扩展表!$E$1:$AG$1,0),FALSE)</f>
        <v>#N/A</v>
      </c>
      <c r="BI540" t="e">
        <f ca="1">VLOOKUP($B540,基础扩展表!$E:$AG,MATCH(BI$2,基础扩展表!$E$1:$AG$1,0),FALSE)</f>
        <v>#N/A</v>
      </c>
      <c r="BJ540" t="e">
        <f ca="1">VLOOKUP($B540,基础扩展表!$E:$AG,MATCH(BJ$2,基础扩展表!$E$1:$AG$1,0),FALSE)</f>
        <v>#N/A</v>
      </c>
      <c r="BK540" t="e">
        <f ca="1">VLOOKUP($B540,基础扩展表!$E:$AG,MATCH(BK$2,基础扩展表!$E$1:$AG$1,0),FALSE)</f>
        <v>#N/A</v>
      </c>
      <c r="BL540" t="e">
        <f ca="1">VLOOKUP($B540,基础扩展表!$E:$AG,MATCH(BL$2,基础扩展表!$E$1:$AG$1,0),FALSE)</f>
        <v>#N/A</v>
      </c>
      <c r="BM540" t="e">
        <f ca="1">VLOOKUP($B540,基础扩展表!$E:$AG,MATCH(BM$2,基础扩展表!$E$1:$AG$1,0),FALSE)</f>
        <v>#N/A</v>
      </c>
      <c r="BN540" t="e">
        <f ca="1">VLOOKUP($B540,基础扩展表!$E:$AG,MATCH(BN$2,基础扩展表!$E$1:$AG$1,0),FALSE)</f>
        <v>#N/A</v>
      </c>
      <c r="BO540" t="e">
        <f ca="1">VLOOKUP($B540,基础扩展表!$E:$AG,MATCH(BO$2,基础扩展表!$E$1:$AG$1,0),FALSE)</f>
        <v>#N/A</v>
      </c>
      <c r="BP540" t="e">
        <f ca="1">VLOOKUP($B540,基础扩展表!$E:$AG,MATCH(BP$2,基础扩展表!$E$1:$AG$1,0),FALSE)</f>
        <v>#N/A</v>
      </c>
      <c r="BR540" t="e">
        <f ca="1">VLOOKUP(C540,模型表!D:H,5,FALSE)</f>
        <v>#N/A</v>
      </c>
    </row>
    <row r="541" spans="2:70" x14ac:dyDescent="0.2">
      <c r="B541" t="str">
        <f t="array" aca="1" ref="B541" ca="1">INDEX(基础表!$Y:$Y,SMALL(IF(基础表!$Z:$Z=0,ROW(基础表!$Z:$Z),999),ROW(H535)))&amp;""</f>
        <v/>
      </c>
      <c r="C541" t="e">
        <f ca="1">VLOOKUP(VLOOKUP($B541,基础表!$E:$G,3,FALSE),模型表!$C:$D,2,FALSE)</f>
        <v>#N/A</v>
      </c>
      <c r="E541" t="e">
        <f ca="1">VLOOKUP($B541,基础表!$E:$G,3,FALSE)</f>
        <v>#N/A</v>
      </c>
      <c r="G541" t="e">
        <f ca="1">VLOOKUP($E541,模型表!$C:$G,5,FALSE)</f>
        <v>#N/A</v>
      </c>
      <c r="H541" t="e">
        <f ca="1">VLOOKUP($E541,模型表!$C:$F,4,FALSE)</f>
        <v>#N/A</v>
      </c>
      <c r="I541" t="e">
        <f ca="1">VLOOKUP($E541,模型表!$C:$J,8,FALSE)</f>
        <v>#N/A</v>
      </c>
      <c r="K541" t="str">
        <f t="shared" ca="1" si="98"/>
        <v/>
      </c>
      <c r="L541" t="str">
        <f t="shared" ca="1" si="99"/>
        <v/>
      </c>
      <c r="M541" t="str">
        <f t="shared" ca="1" si="100"/>
        <v/>
      </c>
      <c r="N541" t="str">
        <f t="shared" ca="1" si="101"/>
        <v/>
      </c>
      <c r="O541" t="str">
        <f t="shared" ca="1" si="107"/>
        <v/>
      </c>
      <c r="P541" t="str">
        <f t="shared" ca="1" si="102"/>
        <v/>
      </c>
      <c r="Q541" t="e">
        <f ca="1">VLOOKUP($E541,模型表!$C:$K,9,FALSE)</f>
        <v>#N/A</v>
      </c>
      <c r="S541" t="e">
        <f ca="1">IF(VLOOKUP($E541,模型表!$C:$L,6,FALSE)=0,"",VLOOKUP($E541,模型表!$C:$L,10,FALSE))</f>
        <v>#N/A</v>
      </c>
      <c r="U541" t="e">
        <f ca="1">VLOOKUP($E541,模型表!$C:$Q,11,FALSE)</f>
        <v>#N/A</v>
      </c>
      <c r="Y541" t="e">
        <f ca="1">IF(VLOOKUP($E541,模型表!$C:$N,12,FALSE)="Death",VLOOKUP($E541,模型表!$C:$Q,13,FALSE),"")</f>
        <v>#N/A</v>
      </c>
      <c r="Z541" t="str">
        <f ca="1">IF($B541="","",IF(VLOOKUP($E541,模型表!$C:$O,12,FALSE)="PBuff","["&amp;VLOOKUP($E541,模型表!$C:Q,13,FALSE)&amp;"]","[]"))</f>
        <v/>
      </c>
      <c r="AA541" t="e">
        <f ca="1">VLOOKUP($B541,基础扩展表!$E:$I,5,FALSE)</f>
        <v>#N/A</v>
      </c>
      <c r="AB541" t="e">
        <f ca="1">VLOOKUP($B541,基础扩展表!$E:$I,4,FALSE)</f>
        <v>#N/A</v>
      </c>
      <c r="AC541" t="e">
        <f ca="1">VLOOKUP($B541,基础表!$E:$T,16,FALSE)</f>
        <v>#N/A</v>
      </c>
      <c r="AD541" t="str">
        <f t="shared" ca="1" si="96"/>
        <v/>
      </c>
      <c r="AE541" t="str">
        <f t="shared" ca="1" si="103"/>
        <v/>
      </c>
      <c r="AF541" t="str">
        <f t="shared" ca="1" si="104"/>
        <v/>
      </c>
      <c r="AH541" t="e">
        <f ca="1">VLOOKUP($B541,基础表!$E:$R,14,FALSE)</f>
        <v>#N/A</v>
      </c>
      <c r="AI541" t="e">
        <f ca="1">VLOOKUP($B541,基础表!$E:$S,13,FALSE)</f>
        <v>#N/A</v>
      </c>
      <c r="AK541" t="e">
        <f ca="1">VLOOKUP($B541,基础表!$E:$H,4,FALSE)</f>
        <v>#N/A</v>
      </c>
      <c r="AN541" s="23" t="e">
        <f t="shared" ca="1" si="97"/>
        <v>#N/A</v>
      </c>
      <c r="AO541" s="23" t="str">
        <f t="shared" ca="1" si="105"/>
        <v/>
      </c>
      <c r="AP541" s="23" t="str">
        <f t="shared" ca="1" si="106"/>
        <v/>
      </c>
      <c r="AR541" t="e">
        <f ca="1">VLOOKUP($B541,基础表!$E:$J,4,FALSE)</f>
        <v>#N/A</v>
      </c>
      <c r="AS541" t="e">
        <f ca="1">VLOOKUP($B541,基础表!$E:$J,5,FALSE)</f>
        <v>#N/A</v>
      </c>
      <c r="AT541" t="e">
        <f ca="1">VLOOKUP($B541,基础表!$E:$J,6,FALSE)</f>
        <v>#N/A</v>
      </c>
      <c r="AU541" t="e">
        <f ca="1">VLOOKUP($B541,基础扩展表!$E:$AG,MATCH(AU$2,基础扩展表!$E$1:$AG$1,0),FALSE)</f>
        <v>#N/A</v>
      </c>
      <c r="AV541" t="e">
        <f ca="1">VLOOKUP($B541,基础扩展表!$E:$AG,MATCH(AV$2,基础扩展表!$E$1:$AG$1,0),FALSE)</f>
        <v>#N/A</v>
      </c>
      <c r="AW541" t="e">
        <f ca="1">VLOOKUP($B541,基础扩展表!$E:$AG,MATCH(AW$2,基础扩展表!$E$1:$AG$1,0),FALSE)</f>
        <v>#N/A</v>
      </c>
      <c r="AX541" t="e">
        <f ca="1">VLOOKUP($B541,基础扩展表!$E:$AG,MATCH(AX$2,基础扩展表!$E$1:$AG$1,0),FALSE)</f>
        <v>#N/A</v>
      </c>
      <c r="AY541" t="e">
        <f ca="1">VLOOKUP($B541,基础扩展表!$E:$AG,MATCH(AY$2,基础扩展表!$E$1:$AG$1,0),FALSE)</f>
        <v>#N/A</v>
      </c>
      <c r="AZ541" t="e">
        <f ca="1">VLOOKUP($B541,基础扩展表!$E:$AG,MATCH(AZ$2,基础扩展表!$E$1:$AG$1,0),FALSE)</f>
        <v>#N/A</v>
      </c>
      <c r="BA541" t="e">
        <f ca="1">VLOOKUP($B541,基础扩展表!$E:$AG,MATCH(BA$2,基础扩展表!$E$1:$AG$1,0),FALSE)</f>
        <v>#N/A</v>
      </c>
      <c r="BB541" t="e">
        <f ca="1">VLOOKUP($B541,基础扩展表!$E:$AG,MATCH(BB$2,基础扩展表!$E$1:$AG$1,0),FALSE)</f>
        <v>#N/A</v>
      </c>
      <c r="BC541" t="e">
        <f ca="1">VLOOKUP($B541,基础扩展表!$E:$AG,MATCH(BC$2,基础扩展表!$E$1:$AG$1,0),FALSE)</f>
        <v>#N/A</v>
      </c>
      <c r="BD541" t="e">
        <f ca="1">VLOOKUP($B541,基础扩展表!$E:$AG,MATCH(BD$2,基础扩展表!$E$1:$AG$1,0),FALSE)</f>
        <v>#N/A</v>
      </c>
      <c r="BE541" t="e">
        <f ca="1">VLOOKUP($B541,基础扩展表!$E:$AG,MATCH(BE$2,基础扩展表!$E$1:$AG$1,0),FALSE)</f>
        <v>#N/A</v>
      </c>
      <c r="BF541" t="e">
        <f ca="1">VLOOKUP($B541,基础扩展表!$E:$AG,MATCH(BF$2,基础扩展表!$E$1:$AG$1,0),FALSE)</f>
        <v>#N/A</v>
      </c>
      <c r="BG541" t="e">
        <f ca="1">VLOOKUP($B541,基础扩展表!$E:$AG,MATCH(BG$2,基础扩展表!$E$1:$AG$1,0),FALSE)</f>
        <v>#N/A</v>
      </c>
      <c r="BH541" t="e">
        <f ca="1">VLOOKUP($B541,基础扩展表!$E:$AG,MATCH(BH$2,基础扩展表!$E$1:$AG$1,0),FALSE)</f>
        <v>#N/A</v>
      </c>
      <c r="BI541" t="e">
        <f ca="1">VLOOKUP($B541,基础扩展表!$E:$AG,MATCH(BI$2,基础扩展表!$E$1:$AG$1,0),FALSE)</f>
        <v>#N/A</v>
      </c>
      <c r="BJ541" t="e">
        <f ca="1">VLOOKUP($B541,基础扩展表!$E:$AG,MATCH(BJ$2,基础扩展表!$E$1:$AG$1,0),FALSE)</f>
        <v>#N/A</v>
      </c>
      <c r="BK541" t="e">
        <f ca="1">VLOOKUP($B541,基础扩展表!$E:$AG,MATCH(BK$2,基础扩展表!$E$1:$AG$1,0),FALSE)</f>
        <v>#N/A</v>
      </c>
      <c r="BL541" t="e">
        <f ca="1">VLOOKUP($B541,基础扩展表!$E:$AG,MATCH(BL$2,基础扩展表!$E$1:$AG$1,0),FALSE)</f>
        <v>#N/A</v>
      </c>
      <c r="BM541" t="e">
        <f ca="1">VLOOKUP($B541,基础扩展表!$E:$AG,MATCH(BM$2,基础扩展表!$E$1:$AG$1,0),FALSE)</f>
        <v>#N/A</v>
      </c>
      <c r="BN541" t="e">
        <f ca="1">VLOOKUP($B541,基础扩展表!$E:$AG,MATCH(BN$2,基础扩展表!$E$1:$AG$1,0),FALSE)</f>
        <v>#N/A</v>
      </c>
      <c r="BO541" t="e">
        <f ca="1">VLOOKUP($B541,基础扩展表!$E:$AG,MATCH(BO$2,基础扩展表!$E$1:$AG$1,0),FALSE)</f>
        <v>#N/A</v>
      </c>
      <c r="BP541" t="e">
        <f ca="1">VLOOKUP($B541,基础扩展表!$E:$AG,MATCH(BP$2,基础扩展表!$E$1:$AG$1,0),FALSE)</f>
        <v>#N/A</v>
      </c>
      <c r="BR541" t="e">
        <f ca="1">VLOOKUP(C541,模型表!D:H,5,FALSE)</f>
        <v>#N/A</v>
      </c>
    </row>
    <row r="542" spans="2:70" x14ac:dyDescent="0.2">
      <c r="B542" t="str">
        <f t="array" aca="1" ref="B542" ca="1">INDEX(基础表!$Y:$Y,SMALL(IF(基础表!$Z:$Z=0,ROW(基础表!$Z:$Z),999),ROW(H536)))&amp;""</f>
        <v/>
      </c>
      <c r="C542" t="e">
        <f ca="1">VLOOKUP(VLOOKUP($B542,基础表!$E:$G,3,FALSE),模型表!$C:$D,2,FALSE)</f>
        <v>#N/A</v>
      </c>
      <c r="E542" t="e">
        <f ca="1">VLOOKUP($B542,基础表!$E:$G,3,FALSE)</f>
        <v>#N/A</v>
      </c>
      <c r="G542" t="e">
        <f ca="1">VLOOKUP($E542,模型表!$C:$G,5,FALSE)</f>
        <v>#N/A</v>
      </c>
      <c r="H542" t="e">
        <f ca="1">VLOOKUP($E542,模型表!$C:$F,4,FALSE)</f>
        <v>#N/A</v>
      </c>
      <c r="I542" t="e">
        <f ca="1">VLOOKUP($E542,模型表!$C:$J,8,FALSE)</f>
        <v>#N/A</v>
      </c>
      <c r="K542" t="str">
        <f t="shared" ca="1" si="98"/>
        <v/>
      </c>
      <c r="L542" t="str">
        <f t="shared" ca="1" si="99"/>
        <v/>
      </c>
      <c r="M542" t="str">
        <f t="shared" ca="1" si="100"/>
        <v/>
      </c>
      <c r="N542" t="str">
        <f t="shared" ca="1" si="101"/>
        <v/>
      </c>
      <c r="O542" t="str">
        <f t="shared" ca="1" si="107"/>
        <v/>
      </c>
      <c r="P542" t="str">
        <f t="shared" ca="1" si="102"/>
        <v/>
      </c>
      <c r="Q542" t="e">
        <f ca="1">VLOOKUP($E542,模型表!$C:$K,9,FALSE)</f>
        <v>#N/A</v>
      </c>
      <c r="S542" t="e">
        <f ca="1">IF(VLOOKUP($E542,模型表!$C:$L,6,FALSE)=0,"",VLOOKUP($E542,模型表!$C:$L,10,FALSE))</f>
        <v>#N/A</v>
      </c>
      <c r="U542" t="e">
        <f ca="1">VLOOKUP($E542,模型表!$C:$Q,11,FALSE)</f>
        <v>#N/A</v>
      </c>
      <c r="Y542" t="e">
        <f ca="1">IF(VLOOKUP($E542,模型表!$C:$N,12,FALSE)="Death",VLOOKUP($E542,模型表!$C:$Q,13,FALSE),"")</f>
        <v>#N/A</v>
      </c>
      <c r="Z542" t="str">
        <f ca="1">IF($B542="","",IF(VLOOKUP($E542,模型表!$C:$O,12,FALSE)="PBuff","["&amp;VLOOKUP($E542,模型表!$C:Q,13,FALSE)&amp;"]","[]"))</f>
        <v/>
      </c>
      <c r="AA542" t="e">
        <f ca="1">VLOOKUP($B542,基础扩展表!$E:$I,5,FALSE)</f>
        <v>#N/A</v>
      </c>
      <c r="AB542" t="e">
        <f ca="1">VLOOKUP($B542,基础扩展表!$E:$I,4,FALSE)</f>
        <v>#N/A</v>
      </c>
      <c r="AC542" t="e">
        <f ca="1">VLOOKUP($B542,基础表!$E:$T,16,FALSE)</f>
        <v>#N/A</v>
      </c>
      <c r="AD542" t="str">
        <f t="shared" ca="1" si="96"/>
        <v/>
      </c>
      <c r="AE542" t="str">
        <f t="shared" ca="1" si="103"/>
        <v/>
      </c>
      <c r="AF542" t="str">
        <f t="shared" ca="1" si="104"/>
        <v/>
      </c>
      <c r="AH542" t="e">
        <f ca="1">VLOOKUP($B542,基础表!$E:$R,14,FALSE)</f>
        <v>#N/A</v>
      </c>
      <c r="AI542" t="e">
        <f ca="1">VLOOKUP($B542,基础表!$E:$S,13,FALSE)</f>
        <v>#N/A</v>
      </c>
      <c r="AK542" t="e">
        <f ca="1">VLOOKUP($B542,基础表!$E:$H,4,FALSE)</f>
        <v>#N/A</v>
      </c>
      <c r="AN542" s="23" t="e">
        <f t="shared" ca="1" si="97"/>
        <v>#N/A</v>
      </c>
      <c r="AO542" s="23" t="str">
        <f t="shared" ca="1" si="105"/>
        <v/>
      </c>
      <c r="AP542" s="23" t="str">
        <f t="shared" ca="1" si="106"/>
        <v/>
      </c>
      <c r="AR542" t="e">
        <f ca="1">VLOOKUP($B542,基础表!$E:$J,4,FALSE)</f>
        <v>#N/A</v>
      </c>
      <c r="AS542" t="e">
        <f ca="1">VLOOKUP($B542,基础表!$E:$J,5,FALSE)</f>
        <v>#N/A</v>
      </c>
      <c r="AT542" t="e">
        <f ca="1">VLOOKUP($B542,基础表!$E:$J,6,FALSE)</f>
        <v>#N/A</v>
      </c>
      <c r="AU542" t="e">
        <f ca="1">VLOOKUP($B542,基础扩展表!$E:$AG,MATCH(AU$2,基础扩展表!$E$1:$AG$1,0),FALSE)</f>
        <v>#N/A</v>
      </c>
      <c r="AV542" t="e">
        <f ca="1">VLOOKUP($B542,基础扩展表!$E:$AG,MATCH(AV$2,基础扩展表!$E$1:$AG$1,0),FALSE)</f>
        <v>#N/A</v>
      </c>
      <c r="AW542" t="e">
        <f ca="1">VLOOKUP($B542,基础扩展表!$E:$AG,MATCH(AW$2,基础扩展表!$E$1:$AG$1,0),FALSE)</f>
        <v>#N/A</v>
      </c>
      <c r="AX542" t="e">
        <f ca="1">VLOOKUP($B542,基础扩展表!$E:$AG,MATCH(AX$2,基础扩展表!$E$1:$AG$1,0),FALSE)</f>
        <v>#N/A</v>
      </c>
      <c r="AY542" t="e">
        <f ca="1">VLOOKUP($B542,基础扩展表!$E:$AG,MATCH(AY$2,基础扩展表!$E$1:$AG$1,0),FALSE)</f>
        <v>#N/A</v>
      </c>
      <c r="AZ542" t="e">
        <f ca="1">VLOOKUP($B542,基础扩展表!$E:$AG,MATCH(AZ$2,基础扩展表!$E$1:$AG$1,0),FALSE)</f>
        <v>#N/A</v>
      </c>
      <c r="BA542" t="e">
        <f ca="1">VLOOKUP($B542,基础扩展表!$E:$AG,MATCH(BA$2,基础扩展表!$E$1:$AG$1,0),FALSE)</f>
        <v>#N/A</v>
      </c>
      <c r="BB542" t="e">
        <f ca="1">VLOOKUP($B542,基础扩展表!$E:$AG,MATCH(BB$2,基础扩展表!$E$1:$AG$1,0),FALSE)</f>
        <v>#N/A</v>
      </c>
      <c r="BC542" t="e">
        <f ca="1">VLOOKUP($B542,基础扩展表!$E:$AG,MATCH(BC$2,基础扩展表!$E$1:$AG$1,0),FALSE)</f>
        <v>#N/A</v>
      </c>
      <c r="BD542" t="e">
        <f ca="1">VLOOKUP($B542,基础扩展表!$E:$AG,MATCH(BD$2,基础扩展表!$E$1:$AG$1,0),FALSE)</f>
        <v>#N/A</v>
      </c>
      <c r="BE542" t="e">
        <f ca="1">VLOOKUP($B542,基础扩展表!$E:$AG,MATCH(BE$2,基础扩展表!$E$1:$AG$1,0),FALSE)</f>
        <v>#N/A</v>
      </c>
      <c r="BF542" t="e">
        <f ca="1">VLOOKUP($B542,基础扩展表!$E:$AG,MATCH(BF$2,基础扩展表!$E$1:$AG$1,0),FALSE)</f>
        <v>#N/A</v>
      </c>
      <c r="BG542" t="e">
        <f ca="1">VLOOKUP($B542,基础扩展表!$E:$AG,MATCH(BG$2,基础扩展表!$E$1:$AG$1,0),FALSE)</f>
        <v>#N/A</v>
      </c>
      <c r="BH542" t="e">
        <f ca="1">VLOOKUP($B542,基础扩展表!$E:$AG,MATCH(BH$2,基础扩展表!$E$1:$AG$1,0),FALSE)</f>
        <v>#N/A</v>
      </c>
      <c r="BI542" t="e">
        <f ca="1">VLOOKUP($B542,基础扩展表!$E:$AG,MATCH(BI$2,基础扩展表!$E$1:$AG$1,0),FALSE)</f>
        <v>#N/A</v>
      </c>
      <c r="BJ542" t="e">
        <f ca="1">VLOOKUP($B542,基础扩展表!$E:$AG,MATCH(BJ$2,基础扩展表!$E$1:$AG$1,0),FALSE)</f>
        <v>#N/A</v>
      </c>
      <c r="BK542" t="e">
        <f ca="1">VLOOKUP($B542,基础扩展表!$E:$AG,MATCH(BK$2,基础扩展表!$E$1:$AG$1,0),FALSE)</f>
        <v>#N/A</v>
      </c>
      <c r="BL542" t="e">
        <f ca="1">VLOOKUP($B542,基础扩展表!$E:$AG,MATCH(BL$2,基础扩展表!$E$1:$AG$1,0),FALSE)</f>
        <v>#N/A</v>
      </c>
      <c r="BM542" t="e">
        <f ca="1">VLOOKUP($B542,基础扩展表!$E:$AG,MATCH(BM$2,基础扩展表!$E$1:$AG$1,0),FALSE)</f>
        <v>#N/A</v>
      </c>
      <c r="BN542" t="e">
        <f ca="1">VLOOKUP($B542,基础扩展表!$E:$AG,MATCH(BN$2,基础扩展表!$E$1:$AG$1,0),FALSE)</f>
        <v>#N/A</v>
      </c>
      <c r="BO542" t="e">
        <f ca="1">VLOOKUP($B542,基础扩展表!$E:$AG,MATCH(BO$2,基础扩展表!$E$1:$AG$1,0),FALSE)</f>
        <v>#N/A</v>
      </c>
      <c r="BP542" t="e">
        <f ca="1">VLOOKUP($B542,基础扩展表!$E:$AG,MATCH(BP$2,基础扩展表!$E$1:$AG$1,0),FALSE)</f>
        <v>#N/A</v>
      </c>
      <c r="BR542" t="e">
        <f ca="1">VLOOKUP(C542,模型表!D:H,5,FALSE)</f>
        <v>#N/A</v>
      </c>
    </row>
    <row r="543" spans="2:70" x14ac:dyDescent="0.2">
      <c r="B543" t="str">
        <f t="array" aca="1" ref="B543" ca="1">INDEX(基础表!$Y:$Y,SMALL(IF(基础表!$Z:$Z=0,ROW(基础表!$Z:$Z),999),ROW(H537)))&amp;""</f>
        <v/>
      </c>
      <c r="C543" t="e">
        <f ca="1">VLOOKUP(VLOOKUP($B543,基础表!$E:$G,3,FALSE),模型表!$C:$D,2,FALSE)</f>
        <v>#N/A</v>
      </c>
      <c r="E543" t="e">
        <f ca="1">VLOOKUP($B543,基础表!$E:$G,3,FALSE)</f>
        <v>#N/A</v>
      </c>
      <c r="G543" t="e">
        <f ca="1">VLOOKUP($E543,模型表!$C:$G,5,FALSE)</f>
        <v>#N/A</v>
      </c>
      <c r="H543" t="e">
        <f ca="1">VLOOKUP($E543,模型表!$C:$F,4,FALSE)</f>
        <v>#N/A</v>
      </c>
      <c r="I543" t="e">
        <f ca="1">VLOOKUP($E543,模型表!$C:$J,8,FALSE)</f>
        <v>#N/A</v>
      </c>
      <c r="K543" t="str">
        <f t="shared" ca="1" si="98"/>
        <v/>
      </c>
      <c r="L543" t="str">
        <f t="shared" ca="1" si="99"/>
        <v/>
      </c>
      <c r="M543" t="str">
        <f t="shared" ca="1" si="100"/>
        <v/>
      </c>
      <c r="N543" t="str">
        <f t="shared" ca="1" si="101"/>
        <v/>
      </c>
      <c r="O543" t="str">
        <f t="shared" ca="1" si="107"/>
        <v/>
      </c>
      <c r="P543" t="str">
        <f t="shared" ca="1" si="102"/>
        <v/>
      </c>
      <c r="Q543" t="e">
        <f ca="1">VLOOKUP($E543,模型表!$C:$K,9,FALSE)</f>
        <v>#N/A</v>
      </c>
      <c r="S543" t="e">
        <f ca="1">IF(VLOOKUP($E543,模型表!$C:$L,6,FALSE)=0,"",VLOOKUP($E543,模型表!$C:$L,10,FALSE))</f>
        <v>#N/A</v>
      </c>
      <c r="U543" t="e">
        <f ca="1">VLOOKUP($E543,模型表!$C:$Q,11,FALSE)</f>
        <v>#N/A</v>
      </c>
      <c r="Y543" t="e">
        <f ca="1">IF(VLOOKUP($E543,模型表!$C:$N,12,FALSE)="Death",VLOOKUP($E543,模型表!$C:$Q,13,FALSE),"")</f>
        <v>#N/A</v>
      </c>
      <c r="Z543" t="str">
        <f ca="1">IF($B543="","",IF(VLOOKUP($E543,模型表!$C:$O,12,FALSE)="PBuff","["&amp;VLOOKUP($E543,模型表!$C:Q,13,FALSE)&amp;"]","[]"))</f>
        <v/>
      </c>
      <c r="AA543" t="e">
        <f ca="1">VLOOKUP($B543,基础扩展表!$E:$I,5,FALSE)</f>
        <v>#N/A</v>
      </c>
      <c r="AB543" t="e">
        <f ca="1">VLOOKUP($B543,基础扩展表!$E:$I,4,FALSE)</f>
        <v>#N/A</v>
      </c>
      <c r="AC543" t="e">
        <f ca="1">VLOOKUP($B543,基础表!$E:$T,16,FALSE)</f>
        <v>#N/A</v>
      </c>
      <c r="AD543" t="str">
        <f t="shared" ca="1" si="96"/>
        <v/>
      </c>
      <c r="AE543" t="str">
        <f t="shared" ca="1" si="103"/>
        <v/>
      </c>
      <c r="AF543" t="str">
        <f t="shared" ca="1" si="104"/>
        <v/>
      </c>
      <c r="AH543" t="e">
        <f ca="1">VLOOKUP($B543,基础表!$E:$R,14,FALSE)</f>
        <v>#N/A</v>
      </c>
      <c r="AI543" t="e">
        <f ca="1">VLOOKUP($B543,基础表!$E:$S,13,FALSE)</f>
        <v>#N/A</v>
      </c>
      <c r="AK543" t="e">
        <f ca="1">VLOOKUP($B543,基础表!$E:$H,4,FALSE)</f>
        <v>#N/A</v>
      </c>
      <c r="AN543" s="23" t="e">
        <f t="shared" ca="1" si="97"/>
        <v>#N/A</v>
      </c>
      <c r="AO543" s="23" t="str">
        <f t="shared" ca="1" si="105"/>
        <v/>
      </c>
      <c r="AP543" s="23" t="str">
        <f t="shared" ca="1" si="106"/>
        <v/>
      </c>
      <c r="AR543" t="e">
        <f ca="1">VLOOKUP($B543,基础表!$E:$J,4,FALSE)</f>
        <v>#N/A</v>
      </c>
      <c r="AS543" t="e">
        <f ca="1">VLOOKUP($B543,基础表!$E:$J,5,FALSE)</f>
        <v>#N/A</v>
      </c>
      <c r="AT543" t="e">
        <f ca="1">VLOOKUP($B543,基础表!$E:$J,6,FALSE)</f>
        <v>#N/A</v>
      </c>
      <c r="AU543" t="e">
        <f ca="1">VLOOKUP($B543,基础扩展表!$E:$AG,MATCH(AU$2,基础扩展表!$E$1:$AG$1,0),FALSE)</f>
        <v>#N/A</v>
      </c>
      <c r="AV543" t="e">
        <f ca="1">VLOOKUP($B543,基础扩展表!$E:$AG,MATCH(AV$2,基础扩展表!$E$1:$AG$1,0),FALSE)</f>
        <v>#N/A</v>
      </c>
      <c r="AW543" t="e">
        <f ca="1">VLOOKUP($B543,基础扩展表!$E:$AG,MATCH(AW$2,基础扩展表!$E$1:$AG$1,0),FALSE)</f>
        <v>#N/A</v>
      </c>
      <c r="AX543" t="e">
        <f ca="1">VLOOKUP($B543,基础扩展表!$E:$AG,MATCH(AX$2,基础扩展表!$E$1:$AG$1,0),FALSE)</f>
        <v>#N/A</v>
      </c>
      <c r="AY543" t="e">
        <f ca="1">VLOOKUP($B543,基础扩展表!$E:$AG,MATCH(AY$2,基础扩展表!$E$1:$AG$1,0),FALSE)</f>
        <v>#N/A</v>
      </c>
      <c r="AZ543" t="e">
        <f ca="1">VLOOKUP($B543,基础扩展表!$E:$AG,MATCH(AZ$2,基础扩展表!$E$1:$AG$1,0),FALSE)</f>
        <v>#N/A</v>
      </c>
      <c r="BA543" t="e">
        <f ca="1">VLOOKUP($B543,基础扩展表!$E:$AG,MATCH(BA$2,基础扩展表!$E$1:$AG$1,0),FALSE)</f>
        <v>#N/A</v>
      </c>
      <c r="BB543" t="e">
        <f ca="1">VLOOKUP($B543,基础扩展表!$E:$AG,MATCH(BB$2,基础扩展表!$E$1:$AG$1,0),FALSE)</f>
        <v>#N/A</v>
      </c>
      <c r="BC543" t="e">
        <f ca="1">VLOOKUP($B543,基础扩展表!$E:$AG,MATCH(BC$2,基础扩展表!$E$1:$AG$1,0),FALSE)</f>
        <v>#N/A</v>
      </c>
      <c r="BD543" t="e">
        <f ca="1">VLOOKUP($B543,基础扩展表!$E:$AG,MATCH(BD$2,基础扩展表!$E$1:$AG$1,0),FALSE)</f>
        <v>#N/A</v>
      </c>
      <c r="BE543" t="e">
        <f ca="1">VLOOKUP($B543,基础扩展表!$E:$AG,MATCH(BE$2,基础扩展表!$E$1:$AG$1,0),FALSE)</f>
        <v>#N/A</v>
      </c>
      <c r="BF543" t="e">
        <f ca="1">VLOOKUP($B543,基础扩展表!$E:$AG,MATCH(BF$2,基础扩展表!$E$1:$AG$1,0),FALSE)</f>
        <v>#N/A</v>
      </c>
      <c r="BG543" t="e">
        <f ca="1">VLOOKUP($B543,基础扩展表!$E:$AG,MATCH(BG$2,基础扩展表!$E$1:$AG$1,0),FALSE)</f>
        <v>#N/A</v>
      </c>
      <c r="BH543" t="e">
        <f ca="1">VLOOKUP($B543,基础扩展表!$E:$AG,MATCH(BH$2,基础扩展表!$E$1:$AG$1,0),FALSE)</f>
        <v>#N/A</v>
      </c>
      <c r="BI543" t="e">
        <f ca="1">VLOOKUP($B543,基础扩展表!$E:$AG,MATCH(BI$2,基础扩展表!$E$1:$AG$1,0),FALSE)</f>
        <v>#N/A</v>
      </c>
      <c r="BJ543" t="e">
        <f ca="1">VLOOKUP($B543,基础扩展表!$E:$AG,MATCH(BJ$2,基础扩展表!$E$1:$AG$1,0),FALSE)</f>
        <v>#N/A</v>
      </c>
      <c r="BK543" t="e">
        <f ca="1">VLOOKUP($B543,基础扩展表!$E:$AG,MATCH(BK$2,基础扩展表!$E$1:$AG$1,0),FALSE)</f>
        <v>#N/A</v>
      </c>
      <c r="BL543" t="e">
        <f ca="1">VLOOKUP($B543,基础扩展表!$E:$AG,MATCH(BL$2,基础扩展表!$E$1:$AG$1,0),FALSE)</f>
        <v>#N/A</v>
      </c>
      <c r="BM543" t="e">
        <f ca="1">VLOOKUP($B543,基础扩展表!$E:$AG,MATCH(BM$2,基础扩展表!$E$1:$AG$1,0),FALSE)</f>
        <v>#N/A</v>
      </c>
      <c r="BN543" t="e">
        <f ca="1">VLOOKUP($B543,基础扩展表!$E:$AG,MATCH(BN$2,基础扩展表!$E$1:$AG$1,0),FALSE)</f>
        <v>#N/A</v>
      </c>
      <c r="BO543" t="e">
        <f ca="1">VLOOKUP($B543,基础扩展表!$E:$AG,MATCH(BO$2,基础扩展表!$E$1:$AG$1,0),FALSE)</f>
        <v>#N/A</v>
      </c>
      <c r="BP543" t="e">
        <f ca="1">VLOOKUP($B543,基础扩展表!$E:$AG,MATCH(BP$2,基础扩展表!$E$1:$AG$1,0),FALSE)</f>
        <v>#N/A</v>
      </c>
      <c r="BR543" t="e">
        <f ca="1">VLOOKUP(C543,模型表!D:H,5,FALSE)</f>
        <v>#N/A</v>
      </c>
    </row>
    <row r="544" spans="2:70" x14ac:dyDescent="0.2">
      <c r="B544" t="str">
        <f t="array" aca="1" ref="B544" ca="1">INDEX(基础表!$Y:$Y,SMALL(IF(基础表!$Z:$Z=0,ROW(基础表!$Z:$Z),999),ROW(H538)))&amp;""</f>
        <v/>
      </c>
      <c r="C544" t="e">
        <f ca="1">VLOOKUP(VLOOKUP($B544,基础表!$E:$G,3,FALSE),模型表!$C:$D,2,FALSE)</f>
        <v>#N/A</v>
      </c>
      <c r="E544" t="e">
        <f ca="1">VLOOKUP($B544,基础表!$E:$G,3,FALSE)</f>
        <v>#N/A</v>
      </c>
      <c r="G544" t="e">
        <f ca="1">VLOOKUP($E544,模型表!$C:$G,5,FALSE)</f>
        <v>#N/A</v>
      </c>
      <c r="H544" t="e">
        <f ca="1">VLOOKUP($E544,模型表!$C:$F,4,FALSE)</f>
        <v>#N/A</v>
      </c>
      <c r="I544" t="e">
        <f ca="1">VLOOKUP($E544,模型表!$C:$J,8,FALSE)</f>
        <v>#N/A</v>
      </c>
      <c r="K544" t="str">
        <f t="shared" ca="1" si="98"/>
        <v/>
      </c>
      <c r="L544" t="str">
        <f t="shared" ca="1" si="99"/>
        <v/>
      </c>
      <c r="M544" t="str">
        <f t="shared" ca="1" si="100"/>
        <v/>
      </c>
      <c r="N544" t="str">
        <f t="shared" ca="1" si="101"/>
        <v/>
      </c>
      <c r="O544" t="str">
        <f t="shared" ca="1" si="107"/>
        <v/>
      </c>
      <c r="P544" t="str">
        <f t="shared" ca="1" si="102"/>
        <v/>
      </c>
      <c r="Q544" t="e">
        <f ca="1">VLOOKUP($E544,模型表!$C:$K,9,FALSE)</f>
        <v>#N/A</v>
      </c>
      <c r="S544" t="e">
        <f ca="1">IF(VLOOKUP($E544,模型表!$C:$L,6,FALSE)=0,"",VLOOKUP($E544,模型表!$C:$L,10,FALSE))</f>
        <v>#N/A</v>
      </c>
      <c r="U544" t="e">
        <f ca="1">VLOOKUP($E544,模型表!$C:$Q,11,FALSE)</f>
        <v>#N/A</v>
      </c>
      <c r="Y544" t="e">
        <f ca="1">IF(VLOOKUP($E544,模型表!$C:$N,12,FALSE)="Death",VLOOKUP($E544,模型表!$C:$Q,13,FALSE),"")</f>
        <v>#N/A</v>
      </c>
      <c r="Z544" t="str">
        <f ca="1">IF($B544="","",IF(VLOOKUP($E544,模型表!$C:$O,12,FALSE)="PBuff","["&amp;VLOOKUP($E544,模型表!$C:Q,13,FALSE)&amp;"]","[]"))</f>
        <v/>
      </c>
      <c r="AA544" t="e">
        <f ca="1">VLOOKUP($B544,基础扩展表!$E:$I,5,FALSE)</f>
        <v>#N/A</v>
      </c>
      <c r="AB544" t="e">
        <f ca="1">VLOOKUP($B544,基础扩展表!$E:$I,4,FALSE)</f>
        <v>#N/A</v>
      </c>
      <c r="AC544" t="e">
        <f ca="1">VLOOKUP($B544,基础表!$E:$T,16,FALSE)</f>
        <v>#N/A</v>
      </c>
      <c r="AD544" t="str">
        <f t="shared" ca="1" si="96"/>
        <v/>
      </c>
      <c r="AE544" t="str">
        <f t="shared" ca="1" si="103"/>
        <v/>
      </c>
      <c r="AF544" t="str">
        <f t="shared" ca="1" si="104"/>
        <v/>
      </c>
      <c r="AH544" t="e">
        <f ca="1">VLOOKUP($B544,基础表!$E:$R,14,FALSE)</f>
        <v>#N/A</v>
      </c>
      <c r="AI544" t="e">
        <f ca="1">VLOOKUP($B544,基础表!$E:$S,13,FALSE)</f>
        <v>#N/A</v>
      </c>
      <c r="AK544" t="e">
        <f ca="1">VLOOKUP($B544,基础表!$E:$H,4,FALSE)</f>
        <v>#N/A</v>
      </c>
      <c r="AN544" s="23" t="e">
        <f t="shared" ca="1" si="97"/>
        <v>#N/A</v>
      </c>
      <c r="AO544" s="23" t="str">
        <f t="shared" ca="1" si="105"/>
        <v/>
      </c>
      <c r="AP544" s="23" t="str">
        <f t="shared" ca="1" si="106"/>
        <v/>
      </c>
      <c r="AR544" t="e">
        <f ca="1">VLOOKUP($B544,基础表!$E:$J,4,FALSE)</f>
        <v>#N/A</v>
      </c>
      <c r="AS544" t="e">
        <f ca="1">VLOOKUP($B544,基础表!$E:$J,5,FALSE)</f>
        <v>#N/A</v>
      </c>
      <c r="AT544" t="e">
        <f ca="1">VLOOKUP($B544,基础表!$E:$J,6,FALSE)</f>
        <v>#N/A</v>
      </c>
      <c r="AU544" t="e">
        <f ca="1">VLOOKUP($B544,基础扩展表!$E:$AG,MATCH(AU$2,基础扩展表!$E$1:$AG$1,0),FALSE)</f>
        <v>#N/A</v>
      </c>
      <c r="AV544" t="e">
        <f ca="1">VLOOKUP($B544,基础扩展表!$E:$AG,MATCH(AV$2,基础扩展表!$E$1:$AG$1,0),FALSE)</f>
        <v>#N/A</v>
      </c>
      <c r="AW544" t="e">
        <f ca="1">VLOOKUP($B544,基础扩展表!$E:$AG,MATCH(AW$2,基础扩展表!$E$1:$AG$1,0),FALSE)</f>
        <v>#N/A</v>
      </c>
      <c r="AX544" t="e">
        <f ca="1">VLOOKUP($B544,基础扩展表!$E:$AG,MATCH(AX$2,基础扩展表!$E$1:$AG$1,0),FALSE)</f>
        <v>#N/A</v>
      </c>
      <c r="AY544" t="e">
        <f ca="1">VLOOKUP($B544,基础扩展表!$E:$AG,MATCH(AY$2,基础扩展表!$E$1:$AG$1,0),FALSE)</f>
        <v>#N/A</v>
      </c>
      <c r="AZ544" t="e">
        <f ca="1">VLOOKUP($B544,基础扩展表!$E:$AG,MATCH(AZ$2,基础扩展表!$E$1:$AG$1,0),FALSE)</f>
        <v>#N/A</v>
      </c>
      <c r="BA544" t="e">
        <f ca="1">VLOOKUP($B544,基础扩展表!$E:$AG,MATCH(BA$2,基础扩展表!$E$1:$AG$1,0),FALSE)</f>
        <v>#N/A</v>
      </c>
      <c r="BB544" t="e">
        <f ca="1">VLOOKUP($B544,基础扩展表!$E:$AG,MATCH(BB$2,基础扩展表!$E$1:$AG$1,0),FALSE)</f>
        <v>#N/A</v>
      </c>
      <c r="BC544" t="e">
        <f ca="1">VLOOKUP($B544,基础扩展表!$E:$AG,MATCH(BC$2,基础扩展表!$E$1:$AG$1,0),FALSE)</f>
        <v>#N/A</v>
      </c>
      <c r="BD544" t="e">
        <f ca="1">VLOOKUP($B544,基础扩展表!$E:$AG,MATCH(BD$2,基础扩展表!$E$1:$AG$1,0),FALSE)</f>
        <v>#N/A</v>
      </c>
      <c r="BE544" t="e">
        <f ca="1">VLOOKUP($B544,基础扩展表!$E:$AG,MATCH(BE$2,基础扩展表!$E$1:$AG$1,0),FALSE)</f>
        <v>#N/A</v>
      </c>
      <c r="BF544" t="e">
        <f ca="1">VLOOKUP($B544,基础扩展表!$E:$AG,MATCH(BF$2,基础扩展表!$E$1:$AG$1,0),FALSE)</f>
        <v>#N/A</v>
      </c>
      <c r="BG544" t="e">
        <f ca="1">VLOOKUP($B544,基础扩展表!$E:$AG,MATCH(BG$2,基础扩展表!$E$1:$AG$1,0),FALSE)</f>
        <v>#N/A</v>
      </c>
      <c r="BH544" t="e">
        <f ca="1">VLOOKUP($B544,基础扩展表!$E:$AG,MATCH(BH$2,基础扩展表!$E$1:$AG$1,0),FALSE)</f>
        <v>#N/A</v>
      </c>
      <c r="BI544" t="e">
        <f ca="1">VLOOKUP($B544,基础扩展表!$E:$AG,MATCH(BI$2,基础扩展表!$E$1:$AG$1,0),FALSE)</f>
        <v>#N/A</v>
      </c>
      <c r="BJ544" t="e">
        <f ca="1">VLOOKUP($B544,基础扩展表!$E:$AG,MATCH(BJ$2,基础扩展表!$E$1:$AG$1,0),FALSE)</f>
        <v>#N/A</v>
      </c>
      <c r="BK544" t="e">
        <f ca="1">VLOOKUP($B544,基础扩展表!$E:$AG,MATCH(BK$2,基础扩展表!$E$1:$AG$1,0),FALSE)</f>
        <v>#N/A</v>
      </c>
      <c r="BL544" t="e">
        <f ca="1">VLOOKUP($B544,基础扩展表!$E:$AG,MATCH(BL$2,基础扩展表!$E$1:$AG$1,0),FALSE)</f>
        <v>#N/A</v>
      </c>
      <c r="BM544" t="e">
        <f ca="1">VLOOKUP($B544,基础扩展表!$E:$AG,MATCH(BM$2,基础扩展表!$E$1:$AG$1,0),FALSE)</f>
        <v>#N/A</v>
      </c>
      <c r="BN544" t="e">
        <f ca="1">VLOOKUP($B544,基础扩展表!$E:$AG,MATCH(BN$2,基础扩展表!$E$1:$AG$1,0),FALSE)</f>
        <v>#N/A</v>
      </c>
      <c r="BO544" t="e">
        <f ca="1">VLOOKUP($B544,基础扩展表!$E:$AG,MATCH(BO$2,基础扩展表!$E$1:$AG$1,0),FALSE)</f>
        <v>#N/A</v>
      </c>
      <c r="BP544" t="e">
        <f ca="1">VLOOKUP($B544,基础扩展表!$E:$AG,MATCH(BP$2,基础扩展表!$E$1:$AG$1,0),FALSE)</f>
        <v>#N/A</v>
      </c>
      <c r="BR544" t="e">
        <f ca="1">VLOOKUP(C544,模型表!D:H,5,FALSE)</f>
        <v>#N/A</v>
      </c>
    </row>
    <row r="545" spans="2:70" x14ac:dyDescent="0.2">
      <c r="B545" t="str">
        <f t="array" aca="1" ref="B545" ca="1">INDEX(基础表!$Y:$Y,SMALL(IF(基础表!$Z:$Z=0,ROW(基础表!$Z:$Z),999),ROW(H539)))&amp;""</f>
        <v/>
      </c>
      <c r="C545" t="e">
        <f ca="1">VLOOKUP(VLOOKUP($B545,基础表!$E:$G,3,FALSE),模型表!$C:$D,2,FALSE)</f>
        <v>#N/A</v>
      </c>
      <c r="E545" t="e">
        <f ca="1">VLOOKUP($B545,基础表!$E:$G,3,FALSE)</f>
        <v>#N/A</v>
      </c>
      <c r="G545" t="e">
        <f ca="1">VLOOKUP($E545,模型表!$C:$G,5,FALSE)</f>
        <v>#N/A</v>
      </c>
      <c r="H545" t="e">
        <f ca="1">VLOOKUP($E545,模型表!$C:$F,4,FALSE)</f>
        <v>#N/A</v>
      </c>
      <c r="I545" t="e">
        <f ca="1">VLOOKUP($E545,模型表!$C:$J,8,FALSE)</f>
        <v>#N/A</v>
      </c>
      <c r="K545" t="str">
        <f t="shared" ca="1" si="98"/>
        <v/>
      </c>
      <c r="L545" t="str">
        <f t="shared" ca="1" si="99"/>
        <v/>
      </c>
      <c r="M545" t="str">
        <f t="shared" ca="1" si="100"/>
        <v/>
      </c>
      <c r="N545" t="str">
        <f t="shared" ca="1" si="101"/>
        <v/>
      </c>
      <c r="O545" t="str">
        <f t="shared" ca="1" si="107"/>
        <v/>
      </c>
      <c r="P545" t="str">
        <f t="shared" ca="1" si="102"/>
        <v/>
      </c>
      <c r="Q545" t="e">
        <f ca="1">VLOOKUP($E545,模型表!$C:$K,9,FALSE)</f>
        <v>#N/A</v>
      </c>
      <c r="S545" t="e">
        <f ca="1">IF(VLOOKUP($E545,模型表!$C:$L,6,FALSE)=0,"",VLOOKUP($E545,模型表!$C:$L,10,FALSE))</f>
        <v>#N/A</v>
      </c>
      <c r="U545" t="e">
        <f ca="1">VLOOKUP($E545,模型表!$C:$Q,11,FALSE)</f>
        <v>#N/A</v>
      </c>
      <c r="Y545" t="e">
        <f ca="1">IF(VLOOKUP($E545,模型表!$C:$N,12,FALSE)="Death",VLOOKUP($E545,模型表!$C:$Q,13,FALSE),"")</f>
        <v>#N/A</v>
      </c>
      <c r="Z545" t="str">
        <f ca="1">IF($B545="","",IF(VLOOKUP($E545,模型表!$C:$O,12,FALSE)="PBuff","["&amp;VLOOKUP($E545,模型表!$C:Q,13,FALSE)&amp;"]","[]"))</f>
        <v/>
      </c>
      <c r="AA545" t="e">
        <f ca="1">VLOOKUP($B545,基础扩展表!$E:$I,5,FALSE)</f>
        <v>#N/A</v>
      </c>
      <c r="AB545" t="e">
        <f ca="1">VLOOKUP($B545,基础扩展表!$E:$I,4,FALSE)</f>
        <v>#N/A</v>
      </c>
      <c r="AC545" t="e">
        <f ca="1">VLOOKUP($B545,基础表!$E:$T,16,FALSE)</f>
        <v>#N/A</v>
      </c>
      <c r="AD545" t="str">
        <f t="shared" ca="1" si="96"/>
        <v/>
      </c>
      <c r="AE545" t="str">
        <f t="shared" ca="1" si="103"/>
        <v/>
      </c>
      <c r="AF545" t="str">
        <f t="shared" ca="1" si="104"/>
        <v/>
      </c>
      <c r="AH545" t="e">
        <f ca="1">VLOOKUP($B545,基础表!$E:$R,14,FALSE)</f>
        <v>#N/A</v>
      </c>
      <c r="AI545" t="e">
        <f ca="1">VLOOKUP($B545,基础表!$E:$S,13,FALSE)</f>
        <v>#N/A</v>
      </c>
      <c r="AK545" t="e">
        <f ca="1">VLOOKUP($B545,基础表!$E:$H,4,FALSE)</f>
        <v>#N/A</v>
      </c>
      <c r="AN545" s="23" t="e">
        <f t="shared" ca="1" si="97"/>
        <v>#N/A</v>
      </c>
      <c r="AO545" s="23" t="str">
        <f t="shared" ca="1" si="105"/>
        <v/>
      </c>
      <c r="AP545" s="23" t="str">
        <f t="shared" ca="1" si="106"/>
        <v/>
      </c>
      <c r="AR545" t="e">
        <f ca="1">VLOOKUP($B545,基础表!$E:$J,4,FALSE)</f>
        <v>#N/A</v>
      </c>
      <c r="AS545" t="e">
        <f ca="1">VLOOKUP($B545,基础表!$E:$J,5,FALSE)</f>
        <v>#N/A</v>
      </c>
      <c r="AT545" t="e">
        <f ca="1">VLOOKUP($B545,基础表!$E:$J,6,FALSE)</f>
        <v>#N/A</v>
      </c>
      <c r="AU545" t="e">
        <f ca="1">VLOOKUP($B545,基础扩展表!$E:$AG,MATCH(AU$2,基础扩展表!$E$1:$AG$1,0),FALSE)</f>
        <v>#N/A</v>
      </c>
      <c r="AV545" t="e">
        <f ca="1">VLOOKUP($B545,基础扩展表!$E:$AG,MATCH(AV$2,基础扩展表!$E$1:$AG$1,0),FALSE)</f>
        <v>#N/A</v>
      </c>
      <c r="AW545" t="e">
        <f ca="1">VLOOKUP($B545,基础扩展表!$E:$AG,MATCH(AW$2,基础扩展表!$E$1:$AG$1,0),FALSE)</f>
        <v>#N/A</v>
      </c>
      <c r="AX545" t="e">
        <f ca="1">VLOOKUP($B545,基础扩展表!$E:$AG,MATCH(AX$2,基础扩展表!$E$1:$AG$1,0),FALSE)</f>
        <v>#N/A</v>
      </c>
      <c r="AY545" t="e">
        <f ca="1">VLOOKUP($B545,基础扩展表!$E:$AG,MATCH(AY$2,基础扩展表!$E$1:$AG$1,0),FALSE)</f>
        <v>#N/A</v>
      </c>
      <c r="AZ545" t="e">
        <f ca="1">VLOOKUP($B545,基础扩展表!$E:$AG,MATCH(AZ$2,基础扩展表!$E$1:$AG$1,0),FALSE)</f>
        <v>#N/A</v>
      </c>
      <c r="BA545" t="e">
        <f ca="1">VLOOKUP($B545,基础扩展表!$E:$AG,MATCH(BA$2,基础扩展表!$E$1:$AG$1,0),FALSE)</f>
        <v>#N/A</v>
      </c>
      <c r="BB545" t="e">
        <f ca="1">VLOOKUP($B545,基础扩展表!$E:$AG,MATCH(BB$2,基础扩展表!$E$1:$AG$1,0),FALSE)</f>
        <v>#N/A</v>
      </c>
      <c r="BC545" t="e">
        <f ca="1">VLOOKUP($B545,基础扩展表!$E:$AG,MATCH(BC$2,基础扩展表!$E$1:$AG$1,0),FALSE)</f>
        <v>#N/A</v>
      </c>
      <c r="BD545" t="e">
        <f ca="1">VLOOKUP($B545,基础扩展表!$E:$AG,MATCH(BD$2,基础扩展表!$E$1:$AG$1,0),FALSE)</f>
        <v>#N/A</v>
      </c>
      <c r="BE545" t="e">
        <f ca="1">VLOOKUP($B545,基础扩展表!$E:$AG,MATCH(BE$2,基础扩展表!$E$1:$AG$1,0),FALSE)</f>
        <v>#N/A</v>
      </c>
      <c r="BF545" t="e">
        <f ca="1">VLOOKUP($B545,基础扩展表!$E:$AG,MATCH(BF$2,基础扩展表!$E$1:$AG$1,0),FALSE)</f>
        <v>#N/A</v>
      </c>
      <c r="BG545" t="e">
        <f ca="1">VLOOKUP($B545,基础扩展表!$E:$AG,MATCH(BG$2,基础扩展表!$E$1:$AG$1,0),FALSE)</f>
        <v>#N/A</v>
      </c>
      <c r="BH545" t="e">
        <f ca="1">VLOOKUP($B545,基础扩展表!$E:$AG,MATCH(BH$2,基础扩展表!$E$1:$AG$1,0),FALSE)</f>
        <v>#N/A</v>
      </c>
      <c r="BI545" t="e">
        <f ca="1">VLOOKUP($B545,基础扩展表!$E:$AG,MATCH(BI$2,基础扩展表!$E$1:$AG$1,0),FALSE)</f>
        <v>#N/A</v>
      </c>
      <c r="BJ545" t="e">
        <f ca="1">VLOOKUP($B545,基础扩展表!$E:$AG,MATCH(BJ$2,基础扩展表!$E$1:$AG$1,0),FALSE)</f>
        <v>#N/A</v>
      </c>
      <c r="BK545" t="e">
        <f ca="1">VLOOKUP($B545,基础扩展表!$E:$AG,MATCH(BK$2,基础扩展表!$E$1:$AG$1,0),FALSE)</f>
        <v>#N/A</v>
      </c>
      <c r="BL545" t="e">
        <f ca="1">VLOOKUP($B545,基础扩展表!$E:$AG,MATCH(BL$2,基础扩展表!$E$1:$AG$1,0),FALSE)</f>
        <v>#N/A</v>
      </c>
      <c r="BM545" t="e">
        <f ca="1">VLOOKUP($B545,基础扩展表!$E:$AG,MATCH(BM$2,基础扩展表!$E$1:$AG$1,0),FALSE)</f>
        <v>#N/A</v>
      </c>
      <c r="BN545" t="e">
        <f ca="1">VLOOKUP($B545,基础扩展表!$E:$AG,MATCH(BN$2,基础扩展表!$E$1:$AG$1,0),FALSE)</f>
        <v>#N/A</v>
      </c>
      <c r="BO545" t="e">
        <f ca="1">VLOOKUP($B545,基础扩展表!$E:$AG,MATCH(BO$2,基础扩展表!$E$1:$AG$1,0),FALSE)</f>
        <v>#N/A</v>
      </c>
      <c r="BP545" t="e">
        <f ca="1">VLOOKUP($B545,基础扩展表!$E:$AG,MATCH(BP$2,基础扩展表!$E$1:$AG$1,0),FALSE)</f>
        <v>#N/A</v>
      </c>
      <c r="BR545" t="e">
        <f ca="1">VLOOKUP(C545,模型表!D:H,5,FALSE)</f>
        <v>#N/A</v>
      </c>
    </row>
    <row r="546" spans="2:70" x14ac:dyDescent="0.2">
      <c r="B546" t="str">
        <f t="array" aca="1" ref="B546" ca="1">INDEX(基础表!$Y:$Y,SMALL(IF(基础表!$Z:$Z=0,ROW(基础表!$Z:$Z),999),ROW(H540)))&amp;""</f>
        <v/>
      </c>
      <c r="C546" t="e">
        <f ca="1">VLOOKUP(VLOOKUP($B546,基础表!$E:$G,3,FALSE),模型表!$C:$D,2,FALSE)</f>
        <v>#N/A</v>
      </c>
      <c r="E546" t="e">
        <f ca="1">VLOOKUP($B546,基础表!$E:$G,3,FALSE)</f>
        <v>#N/A</v>
      </c>
      <c r="G546" t="e">
        <f ca="1">VLOOKUP($E546,模型表!$C:$G,5,FALSE)</f>
        <v>#N/A</v>
      </c>
      <c r="H546" t="e">
        <f ca="1">VLOOKUP($E546,模型表!$C:$F,4,FALSE)</f>
        <v>#N/A</v>
      </c>
      <c r="I546" t="e">
        <f ca="1">VLOOKUP($E546,模型表!$C:$J,8,FALSE)</f>
        <v>#N/A</v>
      </c>
      <c r="K546" t="str">
        <f t="shared" ca="1" si="98"/>
        <v/>
      </c>
      <c r="L546" t="str">
        <f t="shared" ca="1" si="99"/>
        <v/>
      </c>
      <c r="M546" t="str">
        <f t="shared" ca="1" si="100"/>
        <v/>
      </c>
      <c r="N546" t="str">
        <f t="shared" ca="1" si="101"/>
        <v/>
      </c>
      <c r="O546" t="str">
        <f t="shared" ca="1" si="107"/>
        <v/>
      </c>
      <c r="P546" t="str">
        <f t="shared" ca="1" si="102"/>
        <v/>
      </c>
      <c r="Q546" t="e">
        <f ca="1">VLOOKUP($E546,模型表!$C:$K,9,FALSE)</f>
        <v>#N/A</v>
      </c>
      <c r="S546" t="e">
        <f ca="1">IF(VLOOKUP($E546,模型表!$C:$L,6,FALSE)=0,"",VLOOKUP($E546,模型表!$C:$L,10,FALSE))</f>
        <v>#N/A</v>
      </c>
      <c r="U546" t="e">
        <f ca="1">VLOOKUP($E546,模型表!$C:$Q,11,FALSE)</f>
        <v>#N/A</v>
      </c>
      <c r="Y546" t="e">
        <f ca="1">IF(VLOOKUP($E546,模型表!$C:$N,12,FALSE)="Death",VLOOKUP($E546,模型表!$C:$Q,13,FALSE),"")</f>
        <v>#N/A</v>
      </c>
      <c r="Z546" t="str">
        <f ca="1">IF($B546="","",IF(VLOOKUP($E546,模型表!$C:$O,12,FALSE)="PBuff","["&amp;VLOOKUP($E546,模型表!$C:Q,13,FALSE)&amp;"]","[]"))</f>
        <v/>
      </c>
      <c r="AA546" t="e">
        <f ca="1">VLOOKUP($B546,基础扩展表!$E:$I,5,FALSE)</f>
        <v>#N/A</v>
      </c>
      <c r="AB546" t="e">
        <f ca="1">VLOOKUP($B546,基础扩展表!$E:$I,4,FALSE)</f>
        <v>#N/A</v>
      </c>
      <c r="AC546" t="e">
        <f ca="1">VLOOKUP($B546,基础表!$E:$T,16,FALSE)</f>
        <v>#N/A</v>
      </c>
      <c r="AD546" t="str">
        <f t="shared" ca="1" si="96"/>
        <v/>
      </c>
      <c r="AE546" t="str">
        <f t="shared" ca="1" si="103"/>
        <v/>
      </c>
      <c r="AF546" t="str">
        <f t="shared" ca="1" si="104"/>
        <v/>
      </c>
      <c r="AH546" t="e">
        <f ca="1">VLOOKUP($B546,基础表!$E:$R,14,FALSE)</f>
        <v>#N/A</v>
      </c>
      <c r="AI546" t="e">
        <f ca="1">VLOOKUP($B546,基础表!$E:$S,13,FALSE)</f>
        <v>#N/A</v>
      </c>
      <c r="AK546" t="e">
        <f ca="1">VLOOKUP($B546,基础表!$E:$H,4,FALSE)</f>
        <v>#N/A</v>
      </c>
      <c r="AN546" s="23" t="e">
        <f t="shared" ca="1" si="97"/>
        <v>#N/A</v>
      </c>
      <c r="AO546" s="23" t="str">
        <f t="shared" ca="1" si="105"/>
        <v/>
      </c>
      <c r="AP546" s="23" t="str">
        <f t="shared" ca="1" si="106"/>
        <v/>
      </c>
      <c r="AR546" t="e">
        <f ca="1">VLOOKUP($B546,基础表!$E:$J,4,FALSE)</f>
        <v>#N/A</v>
      </c>
      <c r="AS546" t="e">
        <f ca="1">VLOOKUP($B546,基础表!$E:$J,5,FALSE)</f>
        <v>#N/A</v>
      </c>
      <c r="AT546" t="e">
        <f ca="1">VLOOKUP($B546,基础表!$E:$J,6,FALSE)</f>
        <v>#N/A</v>
      </c>
      <c r="AU546" t="e">
        <f ca="1">VLOOKUP($B546,基础扩展表!$E:$AG,MATCH(AU$2,基础扩展表!$E$1:$AG$1,0),FALSE)</f>
        <v>#N/A</v>
      </c>
      <c r="AV546" t="e">
        <f ca="1">VLOOKUP($B546,基础扩展表!$E:$AG,MATCH(AV$2,基础扩展表!$E$1:$AG$1,0),FALSE)</f>
        <v>#N/A</v>
      </c>
      <c r="AW546" t="e">
        <f ca="1">VLOOKUP($B546,基础扩展表!$E:$AG,MATCH(AW$2,基础扩展表!$E$1:$AG$1,0),FALSE)</f>
        <v>#N/A</v>
      </c>
      <c r="AX546" t="e">
        <f ca="1">VLOOKUP($B546,基础扩展表!$E:$AG,MATCH(AX$2,基础扩展表!$E$1:$AG$1,0),FALSE)</f>
        <v>#N/A</v>
      </c>
      <c r="AY546" t="e">
        <f ca="1">VLOOKUP($B546,基础扩展表!$E:$AG,MATCH(AY$2,基础扩展表!$E$1:$AG$1,0),FALSE)</f>
        <v>#N/A</v>
      </c>
      <c r="AZ546" t="e">
        <f ca="1">VLOOKUP($B546,基础扩展表!$E:$AG,MATCH(AZ$2,基础扩展表!$E$1:$AG$1,0),FALSE)</f>
        <v>#N/A</v>
      </c>
      <c r="BA546" t="e">
        <f ca="1">VLOOKUP($B546,基础扩展表!$E:$AG,MATCH(BA$2,基础扩展表!$E$1:$AG$1,0),FALSE)</f>
        <v>#N/A</v>
      </c>
      <c r="BB546" t="e">
        <f ca="1">VLOOKUP($B546,基础扩展表!$E:$AG,MATCH(BB$2,基础扩展表!$E$1:$AG$1,0),FALSE)</f>
        <v>#N/A</v>
      </c>
      <c r="BC546" t="e">
        <f ca="1">VLOOKUP($B546,基础扩展表!$E:$AG,MATCH(BC$2,基础扩展表!$E$1:$AG$1,0),FALSE)</f>
        <v>#N/A</v>
      </c>
      <c r="BD546" t="e">
        <f ca="1">VLOOKUP($B546,基础扩展表!$E:$AG,MATCH(BD$2,基础扩展表!$E$1:$AG$1,0),FALSE)</f>
        <v>#N/A</v>
      </c>
      <c r="BE546" t="e">
        <f ca="1">VLOOKUP($B546,基础扩展表!$E:$AG,MATCH(BE$2,基础扩展表!$E$1:$AG$1,0),FALSE)</f>
        <v>#N/A</v>
      </c>
      <c r="BF546" t="e">
        <f ca="1">VLOOKUP($B546,基础扩展表!$E:$AG,MATCH(BF$2,基础扩展表!$E$1:$AG$1,0),FALSE)</f>
        <v>#N/A</v>
      </c>
      <c r="BG546" t="e">
        <f ca="1">VLOOKUP($B546,基础扩展表!$E:$AG,MATCH(BG$2,基础扩展表!$E$1:$AG$1,0),FALSE)</f>
        <v>#N/A</v>
      </c>
      <c r="BH546" t="e">
        <f ca="1">VLOOKUP($B546,基础扩展表!$E:$AG,MATCH(BH$2,基础扩展表!$E$1:$AG$1,0),FALSE)</f>
        <v>#N/A</v>
      </c>
      <c r="BI546" t="e">
        <f ca="1">VLOOKUP($B546,基础扩展表!$E:$AG,MATCH(BI$2,基础扩展表!$E$1:$AG$1,0),FALSE)</f>
        <v>#N/A</v>
      </c>
      <c r="BJ546" t="e">
        <f ca="1">VLOOKUP($B546,基础扩展表!$E:$AG,MATCH(BJ$2,基础扩展表!$E$1:$AG$1,0),FALSE)</f>
        <v>#N/A</v>
      </c>
      <c r="BK546" t="e">
        <f ca="1">VLOOKUP($B546,基础扩展表!$E:$AG,MATCH(BK$2,基础扩展表!$E$1:$AG$1,0),FALSE)</f>
        <v>#N/A</v>
      </c>
      <c r="BL546" t="e">
        <f ca="1">VLOOKUP($B546,基础扩展表!$E:$AG,MATCH(BL$2,基础扩展表!$E$1:$AG$1,0),FALSE)</f>
        <v>#N/A</v>
      </c>
      <c r="BM546" t="e">
        <f ca="1">VLOOKUP($B546,基础扩展表!$E:$AG,MATCH(BM$2,基础扩展表!$E$1:$AG$1,0),FALSE)</f>
        <v>#N/A</v>
      </c>
      <c r="BN546" t="e">
        <f ca="1">VLOOKUP($B546,基础扩展表!$E:$AG,MATCH(BN$2,基础扩展表!$E$1:$AG$1,0),FALSE)</f>
        <v>#N/A</v>
      </c>
      <c r="BO546" t="e">
        <f ca="1">VLOOKUP($B546,基础扩展表!$E:$AG,MATCH(BO$2,基础扩展表!$E$1:$AG$1,0),FALSE)</f>
        <v>#N/A</v>
      </c>
      <c r="BP546" t="e">
        <f ca="1">VLOOKUP($B546,基础扩展表!$E:$AG,MATCH(BP$2,基础扩展表!$E$1:$AG$1,0),FALSE)</f>
        <v>#N/A</v>
      </c>
      <c r="BR546" t="e">
        <f ca="1">VLOOKUP(C546,模型表!D:H,5,FALSE)</f>
        <v>#N/A</v>
      </c>
    </row>
    <row r="547" spans="2:70" x14ac:dyDescent="0.2">
      <c r="B547" t="str">
        <f t="array" aca="1" ref="B547" ca="1">INDEX(基础表!$Y:$Y,SMALL(IF(基础表!$Z:$Z=0,ROW(基础表!$Z:$Z),999),ROW(H541)))&amp;""</f>
        <v/>
      </c>
      <c r="C547" t="e">
        <f ca="1">VLOOKUP(VLOOKUP($B547,基础表!$E:$G,3,FALSE),模型表!$C:$D,2,FALSE)</f>
        <v>#N/A</v>
      </c>
      <c r="E547" t="e">
        <f ca="1">VLOOKUP($B547,基础表!$E:$G,3,FALSE)</f>
        <v>#N/A</v>
      </c>
      <c r="G547" t="e">
        <f ca="1">VLOOKUP($E547,模型表!$C:$G,5,FALSE)</f>
        <v>#N/A</v>
      </c>
      <c r="H547" t="e">
        <f ca="1">VLOOKUP($E547,模型表!$C:$F,4,FALSE)</f>
        <v>#N/A</v>
      </c>
      <c r="I547" t="e">
        <f ca="1">VLOOKUP($E547,模型表!$C:$J,8,FALSE)</f>
        <v>#N/A</v>
      </c>
      <c r="K547" t="str">
        <f t="shared" ca="1" si="98"/>
        <v/>
      </c>
      <c r="L547" t="str">
        <f t="shared" ca="1" si="99"/>
        <v/>
      </c>
      <c r="M547" t="str">
        <f t="shared" ca="1" si="100"/>
        <v/>
      </c>
      <c r="N547" t="str">
        <f t="shared" ca="1" si="101"/>
        <v/>
      </c>
      <c r="O547" t="str">
        <f t="shared" ca="1" si="107"/>
        <v/>
      </c>
      <c r="P547" t="str">
        <f t="shared" ca="1" si="102"/>
        <v/>
      </c>
      <c r="Q547" t="e">
        <f ca="1">VLOOKUP($E547,模型表!$C:$K,9,FALSE)</f>
        <v>#N/A</v>
      </c>
      <c r="S547" t="e">
        <f ca="1">IF(VLOOKUP($E547,模型表!$C:$L,6,FALSE)=0,"",VLOOKUP($E547,模型表!$C:$L,10,FALSE))</f>
        <v>#N/A</v>
      </c>
      <c r="U547" t="e">
        <f ca="1">VLOOKUP($E547,模型表!$C:$Q,11,FALSE)</f>
        <v>#N/A</v>
      </c>
      <c r="Y547" t="e">
        <f ca="1">IF(VLOOKUP($E547,模型表!$C:$N,12,FALSE)="Death",VLOOKUP($E547,模型表!$C:$Q,13,FALSE),"")</f>
        <v>#N/A</v>
      </c>
      <c r="Z547" t="str">
        <f ca="1">IF($B547="","",IF(VLOOKUP($E547,模型表!$C:$O,12,FALSE)="PBuff","["&amp;VLOOKUP($E547,模型表!$C:Q,13,FALSE)&amp;"]","[]"))</f>
        <v/>
      </c>
      <c r="AA547" t="e">
        <f ca="1">VLOOKUP($B547,基础扩展表!$E:$I,5,FALSE)</f>
        <v>#N/A</v>
      </c>
      <c r="AB547" t="e">
        <f ca="1">VLOOKUP($B547,基础扩展表!$E:$I,4,FALSE)</f>
        <v>#N/A</v>
      </c>
      <c r="AC547" t="e">
        <f ca="1">VLOOKUP($B547,基础表!$E:$T,16,FALSE)</f>
        <v>#N/A</v>
      </c>
      <c r="AD547" t="str">
        <f t="shared" ca="1" si="96"/>
        <v/>
      </c>
      <c r="AE547" t="str">
        <f t="shared" ca="1" si="103"/>
        <v/>
      </c>
      <c r="AF547" t="str">
        <f t="shared" ca="1" si="104"/>
        <v/>
      </c>
      <c r="AH547" t="e">
        <f ca="1">VLOOKUP($B547,基础表!$E:$R,14,FALSE)</f>
        <v>#N/A</v>
      </c>
      <c r="AI547" t="e">
        <f ca="1">VLOOKUP($B547,基础表!$E:$S,13,FALSE)</f>
        <v>#N/A</v>
      </c>
      <c r="AK547" t="e">
        <f ca="1">VLOOKUP($B547,基础表!$E:$H,4,FALSE)</f>
        <v>#N/A</v>
      </c>
      <c r="AN547" s="23" t="e">
        <f t="shared" ca="1" si="97"/>
        <v>#N/A</v>
      </c>
      <c r="AO547" s="23" t="str">
        <f t="shared" ca="1" si="105"/>
        <v/>
      </c>
      <c r="AP547" s="23" t="str">
        <f t="shared" ca="1" si="106"/>
        <v/>
      </c>
      <c r="AR547" t="e">
        <f ca="1">VLOOKUP($B547,基础表!$E:$J,4,FALSE)</f>
        <v>#N/A</v>
      </c>
      <c r="AS547" t="e">
        <f ca="1">VLOOKUP($B547,基础表!$E:$J,5,FALSE)</f>
        <v>#N/A</v>
      </c>
      <c r="AT547" t="e">
        <f ca="1">VLOOKUP($B547,基础表!$E:$J,6,FALSE)</f>
        <v>#N/A</v>
      </c>
      <c r="AU547" t="e">
        <f ca="1">VLOOKUP($B547,基础扩展表!$E:$AG,MATCH(AU$2,基础扩展表!$E$1:$AG$1,0),FALSE)</f>
        <v>#N/A</v>
      </c>
      <c r="AV547" t="e">
        <f ca="1">VLOOKUP($B547,基础扩展表!$E:$AG,MATCH(AV$2,基础扩展表!$E$1:$AG$1,0),FALSE)</f>
        <v>#N/A</v>
      </c>
      <c r="AW547" t="e">
        <f ca="1">VLOOKUP($B547,基础扩展表!$E:$AG,MATCH(AW$2,基础扩展表!$E$1:$AG$1,0),FALSE)</f>
        <v>#N/A</v>
      </c>
      <c r="AX547" t="e">
        <f ca="1">VLOOKUP($B547,基础扩展表!$E:$AG,MATCH(AX$2,基础扩展表!$E$1:$AG$1,0),FALSE)</f>
        <v>#N/A</v>
      </c>
      <c r="AY547" t="e">
        <f ca="1">VLOOKUP($B547,基础扩展表!$E:$AG,MATCH(AY$2,基础扩展表!$E$1:$AG$1,0),FALSE)</f>
        <v>#N/A</v>
      </c>
      <c r="AZ547" t="e">
        <f ca="1">VLOOKUP($B547,基础扩展表!$E:$AG,MATCH(AZ$2,基础扩展表!$E$1:$AG$1,0),FALSE)</f>
        <v>#N/A</v>
      </c>
      <c r="BA547" t="e">
        <f ca="1">VLOOKUP($B547,基础扩展表!$E:$AG,MATCH(BA$2,基础扩展表!$E$1:$AG$1,0),FALSE)</f>
        <v>#N/A</v>
      </c>
      <c r="BB547" t="e">
        <f ca="1">VLOOKUP($B547,基础扩展表!$E:$AG,MATCH(BB$2,基础扩展表!$E$1:$AG$1,0),FALSE)</f>
        <v>#N/A</v>
      </c>
      <c r="BC547" t="e">
        <f ca="1">VLOOKUP($B547,基础扩展表!$E:$AG,MATCH(BC$2,基础扩展表!$E$1:$AG$1,0),FALSE)</f>
        <v>#N/A</v>
      </c>
      <c r="BD547" t="e">
        <f ca="1">VLOOKUP($B547,基础扩展表!$E:$AG,MATCH(BD$2,基础扩展表!$E$1:$AG$1,0),FALSE)</f>
        <v>#N/A</v>
      </c>
      <c r="BE547" t="e">
        <f ca="1">VLOOKUP($B547,基础扩展表!$E:$AG,MATCH(BE$2,基础扩展表!$E$1:$AG$1,0),FALSE)</f>
        <v>#N/A</v>
      </c>
      <c r="BF547" t="e">
        <f ca="1">VLOOKUP($B547,基础扩展表!$E:$AG,MATCH(BF$2,基础扩展表!$E$1:$AG$1,0),FALSE)</f>
        <v>#N/A</v>
      </c>
      <c r="BG547" t="e">
        <f ca="1">VLOOKUP($B547,基础扩展表!$E:$AG,MATCH(BG$2,基础扩展表!$E$1:$AG$1,0),FALSE)</f>
        <v>#N/A</v>
      </c>
      <c r="BH547" t="e">
        <f ca="1">VLOOKUP($B547,基础扩展表!$E:$AG,MATCH(BH$2,基础扩展表!$E$1:$AG$1,0),FALSE)</f>
        <v>#N/A</v>
      </c>
      <c r="BI547" t="e">
        <f ca="1">VLOOKUP($B547,基础扩展表!$E:$AG,MATCH(BI$2,基础扩展表!$E$1:$AG$1,0),FALSE)</f>
        <v>#N/A</v>
      </c>
      <c r="BJ547" t="e">
        <f ca="1">VLOOKUP($B547,基础扩展表!$E:$AG,MATCH(BJ$2,基础扩展表!$E$1:$AG$1,0),FALSE)</f>
        <v>#N/A</v>
      </c>
      <c r="BK547" t="e">
        <f ca="1">VLOOKUP($B547,基础扩展表!$E:$AG,MATCH(BK$2,基础扩展表!$E$1:$AG$1,0),FALSE)</f>
        <v>#N/A</v>
      </c>
      <c r="BL547" t="e">
        <f ca="1">VLOOKUP($B547,基础扩展表!$E:$AG,MATCH(BL$2,基础扩展表!$E$1:$AG$1,0),FALSE)</f>
        <v>#N/A</v>
      </c>
      <c r="BM547" t="e">
        <f ca="1">VLOOKUP($B547,基础扩展表!$E:$AG,MATCH(BM$2,基础扩展表!$E$1:$AG$1,0),FALSE)</f>
        <v>#N/A</v>
      </c>
      <c r="BN547" t="e">
        <f ca="1">VLOOKUP($B547,基础扩展表!$E:$AG,MATCH(BN$2,基础扩展表!$E$1:$AG$1,0),FALSE)</f>
        <v>#N/A</v>
      </c>
      <c r="BO547" t="e">
        <f ca="1">VLOOKUP($B547,基础扩展表!$E:$AG,MATCH(BO$2,基础扩展表!$E$1:$AG$1,0),FALSE)</f>
        <v>#N/A</v>
      </c>
      <c r="BP547" t="e">
        <f ca="1">VLOOKUP($B547,基础扩展表!$E:$AG,MATCH(BP$2,基础扩展表!$E$1:$AG$1,0),FALSE)</f>
        <v>#N/A</v>
      </c>
      <c r="BR547" t="e">
        <f ca="1">VLOOKUP(C547,模型表!D:H,5,FALSE)</f>
        <v>#N/A</v>
      </c>
    </row>
    <row r="548" spans="2:70" x14ac:dyDescent="0.2">
      <c r="B548" t="str">
        <f t="array" aca="1" ref="B548" ca="1">INDEX(基础表!$Y:$Y,SMALL(IF(基础表!$Z:$Z=0,ROW(基础表!$Z:$Z),999),ROW(H542)))&amp;""</f>
        <v/>
      </c>
      <c r="C548" t="e">
        <f ca="1">VLOOKUP(VLOOKUP($B548,基础表!$E:$G,3,FALSE),模型表!$C:$D,2,FALSE)</f>
        <v>#N/A</v>
      </c>
      <c r="E548" t="e">
        <f ca="1">VLOOKUP($B548,基础表!$E:$G,3,FALSE)</f>
        <v>#N/A</v>
      </c>
      <c r="G548" t="e">
        <f ca="1">VLOOKUP($E548,模型表!$C:$G,5,FALSE)</f>
        <v>#N/A</v>
      </c>
      <c r="H548" t="e">
        <f ca="1">VLOOKUP($E548,模型表!$C:$F,4,FALSE)</f>
        <v>#N/A</v>
      </c>
      <c r="I548" t="e">
        <f ca="1">VLOOKUP($E548,模型表!$C:$J,8,FALSE)</f>
        <v>#N/A</v>
      </c>
      <c r="K548" t="str">
        <f t="shared" ca="1" si="98"/>
        <v/>
      </c>
      <c r="L548" t="str">
        <f t="shared" ca="1" si="99"/>
        <v/>
      </c>
      <c r="M548" t="str">
        <f t="shared" ca="1" si="100"/>
        <v/>
      </c>
      <c r="N548" t="str">
        <f t="shared" ca="1" si="101"/>
        <v/>
      </c>
      <c r="O548" t="str">
        <f t="shared" ca="1" si="107"/>
        <v/>
      </c>
      <c r="P548" t="str">
        <f t="shared" ca="1" si="102"/>
        <v/>
      </c>
      <c r="Q548" t="e">
        <f ca="1">VLOOKUP($E548,模型表!$C:$K,9,FALSE)</f>
        <v>#N/A</v>
      </c>
      <c r="S548" t="e">
        <f ca="1">IF(VLOOKUP($E548,模型表!$C:$L,6,FALSE)=0,"",VLOOKUP($E548,模型表!$C:$L,10,FALSE))</f>
        <v>#N/A</v>
      </c>
      <c r="U548" t="e">
        <f ca="1">VLOOKUP($E548,模型表!$C:$Q,11,FALSE)</f>
        <v>#N/A</v>
      </c>
      <c r="Y548" t="e">
        <f ca="1">IF(VLOOKUP($E548,模型表!$C:$N,12,FALSE)="Death",VLOOKUP($E548,模型表!$C:$Q,13,FALSE),"")</f>
        <v>#N/A</v>
      </c>
      <c r="Z548" t="str">
        <f ca="1">IF($B548="","",IF(VLOOKUP($E548,模型表!$C:$O,12,FALSE)="PBuff","["&amp;VLOOKUP($E548,模型表!$C:Q,13,FALSE)&amp;"]","[]"))</f>
        <v/>
      </c>
      <c r="AA548" t="e">
        <f ca="1">VLOOKUP($B548,基础扩展表!$E:$I,5,FALSE)</f>
        <v>#N/A</v>
      </c>
      <c r="AB548" t="e">
        <f ca="1">VLOOKUP($B548,基础扩展表!$E:$I,4,FALSE)</f>
        <v>#N/A</v>
      </c>
      <c r="AC548" t="e">
        <f ca="1">VLOOKUP($B548,基础表!$E:$T,16,FALSE)</f>
        <v>#N/A</v>
      </c>
      <c r="AD548" t="str">
        <f t="shared" ca="1" si="96"/>
        <v/>
      </c>
      <c r="AE548" t="str">
        <f t="shared" ca="1" si="103"/>
        <v/>
      </c>
      <c r="AF548" t="str">
        <f t="shared" ca="1" si="104"/>
        <v/>
      </c>
      <c r="AH548" t="e">
        <f ca="1">VLOOKUP($B548,基础表!$E:$R,14,FALSE)</f>
        <v>#N/A</v>
      </c>
      <c r="AI548" t="e">
        <f ca="1">VLOOKUP($B548,基础表!$E:$S,13,FALSE)</f>
        <v>#N/A</v>
      </c>
      <c r="AK548" t="e">
        <f ca="1">VLOOKUP($B548,基础表!$E:$H,4,FALSE)</f>
        <v>#N/A</v>
      </c>
      <c r="AN548" s="23" t="e">
        <f t="shared" ca="1" si="97"/>
        <v>#N/A</v>
      </c>
      <c r="AO548" s="23" t="str">
        <f t="shared" ca="1" si="105"/>
        <v/>
      </c>
      <c r="AP548" s="23" t="str">
        <f t="shared" ca="1" si="106"/>
        <v/>
      </c>
      <c r="AR548" t="e">
        <f ca="1">VLOOKUP($B548,基础表!$E:$J,4,FALSE)</f>
        <v>#N/A</v>
      </c>
      <c r="AS548" t="e">
        <f ca="1">VLOOKUP($B548,基础表!$E:$J,5,FALSE)</f>
        <v>#N/A</v>
      </c>
      <c r="AT548" t="e">
        <f ca="1">VLOOKUP($B548,基础表!$E:$J,6,FALSE)</f>
        <v>#N/A</v>
      </c>
      <c r="AU548" t="e">
        <f ca="1">VLOOKUP($B548,基础扩展表!$E:$AG,MATCH(AU$2,基础扩展表!$E$1:$AG$1,0),FALSE)</f>
        <v>#N/A</v>
      </c>
      <c r="AV548" t="e">
        <f ca="1">VLOOKUP($B548,基础扩展表!$E:$AG,MATCH(AV$2,基础扩展表!$E$1:$AG$1,0),FALSE)</f>
        <v>#N/A</v>
      </c>
      <c r="AW548" t="e">
        <f ca="1">VLOOKUP($B548,基础扩展表!$E:$AG,MATCH(AW$2,基础扩展表!$E$1:$AG$1,0),FALSE)</f>
        <v>#N/A</v>
      </c>
      <c r="AX548" t="e">
        <f ca="1">VLOOKUP($B548,基础扩展表!$E:$AG,MATCH(AX$2,基础扩展表!$E$1:$AG$1,0),FALSE)</f>
        <v>#N/A</v>
      </c>
      <c r="AY548" t="e">
        <f ca="1">VLOOKUP($B548,基础扩展表!$E:$AG,MATCH(AY$2,基础扩展表!$E$1:$AG$1,0),FALSE)</f>
        <v>#N/A</v>
      </c>
      <c r="AZ548" t="e">
        <f ca="1">VLOOKUP($B548,基础扩展表!$E:$AG,MATCH(AZ$2,基础扩展表!$E$1:$AG$1,0),FALSE)</f>
        <v>#N/A</v>
      </c>
      <c r="BA548" t="e">
        <f ca="1">VLOOKUP($B548,基础扩展表!$E:$AG,MATCH(BA$2,基础扩展表!$E$1:$AG$1,0),FALSE)</f>
        <v>#N/A</v>
      </c>
      <c r="BB548" t="e">
        <f ca="1">VLOOKUP($B548,基础扩展表!$E:$AG,MATCH(BB$2,基础扩展表!$E$1:$AG$1,0),FALSE)</f>
        <v>#N/A</v>
      </c>
      <c r="BC548" t="e">
        <f ca="1">VLOOKUP($B548,基础扩展表!$E:$AG,MATCH(BC$2,基础扩展表!$E$1:$AG$1,0),FALSE)</f>
        <v>#N/A</v>
      </c>
      <c r="BD548" t="e">
        <f ca="1">VLOOKUP($B548,基础扩展表!$E:$AG,MATCH(BD$2,基础扩展表!$E$1:$AG$1,0),FALSE)</f>
        <v>#N/A</v>
      </c>
      <c r="BE548" t="e">
        <f ca="1">VLOOKUP($B548,基础扩展表!$E:$AG,MATCH(BE$2,基础扩展表!$E$1:$AG$1,0),FALSE)</f>
        <v>#N/A</v>
      </c>
      <c r="BF548" t="e">
        <f ca="1">VLOOKUP($B548,基础扩展表!$E:$AG,MATCH(BF$2,基础扩展表!$E$1:$AG$1,0),FALSE)</f>
        <v>#N/A</v>
      </c>
      <c r="BG548" t="e">
        <f ca="1">VLOOKUP($B548,基础扩展表!$E:$AG,MATCH(BG$2,基础扩展表!$E$1:$AG$1,0),FALSE)</f>
        <v>#N/A</v>
      </c>
      <c r="BH548" t="e">
        <f ca="1">VLOOKUP($B548,基础扩展表!$E:$AG,MATCH(BH$2,基础扩展表!$E$1:$AG$1,0),FALSE)</f>
        <v>#N/A</v>
      </c>
      <c r="BI548" t="e">
        <f ca="1">VLOOKUP($B548,基础扩展表!$E:$AG,MATCH(BI$2,基础扩展表!$E$1:$AG$1,0),FALSE)</f>
        <v>#N/A</v>
      </c>
      <c r="BJ548" t="e">
        <f ca="1">VLOOKUP($B548,基础扩展表!$E:$AG,MATCH(BJ$2,基础扩展表!$E$1:$AG$1,0),FALSE)</f>
        <v>#N/A</v>
      </c>
      <c r="BK548" t="e">
        <f ca="1">VLOOKUP($B548,基础扩展表!$E:$AG,MATCH(BK$2,基础扩展表!$E$1:$AG$1,0),FALSE)</f>
        <v>#N/A</v>
      </c>
      <c r="BL548" t="e">
        <f ca="1">VLOOKUP($B548,基础扩展表!$E:$AG,MATCH(BL$2,基础扩展表!$E$1:$AG$1,0),FALSE)</f>
        <v>#N/A</v>
      </c>
      <c r="BM548" t="e">
        <f ca="1">VLOOKUP($B548,基础扩展表!$E:$AG,MATCH(BM$2,基础扩展表!$E$1:$AG$1,0),FALSE)</f>
        <v>#N/A</v>
      </c>
      <c r="BN548" t="e">
        <f ca="1">VLOOKUP($B548,基础扩展表!$E:$AG,MATCH(BN$2,基础扩展表!$E$1:$AG$1,0),FALSE)</f>
        <v>#N/A</v>
      </c>
      <c r="BO548" t="e">
        <f ca="1">VLOOKUP($B548,基础扩展表!$E:$AG,MATCH(BO$2,基础扩展表!$E$1:$AG$1,0),FALSE)</f>
        <v>#N/A</v>
      </c>
      <c r="BP548" t="e">
        <f ca="1">VLOOKUP($B548,基础扩展表!$E:$AG,MATCH(BP$2,基础扩展表!$E$1:$AG$1,0),FALSE)</f>
        <v>#N/A</v>
      </c>
      <c r="BR548" t="e">
        <f ca="1">VLOOKUP(C548,模型表!D:H,5,FALSE)</f>
        <v>#N/A</v>
      </c>
    </row>
    <row r="549" spans="2:70" x14ac:dyDescent="0.2">
      <c r="B549" t="str">
        <f t="array" aca="1" ref="B549" ca="1">INDEX(基础表!$Y:$Y,SMALL(IF(基础表!$Z:$Z=0,ROW(基础表!$Z:$Z),999),ROW(H543)))&amp;""</f>
        <v/>
      </c>
      <c r="C549" t="e">
        <f ca="1">VLOOKUP(VLOOKUP($B549,基础表!$E:$G,3,FALSE),模型表!$C:$D,2,FALSE)</f>
        <v>#N/A</v>
      </c>
      <c r="E549" t="e">
        <f ca="1">VLOOKUP($B549,基础表!$E:$G,3,FALSE)</f>
        <v>#N/A</v>
      </c>
      <c r="G549" t="e">
        <f ca="1">VLOOKUP($E549,模型表!$C:$G,5,FALSE)</f>
        <v>#N/A</v>
      </c>
      <c r="H549" t="e">
        <f ca="1">VLOOKUP($E549,模型表!$C:$F,4,FALSE)</f>
        <v>#N/A</v>
      </c>
      <c r="I549" t="e">
        <f ca="1">VLOOKUP($E549,模型表!$C:$J,8,FALSE)</f>
        <v>#N/A</v>
      </c>
      <c r="K549" t="str">
        <f t="shared" ca="1" si="98"/>
        <v/>
      </c>
      <c r="L549" t="str">
        <f t="shared" ca="1" si="99"/>
        <v/>
      </c>
      <c r="M549" t="str">
        <f t="shared" ca="1" si="100"/>
        <v/>
      </c>
      <c r="N549" t="str">
        <f t="shared" ca="1" si="101"/>
        <v/>
      </c>
      <c r="O549" t="str">
        <f t="shared" ca="1" si="107"/>
        <v/>
      </c>
      <c r="P549" t="str">
        <f t="shared" ca="1" si="102"/>
        <v/>
      </c>
      <c r="Q549" t="e">
        <f ca="1">VLOOKUP($E549,模型表!$C:$K,9,FALSE)</f>
        <v>#N/A</v>
      </c>
      <c r="S549" t="e">
        <f ca="1">IF(VLOOKUP($E549,模型表!$C:$L,6,FALSE)=0,"",VLOOKUP($E549,模型表!$C:$L,10,FALSE))</f>
        <v>#N/A</v>
      </c>
      <c r="U549" t="e">
        <f ca="1">VLOOKUP($E549,模型表!$C:$Q,11,FALSE)</f>
        <v>#N/A</v>
      </c>
      <c r="Y549" t="e">
        <f ca="1">IF(VLOOKUP($E549,模型表!$C:$N,12,FALSE)="Death",VLOOKUP($E549,模型表!$C:$Q,13,FALSE),"")</f>
        <v>#N/A</v>
      </c>
      <c r="Z549" t="str">
        <f ca="1">IF($B549="","",IF(VLOOKUP($E549,模型表!$C:$O,12,FALSE)="PBuff","["&amp;VLOOKUP($E549,模型表!$C:Q,13,FALSE)&amp;"]","[]"))</f>
        <v/>
      </c>
      <c r="AA549" t="e">
        <f ca="1">VLOOKUP($B549,基础扩展表!$E:$I,5,FALSE)</f>
        <v>#N/A</v>
      </c>
      <c r="AB549" t="e">
        <f ca="1">VLOOKUP($B549,基础扩展表!$E:$I,4,FALSE)</f>
        <v>#N/A</v>
      </c>
      <c r="AC549" t="e">
        <f ca="1">VLOOKUP($B549,基础表!$E:$T,16,FALSE)</f>
        <v>#N/A</v>
      </c>
      <c r="AD549" t="str">
        <f t="shared" ca="1" si="96"/>
        <v/>
      </c>
      <c r="AE549" t="str">
        <f t="shared" ca="1" si="103"/>
        <v/>
      </c>
      <c r="AF549" t="str">
        <f t="shared" ca="1" si="104"/>
        <v/>
      </c>
      <c r="AH549" t="e">
        <f ca="1">VLOOKUP($B549,基础表!$E:$R,14,FALSE)</f>
        <v>#N/A</v>
      </c>
      <c r="AI549" t="e">
        <f ca="1">VLOOKUP($B549,基础表!$E:$S,13,FALSE)</f>
        <v>#N/A</v>
      </c>
      <c r="AK549" t="e">
        <f ca="1">VLOOKUP($B549,基础表!$E:$H,4,FALSE)</f>
        <v>#N/A</v>
      </c>
      <c r="AN549" s="23" t="e">
        <f t="shared" ca="1" si="97"/>
        <v>#N/A</v>
      </c>
      <c r="AO549" s="23" t="str">
        <f t="shared" ca="1" si="105"/>
        <v/>
      </c>
      <c r="AP549" s="23" t="str">
        <f t="shared" ca="1" si="106"/>
        <v/>
      </c>
      <c r="AR549" t="e">
        <f ca="1">VLOOKUP($B549,基础表!$E:$J,4,FALSE)</f>
        <v>#N/A</v>
      </c>
      <c r="AS549" t="e">
        <f ca="1">VLOOKUP($B549,基础表!$E:$J,5,FALSE)</f>
        <v>#N/A</v>
      </c>
      <c r="AT549" t="e">
        <f ca="1">VLOOKUP($B549,基础表!$E:$J,6,FALSE)</f>
        <v>#N/A</v>
      </c>
      <c r="AU549" t="e">
        <f ca="1">VLOOKUP($B549,基础扩展表!$E:$AG,MATCH(AU$2,基础扩展表!$E$1:$AG$1,0),FALSE)</f>
        <v>#N/A</v>
      </c>
      <c r="AV549" t="e">
        <f ca="1">VLOOKUP($B549,基础扩展表!$E:$AG,MATCH(AV$2,基础扩展表!$E$1:$AG$1,0),FALSE)</f>
        <v>#N/A</v>
      </c>
      <c r="AW549" t="e">
        <f ca="1">VLOOKUP($B549,基础扩展表!$E:$AG,MATCH(AW$2,基础扩展表!$E$1:$AG$1,0),FALSE)</f>
        <v>#N/A</v>
      </c>
      <c r="AX549" t="e">
        <f ca="1">VLOOKUP($B549,基础扩展表!$E:$AG,MATCH(AX$2,基础扩展表!$E$1:$AG$1,0),FALSE)</f>
        <v>#N/A</v>
      </c>
      <c r="AY549" t="e">
        <f ca="1">VLOOKUP($B549,基础扩展表!$E:$AG,MATCH(AY$2,基础扩展表!$E$1:$AG$1,0),FALSE)</f>
        <v>#N/A</v>
      </c>
      <c r="AZ549" t="e">
        <f ca="1">VLOOKUP($B549,基础扩展表!$E:$AG,MATCH(AZ$2,基础扩展表!$E$1:$AG$1,0),FALSE)</f>
        <v>#N/A</v>
      </c>
      <c r="BA549" t="e">
        <f ca="1">VLOOKUP($B549,基础扩展表!$E:$AG,MATCH(BA$2,基础扩展表!$E$1:$AG$1,0),FALSE)</f>
        <v>#N/A</v>
      </c>
      <c r="BB549" t="e">
        <f ca="1">VLOOKUP($B549,基础扩展表!$E:$AG,MATCH(BB$2,基础扩展表!$E$1:$AG$1,0),FALSE)</f>
        <v>#N/A</v>
      </c>
      <c r="BC549" t="e">
        <f ca="1">VLOOKUP($B549,基础扩展表!$E:$AG,MATCH(BC$2,基础扩展表!$E$1:$AG$1,0),FALSE)</f>
        <v>#N/A</v>
      </c>
      <c r="BD549" t="e">
        <f ca="1">VLOOKUP($B549,基础扩展表!$E:$AG,MATCH(BD$2,基础扩展表!$E$1:$AG$1,0),FALSE)</f>
        <v>#N/A</v>
      </c>
      <c r="BE549" t="e">
        <f ca="1">VLOOKUP($B549,基础扩展表!$E:$AG,MATCH(BE$2,基础扩展表!$E$1:$AG$1,0),FALSE)</f>
        <v>#N/A</v>
      </c>
      <c r="BF549" t="e">
        <f ca="1">VLOOKUP($B549,基础扩展表!$E:$AG,MATCH(BF$2,基础扩展表!$E$1:$AG$1,0),FALSE)</f>
        <v>#N/A</v>
      </c>
      <c r="BG549" t="e">
        <f ca="1">VLOOKUP($B549,基础扩展表!$E:$AG,MATCH(BG$2,基础扩展表!$E$1:$AG$1,0),FALSE)</f>
        <v>#N/A</v>
      </c>
      <c r="BH549" t="e">
        <f ca="1">VLOOKUP($B549,基础扩展表!$E:$AG,MATCH(BH$2,基础扩展表!$E$1:$AG$1,0),FALSE)</f>
        <v>#N/A</v>
      </c>
      <c r="BI549" t="e">
        <f ca="1">VLOOKUP($B549,基础扩展表!$E:$AG,MATCH(BI$2,基础扩展表!$E$1:$AG$1,0),FALSE)</f>
        <v>#N/A</v>
      </c>
      <c r="BJ549" t="e">
        <f ca="1">VLOOKUP($B549,基础扩展表!$E:$AG,MATCH(BJ$2,基础扩展表!$E$1:$AG$1,0),FALSE)</f>
        <v>#N/A</v>
      </c>
      <c r="BK549" t="e">
        <f ca="1">VLOOKUP($B549,基础扩展表!$E:$AG,MATCH(BK$2,基础扩展表!$E$1:$AG$1,0),FALSE)</f>
        <v>#N/A</v>
      </c>
      <c r="BL549" t="e">
        <f ca="1">VLOOKUP($B549,基础扩展表!$E:$AG,MATCH(BL$2,基础扩展表!$E$1:$AG$1,0),FALSE)</f>
        <v>#N/A</v>
      </c>
      <c r="BM549" t="e">
        <f ca="1">VLOOKUP($B549,基础扩展表!$E:$AG,MATCH(BM$2,基础扩展表!$E$1:$AG$1,0),FALSE)</f>
        <v>#N/A</v>
      </c>
      <c r="BN549" t="e">
        <f ca="1">VLOOKUP($B549,基础扩展表!$E:$AG,MATCH(BN$2,基础扩展表!$E$1:$AG$1,0),FALSE)</f>
        <v>#N/A</v>
      </c>
      <c r="BO549" t="e">
        <f ca="1">VLOOKUP($B549,基础扩展表!$E:$AG,MATCH(BO$2,基础扩展表!$E$1:$AG$1,0),FALSE)</f>
        <v>#N/A</v>
      </c>
      <c r="BP549" t="e">
        <f ca="1">VLOOKUP($B549,基础扩展表!$E:$AG,MATCH(BP$2,基础扩展表!$E$1:$AG$1,0),FALSE)</f>
        <v>#N/A</v>
      </c>
      <c r="BR549" t="e">
        <f ca="1">VLOOKUP(C549,模型表!D:H,5,FALSE)</f>
        <v>#N/A</v>
      </c>
    </row>
    <row r="550" spans="2:70" x14ac:dyDescent="0.2">
      <c r="B550" t="str">
        <f t="array" aca="1" ref="B550" ca="1">INDEX(基础表!$Y:$Y,SMALL(IF(基础表!$Z:$Z=0,ROW(基础表!$Z:$Z),999),ROW(H544)))&amp;""</f>
        <v/>
      </c>
      <c r="C550" t="e">
        <f ca="1">VLOOKUP(VLOOKUP($B550,基础表!$E:$G,3,FALSE),模型表!$C:$D,2,FALSE)</f>
        <v>#N/A</v>
      </c>
      <c r="E550" t="e">
        <f ca="1">VLOOKUP($B550,基础表!$E:$G,3,FALSE)</f>
        <v>#N/A</v>
      </c>
      <c r="G550" t="e">
        <f ca="1">VLOOKUP($E550,模型表!$C:$G,5,FALSE)</f>
        <v>#N/A</v>
      </c>
      <c r="H550" t="e">
        <f ca="1">VLOOKUP($E550,模型表!$C:$F,4,FALSE)</f>
        <v>#N/A</v>
      </c>
      <c r="I550" t="e">
        <f ca="1">VLOOKUP($E550,模型表!$C:$J,8,FALSE)</f>
        <v>#N/A</v>
      </c>
      <c r="K550" t="str">
        <f t="shared" ca="1" si="98"/>
        <v/>
      </c>
      <c r="L550" t="str">
        <f t="shared" ca="1" si="99"/>
        <v/>
      </c>
      <c r="M550" t="str">
        <f t="shared" ca="1" si="100"/>
        <v/>
      </c>
      <c r="N550" t="str">
        <f t="shared" ca="1" si="101"/>
        <v/>
      </c>
      <c r="O550" t="str">
        <f t="shared" ca="1" si="107"/>
        <v/>
      </c>
      <c r="P550" t="str">
        <f t="shared" ca="1" si="102"/>
        <v/>
      </c>
      <c r="Q550" t="e">
        <f ca="1">VLOOKUP($E550,模型表!$C:$K,9,FALSE)</f>
        <v>#N/A</v>
      </c>
      <c r="S550" t="e">
        <f ca="1">IF(VLOOKUP($E550,模型表!$C:$L,6,FALSE)=0,"",VLOOKUP($E550,模型表!$C:$L,10,FALSE))</f>
        <v>#N/A</v>
      </c>
      <c r="U550" t="e">
        <f ca="1">VLOOKUP($E550,模型表!$C:$Q,11,FALSE)</f>
        <v>#N/A</v>
      </c>
      <c r="Y550" t="e">
        <f ca="1">IF(VLOOKUP($E550,模型表!$C:$N,12,FALSE)="Death",VLOOKUP($E550,模型表!$C:$Q,13,FALSE),"")</f>
        <v>#N/A</v>
      </c>
      <c r="Z550" t="str">
        <f ca="1">IF($B550="","",IF(VLOOKUP($E550,模型表!$C:$O,12,FALSE)="PBuff","["&amp;VLOOKUP($E550,模型表!$C:Q,13,FALSE)&amp;"]","[]"))</f>
        <v/>
      </c>
      <c r="AA550" t="e">
        <f ca="1">VLOOKUP($B550,基础扩展表!$E:$I,5,FALSE)</f>
        <v>#N/A</v>
      </c>
      <c r="AB550" t="e">
        <f ca="1">VLOOKUP($B550,基础扩展表!$E:$I,4,FALSE)</f>
        <v>#N/A</v>
      </c>
      <c r="AC550" t="e">
        <f ca="1">VLOOKUP($B550,基础表!$E:$T,16,FALSE)</f>
        <v>#N/A</v>
      </c>
      <c r="AD550" t="str">
        <f t="shared" ca="1" si="96"/>
        <v/>
      </c>
      <c r="AE550" t="str">
        <f t="shared" ca="1" si="103"/>
        <v/>
      </c>
      <c r="AF550" t="str">
        <f t="shared" ca="1" si="104"/>
        <v/>
      </c>
      <c r="AH550" t="e">
        <f ca="1">VLOOKUP($B550,基础表!$E:$R,14,FALSE)</f>
        <v>#N/A</v>
      </c>
      <c r="AI550" t="e">
        <f ca="1">VLOOKUP($B550,基础表!$E:$S,13,FALSE)</f>
        <v>#N/A</v>
      </c>
      <c r="AK550" t="e">
        <f ca="1">VLOOKUP($B550,基础表!$E:$H,4,FALSE)</f>
        <v>#N/A</v>
      </c>
      <c r="AN550" s="23" t="e">
        <f t="shared" ca="1" si="97"/>
        <v>#N/A</v>
      </c>
      <c r="AO550" s="23" t="str">
        <f t="shared" ca="1" si="105"/>
        <v/>
      </c>
      <c r="AP550" s="23" t="str">
        <f t="shared" ca="1" si="106"/>
        <v/>
      </c>
      <c r="AR550" t="e">
        <f ca="1">VLOOKUP($B550,基础表!$E:$J,4,FALSE)</f>
        <v>#N/A</v>
      </c>
      <c r="AS550" t="e">
        <f ca="1">VLOOKUP($B550,基础表!$E:$J,5,FALSE)</f>
        <v>#N/A</v>
      </c>
      <c r="AT550" t="e">
        <f ca="1">VLOOKUP($B550,基础表!$E:$J,6,FALSE)</f>
        <v>#N/A</v>
      </c>
      <c r="AU550" t="e">
        <f ca="1">VLOOKUP($B550,基础扩展表!$E:$AG,MATCH(AU$2,基础扩展表!$E$1:$AG$1,0),FALSE)</f>
        <v>#N/A</v>
      </c>
      <c r="AV550" t="e">
        <f ca="1">VLOOKUP($B550,基础扩展表!$E:$AG,MATCH(AV$2,基础扩展表!$E$1:$AG$1,0),FALSE)</f>
        <v>#N/A</v>
      </c>
      <c r="AW550" t="e">
        <f ca="1">VLOOKUP($B550,基础扩展表!$E:$AG,MATCH(AW$2,基础扩展表!$E$1:$AG$1,0),FALSE)</f>
        <v>#N/A</v>
      </c>
      <c r="AX550" t="e">
        <f ca="1">VLOOKUP($B550,基础扩展表!$E:$AG,MATCH(AX$2,基础扩展表!$E$1:$AG$1,0),FALSE)</f>
        <v>#N/A</v>
      </c>
      <c r="AY550" t="e">
        <f ca="1">VLOOKUP($B550,基础扩展表!$E:$AG,MATCH(AY$2,基础扩展表!$E$1:$AG$1,0),FALSE)</f>
        <v>#N/A</v>
      </c>
      <c r="AZ550" t="e">
        <f ca="1">VLOOKUP($B550,基础扩展表!$E:$AG,MATCH(AZ$2,基础扩展表!$E$1:$AG$1,0),FALSE)</f>
        <v>#N/A</v>
      </c>
      <c r="BA550" t="e">
        <f ca="1">VLOOKUP($B550,基础扩展表!$E:$AG,MATCH(BA$2,基础扩展表!$E$1:$AG$1,0),FALSE)</f>
        <v>#N/A</v>
      </c>
      <c r="BB550" t="e">
        <f ca="1">VLOOKUP($B550,基础扩展表!$E:$AG,MATCH(BB$2,基础扩展表!$E$1:$AG$1,0),FALSE)</f>
        <v>#N/A</v>
      </c>
      <c r="BC550" t="e">
        <f ca="1">VLOOKUP($B550,基础扩展表!$E:$AG,MATCH(BC$2,基础扩展表!$E$1:$AG$1,0),FALSE)</f>
        <v>#N/A</v>
      </c>
      <c r="BD550" t="e">
        <f ca="1">VLOOKUP($B550,基础扩展表!$E:$AG,MATCH(BD$2,基础扩展表!$E$1:$AG$1,0),FALSE)</f>
        <v>#N/A</v>
      </c>
      <c r="BE550" t="e">
        <f ca="1">VLOOKUP($B550,基础扩展表!$E:$AG,MATCH(BE$2,基础扩展表!$E$1:$AG$1,0),FALSE)</f>
        <v>#N/A</v>
      </c>
      <c r="BF550" t="e">
        <f ca="1">VLOOKUP($B550,基础扩展表!$E:$AG,MATCH(BF$2,基础扩展表!$E$1:$AG$1,0),FALSE)</f>
        <v>#N/A</v>
      </c>
      <c r="BG550" t="e">
        <f ca="1">VLOOKUP($B550,基础扩展表!$E:$AG,MATCH(BG$2,基础扩展表!$E$1:$AG$1,0),FALSE)</f>
        <v>#N/A</v>
      </c>
      <c r="BH550" t="e">
        <f ca="1">VLOOKUP($B550,基础扩展表!$E:$AG,MATCH(BH$2,基础扩展表!$E$1:$AG$1,0),FALSE)</f>
        <v>#N/A</v>
      </c>
      <c r="BI550" t="e">
        <f ca="1">VLOOKUP($B550,基础扩展表!$E:$AG,MATCH(BI$2,基础扩展表!$E$1:$AG$1,0),FALSE)</f>
        <v>#N/A</v>
      </c>
      <c r="BJ550" t="e">
        <f ca="1">VLOOKUP($B550,基础扩展表!$E:$AG,MATCH(BJ$2,基础扩展表!$E$1:$AG$1,0),FALSE)</f>
        <v>#N/A</v>
      </c>
      <c r="BK550" t="e">
        <f ca="1">VLOOKUP($B550,基础扩展表!$E:$AG,MATCH(BK$2,基础扩展表!$E$1:$AG$1,0),FALSE)</f>
        <v>#N/A</v>
      </c>
      <c r="BL550" t="e">
        <f ca="1">VLOOKUP($B550,基础扩展表!$E:$AG,MATCH(BL$2,基础扩展表!$E$1:$AG$1,0),FALSE)</f>
        <v>#N/A</v>
      </c>
      <c r="BM550" t="e">
        <f ca="1">VLOOKUP($B550,基础扩展表!$E:$AG,MATCH(BM$2,基础扩展表!$E$1:$AG$1,0),FALSE)</f>
        <v>#N/A</v>
      </c>
      <c r="BN550" t="e">
        <f ca="1">VLOOKUP($B550,基础扩展表!$E:$AG,MATCH(BN$2,基础扩展表!$E$1:$AG$1,0),FALSE)</f>
        <v>#N/A</v>
      </c>
      <c r="BO550" t="e">
        <f ca="1">VLOOKUP($B550,基础扩展表!$E:$AG,MATCH(BO$2,基础扩展表!$E$1:$AG$1,0),FALSE)</f>
        <v>#N/A</v>
      </c>
      <c r="BP550" t="e">
        <f ca="1">VLOOKUP($B550,基础扩展表!$E:$AG,MATCH(BP$2,基础扩展表!$E$1:$AG$1,0),FALSE)</f>
        <v>#N/A</v>
      </c>
      <c r="BR550" t="e">
        <f ca="1">VLOOKUP(C550,模型表!D:H,5,FALSE)</f>
        <v>#N/A</v>
      </c>
    </row>
    <row r="551" spans="2:70" x14ac:dyDescent="0.2">
      <c r="B551" t="str">
        <f t="array" aca="1" ref="B551" ca="1">INDEX(基础表!$Y:$Y,SMALL(IF(基础表!$Z:$Z=0,ROW(基础表!$Z:$Z),999),ROW(H545)))&amp;""</f>
        <v/>
      </c>
      <c r="C551" t="e">
        <f ca="1">VLOOKUP(VLOOKUP($B551,基础表!$E:$G,3,FALSE),模型表!$C:$D,2,FALSE)</f>
        <v>#N/A</v>
      </c>
      <c r="E551" t="e">
        <f ca="1">VLOOKUP($B551,基础表!$E:$G,3,FALSE)</f>
        <v>#N/A</v>
      </c>
      <c r="G551" t="e">
        <f ca="1">VLOOKUP($E551,模型表!$C:$G,5,FALSE)</f>
        <v>#N/A</v>
      </c>
      <c r="H551" t="e">
        <f ca="1">VLOOKUP($E551,模型表!$C:$F,4,FALSE)</f>
        <v>#N/A</v>
      </c>
      <c r="I551" t="e">
        <f ca="1">VLOOKUP($E551,模型表!$C:$J,8,FALSE)</f>
        <v>#N/A</v>
      </c>
      <c r="K551" t="str">
        <f t="shared" ca="1" si="98"/>
        <v/>
      </c>
      <c r="L551" t="str">
        <f t="shared" ca="1" si="99"/>
        <v/>
      </c>
      <c r="M551" t="str">
        <f t="shared" ca="1" si="100"/>
        <v/>
      </c>
      <c r="N551" t="str">
        <f t="shared" ca="1" si="101"/>
        <v/>
      </c>
      <c r="O551" t="str">
        <f t="shared" ca="1" si="107"/>
        <v/>
      </c>
      <c r="P551" t="str">
        <f t="shared" ca="1" si="102"/>
        <v/>
      </c>
      <c r="Q551" t="e">
        <f ca="1">VLOOKUP($E551,模型表!$C:$K,9,FALSE)</f>
        <v>#N/A</v>
      </c>
      <c r="S551" t="e">
        <f ca="1">IF(VLOOKUP($E551,模型表!$C:$L,6,FALSE)=0,"",VLOOKUP($E551,模型表!$C:$L,10,FALSE))</f>
        <v>#N/A</v>
      </c>
      <c r="U551" t="e">
        <f ca="1">VLOOKUP($E551,模型表!$C:$Q,11,FALSE)</f>
        <v>#N/A</v>
      </c>
      <c r="Y551" t="e">
        <f ca="1">IF(VLOOKUP($E551,模型表!$C:$N,12,FALSE)="Death",VLOOKUP($E551,模型表!$C:$Q,13,FALSE),"")</f>
        <v>#N/A</v>
      </c>
      <c r="Z551" t="str">
        <f ca="1">IF($B551="","",IF(VLOOKUP($E551,模型表!$C:$O,12,FALSE)="PBuff","["&amp;VLOOKUP($E551,模型表!$C:Q,13,FALSE)&amp;"]","[]"))</f>
        <v/>
      </c>
      <c r="AA551" t="e">
        <f ca="1">VLOOKUP($B551,基础扩展表!$E:$I,5,FALSE)</f>
        <v>#N/A</v>
      </c>
      <c r="AB551" t="e">
        <f ca="1">VLOOKUP($B551,基础扩展表!$E:$I,4,FALSE)</f>
        <v>#N/A</v>
      </c>
      <c r="AC551" t="e">
        <f ca="1">VLOOKUP($B551,基础表!$E:$T,16,FALSE)</f>
        <v>#N/A</v>
      </c>
      <c r="AD551" t="str">
        <f t="shared" ca="1" si="96"/>
        <v/>
      </c>
      <c r="AE551" t="str">
        <f t="shared" ca="1" si="103"/>
        <v/>
      </c>
      <c r="AF551" t="str">
        <f t="shared" ca="1" si="104"/>
        <v/>
      </c>
      <c r="AH551" t="e">
        <f ca="1">VLOOKUP($B551,基础表!$E:$R,14,FALSE)</f>
        <v>#N/A</v>
      </c>
      <c r="AI551" t="e">
        <f ca="1">VLOOKUP($B551,基础表!$E:$S,13,FALSE)</f>
        <v>#N/A</v>
      </c>
      <c r="AK551" t="e">
        <f ca="1">VLOOKUP($B551,基础表!$E:$H,4,FALSE)</f>
        <v>#N/A</v>
      </c>
      <c r="AN551" s="23" t="e">
        <f t="shared" ca="1" si="97"/>
        <v>#N/A</v>
      </c>
      <c r="AO551" s="23" t="str">
        <f t="shared" ca="1" si="105"/>
        <v/>
      </c>
      <c r="AP551" s="23" t="str">
        <f t="shared" ca="1" si="106"/>
        <v/>
      </c>
      <c r="AR551" t="e">
        <f ca="1">VLOOKUP($B551,基础表!$E:$J,4,FALSE)</f>
        <v>#N/A</v>
      </c>
      <c r="AS551" t="e">
        <f ca="1">VLOOKUP($B551,基础表!$E:$J,5,FALSE)</f>
        <v>#N/A</v>
      </c>
      <c r="AT551" t="e">
        <f ca="1">VLOOKUP($B551,基础表!$E:$J,6,FALSE)</f>
        <v>#N/A</v>
      </c>
      <c r="AU551" t="e">
        <f ca="1">VLOOKUP($B551,基础扩展表!$E:$AG,MATCH(AU$2,基础扩展表!$E$1:$AG$1,0),FALSE)</f>
        <v>#N/A</v>
      </c>
      <c r="AV551" t="e">
        <f ca="1">VLOOKUP($B551,基础扩展表!$E:$AG,MATCH(AV$2,基础扩展表!$E$1:$AG$1,0),FALSE)</f>
        <v>#N/A</v>
      </c>
      <c r="AW551" t="e">
        <f ca="1">VLOOKUP($B551,基础扩展表!$E:$AG,MATCH(AW$2,基础扩展表!$E$1:$AG$1,0),FALSE)</f>
        <v>#N/A</v>
      </c>
      <c r="AX551" t="e">
        <f ca="1">VLOOKUP($B551,基础扩展表!$E:$AG,MATCH(AX$2,基础扩展表!$E$1:$AG$1,0),FALSE)</f>
        <v>#N/A</v>
      </c>
      <c r="AY551" t="e">
        <f ca="1">VLOOKUP($B551,基础扩展表!$E:$AG,MATCH(AY$2,基础扩展表!$E$1:$AG$1,0),FALSE)</f>
        <v>#N/A</v>
      </c>
      <c r="AZ551" t="e">
        <f ca="1">VLOOKUP($B551,基础扩展表!$E:$AG,MATCH(AZ$2,基础扩展表!$E$1:$AG$1,0),FALSE)</f>
        <v>#N/A</v>
      </c>
      <c r="BA551" t="e">
        <f ca="1">VLOOKUP($B551,基础扩展表!$E:$AG,MATCH(BA$2,基础扩展表!$E$1:$AG$1,0),FALSE)</f>
        <v>#N/A</v>
      </c>
      <c r="BB551" t="e">
        <f ca="1">VLOOKUP($B551,基础扩展表!$E:$AG,MATCH(BB$2,基础扩展表!$E$1:$AG$1,0),FALSE)</f>
        <v>#N/A</v>
      </c>
      <c r="BC551" t="e">
        <f ca="1">VLOOKUP($B551,基础扩展表!$E:$AG,MATCH(BC$2,基础扩展表!$E$1:$AG$1,0),FALSE)</f>
        <v>#N/A</v>
      </c>
      <c r="BD551" t="e">
        <f ca="1">VLOOKUP($B551,基础扩展表!$E:$AG,MATCH(BD$2,基础扩展表!$E$1:$AG$1,0),FALSE)</f>
        <v>#N/A</v>
      </c>
      <c r="BE551" t="e">
        <f ca="1">VLOOKUP($B551,基础扩展表!$E:$AG,MATCH(BE$2,基础扩展表!$E$1:$AG$1,0),FALSE)</f>
        <v>#N/A</v>
      </c>
      <c r="BF551" t="e">
        <f ca="1">VLOOKUP($B551,基础扩展表!$E:$AG,MATCH(BF$2,基础扩展表!$E$1:$AG$1,0),FALSE)</f>
        <v>#N/A</v>
      </c>
      <c r="BG551" t="e">
        <f ca="1">VLOOKUP($B551,基础扩展表!$E:$AG,MATCH(BG$2,基础扩展表!$E$1:$AG$1,0),FALSE)</f>
        <v>#N/A</v>
      </c>
      <c r="BH551" t="e">
        <f ca="1">VLOOKUP($B551,基础扩展表!$E:$AG,MATCH(BH$2,基础扩展表!$E$1:$AG$1,0),FALSE)</f>
        <v>#N/A</v>
      </c>
      <c r="BI551" t="e">
        <f ca="1">VLOOKUP($B551,基础扩展表!$E:$AG,MATCH(BI$2,基础扩展表!$E$1:$AG$1,0),FALSE)</f>
        <v>#N/A</v>
      </c>
      <c r="BJ551" t="e">
        <f ca="1">VLOOKUP($B551,基础扩展表!$E:$AG,MATCH(BJ$2,基础扩展表!$E$1:$AG$1,0),FALSE)</f>
        <v>#N/A</v>
      </c>
      <c r="BK551" t="e">
        <f ca="1">VLOOKUP($B551,基础扩展表!$E:$AG,MATCH(BK$2,基础扩展表!$E$1:$AG$1,0),FALSE)</f>
        <v>#N/A</v>
      </c>
      <c r="BL551" t="e">
        <f ca="1">VLOOKUP($B551,基础扩展表!$E:$AG,MATCH(BL$2,基础扩展表!$E$1:$AG$1,0),FALSE)</f>
        <v>#N/A</v>
      </c>
      <c r="BM551" t="e">
        <f ca="1">VLOOKUP($B551,基础扩展表!$E:$AG,MATCH(BM$2,基础扩展表!$E$1:$AG$1,0),FALSE)</f>
        <v>#N/A</v>
      </c>
      <c r="BN551" t="e">
        <f ca="1">VLOOKUP($B551,基础扩展表!$E:$AG,MATCH(BN$2,基础扩展表!$E$1:$AG$1,0),FALSE)</f>
        <v>#N/A</v>
      </c>
      <c r="BO551" t="e">
        <f ca="1">VLOOKUP($B551,基础扩展表!$E:$AG,MATCH(BO$2,基础扩展表!$E$1:$AG$1,0),FALSE)</f>
        <v>#N/A</v>
      </c>
      <c r="BP551" t="e">
        <f ca="1">VLOOKUP($B551,基础扩展表!$E:$AG,MATCH(BP$2,基础扩展表!$E$1:$AG$1,0),FALSE)</f>
        <v>#N/A</v>
      </c>
      <c r="BR551" t="e">
        <f ca="1">VLOOKUP(C551,模型表!D:H,5,FALSE)</f>
        <v>#N/A</v>
      </c>
    </row>
    <row r="552" spans="2:70" x14ac:dyDescent="0.2">
      <c r="B552" t="str">
        <f t="array" aca="1" ref="B552" ca="1">INDEX(基础表!$Y:$Y,SMALL(IF(基础表!$Z:$Z=0,ROW(基础表!$Z:$Z),999),ROW(H546)))&amp;""</f>
        <v/>
      </c>
      <c r="C552" t="e">
        <f ca="1">VLOOKUP(VLOOKUP($B552,基础表!$E:$G,3,FALSE),模型表!$C:$D,2,FALSE)</f>
        <v>#N/A</v>
      </c>
      <c r="E552" t="e">
        <f ca="1">VLOOKUP($B552,基础表!$E:$G,3,FALSE)</f>
        <v>#N/A</v>
      </c>
      <c r="G552" t="e">
        <f ca="1">VLOOKUP($E552,模型表!$C:$G,5,FALSE)</f>
        <v>#N/A</v>
      </c>
      <c r="H552" t="e">
        <f ca="1">VLOOKUP($E552,模型表!$C:$F,4,FALSE)</f>
        <v>#N/A</v>
      </c>
      <c r="I552" t="e">
        <f ca="1">VLOOKUP($E552,模型表!$C:$J,8,FALSE)</f>
        <v>#N/A</v>
      </c>
      <c r="K552" t="str">
        <f t="shared" ca="1" si="98"/>
        <v/>
      </c>
      <c r="L552" t="str">
        <f t="shared" ca="1" si="99"/>
        <v/>
      </c>
      <c r="M552" t="str">
        <f t="shared" ca="1" si="100"/>
        <v/>
      </c>
      <c r="N552" t="str">
        <f t="shared" ca="1" si="101"/>
        <v/>
      </c>
      <c r="O552" t="str">
        <f t="shared" ca="1" si="107"/>
        <v/>
      </c>
      <c r="P552" t="str">
        <f t="shared" ca="1" si="102"/>
        <v/>
      </c>
      <c r="Q552" t="e">
        <f ca="1">VLOOKUP($E552,模型表!$C:$K,9,FALSE)</f>
        <v>#N/A</v>
      </c>
      <c r="S552" t="e">
        <f ca="1">IF(VLOOKUP($E552,模型表!$C:$L,6,FALSE)=0,"",VLOOKUP($E552,模型表!$C:$L,10,FALSE))</f>
        <v>#N/A</v>
      </c>
      <c r="U552" t="e">
        <f ca="1">VLOOKUP($E552,模型表!$C:$Q,11,FALSE)</f>
        <v>#N/A</v>
      </c>
      <c r="Y552" t="e">
        <f ca="1">IF(VLOOKUP($E552,模型表!$C:$N,12,FALSE)="Death",VLOOKUP($E552,模型表!$C:$Q,13,FALSE),"")</f>
        <v>#N/A</v>
      </c>
      <c r="Z552" t="str">
        <f ca="1">IF($B552="","",IF(VLOOKUP($E552,模型表!$C:$O,12,FALSE)="PBuff","["&amp;VLOOKUP($E552,模型表!$C:Q,13,FALSE)&amp;"]","[]"))</f>
        <v/>
      </c>
      <c r="AA552" t="e">
        <f ca="1">VLOOKUP($B552,基础扩展表!$E:$I,5,FALSE)</f>
        <v>#N/A</v>
      </c>
      <c r="AB552" t="e">
        <f ca="1">VLOOKUP($B552,基础扩展表!$E:$I,4,FALSE)</f>
        <v>#N/A</v>
      </c>
      <c r="AC552" t="e">
        <f ca="1">VLOOKUP($B552,基础表!$E:$T,16,FALSE)</f>
        <v>#N/A</v>
      </c>
      <c r="AD552" t="str">
        <f t="shared" ca="1" si="96"/>
        <v/>
      </c>
      <c r="AE552" t="str">
        <f t="shared" ca="1" si="103"/>
        <v/>
      </c>
      <c r="AF552" t="str">
        <f t="shared" ca="1" si="104"/>
        <v/>
      </c>
      <c r="AH552" t="e">
        <f ca="1">VLOOKUP($B552,基础表!$E:$R,14,FALSE)</f>
        <v>#N/A</v>
      </c>
      <c r="AI552" t="e">
        <f ca="1">VLOOKUP($B552,基础表!$E:$S,13,FALSE)</f>
        <v>#N/A</v>
      </c>
      <c r="AK552" t="e">
        <f ca="1">VLOOKUP($B552,基础表!$E:$H,4,FALSE)</f>
        <v>#N/A</v>
      </c>
      <c r="AN552" s="23" t="e">
        <f t="shared" ca="1" si="97"/>
        <v>#N/A</v>
      </c>
      <c r="AO552" s="23" t="str">
        <f t="shared" ca="1" si="105"/>
        <v/>
      </c>
      <c r="AP552" s="23" t="str">
        <f t="shared" ca="1" si="106"/>
        <v/>
      </c>
      <c r="AR552" t="e">
        <f ca="1">VLOOKUP($B552,基础表!$E:$J,4,FALSE)</f>
        <v>#N/A</v>
      </c>
      <c r="AS552" t="e">
        <f ca="1">VLOOKUP($B552,基础表!$E:$J,5,FALSE)</f>
        <v>#N/A</v>
      </c>
      <c r="AT552" t="e">
        <f ca="1">VLOOKUP($B552,基础表!$E:$J,6,FALSE)</f>
        <v>#N/A</v>
      </c>
      <c r="AU552" t="e">
        <f ca="1">VLOOKUP($B552,基础扩展表!$E:$AG,MATCH(AU$2,基础扩展表!$E$1:$AG$1,0),FALSE)</f>
        <v>#N/A</v>
      </c>
      <c r="AV552" t="e">
        <f ca="1">VLOOKUP($B552,基础扩展表!$E:$AG,MATCH(AV$2,基础扩展表!$E$1:$AG$1,0),FALSE)</f>
        <v>#N/A</v>
      </c>
      <c r="AW552" t="e">
        <f ca="1">VLOOKUP($B552,基础扩展表!$E:$AG,MATCH(AW$2,基础扩展表!$E$1:$AG$1,0),FALSE)</f>
        <v>#N/A</v>
      </c>
      <c r="AX552" t="e">
        <f ca="1">VLOOKUP($B552,基础扩展表!$E:$AG,MATCH(AX$2,基础扩展表!$E$1:$AG$1,0),FALSE)</f>
        <v>#N/A</v>
      </c>
      <c r="AY552" t="e">
        <f ca="1">VLOOKUP($B552,基础扩展表!$E:$AG,MATCH(AY$2,基础扩展表!$E$1:$AG$1,0),FALSE)</f>
        <v>#N/A</v>
      </c>
      <c r="AZ552" t="e">
        <f ca="1">VLOOKUP($B552,基础扩展表!$E:$AG,MATCH(AZ$2,基础扩展表!$E$1:$AG$1,0),FALSE)</f>
        <v>#N/A</v>
      </c>
      <c r="BA552" t="e">
        <f ca="1">VLOOKUP($B552,基础扩展表!$E:$AG,MATCH(BA$2,基础扩展表!$E$1:$AG$1,0),FALSE)</f>
        <v>#N/A</v>
      </c>
      <c r="BB552" t="e">
        <f ca="1">VLOOKUP($B552,基础扩展表!$E:$AG,MATCH(BB$2,基础扩展表!$E$1:$AG$1,0),FALSE)</f>
        <v>#N/A</v>
      </c>
      <c r="BC552" t="e">
        <f ca="1">VLOOKUP($B552,基础扩展表!$E:$AG,MATCH(BC$2,基础扩展表!$E$1:$AG$1,0),FALSE)</f>
        <v>#N/A</v>
      </c>
      <c r="BD552" t="e">
        <f ca="1">VLOOKUP($B552,基础扩展表!$E:$AG,MATCH(BD$2,基础扩展表!$E$1:$AG$1,0),FALSE)</f>
        <v>#N/A</v>
      </c>
      <c r="BE552" t="e">
        <f ca="1">VLOOKUP($B552,基础扩展表!$E:$AG,MATCH(BE$2,基础扩展表!$E$1:$AG$1,0),FALSE)</f>
        <v>#N/A</v>
      </c>
      <c r="BF552" t="e">
        <f ca="1">VLOOKUP($B552,基础扩展表!$E:$AG,MATCH(BF$2,基础扩展表!$E$1:$AG$1,0),FALSE)</f>
        <v>#N/A</v>
      </c>
      <c r="BG552" t="e">
        <f ca="1">VLOOKUP($B552,基础扩展表!$E:$AG,MATCH(BG$2,基础扩展表!$E$1:$AG$1,0),FALSE)</f>
        <v>#N/A</v>
      </c>
      <c r="BH552" t="e">
        <f ca="1">VLOOKUP($B552,基础扩展表!$E:$AG,MATCH(BH$2,基础扩展表!$E$1:$AG$1,0),FALSE)</f>
        <v>#N/A</v>
      </c>
      <c r="BI552" t="e">
        <f ca="1">VLOOKUP($B552,基础扩展表!$E:$AG,MATCH(BI$2,基础扩展表!$E$1:$AG$1,0),FALSE)</f>
        <v>#N/A</v>
      </c>
      <c r="BJ552" t="e">
        <f ca="1">VLOOKUP($B552,基础扩展表!$E:$AG,MATCH(BJ$2,基础扩展表!$E$1:$AG$1,0),FALSE)</f>
        <v>#N/A</v>
      </c>
      <c r="BK552" t="e">
        <f ca="1">VLOOKUP($B552,基础扩展表!$E:$AG,MATCH(BK$2,基础扩展表!$E$1:$AG$1,0),FALSE)</f>
        <v>#N/A</v>
      </c>
      <c r="BL552" t="e">
        <f ca="1">VLOOKUP($B552,基础扩展表!$E:$AG,MATCH(BL$2,基础扩展表!$E$1:$AG$1,0),FALSE)</f>
        <v>#N/A</v>
      </c>
      <c r="BM552" t="e">
        <f ca="1">VLOOKUP($B552,基础扩展表!$E:$AG,MATCH(BM$2,基础扩展表!$E$1:$AG$1,0),FALSE)</f>
        <v>#N/A</v>
      </c>
      <c r="BN552" t="e">
        <f ca="1">VLOOKUP($B552,基础扩展表!$E:$AG,MATCH(BN$2,基础扩展表!$E$1:$AG$1,0),FALSE)</f>
        <v>#N/A</v>
      </c>
      <c r="BO552" t="e">
        <f ca="1">VLOOKUP($B552,基础扩展表!$E:$AG,MATCH(BO$2,基础扩展表!$E$1:$AG$1,0),FALSE)</f>
        <v>#N/A</v>
      </c>
      <c r="BP552" t="e">
        <f ca="1">VLOOKUP($B552,基础扩展表!$E:$AG,MATCH(BP$2,基础扩展表!$E$1:$AG$1,0),FALSE)</f>
        <v>#N/A</v>
      </c>
      <c r="BR552" t="e">
        <f ca="1">VLOOKUP(C552,模型表!D:H,5,FALSE)</f>
        <v>#N/A</v>
      </c>
    </row>
    <row r="553" spans="2:70" x14ac:dyDescent="0.2">
      <c r="B553" t="str">
        <f t="array" aca="1" ref="B553" ca="1">INDEX(基础表!$Y:$Y,SMALL(IF(基础表!$Z:$Z=0,ROW(基础表!$Z:$Z),999),ROW(H547)))&amp;""</f>
        <v/>
      </c>
      <c r="C553" t="e">
        <f ca="1">VLOOKUP(VLOOKUP($B553,基础表!$E:$G,3,FALSE),模型表!$C:$D,2,FALSE)</f>
        <v>#N/A</v>
      </c>
      <c r="E553" t="e">
        <f ca="1">VLOOKUP($B553,基础表!$E:$G,3,FALSE)</f>
        <v>#N/A</v>
      </c>
      <c r="G553" t="e">
        <f ca="1">VLOOKUP($E553,模型表!$C:$G,5,FALSE)</f>
        <v>#N/A</v>
      </c>
      <c r="H553" t="e">
        <f ca="1">VLOOKUP($E553,模型表!$C:$F,4,FALSE)</f>
        <v>#N/A</v>
      </c>
      <c r="I553" t="e">
        <f ca="1">VLOOKUP($E553,模型表!$C:$J,8,FALSE)</f>
        <v>#N/A</v>
      </c>
      <c r="K553" t="str">
        <f t="shared" ca="1" si="98"/>
        <v/>
      </c>
      <c r="L553" t="str">
        <f t="shared" ca="1" si="99"/>
        <v/>
      </c>
      <c r="M553" t="str">
        <f t="shared" ca="1" si="100"/>
        <v/>
      </c>
      <c r="N553" t="str">
        <f t="shared" ca="1" si="101"/>
        <v/>
      </c>
      <c r="O553" t="str">
        <f t="shared" ca="1" si="107"/>
        <v/>
      </c>
      <c r="P553" t="str">
        <f t="shared" ca="1" si="102"/>
        <v/>
      </c>
      <c r="Q553" t="e">
        <f ca="1">VLOOKUP($E553,模型表!$C:$K,9,FALSE)</f>
        <v>#N/A</v>
      </c>
      <c r="S553" t="e">
        <f ca="1">IF(VLOOKUP($E553,模型表!$C:$L,6,FALSE)=0,"",VLOOKUP($E553,模型表!$C:$L,10,FALSE))</f>
        <v>#N/A</v>
      </c>
      <c r="U553" t="e">
        <f ca="1">VLOOKUP($E553,模型表!$C:$Q,11,FALSE)</f>
        <v>#N/A</v>
      </c>
      <c r="Y553" t="e">
        <f ca="1">IF(VLOOKUP($E553,模型表!$C:$N,12,FALSE)="Death",VLOOKUP($E553,模型表!$C:$Q,13,FALSE),"")</f>
        <v>#N/A</v>
      </c>
      <c r="Z553" t="str">
        <f ca="1">IF($B553="","",IF(VLOOKUP($E553,模型表!$C:$O,12,FALSE)="PBuff","["&amp;VLOOKUP($E553,模型表!$C:Q,13,FALSE)&amp;"]","[]"))</f>
        <v/>
      </c>
      <c r="AA553" t="e">
        <f ca="1">VLOOKUP($B553,基础扩展表!$E:$I,5,FALSE)</f>
        <v>#N/A</v>
      </c>
      <c r="AB553" t="e">
        <f ca="1">VLOOKUP($B553,基础扩展表!$E:$I,4,FALSE)</f>
        <v>#N/A</v>
      </c>
      <c r="AC553" t="e">
        <f ca="1">VLOOKUP($B553,基础表!$E:$T,16,FALSE)</f>
        <v>#N/A</v>
      </c>
      <c r="AD553" t="str">
        <f t="shared" ca="1" si="96"/>
        <v/>
      </c>
      <c r="AE553" t="str">
        <f t="shared" ca="1" si="103"/>
        <v/>
      </c>
      <c r="AF553" t="str">
        <f t="shared" ca="1" si="104"/>
        <v/>
      </c>
      <c r="AH553" t="e">
        <f ca="1">VLOOKUP($B553,基础表!$E:$R,14,FALSE)</f>
        <v>#N/A</v>
      </c>
      <c r="AI553" t="e">
        <f ca="1">VLOOKUP($B553,基础表!$E:$S,13,FALSE)</f>
        <v>#N/A</v>
      </c>
      <c r="AK553" t="e">
        <f ca="1">VLOOKUP($B553,基础表!$E:$H,4,FALSE)</f>
        <v>#N/A</v>
      </c>
      <c r="AN553" s="23" t="e">
        <f t="shared" ca="1" si="97"/>
        <v>#N/A</v>
      </c>
      <c r="AO553" s="23" t="str">
        <f t="shared" ca="1" si="105"/>
        <v/>
      </c>
      <c r="AP553" s="23" t="str">
        <f t="shared" ca="1" si="106"/>
        <v/>
      </c>
      <c r="AR553" t="e">
        <f ca="1">VLOOKUP($B553,基础表!$E:$J,4,FALSE)</f>
        <v>#N/A</v>
      </c>
      <c r="AS553" t="e">
        <f ca="1">VLOOKUP($B553,基础表!$E:$J,5,FALSE)</f>
        <v>#N/A</v>
      </c>
      <c r="AT553" t="e">
        <f ca="1">VLOOKUP($B553,基础表!$E:$J,6,FALSE)</f>
        <v>#N/A</v>
      </c>
      <c r="AU553" t="e">
        <f ca="1">VLOOKUP($B553,基础扩展表!$E:$AG,MATCH(AU$2,基础扩展表!$E$1:$AG$1,0),FALSE)</f>
        <v>#N/A</v>
      </c>
      <c r="AV553" t="e">
        <f ca="1">VLOOKUP($B553,基础扩展表!$E:$AG,MATCH(AV$2,基础扩展表!$E$1:$AG$1,0),FALSE)</f>
        <v>#N/A</v>
      </c>
      <c r="AW553" t="e">
        <f ca="1">VLOOKUP($B553,基础扩展表!$E:$AG,MATCH(AW$2,基础扩展表!$E$1:$AG$1,0),FALSE)</f>
        <v>#N/A</v>
      </c>
      <c r="AX553" t="e">
        <f ca="1">VLOOKUP($B553,基础扩展表!$E:$AG,MATCH(AX$2,基础扩展表!$E$1:$AG$1,0),FALSE)</f>
        <v>#N/A</v>
      </c>
      <c r="AY553" t="e">
        <f ca="1">VLOOKUP($B553,基础扩展表!$E:$AG,MATCH(AY$2,基础扩展表!$E$1:$AG$1,0),FALSE)</f>
        <v>#N/A</v>
      </c>
      <c r="AZ553" t="e">
        <f ca="1">VLOOKUP($B553,基础扩展表!$E:$AG,MATCH(AZ$2,基础扩展表!$E$1:$AG$1,0),FALSE)</f>
        <v>#N/A</v>
      </c>
      <c r="BA553" t="e">
        <f ca="1">VLOOKUP($B553,基础扩展表!$E:$AG,MATCH(BA$2,基础扩展表!$E$1:$AG$1,0),FALSE)</f>
        <v>#N/A</v>
      </c>
      <c r="BB553" t="e">
        <f ca="1">VLOOKUP($B553,基础扩展表!$E:$AG,MATCH(BB$2,基础扩展表!$E$1:$AG$1,0),FALSE)</f>
        <v>#N/A</v>
      </c>
      <c r="BC553" t="e">
        <f ca="1">VLOOKUP($B553,基础扩展表!$E:$AG,MATCH(BC$2,基础扩展表!$E$1:$AG$1,0),FALSE)</f>
        <v>#N/A</v>
      </c>
      <c r="BD553" t="e">
        <f ca="1">VLOOKUP($B553,基础扩展表!$E:$AG,MATCH(BD$2,基础扩展表!$E$1:$AG$1,0),FALSE)</f>
        <v>#N/A</v>
      </c>
      <c r="BE553" t="e">
        <f ca="1">VLOOKUP($B553,基础扩展表!$E:$AG,MATCH(BE$2,基础扩展表!$E$1:$AG$1,0),FALSE)</f>
        <v>#N/A</v>
      </c>
      <c r="BF553" t="e">
        <f ca="1">VLOOKUP($B553,基础扩展表!$E:$AG,MATCH(BF$2,基础扩展表!$E$1:$AG$1,0),FALSE)</f>
        <v>#N/A</v>
      </c>
      <c r="BG553" t="e">
        <f ca="1">VLOOKUP($B553,基础扩展表!$E:$AG,MATCH(BG$2,基础扩展表!$E$1:$AG$1,0),FALSE)</f>
        <v>#N/A</v>
      </c>
      <c r="BH553" t="e">
        <f ca="1">VLOOKUP($B553,基础扩展表!$E:$AG,MATCH(BH$2,基础扩展表!$E$1:$AG$1,0),FALSE)</f>
        <v>#N/A</v>
      </c>
      <c r="BI553" t="e">
        <f ca="1">VLOOKUP($B553,基础扩展表!$E:$AG,MATCH(BI$2,基础扩展表!$E$1:$AG$1,0),FALSE)</f>
        <v>#N/A</v>
      </c>
      <c r="BJ553" t="e">
        <f ca="1">VLOOKUP($B553,基础扩展表!$E:$AG,MATCH(BJ$2,基础扩展表!$E$1:$AG$1,0),FALSE)</f>
        <v>#N/A</v>
      </c>
      <c r="BK553" t="e">
        <f ca="1">VLOOKUP($B553,基础扩展表!$E:$AG,MATCH(BK$2,基础扩展表!$E$1:$AG$1,0),FALSE)</f>
        <v>#N/A</v>
      </c>
      <c r="BL553" t="e">
        <f ca="1">VLOOKUP($B553,基础扩展表!$E:$AG,MATCH(BL$2,基础扩展表!$E$1:$AG$1,0),FALSE)</f>
        <v>#N/A</v>
      </c>
      <c r="BM553" t="e">
        <f ca="1">VLOOKUP($B553,基础扩展表!$E:$AG,MATCH(BM$2,基础扩展表!$E$1:$AG$1,0),FALSE)</f>
        <v>#N/A</v>
      </c>
      <c r="BN553" t="e">
        <f ca="1">VLOOKUP($B553,基础扩展表!$E:$AG,MATCH(BN$2,基础扩展表!$E$1:$AG$1,0),FALSE)</f>
        <v>#N/A</v>
      </c>
      <c r="BO553" t="e">
        <f ca="1">VLOOKUP($B553,基础扩展表!$E:$AG,MATCH(BO$2,基础扩展表!$E$1:$AG$1,0),FALSE)</f>
        <v>#N/A</v>
      </c>
      <c r="BP553" t="e">
        <f ca="1">VLOOKUP($B553,基础扩展表!$E:$AG,MATCH(BP$2,基础扩展表!$E$1:$AG$1,0),FALSE)</f>
        <v>#N/A</v>
      </c>
      <c r="BR553" t="e">
        <f ca="1">VLOOKUP(C553,模型表!D:H,5,FALSE)</f>
        <v>#N/A</v>
      </c>
    </row>
    <row r="554" spans="2:70" x14ac:dyDescent="0.2">
      <c r="B554" t="str">
        <f t="array" aca="1" ref="B554" ca="1">INDEX(基础表!$Y:$Y,SMALL(IF(基础表!$Z:$Z=0,ROW(基础表!$Z:$Z),999),ROW(H548)))&amp;""</f>
        <v/>
      </c>
      <c r="C554" t="e">
        <f ca="1">VLOOKUP(VLOOKUP($B554,基础表!$E:$G,3,FALSE),模型表!$C:$D,2,FALSE)</f>
        <v>#N/A</v>
      </c>
      <c r="E554" t="e">
        <f ca="1">VLOOKUP($B554,基础表!$E:$G,3,FALSE)</f>
        <v>#N/A</v>
      </c>
      <c r="G554" t="e">
        <f ca="1">VLOOKUP($E554,模型表!$C:$G,5,FALSE)</f>
        <v>#N/A</v>
      </c>
      <c r="H554" t="e">
        <f ca="1">VLOOKUP($E554,模型表!$C:$F,4,FALSE)</f>
        <v>#N/A</v>
      </c>
      <c r="I554" t="e">
        <f ca="1">VLOOKUP($E554,模型表!$C:$J,8,FALSE)</f>
        <v>#N/A</v>
      </c>
      <c r="K554" t="str">
        <f t="shared" ca="1" si="98"/>
        <v/>
      </c>
      <c r="L554" t="str">
        <f t="shared" ca="1" si="99"/>
        <v/>
      </c>
      <c r="M554" t="str">
        <f t="shared" ca="1" si="100"/>
        <v/>
      </c>
      <c r="N554" t="str">
        <f t="shared" ca="1" si="101"/>
        <v/>
      </c>
      <c r="O554" t="str">
        <f t="shared" ca="1" si="107"/>
        <v/>
      </c>
      <c r="P554" t="str">
        <f t="shared" ca="1" si="102"/>
        <v/>
      </c>
      <c r="Q554" t="e">
        <f ca="1">VLOOKUP($E554,模型表!$C:$K,9,FALSE)</f>
        <v>#N/A</v>
      </c>
      <c r="S554" t="e">
        <f ca="1">IF(VLOOKUP($E554,模型表!$C:$L,6,FALSE)=0,"",VLOOKUP($E554,模型表!$C:$L,10,FALSE))</f>
        <v>#N/A</v>
      </c>
      <c r="U554" t="e">
        <f ca="1">VLOOKUP($E554,模型表!$C:$Q,11,FALSE)</f>
        <v>#N/A</v>
      </c>
      <c r="Y554" t="e">
        <f ca="1">IF(VLOOKUP($E554,模型表!$C:$N,12,FALSE)="Death",VLOOKUP($E554,模型表!$C:$Q,13,FALSE),"")</f>
        <v>#N/A</v>
      </c>
      <c r="Z554" t="str">
        <f ca="1">IF($B554="","",IF(VLOOKUP($E554,模型表!$C:$O,12,FALSE)="PBuff","["&amp;VLOOKUP($E554,模型表!$C:Q,13,FALSE)&amp;"]","[]"))</f>
        <v/>
      </c>
      <c r="AA554" t="e">
        <f ca="1">VLOOKUP($B554,基础扩展表!$E:$I,5,FALSE)</f>
        <v>#N/A</v>
      </c>
      <c r="AB554" t="e">
        <f ca="1">VLOOKUP($B554,基础扩展表!$E:$I,4,FALSE)</f>
        <v>#N/A</v>
      </c>
      <c r="AC554" t="e">
        <f ca="1">VLOOKUP($B554,基础表!$E:$T,16,FALSE)</f>
        <v>#N/A</v>
      </c>
      <c r="AD554" t="str">
        <f t="shared" ca="1" si="96"/>
        <v/>
      </c>
      <c r="AE554" t="str">
        <f t="shared" ca="1" si="103"/>
        <v/>
      </c>
      <c r="AF554" t="str">
        <f t="shared" ca="1" si="104"/>
        <v/>
      </c>
      <c r="AH554" t="e">
        <f ca="1">VLOOKUP($B554,基础表!$E:$R,14,FALSE)</f>
        <v>#N/A</v>
      </c>
      <c r="AI554" t="e">
        <f ca="1">VLOOKUP($B554,基础表!$E:$S,13,FALSE)</f>
        <v>#N/A</v>
      </c>
      <c r="AK554" t="e">
        <f ca="1">VLOOKUP($B554,基础表!$E:$H,4,FALSE)</f>
        <v>#N/A</v>
      </c>
      <c r="AN554" s="23" t="e">
        <f t="shared" ca="1" si="97"/>
        <v>#N/A</v>
      </c>
      <c r="AO554" s="23" t="str">
        <f t="shared" ca="1" si="105"/>
        <v/>
      </c>
      <c r="AP554" s="23" t="str">
        <f t="shared" ca="1" si="106"/>
        <v/>
      </c>
      <c r="AR554" t="e">
        <f ca="1">VLOOKUP($B554,基础表!$E:$J,4,FALSE)</f>
        <v>#N/A</v>
      </c>
      <c r="AS554" t="e">
        <f ca="1">VLOOKUP($B554,基础表!$E:$J,5,FALSE)</f>
        <v>#N/A</v>
      </c>
      <c r="AT554" t="e">
        <f ca="1">VLOOKUP($B554,基础表!$E:$J,6,FALSE)</f>
        <v>#N/A</v>
      </c>
      <c r="AU554" t="e">
        <f ca="1">VLOOKUP($B554,基础扩展表!$E:$AG,MATCH(AU$2,基础扩展表!$E$1:$AG$1,0),FALSE)</f>
        <v>#N/A</v>
      </c>
      <c r="AV554" t="e">
        <f ca="1">VLOOKUP($B554,基础扩展表!$E:$AG,MATCH(AV$2,基础扩展表!$E$1:$AG$1,0),FALSE)</f>
        <v>#N/A</v>
      </c>
      <c r="AW554" t="e">
        <f ca="1">VLOOKUP($B554,基础扩展表!$E:$AG,MATCH(AW$2,基础扩展表!$E$1:$AG$1,0),FALSE)</f>
        <v>#N/A</v>
      </c>
      <c r="AX554" t="e">
        <f ca="1">VLOOKUP($B554,基础扩展表!$E:$AG,MATCH(AX$2,基础扩展表!$E$1:$AG$1,0),FALSE)</f>
        <v>#N/A</v>
      </c>
      <c r="AY554" t="e">
        <f ca="1">VLOOKUP($B554,基础扩展表!$E:$AG,MATCH(AY$2,基础扩展表!$E$1:$AG$1,0),FALSE)</f>
        <v>#N/A</v>
      </c>
      <c r="AZ554" t="e">
        <f ca="1">VLOOKUP($B554,基础扩展表!$E:$AG,MATCH(AZ$2,基础扩展表!$E$1:$AG$1,0),FALSE)</f>
        <v>#N/A</v>
      </c>
      <c r="BA554" t="e">
        <f ca="1">VLOOKUP($B554,基础扩展表!$E:$AG,MATCH(BA$2,基础扩展表!$E$1:$AG$1,0),FALSE)</f>
        <v>#N/A</v>
      </c>
      <c r="BB554" t="e">
        <f ca="1">VLOOKUP($B554,基础扩展表!$E:$AG,MATCH(BB$2,基础扩展表!$E$1:$AG$1,0),FALSE)</f>
        <v>#N/A</v>
      </c>
      <c r="BC554" t="e">
        <f ca="1">VLOOKUP($B554,基础扩展表!$E:$AG,MATCH(BC$2,基础扩展表!$E$1:$AG$1,0),FALSE)</f>
        <v>#N/A</v>
      </c>
      <c r="BD554" t="e">
        <f ca="1">VLOOKUP($B554,基础扩展表!$E:$AG,MATCH(BD$2,基础扩展表!$E$1:$AG$1,0),FALSE)</f>
        <v>#N/A</v>
      </c>
      <c r="BE554" t="e">
        <f ca="1">VLOOKUP($B554,基础扩展表!$E:$AG,MATCH(BE$2,基础扩展表!$E$1:$AG$1,0),FALSE)</f>
        <v>#N/A</v>
      </c>
      <c r="BF554" t="e">
        <f ca="1">VLOOKUP($B554,基础扩展表!$E:$AG,MATCH(BF$2,基础扩展表!$E$1:$AG$1,0),FALSE)</f>
        <v>#N/A</v>
      </c>
      <c r="BG554" t="e">
        <f ca="1">VLOOKUP($B554,基础扩展表!$E:$AG,MATCH(BG$2,基础扩展表!$E$1:$AG$1,0),FALSE)</f>
        <v>#N/A</v>
      </c>
      <c r="BH554" t="e">
        <f ca="1">VLOOKUP($B554,基础扩展表!$E:$AG,MATCH(BH$2,基础扩展表!$E$1:$AG$1,0),FALSE)</f>
        <v>#N/A</v>
      </c>
      <c r="BI554" t="e">
        <f ca="1">VLOOKUP($B554,基础扩展表!$E:$AG,MATCH(BI$2,基础扩展表!$E$1:$AG$1,0),FALSE)</f>
        <v>#N/A</v>
      </c>
      <c r="BJ554" t="e">
        <f ca="1">VLOOKUP($B554,基础扩展表!$E:$AG,MATCH(BJ$2,基础扩展表!$E$1:$AG$1,0),FALSE)</f>
        <v>#N/A</v>
      </c>
      <c r="BK554" t="e">
        <f ca="1">VLOOKUP($B554,基础扩展表!$E:$AG,MATCH(BK$2,基础扩展表!$E$1:$AG$1,0),FALSE)</f>
        <v>#N/A</v>
      </c>
      <c r="BL554" t="e">
        <f ca="1">VLOOKUP($B554,基础扩展表!$E:$AG,MATCH(BL$2,基础扩展表!$E$1:$AG$1,0),FALSE)</f>
        <v>#N/A</v>
      </c>
      <c r="BM554" t="e">
        <f ca="1">VLOOKUP($B554,基础扩展表!$E:$AG,MATCH(BM$2,基础扩展表!$E$1:$AG$1,0),FALSE)</f>
        <v>#N/A</v>
      </c>
      <c r="BN554" t="e">
        <f ca="1">VLOOKUP($B554,基础扩展表!$E:$AG,MATCH(BN$2,基础扩展表!$E$1:$AG$1,0),FALSE)</f>
        <v>#N/A</v>
      </c>
      <c r="BO554" t="e">
        <f ca="1">VLOOKUP($B554,基础扩展表!$E:$AG,MATCH(BO$2,基础扩展表!$E$1:$AG$1,0),FALSE)</f>
        <v>#N/A</v>
      </c>
      <c r="BP554" t="e">
        <f ca="1">VLOOKUP($B554,基础扩展表!$E:$AG,MATCH(BP$2,基础扩展表!$E$1:$AG$1,0),FALSE)</f>
        <v>#N/A</v>
      </c>
      <c r="BR554" t="e">
        <f ca="1">VLOOKUP(C554,模型表!D:H,5,FALSE)</f>
        <v>#N/A</v>
      </c>
    </row>
    <row r="555" spans="2:70" x14ac:dyDescent="0.2">
      <c r="B555" t="str">
        <f t="array" aca="1" ref="B555" ca="1">INDEX(基础表!$Y:$Y,SMALL(IF(基础表!$Z:$Z=0,ROW(基础表!$Z:$Z),999),ROW(H549)))&amp;""</f>
        <v/>
      </c>
      <c r="C555" t="e">
        <f ca="1">VLOOKUP(VLOOKUP($B555,基础表!$E:$G,3,FALSE),模型表!$C:$D,2,FALSE)</f>
        <v>#N/A</v>
      </c>
      <c r="E555" t="e">
        <f ca="1">VLOOKUP($B555,基础表!$E:$G,3,FALSE)</f>
        <v>#N/A</v>
      </c>
      <c r="G555" t="e">
        <f ca="1">VLOOKUP($E555,模型表!$C:$G,5,FALSE)</f>
        <v>#N/A</v>
      </c>
      <c r="H555" t="e">
        <f ca="1">VLOOKUP($E555,模型表!$C:$F,4,FALSE)</f>
        <v>#N/A</v>
      </c>
      <c r="I555" t="e">
        <f ca="1">VLOOKUP($E555,模型表!$C:$J,8,FALSE)</f>
        <v>#N/A</v>
      </c>
      <c r="K555" t="str">
        <f t="shared" ca="1" si="98"/>
        <v/>
      </c>
      <c r="L555" t="str">
        <f t="shared" ca="1" si="99"/>
        <v/>
      </c>
      <c r="M555" t="str">
        <f t="shared" ca="1" si="100"/>
        <v/>
      </c>
      <c r="N555" t="str">
        <f t="shared" ca="1" si="101"/>
        <v/>
      </c>
      <c r="O555" t="str">
        <f t="shared" ca="1" si="107"/>
        <v/>
      </c>
      <c r="P555" t="str">
        <f t="shared" ca="1" si="102"/>
        <v/>
      </c>
      <c r="Q555" t="e">
        <f ca="1">VLOOKUP($E555,模型表!$C:$K,9,FALSE)</f>
        <v>#N/A</v>
      </c>
      <c r="S555" t="e">
        <f ca="1">IF(VLOOKUP($E555,模型表!$C:$L,6,FALSE)=0,"",VLOOKUP($E555,模型表!$C:$L,10,FALSE))</f>
        <v>#N/A</v>
      </c>
      <c r="U555" t="e">
        <f ca="1">VLOOKUP($E555,模型表!$C:$Q,11,FALSE)</f>
        <v>#N/A</v>
      </c>
      <c r="Y555" t="e">
        <f ca="1">IF(VLOOKUP($E555,模型表!$C:$N,12,FALSE)="Death",VLOOKUP($E555,模型表!$C:$Q,13,FALSE),"")</f>
        <v>#N/A</v>
      </c>
      <c r="Z555" t="str">
        <f ca="1">IF($B555="","",IF(VLOOKUP($E555,模型表!$C:$O,12,FALSE)="PBuff","["&amp;VLOOKUP($E555,模型表!$C:Q,13,FALSE)&amp;"]","[]"))</f>
        <v/>
      </c>
      <c r="AA555" t="e">
        <f ca="1">VLOOKUP($B555,基础扩展表!$E:$I,5,FALSE)</f>
        <v>#N/A</v>
      </c>
      <c r="AB555" t="e">
        <f ca="1">VLOOKUP($B555,基础扩展表!$E:$I,4,FALSE)</f>
        <v>#N/A</v>
      </c>
      <c r="AC555" t="e">
        <f ca="1">VLOOKUP($B555,基础表!$E:$T,16,FALSE)</f>
        <v>#N/A</v>
      </c>
      <c r="AD555" t="str">
        <f t="shared" ca="1" si="96"/>
        <v/>
      </c>
      <c r="AE555" t="str">
        <f t="shared" ca="1" si="103"/>
        <v/>
      </c>
      <c r="AF555" t="str">
        <f t="shared" ca="1" si="104"/>
        <v/>
      </c>
      <c r="AH555" t="e">
        <f ca="1">VLOOKUP($B555,基础表!$E:$R,14,FALSE)</f>
        <v>#N/A</v>
      </c>
      <c r="AI555" t="e">
        <f ca="1">VLOOKUP($B555,基础表!$E:$S,13,FALSE)</f>
        <v>#N/A</v>
      </c>
      <c r="AK555" t="e">
        <f ca="1">VLOOKUP($B555,基础表!$E:$H,4,FALSE)</f>
        <v>#N/A</v>
      </c>
      <c r="AN555" s="23" t="e">
        <f t="shared" ca="1" si="97"/>
        <v>#N/A</v>
      </c>
      <c r="AO555" s="23" t="str">
        <f t="shared" ca="1" si="105"/>
        <v/>
      </c>
      <c r="AP555" s="23" t="str">
        <f t="shared" ca="1" si="106"/>
        <v/>
      </c>
      <c r="AR555" t="e">
        <f ca="1">VLOOKUP($B555,基础表!$E:$J,4,FALSE)</f>
        <v>#N/A</v>
      </c>
      <c r="AS555" t="e">
        <f ca="1">VLOOKUP($B555,基础表!$E:$J,5,FALSE)</f>
        <v>#N/A</v>
      </c>
      <c r="AT555" t="e">
        <f ca="1">VLOOKUP($B555,基础表!$E:$J,6,FALSE)</f>
        <v>#N/A</v>
      </c>
      <c r="AU555" t="e">
        <f ca="1">VLOOKUP($B555,基础扩展表!$E:$AG,MATCH(AU$2,基础扩展表!$E$1:$AG$1,0),FALSE)</f>
        <v>#N/A</v>
      </c>
      <c r="AV555" t="e">
        <f ca="1">VLOOKUP($B555,基础扩展表!$E:$AG,MATCH(AV$2,基础扩展表!$E$1:$AG$1,0),FALSE)</f>
        <v>#N/A</v>
      </c>
      <c r="AW555" t="e">
        <f ca="1">VLOOKUP($B555,基础扩展表!$E:$AG,MATCH(AW$2,基础扩展表!$E$1:$AG$1,0),FALSE)</f>
        <v>#N/A</v>
      </c>
      <c r="AX555" t="e">
        <f ca="1">VLOOKUP($B555,基础扩展表!$E:$AG,MATCH(AX$2,基础扩展表!$E$1:$AG$1,0),FALSE)</f>
        <v>#N/A</v>
      </c>
      <c r="AY555" t="e">
        <f ca="1">VLOOKUP($B555,基础扩展表!$E:$AG,MATCH(AY$2,基础扩展表!$E$1:$AG$1,0),FALSE)</f>
        <v>#N/A</v>
      </c>
      <c r="AZ555" t="e">
        <f ca="1">VLOOKUP($B555,基础扩展表!$E:$AG,MATCH(AZ$2,基础扩展表!$E$1:$AG$1,0),FALSE)</f>
        <v>#N/A</v>
      </c>
      <c r="BA555" t="e">
        <f ca="1">VLOOKUP($B555,基础扩展表!$E:$AG,MATCH(BA$2,基础扩展表!$E$1:$AG$1,0),FALSE)</f>
        <v>#N/A</v>
      </c>
      <c r="BB555" t="e">
        <f ca="1">VLOOKUP($B555,基础扩展表!$E:$AG,MATCH(BB$2,基础扩展表!$E$1:$AG$1,0),FALSE)</f>
        <v>#N/A</v>
      </c>
      <c r="BC555" t="e">
        <f ca="1">VLOOKUP($B555,基础扩展表!$E:$AG,MATCH(BC$2,基础扩展表!$E$1:$AG$1,0),FALSE)</f>
        <v>#N/A</v>
      </c>
      <c r="BD555" t="e">
        <f ca="1">VLOOKUP($B555,基础扩展表!$E:$AG,MATCH(BD$2,基础扩展表!$E$1:$AG$1,0),FALSE)</f>
        <v>#N/A</v>
      </c>
      <c r="BE555" t="e">
        <f ca="1">VLOOKUP($B555,基础扩展表!$E:$AG,MATCH(BE$2,基础扩展表!$E$1:$AG$1,0),FALSE)</f>
        <v>#N/A</v>
      </c>
      <c r="BF555" t="e">
        <f ca="1">VLOOKUP($B555,基础扩展表!$E:$AG,MATCH(BF$2,基础扩展表!$E$1:$AG$1,0),FALSE)</f>
        <v>#N/A</v>
      </c>
      <c r="BG555" t="e">
        <f ca="1">VLOOKUP($B555,基础扩展表!$E:$AG,MATCH(BG$2,基础扩展表!$E$1:$AG$1,0),FALSE)</f>
        <v>#N/A</v>
      </c>
      <c r="BH555" t="e">
        <f ca="1">VLOOKUP($B555,基础扩展表!$E:$AG,MATCH(BH$2,基础扩展表!$E$1:$AG$1,0),FALSE)</f>
        <v>#N/A</v>
      </c>
      <c r="BI555" t="e">
        <f ca="1">VLOOKUP($B555,基础扩展表!$E:$AG,MATCH(BI$2,基础扩展表!$E$1:$AG$1,0),FALSE)</f>
        <v>#N/A</v>
      </c>
      <c r="BJ555" t="e">
        <f ca="1">VLOOKUP($B555,基础扩展表!$E:$AG,MATCH(BJ$2,基础扩展表!$E$1:$AG$1,0),FALSE)</f>
        <v>#N/A</v>
      </c>
      <c r="BK555" t="e">
        <f ca="1">VLOOKUP($B555,基础扩展表!$E:$AG,MATCH(BK$2,基础扩展表!$E$1:$AG$1,0),FALSE)</f>
        <v>#N/A</v>
      </c>
      <c r="BL555" t="e">
        <f ca="1">VLOOKUP($B555,基础扩展表!$E:$AG,MATCH(BL$2,基础扩展表!$E$1:$AG$1,0),FALSE)</f>
        <v>#N/A</v>
      </c>
      <c r="BM555" t="e">
        <f ca="1">VLOOKUP($B555,基础扩展表!$E:$AG,MATCH(BM$2,基础扩展表!$E$1:$AG$1,0),FALSE)</f>
        <v>#N/A</v>
      </c>
      <c r="BN555" t="e">
        <f ca="1">VLOOKUP($B555,基础扩展表!$E:$AG,MATCH(BN$2,基础扩展表!$E$1:$AG$1,0),FALSE)</f>
        <v>#N/A</v>
      </c>
      <c r="BO555" t="e">
        <f ca="1">VLOOKUP($B555,基础扩展表!$E:$AG,MATCH(BO$2,基础扩展表!$E$1:$AG$1,0),FALSE)</f>
        <v>#N/A</v>
      </c>
      <c r="BP555" t="e">
        <f ca="1">VLOOKUP($B555,基础扩展表!$E:$AG,MATCH(BP$2,基础扩展表!$E$1:$AG$1,0),FALSE)</f>
        <v>#N/A</v>
      </c>
      <c r="BR555" t="e">
        <f ca="1">VLOOKUP(C555,模型表!D:H,5,FALSE)</f>
        <v>#N/A</v>
      </c>
    </row>
    <row r="556" spans="2:70" x14ac:dyDescent="0.2">
      <c r="B556" t="str">
        <f t="array" aca="1" ref="B556" ca="1">INDEX(基础表!$Y:$Y,SMALL(IF(基础表!$Z:$Z=0,ROW(基础表!$Z:$Z),999),ROW(H550)))&amp;""</f>
        <v/>
      </c>
      <c r="C556" t="e">
        <f ca="1">VLOOKUP(VLOOKUP($B556,基础表!$E:$G,3,FALSE),模型表!$C:$D,2,FALSE)</f>
        <v>#N/A</v>
      </c>
      <c r="E556" t="e">
        <f ca="1">VLOOKUP($B556,基础表!$E:$G,3,FALSE)</f>
        <v>#N/A</v>
      </c>
      <c r="G556" t="e">
        <f ca="1">VLOOKUP($E556,模型表!$C:$G,5,FALSE)</f>
        <v>#N/A</v>
      </c>
      <c r="H556" t="e">
        <f ca="1">VLOOKUP($E556,模型表!$C:$F,4,FALSE)</f>
        <v>#N/A</v>
      </c>
      <c r="I556" t="e">
        <f ca="1">VLOOKUP($E556,模型表!$C:$J,8,FALSE)</f>
        <v>#N/A</v>
      </c>
      <c r="K556" t="str">
        <f t="shared" ca="1" si="98"/>
        <v/>
      </c>
      <c r="L556" t="str">
        <f t="shared" ca="1" si="99"/>
        <v/>
      </c>
      <c r="M556" t="str">
        <f t="shared" ca="1" si="100"/>
        <v/>
      </c>
      <c r="N556" t="str">
        <f t="shared" ca="1" si="101"/>
        <v/>
      </c>
      <c r="O556" t="str">
        <f t="shared" ca="1" si="107"/>
        <v/>
      </c>
      <c r="P556" t="str">
        <f t="shared" ca="1" si="102"/>
        <v/>
      </c>
      <c r="Q556" t="e">
        <f ca="1">VLOOKUP($E556,模型表!$C:$K,9,FALSE)</f>
        <v>#N/A</v>
      </c>
      <c r="S556" t="e">
        <f ca="1">IF(VLOOKUP($E556,模型表!$C:$L,6,FALSE)=0,"",VLOOKUP($E556,模型表!$C:$L,10,FALSE))</f>
        <v>#N/A</v>
      </c>
      <c r="U556" t="e">
        <f ca="1">VLOOKUP($E556,模型表!$C:$Q,11,FALSE)</f>
        <v>#N/A</v>
      </c>
      <c r="Y556" t="e">
        <f ca="1">IF(VLOOKUP($E556,模型表!$C:$N,12,FALSE)="Death",VLOOKUP($E556,模型表!$C:$Q,13,FALSE),"")</f>
        <v>#N/A</v>
      </c>
      <c r="Z556" t="str">
        <f ca="1">IF($B556="","",IF(VLOOKUP($E556,模型表!$C:$O,12,FALSE)="PBuff","["&amp;VLOOKUP($E556,模型表!$C:Q,13,FALSE)&amp;"]","[]"))</f>
        <v/>
      </c>
      <c r="AA556" t="e">
        <f ca="1">VLOOKUP($B556,基础扩展表!$E:$I,5,FALSE)</f>
        <v>#N/A</v>
      </c>
      <c r="AB556" t="e">
        <f ca="1">VLOOKUP($B556,基础扩展表!$E:$I,4,FALSE)</f>
        <v>#N/A</v>
      </c>
      <c r="AC556" t="e">
        <f ca="1">VLOOKUP($B556,基础表!$E:$T,16,FALSE)</f>
        <v>#N/A</v>
      </c>
      <c r="AD556" t="str">
        <f t="shared" ca="1" si="96"/>
        <v/>
      </c>
      <c r="AE556" t="str">
        <f t="shared" ca="1" si="103"/>
        <v/>
      </c>
      <c r="AF556" t="str">
        <f t="shared" ca="1" si="104"/>
        <v/>
      </c>
      <c r="AH556" t="e">
        <f ca="1">VLOOKUP($B556,基础表!$E:$R,14,FALSE)</f>
        <v>#N/A</v>
      </c>
      <c r="AI556" t="e">
        <f ca="1">VLOOKUP($B556,基础表!$E:$S,13,FALSE)</f>
        <v>#N/A</v>
      </c>
      <c r="AK556" t="e">
        <f ca="1">VLOOKUP($B556,基础表!$E:$H,4,FALSE)</f>
        <v>#N/A</v>
      </c>
      <c r="AN556" s="23" t="e">
        <f t="shared" ca="1" si="97"/>
        <v>#N/A</v>
      </c>
      <c r="AO556" s="23" t="str">
        <f t="shared" ca="1" si="105"/>
        <v/>
      </c>
      <c r="AP556" s="23" t="str">
        <f t="shared" ca="1" si="106"/>
        <v/>
      </c>
      <c r="AR556" t="e">
        <f ca="1">VLOOKUP($B556,基础表!$E:$J,4,FALSE)</f>
        <v>#N/A</v>
      </c>
      <c r="AS556" t="e">
        <f ca="1">VLOOKUP($B556,基础表!$E:$J,5,FALSE)</f>
        <v>#N/A</v>
      </c>
      <c r="AT556" t="e">
        <f ca="1">VLOOKUP($B556,基础表!$E:$J,6,FALSE)</f>
        <v>#N/A</v>
      </c>
      <c r="AU556" t="e">
        <f ca="1">VLOOKUP($B556,基础扩展表!$E:$AG,MATCH(AU$2,基础扩展表!$E$1:$AG$1,0),FALSE)</f>
        <v>#N/A</v>
      </c>
      <c r="AV556" t="e">
        <f ca="1">VLOOKUP($B556,基础扩展表!$E:$AG,MATCH(AV$2,基础扩展表!$E$1:$AG$1,0),FALSE)</f>
        <v>#N/A</v>
      </c>
      <c r="AW556" t="e">
        <f ca="1">VLOOKUP($B556,基础扩展表!$E:$AG,MATCH(AW$2,基础扩展表!$E$1:$AG$1,0),FALSE)</f>
        <v>#N/A</v>
      </c>
      <c r="AX556" t="e">
        <f ca="1">VLOOKUP($B556,基础扩展表!$E:$AG,MATCH(AX$2,基础扩展表!$E$1:$AG$1,0),FALSE)</f>
        <v>#N/A</v>
      </c>
      <c r="AY556" t="e">
        <f ca="1">VLOOKUP($B556,基础扩展表!$E:$AG,MATCH(AY$2,基础扩展表!$E$1:$AG$1,0),FALSE)</f>
        <v>#N/A</v>
      </c>
      <c r="AZ556" t="e">
        <f ca="1">VLOOKUP($B556,基础扩展表!$E:$AG,MATCH(AZ$2,基础扩展表!$E$1:$AG$1,0),FALSE)</f>
        <v>#N/A</v>
      </c>
      <c r="BA556" t="e">
        <f ca="1">VLOOKUP($B556,基础扩展表!$E:$AG,MATCH(BA$2,基础扩展表!$E$1:$AG$1,0),FALSE)</f>
        <v>#N/A</v>
      </c>
      <c r="BB556" t="e">
        <f ca="1">VLOOKUP($B556,基础扩展表!$E:$AG,MATCH(BB$2,基础扩展表!$E$1:$AG$1,0),FALSE)</f>
        <v>#N/A</v>
      </c>
      <c r="BC556" t="e">
        <f ca="1">VLOOKUP($B556,基础扩展表!$E:$AG,MATCH(BC$2,基础扩展表!$E$1:$AG$1,0),FALSE)</f>
        <v>#N/A</v>
      </c>
      <c r="BD556" t="e">
        <f ca="1">VLOOKUP($B556,基础扩展表!$E:$AG,MATCH(BD$2,基础扩展表!$E$1:$AG$1,0),FALSE)</f>
        <v>#N/A</v>
      </c>
      <c r="BE556" t="e">
        <f ca="1">VLOOKUP($B556,基础扩展表!$E:$AG,MATCH(BE$2,基础扩展表!$E$1:$AG$1,0),FALSE)</f>
        <v>#N/A</v>
      </c>
      <c r="BF556" t="e">
        <f ca="1">VLOOKUP($B556,基础扩展表!$E:$AG,MATCH(BF$2,基础扩展表!$E$1:$AG$1,0),FALSE)</f>
        <v>#N/A</v>
      </c>
      <c r="BG556" t="e">
        <f ca="1">VLOOKUP($B556,基础扩展表!$E:$AG,MATCH(BG$2,基础扩展表!$E$1:$AG$1,0),FALSE)</f>
        <v>#N/A</v>
      </c>
      <c r="BH556" t="e">
        <f ca="1">VLOOKUP($B556,基础扩展表!$E:$AG,MATCH(BH$2,基础扩展表!$E$1:$AG$1,0),FALSE)</f>
        <v>#N/A</v>
      </c>
      <c r="BI556" t="e">
        <f ca="1">VLOOKUP($B556,基础扩展表!$E:$AG,MATCH(BI$2,基础扩展表!$E$1:$AG$1,0),FALSE)</f>
        <v>#N/A</v>
      </c>
      <c r="BJ556" t="e">
        <f ca="1">VLOOKUP($B556,基础扩展表!$E:$AG,MATCH(BJ$2,基础扩展表!$E$1:$AG$1,0),FALSE)</f>
        <v>#N/A</v>
      </c>
      <c r="BK556" t="e">
        <f ca="1">VLOOKUP($B556,基础扩展表!$E:$AG,MATCH(BK$2,基础扩展表!$E$1:$AG$1,0),FALSE)</f>
        <v>#N/A</v>
      </c>
      <c r="BL556" t="e">
        <f ca="1">VLOOKUP($B556,基础扩展表!$E:$AG,MATCH(BL$2,基础扩展表!$E$1:$AG$1,0),FALSE)</f>
        <v>#N/A</v>
      </c>
      <c r="BM556" t="e">
        <f ca="1">VLOOKUP($B556,基础扩展表!$E:$AG,MATCH(BM$2,基础扩展表!$E$1:$AG$1,0),FALSE)</f>
        <v>#N/A</v>
      </c>
      <c r="BN556" t="e">
        <f ca="1">VLOOKUP($B556,基础扩展表!$E:$AG,MATCH(BN$2,基础扩展表!$E$1:$AG$1,0),FALSE)</f>
        <v>#N/A</v>
      </c>
      <c r="BO556" t="e">
        <f ca="1">VLOOKUP($B556,基础扩展表!$E:$AG,MATCH(BO$2,基础扩展表!$E$1:$AG$1,0),FALSE)</f>
        <v>#N/A</v>
      </c>
      <c r="BP556" t="e">
        <f ca="1">VLOOKUP($B556,基础扩展表!$E:$AG,MATCH(BP$2,基础扩展表!$E$1:$AG$1,0),FALSE)</f>
        <v>#N/A</v>
      </c>
      <c r="BR556" t="e">
        <f ca="1">VLOOKUP(C556,模型表!D:H,5,FALSE)</f>
        <v>#N/A</v>
      </c>
    </row>
    <row r="557" spans="2:70" x14ac:dyDescent="0.2">
      <c r="B557" t="str">
        <f t="array" aca="1" ref="B557" ca="1">INDEX(基础表!$Y:$Y,SMALL(IF(基础表!$Z:$Z=0,ROW(基础表!$Z:$Z),999),ROW(H551)))&amp;""</f>
        <v/>
      </c>
      <c r="C557" t="e">
        <f ca="1">VLOOKUP(VLOOKUP($B557,基础表!$E:$G,3,FALSE),模型表!$C:$D,2,FALSE)</f>
        <v>#N/A</v>
      </c>
      <c r="E557" t="e">
        <f ca="1">VLOOKUP($B557,基础表!$E:$G,3,FALSE)</f>
        <v>#N/A</v>
      </c>
      <c r="G557" t="e">
        <f ca="1">VLOOKUP($E557,模型表!$C:$G,5,FALSE)</f>
        <v>#N/A</v>
      </c>
      <c r="H557" t="e">
        <f ca="1">VLOOKUP($E557,模型表!$C:$F,4,FALSE)</f>
        <v>#N/A</v>
      </c>
      <c r="I557" t="e">
        <f ca="1">VLOOKUP($E557,模型表!$C:$J,8,FALSE)</f>
        <v>#N/A</v>
      </c>
      <c r="K557" t="str">
        <f t="shared" ca="1" si="98"/>
        <v/>
      </c>
      <c r="L557" t="str">
        <f t="shared" ca="1" si="99"/>
        <v/>
      </c>
      <c r="M557" t="str">
        <f t="shared" ca="1" si="100"/>
        <v/>
      </c>
      <c r="N557" t="str">
        <f t="shared" ca="1" si="101"/>
        <v/>
      </c>
      <c r="O557" t="str">
        <f t="shared" ca="1" si="107"/>
        <v/>
      </c>
      <c r="P557" t="str">
        <f t="shared" ca="1" si="102"/>
        <v/>
      </c>
      <c r="Q557" t="e">
        <f ca="1">VLOOKUP($E557,模型表!$C:$K,9,FALSE)</f>
        <v>#N/A</v>
      </c>
      <c r="S557" t="e">
        <f ca="1">IF(VLOOKUP($E557,模型表!$C:$L,6,FALSE)=0,"",VLOOKUP($E557,模型表!$C:$L,10,FALSE))</f>
        <v>#N/A</v>
      </c>
      <c r="U557" t="e">
        <f ca="1">VLOOKUP($E557,模型表!$C:$Q,11,FALSE)</f>
        <v>#N/A</v>
      </c>
      <c r="Y557" t="e">
        <f ca="1">IF(VLOOKUP($E557,模型表!$C:$N,12,FALSE)="Death",VLOOKUP($E557,模型表!$C:$Q,13,FALSE),"")</f>
        <v>#N/A</v>
      </c>
      <c r="Z557" t="str">
        <f ca="1">IF($B557="","",IF(VLOOKUP($E557,模型表!$C:$O,12,FALSE)="PBuff","["&amp;VLOOKUP($E557,模型表!$C:Q,13,FALSE)&amp;"]","[]"))</f>
        <v/>
      </c>
      <c r="AA557" t="e">
        <f ca="1">VLOOKUP($B557,基础扩展表!$E:$I,5,FALSE)</f>
        <v>#N/A</v>
      </c>
      <c r="AB557" t="e">
        <f ca="1">VLOOKUP($B557,基础扩展表!$E:$I,4,FALSE)</f>
        <v>#N/A</v>
      </c>
      <c r="AC557" t="e">
        <f ca="1">VLOOKUP($B557,基础表!$E:$T,16,FALSE)</f>
        <v>#N/A</v>
      </c>
      <c r="AD557" t="str">
        <f t="shared" ca="1" si="96"/>
        <v/>
      </c>
      <c r="AE557" t="str">
        <f t="shared" ca="1" si="103"/>
        <v/>
      </c>
      <c r="AF557" t="str">
        <f t="shared" ca="1" si="104"/>
        <v/>
      </c>
      <c r="AH557" t="e">
        <f ca="1">VLOOKUP($B557,基础表!$E:$R,14,FALSE)</f>
        <v>#N/A</v>
      </c>
      <c r="AI557" t="e">
        <f ca="1">VLOOKUP($B557,基础表!$E:$S,13,FALSE)</f>
        <v>#N/A</v>
      </c>
      <c r="AK557" t="e">
        <f ca="1">VLOOKUP($B557,基础表!$E:$H,4,FALSE)</f>
        <v>#N/A</v>
      </c>
      <c r="AN557" s="23" t="e">
        <f t="shared" ca="1" si="97"/>
        <v>#N/A</v>
      </c>
      <c r="AO557" s="23" t="str">
        <f t="shared" ca="1" si="105"/>
        <v/>
      </c>
      <c r="AP557" s="23" t="str">
        <f t="shared" ca="1" si="106"/>
        <v/>
      </c>
      <c r="AR557" t="e">
        <f ca="1">VLOOKUP($B557,基础表!$E:$J,4,FALSE)</f>
        <v>#N/A</v>
      </c>
      <c r="AS557" t="e">
        <f ca="1">VLOOKUP($B557,基础表!$E:$J,5,FALSE)</f>
        <v>#N/A</v>
      </c>
      <c r="AT557" t="e">
        <f ca="1">VLOOKUP($B557,基础表!$E:$J,6,FALSE)</f>
        <v>#N/A</v>
      </c>
      <c r="AU557" t="e">
        <f ca="1">VLOOKUP($B557,基础扩展表!$E:$AG,MATCH(AU$2,基础扩展表!$E$1:$AG$1,0),FALSE)</f>
        <v>#N/A</v>
      </c>
      <c r="AV557" t="e">
        <f ca="1">VLOOKUP($B557,基础扩展表!$E:$AG,MATCH(AV$2,基础扩展表!$E$1:$AG$1,0),FALSE)</f>
        <v>#N/A</v>
      </c>
      <c r="AW557" t="e">
        <f ca="1">VLOOKUP($B557,基础扩展表!$E:$AG,MATCH(AW$2,基础扩展表!$E$1:$AG$1,0),FALSE)</f>
        <v>#N/A</v>
      </c>
      <c r="AX557" t="e">
        <f ca="1">VLOOKUP($B557,基础扩展表!$E:$AG,MATCH(AX$2,基础扩展表!$E$1:$AG$1,0),FALSE)</f>
        <v>#N/A</v>
      </c>
      <c r="AY557" t="e">
        <f ca="1">VLOOKUP($B557,基础扩展表!$E:$AG,MATCH(AY$2,基础扩展表!$E$1:$AG$1,0),FALSE)</f>
        <v>#N/A</v>
      </c>
      <c r="AZ557" t="e">
        <f ca="1">VLOOKUP($B557,基础扩展表!$E:$AG,MATCH(AZ$2,基础扩展表!$E$1:$AG$1,0),FALSE)</f>
        <v>#N/A</v>
      </c>
      <c r="BA557" t="e">
        <f ca="1">VLOOKUP($B557,基础扩展表!$E:$AG,MATCH(BA$2,基础扩展表!$E$1:$AG$1,0),FALSE)</f>
        <v>#N/A</v>
      </c>
      <c r="BB557" t="e">
        <f ca="1">VLOOKUP($B557,基础扩展表!$E:$AG,MATCH(BB$2,基础扩展表!$E$1:$AG$1,0),FALSE)</f>
        <v>#N/A</v>
      </c>
      <c r="BC557" t="e">
        <f ca="1">VLOOKUP($B557,基础扩展表!$E:$AG,MATCH(BC$2,基础扩展表!$E$1:$AG$1,0),FALSE)</f>
        <v>#N/A</v>
      </c>
      <c r="BD557" t="e">
        <f ca="1">VLOOKUP($B557,基础扩展表!$E:$AG,MATCH(BD$2,基础扩展表!$E$1:$AG$1,0),FALSE)</f>
        <v>#N/A</v>
      </c>
      <c r="BE557" t="e">
        <f ca="1">VLOOKUP($B557,基础扩展表!$E:$AG,MATCH(BE$2,基础扩展表!$E$1:$AG$1,0),FALSE)</f>
        <v>#N/A</v>
      </c>
      <c r="BF557" t="e">
        <f ca="1">VLOOKUP($B557,基础扩展表!$E:$AG,MATCH(BF$2,基础扩展表!$E$1:$AG$1,0),FALSE)</f>
        <v>#N/A</v>
      </c>
      <c r="BG557" t="e">
        <f ca="1">VLOOKUP($B557,基础扩展表!$E:$AG,MATCH(BG$2,基础扩展表!$E$1:$AG$1,0),FALSE)</f>
        <v>#N/A</v>
      </c>
      <c r="BH557" t="e">
        <f ca="1">VLOOKUP($B557,基础扩展表!$E:$AG,MATCH(BH$2,基础扩展表!$E$1:$AG$1,0),FALSE)</f>
        <v>#N/A</v>
      </c>
      <c r="BI557" t="e">
        <f ca="1">VLOOKUP($B557,基础扩展表!$E:$AG,MATCH(BI$2,基础扩展表!$E$1:$AG$1,0),FALSE)</f>
        <v>#N/A</v>
      </c>
      <c r="BJ557" t="e">
        <f ca="1">VLOOKUP($B557,基础扩展表!$E:$AG,MATCH(BJ$2,基础扩展表!$E$1:$AG$1,0),FALSE)</f>
        <v>#N/A</v>
      </c>
      <c r="BK557" t="e">
        <f ca="1">VLOOKUP($B557,基础扩展表!$E:$AG,MATCH(BK$2,基础扩展表!$E$1:$AG$1,0),FALSE)</f>
        <v>#N/A</v>
      </c>
      <c r="BL557" t="e">
        <f ca="1">VLOOKUP($B557,基础扩展表!$E:$AG,MATCH(BL$2,基础扩展表!$E$1:$AG$1,0),FALSE)</f>
        <v>#N/A</v>
      </c>
      <c r="BM557" t="e">
        <f ca="1">VLOOKUP($B557,基础扩展表!$E:$AG,MATCH(BM$2,基础扩展表!$E$1:$AG$1,0),FALSE)</f>
        <v>#N/A</v>
      </c>
      <c r="BN557" t="e">
        <f ca="1">VLOOKUP($B557,基础扩展表!$E:$AG,MATCH(BN$2,基础扩展表!$E$1:$AG$1,0),FALSE)</f>
        <v>#N/A</v>
      </c>
      <c r="BO557" t="e">
        <f ca="1">VLOOKUP($B557,基础扩展表!$E:$AG,MATCH(BO$2,基础扩展表!$E$1:$AG$1,0),FALSE)</f>
        <v>#N/A</v>
      </c>
      <c r="BP557" t="e">
        <f ca="1">VLOOKUP($B557,基础扩展表!$E:$AG,MATCH(BP$2,基础扩展表!$E$1:$AG$1,0),FALSE)</f>
        <v>#N/A</v>
      </c>
      <c r="BR557" t="e">
        <f ca="1">VLOOKUP(C557,模型表!D:H,5,FALSE)</f>
        <v>#N/A</v>
      </c>
    </row>
    <row r="558" spans="2:70" x14ac:dyDescent="0.2">
      <c r="B558" t="str">
        <f t="array" aca="1" ref="B558" ca="1">INDEX(基础表!$Y:$Y,SMALL(IF(基础表!$Z:$Z=0,ROW(基础表!$Z:$Z),999),ROW(H552)))&amp;""</f>
        <v/>
      </c>
      <c r="C558" t="e">
        <f ca="1">VLOOKUP(VLOOKUP($B558,基础表!$E:$G,3,FALSE),模型表!$C:$D,2,FALSE)</f>
        <v>#N/A</v>
      </c>
      <c r="E558" t="e">
        <f ca="1">VLOOKUP($B558,基础表!$E:$G,3,FALSE)</f>
        <v>#N/A</v>
      </c>
      <c r="G558" t="e">
        <f ca="1">VLOOKUP($E558,模型表!$C:$G,5,FALSE)</f>
        <v>#N/A</v>
      </c>
      <c r="H558" t="e">
        <f ca="1">VLOOKUP($E558,模型表!$C:$F,4,FALSE)</f>
        <v>#N/A</v>
      </c>
      <c r="I558" t="e">
        <f ca="1">VLOOKUP($E558,模型表!$C:$J,8,FALSE)</f>
        <v>#N/A</v>
      </c>
      <c r="K558" t="str">
        <f t="shared" ca="1" si="98"/>
        <v/>
      </c>
      <c r="L558" t="str">
        <f t="shared" ca="1" si="99"/>
        <v/>
      </c>
      <c r="M558" t="str">
        <f t="shared" ca="1" si="100"/>
        <v/>
      </c>
      <c r="N558" t="str">
        <f t="shared" ca="1" si="101"/>
        <v/>
      </c>
      <c r="O558" t="str">
        <f t="shared" ca="1" si="107"/>
        <v/>
      </c>
      <c r="P558" t="str">
        <f t="shared" ca="1" si="102"/>
        <v/>
      </c>
      <c r="Q558" t="e">
        <f ca="1">VLOOKUP($E558,模型表!$C:$K,9,FALSE)</f>
        <v>#N/A</v>
      </c>
      <c r="S558" t="e">
        <f ca="1">IF(VLOOKUP($E558,模型表!$C:$L,6,FALSE)=0,"",VLOOKUP($E558,模型表!$C:$L,10,FALSE))</f>
        <v>#N/A</v>
      </c>
      <c r="U558" t="e">
        <f ca="1">VLOOKUP($E558,模型表!$C:$Q,11,FALSE)</f>
        <v>#N/A</v>
      </c>
      <c r="Y558" t="e">
        <f ca="1">IF(VLOOKUP($E558,模型表!$C:$N,12,FALSE)="Death",VLOOKUP($E558,模型表!$C:$Q,13,FALSE),"")</f>
        <v>#N/A</v>
      </c>
      <c r="Z558" t="str">
        <f ca="1">IF($B558="","",IF(VLOOKUP($E558,模型表!$C:$O,12,FALSE)="PBuff","["&amp;VLOOKUP($E558,模型表!$C:Q,13,FALSE)&amp;"]","[]"))</f>
        <v/>
      </c>
      <c r="AA558" t="e">
        <f ca="1">VLOOKUP($B558,基础扩展表!$E:$I,5,FALSE)</f>
        <v>#N/A</v>
      </c>
      <c r="AB558" t="e">
        <f ca="1">VLOOKUP($B558,基础扩展表!$E:$I,4,FALSE)</f>
        <v>#N/A</v>
      </c>
      <c r="AC558" t="e">
        <f ca="1">VLOOKUP($B558,基础表!$E:$T,16,FALSE)</f>
        <v>#N/A</v>
      </c>
      <c r="AD558" t="str">
        <f t="shared" ca="1" si="96"/>
        <v/>
      </c>
      <c r="AE558" t="str">
        <f t="shared" ca="1" si="103"/>
        <v/>
      </c>
      <c r="AF558" t="str">
        <f t="shared" ca="1" si="104"/>
        <v/>
      </c>
      <c r="AH558" t="e">
        <f ca="1">VLOOKUP($B558,基础表!$E:$R,14,FALSE)</f>
        <v>#N/A</v>
      </c>
      <c r="AI558" t="e">
        <f ca="1">VLOOKUP($B558,基础表!$E:$S,13,FALSE)</f>
        <v>#N/A</v>
      </c>
      <c r="AK558" t="e">
        <f ca="1">VLOOKUP($B558,基础表!$E:$H,4,FALSE)</f>
        <v>#N/A</v>
      </c>
      <c r="AN558" s="23" t="e">
        <f t="shared" ca="1" si="97"/>
        <v>#N/A</v>
      </c>
      <c r="AO558" s="23" t="str">
        <f t="shared" ca="1" si="105"/>
        <v/>
      </c>
      <c r="AP558" s="23" t="str">
        <f t="shared" ca="1" si="106"/>
        <v/>
      </c>
      <c r="AR558" t="e">
        <f ca="1">VLOOKUP($B558,基础表!$E:$J,4,FALSE)</f>
        <v>#N/A</v>
      </c>
      <c r="AS558" t="e">
        <f ca="1">VLOOKUP($B558,基础表!$E:$J,5,FALSE)</f>
        <v>#N/A</v>
      </c>
      <c r="AT558" t="e">
        <f ca="1">VLOOKUP($B558,基础表!$E:$J,6,FALSE)</f>
        <v>#N/A</v>
      </c>
      <c r="AU558" t="e">
        <f ca="1">VLOOKUP($B558,基础扩展表!$E:$AG,MATCH(AU$2,基础扩展表!$E$1:$AG$1,0),FALSE)</f>
        <v>#N/A</v>
      </c>
      <c r="AV558" t="e">
        <f ca="1">VLOOKUP($B558,基础扩展表!$E:$AG,MATCH(AV$2,基础扩展表!$E$1:$AG$1,0),FALSE)</f>
        <v>#N/A</v>
      </c>
      <c r="AW558" t="e">
        <f ca="1">VLOOKUP($B558,基础扩展表!$E:$AG,MATCH(AW$2,基础扩展表!$E$1:$AG$1,0),FALSE)</f>
        <v>#N/A</v>
      </c>
      <c r="AX558" t="e">
        <f ca="1">VLOOKUP($B558,基础扩展表!$E:$AG,MATCH(AX$2,基础扩展表!$E$1:$AG$1,0),FALSE)</f>
        <v>#N/A</v>
      </c>
      <c r="AY558" t="e">
        <f ca="1">VLOOKUP($B558,基础扩展表!$E:$AG,MATCH(AY$2,基础扩展表!$E$1:$AG$1,0),FALSE)</f>
        <v>#N/A</v>
      </c>
      <c r="AZ558" t="e">
        <f ca="1">VLOOKUP($B558,基础扩展表!$E:$AG,MATCH(AZ$2,基础扩展表!$E$1:$AG$1,0),FALSE)</f>
        <v>#N/A</v>
      </c>
      <c r="BA558" t="e">
        <f ca="1">VLOOKUP($B558,基础扩展表!$E:$AG,MATCH(BA$2,基础扩展表!$E$1:$AG$1,0),FALSE)</f>
        <v>#N/A</v>
      </c>
      <c r="BB558" t="e">
        <f ca="1">VLOOKUP($B558,基础扩展表!$E:$AG,MATCH(BB$2,基础扩展表!$E$1:$AG$1,0),FALSE)</f>
        <v>#N/A</v>
      </c>
      <c r="BC558" t="e">
        <f ca="1">VLOOKUP($B558,基础扩展表!$E:$AG,MATCH(BC$2,基础扩展表!$E$1:$AG$1,0),FALSE)</f>
        <v>#N/A</v>
      </c>
      <c r="BD558" t="e">
        <f ca="1">VLOOKUP($B558,基础扩展表!$E:$AG,MATCH(BD$2,基础扩展表!$E$1:$AG$1,0),FALSE)</f>
        <v>#N/A</v>
      </c>
      <c r="BE558" t="e">
        <f ca="1">VLOOKUP($B558,基础扩展表!$E:$AG,MATCH(BE$2,基础扩展表!$E$1:$AG$1,0),FALSE)</f>
        <v>#N/A</v>
      </c>
      <c r="BF558" t="e">
        <f ca="1">VLOOKUP($B558,基础扩展表!$E:$AG,MATCH(BF$2,基础扩展表!$E$1:$AG$1,0),FALSE)</f>
        <v>#N/A</v>
      </c>
      <c r="BG558" t="e">
        <f ca="1">VLOOKUP($B558,基础扩展表!$E:$AG,MATCH(BG$2,基础扩展表!$E$1:$AG$1,0),FALSE)</f>
        <v>#N/A</v>
      </c>
      <c r="BH558" t="e">
        <f ca="1">VLOOKUP($B558,基础扩展表!$E:$AG,MATCH(BH$2,基础扩展表!$E$1:$AG$1,0),FALSE)</f>
        <v>#N/A</v>
      </c>
      <c r="BI558" t="e">
        <f ca="1">VLOOKUP($B558,基础扩展表!$E:$AG,MATCH(BI$2,基础扩展表!$E$1:$AG$1,0),FALSE)</f>
        <v>#N/A</v>
      </c>
      <c r="BJ558" t="e">
        <f ca="1">VLOOKUP($B558,基础扩展表!$E:$AG,MATCH(BJ$2,基础扩展表!$E$1:$AG$1,0),FALSE)</f>
        <v>#N/A</v>
      </c>
      <c r="BK558" t="e">
        <f ca="1">VLOOKUP($B558,基础扩展表!$E:$AG,MATCH(BK$2,基础扩展表!$E$1:$AG$1,0),FALSE)</f>
        <v>#N/A</v>
      </c>
      <c r="BL558" t="e">
        <f ca="1">VLOOKUP($B558,基础扩展表!$E:$AG,MATCH(BL$2,基础扩展表!$E$1:$AG$1,0),FALSE)</f>
        <v>#N/A</v>
      </c>
      <c r="BM558" t="e">
        <f ca="1">VLOOKUP($B558,基础扩展表!$E:$AG,MATCH(BM$2,基础扩展表!$E$1:$AG$1,0),FALSE)</f>
        <v>#N/A</v>
      </c>
      <c r="BN558" t="e">
        <f ca="1">VLOOKUP($B558,基础扩展表!$E:$AG,MATCH(BN$2,基础扩展表!$E$1:$AG$1,0),FALSE)</f>
        <v>#N/A</v>
      </c>
      <c r="BO558" t="e">
        <f ca="1">VLOOKUP($B558,基础扩展表!$E:$AG,MATCH(BO$2,基础扩展表!$E$1:$AG$1,0),FALSE)</f>
        <v>#N/A</v>
      </c>
      <c r="BP558" t="e">
        <f ca="1">VLOOKUP($B558,基础扩展表!$E:$AG,MATCH(BP$2,基础扩展表!$E$1:$AG$1,0),FALSE)</f>
        <v>#N/A</v>
      </c>
      <c r="BR558" t="e">
        <f ca="1">VLOOKUP(C558,模型表!D:H,5,FALSE)</f>
        <v>#N/A</v>
      </c>
    </row>
    <row r="559" spans="2:70" x14ac:dyDescent="0.2">
      <c r="B559" t="str">
        <f t="array" aca="1" ref="B559" ca="1">INDEX(基础表!$Y:$Y,SMALL(IF(基础表!$Z:$Z=0,ROW(基础表!$Z:$Z),999),ROW(H553)))&amp;""</f>
        <v/>
      </c>
      <c r="C559" t="e">
        <f ca="1">VLOOKUP(VLOOKUP($B559,基础表!$E:$G,3,FALSE),模型表!$C:$D,2,FALSE)</f>
        <v>#N/A</v>
      </c>
      <c r="E559" t="e">
        <f ca="1">VLOOKUP($B559,基础表!$E:$G,3,FALSE)</f>
        <v>#N/A</v>
      </c>
      <c r="G559" t="e">
        <f ca="1">VLOOKUP($E559,模型表!$C:$G,5,FALSE)</f>
        <v>#N/A</v>
      </c>
      <c r="H559" t="e">
        <f ca="1">VLOOKUP($E559,模型表!$C:$F,4,FALSE)</f>
        <v>#N/A</v>
      </c>
      <c r="I559" t="e">
        <f ca="1">VLOOKUP($E559,模型表!$C:$J,8,FALSE)</f>
        <v>#N/A</v>
      </c>
      <c r="K559" t="str">
        <f t="shared" ca="1" si="98"/>
        <v/>
      </c>
      <c r="L559" t="str">
        <f t="shared" ca="1" si="99"/>
        <v/>
      </c>
      <c r="M559" t="str">
        <f t="shared" ca="1" si="100"/>
        <v/>
      </c>
      <c r="N559" t="str">
        <f t="shared" ca="1" si="101"/>
        <v/>
      </c>
      <c r="O559" t="str">
        <f t="shared" ca="1" si="107"/>
        <v/>
      </c>
      <c r="P559" t="str">
        <f t="shared" ca="1" si="102"/>
        <v/>
      </c>
      <c r="Q559" t="e">
        <f ca="1">VLOOKUP($E559,模型表!$C:$K,9,FALSE)</f>
        <v>#N/A</v>
      </c>
      <c r="S559" t="e">
        <f ca="1">IF(VLOOKUP($E559,模型表!$C:$L,6,FALSE)=0,"",VLOOKUP($E559,模型表!$C:$L,10,FALSE))</f>
        <v>#N/A</v>
      </c>
      <c r="U559" t="e">
        <f ca="1">VLOOKUP($E559,模型表!$C:$Q,11,FALSE)</f>
        <v>#N/A</v>
      </c>
      <c r="Y559" t="e">
        <f ca="1">IF(VLOOKUP($E559,模型表!$C:$N,12,FALSE)="Death",VLOOKUP($E559,模型表!$C:$Q,13,FALSE),"")</f>
        <v>#N/A</v>
      </c>
      <c r="Z559" t="str">
        <f ca="1">IF($B559="","",IF(VLOOKUP($E559,模型表!$C:$O,12,FALSE)="PBuff","["&amp;VLOOKUP($E559,模型表!$C:Q,13,FALSE)&amp;"]","[]"))</f>
        <v/>
      </c>
      <c r="AA559" t="e">
        <f ca="1">VLOOKUP($B559,基础扩展表!$E:$I,5,FALSE)</f>
        <v>#N/A</v>
      </c>
      <c r="AB559" t="e">
        <f ca="1">VLOOKUP($B559,基础扩展表!$E:$I,4,FALSE)</f>
        <v>#N/A</v>
      </c>
      <c r="AC559" t="e">
        <f ca="1">VLOOKUP($B559,基础表!$E:$T,16,FALSE)</f>
        <v>#N/A</v>
      </c>
      <c r="AD559" t="str">
        <f t="shared" ca="1" si="96"/>
        <v/>
      </c>
      <c r="AE559" t="str">
        <f t="shared" ca="1" si="103"/>
        <v/>
      </c>
      <c r="AF559" t="str">
        <f t="shared" ca="1" si="104"/>
        <v/>
      </c>
      <c r="AH559" t="e">
        <f ca="1">VLOOKUP($B559,基础表!$E:$R,14,FALSE)</f>
        <v>#N/A</v>
      </c>
      <c r="AI559" t="e">
        <f ca="1">VLOOKUP($B559,基础表!$E:$S,13,FALSE)</f>
        <v>#N/A</v>
      </c>
      <c r="AK559" t="e">
        <f ca="1">VLOOKUP($B559,基础表!$E:$H,4,FALSE)</f>
        <v>#N/A</v>
      </c>
      <c r="AN559" s="23" t="e">
        <f t="shared" ca="1" si="97"/>
        <v>#N/A</v>
      </c>
      <c r="AO559" s="23" t="str">
        <f t="shared" ca="1" si="105"/>
        <v/>
      </c>
      <c r="AP559" s="23" t="str">
        <f t="shared" ca="1" si="106"/>
        <v/>
      </c>
      <c r="AR559" t="e">
        <f ca="1">VLOOKUP($B559,基础表!$E:$J,4,FALSE)</f>
        <v>#N/A</v>
      </c>
      <c r="AS559" t="e">
        <f ca="1">VLOOKUP($B559,基础表!$E:$J,5,FALSE)</f>
        <v>#N/A</v>
      </c>
      <c r="AT559" t="e">
        <f ca="1">VLOOKUP($B559,基础表!$E:$J,6,FALSE)</f>
        <v>#N/A</v>
      </c>
      <c r="AU559" t="e">
        <f ca="1">VLOOKUP($B559,基础扩展表!$E:$AG,MATCH(AU$2,基础扩展表!$E$1:$AG$1,0),FALSE)</f>
        <v>#N/A</v>
      </c>
      <c r="AV559" t="e">
        <f ca="1">VLOOKUP($B559,基础扩展表!$E:$AG,MATCH(AV$2,基础扩展表!$E$1:$AG$1,0),FALSE)</f>
        <v>#N/A</v>
      </c>
      <c r="AW559" t="e">
        <f ca="1">VLOOKUP($B559,基础扩展表!$E:$AG,MATCH(AW$2,基础扩展表!$E$1:$AG$1,0),FALSE)</f>
        <v>#N/A</v>
      </c>
      <c r="AX559" t="e">
        <f ca="1">VLOOKUP($B559,基础扩展表!$E:$AG,MATCH(AX$2,基础扩展表!$E$1:$AG$1,0),FALSE)</f>
        <v>#N/A</v>
      </c>
      <c r="AY559" t="e">
        <f ca="1">VLOOKUP($B559,基础扩展表!$E:$AG,MATCH(AY$2,基础扩展表!$E$1:$AG$1,0),FALSE)</f>
        <v>#N/A</v>
      </c>
      <c r="AZ559" t="e">
        <f ca="1">VLOOKUP($B559,基础扩展表!$E:$AG,MATCH(AZ$2,基础扩展表!$E$1:$AG$1,0),FALSE)</f>
        <v>#N/A</v>
      </c>
      <c r="BA559" t="e">
        <f ca="1">VLOOKUP($B559,基础扩展表!$E:$AG,MATCH(BA$2,基础扩展表!$E$1:$AG$1,0),FALSE)</f>
        <v>#N/A</v>
      </c>
      <c r="BB559" t="e">
        <f ca="1">VLOOKUP($B559,基础扩展表!$E:$AG,MATCH(BB$2,基础扩展表!$E$1:$AG$1,0),FALSE)</f>
        <v>#N/A</v>
      </c>
      <c r="BC559" t="e">
        <f ca="1">VLOOKUP($B559,基础扩展表!$E:$AG,MATCH(BC$2,基础扩展表!$E$1:$AG$1,0),FALSE)</f>
        <v>#N/A</v>
      </c>
      <c r="BD559" t="e">
        <f ca="1">VLOOKUP($B559,基础扩展表!$E:$AG,MATCH(BD$2,基础扩展表!$E$1:$AG$1,0),FALSE)</f>
        <v>#N/A</v>
      </c>
      <c r="BE559" t="e">
        <f ca="1">VLOOKUP($B559,基础扩展表!$E:$AG,MATCH(BE$2,基础扩展表!$E$1:$AG$1,0),FALSE)</f>
        <v>#N/A</v>
      </c>
      <c r="BF559" t="e">
        <f ca="1">VLOOKUP($B559,基础扩展表!$E:$AG,MATCH(BF$2,基础扩展表!$E$1:$AG$1,0),FALSE)</f>
        <v>#N/A</v>
      </c>
      <c r="BG559" t="e">
        <f ca="1">VLOOKUP($B559,基础扩展表!$E:$AG,MATCH(BG$2,基础扩展表!$E$1:$AG$1,0),FALSE)</f>
        <v>#N/A</v>
      </c>
      <c r="BH559" t="e">
        <f ca="1">VLOOKUP($B559,基础扩展表!$E:$AG,MATCH(BH$2,基础扩展表!$E$1:$AG$1,0),FALSE)</f>
        <v>#N/A</v>
      </c>
      <c r="BI559" t="e">
        <f ca="1">VLOOKUP($B559,基础扩展表!$E:$AG,MATCH(BI$2,基础扩展表!$E$1:$AG$1,0),FALSE)</f>
        <v>#N/A</v>
      </c>
      <c r="BJ559" t="e">
        <f ca="1">VLOOKUP($B559,基础扩展表!$E:$AG,MATCH(BJ$2,基础扩展表!$E$1:$AG$1,0),FALSE)</f>
        <v>#N/A</v>
      </c>
      <c r="BK559" t="e">
        <f ca="1">VLOOKUP($B559,基础扩展表!$E:$AG,MATCH(BK$2,基础扩展表!$E$1:$AG$1,0),FALSE)</f>
        <v>#N/A</v>
      </c>
      <c r="BL559" t="e">
        <f ca="1">VLOOKUP($B559,基础扩展表!$E:$AG,MATCH(BL$2,基础扩展表!$E$1:$AG$1,0),FALSE)</f>
        <v>#N/A</v>
      </c>
      <c r="BM559" t="e">
        <f ca="1">VLOOKUP($B559,基础扩展表!$E:$AG,MATCH(BM$2,基础扩展表!$E$1:$AG$1,0),FALSE)</f>
        <v>#N/A</v>
      </c>
      <c r="BN559" t="e">
        <f ca="1">VLOOKUP($B559,基础扩展表!$E:$AG,MATCH(BN$2,基础扩展表!$E$1:$AG$1,0),FALSE)</f>
        <v>#N/A</v>
      </c>
      <c r="BO559" t="e">
        <f ca="1">VLOOKUP($B559,基础扩展表!$E:$AG,MATCH(BO$2,基础扩展表!$E$1:$AG$1,0),FALSE)</f>
        <v>#N/A</v>
      </c>
      <c r="BP559" t="e">
        <f ca="1">VLOOKUP($B559,基础扩展表!$E:$AG,MATCH(BP$2,基础扩展表!$E$1:$AG$1,0),FALSE)</f>
        <v>#N/A</v>
      </c>
      <c r="BR559" t="e">
        <f ca="1">VLOOKUP(C559,模型表!D:H,5,FALSE)</f>
        <v>#N/A</v>
      </c>
    </row>
    <row r="560" spans="2:70" x14ac:dyDescent="0.2">
      <c r="B560" t="str">
        <f t="array" aca="1" ref="B560" ca="1">INDEX(基础表!$Y:$Y,SMALL(IF(基础表!$Z:$Z=0,ROW(基础表!$Z:$Z),999),ROW(H554)))&amp;""</f>
        <v/>
      </c>
      <c r="C560" t="e">
        <f ca="1">VLOOKUP(VLOOKUP($B560,基础表!$E:$G,3,FALSE),模型表!$C:$D,2,FALSE)</f>
        <v>#N/A</v>
      </c>
      <c r="E560" t="e">
        <f ca="1">VLOOKUP($B560,基础表!$E:$G,3,FALSE)</f>
        <v>#N/A</v>
      </c>
      <c r="G560" t="e">
        <f ca="1">VLOOKUP($E560,模型表!$C:$G,5,FALSE)</f>
        <v>#N/A</v>
      </c>
      <c r="H560" t="e">
        <f ca="1">VLOOKUP($E560,模型表!$C:$F,4,FALSE)</f>
        <v>#N/A</v>
      </c>
      <c r="I560" t="e">
        <f ca="1">VLOOKUP($E560,模型表!$C:$J,8,FALSE)</f>
        <v>#N/A</v>
      </c>
      <c r="K560" t="str">
        <f t="shared" ca="1" si="98"/>
        <v/>
      </c>
      <c r="L560" t="str">
        <f t="shared" ca="1" si="99"/>
        <v/>
      </c>
      <c r="M560" t="str">
        <f t="shared" ca="1" si="100"/>
        <v/>
      </c>
      <c r="N560" t="str">
        <f t="shared" ca="1" si="101"/>
        <v/>
      </c>
      <c r="O560" t="str">
        <f t="shared" ca="1" si="107"/>
        <v/>
      </c>
      <c r="P560" t="str">
        <f t="shared" ca="1" si="102"/>
        <v/>
      </c>
      <c r="Q560" t="e">
        <f ca="1">VLOOKUP($E560,模型表!$C:$K,9,FALSE)</f>
        <v>#N/A</v>
      </c>
      <c r="S560" t="e">
        <f ca="1">IF(VLOOKUP($E560,模型表!$C:$L,6,FALSE)=0,"",VLOOKUP($E560,模型表!$C:$L,10,FALSE))</f>
        <v>#N/A</v>
      </c>
      <c r="U560" t="e">
        <f ca="1">VLOOKUP($E560,模型表!$C:$Q,11,FALSE)</f>
        <v>#N/A</v>
      </c>
      <c r="Y560" t="e">
        <f ca="1">IF(VLOOKUP($E560,模型表!$C:$N,12,FALSE)="Death",VLOOKUP($E560,模型表!$C:$Q,13,FALSE),"")</f>
        <v>#N/A</v>
      </c>
      <c r="Z560" t="str">
        <f ca="1">IF($B560="","",IF(VLOOKUP($E560,模型表!$C:$O,12,FALSE)="PBuff","["&amp;VLOOKUP($E560,模型表!$C:Q,13,FALSE)&amp;"]","[]"))</f>
        <v/>
      </c>
      <c r="AA560" t="e">
        <f ca="1">VLOOKUP($B560,基础扩展表!$E:$I,5,FALSE)</f>
        <v>#N/A</v>
      </c>
      <c r="AB560" t="e">
        <f ca="1">VLOOKUP($B560,基础扩展表!$E:$I,4,FALSE)</f>
        <v>#N/A</v>
      </c>
      <c r="AC560" t="e">
        <f ca="1">VLOOKUP($B560,基础表!$E:$T,16,FALSE)</f>
        <v>#N/A</v>
      </c>
      <c r="AD560" t="str">
        <f t="shared" ca="1" si="96"/>
        <v/>
      </c>
      <c r="AE560" t="str">
        <f t="shared" ca="1" si="103"/>
        <v/>
      </c>
      <c r="AF560" t="str">
        <f t="shared" ca="1" si="104"/>
        <v/>
      </c>
      <c r="AH560" t="e">
        <f ca="1">VLOOKUP($B560,基础表!$E:$R,14,FALSE)</f>
        <v>#N/A</v>
      </c>
      <c r="AI560" t="e">
        <f ca="1">VLOOKUP($B560,基础表!$E:$S,13,FALSE)</f>
        <v>#N/A</v>
      </c>
      <c r="AK560" t="e">
        <f ca="1">VLOOKUP($B560,基础表!$E:$H,4,FALSE)</f>
        <v>#N/A</v>
      </c>
      <c r="AN560" s="23" t="e">
        <f t="shared" ca="1" si="97"/>
        <v>#N/A</v>
      </c>
      <c r="AO560" s="23" t="str">
        <f t="shared" ca="1" si="105"/>
        <v/>
      </c>
      <c r="AP560" s="23" t="str">
        <f t="shared" ca="1" si="106"/>
        <v/>
      </c>
      <c r="AR560" t="e">
        <f ca="1">VLOOKUP($B560,基础表!$E:$J,4,FALSE)</f>
        <v>#N/A</v>
      </c>
      <c r="AS560" t="e">
        <f ca="1">VLOOKUP($B560,基础表!$E:$J,5,FALSE)</f>
        <v>#N/A</v>
      </c>
      <c r="AT560" t="e">
        <f ca="1">VLOOKUP($B560,基础表!$E:$J,6,FALSE)</f>
        <v>#N/A</v>
      </c>
      <c r="AU560" t="e">
        <f ca="1">VLOOKUP($B560,基础扩展表!$E:$AG,MATCH(AU$2,基础扩展表!$E$1:$AG$1,0),FALSE)</f>
        <v>#N/A</v>
      </c>
      <c r="AV560" t="e">
        <f ca="1">VLOOKUP($B560,基础扩展表!$E:$AG,MATCH(AV$2,基础扩展表!$E$1:$AG$1,0),FALSE)</f>
        <v>#N/A</v>
      </c>
      <c r="AW560" t="e">
        <f ca="1">VLOOKUP($B560,基础扩展表!$E:$AG,MATCH(AW$2,基础扩展表!$E$1:$AG$1,0),FALSE)</f>
        <v>#N/A</v>
      </c>
      <c r="AX560" t="e">
        <f ca="1">VLOOKUP($B560,基础扩展表!$E:$AG,MATCH(AX$2,基础扩展表!$E$1:$AG$1,0),FALSE)</f>
        <v>#N/A</v>
      </c>
      <c r="AY560" t="e">
        <f ca="1">VLOOKUP($B560,基础扩展表!$E:$AG,MATCH(AY$2,基础扩展表!$E$1:$AG$1,0),FALSE)</f>
        <v>#N/A</v>
      </c>
      <c r="AZ560" t="e">
        <f ca="1">VLOOKUP($B560,基础扩展表!$E:$AG,MATCH(AZ$2,基础扩展表!$E$1:$AG$1,0),FALSE)</f>
        <v>#N/A</v>
      </c>
      <c r="BA560" t="e">
        <f ca="1">VLOOKUP($B560,基础扩展表!$E:$AG,MATCH(BA$2,基础扩展表!$E$1:$AG$1,0),FALSE)</f>
        <v>#N/A</v>
      </c>
      <c r="BB560" t="e">
        <f ca="1">VLOOKUP($B560,基础扩展表!$E:$AG,MATCH(BB$2,基础扩展表!$E$1:$AG$1,0),FALSE)</f>
        <v>#N/A</v>
      </c>
      <c r="BC560" t="e">
        <f ca="1">VLOOKUP($B560,基础扩展表!$E:$AG,MATCH(BC$2,基础扩展表!$E$1:$AG$1,0),FALSE)</f>
        <v>#N/A</v>
      </c>
      <c r="BD560" t="e">
        <f ca="1">VLOOKUP($B560,基础扩展表!$E:$AG,MATCH(BD$2,基础扩展表!$E$1:$AG$1,0),FALSE)</f>
        <v>#N/A</v>
      </c>
      <c r="BE560" t="e">
        <f ca="1">VLOOKUP($B560,基础扩展表!$E:$AG,MATCH(BE$2,基础扩展表!$E$1:$AG$1,0),FALSE)</f>
        <v>#N/A</v>
      </c>
      <c r="BF560" t="e">
        <f ca="1">VLOOKUP($B560,基础扩展表!$E:$AG,MATCH(BF$2,基础扩展表!$E$1:$AG$1,0),FALSE)</f>
        <v>#N/A</v>
      </c>
      <c r="BG560" t="e">
        <f ca="1">VLOOKUP($B560,基础扩展表!$E:$AG,MATCH(BG$2,基础扩展表!$E$1:$AG$1,0),FALSE)</f>
        <v>#N/A</v>
      </c>
      <c r="BH560" t="e">
        <f ca="1">VLOOKUP($B560,基础扩展表!$E:$AG,MATCH(BH$2,基础扩展表!$E$1:$AG$1,0),FALSE)</f>
        <v>#N/A</v>
      </c>
      <c r="BI560" t="e">
        <f ca="1">VLOOKUP($B560,基础扩展表!$E:$AG,MATCH(BI$2,基础扩展表!$E$1:$AG$1,0),FALSE)</f>
        <v>#N/A</v>
      </c>
      <c r="BJ560" t="e">
        <f ca="1">VLOOKUP($B560,基础扩展表!$E:$AG,MATCH(BJ$2,基础扩展表!$E$1:$AG$1,0),FALSE)</f>
        <v>#N/A</v>
      </c>
      <c r="BK560" t="e">
        <f ca="1">VLOOKUP($B560,基础扩展表!$E:$AG,MATCH(BK$2,基础扩展表!$E$1:$AG$1,0),FALSE)</f>
        <v>#N/A</v>
      </c>
      <c r="BL560" t="e">
        <f ca="1">VLOOKUP($B560,基础扩展表!$E:$AG,MATCH(BL$2,基础扩展表!$E$1:$AG$1,0),FALSE)</f>
        <v>#N/A</v>
      </c>
      <c r="BM560" t="e">
        <f ca="1">VLOOKUP($B560,基础扩展表!$E:$AG,MATCH(BM$2,基础扩展表!$E$1:$AG$1,0),FALSE)</f>
        <v>#N/A</v>
      </c>
      <c r="BN560" t="e">
        <f ca="1">VLOOKUP($B560,基础扩展表!$E:$AG,MATCH(BN$2,基础扩展表!$E$1:$AG$1,0),FALSE)</f>
        <v>#N/A</v>
      </c>
      <c r="BO560" t="e">
        <f ca="1">VLOOKUP($B560,基础扩展表!$E:$AG,MATCH(BO$2,基础扩展表!$E$1:$AG$1,0),FALSE)</f>
        <v>#N/A</v>
      </c>
      <c r="BP560" t="e">
        <f ca="1">VLOOKUP($B560,基础扩展表!$E:$AG,MATCH(BP$2,基础扩展表!$E$1:$AG$1,0),FALSE)</f>
        <v>#N/A</v>
      </c>
      <c r="BR560" t="e">
        <f ca="1">VLOOKUP(C560,模型表!D:H,5,FALSE)</f>
        <v>#N/A</v>
      </c>
    </row>
    <row r="561" spans="2:70" x14ac:dyDescent="0.2">
      <c r="B561" t="str">
        <f t="array" aca="1" ref="B561" ca="1">INDEX(基础表!$Y:$Y,SMALL(IF(基础表!$Z:$Z=0,ROW(基础表!$Z:$Z),999),ROW(H555)))&amp;""</f>
        <v/>
      </c>
      <c r="C561" t="e">
        <f ca="1">VLOOKUP(VLOOKUP($B561,基础表!$E:$G,3,FALSE),模型表!$C:$D,2,FALSE)</f>
        <v>#N/A</v>
      </c>
      <c r="E561" t="e">
        <f ca="1">VLOOKUP($B561,基础表!$E:$G,3,FALSE)</f>
        <v>#N/A</v>
      </c>
      <c r="G561" t="e">
        <f ca="1">VLOOKUP($E561,模型表!$C:$G,5,FALSE)</f>
        <v>#N/A</v>
      </c>
      <c r="H561" t="e">
        <f ca="1">VLOOKUP($E561,模型表!$C:$F,4,FALSE)</f>
        <v>#N/A</v>
      </c>
      <c r="I561" t="e">
        <f ca="1">VLOOKUP($E561,模型表!$C:$J,8,FALSE)</f>
        <v>#N/A</v>
      </c>
      <c r="K561" t="str">
        <f t="shared" ca="1" si="98"/>
        <v/>
      </c>
      <c r="L561" t="str">
        <f t="shared" ca="1" si="99"/>
        <v/>
      </c>
      <c r="M561" t="str">
        <f t="shared" ca="1" si="100"/>
        <v/>
      </c>
      <c r="N561" t="str">
        <f t="shared" ca="1" si="101"/>
        <v/>
      </c>
      <c r="O561" t="str">
        <f t="shared" ca="1" si="107"/>
        <v/>
      </c>
      <c r="P561" t="str">
        <f t="shared" ca="1" si="102"/>
        <v/>
      </c>
      <c r="Q561" t="e">
        <f ca="1">VLOOKUP($E561,模型表!$C:$K,9,FALSE)</f>
        <v>#N/A</v>
      </c>
      <c r="S561" t="e">
        <f ca="1">IF(VLOOKUP($E561,模型表!$C:$L,6,FALSE)=0,"",VLOOKUP($E561,模型表!$C:$L,10,FALSE))</f>
        <v>#N/A</v>
      </c>
      <c r="U561" t="e">
        <f ca="1">VLOOKUP($E561,模型表!$C:$Q,11,FALSE)</f>
        <v>#N/A</v>
      </c>
      <c r="Y561" t="e">
        <f ca="1">IF(VLOOKUP($E561,模型表!$C:$N,12,FALSE)="Death",VLOOKUP($E561,模型表!$C:$Q,13,FALSE),"")</f>
        <v>#N/A</v>
      </c>
      <c r="Z561" t="str">
        <f ca="1">IF($B561="","",IF(VLOOKUP($E561,模型表!$C:$O,12,FALSE)="PBuff","["&amp;VLOOKUP($E561,模型表!$C:Q,13,FALSE)&amp;"]","[]"))</f>
        <v/>
      </c>
      <c r="AA561" t="e">
        <f ca="1">VLOOKUP($B561,基础扩展表!$E:$I,5,FALSE)</f>
        <v>#N/A</v>
      </c>
      <c r="AB561" t="e">
        <f ca="1">VLOOKUP($B561,基础扩展表!$E:$I,4,FALSE)</f>
        <v>#N/A</v>
      </c>
      <c r="AC561" t="e">
        <f ca="1">VLOOKUP($B561,基础表!$E:$T,16,FALSE)</f>
        <v>#N/A</v>
      </c>
      <c r="AD561" t="str">
        <f t="shared" ref="AD561:AD624" ca="1" si="108">IF(B561="","",20)</f>
        <v/>
      </c>
      <c r="AE561" t="str">
        <f t="shared" ca="1" si="103"/>
        <v/>
      </c>
      <c r="AF561" t="str">
        <f t="shared" ca="1" si="104"/>
        <v/>
      </c>
      <c r="AH561" t="e">
        <f ca="1">VLOOKUP($B561,基础表!$E:$R,14,FALSE)</f>
        <v>#N/A</v>
      </c>
      <c r="AI561" t="e">
        <f ca="1">VLOOKUP($B561,基础表!$E:$S,13,FALSE)</f>
        <v>#N/A</v>
      </c>
      <c r="AK561" t="e">
        <f ca="1">VLOOKUP($B561,基础表!$E:$H,4,FALSE)</f>
        <v>#N/A</v>
      </c>
      <c r="AN561" s="23" t="e">
        <f t="shared" ref="AN561:AN624" ca="1" si="109">IF(H561="","","[]")</f>
        <v>#N/A</v>
      </c>
      <c r="AO561" s="23" t="str">
        <f t="shared" ca="1" si="105"/>
        <v/>
      </c>
      <c r="AP561" s="23" t="str">
        <f t="shared" ca="1" si="106"/>
        <v/>
      </c>
      <c r="AR561" t="e">
        <f ca="1">VLOOKUP($B561,基础表!$E:$J,4,FALSE)</f>
        <v>#N/A</v>
      </c>
      <c r="AS561" t="e">
        <f ca="1">VLOOKUP($B561,基础表!$E:$J,5,FALSE)</f>
        <v>#N/A</v>
      </c>
      <c r="AT561" t="e">
        <f ca="1">VLOOKUP($B561,基础表!$E:$J,6,FALSE)</f>
        <v>#N/A</v>
      </c>
      <c r="AU561" t="e">
        <f ca="1">VLOOKUP($B561,基础扩展表!$E:$AG,MATCH(AU$2,基础扩展表!$E$1:$AG$1,0),FALSE)</f>
        <v>#N/A</v>
      </c>
      <c r="AV561" t="e">
        <f ca="1">VLOOKUP($B561,基础扩展表!$E:$AG,MATCH(AV$2,基础扩展表!$E$1:$AG$1,0),FALSE)</f>
        <v>#N/A</v>
      </c>
      <c r="AW561" t="e">
        <f ca="1">VLOOKUP($B561,基础扩展表!$E:$AG,MATCH(AW$2,基础扩展表!$E$1:$AG$1,0),FALSE)</f>
        <v>#N/A</v>
      </c>
      <c r="AX561" t="e">
        <f ca="1">VLOOKUP($B561,基础扩展表!$E:$AG,MATCH(AX$2,基础扩展表!$E$1:$AG$1,0),FALSE)</f>
        <v>#N/A</v>
      </c>
      <c r="AY561" t="e">
        <f ca="1">VLOOKUP($B561,基础扩展表!$E:$AG,MATCH(AY$2,基础扩展表!$E$1:$AG$1,0),FALSE)</f>
        <v>#N/A</v>
      </c>
      <c r="AZ561" t="e">
        <f ca="1">VLOOKUP($B561,基础扩展表!$E:$AG,MATCH(AZ$2,基础扩展表!$E$1:$AG$1,0),FALSE)</f>
        <v>#N/A</v>
      </c>
      <c r="BA561" t="e">
        <f ca="1">VLOOKUP($B561,基础扩展表!$E:$AG,MATCH(BA$2,基础扩展表!$E$1:$AG$1,0),FALSE)</f>
        <v>#N/A</v>
      </c>
      <c r="BB561" t="e">
        <f ca="1">VLOOKUP($B561,基础扩展表!$E:$AG,MATCH(BB$2,基础扩展表!$E$1:$AG$1,0),FALSE)</f>
        <v>#N/A</v>
      </c>
      <c r="BC561" t="e">
        <f ca="1">VLOOKUP($B561,基础扩展表!$E:$AG,MATCH(BC$2,基础扩展表!$E$1:$AG$1,0),FALSE)</f>
        <v>#N/A</v>
      </c>
      <c r="BD561" t="e">
        <f ca="1">VLOOKUP($B561,基础扩展表!$E:$AG,MATCH(BD$2,基础扩展表!$E$1:$AG$1,0),FALSE)</f>
        <v>#N/A</v>
      </c>
      <c r="BE561" t="e">
        <f ca="1">VLOOKUP($B561,基础扩展表!$E:$AG,MATCH(BE$2,基础扩展表!$E$1:$AG$1,0),FALSE)</f>
        <v>#N/A</v>
      </c>
      <c r="BF561" t="e">
        <f ca="1">VLOOKUP($B561,基础扩展表!$E:$AG,MATCH(BF$2,基础扩展表!$E$1:$AG$1,0),FALSE)</f>
        <v>#N/A</v>
      </c>
      <c r="BG561" t="e">
        <f ca="1">VLOOKUP($B561,基础扩展表!$E:$AG,MATCH(BG$2,基础扩展表!$E$1:$AG$1,0),FALSE)</f>
        <v>#N/A</v>
      </c>
      <c r="BH561" t="e">
        <f ca="1">VLOOKUP($B561,基础扩展表!$E:$AG,MATCH(BH$2,基础扩展表!$E$1:$AG$1,0),FALSE)</f>
        <v>#N/A</v>
      </c>
      <c r="BI561" t="e">
        <f ca="1">VLOOKUP($B561,基础扩展表!$E:$AG,MATCH(BI$2,基础扩展表!$E$1:$AG$1,0),FALSE)</f>
        <v>#N/A</v>
      </c>
      <c r="BJ561" t="e">
        <f ca="1">VLOOKUP($B561,基础扩展表!$E:$AG,MATCH(BJ$2,基础扩展表!$E$1:$AG$1,0),FALSE)</f>
        <v>#N/A</v>
      </c>
      <c r="BK561" t="e">
        <f ca="1">VLOOKUP($B561,基础扩展表!$E:$AG,MATCH(BK$2,基础扩展表!$E$1:$AG$1,0),FALSE)</f>
        <v>#N/A</v>
      </c>
      <c r="BL561" t="e">
        <f ca="1">VLOOKUP($B561,基础扩展表!$E:$AG,MATCH(BL$2,基础扩展表!$E$1:$AG$1,0),FALSE)</f>
        <v>#N/A</v>
      </c>
      <c r="BM561" t="e">
        <f ca="1">VLOOKUP($B561,基础扩展表!$E:$AG,MATCH(BM$2,基础扩展表!$E$1:$AG$1,0),FALSE)</f>
        <v>#N/A</v>
      </c>
      <c r="BN561" t="e">
        <f ca="1">VLOOKUP($B561,基础扩展表!$E:$AG,MATCH(BN$2,基础扩展表!$E$1:$AG$1,0),FALSE)</f>
        <v>#N/A</v>
      </c>
      <c r="BO561" t="e">
        <f ca="1">VLOOKUP($B561,基础扩展表!$E:$AG,MATCH(BO$2,基础扩展表!$E$1:$AG$1,0),FALSE)</f>
        <v>#N/A</v>
      </c>
      <c r="BP561" t="e">
        <f ca="1">VLOOKUP($B561,基础扩展表!$E:$AG,MATCH(BP$2,基础扩展表!$E$1:$AG$1,0),FALSE)</f>
        <v>#N/A</v>
      </c>
      <c r="BR561" t="e">
        <f ca="1">VLOOKUP(C561,模型表!D:H,5,FALSE)</f>
        <v>#N/A</v>
      </c>
    </row>
    <row r="562" spans="2:70" x14ac:dyDescent="0.2">
      <c r="B562" t="str">
        <f t="array" aca="1" ref="B562" ca="1">INDEX(基础表!$Y:$Y,SMALL(IF(基础表!$Z:$Z=0,ROW(基础表!$Z:$Z),999),ROW(H556)))&amp;""</f>
        <v/>
      </c>
      <c r="C562" t="e">
        <f ca="1">VLOOKUP(VLOOKUP($B562,基础表!$E:$G,3,FALSE),模型表!$C:$D,2,FALSE)</f>
        <v>#N/A</v>
      </c>
      <c r="E562" t="e">
        <f ca="1">VLOOKUP($B562,基础表!$E:$G,3,FALSE)</f>
        <v>#N/A</v>
      </c>
      <c r="G562" t="e">
        <f ca="1">VLOOKUP($E562,模型表!$C:$G,5,FALSE)</f>
        <v>#N/A</v>
      </c>
      <c r="H562" t="e">
        <f ca="1">VLOOKUP($E562,模型表!$C:$F,4,FALSE)</f>
        <v>#N/A</v>
      </c>
      <c r="I562" t="e">
        <f ca="1">VLOOKUP($E562,模型表!$C:$J,8,FALSE)</f>
        <v>#N/A</v>
      </c>
      <c r="K562" t="str">
        <f t="shared" ca="1" si="98"/>
        <v/>
      </c>
      <c r="L562" t="str">
        <f t="shared" ca="1" si="99"/>
        <v/>
      </c>
      <c r="M562" t="str">
        <f t="shared" ca="1" si="100"/>
        <v/>
      </c>
      <c r="N562" t="str">
        <f t="shared" ca="1" si="101"/>
        <v/>
      </c>
      <c r="O562" t="str">
        <f t="shared" ca="1" si="107"/>
        <v/>
      </c>
      <c r="P562" t="str">
        <f t="shared" ca="1" si="102"/>
        <v/>
      </c>
      <c r="Q562" t="e">
        <f ca="1">VLOOKUP($E562,模型表!$C:$K,9,FALSE)</f>
        <v>#N/A</v>
      </c>
      <c r="S562" t="e">
        <f ca="1">IF(VLOOKUP($E562,模型表!$C:$L,6,FALSE)=0,"",VLOOKUP($E562,模型表!$C:$L,10,FALSE))</f>
        <v>#N/A</v>
      </c>
      <c r="U562" t="e">
        <f ca="1">VLOOKUP($E562,模型表!$C:$Q,11,FALSE)</f>
        <v>#N/A</v>
      </c>
      <c r="Y562" t="e">
        <f ca="1">IF(VLOOKUP($E562,模型表!$C:$N,12,FALSE)="Death",VLOOKUP($E562,模型表!$C:$Q,13,FALSE),"")</f>
        <v>#N/A</v>
      </c>
      <c r="Z562" t="str">
        <f ca="1">IF($B562="","",IF(VLOOKUP($E562,模型表!$C:$O,12,FALSE)="PBuff","["&amp;VLOOKUP($E562,模型表!$C:Q,13,FALSE)&amp;"]","[]"))</f>
        <v/>
      </c>
      <c r="AA562" t="e">
        <f ca="1">VLOOKUP($B562,基础扩展表!$E:$I,5,FALSE)</f>
        <v>#N/A</v>
      </c>
      <c r="AB562" t="e">
        <f ca="1">VLOOKUP($B562,基础扩展表!$E:$I,4,FALSE)</f>
        <v>#N/A</v>
      </c>
      <c r="AC562" t="e">
        <f ca="1">VLOOKUP($B562,基础表!$E:$T,16,FALSE)</f>
        <v>#N/A</v>
      </c>
      <c r="AD562" t="str">
        <f t="shared" ca="1" si="108"/>
        <v/>
      </c>
      <c r="AE562" t="str">
        <f t="shared" ca="1" si="103"/>
        <v/>
      </c>
      <c r="AF562" t="str">
        <f t="shared" ca="1" si="104"/>
        <v/>
      </c>
      <c r="AH562" t="e">
        <f ca="1">VLOOKUP($B562,基础表!$E:$R,14,FALSE)</f>
        <v>#N/A</v>
      </c>
      <c r="AI562" t="e">
        <f ca="1">VLOOKUP($B562,基础表!$E:$S,13,FALSE)</f>
        <v>#N/A</v>
      </c>
      <c r="AK562" t="e">
        <f ca="1">VLOOKUP($B562,基础表!$E:$H,4,FALSE)</f>
        <v>#N/A</v>
      </c>
      <c r="AN562" s="23" t="e">
        <f t="shared" ca="1" si="109"/>
        <v>#N/A</v>
      </c>
      <c r="AO562" s="23" t="str">
        <f t="shared" ca="1" si="105"/>
        <v/>
      </c>
      <c r="AP562" s="23" t="str">
        <f t="shared" ca="1" si="106"/>
        <v/>
      </c>
      <c r="AR562" t="e">
        <f ca="1">VLOOKUP($B562,基础表!$E:$J,4,FALSE)</f>
        <v>#N/A</v>
      </c>
      <c r="AS562" t="e">
        <f ca="1">VLOOKUP($B562,基础表!$E:$J,5,FALSE)</f>
        <v>#N/A</v>
      </c>
      <c r="AT562" t="e">
        <f ca="1">VLOOKUP($B562,基础表!$E:$J,6,FALSE)</f>
        <v>#N/A</v>
      </c>
      <c r="AU562" t="e">
        <f ca="1">VLOOKUP($B562,基础扩展表!$E:$AG,MATCH(AU$2,基础扩展表!$E$1:$AG$1,0),FALSE)</f>
        <v>#N/A</v>
      </c>
      <c r="AV562" t="e">
        <f ca="1">VLOOKUP($B562,基础扩展表!$E:$AG,MATCH(AV$2,基础扩展表!$E$1:$AG$1,0),FALSE)</f>
        <v>#N/A</v>
      </c>
      <c r="AW562" t="e">
        <f ca="1">VLOOKUP($B562,基础扩展表!$E:$AG,MATCH(AW$2,基础扩展表!$E$1:$AG$1,0),FALSE)</f>
        <v>#N/A</v>
      </c>
      <c r="AX562" t="e">
        <f ca="1">VLOOKUP($B562,基础扩展表!$E:$AG,MATCH(AX$2,基础扩展表!$E$1:$AG$1,0),FALSE)</f>
        <v>#N/A</v>
      </c>
      <c r="AY562" t="e">
        <f ca="1">VLOOKUP($B562,基础扩展表!$E:$AG,MATCH(AY$2,基础扩展表!$E$1:$AG$1,0),FALSE)</f>
        <v>#N/A</v>
      </c>
      <c r="AZ562" t="e">
        <f ca="1">VLOOKUP($B562,基础扩展表!$E:$AG,MATCH(AZ$2,基础扩展表!$E$1:$AG$1,0),FALSE)</f>
        <v>#N/A</v>
      </c>
      <c r="BA562" t="e">
        <f ca="1">VLOOKUP($B562,基础扩展表!$E:$AG,MATCH(BA$2,基础扩展表!$E$1:$AG$1,0),FALSE)</f>
        <v>#N/A</v>
      </c>
      <c r="BB562" t="e">
        <f ca="1">VLOOKUP($B562,基础扩展表!$E:$AG,MATCH(BB$2,基础扩展表!$E$1:$AG$1,0),FALSE)</f>
        <v>#N/A</v>
      </c>
      <c r="BC562" t="e">
        <f ca="1">VLOOKUP($B562,基础扩展表!$E:$AG,MATCH(BC$2,基础扩展表!$E$1:$AG$1,0),FALSE)</f>
        <v>#N/A</v>
      </c>
      <c r="BD562" t="e">
        <f ca="1">VLOOKUP($B562,基础扩展表!$E:$AG,MATCH(BD$2,基础扩展表!$E$1:$AG$1,0),FALSE)</f>
        <v>#N/A</v>
      </c>
      <c r="BE562" t="e">
        <f ca="1">VLOOKUP($B562,基础扩展表!$E:$AG,MATCH(BE$2,基础扩展表!$E$1:$AG$1,0),FALSE)</f>
        <v>#N/A</v>
      </c>
      <c r="BF562" t="e">
        <f ca="1">VLOOKUP($B562,基础扩展表!$E:$AG,MATCH(BF$2,基础扩展表!$E$1:$AG$1,0),FALSE)</f>
        <v>#N/A</v>
      </c>
      <c r="BG562" t="e">
        <f ca="1">VLOOKUP($B562,基础扩展表!$E:$AG,MATCH(BG$2,基础扩展表!$E$1:$AG$1,0),FALSE)</f>
        <v>#N/A</v>
      </c>
      <c r="BH562" t="e">
        <f ca="1">VLOOKUP($B562,基础扩展表!$E:$AG,MATCH(BH$2,基础扩展表!$E$1:$AG$1,0),FALSE)</f>
        <v>#N/A</v>
      </c>
      <c r="BI562" t="e">
        <f ca="1">VLOOKUP($B562,基础扩展表!$E:$AG,MATCH(BI$2,基础扩展表!$E$1:$AG$1,0),FALSE)</f>
        <v>#N/A</v>
      </c>
      <c r="BJ562" t="e">
        <f ca="1">VLOOKUP($B562,基础扩展表!$E:$AG,MATCH(BJ$2,基础扩展表!$E$1:$AG$1,0),FALSE)</f>
        <v>#N/A</v>
      </c>
      <c r="BK562" t="e">
        <f ca="1">VLOOKUP($B562,基础扩展表!$E:$AG,MATCH(BK$2,基础扩展表!$E$1:$AG$1,0),FALSE)</f>
        <v>#N/A</v>
      </c>
      <c r="BL562" t="e">
        <f ca="1">VLOOKUP($B562,基础扩展表!$E:$AG,MATCH(BL$2,基础扩展表!$E$1:$AG$1,0),FALSE)</f>
        <v>#N/A</v>
      </c>
      <c r="BM562" t="e">
        <f ca="1">VLOOKUP($B562,基础扩展表!$E:$AG,MATCH(BM$2,基础扩展表!$E$1:$AG$1,0),FALSE)</f>
        <v>#N/A</v>
      </c>
      <c r="BN562" t="e">
        <f ca="1">VLOOKUP($B562,基础扩展表!$E:$AG,MATCH(BN$2,基础扩展表!$E$1:$AG$1,0),FALSE)</f>
        <v>#N/A</v>
      </c>
      <c r="BO562" t="e">
        <f ca="1">VLOOKUP($B562,基础扩展表!$E:$AG,MATCH(BO$2,基础扩展表!$E$1:$AG$1,0),FALSE)</f>
        <v>#N/A</v>
      </c>
      <c r="BP562" t="e">
        <f ca="1">VLOOKUP($B562,基础扩展表!$E:$AG,MATCH(BP$2,基础扩展表!$E$1:$AG$1,0),FALSE)</f>
        <v>#N/A</v>
      </c>
      <c r="BR562" t="e">
        <f ca="1">VLOOKUP(C562,模型表!D:H,5,FALSE)</f>
        <v>#N/A</v>
      </c>
    </row>
    <row r="563" spans="2:70" x14ac:dyDescent="0.2">
      <c r="B563" t="str">
        <f t="array" aca="1" ref="B563" ca="1">INDEX(基础表!$Y:$Y,SMALL(IF(基础表!$Z:$Z=0,ROW(基础表!$Z:$Z),999),ROW(H557)))&amp;""</f>
        <v/>
      </c>
      <c r="C563" t="e">
        <f ca="1">VLOOKUP(VLOOKUP($B563,基础表!$E:$G,3,FALSE),模型表!$C:$D,2,FALSE)</f>
        <v>#N/A</v>
      </c>
      <c r="E563" t="e">
        <f ca="1">VLOOKUP($B563,基础表!$E:$G,3,FALSE)</f>
        <v>#N/A</v>
      </c>
      <c r="G563" t="e">
        <f ca="1">VLOOKUP($E563,模型表!$C:$G,5,FALSE)</f>
        <v>#N/A</v>
      </c>
      <c r="H563" t="e">
        <f ca="1">VLOOKUP($E563,模型表!$C:$F,4,FALSE)</f>
        <v>#N/A</v>
      </c>
      <c r="I563" t="e">
        <f ca="1">VLOOKUP($E563,模型表!$C:$J,8,FALSE)</f>
        <v>#N/A</v>
      </c>
      <c r="K563" t="str">
        <f t="shared" ca="1" si="98"/>
        <v/>
      </c>
      <c r="L563" t="str">
        <f t="shared" ca="1" si="99"/>
        <v/>
      </c>
      <c r="M563" t="str">
        <f t="shared" ca="1" si="100"/>
        <v/>
      </c>
      <c r="N563" t="str">
        <f t="shared" ca="1" si="101"/>
        <v/>
      </c>
      <c r="O563" t="str">
        <f t="shared" ca="1" si="107"/>
        <v/>
      </c>
      <c r="P563" t="str">
        <f t="shared" ca="1" si="102"/>
        <v/>
      </c>
      <c r="Q563" t="e">
        <f ca="1">VLOOKUP($E563,模型表!$C:$K,9,FALSE)</f>
        <v>#N/A</v>
      </c>
      <c r="S563" t="e">
        <f ca="1">IF(VLOOKUP($E563,模型表!$C:$L,6,FALSE)=0,"",VLOOKUP($E563,模型表!$C:$L,10,FALSE))</f>
        <v>#N/A</v>
      </c>
      <c r="U563" t="e">
        <f ca="1">VLOOKUP($E563,模型表!$C:$Q,11,FALSE)</f>
        <v>#N/A</v>
      </c>
      <c r="Y563" t="e">
        <f ca="1">IF(VLOOKUP($E563,模型表!$C:$N,12,FALSE)="Death",VLOOKUP($E563,模型表!$C:$Q,13,FALSE),"")</f>
        <v>#N/A</v>
      </c>
      <c r="Z563" t="str">
        <f ca="1">IF($B563="","",IF(VLOOKUP($E563,模型表!$C:$O,12,FALSE)="PBuff","["&amp;VLOOKUP($E563,模型表!$C:Q,13,FALSE)&amp;"]","[]"))</f>
        <v/>
      </c>
      <c r="AA563" t="e">
        <f ca="1">VLOOKUP($B563,基础扩展表!$E:$I,5,FALSE)</f>
        <v>#N/A</v>
      </c>
      <c r="AB563" t="e">
        <f ca="1">VLOOKUP($B563,基础扩展表!$E:$I,4,FALSE)</f>
        <v>#N/A</v>
      </c>
      <c r="AC563" t="e">
        <f ca="1">VLOOKUP($B563,基础表!$E:$T,16,FALSE)</f>
        <v>#N/A</v>
      </c>
      <c r="AD563" t="str">
        <f t="shared" ca="1" si="108"/>
        <v/>
      </c>
      <c r="AE563" t="str">
        <f t="shared" ca="1" si="103"/>
        <v/>
      </c>
      <c r="AF563" t="str">
        <f t="shared" ca="1" si="104"/>
        <v/>
      </c>
      <c r="AH563" t="e">
        <f ca="1">VLOOKUP($B563,基础表!$E:$R,14,FALSE)</f>
        <v>#N/A</v>
      </c>
      <c r="AI563" t="e">
        <f ca="1">VLOOKUP($B563,基础表!$E:$S,13,FALSE)</f>
        <v>#N/A</v>
      </c>
      <c r="AK563" t="e">
        <f ca="1">VLOOKUP($B563,基础表!$E:$H,4,FALSE)</f>
        <v>#N/A</v>
      </c>
      <c r="AN563" s="23" t="e">
        <f t="shared" ca="1" si="109"/>
        <v>#N/A</v>
      </c>
      <c r="AO563" s="23" t="str">
        <f t="shared" ca="1" si="105"/>
        <v/>
      </c>
      <c r="AP563" s="23" t="str">
        <f t="shared" ca="1" si="106"/>
        <v/>
      </c>
      <c r="AR563" t="e">
        <f ca="1">VLOOKUP($B563,基础表!$E:$J,4,FALSE)</f>
        <v>#N/A</v>
      </c>
      <c r="AS563" t="e">
        <f ca="1">VLOOKUP($B563,基础表!$E:$J,5,FALSE)</f>
        <v>#N/A</v>
      </c>
      <c r="AT563" t="e">
        <f ca="1">VLOOKUP($B563,基础表!$E:$J,6,FALSE)</f>
        <v>#N/A</v>
      </c>
      <c r="AU563" t="e">
        <f ca="1">VLOOKUP($B563,基础扩展表!$E:$AG,MATCH(AU$2,基础扩展表!$E$1:$AG$1,0),FALSE)</f>
        <v>#N/A</v>
      </c>
      <c r="AV563" t="e">
        <f ca="1">VLOOKUP($B563,基础扩展表!$E:$AG,MATCH(AV$2,基础扩展表!$E$1:$AG$1,0),FALSE)</f>
        <v>#N/A</v>
      </c>
      <c r="AW563" t="e">
        <f ca="1">VLOOKUP($B563,基础扩展表!$E:$AG,MATCH(AW$2,基础扩展表!$E$1:$AG$1,0),FALSE)</f>
        <v>#N/A</v>
      </c>
      <c r="AX563" t="e">
        <f ca="1">VLOOKUP($B563,基础扩展表!$E:$AG,MATCH(AX$2,基础扩展表!$E$1:$AG$1,0),FALSE)</f>
        <v>#N/A</v>
      </c>
      <c r="AY563" t="e">
        <f ca="1">VLOOKUP($B563,基础扩展表!$E:$AG,MATCH(AY$2,基础扩展表!$E$1:$AG$1,0),FALSE)</f>
        <v>#N/A</v>
      </c>
      <c r="AZ563" t="e">
        <f ca="1">VLOOKUP($B563,基础扩展表!$E:$AG,MATCH(AZ$2,基础扩展表!$E$1:$AG$1,0),FALSE)</f>
        <v>#N/A</v>
      </c>
      <c r="BA563" t="e">
        <f ca="1">VLOOKUP($B563,基础扩展表!$E:$AG,MATCH(BA$2,基础扩展表!$E$1:$AG$1,0),FALSE)</f>
        <v>#N/A</v>
      </c>
      <c r="BB563" t="e">
        <f ca="1">VLOOKUP($B563,基础扩展表!$E:$AG,MATCH(BB$2,基础扩展表!$E$1:$AG$1,0),FALSE)</f>
        <v>#N/A</v>
      </c>
      <c r="BC563" t="e">
        <f ca="1">VLOOKUP($B563,基础扩展表!$E:$AG,MATCH(BC$2,基础扩展表!$E$1:$AG$1,0),FALSE)</f>
        <v>#N/A</v>
      </c>
      <c r="BD563" t="e">
        <f ca="1">VLOOKUP($B563,基础扩展表!$E:$AG,MATCH(BD$2,基础扩展表!$E$1:$AG$1,0),FALSE)</f>
        <v>#N/A</v>
      </c>
      <c r="BE563" t="e">
        <f ca="1">VLOOKUP($B563,基础扩展表!$E:$AG,MATCH(BE$2,基础扩展表!$E$1:$AG$1,0),FALSE)</f>
        <v>#N/A</v>
      </c>
      <c r="BF563" t="e">
        <f ca="1">VLOOKUP($B563,基础扩展表!$E:$AG,MATCH(BF$2,基础扩展表!$E$1:$AG$1,0),FALSE)</f>
        <v>#N/A</v>
      </c>
      <c r="BG563" t="e">
        <f ca="1">VLOOKUP($B563,基础扩展表!$E:$AG,MATCH(BG$2,基础扩展表!$E$1:$AG$1,0),FALSE)</f>
        <v>#N/A</v>
      </c>
      <c r="BH563" t="e">
        <f ca="1">VLOOKUP($B563,基础扩展表!$E:$AG,MATCH(BH$2,基础扩展表!$E$1:$AG$1,0),FALSE)</f>
        <v>#N/A</v>
      </c>
      <c r="BI563" t="e">
        <f ca="1">VLOOKUP($B563,基础扩展表!$E:$AG,MATCH(BI$2,基础扩展表!$E$1:$AG$1,0),FALSE)</f>
        <v>#N/A</v>
      </c>
      <c r="BJ563" t="e">
        <f ca="1">VLOOKUP($B563,基础扩展表!$E:$AG,MATCH(BJ$2,基础扩展表!$E$1:$AG$1,0),FALSE)</f>
        <v>#N/A</v>
      </c>
      <c r="BK563" t="e">
        <f ca="1">VLOOKUP($B563,基础扩展表!$E:$AG,MATCH(BK$2,基础扩展表!$E$1:$AG$1,0),FALSE)</f>
        <v>#N/A</v>
      </c>
      <c r="BL563" t="e">
        <f ca="1">VLOOKUP($B563,基础扩展表!$E:$AG,MATCH(BL$2,基础扩展表!$E$1:$AG$1,0),FALSE)</f>
        <v>#N/A</v>
      </c>
      <c r="BM563" t="e">
        <f ca="1">VLOOKUP($B563,基础扩展表!$E:$AG,MATCH(BM$2,基础扩展表!$E$1:$AG$1,0),FALSE)</f>
        <v>#N/A</v>
      </c>
      <c r="BN563" t="e">
        <f ca="1">VLOOKUP($B563,基础扩展表!$E:$AG,MATCH(BN$2,基础扩展表!$E$1:$AG$1,0),FALSE)</f>
        <v>#N/A</v>
      </c>
      <c r="BO563" t="e">
        <f ca="1">VLOOKUP($B563,基础扩展表!$E:$AG,MATCH(BO$2,基础扩展表!$E$1:$AG$1,0),FALSE)</f>
        <v>#N/A</v>
      </c>
      <c r="BP563" t="e">
        <f ca="1">VLOOKUP($B563,基础扩展表!$E:$AG,MATCH(BP$2,基础扩展表!$E$1:$AG$1,0),FALSE)</f>
        <v>#N/A</v>
      </c>
      <c r="BR563" t="e">
        <f ca="1">VLOOKUP(C563,模型表!D:H,5,FALSE)</f>
        <v>#N/A</v>
      </c>
    </row>
    <row r="564" spans="2:70" x14ac:dyDescent="0.2">
      <c r="B564" t="str">
        <f t="array" aca="1" ref="B564" ca="1">INDEX(基础表!$Y:$Y,SMALL(IF(基础表!$Z:$Z=0,ROW(基础表!$Z:$Z),999),ROW(H558)))&amp;""</f>
        <v/>
      </c>
      <c r="C564" t="e">
        <f ca="1">VLOOKUP(VLOOKUP($B564,基础表!$E:$G,3,FALSE),模型表!$C:$D,2,FALSE)</f>
        <v>#N/A</v>
      </c>
      <c r="E564" t="e">
        <f ca="1">VLOOKUP($B564,基础表!$E:$G,3,FALSE)</f>
        <v>#N/A</v>
      </c>
      <c r="G564" t="e">
        <f ca="1">VLOOKUP($E564,模型表!$C:$G,5,FALSE)</f>
        <v>#N/A</v>
      </c>
      <c r="H564" t="e">
        <f ca="1">VLOOKUP($E564,模型表!$C:$F,4,FALSE)</f>
        <v>#N/A</v>
      </c>
      <c r="I564" t="e">
        <f ca="1">VLOOKUP($E564,模型表!$C:$J,8,FALSE)</f>
        <v>#N/A</v>
      </c>
      <c r="K564" t="str">
        <f t="shared" ca="1" si="98"/>
        <v/>
      </c>
      <c r="L564" t="str">
        <f t="shared" ca="1" si="99"/>
        <v/>
      </c>
      <c r="M564" t="str">
        <f t="shared" ca="1" si="100"/>
        <v/>
      </c>
      <c r="N564" t="str">
        <f t="shared" ca="1" si="101"/>
        <v/>
      </c>
      <c r="O564" t="str">
        <f t="shared" ca="1" si="107"/>
        <v/>
      </c>
      <c r="P564" t="str">
        <f t="shared" ca="1" si="102"/>
        <v/>
      </c>
      <c r="Q564" t="e">
        <f ca="1">VLOOKUP($E564,模型表!$C:$K,9,FALSE)</f>
        <v>#N/A</v>
      </c>
      <c r="S564" t="e">
        <f ca="1">IF(VLOOKUP($E564,模型表!$C:$L,6,FALSE)=0,"",VLOOKUP($E564,模型表!$C:$L,10,FALSE))</f>
        <v>#N/A</v>
      </c>
      <c r="U564" t="e">
        <f ca="1">VLOOKUP($E564,模型表!$C:$Q,11,FALSE)</f>
        <v>#N/A</v>
      </c>
      <c r="Y564" t="e">
        <f ca="1">IF(VLOOKUP($E564,模型表!$C:$N,12,FALSE)="Death",VLOOKUP($E564,模型表!$C:$Q,13,FALSE),"")</f>
        <v>#N/A</v>
      </c>
      <c r="Z564" t="str">
        <f ca="1">IF($B564="","",IF(VLOOKUP($E564,模型表!$C:$O,12,FALSE)="PBuff","["&amp;VLOOKUP($E564,模型表!$C:Q,13,FALSE)&amp;"]","[]"))</f>
        <v/>
      </c>
      <c r="AA564" t="e">
        <f ca="1">VLOOKUP($B564,基础扩展表!$E:$I,5,FALSE)</f>
        <v>#N/A</v>
      </c>
      <c r="AB564" t="e">
        <f ca="1">VLOOKUP($B564,基础扩展表!$E:$I,4,FALSE)</f>
        <v>#N/A</v>
      </c>
      <c r="AC564" t="e">
        <f ca="1">VLOOKUP($B564,基础表!$E:$T,16,FALSE)</f>
        <v>#N/A</v>
      </c>
      <c r="AD564" t="str">
        <f t="shared" ca="1" si="108"/>
        <v/>
      </c>
      <c r="AE564" t="str">
        <f t="shared" ca="1" si="103"/>
        <v/>
      </c>
      <c r="AF564" t="str">
        <f t="shared" ca="1" si="104"/>
        <v/>
      </c>
      <c r="AH564" t="e">
        <f ca="1">VLOOKUP($B564,基础表!$E:$R,14,FALSE)</f>
        <v>#N/A</v>
      </c>
      <c r="AI564" t="e">
        <f ca="1">VLOOKUP($B564,基础表!$E:$S,13,FALSE)</f>
        <v>#N/A</v>
      </c>
      <c r="AK564" t="e">
        <f ca="1">VLOOKUP($B564,基础表!$E:$H,4,FALSE)</f>
        <v>#N/A</v>
      </c>
      <c r="AN564" s="23" t="e">
        <f t="shared" ca="1" si="109"/>
        <v>#N/A</v>
      </c>
      <c r="AO564" s="23" t="str">
        <f t="shared" ca="1" si="105"/>
        <v/>
      </c>
      <c r="AP564" s="23" t="str">
        <f t="shared" ca="1" si="106"/>
        <v/>
      </c>
      <c r="AR564" t="e">
        <f ca="1">VLOOKUP($B564,基础表!$E:$J,4,FALSE)</f>
        <v>#N/A</v>
      </c>
      <c r="AS564" t="e">
        <f ca="1">VLOOKUP($B564,基础表!$E:$J,5,FALSE)</f>
        <v>#N/A</v>
      </c>
      <c r="AT564" t="e">
        <f ca="1">VLOOKUP($B564,基础表!$E:$J,6,FALSE)</f>
        <v>#N/A</v>
      </c>
      <c r="AU564" t="e">
        <f ca="1">VLOOKUP($B564,基础扩展表!$E:$AG,MATCH(AU$2,基础扩展表!$E$1:$AG$1,0),FALSE)</f>
        <v>#N/A</v>
      </c>
      <c r="AV564" t="e">
        <f ca="1">VLOOKUP($B564,基础扩展表!$E:$AG,MATCH(AV$2,基础扩展表!$E$1:$AG$1,0),FALSE)</f>
        <v>#N/A</v>
      </c>
      <c r="AW564" t="e">
        <f ca="1">VLOOKUP($B564,基础扩展表!$E:$AG,MATCH(AW$2,基础扩展表!$E$1:$AG$1,0),FALSE)</f>
        <v>#N/A</v>
      </c>
      <c r="AX564" t="e">
        <f ca="1">VLOOKUP($B564,基础扩展表!$E:$AG,MATCH(AX$2,基础扩展表!$E$1:$AG$1,0),FALSE)</f>
        <v>#N/A</v>
      </c>
      <c r="AY564" t="e">
        <f ca="1">VLOOKUP($B564,基础扩展表!$E:$AG,MATCH(AY$2,基础扩展表!$E$1:$AG$1,0),FALSE)</f>
        <v>#N/A</v>
      </c>
      <c r="AZ564" t="e">
        <f ca="1">VLOOKUP($B564,基础扩展表!$E:$AG,MATCH(AZ$2,基础扩展表!$E$1:$AG$1,0),FALSE)</f>
        <v>#N/A</v>
      </c>
      <c r="BA564" t="e">
        <f ca="1">VLOOKUP($B564,基础扩展表!$E:$AG,MATCH(BA$2,基础扩展表!$E$1:$AG$1,0),FALSE)</f>
        <v>#N/A</v>
      </c>
      <c r="BB564" t="e">
        <f ca="1">VLOOKUP($B564,基础扩展表!$E:$AG,MATCH(BB$2,基础扩展表!$E$1:$AG$1,0),FALSE)</f>
        <v>#N/A</v>
      </c>
      <c r="BC564" t="e">
        <f ca="1">VLOOKUP($B564,基础扩展表!$E:$AG,MATCH(BC$2,基础扩展表!$E$1:$AG$1,0),FALSE)</f>
        <v>#N/A</v>
      </c>
      <c r="BD564" t="e">
        <f ca="1">VLOOKUP($B564,基础扩展表!$E:$AG,MATCH(BD$2,基础扩展表!$E$1:$AG$1,0),FALSE)</f>
        <v>#N/A</v>
      </c>
      <c r="BE564" t="e">
        <f ca="1">VLOOKUP($B564,基础扩展表!$E:$AG,MATCH(BE$2,基础扩展表!$E$1:$AG$1,0),FALSE)</f>
        <v>#N/A</v>
      </c>
      <c r="BF564" t="e">
        <f ca="1">VLOOKUP($B564,基础扩展表!$E:$AG,MATCH(BF$2,基础扩展表!$E$1:$AG$1,0),FALSE)</f>
        <v>#N/A</v>
      </c>
      <c r="BG564" t="e">
        <f ca="1">VLOOKUP($B564,基础扩展表!$E:$AG,MATCH(BG$2,基础扩展表!$E$1:$AG$1,0),FALSE)</f>
        <v>#N/A</v>
      </c>
      <c r="BH564" t="e">
        <f ca="1">VLOOKUP($B564,基础扩展表!$E:$AG,MATCH(BH$2,基础扩展表!$E$1:$AG$1,0),FALSE)</f>
        <v>#N/A</v>
      </c>
      <c r="BI564" t="e">
        <f ca="1">VLOOKUP($B564,基础扩展表!$E:$AG,MATCH(BI$2,基础扩展表!$E$1:$AG$1,0),FALSE)</f>
        <v>#N/A</v>
      </c>
      <c r="BJ564" t="e">
        <f ca="1">VLOOKUP($B564,基础扩展表!$E:$AG,MATCH(BJ$2,基础扩展表!$E$1:$AG$1,0),FALSE)</f>
        <v>#N/A</v>
      </c>
      <c r="BK564" t="e">
        <f ca="1">VLOOKUP($B564,基础扩展表!$E:$AG,MATCH(BK$2,基础扩展表!$E$1:$AG$1,0),FALSE)</f>
        <v>#N/A</v>
      </c>
      <c r="BL564" t="e">
        <f ca="1">VLOOKUP($B564,基础扩展表!$E:$AG,MATCH(BL$2,基础扩展表!$E$1:$AG$1,0),FALSE)</f>
        <v>#N/A</v>
      </c>
      <c r="BM564" t="e">
        <f ca="1">VLOOKUP($B564,基础扩展表!$E:$AG,MATCH(BM$2,基础扩展表!$E$1:$AG$1,0),FALSE)</f>
        <v>#N/A</v>
      </c>
      <c r="BN564" t="e">
        <f ca="1">VLOOKUP($B564,基础扩展表!$E:$AG,MATCH(BN$2,基础扩展表!$E$1:$AG$1,0),FALSE)</f>
        <v>#N/A</v>
      </c>
      <c r="BO564" t="e">
        <f ca="1">VLOOKUP($B564,基础扩展表!$E:$AG,MATCH(BO$2,基础扩展表!$E$1:$AG$1,0),FALSE)</f>
        <v>#N/A</v>
      </c>
      <c r="BP564" t="e">
        <f ca="1">VLOOKUP($B564,基础扩展表!$E:$AG,MATCH(BP$2,基础扩展表!$E$1:$AG$1,0),FALSE)</f>
        <v>#N/A</v>
      </c>
      <c r="BR564" t="e">
        <f ca="1">VLOOKUP(C564,模型表!D:H,5,FALSE)</f>
        <v>#N/A</v>
      </c>
    </row>
    <row r="565" spans="2:70" x14ac:dyDescent="0.2">
      <c r="B565" t="str">
        <f t="array" aca="1" ref="B565" ca="1">INDEX(基础表!$Y:$Y,SMALL(IF(基础表!$Z:$Z=0,ROW(基础表!$Z:$Z),999),ROW(H559)))&amp;""</f>
        <v/>
      </c>
      <c r="C565" t="e">
        <f ca="1">VLOOKUP(VLOOKUP($B565,基础表!$E:$G,3,FALSE),模型表!$C:$D,2,FALSE)</f>
        <v>#N/A</v>
      </c>
      <c r="E565" t="e">
        <f ca="1">VLOOKUP($B565,基础表!$E:$G,3,FALSE)</f>
        <v>#N/A</v>
      </c>
      <c r="G565" t="e">
        <f ca="1">VLOOKUP($E565,模型表!$C:$G,5,FALSE)</f>
        <v>#N/A</v>
      </c>
      <c r="H565" t="e">
        <f ca="1">VLOOKUP($E565,模型表!$C:$F,4,FALSE)</f>
        <v>#N/A</v>
      </c>
      <c r="I565" t="e">
        <f ca="1">VLOOKUP($E565,模型表!$C:$J,8,FALSE)</f>
        <v>#N/A</v>
      </c>
      <c r="K565" t="str">
        <f t="shared" ca="1" si="98"/>
        <v/>
      </c>
      <c r="L565" t="str">
        <f t="shared" ca="1" si="99"/>
        <v/>
      </c>
      <c r="M565" t="str">
        <f t="shared" ca="1" si="100"/>
        <v/>
      </c>
      <c r="N565" t="str">
        <f t="shared" ca="1" si="101"/>
        <v/>
      </c>
      <c r="O565" t="str">
        <f t="shared" ca="1" si="107"/>
        <v/>
      </c>
      <c r="P565" t="str">
        <f t="shared" ca="1" si="102"/>
        <v/>
      </c>
      <c r="Q565" t="e">
        <f ca="1">VLOOKUP($E565,模型表!$C:$K,9,FALSE)</f>
        <v>#N/A</v>
      </c>
      <c r="S565" t="e">
        <f ca="1">IF(VLOOKUP($E565,模型表!$C:$L,6,FALSE)=0,"",VLOOKUP($E565,模型表!$C:$L,10,FALSE))</f>
        <v>#N/A</v>
      </c>
      <c r="U565" t="e">
        <f ca="1">VLOOKUP($E565,模型表!$C:$Q,11,FALSE)</f>
        <v>#N/A</v>
      </c>
      <c r="Y565" t="e">
        <f ca="1">IF(VLOOKUP($E565,模型表!$C:$N,12,FALSE)="Death",VLOOKUP($E565,模型表!$C:$Q,13,FALSE),"")</f>
        <v>#N/A</v>
      </c>
      <c r="Z565" t="str">
        <f ca="1">IF($B565="","",IF(VLOOKUP($E565,模型表!$C:$O,12,FALSE)="PBuff","["&amp;VLOOKUP($E565,模型表!$C:Q,13,FALSE)&amp;"]","[]"))</f>
        <v/>
      </c>
      <c r="AA565" t="e">
        <f ca="1">VLOOKUP($B565,基础扩展表!$E:$I,5,FALSE)</f>
        <v>#N/A</v>
      </c>
      <c r="AB565" t="e">
        <f ca="1">VLOOKUP($B565,基础扩展表!$E:$I,4,FALSE)</f>
        <v>#N/A</v>
      </c>
      <c r="AC565" t="e">
        <f ca="1">VLOOKUP($B565,基础表!$E:$T,16,FALSE)</f>
        <v>#N/A</v>
      </c>
      <c r="AD565" t="str">
        <f t="shared" ca="1" si="108"/>
        <v/>
      </c>
      <c r="AE565" t="str">
        <f t="shared" ca="1" si="103"/>
        <v/>
      </c>
      <c r="AF565" t="str">
        <f t="shared" ca="1" si="104"/>
        <v/>
      </c>
      <c r="AH565" t="e">
        <f ca="1">VLOOKUP($B565,基础表!$E:$R,14,FALSE)</f>
        <v>#N/A</v>
      </c>
      <c r="AI565" t="e">
        <f ca="1">VLOOKUP($B565,基础表!$E:$S,13,FALSE)</f>
        <v>#N/A</v>
      </c>
      <c r="AK565" t="e">
        <f ca="1">VLOOKUP($B565,基础表!$E:$H,4,FALSE)</f>
        <v>#N/A</v>
      </c>
      <c r="AN565" s="23" t="e">
        <f t="shared" ca="1" si="109"/>
        <v>#N/A</v>
      </c>
      <c r="AO565" s="23" t="str">
        <f t="shared" ca="1" si="105"/>
        <v/>
      </c>
      <c r="AP565" s="23" t="str">
        <f t="shared" ca="1" si="106"/>
        <v/>
      </c>
      <c r="AR565" t="e">
        <f ca="1">VLOOKUP($B565,基础表!$E:$J,4,FALSE)</f>
        <v>#N/A</v>
      </c>
      <c r="AS565" t="e">
        <f ca="1">VLOOKUP($B565,基础表!$E:$J,5,FALSE)</f>
        <v>#N/A</v>
      </c>
      <c r="AT565" t="e">
        <f ca="1">VLOOKUP($B565,基础表!$E:$J,6,FALSE)</f>
        <v>#N/A</v>
      </c>
      <c r="AU565" t="e">
        <f ca="1">VLOOKUP($B565,基础扩展表!$E:$AG,MATCH(AU$2,基础扩展表!$E$1:$AG$1,0),FALSE)</f>
        <v>#N/A</v>
      </c>
      <c r="AV565" t="e">
        <f ca="1">VLOOKUP($B565,基础扩展表!$E:$AG,MATCH(AV$2,基础扩展表!$E$1:$AG$1,0),FALSE)</f>
        <v>#N/A</v>
      </c>
      <c r="AW565" t="e">
        <f ca="1">VLOOKUP($B565,基础扩展表!$E:$AG,MATCH(AW$2,基础扩展表!$E$1:$AG$1,0),FALSE)</f>
        <v>#N/A</v>
      </c>
      <c r="AX565" t="e">
        <f ca="1">VLOOKUP($B565,基础扩展表!$E:$AG,MATCH(AX$2,基础扩展表!$E$1:$AG$1,0),FALSE)</f>
        <v>#N/A</v>
      </c>
      <c r="AY565" t="e">
        <f ca="1">VLOOKUP($B565,基础扩展表!$E:$AG,MATCH(AY$2,基础扩展表!$E$1:$AG$1,0),FALSE)</f>
        <v>#N/A</v>
      </c>
      <c r="AZ565" t="e">
        <f ca="1">VLOOKUP($B565,基础扩展表!$E:$AG,MATCH(AZ$2,基础扩展表!$E$1:$AG$1,0),FALSE)</f>
        <v>#N/A</v>
      </c>
      <c r="BA565" t="e">
        <f ca="1">VLOOKUP($B565,基础扩展表!$E:$AG,MATCH(BA$2,基础扩展表!$E$1:$AG$1,0),FALSE)</f>
        <v>#N/A</v>
      </c>
      <c r="BB565" t="e">
        <f ca="1">VLOOKUP($B565,基础扩展表!$E:$AG,MATCH(BB$2,基础扩展表!$E$1:$AG$1,0),FALSE)</f>
        <v>#N/A</v>
      </c>
      <c r="BC565" t="e">
        <f ca="1">VLOOKUP($B565,基础扩展表!$E:$AG,MATCH(BC$2,基础扩展表!$E$1:$AG$1,0),FALSE)</f>
        <v>#N/A</v>
      </c>
      <c r="BD565" t="e">
        <f ca="1">VLOOKUP($B565,基础扩展表!$E:$AG,MATCH(BD$2,基础扩展表!$E$1:$AG$1,0),FALSE)</f>
        <v>#N/A</v>
      </c>
      <c r="BE565" t="e">
        <f ca="1">VLOOKUP($B565,基础扩展表!$E:$AG,MATCH(BE$2,基础扩展表!$E$1:$AG$1,0),FALSE)</f>
        <v>#N/A</v>
      </c>
      <c r="BF565" t="e">
        <f ca="1">VLOOKUP($B565,基础扩展表!$E:$AG,MATCH(BF$2,基础扩展表!$E$1:$AG$1,0),FALSE)</f>
        <v>#N/A</v>
      </c>
      <c r="BG565" t="e">
        <f ca="1">VLOOKUP($B565,基础扩展表!$E:$AG,MATCH(BG$2,基础扩展表!$E$1:$AG$1,0),FALSE)</f>
        <v>#N/A</v>
      </c>
      <c r="BH565" t="e">
        <f ca="1">VLOOKUP($B565,基础扩展表!$E:$AG,MATCH(BH$2,基础扩展表!$E$1:$AG$1,0),FALSE)</f>
        <v>#N/A</v>
      </c>
      <c r="BI565" t="e">
        <f ca="1">VLOOKUP($B565,基础扩展表!$E:$AG,MATCH(BI$2,基础扩展表!$E$1:$AG$1,0),FALSE)</f>
        <v>#N/A</v>
      </c>
      <c r="BJ565" t="e">
        <f ca="1">VLOOKUP($B565,基础扩展表!$E:$AG,MATCH(BJ$2,基础扩展表!$E$1:$AG$1,0),FALSE)</f>
        <v>#N/A</v>
      </c>
      <c r="BK565" t="e">
        <f ca="1">VLOOKUP($B565,基础扩展表!$E:$AG,MATCH(BK$2,基础扩展表!$E$1:$AG$1,0),FALSE)</f>
        <v>#N/A</v>
      </c>
      <c r="BL565" t="e">
        <f ca="1">VLOOKUP($B565,基础扩展表!$E:$AG,MATCH(BL$2,基础扩展表!$E$1:$AG$1,0),FALSE)</f>
        <v>#N/A</v>
      </c>
      <c r="BM565" t="e">
        <f ca="1">VLOOKUP($B565,基础扩展表!$E:$AG,MATCH(BM$2,基础扩展表!$E$1:$AG$1,0),FALSE)</f>
        <v>#N/A</v>
      </c>
      <c r="BN565" t="e">
        <f ca="1">VLOOKUP($B565,基础扩展表!$E:$AG,MATCH(BN$2,基础扩展表!$E$1:$AG$1,0),FALSE)</f>
        <v>#N/A</v>
      </c>
      <c r="BO565" t="e">
        <f ca="1">VLOOKUP($B565,基础扩展表!$E:$AG,MATCH(BO$2,基础扩展表!$E$1:$AG$1,0),FALSE)</f>
        <v>#N/A</v>
      </c>
      <c r="BP565" t="e">
        <f ca="1">VLOOKUP($B565,基础扩展表!$E:$AG,MATCH(BP$2,基础扩展表!$E$1:$AG$1,0),FALSE)</f>
        <v>#N/A</v>
      </c>
      <c r="BR565" t="e">
        <f ca="1">VLOOKUP(C565,模型表!D:H,5,FALSE)</f>
        <v>#N/A</v>
      </c>
    </row>
    <row r="566" spans="2:70" x14ac:dyDescent="0.2">
      <c r="B566" t="str">
        <f t="array" aca="1" ref="B566" ca="1">INDEX(基础表!$Y:$Y,SMALL(IF(基础表!$Z:$Z=0,ROW(基础表!$Z:$Z),999),ROW(H560)))&amp;""</f>
        <v/>
      </c>
      <c r="C566" t="e">
        <f ca="1">VLOOKUP(VLOOKUP($B566,基础表!$E:$G,3,FALSE),模型表!$C:$D,2,FALSE)</f>
        <v>#N/A</v>
      </c>
      <c r="E566" t="e">
        <f ca="1">VLOOKUP($B566,基础表!$E:$G,3,FALSE)</f>
        <v>#N/A</v>
      </c>
      <c r="G566" t="e">
        <f ca="1">VLOOKUP($E566,模型表!$C:$G,5,FALSE)</f>
        <v>#N/A</v>
      </c>
      <c r="H566" t="e">
        <f ca="1">VLOOKUP($E566,模型表!$C:$F,4,FALSE)</f>
        <v>#N/A</v>
      </c>
      <c r="I566" t="e">
        <f ca="1">VLOOKUP($E566,模型表!$C:$J,8,FALSE)</f>
        <v>#N/A</v>
      </c>
      <c r="K566" t="str">
        <f t="shared" ca="1" si="98"/>
        <v/>
      </c>
      <c r="L566" t="str">
        <f t="shared" ca="1" si="99"/>
        <v/>
      </c>
      <c r="M566" t="str">
        <f t="shared" ca="1" si="100"/>
        <v/>
      </c>
      <c r="N566" t="str">
        <f t="shared" ca="1" si="101"/>
        <v/>
      </c>
      <c r="O566" t="str">
        <f t="shared" ca="1" si="107"/>
        <v/>
      </c>
      <c r="P566" t="str">
        <f t="shared" ca="1" si="102"/>
        <v/>
      </c>
      <c r="Q566" t="e">
        <f ca="1">VLOOKUP($E566,模型表!$C:$K,9,FALSE)</f>
        <v>#N/A</v>
      </c>
      <c r="S566" t="e">
        <f ca="1">IF(VLOOKUP($E566,模型表!$C:$L,6,FALSE)=0,"",VLOOKUP($E566,模型表!$C:$L,10,FALSE))</f>
        <v>#N/A</v>
      </c>
      <c r="U566" t="e">
        <f ca="1">VLOOKUP($E566,模型表!$C:$Q,11,FALSE)</f>
        <v>#N/A</v>
      </c>
      <c r="Y566" t="e">
        <f ca="1">IF(VLOOKUP($E566,模型表!$C:$N,12,FALSE)="Death",VLOOKUP($E566,模型表!$C:$Q,13,FALSE),"")</f>
        <v>#N/A</v>
      </c>
      <c r="Z566" t="str">
        <f ca="1">IF($B566="","",IF(VLOOKUP($E566,模型表!$C:$O,12,FALSE)="PBuff","["&amp;VLOOKUP($E566,模型表!$C:Q,13,FALSE)&amp;"]","[]"))</f>
        <v/>
      </c>
      <c r="AA566" t="e">
        <f ca="1">VLOOKUP($B566,基础扩展表!$E:$I,5,FALSE)</f>
        <v>#N/A</v>
      </c>
      <c r="AB566" t="e">
        <f ca="1">VLOOKUP($B566,基础扩展表!$E:$I,4,FALSE)</f>
        <v>#N/A</v>
      </c>
      <c r="AC566" t="e">
        <f ca="1">VLOOKUP($B566,基础表!$E:$T,16,FALSE)</f>
        <v>#N/A</v>
      </c>
      <c r="AD566" t="str">
        <f t="shared" ca="1" si="108"/>
        <v/>
      </c>
      <c r="AE566" t="str">
        <f t="shared" ca="1" si="103"/>
        <v/>
      </c>
      <c r="AF566" t="str">
        <f t="shared" ca="1" si="104"/>
        <v/>
      </c>
      <c r="AH566" t="e">
        <f ca="1">VLOOKUP($B566,基础表!$E:$R,14,FALSE)</f>
        <v>#N/A</v>
      </c>
      <c r="AI566" t="e">
        <f ca="1">VLOOKUP($B566,基础表!$E:$S,13,FALSE)</f>
        <v>#N/A</v>
      </c>
      <c r="AK566" t="e">
        <f ca="1">VLOOKUP($B566,基础表!$E:$H,4,FALSE)</f>
        <v>#N/A</v>
      </c>
      <c r="AN566" s="23" t="e">
        <f t="shared" ca="1" si="109"/>
        <v>#N/A</v>
      </c>
      <c r="AO566" s="23" t="str">
        <f t="shared" ca="1" si="105"/>
        <v/>
      </c>
      <c r="AP566" s="23" t="str">
        <f t="shared" ca="1" si="106"/>
        <v/>
      </c>
      <c r="AR566" t="e">
        <f ca="1">VLOOKUP($B566,基础表!$E:$J,4,FALSE)</f>
        <v>#N/A</v>
      </c>
      <c r="AS566" t="e">
        <f ca="1">VLOOKUP($B566,基础表!$E:$J,5,FALSE)</f>
        <v>#N/A</v>
      </c>
      <c r="AT566" t="e">
        <f ca="1">VLOOKUP($B566,基础表!$E:$J,6,FALSE)</f>
        <v>#N/A</v>
      </c>
      <c r="AU566" t="e">
        <f ca="1">VLOOKUP($B566,基础扩展表!$E:$AG,MATCH(AU$2,基础扩展表!$E$1:$AG$1,0),FALSE)</f>
        <v>#N/A</v>
      </c>
      <c r="AV566" t="e">
        <f ca="1">VLOOKUP($B566,基础扩展表!$E:$AG,MATCH(AV$2,基础扩展表!$E$1:$AG$1,0),FALSE)</f>
        <v>#N/A</v>
      </c>
      <c r="AW566" t="e">
        <f ca="1">VLOOKUP($B566,基础扩展表!$E:$AG,MATCH(AW$2,基础扩展表!$E$1:$AG$1,0),FALSE)</f>
        <v>#N/A</v>
      </c>
      <c r="AX566" t="e">
        <f ca="1">VLOOKUP($B566,基础扩展表!$E:$AG,MATCH(AX$2,基础扩展表!$E$1:$AG$1,0),FALSE)</f>
        <v>#N/A</v>
      </c>
      <c r="AY566" t="e">
        <f ca="1">VLOOKUP($B566,基础扩展表!$E:$AG,MATCH(AY$2,基础扩展表!$E$1:$AG$1,0),FALSE)</f>
        <v>#N/A</v>
      </c>
      <c r="AZ566" t="e">
        <f ca="1">VLOOKUP($B566,基础扩展表!$E:$AG,MATCH(AZ$2,基础扩展表!$E$1:$AG$1,0),FALSE)</f>
        <v>#N/A</v>
      </c>
      <c r="BA566" t="e">
        <f ca="1">VLOOKUP($B566,基础扩展表!$E:$AG,MATCH(BA$2,基础扩展表!$E$1:$AG$1,0),FALSE)</f>
        <v>#N/A</v>
      </c>
      <c r="BB566" t="e">
        <f ca="1">VLOOKUP($B566,基础扩展表!$E:$AG,MATCH(BB$2,基础扩展表!$E$1:$AG$1,0),FALSE)</f>
        <v>#N/A</v>
      </c>
      <c r="BC566" t="e">
        <f ca="1">VLOOKUP($B566,基础扩展表!$E:$AG,MATCH(BC$2,基础扩展表!$E$1:$AG$1,0),FALSE)</f>
        <v>#N/A</v>
      </c>
      <c r="BD566" t="e">
        <f ca="1">VLOOKUP($B566,基础扩展表!$E:$AG,MATCH(BD$2,基础扩展表!$E$1:$AG$1,0),FALSE)</f>
        <v>#N/A</v>
      </c>
      <c r="BE566" t="e">
        <f ca="1">VLOOKUP($B566,基础扩展表!$E:$AG,MATCH(BE$2,基础扩展表!$E$1:$AG$1,0),FALSE)</f>
        <v>#N/A</v>
      </c>
      <c r="BF566" t="e">
        <f ca="1">VLOOKUP($B566,基础扩展表!$E:$AG,MATCH(BF$2,基础扩展表!$E$1:$AG$1,0),FALSE)</f>
        <v>#N/A</v>
      </c>
      <c r="BG566" t="e">
        <f ca="1">VLOOKUP($B566,基础扩展表!$E:$AG,MATCH(BG$2,基础扩展表!$E$1:$AG$1,0),FALSE)</f>
        <v>#N/A</v>
      </c>
      <c r="BH566" t="e">
        <f ca="1">VLOOKUP($B566,基础扩展表!$E:$AG,MATCH(BH$2,基础扩展表!$E$1:$AG$1,0),FALSE)</f>
        <v>#N/A</v>
      </c>
      <c r="BI566" t="e">
        <f ca="1">VLOOKUP($B566,基础扩展表!$E:$AG,MATCH(BI$2,基础扩展表!$E$1:$AG$1,0),FALSE)</f>
        <v>#N/A</v>
      </c>
      <c r="BJ566" t="e">
        <f ca="1">VLOOKUP($B566,基础扩展表!$E:$AG,MATCH(BJ$2,基础扩展表!$E$1:$AG$1,0),FALSE)</f>
        <v>#N/A</v>
      </c>
      <c r="BK566" t="e">
        <f ca="1">VLOOKUP($B566,基础扩展表!$E:$AG,MATCH(BK$2,基础扩展表!$E$1:$AG$1,0),FALSE)</f>
        <v>#N/A</v>
      </c>
      <c r="BL566" t="e">
        <f ca="1">VLOOKUP($B566,基础扩展表!$E:$AG,MATCH(BL$2,基础扩展表!$E$1:$AG$1,0),FALSE)</f>
        <v>#N/A</v>
      </c>
      <c r="BM566" t="e">
        <f ca="1">VLOOKUP($B566,基础扩展表!$E:$AG,MATCH(BM$2,基础扩展表!$E$1:$AG$1,0),FALSE)</f>
        <v>#N/A</v>
      </c>
      <c r="BN566" t="e">
        <f ca="1">VLOOKUP($B566,基础扩展表!$E:$AG,MATCH(BN$2,基础扩展表!$E$1:$AG$1,0),FALSE)</f>
        <v>#N/A</v>
      </c>
      <c r="BO566" t="e">
        <f ca="1">VLOOKUP($B566,基础扩展表!$E:$AG,MATCH(BO$2,基础扩展表!$E$1:$AG$1,0),FALSE)</f>
        <v>#N/A</v>
      </c>
      <c r="BP566" t="e">
        <f ca="1">VLOOKUP($B566,基础扩展表!$E:$AG,MATCH(BP$2,基础扩展表!$E$1:$AG$1,0),FALSE)</f>
        <v>#N/A</v>
      </c>
      <c r="BR566" t="e">
        <f ca="1">VLOOKUP(C566,模型表!D:H,5,FALSE)</f>
        <v>#N/A</v>
      </c>
    </row>
    <row r="567" spans="2:70" x14ac:dyDescent="0.2">
      <c r="B567" t="str">
        <f t="array" aca="1" ref="B567" ca="1">INDEX(基础表!$Y:$Y,SMALL(IF(基础表!$Z:$Z=0,ROW(基础表!$Z:$Z),999),ROW(H561)))&amp;""</f>
        <v/>
      </c>
      <c r="C567" t="e">
        <f ca="1">VLOOKUP(VLOOKUP($B567,基础表!$E:$G,3,FALSE),模型表!$C:$D,2,FALSE)</f>
        <v>#N/A</v>
      </c>
      <c r="E567" t="e">
        <f ca="1">VLOOKUP($B567,基础表!$E:$G,3,FALSE)</f>
        <v>#N/A</v>
      </c>
      <c r="G567" t="e">
        <f ca="1">VLOOKUP($E567,模型表!$C:$G,5,FALSE)</f>
        <v>#N/A</v>
      </c>
      <c r="H567" t="e">
        <f ca="1">VLOOKUP($E567,模型表!$C:$F,4,FALSE)</f>
        <v>#N/A</v>
      </c>
      <c r="I567" t="e">
        <f ca="1">VLOOKUP($E567,模型表!$C:$J,8,FALSE)</f>
        <v>#N/A</v>
      </c>
      <c r="K567" t="str">
        <f t="shared" ca="1" si="98"/>
        <v/>
      </c>
      <c r="L567" t="str">
        <f t="shared" ca="1" si="99"/>
        <v/>
      </c>
      <c r="M567" t="str">
        <f t="shared" ca="1" si="100"/>
        <v/>
      </c>
      <c r="N567" t="str">
        <f t="shared" ca="1" si="101"/>
        <v/>
      </c>
      <c r="O567" t="str">
        <f t="shared" ca="1" si="107"/>
        <v/>
      </c>
      <c r="P567" t="str">
        <f t="shared" ca="1" si="102"/>
        <v/>
      </c>
      <c r="Q567" t="e">
        <f ca="1">VLOOKUP($E567,模型表!$C:$K,9,FALSE)</f>
        <v>#N/A</v>
      </c>
      <c r="S567" t="e">
        <f ca="1">IF(VLOOKUP($E567,模型表!$C:$L,6,FALSE)=0,"",VLOOKUP($E567,模型表!$C:$L,10,FALSE))</f>
        <v>#N/A</v>
      </c>
      <c r="U567" t="e">
        <f ca="1">VLOOKUP($E567,模型表!$C:$Q,11,FALSE)</f>
        <v>#N/A</v>
      </c>
      <c r="Y567" t="e">
        <f ca="1">IF(VLOOKUP($E567,模型表!$C:$N,12,FALSE)="Death",VLOOKUP($E567,模型表!$C:$Q,13,FALSE),"")</f>
        <v>#N/A</v>
      </c>
      <c r="Z567" t="str">
        <f ca="1">IF($B567="","",IF(VLOOKUP($E567,模型表!$C:$O,12,FALSE)="PBuff","["&amp;VLOOKUP($E567,模型表!$C:Q,13,FALSE)&amp;"]","[]"))</f>
        <v/>
      </c>
      <c r="AA567" t="e">
        <f ca="1">VLOOKUP($B567,基础扩展表!$E:$I,5,FALSE)</f>
        <v>#N/A</v>
      </c>
      <c r="AB567" t="e">
        <f ca="1">VLOOKUP($B567,基础扩展表!$E:$I,4,FALSE)</f>
        <v>#N/A</v>
      </c>
      <c r="AC567" t="e">
        <f ca="1">VLOOKUP($B567,基础表!$E:$T,16,FALSE)</f>
        <v>#N/A</v>
      </c>
      <c r="AD567" t="str">
        <f t="shared" ca="1" si="108"/>
        <v/>
      </c>
      <c r="AE567" t="str">
        <f t="shared" ca="1" si="103"/>
        <v/>
      </c>
      <c r="AF567" t="str">
        <f t="shared" ca="1" si="104"/>
        <v/>
      </c>
      <c r="AH567" t="e">
        <f ca="1">VLOOKUP($B567,基础表!$E:$R,14,FALSE)</f>
        <v>#N/A</v>
      </c>
      <c r="AI567" t="e">
        <f ca="1">VLOOKUP($B567,基础表!$E:$S,13,FALSE)</f>
        <v>#N/A</v>
      </c>
      <c r="AK567" t="e">
        <f ca="1">VLOOKUP($B567,基础表!$E:$H,4,FALSE)</f>
        <v>#N/A</v>
      </c>
      <c r="AN567" s="23" t="e">
        <f t="shared" ca="1" si="109"/>
        <v>#N/A</v>
      </c>
      <c r="AO567" s="23" t="str">
        <f t="shared" ca="1" si="105"/>
        <v/>
      </c>
      <c r="AP567" s="23" t="str">
        <f t="shared" ca="1" si="106"/>
        <v/>
      </c>
      <c r="AR567" t="e">
        <f ca="1">VLOOKUP($B567,基础表!$E:$J,4,FALSE)</f>
        <v>#N/A</v>
      </c>
      <c r="AS567" t="e">
        <f ca="1">VLOOKUP($B567,基础表!$E:$J,5,FALSE)</f>
        <v>#N/A</v>
      </c>
      <c r="AT567" t="e">
        <f ca="1">VLOOKUP($B567,基础表!$E:$J,6,FALSE)</f>
        <v>#N/A</v>
      </c>
      <c r="AU567" t="e">
        <f ca="1">VLOOKUP($B567,基础扩展表!$E:$AG,MATCH(AU$2,基础扩展表!$E$1:$AG$1,0),FALSE)</f>
        <v>#N/A</v>
      </c>
      <c r="AV567" t="e">
        <f ca="1">VLOOKUP($B567,基础扩展表!$E:$AG,MATCH(AV$2,基础扩展表!$E$1:$AG$1,0),FALSE)</f>
        <v>#N/A</v>
      </c>
      <c r="AW567" t="e">
        <f ca="1">VLOOKUP($B567,基础扩展表!$E:$AG,MATCH(AW$2,基础扩展表!$E$1:$AG$1,0),FALSE)</f>
        <v>#N/A</v>
      </c>
      <c r="AX567" t="e">
        <f ca="1">VLOOKUP($B567,基础扩展表!$E:$AG,MATCH(AX$2,基础扩展表!$E$1:$AG$1,0),FALSE)</f>
        <v>#N/A</v>
      </c>
      <c r="AY567" t="e">
        <f ca="1">VLOOKUP($B567,基础扩展表!$E:$AG,MATCH(AY$2,基础扩展表!$E$1:$AG$1,0),FALSE)</f>
        <v>#N/A</v>
      </c>
      <c r="AZ567" t="e">
        <f ca="1">VLOOKUP($B567,基础扩展表!$E:$AG,MATCH(AZ$2,基础扩展表!$E$1:$AG$1,0),FALSE)</f>
        <v>#N/A</v>
      </c>
      <c r="BA567" t="e">
        <f ca="1">VLOOKUP($B567,基础扩展表!$E:$AG,MATCH(BA$2,基础扩展表!$E$1:$AG$1,0),FALSE)</f>
        <v>#N/A</v>
      </c>
      <c r="BB567" t="e">
        <f ca="1">VLOOKUP($B567,基础扩展表!$E:$AG,MATCH(BB$2,基础扩展表!$E$1:$AG$1,0),FALSE)</f>
        <v>#N/A</v>
      </c>
      <c r="BC567" t="e">
        <f ca="1">VLOOKUP($B567,基础扩展表!$E:$AG,MATCH(BC$2,基础扩展表!$E$1:$AG$1,0),FALSE)</f>
        <v>#N/A</v>
      </c>
      <c r="BD567" t="e">
        <f ca="1">VLOOKUP($B567,基础扩展表!$E:$AG,MATCH(BD$2,基础扩展表!$E$1:$AG$1,0),FALSE)</f>
        <v>#N/A</v>
      </c>
      <c r="BE567" t="e">
        <f ca="1">VLOOKUP($B567,基础扩展表!$E:$AG,MATCH(BE$2,基础扩展表!$E$1:$AG$1,0),FALSE)</f>
        <v>#N/A</v>
      </c>
      <c r="BF567" t="e">
        <f ca="1">VLOOKUP($B567,基础扩展表!$E:$AG,MATCH(BF$2,基础扩展表!$E$1:$AG$1,0),FALSE)</f>
        <v>#N/A</v>
      </c>
      <c r="BG567" t="e">
        <f ca="1">VLOOKUP($B567,基础扩展表!$E:$AG,MATCH(BG$2,基础扩展表!$E$1:$AG$1,0),FALSE)</f>
        <v>#N/A</v>
      </c>
      <c r="BH567" t="e">
        <f ca="1">VLOOKUP($B567,基础扩展表!$E:$AG,MATCH(BH$2,基础扩展表!$E$1:$AG$1,0),FALSE)</f>
        <v>#N/A</v>
      </c>
      <c r="BI567" t="e">
        <f ca="1">VLOOKUP($B567,基础扩展表!$E:$AG,MATCH(BI$2,基础扩展表!$E$1:$AG$1,0),FALSE)</f>
        <v>#N/A</v>
      </c>
      <c r="BJ567" t="e">
        <f ca="1">VLOOKUP($B567,基础扩展表!$E:$AG,MATCH(BJ$2,基础扩展表!$E$1:$AG$1,0),FALSE)</f>
        <v>#N/A</v>
      </c>
      <c r="BK567" t="e">
        <f ca="1">VLOOKUP($B567,基础扩展表!$E:$AG,MATCH(BK$2,基础扩展表!$E$1:$AG$1,0),FALSE)</f>
        <v>#N/A</v>
      </c>
      <c r="BL567" t="e">
        <f ca="1">VLOOKUP($B567,基础扩展表!$E:$AG,MATCH(BL$2,基础扩展表!$E$1:$AG$1,0),FALSE)</f>
        <v>#N/A</v>
      </c>
      <c r="BM567" t="e">
        <f ca="1">VLOOKUP($B567,基础扩展表!$E:$AG,MATCH(BM$2,基础扩展表!$E$1:$AG$1,0),FALSE)</f>
        <v>#N/A</v>
      </c>
      <c r="BN567" t="e">
        <f ca="1">VLOOKUP($B567,基础扩展表!$E:$AG,MATCH(BN$2,基础扩展表!$E$1:$AG$1,0),FALSE)</f>
        <v>#N/A</v>
      </c>
      <c r="BO567" t="e">
        <f ca="1">VLOOKUP($B567,基础扩展表!$E:$AG,MATCH(BO$2,基础扩展表!$E$1:$AG$1,0),FALSE)</f>
        <v>#N/A</v>
      </c>
      <c r="BP567" t="e">
        <f ca="1">VLOOKUP($B567,基础扩展表!$E:$AG,MATCH(BP$2,基础扩展表!$E$1:$AG$1,0),FALSE)</f>
        <v>#N/A</v>
      </c>
      <c r="BR567" t="e">
        <f ca="1">VLOOKUP(C567,模型表!D:H,5,FALSE)</f>
        <v>#N/A</v>
      </c>
    </row>
    <row r="568" spans="2:70" x14ac:dyDescent="0.2">
      <c r="B568" t="str">
        <f t="array" aca="1" ref="B568" ca="1">INDEX(基础表!$Y:$Y,SMALL(IF(基础表!$Z:$Z=0,ROW(基础表!$Z:$Z),999),ROW(H562)))&amp;""</f>
        <v/>
      </c>
      <c r="C568" t="e">
        <f ca="1">VLOOKUP(VLOOKUP($B568,基础表!$E:$G,3,FALSE),模型表!$C:$D,2,FALSE)</f>
        <v>#N/A</v>
      </c>
      <c r="E568" t="e">
        <f ca="1">VLOOKUP($B568,基础表!$E:$G,3,FALSE)</f>
        <v>#N/A</v>
      </c>
      <c r="G568" t="e">
        <f ca="1">VLOOKUP($E568,模型表!$C:$G,5,FALSE)</f>
        <v>#N/A</v>
      </c>
      <c r="H568" t="e">
        <f ca="1">VLOOKUP($E568,模型表!$C:$F,4,FALSE)</f>
        <v>#N/A</v>
      </c>
      <c r="I568" t="e">
        <f ca="1">VLOOKUP($E568,模型表!$C:$J,8,FALSE)</f>
        <v>#N/A</v>
      </c>
      <c r="K568" t="str">
        <f t="shared" ca="1" si="98"/>
        <v/>
      </c>
      <c r="L568" t="str">
        <f t="shared" ca="1" si="99"/>
        <v/>
      </c>
      <c r="M568" t="str">
        <f t="shared" ca="1" si="100"/>
        <v/>
      </c>
      <c r="N568" t="str">
        <f t="shared" ca="1" si="101"/>
        <v/>
      </c>
      <c r="O568" t="str">
        <f t="shared" ca="1" si="107"/>
        <v/>
      </c>
      <c r="P568" t="str">
        <f t="shared" ca="1" si="102"/>
        <v/>
      </c>
      <c r="Q568" t="e">
        <f ca="1">VLOOKUP($E568,模型表!$C:$K,9,FALSE)</f>
        <v>#N/A</v>
      </c>
      <c r="S568" t="e">
        <f ca="1">IF(VLOOKUP($E568,模型表!$C:$L,6,FALSE)=0,"",VLOOKUP($E568,模型表!$C:$L,10,FALSE))</f>
        <v>#N/A</v>
      </c>
      <c r="U568" t="e">
        <f ca="1">VLOOKUP($E568,模型表!$C:$Q,11,FALSE)</f>
        <v>#N/A</v>
      </c>
      <c r="Y568" t="e">
        <f ca="1">IF(VLOOKUP($E568,模型表!$C:$N,12,FALSE)="Death",VLOOKUP($E568,模型表!$C:$Q,13,FALSE),"")</f>
        <v>#N/A</v>
      </c>
      <c r="Z568" t="str">
        <f ca="1">IF($B568="","",IF(VLOOKUP($E568,模型表!$C:$O,12,FALSE)="PBuff","["&amp;VLOOKUP($E568,模型表!$C:Q,13,FALSE)&amp;"]","[]"))</f>
        <v/>
      </c>
      <c r="AA568" t="e">
        <f ca="1">VLOOKUP($B568,基础扩展表!$E:$I,5,FALSE)</f>
        <v>#N/A</v>
      </c>
      <c r="AB568" t="e">
        <f ca="1">VLOOKUP($B568,基础扩展表!$E:$I,4,FALSE)</f>
        <v>#N/A</v>
      </c>
      <c r="AC568" t="e">
        <f ca="1">VLOOKUP($B568,基础表!$E:$T,16,FALSE)</f>
        <v>#N/A</v>
      </c>
      <c r="AD568" t="str">
        <f t="shared" ca="1" si="108"/>
        <v/>
      </c>
      <c r="AE568" t="str">
        <f t="shared" ca="1" si="103"/>
        <v/>
      </c>
      <c r="AF568" t="str">
        <f t="shared" ca="1" si="104"/>
        <v/>
      </c>
      <c r="AH568" t="e">
        <f ca="1">VLOOKUP($B568,基础表!$E:$R,14,FALSE)</f>
        <v>#N/A</v>
      </c>
      <c r="AI568" t="e">
        <f ca="1">VLOOKUP($B568,基础表!$E:$S,13,FALSE)</f>
        <v>#N/A</v>
      </c>
      <c r="AK568" t="e">
        <f ca="1">VLOOKUP($B568,基础表!$E:$H,4,FALSE)</f>
        <v>#N/A</v>
      </c>
      <c r="AN568" s="23" t="e">
        <f t="shared" ca="1" si="109"/>
        <v>#N/A</v>
      </c>
      <c r="AO568" s="23" t="str">
        <f t="shared" ca="1" si="105"/>
        <v/>
      </c>
      <c r="AP568" s="23" t="str">
        <f t="shared" ca="1" si="106"/>
        <v/>
      </c>
      <c r="AR568" t="e">
        <f ca="1">VLOOKUP($B568,基础表!$E:$J,4,FALSE)</f>
        <v>#N/A</v>
      </c>
      <c r="AS568" t="e">
        <f ca="1">VLOOKUP($B568,基础表!$E:$J,5,FALSE)</f>
        <v>#N/A</v>
      </c>
      <c r="AT568" t="e">
        <f ca="1">VLOOKUP($B568,基础表!$E:$J,6,FALSE)</f>
        <v>#N/A</v>
      </c>
      <c r="AU568" t="e">
        <f ca="1">VLOOKUP($B568,基础扩展表!$E:$AG,MATCH(AU$2,基础扩展表!$E$1:$AG$1,0),FALSE)</f>
        <v>#N/A</v>
      </c>
      <c r="AV568" t="e">
        <f ca="1">VLOOKUP($B568,基础扩展表!$E:$AG,MATCH(AV$2,基础扩展表!$E$1:$AG$1,0),FALSE)</f>
        <v>#N/A</v>
      </c>
      <c r="AW568" t="e">
        <f ca="1">VLOOKUP($B568,基础扩展表!$E:$AG,MATCH(AW$2,基础扩展表!$E$1:$AG$1,0),FALSE)</f>
        <v>#N/A</v>
      </c>
      <c r="AX568" t="e">
        <f ca="1">VLOOKUP($B568,基础扩展表!$E:$AG,MATCH(AX$2,基础扩展表!$E$1:$AG$1,0),FALSE)</f>
        <v>#N/A</v>
      </c>
      <c r="AY568" t="e">
        <f ca="1">VLOOKUP($B568,基础扩展表!$E:$AG,MATCH(AY$2,基础扩展表!$E$1:$AG$1,0),FALSE)</f>
        <v>#N/A</v>
      </c>
      <c r="AZ568" t="e">
        <f ca="1">VLOOKUP($B568,基础扩展表!$E:$AG,MATCH(AZ$2,基础扩展表!$E$1:$AG$1,0),FALSE)</f>
        <v>#N/A</v>
      </c>
      <c r="BA568" t="e">
        <f ca="1">VLOOKUP($B568,基础扩展表!$E:$AG,MATCH(BA$2,基础扩展表!$E$1:$AG$1,0),FALSE)</f>
        <v>#N/A</v>
      </c>
      <c r="BB568" t="e">
        <f ca="1">VLOOKUP($B568,基础扩展表!$E:$AG,MATCH(BB$2,基础扩展表!$E$1:$AG$1,0),FALSE)</f>
        <v>#N/A</v>
      </c>
      <c r="BC568" t="e">
        <f ca="1">VLOOKUP($B568,基础扩展表!$E:$AG,MATCH(BC$2,基础扩展表!$E$1:$AG$1,0),FALSE)</f>
        <v>#N/A</v>
      </c>
      <c r="BD568" t="e">
        <f ca="1">VLOOKUP($B568,基础扩展表!$E:$AG,MATCH(BD$2,基础扩展表!$E$1:$AG$1,0),FALSE)</f>
        <v>#N/A</v>
      </c>
      <c r="BE568" t="e">
        <f ca="1">VLOOKUP($B568,基础扩展表!$E:$AG,MATCH(BE$2,基础扩展表!$E$1:$AG$1,0),FALSE)</f>
        <v>#N/A</v>
      </c>
      <c r="BF568" t="e">
        <f ca="1">VLOOKUP($B568,基础扩展表!$E:$AG,MATCH(BF$2,基础扩展表!$E$1:$AG$1,0),FALSE)</f>
        <v>#N/A</v>
      </c>
      <c r="BG568" t="e">
        <f ca="1">VLOOKUP($B568,基础扩展表!$E:$AG,MATCH(BG$2,基础扩展表!$E$1:$AG$1,0),FALSE)</f>
        <v>#N/A</v>
      </c>
      <c r="BH568" t="e">
        <f ca="1">VLOOKUP($B568,基础扩展表!$E:$AG,MATCH(BH$2,基础扩展表!$E$1:$AG$1,0),FALSE)</f>
        <v>#N/A</v>
      </c>
      <c r="BI568" t="e">
        <f ca="1">VLOOKUP($B568,基础扩展表!$E:$AG,MATCH(BI$2,基础扩展表!$E$1:$AG$1,0),FALSE)</f>
        <v>#N/A</v>
      </c>
      <c r="BJ568" t="e">
        <f ca="1">VLOOKUP($B568,基础扩展表!$E:$AG,MATCH(BJ$2,基础扩展表!$E$1:$AG$1,0),FALSE)</f>
        <v>#N/A</v>
      </c>
      <c r="BK568" t="e">
        <f ca="1">VLOOKUP($B568,基础扩展表!$E:$AG,MATCH(BK$2,基础扩展表!$E$1:$AG$1,0),FALSE)</f>
        <v>#N/A</v>
      </c>
      <c r="BL568" t="e">
        <f ca="1">VLOOKUP($B568,基础扩展表!$E:$AG,MATCH(BL$2,基础扩展表!$E$1:$AG$1,0),FALSE)</f>
        <v>#N/A</v>
      </c>
      <c r="BM568" t="e">
        <f ca="1">VLOOKUP($B568,基础扩展表!$E:$AG,MATCH(BM$2,基础扩展表!$E$1:$AG$1,0),FALSE)</f>
        <v>#N/A</v>
      </c>
      <c r="BN568" t="e">
        <f ca="1">VLOOKUP($B568,基础扩展表!$E:$AG,MATCH(BN$2,基础扩展表!$E$1:$AG$1,0),FALSE)</f>
        <v>#N/A</v>
      </c>
      <c r="BO568" t="e">
        <f ca="1">VLOOKUP($B568,基础扩展表!$E:$AG,MATCH(BO$2,基础扩展表!$E$1:$AG$1,0),FALSE)</f>
        <v>#N/A</v>
      </c>
      <c r="BP568" t="e">
        <f ca="1">VLOOKUP($B568,基础扩展表!$E:$AG,MATCH(BP$2,基础扩展表!$E$1:$AG$1,0),FALSE)</f>
        <v>#N/A</v>
      </c>
      <c r="BR568" t="e">
        <f ca="1">VLOOKUP(C568,模型表!D:H,5,FALSE)</f>
        <v>#N/A</v>
      </c>
    </row>
    <row r="569" spans="2:70" x14ac:dyDescent="0.2">
      <c r="B569" t="str">
        <f t="array" aca="1" ref="B569" ca="1">INDEX(基础表!$Y:$Y,SMALL(IF(基础表!$Z:$Z=0,ROW(基础表!$Z:$Z),999),ROW(H563)))&amp;""</f>
        <v/>
      </c>
      <c r="C569" t="e">
        <f ca="1">VLOOKUP(VLOOKUP($B569,基础表!$E:$G,3,FALSE),模型表!$C:$D,2,FALSE)</f>
        <v>#N/A</v>
      </c>
      <c r="E569" t="e">
        <f ca="1">VLOOKUP($B569,基础表!$E:$G,3,FALSE)</f>
        <v>#N/A</v>
      </c>
      <c r="G569" t="e">
        <f ca="1">VLOOKUP($E569,模型表!$C:$G,5,FALSE)</f>
        <v>#N/A</v>
      </c>
      <c r="H569" t="e">
        <f ca="1">VLOOKUP($E569,模型表!$C:$F,4,FALSE)</f>
        <v>#N/A</v>
      </c>
      <c r="I569" t="e">
        <f ca="1">VLOOKUP($E569,模型表!$C:$J,8,FALSE)</f>
        <v>#N/A</v>
      </c>
      <c r="K569" t="str">
        <f t="shared" ca="1" si="98"/>
        <v/>
      </c>
      <c r="L569" t="str">
        <f t="shared" ca="1" si="99"/>
        <v/>
      </c>
      <c r="M569" t="str">
        <f t="shared" ca="1" si="100"/>
        <v/>
      </c>
      <c r="N569" t="str">
        <f t="shared" ca="1" si="101"/>
        <v/>
      </c>
      <c r="O569" t="str">
        <f t="shared" ca="1" si="107"/>
        <v/>
      </c>
      <c r="P569" t="str">
        <f t="shared" ca="1" si="102"/>
        <v/>
      </c>
      <c r="Q569" t="e">
        <f ca="1">VLOOKUP($E569,模型表!$C:$K,9,FALSE)</f>
        <v>#N/A</v>
      </c>
      <c r="S569" t="e">
        <f ca="1">IF(VLOOKUP($E569,模型表!$C:$L,6,FALSE)=0,"",VLOOKUP($E569,模型表!$C:$L,10,FALSE))</f>
        <v>#N/A</v>
      </c>
      <c r="U569" t="e">
        <f ca="1">VLOOKUP($E569,模型表!$C:$Q,11,FALSE)</f>
        <v>#N/A</v>
      </c>
      <c r="Y569" t="e">
        <f ca="1">IF(VLOOKUP($E569,模型表!$C:$N,12,FALSE)="Death",VLOOKUP($E569,模型表!$C:$Q,13,FALSE),"")</f>
        <v>#N/A</v>
      </c>
      <c r="Z569" t="str">
        <f ca="1">IF($B569="","",IF(VLOOKUP($E569,模型表!$C:$O,12,FALSE)="PBuff","["&amp;VLOOKUP($E569,模型表!$C:Q,13,FALSE)&amp;"]","[]"))</f>
        <v/>
      </c>
      <c r="AA569" t="e">
        <f ca="1">VLOOKUP($B569,基础扩展表!$E:$I,5,FALSE)</f>
        <v>#N/A</v>
      </c>
      <c r="AB569" t="e">
        <f ca="1">VLOOKUP($B569,基础扩展表!$E:$I,4,FALSE)</f>
        <v>#N/A</v>
      </c>
      <c r="AC569" t="e">
        <f ca="1">VLOOKUP($B569,基础表!$E:$T,16,FALSE)</f>
        <v>#N/A</v>
      </c>
      <c r="AD569" t="str">
        <f t="shared" ca="1" si="108"/>
        <v/>
      </c>
      <c r="AE569" t="str">
        <f t="shared" ca="1" si="103"/>
        <v/>
      </c>
      <c r="AF569" t="str">
        <f t="shared" ca="1" si="104"/>
        <v/>
      </c>
      <c r="AH569" t="e">
        <f ca="1">VLOOKUP($B569,基础表!$E:$R,14,FALSE)</f>
        <v>#N/A</v>
      </c>
      <c r="AI569" t="e">
        <f ca="1">VLOOKUP($B569,基础表!$E:$S,13,FALSE)</f>
        <v>#N/A</v>
      </c>
      <c r="AK569" t="e">
        <f ca="1">VLOOKUP($B569,基础表!$E:$H,4,FALSE)</f>
        <v>#N/A</v>
      </c>
      <c r="AN569" s="23" t="e">
        <f t="shared" ca="1" si="109"/>
        <v>#N/A</v>
      </c>
      <c r="AO569" s="23" t="str">
        <f t="shared" ca="1" si="105"/>
        <v/>
      </c>
      <c r="AP569" s="23" t="str">
        <f t="shared" ca="1" si="106"/>
        <v/>
      </c>
      <c r="AR569" t="e">
        <f ca="1">VLOOKUP($B569,基础表!$E:$J,4,FALSE)</f>
        <v>#N/A</v>
      </c>
      <c r="AS569" t="e">
        <f ca="1">VLOOKUP($B569,基础表!$E:$J,5,FALSE)</f>
        <v>#N/A</v>
      </c>
      <c r="AT569" t="e">
        <f ca="1">VLOOKUP($B569,基础表!$E:$J,6,FALSE)</f>
        <v>#N/A</v>
      </c>
      <c r="AU569" t="e">
        <f ca="1">VLOOKUP($B569,基础扩展表!$E:$AG,MATCH(AU$2,基础扩展表!$E$1:$AG$1,0),FALSE)</f>
        <v>#N/A</v>
      </c>
      <c r="AV569" t="e">
        <f ca="1">VLOOKUP($B569,基础扩展表!$E:$AG,MATCH(AV$2,基础扩展表!$E$1:$AG$1,0),FALSE)</f>
        <v>#N/A</v>
      </c>
      <c r="AW569" t="e">
        <f ca="1">VLOOKUP($B569,基础扩展表!$E:$AG,MATCH(AW$2,基础扩展表!$E$1:$AG$1,0),FALSE)</f>
        <v>#N/A</v>
      </c>
      <c r="AX569" t="e">
        <f ca="1">VLOOKUP($B569,基础扩展表!$E:$AG,MATCH(AX$2,基础扩展表!$E$1:$AG$1,0),FALSE)</f>
        <v>#N/A</v>
      </c>
      <c r="AY569" t="e">
        <f ca="1">VLOOKUP($B569,基础扩展表!$E:$AG,MATCH(AY$2,基础扩展表!$E$1:$AG$1,0),FALSE)</f>
        <v>#N/A</v>
      </c>
      <c r="AZ569" t="e">
        <f ca="1">VLOOKUP($B569,基础扩展表!$E:$AG,MATCH(AZ$2,基础扩展表!$E$1:$AG$1,0),FALSE)</f>
        <v>#N/A</v>
      </c>
      <c r="BA569" t="e">
        <f ca="1">VLOOKUP($B569,基础扩展表!$E:$AG,MATCH(BA$2,基础扩展表!$E$1:$AG$1,0),FALSE)</f>
        <v>#N/A</v>
      </c>
      <c r="BB569" t="e">
        <f ca="1">VLOOKUP($B569,基础扩展表!$E:$AG,MATCH(BB$2,基础扩展表!$E$1:$AG$1,0),FALSE)</f>
        <v>#N/A</v>
      </c>
      <c r="BC569" t="e">
        <f ca="1">VLOOKUP($B569,基础扩展表!$E:$AG,MATCH(BC$2,基础扩展表!$E$1:$AG$1,0),FALSE)</f>
        <v>#N/A</v>
      </c>
      <c r="BD569" t="e">
        <f ca="1">VLOOKUP($B569,基础扩展表!$E:$AG,MATCH(BD$2,基础扩展表!$E$1:$AG$1,0),FALSE)</f>
        <v>#N/A</v>
      </c>
      <c r="BE569" t="e">
        <f ca="1">VLOOKUP($B569,基础扩展表!$E:$AG,MATCH(BE$2,基础扩展表!$E$1:$AG$1,0),FALSE)</f>
        <v>#N/A</v>
      </c>
      <c r="BF569" t="e">
        <f ca="1">VLOOKUP($B569,基础扩展表!$E:$AG,MATCH(BF$2,基础扩展表!$E$1:$AG$1,0),FALSE)</f>
        <v>#N/A</v>
      </c>
      <c r="BG569" t="e">
        <f ca="1">VLOOKUP($B569,基础扩展表!$E:$AG,MATCH(BG$2,基础扩展表!$E$1:$AG$1,0),FALSE)</f>
        <v>#N/A</v>
      </c>
      <c r="BH569" t="e">
        <f ca="1">VLOOKUP($B569,基础扩展表!$E:$AG,MATCH(BH$2,基础扩展表!$E$1:$AG$1,0),FALSE)</f>
        <v>#N/A</v>
      </c>
      <c r="BI569" t="e">
        <f ca="1">VLOOKUP($B569,基础扩展表!$E:$AG,MATCH(BI$2,基础扩展表!$E$1:$AG$1,0),FALSE)</f>
        <v>#N/A</v>
      </c>
      <c r="BJ569" t="e">
        <f ca="1">VLOOKUP($B569,基础扩展表!$E:$AG,MATCH(BJ$2,基础扩展表!$E$1:$AG$1,0),FALSE)</f>
        <v>#N/A</v>
      </c>
      <c r="BK569" t="e">
        <f ca="1">VLOOKUP($B569,基础扩展表!$E:$AG,MATCH(BK$2,基础扩展表!$E$1:$AG$1,0),FALSE)</f>
        <v>#N/A</v>
      </c>
      <c r="BL569" t="e">
        <f ca="1">VLOOKUP($B569,基础扩展表!$E:$AG,MATCH(BL$2,基础扩展表!$E$1:$AG$1,0),FALSE)</f>
        <v>#N/A</v>
      </c>
      <c r="BM569" t="e">
        <f ca="1">VLOOKUP($B569,基础扩展表!$E:$AG,MATCH(BM$2,基础扩展表!$E$1:$AG$1,0),FALSE)</f>
        <v>#N/A</v>
      </c>
      <c r="BN569" t="e">
        <f ca="1">VLOOKUP($B569,基础扩展表!$E:$AG,MATCH(BN$2,基础扩展表!$E$1:$AG$1,0),FALSE)</f>
        <v>#N/A</v>
      </c>
      <c r="BO569" t="e">
        <f ca="1">VLOOKUP($B569,基础扩展表!$E:$AG,MATCH(BO$2,基础扩展表!$E$1:$AG$1,0),FALSE)</f>
        <v>#N/A</v>
      </c>
      <c r="BP569" t="e">
        <f ca="1">VLOOKUP($B569,基础扩展表!$E:$AG,MATCH(BP$2,基础扩展表!$E$1:$AG$1,0),FALSE)</f>
        <v>#N/A</v>
      </c>
      <c r="BR569" t="e">
        <f ca="1">VLOOKUP(C569,模型表!D:H,5,FALSE)</f>
        <v>#N/A</v>
      </c>
    </row>
    <row r="570" spans="2:70" x14ac:dyDescent="0.2">
      <c r="B570" t="str">
        <f t="array" aca="1" ref="B570" ca="1">INDEX(基础表!$Y:$Y,SMALL(IF(基础表!$Z:$Z=0,ROW(基础表!$Z:$Z),999),ROW(H564)))&amp;""</f>
        <v/>
      </c>
      <c r="C570" t="e">
        <f ca="1">VLOOKUP(VLOOKUP($B570,基础表!$E:$G,3,FALSE),模型表!$C:$D,2,FALSE)</f>
        <v>#N/A</v>
      </c>
      <c r="E570" t="e">
        <f ca="1">VLOOKUP($B570,基础表!$E:$G,3,FALSE)</f>
        <v>#N/A</v>
      </c>
      <c r="G570" t="e">
        <f ca="1">VLOOKUP($E570,模型表!$C:$G,5,FALSE)</f>
        <v>#N/A</v>
      </c>
      <c r="H570" t="e">
        <f ca="1">VLOOKUP($E570,模型表!$C:$F,4,FALSE)</f>
        <v>#N/A</v>
      </c>
      <c r="I570" t="e">
        <f ca="1">VLOOKUP($E570,模型表!$C:$J,8,FALSE)</f>
        <v>#N/A</v>
      </c>
      <c r="K570" t="str">
        <f t="shared" ca="1" si="98"/>
        <v/>
      </c>
      <c r="L570" t="str">
        <f t="shared" ca="1" si="99"/>
        <v/>
      </c>
      <c r="M570" t="str">
        <f t="shared" ca="1" si="100"/>
        <v/>
      </c>
      <c r="N570" t="str">
        <f t="shared" ca="1" si="101"/>
        <v/>
      </c>
      <c r="O570" t="str">
        <f t="shared" ca="1" si="107"/>
        <v/>
      </c>
      <c r="P570" t="str">
        <f t="shared" ca="1" si="102"/>
        <v/>
      </c>
      <c r="Q570" t="e">
        <f ca="1">VLOOKUP($E570,模型表!$C:$K,9,FALSE)</f>
        <v>#N/A</v>
      </c>
      <c r="S570" t="e">
        <f ca="1">IF(VLOOKUP($E570,模型表!$C:$L,6,FALSE)=0,"",VLOOKUP($E570,模型表!$C:$L,10,FALSE))</f>
        <v>#N/A</v>
      </c>
      <c r="U570" t="e">
        <f ca="1">VLOOKUP($E570,模型表!$C:$Q,11,FALSE)</f>
        <v>#N/A</v>
      </c>
      <c r="Y570" t="e">
        <f ca="1">IF(VLOOKUP($E570,模型表!$C:$N,12,FALSE)="Death",VLOOKUP($E570,模型表!$C:$Q,13,FALSE),"")</f>
        <v>#N/A</v>
      </c>
      <c r="Z570" t="str">
        <f ca="1">IF($B570="","",IF(VLOOKUP($E570,模型表!$C:$O,12,FALSE)="PBuff","["&amp;VLOOKUP($E570,模型表!$C:Q,13,FALSE)&amp;"]","[]"))</f>
        <v/>
      </c>
      <c r="AA570" t="e">
        <f ca="1">VLOOKUP($B570,基础扩展表!$E:$I,5,FALSE)</f>
        <v>#N/A</v>
      </c>
      <c r="AB570" t="e">
        <f ca="1">VLOOKUP($B570,基础扩展表!$E:$I,4,FALSE)</f>
        <v>#N/A</v>
      </c>
      <c r="AC570" t="e">
        <f ca="1">VLOOKUP($B570,基础表!$E:$T,16,FALSE)</f>
        <v>#N/A</v>
      </c>
      <c r="AD570" t="str">
        <f t="shared" ca="1" si="108"/>
        <v/>
      </c>
      <c r="AE570" t="str">
        <f t="shared" ca="1" si="103"/>
        <v/>
      </c>
      <c r="AF570" t="str">
        <f t="shared" ca="1" si="104"/>
        <v/>
      </c>
      <c r="AH570" t="e">
        <f ca="1">VLOOKUP($B570,基础表!$E:$R,14,FALSE)</f>
        <v>#N/A</v>
      </c>
      <c r="AI570" t="e">
        <f ca="1">VLOOKUP($B570,基础表!$E:$S,13,FALSE)</f>
        <v>#N/A</v>
      </c>
      <c r="AK570" t="e">
        <f ca="1">VLOOKUP($B570,基础表!$E:$H,4,FALSE)</f>
        <v>#N/A</v>
      </c>
      <c r="AN570" s="23" t="e">
        <f t="shared" ca="1" si="109"/>
        <v>#N/A</v>
      </c>
      <c r="AO570" s="23" t="str">
        <f t="shared" ca="1" si="105"/>
        <v/>
      </c>
      <c r="AP570" s="23" t="str">
        <f t="shared" ca="1" si="106"/>
        <v/>
      </c>
      <c r="AR570" t="e">
        <f ca="1">VLOOKUP($B570,基础表!$E:$J,4,FALSE)</f>
        <v>#N/A</v>
      </c>
      <c r="AS570" t="e">
        <f ca="1">VLOOKUP($B570,基础表!$E:$J,5,FALSE)</f>
        <v>#N/A</v>
      </c>
      <c r="AT570" t="e">
        <f ca="1">VLOOKUP($B570,基础表!$E:$J,6,FALSE)</f>
        <v>#N/A</v>
      </c>
      <c r="AU570" t="e">
        <f ca="1">VLOOKUP($B570,基础扩展表!$E:$AG,MATCH(AU$2,基础扩展表!$E$1:$AG$1,0),FALSE)</f>
        <v>#N/A</v>
      </c>
      <c r="AV570" t="e">
        <f ca="1">VLOOKUP($B570,基础扩展表!$E:$AG,MATCH(AV$2,基础扩展表!$E$1:$AG$1,0),FALSE)</f>
        <v>#N/A</v>
      </c>
      <c r="AW570" t="e">
        <f ca="1">VLOOKUP($B570,基础扩展表!$E:$AG,MATCH(AW$2,基础扩展表!$E$1:$AG$1,0),FALSE)</f>
        <v>#N/A</v>
      </c>
      <c r="AX570" t="e">
        <f ca="1">VLOOKUP($B570,基础扩展表!$E:$AG,MATCH(AX$2,基础扩展表!$E$1:$AG$1,0),FALSE)</f>
        <v>#N/A</v>
      </c>
      <c r="AY570" t="e">
        <f ca="1">VLOOKUP($B570,基础扩展表!$E:$AG,MATCH(AY$2,基础扩展表!$E$1:$AG$1,0),FALSE)</f>
        <v>#N/A</v>
      </c>
      <c r="AZ570" t="e">
        <f ca="1">VLOOKUP($B570,基础扩展表!$E:$AG,MATCH(AZ$2,基础扩展表!$E$1:$AG$1,0),FALSE)</f>
        <v>#N/A</v>
      </c>
      <c r="BA570" t="e">
        <f ca="1">VLOOKUP($B570,基础扩展表!$E:$AG,MATCH(BA$2,基础扩展表!$E$1:$AG$1,0),FALSE)</f>
        <v>#N/A</v>
      </c>
      <c r="BB570" t="e">
        <f ca="1">VLOOKUP($B570,基础扩展表!$E:$AG,MATCH(BB$2,基础扩展表!$E$1:$AG$1,0),FALSE)</f>
        <v>#N/A</v>
      </c>
      <c r="BC570" t="e">
        <f ca="1">VLOOKUP($B570,基础扩展表!$E:$AG,MATCH(BC$2,基础扩展表!$E$1:$AG$1,0),FALSE)</f>
        <v>#N/A</v>
      </c>
      <c r="BD570" t="e">
        <f ca="1">VLOOKUP($B570,基础扩展表!$E:$AG,MATCH(BD$2,基础扩展表!$E$1:$AG$1,0),FALSE)</f>
        <v>#N/A</v>
      </c>
      <c r="BE570" t="e">
        <f ca="1">VLOOKUP($B570,基础扩展表!$E:$AG,MATCH(BE$2,基础扩展表!$E$1:$AG$1,0),FALSE)</f>
        <v>#N/A</v>
      </c>
      <c r="BF570" t="e">
        <f ca="1">VLOOKUP($B570,基础扩展表!$E:$AG,MATCH(BF$2,基础扩展表!$E$1:$AG$1,0),FALSE)</f>
        <v>#N/A</v>
      </c>
      <c r="BG570" t="e">
        <f ca="1">VLOOKUP($B570,基础扩展表!$E:$AG,MATCH(BG$2,基础扩展表!$E$1:$AG$1,0),FALSE)</f>
        <v>#N/A</v>
      </c>
      <c r="BH570" t="e">
        <f ca="1">VLOOKUP($B570,基础扩展表!$E:$AG,MATCH(BH$2,基础扩展表!$E$1:$AG$1,0),FALSE)</f>
        <v>#N/A</v>
      </c>
      <c r="BI570" t="e">
        <f ca="1">VLOOKUP($B570,基础扩展表!$E:$AG,MATCH(BI$2,基础扩展表!$E$1:$AG$1,0),FALSE)</f>
        <v>#N/A</v>
      </c>
      <c r="BJ570" t="e">
        <f ca="1">VLOOKUP($B570,基础扩展表!$E:$AG,MATCH(BJ$2,基础扩展表!$E$1:$AG$1,0),FALSE)</f>
        <v>#N/A</v>
      </c>
      <c r="BK570" t="e">
        <f ca="1">VLOOKUP($B570,基础扩展表!$E:$AG,MATCH(BK$2,基础扩展表!$E$1:$AG$1,0),FALSE)</f>
        <v>#N/A</v>
      </c>
      <c r="BL570" t="e">
        <f ca="1">VLOOKUP($B570,基础扩展表!$E:$AG,MATCH(BL$2,基础扩展表!$E$1:$AG$1,0),FALSE)</f>
        <v>#N/A</v>
      </c>
      <c r="BM570" t="e">
        <f ca="1">VLOOKUP($B570,基础扩展表!$E:$AG,MATCH(BM$2,基础扩展表!$E$1:$AG$1,0),FALSE)</f>
        <v>#N/A</v>
      </c>
      <c r="BN570" t="e">
        <f ca="1">VLOOKUP($B570,基础扩展表!$E:$AG,MATCH(BN$2,基础扩展表!$E$1:$AG$1,0),FALSE)</f>
        <v>#N/A</v>
      </c>
      <c r="BO570" t="e">
        <f ca="1">VLOOKUP($B570,基础扩展表!$E:$AG,MATCH(BO$2,基础扩展表!$E$1:$AG$1,0),FALSE)</f>
        <v>#N/A</v>
      </c>
      <c r="BP570" t="e">
        <f ca="1">VLOOKUP($B570,基础扩展表!$E:$AG,MATCH(BP$2,基础扩展表!$E$1:$AG$1,0),FALSE)</f>
        <v>#N/A</v>
      </c>
      <c r="BR570" t="e">
        <f ca="1">VLOOKUP(C570,模型表!D:H,5,FALSE)</f>
        <v>#N/A</v>
      </c>
    </row>
    <row r="571" spans="2:70" x14ac:dyDescent="0.2">
      <c r="B571" t="str">
        <f t="array" aca="1" ref="B571" ca="1">INDEX(基础表!$Y:$Y,SMALL(IF(基础表!$Z:$Z=0,ROW(基础表!$Z:$Z),999),ROW(H565)))&amp;""</f>
        <v/>
      </c>
      <c r="C571" t="e">
        <f ca="1">VLOOKUP(VLOOKUP($B571,基础表!$E:$G,3,FALSE),模型表!$C:$D,2,FALSE)</f>
        <v>#N/A</v>
      </c>
      <c r="E571" t="e">
        <f ca="1">VLOOKUP($B571,基础表!$E:$G,3,FALSE)</f>
        <v>#N/A</v>
      </c>
      <c r="G571" t="e">
        <f ca="1">VLOOKUP($E571,模型表!$C:$G,5,FALSE)</f>
        <v>#N/A</v>
      </c>
      <c r="H571" t="e">
        <f ca="1">VLOOKUP($E571,模型表!$C:$F,4,FALSE)</f>
        <v>#N/A</v>
      </c>
      <c r="I571" t="e">
        <f ca="1">VLOOKUP($E571,模型表!$C:$J,8,FALSE)</f>
        <v>#N/A</v>
      </c>
      <c r="K571" t="str">
        <f t="shared" ca="1" si="98"/>
        <v/>
      </c>
      <c r="L571" t="str">
        <f t="shared" ca="1" si="99"/>
        <v/>
      </c>
      <c r="M571" t="str">
        <f t="shared" ca="1" si="100"/>
        <v/>
      </c>
      <c r="N571" t="str">
        <f t="shared" ca="1" si="101"/>
        <v/>
      </c>
      <c r="O571" t="str">
        <f t="shared" ca="1" si="107"/>
        <v/>
      </c>
      <c r="P571" t="str">
        <f t="shared" ca="1" si="102"/>
        <v/>
      </c>
      <c r="Q571" t="e">
        <f ca="1">VLOOKUP($E571,模型表!$C:$K,9,FALSE)</f>
        <v>#N/A</v>
      </c>
      <c r="S571" t="e">
        <f ca="1">IF(VLOOKUP($E571,模型表!$C:$L,6,FALSE)=0,"",VLOOKUP($E571,模型表!$C:$L,10,FALSE))</f>
        <v>#N/A</v>
      </c>
      <c r="U571" t="e">
        <f ca="1">VLOOKUP($E571,模型表!$C:$Q,11,FALSE)</f>
        <v>#N/A</v>
      </c>
      <c r="Y571" t="e">
        <f ca="1">IF(VLOOKUP($E571,模型表!$C:$N,12,FALSE)="Death",VLOOKUP($E571,模型表!$C:$Q,13,FALSE),"")</f>
        <v>#N/A</v>
      </c>
      <c r="Z571" t="str">
        <f ca="1">IF($B571="","",IF(VLOOKUP($E571,模型表!$C:$O,12,FALSE)="PBuff","["&amp;VLOOKUP($E571,模型表!$C:Q,13,FALSE)&amp;"]","[]"))</f>
        <v/>
      </c>
      <c r="AA571" t="e">
        <f ca="1">VLOOKUP($B571,基础扩展表!$E:$I,5,FALSE)</f>
        <v>#N/A</v>
      </c>
      <c r="AB571" t="e">
        <f ca="1">VLOOKUP($B571,基础扩展表!$E:$I,4,FALSE)</f>
        <v>#N/A</v>
      </c>
      <c r="AC571" t="e">
        <f ca="1">VLOOKUP($B571,基础表!$E:$T,16,FALSE)</f>
        <v>#N/A</v>
      </c>
      <c r="AD571" t="str">
        <f t="shared" ca="1" si="108"/>
        <v/>
      </c>
      <c r="AE571" t="str">
        <f t="shared" ca="1" si="103"/>
        <v/>
      </c>
      <c r="AF571" t="str">
        <f t="shared" ca="1" si="104"/>
        <v/>
      </c>
      <c r="AH571" t="e">
        <f ca="1">VLOOKUP($B571,基础表!$E:$R,14,FALSE)</f>
        <v>#N/A</v>
      </c>
      <c r="AI571" t="e">
        <f ca="1">VLOOKUP($B571,基础表!$E:$S,13,FALSE)</f>
        <v>#N/A</v>
      </c>
      <c r="AK571" t="e">
        <f ca="1">VLOOKUP($B571,基础表!$E:$H,4,FALSE)</f>
        <v>#N/A</v>
      </c>
      <c r="AN571" s="23" t="e">
        <f t="shared" ca="1" si="109"/>
        <v>#N/A</v>
      </c>
      <c r="AO571" s="23" t="str">
        <f t="shared" ca="1" si="105"/>
        <v/>
      </c>
      <c r="AP571" s="23" t="str">
        <f t="shared" ca="1" si="106"/>
        <v/>
      </c>
      <c r="AR571" t="e">
        <f ca="1">VLOOKUP($B571,基础表!$E:$J,4,FALSE)</f>
        <v>#N/A</v>
      </c>
      <c r="AS571" t="e">
        <f ca="1">VLOOKUP($B571,基础表!$E:$J,5,FALSE)</f>
        <v>#N/A</v>
      </c>
      <c r="AT571" t="e">
        <f ca="1">VLOOKUP($B571,基础表!$E:$J,6,FALSE)</f>
        <v>#N/A</v>
      </c>
      <c r="AU571" t="e">
        <f ca="1">VLOOKUP($B571,基础扩展表!$E:$AG,MATCH(AU$2,基础扩展表!$E$1:$AG$1,0),FALSE)</f>
        <v>#N/A</v>
      </c>
      <c r="AV571" t="e">
        <f ca="1">VLOOKUP($B571,基础扩展表!$E:$AG,MATCH(AV$2,基础扩展表!$E$1:$AG$1,0),FALSE)</f>
        <v>#N/A</v>
      </c>
      <c r="AW571" t="e">
        <f ca="1">VLOOKUP($B571,基础扩展表!$E:$AG,MATCH(AW$2,基础扩展表!$E$1:$AG$1,0),FALSE)</f>
        <v>#N/A</v>
      </c>
      <c r="AX571" t="e">
        <f ca="1">VLOOKUP($B571,基础扩展表!$E:$AG,MATCH(AX$2,基础扩展表!$E$1:$AG$1,0),FALSE)</f>
        <v>#N/A</v>
      </c>
      <c r="AY571" t="e">
        <f ca="1">VLOOKUP($B571,基础扩展表!$E:$AG,MATCH(AY$2,基础扩展表!$E$1:$AG$1,0),FALSE)</f>
        <v>#N/A</v>
      </c>
      <c r="AZ571" t="e">
        <f ca="1">VLOOKUP($B571,基础扩展表!$E:$AG,MATCH(AZ$2,基础扩展表!$E$1:$AG$1,0),FALSE)</f>
        <v>#N/A</v>
      </c>
      <c r="BA571" t="e">
        <f ca="1">VLOOKUP($B571,基础扩展表!$E:$AG,MATCH(BA$2,基础扩展表!$E$1:$AG$1,0),FALSE)</f>
        <v>#N/A</v>
      </c>
      <c r="BB571" t="e">
        <f ca="1">VLOOKUP($B571,基础扩展表!$E:$AG,MATCH(BB$2,基础扩展表!$E$1:$AG$1,0),FALSE)</f>
        <v>#N/A</v>
      </c>
      <c r="BC571" t="e">
        <f ca="1">VLOOKUP($B571,基础扩展表!$E:$AG,MATCH(BC$2,基础扩展表!$E$1:$AG$1,0),FALSE)</f>
        <v>#N/A</v>
      </c>
      <c r="BD571" t="e">
        <f ca="1">VLOOKUP($B571,基础扩展表!$E:$AG,MATCH(BD$2,基础扩展表!$E$1:$AG$1,0),FALSE)</f>
        <v>#N/A</v>
      </c>
      <c r="BE571" t="e">
        <f ca="1">VLOOKUP($B571,基础扩展表!$E:$AG,MATCH(BE$2,基础扩展表!$E$1:$AG$1,0),FALSE)</f>
        <v>#N/A</v>
      </c>
      <c r="BF571" t="e">
        <f ca="1">VLOOKUP($B571,基础扩展表!$E:$AG,MATCH(BF$2,基础扩展表!$E$1:$AG$1,0),FALSE)</f>
        <v>#N/A</v>
      </c>
      <c r="BG571" t="e">
        <f ca="1">VLOOKUP($B571,基础扩展表!$E:$AG,MATCH(BG$2,基础扩展表!$E$1:$AG$1,0),FALSE)</f>
        <v>#N/A</v>
      </c>
      <c r="BH571" t="e">
        <f ca="1">VLOOKUP($B571,基础扩展表!$E:$AG,MATCH(BH$2,基础扩展表!$E$1:$AG$1,0),FALSE)</f>
        <v>#N/A</v>
      </c>
      <c r="BI571" t="e">
        <f ca="1">VLOOKUP($B571,基础扩展表!$E:$AG,MATCH(BI$2,基础扩展表!$E$1:$AG$1,0),FALSE)</f>
        <v>#N/A</v>
      </c>
      <c r="BJ571" t="e">
        <f ca="1">VLOOKUP($B571,基础扩展表!$E:$AG,MATCH(BJ$2,基础扩展表!$E$1:$AG$1,0),FALSE)</f>
        <v>#N/A</v>
      </c>
      <c r="BK571" t="e">
        <f ca="1">VLOOKUP($B571,基础扩展表!$E:$AG,MATCH(BK$2,基础扩展表!$E$1:$AG$1,0),FALSE)</f>
        <v>#N/A</v>
      </c>
      <c r="BL571" t="e">
        <f ca="1">VLOOKUP($B571,基础扩展表!$E:$AG,MATCH(BL$2,基础扩展表!$E$1:$AG$1,0),FALSE)</f>
        <v>#N/A</v>
      </c>
      <c r="BM571" t="e">
        <f ca="1">VLOOKUP($B571,基础扩展表!$E:$AG,MATCH(BM$2,基础扩展表!$E$1:$AG$1,0),FALSE)</f>
        <v>#N/A</v>
      </c>
      <c r="BN571" t="e">
        <f ca="1">VLOOKUP($B571,基础扩展表!$E:$AG,MATCH(BN$2,基础扩展表!$E$1:$AG$1,0),FALSE)</f>
        <v>#N/A</v>
      </c>
      <c r="BO571" t="e">
        <f ca="1">VLOOKUP($B571,基础扩展表!$E:$AG,MATCH(BO$2,基础扩展表!$E$1:$AG$1,0),FALSE)</f>
        <v>#N/A</v>
      </c>
      <c r="BP571" t="e">
        <f ca="1">VLOOKUP($B571,基础扩展表!$E:$AG,MATCH(BP$2,基础扩展表!$E$1:$AG$1,0),FALSE)</f>
        <v>#N/A</v>
      </c>
      <c r="BR571" t="e">
        <f ca="1">VLOOKUP(C571,模型表!D:H,5,FALSE)</f>
        <v>#N/A</v>
      </c>
    </row>
    <row r="572" spans="2:70" x14ac:dyDescent="0.2">
      <c r="B572" t="str">
        <f t="array" aca="1" ref="B572" ca="1">INDEX(基础表!$Y:$Y,SMALL(IF(基础表!$Z:$Z=0,ROW(基础表!$Z:$Z),999),ROW(H566)))&amp;""</f>
        <v/>
      </c>
      <c r="C572" t="e">
        <f ca="1">VLOOKUP(VLOOKUP($B572,基础表!$E:$G,3,FALSE),模型表!$C:$D,2,FALSE)</f>
        <v>#N/A</v>
      </c>
      <c r="E572" t="e">
        <f ca="1">VLOOKUP($B572,基础表!$E:$G,3,FALSE)</f>
        <v>#N/A</v>
      </c>
      <c r="G572" t="e">
        <f ca="1">VLOOKUP($E572,模型表!$C:$G,5,FALSE)</f>
        <v>#N/A</v>
      </c>
      <c r="H572" t="e">
        <f ca="1">VLOOKUP($E572,模型表!$C:$F,4,FALSE)</f>
        <v>#N/A</v>
      </c>
      <c r="I572" t="e">
        <f ca="1">VLOOKUP($E572,模型表!$C:$J,8,FALSE)</f>
        <v>#N/A</v>
      </c>
      <c r="K572" t="str">
        <f t="shared" ca="1" si="98"/>
        <v/>
      </c>
      <c r="L572" t="str">
        <f t="shared" ca="1" si="99"/>
        <v/>
      </c>
      <c r="M572" t="str">
        <f t="shared" ca="1" si="100"/>
        <v/>
      </c>
      <c r="N572" t="str">
        <f t="shared" ca="1" si="101"/>
        <v/>
      </c>
      <c r="O572" t="str">
        <f t="shared" ca="1" si="107"/>
        <v/>
      </c>
      <c r="P572" t="str">
        <f t="shared" ca="1" si="102"/>
        <v/>
      </c>
      <c r="Q572" t="e">
        <f ca="1">VLOOKUP($E572,模型表!$C:$K,9,FALSE)</f>
        <v>#N/A</v>
      </c>
      <c r="S572" t="e">
        <f ca="1">IF(VLOOKUP($E572,模型表!$C:$L,6,FALSE)=0,"",VLOOKUP($E572,模型表!$C:$L,10,FALSE))</f>
        <v>#N/A</v>
      </c>
      <c r="U572" t="e">
        <f ca="1">VLOOKUP($E572,模型表!$C:$Q,11,FALSE)</f>
        <v>#N/A</v>
      </c>
      <c r="Y572" t="e">
        <f ca="1">IF(VLOOKUP($E572,模型表!$C:$N,12,FALSE)="Death",VLOOKUP($E572,模型表!$C:$Q,13,FALSE),"")</f>
        <v>#N/A</v>
      </c>
      <c r="Z572" t="str">
        <f ca="1">IF($B572="","",IF(VLOOKUP($E572,模型表!$C:$O,12,FALSE)="PBuff","["&amp;VLOOKUP($E572,模型表!$C:Q,13,FALSE)&amp;"]","[]"))</f>
        <v/>
      </c>
      <c r="AA572" t="e">
        <f ca="1">VLOOKUP($B572,基础扩展表!$E:$I,5,FALSE)</f>
        <v>#N/A</v>
      </c>
      <c r="AB572" t="e">
        <f ca="1">VLOOKUP($B572,基础扩展表!$E:$I,4,FALSE)</f>
        <v>#N/A</v>
      </c>
      <c r="AC572" t="e">
        <f ca="1">VLOOKUP($B572,基础表!$E:$T,16,FALSE)</f>
        <v>#N/A</v>
      </c>
      <c r="AD572" t="str">
        <f t="shared" ca="1" si="108"/>
        <v/>
      </c>
      <c r="AE572" t="str">
        <f t="shared" ca="1" si="103"/>
        <v/>
      </c>
      <c r="AF572" t="str">
        <f t="shared" ca="1" si="104"/>
        <v/>
      </c>
      <c r="AH572" t="e">
        <f ca="1">VLOOKUP($B572,基础表!$E:$R,14,FALSE)</f>
        <v>#N/A</v>
      </c>
      <c r="AI572" t="e">
        <f ca="1">VLOOKUP($B572,基础表!$E:$S,13,FALSE)</f>
        <v>#N/A</v>
      </c>
      <c r="AK572" t="e">
        <f ca="1">VLOOKUP($B572,基础表!$E:$H,4,FALSE)</f>
        <v>#N/A</v>
      </c>
      <c r="AN572" s="23" t="e">
        <f t="shared" ca="1" si="109"/>
        <v>#N/A</v>
      </c>
      <c r="AO572" s="23" t="str">
        <f t="shared" ca="1" si="105"/>
        <v/>
      </c>
      <c r="AP572" s="23" t="str">
        <f t="shared" ca="1" si="106"/>
        <v/>
      </c>
      <c r="AR572" t="e">
        <f ca="1">VLOOKUP($B572,基础表!$E:$J,4,FALSE)</f>
        <v>#N/A</v>
      </c>
      <c r="AS572" t="e">
        <f ca="1">VLOOKUP($B572,基础表!$E:$J,5,FALSE)</f>
        <v>#N/A</v>
      </c>
      <c r="AT572" t="e">
        <f ca="1">VLOOKUP($B572,基础表!$E:$J,6,FALSE)</f>
        <v>#N/A</v>
      </c>
      <c r="AU572" t="e">
        <f ca="1">VLOOKUP($B572,基础扩展表!$E:$AG,MATCH(AU$2,基础扩展表!$E$1:$AG$1,0),FALSE)</f>
        <v>#N/A</v>
      </c>
      <c r="AV572" t="e">
        <f ca="1">VLOOKUP($B572,基础扩展表!$E:$AG,MATCH(AV$2,基础扩展表!$E$1:$AG$1,0),FALSE)</f>
        <v>#N/A</v>
      </c>
      <c r="AW572" t="e">
        <f ca="1">VLOOKUP($B572,基础扩展表!$E:$AG,MATCH(AW$2,基础扩展表!$E$1:$AG$1,0),FALSE)</f>
        <v>#N/A</v>
      </c>
      <c r="AX572" t="e">
        <f ca="1">VLOOKUP($B572,基础扩展表!$E:$AG,MATCH(AX$2,基础扩展表!$E$1:$AG$1,0),FALSE)</f>
        <v>#N/A</v>
      </c>
      <c r="AY572" t="e">
        <f ca="1">VLOOKUP($B572,基础扩展表!$E:$AG,MATCH(AY$2,基础扩展表!$E$1:$AG$1,0),FALSE)</f>
        <v>#N/A</v>
      </c>
      <c r="AZ572" t="e">
        <f ca="1">VLOOKUP($B572,基础扩展表!$E:$AG,MATCH(AZ$2,基础扩展表!$E$1:$AG$1,0),FALSE)</f>
        <v>#N/A</v>
      </c>
      <c r="BA572" t="e">
        <f ca="1">VLOOKUP($B572,基础扩展表!$E:$AG,MATCH(BA$2,基础扩展表!$E$1:$AG$1,0),FALSE)</f>
        <v>#N/A</v>
      </c>
      <c r="BB572" t="e">
        <f ca="1">VLOOKUP($B572,基础扩展表!$E:$AG,MATCH(BB$2,基础扩展表!$E$1:$AG$1,0),FALSE)</f>
        <v>#N/A</v>
      </c>
      <c r="BC572" t="e">
        <f ca="1">VLOOKUP($B572,基础扩展表!$E:$AG,MATCH(BC$2,基础扩展表!$E$1:$AG$1,0),FALSE)</f>
        <v>#N/A</v>
      </c>
      <c r="BD572" t="e">
        <f ca="1">VLOOKUP($B572,基础扩展表!$E:$AG,MATCH(BD$2,基础扩展表!$E$1:$AG$1,0),FALSE)</f>
        <v>#N/A</v>
      </c>
      <c r="BE572" t="e">
        <f ca="1">VLOOKUP($B572,基础扩展表!$E:$AG,MATCH(BE$2,基础扩展表!$E$1:$AG$1,0),FALSE)</f>
        <v>#N/A</v>
      </c>
      <c r="BF572" t="e">
        <f ca="1">VLOOKUP($B572,基础扩展表!$E:$AG,MATCH(BF$2,基础扩展表!$E$1:$AG$1,0),FALSE)</f>
        <v>#N/A</v>
      </c>
      <c r="BG572" t="e">
        <f ca="1">VLOOKUP($B572,基础扩展表!$E:$AG,MATCH(BG$2,基础扩展表!$E$1:$AG$1,0),FALSE)</f>
        <v>#N/A</v>
      </c>
      <c r="BH572" t="e">
        <f ca="1">VLOOKUP($B572,基础扩展表!$E:$AG,MATCH(BH$2,基础扩展表!$E$1:$AG$1,0),FALSE)</f>
        <v>#N/A</v>
      </c>
      <c r="BI572" t="e">
        <f ca="1">VLOOKUP($B572,基础扩展表!$E:$AG,MATCH(BI$2,基础扩展表!$E$1:$AG$1,0),FALSE)</f>
        <v>#N/A</v>
      </c>
      <c r="BJ572" t="e">
        <f ca="1">VLOOKUP($B572,基础扩展表!$E:$AG,MATCH(BJ$2,基础扩展表!$E$1:$AG$1,0),FALSE)</f>
        <v>#N/A</v>
      </c>
      <c r="BK572" t="e">
        <f ca="1">VLOOKUP($B572,基础扩展表!$E:$AG,MATCH(BK$2,基础扩展表!$E$1:$AG$1,0),FALSE)</f>
        <v>#N/A</v>
      </c>
      <c r="BL572" t="e">
        <f ca="1">VLOOKUP($B572,基础扩展表!$E:$AG,MATCH(BL$2,基础扩展表!$E$1:$AG$1,0),FALSE)</f>
        <v>#N/A</v>
      </c>
      <c r="BM572" t="e">
        <f ca="1">VLOOKUP($B572,基础扩展表!$E:$AG,MATCH(BM$2,基础扩展表!$E$1:$AG$1,0),FALSE)</f>
        <v>#N/A</v>
      </c>
      <c r="BN572" t="e">
        <f ca="1">VLOOKUP($B572,基础扩展表!$E:$AG,MATCH(BN$2,基础扩展表!$E$1:$AG$1,0),FALSE)</f>
        <v>#N/A</v>
      </c>
      <c r="BO572" t="e">
        <f ca="1">VLOOKUP($B572,基础扩展表!$E:$AG,MATCH(BO$2,基础扩展表!$E$1:$AG$1,0),FALSE)</f>
        <v>#N/A</v>
      </c>
      <c r="BP572" t="e">
        <f ca="1">VLOOKUP($B572,基础扩展表!$E:$AG,MATCH(BP$2,基础扩展表!$E$1:$AG$1,0),FALSE)</f>
        <v>#N/A</v>
      </c>
      <c r="BR572" t="e">
        <f ca="1">VLOOKUP(C572,模型表!D:H,5,FALSE)</f>
        <v>#N/A</v>
      </c>
    </row>
    <row r="573" spans="2:70" x14ac:dyDescent="0.2">
      <c r="B573" t="str">
        <f t="array" aca="1" ref="B573" ca="1">INDEX(基础表!$Y:$Y,SMALL(IF(基础表!$Z:$Z=0,ROW(基础表!$Z:$Z),999),ROW(H567)))&amp;""</f>
        <v/>
      </c>
      <c r="C573" t="e">
        <f ca="1">VLOOKUP(VLOOKUP($B573,基础表!$E:$G,3,FALSE),模型表!$C:$D,2,FALSE)</f>
        <v>#N/A</v>
      </c>
      <c r="E573" t="e">
        <f ca="1">VLOOKUP($B573,基础表!$E:$G,3,FALSE)</f>
        <v>#N/A</v>
      </c>
      <c r="G573" t="e">
        <f ca="1">VLOOKUP($E573,模型表!$C:$G,5,FALSE)</f>
        <v>#N/A</v>
      </c>
      <c r="H573" t="e">
        <f ca="1">VLOOKUP($E573,模型表!$C:$F,4,FALSE)</f>
        <v>#N/A</v>
      </c>
      <c r="I573" t="e">
        <f ca="1">VLOOKUP($E573,模型表!$C:$J,8,FALSE)</f>
        <v>#N/A</v>
      </c>
      <c r="K573" t="str">
        <f t="shared" ca="1" si="98"/>
        <v/>
      </c>
      <c r="L573" t="str">
        <f t="shared" ca="1" si="99"/>
        <v/>
      </c>
      <c r="M573" t="str">
        <f t="shared" ca="1" si="100"/>
        <v/>
      </c>
      <c r="N573" t="str">
        <f t="shared" ca="1" si="101"/>
        <v/>
      </c>
      <c r="O573" t="str">
        <f t="shared" ca="1" si="107"/>
        <v/>
      </c>
      <c r="P573" t="str">
        <f t="shared" ca="1" si="102"/>
        <v/>
      </c>
      <c r="Q573" t="e">
        <f ca="1">VLOOKUP($E573,模型表!$C:$K,9,FALSE)</f>
        <v>#N/A</v>
      </c>
      <c r="S573" t="e">
        <f ca="1">IF(VLOOKUP($E573,模型表!$C:$L,6,FALSE)=0,"",VLOOKUP($E573,模型表!$C:$L,10,FALSE))</f>
        <v>#N/A</v>
      </c>
      <c r="U573" t="e">
        <f ca="1">VLOOKUP($E573,模型表!$C:$Q,11,FALSE)</f>
        <v>#N/A</v>
      </c>
      <c r="Y573" t="e">
        <f ca="1">IF(VLOOKUP($E573,模型表!$C:$N,12,FALSE)="Death",VLOOKUP($E573,模型表!$C:$Q,13,FALSE),"")</f>
        <v>#N/A</v>
      </c>
      <c r="Z573" t="str">
        <f ca="1">IF($B573="","",IF(VLOOKUP($E573,模型表!$C:$O,12,FALSE)="PBuff","["&amp;VLOOKUP($E573,模型表!$C:Q,13,FALSE)&amp;"]","[]"))</f>
        <v/>
      </c>
      <c r="AA573" t="e">
        <f ca="1">VLOOKUP($B573,基础扩展表!$E:$I,5,FALSE)</f>
        <v>#N/A</v>
      </c>
      <c r="AB573" t="e">
        <f ca="1">VLOOKUP($B573,基础扩展表!$E:$I,4,FALSE)</f>
        <v>#N/A</v>
      </c>
      <c r="AC573" t="e">
        <f ca="1">VLOOKUP($B573,基础表!$E:$T,16,FALSE)</f>
        <v>#N/A</v>
      </c>
      <c r="AD573" t="str">
        <f t="shared" ca="1" si="108"/>
        <v/>
      </c>
      <c r="AE573" t="str">
        <f t="shared" ca="1" si="103"/>
        <v/>
      </c>
      <c r="AF573" t="str">
        <f t="shared" ca="1" si="104"/>
        <v/>
      </c>
      <c r="AH573" t="e">
        <f ca="1">VLOOKUP($B573,基础表!$E:$R,14,FALSE)</f>
        <v>#N/A</v>
      </c>
      <c r="AI573" t="e">
        <f ca="1">VLOOKUP($B573,基础表!$E:$S,13,FALSE)</f>
        <v>#N/A</v>
      </c>
      <c r="AK573" t="e">
        <f ca="1">VLOOKUP($B573,基础表!$E:$H,4,FALSE)</f>
        <v>#N/A</v>
      </c>
      <c r="AN573" s="23" t="e">
        <f t="shared" ca="1" si="109"/>
        <v>#N/A</v>
      </c>
      <c r="AO573" s="23" t="str">
        <f t="shared" ca="1" si="105"/>
        <v/>
      </c>
      <c r="AP573" s="23" t="str">
        <f t="shared" ca="1" si="106"/>
        <v/>
      </c>
      <c r="AR573" t="e">
        <f ca="1">VLOOKUP($B573,基础表!$E:$J,4,FALSE)</f>
        <v>#N/A</v>
      </c>
      <c r="AS573" t="e">
        <f ca="1">VLOOKUP($B573,基础表!$E:$J,5,FALSE)</f>
        <v>#N/A</v>
      </c>
      <c r="AT573" t="e">
        <f ca="1">VLOOKUP($B573,基础表!$E:$J,6,FALSE)</f>
        <v>#N/A</v>
      </c>
      <c r="AU573" t="e">
        <f ca="1">VLOOKUP($B573,基础扩展表!$E:$AG,MATCH(AU$2,基础扩展表!$E$1:$AG$1,0),FALSE)</f>
        <v>#N/A</v>
      </c>
      <c r="AV573" t="e">
        <f ca="1">VLOOKUP($B573,基础扩展表!$E:$AG,MATCH(AV$2,基础扩展表!$E$1:$AG$1,0),FALSE)</f>
        <v>#N/A</v>
      </c>
      <c r="AW573" t="e">
        <f ca="1">VLOOKUP($B573,基础扩展表!$E:$AG,MATCH(AW$2,基础扩展表!$E$1:$AG$1,0),FALSE)</f>
        <v>#N/A</v>
      </c>
      <c r="AX573" t="e">
        <f ca="1">VLOOKUP($B573,基础扩展表!$E:$AG,MATCH(AX$2,基础扩展表!$E$1:$AG$1,0),FALSE)</f>
        <v>#N/A</v>
      </c>
      <c r="AY573" t="e">
        <f ca="1">VLOOKUP($B573,基础扩展表!$E:$AG,MATCH(AY$2,基础扩展表!$E$1:$AG$1,0),FALSE)</f>
        <v>#N/A</v>
      </c>
      <c r="AZ573" t="e">
        <f ca="1">VLOOKUP($B573,基础扩展表!$E:$AG,MATCH(AZ$2,基础扩展表!$E$1:$AG$1,0),FALSE)</f>
        <v>#N/A</v>
      </c>
      <c r="BA573" t="e">
        <f ca="1">VLOOKUP($B573,基础扩展表!$E:$AG,MATCH(BA$2,基础扩展表!$E$1:$AG$1,0),FALSE)</f>
        <v>#N/A</v>
      </c>
      <c r="BB573" t="e">
        <f ca="1">VLOOKUP($B573,基础扩展表!$E:$AG,MATCH(BB$2,基础扩展表!$E$1:$AG$1,0),FALSE)</f>
        <v>#N/A</v>
      </c>
      <c r="BC573" t="e">
        <f ca="1">VLOOKUP($B573,基础扩展表!$E:$AG,MATCH(BC$2,基础扩展表!$E$1:$AG$1,0),FALSE)</f>
        <v>#N/A</v>
      </c>
      <c r="BD573" t="e">
        <f ca="1">VLOOKUP($B573,基础扩展表!$E:$AG,MATCH(BD$2,基础扩展表!$E$1:$AG$1,0),FALSE)</f>
        <v>#N/A</v>
      </c>
      <c r="BE573" t="e">
        <f ca="1">VLOOKUP($B573,基础扩展表!$E:$AG,MATCH(BE$2,基础扩展表!$E$1:$AG$1,0),FALSE)</f>
        <v>#N/A</v>
      </c>
      <c r="BF573" t="e">
        <f ca="1">VLOOKUP($B573,基础扩展表!$E:$AG,MATCH(BF$2,基础扩展表!$E$1:$AG$1,0),FALSE)</f>
        <v>#N/A</v>
      </c>
      <c r="BG573" t="e">
        <f ca="1">VLOOKUP($B573,基础扩展表!$E:$AG,MATCH(BG$2,基础扩展表!$E$1:$AG$1,0),FALSE)</f>
        <v>#N/A</v>
      </c>
      <c r="BH573" t="e">
        <f ca="1">VLOOKUP($B573,基础扩展表!$E:$AG,MATCH(BH$2,基础扩展表!$E$1:$AG$1,0),FALSE)</f>
        <v>#N/A</v>
      </c>
      <c r="BI573" t="e">
        <f ca="1">VLOOKUP($B573,基础扩展表!$E:$AG,MATCH(BI$2,基础扩展表!$E$1:$AG$1,0),FALSE)</f>
        <v>#N/A</v>
      </c>
      <c r="BJ573" t="e">
        <f ca="1">VLOOKUP($B573,基础扩展表!$E:$AG,MATCH(BJ$2,基础扩展表!$E$1:$AG$1,0),FALSE)</f>
        <v>#N/A</v>
      </c>
      <c r="BK573" t="e">
        <f ca="1">VLOOKUP($B573,基础扩展表!$E:$AG,MATCH(BK$2,基础扩展表!$E$1:$AG$1,0),FALSE)</f>
        <v>#N/A</v>
      </c>
      <c r="BL573" t="e">
        <f ca="1">VLOOKUP($B573,基础扩展表!$E:$AG,MATCH(BL$2,基础扩展表!$E$1:$AG$1,0),FALSE)</f>
        <v>#N/A</v>
      </c>
      <c r="BM573" t="e">
        <f ca="1">VLOOKUP($B573,基础扩展表!$E:$AG,MATCH(BM$2,基础扩展表!$E$1:$AG$1,0),FALSE)</f>
        <v>#N/A</v>
      </c>
      <c r="BN573" t="e">
        <f ca="1">VLOOKUP($B573,基础扩展表!$E:$AG,MATCH(BN$2,基础扩展表!$E$1:$AG$1,0),FALSE)</f>
        <v>#N/A</v>
      </c>
      <c r="BO573" t="e">
        <f ca="1">VLOOKUP($B573,基础扩展表!$E:$AG,MATCH(BO$2,基础扩展表!$E$1:$AG$1,0),FALSE)</f>
        <v>#N/A</v>
      </c>
      <c r="BP573" t="e">
        <f ca="1">VLOOKUP($B573,基础扩展表!$E:$AG,MATCH(BP$2,基础扩展表!$E$1:$AG$1,0),FALSE)</f>
        <v>#N/A</v>
      </c>
      <c r="BR573" t="e">
        <f ca="1">VLOOKUP(C573,模型表!D:H,5,FALSE)</f>
        <v>#N/A</v>
      </c>
    </row>
    <row r="574" spans="2:70" x14ac:dyDescent="0.2">
      <c r="B574" t="str">
        <f t="array" aca="1" ref="B574" ca="1">INDEX(基础表!$Y:$Y,SMALL(IF(基础表!$Z:$Z=0,ROW(基础表!$Z:$Z),999),ROW(H568)))&amp;""</f>
        <v/>
      </c>
      <c r="C574" t="e">
        <f ca="1">VLOOKUP(VLOOKUP($B574,基础表!$E:$G,3,FALSE),模型表!$C:$D,2,FALSE)</f>
        <v>#N/A</v>
      </c>
      <c r="E574" t="e">
        <f ca="1">VLOOKUP($B574,基础表!$E:$G,3,FALSE)</f>
        <v>#N/A</v>
      </c>
      <c r="G574" t="e">
        <f ca="1">VLOOKUP($E574,模型表!$C:$G,5,FALSE)</f>
        <v>#N/A</v>
      </c>
      <c r="H574" t="e">
        <f ca="1">VLOOKUP($E574,模型表!$C:$F,4,FALSE)</f>
        <v>#N/A</v>
      </c>
      <c r="I574" t="e">
        <f ca="1">VLOOKUP($E574,模型表!$C:$J,8,FALSE)</f>
        <v>#N/A</v>
      </c>
      <c r="K574" t="str">
        <f t="shared" ca="1" si="98"/>
        <v/>
      </c>
      <c r="L574" t="str">
        <f t="shared" ca="1" si="99"/>
        <v/>
      </c>
      <c r="M574" t="str">
        <f t="shared" ca="1" si="100"/>
        <v/>
      </c>
      <c r="N574" t="str">
        <f t="shared" ca="1" si="101"/>
        <v/>
      </c>
      <c r="O574" t="str">
        <f t="shared" ca="1" si="107"/>
        <v/>
      </c>
      <c r="P574" t="str">
        <f t="shared" ca="1" si="102"/>
        <v/>
      </c>
      <c r="Q574" t="e">
        <f ca="1">VLOOKUP($E574,模型表!$C:$K,9,FALSE)</f>
        <v>#N/A</v>
      </c>
      <c r="S574" t="e">
        <f ca="1">IF(VLOOKUP($E574,模型表!$C:$L,6,FALSE)=0,"",VLOOKUP($E574,模型表!$C:$L,10,FALSE))</f>
        <v>#N/A</v>
      </c>
      <c r="U574" t="e">
        <f ca="1">VLOOKUP($E574,模型表!$C:$Q,11,FALSE)</f>
        <v>#N/A</v>
      </c>
      <c r="Y574" t="e">
        <f ca="1">IF(VLOOKUP($E574,模型表!$C:$N,12,FALSE)="Death",VLOOKUP($E574,模型表!$C:$Q,13,FALSE),"")</f>
        <v>#N/A</v>
      </c>
      <c r="Z574" t="str">
        <f ca="1">IF($B574="","",IF(VLOOKUP($E574,模型表!$C:$O,12,FALSE)="PBuff","["&amp;VLOOKUP($E574,模型表!$C:Q,13,FALSE)&amp;"]","[]"))</f>
        <v/>
      </c>
      <c r="AA574" t="e">
        <f ca="1">VLOOKUP($B574,基础扩展表!$E:$I,5,FALSE)</f>
        <v>#N/A</v>
      </c>
      <c r="AB574" t="e">
        <f ca="1">VLOOKUP($B574,基础扩展表!$E:$I,4,FALSE)</f>
        <v>#N/A</v>
      </c>
      <c r="AC574" t="e">
        <f ca="1">VLOOKUP($B574,基础表!$E:$T,16,FALSE)</f>
        <v>#N/A</v>
      </c>
      <c r="AD574" t="str">
        <f t="shared" ca="1" si="108"/>
        <v/>
      </c>
      <c r="AE574" t="str">
        <f t="shared" ca="1" si="103"/>
        <v/>
      </c>
      <c r="AF574" t="str">
        <f t="shared" ca="1" si="104"/>
        <v/>
      </c>
      <c r="AH574" t="e">
        <f ca="1">VLOOKUP($B574,基础表!$E:$R,14,FALSE)</f>
        <v>#N/A</v>
      </c>
      <c r="AI574" t="e">
        <f ca="1">VLOOKUP($B574,基础表!$E:$S,13,FALSE)</f>
        <v>#N/A</v>
      </c>
      <c r="AK574" t="e">
        <f ca="1">VLOOKUP($B574,基础表!$E:$H,4,FALSE)</f>
        <v>#N/A</v>
      </c>
      <c r="AN574" s="23" t="e">
        <f t="shared" ca="1" si="109"/>
        <v>#N/A</v>
      </c>
      <c r="AO574" s="23" t="str">
        <f t="shared" ca="1" si="105"/>
        <v/>
      </c>
      <c r="AP574" s="23" t="str">
        <f t="shared" ca="1" si="106"/>
        <v/>
      </c>
      <c r="AR574" t="e">
        <f ca="1">VLOOKUP($B574,基础表!$E:$J,4,FALSE)</f>
        <v>#N/A</v>
      </c>
      <c r="AS574" t="e">
        <f ca="1">VLOOKUP($B574,基础表!$E:$J,5,FALSE)</f>
        <v>#N/A</v>
      </c>
      <c r="AT574" t="e">
        <f ca="1">VLOOKUP($B574,基础表!$E:$J,6,FALSE)</f>
        <v>#N/A</v>
      </c>
      <c r="AU574" t="e">
        <f ca="1">VLOOKUP($B574,基础扩展表!$E:$AG,MATCH(AU$2,基础扩展表!$E$1:$AG$1,0),FALSE)</f>
        <v>#N/A</v>
      </c>
      <c r="AV574" t="e">
        <f ca="1">VLOOKUP($B574,基础扩展表!$E:$AG,MATCH(AV$2,基础扩展表!$E$1:$AG$1,0),FALSE)</f>
        <v>#N/A</v>
      </c>
      <c r="AW574" t="e">
        <f ca="1">VLOOKUP($B574,基础扩展表!$E:$AG,MATCH(AW$2,基础扩展表!$E$1:$AG$1,0),FALSE)</f>
        <v>#N/A</v>
      </c>
      <c r="AX574" t="e">
        <f ca="1">VLOOKUP($B574,基础扩展表!$E:$AG,MATCH(AX$2,基础扩展表!$E$1:$AG$1,0),FALSE)</f>
        <v>#N/A</v>
      </c>
      <c r="AY574" t="e">
        <f ca="1">VLOOKUP($B574,基础扩展表!$E:$AG,MATCH(AY$2,基础扩展表!$E$1:$AG$1,0),FALSE)</f>
        <v>#N/A</v>
      </c>
      <c r="AZ574" t="e">
        <f ca="1">VLOOKUP($B574,基础扩展表!$E:$AG,MATCH(AZ$2,基础扩展表!$E$1:$AG$1,0),FALSE)</f>
        <v>#N/A</v>
      </c>
      <c r="BA574" t="e">
        <f ca="1">VLOOKUP($B574,基础扩展表!$E:$AG,MATCH(BA$2,基础扩展表!$E$1:$AG$1,0),FALSE)</f>
        <v>#N/A</v>
      </c>
      <c r="BB574" t="e">
        <f ca="1">VLOOKUP($B574,基础扩展表!$E:$AG,MATCH(BB$2,基础扩展表!$E$1:$AG$1,0),FALSE)</f>
        <v>#N/A</v>
      </c>
      <c r="BC574" t="e">
        <f ca="1">VLOOKUP($B574,基础扩展表!$E:$AG,MATCH(BC$2,基础扩展表!$E$1:$AG$1,0),FALSE)</f>
        <v>#N/A</v>
      </c>
      <c r="BD574" t="e">
        <f ca="1">VLOOKUP($B574,基础扩展表!$E:$AG,MATCH(BD$2,基础扩展表!$E$1:$AG$1,0),FALSE)</f>
        <v>#N/A</v>
      </c>
      <c r="BE574" t="e">
        <f ca="1">VLOOKUP($B574,基础扩展表!$E:$AG,MATCH(BE$2,基础扩展表!$E$1:$AG$1,0),FALSE)</f>
        <v>#N/A</v>
      </c>
      <c r="BF574" t="e">
        <f ca="1">VLOOKUP($B574,基础扩展表!$E:$AG,MATCH(BF$2,基础扩展表!$E$1:$AG$1,0),FALSE)</f>
        <v>#N/A</v>
      </c>
      <c r="BG574" t="e">
        <f ca="1">VLOOKUP($B574,基础扩展表!$E:$AG,MATCH(BG$2,基础扩展表!$E$1:$AG$1,0),FALSE)</f>
        <v>#N/A</v>
      </c>
      <c r="BH574" t="e">
        <f ca="1">VLOOKUP($B574,基础扩展表!$E:$AG,MATCH(BH$2,基础扩展表!$E$1:$AG$1,0),FALSE)</f>
        <v>#N/A</v>
      </c>
      <c r="BI574" t="e">
        <f ca="1">VLOOKUP($B574,基础扩展表!$E:$AG,MATCH(BI$2,基础扩展表!$E$1:$AG$1,0),FALSE)</f>
        <v>#N/A</v>
      </c>
      <c r="BJ574" t="e">
        <f ca="1">VLOOKUP($B574,基础扩展表!$E:$AG,MATCH(BJ$2,基础扩展表!$E$1:$AG$1,0),FALSE)</f>
        <v>#N/A</v>
      </c>
      <c r="BK574" t="e">
        <f ca="1">VLOOKUP($B574,基础扩展表!$E:$AG,MATCH(BK$2,基础扩展表!$E$1:$AG$1,0),FALSE)</f>
        <v>#N/A</v>
      </c>
      <c r="BL574" t="e">
        <f ca="1">VLOOKUP($B574,基础扩展表!$E:$AG,MATCH(BL$2,基础扩展表!$E$1:$AG$1,0),FALSE)</f>
        <v>#N/A</v>
      </c>
      <c r="BM574" t="e">
        <f ca="1">VLOOKUP($B574,基础扩展表!$E:$AG,MATCH(BM$2,基础扩展表!$E$1:$AG$1,0),FALSE)</f>
        <v>#N/A</v>
      </c>
      <c r="BN574" t="e">
        <f ca="1">VLOOKUP($B574,基础扩展表!$E:$AG,MATCH(BN$2,基础扩展表!$E$1:$AG$1,0),FALSE)</f>
        <v>#N/A</v>
      </c>
      <c r="BO574" t="e">
        <f ca="1">VLOOKUP($B574,基础扩展表!$E:$AG,MATCH(BO$2,基础扩展表!$E$1:$AG$1,0),FALSE)</f>
        <v>#N/A</v>
      </c>
      <c r="BP574" t="e">
        <f ca="1">VLOOKUP($B574,基础扩展表!$E:$AG,MATCH(BP$2,基础扩展表!$E$1:$AG$1,0),FALSE)</f>
        <v>#N/A</v>
      </c>
      <c r="BR574" t="e">
        <f ca="1">VLOOKUP(C574,模型表!D:H,5,FALSE)</f>
        <v>#N/A</v>
      </c>
    </row>
    <row r="575" spans="2:70" x14ac:dyDescent="0.2">
      <c r="B575" t="str">
        <f t="array" aca="1" ref="B575" ca="1">INDEX(基础表!$Y:$Y,SMALL(IF(基础表!$Z:$Z=0,ROW(基础表!$Z:$Z),999),ROW(H569)))&amp;""</f>
        <v/>
      </c>
      <c r="C575" t="e">
        <f ca="1">VLOOKUP(VLOOKUP($B575,基础表!$E:$G,3,FALSE),模型表!$C:$D,2,FALSE)</f>
        <v>#N/A</v>
      </c>
      <c r="E575" t="e">
        <f ca="1">VLOOKUP($B575,基础表!$E:$G,3,FALSE)</f>
        <v>#N/A</v>
      </c>
      <c r="G575" t="e">
        <f ca="1">VLOOKUP($E575,模型表!$C:$G,5,FALSE)</f>
        <v>#N/A</v>
      </c>
      <c r="H575" t="e">
        <f ca="1">VLOOKUP($E575,模型表!$C:$F,4,FALSE)</f>
        <v>#N/A</v>
      </c>
      <c r="I575" t="e">
        <f ca="1">VLOOKUP($E575,模型表!$C:$J,8,FALSE)</f>
        <v>#N/A</v>
      </c>
      <c r="K575" t="str">
        <f t="shared" ca="1" si="98"/>
        <v/>
      </c>
      <c r="L575" t="str">
        <f t="shared" ca="1" si="99"/>
        <v/>
      </c>
      <c r="M575" t="str">
        <f t="shared" ca="1" si="100"/>
        <v/>
      </c>
      <c r="N575" t="str">
        <f t="shared" ca="1" si="101"/>
        <v/>
      </c>
      <c r="O575" t="str">
        <f t="shared" ca="1" si="107"/>
        <v/>
      </c>
      <c r="P575" t="str">
        <f t="shared" ca="1" si="102"/>
        <v/>
      </c>
      <c r="Q575" t="e">
        <f ca="1">VLOOKUP($E575,模型表!$C:$K,9,FALSE)</f>
        <v>#N/A</v>
      </c>
      <c r="S575" t="e">
        <f ca="1">IF(VLOOKUP($E575,模型表!$C:$L,6,FALSE)=0,"",VLOOKUP($E575,模型表!$C:$L,10,FALSE))</f>
        <v>#N/A</v>
      </c>
      <c r="U575" t="e">
        <f ca="1">VLOOKUP($E575,模型表!$C:$Q,11,FALSE)</f>
        <v>#N/A</v>
      </c>
      <c r="Y575" t="e">
        <f ca="1">IF(VLOOKUP($E575,模型表!$C:$N,12,FALSE)="Death",VLOOKUP($E575,模型表!$C:$Q,13,FALSE),"")</f>
        <v>#N/A</v>
      </c>
      <c r="Z575" t="str">
        <f ca="1">IF($B575="","",IF(VLOOKUP($E575,模型表!$C:$O,12,FALSE)="PBuff","["&amp;VLOOKUP($E575,模型表!$C:Q,13,FALSE)&amp;"]","[]"))</f>
        <v/>
      </c>
      <c r="AA575" t="e">
        <f ca="1">VLOOKUP($B575,基础扩展表!$E:$I,5,FALSE)</f>
        <v>#N/A</v>
      </c>
      <c r="AB575" t="e">
        <f ca="1">VLOOKUP($B575,基础扩展表!$E:$I,4,FALSE)</f>
        <v>#N/A</v>
      </c>
      <c r="AC575" t="e">
        <f ca="1">VLOOKUP($B575,基础表!$E:$T,16,FALSE)</f>
        <v>#N/A</v>
      </c>
      <c r="AD575" t="str">
        <f t="shared" ca="1" si="108"/>
        <v/>
      </c>
      <c r="AE575" t="str">
        <f t="shared" ca="1" si="103"/>
        <v/>
      </c>
      <c r="AF575" t="str">
        <f t="shared" ca="1" si="104"/>
        <v/>
      </c>
      <c r="AH575" t="e">
        <f ca="1">VLOOKUP($B575,基础表!$E:$R,14,FALSE)</f>
        <v>#N/A</v>
      </c>
      <c r="AI575" t="e">
        <f ca="1">VLOOKUP($B575,基础表!$E:$S,13,FALSE)</f>
        <v>#N/A</v>
      </c>
      <c r="AK575" t="e">
        <f ca="1">VLOOKUP($B575,基础表!$E:$H,4,FALSE)</f>
        <v>#N/A</v>
      </c>
      <c r="AN575" s="23" t="e">
        <f t="shared" ca="1" si="109"/>
        <v>#N/A</v>
      </c>
      <c r="AO575" s="23" t="str">
        <f t="shared" ca="1" si="105"/>
        <v/>
      </c>
      <c r="AP575" s="23" t="str">
        <f t="shared" ca="1" si="106"/>
        <v/>
      </c>
      <c r="AR575" t="e">
        <f ca="1">VLOOKUP($B575,基础表!$E:$J,4,FALSE)</f>
        <v>#N/A</v>
      </c>
      <c r="AS575" t="e">
        <f ca="1">VLOOKUP($B575,基础表!$E:$J,5,FALSE)</f>
        <v>#N/A</v>
      </c>
      <c r="AT575" t="e">
        <f ca="1">VLOOKUP($B575,基础表!$E:$J,6,FALSE)</f>
        <v>#N/A</v>
      </c>
      <c r="AU575" t="e">
        <f ca="1">VLOOKUP($B575,基础扩展表!$E:$AG,MATCH(AU$2,基础扩展表!$E$1:$AG$1,0),FALSE)</f>
        <v>#N/A</v>
      </c>
      <c r="AV575" t="e">
        <f ca="1">VLOOKUP($B575,基础扩展表!$E:$AG,MATCH(AV$2,基础扩展表!$E$1:$AG$1,0),FALSE)</f>
        <v>#N/A</v>
      </c>
      <c r="AW575" t="e">
        <f ca="1">VLOOKUP($B575,基础扩展表!$E:$AG,MATCH(AW$2,基础扩展表!$E$1:$AG$1,0),FALSE)</f>
        <v>#N/A</v>
      </c>
      <c r="AX575" t="e">
        <f ca="1">VLOOKUP($B575,基础扩展表!$E:$AG,MATCH(AX$2,基础扩展表!$E$1:$AG$1,0),FALSE)</f>
        <v>#N/A</v>
      </c>
      <c r="AY575" t="e">
        <f ca="1">VLOOKUP($B575,基础扩展表!$E:$AG,MATCH(AY$2,基础扩展表!$E$1:$AG$1,0),FALSE)</f>
        <v>#N/A</v>
      </c>
      <c r="AZ575" t="e">
        <f ca="1">VLOOKUP($B575,基础扩展表!$E:$AG,MATCH(AZ$2,基础扩展表!$E$1:$AG$1,0),FALSE)</f>
        <v>#N/A</v>
      </c>
      <c r="BA575" t="e">
        <f ca="1">VLOOKUP($B575,基础扩展表!$E:$AG,MATCH(BA$2,基础扩展表!$E$1:$AG$1,0),FALSE)</f>
        <v>#N/A</v>
      </c>
      <c r="BB575" t="e">
        <f ca="1">VLOOKUP($B575,基础扩展表!$E:$AG,MATCH(BB$2,基础扩展表!$E$1:$AG$1,0),FALSE)</f>
        <v>#N/A</v>
      </c>
      <c r="BC575" t="e">
        <f ca="1">VLOOKUP($B575,基础扩展表!$E:$AG,MATCH(BC$2,基础扩展表!$E$1:$AG$1,0),FALSE)</f>
        <v>#N/A</v>
      </c>
      <c r="BD575" t="e">
        <f ca="1">VLOOKUP($B575,基础扩展表!$E:$AG,MATCH(BD$2,基础扩展表!$E$1:$AG$1,0),FALSE)</f>
        <v>#N/A</v>
      </c>
      <c r="BE575" t="e">
        <f ca="1">VLOOKUP($B575,基础扩展表!$E:$AG,MATCH(BE$2,基础扩展表!$E$1:$AG$1,0),FALSE)</f>
        <v>#N/A</v>
      </c>
      <c r="BF575" t="e">
        <f ca="1">VLOOKUP($B575,基础扩展表!$E:$AG,MATCH(BF$2,基础扩展表!$E$1:$AG$1,0),FALSE)</f>
        <v>#N/A</v>
      </c>
      <c r="BG575" t="e">
        <f ca="1">VLOOKUP($B575,基础扩展表!$E:$AG,MATCH(BG$2,基础扩展表!$E$1:$AG$1,0),FALSE)</f>
        <v>#N/A</v>
      </c>
      <c r="BH575" t="e">
        <f ca="1">VLOOKUP($B575,基础扩展表!$E:$AG,MATCH(BH$2,基础扩展表!$E$1:$AG$1,0),FALSE)</f>
        <v>#N/A</v>
      </c>
      <c r="BI575" t="e">
        <f ca="1">VLOOKUP($B575,基础扩展表!$E:$AG,MATCH(BI$2,基础扩展表!$E$1:$AG$1,0),FALSE)</f>
        <v>#N/A</v>
      </c>
      <c r="BJ575" t="e">
        <f ca="1">VLOOKUP($B575,基础扩展表!$E:$AG,MATCH(BJ$2,基础扩展表!$E$1:$AG$1,0),FALSE)</f>
        <v>#N/A</v>
      </c>
      <c r="BK575" t="e">
        <f ca="1">VLOOKUP($B575,基础扩展表!$E:$AG,MATCH(BK$2,基础扩展表!$E$1:$AG$1,0),FALSE)</f>
        <v>#N/A</v>
      </c>
      <c r="BL575" t="e">
        <f ca="1">VLOOKUP($B575,基础扩展表!$E:$AG,MATCH(BL$2,基础扩展表!$E$1:$AG$1,0),FALSE)</f>
        <v>#N/A</v>
      </c>
      <c r="BM575" t="e">
        <f ca="1">VLOOKUP($B575,基础扩展表!$E:$AG,MATCH(BM$2,基础扩展表!$E$1:$AG$1,0),FALSE)</f>
        <v>#N/A</v>
      </c>
      <c r="BN575" t="e">
        <f ca="1">VLOOKUP($B575,基础扩展表!$E:$AG,MATCH(BN$2,基础扩展表!$E$1:$AG$1,0),FALSE)</f>
        <v>#N/A</v>
      </c>
      <c r="BO575" t="e">
        <f ca="1">VLOOKUP($B575,基础扩展表!$E:$AG,MATCH(BO$2,基础扩展表!$E$1:$AG$1,0),FALSE)</f>
        <v>#N/A</v>
      </c>
      <c r="BP575" t="e">
        <f ca="1">VLOOKUP($B575,基础扩展表!$E:$AG,MATCH(BP$2,基础扩展表!$E$1:$AG$1,0),FALSE)</f>
        <v>#N/A</v>
      </c>
      <c r="BR575" t="e">
        <f ca="1">VLOOKUP(C575,模型表!D:H,5,FALSE)</f>
        <v>#N/A</v>
      </c>
    </row>
    <row r="576" spans="2:70" x14ac:dyDescent="0.2">
      <c r="B576" t="str">
        <f t="array" aca="1" ref="B576" ca="1">INDEX(基础表!$Y:$Y,SMALL(IF(基础表!$Z:$Z=0,ROW(基础表!$Z:$Z),999),ROW(H570)))&amp;""</f>
        <v/>
      </c>
      <c r="C576" t="e">
        <f ca="1">VLOOKUP(VLOOKUP($B576,基础表!$E:$G,3,FALSE),模型表!$C:$D,2,FALSE)</f>
        <v>#N/A</v>
      </c>
      <c r="E576" t="e">
        <f ca="1">VLOOKUP($B576,基础表!$E:$G,3,FALSE)</f>
        <v>#N/A</v>
      </c>
      <c r="G576" t="e">
        <f ca="1">VLOOKUP($E576,模型表!$C:$G,5,FALSE)</f>
        <v>#N/A</v>
      </c>
      <c r="H576" t="e">
        <f ca="1">VLOOKUP($E576,模型表!$C:$F,4,FALSE)</f>
        <v>#N/A</v>
      </c>
      <c r="I576" t="e">
        <f ca="1">VLOOKUP($E576,模型表!$C:$J,8,FALSE)</f>
        <v>#N/A</v>
      </c>
      <c r="K576" t="str">
        <f t="shared" ca="1" si="98"/>
        <v/>
      </c>
      <c r="L576" t="str">
        <f t="shared" ca="1" si="99"/>
        <v/>
      </c>
      <c r="M576" t="str">
        <f t="shared" ca="1" si="100"/>
        <v/>
      </c>
      <c r="N576" t="str">
        <f t="shared" ca="1" si="101"/>
        <v/>
      </c>
      <c r="O576" t="str">
        <f t="shared" ca="1" si="107"/>
        <v/>
      </c>
      <c r="P576" t="str">
        <f t="shared" ca="1" si="102"/>
        <v/>
      </c>
      <c r="Q576" t="e">
        <f ca="1">VLOOKUP($E576,模型表!$C:$K,9,FALSE)</f>
        <v>#N/A</v>
      </c>
      <c r="S576" t="e">
        <f ca="1">IF(VLOOKUP($E576,模型表!$C:$L,6,FALSE)=0,"",VLOOKUP($E576,模型表!$C:$L,10,FALSE))</f>
        <v>#N/A</v>
      </c>
      <c r="U576" t="e">
        <f ca="1">VLOOKUP($E576,模型表!$C:$Q,11,FALSE)</f>
        <v>#N/A</v>
      </c>
      <c r="Y576" t="e">
        <f ca="1">IF(VLOOKUP($E576,模型表!$C:$N,12,FALSE)="Death",VLOOKUP($E576,模型表!$C:$Q,13,FALSE),"")</f>
        <v>#N/A</v>
      </c>
      <c r="Z576" t="str">
        <f ca="1">IF($B576="","",IF(VLOOKUP($E576,模型表!$C:$O,12,FALSE)="PBuff","["&amp;VLOOKUP($E576,模型表!$C:Q,13,FALSE)&amp;"]","[]"))</f>
        <v/>
      </c>
      <c r="AA576" t="e">
        <f ca="1">VLOOKUP($B576,基础扩展表!$E:$I,5,FALSE)</f>
        <v>#N/A</v>
      </c>
      <c r="AB576" t="e">
        <f ca="1">VLOOKUP($B576,基础扩展表!$E:$I,4,FALSE)</f>
        <v>#N/A</v>
      </c>
      <c r="AC576" t="e">
        <f ca="1">VLOOKUP($B576,基础表!$E:$T,16,FALSE)</f>
        <v>#N/A</v>
      </c>
      <c r="AD576" t="str">
        <f t="shared" ca="1" si="108"/>
        <v/>
      </c>
      <c r="AE576" t="str">
        <f t="shared" ca="1" si="103"/>
        <v/>
      </c>
      <c r="AF576" t="str">
        <f t="shared" ca="1" si="104"/>
        <v/>
      </c>
      <c r="AH576" t="e">
        <f ca="1">VLOOKUP($B576,基础表!$E:$R,14,FALSE)</f>
        <v>#N/A</v>
      </c>
      <c r="AI576" t="e">
        <f ca="1">VLOOKUP($B576,基础表!$E:$S,13,FALSE)</f>
        <v>#N/A</v>
      </c>
      <c r="AK576" t="e">
        <f ca="1">VLOOKUP($B576,基础表!$E:$H,4,FALSE)</f>
        <v>#N/A</v>
      </c>
      <c r="AN576" s="23" t="e">
        <f t="shared" ca="1" si="109"/>
        <v>#N/A</v>
      </c>
      <c r="AO576" s="23" t="str">
        <f t="shared" ca="1" si="105"/>
        <v/>
      </c>
      <c r="AP576" s="23" t="str">
        <f t="shared" ca="1" si="106"/>
        <v/>
      </c>
      <c r="AR576" t="e">
        <f ca="1">VLOOKUP($B576,基础表!$E:$J,4,FALSE)</f>
        <v>#N/A</v>
      </c>
      <c r="AS576" t="e">
        <f ca="1">VLOOKUP($B576,基础表!$E:$J,5,FALSE)</f>
        <v>#N/A</v>
      </c>
      <c r="AT576" t="e">
        <f ca="1">VLOOKUP($B576,基础表!$E:$J,6,FALSE)</f>
        <v>#N/A</v>
      </c>
      <c r="AU576" t="e">
        <f ca="1">VLOOKUP($B576,基础扩展表!$E:$AG,MATCH(AU$2,基础扩展表!$E$1:$AG$1,0),FALSE)</f>
        <v>#N/A</v>
      </c>
      <c r="AV576" t="e">
        <f ca="1">VLOOKUP($B576,基础扩展表!$E:$AG,MATCH(AV$2,基础扩展表!$E$1:$AG$1,0),FALSE)</f>
        <v>#N/A</v>
      </c>
      <c r="AW576" t="e">
        <f ca="1">VLOOKUP($B576,基础扩展表!$E:$AG,MATCH(AW$2,基础扩展表!$E$1:$AG$1,0),FALSE)</f>
        <v>#N/A</v>
      </c>
      <c r="AX576" t="e">
        <f ca="1">VLOOKUP($B576,基础扩展表!$E:$AG,MATCH(AX$2,基础扩展表!$E$1:$AG$1,0),FALSE)</f>
        <v>#N/A</v>
      </c>
      <c r="AY576" t="e">
        <f ca="1">VLOOKUP($B576,基础扩展表!$E:$AG,MATCH(AY$2,基础扩展表!$E$1:$AG$1,0),FALSE)</f>
        <v>#N/A</v>
      </c>
      <c r="AZ576" t="e">
        <f ca="1">VLOOKUP($B576,基础扩展表!$E:$AG,MATCH(AZ$2,基础扩展表!$E$1:$AG$1,0),FALSE)</f>
        <v>#N/A</v>
      </c>
      <c r="BA576" t="e">
        <f ca="1">VLOOKUP($B576,基础扩展表!$E:$AG,MATCH(BA$2,基础扩展表!$E$1:$AG$1,0),FALSE)</f>
        <v>#N/A</v>
      </c>
      <c r="BB576" t="e">
        <f ca="1">VLOOKUP($B576,基础扩展表!$E:$AG,MATCH(BB$2,基础扩展表!$E$1:$AG$1,0),FALSE)</f>
        <v>#N/A</v>
      </c>
      <c r="BC576" t="e">
        <f ca="1">VLOOKUP($B576,基础扩展表!$E:$AG,MATCH(BC$2,基础扩展表!$E$1:$AG$1,0),FALSE)</f>
        <v>#N/A</v>
      </c>
      <c r="BD576" t="e">
        <f ca="1">VLOOKUP($B576,基础扩展表!$E:$AG,MATCH(BD$2,基础扩展表!$E$1:$AG$1,0),FALSE)</f>
        <v>#N/A</v>
      </c>
      <c r="BE576" t="e">
        <f ca="1">VLOOKUP($B576,基础扩展表!$E:$AG,MATCH(BE$2,基础扩展表!$E$1:$AG$1,0),FALSE)</f>
        <v>#N/A</v>
      </c>
      <c r="BF576" t="e">
        <f ca="1">VLOOKUP($B576,基础扩展表!$E:$AG,MATCH(BF$2,基础扩展表!$E$1:$AG$1,0),FALSE)</f>
        <v>#N/A</v>
      </c>
      <c r="BG576" t="e">
        <f ca="1">VLOOKUP($B576,基础扩展表!$E:$AG,MATCH(BG$2,基础扩展表!$E$1:$AG$1,0),FALSE)</f>
        <v>#N/A</v>
      </c>
      <c r="BH576" t="e">
        <f ca="1">VLOOKUP($B576,基础扩展表!$E:$AG,MATCH(BH$2,基础扩展表!$E$1:$AG$1,0),FALSE)</f>
        <v>#N/A</v>
      </c>
      <c r="BI576" t="e">
        <f ca="1">VLOOKUP($B576,基础扩展表!$E:$AG,MATCH(BI$2,基础扩展表!$E$1:$AG$1,0),FALSE)</f>
        <v>#N/A</v>
      </c>
      <c r="BJ576" t="e">
        <f ca="1">VLOOKUP($B576,基础扩展表!$E:$AG,MATCH(BJ$2,基础扩展表!$E$1:$AG$1,0),FALSE)</f>
        <v>#N/A</v>
      </c>
      <c r="BK576" t="e">
        <f ca="1">VLOOKUP($B576,基础扩展表!$E:$AG,MATCH(BK$2,基础扩展表!$E$1:$AG$1,0),FALSE)</f>
        <v>#N/A</v>
      </c>
      <c r="BL576" t="e">
        <f ca="1">VLOOKUP($B576,基础扩展表!$E:$AG,MATCH(BL$2,基础扩展表!$E$1:$AG$1,0),FALSE)</f>
        <v>#N/A</v>
      </c>
      <c r="BM576" t="e">
        <f ca="1">VLOOKUP($B576,基础扩展表!$E:$AG,MATCH(BM$2,基础扩展表!$E$1:$AG$1,0),FALSE)</f>
        <v>#N/A</v>
      </c>
      <c r="BN576" t="e">
        <f ca="1">VLOOKUP($B576,基础扩展表!$E:$AG,MATCH(BN$2,基础扩展表!$E$1:$AG$1,0),FALSE)</f>
        <v>#N/A</v>
      </c>
      <c r="BO576" t="e">
        <f ca="1">VLOOKUP($B576,基础扩展表!$E:$AG,MATCH(BO$2,基础扩展表!$E$1:$AG$1,0),FALSE)</f>
        <v>#N/A</v>
      </c>
      <c r="BP576" t="e">
        <f ca="1">VLOOKUP($B576,基础扩展表!$E:$AG,MATCH(BP$2,基础扩展表!$E$1:$AG$1,0),FALSE)</f>
        <v>#N/A</v>
      </c>
      <c r="BR576" t="e">
        <f ca="1">VLOOKUP(C576,模型表!D:H,5,FALSE)</f>
        <v>#N/A</v>
      </c>
    </row>
    <row r="577" spans="2:70" x14ac:dyDescent="0.2">
      <c r="B577" t="str">
        <f t="array" aca="1" ref="B577" ca="1">INDEX(基础表!$Y:$Y,SMALL(IF(基础表!$Z:$Z=0,ROW(基础表!$Z:$Z),999),ROW(H571)))&amp;""</f>
        <v/>
      </c>
      <c r="C577" t="e">
        <f ca="1">VLOOKUP(VLOOKUP($B577,基础表!$E:$G,3,FALSE),模型表!$C:$D,2,FALSE)</f>
        <v>#N/A</v>
      </c>
      <c r="E577" t="e">
        <f ca="1">VLOOKUP($B577,基础表!$E:$G,3,FALSE)</f>
        <v>#N/A</v>
      </c>
      <c r="G577" t="e">
        <f ca="1">VLOOKUP($E577,模型表!$C:$G,5,FALSE)</f>
        <v>#N/A</v>
      </c>
      <c r="H577" t="e">
        <f ca="1">VLOOKUP($E577,模型表!$C:$F,4,FALSE)</f>
        <v>#N/A</v>
      </c>
      <c r="I577" t="e">
        <f ca="1">VLOOKUP($E577,模型表!$C:$J,8,FALSE)</f>
        <v>#N/A</v>
      </c>
      <c r="K577" t="str">
        <f t="shared" ca="1" si="98"/>
        <v/>
      </c>
      <c r="L577" t="str">
        <f t="shared" ca="1" si="99"/>
        <v/>
      </c>
      <c r="M577" t="str">
        <f t="shared" ca="1" si="100"/>
        <v/>
      </c>
      <c r="N577" t="str">
        <f t="shared" ca="1" si="101"/>
        <v/>
      </c>
      <c r="O577" t="str">
        <f t="shared" ca="1" si="107"/>
        <v/>
      </c>
      <c r="P577" t="str">
        <f t="shared" ca="1" si="102"/>
        <v/>
      </c>
      <c r="Q577" t="e">
        <f ca="1">VLOOKUP($E577,模型表!$C:$K,9,FALSE)</f>
        <v>#N/A</v>
      </c>
      <c r="S577" t="e">
        <f ca="1">IF(VLOOKUP($E577,模型表!$C:$L,6,FALSE)=0,"",VLOOKUP($E577,模型表!$C:$L,10,FALSE))</f>
        <v>#N/A</v>
      </c>
      <c r="U577" t="e">
        <f ca="1">VLOOKUP($E577,模型表!$C:$Q,11,FALSE)</f>
        <v>#N/A</v>
      </c>
      <c r="Y577" t="e">
        <f ca="1">IF(VLOOKUP($E577,模型表!$C:$N,12,FALSE)="Death",VLOOKUP($E577,模型表!$C:$Q,13,FALSE),"")</f>
        <v>#N/A</v>
      </c>
      <c r="Z577" t="str">
        <f ca="1">IF($B577="","",IF(VLOOKUP($E577,模型表!$C:$O,12,FALSE)="PBuff","["&amp;VLOOKUP($E577,模型表!$C:Q,13,FALSE)&amp;"]","[]"))</f>
        <v/>
      </c>
      <c r="AA577" t="e">
        <f ca="1">VLOOKUP($B577,基础扩展表!$E:$I,5,FALSE)</f>
        <v>#N/A</v>
      </c>
      <c r="AB577" t="e">
        <f ca="1">VLOOKUP($B577,基础扩展表!$E:$I,4,FALSE)</f>
        <v>#N/A</v>
      </c>
      <c r="AC577" t="e">
        <f ca="1">VLOOKUP($B577,基础表!$E:$T,16,FALSE)</f>
        <v>#N/A</v>
      </c>
      <c r="AD577" t="str">
        <f t="shared" ca="1" si="108"/>
        <v/>
      </c>
      <c r="AE577" t="str">
        <f t="shared" ca="1" si="103"/>
        <v/>
      </c>
      <c r="AF577" t="str">
        <f t="shared" ca="1" si="104"/>
        <v/>
      </c>
      <c r="AH577" t="e">
        <f ca="1">VLOOKUP($B577,基础表!$E:$R,14,FALSE)</f>
        <v>#N/A</v>
      </c>
      <c r="AI577" t="e">
        <f ca="1">VLOOKUP($B577,基础表!$E:$S,13,FALSE)</f>
        <v>#N/A</v>
      </c>
      <c r="AK577" t="e">
        <f ca="1">VLOOKUP($B577,基础表!$E:$H,4,FALSE)</f>
        <v>#N/A</v>
      </c>
      <c r="AN577" s="23" t="e">
        <f t="shared" ca="1" si="109"/>
        <v>#N/A</v>
      </c>
      <c r="AO577" s="23" t="str">
        <f t="shared" ca="1" si="105"/>
        <v/>
      </c>
      <c r="AP577" s="23" t="str">
        <f t="shared" ca="1" si="106"/>
        <v/>
      </c>
      <c r="AR577" t="e">
        <f ca="1">VLOOKUP($B577,基础表!$E:$J,4,FALSE)</f>
        <v>#N/A</v>
      </c>
      <c r="AS577" t="e">
        <f ca="1">VLOOKUP($B577,基础表!$E:$J,5,FALSE)</f>
        <v>#N/A</v>
      </c>
      <c r="AT577" t="e">
        <f ca="1">VLOOKUP($B577,基础表!$E:$J,6,FALSE)</f>
        <v>#N/A</v>
      </c>
      <c r="AU577" t="e">
        <f ca="1">VLOOKUP($B577,基础扩展表!$E:$AG,MATCH(AU$2,基础扩展表!$E$1:$AG$1,0),FALSE)</f>
        <v>#N/A</v>
      </c>
      <c r="AV577" t="e">
        <f ca="1">VLOOKUP($B577,基础扩展表!$E:$AG,MATCH(AV$2,基础扩展表!$E$1:$AG$1,0),FALSE)</f>
        <v>#N/A</v>
      </c>
      <c r="AW577" t="e">
        <f ca="1">VLOOKUP($B577,基础扩展表!$E:$AG,MATCH(AW$2,基础扩展表!$E$1:$AG$1,0),FALSE)</f>
        <v>#N/A</v>
      </c>
      <c r="AX577" t="e">
        <f ca="1">VLOOKUP($B577,基础扩展表!$E:$AG,MATCH(AX$2,基础扩展表!$E$1:$AG$1,0),FALSE)</f>
        <v>#N/A</v>
      </c>
      <c r="AY577" t="e">
        <f ca="1">VLOOKUP($B577,基础扩展表!$E:$AG,MATCH(AY$2,基础扩展表!$E$1:$AG$1,0),FALSE)</f>
        <v>#N/A</v>
      </c>
      <c r="AZ577" t="e">
        <f ca="1">VLOOKUP($B577,基础扩展表!$E:$AG,MATCH(AZ$2,基础扩展表!$E$1:$AG$1,0),FALSE)</f>
        <v>#N/A</v>
      </c>
      <c r="BA577" t="e">
        <f ca="1">VLOOKUP($B577,基础扩展表!$E:$AG,MATCH(BA$2,基础扩展表!$E$1:$AG$1,0),FALSE)</f>
        <v>#N/A</v>
      </c>
      <c r="BB577" t="e">
        <f ca="1">VLOOKUP($B577,基础扩展表!$E:$AG,MATCH(BB$2,基础扩展表!$E$1:$AG$1,0),FALSE)</f>
        <v>#N/A</v>
      </c>
      <c r="BC577" t="e">
        <f ca="1">VLOOKUP($B577,基础扩展表!$E:$AG,MATCH(BC$2,基础扩展表!$E$1:$AG$1,0),FALSE)</f>
        <v>#N/A</v>
      </c>
      <c r="BD577" t="e">
        <f ca="1">VLOOKUP($B577,基础扩展表!$E:$AG,MATCH(BD$2,基础扩展表!$E$1:$AG$1,0),FALSE)</f>
        <v>#N/A</v>
      </c>
      <c r="BE577" t="e">
        <f ca="1">VLOOKUP($B577,基础扩展表!$E:$AG,MATCH(BE$2,基础扩展表!$E$1:$AG$1,0),FALSE)</f>
        <v>#N/A</v>
      </c>
      <c r="BF577" t="e">
        <f ca="1">VLOOKUP($B577,基础扩展表!$E:$AG,MATCH(BF$2,基础扩展表!$E$1:$AG$1,0),FALSE)</f>
        <v>#N/A</v>
      </c>
      <c r="BG577" t="e">
        <f ca="1">VLOOKUP($B577,基础扩展表!$E:$AG,MATCH(BG$2,基础扩展表!$E$1:$AG$1,0),FALSE)</f>
        <v>#N/A</v>
      </c>
      <c r="BH577" t="e">
        <f ca="1">VLOOKUP($B577,基础扩展表!$E:$AG,MATCH(BH$2,基础扩展表!$E$1:$AG$1,0),FALSE)</f>
        <v>#N/A</v>
      </c>
      <c r="BI577" t="e">
        <f ca="1">VLOOKUP($B577,基础扩展表!$E:$AG,MATCH(BI$2,基础扩展表!$E$1:$AG$1,0),FALSE)</f>
        <v>#N/A</v>
      </c>
      <c r="BJ577" t="e">
        <f ca="1">VLOOKUP($B577,基础扩展表!$E:$AG,MATCH(BJ$2,基础扩展表!$E$1:$AG$1,0),FALSE)</f>
        <v>#N/A</v>
      </c>
      <c r="BK577" t="e">
        <f ca="1">VLOOKUP($B577,基础扩展表!$E:$AG,MATCH(BK$2,基础扩展表!$E$1:$AG$1,0),FALSE)</f>
        <v>#N/A</v>
      </c>
      <c r="BL577" t="e">
        <f ca="1">VLOOKUP($B577,基础扩展表!$E:$AG,MATCH(BL$2,基础扩展表!$E$1:$AG$1,0),FALSE)</f>
        <v>#N/A</v>
      </c>
      <c r="BM577" t="e">
        <f ca="1">VLOOKUP($B577,基础扩展表!$E:$AG,MATCH(BM$2,基础扩展表!$E$1:$AG$1,0),FALSE)</f>
        <v>#N/A</v>
      </c>
      <c r="BN577" t="e">
        <f ca="1">VLOOKUP($B577,基础扩展表!$E:$AG,MATCH(BN$2,基础扩展表!$E$1:$AG$1,0),FALSE)</f>
        <v>#N/A</v>
      </c>
      <c r="BO577" t="e">
        <f ca="1">VLOOKUP($B577,基础扩展表!$E:$AG,MATCH(BO$2,基础扩展表!$E$1:$AG$1,0),FALSE)</f>
        <v>#N/A</v>
      </c>
      <c r="BP577" t="e">
        <f ca="1">VLOOKUP($B577,基础扩展表!$E:$AG,MATCH(BP$2,基础扩展表!$E$1:$AG$1,0),FALSE)</f>
        <v>#N/A</v>
      </c>
      <c r="BR577" t="e">
        <f ca="1">VLOOKUP(C577,模型表!D:H,5,FALSE)</f>
        <v>#N/A</v>
      </c>
    </row>
    <row r="578" spans="2:70" x14ac:dyDescent="0.2">
      <c r="B578" t="str">
        <f t="array" aca="1" ref="B578" ca="1">INDEX(基础表!$Y:$Y,SMALL(IF(基础表!$Z:$Z=0,ROW(基础表!$Z:$Z),999),ROW(H572)))&amp;""</f>
        <v/>
      </c>
      <c r="C578" t="e">
        <f ca="1">VLOOKUP(VLOOKUP($B578,基础表!$E:$G,3,FALSE),模型表!$C:$D,2,FALSE)</f>
        <v>#N/A</v>
      </c>
      <c r="E578" t="e">
        <f ca="1">VLOOKUP($B578,基础表!$E:$G,3,FALSE)</f>
        <v>#N/A</v>
      </c>
      <c r="G578" t="e">
        <f ca="1">VLOOKUP($E578,模型表!$C:$G,5,FALSE)</f>
        <v>#N/A</v>
      </c>
      <c r="H578" t="e">
        <f ca="1">VLOOKUP($E578,模型表!$C:$F,4,FALSE)</f>
        <v>#N/A</v>
      </c>
      <c r="I578" t="e">
        <f ca="1">VLOOKUP($E578,模型表!$C:$J,8,FALSE)</f>
        <v>#N/A</v>
      </c>
      <c r="K578" t="str">
        <f t="shared" ca="1" si="98"/>
        <v/>
      </c>
      <c r="L578" t="str">
        <f t="shared" ca="1" si="99"/>
        <v/>
      </c>
      <c r="M578" t="str">
        <f t="shared" ca="1" si="100"/>
        <v/>
      </c>
      <c r="N578" t="str">
        <f t="shared" ca="1" si="101"/>
        <v/>
      </c>
      <c r="O578" t="str">
        <f t="shared" ca="1" si="107"/>
        <v/>
      </c>
      <c r="P578" t="str">
        <f t="shared" ca="1" si="102"/>
        <v/>
      </c>
      <c r="Q578" t="e">
        <f ca="1">VLOOKUP($E578,模型表!$C:$K,9,FALSE)</f>
        <v>#N/A</v>
      </c>
      <c r="S578" t="e">
        <f ca="1">IF(VLOOKUP($E578,模型表!$C:$L,6,FALSE)=0,"",VLOOKUP($E578,模型表!$C:$L,10,FALSE))</f>
        <v>#N/A</v>
      </c>
      <c r="U578" t="e">
        <f ca="1">VLOOKUP($E578,模型表!$C:$Q,11,FALSE)</f>
        <v>#N/A</v>
      </c>
      <c r="Y578" t="e">
        <f ca="1">IF(VLOOKUP($E578,模型表!$C:$N,12,FALSE)="Death",VLOOKUP($E578,模型表!$C:$Q,13,FALSE),"")</f>
        <v>#N/A</v>
      </c>
      <c r="Z578" t="str">
        <f ca="1">IF($B578="","",IF(VLOOKUP($E578,模型表!$C:$O,12,FALSE)="PBuff","["&amp;VLOOKUP($E578,模型表!$C:Q,13,FALSE)&amp;"]","[]"))</f>
        <v/>
      </c>
      <c r="AA578" t="e">
        <f ca="1">VLOOKUP($B578,基础扩展表!$E:$I,5,FALSE)</f>
        <v>#N/A</v>
      </c>
      <c r="AB578" t="e">
        <f ca="1">VLOOKUP($B578,基础扩展表!$E:$I,4,FALSE)</f>
        <v>#N/A</v>
      </c>
      <c r="AC578" t="e">
        <f ca="1">VLOOKUP($B578,基础表!$E:$T,16,FALSE)</f>
        <v>#N/A</v>
      </c>
      <c r="AD578" t="str">
        <f t="shared" ca="1" si="108"/>
        <v/>
      </c>
      <c r="AE578" t="str">
        <f t="shared" ca="1" si="103"/>
        <v/>
      </c>
      <c r="AF578" t="str">
        <f t="shared" ca="1" si="104"/>
        <v/>
      </c>
      <c r="AH578" t="e">
        <f ca="1">VLOOKUP($B578,基础表!$E:$R,14,FALSE)</f>
        <v>#N/A</v>
      </c>
      <c r="AI578" t="e">
        <f ca="1">VLOOKUP($B578,基础表!$E:$S,13,FALSE)</f>
        <v>#N/A</v>
      </c>
      <c r="AK578" t="e">
        <f ca="1">VLOOKUP($B578,基础表!$E:$H,4,FALSE)</f>
        <v>#N/A</v>
      </c>
      <c r="AN578" s="23" t="e">
        <f t="shared" ca="1" si="109"/>
        <v>#N/A</v>
      </c>
      <c r="AO578" s="23" t="str">
        <f t="shared" ca="1" si="105"/>
        <v/>
      </c>
      <c r="AP578" s="23" t="str">
        <f t="shared" ca="1" si="106"/>
        <v/>
      </c>
      <c r="AR578" t="e">
        <f ca="1">VLOOKUP($B578,基础表!$E:$J,4,FALSE)</f>
        <v>#N/A</v>
      </c>
      <c r="AS578" t="e">
        <f ca="1">VLOOKUP($B578,基础表!$E:$J,5,FALSE)</f>
        <v>#N/A</v>
      </c>
      <c r="AT578" t="e">
        <f ca="1">VLOOKUP($B578,基础表!$E:$J,6,FALSE)</f>
        <v>#N/A</v>
      </c>
      <c r="AU578" t="e">
        <f ca="1">VLOOKUP($B578,基础扩展表!$E:$AG,MATCH(AU$2,基础扩展表!$E$1:$AG$1,0),FALSE)</f>
        <v>#N/A</v>
      </c>
      <c r="AV578" t="e">
        <f ca="1">VLOOKUP($B578,基础扩展表!$E:$AG,MATCH(AV$2,基础扩展表!$E$1:$AG$1,0),FALSE)</f>
        <v>#N/A</v>
      </c>
      <c r="AW578" t="e">
        <f ca="1">VLOOKUP($B578,基础扩展表!$E:$AG,MATCH(AW$2,基础扩展表!$E$1:$AG$1,0),FALSE)</f>
        <v>#N/A</v>
      </c>
      <c r="AX578" t="e">
        <f ca="1">VLOOKUP($B578,基础扩展表!$E:$AG,MATCH(AX$2,基础扩展表!$E$1:$AG$1,0),FALSE)</f>
        <v>#N/A</v>
      </c>
      <c r="AY578" t="e">
        <f ca="1">VLOOKUP($B578,基础扩展表!$E:$AG,MATCH(AY$2,基础扩展表!$E$1:$AG$1,0),FALSE)</f>
        <v>#N/A</v>
      </c>
      <c r="AZ578" t="e">
        <f ca="1">VLOOKUP($B578,基础扩展表!$E:$AG,MATCH(AZ$2,基础扩展表!$E$1:$AG$1,0),FALSE)</f>
        <v>#N/A</v>
      </c>
      <c r="BA578" t="e">
        <f ca="1">VLOOKUP($B578,基础扩展表!$E:$AG,MATCH(BA$2,基础扩展表!$E$1:$AG$1,0),FALSE)</f>
        <v>#N/A</v>
      </c>
      <c r="BB578" t="e">
        <f ca="1">VLOOKUP($B578,基础扩展表!$E:$AG,MATCH(BB$2,基础扩展表!$E$1:$AG$1,0),FALSE)</f>
        <v>#N/A</v>
      </c>
      <c r="BC578" t="e">
        <f ca="1">VLOOKUP($B578,基础扩展表!$E:$AG,MATCH(BC$2,基础扩展表!$E$1:$AG$1,0),FALSE)</f>
        <v>#N/A</v>
      </c>
      <c r="BD578" t="e">
        <f ca="1">VLOOKUP($B578,基础扩展表!$E:$AG,MATCH(BD$2,基础扩展表!$E$1:$AG$1,0),FALSE)</f>
        <v>#N/A</v>
      </c>
      <c r="BE578" t="e">
        <f ca="1">VLOOKUP($B578,基础扩展表!$E:$AG,MATCH(BE$2,基础扩展表!$E$1:$AG$1,0),FALSE)</f>
        <v>#N/A</v>
      </c>
      <c r="BF578" t="e">
        <f ca="1">VLOOKUP($B578,基础扩展表!$E:$AG,MATCH(BF$2,基础扩展表!$E$1:$AG$1,0),FALSE)</f>
        <v>#N/A</v>
      </c>
      <c r="BG578" t="e">
        <f ca="1">VLOOKUP($B578,基础扩展表!$E:$AG,MATCH(BG$2,基础扩展表!$E$1:$AG$1,0),FALSE)</f>
        <v>#N/A</v>
      </c>
      <c r="BH578" t="e">
        <f ca="1">VLOOKUP($B578,基础扩展表!$E:$AG,MATCH(BH$2,基础扩展表!$E$1:$AG$1,0),FALSE)</f>
        <v>#N/A</v>
      </c>
      <c r="BI578" t="e">
        <f ca="1">VLOOKUP($B578,基础扩展表!$E:$AG,MATCH(BI$2,基础扩展表!$E$1:$AG$1,0),FALSE)</f>
        <v>#N/A</v>
      </c>
      <c r="BJ578" t="e">
        <f ca="1">VLOOKUP($B578,基础扩展表!$E:$AG,MATCH(BJ$2,基础扩展表!$E$1:$AG$1,0),FALSE)</f>
        <v>#N/A</v>
      </c>
      <c r="BK578" t="e">
        <f ca="1">VLOOKUP($B578,基础扩展表!$E:$AG,MATCH(BK$2,基础扩展表!$E$1:$AG$1,0),FALSE)</f>
        <v>#N/A</v>
      </c>
      <c r="BL578" t="e">
        <f ca="1">VLOOKUP($B578,基础扩展表!$E:$AG,MATCH(BL$2,基础扩展表!$E$1:$AG$1,0),FALSE)</f>
        <v>#N/A</v>
      </c>
      <c r="BM578" t="e">
        <f ca="1">VLOOKUP($B578,基础扩展表!$E:$AG,MATCH(BM$2,基础扩展表!$E$1:$AG$1,0),FALSE)</f>
        <v>#N/A</v>
      </c>
      <c r="BN578" t="e">
        <f ca="1">VLOOKUP($B578,基础扩展表!$E:$AG,MATCH(BN$2,基础扩展表!$E$1:$AG$1,0),FALSE)</f>
        <v>#N/A</v>
      </c>
      <c r="BO578" t="e">
        <f ca="1">VLOOKUP($B578,基础扩展表!$E:$AG,MATCH(BO$2,基础扩展表!$E$1:$AG$1,0),FALSE)</f>
        <v>#N/A</v>
      </c>
      <c r="BP578" t="e">
        <f ca="1">VLOOKUP($B578,基础扩展表!$E:$AG,MATCH(BP$2,基础扩展表!$E$1:$AG$1,0),FALSE)</f>
        <v>#N/A</v>
      </c>
      <c r="BR578" t="e">
        <f ca="1">VLOOKUP(C578,模型表!D:H,5,FALSE)</f>
        <v>#N/A</v>
      </c>
    </row>
    <row r="579" spans="2:70" x14ac:dyDescent="0.2">
      <c r="B579" t="str">
        <f t="array" aca="1" ref="B579" ca="1">INDEX(基础表!$Y:$Y,SMALL(IF(基础表!$Z:$Z=0,ROW(基础表!$Z:$Z),999),ROW(H573)))&amp;""</f>
        <v/>
      </c>
      <c r="C579" t="e">
        <f ca="1">VLOOKUP(VLOOKUP($B579,基础表!$E:$G,3,FALSE),模型表!$C:$D,2,FALSE)</f>
        <v>#N/A</v>
      </c>
      <c r="E579" t="e">
        <f ca="1">VLOOKUP($B579,基础表!$E:$G,3,FALSE)</f>
        <v>#N/A</v>
      </c>
      <c r="G579" t="e">
        <f ca="1">VLOOKUP($E579,模型表!$C:$G,5,FALSE)</f>
        <v>#N/A</v>
      </c>
      <c r="H579" t="e">
        <f ca="1">VLOOKUP($E579,模型表!$C:$F,4,FALSE)</f>
        <v>#N/A</v>
      </c>
      <c r="I579" t="e">
        <f ca="1">VLOOKUP($E579,模型表!$C:$J,8,FALSE)</f>
        <v>#N/A</v>
      </c>
      <c r="K579" t="str">
        <f t="shared" ca="1" si="98"/>
        <v/>
      </c>
      <c r="L579" t="str">
        <f t="shared" ca="1" si="99"/>
        <v/>
      </c>
      <c r="M579" t="str">
        <f t="shared" ca="1" si="100"/>
        <v/>
      </c>
      <c r="N579" t="str">
        <f t="shared" ca="1" si="101"/>
        <v/>
      </c>
      <c r="O579" t="str">
        <f t="shared" ca="1" si="107"/>
        <v/>
      </c>
      <c r="P579" t="str">
        <f t="shared" ca="1" si="102"/>
        <v/>
      </c>
      <c r="Q579" t="e">
        <f ca="1">VLOOKUP($E579,模型表!$C:$K,9,FALSE)</f>
        <v>#N/A</v>
      </c>
      <c r="S579" t="e">
        <f ca="1">IF(VLOOKUP($E579,模型表!$C:$L,6,FALSE)=0,"",VLOOKUP($E579,模型表!$C:$L,10,FALSE))</f>
        <v>#N/A</v>
      </c>
      <c r="U579" t="e">
        <f ca="1">VLOOKUP($E579,模型表!$C:$Q,11,FALSE)</f>
        <v>#N/A</v>
      </c>
      <c r="Y579" t="e">
        <f ca="1">IF(VLOOKUP($E579,模型表!$C:$N,12,FALSE)="Death",VLOOKUP($E579,模型表!$C:$Q,13,FALSE),"")</f>
        <v>#N/A</v>
      </c>
      <c r="Z579" t="str">
        <f ca="1">IF($B579="","",IF(VLOOKUP($E579,模型表!$C:$O,12,FALSE)="PBuff","["&amp;VLOOKUP($E579,模型表!$C:Q,13,FALSE)&amp;"]","[]"))</f>
        <v/>
      </c>
      <c r="AA579" t="e">
        <f ca="1">VLOOKUP($B579,基础扩展表!$E:$I,5,FALSE)</f>
        <v>#N/A</v>
      </c>
      <c r="AB579" t="e">
        <f ca="1">VLOOKUP($B579,基础扩展表!$E:$I,4,FALSE)</f>
        <v>#N/A</v>
      </c>
      <c r="AC579" t="e">
        <f ca="1">VLOOKUP($B579,基础表!$E:$T,16,FALSE)</f>
        <v>#N/A</v>
      </c>
      <c r="AD579" t="str">
        <f t="shared" ca="1" si="108"/>
        <v/>
      </c>
      <c r="AE579" t="str">
        <f t="shared" ca="1" si="103"/>
        <v/>
      </c>
      <c r="AF579" t="str">
        <f t="shared" ca="1" si="104"/>
        <v/>
      </c>
      <c r="AH579" t="e">
        <f ca="1">VLOOKUP($B579,基础表!$E:$R,14,FALSE)</f>
        <v>#N/A</v>
      </c>
      <c r="AI579" t="e">
        <f ca="1">VLOOKUP($B579,基础表!$E:$S,13,FALSE)</f>
        <v>#N/A</v>
      </c>
      <c r="AK579" t="e">
        <f ca="1">VLOOKUP($B579,基础表!$E:$H,4,FALSE)</f>
        <v>#N/A</v>
      </c>
      <c r="AN579" s="23" t="e">
        <f t="shared" ca="1" si="109"/>
        <v>#N/A</v>
      </c>
      <c r="AO579" s="23" t="str">
        <f t="shared" ca="1" si="105"/>
        <v/>
      </c>
      <c r="AP579" s="23" t="str">
        <f t="shared" ca="1" si="106"/>
        <v/>
      </c>
      <c r="AR579" t="e">
        <f ca="1">VLOOKUP($B579,基础表!$E:$J,4,FALSE)</f>
        <v>#N/A</v>
      </c>
      <c r="AS579" t="e">
        <f ca="1">VLOOKUP($B579,基础表!$E:$J,5,FALSE)</f>
        <v>#N/A</v>
      </c>
      <c r="AT579" t="e">
        <f ca="1">VLOOKUP($B579,基础表!$E:$J,6,FALSE)</f>
        <v>#N/A</v>
      </c>
      <c r="AU579" t="e">
        <f ca="1">VLOOKUP($B579,基础扩展表!$E:$AG,MATCH(AU$2,基础扩展表!$E$1:$AG$1,0),FALSE)</f>
        <v>#N/A</v>
      </c>
      <c r="AV579" t="e">
        <f ca="1">VLOOKUP($B579,基础扩展表!$E:$AG,MATCH(AV$2,基础扩展表!$E$1:$AG$1,0),FALSE)</f>
        <v>#N/A</v>
      </c>
      <c r="AW579" t="e">
        <f ca="1">VLOOKUP($B579,基础扩展表!$E:$AG,MATCH(AW$2,基础扩展表!$E$1:$AG$1,0),FALSE)</f>
        <v>#N/A</v>
      </c>
      <c r="AX579" t="e">
        <f ca="1">VLOOKUP($B579,基础扩展表!$E:$AG,MATCH(AX$2,基础扩展表!$E$1:$AG$1,0),FALSE)</f>
        <v>#N/A</v>
      </c>
      <c r="AY579" t="e">
        <f ca="1">VLOOKUP($B579,基础扩展表!$E:$AG,MATCH(AY$2,基础扩展表!$E$1:$AG$1,0),FALSE)</f>
        <v>#N/A</v>
      </c>
      <c r="AZ579" t="e">
        <f ca="1">VLOOKUP($B579,基础扩展表!$E:$AG,MATCH(AZ$2,基础扩展表!$E$1:$AG$1,0),FALSE)</f>
        <v>#N/A</v>
      </c>
      <c r="BA579" t="e">
        <f ca="1">VLOOKUP($B579,基础扩展表!$E:$AG,MATCH(BA$2,基础扩展表!$E$1:$AG$1,0),FALSE)</f>
        <v>#N/A</v>
      </c>
      <c r="BB579" t="e">
        <f ca="1">VLOOKUP($B579,基础扩展表!$E:$AG,MATCH(BB$2,基础扩展表!$E$1:$AG$1,0),FALSE)</f>
        <v>#N/A</v>
      </c>
      <c r="BC579" t="e">
        <f ca="1">VLOOKUP($B579,基础扩展表!$E:$AG,MATCH(BC$2,基础扩展表!$E$1:$AG$1,0),FALSE)</f>
        <v>#N/A</v>
      </c>
      <c r="BD579" t="e">
        <f ca="1">VLOOKUP($B579,基础扩展表!$E:$AG,MATCH(BD$2,基础扩展表!$E$1:$AG$1,0),FALSE)</f>
        <v>#N/A</v>
      </c>
      <c r="BE579" t="e">
        <f ca="1">VLOOKUP($B579,基础扩展表!$E:$AG,MATCH(BE$2,基础扩展表!$E$1:$AG$1,0),FALSE)</f>
        <v>#N/A</v>
      </c>
      <c r="BF579" t="e">
        <f ca="1">VLOOKUP($B579,基础扩展表!$E:$AG,MATCH(BF$2,基础扩展表!$E$1:$AG$1,0),FALSE)</f>
        <v>#N/A</v>
      </c>
      <c r="BG579" t="e">
        <f ca="1">VLOOKUP($B579,基础扩展表!$E:$AG,MATCH(BG$2,基础扩展表!$E$1:$AG$1,0),FALSE)</f>
        <v>#N/A</v>
      </c>
      <c r="BH579" t="e">
        <f ca="1">VLOOKUP($B579,基础扩展表!$E:$AG,MATCH(BH$2,基础扩展表!$E$1:$AG$1,0),FALSE)</f>
        <v>#N/A</v>
      </c>
      <c r="BI579" t="e">
        <f ca="1">VLOOKUP($B579,基础扩展表!$E:$AG,MATCH(BI$2,基础扩展表!$E$1:$AG$1,0),FALSE)</f>
        <v>#N/A</v>
      </c>
      <c r="BJ579" t="e">
        <f ca="1">VLOOKUP($B579,基础扩展表!$E:$AG,MATCH(BJ$2,基础扩展表!$E$1:$AG$1,0),FALSE)</f>
        <v>#N/A</v>
      </c>
      <c r="BK579" t="e">
        <f ca="1">VLOOKUP($B579,基础扩展表!$E:$AG,MATCH(BK$2,基础扩展表!$E$1:$AG$1,0),FALSE)</f>
        <v>#N/A</v>
      </c>
      <c r="BL579" t="e">
        <f ca="1">VLOOKUP($B579,基础扩展表!$E:$AG,MATCH(BL$2,基础扩展表!$E$1:$AG$1,0),FALSE)</f>
        <v>#N/A</v>
      </c>
      <c r="BM579" t="e">
        <f ca="1">VLOOKUP($B579,基础扩展表!$E:$AG,MATCH(BM$2,基础扩展表!$E$1:$AG$1,0),FALSE)</f>
        <v>#N/A</v>
      </c>
      <c r="BN579" t="e">
        <f ca="1">VLOOKUP($B579,基础扩展表!$E:$AG,MATCH(BN$2,基础扩展表!$E$1:$AG$1,0),FALSE)</f>
        <v>#N/A</v>
      </c>
      <c r="BO579" t="e">
        <f ca="1">VLOOKUP($B579,基础扩展表!$E:$AG,MATCH(BO$2,基础扩展表!$E$1:$AG$1,0),FALSE)</f>
        <v>#N/A</v>
      </c>
      <c r="BP579" t="e">
        <f ca="1">VLOOKUP($B579,基础扩展表!$E:$AG,MATCH(BP$2,基础扩展表!$E$1:$AG$1,0),FALSE)</f>
        <v>#N/A</v>
      </c>
      <c r="BR579" t="e">
        <f ca="1">VLOOKUP(C579,模型表!D:H,5,FALSE)</f>
        <v>#N/A</v>
      </c>
    </row>
    <row r="580" spans="2:70" x14ac:dyDescent="0.2">
      <c r="B580" t="str">
        <f t="array" aca="1" ref="B580" ca="1">INDEX(基础表!$Y:$Y,SMALL(IF(基础表!$Z:$Z=0,ROW(基础表!$Z:$Z),999),ROW(H574)))&amp;""</f>
        <v/>
      </c>
      <c r="C580" t="e">
        <f ca="1">VLOOKUP(VLOOKUP($B580,基础表!$E:$G,3,FALSE),模型表!$C:$D,2,FALSE)</f>
        <v>#N/A</v>
      </c>
      <c r="E580" t="e">
        <f ca="1">VLOOKUP($B580,基础表!$E:$G,3,FALSE)</f>
        <v>#N/A</v>
      </c>
      <c r="G580" t="e">
        <f ca="1">VLOOKUP($E580,模型表!$C:$G,5,FALSE)</f>
        <v>#N/A</v>
      </c>
      <c r="H580" t="e">
        <f ca="1">VLOOKUP($E580,模型表!$C:$F,4,FALSE)</f>
        <v>#N/A</v>
      </c>
      <c r="I580" t="e">
        <f ca="1">VLOOKUP($E580,模型表!$C:$J,8,FALSE)</f>
        <v>#N/A</v>
      </c>
      <c r="K580" t="str">
        <f t="shared" ca="1" si="98"/>
        <v/>
      </c>
      <c r="L580" t="str">
        <f t="shared" ca="1" si="99"/>
        <v/>
      </c>
      <c r="M580" t="str">
        <f t="shared" ca="1" si="100"/>
        <v/>
      </c>
      <c r="N580" t="str">
        <f t="shared" ca="1" si="101"/>
        <v/>
      </c>
      <c r="O580" t="str">
        <f t="shared" ca="1" si="107"/>
        <v/>
      </c>
      <c r="P580" t="str">
        <f t="shared" ca="1" si="102"/>
        <v/>
      </c>
      <c r="Q580" t="e">
        <f ca="1">VLOOKUP($E580,模型表!$C:$K,9,FALSE)</f>
        <v>#N/A</v>
      </c>
      <c r="S580" t="e">
        <f ca="1">IF(VLOOKUP($E580,模型表!$C:$L,6,FALSE)=0,"",VLOOKUP($E580,模型表!$C:$L,10,FALSE))</f>
        <v>#N/A</v>
      </c>
      <c r="U580" t="e">
        <f ca="1">VLOOKUP($E580,模型表!$C:$Q,11,FALSE)</f>
        <v>#N/A</v>
      </c>
      <c r="Y580" t="e">
        <f ca="1">IF(VLOOKUP($E580,模型表!$C:$N,12,FALSE)="Death",VLOOKUP($E580,模型表!$C:$Q,13,FALSE),"")</f>
        <v>#N/A</v>
      </c>
      <c r="Z580" t="str">
        <f ca="1">IF($B580="","",IF(VLOOKUP($E580,模型表!$C:$O,12,FALSE)="PBuff","["&amp;VLOOKUP($E580,模型表!$C:Q,13,FALSE)&amp;"]","[]"))</f>
        <v/>
      </c>
      <c r="AA580" t="e">
        <f ca="1">VLOOKUP($B580,基础扩展表!$E:$I,5,FALSE)</f>
        <v>#N/A</v>
      </c>
      <c r="AB580" t="e">
        <f ca="1">VLOOKUP($B580,基础扩展表!$E:$I,4,FALSE)</f>
        <v>#N/A</v>
      </c>
      <c r="AC580" t="e">
        <f ca="1">VLOOKUP($B580,基础表!$E:$T,16,FALSE)</f>
        <v>#N/A</v>
      </c>
      <c r="AD580" t="str">
        <f t="shared" ca="1" si="108"/>
        <v/>
      </c>
      <c r="AE580" t="str">
        <f t="shared" ca="1" si="103"/>
        <v/>
      </c>
      <c r="AF580" t="str">
        <f t="shared" ca="1" si="104"/>
        <v/>
      </c>
      <c r="AH580" t="e">
        <f ca="1">VLOOKUP($B580,基础表!$E:$R,14,FALSE)</f>
        <v>#N/A</v>
      </c>
      <c r="AI580" t="e">
        <f ca="1">VLOOKUP($B580,基础表!$E:$S,13,FALSE)</f>
        <v>#N/A</v>
      </c>
      <c r="AK580" t="e">
        <f ca="1">VLOOKUP($B580,基础表!$E:$H,4,FALSE)</f>
        <v>#N/A</v>
      </c>
      <c r="AN580" s="23" t="e">
        <f t="shared" ca="1" si="109"/>
        <v>#N/A</v>
      </c>
      <c r="AO580" s="23" t="str">
        <f t="shared" ca="1" si="105"/>
        <v/>
      </c>
      <c r="AP580" s="23" t="str">
        <f t="shared" ca="1" si="106"/>
        <v/>
      </c>
      <c r="AR580" t="e">
        <f ca="1">VLOOKUP($B580,基础表!$E:$J,4,FALSE)</f>
        <v>#N/A</v>
      </c>
      <c r="AS580" t="e">
        <f ca="1">VLOOKUP($B580,基础表!$E:$J,5,FALSE)</f>
        <v>#N/A</v>
      </c>
      <c r="AT580" t="e">
        <f ca="1">VLOOKUP($B580,基础表!$E:$J,6,FALSE)</f>
        <v>#N/A</v>
      </c>
      <c r="AU580" t="e">
        <f ca="1">VLOOKUP($B580,基础扩展表!$E:$AG,MATCH(AU$2,基础扩展表!$E$1:$AG$1,0),FALSE)</f>
        <v>#N/A</v>
      </c>
      <c r="AV580" t="e">
        <f ca="1">VLOOKUP($B580,基础扩展表!$E:$AG,MATCH(AV$2,基础扩展表!$E$1:$AG$1,0),FALSE)</f>
        <v>#N/A</v>
      </c>
      <c r="AW580" t="e">
        <f ca="1">VLOOKUP($B580,基础扩展表!$E:$AG,MATCH(AW$2,基础扩展表!$E$1:$AG$1,0),FALSE)</f>
        <v>#N/A</v>
      </c>
      <c r="AX580" t="e">
        <f ca="1">VLOOKUP($B580,基础扩展表!$E:$AG,MATCH(AX$2,基础扩展表!$E$1:$AG$1,0),FALSE)</f>
        <v>#N/A</v>
      </c>
      <c r="AY580" t="e">
        <f ca="1">VLOOKUP($B580,基础扩展表!$E:$AG,MATCH(AY$2,基础扩展表!$E$1:$AG$1,0),FALSE)</f>
        <v>#N/A</v>
      </c>
      <c r="AZ580" t="e">
        <f ca="1">VLOOKUP($B580,基础扩展表!$E:$AG,MATCH(AZ$2,基础扩展表!$E$1:$AG$1,0),FALSE)</f>
        <v>#N/A</v>
      </c>
      <c r="BA580" t="e">
        <f ca="1">VLOOKUP($B580,基础扩展表!$E:$AG,MATCH(BA$2,基础扩展表!$E$1:$AG$1,0),FALSE)</f>
        <v>#N/A</v>
      </c>
      <c r="BB580" t="e">
        <f ca="1">VLOOKUP($B580,基础扩展表!$E:$AG,MATCH(BB$2,基础扩展表!$E$1:$AG$1,0),FALSE)</f>
        <v>#N/A</v>
      </c>
      <c r="BC580" t="e">
        <f ca="1">VLOOKUP($B580,基础扩展表!$E:$AG,MATCH(BC$2,基础扩展表!$E$1:$AG$1,0),FALSE)</f>
        <v>#N/A</v>
      </c>
      <c r="BD580" t="e">
        <f ca="1">VLOOKUP($B580,基础扩展表!$E:$AG,MATCH(BD$2,基础扩展表!$E$1:$AG$1,0),FALSE)</f>
        <v>#N/A</v>
      </c>
      <c r="BE580" t="e">
        <f ca="1">VLOOKUP($B580,基础扩展表!$E:$AG,MATCH(BE$2,基础扩展表!$E$1:$AG$1,0),FALSE)</f>
        <v>#N/A</v>
      </c>
      <c r="BF580" t="e">
        <f ca="1">VLOOKUP($B580,基础扩展表!$E:$AG,MATCH(BF$2,基础扩展表!$E$1:$AG$1,0),FALSE)</f>
        <v>#N/A</v>
      </c>
      <c r="BG580" t="e">
        <f ca="1">VLOOKUP($B580,基础扩展表!$E:$AG,MATCH(BG$2,基础扩展表!$E$1:$AG$1,0),FALSE)</f>
        <v>#N/A</v>
      </c>
      <c r="BH580" t="e">
        <f ca="1">VLOOKUP($B580,基础扩展表!$E:$AG,MATCH(BH$2,基础扩展表!$E$1:$AG$1,0),FALSE)</f>
        <v>#N/A</v>
      </c>
      <c r="BI580" t="e">
        <f ca="1">VLOOKUP($B580,基础扩展表!$E:$AG,MATCH(BI$2,基础扩展表!$E$1:$AG$1,0),FALSE)</f>
        <v>#N/A</v>
      </c>
      <c r="BJ580" t="e">
        <f ca="1">VLOOKUP($B580,基础扩展表!$E:$AG,MATCH(BJ$2,基础扩展表!$E$1:$AG$1,0),FALSE)</f>
        <v>#N/A</v>
      </c>
      <c r="BK580" t="e">
        <f ca="1">VLOOKUP($B580,基础扩展表!$E:$AG,MATCH(BK$2,基础扩展表!$E$1:$AG$1,0),FALSE)</f>
        <v>#N/A</v>
      </c>
      <c r="BL580" t="e">
        <f ca="1">VLOOKUP($B580,基础扩展表!$E:$AG,MATCH(BL$2,基础扩展表!$E$1:$AG$1,0),FALSE)</f>
        <v>#N/A</v>
      </c>
      <c r="BM580" t="e">
        <f ca="1">VLOOKUP($B580,基础扩展表!$E:$AG,MATCH(BM$2,基础扩展表!$E$1:$AG$1,0),FALSE)</f>
        <v>#N/A</v>
      </c>
      <c r="BN580" t="e">
        <f ca="1">VLOOKUP($B580,基础扩展表!$E:$AG,MATCH(BN$2,基础扩展表!$E$1:$AG$1,0),FALSE)</f>
        <v>#N/A</v>
      </c>
      <c r="BO580" t="e">
        <f ca="1">VLOOKUP($B580,基础扩展表!$E:$AG,MATCH(BO$2,基础扩展表!$E$1:$AG$1,0),FALSE)</f>
        <v>#N/A</v>
      </c>
      <c r="BP580" t="e">
        <f ca="1">VLOOKUP($B580,基础扩展表!$E:$AG,MATCH(BP$2,基础扩展表!$E$1:$AG$1,0),FALSE)</f>
        <v>#N/A</v>
      </c>
      <c r="BR580" t="e">
        <f ca="1">VLOOKUP(C580,模型表!D:H,5,FALSE)</f>
        <v>#N/A</v>
      </c>
    </row>
    <row r="581" spans="2:70" x14ac:dyDescent="0.2">
      <c r="B581" t="str">
        <f t="array" aca="1" ref="B581" ca="1">INDEX(基础表!$Y:$Y,SMALL(IF(基础表!$Z:$Z=0,ROW(基础表!$Z:$Z),999),ROW(H575)))&amp;""</f>
        <v/>
      </c>
      <c r="C581" t="e">
        <f ca="1">VLOOKUP(VLOOKUP($B581,基础表!$E:$G,3,FALSE),模型表!$C:$D,2,FALSE)</f>
        <v>#N/A</v>
      </c>
      <c r="E581" t="e">
        <f ca="1">VLOOKUP($B581,基础表!$E:$G,3,FALSE)</f>
        <v>#N/A</v>
      </c>
      <c r="G581" t="e">
        <f ca="1">VLOOKUP($E581,模型表!$C:$G,5,FALSE)</f>
        <v>#N/A</v>
      </c>
      <c r="H581" t="e">
        <f ca="1">VLOOKUP($E581,模型表!$C:$F,4,FALSE)</f>
        <v>#N/A</v>
      </c>
      <c r="I581" t="e">
        <f ca="1">VLOOKUP($E581,模型表!$C:$J,8,FALSE)</f>
        <v>#N/A</v>
      </c>
      <c r="K581" t="str">
        <f t="shared" ca="1" si="98"/>
        <v/>
      </c>
      <c r="L581" t="str">
        <f t="shared" ca="1" si="99"/>
        <v/>
      </c>
      <c r="M581" t="str">
        <f t="shared" ca="1" si="100"/>
        <v/>
      </c>
      <c r="N581" t="str">
        <f t="shared" ca="1" si="101"/>
        <v/>
      </c>
      <c r="O581" t="str">
        <f t="shared" ca="1" si="107"/>
        <v/>
      </c>
      <c r="P581" t="str">
        <f t="shared" ca="1" si="102"/>
        <v/>
      </c>
      <c r="Q581" t="e">
        <f ca="1">VLOOKUP($E581,模型表!$C:$K,9,FALSE)</f>
        <v>#N/A</v>
      </c>
      <c r="S581" t="e">
        <f ca="1">IF(VLOOKUP($E581,模型表!$C:$L,6,FALSE)=0,"",VLOOKUP($E581,模型表!$C:$L,10,FALSE))</f>
        <v>#N/A</v>
      </c>
      <c r="U581" t="e">
        <f ca="1">VLOOKUP($E581,模型表!$C:$Q,11,FALSE)</f>
        <v>#N/A</v>
      </c>
      <c r="Y581" t="e">
        <f ca="1">IF(VLOOKUP($E581,模型表!$C:$N,12,FALSE)="Death",VLOOKUP($E581,模型表!$C:$Q,13,FALSE),"")</f>
        <v>#N/A</v>
      </c>
      <c r="Z581" t="str">
        <f ca="1">IF($B581="","",IF(VLOOKUP($E581,模型表!$C:$O,12,FALSE)="PBuff","["&amp;VLOOKUP($E581,模型表!$C:Q,13,FALSE)&amp;"]","[]"))</f>
        <v/>
      </c>
      <c r="AA581" t="e">
        <f ca="1">VLOOKUP($B581,基础扩展表!$E:$I,5,FALSE)</f>
        <v>#N/A</v>
      </c>
      <c r="AB581" t="e">
        <f ca="1">VLOOKUP($B581,基础扩展表!$E:$I,4,FALSE)</f>
        <v>#N/A</v>
      </c>
      <c r="AC581" t="e">
        <f ca="1">VLOOKUP($B581,基础表!$E:$T,16,FALSE)</f>
        <v>#N/A</v>
      </c>
      <c r="AD581" t="str">
        <f t="shared" ca="1" si="108"/>
        <v/>
      </c>
      <c r="AE581" t="str">
        <f t="shared" ca="1" si="103"/>
        <v/>
      </c>
      <c r="AF581" t="str">
        <f t="shared" ca="1" si="104"/>
        <v/>
      </c>
      <c r="AH581" t="e">
        <f ca="1">VLOOKUP($B581,基础表!$E:$R,14,FALSE)</f>
        <v>#N/A</v>
      </c>
      <c r="AI581" t="e">
        <f ca="1">VLOOKUP($B581,基础表!$E:$S,13,FALSE)</f>
        <v>#N/A</v>
      </c>
      <c r="AK581" t="e">
        <f ca="1">VLOOKUP($B581,基础表!$E:$H,4,FALSE)</f>
        <v>#N/A</v>
      </c>
      <c r="AN581" s="23" t="e">
        <f t="shared" ca="1" si="109"/>
        <v>#N/A</v>
      </c>
      <c r="AO581" s="23" t="str">
        <f t="shared" ca="1" si="105"/>
        <v/>
      </c>
      <c r="AP581" s="23" t="str">
        <f t="shared" ca="1" si="106"/>
        <v/>
      </c>
      <c r="AR581" t="e">
        <f ca="1">VLOOKUP($B581,基础表!$E:$J,4,FALSE)</f>
        <v>#N/A</v>
      </c>
      <c r="AS581" t="e">
        <f ca="1">VLOOKUP($B581,基础表!$E:$J,5,FALSE)</f>
        <v>#N/A</v>
      </c>
      <c r="AT581" t="e">
        <f ca="1">VLOOKUP($B581,基础表!$E:$J,6,FALSE)</f>
        <v>#N/A</v>
      </c>
      <c r="AU581" t="e">
        <f ca="1">VLOOKUP($B581,基础扩展表!$E:$AG,MATCH(AU$2,基础扩展表!$E$1:$AG$1,0),FALSE)</f>
        <v>#N/A</v>
      </c>
      <c r="AV581" t="e">
        <f ca="1">VLOOKUP($B581,基础扩展表!$E:$AG,MATCH(AV$2,基础扩展表!$E$1:$AG$1,0),FALSE)</f>
        <v>#N/A</v>
      </c>
      <c r="AW581" t="e">
        <f ca="1">VLOOKUP($B581,基础扩展表!$E:$AG,MATCH(AW$2,基础扩展表!$E$1:$AG$1,0),FALSE)</f>
        <v>#N/A</v>
      </c>
      <c r="AX581" t="e">
        <f ca="1">VLOOKUP($B581,基础扩展表!$E:$AG,MATCH(AX$2,基础扩展表!$E$1:$AG$1,0),FALSE)</f>
        <v>#N/A</v>
      </c>
      <c r="AY581" t="e">
        <f ca="1">VLOOKUP($B581,基础扩展表!$E:$AG,MATCH(AY$2,基础扩展表!$E$1:$AG$1,0),FALSE)</f>
        <v>#N/A</v>
      </c>
      <c r="AZ581" t="e">
        <f ca="1">VLOOKUP($B581,基础扩展表!$E:$AG,MATCH(AZ$2,基础扩展表!$E$1:$AG$1,0),FALSE)</f>
        <v>#N/A</v>
      </c>
      <c r="BA581" t="e">
        <f ca="1">VLOOKUP($B581,基础扩展表!$E:$AG,MATCH(BA$2,基础扩展表!$E$1:$AG$1,0),FALSE)</f>
        <v>#N/A</v>
      </c>
      <c r="BB581" t="e">
        <f ca="1">VLOOKUP($B581,基础扩展表!$E:$AG,MATCH(BB$2,基础扩展表!$E$1:$AG$1,0),FALSE)</f>
        <v>#N/A</v>
      </c>
      <c r="BC581" t="e">
        <f ca="1">VLOOKUP($B581,基础扩展表!$E:$AG,MATCH(BC$2,基础扩展表!$E$1:$AG$1,0),FALSE)</f>
        <v>#N/A</v>
      </c>
      <c r="BD581" t="e">
        <f ca="1">VLOOKUP($B581,基础扩展表!$E:$AG,MATCH(BD$2,基础扩展表!$E$1:$AG$1,0),FALSE)</f>
        <v>#N/A</v>
      </c>
      <c r="BE581" t="e">
        <f ca="1">VLOOKUP($B581,基础扩展表!$E:$AG,MATCH(BE$2,基础扩展表!$E$1:$AG$1,0),FALSE)</f>
        <v>#N/A</v>
      </c>
      <c r="BF581" t="e">
        <f ca="1">VLOOKUP($B581,基础扩展表!$E:$AG,MATCH(BF$2,基础扩展表!$E$1:$AG$1,0),FALSE)</f>
        <v>#N/A</v>
      </c>
      <c r="BG581" t="e">
        <f ca="1">VLOOKUP($B581,基础扩展表!$E:$AG,MATCH(BG$2,基础扩展表!$E$1:$AG$1,0),FALSE)</f>
        <v>#N/A</v>
      </c>
      <c r="BH581" t="e">
        <f ca="1">VLOOKUP($B581,基础扩展表!$E:$AG,MATCH(BH$2,基础扩展表!$E$1:$AG$1,0),FALSE)</f>
        <v>#N/A</v>
      </c>
      <c r="BI581" t="e">
        <f ca="1">VLOOKUP($B581,基础扩展表!$E:$AG,MATCH(BI$2,基础扩展表!$E$1:$AG$1,0),FALSE)</f>
        <v>#N/A</v>
      </c>
      <c r="BJ581" t="e">
        <f ca="1">VLOOKUP($B581,基础扩展表!$E:$AG,MATCH(BJ$2,基础扩展表!$E$1:$AG$1,0),FALSE)</f>
        <v>#N/A</v>
      </c>
      <c r="BK581" t="e">
        <f ca="1">VLOOKUP($B581,基础扩展表!$E:$AG,MATCH(BK$2,基础扩展表!$E$1:$AG$1,0),FALSE)</f>
        <v>#N/A</v>
      </c>
      <c r="BL581" t="e">
        <f ca="1">VLOOKUP($B581,基础扩展表!$E:$AG,MATCH(BL$2,基础扩展表!$E$1:$AG$1,0),FALSE)</f>
        <v>#N/A</v>
      </c>
      <c r="BM581" t="e">
        <f ca="1">VLOOKUP($B581,基础扩展表!$E:$AG,MATCH(BM$2,基础扩展表!$E$1:$AG$1,0),FALSE)</f>
        <v>#N/A</v>
      </c>
      <c r="BN581" t="e">
        <f ca="1">VLOOKUP($B581,基础扩展表!$E:$AG,MATCH(BN$2,基础扩展表!$E$1:$AG$1,0),FALSE)</f>
        <v>#N/A</v>
      </c>
      <c r="BO581" t="e">
        <f ca="1">VLOOKUP($B581,基础扩展表!$E:$AG,MATCH(BO$2,基础扩展表!$E$1:$AG$1,0),FALSE)</f>
        <v>#N/A</v>
      </c>
      <c r="BP581" t="e">
        <f ca="1">VLOOKUP($B581,基础扩展表!$E:$AG,MATCH(BP$2,基础扩展表!$E$1:$AG$1,0),FALSE)</f>
        <v>#N/A</v>
      </c>
      <c r="BR581" t="e">
        <f ca="1">VLOOKUP(C581,模型表!D:H,5,FALSE)</f>
        <v>#N/A</v>
      </c>
    </row>
    <row r="582" spans="2:70" x14ac:dyDescent="0.2">
      <c r="B582" t="str">
        <f t="array" aca="1" ref="B582" ca="1">INDEX(基础表!$Y:$Y,SMALL(IF(基础表!$Z:$Z=0,ROW(基础表!$Z:$Z),999),ROW(H576)))&amp;""</f>
        <v/>
      </c>
      <c r="C582" t="e">
        <f ca="1">VLOOKUP(VLOOKUP($B582,基础表!$E:$G,3,FALSE),模型表!$C:$D,2,FALSE)</f>
        <v>#N/A</v>
      </c>
      <c r="E582" t="e">
        <f ca="1">VLOOKUP($B582,基础表!$E:$G,3,FALSE)</f>
        <v>#N/A</v>
      </c>
      <c r="G582" t="e">
        <f ca="1">VLOOKUP($E582,模型表!$C:$G,5,FALSE)</f>
        <v>#N/A</v>
      </c>
      <c r="H582" t="e">
        <f ca="1">VLOOKUP($E582,模型表!$C:$F,4,FALSE)</f>
        <v>#N/A</v>
      </c>
      <c r="I582" t="e">
        <f ca="1">VLOOKUP($E582,模型表!$C:$J,8,FALSE)</f>
        <v>#N/A</v>
      </c>
      <c r="K582" t="str">
        <f t="shared" ca="1" si="98"/>
        <v/>
      </c>
      <c r="L582" t="str">
        <f t="shared" ca="1" si="99"/>
        <v/>
      </c>
      <c r="M582" t="str">
        <f t="shared" ca="1" si="100"/>
        <v/>
      </c>
      <c r="N582" t="str">
        <f t="shared" ca="1" si="101"/>
        <v/>
      </c>
      <c r="O582" t="str">
        <f t="shared" ca="1" si="107"/>
        <v/>
      </c>
      <c r="P582" t="str">
        <f t="shared" ca="1" si="102"/>
        <v/>
      </c>
      <c r="Q582" t="e">
        <f ca="1">VLOOKUP($E582,模型表!$C:$K,9,FALSE)</f>
        <v>#N/A</v>
      </c>
      <c r="S582" t="e">
        <f ca="1">IF(VLOOKUP($E582,模型表!$C:$L,6,FALSE)=0,"",VLOOKUP($E582,模型表!$C:$L,10,FALSE))</f>
        <v>#N/A</v>
      </c>
      <c r="U582" t="e">
        <f ca="1">VLOOKUP($E582,模型表!$C:$Q,11,FALSE)</f>
        <v>#N/A</v>
      </c>
      <c r="Y582" t="e">
        <f ca="1">IF(VLOOKUP($E582,模型表!$C:$N,12,FALSE)="Death",VLOOKUP($E582,模型表!$C:$Q,13,FALSE),"")</f>
        <v>#N/A</v>
      </c>
      <c r="Z582" t="str">
        <f ca="1">IF($B582="","",IF(VLOOKUP($E582,模型表!$C:$O,12,FALSE)="PBuff","["&amp;VLOOKUP($E582,模型表!$C:Q,13,FALSE)&amp;"]","[]"))</f>
        <v/>
      </c>
      <c r="AA582" t="e">
        <f ca="1">VLOOKUP($B582,基础扩展表!$E:$I,5,FALSE)</f>
        <v>#N/A</v>
      </c>
      <c r="AB582" t="e">
        <f ca="1">VLOOKUP($B582,基础扩展表!$E:$I,4,FALSE)</f>
        <v>#N/A</v>
      </c>
      <c r="AC582" t="e">
        <f ca="1">VLOOKUP($B582,基础表!$E:$T,16,FALSE)</f>
        <v>#N/A</v>
      </c>
      <c r="AD582" t="str">
        <f t="shared" ca="1" si="108"/>
        <v/>
      </c>
      <c r="AE582" t="str">
        <f t="shared" ca="1" si="103"/>
        <v/>
      </c>
      <c r="AF582" t="str">
        <f t="shared" ca="1" si="104"/>
        <v/>
      </c>
      <c r="AH582" t="e">
        <f ca="1">VLOOKUP($B582,基础表!$E:$R,14,FALSE)</f>
        <v>#N/A</v>
      </c>
      <c r="AI582" t="e">
        <f ca="1">VLOOKUP($B582,基础表!$E:$S,13,FALSE)</f>
        <v>#N/A</v>
      </c>
      <c r="AK582" t="e">
        <f ca="1">VLOOKUP($B582,基础表!$E:$H,4,FALSE)</f>
        <v>#N/A</v>
      </c>
      <c r="AN582" s="23" t="e">
        <f t="shared" ca="1" si="109"/>
        <v>#N/A</v>
      </c>
      <c r="AO582" s="23" t="str">
        <f t="shared" ca="1" si="105"/>
        <v/>
      </c>
      <c r="AP582" s="23" t="str">
        <f t="shared" ca="1" si="106"/>
        <v/>
      </c>
      <c r="AR582" t="e">
        <f ca="1">VLOOKUP($B582,基础表!$E:$J,4,FALSE)</f>
        <v>#N/A</v>
      </c>
      <c r="AS582" t="e">
        <f ca="1">VLOOKUP($B582,基础表!$E:$J,5,FALSE)</f>
        <v>#N/A</v>
      </c>
      <c r="AT582" t="e">
        <f ca="1">VLOOKUP($B582,基础表!$E:$J,6,FALSE)</f>
        <v>#N/A</v>
      </c>
      <c r="AU582" t="e">
        <f ca="1">VLOOKUP($B582,基础扩展表!$E:$AG,MATCH(AU$2,基础扩展表!$E$1:$AG$1,0),FALSE)</f>
        <v>#N/A</v>
      </c>
      <c r="AV582" t="e">
        <f ca="1">VLOOKUP($B582,基础扩展表!$E:$AG,MATCH(AV$2,基础扩展表!$E$1:$AG$1,0),FALSE)</f>
        <v>#N/A</v>
      </c>
      <c r="AW582" t="e">
        <f ca="1">VLOOKUP($B582,基础扩展表!$E:$AG,MATCH(AW$2,基础扩展表!$E$1:$AG$1,0),FALSE)</f>
        <v>#N/A</v>
      </c>
      <c r="AX582" t="e">
        <f ca="1">VLOOKUP($B582,基础扩展表!$E:$AG,MATCH(AX$2,基础扩展表!$E$1:$AG$1,0),FALSE)</f>
        <v>#N/A</v>
      </c>
      <c r="AY582" t="e">
        <f ca="1">VLOOKUP($B582,基础扩展表!$E:$AG,MATCH(AY$2,基础扩展表!$E$1:$AG$1,0),FALSE)</f>
        <v>#N/A</v>
      </c>
      <c r="AZ582" t="e">
        <f ca="1">VLOOKUP($B582,基础扩展表!$E:$AG,MATCH(AZ$2,基础扩展表!$E$1:$AG$1,0),FALSE)</f>
        <v>#N/A</v>
      </c>
      <c r="BA582" t="e">
        <f ca="1">VLOOKUP($B582,基础扩展表!$E:$AG,MATCH(BA$2,基础扩展表!$E$1:$AG$1,0),FALSE)</f>
        <v>#N/A</v>
      </c>
      <c r="BB582" t="e">
        <f ca="1">VLOOKUP($B582,基础扩展表!$E:$AG,MATCH(BB$2,基础扩展表!$E$1:$AG$1,0),FALSE)</f>
        <v>#N/A</v>
      </c>
      <c r="BC582" t="e">
        <f ca="1">VLOOKUP($B582,基础扩展表!$E:$AG,MATCH(BC$2,基础扩展表!$E$1:$AG$1,0),FALSE)</f>
        <v>#N/A</v>
      </c>
      <c r="BD582" t="e">
        <f ca="1">VLOOKUP($B582,基础扩展表!$E:$AG,MATCH(BD$2,基础扩展表!$E$1:$AG$1,0),FALSE)</f>
        <v>#N/A</v>
      </c>
      <c r="BE582" t="e">
        <f ca="1">VLOOKUP($B582,基础扩展表!$E:$AG,MATCH(BE$2,基础扩展表!$E$1:$AG$1,0),FALSE)</f>
        <v>#N/A</v>
      </c>
      <c r="BF582" t="e">
        <f ca="1">VLOOKUP($B582,基础扩展表!$E:$AG,MATCH(BF$2,基础扩展表!$E$1:$AG$1,0),FALSE)</f>
        <v>#N/A</v>
      </c>
      <c r="BG582" t="e">
        <f ca="1">VLOOKUP($B582,基础扩展表!$E:$AG,MATCH(BG$2,基础扩展表!$E$1:$AG$1,0),FALSE)</f>
        <v>#N/A</v>
      </c>
      <c r="BH582" t="e">
        <f ca="1">VLOOKUP($B582,基础扩展表!$E:$AG,MATCH(BH$2,基础扩展表!$E$1:$AG$1,0),FALSE)</f>
        <v>#N/A</v>
      </c>
      <c r="BI582" t="e">
        <f ca="1">VLOOKUP($B582,基础扩展表!$E:$AG,MATCH(BI$2,基础扩展表!$E$1:$AG$1,0),FALSE)</f>
        <v>#N/A</v>
      </c>
      <c r="BJ582" t="e">
        <f ca="1">VLOOKUP($B582,基础扩展表!$E:$AG,MATCH(BJ$2,基础扩展表!$E$1:$AG$1,0),FALSE)</f>
        <v>#N/A</v>
      </c>
      <c r="BK582" t="e">
        <f ca="1">VLOOKUP($B582,基础扩展表!$E:$AG,MATCH(BK$2,基础扩展表!$E$1:$AG$1,0),FALSE)</f>
        <v>#N/A</v>
      </c>
      <c r="BL582" t="e">
        <f ca="1">VLOOKUP($B582,基础扩展表!$E:$AG,MATCH(BL$2,基础扩展表!$E$1:$AG$1,0),FALSE)</f>
        <v>#N/A</v>
      </c>
      <c r="BM582" t="e">
        <f ca="1">VLOOKUP($B582,基础扩展表!$E:$AG,MATCH(BM$2,基础扩展表!$E$1:$AG$1,0),FALSE)</f>
        <v>#N/A</v>
      </c>
      <c r="BN582" t="e">
        <f ca="1">VLOOKUP($B582,基础扩展表!$E:$AG,MATCH(BN$2,基础扩展表!$E$1:$AG$1,0),FALSE)</f>
        <v>#N/A</v>
      </c>
      <c r="BO582" t="e">
        <f ca="1">VLOOKUP($B582,基础扩展表!$E:$AG,MATCH(BO$2,基础扩展表!$E$1:$AG$1,0),FALSE)</f>
        <v>#N/A</v>
      </c>
      <c r="BP582" t="e">
        <f ca="1">VLOOKUP($B582,基础扩展表!$E:$AG,MATCH(BP$2,基础扩展表!$E$1:$AG$1,0),FALSE)</f>
        <v>#N/A</v>
      </c>
      <c r="BR582" t="e">
        <f ca="1">VLOOKUP(C582,模型表!D:H,5,FALSE)</f>
        <v>#N/A</v>
      </c>
    </row>
    <row r="583" spans="2:70" x14ac:dyDescent="0.2">
      <c r="B583" t="str">
        <f t="array" aca="1" ref="B583" ca="1">INDEX(基础表!$Y:$Y,SMALL(IF(基础表!$Z:$Z=0,ROW(基础表!$Z:$Z),999),ROW(H577)))&amp;""</f>
        <v/>
      </c>
      <c r="C583" t="e">
        <f ca="1">VLOOKUP(VLOOKUP($B583,基础表!$E:$G,3,FALSE),模型表!$C:$D,2,FALSE)</f>
        <v>#N/A</v>
      </c>
      <c r="E583" t="e">
        <f ca="1">VLOOKUP($B583,基础表!$E:$G,3,FALSE)</f>
        <v>#N/A</v>
      </c>
      <c r="G583" t="e">
        <f ca="1">VLOOKUP($E583,模型表!$C:$G,5,FALSE)</f>
        <v>#N/A</v>
      </c>
      <c r="H583" t="e">
        <f ca="1">VLOOKUP($E583,模型表!$C:$F,4,FALSE)</f>
        <v>#N/A</v>
      </c>
      <c r="I583" t="e">
        <f ca="1">VLOOKUP($E583,模型表!$C:$J,8,FALSE)</f>
        <v>#N/A</v>
      </c>
      <c r="K583" t="str">
        <f t="shared" ref="K583:K646" ca="1" si="110">IF($B583="","",3)</f>
        <v/>
      </c>
      <c r="L583" t="str">
        <f t="shared" ref="L583:L646" ca="1" si="111">IF($B583="","",1)</f>
        <v/>
      </c>
      <c r="M583" t="str">
        <f t="shared" ref="M583:M646" ca="1" si="112">IF($B583="","","[EARTH]")</f>
        <v/>
      </c>
      <c r="N583" t="str">
        <f t="shared" ref="N583:N646" ca="1" si="113">IF($B583="","","NORMAL")</f>
        <v/>
      </c>
      <c r="O583" t="str">
        <f t="shared" ca="1" si="107"/>
        <v/>
      </c>
      <c r="P583" t="str">
        <f t="shared" ref="P583:P646" ca="1" si="114">IF($B583="","","AI_"&amp;$B583)</f>
        <v/>
      </c>
      <c r="Q583" t="e">
        <f ca="1">VLOOKUP($E583,模型表!$C:$K,9,FALSE)</f>
        <v>#N/A</v>
      </c>
      <c r="S583" t="e">
        <f ca="1">IF(VLOOKUP($E583,模型表!$C:$L,6,FALSE)=0,"",VLOOKUP($E583,模型表!$C:$L,10,FALSE))</f>
        <v>#N/A</v>
      </c>
      <c r="U583" t="e">
        <f ca="1">VLOOKUP($E583,模型表!$C:$Q,11,FALSE)</f>
        <v>#N/A</v>
      </c>
      <c r="Y583" t="e">
        <f ca="1">IF(VLOOKUP($E583,模型表!$C:$N,12,FALSE)="Death",VLOOKUP($E583,模型表!$C:$Q,13,FALSE),"")</f>
        <v>#N/A</v>
      </c>
      <c r="Z583" t="str">
        <f ca="1">IF($B583="","",IF(VLOOKUP($E583,模型表!$C:$O,12,FALSE)="PBuff","["&amp;VLOOKUP($E583,模型表!$C:Q,13,FALSE)&amp;"]","[]"))</f>
        <v/>
      </c>
      <c r="AA583" t="e">
        <f ca="1">VLOOKUP($B583,基础扩展表!$E:$I,5,FALSE)</f>
        <v>#N/A</v>
      </c>
      <c r="AB583" t="e">
        <f ca="1">VLOOKUP($B583,基础扩展表!$E:$I,4,FALSE)</f>
        <v>#N/A</v>
      </c>
      <c r="AC583" t="e">
        <f ca="1">VLOOKUP($B583,基础表!$E:$T,16,FALSE)</f>
        <v>#N/A</v>
      </c>
      <c r="AD583" t="str">
        <f t="shared" ca="1" si="108"/>
        <v/>
      </c>
      <c r="AE583" t="str">
        <f t="shared" ref="AE583:AE646" ca="1" si="115">IF($B583="","",1)</f>
        <v/>
      </c>
      <c r="AF583" t="str">
        <f t="shared" ref="AF583:AF646" ca="1" si="116">IF($B583="","","[]")</f>
        <v/>
      </c>
      <c r="AH583" t="e">
        <f ca="1">VLOOKUP($B583,基础表!$E:$R,14,FALSE)</f>
        <v>#N/A</v>
      </c>
      <c r="AI583" t="e">
        <f ca="1">VLOOKUP($B583,基础表!$E:$S,13,FALSE)</f>
        <v>#N/A</v>
      </c>
      <c r="AK583" t="e">
        <f ca="1">VLOOKUP($B583,基础表!$E:$H,4,FALSE)</f>
        <v>#N/A</v>
      </c>
      <c r="AN583" s="23" t="e">
        <f t="shared" ca="1" si="109"/>
        <v>#N/A</v>
      </c>
      <c r="AO583" s="23" t="str">
        <f t="shared" ref="AO583:AO646" ca="1" si="117">IF($B583="","",0)</f>
        <v/>
      </c>
      <c r="AP583" s="23" t="str">
        <f t="shared" ref="AP583:AP646" ca="1" si="118">IF($B583="","","[1]")</f>
        <v/>
      </c>
      <c r="AR583" t="e">
        <f ca="1">VLOOKUP($B583,基础表!$E:$J,4,FALSE)</f>
        <v>#N/A</v>
      </c>
      <c r="AS583" t="e">
        <f ca="1">VLOOKUP($B583,基础表!$E:$J,5,FALSE)</f>
        <v>#N/A</v>
      </c>
      <c r="AT583" t="e">
        <f ca="1">VLOOKUP($B583,基础表!$E:$J,6,FALSE)</f>
        <v>#N/A</v>
      </c>
      <c r="AU583" t="e">
        <f ca="1">VLOOKUP($B583,基础扩展表!$E:$AG,MATCH(AU$2,基础扩展表!$E$1:$AG$1,0),FALSE)</f>
        <v>#N/A</v>
      </c>
      <c r="AV583" t="e">
        <f ca="1">VLOOKUP($B583,基础扩展表!$E:$AG,MATCH(AV$2,基础扩展表!$E$1:$AG$1,0),FALSE)</f>
        <v>#N/A</v>
      </c>
      <c r="AW583" t="e">
        <f ca="1">VLOOKUP($B583,基础扩展表!$E:$AG,MATCH(AW$2,基础扩展表!$E$1:$AG$1,0),FALSE)</f>
        <v>#N/A</v>
      </c>
      <c r="AX583" t="e">
        <f ca="1">VLOOKUP($B583,基础扩展表!$E:$AG,MATCH(AX$2,基础扩展表!$E$1:$AG$1,0),FALSE)</f>
        <v>#N/A</v>
      </c>
      <c r="AY583" t="e">
        <f ca="1">VLOOKUP($B583,基础扩展表!$E:$AG,MATCH(AY$2,基础扩展表!$E$1:$AG$1,0),FALSE)</f>
        <v>#N/A</v>
      </c>
      <c r="AZ583" t="e">
        <f ca="1">VLOOKUP($B583,基础扩展表!$E:$AG,MATCH(AZ$2,基础扩展表!$E$1:$AG$1,0),FALSE)</f>
        <v>#N/A</v>
      </c>
      <c r="BA583" t="e">
        <f ca="1">VLOOKUP($B583,基础扩展表!$E:$AG,MATCH(BA$2,基础扩展表!$E$1:$AG$1,0),FALSE)</f>
        <v>#N/A</v>
      </c>
      <c r="BB583" t="e">
        <f ca="1">VLOOKUP($B583,基础扩展表!$E:$AG,MATCH(BB$2,基础扩展表!$E$1:$AG$1,0),FALSE)</f>
        <v>#N/A</v>
      </c>
      <c r="BC583" t="e">
        <f ca="1">VLOOKUP($B583,基础扩展表!$E:$AG,MATCH(BC$2,基础扩展表!$E$1:$AG$1,0),FALSE)</f>
        <v>#N/A</v>
      </c>
      <c r="BD583" t="e">
        <f ca="1">VLOOKUP($B583,基础扩展表!$E:$AG,MATCH(BD$2,基础扩展表!$E$1:$AG$1,0),FALSE)</f>
        <v>#N/A</v>
      </c>
      <c r="BE583" t="e">
        <f ca="1">VLOOKUP($B583,基础扩展表!$E:$AG,MATCH(BE$2,基础扩展表!$E$1:$AG$1,0),FALSE)</f>
        <v>#N/A</v>
      </c>
      <c r="BF583" t="e">
        <f ca="1">VLOOKUP($B583,基础扩展表!$E:$AG,MATCH(BF$2,基础扩展表!$E$1:$AG$1,0),FALSE)</f>
        <v>#N/A</v>
      </c>
      <c r="BG583" t="e">
        <f ca="1">VLOOKUP($B583,基础扩展表!$E:$AG,MATCH(BG$2,基础扩展表!$E$1:$AG$1,0),FALSE)</f>
        <v>#N/A</v>
      </c>
      <c r="BH583" t="e">
        <f ca="1">VLOOKUP($B583,基础扩展表!$E:$AG,MATCH(BH$2,基础扩展表!$E$1:$AG$1,0),FALSE)</f>
        <v>#N/A</v>
      </c>
      <c r="BI583" t="e">
        <f ca="1">VLOOKUP($B583,基础扩展表!$E:$AG,MATCH(BI$2,基础扩展表!$E$1:$AG$1,0),FALSE)</f>
        <v>#N/A</v>
      </c>
      <c r="BJ583" t="e">
        <f ca="1">VLOOKUP($B583,基础扩展表!$E:$AG,MATCH(BJ$2,基础扩展表!$E$1:$AG$1,0),FALSE)</f>
        <v>#N/A</v>
      </c>
      <c r="BK583" t="e">
        <f ca="1">VLOOKUP($B583,基础扩展表!$E:$AG,MATCH(BK$2,基础扩展表!$E$1:$AG$1,0),FALSE)</f>
        <v>#N/A</v>
      </c>
      <c r="BL583" t="e">
        <f ca="1">VLOOKUP($B583,基础扩展表!$E:$AG,MATCH(BL$2,基础扩展表!$E$1:$AG$1,0),FALSE)</f>
        <v>#N/A</v>
      </c>
      <c r="BM583" t="e">
        <f ca="1">VLOOKUP($B583,基础扩展表!$E:$AG,MATCH(BM$2,基础扩展表!$E$1:$AG$1,0),FALSE)</f>
        <v>#N/A</v>
      </c>
      <c r="BN583" t="e">
        <f ca="1">VLOOKUP($B583,基础扩展表!$E:$AG,MATCH(BN$2,基础扩展表!$E$1:$AG$1,0),FALSE)</f>
        <v>#N/A</v>
      </c>
      <c r="BO583" t="e">
        <f ca="1">VLOOKUP($B583,基础扩展表!$E:$AG,MATCH(BO$2,基础扩展表!$E$1:$AG$1,0),FALSE)</f>
        <v>#N/A</v>
      </c>
      <c r="BP583" t="e">
        <f ca="1">VLOOKUP($B583,基础扩展表!$E:$AG,MATCH(BP$2,基础扩展表!$E$1:$AG$1,0),FALSE)</f>
        <v>#N/A</v>
      </c>
      <c r="BR583" t="e">
        <f ca="1">VLOOKUP(C583,模型表!D:H,5,FALSE)</f>
        <v>#N/A</v>
      </c>
    </row>
    <row r="584" spans="2:70" x14ac:dyDescent="0.2">
      <c r="B584" t="str">
        <f t="array" aca="1" ref="B584" ca="1">INDEX(基础表!$Y:$Y,SMALL(IF(基础表!$Z:$Z=0,ROW(基础表!$Z:$Z),999),ROW(H578)))&amp;""</f>
        <v/>
      </c>
      <c r="C584" t="e">
        <f ca="1">VLOOKUP(VLOOKUP($B584,基础表!$E:$G,3,FALSE),模型表!$C:$D,2,FALSE)</f>
        <v>#N/A</v>
      </c>
      <c r="E584" t="e">
        <f ca="1">VLOOKUP($B584,基础表!$E:$G,3,FALSE)</f>
        <v>#N/A</v>
      </c>
      <c r="G584" t="e">
        <f ca="1">VLOOKUP($E584,模型表!$C:$G,5,FALSE)</f>
        <v>#N/A</v>
      </c>
      <c r="H584" t="e">
        <f ca="1">VLOOKUP($E584,模型表!$C:$F,4,FALSE)</f>
        <v>#N/A</v>
      </c>
      <c r="I584" t="e">
        <f ca="1">VLOOKUP($E584,模型表!$C:$J,8,FALSE)</f>
        <v>#N/A</v>
      </c>
      <c r="K584" t="str">
        <f t="shared" ca="1" si="110"/>
        <v/>
      </c>
      <c r="L584" t="str">
        <f t="shared" ca="1" si="111"/>
        <v/>
      </c>
      <c r="M584" t="str">
        <f t="shared" ca="1" si="112"/>
        <v/>
      </c>
      <c r="N584" t="str">
        <f t="shared" ca="1" si="113"/>
        <v/>
      </c>
      <c r="O584" t="str">
        <f t="shared" ref="O584:O647" ca="1" si="119">IF($B584="","",0)</f>
        <v/>
      </c>
      <c r="P584" t="str">
        <f t="shared" ca="1" si="114"/>
        <v/>
      </c>
      <c r="Q584" t="e">
        <f ca="1">VLOOKUP($E584,模型表!$C:$K,9,FALSE)</f>
        <v>#N/A</v>
      </c>
      <c r="S584" t="e">
        <f ca="1">IF(VLOOKUP($E584,模型表!$C:$L,6,FALSE)=0,"",VLOOKUP($E584,模型表!$C:$L,10,FALSE))</f>
        <v>#N/A</v>
      </c>
      <c r="U584" t="e">
        <f ca="1">VLOOKUP($E584,模型表!$C:$Q,11,FALSE)</f>
        <v>#N/A</v>
      </c>
      <c r="Y584" t="e">
        <f ca="1">IF(VLOOKUP($E584,模型表!$C:$N,12,FALSE)="Death",VLOOKUP($E584,模型表!$C:$Q,13,FALSE),"")</f>
        <v>#N/A</v>
      </c>
      <c r="Z584" t="str">
        <f ca="1">IF($B584="","",IF(VLOOKUP($E584,模型表!$C:$O,12,FALSE)="PBuff","["&amp;VLOOKUP($E584,模型表!$C:Q,13,FALSE)&amp;"]","[]"))</f>
        <v/>
      </c>
      <c r="AA584" t="e">
        <f ca="1">VLOOKUP($B584,基础扩展表!$E:$I,5,FALSE)</f>
        <v>#N/A</v>
      </c>
      <c r="AB584" t="e">
        <f ca="1">VLOOKUP($B584,基础扩展表!$E:$I,4,FALSE)</f>
        <v>#N/A</v>
      </c>
      <c r="AC584" t="e">
        <f ca="1">VLOOKUP($B584,基础表!$E:$T,16,FALSE)</f>
        <v>#N/A</v>
      </c>
      <c r="AD584" t="str">
        <f t="shared" ca="1" si="108"/>
        <v/>
      </c>
      <c r="AE584" t="str">
        <f t="shared" ca="1" si="115"/>
        <v/>
      </c>
      <c r="AF584" t="str">
        <f t="shared" ca="1" si="116"/>
        <v/>
      </c>
      <c r="AH584" t="e">
        <f ca="1">VLOOKUP($B584,基础表!$E:$R,14,FALSE)</f>
        <v>#N/A</v>
      </c>
      <c r="AI584" t="e">
        <f ca="1">VLOOKUP($B584,基础表!$E:$S,13,FALSE)</f>
        <v>#N/A</v>
      </c>
      <c r="AK584" t="e">
        <f ca="1">VLOOKUP($B584,基础表!$E:$H,4,FALSE)</f>
        <v>#N/A</v>
      </c>
      <c r="AN584" s="23" t="e">
        <f t="shared" ca="1" si="109"/>
        <v>#N/A</v>
      </c>
      <c r="AO584" s="23" t="str">
        <f t="shared" ca="1" si="117"/>
        <v/>
      </c>
      <c r="AP584" s="23" t="str">
        <f t="shared" ca="1" si="118"/>
        <v/>
      </c>
      <c r="AR584" t="e">
        <f ca="1">VLOOKUP($B584,基础表!$E:$J,4,FALSE)</f>
        <v>#N/A</v>
      </c>
      <c r="AS584" t="e">
        <f ca="1">VLOOKUP($B584,基础表!$E:$J,5,FALSE)</f>
        <v>#N/A</v>
      </c>
      <c r="AT584" t="e">
        <f ca="1">VLOOKUP($B584,基础表!$E:$J,6,FALSE)</f>
        <v>#N/A</v>
      </c>
      <c r="AU584" t="e">
        <f ca="1">VLOOKUP($B584,基础扩展表!$E:$AG,MATCH(AU$2,基础扩展表!$E$1:$AG$1,0),FALSE)</f>
        <v>#N/A</v>
      </c>
      <c r="AV584" t="e">
        <f ca="1">VLOOKUP($B584,基础扩展表!$E:$AG,MATCH(AV$2,基础扩展表!$E$1:$AG$1,0),FALSE)</f>
        <v>#N/A</v>
      </c>
      <c r="AW584" t="e">
        <f ca="1">VLOOKUP($B584,基础扩展表!$E:$AG,MATCH(AW$2,基础扩展表!$E$1:$AG$1,0),FALSE)</f>
        <v>#N/A</v>
      </c>
      <c r="AX584" t="e">
        <f ca="1">VLOOKUP($B584,基础扩展表!$E:$AG,MATCH(AX$2,基础扩展表!$E$1:$AG$1,0),FALSE)</f>
        <v>#N/A</v>
      </c>
      <c r="AY584" t="e">
        <f ca="1">VLOOKUP($B584,基础扩展表!$E:$AG,MATCH(AY$2,基础扩展表!$E$1:$AG$1,0),FALSE)</f>
        <v>#N/A</v>
      </c>
      <c r="AZ584" t="e">
        <f ca="1">VLOOKUP($B584,基础扩展表!$E:$AG,MATCH(AZ$2,基础扩展表!$E$1:$AG$1,0),FALSE)</f>
        <v>#N/A</v>
      </c>
      <c r="BA584" t="e">
        <f ca="1">VLOOKUP($B584,基础扩展表!$E:$AG,MATCH(BA$2,基础扩展表!$E$1:$AG$1,0),FALSE)</f>
        <v>#N/A</v>
      </c>
      <c r="BB584" t="e">
        <f ca="1">VLOOKUP($B584,基础扩展表!$E:$AG,MATCH(BB$2,基础扩展表!$E$1:$AG$1,0),FALSE)</f>
        <v>#N/A</v>
      </c>
      <c r="BC584" t="e">
        <f ca="1">VLOOKUP($B584,基础扩展表!$E:$AG,MATCH(BC$2,基础扩展表!$E$1:$AG$1,0),FALSE)</f>
        <v>#N/A</v>
      </c>
      <c r="BD584" t="e">
        <f ca="1">VLOOKUP($B584,基础扩展表!$E:$AG,MATCH(BD$2,基础扩展表!$E$1:$AG$1,0),FALSE)</f>
        <v>#N/A</v>
      </c>
      <c r="BE584" t="e">
        <f ca="1">VLOOKUP($B584,基础扩展表!$E:$AG,MATCH(BE$2,基础扩展表!$E$1:$AG$1,0),FALSE)</f>
        <v>#N/A</v>
      </c>
      <c r="BF584" t="e">
        <f ca="1">VLOOKUP($B584,基础扩展表!$E:$AG,MATCH(BF$2,基础扩展表!$E$1:$AG$1,0),FALSE)</f>
        <v>#N/A</v>
      </c>
      <c r="BG584" t="e">
        <f ca="1">VLOOKUP($B584,基础扩展表!$E:$AG,MATCH(BG$2,基础扩展表!$E$1:$AG$1,0),FALSE)</f>
        <v>#N/A</v>
      </c>
      <c r="BH584" t="e">
        <f ca="1">VLOOKUP($B584,基础扩展表!$E:$AG,MATCH(BH$2,基础扩展表!$E$1:$AG$1,0),FALSE)</f>
        <v>#N/A</v>
      </c>
      <c r="BI584" t="e">
        <f ca="1">VLOOKUP($B584,基础扩展表!$E:$AG,MATCH(BI$2,基础扩展表!$E$1:$AG$1,0),FALSE)</f>
        <v>#N/A</v>
      </c>
      <c r="BJ584" t="e">
        <f ca="1">VLOOKUP($B584,基础扩展表!$E:$AG,MATCH(BJ$2,基础扩展表!$E$1:$AG$1,0),FALSE)</f>
        <v>#N/A</v>
      </c>
      <c r="BK584" t="e">
        <f ca="1">VLOOKUP($B584,基础扩展表!$E:$AG,MATCH(BK$2,基础扩展表!$E$1:$AG$1,0),FALSE)</f>
        <v>#N/A</v>
      </c>
      <c r="BL584" t="e">
        <f ca="1">VLOOKUP($B584,基础扩展表!$E:$AG,MATCH(BL$2,基础扩展表!$E$1:$AG$1,0),FALSE)</f>
        <v>#N/A</v>
      </c>
      <c r="BM584" t="e">
        <f ca="1">VLOOKUP($B584,基础扩展表!$E:$AG,MATCH(BM$2,基础扩展表!$E$1:$AG$1,0),FALSE)</f>
        <v>#N/A</v>
      </c>
      <c r="BN584" t="e">
        <f ca="1">VLOOKUP($B584,基础扩展表!$E:$AG,MATCH(BN$2,基础扩展表!$E$1:$AG$1,0),FALSE)</f>
        <v>#N/A</v>
      </c>
      <c r="BO584" t="e">
        <f ca="1">VLOOKUP($B584,基础扩展表!$E:$AG,MATCH(BO$2,基础扩展表!$E$1:$AG$1,0),FALSE)</f>
        <v>#N/A</v>
      </c>
      <c r="BP584" t="e">
        <f ca="1">VLOOKUP($B584,基础扩展表!$E:$AG,MATCH(BP$2,基础扩展表!$E$1:$AG$1,0),FALSE)</f>
        <v>#N/A</v>
      </c>
      <c r="BR584" t="e">
        <f ca="1">VLOOKUP(C584,模型表!D:H,5,FALSE)</f>
        <v>#N/A</v>
      </c>
    </row>
    <row r="585" spans="2:70" x14ac:dyDescent="0.2">
      <c r="B585" t="str">
        <f t="array" aca="1" ref="B585" ca="1">INDEX(基础表!$Y:$Y,SMALL(IF(基础表!$Z:$Z=0,ROW(基础表!$Z:$Z),999),ROW(H579)))&amp;""</f>
        <v/>
      </c>
      <c r="C585" t="e">
        <f ca="1">VLOOKUP(VLOOKUP($B585,基础表!$E:$G,3,FALSE),模型表!$C:$D,2,FALSE)</f>
        <v>#N/A</v>
      </c>
      <c r="E585" t="e">
        <f ca="1">VLOOKUP($B585,基础表!$E:$G,3,FALSE)</f>
        <v>#N/A</v>
      </c>
      <c r="G585" t="e">
        <f ca="1">VLOOKUP($E585,模型表!$C:$G,5,FALSE)</f>
        <v>#N/A</v>
      </c>
      <c r="H585" t="e">
        <f ca="1">VLOOKUP($E585,模型表!$C:$F,4,FALSE)</f>
        <v>#N/A</v>
      </c>
      <c r="I585" t="e">
        <f ca="1">VLOOKUP($E585,模型表!$C:$J,8,FALSE)</f>
        <v>#N/A</v>
      </c>
      <c r="K585" t="str">
        <f t="shared" ca="1" si="110"/>
        <v/>
      </c>
      <c r="L585" t="str">
        <f t="shared" ca="1" si="111"/>
        <v/>
      </c>
      <c r="M585" t="str">
        <f t="shared" ca="1" si="112"/>
        <v/>
      </c>
      <c r="N585" t="str">
        <f t="shared" ca="1" si="113"/>
        <v/>
      </c>
      <c r="O585" t="str">
        <f t="shared" ca="1" si="119"/>
        <v/>
      </c>
      <c r="P585" t="str">
        <f t="shared" ca="1" si="114"/>
        <v/>
      </c>
      <c r="Q585" t="e">
        <f ca="1">VLOOKUP($E585,模型表!$C:$K,9,FALSE)</f>
        <v>#N/A</v>
      </c>
      <c r="S585" t="e">
        <f ca="1">IF(VLOOKUP($E585,模型表!$C:$L,6,FALSE)=0,"",VLOOKUP($E585,模型表!$C:$L,10,FALSE))</f>
        <v>#N/A</v>
      </c>
      <c r="U585" t="e">
        <f ca="1">VLOOKUP($E585,模型表!$C:$Q,11,FALSE)</f>
        <v>#N/A</v>
      </c>
      <c r="Y585" t="e">
        <f ca="1">IF(VLOOKUP($E585,模型表!$C:$N,12,FALSE)="Death",VLOOKUP($E585,模型表!$C:$Q,13,FALSE),"")</f>
        <v>#N/A</v>
      </c>
      <c r="Z585" t="str">
        <f ca="1">IF($B585="","",IF(VLOOKUP($E585,模型表!$C:$O,12,FALSE)="PBuff","["&amp;VLOOKUP($E585,模型表!$C:Q,13,FALSE)&amp;"]","[]"))</f>
        <v/>
      </c>
      <c r="AA585" t="e">
        <f ca="1">VLOOKUP($B585,基础扩展表!$E:$I,5,FALSE)</f>
        <v>#N/A</v>
      </c>
      <c r="AB585" t="e">
        <f ca="1">VLOOKUP($B585,基础扩展表!$E:$I,4,FALSE)</f>
        <v>#N/A</v>
      </c>
      <c r="AC585" t="e">
        <f ca="1">VLOOKUP($B585,基础表!$E:$T,16,FALSE)</f>
        <v>#N/A</v>
      </c>
      <c r="AD585" t="str">
        <f t="shared" ca="1" si="108"/>
        <v/>
      </c>
      <c r="AE585" t="str">
        <f t="shared" ca="1" si="115"/>
        <v/>
      </c>
      <c r="AF585" t="str">
        <f t="shared" ca="1" si="116"/>
        <v/>
      </c>
      <c r="AH585" t="e">
        <f ca="1">VLOOKUP($B585,基础表!$E:$R,14,FALSE)</f>
        <v>#N/A</v>
      </c>
      <c r="AI585" t="e">
        <f ca="1">VLOOKUP($B585,基础表!$E:$S,13,FALSE)</f>
        <v>#N/A</v>
      </c>
      <c r="AK585" t="e">
        <f ca="1">VLOOKUP($B585,基础表!$E:$H,4,FALSE)</f>
        <v>#N/A</v>
      </c>
      <c r="AN585" s="23" t="e">
        <f t="shared" ca="1" si="109"/>
        <v>#N/A</v>
      </c>
      <c r="AO585" s="23" t="str">
        <f t="shared" ca="1" si="117"/>
        <v/>
      </c>
      <c r="AP585" s="23" t="str">
        <f t="shared" ca="1" si="118"/>
        <v/>
      </c>
      <c r="AR585" t="e">
        <f ca="1">VLOOKUP($B585,基础表!$E:$J,4,FALSE)</f>
        <v>#N/A</v>
      </c>
      <c r="AS585" t="e">
        <f ca="1">VLOOKUP($B585,基础表!$E:$J,5,FALSE)</f>
        <v>#N/A</v>
      </c>
      <c r="AT585" t="e">
        <f ca="1">VLOOKUP($B585,基础表!$E:$J,6,FALSE)</f>
        <v>#N/A</v>
      </c>
      <c r="AU585" t="e">
        <f ca="1">VLOOKUP($B585,基础扩展表!$E:$AG,MATCH(AU$2,基础扩展表!$E$1:$AG$1,0),FALSE)</f>
        <v>#N/A</v>
      </c>
      <c r="AV585" t="e">
        <f ca="1">VLOOKUP($B585,基础扩展表!$E:$AG,MATCH(AV$2,基础扩展表!$E$1:$AG$1,0),FALSE)</f>
        <v>#N/A</v>
      </c>
      <c r="AW585" t="e">
        <f ca="1">VLOOKUP($B585,基础扩展表!$E:$AG,MATCH(AW$2,基础扩展表!$E$1:$AG$1,0),FALSE)</f>
        <v>#N/A</v>
      </c>
      <c r="AX585" t="e">
        <f ca="1">VLOOKUP($B585,基础扩展表!$E:$AG,MATCH(AX$2,基础扩展表!$E$1:$AG$1,0),FALSE)</f>
        <v>#N/A</v>
      </c>
      <c r="AY585" t="e">
        <f ca="1">VLOOKUP($B585,基础扩展表!$E:$AG,MATCH(AY$2,基础扩展表!$E$1:$AG$1,0),FALSE)</f>
        <v>#N/A</v>
      </c>
      <c r="AZ585" t="e">
        <f ca="1">VLOOKUP($B585,基础扩展表!$E:$AG,MATCH(AZ$2,基础扩展表!$E$1:$AG$1,0),FALSE)</f>
        <v>#N/A</v>
      </c>
      <c r="BA585" t="e">
        <f ca="1">VLOOKUP($B585,基础扩展表!$E:$AG,MATCH(BA$2,基础扩展表!$E$1:$AG$1,0),FALSE)</f>
        <v>#N/A</v>
      </c>
      <c r="BB585" t="e">
        <f ca="1">VLOOKUP($B585,基础扩展表!$E:$AG,MATCH(BB$2,基础扩展表!$E$1:$AG$1,0),FALSE)</f>
        <v>#N/A</v>
      </c>
      <c r="BC585" t="e">
        <f ca="1">VLOOKUP($B585,基础扩展表!$E:$AG,MATCH(BC$2,基础扩展表!$E$1:$AG$1,0),FALSE)</f>
        <v>#N/A</v>
      </c>
      <c r="BD585" t="e">
        <f ca="1">VLOOKUP($B585,基础扩展表!$E:$AG,MATCH(BD$2,基础扩展表!$E$1:$AG$1,0),FALSE)</f>
        <v>#N/A</v>
      </c>
      <c r="BE585" t="e">
        <f ca="1">VLOOKUP($B585,基础扩展表!$E:$AG,MATCH(BE$2,基础扩展表!$E$1:$AG$1,0),FALSE)</f>
        <v>#N/A</v>
      </c>
      <c r="BF585" t="e">
        <f ca="1">VLOOKUP($B585,基础扩展表!$E:$AG,MATCH(BF$2,基础扩展表!$E$1:$AG$1,0),FALSE)</f>
        <v>#N/A</v>
      </c>
      <c r="BG585" t="e">
        <f ca="1">VLOOKUP($B585,基础扩展表!$E:$AG,MATCH(BG$2,基础扩展表!$E$1:$AG$1,0),FALSE)</f>
        <v>#N/A</v>
      </c>
      <c r="BH585" t="e">
        <f ca="1">VLOOKUP($B585,基础扩展表!$E:$AG,MATCH(BH$2,基础扩展表!$E$1:$AG$1,0),FALSE)</f>
        <v>#N/A</v>
      </c>
      <c r="BI585" t="e">
        <f ca="1">VLOOKUP($B585,基础扩展表!$E:$AG,MATCH(BI$2,基础扩展表!$E$1:$AG$1,0),FALSE)</f>
        <v>#N/A</v>
      </c>
      <c r="BJ585" t="e">
        <f ca="1">VLOOKUP($B585,基础扩展表!$E:$AG,MATCH(BJ$2,基础扩展表!$E$1:$AG$1,0),FALSE)</f>
        <v>#N/A</v>
      </c>
      <c r="BK585" t="e">
        <f ca="1">VLOOKUP($B585,基础扩展表!$E:$AG,MATCH(BK$2,基础扩展表!$E$1:$AG$1,0),FALSE)</f>
        <v>#N/A</v>
      </c>
      <c r="BL585" t="e">
        <f ca="1">VLOOKUP($B585,基础扩展表!$E:$AG,MATCH(BL$2,基础扩展表!$E$1:$AG$1,0),FALSE)</f>
        <v>#N/A</v>
      </c>
      <c r="BM585" t="e">
        <f ca="1">VLOOKUP($B585,基础扩展表!$E:$AG,MATCH(BM$2,基础扩展表!$E$1:$AG$1,0),FALSE)</f>
        <v>#N/A</v>
      </c>
      <c r="BN585" t="e">
        <f ca="1">VLOOKUP($B585,基础扩展表!$E:$AG,MATCH(BN$2,基础扩展表!$E$1:$AG$1,0),FALSE)</f>
        <v>#N/A</v>
      </c>
      <c r="BO585" t="e">
        <f ca="1">VLOOKUP($B585,基础扩展表!$E:$AG,MATCH(BO$2,基础扩展表!$E$1:$AG$1,0),FALSE)</f>
        <v>#N/A</v>
      </c>
      <c r="BP585" t="e">
        <f ca="1">VLOOKUP($B585,基础扩展表!$E:$AG,MATCH(BP$2,基础扩展表!$E$1:$AG$1,0),FALSE)</f>
        <v>#N/A</v>
      </c>
      <c r="BR585" t="e">
        <f ca="1">VLOOKUP(C585,模型表!D:H,5,FALSE)</f>
        <v>#N/A</v>
      </c>
    </row>
    <row r="586" spans="2:70" x14ac:dyDescent="0.2">
      <c r="B586" t="str">
        <f t="array" aca="1" ref="B586" ca="1">INDEX(基础表!$Y:$Y,SMALL(IF(基础表!$Z:$Z=0,ROW(基础表!$Z:$Z),999),ROW(H580)))&amp;""</f>
        <v/>
      </c>
      <c r="C586" t="e">
        <f ca="1">VLOOKUP(VLOOKUP($B586,基础表!$E:$G,3,FALSE),模型表!$C:$D,2,FALSE)</f>
        <v>#N/A</v>
      </c>
      <c r="E586" t="e">
        <f ca="1">VLOOKUP($B586,基础表!$E:$G,3,FALSE)</f>
        <v>#N/A</v>
      </c>
      <c r="G586" t="e">
        <f ca="1">VLOOKUP($E586,模型表!$C:$G,5,FALSE)</f>
        <v>#N/A</v>
      </c>
      <c r="H586" t="e">
        <f ca="1">VLOOKUP($E586,模型表!$C:$F,4,FALSE)</f>
        <v>#N/A</v>
      </c>
      <c r="I586" t="e">
        <f ca="1">VLOOKUP($E586,模型表!$C:$J,8,FALSE)</f>
        <v>#N/A</v>
      </c>
      <c r="K586" t="str">
        <f t="shared" ca="1" si="110"/>
        <v/>
      </c>
      <c r="L586" t="str">
        <f t="shared" ca="1" si="111"/>
        <v/>
      </c>
      <c r="M586" t="str">
        <f t="shared" ca="1" si="112"/>
        <v/>
      </c>
      <c r="N586" t="str">
        <f t="shared" ca="1" si="113"/>
        <v/>
      </c>
      <c r="O586" t="str">
        <f t="shared" ca="1" si="119"/>
        <v/>
      </c>
      <c r="P586" t="str">
        <f t="shared" ca="1" si="114"/>
        <v/>
      </c>
      <c r="Q586" t="e">
        <f ca="1">VLOOKUP($E586,模型表!$C:$K,9,FALSE)</f>
        <v>#N/A</v>
      </c>
      <c r="S586" t="e">
        <f ca="1">IF(VLOOKUP($E586,模型表!$C:$L,6,FALSE)=0,"",VLOOKUP($E586,模型表!$C:$L,10,FALSE))</f>
        <v>#N/A</v>
      </c>
      <c r="U586" t="e">
        <f ca="1">VLOOKUP($E586,模型表!$C:$Q,11,FALSE)</f>
        <v>#N/A</v>
      </c>
      <c r="Y586" t="e">
        <f ca="1">IF(VLOOKUP($E586,模型表!$C:$N,12,FALSE)="Death",VLOOKUP($E586,模型表!$C:$Q,13,FALSE),"")</f>
        <v>#N/A</v>
      </c>
      <c r="Z586" t="str">
        <f ca="1">IF($B586="","",IF(VLOOKUP($E586,模型表!$C:$O,12,FALSE)="PBuff","["&amp;VLOOKUP($E586,模型表!$C:Q,13,FALSE)&amp;"]","[]"))</f>
        <v/>
      </c>
      <c r="AA586" t="e">
        <f ca="1">VLOOKUP($B586,基础扩展表!$E:$I,5,FALSE)</f>
        <v>#N/A</v>
      </c>
      <c r="AB586" t="e">
        <f ca="1">VLOOKUP($B586,基础扩展表!$E:$I,4,FALSE)</f>
        <v>#N/A</v>
      </c>
      <c r="AC586" t="e">
        <f ca="1">VLOOKUP($B586,基础表!$E:$T,16,FALSE)</f>
        <v>#N/A</v>
      </c>
      <c r="AD586" t="str">
        <f t="shared" ca="1" si="108"/>
        <v/>
      </c>
      <c r="AE586" t="str">
        <f t="shared" ca="1" si="115"/>
        <v/>
      </c>
      <c r="AF586" t="str">
        <f t="shared" ca="1" si="116"/>
        <v/>
      </c>
      <c r="AH586" t="e">
        <f ca="1">VLOOKUP($B586,基础表!$E:$R,14,FALSE)</f>
        <v>#N/A</v>
      </c>
      <c r="AI586" t="e">
        <f ca="1">VLOOKUP($B586,基础表!$E:$S,13,FALSE)</f>
        <v>#N/A</v>
      </c>
      <c r="AK586" t="e">
        <f ca="1">VLOOKUP($B586,基础表!$E:$H,4,FALSE)</f>
        <v>#N/A</v>
      </c>
      <c r="AN586" s="23" t="e">
        <f t="shared" ca="1" si="109"/>
        <v>#N/A</v>
      </c>
      <c r="AO586" s="23" t="str">
        <f t="shared" ca="1" si="117"/>
        <v/>
      </c>
      <c r="AP586" s="23" t="str">
        <f t="shared" ca="1" si="118"/>
        <v/>
      </c>
      <c r="AR586" t="e">
        <f ca="1">VLOOKUP($B586,基础表!$E:$J,4,FALSE)</f>
        <v>#N/A</v>
      </c>
      <c r="AS586" t="e">
        <f ca="1">VLOOKUP($B586,基础表!$E:$J,5,FALSE)</f>
        <v>#N/A</v>
      </c>
      <c r="AT586" t="e">
        <f ca="1">VLOOKUP($B586,基础表!$E:$J,6,FALSE)</f>
        <v>#N/A</v>
      </c>
      <c r="AU586" t="e">
        <f ca="1">VLOOKUP($B586,基础扩展表!$E:$AG,MATCH(AU$2,基础扩展表!$E$1:$AG$1,0),FALSE)</f>
        <v>#N/A</v>
      </c>
      <c r="AV586" t="e">
        <f ca="1">VLOOKUP($B586,基础扩展表!$E:$AG,MATCH(AV$2,基础扩展表!$E$1:$AG$1,0),FALSE)</f>
        <v>#N/A</v>
      </c>
      <c r="AW586" t="e">
        <f ca="1">VLOOKUP($B586,基础扩展表!$E:$AG,MATCH(AW$2,基础扩展表!$E$1:$AG$1,0),FALSE)</f>
        <v>#N/A</v>
      </c>
      <c r="AX586" t="e">
        <f ca="1">VLOOKUP($B586,基础扩展表!$E:$AG,MATCH(AX$2,基础扩展表!$E$1:$AG$1,0),FALSE)</f>
        <v>#N/A</v>
      </c>
      <c r="AY586" t="e">
        <f ca="1">VLOOKUP($B586,基础扩展表!$E:$AG,MATCH(AY$2,基础扩展表!$E$1:$AG$1,0),FALSE)</f>
        <v>#N/A</v>
      </c>
      <c r="AZ586" t="e">
        <f ca="1">VLOOKUP($B586,基础扩展表!$E:$AG,MATCH(AZ$2,基础扩展表!$E$1:$AG$1,0),FALSE)</f>
        <v>#N/A</v>
      </c>
      <c r="BA586" t="e">
        <f ca="1">VLOOKUP($B586,基础扩展表!$E:$AG,MATCH(BA$2,基础扩展表!$E$1:$AG$1,0),FALSE)</f>
        <v>#N/A</v>
      </c>
      <c r="BB586" t="e">
        <f ca="1">VLOOKUP($B586,基础扩展表!$E:$AG,MATCH(BB$2,基础扩展表!$E$1:$AG$1,0),FALSE)</f>
        <v>#N/A</v>
      </c>
      <c r="BC586" t="e">
        <f ca="1">VLOOKUP($B586,基础扩展表!$E:$AG,MATCH(BC$2,基础扩展表!$E$1:$AG$1,0),FALSE)</f>
        <v>#N/A</v>
      </c>
      <c r="BD586" t="e">
        <f ca="1">VLOOKUP($B586,基础扩展表!$E:$AG,MATCH(BD$2,基础扩展表!$E$1:$AG$1,0),FALSE)</f>
        <v>#N/A</v>
      </c>
      <c r="BE586" t="e">
        <f ca="1">VLOOKUP($B586,基础扩展表!$E:$AG,MATCH(BE$2,基础扩展表!$E$1:$AG$1,0),FALSE)</f>
        <v>#N/A</v>
      </c>
      <c r="BF586" t="e">
        <f ca="1">VLOOKUP($B586,基础扩展表!$E:$AG,MATCH(BF$2,基础扩展表!$E$1:$AG$1,0),FALSE)</f>
        <v>#N/A</v>
      </c>
      <c r="BG586" t="e">
        <f ca="1">VLOOKUP($B586,基础扩展表!$E:$AG,MATCH(BG$2,基础扩展表!$E$1:$AG$1,0),FALSE)</f>
        <v>#N/A</v>
      </c>
      <c r="BH586" t="e">
        <f ca="1">VLOOKUP($B586,基础扩展表!$E:$AG,MATCH(BH$2,基础扩展表!$E$1:$AG$1,0),FALSE)</f>
        <v>#N/A</v>
      </c>
      <c r="BI586" t="e">
        <f ca="1">VLOOKUP($B586,基础扩展表!$E:$AG,MATCH(BI$2,基础扩展表!$E$1:$AG$1,0),FALSE)</f>
        <v>#N/A</v>
      </c>
      <c r="BJ586" t="e">
        <f ca="1">VLOOKUP($B586,基础扩展表!$E:$AG,MATCH(BJ$2,基础扩展表!$E$1:$AG$1,0),FALSE)</f>
        <v>#N/A</v>
      </c>
      <c r="BK586" t="e">
        <f ca="1">VLOOKUP($B586,基础扩展表!$E:$AG,MATCH(BK$2,基础扩展表!$E$1:$AG$1,0),FALSE)</f>
        <v>#N/A</v>
      </c>
      <c r="BL586" t="e">
        <f ca="1">VLOOKUP($B586,基础扩展表!$E:$AG,MATCH(BL$2,基础扩展表!$E$1:$AG$1,0),FALSE)</f>
        <v>#N/A</v>
      </c>
      <c r="BM586" t="e">
        <f ca="1">VLOOKUP($B586,基础扩展表!$E:$AG,MATCH(BM$2,基础扩展表!$E$1:$AG$1,0),FALSE)</f>
        <v>#N/A</v>
      </c>
      <c r="BN586" t="e">
        <f ca="1">VLOOKUP($B586,基础扩展表!$E:$AG,MATCH(BN$2,基础扩展表!$E$1:$AG$1,0),FALSE)</f>
        <v>#N/A</v>
      </c>
      <c r="BO586" t="e">
        <f ca="1">VLOOKUP($B586,基础扩展表!$E:$AG,MATCH(BO$2,基础扩展表!$E$1:$AG$1,0),FALSE)</f>
        <v>#N/A</v>
      </c>
      <c r="BP586" t="e">
        <f ca="1">VLOOKUP($B586,基础扩展表!$E:$AG,MATCH(BP$2,基础扩展表!$E$1:$AG$1,0),FALSE)</f>
        <v>#N/A</v>
      </c>
      <c r="BR586" t="e">
        <f ca="1">VLOOKUP(C586,模型表!D:H,5,FALSE)</f>
        <v>#N/A</v>
      </c>
    </row>
    <row r="587" spans="2:70" x14ac:dyDescent="0.2">
      <c r="B587" t="str">
        <f t="array" aca="1" ref="B587" ca="1">INDEX(基础表!$Y:$Y,SMALL(IF(基础表!$Z:$Z=0,ROW(基础表!$Z:$Z),999),ROW(H581)))&amp;""</f>
        <v/>
      </c>
      <c r="C587" t="e">
        <f ca="1">VLOOKUP(VLOOKUP($B587,基础表!$E:$G,3,FALSE),模型表!$C:$D,2,FALSE)</f>
        <v>#N/A</v>
      </c>
      <c r="E587" t="e">
        <f ca="1">VLOOKUP($B587,基础表!$E:$G,3,FALSE)</f>
        <v>#N/A</v>
      </c>
      <c r="G587" t="e">
        <f ca="1">VLOOKUP($E587,模型表!$C:$G,5,FALSE)</f>
        <v>#N/A</v>
      </c>
      <c r="H587" t="e">
        <f ca="1">VLOOKUP($E587,模型表!$C:$F,4,FALSE)</f>
        <v>#N/A</v>
      </c>
      <c r="I587" t="e">
        <f ca="1">VLOOKUP($E587,模型表!$C:$J,8,FALSE)</f>
        <v>#N/A</v>
      </c>
      <c r="K587" t="str">
        <f t="shared" ca="1" si="110"/>
        <v/>
      </c>
      <c r="L587" t="str">
        <f t="shared" ca="1" si="111"/>
        <v/>
      </c>
      <c r="M587" t="str">
        <f t="shared" ca="1" si="112"/>
        <v/>
      </c>
      <c r="N587" t="str">
        <f t="shared" ca="1" si="113"/>
        <v/>
      </c>
      <c r="O587" t="str">
        <f t="shared" ca="1" si="119"/>
        <v/>
      </c>
      <c r="P587" t="str">
        <f t="shared" ca="1" si="114"/>
        <v/>
      </c>
      <c r="Q587" t="e">
        <f ca="1">VLOOKUP($E587,模型表!$C:$K,9,FALSE)</f>
        <v>#N/A</v>
      </c>
      <c r="S587" t="e">
        <f ca="1">IF(VLOOKUP($E587,模型表!$C:$L,6,FALSE)=0,"",VLOOKUP($E587,模型表!$C:$L,10,FALSE))</f>
        <v>#N/A</v>
      </c>
      <c r="U587" t="e">
        <f ca="1">VLOOKUP($E587,模型表!$C:$Q,11,FALSE)</f>
        <v>#N/A</v>
      </c>
      <c r="Y587" t="e">
        <f ca="1">IF(VLOOKUP($E587,模型表!$C:$N,12,FALSE)="Death",VLOOKUP($E587,模型表!$C:$Q,13,FALSE),"")</f>
        <v>#N/A</v>
      </c>
      <c r="Z587" t="str">
        <f ca="1">IF($B587="","",IF(VLOOKUP($E587,模型表!$C:$O,12,FALSE)="PBuff","["&amp;VLOOKUP($E587,模型表!$C:Q,13,FALSE)&amp;"]","[]"))</f>
        <v/>
      </c>
      <c r="AA587" t="e">
        <f ca="1">VLOOKUP($B587,基础扩展表!$E:$I,5,FALSE)</f>
        <v>#N/A</v>
      </c>
      <c r="AB587" t="e">
        <f ca="1">VLOOKUP($B587,基础扩展表!$E:$I,4,FALSE)</f>
        <v>#N/A</v>
      </c>
      <c r="AC587" t="e">
        <f ca="1">VLOOKUP($B587,基础表!$E:$T,16,FALSE)</f>
        <v>#N/A</v>
      </c>
      <c r="AD587" t="str">
        <f t="shared" ca="1" si="108"/>
        <v/>
      </c>
      <c r="AE587" t="str">
        <f t="shared" ca="1" si="115"/>
        <v/>
      </c>
      <c r="AF587" t="str">
        <f t="shared" ca="1" si="116"/>
        <v/>
      </c>
      <c r="AH587" t="e">
        <f ca="1">VLOOKUP($B587,基础表!$E:$R,14,FALSE)</f>
        <v>#N/A</v>
      </c>
      <c r="AI587" t="e">
        <f ca="1">VLOOKUP($B587,基础表!$E:$S,13,FALSE)</f>
        <v>#N/A</v>
      </c>
      <c r="AK587" t="e">
        <f ca="1">VLOOKUP($B587,基础表!$E:$H,4,FALSE)</f>
        <v>#N/A</v>
      </c>
      <c r="AN587" s="23" t="e">
        <f t="shared" ca="1" si="109"/>
        <v>#N/A</v>
      </c>
      <c r="AO587" s="23" t="str">
        <f t="shared" ca="1" si="117"/>
        <v/>
      </c>
      <c r="AP587" s="23" t="str">
        <f t="shared" ca="1" si="118"/>
        <v/>
      </c>
      <c r="AR587" t="e">
        <f ca="1">VLOOKUP($B587,基础表!$E:$J,4,FALSE)</f>
        <v>#N/A</v>
      </c>
      <c r="AS587" t="e">
        <f ca="1">VLOOKUP($B587,基础表!$E:$J,5,FALSE)</f>
        <v>#N/A</v>
      </c>
      <c r="AT587" t="e">
        <f ca="1">VLOOKUP($B587,基础表!$E:$J,6,FALSE)</f>
        <v>#N/A</v>
      </c>
      <c r="AU587" t="e">
        <f ca="1">VLOOKUP($B587,基础扩展表!$E:$AG,MATCH(AU$2,基础扩展表!$E$1:$AG$1,0),FALSE)</f>
        <v>#N/A</v>
      </c>
      <c r="AV587" t="e">
        <f ca="1">VLOOKUP($B587,基础扩展表!$E:$AG,MATCH(AV$2,基础扩展表!$E$1:$AG$1,0),FALSE)</f>
        <v>#N/A</v>
      </c>
      <c r="AW587" t="e">
        <f ca="1">VLOOKUP($B587,基础扩展表!$E:$AG,MATCH(AW$2,基础扩展表!$E$1:$AG$1,0),FALSE)</f>
        <v>#N/A</v>
      </c>
      <c r="AX587" t="e">
        <f ca="1">VLOOKUP($B587,基础扩展表!$E:$AG,MATCH(AX$2,基础扩展表!$E$1:$AG$1,0),FALSE)</f>
        <v>#N/A</v>
      </c>
      <c r="AY587" t="e">
        <f ca="1">VLOOKUP($B587,基础扩展表!$E:$AG,MATCH(AY$2,基础扩展表!$E$1:$AG$1,0),FALSE)</f>
        <v>#N/A</v>
      </c>
      <c r="AZ587" t="e">
        <f ca="1">VLOOKUP($B587,基础扩展表!$E:$AG,MATCH(AZ$2,基础扩展表!$E$1:$AG$1,0),FALSE)</f>
        <v>#N/A</v>
      </c>
      <c r="BA587" t="e">
        <f ca="1">VLOOKUP($B587,基础扩展表!$E:$AG,MATCH(BA$2,基础扩展表!$E$1:$AG$1,0),FALSE)</f>
        <v>#N/A</v>
      </c>
      <c r="BB587" t="e">
        <f ca="1">VLOOKUP($B587,基础扩展表!$E:$AG,MATCH(BB$2,基础扩展表!$E$1:$AG$1,0),FALSE)</f>
        <v>#N/A</v>
      </c>
      <c r="BC587" t="e">
        <f ca="1">VLOOKUP($B587,基础扩展表!$E:$AG,MATCH(BC$2,基础扩展表!$E$1:$AG$1,0),FALSE)</f>
        <v>#N/A</v>
      </c>
      <c r="BD587" t="e">
        <f ca="1">VLOOKUP($B587,基础扩展表!$E:$AG,MATCH(BD$2,基础扩展表!$E$1:$AG$1,0),FALSE)</f>
        <v>#N/A</v>
      </c>
      <c r="BE587" t="e">
        <f ca="1">VLOOKUP($B587,基础扩展表!$E:$AG,MATCH(BE$2,基础扩展表!$E$1:$AG$1,0),FALSE)</f>
        <v>#N/A</v>
      </c>
      <c r="BF587" t="e">
        <f ca="1">VLOOKUP($B587,基础扩展表!$E:$AG,MATCH(BF$2,基础扩展表!$E$1:$AG$1,0),FALSE)</f>
        <v>#N/A</v>
      </c>
      <c r="BG587" t="e">
        <f ca="1">VLOOKUP($B587,基础扩展表!$E:$AG,MATCH(BG$2,基础扩展表!$E$1:$AG$1,0),FALSE)</f>
        <v>#N/A</v>
      </c>
      <c r="BH587" t="e">
        <f ca="1">VLOOKUP($B587,基础扩展表!$E:$AG,MATCH(BH$2,基础扩展表!$E$1:$AG$1,0),FALSE)</f>
        <v>#N/A</v>
      </c>
      <c r="BI587" t="e">
        <f ca="1">VLOOKUP($B587,基础扩展表!$E:$AG,MATCH(BI$2,基础扩展表!$E$1:$AG$1,0),FALSE)</f>
        <v>#N/A</v>
      </c>
      <c r="BJ587" t="e">
        <f ca="1">VLOOKUP($B587,基础扩展表!$E:$AG,MATCH(BJ$2,基础扩展表!$E$1:$AG$1,0),FALSE)</f>
        <v>#N/A</v>
      </c>
      <c r="BK587" t="e">
        <f ca="1">VLOOKUP($B587,基础扩展表!$E:$AG,MATCH(BK$2,基础扩展表!$E$1:$AG$1,0),FALSE)</f>
        <v>#N/A</v>
      </c>
      <c r="BL587" t="e">
        <f ca="1">VLOOKUP($B587,基础扩展表!$E:$AG,MATCH(BL$2,基础扩展表!$E$1:$AG$1,0),FALSE)</f>
        <v>#N/A</v>
      </c>
      <c r="BM587" t="e">
        <f ca="1">VLOOKUP($B587,基础扩展表!$E:$AG,MATCH(BM$2,基础扩展表!$E$1:$AG$1,0),FALSE)</f>
        <v>#N/A</v>
      </c>
      <c r="BN587" t="e">
        <f ca="1">VLOOKUP($B587,基础扩展表!$E:$AG,MATCH(BN$2,基础扩展表!$E$1:$AG$1,0),FALSE)</f>
        <v>#N/A</v>
      </c>
      <c r="BO587" t="e">
        <f ca="1">VLOOKUP($B587,基础扩展表!$E:$AG,MATCH(BO$2,基础扩展表!$E$1:$AG$1,0),FALSE)</f>
        <v>#N/A</v>
      </c>
      <c r="BP587" t="e">
        <f ca="1">VLOOKUP($B587,基础扩展表!$E:$AG,MATCH(BP$2,基础扩展表!$E$1:$AG$1,0),FALSE)</f>
        <v>#N/A</v>
      </c>
      <c r="BR587" t="e">
        <f ca="1">VLOOKUP(C587,模型表!D:H,5,FALSE)</f>
        <v>#N/A</v>
      </c>
    </row>
    <row r="588" spans="2:70" x14ac:dyDescent="0.2">
      <c r="B588" t="str">
        <f t="array" aca="1" ref="B588" ca="1">INDEX(基础表!$Y:$Y,SMALL(IF(基础表!$Z:$Z=0,ROW(基础表!$Z:$Z),999),ROW(H582)))&amp;""</f>
        <v/>
      </c>
      <c r="C588" t="e">
        <f ca="1">VLOOKUP(VLOOKUP($B588,基础表!$E:$G,3,FALSE),模型表!$C:$D,2,FALSE)</f>
        <v>#N/A</v>
      </c>
      <c r="E588" t="e">
        <f ca="1">VLOOKUP($B588,基础表!$E:$G,3,FALSE)</f>
        <v>#N/A</v>
      </c>
      <c r="G588" t="e">
        <f ca="1">VLOOKUP($E588,模型表!$C:$G,5,FALSE)</f>
        <v>#N/A</v>
      </c>
      <c r="H588" t="e">
        <f ca="1">VLOOKUP($E588,模型表!$C:$F,4,FALSE)</f>
        <v>#N/A</v>
      </c>
      <c r="I588" t="e">
        <f ca="1">VLOOKUP($E588,模型表!$C:$J,8,FALSE)</f>
        <v>#N/A</v>
      </c>
      <c r="K588" t="str">
        <f t="shared" ca="1" si="110"/>
        <v/>
      </c>
      <c r="L588" t="str">
        <f t="shared" ca="1" si="111"/>
        <v/>
      </c>
      <c r="M588" t="str">
        <f t="shared" ca="1" si="112"/>
        <v/>
      </c>
      <c r="N588" t="str">
        <f t="shared" ca="1" si="113"/>
        <v/>
      </c>
      <c r="O588" t="str">
        <f t="shared" ca="1" si="119"/>
        <v/>
      </c>
      <c r="P588" t="str">
        <f t="shared" ca="1" si="114"/>
        <v/>
      </c>
      <c r="Q588" t="e">
        <f ca="1">VLOOKUP($E588,模型表!$C:$K,9,FALSE)</f>
        <v>#N/A</v>
      </c>
      <c r="S588" t="e">
        <f ca="1">IF(VLOOKUP($E588,模型表!$C:$L,6,FALSE)=0,"",VLOOKUP($E588,模型表!$C:$L,10,FALSE))</f>
        <v>#N/A</v>
      </c>
      <c r="U588" t="e">
        <f ca="1">VLOOKUP($E588,模型表!$C:$Q,11,FALSE)</f>
        <v>#N/A</v>
      </c>
      <c r="Y588" t="e">
        <f ca="1">IF(VLOOKUP($E588,模型表!$C:$N,12,FALSE)="Death",VLOOKUP($E588,模型表!$C:$Q,13,FALSE),"")</f>
        <v>#N/A</v>
      </c>
      <c r="Z588" t="str">
        <f ca="1">IF($B588="","",IF(VLOOKUP($E588,模型表!$C:$O,12,FALSE)="PBuff","["&amp;VLOOKUP($E588,模型表!$C:Q,13,FALSE)&amp;"]","[]"))</f>
        <v/>
      </c>
      <c r="AA588" t="e">
        <f ca="1">VLOOKUP($B588,基础扩展表!$E:$I,5,FALSE)</f>
        <v>#N/A</v>
      </c>
      <c r="AB588" t="e">
        <f ca="1">VLOOKUP($B588,基础扩展表!$E:$I,4,FALSE)</f>
        <v>#N/A</v>
      </c>
      <c r="AC588" t="e">
        <f ca="1">VLOOKUP($B588,基础表!$E:$T,16,FALSE)</f>
        <v>#N/A</v>
      </c>
      <c r="AD588" t="str">
        <f t="shared" ca="1" si="108"/>
        <v/>
      </c>
      <c r="AE588" t="str">
        <f t="shared" ca="1" si="115"/>
        <v/>
      </c>
      <c r="AF588" t="str">
        <f t="shared" ca="1" si="116"/>
        <v/>
      </c>
      <c r="AH588" t="e">
        <f ca="1">VLOOKUP($B588,基础表!$E:$R,14,FALSE)</f>
        <v>#N/A</v>
      </c>
      <c r="AI588" t="e">
        <f ca="1">VLOOKUP($B588,基础表!$E:$S,13,FALSE)</f>
        <v>#N/A</v>
      </c>
      <c r="AK588" t="e">
        <f ca="1">VLOOKUP($B588,基础表!$E:$H,4,FALSE)</f>
        <v>#N/A</v>
      </c>
      <c r="AN588" s="23" t="e">
        <f t="shared" ca="1" si="109"/>
        <v>#N/A</v>
      </c>
      <c r="AO588" s="23" t="str">
        <f t="shared" ca="1" si="117"/>
        <v/>
      </c>
      <c r="AP588" s="23" t="str">
        <f t="shared" ca="1" si="118"/>
        <v/>
      </c>
      <c r="AR588" t="e">
        <f ca="1">VLOOKUP($B588,基础表!$E:$J,4,FALSE)</f>
        <v>#N/A</v>
      </c>
      <c r="AS588" t="e">
        <f ca="1">VLOOKUP($B588,基础表!$E:$J,5,FALSE)</f>
        <v>#N/A</v>
      </c>
      <c r="AT588" t="e">
        <f ca="1">VLOOKUP($B588,基础表!$E:$J,6,FALSE)</f>
        <v>#N/A</v>
      </c>
      <c r="AU588" t="e">
        <f ca="1">VLOOKUP($B588,基础扩展表!$E:$AG,MATCH(AU$2,基础扩展表!$E$1:$AG$1,0),FALSE)</f>
        <v>#N/A</v>
      </c>
      <c r="AV588" t="e">
        <f ca="1">VLOOKUP($B588,基础扩展表!$E:$AG,MATCH(AV$2,基础扩展表!$E$1:$AG$1,0),FALSE)</f>
        <v>#N/A</v>
      </c>
      <c r="AW588" t="e">
        <f ca="1">VLOOKUP($B588,基础扩展表!$E:$AG,MATCH(AW$2,基础扩展表!$E$1:$AG$1,0),FALSE)</f>
        <v>#N/A</v>
      </c>
      <c r="AX588" t="e">
        <f ca="1">VLOOKUP($B588,基础扩展表!$E:$AG,MATCH(AX$2,基础扩展表!$E$1:$AG$1,0),FALSE)</f>
        <v>#N/A</v>
      </c>
      <c r="AY588" t="e">
        <f ca="1">VLOOKUP($B588,基础扩展表!$E:$AG,MATCH(AY$2,基础扩展表!$E$1:$AG$1,0),FALSE)</f>
        <v>#N/A</v>
      </c>
      <c r="AZ588" t="e">
        <f ca="1">VLOOKUP($B588,基础扩展表!$E:$AG,MATCH(AZ$2,基础扩展表!$E$1:$AG$1,0),FALSE)</f>
        <v>#N/A</v>
      </c>
      <c r="BA588" t="e">
        <f ca="1">VLOOKUP($B588,基础扩展表!$E:$AG,MATCH(BA$2,基础扩展表!$E$1:$AG$1,0),FALSE)</f>
        <v>#N/A</v>
      </c>
      <c r="BB588" t="e">
        <f ca="1">VLOOKUP($B588,基础扩展表!$E:$AG,MATCH(BB$2,基础扩展表!$E$1:$AG$1,0),FALSE)</f>
        <v>#N/A</v>
      </c>
      <c r="BC588" t="e">
        <f ca="1">VLOOKUP($B588,基础扩展表!$E:$AG,MATCH(BC$2,基础扩展表!$E$1:$AG$1,0),FALSE)</f>
        <v>#N/A</v>
      </c>
      <c r="BD588" t="e">
        <f ca="1">VLOOKUP($B588,基础扩展表!$E:$AG,MATCH(BD$2,基础扩展表!$E$1:$AG$1,0),FALSE)</f>
        <v>#N/A</v>
      </c>
      <c r="BE588" t="e">
        <f ca="1">VLOOKUP($B588,基础扩展表!$E:$AG,MATCH(BE$2,基础扩展表!$E$1:$AG$1,0),FALSE)</f>
        <v>#N/A</v>
      </c>
      <c r="BF588" t="e">
        <f ca="1">VLOOKUP($B588,基础扩展表!$E:$AG,MATCH(BF$2,基础扩展表!$E$1:$AG$1,0),FALSE)</f>
        <v>#N/A</v>
      </c>
      <c r="BG588" t="e">
        <f ca="1">VLOOKUP($B588,基础扩展表!$E:$AG,MATCH(BG$2,基础扩展表!$E$1:$AG$1,0),FALSE)</f>
        <v>#N/A</v>
      </c>
      <c r="BH588" t="e">
        <f ca="1">VLOOKUP($B588,基础扩展表!$E:$AG,MATCH(BH$2,基础扩展表!$E$1:$AG$1,0),FALSE)</f>
        <v>#N/A</v>
      </c>
      <c r="BI588" t="e">
        <f ca="1">VLOOKUP($B588,基础扩展表!$E:$AG,MATCH(BI$2,基础扩展表!$E$1:$AG$1,0),FALSE)</f>
        <v>#N/A</v>
      </c>
      <c r="BJ588" t="e">
        <f ca="1">VLOOKUP($B588,基础扩展表!$E:$AG,MATCH(BJ$2,基础扩展表!$E$1:$AG$1,0),FALSE)</f>
        <v>#N/A</v>
      </c>
      <c r="BK588" t="e">
        <f ca="1">VLOOKUP($B588,基础扩展表!$E:$AG,MATCH(BK$2,基础扩展表!$E$1:$AG$1,0),FALSE)</f>
        <v>#N/A</v>
      </c>
      <c r="BL588" t="e">
        <f ca="1">VLOOKUP($B588,基础扩展表!$E:$AG,MATCH(BL$2,基础扩展表!$E$1:$AG$1,0),FALSE)</f>
        <v>#N/A</v>
      </c>
      <c r="BM588" t="e">
        <f ca="1">VLOOKUP($B588,基础扩展表!$E:$AG,MATCH(BM$2,基础扩展表!$E$1:$AG$1,0),FALSE)</f>
        <v>#N/A</v>
      </c>
      <c r="BN588" t="e">
        <f ca="1">VLOOKUP($B588,基础扩展表!$E:$AG,MATCH(BN$2,基础扩展表!$E$1:$AG$1,0),FALSE)</f>
        <v>#N/A</v>
      </c>
      <c r="BO588" t="e">
        <f ca="1">VLOOKUP($B588,基础扩展表!$E:$AG,MATCH(BO$2,基础扩展表!$E$1:$AG$1,0),FALSE)</f>
        <v>#N/A</v>
      </c>
      <c r="BP588" t="e">
        <f ca="1">VLOOKUP($B588,基础扩展表!$E:$AG,MATCH(BP$2,基础扩展表!$E$1:$AG$1,0),FALSE)</f>
        <v>#N/A</v>
      </c>
      <c r="BR588" t="e">
        <f ca="1">VLOOKUP(C588,模型表!D:H,5,FALSE)</f>
        <v>#N/A</v>
      </c>
    </row>
    <row r="589" spans="2:70" x14ac:dyDescent="0.2">
      <c r="B589" t="str">
        <f t="array" aca="1" ref="B589" ca="1">INDEX(基础表!$Y:$Y,SMALL(IF(基础表!$Z:$Z=0,ROW(基础表!$Z:$Z),999),ROW(H583)))&amp;""</f>
        <v/>
      </c>
      <c r="C589" t="e">
        <f ca="1">VLOOKUP(VLOOKUP($B589,基础表!$E:$G,3,FALSE),模型表!$C:$D,2,FALSE)</f>
        <v>#N/A</v>
      </c>
      <c r="E589" t="e">
        <f ca="1">VLOOKUP($B589,基础表!$E:$G,3,FALSE)</f>
        <v>#N/A</v>
      </c>
      <c r="G589" t="e">
        <f ca="1">VLOOKUP($E589,模型表!$C:$G,5,FALSE)</f>
        <v>#N/A</v>
      </c>
      <c r="H589" t="e">
        <f ca="1">VLOOKUP($E589,模型表!$C:$F,4,FALSE)</f>
        <v>#N/A</v>
      </c>
      <c r="I589" t="e">
        <f ca="1">VLOOKUP($E589,模型表!$C:$J,8,FALSE)</f>
        <v>#N/A</v>
      </c>
      <c r="K589" t="str">
        <f t="shared" ca="1" si="110"/>
        <v/>
      </c>
      <c r="L589" t="str">
        <f t="shared" ca="1" si="111"/>
        <v/>
      </c>
      <c r="M589" t="str">
        <f t="shared" ca="1" si="112"/>
        <v/>
      </c>
      <c r="N589" t="str">
        <f t="shared" ca="1" si="113"/>
        <v/>
      </c>
      <c r="O589" t="str">
        <f t="shared" ca="1" si="119"/>
        <v/>
      </c>
      <c r="P589" t="str">
        <f t="shared" ca="1" si="114"/>
        <v/>
      </c>
      <c r="Q589" t="e">
        <f ca="1">VLOOKUP($E589,模型表!$C:$K,9,FALSE)</f>
        <v>#N/A</v>
      </c>
      <c r="S589" t="e">
        <f ca="1">IF(VLOOKUP($E589,模型表!$C:$L,6,FALSE)=0,"",VLOOKUP($E589,模型表!$C:$L,10,FALSE))</f>
        <v>#N/A</v>
      </c>
      <c r="U589" t="e">
        <f ca="1">VLOOKUP($E589,模型表!$C:$Q,11,FALSE)</f>
        <v>#N/A</v>
      </c>
      <c r="Y589" t="e">
        <f ca="1">IF(VLOOKUP($E589,模型表!$C:$N,12,FALSE)="Death",VLOOKUP($E589,模型表!$C:$Q,13,FALSE),"")</f>
        <v>#N/A</v>
      </c>
      <c r="Z589" t="str">
        <f ca="1">IF($B589="","",IF(VLOOKUP($E589,模型表!$C:$O,12,FALSE)="PBuff","["&amp;VLOOKUP($E589,模型表!$C:Q,13,FALSE)&amp;"]","[]"))</f>
        <v/>
      </c>
      <c r="AA589" t="e">
        <f ca="1">VLOOKUP($B589,基础扩展表!$E:$I,5,FALSE)</f>
        <v>#N/A</v>
      </c>
      <c r="AB589" t="e">
        <f ca="1">VLOOKUP($B589,基础扩展表!$E:$I,4,FALSE)</f>
        <v>#N/A</v>
      </c>
      <c r="AC589" t="e">
        <f ca="1">VLOOKUP($B589,基础表!$E:$T,16,FALSE)</f>
        <v>#N/A</v>
      </c>
      <c r="AD589" t="str">
        <f t="shared" ca="1" si="108"/>
        <v/>
      </c>
      <c r="AE589" t="str">
        <f t="shared" ca="1" si="115"/>
        <v/>
      </c>
      <c r="AF589" t="str">
        <f t="shared" ca="1" si="116"/>
        <v/>
      </c>
      <c r="AH589" t="e">
        <f ca="1">VLOOKUP($B589,基础表!$E:$R,14,FALSE)</f>
        <v>#N/A</v>
      </c>
      <c r="AI589" t="e">
        <f ca="1">VLOOKUP($B589,基础表!$E:$S,13,FALSE)</f>
        <v>#N/A</v>
      </c>
      <c r="AK589" t="e">
        <f ca="1">VLOOKUP($B589,基础表!$E:$H,4,FALSE)</f>
        <v>#N/A</v>
      </c>
      <c r="AN589" s="23" t="e">
        <f t="shared" ca="1" si="109"/>
        <v>#N/A</v>
      </c>
      <c r="AO589" s="23" t="str">
        <f t="shared" ca="1" si="117"/>
        <v/>
      </c>
      <c r="AP589" s="23" t="str">
        <f t="shared" ca="1" si="118"/>
        <v/>
      </c>
      <c r="AR589" t="e">
        <f ca="1">VLOOKUP($B589,基础表!$E:$J,4,FALSE)</f>
        <v>#N/A</v>
      </c>
      <c r="AS589" t="e">
        <f ca="1">VLOOKUP($B589,基础表!$E:$J,5,FALSE)</f>
        <v>#N/A</v>
      </c>
      <c r="AT589" t="e">
        <f ca="1">VLOOKUP($B589,基础表!$E:$J,6,FALSE)</f>
        <v>#N/A</v>
      </c>
      <c r="AU589" t="e">
        <f ca="1">VLOOKUP($B589,基础扩展表!$E:$AG,MATCH(AU$2,基础扩展表!$E$1:$AG$1,0),FALSE)</f>
        <v>#N/A</v>
      </c>
      <c r="AV589" t="e">
        <f ca="1">VLOOKUP($B589,基础扩展表!$E:$AG,MATCH(AV$2,基础扩展表!$E$1:$AG$1,0),FALSE)</f>
        <v>#N/A</v>
      </c>
      <c r="AW589" t="e">
        <f ca="1">VLOOKUP($B589,基础扩展表!$E:$AG,MATCH(AW$2,基础扩展表!$E$1:$AG$1,0),FALSE)</f>
        <v>#N/A</v>
      </c>
      <c r="AX589" t="e">
        <f ca="1">VLOOKUP($B589,基础扩展表!$E:$AG,MATCH(AX$2,基础扩展表!$E$1:$AG$1,0),FALSE)</f>
        <v>#N/A</v>
      </c>
      <c r="AY589" t="e">
        <f ca="1">VLOOKUP($B589,基础扩展表!$E:$AG,MATCH(AY$2,基础扩展表!$E$1:$AG$1,0),FALSE)</f>
        <v>#N/A</v>
      </c>
      <c r="AZ589" t="e">
        <f ca="1">VLOOKUP($B589,基础扩展表!$E:$AG,MATCH(AZ$2,基础扩展表!$E$1:$AG$1,0),FALSE)</f>
        <v>#N/A</v>
      </c>
      <c r="BA589" t="e">
        <f ca="1">VLOOKUP($B589,基础扩展表!$E:$AG,MATCH(BA$2,基础扩展表!$E$1:$AG$1,0),FALSE)</f>
        <v>#N/A</v>
      </c>
      <c r="BB589" t="e">
        <f ca="1">VLOOKUP($B589,基础扩展表!$E:$AG,MATCH(BB$2,基础扩展表!$E$1:$AG$1,0),FALSE)</f>
        <v>#N/A</v>
      </c>
      <c r="BC589" t="e">
        <f ca="1">VLOOKUP($B589,基础扩展表!$E:$AG,MATCH(BC$2,基础扩展表!$E$1:$AG$1,0),FALSE)</f>
        <v>#N/A</v>
      </c>
      <c r="BD589" t="e">
        <f ca="1">VLOOKUP($B589,基础扩展表!$E:$AG,MATCH(BD$2,基础扩展表!$E$1:$AG$1,0),FALSE)</f>
        <v>#N/A</v>
      </c>
      <c r="BE589" t="e">
        <f ca="1">VLOOKUP($B589,基础扩展表!$E:$AG,MATCH(BE$2,基础扩展表!$E$1:$AG$1,0),FALSE)</f>
        <v>#N/A</v>
      </c>
      <c r="BF589" t="e">
        <f ca="1">VLOOKUP($B589,基础扩展表!$E:$AG,MATCH(BF$2,基础扩展表!$E$1:$AG$1,0),FALSE)</f>
        <v>#N/A</v>
      </c>
      <c r="BG589" t="e">
        <f ca="1">VLOOKUP($B589,基础扩展表!$E:$AG,MATCH(BG$2,基础扩展表!$E$1:$AG$1,0),FALSE)</f>
        <v>#N/A</v>
      </c>
      <c r="BH589" t="e">
        <f ca="1">VLOOKUP($B589,基础扩展表!$E:$AG,MATCH(BH$2,基础扩展表!$E$1:$AG$1,0),FALSE)</f>
        <v>#N/A</v>
      </c>
      <c r="BI589" t="e">
        <f ca="1">VLOOKUP($B589,基础扩展表!$E:$AG,MATCH(BI$2,基础扩展表!$E$1:$AG$1,0),FALSE)</f>
        <v>#N/A</v>
      </c>
      <c r="BJ589" t="e">
        <f ca="1">VLOOKUP($B589,基础扩展表!$E:$AG,MATCH(BJ$2,基础扩展表!$E$1:$AG$1,0),FALSE)</f>
        <v>#N/A</v>
      </c>
      <c r="BK589" t="e">
        <f ca="1">VLOOKUP($B589,基础扩展表!$E:$AG,MATCH(BK$2,基础扩展表!$E$1:$AG$1,0),FALSE)</f>
        <v>#N/A</v>
      </c>
      <c r="BL589" t="e">
        <f ca="1">VLOOKUP($B589,基础扩展表!$E:$AG,MATCH(BL$2,基础扩展表!$E$1:$AG$1,0),FALSE)</f>
        <v>#N/A</v>
      </c>
      <c r="BM589" t="e">
        <f ca="1">VLOOKUP($B589,基础扩展表!$E:$AG,MATCH(BM$2,基础扩展表!$E$1:$AG$1,0),FALSE)</f>
        <v>#N/A</v>
      </c>
      <c r="BN589" t="e">
        <f ca="1">VLOOKUP($B589,基础扩展表!$E:$AG,MATCH(BN$2,基础扩展表!$E$1:$AG$1,0),FALSE)</f>
        <v>#N/A</v>
      </c>
      <c r="BO589" t="e">
        <f ca="1">VLOOKUP($B589,基础扩展表!$E:$AG,MATCH(BO$2,基础扩展表!$E$1:$AG$1,0),FALSE)</f>
        <v>#N/A</v>
      </c>
      <c r="BP589" t="e">
        <f ca="1">VLOOKUP($B589,基础扩展表!$E:$AG,MATCH(BP$2,基础扩展表!$E$1:$AG$1,0),FALSE)</f>
        <v>#N/A</v>
      </c>
      <c r="BR589" t="e">
        <f ca="1">VLOOKUP(C589,模型表!D:H,5,FALSE)</f>
        <v>#N/A</v>
      </c>
    </row>
    <row r="590" spans="2:70" x14ac:dyDescent="0.2">
      <c r="B590" t="str">
        <f t="array" aca="1" ref="B590" ca="1">INDEX(基础表!$Y:$Y,SMALL(IF(基础表!$Z:$Z=0,ROW(基础表!$Z:$Z),999),ROW(H584)))&amp;""</f>
        <v/>
      </c>
      <c r="C590" t="e">
        <f ca="1">VLOOKUP(VLOOKUP($B590,基础表!$E:$G,3,FALSE),模型表!$C:$D,2,FALSE)</f>
        <v>#N/A</v>
      </c>
      <c r="E590" t="e">
        <f ca="1">VLOOKUP($B590,基础表!$E:$G,3,FALSE)</f>
        <v>#N/A</v>
      </c>
      <c r="G590" t="e">
        <f ca="1">VLOOKUP($E590,模型表!$C:$G,5,FALSE)</f>
        <v>#N/A</v>
      </c>
      <c r="H590" t="e">
        <f ca="1">VLOOKUP($E590,模型表!$C:$F,4,FALSE)</f>
        <v>#N/A</v>
      </c>
      <c r="I590" t="e">
        <f ca="1">VLOOKUP($E590,模型表!$C:$J,8,FALSE)</f>
        <v>#N/A</v>
      </c>
      <c r="K590" t="str">
        <f t="shared" ca="1" si="110"/>
        <v/>
      </c>
      <c r="L590" t="str">
        <f t="shared" ca="1" si="111"/>
        <v/>
      </c>
      <c r="M590" t="str">
        <f t="shared" ca="1" si="112"/>
        <v/>
      </c>
      <c r="N590" t="str">
        <f t="shared" ca="1" si="113"/>
        <v/>
      </c>
      <c r="O590" t="str">
        <f t="shared" ca="1" si="119"/>
        <v/>
      </c>
      <c r="P590" t="str">
        <f t="shared" ca="1" si="114"/>
        <v/>
      </c>
      <c r="Q590" t="e">
        <f ca="1">VLOOKUP($E590,模型表!$C:$K,9,FALSE)</f>
        <v>#N/A</v>
      </c>
      <c r="S590" t="e">
        <f ca="1">IF(VLOOKUP($E590,模型表!$C:$L,6,FALSE)=0,"",VLOOKUP($E590,模型表!$C:$L,10,FALSE))</f>
        <v>#N/A</v>
      </c>
      <c r="U590" t="e">
        <f ca="1">VLOOKUP($E590,模型表!$C:$Q,11,FALSE)</f>
        <v>#N/A</v>
      </c>
      <c r="Y590" t="e">
        <f ca="1">IF(VLOOKUP($E590,模型表!$C:$N,12,FALSE)="Death",VLOOKUP($E590,模型表!$C:$Q,13,FALSE),"")</f>
        <v>#N/A</v>
      </c>
      <c r="Z590" t="str">
        <f ca="1">IF($B590="","",IF(VLOOKUP($E590,模型表!$C:$O,12,FALSE)="PBuff","["&amp;VLOOKUP($E590,模型表!$C:Q,13,FALSE)&amp;"]","[]"))</f>
        <v/>
      </c>
      <c r="AA590" t="e">
        <f ca="1">VLOOKUP($B590,基础扩展表!$E:$I,5,FALSE)</f>
        <v>#N/A</v>
      </c>
      <c r="AB590" t="e">
        <f ca="1">VLOOKUP($B590,基础扩展表!$E:$I,4,FALSE)</f>
        <v>#N/A</v>
      </c>
      <c r="AC590" t="e">
        <f ca="1">VLOOKUP($B590,基础表!$E:$T,16,FALSE)</f>
        <v>#N/A</v>
      </c>
      <c r="AD590" t="str">
        <f t="shared" ca="1" si="108"/>
        <v/>
      </c>
      <c r="AE590" t="str">
        <f t="shared" ca="1" si="115"/>
        <v/>
      </c>
      <c r="AF590" t="str">
        <f t="shared" ca="1" si="116"/>
        <v/>
      </c>
      <c r="AH590" t="e">
        <f ca="1">VLOOKUP($B590,基础表!$E:$R,14,FALSE)</f>
        <v>#N/A</v>
      </c>
      <c r="AI590" t="e">
        <f ca="1">VLOOKUP($B590,基础表!$E:$S,13,FALSE)</f>
        <v>#N/A</v>
      </c>
      <c r="AK590" t="e">
        <f ca="1">VLOOKUP($B590,基础表!$E:$H,4,FALSE)</f>
        <v>#N/A</v>
      </c>
      <c r="AN590" s="23" t="e">
        <f t="shared" ca="1" si="109"/>
        <v>#N/A</v>
      </c>
      <c r="AO590" s="23" t="str">
        <f t="shared" ca="1" si="117"/>
        <v/>
      </c>
      <c r="AP590" s="23" t="str">
        <f t="shared" ca="1" si="118"/>
        <v/>
      </c>
      <c r="AR590" t="e">
        <f ca="1">VLOOKUP($B590,基础表!$E:$J,4,FALSE)</f>
        <v>#N/A</v>
      </c>
      <c r="AS590" t="e">
        <f ca="1">VLOOKUP($B590,基础表!$E:$J,5,FALSE)</f>
        <v>#N/A</v>
      </c>
      <c r="AT590" t="e">
        <f ca="1">VLOOKUP($B590,基础表!$E:$J,6,FALSE)</f>
        <v>#N/A</v>
      </c>
      <c r="AU590" t="e">
        <f ca="1">VLOOKUP($B590,基础扩展表!$E:$AG,MATCH(AU$2,基础扩展表!$E$1:$AG$1,0),FALSE)</f>
        <v>#N/A</v>
      </c>
      <c r="AV590" t="e">
        <f ca="1">VLOOKUP($B590,基础扩展表!$E:$AG,MATCH(AV$2,基础扩展表!$E$1:$AG$1,0),FALSE)</f>
        <v>#N/A</v>
      </c>
      <c r="AW590" t="e">
        <f ca="1">VLOOKUP($B590,基础扩展表!$E:$AG,MATCH(AW$2,基础扩展表!$E$1:$AG$1,0),FALSE)</f>
        <v>#N/A</v>
      </c>
      <c r="AX590" t="e">
        <f ca="1">VLOOKUP($B590,基础扩展表!$E:$AG,MATCH(AX$2,基础扩展表!$E$1:$AG$1,0),FALSE)</f>
        <v>#N/A</v>
      </c>
      <c r="AY590" t="e">
        <f ca="1">VLOOKUP($B590,基础扩展表!$E:$AG,MATCH(AY$2,基础扩展表!$E$1:$AG$1,0),FALSE)</f>
        <v>#N/A</v>
      </c>
      <c r="AZ590" t="e">
        <f ca="1">VLOOKUP($B590,基础扩展表!$E:$AG,MATCH(AZ$2,基础扩展表!$E$1:$AG$1,0),FALSE)</f>
        <v>#N/A</v>
      </c>
      <c r="BA590" t="e">
        <f ca="1">VLOOKUP($B590,基础扩展表!$E:$AG,MATCH(BA$2,基础扩展表!$E$1:$AG$1,0),FALSE)</f>
        <v>#N/A</v>
      </c>
      <c r="BB590" t="e">
        <f ca="1">VLOOKUP($B590,基础扩展表!$E:$AG,MATCH(BB$2,基础扩展表!$E$1:$AG$1,0),FALSE)</f>
        <v>#N/A</v>
      </c>
      <c r="BC590" t="e">
        <f ca="1">VLOOKUP($B590,基础扩展表!$E:$AG,MATCH(BC$2,基础扩展表!$E$1:$AG$1,0),FALSE)</f>
        <v>#N/A</v>
      </c>
      <c r="BD590" t="e">
        <f ca="1">VLOOKUP($B590,基础扩展表!$E:$AG,MATCH(BD$2,基础扩展表!$E$1:$AG$1,0),FALSE)</f>
        <v>#N/A</v>
      </c>
      <c r="BE590" t="e">
        <f ca="1">VLOOKUP($B590,基础扩展表!$E:$AG,MATCH(BE$2,基础扩展表!$E$1:$AG$1,0),FALSE)</f>
        <v>#N/A</v>
      </c>
      <c r="BF590" t="e">
        <f ca="1">VLOOKUP($B590,基础扩展表!$E:$AG,MATCH(BF$2,基础扩展表!$E$1:$AG$1,0),FALSE)</f>
        <v>#N/A</v>
      </c>
      <c r="BG590" t="e">
        <f ca="1">VLOOKUP($B590,基础扩展表!$E:$AG,MATCH(BG$2,基础扩展表!$E$1:$AG$1,0),FALSE)</f>
        <v>#N/A</v>
      </c>
      <c r="BH590" t="e">
        <f ca="1">VLOOKUP($B590,基础扩展表!$E:$AG,MATCH(BH$2,基础扩展表!$E$1:$AG$1,0),FALSE)</f>
        <v>#N/A</v>
      </c>
      <c r="BI590" t="e">
        <f ca="1">VLOOKUP($B590,基础扩展表!$E:$AG,MATCH(BI$2,基础扩展表!$E$1:$AG$1,0),FALSE)</f>
        <v>#N/A</v>
      </c>
      <c r="BJ590" t="e">
        <f ca="1">VLOOKUP($B590,基础扩展表!$E:$AG,MATCH(BJ$2,基础扩展表!$E$1:$AG$1,0),FALSE)</f>
        <v>#N/A</v>
      </c>
      <c r="BK590" t="e">
        <f ca="1">VLOOKUP($B590,基础扩展表!$E:$AG,MATCH(BK$2,基础扩展表!$E$1:$AG$1,0),FALSE)</f>
        <v>#N/A</v>
      </c>
      <c r="BL590" t="e">
        <f ca="1">VLOOKUP($B590,基础扩展表!$E:$AG,MATCH(BL$2,基础扩展表!$E$1:$AG$1,0),FALSE)</f>
        <v>#N/A</v>
      </c>
      <c r="BM590" t="e">
        <f ca="1">VLOOKUP($B590,基础扩展表!$E:$AG,MATCH(BM$2,基础扩展表!$E$1:$AG$1,0),FALSE)</f>
        <v>#N/A</v>
      </c>
      <c r="BN590" t="e">
        <f ca="1">VLOOKUP($B590,基础扩展表!$E:$AG,MATCH(BN$2,基础扩展表!$E$1:$AG$1,0),FALSE)</f>
        <v>#N/A</v>
      </c>
      <c r="BO590" t="e">
        <f ca="1">VLOOKUP($B590,基础扩展表!$E:$AG,MATCH(BO$2,基础扩展表!$E$1:$AG$1,0),FALSE)</f>
        <v>#N/A</v>
      </c>
      <c r="BP590" t="e">
        <f ca="1">VLOOKUP($B590,基础扩展表!$E:$AG,MATCH(BP$2,基础扩展表!$E$1:$AG$1,0),FALSE)</f>
        <v>#N/A</v>
      </c>
      <c r="BR590" t="e">
        <f ca="1">VLOOKUP(C590,模型表!D:H,5,FALSE)</f>
        <v>#N/A</v>
      </c>
    </row>
    <row r="591" spans="2:70" x14ac:dyDescent="0.2">
      <c r="B591" t="str">
        <f t="array" aca="1" ref="B591" ca="1">INDEX(基础表!$Y:$Y,SMALL(IF(基础表!$Z:$Z=0,ROW(基础表!$Z:$Z),999),ROW(H585)))&amp;""</f>
        <v/>
      </c>
      <c r="C591" t="e">
        <f ca="1">VLOOKUP(VLOOKUP($B591,基础表!$E:$G,3,FALSE),模型表!$C:$D,2,FALSE)</f>
        <v>#N/A</v>
      </c>
      <c r="E591" t="e">
        <f ca="1">VLOOKUP($B591,基础表!$E:$G,3,FALSE)</f>
        <v>#N/A</v>
      </c>
      <c r="G591" t="e">
        <f ca="1">VLOOKUP($E591,模型表!$C:$G,5,FALSE)</f>
        <v>#N/A</v>
      </c>
      <c r="H591" t="e">
        <f ca="1">VLOOKUP($E591,模型表!$C:$F,4,FALSE)</f>
        <v>#N/A</v>
      </c>
      <c r="I591" t="e">
        <f ca="1">VLOOKUP($E591,模型表!$C:$J,8,FALSE)</f>
        <v>#N/A</v>
      </c>
      <c r="K591" t="str">
        <f t="shared" ca="1" si="110"/>
        <v/>
      </c>
      <c r="L591" t="str">
        <f t="shared" ca="1" si="111"/>
        <v/>
      </c>
      <c r="M591" t="str">
        <f t="shared" ca="1" si="112"/>
        <v/>
      </c>
      <c r="N591" t="str">
        <f t="shared" ca="1" si="113"/>
        <v/>
      </c>
      <c r="O591" t="str">
        <f t="shared" ca="1" si="119"/>
        <v/>
      </c>
      <c r="P591" t="str">
        <f t="shared" ca="1" si="114"/>
        <v/>
      </c>
      <c r="Q591" t="e">
        <f ca="1">VLOOKUP($E591,模型表!$C:$K,9,FALSE)</f>
        <v>#N/A</v>
      </c>
      <c r="S591" t="e">
        <f ca="1">IF(VLOOKUP($E591,模型表!$C:$L,6,FALSE)=0,"",VLOOKUP($E591,模型表!$C:$L,10,FALSE))</f>
        <v>#N/A</v>
      </c>
      <c r="U591" t="e">
        <f ca="1">VLOOKUP($E591,模型表!$C:$Q,11,FALSE)</f>
        <v>#N/A</v>
      </c>
      <c r="Y591" t="e">
        <f ca="1">IF(VLOOKUP($E591,模型表!$C:$N,12,FALSE)="Death",VLOOKUP($E591,模型表!$C:$Q,13,FALSE),"")</f>
        <v>#N/A</v>
      </c>
      <c r="Z591" t="str">
        <f ca="1">IF($B591="","",IF(VLOOKUP($E591,模型表!$C:$O,12,FALSE)="PBuff","["&amp;VLOOKUP($E591,模型表!$C:Q,13,FALSE)&amp;"]","[]"))</f>
        <v/>
      </c>
      <c r="AA591" t="e">
        <f ca="1">VLOOKUP($B591,基础扩展表!$E:$I,5,FALSE)</f>
        <v>#N/A</v>
      </c>
      <c r="AB591" t="e">
        <f ca="1">VLOOKUP($B591,基础扩展表!$E:$I,4,FALSE)</f>
        <v>#N/A</v>
      </c>
      <c r="AC591" t="e">
        <f ca="1">VLOOKUP($B591,基础表!$E:$T,16,FALSE)</f>
        <v>#N/A</v>
      </c>
      <c r="AD591" t="str">
        <f t="shared" ca="1" si="108"/>
        <v/>
      </c>
      <c r="AE591" t="str">
        <f t="shared" ca="1" si="115"/>
        <v/>
      </c>
      <c r="AF591" t="str">
        <f t="shared" ca="1" si="116"/>
        <v/>
      </c>
      <c r="AH591" t="e">
        <f ca="1">VLOOKUP($B591,基础表!$E:$R,14,FALSE)</f>
        <v>#N/A</v>
      </c>
      <c r="AI591" t="e">
        <f ca="1">VLOOKUP($B591,基础表!$E:$S,13,FALSE)</f>
        <v>#N/A</v>
      </c>
      <c r="AK591" t="e">
        <f ca="1">VLOOKUP($B591,基础表!$E:$H,4,FALSE)</f>
        <v>#N/A</v>
      </c>
      <c r="AN591" s="23" t="e">
        <f t="shared" ca="1" si="109"/>
        <v>#N/A</v>
      </c>
      <c r="AO591" s="23" t="str">
        <f t="shared" ca="1" si="117"/>
        <v/>
      </c>
      <c r="AP591" s="23" t="str">
        <f t="shared" ca="1" si="118"/>
        <v/>
      </c>
      <c r="AR591" t="e">
        <f ca="1">VLOOKUP($B591,基础表!$E:$J,4,FALSE)</f>
        <v>#N/A</v>
      </c>
      <c r="AS591" t="e">
        <f ca="1">VLOOKUP($B591,基础表!$E:$J,5,FALSE)</f>
        <v>#N/A</v>
      </c>
      <c r="AT591" t="e">
        <f ca="1">VLOOKUP($B591,基础表!$E:$J,6,FALSE)</f>
        <v>#N/A</v>
      </c>
      <c r="AU591" t="e">
        <f ca="1">VLOOKUP($B591,基础扩展表!$E:$AG,MATCH(AU$2,基础扩展表!$E$1:$AG$1,0),FALSE)</f>
        <v>#N/A</v>
      </c>
      <c r="AV591" t="e">
        <f ca="1">VLOOKUP($B591,基础扩展表!$E:$AG,MATCH(AV$2,基础扩展表!$E$1:$AG$1,0),FALSE)</f>
        <v>#N/A</v>
      </c>
      <c r="AW591" t="e">
        <f ca="1">VLOOKUP($B591,基础扩展表!$E:$AG,MATCH(AW$2,基础扩展表!$E$1:$AG$1,0),FALSE)</f>
        <v>#N/A</v>
      </c>
      <c r="AX591" t="e">
        <f ca="1">VLOOKUP($B591,基础扩展表!$E:$AG,MATCH(AX$2,基础扩展表!$E$1:$AG$1,0),FALSE)</f>
        <v>#N/A</v>
      </c>
      <c r="AY591" t="e">
        <f ca="1">VLOOKUP($B591,基础扩展表!$E:$AG,MATCH(AY$2,基础扩展表!$E$1:$AG$1,0),FALSE)</f>
        <v>#N/A</v>
      </c>
      <c r="AZ591" t="e">
        <f ca="1">VLOOKUP($B591,基础扩展表!$E:$AG,MATCH(AZ$2,基础扩展表!$E$1:$AG$1,0),FALSE)</f>
        <v>#N/A</v>
      </c>
      <c r="BA591" t="e">
        <f ca="1">VLOOKUP($B591,基础扩展表!$E:$AG,MATCH(BA$2,基础扩展表!$E$1:$AG$1,0),FALSE)</f>
        <v>#N/A</v>
      </c>
      <c r="BB591" t="e">
        <f ca="1">VLOOKUP($B591,基础扩展表!$E:$AG,MATCH(BB$2,基础扩展表!$E$1:$AG$1,0),FALSE)</f>
        <v>#N/A</v>
      </c>
      <c r="BC591" t="e">
        <f ca="1">VLOOKUP($B591,基础扩展表!$E:$AG,MATCH(BC$2,基础扩展表!$E$1:$AG$1,0),FALSE)</f>
        <v>#N/A</v>
      </c>
      <c r="BD591" t="e">
        <f ca="1">VLOOKUP($B591,基础扩展表!$E:$AG,MATCH(BD$2,基础扩展表!$E$1:$AG$1,0),FALSE)</f>
        <v>#N/A</v>
      </c>
      <c r="BE591" t="e">
        <f ca="1">VLOOKUP($B591,基础扩展表!$E:$AG,MATCH(BE$2,基础扩展表!$E$1:$AG$1,0),FALSE)</f>
        <v>#N/A</v>
      </c>
      <c r="BF591" t="e">
        <f ca="1">VLOOKUP($B591,基础扩展表!$E:$AG,MATCH(BF$2,基础扩展表!$E$1:$AG$1,0),FALSE)</f>
        <v>#N/A</v>
      </c>
      <c r="BG591" t="e">
        <f ca="1">VLOOKUP($B591,基础扩展表!$E:$AG,MATCH(BG$2,基础扩展表!$E$1:$AG$1,0),FALSE)</f>
        <v>#N/A</v>
      </c>
      <c r="BH591" t="e">
        <f ca="1">VLOOKUP($B591,基础扩展表!$E:$AG,MATCH(BH$2,基础扩展表!$E$1:$AG$1,0),FALSE)</f>
        <v>#N/A</v>
      </c>
      <c r="BI591" t="e">
        <f ca="1">VLOOKUP($B591,基础扩展表!$E:$AG,MATCH(BI$2,基础扩展表!$E$1:$AG$1,0),FALSE)</f>
        <v>#N/A</v>
      </c>
      <c r="BJ591" t="e">
        <f ca="1">VLOOKUP($B591,基础扩展表!$E:$AG,MATCH(BJ$2,基础扩展表!$E$1:$AG$1,0),FALSE)</f>
        <v>#N/A</v>
      </c>
      <c r="BK591" t="e">
        <f ca="1">VLOOKUP($B591,基础扩展表!$E:$AG,MATCH(BK$2,基础扩展表!$E$1:$AG$1,0),FALSE)</f>
        <v>#N/A</v>
      </c>
      <c r="BL591" t="e">
        <f ca="1">VLOOKUP($B591,基础扩展表!$E:$AG,MATCH(BL$2,基础扩展表!$E$1:$AG$1,0),FALSE)</f>
        <v>#N/A</v>
      </c>
      <c r="BM591" t="e">
        <f ca="1">VLOOKUP($B591,基础扩展表!$E:$AG,MATCH(BM$2,基础扩展表!$E$1:$AG$1,0),FALSE)</f>
        <v>#N/A</v>
      </c>
      <c r="BN591" t="e">
        <f ca="1">VLOOKUP($B591,基础扩展表!$E:$AG,MATCH(BN$2,基础扩展表!$E$1:$AG$1,0),FALSE)</f>
        <v>#N/A</v>
      </c>
      <c r="BO591" t="e">
        <f ca="1">VLOOKUP($B591,基础扩展表!$E:$AG,MATCH(BO$2,基础扩展表!$E$1:$AG$1,0),FALSE)</f>
        <v>#N/A</v>
      </c>
      <c r="BP591" t="e">
        <f ca="1">VLOOKUP($B591,基础扩展表!$E:$AG,MATCH(BP$2,基础扩展表!$E$1:$AG$1,0),FALSE)</f>
        <v>#N/A</v>
      </c>
      <c r="BR591" t="e">
        <f ca="1">VLOOKUP(C591,模型表!D:H,5,FALSE)</f>
        <v>#N/A</v>
      </c>
    </row>
    <row r="592" spans="2:70" x14ac:dyDescent="0.2">
      <c r="B592" t="str">
        <f t="array" aca="1" ref="B592" ca="1">INDEX(基础表!$Y:$Y,SMALL(IF(基础表!$Z:$Z=0,ROW(基础表!$Z:$Z),999),ROW(H586)))&amp;""</f>
        <v/>
      </c>
      <c r="C592" t="e">
        <f ca="1">VLOOKUP(VLOOKUP($B592,基础表!$E:$G,3,FALSE),模型表!$C:$D,2,FALSE)</f>
        <v>#N/A</v>
      </c>
      <c r="E592" t="e">
        <f ca="1">VLOOKUP($B592,基础表!$E:$G,3,FALSE)</f>
        <v>#N/A</v>
      </c>
      <c r="G592" t="e">
        <f ca="1">VLOOKUP($E592,模型表!$C:$G,5,FALSE)</f>
        <v>#N/A</v>
      </c>
      <c r="H592" t="e">
        <f ca="1">VLOOKUP($E592,模型表!$C:$F,4,FALSE)</f>
        <v>#N/A</v>
      </c>
      <c r="I592" t="e">
        <f ca="1">VLOOKUP($E592,模型表!$C:$J,8,FALSE)</f>
        <v>#N/A</v>
      </c>
      <c r="K592" t="str">
        <f t="shared" ca="1" si="110"/>
        <v/>
      </c>
      <c r="L592" t="str">
        <f t="shared" ca="1" si="111"/>
        <v/>
      </c>
      <c r="M592" t="str">
        <f t="shared" ca="1" si="112"/>
        <v/>
      </c>
      <c r="N592" t="str">
        <f t="shared" ca="1" si="113"/>
        <v/>
      </c>
      <c r="O592" t="str">
        <f t="shared" ca="1" si="119"/>
        <v/>
      </c>
      <c r="P592" t="str">
        <f t="shared" ca="1" si="114"/>
        <v/>
      </c>
      <c r="Q592" t="e">
        <f ca="1">VLOOKUP($E592,模型表!$C:$K,9,FALSE)</f>
        <v>#N/A</v>
      </c>
      <c r="S592" t="e">
        <f ca="1">IF(VLOOKUP($E592,模型表!$C:$L,6,FALSE)=0,"",VLOOKUP($E592,模型表!$C:$L,10,FALSE))</f>
        <v>#N/A</v>
      </c>
      <c r="U592" t="e">
        <f ca="1">VLOOKUP($E592,模型表!$C:$Q,11,FALSE)</f>
        <v>#N/A</v>
      </c>
      <c r="Y592" t="e">
        <f ca="1">IF(VLOOKUP($E592,模型表!$C:$N,12,FALSE)="Death",VLOOKUP($E592,模型表!$C:$Q,13,FALSE),"")</f>
        <v>#N/A</v>
      </c>
      <c r="Z592" t="str">
        <f ca="1">IF($B592="","",IF(VLOOKUP($E592,模型表!$C:$O,12,FALSE)="PBuff","["&amp;VLOOKUP($E592,模型表!$C:Q,13,FALSE)&amp;"]","[]"))</f>
        <v/>
      </c>
      <c r="AA592" t="e">
        <f ca="1">VLOOKUP($B592,基础扩展表!$E:$I,5,FALSE)</f>
        <v>#N/A</v>
      </c>
      <c r="AB592" t="e">
        <f ca="1">VLOOKUP($B592,基础扩展表!$E:$I,4,FALSE)</f>
        <v>#N/A</v>
      </c>
      <c r="AC592" t="e">
        <f ca="1">VLOOKUP($B592,基础表!$E:$T,16,FALSE)</f>
        <v>#N/A</v>
      </c>
      <c r="AD592" t="str">
        <f t="shared" ca="1" si="108"/>
        <v/>
      </c>
      <c r="AE592" t="str">
        <f t="shared" ca="1" si="115"/>
        <v/>
      </c>
      <c r="AF592" t="str">
        <f t="shared" ca="1" si="116"/>
        <v/>
      </c>
      <c r="AH592" t="e">
        <f ca="1">VLOOKUP($B592,基础表!$E:$R,14,FALSE)</f>
        <v>#N/A</v>
      </c>
      <c r="AI592" t="e">
        <f ca="1">VLOOKUP($B592,基础表!$E:$S,13,FALSE)</f>
        <v>#N/A</v>
      </c>
      <c r="AK592" t="e">
        <f ca="1">VLOOKUP($B592,基础表!$E:$H,4,FALSE)</f>
        <v>#N/A</v>
      </c>
      <c r="AN592" s="23" t="e">
        <f t="shared" ca="1" si="109"/>
        <v>#N/A</v>
      </c>
      <c r="AO592" s="23" t="str">
        <f t="shared" ca="1" si="117"/>
        <v/>
      </c>
      <c r="AP592" s="23" t="str">
        <f t="shared" ca="1" si="118"/>
        <v/>
      </c>
      <c r="AR592" t="e">
        <f ca="1">VLOOKUP($B592,基础表!$E:$J,4,FALSE)</f>
        <v>#N/A</v>
      </c>
      <c r="AS592" t="e">
        <f ca="1">VLOOKUP($B592,基础表!$E:$J,5,FALSE)</f>
        <v>#N/A</v>
      </c>
      <c r="AT592" t="e">
        <f ca="1">VLOOKUP($B592,基础表!$E:$J,6,FALSE)</f>
        <v>#N/A</v>
      </c>
      <c r="AU592" t="e">
        <f ca="1">VLOOKUP($B592,基础扩展表!$E:$AG,MATCH(AU$2,基础扩展表!$E$1:$AG$1,0),FALSE)</f>
        <v>#N/A</v>
      </c>
      <c r="AV592" t="e">
        <f ca="1">VLOOKUP($B592,基础扩展表!$E:$AG,MATCH(AV$2,基础扩展表!$E$1:$AG$1,0),FALSE)</f>
        <v>#N/A</v>
      </c>
      <c r="AW592" t="e">
        <f ca="1">VLOOKUP($B592,基础扩展表!$E:$AG,MATCH(AW$2,基础扩展表!$E$1:$AG$1,0),FALSE)</f>
        <v>#N/A</v>
      </c>
      <c r="AX592" t="e">
        <f ca="1">VLOOKUP($B592,基础扩展表!$E:$AG,MATCH(AX$2,基础扩展表!$E$1:$AG$1,0),FALSE)</f>
        <v>#N/A</v>
      </c>
      <c r="AY592" t="e">
        <f ca="1">VLOOKUP($B592,基础扩展表!$E:$AG,MATCH(AY$2,基础扩展表!$E$1:$AG$1,0),FALSE)</f>
        <v>#N/A</v>
      </c>
      <c r="AZ592" t="e">
        <f ca="1">VLOOKUP($B592,基础扩展表!$E:$AG,MATCH(AZ$2,基础扩展表!$E$1:$AG$1,0),FALSE)</f>
        <v>#N/A</v>
      </c>
      <c r="BA592" t="e">
        <f ca="1">VLOOKUP($B592,基础扩展表!$E:$AG,MATCH(BA$2,基础扩展表!$E$1:$AG$1,0),FALSE)</f>
        <v>#N/A</v>
      </c>
      <c r="BB592" t="e">
        <f ca="1">VLOOKUP($B592,基础扩展表!$E:$AG,MATCH(BB$2,基础扩展表!$E$1:$AG$1,0),FALSE)</f>
        <v>#N/A</v>
      </c>
      <c r="BC592" t="e">
        <f ca="1">VLOOKUP($B592,基础扩展表!$E:$AG,MATCH(BC$2,基础扩展表!$E$1:$AG$1,0),FALSE)</f>
        <v>#N/A</v>
      </c>
      <c r="BD592" t="e">
        <f ca="1">VLOOKUP($B592,基础扩展表!$E:$AG,MATCH(BD$2,基础扩展表!$E$1:$AG$1,0),FALSE)</f>
        <v>#N/A</v>
      </c>
      <c r="BE592" t="e">
        <f ca="1">VLOOKUP($B592,基础扩展表!$E:$AG,MATCH(BE$2,基础扩展表!$E$1:$AG$1,0),FALSE)</f>
        <v>#N/A</v>
      </c>
      <c r="BF592" t="e">
        <f ca="1">VLOOKUP($B592,基础扩展表!$E:$AG,MATCH(BF$2,基础扩展表!$E$1:$AG$1,0),FALSE)</f>
        <v>#N/A</v>
      </c>
      <c r="BG592" t="e">
        <f ca="1">VLOOKUP($B592,基础扩展表!$E:$AG,MATCH(BG$2,基础扩展表!$E$1:$AG$1,0),FALSE)</f>
        <v>#N/A</v>
      </c>
      <c r="BH592" t="e">
        <f ca="1">VLOOKUP($B592,基础扩展表!$E:$AG,MATCH(BH$2,基础扩展表!$E$1:$AG$1,0),FALSE)</f>
        <v>#N/A</v>
      </c>
      <c r="BI592" t="e">
        <f ca="1">VLOOKUP($B592,基础扩展表!$E:$AG,MATCH(BI$2,基础扩展表!$E$1:$AG$1,0),FALSE)</f>
        <v>#N/A</v>
      </c>
      <c r="BJ592" t="e">
        <f ca="1">VLOOKUP($B592,基础扩展表!$E:$AG,MATCH(BJ$2,基础扩展表!$E$1:$AG$1,0),FALSE)</f>
        <v>#N/A</v>
      </c>
      <c r="BK592" t="e">
        <f ca="1">VLOOKUP($B592,基础扩展表!$E:$AG,MATCH(BK$2,基础扩展表!$E$1:$AG$1,0),FALSE)</f>
        <v>#N/A</v>
      </c>
      <c r="BL592" t="e">
        <f ca="1">VLOOKUP($B592,基础扩展表!$E:$AG,MATCH(BL$2,基础扩展表!$E$1:$AG$1,0),FALSE)</f>
        <v>#N/A</v>
      </c>
      <c r="BM592" t="e">
        <f ca="1">VLOOKUP($B592,基础扩展表!$E:$AG,MATCH(BM$2,基础扩展表!$E$1:$AG$1,0),FALSE)</f>
        <v>#N/A</v>
      </c>
      <c r="BN592" t="e">
        <f ca="1">VLOOKUP($B592,基础扩展表!$E:$AG,MATCH(BN$2,基础扩展表!$E$1:$AG$1,0),FALSE)</f>
        <v>#N/A</v>
      </c>
      <c r="BO592" t="e">
        <f ca="1">VLOOKUP($B592,基础扩展表!$E:$AG,MATCH(BO$2,基础扩展表!$E$1:$AG$1,0),FALSE)</f>
        <v>#N/A</v>
      </c>
      <c r="BP592" t="e">
        <f ca="1">VLOOKUP($B592,基础扩展表!$E:$AG,MATCH(BP$2,基础扩展表!$E$1:$AG$1,0),FALSE)</f>
        <v>#N/A</v>
      </c>
      <c r="BR592" t="e">
        <f ca="1">VLOOKUP(C592,模型表!D:H,5,FALSE)</f>
        <v>#N/A</v>
      </c>
    </row>
    <row r="593" spans="2:70" x14ac:dyDescent="0.2">
      <c r="B593" t="str">
        <f t="array" aca="1" ref="B593" ca="1">INDEX(基础表!$Y:$Y,SMALL(IF(基础表!$Z:$Z=0,ROW(基础表!$Z:$Z),999),ROW(H587)))&amp;""</f>
        <v/>
      </c>
      <c r="C593" t="e">
        <f ca="1">VLOOKUP(VLOOKUP($B593,基础表!$E:$G,3,FALSE),模型表!$C:$D,2,FALSE)</f>
        <v>#N/A</v>
      </c>
      <c r="E593" t="e">
        <f ca="1">VLOOKUP($B593,基础表!$E:$G,3,FALSE)</f>
        <v>#N/A</v>
      </c>
      <c r="G593" t="e">
        <f ca="1">VLOOKUP($E593,模型表!$C:$G,5,FALSE)</f>
        <v>#N/A</v>
      </c>
      <c r="H593" t="e">
        <f ca="1">VLOOKUP($E593,模型表!$C:$F,4,FALSE)</f>
        <v>#N/A</v>
      </c>
      <c r="I593" t="e">
        <f ca="1">VLOOKUP($E593,模型表!$C:$J,8,FALSE)</f>
        <v>#N/A</v>
      </c>
      <c r="K593" t="str">
        <f t="shared" ca="1" si="110"/>
        <v/>
      </c>
      <c r="L593" t="str">
        <f t="shared" ca="1" si="111"/>
        <v/>
      </c>
      <c r="M593" t="str">
        <f t="shared" ca="1" si="112"/>
        <v/>
      </c>
      <c r="N593" t="str">
        <f t="shared" ca="1" si="113"/>
        <v/>
      </c>
      <c r="O593" t="str">
        <f t="shared" ca="1" si="119"/>
        <v/>
      </c>
      <c r="P593" t="str">
        <f t="shared" ca="1" si="114"/>
        <v/>
      </c>
      <c r="Q593" t="e">
        <f ca="1">VLOOKUP($E593,模型表!$C:$K,9,FALSE)</f>
        <v>#N/A</v>
      </c>
      <c r="S593" t="e">
        <f ca="1">IF(VLOOKUP($E593,模型表!$C:$L,6,FALSE)=0,"",VLOOKUP($E593,模型表!$C:$L,10,FALSE))</f>
        <v>#N/A</v>
      </c>
      <c r="U593" t="e">
        <f ca="1">VLOOKUP($E593,模型表!$C:$Q,11,FALSE)</f>
        <v>#N/A</v>
      </c>
      <c r="Y593" t="e">
        <f ca="1">IF(VLOOKUP($E593,模型表!$C:$N,12,FALSE)="Death",VLOOKUP($E593,模型表!$C:$Q,13,FALSE),"")</f>
        <v>#N/A</v>
      </c>
      <c r="Z593" t="str">
        <f ca="1">IF($B593="","",IF(VLOOKUP($E593,模型表!$C:$O,12,FALSE)="PBuff","["&amp;VLOOKUP($E593,模型表!$C:Q,13,FALSE)&amp;"]","[]"))</f>
        <v/>
      </c>
      <c r="AA593" t="e">
        <f ca="1">VLOOKUP($B593,基础扩展表!$E:$I,5,FALSE)</f>
        <v>#N/A</v>
      </c>
      <c r="AB593" t="e">
        <f ca="1">VLOOKUP($B593,基础扩展表!$E:$I,4,FALSE)</f>
        <v>#N/A</v>
      </c>
      <c r="AC593" t="e">
        <f ca="1">VLOOKUP($B593,基础表!$E:$T,16,FALSE)</f>
        <v>#N/A</v>
      </c>
      <c r="AD593" t="str">
        <f t="shared" ca="1" si="108"/>
        <v/>
      </c>
      <c r="AE593" t="str">
        <f t="shared" ca="1" si="115"/>
        <v/>
      </c>
      <c r="AF593" t="str">
        <f t="shared" ca="1" si="116"/>
        <v/>
      </c>
      <c r="AH593" t="e">
        <f ca="1">VLOOKUP($B593,基础表!$E:$R,14,FALSE)</f>
        <v>#N/A</v>
      </c>
      <c r="AI593" t="e">
        <f ca="1">VLOOKUP($B593,基础表!$E:$S,13,FALSE)</f>
        <v>#N/A</v>
      </c>
      <c r="AK593" t="e">
        <f ca="1">VLOOKUP($B593,基础表!$E:$H,4,FALSE)</f>
        <v>#N/A</v>
      </c>
      <c r="AN593" s="23" t="e">
        <f t="shared" ca="1" si="109"/>
        <v>#N/A</v>
      </c>
      <c r="AO593" s="23" t="str">
        <f t="shared" ca="1" si="117"/>
        <v/>
      </c>
      <c r="AP593" s="23" t="str">
        <f t="shared" ca="1" si="118"/>
        <v/>
      </c>
      <c r="AR593" t="e">
        <f ca="1">VLOOKUP($B593,基础表!$E:$J,4,FALSE)</f>
        <v>#N/A</v>
      </c>
      <c r="AS593" t="e">
        <f ca="1">VLOOKUP($B593,基础表!$E:$J,5,FALSE)</f>
        <v>#N/A</v>
      </c>
      <c r="AT593" t="e">
        <f ca="1">VLOOKUP($B593,基础表!$E:$J,6,FALSE)</f>
        <v>#N/A</v>
      </c>
      <c r="AU593" t="e">
        <f ca="1">VLOOKUP($B593,基础扩展表!$E:$AG,MATCH(AU$2,基础扩展表!$E$1:$AG$1,0),FALSE)</f>
        <v>#N/A</v>
      </c>
      <c r="AV593" t="e">
        <f ca="1">VLOOKUP($B593,基础扩展表!$E:$AG,MATCH(AV$2,基础扩展表!$E$1:$AG$1,0),FALSE)</f>
        <v>#N/A</v>
      </c>
      <c r="AW593" t="e">
        <f ca="1">VLOOKUP($B593,基础扩展表!$E:$AG,MATCH(AW$2,基础扩展表!$E$1:$AG$1,0),FALSE)</f>
        <v>#N/A</v>
      </c>
      <c r="AX593" t="e">
        <f ca="1">VLOOKUP($B593,基础扩展表!$E:$AG,MATCH(AX$2,基础扩展表!$E$1:$AG$1,0),FALSE)</f>
        <v>#N/A</v>
      </c>
      <c r="AY593" t="e">
        <f ca="1">VLOOKUP($B593,基础扩展表!$E:$AG,MATCH(AY$2,基础扩展表!$E$1:$AG$1,0),FALSE)</f>
        <v>#N/A</v>
      </c>
      <c r="AZ593" t="e">
        <f ca="1">VLOOKUP($B593,基础扩展表!$E:$AG,MATCH(AZ$2,基础扩展表!$E$1:$AG$1,0),FALSE)</f>
        <v>#N/A</v>
      </c>
      <c r="BA593" t="e">
        <f ca="1">VLOOKUP($B593,基础扩展表!$E:$AG,MATCH(BA$2,基础扩展表!$E$1:$AG$1,0),FALSE)</f>
        <v>#N/A</v>
      </c>
      <c r="BB593" t="e">
        <f ca="1">VLOOKUP($B593,基础扩展表!$E:$AG,MATCH(BB$2,基础扩展表!$E$1:$AG$1,0),FALSE)</f>
        <v>#N/A</v>
      </c>
      <c r="BC593" t="e">
        <f ca="1">VLOOKUP($B593,基础扩展表!$E:$AG,MATCH(BC$2,基础扩展表!$E$1:$AG$1,0),FALSE)</f>
        <v>#N/A</v>
      </c>
      <c r="BD593" t="e">
        <f ca="1">VLOOKUP($B593,基础扩展表!$E:$AG,MATCH(BD$2,基础扩展表!$E$1:$AG$1,0),FALSE)</f>
        <v>#N/A</v>
      </c>
      <c r="BE593" t="e">
        <f ca="1">VLOOKUP($B593,基础扩展表!$E:$AG,MATCH(BE$2,基础扩展表!$E$1:$AG$1,0),FALSE)</f>
        <v>#N/A</v>
      </c>
      <c r="BF593" t="e">
        <f ca="1">VLOOKUP($B593,基础扩展表!$E:$AG,MATCH(BF$2,基础扩展表!$E$1:$AG$1,0),FALSE)</f>
        <v>#N/A</v>
      </c>
      <c r="BG593" t="e">
        <f ca="1">VLOOKUP($B593,基础扩展表!$E:$AG,MATCH(BG$2,基础扩展表!$E$1:$AG$1,0),FALSE)</f>
        <v>#N/A</v>
      </c>
      <c r="BH593" t="e">
        <f ca="1">VLOOKUP($B593,基础扩展表!$E:$AG,MATCH(BH$2,基础扩展表!$E$1:$AG$1,0),FALSE)</f>
        <v>#N/A</v>
      </c>
      <c r="BI593" t="e">
        <f ca="1">VLOOKUP($B593,基础扩展表!$E:$AG,MATCH(BI$2,基础扩展表!$E$1:$AG$1,0),FALSE)</f>
        <v>#N/A</v>
      </c>
      <c r="BJ593" t="e">
        <f ca="1">VLOOKUP($B593,基础扩展表!$E:$AG,MATCH(BJ$2,基础扩展表!$E$1:$AG$1,0),FALSE)</f>
        <v>#N/A</v>
      </c>
      <c r="BK593" t="e">
        <f ca="1">VLOOKUP($B593,基础扩展表!$E:$AG,MATCH(BK$2,基础扩展表!$E$1:$AG$1,0),FALSE)</f>
        <v>#N/A</v>
      </c>
      <c r="BL593" t="e">
        <f ca="1">VLOOKUP($B593,基础扩展表!$E:$AG,MATCH(BL$2,基础扩展表!$E$1:$AG$1,0),FALSE)</f>
        <v>#N/A</v>
      </c>
      <c r="BM593" t="e">
        <f ca="1">VLOOKUP($B593,基础扩展表!$E:$AG,MATCH(BM$2,基础扩展表!$E$1:$AG$1,0),FALSE)</f>
        <v>#N/A</v>
      </c>
      <c r="BN593" t="e">
        <f ca="1">VLOOKUP($B593,基础扩展表!$E:$AG,MATCH(BN$2,基础扩展表!$E$1:$AG$1,0),FALSE)</f>
        <v>#N/A</v>
      </c>
      <c r="BO593" t="e">
        <f ca="1">VLOOKUP($B593,基础扩展表!$E:$AG,MATCH(BO$2,基础扩展表!$E$1:$AG$1,0),FALSE)</f>
        <v>#N/A</v>
      </c>
      <c r="BP593" t="e">
        <f ca="1">VLOOKUP($B593,基础扩展表!$E:$AG,MATCH(BP$2,基础扩展表!$E$1:$AG$1,0),FALSE)</f>
        <v>#N/A</v>
      </c>
      <c r="BR593" t="e">
        <f ca="1">VLOOKUP(C593,模型表!D:H,5,FALSE)</f>
        <v>#N/A</v>
      </c>
    </row>
    <row r="594" spans="2:70" x14ac:dyDescent="0.2">
      <c r="B594" t="str">
        <f t="array" aca="1" ref="B594" ca="1">INDEX(基础表!$Y:$Y,SMALL(IF(基础表!$Z:$Z=0,ROW(基础表!$Z:$Z),999),ROW(H588)))&amp;""</f>
        <v/>
      </c>
      <c r="C594" t="e">
        <f ca="1">VLOOKUP(VLOOKUP($B594,基础表!$E:$G,3,FALSE),模型表!$C:$D,2,FALSE)</f>
        <v>#N/A</v>
      </c>
      <c r="E594" t="e">
        <f ca="1">VLOOKUP($B594,基础表!$E:$G,3,FALSE)</f>
        <v>#N/A</v>
      </c>
      <c r="G594" t="e">
        <f ca="1">VLOOKUP($E594,模型表!$C:$G,5,FALSE)</f>
        <v>#N/A</v>
      </c>
      <c r="H594" t="e">
        <f ca="1">VLOOKUP($E594,模型表!$C:$F,4,FALSE)</f>
        <v>#N/A</v>
      </c>
      <c r="I594" t="e">
        <f ca="1">VLOOKUP($E594,模型表!$C:$J,8,FALSE)</f>
        <v>#N/A</v>
      </c>
      <c r="K594" t="str">
        <f t="shared" ca="1" si="110"/>
        <v/>
      </c>
      <c r="L594" t="str">
        <f t="shared" ca="1" si="111"/>
        <v/>
      </c>
      <c r="M594" t="str">
        <f t="shared" ca="1" si="112"/>
        <v/>
      </c>
      <c r="N594" t="str">
        <f t="shared" ca="1" si="113"/>
        <v/>
      </c>
      <c r="O594" t="str">
        <f t="shared" ca="1" si="119"/>
        <v/>
      </c>
      <c r="P594" t="str">
        <f t="shared" ca="1" si="114"/>
        <v/>
      </c>
      <c r="Q594" t="e">
        <f ca="1">VLOOKUP($E594,模型表!$C:$K,9,FALSE)</f>
        <v>#N/A</v>
      </c>
      <c r="S594" t="e">
        <f ca="1">IF(VLOOKUP($E594,模型表!$C:$L,6,FALSE)=0,"",VLOOKUP($E594,模型表!$C:$L,10,FALSE))</f>
        <v>#N/A</v>
      </c>
      <c r="U594" t="e">
        <f ca="1">VLOOKUP($E594,模型表!$C:$Q,11,FALSE)</f>
        <v>#N/A</v>
      </c>
      <c r="Y594" t="e">
        <f ca="1">IF(VLOOKUP($E594,模型表!$C:$N,12,FALSE)="Death",VLOOKUP($E594,模型表!$C:$Q,13,FALSE),"")</f>
        <v>#N/A</v>
      </c>
      <c r="Z594" t="str">
        <f ca="1">IF($B594="","",IF(VLOOKUP($E594,模型表!$C:$O,12,FALSE)="PBuff","["&amp;VLOOKUP($E594,模型表!$C:Q,13,FALSE)&amp;"]","[]"))</f>
        <v/>
      </c>
      <c r="AA594" t="e">
        <f ca="1">VLOOKUP($B594,基础扩展表!$E:$I,5,FALSE)</f>
        <v>#N/A</v>
      </c>
      <c r="AB594" t="e">
        <f ca="1">VLOOKUP($B594,基础扩展表!$E:$I,4,FALSE)</f>
        <v>#N/A</v>
      </c>
      <c r="AC594" t="e">
        <f ca="1">VLOOKUP($B594,基础表!$E:$T,16,FALSE)</f>
        <v>#N/A</v>
      </c>
      <c r="AD594" t="str">
        <f t="shared" ca="1" si="108"/>
        <v/>
      </c>
      <c r="AE594" t="str">
        <f t="shared" ca="1" si="115"/>
        <v/>
      </c>
      <c r="AF594" t="str">
        <f t="shared" ca="1" si="116"/>
        <v/>
      </c>
      <c r="AH594" t="e">
        <f ca="1">VLOOKUP($B594,基础表!$E:$R,14,FALSE)</f>
        <v>#N/A</v>
      </c>
      <c r="AI594" t="e">
        <f ca="1">VLOOKUP($B594,基础表!$E:$S,13,FALSE)</f>
        <v>#N/A</v>
      </c>
      <c r="AK594" t="e">
        <f ca="1">VLOOKUP($B594,基础表!$E:$H,4,FALSE)</f>
        <v>#N/A</v>
      </c>
      <c r="AN594" s="23" t="e">
        <f t="shared" ca="1" si="109"/>
        <v>#N/A</v>
      </c>
      <c r="AO594" s="23" t="str">
        <f t="shared" ca="1" si="117"/>
        <v/>
      </c>
      <c r="AP594" s="23" t="str">
        <f t="shared" ca="1" si="118"/>
        <v/>
      </c>
      <c r="AR594" t="e">
        <f ca="1">VLOOKUP($B594,基础表!$E:$J,4,FALSE)</f>
        <v>#N/A</v>
      </c>
      <c r="AS594" t="e">
        <f ca="1">VLOOKUP($B594,基础表!$E:$J,5,FALSE)</f>
        <v>#N/A</v>
      </c>
      <c r="AT594" t="e">
        <f ca="1">VLOOKUP($B594,基础表!$E:$J,6,FALSE)</f>
        <v>#N/A</v>
      </c>
      <c r="AU594" t="e">
        <f ca="1">VLOOKUP($B594,基础扩展表!$E:$AG,MATCH(AU$2,基础扩展表!$E$1:$AG$1,0),FALSE)</f>
        <v>#N/A</v>
      </c>
      <c r="AV594" t="e">
        <f ca="1">VLOOKUP($B594,基础扩展表!$E:$AG,MATCH(AV$2,基础扩展表!$E$1:$AG$1,0),FALSE)</f>
        <v>#N/A</v>
      </c>
      <c r="AW594" t="e">
        <f ca="1">VLOOKUP($B594,基础扩展表!$E:$AG,MATCH(AW$2,基础扩展表!$E$1:$AG$1,0),FALSE)</f>
        <v>#N/A</v>
      </c>
      <c r="AX594" t="e">
        <f ca="1">VLOOKUP($B594,基础扩展表!$E:$AG,MATCH(AX$2,基础扩展表!$E$1:$AG$1,0),FALSE)</f>
        <v>#N/A</v>
      </c>
      <c r="AY594" t="e">
        <f ca="1">VLOOKUP($B594,基础扩展表!$E:$AG,MATCH(AY$2,基础扩展表!$E$1:$AG$1,0),FALSE)</f>
        <v>#N/A</v>
      </c>
      <c r="AZ594" t="e">
        <f ca="1">VLOOKUP($B594,基础扩展表!$E:$AG,MATCH(AZ$2,基础扩展表!$E$1:$AG$1,0),FALSE)</f>
        <v>#N/A</v>
      </c>
      <c r="BA594" t="e">
        <f ca="1">VLOOKUP($B594,基础扩展表!$E:$AG,MATCH(BA$2,基础扩展表!$E$1:$AG$1,0),FALSE)</f>
        <v>#N/A</v>
      </c>
      <c r="BB594" t="e">
        <f ca="1">VLOOKUP($B594,基础扩展表!$E:$AG,MATCH(BB$2,基础扩展表!$E$1:$AG$1,0),FALSE)</f>
        <v>#N/A</v>
      </c>
      <c r="BC594" t="e">
        <f ca="1">VLOOKUP($B594,基础扩展表!$E:$AG,MATCH(BC$2,基础扩展表!$E$1:$AG$1,0),FALSE)</f>
        <v>#N/A</v>
      </c>
      <c r="BD594" t="e">
        <f ca="1">VLOOKUP($B594,基础扩展表!$E:$AG,MATCH(BD$2,基础扩展表!$E$1:$AG$1,0),FALSE)</f>
        <v>#N/A</v>
      </c>
      <c r="BE594" t="e">
        <f ca="1">VLOOKUP($B594,基础扩展表!$E:$AG,MATCH(BE$2,基础扩展表!$E$1:$AG$1,0),FALSE)</f>
        <v>#N/A</v>
      </c>
      <c r="BF594" t="e">
        <f ca="1">VLOOKUP($B594,基础扩展表!$E:$AG,MATCH(BF$2,基础扩展表!$E$1:$AG$1,0),FALSE)</f>
        <v>#N/A</v>
      </c>
      <c r="BG594" t="e">
        <f ca="1">VLOOKUP($B594,基础扩展表!$E:$AG,MATCH(BG$2,基础扩展表!$E$1:$AG$1,0),FALSE)</f>
        <v>#N/A</v>
      </c>
      <c r="BH594" t="e">
        <f ca="1">VLOOKUP($B594,基础扩展表!$E:$AG,MATCH(BH$2,基础扩展表!$E$1:$AG$1,0),FALSE)</f>
        <v>#N/A</v>
      </c>
      <c r="BI594" t="e">
        <f ca="1">VLOOKUP($B594,基础扩展表!$E:$AG,MATCH(BI$2,基础扩展表!$E$1:$AG$1,0),FALSE)</f>
        <v>#N/A</v>
      </c>
      <c r="BJ594" t="e">
        <f ca="1">VLOOKUP($B594,基础扩展表!$E:$AG,MATCH(BJ$2,基础扩展表!$E$1:$AG$1,0),FALSE)</f>
        <v>#N/A</v>
      </c>
      <c r="BK594" t="e">
        <f ca="1">VLOOKUP($B594,基础扩展表!$E:$AG,MATCH(BK$2,基础扩展表!$E$1:$AG$1,0),FALSE)</f>
        <v>#N/A</v>
      </c>
      <c r="BL594" t="e">
        <f ca="1">VLOOKUP($B594,基础扩展表!$E:$AG,MATCH(BL$2,基础扩展表!$E$1:$AG$1,0),FALSE)</f>
        <v>#N/A</v>
      </c>
      <c r="BM594" t="e">
        <f ca="1">VLOOKUP($B594,基础扩展表!$E:$AG,MATCH(BM$2,基础扩展表!$E$1:$AG$1,0),FALSE)</f>
        <v>#N/A</v>
      </c>
      <c r="BN594" t="e">
        <f ca="1">VLOOKUP($B594,基础扩展表!$E:$AG,MATCH(BN$2,基础扩展表!$E$1:$AG$1,0),FALSE)</f>
        <v>#N/A</v>
      </c>
      <c r="BO594" t="e">
        <f ca="1">VLOOKUP($B594,基础扩展表!$E:$AG,MATCH(BO$2,基础扩展表!$E$1:$AG$1,0),FALSE)</f>
        <v>#N/A</v>
      </c>
      <c r="BP594" t="e">
        <f ca="1">VLOOKUP($B594,基础扩展表!$E:$AG,MATCH(BP$2,基础扩展表!$E$1:$AG$1,0),FALSE)</f>
        <v>#N/A</v>
      </c>
      <c r="BR594" t="e">
        <f ca="1">VLOOKUP(C594,模型表!D:H,5,FALSE)</f>
        <v>#N/A</v>
      </c>
    </row>
    <row r="595" spans="2:70" x14ac:dyDescent="0.2">
      <c r="B595" t="str">
        <f t="array" aca="1" ref="B595" ca="1">INDEX(基础表!$Y:$Y,SMALL(IF(基础表!$Z:$Z=0,ROW(基础表!$Z:$Z),999),ROW(H589)))&amp;""</f>
        <v/>
      </c>
      <c r="C595" t="e">
        <f ca="1">VLOOKUP(VLOOKUP($B595,基础表!$E:$G,3,FALSE),模型表!$C:$D,2,FALSE)</f>
        <v>#N/A</v>
      </c>
      <c r="E595" t="e">
        <f ca="1">VLOOKUP($B595,基础表!$E:$G,3,FALSE)</f>
        <v>#N/A</v>
      </c>
      <c r="G595" t="e">
        <f ca="1">VLOOKUP($E595,模型表!$C:$G,5,FALSE)</f>
        <v>#N/A</v>
      </c>
      <c r="H595" t="e">
        <f ca="1">VLOOKUP($E595,模型表!$C:$F,4,FALSE)</f>
        <v>#N/A</v>
      </c>
      <c r="I595" t="e">
        <f ca="1">VLOOKUP($E595,模型表!$C:$J,8,FALSE)</f>
        <v>#N/A</v>
      </c>
      <c r="K595" t="str">
        <f t="shared" ca="1" si="110"/>
        <v/>
      </c>
      <c r="L595" t="str">
        <f t="shared" ca="1" si="111"/>
        <v/>
      </c>
      <c r="M595" t="str">
        <f t="shared" ca="1" si="112"/>
        <v/>
      </c>
      <c r="N595" t="str">
        <f t="shared" ca="1" si="113"/>
        <v/>
      </c>
      <c r="O595" t="str">
        <f t="shared" ca="1" si="119"/>
        <v/>
      </c>
      <c r="P595" t="str">
        <f t="shared" ca="1" si="114"/>
        <v/>
      </c>
      <c r="Q595" t="e">
        <f ca="1">VLOOKUP($E595,模型表!$C:$K,9,FALSE)</f>
        <v>#N/A</v>
      </c>
      <c r="S595" t="e">
        <f ca="1">IF(VLOOKUP($E595,模型表!$C:$L,6,FALSE)=0,"",VLOOKUP($E595,模型表!$C:$L,10,FALSE))</f>
        <v>#N/A</v>
      </c>
      <c r="U595" t="e">
        <f ca="1">VLOOKUP($E595,模型表!$C:$Q,11,FALSE)</f>
        <v>#N/A</v>
      </c>
      <c r="Y595" t="e">
        <f ca="1">IF(VLOOKUP($E595,模型表!$C:$N,12,FALSE)="Death",VLOOKUP($E595,模型表!$C:$Q,13,FALSE),"")</f>
        <v>#N/A</v>
      </c>
      <c r="Z595" t="str">
        <f ca="1">IF($B595="","",IF(VLOOKUP($E595,模型表!$C:$O,12,FALSE)="PBuff","["&amp;VLOOKUP($E595,模型表!$C:Q,13,FALSE)&amp;"]","[]"))</f>
        <v/>
      </c>
      <c r="AA595" t="e">
        <f ca="1">VLOOKUP($B595,基础扩展表!$E:$I,5,FALSE)</f>
        <v>#N/A</v>
      </c>
      <c r="AB595" t="e">
        <f ca="1">VLOOKUP($B595,基础扩展表!$E:$I,4,FALSE)</f>
        <v>#N/A</v>
      </c>
      <c r="AC595" t="e">
        <f ca="1">VLOOKUP($B595,基础表!$E:$T,16,FALSE)</f>
        <v>#N/A</v>
      </c>
      <c r="AD595" t="str">
        <f t="shared" ca="1" si="108"/>
        <v/>
      </c>
      <c r="AE595" t="str">
        <f t="shared" ca="1" si="115"/>
        <v/>
      </c>
      <c r="AF595" t="str">
        <f t="shared" ca="1" si="116"/>
        <v/>
      </c>
      <c r="AH595" t="e">
        <f ca="1">VLOOKUP($B595,基础表!$E:$R,14,FALSE)</f>
        <v>#N/A</v>
      </c>
      <c r="AI595" t="e">
        <f ca="1">VLOOKUP($B595,基础表!$E:$S,13,FALSE)</f>
        <v>#N/A</v>
      </c>
      <c r="AK595" t="e">
        <f ca="1">VLOOKUP($B595,基础表!$E:$H,4,FALSE)</f>
        <v>#N/A</v>
      </c>
      <c r="AN595" s="23" t="e">
        <f t="shared" ca="1" si="109"/>
        <v>#N/A</v>
      </c>
      <c r="AO595" s="23" t="str">
        <f t="shared" ca="1" si="117"/>
        <v/>
      </c>
      <c r="AP595" s="23" t="str">
        <f t="shared" ca="1" si="118"/>
        <v/>
      </c>
      <c r="AR595" t="e">
        <f ca="1">VLOOKUP($B595,基础表!$E:$J,4,FALSE)</f>
        <v>#N/A</v>
      </c>
      <c r="AS595" t="e">
        <f ca="1">VLOOKUP($B595,基础表!$E:$J,5,FALSE)</f>
        <v>#N/A</v>
      </c>
      <c r="AT595" t="e">
        <f ca="1">VLOOKUP($B595,基础表!$E:$J,6,FALSE)</f>
        <v>#N/A</v>
      </c>
      <c r="AU595" t="e">
        <f ca="1">VLOOKUP($B595,基础扩展表!$E:$AG,MATCH(AU$2,基础扩展表!$E$1:$AG$1,0),FALSE)</f>
        <v>#N/A</v>
      </c>
      <c r="AV595" t="e">
        <f ca="1">VLOOKUP($B595,基础扩展表!$E:$AG,MATCH(AV$2,基础扩展表!$E$1:$AG$1,0),FALSE)</f>
        <v>#N/A</v>
      </c>
      <c r="AW595" t="e">
        <f ca="1">VLOOKUP($B595,基础扩展表!$E:$AG,MATCH(AW$2,基础扩展表!$E$1:$AG$1,0),FALSE)</f>
        <v>#N/A</v>
      </c>
      <c r="AX595" t="e">
        <f ca="1">VLOOKUP($B595,基础扩展表!$E:$AG,MATCH(AX$2,基础扩展表!$E$1:$AG$1,0),FALSE)</f>
        <v>#N/A</v>
      </c>
      <c r="AY595" t="e">
        <f ca="1">VLOOKUP($B595,基础扩展表!$E:$AG,MATCH(AY$2,基础扩展表!$E$1:$AG$1,0),FALSE)</f>
        <v>#N/A</v>
      </c>
      <c r="AZ595" t="e">
        <f ca="1">VLOOKUP($B595,基础扩展表!$E:$AG,MATCH(AZ$2,基础扩展表!$E$1:$AG$1,0),FALSE)</f>
        <v>#N/A</v>
      </c>
      <c r="BA595" t="e">
        <f ca="1">VLOOKUP($B595,基础扩展表!$E:$AG,MATCH(BA$2,基础扩展表!$E$1:$AG$1,0),FALSE)</f>
        <v>#N/A</v>
      </c>
      <c r="BB595" t="e">
        <f ca="1">VLOOKUP($B595,基础扩展表!$E:$AG,MATCH(BB$2,基础扩展表!$E$1:$AG$1,0),FALSE)</f>
        <v>#N/A</v>
      </c>
      <c r="BC595" t="e">
        <f ca="1">VLOOKUP($B595,基础扩展表!$E:$AG,MATCH(BC$2,基础扩展表!$E$1:$AG$1,0),FALSE)</f>
        <v>#N/A</v>
      </c>
      <c r="BD595" t="e">
        <f ca="1">VLOOKUP($B595,基础扩展表!$E:$AG,MATCH(BD$2,基础扩展表!$E$1:$AG$1,0),FALSE)</f>
        <v>#N/A</v>
      </c>
      <c r="BE595" t="e">
        <f ca="1">VLOOKUP($B595,基础扩展表!$E:$AG,MATCH(BE$2,基础扩展表!$E$1:$AG$1,0),FALSE)</f>
        <v>#N/A</v>
      </c>
      <c r="BF595" t="e">
        <f ca="1">VLOOKUP($B595,基础扩展表!$E:$AG,MATCH(BF$2,基础扩展表!$E$1:$AG$1,0),FALSE)</f>
        <v>#N/A</v>
      </c>
      <c r="BG595" t="e">
        <f ca="1">VLOOKUP($B595,基础扩展表!$E:$AG,MATCH(BG$2,基础扩展表!$E$1:$AG$1,0),FALSE)</f>
        <v>#N/A</v>
      </c>
      <c r="BH595" t="e">
        <f ca="1">VLOOKUP($B595,基础扩展表!$E:$AG,MATCH(BH$2,基础扩展表!$E$1:$AG$1,0),FALSE)</f>
        <v>#N/A</v>
      </c>
      <c r="BI595" t="e">
        <f ca="1">VLOOKUP($B595,基础扩展表!$E:$AG,MATCH(BI$2,基础扩展表!$E$1:$AG$1,0),FALSE)</f>
        <v>#N/A</v>
      </c>
      <c r="BJ595" t="e">
        <f ca="1">VLOOKUP($B595,基础扩展表!$E:$AG,MATCH(BJ$2,基础扩展表!$E$1:$AG$1,0),FALSE)</f>
        <v>#N/A</v>
      </c>
      <c r="BK595" t="e">
        <f ca="1">VLOOKUP($B595,基础扩展表!$E:$AG,MATCH(BK$2,基础扩展表!$E$1:$AG$1,0),FALSE)</f>
        <v>#N/A</v>
      </c>
      <c r="BL595" t="e">
        <f ca="1">VLOOKUP($B595,基础扩展表!$E:$AG,MATCH(BL$2,基础扩展表!$E$1:$AG$1,0),FALSE)</f>
        <v>#N/A</v>
      </c>
      <c r="BM595" t="e">
        <f ca="1">VLOOKUP($B595,基础扩展表!$E:$AG,MATCH(BM$2,基础扩展表!$E$1:$AG$1,0),FALSE)</f>
        <v>#N/A</v>
      </c>
      <c r="BN595" t="e">
        <f ca="1">VLOOKUP($B595,基础扩展表!$E:$AG,MATCH(BN$2,基础扩展表!$E$1:$AG$1,0),FALSE)</f>
        <v>#N/A</v>
      </c>
      <c r="BO595" t="e">
        <f ca="1">VLOOKUP($B595,基础扩展表!$E:$AG,MATCH(BO$2,基础扩展表!$E$1:$AG$1,0),FALSE)</f>
        <v>#N/A</v>
      </c>
      <c r="BP595" t="e">
        <f ca="1">VLOOKUP($B595,基础扩展表!$E:$AG,MATCH(BP$2,基础扩展表!$E$1:$AG$1,0),FALSE)</f>
        <v>#N/A</v>
      </c>
      <c r="BR595" t="e">
        <f ca="1">VLOOKUP(C595,模型表!D:H,5,FALSE)</f>
        <v>#N/A</v>
      </c>
    </row>
    <row r="596" spans="2:70" x14ac:dyDescent="0.2">
      <c r="B596" t="str">
        <f t="array" aca="1" ref="B596" ca="1">INDEX(基础表!$Y:$Y,SMALL(IF(基础表!$Z:$Z=0,ROW(基础表!$Z:$Z),999),ROW(H590)))&amp;""</f>
        <v/>
      </c>
      <c r="C596" t="e">
        <f ca="1">VLOOKUP(VLOOKUP($B596,基础表!$E:$G,3,FALSE),模型表!$C:$D,2,FALSE)</f>
        <v>#N/A</v>
      </c>
      <c r="E596" t="e">
        <f ca="1">VLOOKUP($B596,基础表!$E:$G,3,FALSE)</f>
        <v>#N/A</v>
      </c>
      <c r="G596" t="e">
        <f ca="1">VLOOKUP($E596,模型表!$C:$G,5,FALSE)</f>
        <v>#N/A</v>
      </c>
      <c r="H596" t="e">
        <f ca="1">VLOOKUP($E596,模型表!$C:$F,4,FALSE)</f>
        <v>#N/A</v>
      </c>
      <c r="I596" t="e">
        <f ca="1">VLOOKUP($E596,模型表!$C:$J,8,FALSE)</f>
        <v>#N/A</v>
      </c>
      <c r="K596" t="str">
        <f t="shared" ca="1" si="110"/>
        <v/>
      </c>
      <c r="L596" t="str">
        <f t="shared" ca="1" si="111"/>
        <v/>
      </c>
      <c r="M596" t="str">
        <f t="shared" ca="1" si="112"/>
        <v/>
      </c>
      <c r="N596" t="str">
        <f t="shared" ca="1" si="113"/>
        <v/>
      </c>
      <c r="O596" t="str">
        <f t="shared" ca="1" si="119"/>
        <v/>
      </c>
      <c r="P596" t="str">
        <f t="shared" ca="1" si="114"/>
        <v/>
      </c>
      <c r="Q596" t="e">
        <f ca="1">VLOOKUP($E596,模型表!$C:$K,9,FALSE)</f>
        <v>#N/A</v>
      </c>
      <c r="S596" t="e">
        <f ca="1">IF(VLOOKUP($E596,模型表!$C:$L,6,FALSE)=0,"",VLOOKUP($E596,模型表!$C:$L,10,FALSE))</f>
        <v>#N/A</v>
      </c>
      <c r="U596" t="e">
        <f ca="1">VLOOKUP($E596,模型表!$C:$Q,11,FALSE)</f>
        <v>#N/A</v>
      </c>
      <c r="Y596" t="e">
        <f ca="1">IF(VLOOKUP($E596,模型表!$C:$N,12,FALSE)="Death",VLOOKUP($E596,模型表!$C:$Q,13,FALSE),"")</f>
        <v>#N/A</v>
      </c>
      <c r="Z596" t="str">
        <f ca="1">IF($B596="","",IF(VLOOKUP($E596,模型表!$C:$O,12,FALSE)="PBuff","["&amp;VLOOKUP($E596,模型表!$C:Q,13,FALSE)&amp;"]","[]"))</f>
        <v/>
      </c>
      <c r="AA596" t="e">
        <f ca="1">VLOOKUP($B596,基础扩展表!$E:$I,5,FALSE)</f>
        <v>#N/A</v>
      </c>
      <c r="AB596" t="e">
        <f ca="1">VLOOKUP($B596,基础扩展表!$E:$I,4,FALSE)</f>
        <v>#N/A</v>
      </c>
      <c r="AC596" t="e">
        <f ca="1">VLOOKUP($B596,基础表!$E:$T,16,FALSE)</f>
        <v>#N/A</v>
      </c>
      <c r="AD596" t="str">
        <f t="shared" ca="1" si="108"/>
        <v/>
      </c>
      <c r="AE596" t="str">
        <f t="shared" ca="1" si="115"/>
        <v/>
      </c>
      <c r="AF596" t="str">
        <f t="shared" ca="1" si="116"/>
        <v/>
      </c>
      <c r="AH596" t="e">
        <f ca="1">VLOOKUP($B596,基础表!$E:$R,14,FALSE)</f>
        <v>#N/A</v>
      </c>
      <c r="AI596" t="e">
        <f ca="1">VLOOKUP($B596,基础表!$E:$S,13,FALSE)</f>
        <v>#N/A</v>
      </c>
      <c r="AK596" t="e">
        <f ca="1">VLOOKUP($B596,基础表!$E:$H,4,FALSE)</f>
        <v>#N/A</v>
      </c>
      <c r="AN596" s="23" t="e">
        <f t="shared" ca="1" si="109"/>
        <v>#N/A</v>
      </c>
      <c r="AO596" s="23" t="str">
        <f t="shared" ca="1" si="117"/>
        <v/>
      </c>
      <c r="AP596" s="23" t="str">
        <f t="shared" ca="1" si="118"/>
        <v/>
      </c>
      <c r="AR596" t="e">
        <f ca="1">VLOOKUP($B596,基础表!$E:$J,4,FALSE)</f>
        <v>#N/A</v>
      </c>
      <c r="AS596" t="e">
        <f ca="1">VLOOKUP($B596,基础表!$E:$J,5,FALSE)</f>
        <v>#N/A</v>
      </c>
      <c r="AT596" t="e">
        <f ca="1">VLOOKUP($B596,基础表!$E:$J,6,FALSE)</f>
        <v>#N/A</v>
      </c>
      <c r="AU596" t="e">
        <f ca="1">VLOOKUP($B596,基础扩展表!$E:$AG,MATCH(AU$2,基础扩展表!$E$1:$AG$1,0),FALSE)</f>
        <v>#N/A</v>
      </c>
      <c r="AV596" t="e">
        <f ca="1">VLOOKUP($B596,基础扩展表!$E:$AG,MATCH(AV$2,基础扩展表!$E$1:$AG$1,0),FALSE)</f>
        <v>#N/A</v>
      </c>
      <c r="AW596" t="e">
        <f ca="1">VLOOKUP($B596,基础扩展表!$E:$AG,MATCH(AW$2,基础扩展表!$E$1:$AG$1,0),FALSE)</f>
        <v>#N/A</v>
      </c>
      <c r="AX596" t="e">
        <f ca="1">VLOOKUP($B596,基础扩展表!$E:$AG,MATCH(AX$2,基础扩展表!$E$1:$AG$1,0),FALSE)</f>
        <v>#N/A</v>
      </c>
      <c r="AY596" t="e">
        <f ca="1">VLOOKUP($B596,基础扩展表!$E:$AG,MATCH(AY$2,基础扩展表!$E$1:$AG$1,0),FALSE)</f>
        <v>#N/A</v>
      </c>
      <c r="AZ596" t="e">
        <f ca="1">VLOOKUP($B596,基础扩展表!$E:$AG,MATCH(AZ$2,基础扩展表!$E$1:$AG$1,0),FALSE)</f>
        <v>#N/A</v>
      </c>
      <c r="BA596" t="e">
        <f ca="1">VLOOKUP($B596,基础扩展表!$E:$AG,MATCH(BA$2,基础扩展表!$E$1:$AG$1,0),FALSE)</f>
        <v>#N/A</v>
      </c>
      <c r="BB596" t="e">
        <f ca="1">VLOOKUP($B596,基础扩展表!$E:$AG,MATCH(BB$2,基础扩展表!$E$1:$AG$1,0),FALSE)</f>
        <v>#N/A</v>
      </c>
      <c r="BC596" t="e">
        <f ca="1">VLOOKUP($B596,基础扩展表!$E:$AG,MATCH(BC$2,基础扩展表!$E$1:$AG$1,0),FALSE)</f>
        <v>#N/A</v>
      </c>
      <c r="BD596" t="e">
        <f ca="1">VLOOKUP($B596,基础扩展表!$E:$AG,MATCH(BD$2,基础扩展表!$E$1:$AG$1,0),FALSE)</f>
        <v>#N/A</v>
      </c>
      <c r="BE596" t="e">
        <f ca="1">VLOOKUP($B596,基础扩展表!$E:$AG,MATCH(BE$2,基础扩展表!$E$1:$AG$1,0),FALSE)</f>
        <v>#N/A</v>
      </c>
      <c r="BF596" t="e">
        <f ca="1">VLOOKUP($B596,基础扩展表!$E:$AG,MATCH(BF$2,基础扩展表!$E$1:$AG$1,0),FALSE)</f>
        <v>#N/A</v>
      </c>
      <c r="BG596" t="e">
        <f ca="1">VLOOKUP($B596,基础扩展表!$E:$AG,MATCH(BG$2,基础扩展表!$E$1:$AG$1,0),FALSE)</f>
        <v>#N/A</v>
      </c>
      <c r="BH596" t="e">
        <f ca="1">VLOOKUP($B596,基础扩展表!$E:$AG,MATCH(BH$2,基础扩展表!$E$1:$AG$1,0),FALSE)</f>
        <v>#N/A</v>
      </c>
      <c r="BI596" t="e">
        <f ca="1">VLOOKUP($B596,基础扩展表!$E:$AG,MATCH(BI$2,基础扩展表!$E$1:$AG$1,0),FALSE)</f>
        <v>#N/A</v>
      </c>
      <c r="BJ596" t="e">
        <f ca="1">VLOOKUP($B596,基础扩展表!$E:$AG,MATCH(BJ$2,基础扩展表!$E$1:$AG$1,0),FALSE)</f>
        <v>#N/A</v>
      </c>
      <c r="BK596" t="e">
        <f ca="1">VLOOKUP($B596,基础扩展表!$E:$AG,MATCH(BK$2,基础扩展表!$E$1:$AG$1,0),FALSE)</f>
        <v>#N/A</v>
      </c>
      <c r="BL596" t="e">
        <f ca="1">VLOOKUP($B596,基础扩展表!$E:$AG,MATCH(BL$2,基础扩展表!$E$1:$AG$1,0),FALSE)</f>
        <v>#N/A</v>
      </c>
      <c r="BM596" t="e">
        <f ca="1">VLOOKUP($B596,基础扩展表!$E:$AG,MATCH(BM$2,基础扩展表!$E$1:$AG$1,0),FALSE)</f>
        <v>#N/A</v>
      </c>
      <c r="BN596" t="e">
        <f ca="1">VLOOKUP($B596,基础扩展表!$E:$AG,MATCH(BN$2,基础扩展表!$E$1:$AG$1,0),FALSE)</f>
        <v>#N/A</v>
      </c>
      <c r="BO596" t="e">
        <f ca="1">VLOOKUP($B596,基础扩展表!$E:$AG,MATCH(BO$2,基础扩展表!$E$1:$AG$1,0),FALSE)</f>
        <v>#N/A</v>
      </c>
      <c r="BP596" t="e">
        <f ca="1">VLOOKUP($B596,基础扩展表!$E:$AG,MATCH(BP$2,基础扩展表!$E$1:$AG$1,0),FALSE)</f>
        <v>#N/A</v>
      </c>
      <c r="BR596" t="e">
        <f ca="1">VLOOKUP(C596,模型表!D:H,5,FALSE)</f>
        <v>#N/A</v>
      </c>
    </row>
    <row r="597" spans="2:70" x14ac:dyDescent="0.2">
      <c r="B597" t="str">
        <f t="array" aca="1" ref="B597" ca="1">INDEX(基础表!$Y:$Y,SMALL(IF(基础表!$Z:$Z=0,ROW(基础表!$Z:$Z),999),ROW(H591)))&amp;""</f>
        <v/>
      </c>
      <c r="C597" t="e">
        <f ca="1">VLOOKUP(VLOOKUP($B597,基础表!$E:$G,3,FALSE),模型表!$C:$D,2,FALSE)</f>
        <v>#N/A</v>
      </c>
      <c r="E597" t="e">
        <f ca="1">VLOOKUP($B597,基础表!$E:$G,3,FALSE)</f>
        <v>#N/A</v>
      </c>
      <c r="G597" t="e">
        <f ca="1">VLOOKUP($E597,模型表!$C:$G,5,FALSE)</f>
        <v>#N/A</v>
      </c>
      <c r="H597" t="e">
        <f ca="1">VLOOKUP($E597,模型表!$C:$F,4,FALSE)</f>
        <v>#N/A</v>
      </c>
      <c r="I597" t="e">
        <f ca="1">VLOOKUP($E597,模型表!$C:$J,8,FALSE)</f>
        <v>#N/A</v>
      </c>
      <c r="K597" t="str">
        <f t="shared" ca="1" si="110"/>
        <v/>
      </c>
      <c r="L597" t="str">
        <f t="shared" ca="1" si="111"/>
        <v/>
      </c>
      <c r="M597" t="str">
        <f t="shared" ca="1" si="112"/>
        <v/>
      </c>
      <c r="N597" t="str">
        <f t="shared" ca="1" si="113"/>
        <v/>
      </c>
      <c r="O597" t="str">
        <f t="shared" ca="1" si="119"/>
        <v/>
      </c>
      <c r="P597" t="str">
        <f t="shared" ca="1" si="114"/>
        <v/>
      </c>
      <c r="Q597" t="e">
        <f ca="1">VLOOKUP($E597,模型表!$C:$K,9,FALSE)</f>
        <v>#N/A</v>
      </c>
      <c r="S597" t="e">
        <f ca="1">IF(VLOOKUP($E597,模型表!$C:$L,6,FALSE)=0,"",VLOOKUP($E597,模型表!$C:$L,10,FALSE))</f>
        <v>#N/A</v>
      </c>
      <c r="U597" t="e">
        <f ca="1">VLOOKUP($E597,模型表!$C:$Q,11,FALSE)</f>
        <v>#N/A</v>
      </c>
      <c r="Y597" t="e">
        <f ca="1">IF(VLOOKUP($E597,模型表!$C:$N,12,FALSE)="Death",VLOOKUP($E597,模型表!$C:$Q,13,FALSE),"")</f>
        <v>#N/A</v>
      </c>
      <c r="Z597" t="str">
        <f ca="1">IF($B597="","",IF(VLOOKUP($E597,模型表!$C:$O,12,FALSE)="PBuff","["&amp;VLOOKUP($E597,模型表!$C:Q,13,FALSE)&amp;"]","[]"))</f>
        <v/>
      </c>
      <c r="AA597" t="e">
        <f ca="1">VLOOKUP($B597,基础扩展表!$E:$I,5,FALSE)</f>
        <v>#N/A</v>
      </c>
      <c r="AB597" t="e">
        <f ca="1">VLOOKUP($B597,基础扩展表!$E:$I,4,FALSE)</f>
        <v>#N/A</v>
      </c>
      <c r="AC597" t="e">
        <f ca="1">VLOOKUP($B597,基础表!$E:$T,16,FALSE)</f>
        <v>#N/A</v>
      </c>
      <c r="AD597" t="str">
        <f t="shared" ca="1" si="108"/>
        <v/>
      </c>
      <c r="AE597" t="str">
        <f t="shared" ca="1" si="115"/>
        <v/>
      </c>
      <c r="AF597" t="str">
        <f t="shared" ca="1" si="116"/>
        <v/>
      </c>
      <c r="AH597" t="e">
        <f ca="1">VLOOKUP($B597,基础表!$E:$R,14,FALSE)</f>
        <v>#N/A</v>
      </c>
      <c r="AI597" t="e">
        <f ca="1">VLOOKUP($B597,基础表!$E:$S,13,FALSE)</f>
        <v>#N/A</v>
      </c>
      <c r="AK597" t="e">
        <f ca="1">VLOOKUP($B597,基础表!$E:$H,4,FALSE)</f>
        <v>#N/A</v>
      </c>
      <c r="AN597" s="23" t="e">
        <f t="shared" ca="1" si="109"/>
        <v>#N/A</v>
      </c>
      <c r="AO597" s="23" t="str">
        <f t="shared" ca="1" si="117"/>
        <v/>
      </c>
      <c r="AP597" s="23" t="str">
        <f t="shared" ca="1" si="118"/>
        <v/>
      </c>
      <c r="AR597" t="e">
        <f ca="1">VLOOKUP($B597,基础表!$E:$J,4,FALSE)</f>
        <v>#N/A</v>
      </c>
      <c r="AS597" t="e">
        <f ca="1">VLOOKUP($B597,基础表!$E:$J,5,FALSE)</f>
        <v>#N/A</v>
      </c>
      <c r="AT597" t="e">
        <f ca="1">VLOOKUP($B597,基础表!$E:$J,6,FALSE)</f>
        <v>#N/A</v>
      </c>
      <c r="AU597" t="e">
        <f ca="1">VLOOKUP($B597,基础扩展表!$E:$AG,MATCH(AU$2,基础扩展表!$E$1:$AG$1,0),FALSE)</f>
        <v>#N/A</v>
      </c>
      <c r="AV597" t="e">
        <f ca="1">VLOOKUP($B597,基础扩展表!$E:$AG,MATCH(AV$2,基础扩展表!$E$1:$AG$1,0),FALSE)</f>
        <v>#N/A</v>
      </c>
      <c r="AW597" t="e">
        <f ca="1">VLOOKUP($B597,基础扩展表!$E:$AG,MATCH(AW$2,基础扩展表!$E$1:$AG$1,0),FALSE)</f>
        <v>#N/A</v>
      </c>
      <c r="AX597" t="e">
        <f ca="1">VLOOKUP($B597,基础扩展表!$E:$AG,MATCH(AX$2,基础扩展表!$E$1:$AG$1,0),FALSE)</f>
        <v>#N/A</v>
      </c>
      <c r="AY597" t="e">
        <f ca="1">VLOOKUP($B597,基础扩展表!$E:$AG,MATCH(AY$2,基础扩展表!$E$1:$AG$1,0),FALSE)</f>
        <v>#N/A</v>
      </c>
      <c r="AZ597" t="e">
        <f ca="1">VLOOKUP($B597,基础扩展表!$E:$AG,MATCH(AZ$2,基础扩展表!$E$1:$AG$1,0),FALSE)</f>
        <v>#N/A</v>
      </c>
      <c r="BA597" t="e">
        <f ca="1">VLOOKUP($B597,基础扩展表!$E:$AG,MATCH(BA$2,基础扩展表!$E$1:$AG$1,0),FALSE)</f>
        <v>#N/A</v>
      </c>
      <c r="BB597" t="e">
        <f ca="1">VLOOKUP($B597,基础扩展表!$E:$AG,MATCH(BB$2,基础扩展表!$E$1:$AG$1,0),FALSE)</f>
        <v>#N/A</v>
      </c>
      <c r="BC597" t="e">
        <f ca="1">VLOOKUP($B597,基础扩展表!$E:$AG,MATCH(BC$2,基础扩展表!$E$1:$AG$1,0),FALSE)</f>
        <v>#N/A</v>
      </c>
      <c r="BD597" t="e">
        <f ca="1">VLOOKUP($B597,基础扩展表!$E:$AG,MATCH(BD$2,基础扩展表!$E$1:$AG$1,0),FALSE)</f>
        <v>#N/A</v>
      </c>
      <c r="BE597" t="e">
        <f ca="1">VLOOKUP($B597,基础扩展表!$E:$AG,MATCH(BE$2,基础扩展表!$E$1:$AG$1,0),FALSE)</f>
        <v>#N/A</v>
      </c>
      <c r="BF597" t="e">
        <f ca="1">VLOOKUP($B597,基础扩展表!$E:$AG,MATCH(BF$2,基础扩展表!$E$1:$AG$1,0),FALSE)</f>
        <v>#N/A</v>
      </c>
      <c r="BG597" t="e">
        <f ca="1">VLOOKUP($B597,基础扩展表!$E:$AG,MATCH(BG$2,基础扩展表!$E$1:$AG$1,0),FALSE)</f>
        <v>#N/A</v>
      </c>
      <c r="BH597" t="e">
        <f ca="1">VLOOKUP($B597,基础扩展表!$E:$AG,MATCH(BH$2,基础扩展表!$E$1:$AG$1,0),FALSE)</f>
        <v>#N/A</v>
      </c>
      <c r="BI597" t="e">
        <f ca="1">VLOOKUP($B597,基础扩展表!$E:$AG,MATCH(BI$2,基础扩展表!$E$1:$AG$1,0),FALSE)</f>
        <v>#N/A</v>
      </c>
      <c r="BJ597" t="e">
        <f ca="1">VLOOKUP($B597,基础扩展表!$E:$AG,MATCH(BJ$2,基础扩展表!$E$1:$AG$1,0),FALSE)</f>
        <v>#N/A</v>
      </c>
      <c r="BK597" t="e">
        <f ca="1">VLOOKUP($B597,基础扩展表!$E:$AG,MATCH(BK$2,基础扩展表!$E$1:$AG$1,0),FALSE)</f>
        <v>#N/A</v>
      </c>
      <c r="BL597" t="e">
        <f ca="1">VLOOKUP($B597,基础扩展表!$E:$AG,MATCH(BL$2,基础扩展表!$E$1:$AG$1,0),FALSE)</f>
        <v>#N/A</v>
      </c>
      <c r="BM597" t="e">
        <f ca="1">VLOOKUP($B597,基础扩展表!$E:$AG,MATCH(BM$2,基础扩展表!$E$1:$AG$1,0),FALSE)</f>
        <v>#N/A</v>
      </c>
      <c r="BN597" t="e">
        <f ca="1">VLOOKUP($B597,基础扩展表!$E:$AG,MATCH(BN$2,基础扩展表!$E$1:$AG$1,0),FALSE)</f>
        <v>#N/A</v>
      </c>
      <c r="BO597" t="e">
        <f ca="1">VLOOKUP($B597,基础扩展表!$E:$AG,MATCH(BO$2,基础扩展表!$E$1:$AG$1,0),FALSE)</f>
        <v>#N/A</v>
      </c>
      <c r="BP597" t="e">
        <f ca="1">VLOOKUP($B597,基础扩展表!$E:$AG,MATCH(BP$2,基础扩展表!$E$1:$AG$1,0),FALSE)</f>
        <v>#N/A</v>
      </c>
      <c r="BR597" t="e">
        <f ca="1">VLOOKUP(C597,模型表!D:H,5,FALSE)</f>
        <v>#N/A</v>
      </c>
    </row>
    <row r="598" spans="2:70" x14ac:dyDescent="0.2">
      <c r="B598" t="str">
        <f t="array" aca="1" ref="B598" ca="1">INDEX(基础表!$Y:$Y,SMALL(IF(基础表!$Z:$Z=0,ROW(基础表!$Z:$Z),999),ROW(H592)))&amp;""</f>
        <v/>
      </c>
      <c r="C598" t="e">
        <f ca="1">VLOOKUP(VLOOKUP($B598,基础表!$E:$G,3,FALSE),模型表!$C:$D,2,FALSE)</f>
        <v>#N/A</v>
      </c>
      <c r="E598" t="e">
        <f ca="1">VLOOKUP($B598,基础表!$E:$G,3,FALSE)</f>
        <v>#N/A</v>
      </c>
      <c r="G598" t="e">
        <f ca="1">VLOOKUP($E598,模型表!$C:$G,5,FALSE)</f>
        <v>#N/A</v>
      </c>
      <c r="H598" t="e">
        <f ca="1">VLOOKUP($E598,模型表!$C:$F,4,FALSE)</f>
        <v>#N/A</v>
      </c>
      <c r="I598" t="e">
        <f ca="1">VLOOKUP($E598,模型表!$C:$J,8,FALSE)</f>
        <v>#N/A</v>
      </c>
      <c r="K598" t="str">
        <f t="shared" ca="1" si="110"/>
        <v/>
      </c>
      <c r="L598" t="str">
        <f t="shared" ca="1" si="111"/>
        <v/>
      </c>
      <c r="M598" t="str">
        <f t="shared" ca="1" si="112"/>
        <v/>
      </c>
      <c r="N598" t="str">
        <f t="shared" ca="1" si="113"/>
        <v/>
      </c>
      <c r="O598" t="str">
        <f t="shared" ca="1" si="119"/>
        <v/>
      </c>
      <c r="P598" t="str">
        <f t="shared" ca="1" si="114"/>
        <v/>
      </c>
      <c r="Q598" t="e">
        <f ca="1">VLOOKUP($E598,模型表!$C:$K,9,FALSE)</f>
        <v>#N/A</v>
      </c>
      <c r="S598" t="e">
        <f ca="1">IF(VLOOKUP($E598,模型表!$C:$L,6,FALSE)=0,"",VLOOKUP($E598,模型表!$C:$L,10,FALSE))</f>
        <v>#N/A</v>
      </c>
      <c r="U598" t="e">
        <f ca="1">VLOOKUP($E598,模型表!$C:$Q,11,FALSE)</f>
        <v>#N/A</v>
      </c>
      <c r="Y598" t="e">
        <f ca="1">IF(VLOOKUP($E598,模型表!$C:$N,12,FALSE)="Death",VLOOKUP($E598,模型表!$C:$Q,13,FALSE),"")</f>
        <v>#N/A</v>
      </c>
      <c r="Z598" t="str">
        <f ca="1">IF($B598="","",IF(VLOOKUP($E598,模型表!$C:$O,12,FALSE)="PBuff","["&amp;VLOOKUP($E598,模型表!$C:Q,13,FALSE)&amp;"]","[]"))</f>
        <v/>
      </c>
      <c r="AA598" t="e">
        <f ca="1">VLOOKUP($B598,基础扩展表!$E:$I,5,FALSE)</f>
        <v>#N/A</v>
      </c>
      <c r="AB598" t="e">
        <f ca="1">VLOOKUP($B598,基础扩展表!$E:$I,4,FALSE)</f>
        <v>#N/A</v>
      </c>
      <c r="AC598" t="e">
        <f ca="1">VLOOKUP($B598,基础表!$E:$T,16,FALSE)</f>
        <v>#N/A</v>
      </c>
      <c r="AD598" t="str">
        <f t="shared" ca="1" si="108"/>
        <v/>
      </c>
      <c r="AE598" t="str">
        <f t="shared" ca="1" si="115"/>
        <v/>
      </c>
      <c r="AF598" t="str">
        <f t="shared" ca="1" si="116"/>
        <v/>
      </c>
      <c r="AH598" t="e">
        <f ca="1">VLOOKUP($B598,基础表!$E:$R,14,FALSE)</f>
        <v>#N/A</v>
      </c>
      <c r="AI598" t="e">
        <f ca="1">VLOOKUP($B598,基础表!$E:$S,13,FALSE)</f>
        <v>#N/A</v>
      </c>
      <c r="AK598" t="e">
        <f ca="1">VLOOKUP($B598,基础表!$E:$H,4,FALSE)</f>
        <v>#N/A</v>
      </c>
      <c r="AN598" s="23" t="e">
        <f t="shared" ca="1" si="109"/>
        <v>#N/A</v>
      </c>
      <c r="AO598" s="23" t="str">
        <f t="shared" ca="1" si="117"/>
        <v/>
      </c>
      <c r="AP598" s="23" t="str">
        <f t="shared" ca="1" si="118"/>
        <v/>
      </c>
      <c r="AR598" t="e">
        <f ca="1">VLOOKUP($B598,基础表!$E:$J,4,FALSE)</f>
        <v>#N/A</v>
      </c>
      <c r="AS598" t="e">
        <f ca="1">VLOOKUP($B598,基础表!$E:$J,5,FALSE)</f>
        <v>#N/A</v>
      </c>
      <c r="AT598" t="e">
        <f ca="1">VLOOKUP($B598,基础表!$E:$J,6,FALSE)</f>
        <v>#N/A</v>
      </c>
      <c r="AU598" t="e">
        <f ca="1">VLOOKUP($B598,基础扩展表!$E:$AG,MATCH(AU$2,基础扩展表!$E$1:$AG$1,0),FALSE)</f>
        <v>#N/A</v>
      </c>
      <c r="AV598" t="e">
        <f ca="1">VLOOKUP($B598,基础扩展表!$E:$AG,MATCH(AV$2,基础扩展表!$E$1:$AG$1,0),FALSE)</f>
        <v>#N/A</v>
      </c>
      <c r="AW598" t="e">
        <f ca="1">VLOOKUP($B598,基础扩展表!$E:$AG,MATCH(AW$2,基础扩展表!$E$1:$AG$1,0),FALSE)</f>
        <v>#N/A</v>
      </c>
      <c r="AX598" t="e">
        <f ca="1">VLOOKUP($B598,基础扩展表!$E:$AG,MATCH(AX$2,基础扩展表!$E$1:$AG$1,0),FALSE)</f>
        <v>#N/A</v>
      </c>
      <c r="AY598" t="e">
        <f ca="1">VLOOKUP($B598,基础扩展表!$E:$AG,MATCH(AY$2,基础扩展表!$E$1:$AG$1,0),FALSE)</f>
        <v>#N/A</v>
      </c>
      <c r="AZ598" t="e">
        <f ca="1">VLOOKUP($B598,基础扩展表!$E:$AG,MATCH(AZ$2,基础扩展表!$E$1:$AG$1,0),FALSE)</f>
        <v>#N/A</v>
      </c>
      <c r="BA598" t="e">
        <f ca="1">VLOOKUP($B598,基础扩展表!$E:$AG,MATCH(BA$2,基础扩展表!$E$1:$AG$1,0),FALSE)</f>
        <v>#N/A</v>
      </c>
      <c r="BB598" t="e">
        <f ca="1">VLOOKUP($B598,基础扩展表!$E:$AG,MATCH(BB$2,基础扩展表!$E$1:$AG$1,0),FALSE)</f>
        <v>#N/A</v>
      </c>
      <c r="BC598" t="e">
        <f ca="1">VLOOKUP($B598,基础扩展表!$E:$AG,MATCH(BC$2,基础扩展表!$E$1:$AG$1,0),FALSE)</f>
        <v>#N/A</v>
      </c>
      <c r="BD598" t="e">
        <f ca="1">VLOOKUP($B598,基础扩展表!$E:$AG,MATCH(BD$2,基础扩展表!$E$1:$AG$1,0),FALSE)</f>
        <v>#N/A</v>
      </c>
      <c r="BE598" t="e">
        <f ca="1">VLOOKUP($B598,基础扩展表!$E:$AG,MATCH(BE$2,基础扩展表!$E$1:$AG$1,0),FALSE)</f>
        <v>#N/A</v>
      </c>
      <c r="BF598" t="e">
        <f ca="1">VLOOKUP($B598,基础扩展表!$E:$AG,MATCH(BF$2,基础扩展表!$E$1:$AG$1,0),FALSE)</f>
        <v>#N/A</v>
      </c>
      <c r="BG598" t="e">
        <f ca="1">VLOOKUP($B598,基础扩展表!$E:$AG,MATCH(BG$2,基础扩展表!$E$1:$AG$1,0),FALSE)</f>
        <v>#N/A</v>
      </c>
      <c r="BH598" t="e">
        <f ca="1">VLOOKUP($B598,基础扩展表!$E:$AG,MATCH(BH$2,基础扩展表!$E$1:$AG$1,0),FALSE)</f>
        <v>#N/A</v>
      </c>
      <c r="BI598" t="e">
        <f ca="1">VLOOKUP($B598,基础扩展表!$E:$AG,MATCH(BI$2,基础扩展表!$E$1:$AG$1,0),FALSE)</f>
        <v>#N/A</v>
      </c>
      <c r="BJ598" t="e">
        <f ca="1">VLOOKUP($B598,基础扩展表!$E:$AG,MATCH(BJ$2,基础扩展表!$E$1:$AG$1,0),FALSE)</f>
        <v>#N/A</v>
      </c>
      <c r="BK598" t="e">
        <f ca="1">VLOOKUP($B598,基础扩展表!$E:$AG,MATCH(BK$2,基础扩展表!$E$1:$AG$1,0),FALSE)</f>
        <v>#N/A</v>
      </c>
      <c r="BL598" t="e">
        <f ca="1">VLOOKUP($B598,基础扩展表!$E:$AG,MATCH(BL$2,基础扩展表!$E$1:$AG$1,0),FALSE)</f>
        <v>#N/A</v>
      </c>
      <c r="BM598" t="e">
        <f ca="1">VLOOKUP($B598,基础扩展表!$E:$AG,MATCH(BM$2,基础扩展表!$E$1:$AG$1,0),FALSE)</f>
        <v>#N/A</v>
      </c>
      <c r="BN598" t="e">
        <f ca="1">VLOOKUP($B598,基础扩展表!$E:$AG,MATCH(BN$2,基础扩展表!$E$1:$AG$1,0),FALSE)</f>
        <v>#N/A</v>
      </c>
      <c r="BO598" t="e">
        <f ca="1">VLOOKUP($B598,基础扩展表!$E:$AG,MATCH(BO$2,基础扩展表!$E$1:$AG$1,0),FALSE)</f>
        <v>#N/A</v>
      </c>
      <c r="BP598" t="e">
        <f ca="1">VLOOKUP($B598,基础扩展表!$E:$AG,MATCH(BP$2,基础扩展表!$E$1:$AG$1,0),FALSE)</f>
        <v>#N/A</v>
      </c>
      <c r="BR598" t="e">
        <f ca="1">VLOOKUP(C598,模型表!D:H,5,FALSE)</f>
        <v>#N/A</v>
      </c>
    </row>
    <row r="599" spans="2:70" x14ac:dyDescent="0.2">
      <c r="B599" t="str">
        <f t="array" aca="1" ref="B599" ca="1">INDEX(基础表!$Y:$Y,SMALL(IF(基础表!$Z:$Z=0,ROW(基础表!$Z:$Z),999),ROW(H593)))&amp;""</f>
        <v/>
      </c>
      <c r="C599" t="e">
        <f ca="1">VLOOKUP(VLOOKUP($B599,基础表!$E:$G,3,FALSE),模型表!$C:$D,2,FALSE)</f>
        <v>#N/A</v>
      </c>
      <c r="E599" t="e">
        <f ca="1">VLOOKUP($B599,基础表!$E:$G,3,FALSE)</f>
        <v>#N/A</v>
      </c>
      <c r="G599" t="e">
        <f ca="1">VLOOKUP($E599,模型表!$C:$G,5,FALSE)</f>
        <v>#N/A</v>
      </c>
      <c r="H599" t="e">
        <f ca="1">VLOOKUP($E599,模型表!$C:$F,4,FALSE)</f>
        <v>#N/A</v>
      </c>
      <c r="I599" t="e">
        <f ca="1">VLOOKUP($E599,模型表!$C:$J,8,FALSE)</f>
        <v>#N/A</v>
      </c>
      <c r="K599" t="str">
        <f t="shared" ca="1" si="110"/>
        <v/>
      </c>
      <c r="L599" t="str">
        <f t="shared" ca="1" si="111"/>
        <v/>
      </c>
      <c r="M599" t="str">
        <f t="shared" ca="1" si="112"/>
        <v/>
      </c>
      <c r="N599" t="str">
        <f t="shared" ca="1" si="113"/>
        <v/>
      </c>
      <c r="O599" t="str">
        <f t="shared" ca="1" si="119"/>
        <v/>
      </c>
      <c r="P599" t="str">
        <f t="shared" ca="1" si="114"/>
        <v/>
      </c>
      <c r="Q599" t="e">
        <f ca="1">VLOOKUP($E599,模型表!$C:$K,9,FALSE)</f>
        <v>#N/A</v>
      </c>
      <c r="S599" t="e">
        <f ca="1">IF(VLOOKUP($E599,模型表!$C:$L,6,FALSE)=0,"",VLOOKUP($E599,模型表!$C:$L,10,FALSE))</f>
        <v>#N/A</v>
      </c>
      <c r="U599" t="e">
        <f ca="1">VLOOKUP($E599,模型表!$C:$Q,11,FALSE)</f>
        <v>#N/A</v>
      </c>
      <c r="Y599" t="e">
        <f ca="1">IF(VLOOKUP($E599,模型表!$C:$N,12,FALSE)="Death",VLOOKUP($E599,模型表!$C:$Q,13,FALSE),"")</f>
        <v>#N/A</v>
      </c>
      <c r="Z599" t="str">
        <f ca="1">IF($B599="","",IF(VLOOKUP($E599,模型表!$C:$O,12,FALSE)="PBuff","["&amp;VLOOKUP($E599,模型表!$C:Q,13,FALSE)&amp;"]","[]"))</f>
        <v/>
      </c>
      <c r="AA599" t="e">
        <f ca="1">VLOOKUP($B599,基础扩展表!$E:$I,5,FALSE)</f>
        <v>#N/A</v>
      </c>
      <c r="AB599" t="e">
        <f ca="1">VLOOKUP($B599,基础扩展表!$E:$I,4,FALSE)</f>
        <v>#N/A</v>
      </c>
      <c r="AC599" t="e">
        <f ca="1">VLOOKUP($B599,基础表!$E:$T,16,FALSE)</f>
        <v>#N/A</v>
      </c>
      <c r="AD599" t="str">
        <f t="shared" ca="1" si="108"/>
        <v/>
      </c>
      <c r="AE599" t="str">
        <f t="shared" ca="1" si="115"/>
        <v/>
      </c>
      <c r="AF599" t="str">
        <f t="shared" ca="1" si="116"/>
        <v/>
      </c>
      <c r="AH599" t="e">
        <f ca="1">VLOOKUP($B599,基础表!$E:$R,14,FALSE)</f>
        <v>#N/A</v>
      </c>
      <c r="AI599" t="e">
        <f ca="1">VLOOKUP($B599,基础表!$E:$S,13,FALSE)</f>
        <v>#N/A</v>
      </c>
      <c r="AK599" t="e">
        <f ca="1">VLOOKUP($B599,基础表!$E:$H,4,FALSE)</f>
        <v>#N/A</v>
      </c>
      <c r="AN599" s="23" t="e">
        <f t="shared" ca="1" si="109"/>
        <v>#N/A</v>
      </c>
      <c r="AO599" s="23" t="str">
        <f t="shared" ca="1" si="117"/>
        <v/>
      </c>
      <c r="AP599" s="23" t="str">
        <f t="shared" ca="1" si="118"/>
        <v/>
      </c>
      <c r="AR599" t="e">
        <f ca="1">VLOOKUP($B599,基础表!$E:$J,4,FALSE)</f>
        <v>#N/A</v>
      </c>
      <c r="AS599" t="e">
        <f ca="1">VLOOKUP($B599,基础表!$E:$J,5,FALSE)</f>
        <v>#N/A</v>
      </c>
      <c r="AT599" t="e">
        <f ca="1">VLOOKUP($B599,基础表!$E:$J,6,FALSE)</f>
        <v>#N/A</v>
      </c>
      <c r="AU599" t="e">
        <f ca="1">VLOOKUP($B599,基础扩展表!$E:$AG,MATCH(AU$2,基础扩展表!$E$1:$AG$1,0),FALSE)</f>
        <v>#N/A</v>
      </c>
      <c r="AV599" t="e">
        <f ca="1">VLOOKUP($B599,基础扩展表!$E:$AG,MATCH(AV$2,基础扩展表!$E$1:$AG$1,0),FALSE)</f>
        <v>#N/A</v>
      </c>
      <c r="AW599" t="e">
        <f ca="1">VLOOKUP($B599,基础扩展表!$E:$AG,MATCH(AW$2,基础扩展表!$E$1:$AG$1,0),FALSE)</f>
        <v>#N/A</v>
      </c>
      <c r="AX599" t="e">
        <f ca="1">VLOOKUP($B599,基础扩展表!$E:$AG,MATCH(AX$2,基础扩展表!$E$1:$AG$1,0),FALSE)</f>
        <v>#N/A</v>
      </c>
      <c r="AY599" t="e">
        <f ca="1">VLOOKUP($B599,基础扩展表!$E:$AG,MATCH(AY$2,基础扩展表!$E$1:$AG$1,0),FALSE)</f>
        <v>#N/A</v>
      </c>
      <c r="AZ599" t="e">
        <f ca="1">VLOOKUP($B599,基础扩展表!$E:$AG,MATCH(AZ$2,基础扩展表!$E$1:$AG$1,0),FALSE)</f>
        <v>#N/A</v>
      </c>
      <c r="BA599" t="e">
        <f ca="1">VLOOKUP($B599,基础扩展表!$E:$AG,MATCH(BA$2,基础扩展表!$E$1:$AG$1,0),FALSE)</f>
        <v>#N/A</v>
      </c>
      <c r="BB599" t="e">
        <f ca="1">VLOOKUP($B599,基础扩展表!$E:$AG,MATCH(BB$2,基础扩展表!$E$1:$AG$1,0),FALSE)</f>
        <v>#N/A</v>
      </c>
      <c r="BC599" t="e">
        <f ca="1">VLOOKUP($B599,基础扩展表!$E:$AG,MATCH(BC$2,基础扩展表!$E$1:$AG$1,0),FALSE)</f>
        <v>#N/A</v>
      </c>
      <c r="BD599" t="e">
        <f ca="1">VLOOKUP($B599,基础扩展表!$E:$AG,MATCH(BD$2,基础扩展表!$E$1:$AG$1,0),FALSE)</f>
        <v>#N/A</v>
      </c>
      <c r="BE599" t="e">
        <f ca="1">VLOOKUP($B599,基础扩展表!$E:$AG,MATCH(BE$2,基础扩展表!$E$1:$AG$1,0),FALSE)</f>
        <v>#N/A</v>
      </c>
      <c r="BF599" t="e">
        <f ca="1">VLOOKUP($B599,基础扩展表!$E:$AG,MATCH(BF$2,基础扩展表!$E$1:$AG$1,0),FALSE)</f>
        <v>#N/A</v>
      </c>
      <c r="BG599" t="e">
        <f ca="1">VLOOKUP($B599,基础扩展表!$E:$AG,MATCH(BG$2,基础扩展表!$E$1:$AG$1,0),FALSE)</f>
        <v>#N/A</v>
      </c>
      <c r="BH599" t="e">
        <f ca="1">VLOOKUP($B599,基础扩展表!$E:$AG,MATCH(BH$2,基础扩展表!$E$1:$AG$1,0),FALSE)</f>
        <v>#N/A</v>
      </c>
      <c r="BI599" t="e">
        <f ca="1">VLOOKUP($B599,基础扩展表!$E:$AG,MATCH(BI$2,基础扩展表!$E$1:$AG$1,0),FALSE)</f>
        <v>#N/A</v>
      </c>
      <c r="BJ599" t="e">
        <f ca="1">VLOOKUP($B599,基础扩展表!$E:$AG,MATCH(BJ$2,基础扩展表!$E$1:$AG$1,0),FALSE)</f>
        <v>#N/A</v>
      </c>
      <c r="BK599" t="e">
        <f ca="1">VLOOKUP($B599,基础扩展表!$E:$AG,MATCH(BK$2,基础扩展表!$E$1:$AG$1,0),FALSE)</f>
        <v>#N/A</v>
      </c>
      <c r="BL599" t="e">
        <f ca="1">VLOOKUP($B599,基础扩展表!$E:$AG,MATCH(BL$2,基础扩展表!$E$1:$AG$1,0),FALSE)</f>
        <v>#N/A</v>
      </c>
      <c r="BM599" t="e">
        <f ca="1">VLOOKUP($B599,基础扩展表!$E:$AG,MATCH(BM$2,基础扩展表!$E$1:$AG$1,0),FALSE)</f>
        <v>#N/A</v>
      </c>
      <c r="BN599" t="e">
        <f ca="1">VLOOKUP($B599,基础扩展表!$E:$AG,MATCH(BN$2,基础扩展表!$E$1:$AG$1,0),FALSE)</f>
        <v>#N/A</v>
      </c>
      <c r="BO599" t="e">
        <f ca="1">VLOOKUP($B599,基础扩展表!$E:$AG,MATCH(BO$2,基础扩展表!$E$1:$AG$1,0),FALSE)</f>
        <v>#N/A</v>
      </c>
      <c r="BP599" t="e">
        <f ca="1">VLOOKUP($B599,基础扩展表!$E:$AG,MATCH(BP$2,基础扩展表!$E$1:$AG$1,0),FALSE)</f>
        <v>#N/A</v>
      </c>
      <c r="BR599" t="e">
        <f ca="1">VLOOKUP(C599,模型表!D:H,5,FALSE)</f>
        <v>#N/A</v>
      </c>
    </row>
    <row r="600" spans="2:70" x14ac:dyDescent="0.2">
      <c r="B600" t="str">
        <f t="array" aca="1" ref="B600" ca="1">INDEX(基础表!$Y:$Y,SMALL(IF(基础表!$Z:$Z=0,ROW(基础表!$Z:$Z),999),ROW(H594)))&amp;""</f>
        <v/>
      </c>
      <c r="C600" t="e">
        <f ca="1">VLOOKUP(VLOOKUP($B600,基础表!$E:$G,3,FALSE),模型表!$C:$D,2,FALSE)</f>
        <v>#N/A</v>
      </c>
      <c r="E600" t="e">
        <f ca="1">VLOOKUP($B600,基础表!$E:$G,3,FALSE)</f>
        <v>#N/A</v>
      </c>
      <c r="G600" t="e">
        <f ca="1">VLOOKUP($E600,模型表!$C:$G,5,FALSE)</f>
        <v>#N/A</v>
      </c>
      <c r="H600" t="e">
        <f ca="1">VLOOKUP($E600,模型表!$C:$F,4,FALSE)</f>
        <v>#N/A</v>
      </c>
      <c r="I600" t="e">
        <f ca="1">VLOOKUP($E600,模型表!$C:$J,8,FALSE)</f>
        <v>#N/A</v>
      </c>
      <c r="K600" t="str">
        <f t="shared" ca="1" si="110"/>
        <v/>
      </c>
      <c r="L600" t="str">
        <f t="shared" ca="1" si="111"/>
        <v/>
      </c>
      <c r="M600" t="str">
        <f t="shared" ca="1" si="112"/>
        <v/>
      </c>
      <c r="N600" t="str">
        <f t="shared" ca="1" si="113"/>
        <v/>
      </c>
      <c r="O600" t="str">
        <f t="shared" ca="1" si="119"/>
        <v/>
      </c>
      <c r="P600" t="str">
        <f t="shared" ca="1" si="114"/>
        <v/>
      </c>
      <c r="Q600" t="e">
        <f ca="1">VLOOKUP($E600,模型表!$C:$K,9,FALSE)</f>
        <v>#N/A</v>
      </c>
      <c r="S600" t="e">
        <f ca="1">IF(VLOOKUP($E600,模型表!$C:$L,6,FALSE)=0,"",VLOOKUP($E600,模型表!$C:$L,10,FALSE))</f>
        <v>#N/A</v>
      </c>
      <c r="U600" t="e">
        <f ca="1">VLOOKUP($E600,模型表!$C:$Q,11,FALSE)</f>
        <v>#N/A</v>
      </c>
      <c r="Y600" t="e">
        <f ca="1">IF(VLOOKUP($E600,模型表!$C:$N,12,FALSE)="Death",VLOOKUP($E600,模型表!$C:$Q,13,FALSE),"")</f>
        <v>#N/A</v>
      </c>
      <c r="Z600" t="str">
        <f ca="1">IF($B600="","",IF(VLOOKUP($E600,模型表!$C:$O,12,FALSE)="PBuff","["&amp;VLOOKUP($E600,模型表!$C:Q,13,FALSE)&amp;"]","[]"))</f>
        <v/>
      </c>
      <c r="AA600" t="e">
        <f ca="1">VLOOKUP($B600,基础扩展表!$E:$I,5,FALSE)</f>
        <v>#N/A</v>
      </c>
      <c r="AB600" t="e">
        <f ca="1">VLOOKUP($B600,基础扩展表!$E:$I,4,FALSE)</f>
        <v>#N/A</v>
      </c>
      <c r="AC600" t="e">
        <f ca="1">VLOOKUP($B600,基础表!$E:$T,16,FALSE)</f>
        <v>#N/A</v>
      </c>
      <c r="AD600" t="str">
        <f t="shared" ca="1" si="108"/>
        <v/>
      </c>
      <c r="AE600" t="str">
        <f t="shared" ca="1" si="115"/>
        <v/>
      </c>
      <c r="AF600" t="str">
        <f t="shared" ca="1" si="116"/>
        <v/>
      </c>
      <c r="AH600" t="e">
        <f ca="1">VLOOKUP($B600,基础表!$E:$R,14,FALSE)</f>
        <v>#N/A</v>
      </c>
      <c r="AI600" t="e">
        <f ca="1">VLOOKUP($B600,基础表!$E:$S,13,FALSE)</f>
        <v>#N/A</v>
      </c>
      <c r="AK600" t="e">
        <f ca="1">VLOOKUP($B600,基础表!$E:$H,4,FALSE)</f>
        <v>#N/A</v>
      </c>
      <c r="AN600" s="23" t="e">
        <f t="shared" ca="1" si="109"/>
        <v>#N/A</v>
      </c>
      <c r="AO600" s="23" t="str">
        <f t="shared" ca="1" si="117"/>
        <v/>
      </c>
      <c r="AP600" s="23" t="str">
        <f t="shared" ca="1" si="118"/>
        <v/>
      </c>
      <c r="AR600" t="e">
        <f ca="1">VLOOKUP($B600,基础表!$E:$J,4,FALSE)</f>
        <v>#N/A</v>
      </c>
      <c r="AS600" t="e">
        <f ca="1">VLOOKUP($B600,基础表!$E:$J,5,FALSE)</f>
        <v>#N/A</v>
      </c>
      <c r="AT600" t="e">
        <f ca="1">VLOOKUP($B600,基础表!$E:$J,6,FALSE)</f>
        <v>#N/A</v>
      </c>
      <c r="AU600" t="e">
        <f ca="1">VLOOKUP($B600,基础扩展表!$E:$AG,MATCH(AU$2,基础扩展表!$E$1:$AG$1,0),FALSE)</f>
        <v>#N/A</v>
      </c>
      <c r="AV600" t="e">
        <f ca="1">VLOOKUP($B600,基础扩展表!$E:$AG,MATCH(AV$2,基础扩展表!$E$1:$AG$1,0),FALSE)</f>
        <v>#N/A</v>
      </c>
      <c r="AW600" t="e">
        <f ca="1">VLOOKUP($B600,基础扩展表!$E:$AG,MATCH(AW$2,基础扩展表!$E$1:$AG$1,0),FALSE)</f>
        <v>#N/A</v>
      </c>
      <c r="AX600" t="e">
        <f ca="1">VLOOKUP($B600,基础扩展表!$E:$AG,MATCH(AX$2,基础扩展表!$E$1:$AG$1,0),FALSE)</f>
        <v>#N/A</v>
      </c>
      <c r="AY600" t="e">
        <f ca="1">VLOOKUP($B600,基础扩展表!$E:$AG,MATCH(AY$2,基础扩展表!$E$1:$AG$1,0),FALSE)</f>
        <v>#N/A</v>
      </c>
      <c r="AZ600" t="e">
        <f ca="1">VLOOKUP($B600,基础扩展表!$E:$AG,MATCH(AZ$2,基础扩展表!$E$1:$AG$1,0),FALSE)</f>
        <v>#N/A</v>
      </c>
      <c r="BA600" t="e">
        <f ca="1">VLOOKUP($B600,基础扩展表!$E:$AG,MATCH(BA$2,基础扩展表!$E$1:$AG$1,0),FALSE)</f>
        <v>#N/A</v>
      </c>
      <c r="BB600" t="e">
        <f ca="1">VLOOKUP($B600,基础扩展表!$E:$AG,MATCH(BB$2,基础扩展表!$E$1:$AG$1,0),FALSE)</f>
        <v>#N/A</v>
      </c>
      <c r="BC600" t="e">
        <f ca="1">VLOOKUP($B600,基础扩展表!$E:$AG,MATCH(BC$2,基础扩展表!$E$1:$AG$1,0),FALSE)</f>
        <v>#N/A</v>
      </c>
      <c r="BD600" t="e">
        <f ca="1">VLOOKUP($B600,基础扩展表!$E:$AG,MATCH(BD$2,基础扩展表!$E$1:$AG$1,0),FALSE)</f>
        <v>#N/A</v>
      </c>
      <c r="BE600" t="e">
        <f ca="1">VLOOKUP($B600,基础扩展表!$E:$AG,MATCH(BE$2,基础扩展表!$E$1:$AG$1,0),FALSE)</f>
        <v>#N/A</v>
      </c>
      <c r="BF600" t="e">
        <f ca="1">VLOOKUP($B600,基础扩展表!$E:$AG,MATCH(BF$2,基础扩展表!$E$1:$AG$1,0),FALSE)</f>
        <v>#N/A</v>
      </c>
      <c r="BG600" t="e">
        <f ca="1">VLOOKUP($B600,基础扩展表!$E:$AG,MATCH(BG$2,基础扩展表!$E$1:$AG$1,0),FALSE)</f>
        <v>#N/A</v>
      </c>
      <c r="BH600" t="e">
        <f ca="1">VLOOKUP($B600,基础扩展表!$E:$AG,MATCH(BH$2,基础扩展表!$E$1:$AG$1,0),FALSE)</f>
        <v>#N/A</v>
      </c>
      <c r="BI600" t="e">
        <f ca="1">VLOOKUP($B600,基础扩展表!$E:$AG,MATCH(BI$2,基础扩展表!$E$1:$AG$1,0),FALSE)</f>
        <v>#N/A</v>
      </c>
      <c r="BJ600" t="e">
        <f ca="1">VLOOKUP($B600,基础扩展表!$E:$AG,MATCH(BJ$2,基础扩展表!$E$1:$AG$1,0),FALSE)</f>
        <v>#N/A</v>
      </c>
      <c r="BK600" t="e">
        <f ca="1">VLOOKUP($B600,基础扩展表!$E:$AG,MATCH(BK$2,基础扩展表!$E$1:$AG$1,0),FALSE)</f>
        <v>#N/A</v>
      </c>
      <c r="BL600" t="e">
        <f ca="1">VLOOKUP($B600,基础扩展表!$E:$AG,MATCH(BL$2,基础扩展表!$E$1:$AG$1,0),FALSE)</f>
        <v>#N/A</v>
      </c>
      <c r="BM600" t="e">
        <f ca="1">VLOOKUP($B600,基础扩展表!$E:$AG,MATCH(BM$2,基础扩展表!$E$1:$AG$1,0),FALSE)</f>
        <v>#N/A</v>
      </c>
      <c r="BN600" t="e">
        <f ca="1">VLOOKUP($B600,基础扩展表!$E:$AG,MATCH(BN$2,基础扩展表!$E$1:$AG$1,0),FALSE)</f>
        <v>#N/A</v>
      </c>
      <c r="BO600" t="e">
        <f ca="1">VLOOKUP($B600,基础扩展表!$E:$AG,MATCH(BO$2,基础扩展表!$E$1:$AG$1,0),FALSE)</f>
        <v>#N/A</v>
      </c>
      <c r="BP600" t="e">
        <f ca="1">VLOOKUP($B600,基础扩展表!$E:$AG,MATCH(BP$2,基础扩展表!$E$1:$AG$1,0),FALSE)</f>
        <v>#N/A</v>
      </c>
      <c r="BR600" t="e">
        <f ca="1">VLOOKUP(C600,模型表!D:H,5,FALSE)</f>
        <v>#N/A</v>
      </c>
    </row>
    <row r="601" spans="2:70" x14ac:dyDescent="0.2">
      <c r="B601" t="str">
        <f t="array" aca="1" ref="B601" ca="1">INDEX(基础表!$Y:$Y,SMALL(IF(基础表!$Z:$Z=0,ROW(基础表!$Z:$Z),999),ROW(H595)))&amp;""</f>
        <v/>
      </c>
      <c r="C601" t="e">
        <f ca="1">VLOOKUP(VLOOKUP($B601,基础表!$E:$G,3,FALSE),模型表!$C:$D,2,FALSE)</f>
        <v>#N/A</v>
      </c>
      <c r="E601" t="e">
        <f ca="1">VLOOKUP($B601,基础表!$E:$G,3,FALSE)</f>
        <v>#N/A</v>
      </c>
      <c r="G601" t="e">
        <f ca="1">VLOOKUP($E601,模型表!$C:$G,5,FALSE)</f>
        <v>#N/A</v>
      </c>
      <c r="H601" t="e">
        <f ca="1">VLOOKUP($E601,模型表!$C:$F,4,FALSE)</f>
        <v>#N/A</v>
      </c>
      <c r="I601" t="e">
        <f ca="1">VLOOKUP($E601,模型表!$C:$J,8,FALSE)</f>
        <v>#N/A</v>
      </c>
      <c r="K601" t="str">
        <f t="shared" ca="1" si="110"/>
        <v/>
      </c>
      <c r="L601" t="str">
        <f t="shared" ca="1" si="111"/>
        <v/>
      </c>
      <c r="M601" t="str">
        <f t="shared" ca="1" si="112"/>
        <v/>
      </c>
      <c r="N601" t="str">
        <f t="shared" ca="1" si="113"/>
        <v/>
      </c>
      <c r="O601" t="str">
        <f t="shared" ca="1" si="119"/>
        <v/>
      </c>
      <c r="P601" t="str">
        <f t="shared" ca="1" si="114"/>
        <v/>
      </c>
      <c r="Q601" t="e">
        <f ca="1">VLOOKUP($E601,模型表!$C:$K,9,FALSE)</f>
        <v>#N/A</v>
      </c>
      <c r="S601" t="e">
        <f ca="1">IF(VLOOKUP($E601,模型表!$C:$L,6,FALSE)=0,"",VLOOKUP($E601,模型表!$C:$L,10,FALSE))</f>
        <v>#N/A</v>
      </c>
      <c r="U601" t="e">
        <f ca="1">VLOOKUP($E601,模型表!$C:$Q,11,FALSE)</f>
        <v>#N/A</v>
      </c>
      <c r="Y601" t="e">
        <f ca="1">IF(VLOOKUP($E601,模型表!$C:$N,12,FALSE)="Death",VLOOKUP($E601,模型表!$C:$Q,13,FALSE),"")</f>
        <v>#N/A</v>
      </c>
      <c r="Z601" t="str">
        <f ca="1">IF($B601="","",IF(VLOOKUP($E601,模型表!$C:$O,12,FALSE)="PBuff","["&amp;VLOOKUP($E601,模型表!$C:Q,13,FALSE)&amp;"]","[]"))</f>
        <v/>
      </c>
      <c r="AA601" t="e">
        <f ca="1">VLOOKUP($B601,基础扩展表!$E:$I,5,FALSE)</f>
        <v>#N/A</v>
      </c>
      <c r="AB601" t="e">
        <f ca="1">VLOOKUP($B601,基础扩展表!$E:$I,4,FALSE)</f>
        <v>#N/A</v>
      </c>
      <c r="AC601" t="e">
        <f ca="1">VLOOKUP($B601,基础表!$E:$T,16,FALSE)</f>
        <v>#N/A</v>
      </c>
      <c r="AD601" t="str">
        <f t="shared" ca="1" si="108"/>
        <v/>
      </c>
      <c r="AE601" t="str">
        <f t="shared" ca="1" si="115"/>
        <v/>
      </c>
      <c r="AF601" t="str">
        <f t="shared" ca="1" si="116"/>
        <v/>
      </c>
      <c r="AH601" t="e">
        <f ca="1">VLOOKUP($B601,基础表!$E:$R,14,FALSE)</f>
        <v>#N/A</v>
      </c>
      <c r="AI601" t="e">
        <f ca="1">VLOOKUP($B601,基础表!$E:$S,13,FALSE)</f>
        <v>#N/A</v>
      </c>
      <c r="AK601" t="e">
        <f ca="1">VLOOKUP($B601,基础表!$E:$H,4,FALSE)</f>
        <v>#N/A</v>
      </c>
      <c r="AN601" s="23" t="e">
        <f t="shared" ca="1" si="109"/>
        <v>#N/A</v>
      </c>
      <c r="AO601" s="23" t="str">
        <f t="shared" ca="1" si="117"/>
        <v/>
      </c>
      <c r="AP601" s="23" t="str">
        <f t="shared" ca="1" si="118"/>
        <v/>
      </c>
      <c r="AR601" t="e">
        <f ca="1">VLOOKUP($B601,基础表!$E:$J,4,FALSE)</f>
        <v>#N/A</v>
      </c>
      <c r="AS601" t="e">
        <f ca="1">VLOOKUP($B601,基础表!$E:$J,5,FALSE)</f>
        <v>#N/A</v>
      </c>
      <c r="AT601" t="e">
        <f ca="1">VLOOKUP($B601,基础表!$E:$J,6,FALSE)</f>
        <v>#N/A</v>
      </c>
      <c r="AU601" t="e">
        <f ca="1">VLOOKUP($B601,基础扩展表!$E:$AG,MATCH(AU$2,基础扩展表!$E$1:$AG$1,0),FALSE)</f>
        <v>#N/A</v>
      </c>
      <c r="AV601" t="e">
        <f ca="1">VLOOKUP($B601,基础扩展表!$E:$AG,MATCH(AV$2,基础扩展表!$E$1:$AG$1,0),FALSE)</f>
        <v>#N/A</v>
      </c>
      <c r="AW601" t="e">
        <f ca="1">VLOOKUP($B601,基础扩展表!$E:$AG,MATCH(AW$2,基础扩展表!$E$1:$AG$1,0),FALSE)</f>
        <v>#N/A</v>
      </c>
      <c r="AX601" t="e">
        <f ca="1">VLOOKUP($B601,基础扩展表!$E:$AG,MATCH(AX$2,基础扩展表!$E$1:$AG$1,0),FALSE)</f>
        <v>#N/A</v>
      </c>
      <c r="AY601" t="e">
        <f ca="1">VLOOKUP($B601,基础扩展表!$E:$AG,MATCH(AY$2,基础扩展表!$E$1:$AG$1,0),FALSE)</f>
        <v>#N/A</v>
      </c>
      <c r="AZ601" t="e">
        <f ca="1">VLOOKUP($B601,基础扩展表!$E:$AG,MATCH(AZ$2,基础扩展表!$E$1:$AG$1,0),FALSE)</f>
        <v>#N/A</v>
      </c>
      <c r="BA601" t="e">
        <f ca="1">VLOOKUP($B601,基础扩展表!$E:$AG,MATCH(BA$2,基础扩展表!$E$1:$AG$1,0),FALSE)</f>
        <v>#N/A</v>
      </c>
      <c r="BB601" t="e">
        <f ca="1">VLOOKUP($B601,基础扩展表!$E:$AG,MATCH(BB$2,基础扩展表!$E$1:$AG$1,0),FALSE)</f>
        <v>#N/A</v>
      </c>
      <c r="BC601" t="e">
        <f ca="1">VLOOKUP($B601,基础扩展表!$E:$AG,MATCH(BC$2,基础扩展表!$E$1:$AG$1,0),FALSE)</f>
        <v>#N/A</v>
      </c>
      <c r="BD601" t="e">
        <f ca="1">VLOOKUP($B601,基础扩展表!$E:$AG,MATCH(BD$2,基础扩展表!$E$1:$AG$1,0),FALSE)</f>
        <v>#N/A</v>
      </c>
      <c r="BE601" t="e">
        <f ca="1">VLOOKUP($B601,基础扩展表!$E:$AG,MATCH(BE$2,基础扩展表!$E$1:$AG$1,0),FALSE)</f>
        <v>#N/A</v>
      </c>
      <c r="BF601" t="e">
        <f ca="1">VLOOKUP($B601,基础扩展表!$E:$AG,MATCH(BF$2,基础扩展表!$E$1:$AG$1,0),FALSE)</f>
        <v>#N/A</v>
      </c>
      <c r="BG601" t="e">
        <f ca="1">VLOOKUP($B601,基础扩展表!$E:$AG,MATCH(BG$2,基础扩展表!$E$1:$AG$1,0),FALSE)</f>
        <v>#N/A</v>
      </c>
      <c r="BH601" t="e">
        <f ca="1">VLOOKUP($B601,基础扩展表!$E:$AG,MATCH(BH$2,基础扩展表!$E$1:$AG$1,0),FALSE)</f>
        <v>#N/A</v>
      </c>
      <c r="BI601" t="e">
        <f ca="1">VLOOKUP($B601,基础扩展表!$E:$AG,MATCH(BI$2,基础扩展表!$E$1:$AG$1,0),FALSE)</f>
        <v>#N/A</v>
      </c>
      <c r="BJ601" t="e">
        <f ca="1">VLOOKUP($B601,基础扩展表!$E:$AG,MATCH(BJ$2,基础扩展表!$E$1:$AG$1,0),FALSE)</f>
        <v>#N/A</v>
      </c>
      <c r="BK601" t="e">
        <f ca="1">VLOOKUP($B601,基础扩展表!$E:$AG,MATCH(BK$2,基础扩展表!$E$1:$AG$1,0),FALSE)</f>
        <v>#N/A</v>
      </c>
      <c r="BL601" t="e">
        <f ca="1">VLOOKUP($B601,基础扩展表!$E:$AG,MATCH(BL$2,基础扩展表!$E$1:$AG$1,0),FALSE)</f>
        <v>#N/A</v>
      </c>
      <c r="BM601" t="e">
        <f ca="1">VLOOKUP($B601,基础扩展表!$E:$AG,MATCH(BM$2,基础扩展表!$E$1:$AG$1,0),FALSE)</f>
        <v>#N/A</v>
      </c>
      <c r="BN601" t="e">
        <f ca="1">VLOOKUP($B601,基础扩展表!$E:$AG,MATCH(BN$2,基础扩展表!$E$1:$AG$1,0),FALSE)</f>
        <v>#N/A</v>
      </c>
      <c r="BO601" t="e">
        <f ca="1">VLOOKUP($B601,基础扩展表!$E:$AG,MATCH(BO$2,基础扩展表!$E$1:$AG$1,0),FALSE)</f>
        <v>#N/A</v>
      </c>
      <c r="BP601" t="e">
        <f ca="1">VLOOKUP($B601,基础扩展表!$E:$AG,MATCH(BP$2,基础扩展表!$E$1:$AG$1,0),FALSE)</f>
        <v>#N/A</v>
      </c>
      <c r="BR601" t="e">
        <f ca="1">VLOOKUP(C601,模型表!D:H,5,FALSE)</f>
        <v>#N/A</v>
      </c>
    </row>
    <row r="602" spans="2:70" x14ac:dyDescent="0.2">
      <c r="B602" t="str">
        <f t="array" aca="1" ref="B602" ca="1">INDEX(基础表!$Y:$Y,SMALL(IF(基础表!$Z:$Z=0,ROW(基础表!$Z:$Z),999),ROW(H596)))&amp;""</f>
        <v/>
      </c>
      <c r="C602" t="e">
        <f ca="1">VLOOKUP(VLOOKUP($B602,基础表!$E:$G,3,FALSE),模型表!$C:$D,2,FALSE)</f>
        <v>#N/A</v>
      </c>
      <c r="E602" t="e">
        <f ca="1">VLOOKUP($B602,基础表!$E:$G,3,FALSE)</f>
        <v>#N/A</v>
      </c>
      <c r="G602" t="e">
        <f ca="1">VLOOKUP($E602,模型表!$C:$G,5,FALSE)</f>
        <v>#N/A</v>
      </c>
      <c r="H602" t="e">
        <f ca="1">VLOOKUP($E602,模型表!$C:$F,4,FALSE)</f>
        <v>#N/A</v>
      </c>
      <c r="I602" t="e">
        <f ca="1">VLOOKUP($E602,模型表!$C:$J,8,FALSE)</f>
        <v>#N/A</v>
      </c>
      <c r="K602" t="str">
        <f t="shared" ca="1" si="110"/>
        <v/>
      </c>
      <c r="L602" t="str">
        <f t="shared" ca="1" si="111"/>
        <v/>
      </c>
      <c r="M602" t="str">
        <f t="shared" ca="1" si="112"/>
        <v/>
      </c>
      <c r="N602" t="str">
        <f t="shared" ca="1" si="113"/>
        <v/>
      </c>
      <c r="O602" t="str">
        <f t="shared" ca="1" si="119"/>
        <v/>
      </c>
      <c r="P602" t="str">
        <f t="shared" ca="1" si="114"/>
        <v/>
      </c>
      <c r="Q602" t="e">
        <f ca="1">VLOOKUP($E602,模型表!$C:$K,9,FALSE)</f>
        <v>#N/A</v>
      </c>
      <c r="S602" t="e">
        <f ca="1">IF(VLOOKUP($E602,模型表!$C:$L,6,FALSE)=0,"",VLOOKUP($E602,模型表!$C:$L,10,FALSE))</f>
        <v>#N/A</v>
      </c>
      <c r="U602" t="e">
        <f ca="1">VLOOKUP($E602,模型表!$C:$Q,11,FALSE)</f>
        <v>#N/A</v>
      </c>
      <c r="Y602" t="e">
        <f ca="1">IF(VLOOKUP($E602,模型表!$C:$N,12,FALSE)="Death",VLOOKUP($E602,模型表!$C:$Q,13,FALSE),"")</f>
        <v>#N/A</v>
      </c>
      <c r="Z602" t="str">
        <f ca="1">IF($B602="","",IF(VLOOKUP($E602,模型表!$C:$O,12,FALSE)="PBuff","["&amp;VLOOKUP($E602,模型表!$C:Q,13,FALSE)&amp;"]","[]"))</f>
        <v/>
      </c>
      <c r="AA602" t="e">
        <f ca="1">VLOOKUP($B602,基础扩展表!$E:$I,5,FALSE)</f>
        <v>#N/A</v>
      </c>
      <c r="AB602" t="e">
        <f ca="1">VLOOKUP($B602,基础扩展表!$E:$I,4,FALSE)</f>
        <v>#N/A</v>
      </c>
      <c r="AC602" t="e">
        <f ca="1">VLOOKUP($B602,基础表!$E:$T,16,FALSE)</f>
        <v>#N/A</v>
      </c>
      <c r="AD602" t="str">
        <f t="shared" ca="1" si="108"/>
        <v/>
      </c>
      <c r="AE602" t="str">
        <f t="shared" ca="1" si="115"/>
        <v/>
      </c>
      <c r="AF602" t="str">
        <f t="shared" ca="1" si="116"/>
        <v/>
      </c>
      <c r="AH602" t="e">
        <f ca="1">VLOOKUP($B602,基础表!$E:$R,14,FALSE)</f>
        <v>#N/A</v>
      </c>
      <c r="AI602" t="e">
        <f ca="1">VLOOKUP($B602,基础表!$E:$S,13,FALSE)</f>
        <v>#N/A</v>
      </c>
      <c r="AK602" t="e">
        <f ca="1">VLOOKUP($B602,基础表!$E:$H,4,FALSE)</f>
        <v>#N/A</v>
      </c>
      <c r="AN602" s="23" t="e">
        <f t="shared" ca="1" si="109"/>
        <v>#N/A</v>
      </c>
      <c r="AO602" s="23" t="str">
        <f t="shared" ca="1" si="117"/>
        <v/>
      </c>
      <c r="AP602" s="23" t="str">
        <f t="shared" ca="1" si="118"/>
        <v/>
      </c>
      <c r="AR602" t="e">
        <f ca="1">VLOOKUP($B602,基础表!$E:$J,4,FALSE)</f>
        <v>#N/A</v>
      </c>
      <c r="AS602" t="e">
        <f ca="1">VLOOKUP($B602,基础表!$E:$J,5,FALSE)</f>
        <v>#N/A</v>
      </c>
      <c r="AT602" t="e">
        <f ca="1">VLOOKUP($B602,基础表!$E:$J,6,FALSE)</f>
        <v>#N/A</v>
      </c>
      <c r="AU602" t="e">
        <f ca="1">VLOOKUP($B602,基础扩展表!$E:$AG,MATCH(AU$2,基础扩展表!$E$1:$AG$1,0),FALSE)</f>
        <v>#N/A</v>
      </c>
      <c r="AV602" t="e">
        <f ca="1">VLOOKUP($B602,基础扩展表!$E:$AG,MATCH(AV$2,基础扩展表!$E$1:$AG$1,0),FALSE)</f>
        <v>#N/A</v>
      </c>
      <c r="AW602" t="e">
        <f ca="1">VLOOKUP($B602,基础扩展表!$E:$AG,MATCH(AW$2,基础扩展表!$E$1:$AG$1,0),FALSE)</f>
        <v>#N/A</v>
      </c>
      <c r="AX602" t="e">
        <f ca="1">VLOOKUP($B602,基础扩展表!$E:$AG,MATCH(AX$2,基础扩展表!$E$1:$AG$1,0),FALSE)</f>
        <v>#N/A</v>
      </c>
      <c r="AY602" t="e">
        <f ca="1">VLOOKUP($B602,基础扩展表!$E:$AG,MATCH(AY$2,基础扩展表!$E$1:$AG$1,0),FALSE)</f>
        <v>#N/A</v>
      </c>
      <c r="AZ602" t="e">
        <f ca="1">VLOOKUP($B602,基础扩展表!$E:$AG,MATCH(AZ$2,基础扩展表!$E$1:$AG$1,0),FALSE)</f>
        <v>#N/A</v>
      </c>
      <c r="BA602" t="e">
        <f ca="1">VLOOKUP($B602,基础扩展表!$E:$AG,MATCH(BA$2,基础扩展表!$E$1:$AG$1,0),FALSE)</f>
        <v>#N/A</v>
      </c>
      <c r="BB602" t="e">
        <f ca="1">VLOOKUP($B602,基础扩展表!$E:$AG,MATCH(BB$2,基础扩展表!$E$1:$AG$1,0),FALSE)</f>
        <v>#N/A</v>
      </c>
      <c r="BC602" t="e">
        <f ca="1">VLOOKUP($B602,基础扩展表!$E:$AG,MATCH(BC$2,基础扩展表!$E$1:$AG$1,0),FALSE)</f>
        <v>#N/A</v>
      </c>
      <c r="BD602" t="e">
        <f ca="1">VLOOKUP($B602,基础扩展表!$E:$AG,MATCH(BD$2,基础扩展表!$E$1:$AG$1,0),FALSE)</f>
        <v>#N/A</v>
      </c>
      <c r="BE602" t="e">
        <f ca="1">VLOOKUP($B602,基础扩展表!$E:$AG,MATCH(BE$2,基础扩展表!$E$1:$AG$1,0),FALSE)</f>
        <v>#N/A</v>
      </c>
      <c r="BF602" t="e">
        <f ca="1">VLOOKUP($B602,基础扩展表!$E:$AG,MATCH(BF$2,基础扩展表!$E$1:$AG$1,0),FALSE)</f>
        <v>#N/A</v>
      </c>
      <c r="BG602" t="e">
        <f ca="1">VLOOKUP($B602,基础扩展表!$E:$AG,MATCH(BG$2,基础扩展表!$E$1:$AG$1,0),FALSE)</f>
        <v>#N/A</v>
      </c>
      <c r="BH602" t="e">
        <f ca="1">VLOOKUP($B602,基础扩展表!$E:$AG,MATCH(BH$2,基础扩展表!$E$1:$AG$1,0),FALSE)</f>
        <v>#N/A</v>
      </c>
      <c r="BI602" t="e">
        <f ca="1">VLOOKUP($B602,基础扩展表!$E:$AG,MATCH(BI$2,基础扩展表!$E$1:$AG$1,0),FALSE)</f>
        <v>#N/A</v>
      </c>
      <c r="BJ602" t="e">
        <f ca="1">VLOOKUP($B602,基础扩展表!$E:$AG,MATCH(BJ$2,基础扩展表!$E$1:$AG$1,0),FALSE)</f>
        <v>#N/A</v>
      </c>
      <c r="BK602" t="e">
        <f ca="1">VLOOKUP($B602,基础扩展表!$E:$AG,MATCH(BK$2,基础扩展表!$E$1:$AG$1,0),FALSE)</f>
        <v>#N/A</v>
      </c>
      <c r="BL602" t="e">
        <f ca="1">VLOOKUP($B602,基础扩展表!$E:$AG,MATCH(BL$2,基础扩展表!$E$1:$AG$1,0),FALSE)</f>
        <v>#N/A</v>
      </c>
      <c r="BM602" t="e">
        <f ca="1">VLOOKUP($B602,基础扩展表!$E:$AG,MATCH(BM$2,基础扩展表!$E$1:$AG$1,0),FALSE)</f>
        <v>#N/A</v>
      </c>
      <c r="BN602" t="e">
        <f ca="1">VLOOKUP($B602,基础扩展表!$E:$AG,MATCH(BN$2,基础扩展表!$E$1:$AG$1,0),FALSE)</f>
        <v>#N/A</v>
      </c>
      <c r="BO602" t="e">
        <f ca="1">VLOOKUP($B602,基础扩展表!$E:$AG,MATCH(BO$2,基础扩展表!$E$1:$AG$1,0),FALSE)</f>
        <v>#N/A</v>
      </c>
      <c r="BP602" t="e">
        <f ca="1">VLOOKUP($B602,基础扩展表!$E:$AG,MATCH(BP$2,基础扩展表!$E$1:$AG$1,0),FALSE)</f>
        <v>#N/A</v>
      </c>
      <c r="BR602" t="e">
        <f ca="1">VLOOKUP(C602,模型表!D:H,5,FALSE)</f>
        <v>#N/A</v>
      </c>
    </row>
    <row r="603" spans="2:70" x14ac:dyDescent="0.2">
      <c r="B603" t="str">
        <f t="array" aca="1" ref="B603" ca="1">INDEX(基础表!$Y:$Y,SMALL(IF(基础表!$Z:$Z=0,ROW(基础表!$Z:$Z),999),ROW(H597)))&amp;""</f>
        <v/>
      </c>
      <c r="C603" t="e">
        <f ca="1">VLOOKUP(VLOOKUP($B603,基础表!$E:$G,3,FALSE),模型表!$C:$D,2,FALSE)</f>
        <v>#N/A</v>
      </c>
      <c r="E603" t="e">
        <f ca="1">VLOOKUP($B603,基础表!$E:$G,3,FALSE)</f>
        <v>#N/A</v>
      </c>
      <c r="G603" t="e">
        <f ca="1">VLOOKUP($E603,模型表!$C:$G,5,FALSE)</f>
        <v>#N/A</v>
      </c>
      <c r="H603" t="e">
        <f ca="1">VLOOKUP($E603,模型表!$C:$F,4,FALSE)</f>
        <v>#N/A</v>
      </c>
      <c r="I603" t="e">
        <f ca="1">VLOOKUP($E603,模型表!$C:$J,8,FALSE)</f>
        <v>#N/A</v>
      </c>
      <c r="K603" t="str">
        <f t="shared" ca="1" si="110"/>
        <v/>
      </c>
      <c r="L603" t="str">
        <f t="shared" ca="1" si="111"/>
        <v/>
      </c>
      <c r="M603" t="str">
        <f t="shared" ca="1" si="112"/>
        <v/>
      </c>
      <c r="N603" t="str">
        <f t="shared" ca="1" si="113"/>
        <v/>
      </c>
      <c r="O603" t="str">
        <f t="shared" ca="1" si="119"/>
        <v/>
      </c>
      <c r="P603" t="str">
        <f t="shared" ca="1" si="114"/>
        <v/>
      </c>
      <c r="Q603" t="e">
        <f ca="1">VLOOKUP($E603,模型表!$C:$K,9,FALSE)</f>
        <v>#N/A</v>
      </c>
      <c r="S603" t="e">
        <f ca="1">IF(VLOOKUP($E603,模型表!$C:$L,6,FALSE)=0,"",VLOOKUP($E603,模型表!$C:$L,10,FALSE))</f>
        <v>#N/A</v>
      </c>
      <c r="U603" t="e">
        <f ca="1">VLOOKUP($E603,模型表!$C:$Q,11,FALSE)</f>
        <v>#N/A</v>
      </c>
      <c r="Y603" t="e">
        <f ca="1">IF(VLOOKUP($E603,模型表!$C:$N,12,FALSE)="Death",VLOOKUP($E603,模型表!$C:$Q,13,FALSE),"")</f>
        <v>#N/A</v>
      </c>
      <c r="Z603" t="str">
        <f ca="1">IF($B603="","",IF(VLOOKUP($E603,模型表!$C:$O,12,FALSE)="PBuff","["&amp;VLOOKUP($E603,模型表!$C:Q,13,FALSE)&amp;"]","[]"))</f>
        <v/>
      </c>
      <c r="AA603" t="e">
        <f ca="1">VLOOKUP($B603,基础扩展表!$E:$I,5,FALSE)</f>
        <v>#N/A</v>
      </c>
      <c r="AB603" t="e">
        <f ca="1">VLOOKUP($B603,基础扩展表!$E:$I,4,FALSE)</f>
        <v>#N/A</v>
      </c>
      <c r="AC603" t="e">
        <f ca="1">VLOOKUP($B603,基础表!$E:$T,16,FALSE)</f>
        <v>#N/A</v>
      </c>
      <c r="AD603" t="str">
        <f t="shared" ca="1" si="108"/>
        <v/>
      </c>
      <c r="AE603" t="str">
        <f t="shared" ca="1" si="115"/>
        <v/>
      </c>
      <c r="AF603" t="str">
        <f t="shared" ca="1" si="116"/>
        <v/>
      </c>
      <c r="AH603" t="e">
        <f ca="1">VLOOKUP($B603,基础表!$E:$R,14,FALSE)</f>
        <v>#N/A</v>
      </c>
      <c r="AI603" t="e">
        <f ca="1">VLOOKUP($B603,基础表!$E:$S,13,FALSE)</f>
        <v>#N/A</v>
      </c>
      <c r="AK603" t="e">
        <f ca="1">VLOOKUP($B603,基础表!$E:$H,4,FALSE)</f>
        <v>#N/A</v>
      </c>
      <c r="AN603" s="23" t="e">
        <f t="shared" ca="1" si="109"/>
        <v>#N/A</v>
      </c>
      <c r="AO603" s="23" t="str">
        <f t="shared" ca="1" si="117"/>
        <v/>
      </c>
      <c r="AP603" s="23" t="str">
        <f t="shared" ca="1" si="118"/>
        <v/>
      </c>
      <c r="AR603" t="e">
        <f ca="1">VLOOKUP($B603,基础表!$E:$J,4,FALSE)</f>
        <v>#N/A</v>
      </c>
      <c r="AS603" t="e">
        <f ca="1">VLOOKUP($B603,基础表!$E:$J,5,FALSE)</f>
        <v>#N/A</v>
      </c>
      <c r="AT603" t="e">
        <f ca="1">VLOOKUP($B603,基础表!$E:$J,6,FALSE)</f>
        <v>#N/A</v>
      </c>
      <c r="AU603" t="e">
        <f ca="1">VLOOKUP($B603,基础扩展表!$E:$AG,MATCH(AU$2,基础扩展表!$E$1:$AG$1,0),FALSE)</f>
        <v>#N/A</v>
      </c>
      <c r="AV603" t="e">
        <f ca="1">VLOOKUP($B603,基础扩展表!$E:$AG,MATCH(AV$2,基础扩展表!$E$1:$AG$1,0),FALSE)</f>
        <v>#N/A</v>
      </c>
      <c r="AW603" t="e">
        <f ca="1">VLOOKUP($B603,基础扩展表!$E:$AG,MATCH(AW$2,基础扩展表!$E$1:$AG$1,0),FALSE)</f>
        <v>#N/A</v>
      </c>
      <c r="AX603" t="e">
        <f ca="1">VLOOKUP($B603,基础扩展表!$E:$AG,MATCH(AX$2,基础扩展表!$E$1:$AG$1,0),FALSE)</f>
        <v>#N/A</v>
      </c>
      <c r="AY603" t="e">
        <f ca="1">VLOOKUP($B603,基础扩展表!$E:$AG,MATCH(AY$2,基础扩展表!$E$1:$AG$1,0),FALSE)</f>
        <v>#N/A</v>
      </c>
      <c r="AZ603" t="e">
        <f ca="1">VLOOKUP($B603,基础扩展表!$E:$AG,MATCH(AZ$2,基础扩展表!$E$1:$AG$1,0),FALSE)</f>
        <v>#N/A</v>
      </c>
      <c r="BA603" t="e">
        <f ca="1">VLOOKUP($B603,基础扩展表!$E:$AG,MATCH(BA$2,基础扩展表!$E$1:$AG$1,0),FALSE)</f>
        <v>#N/A</v>
      </c>
      <c r="BB603" t="e">
        <f ca="1">VLOOKUP($B603,基础扩展表!$E:$AG,MATCH(BB$2,基础扩展表!$E$1:$AG$1,0),FALSE)</f>
        <v>#N/A</v>
      </c>
      <c r="BC603" t="e">
        <f ca="1">VLOOKUP($B603,基础扩展表!$E:$AG,MATCH(BC$2,基础扩展表!$E$1:$AG$1,0),FALSE)</f>
        <v>#N/A</v>
      </c>
      <c r="BD603" t="e">
        <f ca="1">VLOOKUP($B603,基础扩展表!$E:$AG,MATCH(BD$2,基础扩展表!$E$1:$AG$1,0),FALSE)</f>
        <v>#N/A</v>
      </c>
      <c r="BE603" t="e">
        <f ca="1">VLOOKUP($B603,基础扩展表!$E:$AG,MATCH(BE$2,基础扩展表!$E$1:$AG$1,0),FALSE)</f>
        <v>#N/A</v>
      </c>
      <c r="BF603" t="e">
        <f ca="1">VLOOKUP($B603,基础扩展表!$E:$AG,MATCH(BF$2,基础扩展表!$E$1:$AG$1,0),FALSE)</f>
        <v>#N/A</v>
      </c>
      <c r="BG603" t="e">
        <f ca="1">VLOOKUP($B603,基础扩展表!$E:$AG,MATCH(BG$2,基础扩展表!$E$1:$AG$1,0),FALSE)</f>
        <v>#N/A</v>
      </c>
      <c r="BH603" t="e">
        <f ca="1">VLOOKUP($B603,基础扩展表!$E:$AG,MATCH(BH$2,基础扩展表!$E$1:$AG$1,0),FALSE)</f>
        <v>#N/A</v>
      </c>
      <c r="BI603" t="e">
        <f ca="1">VLOOKUP($B603,基础扩展表!$E:$AG,MATCH(BI$2,基础扩展表!$E$1:$AG$1,0),FALSE)</f>
        <v>#N/A</v>
      </c>
      <c r="BJ603" t="e">
        <f ca="1">VLOOKUP($B603,基础扩展表!$E:$AG,MATCH(BJ$2,基础扩展表!$E$1:$AG$1,0),FALSE)</f>
        <v>#N/A</v>
      </c>
      <c r="BK603" t="e">
        <f ca="1">VLOOKUP($B603,基础扩展表!$E:$AG,MATCH(BK$2,基础扩展表!$E$1:$AG$1,0),FALSE)</f>
        <v>#N/A</v>
      </c>
      <c r="BL603" t="e">
        <f ca="1">VLOOKUP($B603,基础扩展表!$E:$AG,MATCH(BL$2,基础扩展表!$E$1:$AG$1,0),FALSE)</f>
        <v>#N/A</v>
      </c>
      <c r="BM603" t="e">
        <f ca="1">VLOOKUP($B603,基础扩展表!$E:$AG,MATCH(BM$2,基础扩展表!$E$1:$AG$1,0),FALSE)</f>
        <v>#N/A</v>
      </c>
      <c r="BN603" t="e">
        <f ca="1">VLOOKUP($B603,基础扩展表!$E:$AG,MATCH(BN$2,基础扩展表!$E$1:$AG$1,0),FALSE)</f>
        <v>#N/A</v>
      </c>
      <c r="BO603" t="e">
        <f ca="1">VLOOKUP($B603,基础扩展表!$E:$AG,MATCH(BO$2,基础扩展表!$E$1:$AG$1,0),FALSE)</f>
        <v>#N/A</v>
      </c>
      <c r="BP603" t="e">
        <f ca="1">VLOOKUP($B603,基础扩展表!$E:$AG,MATCH(BP$2,基础扩展表!$E$1:$AG$1,0),FALSE)</f>
        <v>#N/A</v>
      </c>
      <c r="BR603" t="e">
        <f ca="1">VLOOKUP(C603,模型表!D:H,5,FALSE)</f>
        <v>#N/A</v>
      </c>
    </row>
    <row r="604" spans="2:70" x14ac:dyDescent="0.2">
      <c r="B604" t="str">
        <f t="array" aca="1" ref="B604" ca="1">INDEX(基础表!$Y:$Y,SMALL(IF(基础表!$Z:$Z=0,ROW(基础表!$Z:$Z),999),ROW(H598)))&amp;""</f>
        <v/>
      </c>
      <c r="C604" t="e">
        <f ca="1">VLOOKUP(VLOOKUP($B604,基础表!$E:$G,3,FALSE),模型表!$C:$D,2,FALSE)</f>
        <v>#N/A</v>
      </c>
      <c r="E604" t="e">
        <f ca="1">VLOOKUP($B604,基础表!$E:$G,3,FALSE)</f>
        <v>#N/A</v>
      </c>
      <c r="G604" t="e">
        <f ca="1">VLOOKUP($E604,模型表!$C:$G,5,FALSE)</f>
        <v>#N/A</v>
      </c>
      <c r="H604" t="e">
        <f ca="1">VLOOKUP($E604,模型表!$C:$F,4,FALSE)</f>
        <v>#N/A</v>
      </c>
      <c r="I604" t="e">
        <f ca="1">VLOOKUP($E604,模型表!$C:$J,8,FALSE)</f>
        <v>#N/A</v>
      </c>
      <c r="K604" t="str">
        <f t="shared" ca="1" si="110"/>
        <v/>
      </c>
      <c r="L604" t="str">
        <f t="shared" ca="1" si="111"/>
        <v/>
      </c>
      <c r="M604" t="str">
        <f t="shared" ca="1" si="112"/>
        <v/>
      </c>
      <c r="N604" t="str">
        <f t="shared" ca="1" si="113"/>
        <v/>
      </c>
      <c r="O604" t="str">
        <f t="shared" ca="1" si="119"/>
        <v/>
      </c>
      <c r="P604" t="str">
        <f t="shared" ca="1" si="114"/>
        <v/>
      </c>
      <c r="Q604" t="e">
        <f ca="1">VLOOKUP($E604,模型表!$C:$K,9,FALSE)</f>
        <v>#N/A</v>
      </c>
      <c r="S604" t="e">
        <f ca="1">IF(VLOOKUP($E604,模型表!$C:$L,6,FALSE)=0,"",VLOOKUP($E604,模型表!$C:$L,10,FALSE))</f>
        <v>#N/A</v>
      </c>
      <c r="U604" t="e">
        <f ca="1">VLOOKUP($E604,模型表!$C:$Q,11,FALSE)</f>
        <v>#N/A</v>
      </c>
      <c r="Y604" t="e">
        <f ca="1">IF(VLOOKUP($E604,模型表!$C:$N,12,FALSE)="Death",VLOOKUP($E604,模型表!$C:$Q,13,FALSE),"")</f>
        <v>#N/A</v>
      </c>
      <c r="Z604" t="str">
        <f ca="1">IF($B604="","",IF(VLOOKUP($E604,模型表!$C:$O,12,FALSE)="PBuff","["&amp;VLOOKUP($E604,模型表!$C:Q,13,FALSE)&amp;"]","[]"))</f>
        <v/>
      </c>
      <c r="AA604" t="e">
        <f ca="1">VLOOKUP($B604,基础扩展表!$E:$I,5,FALSE)</f>
        <v>#N/A</v>
      </c>
      <c r="AB604" t="e">
        <f ca="1">VLOOKUP($B604,基础扩展表!$E:$I,4,FALSE)</f>
        <v>#N/A</v>
      </c>
      <c r="AC604" t="e">
        <f ca="1">VLOOKUP($B604,基础表!$E:$T,16,FALSE)</f>
        <v>#N/A</v>
      </c>
      <c r="AD604" t="str">
        <f t="shared" ca="1" si="108"/>
        <v/>
      </c>
      <c r="AE604" t="str">
        <f t="shared" ca="1" si="115"/>
        <v/>
      </c>
      <c r="AF604" t="str">
        <f t="shared" ca="1" si="116"/>
        <v/>
      </c>
      <c r="AH604" t="e">
        <f ca="1">VLOOKUP($B604,基础表!$E:$R,14,FALSE)</f>
        <v>#N/A</v>
      </c>
      <c r="AI604" t="e">
        <f ca="1">VLOOKUP($B604,基础表!$E:$S,13,FALSE)</f>
        <v>#N/A</v>
      </c>
      <c r="AK604" t="e">
        <f ca="1">VLOOKUP($B604,基础表!$E:$H,4,FALSE)</f>
        <v>#N/A</v>
      </c>
      <c r="AN604" s="23" t="e">
        <f t="shared" ca="1" si="109"/>
        <v>#N/A</v>
      </c>
      <c r="AO604" s="23" t="str">
        <f t="shared" ca="1" si="117"/>
        <v/>
      </c>
      <c r="AP604" s="23" t="str">
        <f t="shared" ca="1" si="118"/>
        <v/>
      </c>
      <c r="AR604" t="e">
        <f ca="1">VLOOKUP($B604,基础表!$E:$J,4,FALSE)</f>
        <v>#N/A</v>
      </c>
      <c r="AS604" t="e">
        <f ca="1">VLOOKUP($B604,基础表!$E:$J,5,FALSE)</f>
        <v>#N/A</v>
      </c>
      <c r="AT604" t="e">
        <f ca="1">VLOOKUP($B604,基础表!$E:$J,6,FALSE)</f>
        <v>#N/A</v>
      </c>
      <c r="AU604" t="e">
        <f ca="1">VLOOKUP($B604,基础扩展表!$E:$AG,MATCH(AU$2,基础扩展表!$E$1:$AG$1,0),FALSE)</f>
        <v>#N/A</v>
      </c>
      <c r="AV604" t="e">
        <f ca="1">VLOOKUP($B604,基础扩展表!$E:$AG,MATCH(AV$2,基础扩展表!$E$1:$AG$1,0),FALSE)</f>
        <v>#N/A</v>
      </c>
      <c r="AW604" t="e">
        <f ca="1">VLOOKUP($B604,基础扩展表!$E:$AG,MATCH(AW$2,基础扩展表!$E$1:$AG$1,0),FALSE)</f>
        <v>#N/A</v>
      </c>
      <c r="AX604" t="e">
        <f ca="1">VLOOKUP($B604,基础扩展表!$E:$AG,MATCH(AX$2,基础扩展表!$E$1:$AG$1,0),FALSE)</f>
        <v>#N/A</v>
      </c>
      <c r="AY604" t="e">
        <f ca="1">VLOOKUP($B604,基础扩展表!$E:$AG,MATCH(AY$2,基础扩展表!$E$1:$AG$1,0),FALSE)</f>
        <v>#N/A</v>
      </c>
      <c r="AZ604" t="e">
        <f ca="1">VLOOKUP($B604,基础扩展表!$E:$AG,MATCH(AZ$2,基础扩展表!$E$1:$AG$1,0),FALSE)</f>
        <v>#N/A</v>
      </c>
      <c r="BA604" t="e">
        <f ca="1">VLOOKUP($B604,基础扩展表!$E:$AG,MATCH(BA$2,基础扩展表!$E$1:$AG$1,0),FALSE)</f>
        <v>#N/A</v>
      </c>
      <c r="BB604" t="e">
        <f ca="1">VLOOKUP($B604,基础扩展表!$E:$AG,MATCH(BB$2,基础扩展表!$E$1:$AG$1,0),FALSE)</f>
        <v>#N/A</v>
      </c>
      <c r="BC604" t="e">
        <f ca="1">VLOOKUP($B604,基础扩展表!$E:$AG,MATCH(BC$2,基础扩展表!$E$1:$AG$1,0),FALSE)</f>
        <v>#N/A</v>
      </c>
      <c r="BD604" t="e">
        <f ca="1">VLOOKUP($B604,基础扩展表!$E:$AG,MATCH(BD$2,基础扩展表!$E$1:$AG$1,0),FALSE)</f>
        <v>#N/A</v>
      </c>
      <c r="BE604" t="e">
        <f ca="1">VLOOKUP($B604,基础扩展表!$E:$AG,MATCH(BE$2,基础扩展表!$E$1:$AG$1,0),FALSE)</f>
        <v>#N/A</v>
      </c>
      <c r="BF604" t="e">
        <f ca="1">VLOOKUP($B604,基础扩展表!$E:$AG,MATCH(BF$2,基础扩展表!$E$1:$AG$1,0),FALSE)</f>
        <v>#N/A</v>
      </c>
      <c r="BG604" t="e">
        <f ca="1">VLOOKUP($B604,基础扩展表!$E:$AG,MATCH(BG$2,基础扩展表!$E$1:$AG$1,0),FALSE)</f>
        <v>#N/A</v>
      </c>
      <c r="BH604" t="e">
        <f ca="1">VLOOKUP($B604,基础扩展表!$E:$AG,MATCH(BH$2,基础扩展表!$E$1:$AG$1,0),FALSE)</f>
        <v>#N/A</v>
      </c>
      <c r="BI604" t="e">
        <f ca="1">VLOOKUP($B604,基础扩展表!$E:$AG,MATCH(BI$2,基础扩展表!$E$1:$AG$1,0),FALSE)</f>
        <v>#N/A</v>
      </c>
      <c r="BJ604" t="e">
        <f ca="1">VLOOKUP($B604,基础扩展表!$E:$AG,MATCH(BJ$2,基础扩展表!$E$1:$AG$1,0),FALSE)</f>
        <v>#N/A</v>
      </c>
      <c r="BK604" t="e">
        <f ca="1">VLOOKUP($B604,基础扩展表!$E:$AG,MATCH(BK$2,基础扩展表!$E$1:$AG$1,0),FALSE)</f>
        <v>#N/A</v>
      </c>
      <c r="BL604" t="e">
        <f ca="1">VLOOKUP($B604,基础扩展表!$E:$AG,MATCH(BL$2,基础扩展表!$E$1:$AG$1,0),FALSE)</f>
        <v>#N/A</v>
      </c>
      <c r="BM604" t="e">
        <f ca="1">VLOOKUP($B604,基础扩展表!$E:$AG,MATCH(BM$2,基础扩展表!$E$1:$AG$1,0),FALSE)</f>
        <v>#N/A</v>
      </c>
      <c r="BN604" t="e">
        <f ca="1">VLOOKUP($B604,基础扩展表!$E:$AG,MATCH(BN$2,基础扩展表!$E$1:$AG$1,0),FALSE)</f>
        <v>#N/A</v>
      </c>
      <c r="BO604" t="e">
        <f ca="1">VLOOKUP($B604,基础扩展表!$E:$AG,MATCH(BO$2,基础扩展表!$E$1:$AG$1,0),FALSE)</f>
        <v>#N/A</v>
      </c>
      <c r="BP604" t="e">
        <f ca="1">VLOOKUP($B604,基础扩展表!$E:$AG,MATCH(BP$2,基础扩展表!$E$1:$AG$1,0),FALSE)</f>
        <v>#N/A</v>
      </c>
      <c r="BR604" t="e">
        <f ca="1">VLOOKUP(C604,模型表!D:H,5,FALSE)</f>
        <v>#N/A</v>
      </c>
    </row>
    <row r="605" spans="2:70" x14ac:dyDescent="0.2">
      <c r="B605" t="str">
        <f t="array" aca="1" ref="B605" ca="1">INDEX(基础表!$Y:$Y,SMALL(IF(基础表!$Z:$Z=0,ROW(基础表!$Z:$Z),999),ROW(H599)))&amp;""</f>
        <v/>
      </c>
      <c r="C605" t="e">
        <f ca="1">VLOOKUP(VLOOKUP($B605,基础表!$E:$G,3,FALSE),模型表!$C:$D,2,FALSE)</f>
        <v>#N/A</v>
      </c>
      <c r="E605" t="e">
        <f ca="1">VLOOKUP($B605,基础表!$E:$G,3,FALSE)</f>
        <v>#N/A</v>
      </c>
      <c r="G605" t="e">
        <f ca="1">VLOOKUP($E605,模型表!$C:$G,5,FALSE)</f>
        <v>#N/A</v>
      </c>
      <c r="H605" t="e">
        <f ca="1">VLOOKUP($E605,模型表!$C:$F,4,FALSE)</f>
        <v>#N/A</v>
      </c>
      <c r="I605" t="e">
        <f ca="1">VLOOKUP($E605,模型表!$C:$J,8,FALSE)</f>
        <v>#N/A</v>
      </c>
      <c r="K605" t="str">
        <f t="shared" ca="1" si="110"/>
        <v/>
      </c>
      <c r="L605" t="str">
        <f t="shared" ca="1" si="111"/>
        <v/>
      </c>
      <c r="M605" t="str">
        <f t="shared" ca="1" si="112"/>
        <v/>
      </c>
      <c r="N605" t="str">
        <f t="shared" ca="1" si="113"/>
        <v/>
      </c>
      <c r="O605" t="str">
        <f t="shared" ca="1" si="119"/>
        <v/>
      </c>
      <c r="P605" t="str">
        <f t="shared" ca="1" si="114"/>
        <v/>
      </c>
      <c r="Q605" t="e">
        <f ca="1">VLOOKUP($E605,模型表!$C:$K,9,FALSE)</f>
        <v>#N/A</v>
      </c>
      <c r="S605" t="e">
        <f ca="1">IF(VLOOKUP($E605,模型表!$C:$L,6,FALSE)=0,"",VLOOKUP($E605,模型表!$C:$L,10,FALSE))</f>
        <v>#N/A</v>
      </c>
      <c r="U605" t="e">
        <f ca="1">VLOOKUP($E605,模型表!$C:$Q,11,FALSE)</f>
        <v>#N/A</v>
      </c>
      <c r="Y605" t="e">
        <f ca="1">IF(VLOOKUP($E605,模型表!$C:$N,12,FALSE)="Death",VLOOKUP($E605,模型表!$C:$Q,13,FALSE),"")</f>
        <v>#N/A</v>
      </c>
      <c r="Z605" t="str">
        <f ca="1">IF($B605="","",IF(VLOOKUP($E605,模型表!$C:$O,12,FALSE)="PBuff","["&amp;VLOOKUP($E605,模型表!$C:Q,13,FALSE)&amp;"]","[]"))</f>
        <v/>
      </c>
      <c r="AA605" t="e">
        <f ca="1">VLOOKUP($B605,基础扩展表!$E:$I,5,FALSE)</f>
        <v>#N/A</v>
      </c>
      <c r="AB605" t="e">
        <f ca="1">VLOOKUP($B605,基础扩展表!$E:$I,4,FALSE)</f>
        <v>#N/A</v>
      </c>
      <c r="AC605" t="e">
        <f ca="1">VLOOKUP($B605,基础表!$E:$T,16,FALSE)</f>
        <v>#N/A</v>
      </c>
      <c r="AD605" t="str">
        <f t="shared" ca="1" si="108"/>
        <v/>
      </c>
      <c r="AE605" t="str">
        <f t="shared" ca="1" si="115"/>
        <v/>
      </c>
      <c r="AF605" t="str">
        <f t="shared" ca="1" si="116"/>
        <v/>
      </c>
      <c r="AH605" t="e">
        <f ca="1">VLOOKUP($B605,基础表!$E:$R,14,FALSE)</f>
        <v>#N/A</v>
      </c>
      <c r="AI605" t="e">
        <f ca="1">VLOOKUP($B605,基础表!$E:$S,13,FALSE)</f>
        <v>#N/A</v>
      </c>
      <c r="AK605" t="e">
        <f ca="1">VLOOKUP($B605,基础表!$E:$H,4,FALSE)</f>
        <v>#N/A</v>
      </c>
      <c r="AN605" s="23" t="e">
        <f t="shared" ca="1" si="109"/>
        <v>#N/A</v>
      </c>
      <c r="AO605" s="23" t="str">
        <f t="shared" ca="1" si="117"/>
        <v/>
      </c>
      <c r="AP605" s="23" t="str">
        <f t="shared" ca="1" si="118"/>
        <v/>
      </c>
      <c r="AR605" t="e">
        <f ca="1">VLOOKUP($B605,基础表!$E:$J,4,FALSE)</f>
        <v>#N/A</v>
      </c>
      <c r="AS605" t="e">
        <f ca="1">VLOOKUP($B605,基础表!$E:$J,5,FALSE)</f>
        <v>#N/A</v>
      </c>
      <c r="AT605" t="e">
        <f ca="1">VLOOKUP($B605,基础表!$E:$J,6,FALSE)</f>
        <v>#N/A</v>
      </c>
      <c r="AU605" t="e">
        <f ca="1">VLOOKUP($B605,基础扩展表!$E:$AG,MATCH(AU$2,基础扩展表!$E$1:$AG$1,0),FALSE)</f>
        <v>#N/A</v>
      </c>
      <c r="AV605" t="e">
        <f ca="1">VLOOKUP($B605,基础扩展表!$E:$AG,MATCH(AV$2,基础扩展表!$E$1:$AG$1,0),FALSE)</f>
        <v>#N/A</v>
      </c>
      <c r="AW605" t="e">
        <f ca="1">VLOOKUP($B605,基础扩展表!$E:$AG,MATCH(AW$2,基础扩展表!$E$1:$AG$1,0),FALSE)</f>
        <v>#N/A</v>
      </c>
      <c r="AX605" t="e">
        <f ca="1">VLOOKUP($B605,基础扩展表!$E:$AG,MATCH(AX$2,基础扩展表!$E$1:$AG$1,0),FALSE)</f>
        <v>#N/A</v>
      </c>
      <c r="AY605" t="e">
        <f ca="1">VLOOKUP($B605,基础扩展表!$E:$AG,MATCH(AY$2,基础扩展表!$E$1:$AG$1,0),FALSE)</f>
        <v>#N/A</v>
      </c>
      <c r="AZ605" t="e">
        <f ca="1">VLOOKUP($B605,基础扩展表!$E:$AG,MATCH(AZ$2,基础扩展表!$E$1:$AG$1,0),FALSE)</f>
        <v>#N/A</v>
      </c>
      <c r="BA605" t="e">
        <f ca="1">VLOOKUP($B605,基础扩展表!$E:$AG,MATCH(BA$2,基础扩展表!$E$1:$AG$1,0),FALSE)</f>
        <v>#N/A</v>
      </c>
      <c r="BB605" t="e">
        <f ca="1">VLOOKUP($B605,基础扩展表!$E:$AG,MATCH(BB$2,基础扩展表!$E$1:$AG$1,0),FALSE)</f>
        <v>#N/A</v>
      </c>
      <c r="BC605" t="e">
        <f ca="1">VLOOKUP($B605,基础扩展表!$E:$AG,MATCH(BC$2,基础扩展表!$E$1:$AG$1,0),FALSE)</f>
        <v>#N/A</v>
      </c>
      <c r="BD605" t="e">
        <f ca="1">VLOOKUP($B605,基础扩展表!$E:$AG,MATCH(BD$2,基础扩展表!$E$1:$AG$1,0),FALSE)</f>
        <v>#N/A</v>
      </c>
      <c r="BE605" t="e">
        <f ca="1">VLOOKUP($B605,基础扩展表!$E:$AG,MATCH(BE$2,基础扩展表!$E$1:$AG$1,0),FALSE)</f>
        <v>#N/A</v>
      </c>
      <c r="BF605" t="e">
        <f ca="1">VLOOKUP($B605,基础扩展表!$E:$AG,MATCH(BF$2,基础扩展表!$E$1:$AG$1,0),FALSE)</f>
        <v>#N/A</v>
      </c>
      <c r="BG605" t="e">
        <f ca="1">VLOOKUP($B605,基础扩展表!$E:$AG,MATCH(BG$2,基础扩展表!$E$1:$AG$1,0),FALSE)</f>
        <v>#N/A</v>
      </c>
      <c r="BH605" t="e">
        <f ca="1">VLOOKUP($B605,基础扩展表!$E:$AG,MATCH(BH$2,基础扩展表!$E$1:$AG$1,0),FALSE)</f>
        <v>#N/A</v>
      </c>
      <c r="BI605" t="e">
        <f ca="1">VLOOKUP($B605,基础扩展表!$E:$AG,MATCH(BI$2,基础扩展表!$E$1:$AG$1,0),FALSE)</f>
        <v>#N/A</v>
      </c>
      <c r="BJ605" t="e">
        <f ca="1">VLOOKUP($B605,基础扩展表!$E:$AG,MATCH(BJ$2,基础扩展表!$E$1:$AG$1,0),FALSE)</f>
        <v>#N/A</v>
      </c>
      <c r="BK605" t="e">
        <f ca="1">VLOOKUP($B605,基础扩展表!$E:$AG,MATCH(BK$2,基础扩展表!$E$1:$AG$1,0),FALSE)</f>
        <v>#N/A</v>
      </c>
      <c r="BL605" t="e">
        <f ca="1">VLOOKUP($B605,基础扩展表!$E:$AG,MATCH(BL$2,基础扩展表!$E$1:$AG$1,0),FALSE)</f>
        <v>#N/A</v>
      </c>
      <c r="BM605" t="e">
        <f ca="1">VLOOKUP($B605,基础扩展表!$E:$AG,MATCH(BM$2,基础扩展表!$E$1:$AG$1,0),FALSE)</f>
        <v>#N/A</v>
      </c>
      <c r="BN605" t="e">
        <f ca="1">VLOOKUP($B605,基础扩展表!$E:$AG,MATCH(BN$2,基础扩展表!$E$1:$AG$1,0),FALSE)</f>
        <v>#N/A</v>
      </c>
      <c r="BO605" t="e">
        <f ca="1">VLOOKUP($B605,基础扩展表!$E:$AG,MATCH(BO$2,基础扩展表!$E$1:$AG$1,0),FALSE)</f>
        <v>#N/A</v>
      </c>
      <c r="BP605" t="e">
        <f ca="1">VLOOKUP($B605,基础扩展表!$E:$AG,MATCH(BP$2,基础扩展表!$E$1:$AG$1,0),FALSE)</f>
        <v>#N/A</v>
      </c>
      <c r="BR605" t="e">
        <f ca="1">VLOOKUP(C605,模型表!D:H,5,FALSE)</f>
        <v>#N/A</v>
      </c>
    </row>
    <row r="606" spans="2:70" x14ac:dyDescent="0.2">
      <c r="B606" t="str">
        <f t="array" aca="1" ref="B606" ca="1">INDEX(基础表!$Y:$Y,SMALL(IF(基础表!$Z:$Z=0,ROW(基础表!$Z:$Z),999),ROW(H600)))&amp;""</f>
        <v/>
      </c>
      <c r="C606" t="e">
        <f ca="1">VLOOKUP(VLOOKUP($B606,基础表!$E:$G,3,FALSE),模型表!$C:$D,2,FALSE)</f>
        <v>#N/A</v>
      </c>
      <c r="E606" t="e">
        <f ca="1">VLOOKUP($B606,基础表!$E:$G,3,FALSE)</f>
        <v>#N/A</v>
      </c>
      <c r="G606" t="e">
        <f ca="1">VLOOKUP($E606,模型表!$C:$G,5,FALSE)</f>
        <v>#N/A</v>
      </c>
      <c r="H606" t="e">
        <f ca="1">VLOOKUP($E606,模型表!$C:$F,4,FALSE)</f>
        <v>#N/A</v>
      </c>
      <c r="I606" t="e">
        <f ca="1">VLOOKUP($E606,模型表!$C:$J,8,FALSE)</f>
        <v>#N/A</v>
      </c>
      <c r="K606" t="str">
        <f t="shared" ca="1" si="110"/>
        <v/>
      </c>
      <c r="L606" t="str">
        <f t="shared" ca="1" si="111"/>
        <v/>
      </c>
      <c r="M606" t="str">
        <f t="shared" ca="1" si="112"/>
        <v/>
      </c>
      <c r="N606" t="str">
        <f t="shared" ca="1" si="113"/>
        <v/>
      </c>
      <c r="O606" t="str">
        <f t="shared" ca="1" si="119"/>
        <v/>
      </c>
      <c r="P606" t="str">
        <f t="shared" ca="1" si="114"/>
        <v/>
      </c>
      <c r="Q606" t="e">
        <f ca="1">VLOOKUP($E606,模型表!$C:$K,9,FALSE)</f>
        <v>#N/A</v>
      </c>
      <c r="S606" t="e">
        <f ca="1">IF(VLOOKUP($E606,模型表!$C:$L,6,FALSE)=0,"",VLOOKUP($E606,模型表!$C:$L,10,FALSE))</f>
        <v>#N/A</v>
      </c>
      <c r="U606" t="e">
        <f ca="1">VLOOKUP($E606,模型表!$C:$Q,11,FALSE)</f>
        <v>#N/A</v>
      </c>
      <c r="Y606" t="e">
        <f ca="1">IF(VLOOKUP($E606,模型表!$C:$N,12,FALSE)="Death",VLOOKUP($E606,模型表!$C:$Q,13,FALSE),"")</f>
        <v>#N/A</v>
      </c>
      <c r="Z606" t="str">
        <f ca="1">IF($B606="","",IF(VLOOKUP($E606,模型表!$C:$O,12,FALSE)="PBuff","["&amp;VLOOKUP($E606,模型表!$C:Q,13,FALSE)&amp;"]","[]"))</f>
        <v/>
      </c>
      <c r="AA606" t="e">
        <f ca="1">VLOOKUP($B606,基础扩展表!$E:$I,5,FALSE)</f>
        <v>#N/A</v>
      </c>
      <c r="AB606" t="e">
        <f ca="1">VLOOKUP($B606,基础扩展表!$E:$I,4,FALSE)</f>
        <v>#N/A</v>
      </c>
      <c r="AC606" t="e">
        <f ca="1">VLOOKUP($B606,基础表!$E:$T,16,FALSE)</f>
        <v>#N/A</v>
      </c>
      <c r="AD606" t="str">
        <f t="shared" ca="1" si="108"/>
        <v/>
      </c>
      <c r="AE606" t="str">
        <f t="shared" ca="1" si="115"/>
        <v/>
      </c>
      <c r="AF606" t="str">
        <f t="shared" ca="1" si="116"/>
        <v/>
      </c>
      <c r="AH606" t="e">
        <f ca="1">VLOOKUP($B606,基础表!$E:$R,14,FALSE)</f>
        <v>#N/A</v>
      </c>
      <c r="AI606" t="e">
        <f ca="1">VLOOKUP($B606,基础表!$E:$S,13,FALSE)</f>
        <v>#N/A</v>
      </c>
      <c r="AK606" t="e">
        <f ca="1">VLOOKUP($B606,基础表!$E:$H,4,FALSE)</f>
        <v>#N/A</v>
      </c>
      <c r="AN606" s="23" t="e">
        <f t="shared" ca="1" si="109"/>
        <v>#N/A</v>
      </c>
      <c r="AO606" s="23" t="str">
        <f t="shared" ca="1" si="117"/>
        <v/>
      </c>
      <c r="AP606" s="23" t="str">
        <f t="shared" ca="1" si="118"/>
        <v/>
      </c>
      <c r="AR606" t="e">
        <f ca="1">VLOOKUP($B606,基础表!$E:$J,4,FALSE)</f>
        <v>#N/A</v>
      </c>
      <c r="AS606" t="e">
        <f ca="1">VLOOKUP($B606,基础表!$E:$J,5,FALSE)</f>
        <v>#N/A</v>
      </c>
      <c r="AT606" t="e">
        <f ca="1">VLOOKUP($B606,基础表!$E:$J,6,FALSE)</f>
        <v>#N/A</v>
      </c>
      <c r="AU606" t="e">
        <f ca="1">VLOOKUP($B606,基础扩展表!$E:$AG,MATCH(AU$2,基础扩展表!$E$1:$AG$1,0),FALSE)</f>
        <v>#N/A</v>
      </c>
      <c r="AV606" t="e">
        <f ca="1">VLOOKUP($B606,基础扩展表!$E:$AG,MATCH(AV$2,基础扩展表!$E$1:$AG$1,0),FALSE)</f>
        <v>#N/A</v>
      </c>
      <c r="AW606" t="e">
        <f ca="1">VLOOKUP($B606,基础扩展表!$E:$AG,MATCH(AW$2,基础扩展表!$E$1:$AG$1,0),FALSE)</f>
        <v>#N/A</v>
      </c>
      <c r="AX606" t="e">
        <f ca="1">VLOOKUP($B606,基础扩展表!$E:$AG,MATCH(AX$2,基础扩展表!$E$1:$AG$1,0),FALSE)</f>
        <v>#N/A</v>
      </c>
      <c r="AY606" t="e">
        <f ca="1">VLOOKUP($B606,基础扩展表!$E:$AG,MATCH(AY$2,基础扩展表!$E$1:$AG$1,0),FALSE)</f>
        <v>#N/A</v>
      </c>
      <c r="AZ606" t="e">
        <f ca="1">VLOOKUP($B606,基础扩展表!$E:$AG,MATCH(AZ$2,基础扩展表!$E$1:$AG$1,0),FALSE)</f>
        <v>#N/A</v>
      </c>
      <c r="BA606" t="e">
        <f ca="1">VLOOKUP($B606,基础扩展表!$E:$AG,MATCH(BA$2,基础扩展表!$E$1:$AG$1,0),FALSE)</f>
        <v>#N/A</v>
      </c>
      <c r="BB606" t="e">
        <f ca="1">VLOOKUP($B606,基础扩展表!$E:$AG,MATCH(BB$2,基础扩展表!$E$1:$AG$1,0),FALSE)</f>
        <v>#N/A</v>
      </c>
      <c r="BC606" t="e">
        <f ca="1">VLOOKUP($B606,基础扩展表!$E:$AG,MATCH(BC$2,基础扩展表!$E$1:$AG$1,0),FALSE)</f>
        <v>#N/A</v>
      </c>
      <c r="BD606" t="e">
        <f ca="1">VLOOKUP($B606,基础扩展表!$E:$AG,MATCH(BD$2,基础扩展表!$E$1:$AG$1,0),FALSE)</f>
        <v>#N/A</v>
      </c>
      <c r="BE606" t="e">
        <f ca="1">VLOOKUP($B606,基础扩展表!$E:$AG,MATCH(BE$2,基础扩展表!$E$1:$AG$1,0),FALSE)</f>
        <v>#N/A</v>
      </c>
      <c r="BF606" t="e">
        <f ca="1">VLOOKUP($B606,基础扩展表!$E:$AG,MATCH(BF$2,基础扩展表!$E$1:$AG$1,0),FALSE)</f>
        <v>#N/A</v>
      </c>
      <c r="BG606" t="e">
        <f ca="1">VLOOKUP($B606,基础扩展表!$E:$AG,MATCH(BG$2,基础扩展表!$E$1:$AG$1,0),FALSE)</f>
        <v>#N/A</v>
      </c>
      <c r="BH606" t="e">
        <f ca="1">VLOOKUP($B606,基础扩展表!$E:$AG,MATCH(BH$2,基础扩展表!$E$1:$AG$1,0),FALSE)</f>
        <v>#N/A</v>
      </c>
      <c r="BI606" t="e">
        <f ca="1">VLOOKUP($B606,基础扩展表!$E:$AG,MATCH(BI$2,基础扩展表!$E$1:$AG$1,0),FALSE)</f>
        <v>#N/A</v>
      </c>
      <c r="BJ606" t="e">
        <f ca="1">VLOOKUP($B606,基础扩展表!$E:$AG,MATCH(BJ$2,基础扩展表!$E$1:$AG$1,0),FALSE)</f>
        <v>#N/A</v>
      </c>
      <c r="BK606" t="e">
        <f ca="1">VLOOKUP($B606,基础扩展表!$E:$AG,MATCH(BK$2,基础扩展表!$E$1:$AG$1,0),FALSE)</f>
        <v>#N/A</v>
      </c>
      <c r="BL606" t="e">
        <f ca="1">VLOOKUP($B606,基础扩展表!$E:$AG,MATCH(BL$2,基础扩展表!$E$1:$AG$1,0),FALSE)</f>
        <v>#N/A</v>
      </c>
      <c r="BM606" t="e">
        <f ca="1">VLOOKUP($B606,基础扩展表!$E:$AG,MATCH(BM$2,基础扩展表!$E$1:$AG$1,0),FALSE)</f>
        <v>#N/A</v>
      </c>
      <c r="BN606" t="e">
        <f ca="1">VLOOKUP($B606,基础扩展表!$E:$AG,MATCH(BN$2,基础扩展表!$E$1:$AG$1,0),FALSE)</f>
        <v>#N/A</v>
      </c>
      <c r="BO606" t="e">
        <f ca="1">VLOOKUP($B606,基础扩展表!$E:$AG,MATCH(BO$2,基础扩展表!$E$1:$AG$1,0),FALSE)</f>
        <v>#N/A</v>
      </c>
      <c r="BP606" t="e">
        <f ca="1">VLOOKUP($B606,基础扩展表!$E:$AG,MATCH(BP$2,基础扩展表!$E$1:$AG$1,0),FALSE)</f>
        <v>#N/A</v>
      </c>
      <c r="BR606" t="e">
        <f ca="1">VLOOKUP(C606,模型表!D:H,5,FALSE)</f>
        <v>#N/A</v>
      </c>
    </row>
    <row r="607" spans="2:70" x14ac:dyDescent="0.2">
      <c r="B607" t="str">
        <f t="array" aca="1" ref="B607" ca="1">INDEX(基础表!$Y:$Y,SMALL(IF(基础表!$Z:$Z=0,ROW(基础表!$Z:$Z),999),ROW(H601)))&amp;""</f>
        <v/>
      </c>
      <c r="C607" t="e">
        <f ca="1">VLOOKUP(VLOOKUP($B607,基础表!$E:$G,3,FALSE),模型表!$C:$D,2,FALSE)</f>
        <v>#N/A</v>
      </c>
      <c r="E607" t="e">
        <f ca="1">VLOOKUP($B607,基础表!$E:$G,3,FALSE)</f>
        <v>#N/A</v>
      </c>
      <c r="G607" t="e">
        <f ca="1">VLOOKUP($E607,模型表!$C:$G,5,FALSE)</f>
        <v>#N/A</v>
      </c>
      <c r="H607" t="e">
        <f ca="1">VLOOKUP($E607,模型表!$C:$F,4,FALSE)</f>
        <v>#N/A</v>
      </c>
      <c r="I607" t="e">
        <f ca="1">VLOOKUP($E607,模型表!$C:$J,8,FALSE)</f>
        <v>#N/A</v>
      </c>
      <c r="K607" t="str">
        <f t="shared" ca="1" si="110"/>
        <v/>
      </c>
      <c r="L607" t="str">
        <f t="shared" ca="1" si="111"/>
        <v/>
      </c>
      <c r="M607" t="str">
        <f t="shared" ca="1" si="112"/>
        <v/>
      </c>
      <c r="N607" t="str">
        <f t="shared" ca="1" si="113"/>
        <v/>
      </c>
      <c r="O607" t="str">
        <f t="shared" ca="1" si="119"/>
        <v/>
      </c>
      <c r="P607" t="str">
        <f t="shared" ca="1" si="114"/>
        <v/>
      </c>
      <c r="Q607" t="e">
        <f ca="1">VLOOKUP($E607,模型表!$C:$K,9,FALSE)</f>
        <v>#N/A</v>
      </c>
      <c r="S607" t="e">
        <f ca="1">IF(VLOOKUP($E607,模型表!$C:$L,6,FALSE)=0,"",VLOOKUP($E607,模型表!$C:$L,10,FALSE))</f>
        <v>#N/A</v>
      </c>
      <c r="U607" t="e">
        <f ca="1">VLOOKUP($E607,模型表!$C:$Q,11,FALSE)</f>
        <v>#N/A</v>
      </c>
      <c r="Y607" t="e">
        <f ca="1">IF(VLOOKUP($E607,模型表!$C:$N,12,FALSE)="Death",VLOOKUP($E607,模型表!$C:$Q,13,FALSE),"")</f>
        <v>#N/A</v>
      </c>
      <c r="Z607" t="str">
        <f ca="1">IF($B607="","",IF(VLOOKUP($E607,模型表!$C:$O,12,FALSE)="PBuff","["&amp;VLOOKUP($E607,模型表!$C:Q,13,FALSE)&amp;"]","[]"))</f>
        <v/>
      </c>
      <c r="AA607" t="e">
        <f ca="1">VLOOKUP($B607,基础扩展表!$E:$I,5,FALSE)</f>
        <v>#N/A</v>
      </c>
      <c r="AB607" t="e">
        <f ca="1">VLOOKUP($B607,基础扩展表!$E:$I,4,FALSE)</f>
        <v>#N/A</v>
      </c>
      <c r="AC607" t="e">
        <f ca="1">VLOOKUP($B607,基础表!$E:$T,16,FALSE)</f>
        <v>#N/A</v>
      </c>
      <c r="AD607" t="str">
        <f t="shared" ca="1" si="108"/>
        <v/>
      </c>
      <c r="AE607" t="str">
        <f t="shared" ca="1" si="115"/>
        <v/>
      </c>
      <c r="AF607" t="str">
        <f t="shared" ca="1" si="116"/>
        <v/>
      </c>
      <c r="AH607" t="e">
        <f ca="1">VLOOKUP($B607,基础表!$E:$R,14,FALSE)</f>
        <v>#N/A</v>
      </c>
      <c r="AI607" t="e">
        <f ca="1">VLOOKUP($B607,基础表!$E:$S,13,FALSE)</f>
        <v>#N/A</v>
      </c>
      <c r="AK607" t="e">
        <f ca="1">VLOOKUP($B607,基础表!$E:$H,4,FALSE)</f>
        <v>#N/A</v>
      </c>
      <c r="AN607" s="23" t="e">
        <f t="shared" ca="1" si="109"/>
        <v>#N/A</v>
      </c>
      <c r="AO607" s="23" t="str">
        <f t="shared" ca="1" si="117"/>
        <v/>
      </c>
      <c r="AP607" s="23" t="str">
        <f t="shared" ca="1" si="118"/>
        <v/>
      </c>
      <c r="AR607" t="e">
        <f ca="1">VLOOKUP($B607,基础表!$E:$J,4,FALSE)</f>
        <v>#N/A</v>
      </c>
      <c r="AS607" t="e">
        <f ca="1">VLOOKUP($B607,基础表!$E:$J,5,FALSE)</f>
        <v>#N/A</v>
      </c>
      <c r="AT607" t="e">
        <f ca="1">VLOOKUP($B607,基础表!$E:$J,6,FALSE)</f>
        <v>#N/A</v>
      </c>
      <c r="AU607" t="e">
        <f ca="1">VLOOKUP($B607,基础扩展表!$E:$AG,MATCH(AU$2,基础扩展表!$E$1:$AG$1,0),FALSE)</f>
        <v>#N/A</v>
      </c>
      <c r="AV607" t="e">
        <f ca="1">VLOOKUP($B607,基础扩展表!$E:$AG,MATCH(AV$2,基础扩展表!$E$1:$AG$1,0),FALSE)</f>
        <v>#N/A</v>
      </c>
      <c r="AW607" t="e">
        <f ca="1">VLOOKUP($B607,基础扩展表!$E:$AG,MATCH(AW$2,基础扩展表!$E$1:$AG$1,0),FALSE)</f>
        <v>#N/A</v>
      </c>
      <c r="AX607" t="e">
        <f ca="1">VLOOKUP($B607,基础扩展表!$E:$AG,MATCH(AX$2,基础扩展表!$E$1:$AG$1,0),FALSE)</f>
        <v>#N/A</v>
      </c>
      <c r="AY607" t="e">
        <f ca="1">VLOOKUP($B607,基础扩展表!$E:$AG,MATCH(AY$2,基础扩展表!$E$1:$AG$1,0),FALSE)</f>
        <v>#N/A</v>
      </c>
      <c r="AZ607" t="e">
        <f ca="1">VLOOKUP($B607,基础扩展表!$E:$AG,MATCH(AZ$2,基础扩展表!$E$1:$AG$1,0),FALSE)</f>
        <v>#N/A</v>
      </c>
      <c r="BA607" t="e">
        <f ca="1">VLOOKUP($B607,基础扩展表!$E:$AG,MATCH(BA$2,基础扩展表!$E$1:$AG$1,0),FALSE)</f>
        <v>#N/A</v>
      </c>
      <c r="BB607" t="e">
        <f ca="1">VLOOKUP($B607,基础扩展表!$E:$AG,MATCH(BB$2,基础扩展表!$E$1:$AG$1,0),FALSE)</f>
        <v>#N/A</v>
      </c>
      <c r="BC607" t="e">
        <f ca="1">VLOOKUP($B607,基础扩展表!$E:$AG,MATCH(BC$2,基础扩展表!$E$1:$AG$1,0),FALSE)</f>
        <v>#N/A</v>
      </c>
      <c r="BD607" t="e">
        <f ca="1">VLOOKUP($B607,基础扩展表!$E:$AG,MATCH(BD$2,基础扩展表!$E$1:$AG$1,0),FALSE)</f>
        <v>#N/A</v>
      </c>
      <c r="BE607" t="e">
        <f ca="1">VLOOKUP($B607,基础扩展表!$E:$AG,MATCH(BE$2,基础扩展表!$E$1:$AG$1,0),FALSE)</f>
        <v>#N/A</v>
      </c>
      <c r="BF607" t="e">
        <f ca="1">VLOOKUP($B607,基础扩展表!$E:$AG,MATCH(BF$2,基础扩展表!$E$1:$AG$1,0),FALSE)</f>
        <v>#N/A</v>
      </c>
      <c r="BG607" t="e">
        <f ca="1">VLOOKUP($B607,基础扩展表!$E:$AG,MATCH(BG$2,基础扩展表!$E$1:$AG$1,0),FALSE)</f>
        <v>#N/A</v>
      </c>
      <c r="BH607" t="e">
        <f ca="1">VLOOKUP($B607,基础扩展表!$E:$AG,MATCH(BH$2,基础扩展表!$E$1:$AG$1,0),FALSE)</f>
        <v>#N/A</v>
      </c>
      <c r="BI607" t="e">
        <f ca="1">VLOOKUP($B607,基础扩展表!$E:$AG,MATCH(BI$2,基础扩展表!$E$1:$AG$1,0),FALSE)</f>
        <v>#N/A</v>
      </c>
      <c r="BJ607" t="e">
        <f ca="1">VLOOKUP($B607,基础扩展表!$E:$AG,MATCH(BJ$2,基础扩展表!$E$1:$AG$1,0),FALSE)</f>
        <v>#N/A</v>
      </c>
      <c r="BK607" t="e">
        <f ca="1">VLOOKUP($B607,基础扩展表!$E:$AG,MATCH(BK$2,基础扩展表!$E$1:$AG$1,0),FALSE)</f>
        <v>#N/A</v>
      </c>
      <c r="BL607" t="e">
        <f ca="1">VLOOKUP($B607,基础扩展表!$E:$AG,MATCH(BL$2,基础扩展表!$E$1:$AG$1,0),FALSE)</f>
        <v>#N/A</v>
      </c>
      <c r="BM607" t="e">
        <f ca="1">VLOOKUP($B607,基础扩展表!$E:$AG,MATCH(BM$2,基础扩展表!$E$1:$AG$1,0),FALSE)</f>
        <v>#N/A</v>
      </c>
      <c r="BN607" t="e">
        <f ca="1">VLOOKUP($B607,基础扩展表!$E:$AG,MATCH(BN$2,基础扩展表!$E$1:$AG$1,0),FALSE)</f>
        <v>#N/A</v>
      </c>
      <c r="BO607" t="e">
        <f ca="1">VLOOKUP($B607,基础扩展表!$E:$AG,MATCH(BO$2,基础扩展表!$E$1:$AG$1,0),FALSE)</f>
        <v>#N/A</v>
      </c>
      <c r="BP607" t="e">
        <f ca="1">VLOOKUP($B607,基础扩展表!$E:$AG,MATCH(BP$2,基础扩展表!$E$1:$AG$1,0),FALSE)</f>
        <v>#N/A</v>
      </c>
      <c r="BR607" t="e">
        <f ca="1">VLOOKUP(C607,模型表!D:H,5,FALSE)</f>
        <v>#N/A</v>
      </c>
    </row>
    <row r="608" spans="2:70" x14ac:dyDescent="0.2">
      <c r="B608" t="str">
        <f t="array" aca="1" ref="B608" ca="1">INDEX(基础表!$Y:$Y,SMALL(IF(基础表!$Z:$Z=0,ROW(基础表!$Z:$Z),999),ROW(H602)))&amp;""</f>
        <v/>
      </c>
      <c r="C608" t="e">
        <f ca="1">VLOOKUP(VLOOKUP($B608,基础表!$E:$G,3,FALSE),模型表!$C:$D,2,FALSE)</f>
        <v>#N/A</v>
      </c>
      <c r="E608" t="e">
        <f ca="1">VLOOKUP($B608,基础表!$E:$G,3,FALSE)</f>
        <v>#N/A</v>
      </c>
      <c r="G608" t="e">
        <f ca="1">VLOOKUP($E608,模型表!$C:$G,5,FALSE)</f>
        <v>#N/A</v>
      </c>
      <c r="H608" t="e">
        <f ca="1">VLOOKUP($E608,模型表!$C:$F,4,FALSE)</f>
        <v>#N/A</v>
      </c>
      <c r="I608" t="e">
        <f ca="1">VLOOKUP($E608,模型表!$C:$J,8,FALSE)</f>
        <v>#N/A</v>
      </c>
      <c r="K608" t="str">
        <f t="shared" ca="1" si="110"/>
        <v/>
      </c>
      <c r="L608" t="str">
        <f t="shared" ca="1" si="111"/>
        <v/>
      </c>
      <c r="M608" t="str">
        <f t="shared" ca="1" si="112"/>
        <v/>
      </c>
      <c r="N608" t="str">
        <f t="shared" ca="1" si="113"/>
        <v/>
      </c>
      <c r="O608" t="str">
        <f t="shared" ca="1" si="119"/>
        <v/>
      </c>
      <c r="P608" t="str">
        <f t="shared" ca="1" si="114"/>
        <v/>
      </c>
      <c r="Q608" t="e">
        <f ca="1">VLOOKUP($E608,模型表!$C:$K,9,FALSE)</f>
        <v>#N/A</v>
      </c>
      <c r="S608" t="e">
        <f ca="1">IF(VLOOKUP($E608,模型表!$C:$L,6,FALSE)=0,"",VLOOKUP($E608,模型表!$C:$L,10,FALSE))</f>
        <v>#N/A</v>
      </c>
      <c r="U608" t="e">
        <f ca="1">VLOOKUP($E608,模型表!$C:$Q,11,FALSE)</f>
        <v>#N/A</v>
      </c>
      <c r="Y608" t="e">
        <f ca="1">IF(VLOOKUP($E608,模型表!$C:$N,12,FALSE)="Death",VLOOKUP($E608,模型表!$C:$Q,13,FALSE),"")</f>
        <v>#N/A</v>
      </c>
      <c r="Z608" t="str">
        <f ca="1">IF($B608="","",IF(VLOOKUP($E608,模型表!$C:$O,12,FALSE)="PBuff","["&amp;VLOOKUP($E608,模型表!$C:Q,13,FALSE)&amp;"]","[]"))</f>
        <v/>
      </c>
      <c r="AA608" t="e">
        <f ca="1">VLOOKUP($B608,基础扩展表!$E:$I,5,FALSE)</f>
        <v>#N/A</v>
      </c>
      <c r="AB608" t="e">
        <f ca="1">VLOOKUP($B608,基础扩展表!$E:$I,4,FALSE)</f>
        <v>#N/A</v>
      </c>
      <c r="AC608" t="e">
        <f ca="1">VLOOKUP($B608,基础表!$E:$T,16,FALSE)</f>
        <v>#N/A</v>
      </c>
      <c r="AD608" t="str">
        <f t="shared" ca="1" si="108"/>
        <v/>
      </c>
      <c r="AE608" t="str">
        <f t="shared" ca="1" si="115"/>
        <v/>
      </c>
      <c r="AF608" t="str">
        <f t="shared" ca="1" si="116"/>
        <v/>
      </c>
      <c r="AH608" t="e">
        <f ca="1">VLOOKUP($B608,基础表!$E:$R,14,FALSE)</f>
        <v>#N/A</v>
      </c>
      <c r="AI608" t="e">
        <f ca="1">VLOOKUP($B608,基础表!$E:$S,13,FALSE)</f>
        <v>#N/A</v>
      </c>
      <c r="AK608" t="e">
        <f ca="1">VLOOKUP($B608,基础表!$E:$H,4,FALSE)</f>
        <v>#N/A</v>
      </c>
      <c r="AN608" s="23" t="e">
        <f t="shared" ca="1" si="109"/>
        <v>#N/A</v>
      </c>
      <c r="AO608" s="23" t="str">
        <f t="shared" ca="1" si="117"/>
        <v/>
      </c>
      <c r="AP608" s="23" t="str">
        <f t="shared" ca="1" si="118"/>
        <v/>
      </c>
      <c r="AR608" t="e">
        <f ca="1">VLOOKUP($B608,基础表!$E:$J,4,FALSE)</f>
        <v>#N/A</v>
      </c>
      <c r="AS608" t="e">
        <f ca="1">VLOOKUP($B608,基础表!$E:$J,5,FALSE)</f>
        <v>#N/A</v>
      </c>
      <c r="AT608" t="e">
        <f ca="1">VLOOKUP($B608,基础表!$E:$J,6,FALSE)</f>
        <v>#N/A</v>
      </c>
      <c r="AU608" t="e">
        <f ca="1">VLOOKUP($B608,基础扩展表!$E:$AG,MATCH(AU$2,基础扩展表!$E$1:$AG$1,0),FALSE)</f>
        <v>#N/A</v>
      </c>
      <c r="AV608" t="e">
        <f ca="1">VLOOKUP($B608,基础扩展表!$E:$AG,MATCH(AV$2,基础扩展表!$E$1:$AG$1,0),FALSE)</f>
        <v>#N/A</v>
      </c>
      <c r="AW608" t="e">
        <f ca="1">VLOOKUP($B608,基础扩展表!$E:$AG,MATCH(AW$2,基础扩展表!$E$1:$AG$1,0),FALSE)</f>
        <v>#N/A</v>
      </c>
      <c r="AX608" t="e">
        <f ca="1">VLOOKUP($B608,基础扩展表!$E:$AG,MATCH(AX$2,基础扩展表!$E$1:$AG$1,0),FALSE)</f>
        <v>#N/A</v>
      </c>
      <c r="AY608" t="e">
        <f ca="1">VLOOKUP($B608,基础扩展表!$E:$AG,MATCH(AY$2,基础扩展表!$E$1:$AG$1,0),FALSE)</f>
        <v>#N/A</v>
      </c>
      <c r="AZ608" t="e">
        <f ca="1">VLOOKUP($B608,基础扩展表!$E:$AG,MATCH(AZ$2,基础扩展表!$E$1:$AG$1,0),FALSE)</f>
        <v>#N/A</v>
      </c>
      <c r="BA608" t="e">
        <f ca="1">VLOOKUP($B608,基础扩展表!$E:$AG,MATCH(BA$2,基础扩展表!$E$1:$AG$1,0),FALSE)</f>
        <v>#N/A</v>
      </c>
      <c r="BB608" t="e">
        <f ca="1">VLOOKUP($B608,基础扩展表!$E:$AG,MATCH(BB$2,基础扩展表!$E$1:$AG$1,0),FALSE)</f>
        <v>#N/A</v>
      </c>
      <c r="BC608" t="e">
        <f ca="1">VLOOKUP($B608,基础扩展表!$E:$AG,MATCH(BC$2,基础扩展表!$E$1:$AG$1,0),FALSE)</f>
        <v>#N/A</v>
      </c>
      <c r="BD608" t="e">
        <f ca="1">VLOOKUP($B608,基础扩展表!$E:$AG,MATCH(BD$2,基础扩展表!$E$1:$AG$1,0),FALSE)</f>
        <v>#N/A</v>
      </c>
      <c r="BE608" t="e">
        <f ca="1">VLOOKUP($B608,基础扩展表!$E:$AG,MATCH(BE$2,基础扩展表!$E$1:$AG$1,0),FALSE)</f>
        <v>#N/A</v>
      </c>
      <c r="BF608" t="e">
        <f ca="1">VLOOKUP($B608,基础扩展表!$E:$AG,MATCH(BF$2,基础扩展表!$E$1:$AG$1,0),FALSE)</f>
        <v>#N/A</v>
      </c>
      <c r="BG608" t="e">
        <f ca="1">VLOOKUP($B608,基础扩展表!$E:$AG,MATCH(BG$2,基础扩展表!$E$1:$AG$1,0),FALSE)</f>
        <v>#N/A</v>
      </c>
      <c r="BH608" t="e">
        <f ca="1">VLOOKUP($B608,基础扩展表!$E:$AG,MATCH(BH$2,基础扩展表!$E$1:$AG$1,0),FALSE)</f>
        <v>#N/A</v>
      </c>
      <c r="BI608" t="e">
        <f ca="1">VLOOKUP($B608,基础扩展表!$E:$AG,MATCH(BI$2,基础扩展表!$E$1:$AG$1,0),FALSE)</f>
        <v>#N/A</v>
      </c>
      <c r="BJ608" t="e">
        <f ca="1">VLOOKUP($B608,基础扩展表!$E:$AG,MATCH(BJ$2,基础扩展表!$E$1:$AG$1,0),FALSE)</f>
        <v>#N/A</v>
      </c>
      <c r="BK608" t="e">
        <f ca="1">VLOOKUP($B608,基础扩展表!$E:$AG,MATCH(BK$2,基础扩展表!$E$1:$AG$1,0),FALSE)</f>
        <v>#N/A</v>
      </c>
      <c r="BL608" t="e">
        <f ca="1">VLOOKUP($B608,基础扩展表!$E:$AG,MATCH(BL$2,基础扩展表!$E$1:$AG$1,0),FALSE)</f>
        <v>#N/A</v>
      </c>
      <c r="BM608" t="e">
        <f ca="1">VLOOKUP($B608,基础扩展表!$E:$AG,MATCH(BM$2,基础扩展表!$E$1:$AG$1,0),FALSE)</f>
        <v>#N/A</v>
      </c>
      <c r="BN608" t="e">
        <f ca="1">VLOOKUP($B608,基础扩展表!$E:$AG,MATCH(BN$2,基础扩展表!$E$1:$AG$1,0),FALSE)</f>
        <v>#N/A</v>
      </c>
      <c r="BO608" t="e">
        <f ca="1">VLOOKUP($B608,基础扩展表!$E:$AG,MATCH(BO$2,基础扩展表!$E$1:$AG$1,0),FALSE)</f>
        <v>#N/A</v>
      </c>
      <c r="BP608" t="e">
        <f ca="1">VLOOKUP($B608,基础扩展表!$E:$AG,MATCH(BP$2,基础扩展表!$E$1:$AG$1,0),FALSE)</f>
        <v>#N/A</v>
      </c>
      <c r="BR608" t="e">
        <f ca="1">VLOOKUP(C608,模型表!D:H,5,FALSE)</f>
        <v>#N/A</v>
      </c>
    </row>
    <row r="609" spans="2:70" x14ac:dyDescent="0.2">
      <c r="B609" t="str">
        <f t="array" aca="1" ref="B609" ca="1">INDEX(基础表!$Y:$Y,SMALL(IF(基础表!$Z:$Z=0,ROW(基础表!$Z:$Z),999),ROW(H603)))&amp;""</f>
        <v/>
      </c>
      <c r="C609" t="e">
        <f ca="1">VLOOKUP(VLOOKUP($B609,基础表!$E:$G,3,FALSE),模型表!$C:$D,2,FALSE)</f>
        <v>#N/A</v>
      </c>
      <c r="E609" t="e">
        <f ca="1">VLOOKUP($B609,基础表!$E:$G,3,FALSE)</f>
        <v>#N/A</v>
      </c>
      <c r="G609" t="e">
        <f ca="1">VLOOKUP($E609,模型表!$C:$G,5,FALSE)</f>
        <v>#N/A</v>
      </c>
      <c r="H609" t="e">
        <f ca="1">VLOOKUP($E609,模型表!$C:$F,4,FALSE)</f>
        <v>#N/A</v>
      </c>
      <c r="I609" t="e">
        <f ca="1">VLOOKUP($E609,模型表!$C:$J,8,FALSE)</f>
        <v>#N/A</v>
      </c>
      <c r="K609" t="str">
        <f t="shared" ca="1" si="110"/>
        <v/>
      </c>
      <c r="L609" t="str">
        <f t="shared" ca="1" si="111"/>
        <v/>
      </c>
      <c r="M609" t="str">
        <f t="shared" ca="1" si="112"/>
        <v/>
      </c>
      <c r="N609" t="str">
        <f t="shared" ca="1" si="113"/>
        <v/>
      </c>
      <c r="O609" t="str">
        <f t="shared" ca="1" si="119"/>
        <v/>
      </c>
      <c r="P609" t="str">
        <f t="shared" ca="1" si="114"/>
        <v/>
      </c>
      <c r="Q609" t="e">
        <f ca="1">VLOOKUP($E609,模型表!$C:$K,9,FALSE)</f>
        <v>#N/A</v>
      </c>
      <c r="S609" t="e">
        <f ca="1">IF(VLOOKUP($E609,模型表!$C:$L,6,FALSE)=0,"",VLOOKUP($E609,模型表!$C:$L,10,FALSE))</f>
        <v>#N/A</v>
      </c>
      <c r="U609" t="e">
        <f ca="1">VLOOKUP($E609,模型表!$C:$Q,11,FALSE)</f>
        <v>#N/A</v>
      </c>
      <c r="Y609" t="e">
        <f ca="1">IF(VLOOKUP($E609,模型表!$C:$N,12,FALSE)="Death",VLOOKUP($E609,模型表!$C:$Q,13,FALSE),"")</f>
        <v>#N/A</v>
      </c>
      <c r="Z609" t="str">
        <f ca="1">IF($B609="","",IF(VLOOKUP($E609,模型表!$C:$O,12,FALSE)="PBuff","["&amp;VLOOKUP($E609,模型表!$C:Q,13,FALSE)&amp;"]","[]"))</f>
        <v/>
      </c>
      <c r="AA609" t="e">
        <f ca="1">VLOOKUP($B609,基础扩展表!$E:$I,5,FALSE)</f>
        <v>#N/A</v>
      </c>
      <c r="AB609" t="e">
        <f ca="1">VLOOKUP($B609,基础扩展表!$E:$I,4,FALSE)</f>
        <v>#N/A</v>
      </c>
      <c r="AC609" t="e">
        <f ca="1">VLOOKUP($B609,基础表!$E:$T,16,FALSE)</f>
        <v>#N/A</v>
      </c>
      <c r="AD609" t="str">
        <f t="shared" ca="1" si="108"/>
        <v/>
      </c>
      <c r="AE609" t="str">
        <f t="shared" ca="1" si="115"/>
        <v/>
      </c>
      <c r="AF609" t="str">
        <f t="shared" ca="1" si="116"/>
        <v/>
      </c>
      <c r="AH609" t="e">
        <f ca="1">VLOOKUP($B609,基础表!$E:$R,14,FALSE)</f>
        <v>#N/A</v>
      </c>
      <c r="AI609" t="e">
        <f ca="1">VLOOKUP($B609,基础表!$E:$S,13,FALSE)</f>
        <v>#N/A</v>
      </c>
      <c r="AK609" t="e">
        <f ca="1">VLOOKUP($B609,基础表!$E:$H,4,FALSE)</f>
        <v>#N/A</v>
      </c>
      <c r="AN609" s="23" t="e">
        <f t="shared" ca="1" si="109"/>
        <v>#N/A</v>
      </c>
      <c r="AO609" s="23" t="str">
        <f t="shared" ca="1" si="117"/>
        <v/>
      </c>
      <c r="AP609" s="23" t="str">
        <f t="shared" ca="1" si="118"/>
        <v/>
      </c>
      <c r="AR609" t="e">
        <f ca="1">VLOOKUP($B609,基础表!$E:$J,4,FALSE)</f>
        <v>#N/A</v>
      </c>
      <c r="AS609" t="e">
        <f ca="1">VLOOKUP($B609,基础表!$E:$J,5,FALSE)</f>
        <v>#N/A</v>
      </c>
      <c r="AT609" t="e">
        <f ca="1">VLOOKUP($B609,基础表!$E:$J,6,FALSE)</f>
        <v>#N/A</v>
      </c>
      <c r="AU609" t="e">
        <f ca="1">VLOOKUP($B609,基础扩展表!$E:$AG,MATCH(AU$2,基础扩展表!$E$1:$AG$1,0),FALSE)</f>
        <v>#N/A</v>
      </c>
      <c r="AV609" t="e">
        <f ca="1">VLOOKUP($B609,基础扩展表!$E:$AG,MATCH(AV$2,基础扩展表!$E$1:$AG$1,0),FALSE)</f>
        <v>#N/A</v>
      </c>
      <c r="AW609" t="e">
        <f ca="1">VLOOKUP($B609,基础扩展表!$E:$AG,MATCH(AW$2,基础扩展表!$E$1:$AG$1,0),FALSE)</f>
        <v>#N/A</v>
      </c>
      <c r="AX609" t="e">
        <f ca="1">VLOOKUP($B609,基础扩展表!$E:$AG,MATCH(AX$2,基础扩展表!$E$1:$AG$1,0),FALSE)</f>
        <v>#N/A</v>
      </c>
      <c r="AY609" t="e">
        <f ca="1">VLOOKUP($B609,基础扩展表!$E:$AG,MATCH(AY$2,基础扩展表!$E$1:$AG$1,0),FALSE)</f>
        <v>#N/A</v>
      </c>
      <c r="AZ609" t="e">
        <f ca="1">VLOOKUP($B609,基础扩展表!$E:$AG,MATCH(AZ$2,基础扩展表!$E$1:$AG$1,0),FALSE)</f>
        <v>#N/A</v>
      </c>
      <c r="BA609" t="e">
        <f ca="1">VLOOKUP($B609,基础扩展表!$E:$AG,MATCH(BA$2,基础扩展表!$E$1:$AG$1,0),FALSE)</f>
        <v>#N/A</v>
      </c>
      <c r="BB609" t="e">
        <f ca="1">VLOOKUP($B609,基础扩展表!$E:$AG,MATCH(BB$2,基础扩展表!$E$1:$AG$1,0),FALSE)</f>
        <v>#N/A</v>
      </c>
      <c r="BC609" t="e">
        <f ca="1">VLOOKUP($B609,基础扩展表!$E:$AG,MATCH(BC$2,基础扩展表!$E$1:$AG$1,0),FALSE)</f>
        <v>#N/A</v>
      </c>
      <c r="BD609" t="e">
        <f ca="1">VLOOKUP($B609,基础扩展表!$E:$AG,MATCH(BD$2,基础扩展表!$E$1:$AG$1,0),FALSE)</f>
        <v>#N/A</v>
      </c>
      <c r="BE609" t="e">
        <f ca="1">VLOOKUP($B609,基础扩展表!$E:$AG,MATCH(BE$2,基础扩展表!$E$1:$AG$1,0),FALSE)</f>
        <v>#N/A</v>
      </c>
      <c r="BF609" t="e">
        <f ca="1">VLOOKUP($B609,基础扩展表!$E:$AG,MATCH(BF$2,基础扩展表!$E$1:$AG$1,0),FALSE)</f>
        <v>#N/A</v>
      </c>
      <c r="BG609" t="e">
        <f ca="1">VLOOKUP($B609,基础扩展表!$E:$AG,MATCH(BG$2,基础扩展表!$E$1:$AG$1,0),FALSE)</f>
        <v>#N/A</v>
      </c>
      <c r="BH609" t="e">
        <f ca="1">VLOOKUP($B609,基础扩展表!$E:$AG,MATCH(BH$2,基础扩展表!$E$1:$AG$1,0),FALSE)</f>
        <v>#N/A</v>
      </c>
      <c r="BI609" t="e">
        <f ca="1">VLOOKUP($B609,基础扩展表!$E:$AG,MATCH(BI$2,基础扩展表!$E$1:$AG$1,0),FALSE)</f>
        <v>#N/A</v>
      </c>
      <c r="BJ609" t="e">
        <f ca="1">VLOOKUP($B609,基础扩展表!$E:$AG,MATCH(BJ$2,基础扩展表!$E$1:$AG$1,0),FALSE)</f>
        <v>#N/A</v>
      </c>
      <c r="BK609" t="e">
        <f ca="1">VLOOKUP($B609,基础扩展表!$E:$AG,MATCH(BK$2,基础扩展表!$E$1:$AG$1,0),FALSE)</f>
        <v>#N/A</v>
      </c>
      <c r="BL609" t="e">
        <f ca="1">VLOOKUP($B609,基础扩展表!$E:$AG,MATCH(BL$2,基础扩展表!$E$1:$AG$1,0),FALSE)</f>
        <v>#N/A</v>
      </c>
      <c r="BM609" t="e">
        <f ca="1">VLOOKUP($B609,基础扩展表!$E:$AG,MATCH(BM$2,基础扩展表!$E$1:$AG$1,0),FALSE)</f>
        <v>#N/A</v>
      </c>
      <c r="BN609" t="e">
        <f ca="1">VLOOKUP($B609,基础扩展表!$E:$AG,MATCH(BN$2,基础扩展表!$E$1:$AG$1,0),FALSE)</f>
        <v>#N/A</v>
      </c>
      <c r="BO609" t="e">
        <f ca="1">VLOOKUP($B609,基础扩展表!$E:$AG,MATCH(BO$2,基础扩展表!$E$1:$AG$1,0),FALSE)</f>
        <v>#N/A</v>
      </c>
      <c r="BP609" t="e">
        <f ca="1">VLOOKUP($B609,基础扩展表!$E:$AG,MATCH(BP$2,基础扩展表!$E$1:$AG$1,0),FALSE)</f>
        <v>#N/A</v>
      </c>
      <c r="BR609" t="e">
        <f ca="1">VLOOKUP(C609,模型表!D:H,5,FALSE)</f>
        <v>#N/A</v>
      </c>
    </row>
    <row r="610" spans="2:70" x14ac:dyDescent="0.2">
      <c r="B610" t="str">
        <f t="array" aca="1" ref="B610" ca="1">INDEX(基础表!$Y:$Y,SMALL(IF(基础表!$Z:$Z=0,ROW(基础表!$Z:$Z),999),ROW(H604)))&amp;""</f>
        <v/>
      </c>
      <c r="C610" t="e">
        <f ca="1">VLOOKUP(VLOOKUP($B610,基础表!$E:$G,3,FALSE),模型表!$C:$D,2,FALSE)</f>
        <v>#N/A</v>
      </c>
      <c r="E610" t="e">
        <f ca="1">VLOOKUP($B610,基础表!$E:$G,3,FALSE)</f>
        <v>#N/A</v>
      </c>
      <c r="G610" t="e">
        <f ca="1">VLOOKUP($E610,模型表!$C:$G,5,FALSE)</f>
        <v>#N/A</v>
      </c>
      <c r="H610" t="e">
        <f ca="1">VLOOKUP($E610,模型表!$C:$F,4,FALSE)</f>
        <v>#N/A</v>
      </c>
      <c r="I610" t="e">
        <f ca="1">VLOOKUP($E610,模型表!$C:$J,8,FALSE)</f>
        <v>#N/A</v>
      </c>
      <c r="K610" t="str">
        <f t="shared" ca="1" si="110"/>
        <v/>
      </c>
      <c r="L610" t="str">
        <f t="shared" ca="1" si="111"/>
        <v/>
      </c>
      <c r="M610" t="str">
        <f t="shared" ca="1" si="112"/>
        <v/>
      </c>
      <c r="N610" t="str">
        <f t="shared" ca="1" si="113"/>
        <v/>
      </c>
      <c r="O610" t="str">
        <f t="shared" ca="1" si="119"/>
        <v/>
      </c>
      <c r="P610" t="str">
        <f t="shared" ca="1" si="114"/>
        <v/>
      </c>
      <c r="Q610" t="e">
        <f ca="1">VLOOKUP($E610,模型表!$C:$K,9,FALSE)</f>
        <v>#N/A</v>
      </c>
      <c r="S610" t="e">
        <f ca="1">IF(VLOOKUP($E610,模型表!$C:$L,6,FALSE)=0,"",VLOOKUP($E610,模型表!$C:$L,10,FALSE))</f>
        <v>#N/A</v>
      </c>
      <c r="U610" t="e">
        <f ca="1">VLOOKUP($E610,模型表!$C:$Q,11,FALSE)</f>
        <v>#N/A</v>
      </c>
      <c r="Y610" t="e">
        <f ca="1">IF(VLOOKUP($E610,模型表!$C:$N,12,FALSE)="Death",VLOOKUP($E610,模型表!$C:$Q,13,FALSE),"")</f>
        <v>#N/A</v>
      </c>
      <c r="Z610" t="str">
        <f ca="1">IF($B610="","",IF(VLOOKUP($E610,模型表!$C:$O,12,FALSE)="PBuff","["&amp;VLOOKUP($E610,模型表!$C:Q,13,FALSE)&amp;"]","[]"))</f>
        <v/>
      </c>
      <c r="AA610" t="e">
        <f ca="1">VLOOKUP($B610,基础扩展表!$E:$I,5,FALSE)</f>
        <v>#N/A</v>
      </c>
      <c r="AB610" t="e">
        <f ca="1">VLOOKUP($B610,基础扩展表!$E:$I,4,FALSE)</f>
        <v>#N/A</v>
      </c>
      <c r="AC610" t="e">
        <f ca="1">VLOOKUP($B610,基础表!$E:$T,16,FALSE)</f>
        <v>#N/A</v>
      </c>
      <c r="AD610" t="str">
        <f t="shared" ca="1" si="108"/>
        <v/>
      </c>
      <c r="AE610" t="str">
        <f t="shared" ca="1" si="115"/>
        <v/>
      </c>
      <c r="AF610" t="str">
        <f t="shared" ca="1" si="116"/>
        <v/>
      </c>
      <c r="AH610" t="e">
        <f ca="1">VLOOKUP($B610,基础表!$E:$R,14,FALSE)</f>
        <v>#N/A</v>
      </c>
      <c r="AI610" t="e">
        <f ca="1">VLOOKUP($B610,基础表!$E:$S,13,FALSE)</f>
        <v>#N/A</v>
      </c>
      <c r="AK610" t="e">
        <f ca="1">VLOOKUP($B610,基础表!$E:$H,4,FALSE)</f>
        <v>#N/A</v>
      </c>
      <c r="AN610" s="23" t="e">
        <f t="shared" ca="1" si="109"/>
        <v>#N/A</v>
      </c>
      <c r="AO610" s="23" t="str">
        <f t="shared" ca="1" si="117"/>
        <v/>
      </c>
      <c r="AP610" s="23" t="str">
        <f t="shared" ca="1" si="118"/>
        <v/>
      </c>
      <c r="AR610" t="e">
        <f ca="1">VLOOKUP($B610,基础表!$E:$J,4,FALSE)</f>
        <v>#N/A</v>
      </c>
      <c r="AS610" t="e">
        <f ca="1">VLOOKUP($B610,基础表!$E:$J,5,FALSE)</f>
        <v>#N/A</v>
      </c>
      <c r="AT610" t="e">
        <f ca="1">VLOOKUP($B610,基础表!$E:$J,6,FALSE)</f>
        <v>#N/A</v>
      </c>
      <c r="AU610" t="e">
        <f ca="1">VLOOKUP($B610,基础扩展表!$E:$AG,MATCH(AU$2,基础扩展表!$E$1:$AG$1,0),FALSE)</f>
        <v>#N/A</v>
      </c>
      <c r="AV610" t="e">
        <f ca="1">VLOOKUP($B610,基础扩展表!$E:$AG,MATCH(AV$2,基础扩展表!$E$1:$AG$1,0),FALSE)</f>
        <v>#N/A</v>
      </c>
      <c r="AW610" t="e">
        <f ca="1">VLOOKUP($B610,基础扩展表!$E:$AG,MATCH(AW$2,基础扩展表!$E$1:$AG$1,0),FALSE)</f>
        <v>#N/A</v>
      </c>
      <c r="AX610" t="e">
        <f ca="1">VLOOKUP($B610,基础扩展表!$E:$AG,MATCH(AX$2,基础扩展表!$E$1:$AG$1,0),FALSE)</f>
        <v>#N/A</v>
      </c>
      <c r="AY610" t="e">
        <f ca="1">VLOOKUP($B610,基础扩展表!$E:$AG,MATCH(AY$2,基础扩展表!$E$1:$AG$1,0),FALSE)</f>
        <v>#N/A</v>
      </c>
      <c r="AZ610" t="e">
        <f ca="1">VLOOKUP($B610,基础扩展表!$E:$AG,MATCH(AZ$2,基础扩展表!$E$1:$AG$1,0),FALSE)</f>
        <v>#N/A</v>
      </c>
      <c r="BA610" t="e">
        <f ca="1">VLOOKUP($B610,基础扩展表!$E:$AG,MATCH(BA$2,基础扩展表!$E$1:$AG$1,0),FALSE)</f>
        <v>#N/A</v>
      </c>
      <c r="BB610" t="e">
        <f ca="1">VLOOKUP($B610,基础扩展表!$E:$AG,MATCH(BB$2,基础扩展表!$E$1:$AG$1,0),FALSE)</f>
        <v>#N/A</v>
      </c>
      <c r="BC610" t="e">
        <f ca="1">VLOOKUP($B610,基础扩展表!$E:$AG,MATCH(BC$2,基础扩展表!$E$1:$AG$1,0),FALSE)</f>
        <v>#N/A</v>
      </c>
      <c r="BD610" t="e">
        <f ca="1">VLOOKUP($B610,基础扩展表!$E:$AG,MATCH(BD$2,基础扩展表!$E$1:$AG$1,0),FALSE)</f>
        <v>#N/A</v>
      </c>
      <c r="BE610" t="e">
        <f ca="1">VLOOKUP($B610,基础扩展表!$E:$AG,MATCH(BE$2,基础扩展表!$E$1:$AG$1,0),FALSE)</f>
        <v>#N/A</v>
      </c>
      <c r="BF610" t="e">
        <f ca="1">VLOOKUP($B610,基础扩展表!$E:$AG,MATCH(BF$2,基础扩展表!$E$1:$AG$1,0),FALSE)</f>
        <v>#N/A</v>
      </c>
      <c r="BG610" t="e">
        <f ca="1">VLOOKUP($B610,基础扩展表!$E:$AG,MATCH(BG$2,基础扩展表!$E$1:$AG$1,0),FALSE)</f>
        <v>#N/A</v>
      </c>
      <c r="BH610" t="e">
        <f ca="1">VLOOKUP($B610,基础扩展表!$E:$AG,MATCH(BH$2,基础扩展表!$E$1:$AG$1,0),FALSE)</f>
        <v>#N/A</v>
      </c>
      <c r="BI610" t="e">
        <f ca="1">VLOOKUP($B610,基础扩展表!$E:$AG,MATCH(BI$2,基础扩展表!$E$1:$AG$1,0),FALSE)</f>
        <v>#N/A</v>
      </c>
      <c r="BJ610" t="e">
        <f ca="1">VLOOKUP($B610,基础扩展表!$E:$AG,MATCH(BJ$2,基础扩展表!$E$1:$AG$1,0),FALSE)</f>
        <v>#N/A</v>
      </c>
      <c r="BK610" t="e">
        <f ca="1">VLOOKUP($B610,基础扩展表!$E:$AG,MATCH(BK$2,基础扩展表!$E$1:$AG$1,0),FALSE)</f>
        <v>#N/A</v>
      </c>
      <c r="BL610" t="e">
        <f ca="1">VLOOKUP($B610,基础扩展表!$E:$AG,MATCH(BL$2,基础扩展表!$E$1:$AG$1,0),FALSE)</f>
        <v>#N/A</v>
      </c>
      <c r="BM610" t="e">
        <f ca="1">VLOOKUP($B610,基础扩展表!$E:$AG,MATCH(BM$2,基础扩展表!$E$1:$AG$1,0),FALSE)</f>
        <v>#N/A</v>
      </c>
      <c r="BN610" t="e">
        <f ca="1">VLOOKUP($B610,基础扩展表!$E:$AG,MATCH(BN$2,基础扩展表!$E$1:$AG$1,0),FALSE)</f>
        <v>#N/A</v>
      </c>
      <c r="BO610" t="e">
        <f ca="1">VLOOKUP($B610,基础扩展表!$E:$AG,MATCH(BO$2,基础扩展表!$E$1:$AG$1,0),FALSE)</f>
        <v>#N/A</v>
      </c>
      <c r="BP610" t="e">
        <f ca="1">VLOOKUP($B610,基础扩展表!$E:$AG,MATCH(BP$2,基础扩展表!$E$1:$AG$1,0),FALSE)</f>
        <v>#N/A</v>
      </c>
      <c r="BR610" t="e">
        <f ca="1">VLOOKUP(C610,模型表!D:H,5,FALSE)</f>
        <v>#N/A</v>
      </c>
    </row>
    <row r="611" spans="2:70" x14ac:dyDescent="0.2">
      <c r="B611" t="str">
        <f t="array" aca="1" ref="B611" ca="1">INDEX(基础表!$Y:$Y,SMALL(IF(基础表!$Z:$Z=0,ROW(基础表!$Z:$Z),999),ROW(H605)))&amp;""</f>
        <v/>
      </c>
      <c r="C611" t="e">
        <f ca="1">VLOOKUP(VLOOKUP($B611,基础表!$E:$G,3,FALSE),模型表!$C:$D,2,FALSE)</f>
        <v>#N/A</v>
      </c>
      <c r="E611" t="e">
        <f ca="1">VLOOKUP($B611,基础表!$E:$G,3,FALSE)</f>
        <v>#N/A</v>
      </c>
      <c r="G611" t="e">
        <f ca="1">VLOOKUP($E611,模型表!$C:$G,5,FALSE)</f>
        <v>#N/A</v>
      </c>
      <c r="H611" t="e">
        <f ca="1">VLOOKUP($E611,模型表!$C:$F,4,FALSE)</f>
        <v>#N/A</v>
      </c>
      <c r="I611" t="e">
        <f ca="1">VLOOKUP($E611,模型表!$C:$J,8,FALSE)</f>
        <v>#N/A</v>
      </c>
      <c r="K611" t="str">
        <f t="shared" ca="1" si="110"/>
        <v/>
      </c>
      <c r="L611" t="str">
        <f t="shared" ca="1" si="111"/>
        <v/>
      </c>
      <c r="M611" t="str">
        <f t="shared" ca="1" si="112"/>
        <v/>
      </c>
      <c r="N611" t="str">
        <f t="shared" ca="1" si="113"/>
        <v/>
      </c>
      <c r="O611" t="str">
        <f t="shared" ca="1" si="119"/>
        <v/>
      </c>
      <c r="P611" t="str">
        <f t="shared" ca="1" si="114"/>
        <v/>
      </c>
      <c r="Q611" t="e">
        <f ca="1">VLOOKUP($E611,模型表!$C:$K,9,FALSE)</f>
        <v>#N/A</v>
      </c>
      <c r="S611" t="e">
        <f ca="1">IF(VLOOKUP($E611,模型表!$C:$L,6,FALSE)=0,"",VLOOKUP($E611,模型表!$C:$L,10,FALSE))</f>
        <v>#N/A</v>
      </c>
      <c r="U611" t="e">
        <f ca="1">VLOOKUP($E611,模型表!$C:$Q,11,FALSE)</f>
        <v>#N/A</v>
      </c>
      <c r="Y611" t="e">
        <f ca="1">IF(VLOOKUP($E611,模型表!$C:$N,12,FALSE)="Death",VLOOKUP($E611,模型表!$C:$Q,13,FALSE),"")</f>
        <v>#N/A</v>
      </c>
      <c r="Z611" t="str">
        <f ca="1">IF($B611="","",IF(VLOOKUP($E611,模型表!$C:$O,12,FALSE)="PBuff","["&amp;VLOOKUP($E611,模型表!$C:Q,13,FALSE)&amp;"]","[]"))</f>
        <v/>
      </c>
      <c r="AA611" t="e">
        <f ca="1">VLOOKUP($B611,基础扩展表!$E:$I,5,FALSE)</f>
        <v>#N/A</v>
      </c>
      <c r="AB611" t="e">
        <f ca="1">VLOOKUP($B611,基础扩展表!$E:$I,4,FALSE)</f>
        <v>#N/A</v>
      </c>
      <c r="AC611" t="e">
        <f ca="1">VLOOKUP($B611,基础表!$E:$T,16,FALSE)</f>
        <v>#N/A</v>
      </c>
      <c r="AD611" t="str">
        <f t="shared" ca="1" si="108"/>
        <v/>
      </c>
      <c r="AE611" t="str">
        <f t="shared" ca="1" si="115"/>
        <v/>
      </c>
      <c r="AF611" t="str">
        <f t="shared" ca="1" si="116"/>
        <v/>
      </c>
      <c r="AH611" t="e">
        <f ca="1">VLOOKUP($B611,基础表!$E:$R,14,FALSE)</f>
        <v>#N/A</v>
      </c>
      <c r="AI611" t="e">
        <f ca="1">VLOOKUP($B611,基础表!$E:$S,13,FALSE)</f>
        <v>#N/A</v>
      </c>
      <c r="AK611" t="e">
        <f ca="1">VLOOKUP($B611,基础表!$E:$H,4,FALSE)</f>
        <v>#N/A</v>
      </c>
      <c r="AN611" s="23" t="e">
        <f t="shared" ca="1" si="109"/>
        <v>#N/A</v>
      </c>
      <c r="AO611" s="23" t="str">
        <f t="shared" ca="1" si="117"/>
        <v/>
      </c>
      <c r="AP611" s="23" t="str">
        <f t="shared" ca="1" si="118"/>
        <v/>
      </c>
      <c r="AR611" t="e">
        <f ca="1">VLOOKUP($B611,基础表!$E:$J,4,FALSE)</f>
        <v>#N/A</v>
      </c>
      <c r="AS611" t="e">
        <f ca="1">VLOOKUP($B611,基础表!$E:$J,5,FALSE)</f>
        <v>#N/A</v>
      </c>
      <c r="AT611" t="e">
        <f ca="1">VLOOKUP($B611,基础表!$E:$J,6,FALSE)</f>
        <v>#N/A</v>
      </c>
      <c r="AU611" t="e">
        <f ca="1">VLOOKUP($B611,基础扩展表!$E:$AG,MATCH(AU$2,基础扩展表!$E$1:$AG$1,0),FALSE)</f>
        <v>#N/A</v>
      </c>
      <c r="AV611" t="e">
        <f ca="1">VLOOKUP($B611,基础扩展表!$E:$AG,MATCH(AV$2,基础扩展表!$E$1:$AG$1,0),FALSE)</f>
        <v>#N/A</v>
      </c>
      <c r="AW611" t="e">
        <f ca="1">VLOOKUP($B611,基础扩展表!$E:$AG,MATCH(AW$2,基础扩展表!$E$1:$AG$1,0),FALSE)</f>
        <v>#N/A</v>
      </c>
      <c r="AX611" t="e">
        <f ca="1">VLOOKUP($B611,基础扩展表!$E:$AG,MATCH(AX$2,基础扩展表!$E$1:$AG$1,0),FALSE)</f>
        <v>#N/A</v>
      </c>
      <c r="AY611" t="e">
        <f ca="1">VLOOKUP($B611,基础扩展表!$E:$AG,MATCH(AY$2,基础扩展表!$E$1:$AG$1,0),FALSE)</f>
        <v>#N/A</v>
      </c>
      <c r="AZ611" t="e">
        <f ca="1">VLOOKUP($B611,基础扩展表!$E:$AG,MATCH(AZ$2,基础扩展表!$E$1:$AG$1,0),FALSE)</f>
        <v>#N/A</v>
      </c>
      <c r="BA611" t="e">
        <f ca="1">VLOOKUP($B611,基础扩展表!$E:$AG,MATCH(BA$2,基础扩展表!$E$1:$AG$1,0),FALSE)</f>
        <v>#N/A</v>
      </c>
      <c r="BB611" t="e">
        <f ca="1">VLOOKUP($B611,基础扩展表!$E:$AG,MATCH(BB$2,基础扩展表!$E$1:$AG$1,0),FALSE)</f>
        <v>#N/A</v>
      </c>
      <c r="BC611" t="e">
        <f ca="1">VLOOKUP($B611,基础扩展表!$E:$AG,MATCH(BC$2,基础扩展表!$E$1:$AG$1,0),FALSE)</f>
        <v>#N/A</v>
      </c>
      <c r="BD611" t="e">
        <f ca="1">VLOOKUP($B611,基础扩展表!$E:$AG,MATCH(BD$2,基础扩展表!$E$1:$AG$1,0),FALSE)</f>
        <v>#N/A</v>
      </c>
      <c r="BE611" t="e">
        <f ca="1">VLOOKUP($B611,基础扩展表!$E:$AG,MATCH(BE$2,基础扩展表!$E$1:$AG$1,0),FALSE)</f>
        <v>#N/A</v>
      </c>
      <c r="BF611" t="e">
        <f ca="1">VLOOKUP($B611,基础扩展表!$E:$AG,MATCH(BF$2,基础扩展表!$E$1:$AG$1,0),FALSE)</f>
        <v>#N/A</v>
      </c>
      <c r="BG611" t="e">
        <f ca="1">VLOOKUP($B611,基础扩展表!$E:$AG,MATCH(BG$2,基础扩展表!$E$1:$AG$1,0),FALSE)</f>
        <v>#N/A</v>
      </c>
      <c r="BH611" t="e">
        <f ca="1">VLOOKUP($B611,基础扩展表!$E:$AG,MATCH(BH$2,基础扩展表!$E$1:$AG$1,0),FALSE)</f>
        <v>#N/A</v>
      </c>
      <c r="BI611" t="e">
        <f ca="1">VLOOKUP($B611,基础扩展表!$E:$AG,MATCH(BI$2,基础扩展表!$E$1:$AG$1,0),FALSE)</f>
        <v>#N/A</v>
      </c>
      <c r="BJ611" t="e">
        <f ca="1">VLOOKUP($B611,基础扩展表!$E:$AG,MATCH(BJ$2,基础扩展表!$E$1:$AG$1,0),FALSE)</f>
        <v>#N/A</v>
      </c>
      <c r="BK611" t="e">
        <f ca="1">VLOOKUP($B611,基础扩展表!$E:$AG,MATCH(BK$2,基础扩展表!$E$1:$AG$1,0),FALSE)</f>
        <v>#N/A</v>
      </c>
      <c r="BL611" t="e">
        <f ca="1">VLOOKUP($B611,基础扩展表!$E:$AG,MATCH(BL$2,基础扩展表!$E$1:$AG$1,0),FALSE)</f>
        <v>#N/A</v>
      </c>
      <c r="BM611" t="e">
        <f ca="1">VLOOKUP($B611,基础扩展表!$E:$AG,MATCH(BM$2,基础扩展表!$E$1:$AG$1,0),FALSE)</f>
        <v>#N/A</v>
      </c>
      <c r="BN611" t="e">
        <f ca="1">VLOOKUP($B611,基础扩展表!$E:$AG,MATCH(BN$2,基础扩展表!$E$1:$AG$1,0),FALSE)</f>
        <v>#N/A</v>
      </c>
      <c r="BO611" t="e">
        <f ca="1">VLOOKUP($B611,基础扩展表!$E:$AG,MATCH(BO$2,基础扩展表!$E$1:$AG$1,0),FALSE)</f>
        <v>#N/A</v>
      </c>
      <c r="BP611" t="e">
        <f ca="1">VLOOKUP($B611,基础扩展表!$E:$AG,MATCH(BP$2,基础扩展表!$E$1:$AG$1,0),FALSE)</f>
        <v>#N/A</v>
      </c>
      <c r="BR611" t="e">
        <f ca="1">VLOOKUP(C611,模型表!D:H,5,FALSE)</f>
        <v>#N/A</v>
      </c>
    </row>
    <row r="612" spans="2:70" x14ac:dyDescent="0.2">
      <c r="B612" t="str">
        <f t="array" aca="1" ref="B612" ca="1">INDEX(基础表!$Y:$Y,SMALL(IF(基础表!$Z:$Z=0,ROW(基础表!$Z:$Z),999),ROW(H606)))&amp;""</f>
        <v/>
      </c>
      <c r="C612" t="e">
        <f ca="1">VLOOKUP(VLOOKUP($B612,基础表!$E:$G,3,FALSE),模型表!$C:$D,2,FALSE)</f>
        <v>#N/A</v>
      </c>
      <c r="E612" t="e">
        <f ca="1">VLOOKUP($B612,基础表!$E:$G,3,FALSE)</f>
        <v>#N/A</v>
      </c>
      <c r="G612" t="e">
        <f ca="1">VLOOKUP($E612,模型表!$C:$G,5,FALSE)</f>
        <v>#N/A</v>
      </c>
      <c r="H612" t="e">
        <f ca="1">VLOOKUP($E612,模型表!$C:$F,4,FALSE)</f>
        <v>#N/A</v>
      </c>
      <c r="I612" t="e">
        <f ca="1">VLOOKUP($E612,模型表!$C:$J,8,FALSE)</f>
        <v>#N/A</v>
      </c>
      <c r="K612" t="str">
        <f t="shared" ca="1" si="110"/>
        <v/>
      </c>
      <c r="L612" t="str">
        <f t="shared" ca="1" si="111"/>
        <v/>
      </c>
      <c r="M612" t="str">
        <f t="shared" ca="1" si="112"/>
        <v/>
      </c>
      <c r="N612" t="str">
        <f t="shared" ca="1" si="113"/>
        <v/>
      </c>
      <c r="O612" t="str">
        <f t="shared" ca="1" si="119"/>
        <v/>
      </c>
      <c r="P612" t="str">
        <f t="shared" ca="1" si="114"/>
        <v/>
      </c>
      <c r="Q612" t="e">
        <f ca="1">VLOOKUP($E612,模型表!$C:$K,9,FALSE)</f>
        <v>#N/A</v>
      </c>
      <c r="S612" t="e">
        <f ca="1">IF(VLOOKUP($E612,模型表!$C:$L,6,FALSE)=0,"",VLOOKUP($E612,模型表!$C:$L,10,FALSE))</f>
        <v>#N/A</v>
      </c>
      <c r="U612" t="e">
        <f ca="1">VLOOKUP($E612,模型表!$C:$Q,11,FALSE)</f>
        <v>#N/A</v>
      </c>
      <c r="Y612" t="e">
        <f ca="1">IF(VLOOKUP($E612,模型表!$C:$N,12,FALSE)="Death",VLOOKUP($E612,模型表!$C:$Q,13,FALSE),"")</f>
        <v>#N/A</v>
      </c>
      <c r="Z612" t="str">
        <f ca="1">IF($B612="","",IF(VLOOKUP($E612,模型表!$C:$O,12,FALSE)="PBuff","["&amp;VLOOKUP($E612,模型表!$C:Q,13,FALSE)&amp;"]","[]"))</f>
        <v/>
      </c>
      <c r="AA612" t="e">
        <f ca="1">VLOOKUP($B612,基础扩展表!$E:$I,5,FALSE)</f>
        <v>#N/A</v>
      </c>
      <c r="AB612" t="e">
        <f ca="1">VLOOKUP($B612,基础扩展表!$E:$I,4,FALSE)</f>
        <v>#N/A</v>
      </c>
      <c r="AC612" t="e">
        <f ca="1">VLOOKUP($B612,基础表!$E:$T,16,FALSE)</f>
        <v>#N/A</v>
      </c>
      <c r="AD612" t="str">
        <f t="shared" ca="1" si="108"/>
        <v/>
      </c>
      <c r="AE612" t="str">
        <f t="shared" ca="1" si="115"/>
        <v/>
      </c>
      <c r="AF612" t="str">
        <f t="shared" ca="1" si="116"/>
        <v/>
      </c>
      <c r="AH612" t="e">
        <f ca="1">VLOOKUP($B612,基础表!$E:$R,14,FALSE)</f>
        <v>#N/A</v>
      </c>
      <c r="AI612" t="e">
        <f ca="1">VLOOKUP($B612,基础表!$E:$S,13,FALSE)</f>
        <v>#N/A</v>
      </c>
      <c r="AK612" t="e">
        <f ca="1">VLOOKUP($B612,基础表!$E:$H,4,FALSE)</f>
        <v>#N/A</v>
      </c>
      <c r="AN612" s="23" t="e">
        <f t="shared" ca="1" si="109"/>
        <v>#N/A</v>
      </c>
      <c r="AO612" s="23" t="str">
        <f t="shared" ca="1" si="117"/>
        <v/>
      </c>
      <c r="AP612" s="23" t="str">
        <f t="shared" ca="1" si="118"/>
        <v/>
      </c>
      <c r="AR612" t="e">
        <f ca="1">VLOOKUP($B612,基础表!$E:$J,4,FALSE)</f>
        <v>#N/A</v>
      </c>
      <c r="AS612" t="e">
        <f ca="1">VLOOKUP($B612,基础表!$E:$J,5,FALSE)</f>
        <v>#N/A</v>
      </c>
      <c r="AT612" t="e">
        <f ca="1">VLOOKUP($B612,基础表!$E:$J,6,FALSE)</f>
        <v>#N/A</v>
      </c>
      <c r="AU612" t="e">
        <f ca="1">VLOOKUP($B612,基础扩展表!$E:$AG,MATCH(AU$2,基础扩展表!$E$1:$AG$1,0),FALSE)</f>
        <v>#N/A</v>
      </c>
      <c r="AV612" t="e">
        <f ca="1">VLOOKUP($B612,基础扩展表!$E:$AG,MATCH(AV$2,基础扩展表!$E$1:$AG$1,0),FALSE)</f>
        <v>#N/A</v>
      </c>
      <c r="AW612" t="e">
        <f ca="1">VLOOKUP($B612,基础扩展表!$E:$AG,MATCH(AW$2,基础扩展表!$E$1:$AG$1,0),FALSE)</f>
        <v>#N/A</v>
      </c>
      <c r="AX612" t="e">
        <f ca="1">VLOOKUP($B612,基础扩展表!$E:$AG,MATCH(AX$2,基础扩展表!$E$1:$AG$1,0),FALSE)</f>
        <v>#N/A</v>
      </c>
      <c r="AY612" t="e">
        <f ca="1">VLOOKUP($B612,基础扩展表!$E:$AG,MATCH(AY$2,基础扩展表!$E$1:$AG$1,0),FALSE)</f>
        <v>#N/A</v>
      </c>
      <c r="AZ612" t="e">
        <f ca="1">VLOOKUP($B612,基础扩展表!$E:$AG,MATCH(AZ$2,基础扩展表!$E$1:$AG$1,0),FALSE)</f>
        <v>#N/A</v>
      </c>
      <c r="BA612" t="e">
        <f ca="1">VLOOKUP($B612,基础扩展表!$E:$AG,MATCH(BA$2,基础扩展表!$E$1:$AG$1,0),FALSE)</f>
        <v>#N/A</v>
      </c>
      <c r="BB612" t="e">
        <f ca="1">VLOOKUP($B612,基础扩展表!$E:$AG,MATCH(BB$2,基础扩展表!$E$1:$AG$1,0),FALSE)</f>
        <v>#N/A</v>
      </c>
      <c r="BC612" t="e">
        <f ca="1">VLOOKUP($B612,基础扩展表!$E:$AG,MATCH(BC$2,基础扩展表!$E$1:$AG$1,0),FALSE)</f>
        <v>#N/A</v>
      </c>
      <c r="BD612" t="e">
        <f ca="1">VLOOKUP($B612,基础扩展表!$E:$AG,MATCH(BD$2,基础扩展表!$E$1:$AG$1,0),FALSE)</f>
        <v>#N/A</v>
      </c>
      <c r="BE612" t="e">
        <f ca="1">VLOOKUP($B612,基础扩展表!$E:$AG,MATCH(BE$2,基础扩展表!$E$1:$AG$1,0),FALSE)</f>
        <v>#N/A</v>
      </c>
      <c r="BF612" t="e">
        <f ca="1">VLOOKUP($B612,基础扩展表!$E:$AG,MATCH(BF$2,基础扩展表!$E$1:$AG$1,0),FALSE)</f>
        <v>#N/A</v>
      </c>
      <c r="BG612" t="e">
        <f ca="1">VLOOKUP($B612,基础扩展表!$E:$AG,MATCH(BG$2,基础扩展表!$E$1:$AG$1,0),FALSE)</f>
        <v>#N/A</v>
      </c>
      <c r="BH612" t="e">
        <f ca="1">VLOOKUP($B612,基础扩展表!$E:$AG,MATCH(BH$2,基础扩展表!$E$1:$AG$1,0),FALSE)</f>
        <v>#N/A</v>
      </c>
      <c r="BI612" t="e">
        <f ca="1">VLOOKUP($B612,基础扩展表!$E:$AG,MATCH(BI$2,基础扩展表!$E$1:$AG$1,0),FALSE)</f>
        <v>#N/A</v>
      </c>
      <c r="BJ612" t="e">
        <f ca="1">VLOOKUP($B612,基础扩展表!$E:$AG,MATCH(BJ$2,基础扩展表!$E$1:$AG$1,0),FALSE)</f>
        <v>#N/A</v>
      </c>
      <c r="BK612" t="e">
        <f ca="1">VLOOKUP($B612,基础扩展表!$E:$AG,MATCH(BK$2,基础扩展表!$E$1:$AG$1,0),FALSE)</f>
        <v>#N/A</v>
      </c>
      <c r="BL612" t="e">
        <f ca="1">VLOOKUP($B612,基础扩展表!$E:$AG,MATCH(BL$2,基础扩展表!$E$1:$AG$1,0),FALSE)</f>
        <v>#N/A</v>
      </c>
      <c r="BM612" t="e">
        <f ca="1">VLOOKUP($B612,基础扩展表!$E:$AG,MATCH(BM$2,基础扩展表!$E$1:$AG$1,0),FALSE)</f>
        <v>#N/A</v>
      </c>
      <c r="BN612" t="e">
        <f ca="1">VLOOKUP($B612,基础扩展表!$E:$AG,MATCH(BN$2,基础扩展表!$E$1:$AG$1,0),FALSE)</f>
        <v>#N/A</v>
      </c>
      <c r="BO612" t="e">
        <f ca="1">VLOOKUP($B612,基础扩展表!$E:$AG,MATCH(BO$2,基础扩展表!$E$1:$AG$1,0),FALSE)</f>
        <v>#N/A</v>
      </c>
      <c r="BP612" t="e">
        <f ca="1">VLOOKUP($B612,基础扩展表!$E:$AG,MATCH(BP$2,基础扩展表!$E$1:$AG$1,0),FALSE)</f>
        <v>#N/A</v>
      </c>
      <c r="BR612" t="e">
        <f ca="1">VLOOKUP(C612,模型表!D:H,5,FALSE)</f>
        <v>#N/A</v>
      </c>
    </row>
    <row r="613" spans="2:70" x14ac:dyDescent="0.2">
      <c r="B613" t="str">
        <f t="array" aca="1" ref="B613" ca="1">INDEX(基础表!$Y:$Y,SMALL(IF(基础表!$Z:$Z=0,ROW(基础表!$Z:$Z),999),ROW(H607)))&amp;""</f>
        <v/>
      </c>
      <c r="C613" t="e">
        <f ca="1">VLOOKUP(VLOOKUP($B613,基础表!$E:$G,3,FALSE),模型表!$C:$D,2,FALSE)</f>
        <v>#N/A</v>
      </c>
      <c r="E613" t="e">
        <f ca="1">VLOOKUP($B613,基础表!$E:$G,3,FALSE)</f>
        <v>#N/A</v>
      </c>
      <c r="G613" t="e">
        <f ca="1">VLOOKUP($E613,模型表!$C:$G,5,FALSE)</f>
        <v>#N/A</v>
      </c>
      <c r="H613" t="e">
        <f ca="1">VLOOKUP($E613,模型表!$C:$F,4,FALSE)</f>
        <v>#N/A</v>
      </c>
      <c r="I613" t="e">
        <f ca="1">VLOOKUP($E613,模型表!$C:$J,8,FALSE)</f>
        <v>#N/A</v>
      </c>
      <c r="K613" t="str">
        <f t="shared" ca="1" si="110"/>
        <v/>
      </c>
      <c r="L613" t="str">
        <f t="shared" ca="1" si="111"/>
        <v/>
      </c>
      <c r="M613" t="str">
        <f t="shared" ca="1" si="112"/>
        <v/>
      </c>
      <c r="N613" t="str">
        <f t="shared" ca="1" si="113"/>
        <v/>
      </c>
      <c r="O613" t="str">
        <f t="shared" ca="1" si="119"/>
        <v/>
      </c>
      <c r="P613" t="str">
        <f t="shared" ca="1" si="114"/>
        <v/>
      </c>
      <c r="Q613" t="e">
        <f ca="1">VLOOKUP($E613,模型表!$C:$K,9,FALSE)</f>
        <v>#N/A</v>
      </c>
      <c r="S613" t="e">
        <f ca="1">IF(VLOOKUP($E613,模型表!$C:$L,6,FALSE)=0,"",VLOOKUP($E613,模型表!$C:$L,10,FALSE))</f>
        <v>#N/A</v>
      </c>
      <c r="U613" t="e">
        <f ca="1">VLOOKUP($E613,模型表!$C:$Q,11,FALSE)</f>
        <v>#N/A</v>
      </c>
      <c r="Y613" t="e">
        <f ca="1">IF(VLOOKUP($E613,模型表!$C:$N,12,FALSE)="Death",VLOOKUP($E613,模型表!$C:$Q,13,FALSE),"")</f>
        <v>#N/A</v>
      </c>
      <c r="Z613" t="str">
        <f ca="1">IF($B613="","",IF(VLOOKUP($E613,模型表!$C:$O,12,FALSE)="PBuff","["&amp;VLOOKUP($E613,模型表!$C:Q,13,FALSE)&amp;"]","[]"))</f>
        <v/>
      </c>
      <c r="AA613" t="e">
        <f ca="1">VLOOKUP($B613,基础扩展表!$E:$I,5,FALSE)</f>
        <v>#N/A</v>
      </c>
      <c r="AB613" t="e">
        <f ca="1">VLOOKUP($B613,基础扩展表!$E:$I,4,FALSE)</f>
        <v>#N/A</v>
      </c>
      <c r="AC613" t="e">
        <f ca="1">VLOOKUP($B613,基础表!$E:$T,16,FALSE)</f>
        <v>#N/A</v>
      </c>
      <c r="AD613" t="str">
        <f t="shared" ca="1" si="108"/>
        <v/>
      </c>
      <c r="AE613" t="str">
        <f t="shared" ca="1" si="115"/>
        <v/>
      </c>
      <c r="AF613" t="str">
        <f t="shared" ca="1" si="116"/>
        <v/>
      </c>
      <c r="AH613" t="e">
        <f ca="1">VLOOKUP($B613,基础表!$E:$R,14,FALSE)</f>
        <v>#N/A</v>
      </c>
      <c r="AI613" t="e">
        <f ca="1">VLOOKUP($B613,基础表!$E:$S,13,FALSE)</f>
        <v>#N/A</v>
      </c>
      <c r="AK613" t="e">
        <f ca="1">VLOOKUP($B613,基础表!$E:$H,4,FALSE)</f>
        <v>#N/A</v>
      </c>
      <c r="AN613" s="23" t="e">
        <f t="shared" ca="1" si="109"/>
        <v>#N/A</v>
      </c>
      <c r="AO613" s="23" t="str">
        <f t="shared" ca="1" si="117"/>
        <v/>
      </c>
      <c r="AP613" s="23" t="str">
        <f t="shared" ca="1" si="118"/>
        <v/>
      </c>
      <c r="AR613" t="e">
        <f ca="1">VLOOKUP($B613,基础表!$E:$J,4,FALSE)</f>
        <v>#N/A</v>
      </c>
      <c r="AS613" t="e">
        <f ca="1">VLOOKUP($B613,基础表!$E:$J,5,FALSE)</f>
        <v>#N/A</v>
      </c>
      <c r="AT613" t="e">
        <f ca="1">VLOOKUP($B613,基础表!$E:$J,6,FALSE)</f>
        <v>#N/A</v>
      </c>
      <c r="AU613" t="e">
        <f ca="1">VLOOKUP($B613,基础扩展表!$E:$AG,MATCH(AU$2,基础扩展表!$E$1:$AG$1,0),FALSE)</f>
        <v>#N/A</v>
      </c>
      <c r="AV613" t="e">
        <f ca="1">VLOOKUP($B613,基础扩展表!$E:$AG,MATCH(AV$2,基础扩展表!$E$1:$AG$1,0),FALSE)</f>
        <v>#N/A</v>
      </c>
      <c r="AW613" t="e">
        <f ca="1">VLOOKUP($B613,基础扩展表!$E:$AG,MATCH(AW$2,基础扩展表!$E$1:$AG$1,0),FALSE)</f>
        <v>#N/A</v>
      </c>
      <c r="AX613" t="e">
        <f ca="1">VLOOKUP($B613,基础扩展表!$E:$AG,MATCH(AX$2,基础扩展表!$E$1:$AG$1,0),FALSE)</f>
        <v>#N/A</v>
      </c>
      <c r="AY613" t="e">
        <f ca="1">VLOOKUP($B613,基础扩展表!$E:$AG,MATCH(AY$2,基础扩展表!$E$1:$AG$1,0),FALSE)</f>
        <v>#N/A</v>
      </c>
      <c r="AZ613" t="e">
        <f ca="1">VLOOKUP($B613,基础扩展表!$E:$AG,MATCH(AZ$2,基础扩展表!$E$1:$AG$1,0),FALSE)</f>
        <v>#N/A</v>
      </c>
      <c r="BA613" t="e">
        <f ca="1">VLOOKUP($B613,基础扩展表!$E:$AG,MATCH(BA$2,基础扩展表!$E$1:$AG$1,0),FALSE)</f>
        <v>#N/A</v>
      </c>
      <c r="BB613" t="e">
        <f ca="1">VLOOKUP($B613,基础扩展表!$E:$AG,MATCH(BB$2,基础扩展表!$E$1:$AG$1,0),FALSE)</f>
        <v>#N/A</v>
      </c>
      <c r="BC613" t="e">
        <f ca="1">VLOOKUP($B613,基础扩展表!$E:$AG,MATCH(BC$2,基础扩展表!$E$1:$AG$1,0),FALSE)</f>
        <v>#N/A</v>
      </c>
      <c r="BD613" t="e">
        <f ca="1">VLOOKUP($B613,基础扩展表!$E:$AG,MATCH(BD$2,基础扩展表!$E$1:$AG$1,0),FALSE)</f>
        <v>#N/A</v>
      </c>
      <c r="BE613" t="e">
        <f ca="1">VLOOKUP($B613,基础扩展表!$E:$AG,MATCH(BE$2,基础扩展表!$E$1:$AG$1,0),FALSE)</f>
        <v>#N/A</v>
      </c>
      <c r="BF613" t="e">
        <f ca="1">VLOOKUP($B613,基础扩展表!$E:$AG,MATCH(BF$2,基础扩展表!$E$1:$AG$1,0),FALSE)</f>
        <v>#N/A</v>
      </c>
      <c r="BG613" t="e">
        <f ca="1">VLOOKUP($B613,基础扩展表!$E:$AG,MATCH(BG$2,基础扩展表!$E$1:$AG$1,0),FALSE)</f>
        <v>#N/A</v>
      </c>
      <c r="BH613" t="e">
        <f ca="1">VLOOKUP($B613,基础扩展表!$E:$AG,MATCH(BH$2,基础扩展表!$E$1:$AG$1,0),FALSE)</f>
        <v>#N/A</v>
      </c>
      <c r="BI613" t="e">
        <f ca="1">VLOOKUP($B613,基础扩展表!$E:$AG,MATCH(BI$2,基础扩展表!$E$1:$AG$1,0),FALSE)</f>
        <v>#N/A</v>
      </c>
      <c r="BJ613" t="e">
        <f ca="1">VLOOKUP($B613,基础扩展表!$E:$AG,MATCH(BJ$2,基础扩展表!$E$1:$AG$1,0),FALSE)</f>
        <v>#N/A</v>
      </c>
      <c r="BK613" t="e">
        <f ca="1">VLOOKUP($B613,基础扩展表!$E:$AG,MATCH(BK$2,基础扩展表!$E$1:$AG$1,0),FALSE)</f>
        <v>#N/A</v>
      </c>
      <c r="BL613" t="e">
        <f ca="1">VLOOKUP($B613,基础扩展表!$E:$AG,MATCH(BL$2,基础扩展表!$E$1:$AG$1,0),FALSE)</f>
        <v>#N/A</v>
      </c>
      <c r="BM613" t="e">
        <f ca="1">VLOOKUP($B613,基础扩展表!$E:$AG,MATCH(BM$2,基础扩展表!$E$1:$AG$1,0),FALSE)</f>
        <v>#N/A</v>
      </c>
      <c r="BN613" t="e">
        <f ca="1">VLOOKUP($B613,基础扩展表!$E:$AG,MATCH(BN$2,基础扩展表!$E$1:$AG$1,0),FALSE)</f>
        <v>#N/A</v>
      </c>
      <c r="BO613" t="e">
        <f ca="1">VLOOKUP($B613,基础扩展表!$E:$AG,MATCH(BO$2,基础扩展表!$E$1:$AG$1,0),FALSE)</f>
        <v>#N/A</v>
      </c>
      <c r="BP613" t="e">
        <f ca="1">VLOOKUP($B613,基础扩展表!$E:$AG,MATCH(BP$2,基础扩展表!$E$1:$AG$1,0),FALSE)</f>
        <v>#N/A</v>
      </c>
      <c r="BR613" t="e">
        <f ca="1">VLOOKUP(C613,模型表!D:H,5,FALSE)</f>
        <v>#N/A</v>
      </c>
    </row>
    <row r="614" spans="2:70" x14ac:dyDescent="0.2">
      <c r="B614" t="str">
        <f t="array" aca="1" ref="B614" ca="1">INDEX(基础表!$Y:$Y,SMALL(IF(基础表!$Z:$Z=0,ROW(基础表!$Z:$Z),999),ROW(H608)))&amp;""</f>
        <v/>
      </c>
      <c r="C614" t="e">
        <f ca="1">VLOOKUP(VLOOKUP($B614,基础表!$E:$G,3,FALSE),模型表!$C:$D,2,FALSE)</f>
        <v>#N/A</v>
      </c>
      <c r="E614" t="e">
        <f ca="1">VLOOKUP($B614,基础表!$E:$G,3,FALSE)</f>
        <v>#N/A</v>
      </c>
      <c r="G614" t="e">
        <f ca="1">VLOOKUP($E614,模型表!$C:$G,5,FALSE)</f>
        <v>#N/A</v>
      </c>
      <c r="H614" t="e">
        <f ca="1">VLOOKUP($E614,模型表!$C:$F,4,FALSE)</f>
        <v>#N/A</v>
      </c>
      <c r="I614" t="e">
        <f ca="1">VLOOKUP($E614,模型表!$C:$J,8,FALSE)</f>
        <v>#N/A</v>
      </c>
      <c r="K614" t="str">
        <f t="shared" ca="1" si="110"/>
        <v/>
      </c>
      <c r="L614" t="str">
        <f t="shared" ca="1" si="111"/>
        <v/>
      </c>
      <c r="M614" t="str">
        <f t="shared" ca="1" si="112"/>
        <v/>
      </c>
      <c r="N614" t="str">
        <f t="shared" ca="1" si="113"/>
        <v/>
      </c>
      <c r="O614" t="str">
        <f t="shared" ca="1" si="119"/>
        <v/>
      </c>
      <c r="P614" t="str">
        <f t="shared" ca="1" si="114"/>
        <v/>
      </c>
      <c r="Q614" t="e">
        <f ca="1">VLOOKUP($E614,模型表!$C:$K,9,FALSE)</f>
        <v>#N/A</v>
      </c>
      <c r="S614" t="e">
        <f ca="1">IF(VLOOKUP($E614,模型表!$C:$L,6,FALSE)=0,"",VLOOKUP($E614,模型表!$C:$L,10,FALSE))</f>
        <v>#N/A</v>
      </c>
      <c r="U614" t="e">
        <f ca="1">VLOOKUP($E614,模型表!$C:$Q,11,FALSE)</f>
        <v>#N/A</v>
      </c>
      <c r="Y614" t="e">
        <f ca="1">IF(VLOOKUP($E614,模型表!$C:$N,12,FALSE)="Death",VLOOKUP($E614,模型表!$C:$Q,13,FALSE),"")</f>
        <v>#N/A</v>
      </c>
      <c r="Z614" t="str">
        <f ca="1">IF($B614="","",IF(VLOOKUP($E614,模型表!$C:$O,12,FALSE)="PBuff","["&amp;VLOOKUP($E614,模型表!$C:Q,13,FALSE)&amp;"]","[]"))</f>
        <v/>
      </c>
      <c r="AA614" t="e">
        <f ca="1">VLOOKUP($B614,基础扩展表!$E:$I,5,FALSE)</f>
        <v>#N/A</v>
      </c>
      <c r="AB614" t="e">
        <f ca="1">VLOOKUP($B614,基础扩展表!$E:$I,4,FALSE)</f>
        <v>#N/A</v>
      </c>
      <c r="AC614" t="e">
        <f ca="1">VLOOKUP($B614,基础表!$E:$T,16,FALSE)</f>
        <v>#N/A</v>
      </c>
      <c r="AD614" t="str">
        <f t="shared" ca="1" si="108"/>
        <v/>
      </c>
      <c r="AE614" t="str">
        <f t="shared" ca="1" si="115"/>
        <v/>
      </c>
      <c r="AF614" t="str">
        <f t="shared" ca="1" si="116"/>
        <v/>
      </c>
      <c r="AH614" t="e">
        <f ca="1">VLOOKUP($B614,基础表!$E:$R,14,FALSE)</f>
        <v>#N/A</v>
      </c>
      <c r="AI614" t="e">
        <f ca="1">VLOOKUP($B614,基础表!$E:$S,13,FALSE)</f>
        <v>#N/A</v>
      </c>
      <c r="AK614" t="e">
        <f ca="1">VLOOKUP($B614,基础表!$E:$H,4,FALSE)</f>
        <v>#N/A</v>
      </c>
      <c r="AN614" s="23" t="e">
        <f t="shared" ca="1" si="109"/>
        <v>#N/A</v>
      </c>
      <c r="AO614" s="23" t="str">
        <f t="shared" ca="1" si="117"/>
        <v/>
      </c>
      <c r="AP614" s="23" t="str">
        <f t="shared" ca="1" si="118"/>
        <v/>
      </c>
      <c r="AR614" t="e">
        <f ca="1">VLOOKUP($B614,基础表!$E:$J,4,FALSE)</f>
        <v>#N/A</v>
      </c>
      <c r="AS614" t="e">
        <f ca="1">VLOOKUP($B614,基础表!$E:$J,5,FALSE)</f>
        <v>#N/A</v>
      </c>
      <c r="AT614" t="e">
        <f ca="1">VLOOKUP($B614,基础表!$E:$J,6,FALSE)</f>
        <v>#N/A</v>
      </c>
      <c r="AU614" t="e">
        <f ca="1">VLOOKUP($B614,基础扩展表!$E:$AG,MATCH(AU$2,基础扩展表!$E$1:$AG$1,0),FALSE)</f>
        <v>#N/A</v>
      </c>
      <c r="AV614" t="e">
        <f ca="1">VLOOKUP($B614,基础扩展表!$E:$AG,MATCH(AV$2,基础扩展表!$E$1:$AG$1,0),FALSE)</f>
        <v>#N/A</v>
      </c>
      <c r="AW614" t="e">
        <f ca="1">VLOOKUP($B614,基础扩展表!$E:$AG,MATCH(AW$2,基础扩展表!$E$1:$AG$1,0),FALSE)</f>
        <v>#N/A</v>
      </c>
      <c r="AX614" t="e">
        <f ca="1">VLOOKUP($B614,基础扩展表!$E:$AG,MATCH(AX$2,基础扩展表!$E$1:$AG$1,0),FALSE)</f>
        <v>#N/A</v>
      </c>
      <c r="AY614" t="e">
        <f ca="1">VLOOKUP($B614,基础扩展表!$E:$AG,MATCH(AY$2,基础扩展表!$E$1:$AG$1,0),FALSE)</f>
        <v>#N/A</v>
      </c>
      <c r="AZ614" t="e">
        <f ca="1">VLOOKUP($B614,基础扩展表!$E:$AG,MATCH(AZ$2,基础扩展表!$E$1:$AG$1,0),FALSE)</f>
        <v>#N/A</v>
      </c>
      <c r="BA614" t="e">
        <f ca="1">VLOOKUP($B614,基础扩展表!$E:$AG,MATCH(BA$2,基础扩展表!$E$1:$AG$1,0),FALSE)</f>
        <v>#N/A</v>
      </c>
      <c r="BB614" t="e">
        <f ca="1">VLOOKUP($B614,基础扩展表!$E:$AG,MATCH(BB$2,基础扩展表!$E$1:$AG$1,0),FALSE)</f>
        <v>#N/A</v>
      </c>
      <c r="BC614" t="e">
        <f ca="1">VLOOKUP($B614,基础扩展表!$E:$AG,MATCH(BC$2,基础扩展表!$E$1:$AG$1,0),FALSE)</f>
        <v>#N/A</v>
      </c>
      <c r="BD614" t="e">
        <f ca="1">VLOOKUP($B614,基础扩展表!$E:$AG,MATCH(BD$2,基础扩展表!$E$1:$AG$1,0),FALSE)</f>
        <v>#N/A</v>
      </c>
      <c r="BE614" t="e">
        <f ca="1">VLOOKUP($B614,基础扩展表!$E:$AG,MATCH(BE$2,基础扩展表!$E$1:$AG$1,0),FALSE)</f>
        <v>#N/A</v>
      </c>
      <c r="BF614" t="e">
        <f ca="1">VLOOKUP($B614,基础扩展表!$E:$AG,MATCH(BF$2,基础扩展表!$E$1:$AG$1,0),FALSE)</f>
        <v>#N/A</v>
      </c>
      <c r="BG614" t="e">
        <f ca="1">VLOOKUP($B614,基础扩展表!$E:$AG,MATCH(BG$2,基础扩展表!$E$1:$AG$1,0),FALSE)</f>
        <v>#N/A</v>
      </c>
      <c r="BH614" t="e">
        <f ca="1">VLOOKUP($B614,基础扩展表!$E:$AG,MATCH(BH$2,基础扩展表!$E$1:$AG$1,0),FALSE)</f>
        <v>#N/A</v>
      </c>
      <c r="BI614" t="e">
        <f ca="1">VLOOKUP($B614,基础扩展表!$E:$AG,MATCH(BI$2,基础扩展表!$E$1:$AG$1,0),FALSE)</f>
        <v>#N/A</v>
      </c>
      <c r="BJ614" t="e">
        <f ca="1">VLOOKUP($B614,基础扩展表!$E:$AG,MATCH(BJ$2,基础扩展表!$E$1:$AG$1,0),FALSE)</f>
        <v>#N/A</v>
      </c>
      <c r="BK614" t="e">
        <f ca="1">VLOOKUP($B614,基础扩展表!$E:$AG,MATCH(BK$2,基础扩展表!$E$1:$AG$1,0),FALSE)</f>
        <v>#N/A</v>
      </c>
      <c r="BL614" t="e">
        <f ca="1">VLOOKUP($B614,基础扩展表!$E:$AG,MATCH(BL$2,基础扩展表!$E$1:$AG$1,0),FALSE)</f>
        <v>#N/A</v>
      </c>
      <c r="BM614" t="e">
        <f ca="1">VLOOKUP($B614,基础扩展表!$E:$AG,MATCH(BM$2,基础扩展表!$E$1:$AG$1,0),FALSE)</f>
        <v>#N/A</v>
      </c>
      <c r="BN614" t="e">
        <f ca="1">VLOOKUP($B614,基础扩展表!$E:$AG,MATCH(BN$2,基础扩展表!$E$1:$AG$1,0),FALSE)</f>
        <v>#N/A</v>
      </c>
      <c r="BO614" t="e">
        <f ca="1">VLOOKUP($B614,基础扩展表!$E:$AG,MATCH(BO$2,基础扩展表!$E$1:$AG$1,0),FALSE)</f>
        <v>#N/A</v>
      </c>
      <c r="BP614" t="e">
        <f ca="1">VLOOKUP($B614,基础扩展表!$E:$AG,MATCH(BP$2,基础扩展表!$E$1:$AG$1,0),FALSE)</f>
        <v>#N/A</v>
      </c>
      <c r="BR614" t="e">
        <f ca="1">VLOOKUP(C614,模型表!D:H,5,FALSE)</f>
        <v>#N/A</v>
      </c>
    </row>
    <row r="615" spans="2:70" x14ac:dyDescent="0.2">
      <c r="B615" t="str">
        <f t="array" aca="1" ref="B615" ca="1">INDEX(基础表!$Y:$Y,SMALL(IF(基础表!$Z:$Z=0,ROW(基础表!$Z:$Z),999),ROW(H609)))&amp;""</f>
        <v/>
      </c>
      <c r="C615" t="e">
        <f ca="1">VLOOKUP(VLOOKUP($B615,基础表!$E:$G,3,FALSE),模型表!$C:$D,2,FALSE)</f>
        <v>#N/A</v>
      </c>
      <c r="E615" t="e">
        <f ca="1">VLOOKUP($B615,基础表!$E:$G,3,FALSE)</f>
        <v>#N/A</v>
      </c>
      <c r="G615" t="e">
        <f ca="1">VLOOKUP($E615,模型表!$C:$G,5,FALSE)</f>
        <v>#N/A</v>
      </c>
      <c r="H615" t="e">
        <f ca="1">VLOOKUP($E615,模型表!$C:$F,4,FALSE)</f>
        <v>#N/A</v>
      </c>
      <c r="I615" t="e">
        <f ca="1">VLOOKUP($E615,模型表!$C:$J,8,FALSE)</f>
        <v>#N/A</v>
      </c>
      <c r="K615" t="str">
        <f t="shared" ca="1" si="110"/>
        <v/>
      </c>
      <c r="L615" t="str">
        <f t="shared" ca="1" si="111"/>
        <v/>
      </c>
      <c r="M615" t="str">
        <f t="shared" ca="1" si="112"/>
        <v/>
      </c>
      <c r="N615" t="str">
        <f t="shared" ca="1" si="113"/>
        <v/>
      </c>
      <c r="O615" t="str">
        <f t="shared" ca="1" si="119"/>
        <v/>
      </c>
      <c r="P615" t="str">
        <f t="shared" ca="1" si="114"/>
        <v/>
      </c>
      <c r="Q615" t="e">
        <f ca="1">VLOOKUP($E615,模型表!$C:$K,9,FALSE)</f>
        <v>#N/A</v>
      </c>
      <c r="S615" t="e">
        <f ca="1">IF(VLOOKUP($E615,模型表!$C:$L,6,FALSE)=0,"",VLOOKUP($E615,模型表!$C:$L,10,FALSE))</f>
        <v>#N/A</v>
      </c>
      <c r="U615" t="e">
        <f ca="1">VLOOKUP($E615,模型表!$C:$Q,11,FALSE)</f>
        <v>#N/A</v>
      </c>
      <c r="Y615" t="e">
        <f ca="1">IF(VLOOKUP($E615,模型表!$C:$N,12,FALSE)="Death",VLOOKUP($E615,模型表!$C:$Q,13,FALSE),"")</f>
        <v>#N/A</v>
      </c>
      <c r="Z615" t="str">
        <f ca="1">IF($B615="","",IF(VLOOKUP($E615,模型表!$C:$O,12,FALSE)="PBuff","["&amp;VLOOKUP($E615,模型表!$C:Q,13,FALSE)&amp;"]","[]"))</f>
        <v/>
      </c>
      <c r="AA615" t="e">
        <f ca="1">VLOOKUP($B615,基础扩展表!$E:$I,5,FALSE)</f>
        <v>#N/A</v>
      </c>
      <c r="AB615" t="e">
        <f ca="1">VLOOKUP($B615,基础扩展表!$E:$I,4,FALSE)</f>
        <v>#N/A</v>
      </c>
      <c r="AC615" t="e">
        <f ca="1">VLOOKUP($B615,基础表!$E:$T,16,FALSE)</f>
        <v>#N/A</v>
      </c>
      <c r="AD615" t="str">
        <f t="shared" ca="1" si="108"/>
        <v/>
      </c>
      <c r="AE615" t="str">
        <f t="shared" ca="1" si="115"/>
        <v/>
      </c>
      <c r="AF615" t="str">
        <f t="shared" ca="1" si="116"/>
        <v/>
      </c>
      <c r="AH615" t="e">
        <f ca="1">VLOOKUP($B615,基础表!$E:$R,14,FALSE)</f>
        <v>#N/A</v>
      </c>
      <c r="AI615" t="e">
        <f ca="1">VLOOKUP($B615,基础表!$E:$S,13,FALSE)</f>
        <v>#N/A</v>
      </c>
      <c r="AK615" t="e">
        <f ca="1">VLOOKUP($B615,基础表!$E:$H,4,FALSE)</f>
        <v>#N/A</v>
      </c>
      <c r="AN615" s="23" t="e">
        <f t="shared" ca="1" si="109"/>
        <v>#N/A</v>
      </c>
      <c r="AO615" s="23" t="str">
        <f t="shared" ca="1" si="117"/>
        <v/>
      </c>
      <c r="AP615" s="23" t="str">
        <f t="shared" ca="1" si="118"/>
        <v/>
      </c>
      <c r="AR615" t="e">
        <f ca="1">VLOOKUP($B615,基础表!$E:$J,4,FALSE)</f>
        <v>#N/A</v>
      </c>
      <c r="AS615" t="e">
        <f ca="1">VLOOKUP($B615,基础表!$E:$J,5,FALSE)</f>
        <v>#N/A</v>
      </c>
      <c r="AT615" t="e">
        <f ca="1">VLOOKUP($B615,基础表!$E:$J,6,FALSE)</f>
        <v>#N/A</v>
      </c>
      <c r="AU615" t="e">
        <f ca="1">VLOOKUP($B615,基础扩展表!$E:$AG,MATCH(AU$2,基础扩展表!$E$1:$AG$1,0),FALSE)</f>
        <v>#N/A</v>
      </c>
      <c r="AV615" t="e">
        <f ca="1">VLOOKUP($B615,基础扩展表!$E:$AG,MATCH(AV$2,基础扩展表!$E$1:$AG$1,0),FALSE)</f>
        <v>#N/A</v>
      </c>
      <c r="AW615" t="e">
        <f ca="1">VLOOKUP($B615,基础扩展表!$E:$AG,MATCH(AW$2,基础扩展表!$E$1:$AG$1,0),FALSE)</f>
        <v>#N/A</v>
      </c>
      <c r="AX615" t="e">
        <f ca="1">VLOOKUP($B615,基础扩展表!$E:$AG,MATCH(AX$2,基础扩展表!$E$1:$AG$1,0),FALSE)</f>
        <v>#N/A</v>
      </c>
      <c r="AY615" t="e">
        <f ca="1">VLOOKUP($B615,基础扩展表!$E:$AG,MATCH(AY$2,基础扩展表!$E$1:$AG$1,0),FALSE)</f>
        <v>#N/A</v>
      </c>
      <c r="AZ615" t="e">
        <f ca="1">VLOOKUP($B615,基础扩展表!$E:$AG,MATCH(AZ$2,基础扩展表!$E$1:$AG$1,0),FALSE)</f>
        <v>#N/A</v>
      </c>
      <c r="BA615" t="e">
        <f ca="1">VLOOKUP($B615,基础扩展表!$E:$AG,MATCH(BA$2,基础扩展表!$E$1:$AG$1,0),FALSE)</f>
        <v>#N/A</v>
      </c>
      <c r="BB615" t="e">
        <f ca="1">VLOOKUP($B615,基础扩展表!$E:$AG,MATCH(BB$2,基础扩展表!$E$1:$AG$1,0),FALSE)</f>
        <v>#N/A</v>
      </c>
      <c r="BC615" t="e">
        <f ca="1">VLOOKUP($B615,基础扩展表!$E:$AG,MATCH(BC$2,基础扩展表!$E$1:$AG$1,0),FALSE)</f>
        <v>#N/A</v>
      </c>
      <c r="BD615" t="e">
        <f ca="1">VLOOKUP($B615,基础扩展表!$E:$AG,MATCH(BD$2,基础扩展表!$E$1:$AG$1,0),FALSE)</f>
        <v>#N/A</v>
      </c>
      <c r="BE615" t="e">
        <f ca="1">VLOOKUP($B615,基础扩展表!$E:$AG,MATCH(BE$2,基础扩展表!$E$1:$AG$1,0),FALSE)</f>
        <v>#N/A</v>
      </c>
      <c r="BF615" t="e">
        <f ca="1">VLOOKUP($B615,基础扩展表!$E:$AG,MATCH(BF$2,基础扩展表!$E$1:$AG$1,0),FALSE)</f>
        <v>#N/A</v>
      </c>
      <c r="BG615" t="e">
        <f ca="1">VLOOKUP($B615,基础扩展表!$E:$AG,MATCH(BG$2,基础扩展表!$E$1:$AG$1,0),FALSE)</f>
        <v>#N/A</v>
      </c>
      <c r="BH615" t="e">
        <f ca="1">VLOOKUP($B615,基础扩展表!$E:$AG,MATCH(BH$2,基础扩展表!$E$1:$AG$1,0),FALSE)</f>
        <v>#N/A</v>
      </c>
      <c r="BI615" t="e">
        <f ca="1">VLOOKUP($B615,基础扩展表!$E:$AG,MATCH(BI$2,基础扩展表!$E$1:$AG$1,0),FALSE)</f>
        <v>#N/A</v>
      </c>
      <c r="BJ615" t="e">
        <f ca="1">VLOOKUP($B615,基础扩展表!$E:$AG,MATCH(BJ$2,基础扩展表!$E$1:$AG$1,0),FALSE)</f>
        <v>#N/A</v>
      </c>
      <c r="BK615" t="e">
        <f ca="1">VLOOKUP($B615,基础扩展表!$E:$AG,MATCH(BK$2,基础扩展表!$E$1:$AG$1,0),FALSE)</f>
        <v>#N/A</v>
      </c>
      <c r="BL615" t="e">
        <f ca="1">VLOOKUP($B615,基础扩展表!$E:$AG,MATCH(BL$2,基础扩展表!$E$1:$AG$1,0),FALSE)</f>
        <v>#N/A</v>
      </c>
      <c r="BM615" t="e">
        <f ca="1">VLOOKUP($B615,基础扩展表!$E:$AG,MATCH(BM$2,基础扩展表!$E$1:$AG$1,0),FALSE)</f>
        <v>#N/A</v>
      </c>
      <c r="BN615" t="e">
        <f ca="1">VLOOKUP($B615,基础扩展表!$E:$AG,MATCH(BN$2,基础扩展表!$E$1:$AG$1,0),FALSE)</f>
        <v>#N/A</v>
      </c>
      <c r="BO615" t="e">
        <f ca="1">VLOOKUP($B615,基础扩展表!$E:$AG,MATCH(BO$2,基础扩展表!$E$1:$AG$1,0),FALSE)</f>
        <v>#N/A</v>
      </c>
      <c r="BP615" t="e">
        <f ca="1">VLOOKUP($B615,基础扩展表!$E:$AG,MATCH(BP$2,基础扩展表!$E$1:$AG$1,0),FALSE)</f>
        <v>#N/A</v>
      </c>
      <c r="BR615" t="e">
        <f ca="1">VLOOKUP(C615,模型表!D:H,5,FALSE)</f>
        <v>#N/A</v>
      </c>
    </row>
    <row r="616" spans="2:70" x14ac:dyDescent="0.2">
      <c r="B616" t="str">
        <f t="array" aca="1" ref="B616" ca="1">INDEX(基础表!$Y:$Y,SMALL(IF(基础表!$Z:$Z=0,ROW(基础表!$Z:$Z),999),ROW(H610)))&amp;""</f>
        <v/>
      </c>
      <c r="C616" t="e">
        <f ca="1">VLOOKUP(VLOOKUP($B616,基础表!$E:$G,3,FALSE),模型表!$C:$D,2,FALSE)</f>
        <v>#N/A</v>
      </c>
      <c r="E616" t="e">
        <f ca="1">VLOOKUP($B616,基础表!$E:$G,3,FALSE)</f>
        <v>#N/A</v>
      </c>
      <c r="G616" t="e">
        <f ca="1">VLOOKUP($E616,模型表!$C:$G,5,FALSE)</f>
        <v>#N/A</v>
      </c>
      <c r="H616" t="e">
        <f ca="1">VLOOKUP($E616,模型表!$C:$F,4,FALSE)</f>
        <v>#N/A</v>
      </c>
      <c r="I616" t="e">
        <f ca="1">VLOOKUP($E616,模型表!$C:$J,8,FALSE)</f>
        <v>#N/A</v>
      </c>
      <c r="K616" t="str">
        <f t="shared" ca="1" si="110"/>
        <v/>
      </c>
      <c r="L616" t="str">
        <f t="shared" ca="1" si="111"/>
        <v/>
      </c>
      <c r="M616" t="str">
        <f t="shared" ca="1" si="112"/>
        <v/>
      </c>
      <c r="N616" t="str">
        <f t="shared" ca="1" si="113"/>
        <v/>
      </c>
      <c r="O616" t="str">
        <f t="shared" ca="1" si="119"/>
        <v/>
      </c>
      <c r="P616" t="str">
        <f t="shared" ca="1" si="114"/>
        <v/>
      </c>
      <c r="Q616" t="e">
        <f ca="1">VLOOKUP($E616,模型表!$C:$K,9,FALSE)</f>
        <v>#N/A</v>
      </c>
      <c r="S616" t="e">
        <f ca="1">IF(VLOOKUP($E616,模型表!$C:$L,6,FALSE)=0,"",VLOOKUP($E616,模型表!$C:$L,10,FALSE))</f>
        <v>#N/A</v>
      </c>
      <c r="U616" t="e">
        <f ca="1">VLOOKUP($E616,模型表!$C:$Q,11,FALSE)</f>
        <v>#N/A</v>
      </c>
      <c r="Y616" t="e">
        <f ca="1">IF(VLOOKUP($E616,模型表!$C:$N,12,FALSE)="Death",VLOOKUP($E616,模型表!$C:$Q,13,FALSE),"")</f>
        <v>#N/A</v>
      </c>
      <c r="Z616" t="str">
        <f ca="1">IF($B616="","",IF(VLOOKUP($E616,模型表!$C:$O,12,FALSE)="PBuff","["&amp;VLOOKUP($E616,模型表!$C:Q,13,FALSE)&amp;"]","[]"))</f>
        <v/>
      </c>
      <c r="AA616" t="e">
        <f ca="1">VLOOKUP($B616,基础扩展表!$E:$I,5,FALSE)</f>
        <v>#N/A</v>
      </c>
      <c r="AB616" t="e">
        <f ca="1">VLOOKUP($B616,基础扩展表!$E:$I,4,FALSE)</f>
        <v>#N/A</v>
      </c>
      <c r="AC616" t="e">
        <f ca="1">VLOOKUP($B616,基础表!$E:$T,16,FALSE)</f>
        <v>#N/A</v>
      </c>
      <c r="AD616" t="str">
        <f t="shared" ca="1" si="108"/>
        <v/>
      </c>
      <c r="AE616" t="str">
        <f t="shared" ca="1" si="115"/>
        <v/>
      </c>
      <c r="AF616" t="str">
        <f t="shared" ca="1" si="116"/>
        <v/>
      </c>
      <c r="AH616" t="e">
        <f ca="1">VLOOKUP($B616,基础表!$E:$R,14,FALSE)</f>
        <v>#N/A</v>
      </c>
      <c r="AI616" t="e">
        <f ca="1">VLOOKUP($B616,基础表!$E:$S,13,FALSE)</f>
        <v>#N/A</v>
      </c>
      <c r="AK616" t="e">
        <f ca="1">VLOOKUP($B616,基础表!$E:$H,4,FALSE)</f>
        <v>#N/A</v>
      </c>
      <c r="AN616" s="23" t="e">
        <f t="shared" ca="1" si="109"/>
        <v>#N/A</v>
      </c>
      <c r="AO616" s="23" t="str">
        <f t="shared" ca="1" si="117"/>
        <v/>
      </c>
      <c r="AP616" s="23" t="str">
        <f t="shared" ca="1" si="118"/>
        <v/>
      </c>
      <c r="AR616" t="e">
        <f ca="1">VLOOKUP($B616,基础表!$E:$J,4,FALSE)</f>
        <v>#N/A</v>
      </c>
      <c r="AS616" t="e">
        <f ca="1">VLOOKUP($B616,基础表!$E:$J,5,FALSE)</f>
        <v>#N/A</v>
      </c>
      <c r="AT616" t="e">
        <f ca="1">VLOOKUP($B616,基础表!$E:$J,6,FALSE)</f>
        <v>#N/A</v>
      </c>
      <c r="AU616" t="e">
        <f ca="1">VLOOKUP($B616,基础扩展表!$E:$AG,MATCH(AU$2,基础扩展表!$E$1:$AG$1,0),FALSE)</f>
        <v>#N/A</v>
      </c>
      <c r="AV616" t="e">
        <f ca="1">VLOOKUP($B616,基础扩展表!$E:$AG,MATCH(AV$2,基础扩展表!$E$1:$AG$1,0),FALSE)</f>
        <v>#N/A</v>
      </c>
      <c r="AW616" t="e">
        <f ca="1">VLOOKUP($B616,基础扩展表!$E:$AG,MATCH(AW$2,基础扩展表!$E$1:$AG$1,0),FALSE)</f>
        <v>#N/A</v>
      </c>
      <c r="AX616" t="e">
        <f ca="1">VLOOKUP($B616,基础扩展表!$E:$AG,MATCH(AX$2,基础扩展表!$E$1:$AG$1,0),FALSE)</f>
        <v>#N/A</v>
      </c>
      <c r="AY616" t="e">
        <f ca="1">VLOOKUP($B616,基础扩展表!$E:$AG,MATCH(AY$2,基础扩展表!$E$1:$AG$1,0),FALSE)</f>
        <v>#N/A</v>
      </c>
      <c r="AZ616" t="e">
        <f ca="1">VLOOKUP($B616,基础扩展表!$E:$AG,MATCH(AZ$2,基础扩展表!$E$1:$AG$1,0),FALSE)</f>
        <v>#N/A</v>
      </c>
      <c r="BA616" t="e">
        <f ca="1">VLOOKUP($B616,基础扩展表!$E:$AG,MATCH(BA$2,基础扩展表!$E$1:$AG$1,0),FALSE)</f>
        <v>#N/A</v>
      </c>
      <c r="BB616" t="e">
        <f ca="1">VLOOKUP($B616,基础扩展表!$E:$AG,MATCH(BB$2,基础扩展表!$E$1:$AG$1,0),FALSE)</f>
        <v>#N/A</v>
      </c>
      <c r="BC616" t="e">
        <f ca="1">VLOOKUP($B616,基础扩展表!$E:$AG,MATCH(BC$2,基础扩展表!$E$1:$AG$1,0),FALSE)</f>
        <v>#N/A</v>
      </c>
      <c r="BD616" t="e">
        <f ca="1">VLOOKUP($B616,基础扩展表!$E:$AG,MATCH(BD$2,基础扩展表!$E$1:$AG$1,0),FALSE)</f>
        <v>#N/A</v>
      </c>
      <c r="BE616" t="e">
        <f ca="1">VLOOKUP($B616,基础扩展表!$E:$AG,MATCH(BE$2,基础扩展表!$E$1:$AG$1,0),FALSE)</f>
        <v>#N/A</v>
      </c>
      <c r="BF616" t="e">
        <f ca="1">VLOOKUP($B616,基础扩展表!$E:$AG,MATCH(BF$2,基础扩展表!$E$1:$AG$1,0),FALSE)</f>
        <v>#N/A</v>
      </c>
      <c r="BG616" t="e">
        <f ca="1">VLOOKUP($B616,基础扩展表!$E:$AG,MATCH(BG$2,基础扩展表!$E$1:$AG$1,0),FALSE)</f>
        <v>#N/A</v>
      </c>
      <c r="BH616" t="e">
        <f ca="1">VLOOKUP($B616,基础扩展表!$E:$AG,MATCH(BH$2,基础扩展表!$E$1:$AG$1,0),FALSE)</f>
        <v>#N/A</v>
      </c>
      <c r="BI616" t="e">
        <f ca="1">VLOOKUP($B616,基础扩展表!$E:$AG,MATCH(BI$2,基础扩展表!$E$1:$AG$1,0),FALSE)</f>
        <v>#N/A</v>
      </c>
      <c r="BJ616" t="e">
        <f ca="1">VLOOKUP($B616,基础扩展表!$E:$AG,MATCH(BJ$2,基础扩展表!$E$1:$AG$1,0),FALSE)</f>
        <v>#N/A</v>
      </c>
      <c r="BK616" t="e">
        <f ca="1">VLOOKUP($B616,基础扩展表!$E:$AG,MATCH(BK$2,基础扩展表!$E$1:$AG$1,0),FALSE)</f>
        <v>#N/A</v>
      </c>
      <c r="BL616" t="e">
        <f ca="1">VLOOKUP($B616,基础扩展表!$E:$AG,MATCH(BL$2,基础扩展表!$E$1:$AG$1,0),FALSE)</f>
        <v>#N/A</v>
      </c>
      <c r="BM616" t="e">
        <f ca="1">VLOOKUP($B616,基础扩展表!$E:$AG,MATCH(BM$2,基础扩展表!$E$1:$AG$1,0),FALSE)</f>
        <v>#N/A</v>
      </c>
      <c r="BN616" t="e">
        <f ca="1">VLOOKUP($B616,基础扩展表!$E:$AG,MATCH(BN$2,基础扩展表!$E$1:$AG$1,0),FALSE)</f>
        <v>#N/A</v>
      </c>
      <c r="BO616" t="e">
        <f ca="1">VLOOKUP($B616,基础扩展表!$E:$AG,MATCH(BO$2,基础扩展表!$E$1:$AG$1,0),FALSE)</f>
        <v>#N/A</v>
      </c>
      <c r="BP616" t="e">
        <f ca="1">VLOOKUP($B616,基础扩展表!$E:$AG,MATCH(BP$2,基础扩展表!$E$1:$AG$1,0),FALSE)</f>
        <v>#N/A</v>
      </c>
      <c r="BR616" t="e">
        <f ca="1">VLOOKUP(C616,模型表!D:H,5,FALSE)</f>
        <v>#N/A</v>
      </c>
    </row>
    <row r="617" spans="2:70" x14ac:dyDescent="0.2">
      <c r="B617" t="str">
        <f t="array" aca="1" ref="B617" ca="1">INDEX(基础表!$Y:$Y,SMALL(IF(基础表!$Z:$Z=0,ROW(基础表!$Z:$Z),999),ROW(H611)))&amp;""</f>
        <v/>
      </c>
      <c r="C617" t="e">
        <f ca="1">VLOOKUP(VLOOKUP($B617,基础表!$E:$G,3,FALSE),模型表!$C:$D,2,FALSE)</f>
        <v>#N/A</v>
      </c>
      <c r="E617" t="e">
        <f ca="1">VLOOKUP($B617,基础表!$E:$G,3,FALSE)</f>
        <v>#N/A</v>
      </c>
      <c r="G617" t="e">
        <f ca="1">VLOOKUP($E617,模型表!$C:$G,5,FALSE)</f>
        <v>#N/A</v>
      </c>
      <c r="H617" t="e">
        <f ca="1">VLOOKUP($E617,模型表!$C:$F,4,FALSE)</f>
        <v>#N/A</v>
      </c>
      <c r="I617" t="e">
        <f ca="1">VLOOKUP($E617,模型表!$C:$J,8,FALSE)</f>
        <v>#N/A</v>
      </c>
      <c r="K617" t="str">
        <f t="shared" ca="1" si="110"/>
        <v/>
      </c>
      <c r="L617" t="str">
        <f t="shared" ca="1" si="111"/>
        <v/>
      </c>
      <c r="M617" t="str">
        <f t="shared" ca="1" si="112"/>
        <v/>
      </c>
      <c r="N617" t="str">
        <f t="shared" ca="1" si="113"/>
        <v/>
      </c>
      <c r="O617" t="str">
        <f t="shared" ca="1" si="119"/>
        <v/>
      </c>
      <c r="P617" t="str">
        <f t="shared" ca="1" si="114"/>
        <v/>
      </c>
      <c r="Q617" t="e">
        <f ca="1">VLOOKUP($E617,模型表!$C:$K,9,FALSE)</f>
        <v>#N/A</v>
      </c>
      <c r="S617" t="e">
        <f ca="1">IF(VLOOKUP($E617,模型表!$C:$L,6,FALSE)=0,"",VLOOKUP($E617,模型表!$C:$L,10,FALSE))</f>
        <v>#N/A</v>
      </c>
      <c r="U617" t="e">
        <f ca="1">VLOOKUP($E617,模型表!$C:$Q,11,FALSE)</f>
        <v>#N/A</v>
      </c>
      <c r="Y617" t="e">
        <f ca="1">IF(VLOOKUP($E617,模型表!$C:$N,12,FALSE)="Death",VLOOKUP($E617,模型表!$C:$Q,13,FALSE),"")</f>
        <v>#N/A</v>
      </c>
      <c r="Z617" t="str">
        <f ca="1">IF($B617="","",IF(VLOOKUP($E617,模型表!$C:$O,12,FALSE)="PBuff","["&amp;VLOOKUP($E617,模型表!$C:Q,13,FALSE)&amp;"]","[]"))</f>
        <v/>
      </c>
      <c r="AA617" t="e">
        <f ca="1">VLOOKUP($B617,基础扩展表!$E:$I,5,FALSE)</f>
        <v>#N/A</v>
      </c>
      <c r="AB617" t="e">
        <f ca="1">VLOOKUP($B617,基础扩展表!$E:$I,4,FALSE)</f>
        <v>#N/A</v>
      </c>
      <c r="AC617" t="e">
        <f ca="1">VLOOKUP($B617,基础表!$E:$T,16,FALSE)</f>
        <v>#N/A</v>
      </c>
      <c r="AD617" t="str">
        <f t="shared" ca="1" si="108"/>
        <v/>
      </c>
      <c r="AE617" t="str">
        <f t="shared" ca="1" si="115"/>
        <v/>
      </c>
      <c r="AF617" t="str">
        <f t="shared" ca="1" si="116"/>
        <v/>
      </c>
      <c r="AH617" t="e">
        <f ca="1">VLOOKUP($B617,基础表!$E:$R,14,FALSE)</f>
        <v>#N/A</v>
      </c>
      <c r="AI617" t="e">
        <f ca="1">VLOOKUP($B617,基础表!$E:$S,13,FALSE)</f>
        <v>#N/A</v>
      </c>
      <c r="AK617" t="e">
        <f ca="1">VLOOKUP($B617,基础表!$E:$H,4,FALSE)</f>
        <v>#N/A</v>
      </c>
      <c r="AN617" s="23" t="e">
        <f t="shared" ca="1" si="109"/>
        <v>#N/A</v>
      </c>
      <c r="AO617" s="23" t="str">
        <f t="shared" ca="1" si="117"/>
        <v/>
      </c>
      <c r="AP617" s="23" t="str">
        <f t="shared" ca="1" si="118"/>
        <v/>
      </c>
      <c r="AR617" t="e">
        <f ca="1">VLOOKUP($B617,基础表!$E:$J,4,FALSE)</f>
        <v>#N/A</v>
      </c>
      <c r="AS617" t="e">
        <f ca="1">VLOOKUP($B617,基础表!$E:$J,5,FALSE)</f>
        <v>#N/A</v>
      </c>
      <c r="AT617" t="e">
        <f ca="1">VLOOKUP($B617,基础表!$E:$J,6,FALSE)</f>
        <v>#N/A</v>
      </c>
      <c r="AU617" t="e">
        <f ca="1">VLOOKUP($B617,基础扩展表!$E:$AG,MATCH(AU$2,基础扩展表!$E$1:$AG$1,0),FALSE)</f>
        <v>#N/A</v>
      </c>
      <c r="AV617" t="e">
        <f ca="1">VLOOKUP($B617,基础扩展表!$E:$AG,MATCH(AV$2,基础扩展表!$E$1:$AG$1,0),FALSE)</f>
        <v>#N/A</v>
      </c>
      <c r="AW617" t="e">
        <f ca="1">VLOOKUP($B617,基础扩展表!$E:$AG,MATCH(AW$2,基础扩展表!$E$1:$AG$1,0),FALSE)</f>
        <v>#N/A</v>
      </c>
      <c r="AX617" t="e">
        <f ca="1">VLOOKUP($B617,基础扩展表!$E:$AG,MATCH(AX$2,基础扩展表!$E$1:$AG$1,0),FALSE)</f>
        <v>#N/A</v>
      </c>
      <c r="AY617" t="e">
        <f ca="1">VLOOKUP($B617,基础扩展表!$E:$AG,MATCH(AY$2,基础扩展表!$E$1:$AG$1,0),FALSE)</f>
        <v>#N/A</v>
      </c>
      <c r="AZ617" t="e">
        <f ca="1">VLOOKUP($B617,基础扩展表!$E:$AG,MATCH(AZ$2,基础扩展表!$E$1:$AG$1,0),FALSE)</f>
        <v>#N/A</v>
      </c>
      <c r="BA617" t="e">
        <f ca="1">VLOOKUP($B617,基础扩展表!$E:$AG,MATCH(BA$2,基础扩展表!$E$1:$AG$1,0),FALSE)</f>
        <v>#N/A</v>
      </c>
      <c r="BB617" t="e">
        <f ca="1">VLOOKUP($B617,基础扩展表!$E:$AG,MATCH(BB$2,基础扩展表!$E$1:$AG$1,0),FALSE)</f>
        <v>#N/A</v>
      </c>
      <c r="BC617" t="e">
        <f ca="1">VLOOKUP($B617,基础扩展表!$E:$AG,MATCH(BC$2,基础扩展表!$E$1:$AG$1,0),FALSE)</f>
        <v>#N/A</v>
      </c>
      <c r="BD617" t="e">
        <f ca="1">VLOOKUP($B617,基础扩展表!$E:$AG,MATCH(BD$2,基础扩展表!$E$1:$AG$1,0),FALSE)</f>
        <v>#N/A</v>
      </c>
      <c r="BE617" t="e">
        <f ca="1">VLOOKUP($B617,基础扩展表!$E:$AG,MATCH(BE$2,基础扩展表!$E$1:$AG$1,0),FALSE)</f>
        <v>#N/A</v>
      </c>
      <c r="BF617" t="e">
        <f ca="1">VLOOKUP($B617,基础扩展表!$E:$AG,MATCH(BF$2,基础扩展表!$E$1:$AG$1,0),FALSE)</f>
        <v>#N/A</v>
      </c>
      <c r="BG617" t="e">
        <f ca="1">VLOOKUP($B617,基础扩展表!$E:$AG,MATCH(BG$2,基础扩展表!$E$1:$AG$1,0),FALSE)</f>
        <v>#N/A</v>
      </c>
      <c r="BH617" t="e">
        <f ca="1">VLOOKUP($B617,基础扩展表!$E:$AG,MATCH(BH$2,基础扩展表!$E$1:$AG$1,0),FALSE)</f>
        <v>#N/A</v>
      </c>
      <c r="BI617" t="e">
        <f ca="1">VLOOKUP($B617,基础扩展表!$E:$AG,MATCH(BI$2,基础扩展表!$E$1:$AG$1,0),FALSE)</f>
        <v>#N/A</v>
      </c>
      <c r="BJ617" t="e">
        <f ca="1">VLOOKUP($B617,基础扩展表!$E:$AG,MATCH(BJ$2,基础扩展表!$E$1:$AG$1,0),FALSE)</f>
        <v>#N/A</v>
      </c>
      <c r="BK617" t="e">
        <f ca="1">VLOOKUP($B617,基础扩展表!$E:$AG,MATCH(BK$2,基础扩展表!$E$1:$AG$1,0),FALSE)</f>
        <v>#N/A</v>
      </c>
      <c r="BL617" t="e">
        <f ca="1">VLOOKUP($B617,基础扩展表!$E:$AG,MATCH(BL$2,基础扩展表!$E$1:$AG$1,0),FALSE)</f>
        <v>#N/A</v>
      </c>
      <c r="BM617" t="e">
        <f ca="1">VLOOKUP($B617,基础扩展表!$E:$AG,MATCH(BM$2,基础扩展表!$E$1:$AG$1,0),FALSE)</f>
        <v>#N/A</v>
      </c>
      <c r="BN617" t="e">
        <f ca="1">VLOOKUP($B617,基础扩展表!$E:$AG,MATCH(BN$2,基础扩展表!$E$1:$AG$1,0),FALSE)</f>
        <v>#N/A</v>
      </c>
      <c r="BO617" t="e">
        <f ca="1">VLOOKUP($B617,基础扩展表!$E:$AG,MATCH(BO$2,基础扩展表!$E$1:$AG$1,0),FALSE)</f>
        <v>#N/A</v>
      </c>
      <c r="BP617" t="e">
        <f ca="1">VLOOKUP($B617,基础扩展表!$E:$AG,MATCH(BP$2,基础扩展表!$E$1:$AG$1,0),FALSE)</f>
        <v>#N/A</v>
      </c>
      <c r="BR617" t="e">
        <f ca="1">VLOOKUP(C617,模型表!D:H,5,FALSE)</f>
        <v>#N/A</v>
      </c>
    </row>
    <row r="618" spans="2:70" x14ac:dyDescent="0.2">
      <c r="B618" t="str">
        <f t="array" aca="1" ref="B618" ca="1">INDEX(基础表!$Y:$Y,SMALL(IF(基础表!$Z:$Z=0,ROW(基础表!$Z:$Z),999),ROW(H612)))&amp;""</f>
        <v/>
      </c>
      <c r="C618" t="e">
        <f ca="1">VLOOKUP(VLOOKUP($B618,基础表!$E:$G,3,FALSE),模型表!$C:$D,2,FALSE)</f>
        <v>#N/A</v>
      </c>
      <c r="E618" t="e">
        <f ca="1">VLOOKUP($B618,基础表!$E:$G,3,FALSE)</f>
        <v>#N/A</v>
      </c>
      <c r="G618" t="e">
        <f ca="1">VLOOKUP($E618,模型表!$C:$G,5,FALSE)</f>
        <v>#N/A</v>
      </c>
      <c r="H618" t="e">
        <f ca="1">VLOOKUP($E618,模型表!$C:$F,4,FALSE)</f>
        <v>#N/A</v>
      </c>
      <c r="I618" t="e">
        <f ca="1">VLOOKUP($E618,模型表!$C:$J,8,FALSE)</f>
        <v>#N/A</v>
      </c>
      <c r="K618" t="str">
        <f t="shared" ca="1" si="110"/>
        <v/>
      </c>
      <c r="L618" t="str">
        <f t="shared" ca="1" si="111"/>
        <v/>
      </c>
      <c r="M618" t="str">
        <f t="shared" ca="1" si="112"/>
        <v/>
      </c>
      <c r="N618" t="str">
        <f t="shared" ca="1" si="113"/>
        <v/>
      </c>
      <c r="O618" t="str">
        <f t="shared" ca="1" si="119"/>
        <v/>
      </c>
      <c r="P618" t="str">
        <f t="shared" ca="1" si="114"/>
        <v/>
      </c>
      <c r="Q618" t="e">
        <f ca="1">VLOOKUP($E618,模型表!$C:$K,9,FALSE)</f>
        <v>#N/A</v>
      </c>
      <c r="S618" t="e">
        <f ca="1">IF(VLOOKUP($E618,模型表!$C:$L,6,FALSE)=0,"",VLOOKUP($E618,模型表!$C:$L,10,FALSE))</f>
        <v>#N/A</v>
      </c>
      <c r="U618" t="e">
        <f ca="1">VLOOKUP($E618,模型表!$C:$Q,11,FALSE)</f>
        <v>#N/A</v>
      </c>
      <c r="Y618" t="e">
        <f ca="1">IF(VLOOKUP($E618,模型表!$C:$N,12,FALSE)="Death",VLOOKUP($E618,模型表!$C:$Q,13,FALSE),"")</f>
        <v>#N/A</v>
      </c>
      <c r="Z618" t="str">
        <f ca="1">IF($B618="","",IF(VLOOKUP($E618,模型表!$C:$O,12,FALSE)="PBuff","["&amp;VLOOKUP($E618,模型表!$C:Q,13,FALSE)&amp;"]","[]"))</f>
        <v/>
      </c>
      <c r="AA618" t="e">
        <f ca="1">VLOOKUP($B618,基础扩展表!$E:$I,5,FALSE)</f>
        <v>#N/A</v>
      </c>
      <c r="AB618" t="e">
        <f ca="1">VLOOKUP($B618,基础扩展表!$E:$I,4,FALSE)</f>
        <v>#N/A</v>
      </c>
      <c r="AC618" t="e">
        <f ca="1">VLOOKUP($B618,基础表!$E:$T,16,FALSE)</f>
        <v>#N/A</v>
      </c>
      <c r="AD618" t="str">
        <f t="shared" ca="1" si="108"/>
        <v/>
      </c>
      <c r="AE618" t="str">
        <f t="shared" ca="1" si="115"/>
        <v/>
      </c>
      <c r="AF618" t="str">
        <f t="shared" ca="1" si="116"/>
        <v/>
      </c>
      <c r="AH618" t="e">
        <f ca="1">VLOOKUP($B618,基础表!$E:$R,14,FALSE)</f>
        <v>#N/A</v>
      </c>
      <c r="AI618" t="e">
        <f ca="1">VLOOKUP($B618,基础表!$E:$S,13,FALSE)</f>
        <v>#N/A</v>
      </c>
      <c r="AK618" t="e">
        <f ca="1">VLOOKUP($B618,基础表!$E:$H,4,FALSE)</f>
        <v>#N/A</v>
      </c>
      <c r="AN618" s="23" t="e">
        <f t="shared" ca="1" si="109"/>
        <v>#N/A</v>
      </c>
      <c r="AO618" s="23" t="str">
        <f t="shared" ca="1" si="117"/>
        <v/>
      </c>
      <c r="AP618" s="23" t="str">
        <f t="shared" ca="1" si="118"/>
        <v/>
      </c>
      <c r="AR618" t="e">
        <f ca="1">VLOOKUP($B618,基础表!$E:$J,4,FALSE)</f>
        <v>#N/A</v>
      </c>
      <c r="AS618" t="e">
        <f ca="1">VLOOKUP($B618,基础表!$E:$J,5,FALSE)</f>
        <v>#N/A</v>
      </c>
      <c r="AT618" t="e">
        <f ca="1">VLOOKUP($B618,基础表!$E:$J,6,FALSE)</f>
        <v>#N/A</v>
      </c>
      <c r="AU618" t="e">
        <f ca="1">VLOOKUP($B618,基础扩展表!$E:$AG,MATCH(AU$2,基础扩展表!$E$1:$AG$1,0),FALSE)</f>
        <v>#N/A</v>
      </c>
      <c r="AV618" t="e">
        <f ca="1">VLOOKUP($B618,基础扩展表!$E:$AG,MATCH(AV$2,基础扩展表!$E$1:$AG$1,0),FALSE)</f>
        <v>#N/A</v>
      </c>
      <c r="AW618" t="e">
        <f ca="1">VLOOKUP($B618,基础扩展表!$E:$AG,MATCH(AW$2,基础扩展表!$E$1:$AG$1,0),FALSE)</f>
        <v>#N/A</v>
      </c>
      <c r="AX618" t="e">
        <f ca="1">VLOOKUP($B618,基础扩展表!$E:$AG,MATCH(AX$2,基础扩展表!$E$1:$AG$1,0),FALSE)</f>
        <v>#N/A</v>
      </c>
      <c r="AY618" t="e">
        <f ca="1">VLOOKUP($B618,基础扩展表!$E:$AG,MATCH(AY$2,基础扩展表!$E$1:$AG$1,0),FALSE)</f>
        <v>#N/A</v>
      </c>
      <c r="AZ618" t="e">
        <f ca="1">VLOOKUP($B618,基础扩展表!$E:$AG,MATCH(AZ$2,基础扩展表!$E$1:$AG$1,0),FALSE)</f>
        <v>#N/A</v>
      </c>
      <c r="BA618" t="e">
        <f ca="1">VLOOKUP($B618,基础扩展表!$E:$AG,MATCH(BA$2,基础扩展表!$E$1:$AG$1,0),FALSE)</f>
        <v>#N/A</v>
      </c>
      <c r="BB618" t="e">
        <f ca="1">VLOOKUP($B618,基础扩展表!$E:$AG,MATCH(BB$2,基础扩展表!$E$1:$AG$1,0),FALSE)</f>
        <v>#N/A</v>
      </c>
      <c r="BC618" t="e">
        <f ca="1">VLOOKUP($B618,基础扩展表!$E:$AG,MATCH(BC$2,基础扩展表!$E$1:$AG$1,0),FALSE)</f>
        <v>#N/A</v>
      </c>
      <c r="BD618" t="e">
        <f ca="1">VLOOKUP($B618,基础扩展表!$E:$AG,MATCH(BD$2,基础扩展表!$E$1:$AG$1,0),FALSE)</f>
        <v>#N/A</v>
      </c>
      <c r="BE618" t="e">
        <f ca="1">VLOOKUP($B618,基础扩展表!$E:$AG,MATCH(BE$2,基础扩展表!$E$1:$AG$1,0),FALSE)</f>
        <v>#N/A</v>
      </c>
      <c r="BF618" t="e">
        <f ca="1">VLOOKUP($B618,基础扩展表!$E:$AG,MATCH(BF$2,基础扩展表!$E$1:$AG$1,0),FALSE)</f>
        <v>#N/A</v>
      </c>
      <c r="BG618" t="e">
        <f ca="1">VLOOKUP($B618,基础扩展表!$E:$AG,MATCH(BG$2,基础扩展表!$E$1:$AG$1,0),FALSE)</f>
        <v>#N/A</v>
      </c>
      <c r="BH618" t="e">
        <f ca="1">VLOOKUP($B618,基础扩展表!$E:$AG,MATCH(BH$2,基础扩展表!$E$1:$AG$1,0),FALSE)</f>
        <v>#N/A</v>
      </c>
      <c r="BI618" t="e">
        <f ca="1">VLOOKUP($B618,基础扩展表!$E:$AG,MATCH(BI$2,基础扩展表!$E$1:$AG$1,0),FALSE)</f>
        <v>#N/A</v>
      </c>
      <c r="BJ618" t="e">
        <f ca="1">VLOOKUP($B618,基础扩展表!$E:$AG,MATCH(BJ$2,基础扩展表!$E$1:$AG$1,0),FALSE)</f>
        <v>#N/A</v>
      </c>
      <c r="BK618" t="e">
        <f ca="1">VLOOKUP($B618,基础扩展表!$E:$AG,MATCH(BK$2,基础扩展表!$E$1:$AG$1,0),FALSE)</f>
        <v>#N/A</v>
      </c>
      <c r="BL618" t="e">
        <f ca="1">VLOOKUP($B618,基础扩展表!$E:$AG,MATCH(BL$2,基础扩展表!$E$1:$AG$1,0),FALSE)</f>
        <v>#N/A</v>
      </c>
      <c r="BM618" t="e">
        <f ca="1">VLOOKUP($B618,基础扩展表!$E:$AG,MATCH(BM$2,基础扩展表!$E$1:$AG$1,0),FALSE)</f>
        <v>#N/A</v>
      </c>
      <c r="BN618" t="e">
        <f ca="1">VLOOKUP($B618,基础扩展表!$E:$AG,MATCH(BN$2,基础扩展表!$E$1:$AG$1,0),FALSE)</f>
        <v>#N/A</v>
      </c>
      <c r="BO618" t="e">
        <f ca="1">VLOOKUP($B618,基础扩展表!$E:$AG,MATCH(BO$2,基础扩展表!$E$1:$AG$1,0),FALSE)</f>
        <v>#N/A</v>
      </c>
      <c r="BP618" t="e">
        <f ca="1">VLOOKUP($B618,基础扩展表!$E:$AG,MATCH(BP$2,基础扩展表!$E$1:$AG$1,0),FALSE)</f>
        <v>#N/A</v>
      </c>
      <c r="BR618" t="e">
        <f ca="1">VLOOKUP(C618,模型表!D:H,5,FALSE)</f>
        <v>#N/A</v>
      </c>
    </row>
    <row r="619" spans="2:70" x14ac:dyDescent="0.2">
      <c r="B619" t="str">
        <f t="array" aca="1" ref="B619" ca="1">INDEX(基础表!$Y:$Y,SMALL(IF(基础表!$Z:$Z=0,ROW(基础表!$Z:$Z),999),ROW(H613)))&amp;""</f>
        <v/>
      </c>
      <c r="C619" t="e">
        <f ca="1">VLOOKUP(VLOOKUP($B619,基础表!$E:$G,3,FALSE),模型表!$C:$D,2,FALSE)</f>
        <v>#N/A</v>
      </c>
      <c r="E619" t="e">
        <f ca="1">VLOOKUP($B619,基础表!$E:$G,3,FALSE)</f>
        <v>#N/A</v>
      </c>
      <c r="G619" t="e">
        <f ca="1">VLOOKUP($E619,模型表!$C:$G,5,FALSE)</f>
        <v>#N/A</v>
      </c>
      <c r="H619" t="e">
        <f ca="1">VLOOKUP($E619,模型表!$C:$F,4,FALSE)</f>
        <v>#N/A</v>
      </c>
      <c r="I619" t="e">
        <f ca="1">VLOOKUP($E619,模型表!$C:$J,8,FALSE)</f>
        <v>#N/A</v>
      </c>
      <c r="K619" t="str">
        <f t="shared" ca="1" si="110"/>
        <v/>
      </c>
      <c r="L619" t="str">
        <f t="shared" ca="1" si="111"/>
        <v/>
      </c>
      <c r="M619" t="str">
        <f t="shared" ca="1" si="112"/>
        <v/>
      </c>
      <c r="N619" t="str">
        <f t="shared" ca="1" si="113"/>
        <v/>
      </c>
      <c r="O619" t="str">
        <f t="shared" ca="1" si="119"/>
        <v/>
      </c>
      <c r="P619" t="str">
        <f t="shared" ca="1" si="114"/>
        <v/>
      </c>
      <c r="Q619" t="e">
        <f ca="1">VLOOKUP($E619,模型表!$C:$K,9,FALSE)</f>
        <v>#N/A</v>
      </c>
      <c r="S619" t="e">
        <f ca="1">IF(VLOOKUP($E619,模型表!$C:$L,6,FALSE)=0,"",VLOOKUP($E619,模型表!$C:$L,10,FALSE))</f>
        <v>#N/A</v>
      </c>
      <c r="U619" t="e">
        <f ca="1">VLOOKUP($E619,模型表!$C:$Q,11,FALSE)</f>
        <v>#N/A</v>
      </c>
      <c r="Y619" t="e">
        <f ca="1">IF(VLOOKUP($E619,模型表!$C:$N,12,FALSE)="Death",VLOOKUP($E619,模型表!$C:$Q,13,FALSE),"")</f>
        <v>#N/A</v>
      </c>
      <c r="Z619" t="str">
        <f ca="1">IF($B619="","",IF(VLOOKUP($E619,模型表!$C:$O,12,FALSE)="PBuff","["&amp;VLOOKUP($E619,模型表!$C:Q,13,FALSE)&amp;"]","[]"))</f>
        <v/>
      </c>
      <c r="AA619" t="e">
        <f ca="1">VLOOKUP($B619,基础扩展表!$E:$I,5,FALSE)</f>
        <v>#N/A</v>
      </c>
      <c r="AB619" t="e">
        <f ca="1">VLOOKUP($B619,基础扩展表!$E:$I,4,FALSE)</f>
        <v>#N/A</v>
      </c>
      <c r="AC619" t="e">
        <f ca="1">VLOOKUP($B619,基础表!$E:$T,16,FALSE)</f>
        <v>#N/A</v>
      </c>
      <c r="AD619" t="str">
        <f t="shared" ca="1" si="108"/>
        <v/>
      </c>
      <c r="AE619" t="str">
        <f t="shared" ca="1" si="115"/>
        <v/>
      </c>
      <c r="AF619" t="str">
        <f t="shared" ca="1" si="116"/>
        <v/>
      </c>
      <c r="AH619" t="e">
        <f ca="1">VLOOKUP($B619,基础表!$E:$R,14,FALSE)</f>
        <v>#N/A</v>
      </c>
      <c r="AI619" t="e">
        <f ca="1">VLOOKUP($B619,基础表!$E:$S,13,FALSE)</f>
        <v>#N/A</v>
      </c>
      <c r="AK619" t="e">
        <f ca="1">VLOOKUP($B619,基础表!$E:$H,4,FALSE)</f>
        <v>#N/A</v>
      </c>
      <c r="AN619" s="23" t="e">
        <f t="shared" ca="1" si="109"/>
        <v>#N/A</v>
      </c>
      <c r="AO619" s="23" t="str">
        <f t="shared" ca="1" si="117"/>
        <v/>
      </c>
      <c r="AP619" s="23" t="str">
        <f t="shared" ca="1" si="118"/>
        <v/>
      </c>
      <c r="AR619" t="e">
        <f ca="1">VLOOKUP($B619,基础表!$E:$J,4,FALSE)</f>
        <v>#N/A</v>
      </c>
      <c r="AS619" t="e">
        <f ca="1">VLOOKUP($B619,基础表!$E:$J,5,FALSE)</f>
        <v>#N/A</v>
      </c>
      <c r="AT619" t="e">
        <f ca="1">VLOOKUP($B619,基础表!$E:$J,6,FALSE)</f>
        <v>#N/A</v>
      </c>
      <c r="AU619" t="e">
        <f ca="1">VLOOKUP($B619,基础扩展表!$E:$AG,MATCH(AU$2,基础扩展表!$E$1:$AG$1,0),FALSE)</f>
        <v>#N/A</v>
      </c>
      <c r="AV619" t="e">
        <f ca="1">VLOOKUP($B619,基础扩展表!$E:$AG,MATCH(AV$2,基础扩展表!$E$1:$AG$1,0),FALSE)</f>
        <v>#N/A</v>
      </c>
      <c r="AW619" t="e">
        <f ca="1">VLOOKUP($B619,基础扩展表!$E:$AG,MATCH(AW$2,基础扩展表!$E$1:$AG$1,0),FALSE)</f>
        <v>#N/A</v>
      </c>
      <c r="AX619" t="e">
        <f ca="1">VLOOKUP($B619,基础扩展表!$E:$AG,MATCH(AX$2,基础扩展表!$E$1:$AG$1,0),FALSE)</f>
        <v>#N/A</v>
      </c>
      <c r="AY619" t="e">
        <f ca="1">VLOOKUP($B619,基础扩展表!$E:$AG,MATCH(AY$2,基础扩展表!$E$1:$AG$1,0),FALSE)</f>
        <v>#N/A</v>
      </c>
      <c r="AZ619" t="e">
        <f ca="1">VLOOKUP($B619,基础扩展表!$E:$AG,MATCH(AZ$2,基础扩展表!$E$1:$AG$1,0),FALSE)</f>
        <v>#N/A</v>
      </c>
      <c r="BA619" t="e">
        <f ca="1">VLOOKUP($B619,基础扩展表!$E:$AG,MATCH(BA$2,基础扩展表!$E$1:$AG$1,0),FALSE)</f>
        <v>#N/A</v>
      </c>
      <c r="BB619" t="e">
        <f ca="1">VLOOKUP($B619,基础扩展表!$E:$AG,MATCH(BB$2,基础扩展表!$E$1:$AG$1,0),FALSE)</f>
        <v>#N/A</v>
      </c>
      <c r="BC619" t="e">
        <f ca="1">VLOOKUP($B619,基础扩展表!$E:$AG,MATCH(BC$2,基础扩展表!$E$1:$AG$1,0),FALSE)</f>
        <v>#N/A</v>
      </c>
      <c r="BD619" t="e">
        <f ca="1">VLOOKUP($B619,基础扩展表!$E:$AG,MATCH(BD$2,基础扩展表!$E$1:$AG$1,0),FALSE)</f>
        <v>#N/A</v>
      </c>
      <c r="BE619" t="e">
        <f ca="1">VLOOKUP($B619,基础扩展表!$E:$AG,MATCH(BE$2,基础扩展表!$E$1:$AG$1,0),FALSE)</f>
        <v>#N/A</v>
      </c>
      <c r="BF619" t="e">
        <f ca="1">VLOOKUP($B619,基础扩展表!$E:$AG,MATCH(BF$2,基础扩展表!$E$1:$AG$1,0),FALSE)</f>
        <v>#N/A</v>
      </c>
      <c r="BG619" t="e">
        <f ca="1">VLOOKUP($B619,基础扩展表!$E:$AG,MATCH(BG$2,基础扩展表!$E$1:$AG$1,0),FALSE)</f>
        <v>#N/A</v>
      </c>
      <c r="BH619" t="e">
        <f ca="1">VLOOKUP($B619,基础扩展表!$E:$AG,MATCH(BH$2,基础扩展表!$E$1:$AG$1,0),FALSE)</f>
        <v>#N/A</v>
      </c>
      <c r="BI619" t="e">
        <f ca="1">VLOOKUP($B619,基础扩展表!$E:$AG,MATCH(BI$2,基础扩展表!$E$1:$AG$1,0),FALSE)</f>
        <v>#N/A</v>
      </c>
      <c r="BJ619" t="e">
        <f ca="1">VLOOKUP($B619,基础扩展表!$E:$AG,MATCH(BJ$2,基础扩展表!$E$1:$AG$1,0),FALSE)</f>
        <v>#N/A</v>
      </c>
      <c r="BK619" t="e">
        <f ca="1">VLOOKUP($B619,基础扩展表!$E:$AG,MATCH(BK$2,基础扩展表!$E$1:$AG$1,0),FALSE)</f>
        <v>#N/A</v>
      </c>
      <c r="BL619" t="e">
        <f ca="1">VLOOKUP($B619,基础扩展表!$E:$AG,MATCH(BL$2,基础扩展表!$E$1:$AG$1,0),FALSE)</f>
        <v>#N/A</v>
      </c>
      <c r="BM619" t="e">
        <f ca="1">VLOOKUP($B619,基础扩展表!$E:$AG,MATCH(BM$2,基础扩展表!$E$1:$AG$1,0),FALSE)</f>
        <v>#N/A</v>
      </c>
      <c r="BN619" t="e">
        <f ca="1">VLOOKUP($B619,基础扩展表!$E:$AG,MATCH(BN$2,基础扩展表!$E$1:$AG$1,0),FALSE)</f>
        <v>#N/A</v>
      </c>
      <c r="BO619" t="e">
        <f ca="1">VLOOKUP($B619,基础扩展表!$E:$AG,MATCH(BO$2,基础扩展表!$E$1:$AG$1,0),FALSE)</f>
        <v>#N/A</v>
      </c>
      <c r="BP619" t="e">
        <f ca="1">VLOOKUP($B619,基础扩展表!$E:$AG,MATCH(BP$2,基础扩展表!$E$1:$AG$1,0),FALSE)</f>
        <v>#N/A</v>
      </c>
      <c r="BR619" t="e">
        <f ca="1">VLOOKUP(C619,模型表!D:H,5,FALSE)</f>
        <v>#N/A</v>
      </c>
    </row>
    <row r="620" spans="2:70" x14ac:dyDescent="0.2">
      <c r="B620" t="str">
        <f t="array" aca="1" ref="B620" ca="1">INDEX(基础表!$Y:$Y,SMALL(IF(基础表!$Z:$Z=0,ROW(基础表!$Z:$Z),999),ROW(H614)))&amp;""</f>
        <v/>
      </c>
      <c r="C620" t="e">
        <f ca="1">VLOOKUP(VLOOKUP($B620,基础表!$E:$G,3,FALSE),模型表!$C:$D,2,FALSE)</f>
        <v>#N/A</v>
      </c>
      <c r="E620" t="e">
        <f ca="1">VLOOKUP($B620,基础表!$E:$G,3,FALSE)</f>
        <v>#N/A</v>
      </c>
      <c r="G620" t="e">
        <f ca="1">VLOOKUP($E620,模型表!$C:$G,5,FALSE)</f>
        <v>#N/A</v>
      </c>
      <c r="H620" t="e">
        <f ca="1">VLOOKUP($E620,模型表!$C:$F,4,FALSE)</f>
        <v>#N/A</v>
      </c>
      <c r="I620" t="e">
        <f ca="1">VLOOKUP($E620,模型表!$C:$J,8,FALSE)</f>
        <v>#N/A</v>
      </c>
      <c r="K620" t="str">
        <f t="shared" ca="1" si="110"/>
        <v/>
      </c>
      <c r="L620" t="str">
        <f t="shared" ca="1" si="111"/>
        <v/>
      </c>
      <c r="M620" t="str">
        <f t="shared" ca="1" si="112"/>
        <v/>
      </c>
      <c r="N620" t="str">
        <f t="shared" ca="1" si="113"/>
        <v/>
      </c>
      <c r="O620" t="str">
        <f t="shared" ca="1" si="119"/>
        <v/>
      </c>
      <c r="P620" t="str">
        <f t="shared" ca="1" si="114"/>
        <v/>
      </c>
      <c r="Q620" t="e">
        <f ca="1">VLOOKUP($E620,模型表!$C:$K,9,FALSE)</f>
        <v>#N/A</v>
      </c>
      <c r="S620" t="e">
        <f ca="1">IF(VLOOKUP($E620,模型表!$C:$L,6,FALSE)=0,"",VLOOKUP($E620,模型表!$C:$L,10,FALSE))</f>
        <v>#N/A</v>
      </c>
      <c r="U620" t="e">
        <f ca="1">VLOOKUP($E620,模型表!$C:$Q,11,FALSE)</f>
        <v>#N/A</v>
      </c>
      <c r="Y620" t="e">
        <f ca="1">IF(VLOOKUP($E620,模型表!$C:$N,12,FALSE)="Death",VLOOKUP($E620,模型表!$C:$Q,13,FALSE),"")</f>
        <v>#N/A</v>
      </c>
      <c r="Z620" t="str">
        <f ca="1">IF($B620="","",IF(VLOOKUP($E620,模型表!$C:$O,12,FALSE)="PBuff","["&amp;VLOOKUP($E620,模型表!$C:Q,13,FALSE)&amp;"]","[]"))</f>
        <v/>
      </c>
      <c r="AA620" t="e">
        <f ca="1">VLOOKUP($B620,基础扩展表!$E:$I,5,FALSE)</f>
        <v>#N/A</v>
      </c>
      <c r="AB620" t="e">
        <f ca="1">VLOOKUP($B620,基础扩展表!$E:$I,4,FALSE)</f>
        <v>#N/A</v>
      </c>
      <c r="AC620" t="e">
        <f ca="1">VLOOKUP($B620,基础表!$E:$T,16,FALSE)</f>
        <v>#N/A</v>
      </c>
      <c r="AD620" t="str">
        <f t="shared" ca="1" si="108"/>
        <v/>
      </c>
      <c r="AE620" t="str">
        <f t="shared" ca="1" si="115"/>
        <v/>
      </c>
      <c r="AF620" t="str">
        <f t="shared" ca="1" si="116"/>
        <v/>
      </c>
      <c r="AH620" t="e">
        <f ca="1">VLOOKUP($B620,基础表!$E:$R,14,FALSE)</f>
        <v>#N/A</v>
      </c>
      <c r="AI620" t="e">
        <f ca="1">VLOOKUP($B620,基础表!$E:$S,13,FALSE)</f>
        <v>#N/A</v>
      </c>
      <c r="AK620" t="e">
        <f ca="1">VLOOKUP($B620,基础表!$E:$H,4,FALSE)</f>
        <v>#N/A</v>
      </c>
      <c r="AN620" s="23" t="e">
        <f t="shared" ca="1" si="109"/>
        <v>#N/A</v>
      </c>
      <c r="AO620" s="23" t="str">
        <f t="shared" ca="1" si="117"/>
        <v/>
      </c>
      <c r="AP620" s="23" t="str">
        <f t="shared" ca="1" si="118"/>
        <v/>
      </c>
      <c r="AR620" t="e">
        <f ca="1">VLOOKUP($B620,基础表!$E:$J,4,FALSE)</f>
        <v>#N/A</v>
      </c>
      <c r="AS620" t="e">
        <f ca="1">VLOOKUP($B620,基础表!$E:$J,5,FALSE)</f>
        <v>#N/A</v>
      </c>
      <c r="AT620" t="e">
        <f ca="1">VLOOKUP($B620,基础表!$E:$J,6,FALSE)</f>
        <v>#N/A</v>
      </c>
      <c r="AU620" t="e">
        <f ca="1">VLOOKUP($B620,基础扩展表!$E:$AG,MATCH(AU$2,基础扩展表!$E$1:$AG$1,0),FALSE)</f>
        <v>#N/A</v>
      </c>
      <c r="AV620" t="e">
        <f ca="1">VLOOKUP($B620,基础扩展表!$E:$AG,MATCH(AV$2,基础扩展表!$E$1:$AG$1,0),FALSE)</f>
        <v>#N/A</v>
      </c>
      <c r="AW620" t="e">
        <f ca="1">VLOOKUP($B620,基础扩展表!$E:$AG,MATCH(AW$2,基础扩展表!$E$1:$AG$1,0),FALSE)</f>
        <v>#N/A</v>
      </c>
      <c r="AX620" t="e">
        <f ca="1">VLOOKUP($B620,基础扩展表!$E:$AG,MATCH(AX$2,基础扩展表!$E$1:$AG$1,0),FALSE)</f>
        <v>#N/A</v>
      </c>
      <c r="AY620" t="e">
        <f ca="1">VLOOKUP($B620,基础扩展表!$E:$AG,MATCH(AY$2,基础扩展表!$E$1:$AG$1,0),FALSE)</f>
        <v>#N/A</v>
      </c>
      <c r="AZ620" t="e">
        <f ca="1">VLOOKUP($B620,基础扩展表!$E:$AG,MATCH(AZ$2,基础扩展表!$E$1:$AG$1,0),FALSE)</f>
        <v>#N/A</v>
      </c>
      <c r="BA620" t="e">
        <f ca="1">VLOOKUP($B620,基础扩展表!$E:$AG,MATCH(BA$2,基础扩展表!$E$1:$AG$1,0),FALSE)</f>
        <v>#N/A</v>
      </c>
      <c r="BB620" t="e">
        <f ca="1">VLOOKUP($B620,基础扩展表!$E:$AG,MATCH(BB$2,基础扩展表!$E$1:$AG$1,0),FALSE)</f>
        <v>#N/A</v>
      </c>
      <c r="BC620" t="e">
        <f ca="1">VLOOKUP($B620,基础扩展表!$E:$AG,MATCH(BC$2,基础扩展表!$E$1:$AG$1,0),FALSE)</f>
        <v>#N/A</v>
      </c>
      <c r="BD620" t="e">
        <f ca="1">VLOOKUP($B620,基础扩展表!$E:$AG,MATCH(BD$2,基础扩展表!$E$1:$AG$1,0),FALSE)</f>
        <v>#N/A</v>
      </c>
      <c r="BE620" t="e">
        <f ca="1">VLOOKUP($B620,基础扩展表!$E:$AG,MATCH(BE$2,基础扩展表!$E$1:$AG$1,0),FALSE)</f>
        <v>#N/A</v>
      </c>
      <c r="BF620" t="e">
        <f ca="1">VLOOKUP($B620,基础扩展表!$E:$AG,MATCH(BF$2,基础扩展表!$E$1:$AG$1,0),FALSE)</f>
        <v>#N/A</v>
      </c>
      <c r="BG620" t="e">
        <f ca="1">VLOOKUP($B620,基础扩展表!$E:$AG,MATCH(BG$2,基础扩展表!$E$1:$AG$1,0),FALSE)</f>
        <v>#N/A</v>
      </c>
      <c r="BH620" t="e">
        <f ca="1">VLOOKUP($B620,基础扩展表!$E:$AG,MATCH(BH$2,基础扩展表!$E$1:$AG$1,0),FALSE)</f>
        <v>#N/A</v>
      </c>
      <c r="BI620" t="e">
        <f ca="1">VLOOKUP($B620,基础扩展表!$E:$AG,MATCH(BI$2,基础扩展表!$E$1:$AG$1,0),FALSE)</f>
        <v>#N/A</v>
      </c>
      <c r="BJ620" t="e">
        <f ca="1">VLOOKUP($B620,基础扩展表!$E:$AG,MATCH(BJ$2,基础扩展表!$E$1:$AG$1,0),FALSE)</f>
        <v>#N/A</v>
      </c>
      <c r="BK620" t="e">
        <f ca="1">VLOOKUP($B620,基础扩展表!$E:$AG,MATCH(BK$2,基础扩展表!$E$1:$AG$1,0),FALSE)</f>
        <v>#N/A</v>
      </c>
      <c r="BL620" t="e">
        <f ca="1">VLOOKUP($B620,基础扩展表!$E:$AG,MATCH(BL$2,基础扩展表!$E$1:$AG$1,0),FALSE)</f>
        <v>#N/A</v>
      </c>
      <c r="BM620" t="e">
        <f ca="1">VLOOKUP($B620,基础扩展表!$E:$AG,MATCH(BM$2,基础扩展表!$E$1:$AG$1,0),FALSE)</f>
        <v>#N/A</v>
      </c>
      <c r="BN620" t="e">
        <f ca="1">VLOOKUP($B620,基础扩展表!$E:$AG,MATCH(BN$2,基础扩展表!$E$1:$AG$1,0),FALSE)</f>
        <v>#N/A</v>
      </c>
      <c r="BO620" t="e">
        <f ca="1">VLOOKUP($B620,基础扩展表!$E:$AG,MATCH(BO$2,基础扩展表!$E$1:$AG$1,0),FALSE)</f>
        <v>#N/A</v>
      </c>
      <c r="BP620" t="e">
        <f ca="1">VLOOKUP($B620,基础扩展表!$E:$AG,MATCH(BP$2,基础扩展表!$E$1:$AG$1,0),FALSE)</f>
        <v>#N/A</v>
      </c>
      <c r="BR620" t="e">
        <f ca="1">VLOOKUP(C620,模型表!D:H,5,FALSE)</f>
        <v>#N/A</v>
      </c>
    </row>
    <row r="621" spans="2:70" x14ac:dyDescent="0.2">
      <c r="B621" t="str">
        <f t="array" aca="1" ref="B621" ca="1">INDEX(基础表!$Y:$Y,SMALL(IF(基础表!$Z:$Z=0,ROW(基础表!$Z:$Z),999),ROW(H615)))&amp;""</f>
        <v/>
      </c>
      <c r="C621" t="e">
        <f ca="1">VLOOKUP(VLOOKUP($B621,基础表!$E:$G,3,FALSE),模型表!$C:$D,2,FALSE)</f>
        <v>#N/A</v>
      </c>
      <c r="E621" t="e">
        <f ca="1">VLOOKUP($B621,基础表!$E:$G,3,FALSE)</f>
        <v>#N/A</v>
      </c>
      <c r="G621" t="e">
        <f ca="1">VLOOKUP($E621,模型表!$C:$G,5,FALSE)</f>
        <v>#N/A</v>
      </c>
      <c r="H621" t="e">
        <f ca="1">VLOOKUP($E621,模型表!$C:$F,4,FALSE)</f>
        <v>#N/A</v>
      </c>
      <c r="I621" t="e">
        <f ca="1">VLOOKUP($E621,模型表!$C:$J,8,FALSE)</f>
        <v>#N/A</v>
      </c>
      <c r="K621" t="str">
        <f t="shared" ca="1" si="110"/>
        <v/>
      </c>
      <c r="L621" t="str">
        <f t="shared" ca="1" si="111"/>
        <v/>
      </c>
      <c r="M621" t="str">
        <f t="shared" ca="1" si="112"/>
        <v/>
      </c>
      <c r="N621" t="str">
        <f t="shared" ca="1" si="113"/>
        <v/>
      </c>
      <c r="O621" t="str">
        <f t="shared" ca="1" si="119"/>
        <v/>
      </c>
      <c r="P621" t="str">
        <f t="shared" ca="1" si="114"/>
        <v/>
      </c>
      <c r="Q621" t="e">
        <f ca="1">VLOOKUP($E621,模型表!$C:$K,9,FALSE)</f>
        <v>#N/A</v>
      </c>
      <c r="S621" t="e">
        <f ca="1">IF(VLOOKUP($E621,模型表!$C:$L,6,FALSE)=0,"",VLOOKUP($E621,模型表!$C:$L,10,FALSE))</f>
        <v>#N/A</v>
      </c>
      <c r="U621" t="e">
        <f ca="1">VLOOKUP($E621,模型表!$C:$Q,11,FALSE)</f>
        <v>#N/A</v>
      </c>
      <c r="Y621" t="e">
        <f ca="1">IF(VLOOKUP($E621,模型表!$C:$N,12,FALSE)="Death",VLOOKUP($E621,模型表!$C:$Q,13,FALSE),"")</f>
        <v>#N/A</v>
      </c>
      <c r="Z621" t="str">
        <f ca="1">IF($B621="","",IF(VLOOKUP($E621,模型表!$C:$O,12,FALSE)="PBuff","["&amp;VLOOKUP($E621,模型表!$C:Q,13,FALSE)&amp;"]","[]"))</f>
        <v/>
      </c>
      <c r="AA621" t="e">
        <f ca="1">VLOOKUP($B621,基础扩展表!$E:$I,5,FALSE)</f>
        <v>#N/A</v>
      </c>
      <c r="AB621" t="e">
        <f ca="1">VLOOKUP($B621,基础扩展表!$E:$I,4,FALSE)</f>
        <v>#N/A</v>
      </c>
      <c r="AC621" t="e">
        <f ca="1">VLOOKUP($B621,基础表!$E:$T,16,FALSE)</f>
        <v>#N/A</v>
      </c>
      <c r="AD621" t="str">
        <f t="shared" ca="1" si="108"/>
        <v/>
      </c>
      <c r="AE621" t="str">
        <f t="shared" ca="1" si="115"/>
        <v/>
      </c>
      <c r="AF621" t="str">
        <f t="shared" ca="1" si="116"/>
        <v/>
      </c>
      <c r="AH621" t="e">
        <f ca="1">VLOOKUP($B621,基础表!$E:$R,14,FALSE)</f>
        <v>#N/A</v>
      </c>
      <c r="AI621" t="e">
        <f ca="1">VLOOKUP($B621,基础表!$E:$S,13,FALSE)</f>
        <v>#N/A</v>
      </c>
      <c r="AK621" t="e">
        <f ca="1">VLOOKUP($B621,基础表!$E:$H,4,FALSE)</f>
        <v>#N/A</v>
      </c>
      <c r="AN621" s="23" t="e">
        <f t="shared" ca="1" si="109"/>
        <v>#N/A</v>
      </c>
      <c r="AO621" s="23" t="str">
        <f t="shared" ca="1" si="117"/>
        <v/>
      </c>
      <c r="AP621" s="23" t="str">
        <f t="shared" ca="1" si="118"/>
        <v/>
      </c>
      <c r="AR621" t="e">
        <f ca="1">VLOOKUP($B621,基础表!$E:$J,4,FALSE)</f>
        <v>#N/A</v>
      </c>
      <c r="AS621" t="e">
        <f ca="1">VLOOKUP($B621,基础表!$E:$J,5,FALSE)</f>
        <v>#N/A</v>
      </c>
      <c r="AT621" t="e">
        <f ca="1">VLOOKUP($B621,基础表!$E:$J,6,FALSE)</f>
        <v>#N/A</v>
      </c>
      <c r="AU621" t="e">
        <f ca="1">VLOOKUP($B621,基础扩展表!$E:$AG,MATCH(AU$2,基础扩展表!$E$1:$AG$1,0),FALSE)</f>
        <v>#N/A</v>
      </c>
      <c r="AV621" t="e">
        <f ca="1">VLOOKUP($B621,基础扩展表!$E:$AG,MATCH(AV$2,基础扩展表!$E$1:$AG$1,0),FALSE)</f>
        <v>#N/A</v>
      </c>
      <c r="AW621" t="e">
        <f ca="1">VLOOKUP($B621,基础扩展表!$E:$AG,MATCH(AW$2,基础扩展表!$E$1:$AG$1,0),FALSE)</f>
        <v>#N/A</v>
      </c>
      <c r="AX621" t="e">
        <f ca="1">VLOOKUP($B621,基础扩展表!$E:$AG,MATCH(AX$2,基础扩展表!$E$1:$AG$1,0),FALSE)</f>
        <v>#N/A</v>
      </c>
      <c r="AY621" t="e">
        <f ca="1">VLOOKUP($B621,基础扩展表!$E:$AG,MATCH(AY$2,基础扩展表!$E$1:$AG$1,0),FALSE)</f>
        <v>#N/A</v>
      </c>
      <c r="AZ621" t="e">
        <f ca="1">VLOOKUP($B621,基础扩展表!$E:$AG,MATCH(AZ$2,基础扩展表!$E$1:$AG$1,0),FALSE)</f>
        <v>#N/A</v>
      </c>
      <c r="BA621" t="e">
        <f ca="1">VLOOKUP($B621,基础扩展表!$E:$AG,MATCH(BA$2,基础扩展表!$E$1:$AG$1,0),FALSE)</f>
        <v>#N/A</v>
      </c>
      <c r="BB621" t="e">
        <f ca="1">VLOOKUP($B621,基础扩展表!$E:$AG,MATCH(BB$2,基础扩展表!$E$1:$AG$1,0),FALSE)</f>
        <v>#N/A</v>
      </c>
      <c r="BC621" t="e">
        <f ca="1">VLOOKUP($B621,基础扩展表!$E:$AG,MATCH(BC$2,基础扩展表!$E$1:$AG$1,0),FALSE)</f>
        <v>#N/A</v>
      </c>
      <c r="BD621" t="e">
        <f ca="1">VLOOKUP($B621,基础扩展表!$E:$AG,MATCH(BD$2,基础扩展表!$E$1:$AG$1,0),FALSE)</f>
        <v>#N/A</v>
      </c>
      <c r="BE621" t="e">
        <f ca="1">VLOOKUP($B621,基础扩展表!$E:$AG,MATCH(BE$2,基础扩展表!$E$1:$AG$1,0),FALSE)</f>
        <v>#N/A</v>
      </c>
      <c r="BF621" t="e">
        <f ca="1">VLOOKUP($B621,基础扩展表!$E:$AG,MATCH(BF$2,基础扩展表!$E$1:$AG$1,0),FALSE)</f>
        <v>#N/A</v>
      </c>
      <c r="BG621" t="e">
        <f ca="1">VLOOKUP($B621,基础扩展表!$E:$AG,MATCH(BG$2,基础扩展表!$E$1:$AG$1,0),FALSE)</f>
        <v>#N/A</v>
      </c>
      <c r="BH621" t="e">
        <f ca="1">VLOOKUP($B621,基础扩展表!$E:$AG,MATCH(BH$2,基础扩展表!$E$1:$AG$1,0),FALSE)</f>
        <v>#N/A</v>
      </c>
      <c r="BI621" t="e">
        <f ca="1">VLOOKUP($B621,基础扩展表!$E:$AG,MATCH(BI$2,基础扩展表!$E$1:$AG$1,0),FALSE)</f>
        <v>#N/A</v>
      </c>
      <c r="BJ621" t="e">
        <f ca="1">VLOOKUP($B621,基础扩展表!$E:$AG,MATCH(BJ$2,基础扩展表!$E$1:$AG$1,0),FALSE)</f>
        <v>#N/A</v>
      </c>
      <c r="BK621" t="e">
        <f ca="1">VLOOKUP($B621,基础扩展表!$E:$AG,MATCH(BK$2,基础扩展表!$E$1:$AG$1,0),FALSE)</f>
        <v>#N/A</v>
      </c>
      <c r="BL621" t="e">
        <f ca="1">VLOOKUP($B621,基础扩展表!$E:$AG,MATCH(BL$2,基础扩展表!$E$1:$AG$1,0),FALSE)</f>
        <v>#N/A</v>
      </c>
      <c r="BM621" t="e">
        <f ca="1">VLOOKUP($B621,基础扩展表!$E:$AG,MATCH(BM$2,基础扩展表!$E$1:$AG$1,0),FALSE)</f>
        <v>#N/A</v>
      </c>
      <c r="BN621" t="e">
        <f ca="1">VLOOKUP($B621,基础扩展表!$E:$AG,MATCH(BN$2,基础扩展表!$E$1:$AG$1,0),FALSE)</f>
        <v>#N/A</v>
      </c>
      <c r="BO621" t="e">
        <f ca="1">VLOOKUP($B621,基础扩展表!$E:$AG,MATCH(BO$2,基础扩展表!$E$1:$AG$1,0),FALSE)</f>
        <v>#N/A</v>
      </c>
      <c r="BP621" t="e">
        <f ca="1">VLOOKUP($B621,基础扩展表!$E:$AG,MATCH(BP$2,基础扩展表!$E$1:$AG$1,0),FALSE)</f>
        <v>#N/A</v>
      </c>
      <c r="BR621" t="e">
        <f ca="1">VLOOKUP(C621,模型表!D:H,5,FALSE)</f>
        <v>#N/A</v>
      </c>
    </row>
    <row r="622" spans="2:70" x14ac:dyDescent="0.2">
      <c r="B622" t="str">
        <f t="array" aca="1" ref="B622" ca="1">INDEX(基础表!$Y:$Y,SMALL(IF(基础表!$Z:$Z=0,ROW(基础表!$Z:$Z),999),ROW(H616)))&amp;""</f>
        <v/>
      </c>
      <c r="C622" t="e">
        <f ca="1">VLOOKUP(VLOOKUP($B622,基础表!$E:$G,3,FALSE),模型表!$C:$D,2,FALSE)</f>
        <v>#N/A</v>
      </c>
      <c r="E622" t="e">
        <f ca="1">VLOOKUP($B622,基础表!$E:$G,3,FALSE)</f>
        <v>#N/A</v>
      </c>
      <c r="G622" t="e">
        <f ca="1">VLOOKUP($E622,模型表!$C:$G,5,FALSE)</f>
        <v>#N/A</v>
      </c>
      <c r="H622" t="e">
        <f ca="1">VLOOKUP($E622,模型表!$C:$F,4,FALSE)</f>
        <v>#N/A</v>
      </c>
      <c r="I622" t="e">
        <f ca="1">VLOOKUP($E622,模型表!$C:$J,8,FALSE)</f>
        <v>#N/A</v>
      </c>
      <c r="K622" t="str">
        <f t="shared" ca="1" si="110"/>
        <v/>
      </c>
      <c r="L622" t="str">
        <f t="shared" ca="1" si="111"/>
        <v/>
      </c>
      <c r="M622" t="str">
        <f t="shared" ca="1" si="112"/>
        <v/>
      </c>
      <c r="N622" t="str">
        <f t="shared" ca="1" si="113"/>
        <v/>
      </c>
      <c r="O622" t="str">
        <f t="shared" ca="1" si="119"/>
        <v/>
      </c>
      <c r="P622" t="str">
        <f t="shared" ca="1" si="114"/>
        <v/>
      </c>
      <c r="Q622" t="e">
        <f ca="1">VLOOKUP($E622,模型表!$C:$K,9,FALSE)</f>
        <v>#N/A</v>
      </c>
      <c r="S622" t="e">
        <f ca="1">IF(VLOOKUP($E622,模型表!$C:$L,6,FALSE)=0,"",VLOOKUP($E622,模型表!$C:$L,10,FALSE))</f>
        <v>#N/A</v>
      </c>
      <c r="U622" t="e">
        <f ca="1">VLOOKUP($E622,模型表!$C:$Q,11,FALSE)</f>
        <v>#N/A</v>
      </c>
      <c r="Y622" t="e">
        <f ca="1">IF(VLOOKUP($E622,模型表!$C:$N,12,FALSE)="Death",VLOOKUP($E622,模型表!$C:$Q,13,FALSE),"")</f>
        <v>#N/A</v>
      </c>
      <c r="Z622" t="str">
        <f ca="1">IF($B622="","",IF(VLOOKUP($E622,模型表!$C:$O,12,FALSE)="PBuff","["&amp;VLOOKUP($E622,模型表!$C:Q,13,FALSE)&amp;"]","[]"))</f>
        <v/>
      </c>
      <c r="AA622" t="e">
        <f ca="1">VLOOKUP($B622,基础扩展表!$E:$I,5,FALSE)</f>
        <v>#N/A</v>
      </c>
      <c r="AB622" t="e">
        <f ca="1">VLOOKUP($B622,基础扩展表!$E:$I,4,FALSE)</f>
        <v>#N/A</v>
      </c>
      <c r="AC622" t="e">
        <f ca="1">VLOOKUP($B622,基础表!$E:$T,16,FALSE)</f>
        <v>#N/A</v>
      </c>
      <c r="AD622" t="str">
        <f t="shared" ca="1" si="108"/>
        <v/>
      </c>
      <c r="AE622" t="str">
        <f t="shared" ca="1" si="115"/>
        <v/>
      </c>
      <c r="AF622" t="str">
        <f t="shared" ca="1" si="116"/>
        <v/>
      </c>
      <c r="AH622" t="e">
        <f ca="1">VLOOKUP($B622,基础表!$E:$R,14,FALSE)</f>
        <v>#N/A</v>
      </c>
      <c r="AI622" t="e">
        <f ca="1">VLOOKUP($B622,基础表!$E:$S,13,FALSE)</f>
        <v>#N/A</v>
      </c>
      <c r="AK622" t="e">
        <f ca="1">VLOOKUP($B622,基础表!$E:$H,4,FALSE)</f>
        <v>#N/A</v>
      </c>
      <c r="AN622" s="23" t="e">
        <f t="shared" ca="1" si="109"/>
        <v>#N/A</v>
      </c>
      <c r="AO622" s="23" t="str">
        <f t="shared" ca="1" si="117"/>
        <v/>
      </c>
      <c r="AP622" s="23" t="str">
        <f t="shared" ca="1" si="118"/>
        <v/>
      </c>
      <c r="AR622" t="e">
        <f ca="1">VLOOKUP($B622,基础表!$E:$J,4,FALSE)</f>
        <v>#N/A</v>
      </c>
      <c r="AS622" t="e">
        <f ca="1">VLOOKUP($B622,基础表!$E:$J,5,FALSE)</f>
        <v>#N/A</v>
      </c>
      <c r="AT622" t="e">
        <f ca="1">VLOOKUP($B622,基础表!$E:$J,6,FALSE)</f>
        <v>#N/A</v>
      </c>
      <c r="AU622" t="e">
        <f ca="1">VLOOKUP($B622,基础扩展表!$E:$AG,MATCH(AU$2,基础扩展表!$E$1:$AG$1,0),FALSE)</f>
        <v>#N/A</v>
      </c>
      <c r="AV622" t="e">
        <f ca="1">VLOOKUP($B622,基础扩展表!$E:$AG,MATCH(AV$2,基础扩展表!$E$1:$AG$1,0),FALSE)</f>
        <v>#N/A</v>
      </c>
      <c r="AW622" t="e">
        <f ca="1">VLOOKUP($B622,基础扩展表!$E:$AG,MATCH(AW$2,基础扩展表!$E$1:$AG$1,0),FALSE)</f>
        <v>#N/A</v>
      </c>
      <c r="AX622" t="e">
        <f ca="1">VLOOKUP($B622,基础扩展表!$E:$AG,MATCH(AX$2,基础扩展表!$E$1:$AG$1,0),FALSE)</f>
        <v>#N/A</v>
      </c>
      <c r="AY622" t="e">
        <f ca="1">VLOOKUP($B622,基础扩展表!$E:$AG,MATCH(AY$2,基础扩展表!$E$1:$AG$1,0),FALSE)</f>
        <v>#N/A</v>
      </c>
      <c r="AZ622" t="e">
        <f ca="1">VLOOKUP($B622,基础扩展表!$E:$AG,MATCH(AZ$2,基础扩展表!$E$1:$AG$1,0),FALSE)</f>
        <v>#N/A</v>
      </c>
      <c r="BA622" t="e">
        <f ca="1">VLOOKUP($B622,基础扩展表!$E:$AG,MATCH(BA$2,基础扩展表!$E$1:$AG$1,0),FALSE)</f>
        <v>#N/A</v>
      </c>
      <c r="BB622" t="e">
        <f ca="1">VLOOKUP($B622,基础扩展表!$E:$AG,MATCH(BB$2,基础扩展表!$E$1:$AG$1,0),FALSE)</f>
        <v>#N/A</v>
      </c>
      <c r="BC622" t="e">
        <f ca="1">VLOOKUP($B622,基础扩展表!$E:$AG,MATCH(BC$2,基础扩展表!$E$1:$AG$1,0),FALSE)</f>
        <v>#N/A</v>
      </c>
      <c r="BD622" t="e">
        <f ca="1">VLOOKUP($B622,基础扩展表!$E:$AG,MATCH(BD$2,基础扩展表!$E$1:$AG$1,0),FALSE)</f>
        <v>#N/A</v>
      </c>
      <c r="BE622" t="e">
        <f ca="1">VLOOKUP($B622,基础扩展表!$E:$AG,MATCH(BE$2,基础扩展表!$E$1:$AG$1,0),FALSE)</f>
        <v>#N/A</v>
      </c>
      <c r="BF622" t="e">
        <f ca="1">VLOOKUP($B622,基础扩展表!$E:$AG,MATCH(BF$2,基础扩展表!$E$1:$AG$1,0),FALSE)</f>
        <v>#N/A</v>
      </c>
      <c r="BG622" t="e">
        <f ca="1">VLOOKUP($B622,基础扩展表!$E:$AG,MATCH(BG$2,基础扩展表!$E$1:$AG$1,0),FALSE)</f>
        <v>#N/A</v>
      </c>
      <c r="BH622" t="e">
        <f ca="1">VLOOKUP($B622,基础扩展表!$E:$AG,MATCH(BH$2,基础扩展表!$E$1:$AG$1,0),FALSE)</f>
        <v>#N/A</v>
      </c>
      <c r="BI622" t="e">
        <f ca="1">VLOOKUP($B622,基础扩展表!$E:$AG,MATCH(BI$2,基础扩展表!$E$1:$AG$1,0),FALSE)</f>
        <v>#N/A</v>
      </c>
      <c r="BJ622" t="e">
        <f ca="1">VLOOKUP($B622,基础扩展表!$E:$AG,MATCH(BJ$2,基础扩展表!$E$1:$AG$1,0),FALSE)</f>
        <v>#N/A</v>
      </c>
      <c r="BK622" t="e">
        <f ca="1">VLOOKUP($B622,基础扩展表!$E:$AG,MATCH(BK$2,基础扩展表!$E$1:$AG$1,0),FALSE)</f>
        <v>#N/A</v>
      </c>
      <c r="BL622" t="e">
        <f ca="1">VLOOKUP($B622,基础扩展表!$E:$AG,MATCH(BL$2,基础扩展表!$E$1:$AG$1,0),FALSE)</f>
        <v>#N/A</v>
      </c>
      <c r="BM622" t="e">
        <f ca="1">VLOOKUP($B622,基础扩展表!$E:$AG,MATCH(BM$2,基础扩展表!$E$1:$AG$1,0),FALSE)</f>
        <v>#N/A</v>
      </c>
      <c r="BN622" t="e">
        <f ca="1">VLOOKUP($B622,基础扩展表!$E:$AG,MATCH(BN$2,基础扩展表!$E$1:$AG$1,0),FALSE)</f>
        <v>#N/A</v>
      </c>
      <c r="BO622" t="e">
        <f ca="1">VLOOKUP($B622,基础扩展表!$E:$AG,MATCH(BO$2,基础扩展表!$E$1:$AG$1,0),FALSE)</f>
        <v>#N/A</v>
      </c>
      <c r="BP622" t="e">
        <f ca="1">VLOOKUP($B622,基础扩展表!$E:$AG,MATCH(BP$2,基础扩展表!$E$1:$AG$1,0),FALSE)</f>
        <v>#N/A</v>
      </c>
      <c r="BR622" t="e">
        <f ca="1">VLOOKUP(C622,模型表!D:H,5,FALSE)</f>
        <v>#N/A</v>
      </c>
    </row>
    <row r="623" spans="2:70" x14ac:dyDescent="0.2">
      <c r="B623" t="str">
        <f t="array" aca="1" ref="B623" ca="1">INDEX(基础表!$Y:$Y,SMALL(IF(基础表!$Z:$Z=0,ROW(基础表!$Z:$Z),999),ROW(H617)))&amp;""</f>
        <v/>
      </c>
      <c r="C623" t="e">
        <f ca="1">VLOOKUP(VLOOKUP($B623,基础表!$E:$G,3,FALSE),模型表!$C:$D,2,FALSE)</f>
        <v>#N/A</v>
      </c>
      <c r="E623" t="e">
        <f ca="1">VLOOKUP($B623,基础表!$E:$G,3,FALSE)</f>
        <v>#N/A</v>
      </c>
      <c r="G623" t="e">
        <f ca="1">VLOOKUP($E623,模型表!$C:$G,5,FALSE)</f>
        <v>#N/A</v>
      </c>
      <c r="H623" t="e">
        <f ca="1">VLOOKUP($E623,模型表!$C:$F,4,FALSE)</f>
        <v>#N/A</v>
      </c>
      <c r="I623" t="e">
        <f ca="1">VLOOKUP($E623,模型表!$C:$J,8,FALSE)</f>
        <v>#N/A</v>
      </c>
      <c r="K623" t="str">
        <f t="shared" ca="1" si="110"/>
        <v/>
      </c>
      <c r="L623" t="str">
        <f t="shared" ca="1" si="111"/>
        <v/>
      </c>
      <c r="M623" t="str">
        <f t="shared" ca="1" si="112"/>
        <v/>
      </c>
      <c r="N623" t="str">
        <f t="shared" ca="1" si="113"/>
        <v/>
      </c>
      <c r="O623" t="str">
        <f t="shared" ca="1" si="119"/>
        <v/>
      </c>
      <c r="P623" t="str">
        <f t="shared" ca="1" si="114"/>
        <v/>
      </c>
      <c r="Q623" t="e">
        <f ca="1">VLOOKUP($E623,模型表!$C:$K,9,FALSE)</f>
        <v>#N/A</v>
      </c>
      <c r="S623" t="e">
        <f ca="1">IF(VLOOKUP($E623,模型表!$C:$L,6,FALSE)=0,"",VLOOKUP($E623,模型表!$C:$L,10,FALSE))</f>
        <v>#N/A</v>
      </c>
      <c r="U623" t="e">
        <f ca="1">VLOOKUP($E623,模型表!$C:$Q,11,FALSE)</f>
        <v>#N/A</v>
      </c>
      <c r="Y623" t="e">
        <f ca="1">IF(VLOOKUP($E623,模型表!$C:$N,12,FALSE)="Death",VLOOKUP($E623,模型表!$C:$Q,13,FALSE),"")</f>
        <v>#N/A</v>
      </c>
      <c r="Z623" t="str">
        <f ca="1">IF($B623="","",IF(VLOOKUP($E623,模型表!$C:$O,12,FALSE)="PBuff","["&amp;VLOOKUP($E623,模型表!$C:Q,13,FALSE)&amp;"]","[]"))</f>
        <v/>
      </c>
      <c r="AA623" t="e">
        <f ca="1">VLOOKUP($B623,基础扩展表!$E:$I,5,FALSE)</f>
        <v>#N/A</v>
      </c>
      <c r="AB623" t="e">
        <f ca="1">VLOOKUP($B623,基础扩展表!$E:$I,4,FALSE)</f>
        <v>#N/A</v>
      </c>
      <c r="AC623" t="e">
        <f ca="1">VLOOKUP($B623,基础表!$E:$T,16,FALSE)</f>
        <v>#N/A</v>
      </c>
      <c r="AD623" t="str">
        <f t="shared" ca="1" si="108"/>
        <v/>
      </c>
      <c r="AE623" t="str">
        <f t="shared" ca="1" si="115"/>
        <v/>
      </c>
      <c r="AF623" t="str">
        <f t="shared" ca="1" si="116"/>
        <v/>
      </c>
      <c r="AH623" t="e">
        <f ca="1">VLOOKUP($B623,基础表!$E:$R,14,FALSE)</f>
        <v>#N/A</v>
      </c>
      <c r="AI623" t="e">
        <f ca="1">VLOOKUP($B623,基础表!$E:$S,13,FALSE)</f>
        <v>#N/A</v>
      </c>
      <c r="AK623" t="e">
        <f ca="1">VLOOKUP($B623,基础表!$E:$H,4,FALSE)</f>
        <v>#N/A</v>
      </c>
      <c r="AN623" s="23" t="e">
        <f t="shared" ca="1" si="109"/>
        <v>#N/A</v>
      </c>
      <c r="AO623" s="23" t="str">
        <f t="shared" ca="1" si="117"/>
        <v/>
      </c>
      <c r="AP623" s="23" t="str">
        <f t="shared" ca="1" si="118"/>
        <v/>
      </c>
      <c r="AR623" t="e">
        <f ca="1">VLOOKUP($B623,基础表!$E:$J,4,FALSE)</f>
        <v>#N/A</v>
      </c>
      <c r="AS623" t="e">
        <f ca="1">VLOOKUP($B623,基础表!$E:$J,5,FALSE)</f>
        <v>#N/A</v>
      </c>
      <c r="AT623" t="e">
        <f ca="1">VLOOKUP($B623,基础表!$E:$J,6,FALSE)</f>
        <v>#N/A</v>
      </c>
      <c r="AU623" t="e">
        <f ca="1">VLOOKUP($B623,基础扩展表!$E:$AG,MATCH(AU$2,基础扩展表!$E$1:$AG$1,0),FALSE)</f>
        <v>#N/A</v>
      </c>
      <c r="AV623" t="e">
        <f ca="1">VLOOKUP($B623,基础扩展表!$E:$AG,MATCH(AV$2,基础扩展表!$E$1:$AG$1,0),FALSE)</f>
        <v>#N/A</v>
      </c>
      <c r="AW623" t="e">
        <f ca="1">VLOOKUP($B623,基础扩展表!$E:$AG,MATCH(AW$2,基础扩展表!$E$1:$AG$1,0),FALSE)</f>
        <v>#N/A</v>
      </c>
      <c r="AX623" t="e">
        <f ca="1">VLOOKUP($B623,基础扩展表!$E:$AG,MATCH(AX$2,基础扩展表!$E$1:$AG$1,0),FALSE)</f>
        <v>#N/A</v>
      </c>
      <c r="AY623" t="e">
        <f ca="1">VLOOKUP($B623,基础扩展表!$E:$AG,MATCH(AY$2,基础扩展表!$E$1:$AG$1,0),FALSE)</f>
        <v>#N/A</v>
      </c>
      <c r="AZ623" t="e">
        <f ca="1">VLOOKUP($B623,基础扩展表!$E:$AG,MATCH(AZ$2,基础扩展表!$E$1:$AG$1,0),FALSE)</f>
        <v>#N/A</v>
      </c>
      <c r="BA623" t="e">
        <f ca="1">VLOOKUP($B623,基础扩展表!$E:$AG,MATCH(BA$2,基础扩展表!$E$1:$AG$1,0),FALSE)</f>
        <v>#N/A</v>
      </c>
      <c r="BB623" t="e">
        <f ca="1">VLOOKUP($B623,基础扩展表!$E:$AG,MATCH(BB$2,基础扩展表!$E$1:$AG$1,0),FALSE)</f>
        <v>#N/A</v>
      </c>
      <c r="BC623" t="e">
        <f ca="1">VLOOKUP($B623,基础扩展表!$E:$AG,MATCH(BC$2,基础扩展表!$E$1:$AG$1,0),FALSE)</f>
        <v>#N/A</v>
      </c>
      <c r="BD623" t="e">
        <f ca="1">VLOOKUP($B623,基础扩展表!$E:$AG,MATCH(BD$2,基础扩展表!$E$1:$AG$1,0),FALSE)</f>
        <v>#N/A</v>
      </c>
      <c r="BE623" t="e">
        <f ca="1">VLOOKUP($B623,基础扩展表!$E:$AG,MATCH(BE$2,基础扩展表!$E$1:$AG$1,0),FALSE)</f>
        <v>#N/A</v>
      </c>
      <c r="BF623" t="e">
        <f ca="1">VLOOKUP($B623,基础扩展表!$E:$AG,MATCH(BF$2,基础扩展表!$E$1:$AG$1,0),FALSE)</f>
        <v>#N/A</v>
      </c>
      <c r="BG623" t="e">
        <f ca="1">VLOOKUP($B623,基础扩展表!$E:$AG,MATCH(BG$2,基础扩展表!$E$1:$AG$1,0),FALSE)</f>
        <v>#N/A</v>
      </c>
      <c r="BH623" t="e">
        <f ca="1">VLOOKUP($B623,基础扩展表!$E:$AG,MATCH(BH$2,基础扩展表!$E$1:$AG$1,0),FALSE)</f>
        <v>#N/A</v>
      </c>
      <c r="BI623" t="e">
        <f ca="1">VLOOKUP($B623,基础扩展表!$E:$AG,MATCH(BI$2,基础扩展表!$E$1:$AG$1,0),FALSE)</f>
        <v>#N/A</v>
      </c>
      <c r="BJ623" t="e">
        <f ca="1">VLOOKUP($B623,基础扩展表!$E:$AG,MATCH(BJ$2,基础扩展表!$E$1:$AG$1,0),FALSE)</f>
        <v>#N/A</v>
      </c>
      <c r="BK623" t="e">
        <f ca="1">VLOOKUP($B623,基础扩展表!$E:$AG,MATCH(BK$2,基础扩展表!$E$1:$AG$1,0),FALSE)</f>
        <v>#N/A</v>
      </c>
      <c r="BL623" t="e">
        <f ca="1">VLOOKUP($B623,基础扩展表!$E:$AG,MATCH(BL$2,基础扩展表!$E$1:$AG$1,0),FALSE)</f>
        <v>#N/A</v>
      </c>
      <c r="BM623" t="e">
        <f ca="1">VLOOKUP($B623,基础扩展表!$E:$AG,MATCH(BM$2,基础扩展表!$E$1:$AG$1,0),FALSE)</f>
        <v>#N/A</v>
      </c>
      <c r="BN623" t="e">
        <f ca="1">VLOOKUP($B623,基础扩展表!$E:$AG,MATCH(BN$2,基础扩展表!$E$1:$AG$1,0),FALSE)</f>
        <v>#N/A</v>
      </c>
      <c r="BO623" t="e">
        <f ca="1">VLOOKUP($B623,基础扩展表!$E:$AG,MATCH(BO$2,基础扩展表!$E$1:$AG$1,0),FALSE)</f>
        <v>#N/A</v>
      </c>
      <c r="BP623" t="e">
        <f ca="1">VLOOKUP($B623,基础扩展表!$E:$AG,MATCH(BP$2,基础扩展表!$E$1:$AG$1,0),FALSE)</f>
        <v>#N/A</v>
      </c>
      <c r="BR623" t="e">
        <f ca="1">VLOOKUP(C623,模型表!D:H,5,FALSE)</f>
        <v>#N/A</v>
      </c>
    </row>
    <row r="624" spans="2:70" x14ac:dyDescent="0.2">
      <c r="B624" t="str">
        <f t="array" aca="1" ref="B624" ca="1">INDEX(基础表!$Y:$Y,SMALL(IF(基础表!$Z:$Z=0,ROW(基础表!$Z:$Z),999),ROW(H618)))&amp;""</f>
        <v/>
      </c>
      <c r="C624" t="e">
        <f ca="1">VLOOKUP(VLOOKUP($B624,基础表!$E:$G,3,FALSE),模型表!$C:$D,2,FALSE)</f>
        <v>#N/A</v>
      </c>
      <c r="E624" t="e">
        <f ca="1">VLOOKUP($B624,基础表!$E:$G,3,FALSE)</f>
        <v>#N/A</v>
      </c>
      <c r="G624" t="e">
        <f ca="1">VLOOKUP($E624,模型表!$C:$G,5,FALSE)</f>
        <v>#N/A</v>
      </c>
      <c r="H624" t="e">
        <f ca="1">VLOOKUP($E624,模型表!$C:$F,4,FALSE)</f>
        <v>#N/A</v>
      </c>
      <c r="I624" t="e">
        <f ca="1">VLOOKUP($E624,模型表!$C:$J,8,FALSE)</f>
        <v>#N/A</v>
      </c>
      <c r="K624" t="str">
        <f t="shared" ca="1" si="110"/>
        <v/>
      </c>
      <c r="L624" t="str">
        <f t="shared" ca="1" si="111"/>
        <v/>
      </c>
      <c r="M624" t="str">
        <f t="shared" ca="1" si="112"/>
        <v/>
      </c>
      <c r="N624" t="str">
        <f t="shared" ca="1" si="113"/>
        <v/>
      </c>
      <c r="O624" t="str">
        <f t="shared" ca="1" si="119"/>
        <v/>
      </c>
      <c r="P624" t="str">
        <f t="shared" ca="1" si="114"/>
        <v/>
      </c>
      <c r="Q624" t="e">
        <f ca="1">VLOOKUP($E624,模型表!$C:$K,9,FALSE)</f>
        <v>#N/A</v>
      </c>
      <c r="S624" t="e">
        <f ca="1">IF(VLOOKUP($E624,模型表!$C:$L,6,FALSE)=0,"",VLOOKUP($E624,模型表!$C:$L,10,FALSE))</f>
        <v>#N/A</v>
      </c>
      <c r="U624" t="e">
        <f ca="1">VLOOKUP($E624,模型表!$C:$Q,11,FALSE)</f>
        <v>#N/A</v>
      </c>
      <c r="Y624" t="e">
        <f ca="1">IF(VLOOKUP($E624,模型表!$C:$N,12,FALSE)="Death",VLOOKUP($E624,模型表!$C:$Q,13,FALSE),"")</f>
        <v>#N/A</v>
      </c>
      <c r="Z624" t="str">
        <f ca="1">IF($B624="","",IF(VLOOKUP($E624,模型表!$C:$O,12,FALSE)="PBuff","["&amp;VLOOKUP($E624,模型表!$C:Q,13,FALSE)&amp;"]","[]"))</f>
        <v/>
      </c>
      <c r="AA624" t="e">
        <f ca="1">VLOOKUP($B624,基础扩展表!$E:$I,5,FALSE)</f>
        <v>#N/A</v>
      </c>
      <c r="AB624" t="e">
        <f ca="1">VLOOKUP($B624,基础扩展表!$E:$I,4,FALSE)</f>
        <v>#N/A</v>
      </c>
      <c r="AC624" t="e">
        <f ca="1">VLOOKUP($B624,基础表!$E:$T,16,FALSE)</f>
        <v>#N/A</v>
      </c>
      <c r="AD624" t="str">
        <f t="shared" ca="1" si="108"/>
        <v/>
      </c>
      <c r="AE624" t="str">
        <f t="shared" ca="1" si="115"/>
        <v/>
      </c>
      <c r="AF624" t="str">
        <f t="shared" ca="1" si="116"/>
        <v/>
      </c>
      <c r="AH624" t="e">
        <f ca="1">VLOOKUP($B624,基础表!$E:$R,14,FALSE)</f>
        <v>#N/A</v>
      </c>
      <c r="AI624" t="e">
        <f ca="1">VLOOKUP($B624,基础表!$E:$S,13,FALSE)</f>
        <v>#N/A</v>
      </c>
      <c r="AK624" t="e">
        <f ca="1">VLOOKUP($B624,基础表!$E:$H,4,FALSE)</f>
        <v>#N/A</v>
      </c>
      <c r="AN624" s="23" t="e">
        <f t="shared" ca="1" si="109"/>
        <v>#N/A</v>
      </c>
      <c r="AO624" s="23" t="str">
        <f t="shared" ca="1" si="117"/>
        <v/>
      </c>
      <c r="AP624" s="23" t="str">
        <f t="shared" ca="1" si="118"/>
        <v/>
      </c>
      <c r="AR624" t="e">
        <f ca="1">VLOOKUP($B624,基础表!$E:$J,4,FALSE)</f>
        <v>#N/A</v>
      </c>
      <c r="AS624" t="e">
        <f ca="1">VLOOKUP($B624,基础表!$E:$J,5,FALSE)</f>
        <v>#N/A</v>
      </c>
      <c r="AT624" t="e">
        <f ca="1">VLOOKUP($B624,基础表!$E:$J,6,FALSE)</f>
        <v>#N/A</v>
      </c>
      <c r="AU624" t="e">
        <f ca="1">VLOOKUP($B624,基础扩展表!$E:$AG,MATCH(AU$2,基础扩展表!$E$1:$AG$1,0),FALSE)</f>
        <v>#N/A</v>
      </c>
      <c r="AV624" t="e">
        <f ca="1">VLOOKUP($B624,基础扩展表!$E:$AG,MATCH(AV$2,基础扩展表!$E$1:$AG$1,0),FALSE)</f>
        <v>#N/A</v>
      </c>
      <c r="AW624" t="e">
        <f ca="1">VLOOKUP($B624,基础扩展表!$E:$AG,MATCH(AW$2,基础扩展表!$E$1:$AG$1,0),FALSE)</f>
        <v>#N/A</v>
      </c>
      <c r="AX624" t="e">
        <f ca="1">VLOOKUP($B624,基础扩展表!$E:$AG,MATCH(AX$2,基础扩展表!$E$1:$AG$1,0),FALSE)</f>
        <v>#N/A</v>
      </c>
      <c r="AY624" t="e">
        <f ca="1">VLOOKUP($B624,基础扩展表!$E:$AG,MATCH(AY$2,基础扩展表!$E$1:$AG$1,0),FALSE)</f>
        <v>#N/A</v>
      </c>
      <c r="AZ624" t="e">
        <f ca="1">VLOOKUP($B624,基础扩展表!$E:$AG,MATCH(AZ$2,基础扩展表!$E$1:$AG$1,0),FALSE)</f>
        <v>#N/A</v>
      </c>
      <c r="BA624" t="e">
        <f ca="1">VLOOKUP($B624,基础扩展表!$E:$AG,MATCH(BA$2,基础扩展表!$E$1:$AG$1,0),FALSE)</f>
        <v>#N/A</v>
      </c>
      <c r="BB624" t="e">
        <f ca="1">VLOOKUP($B624,基础扩展表!$E:$AG,MATCH(BB$2,基础扩展表!$E$1:$AG$1,0),FALSE)</f>
        <v>#N/A</v>
      </c>
      <c r="BC624" t="e">
        <f ca="1">VLOOKUP($B624,基础扩展表!$E:$AG,MATCH(BC$2,基础扩展表!$E$1:$AG$1,0),FALSE)</f>
        <v>#N/A</v>
      </c>
      <c r="BD624" t="e">
        <f ca="1">VLOOKUP($B624,基础扩展表!$E:$AG,MATCH(BD$2,基础扩展表!$E$1:$AG$1,0),FALSE)</f>
        <v>#N/A</v>
      </c>
      <c r="BE624" t="e">
        <f ca="1">VLOOKUP($B624,基础扩展表!$E:$AG,MATCH(BE$2,基础扩展表!$E$1:$AG$1,0),FALSE)</f>
        <v>#N/A</v>
      </c>
      <c r="BF624" t="e">
        <f ca="1">VLOOKUP($B624,基础扩展表!$E:$AG,MATCH(BF$2,基础扩展表!$E$1:$AG$1,0),FALSE)</f>
        <v>#N/A</v>
      </c>
      <c r="BG624" t="e">
        <f ca="1">VLOOKUP($B624,基础扩展表!$E:$AG,MATCH(BG$2,基础扩展表!$E$1:$AG$1,0),FALSE)</f>
        <v>#N/A</v>
      </c>
      <c r="BH624" t="e">
        <f ca="1">VLOOKUP($B624,基础扩展表!$E:$AG,MATCH(BH$2,基础扩展表!$E$1:$AG$1,0),FALSE)</f>
        <v>#N/A</v>
      </c>
      <c r="BI624" t="e">
        <f ca="1">VLOOKUP($B624,基础扩展表!$E:$AG,MATCH(BI$2,基础扩展表!$E$1:$AG$1,0),FALSE)</f>
        <v>#N/A</v>
      </c>
      <c r="BJ624" t="e">
        <f ca="1">VLOOKUP($B624,基础扩展表!$E:$AG,MATCH(BJ$2,基础扩展表!$E$1:$AG$1,0),FALSE)</f>
        <v>#N/A</v>
      </c>
      <c r="BK624" t="e">
        <f ca="1">VLOOKUP($B624,基础扩展表!$E:$AG,MATCH(BK$2,基础扩展表!$E$1:$AG$1,0),FALSE)</f>
        <v>#N/A</v>
      </c>
      <c r="BL624" t="e">
        <f ca="1">VLOOKUP($B624,基础扩展表!$E:$AG,MATCH(BL$2,基础扩展表!$E$1:$AG$1,0),FALSE)</f>
        <v>#N/A</v>
      </c>
      <c r="BM624" t="e">
        <f ca="1">VLOOKUP($B624,基础扩展表!$E:$AG,MATCH(BM$2,基础扩展表!$E$1:$AG$1,0),FALSE)</f>
        <v>#N/A</v>
      </c>
      <c r="BN624" t="e">
        <f ca="1">VLOOKUP($B624,基础扩展表!$E:$AG,MATCH(BN$2,基础扩展表!$E$1:$AG$1,0),FALSE)</f>
        <v>#N/A</v>
      </c>
      <c r="BO624" t="e">
        <f ca="1">VLOOKUP($B624,基础扩展表!$E:$AG,MATCH(BO$2,基础扩展表!$E$1:$AG$1,0),FALSE)</f>
        <v>#N/A</v>
      </c>
      <c r="BP624" t="e">
        <f ca="1">VLOOKUP($B624,基础扩展表!$E:$AG,MATCH(BP$2,基础扩展表!$E$1:$AG$1,0),FALSE)</f>
        <v>#N/A</v>
      </c>
      <c r="BR624" t="e">
        <f ca="1">VLOOKUP(C624,模型表!D:H,5,FALSE)</f>
        <v>#N/A</v>
      </c>
    </row>
    <row r="625" spans="2:70" x14ac:dyDescent="0.2">
      <c r="B625" t="str">
        <f t="array" aca="1" ref="B625" ca="1">INDEX(基础表!$Y:$Y,SMALL(IF(基础表!$Z:$Z=0,ROW(基础表!$Z:$Z),999),ROW(H619)))&amp;""</f>
        <v/>
      </c>
      <c r="C625" t="e">
        <f ca="1">VLOOKUP(VLOOKUP($B625,基础表!$E:$G,3,FALSE),模型表!$C:$D,2,FALSE)</f>
        <v>#N/A</v>
      </c>
      <c r="E625" t="e">
        <f ca="1">VLOOKUP($B625,基础表!$E:$G,3,FALSE)</f>
        <v>#N/A</v>
      </c>
      <c r="G625" t="e">
        <f ca="1">VLOOKUP($E625,模型表!$C:$G,5,FALSE)</f>
        <v>#N/A</v>
      </c>
      <c r="H625" t="e">
        <f ca="1">VLOOKUP($E625,模型表!$C:$F,4,FALSE)</f>
        <v>#N/A</v>
      </c>
      <c r="I625" t="e">
        <f ca="1">VLOOKUP($E625,模型表!$C:$J,8,FALSE)</f>
        <v>#N/A</v>
      </c>
      <c r="K625" t="str">
        <f t="shared" ca="1" si="110"/>
        <v/>
      </c>
      <c r="L625" t="str">
        <f t="shared" ca="1" si="111"/>
        <v/>
      </c>
      <c r="M625" t="str">
        <f t="shared" ca="1" si="112"/>
        <v/>
      </c>
      <c r="N625" t="str">
        <f t="shared" ca="1" si="113"/>
        <v/>
      </c>
      <c r="O625" t="str">
        <f t="shared" ca="1" si="119"/>
        <v/>
      </c>
      <c r="P625" t="str">
        <f t="shared" ca="1" si="114"/>
        <v/>
      </c>
      <c r="Q625" t="e">
        <f ca="1">VLOOKUP($E625,模型表!$C:$K,9,FALSE)</f>
        <v>#N/A</v>
      </c>
      <c r="S625" t="e">
        <f ca="1">IF(VLOOKUP($E625,模型表!$C:$L,6,FALSE)=0,"",VLOOKUP($E625,模型表!$C:$L,10,FALSE))</f>
        <v>#N/A</v>
      </c>
      <c r="U625" t="e">
        <f ca="1">VLOOKUP($E625,模型表!$C:$Q,11,FALSE)</f>
        <v>#N/A</v>
      </c>
      <c r="Y625" t="e">
        <f ca="1">IF(VLOOKUP($E625,模型表!$C:$N,12,FALSE)="Death",VLOOKUP($E625,模型表!$C:$Q,13,FALSE),"")</f>
        <v>#N/A</v>
      </c>
      <c r="Z625" t="str">
        <f ca="1">IF($B625="","",IF(VLOOKUP($E625,模型表!$C:$O,12,FALSE)="PBuff","["&amp;VLOOKUP($E625,模型表!$C:Q,13,FALSE)&amp;"]","[]"))</f>
        <v/>
      </c>
      <c r="AA625" t="e">
        <f ca="1">VLOOKUP($B625,基础扩展表!$E:$I,5,FALSE)</f>
        <v>#N/A</v>
      </c>
      <c r="AB625" t="e">
        <f ca="1">VLOOKUP($B625,基础扩展表!$E:$I,4,FALSE)</f>
        <v>#N/A</v>
      </c>
      <c r="AC625" t="e">
        <f ca="1">VLOOKUP($B625,基础表!$E:$T,16,FALSE)</f>
        <v>#N/A</v>
      </c>
      <c r="AD625" t="str">
        <f t="shared" ref="AD625:AD688" ca="1" si="120">IF(B625="","",20)</f>
        <v/>
      </c>
      <c r="AE625" t="str">
        <f t="shared" ca="1" si="115"/>
        <v/>
      </c>
      <c r="AF625" t="str">
        <f t="shared" ca="1" si="116"/>
        <v/>
      </c>
      <c r="AH625" t="e">
        <f ca="1">VLOOKUP($B625,基础表!$E:$R,14,FALSE)</f>
        <v>#N/A</v>
      </c>
      <c r="AI625" t="e">
        <f ca="1">VLOOKUP($B625,基础表!$E:$S,13,FALSE)</f>
        <v>#N/A</v>
      </c>
      <c r="AK625" t="e">
        <f ca="1">VLOOKUP($B625,基础表!$E:$H,4,FALSE)</f>
        <v>#N/A</v>
      </c>
      <c r="AN625" s="23" t="e">
        <f t="shared" ref="AN625:AN688" ca="1" si="121">IF(H625="","","[]")</f>
        <v>#N/A</v>
      </c>
      <c r="AO625" s="23" t="str">
        <f t="shared" ca="1" si="117"/>
        <v/>
      </c>
      <c r="AP625" s="23" t="str">
        <f t="shared" ca="1" si="118"/>
        <v/>
      </c>
      <c r="AR625" t="e">
        <f ca="1">VLOOKUP($B625,基础表!$E:$J,4,FALSE)</f>
        <v>#N/A</v>
      </c>
      <c r="AS625" t="e">
        <f ca="1">VLOOKUP($B625,基础表!$E:$J,5,FALSE)</f>
        <v>#N/A</v>
      </c>
      <c r="AT625" t="e">
        <f ca="1">VLOOKUP($B625,基础表!$E:$J,6,FALSE)</f>
        <v>#N/A</v>
      </c>
      <c r="AU625" t="e">
        <f ca="1">VLOOKUP($B625,基础扩展表!$E:$AG,MATCH(AU$2,基础扩展表!$E$1:$AG$1,0),FALSE)</f>
        <v>#N/A</v>
      </c>
      <c r="AV625" t="e">
        <f ca="1">VLOOKUP($B625,基础扩展表!$E:$AG,MATCH(AV$2,基础扩展表!$E$1:$AG$1,0),FALSE)</f>
        <v>#N/A</v>
      </c>
      <c r="AW625" t="e">
        <f ca="1">VLOOKUP($B625,基础扩展表!$E:$AG,MATCH(AW$2,基础扩展表!$E$1:$AG$1,0),FALSE)</f>
        <v>#N/A</v>
      </c>
      <c r="AX625" t="e">
        <f ca="1">VLOOKUP($B625,基础扩展表!$E:$AG,MATCH(AX$2,基础扩展表!$E$1:$AG$1,0),FALSE)</f>
        <v>#N/A</v>
      </c>
      <c r="AY625" t="e">
        <f ca="1">VLOOKUP($B625,基础扩展表!$E:$AG,MATCH(AY$2,基础扩展表!$E$1:$AG$1,0),FALSE)</f>
        <v>#N/A</v>
      </c>
      <c r="AZ625" t="e">
        <f ca="1">VLOOKUP($B625,基础扩展表!$E:$AG,MATCH(AZ$2,基础扩展表!$E$1:$AG$1,0),FALSE)</f>
        <v>#N/A</v>
      </c>
      <c r="BA625" t="e">
        <f ca="1">VLOOKUP($B625,基础扩展表!$E:$AG,MATCH(BA$2,基础扩展表!$E$1:$AG$1,0),FALSE)</f>
        <v>#N/A</v>
      </c>
      <c r="BB625" t="e">
        <f ca="1">VLOOKUP($B625,基础扩展表!$E:$AG,MATCH(BB$2,基础扩展表!$E$1:$AG$1,0),FALSE)</f>
        <v>#N/A</v>
      </c>
      <c r="BC625" t="e">
        <f ca="1">VLOOKUP($B625,基础扩展表!$E:$AG,MATCH(BC$2,基础扩展表!$E$1:$AG$1,0),FALSE)</f>
        <v>#N/A</v>
      </c>
      <c r="BD625" t="e">
        <f ca="1">VLOOKUP($B625,基础扩展表!$E:$AG,MATCH(BD$2,基础扩展表!$E$1:$AG$1,0),FALSE)</f>
        <v>#N/A</v>
      </c>
      <c r="BE625" t="e">
        <f ca="1">VLOOKUP($B625,基础扩展表!$E:$AG,MATCH(BE$2,基础扩展表!$E$1:$AG$1,0),FALSE)</f>
        <v>#N/A</v>
      </c>
      <c r="BF625" t="e">
        <f ca="1">VLOOKUP($B625,基础扩展表!$E:$AG,MATCH(BF$2,基础扩展表!$E$1:$AG$1,0),FALSE)</f>
        <v>#N/A</v>
      </c>
      <c r="BG625" t="e">
        <f ca="1">VLOOKUP($B625,基础扩展表!$E:$AG,MATCH(BG$2,基础扩展表!$E$1:$AG$1,0),FALSE)</f>
        <v>#N/A</v>
      </c>
      <c r="BH625" t="e">
        <f ca="1">VLOOKUP($B625,基础扩展表!$E:$AG,MATCH(BH$2,基础扩展表!$E$1:$AG$1,0),FALSE)</f>
        <v>#N/A</v>
      </c>
      <c r="BI625" t="e">
        <f ca="1">VLOOKUP($B625,基础扩展表!$E:$AG,MATCH(BI$2,基础扩展表!$E$1:$AG$1,0),FALSE)</f>
        <v>#N/A</v>
      </c>
      <c r="BJ625" t="e">
        <f ca="1">VLOOKUP($B625,基础扩展表!$E:$AG,MATCH(BJ$2,基础扩展表!$E$1:$AG$1,0),FALSE)</f>
        <v>#N/A</v>
      </c>
      <c r="BK625" t="e">
        <f ca="1">VLOOKUP($B625,基础扩展表!$E:$AG,MATCH(BK$2,基础扩展表!$E$1:$AG$1,0),FALSE)</f>
        <v>#N/A</v>
      </c>
      <c r="BL625" t="e">
        <f ca="1">VLOOKUP($B625,基础扩展表!$E:$AG,MATCH(BL$2,基础扩展表!$E$1:$AG$1,0),FALSE)</f>
        <v>#N/A</v>
      </c>
      <c r="BM625" t="e">
        <f ca="1">VLOOKUP($B625,基础扩展表!$E:$AG,MATCH(BM$2,基础扩展表!$E$1:$AG$1,0),FALSE)</f>
        <v>#N/A</v>
      </c>
      <c r="BN625" t="e">
        <f ca="1">VLOOKUP($B625,基础扩展表!$E:$AG,MATCH(BN$2,基础扩展表!$E$1:$AG$1,0),FALSE)</f>
        <v>#N/A</v>
      </c>
      <c r="BO625" t="e">
        <f ca="1">VLOOKUP($B625,基础扩展表!$E:$AG,MATCH(BO$2,基础扩展表!$E$1:$AG$1,0),FALSE)</f>
        <v>#N/A</v>
      </c>
      <c r="BP625" t="e">
        <f ca="1">VLOOKUP($B625,基础扩展表!$E:$AG,MATCH(BP$2,基础扩展表!$E$1:$AG$1,0),FALSE)</f>
        <v>#N/A</v>
      </c>
      <c r="BR625" t="e">
        <f ca="1">VLOOKUP(C625,模型表!D:H,5,FALSE)</f>
        <v>#N/A</v>
      </c>
    </row>
    <row r="626" spans="2:70" x14ac:dyDescent="0.2">
      <c r="B626" t="str">
        <f t="array" aca="1" ref="B626" ca="1">INDEX(基础表!$Y:$Y,SMALL(IF(基础表!$Z:$Z=0,ROW(基础表!$Z:$Z),999),ROW(H620)))&amp;""</f>
        <v/>
      </c>
      <c r="C626" t="e">
        <f ca="1">VLOOKUP(VLOOKUP($B626,基础表!$E:$G,3,FALSE),模型表!$C:$D,2,FALSE)</f>
        <v>#N/A</v>
      </c>
      <c r="E626" t="e">
        <f ca="1">VLOOKUP($B626,基础表!$E:$G,3,FALSE)</f>
        <v>#N/A</v>
      </c>
      <c r="G626" t="e">
        <f ca="1">VLOOKUP($E626,模型表!$C:$G,5,FALSE)</f>
        <v>#N/A</v>
      </c>
      <c r="H626" t="e">
        <f ca="1">VLOOKUP($E626,模型表!$C:$F,4,FALSE)</f>
        <v>#N/A</v>
      </c>
      <c r="I626" t="e">
        <f ca="1">VLOOKUP($E626,模型表!$C:$J,8,FALSE)</f>
        <v>#N/A</v>
      </c>
      <c r="K626" t="str">
        <f t="shared" ca="1" si="110"/>
        <v/>
      </c>
      <c r="L626" t="str">
        <f t="shared" ca="1" si="111"/>
        <v/>
      </c>
      <c r="M626" t="str">
        <f t="shared" ca="1" si="112"/>
        <v/>
      </c>
      <c r="N626" t="str">
        <f t="shared" ca="1" si="113"/>
        <v/>
      </c>
      <c r="O626" t="str">
        <f t="shared" ca="1" si="119"/>
        <v/>
      </c>
      <c r="P626" t="str">
        <f t="shared" ca="1" si="114"/>
        <v/>
      </c>
      <c r="Q626" t="e">
        <f ca="1">VLOOKUP($E626,模型表!$C:$K,9,FALSE)</f>
        <v>#N/A</v>
      </c>
      <c r="S626" t="e">
        <f ca="1">IF(VLOOKUP($E626,模型表!$C:$L,6,FALSE)=0,"",VLOOKUP($E626,模型表!$C:$L,10,FALSE))</f>
        <v>#N/A</v>
      </c>
      <c r="U626" t="e">
        <f ca="1">VLOOKUP($E626,模型表!$C:$Q,11,FALSE)</f>
        <v>#N/A</v>
      </c>
      <c r="Y626" t="e">
        <f ca="1">IF(VLOOKUP($E626,模型表!$C:$N,12,FALSE)="Death",VLOOKUP($E626,模型表!$C:$Q,13,FALSE),"")</f>
        <v>#N/A</v>
      </c>
      <c r="Z626" t="str">
        <f ca="1">IF($B626="","",IF(VLOOKUP($E626,模型表!$C:$O,12,FALSE)="PBuff","["&amp;VLOOKUP($E626,模型表!$C:Q,13,FALSE)&amp;"]","[]"))</f>
        <v/>
      </c>
      <c r="AA626" t="e">
        <f ca="1">VLOOKUP($B626,基础扩展表!$E:$I,5,FALSE)</f>
        <v>#N/A</v>
      </c>
      <c r="AB626" t="e">
        <f ca="1">VLOOKUP($B626,基础扩展表!$E:$I,4,FALSE)</f>
        <v>#N/A</v>
      </c>
      <c r="AC626" t="e">
        <f ca="1">VLOOKUP($B626,基础表!$E:$T,16,FALSE)</f>
        <v>#N/A</v>
      </c>
      <c r="AD626" t="str">
        <f t="shared" ca="1" si="120"/>
        <v/>
      </c>
      <c r="AE626" t="str">
        <f t="shared" ca="1" si="115"/>
        <v/>
      </c>
      <c r="AF626" t="str">
        <f t="shared" ca="1" si="116"/>
        <v/>
      </c>
      <c r="AH626" t="e">
        <f ca="1">VLOOKUP($B626,基础表!$E:$R,14,FALSE)</f>
        <v>#N/A</v>
      </c>
      <c r="AI626" t="e">
        <f ca="1">VLOOKUP($B626,基础表!$E:$S,13,FALSE)</f>
        <v>#N/A</v>
      </c>
      <c r="AK626" t="e">
        <f ca="1">VLOOKUP($B626,基础表!$E:$H,4,FALSE)</f>
        <v>#N/A</v>
      </c>
      <c r="AN626" s="23" t="e">
        <f t="shared" ca="1" si="121"/>
        <v>#N/A</v>
      </c>
      <c r="AO626" s="23" t="str">
        <f t="shared" ca="1" si="117"/>
        <v/>
      </c>
      <c r="AP626" s="23" t="str">
        <f t="shared" ca="1" si="118"/>
        <v/>
      </c>
      <c r="AR626" t="e">
        <f ca="1">VLOOKUP($B626,基础表!$E:$J,4,FALSE)</f>
        <v>#N/A</v>
      </c>
      <c r="AS626" t="e">
        <f ca="1">VLOOKUP($B626,基础表!$E:$J,5,FALSE)</f>
        <v>#N/A</v>
      </c>
      <c r="AT626" t="e">
        <f ca="1">VLOOKUP($B626,基础表!$E:$J,6,FALSE)</f>
        <v>#N/A</v>
      </c>
      <c r="AU626" t="e">
        <f ca="1">VLOOKUP($B626,基础扩展表!$E:$AG,MATCH(AU$2,基础扩展表!$E$1:$AG$1,0),FALSE)</f>
        <v>#N/A</v>
      </c>
      <c r="AV626" t="e">
        <f ca="1">VLOOKUP($B626,基础扩展表!$E:$AG,MATCH(AV$2,基础扩展表!$E$1:$AG$1,0),FALSE)</f>
        <v>#N/A</v>
      </c>
      <c r="AW626" t="e">
        <f ca="1">VLOOKUP($B626,基础扩展表!$E:$AG,MATCH(AW$2,基础扩展表!$E$1:$AG$1,0),FALSE)</f>
        <v>#N/A</v>
      </c>
      <c r="AX626" t="e">
        <f ca="1">VLOOKUP($B626,基础扩展表!$E:$AG,MATCH(AX$2,基础扩展表!$E$1:$AG$1,0),FALSE)</f>
        <v>#N/A</v>
      </c>
      <c r="AY626" t="e">
        <f ca="1">VLOOKUP($B626,基础扩展表!$E:$AG,MATCH(AY$2,基础扩展表!$E$1:$AG$1,0),FALSE)</f>
        <v>#N/A</v>
      </c>
      <c r="AZ626" t="e">
        <f ca="1">VLOOKUP($B626,基础扩展表!$E:$AG,MATCH(AZ$2,基础扩展表!$E$1:$AG$1,0),FALSE)</f>
        <v>#N/A</v>
      </c>
      <c r="BA626" t="e">
        <f ca="1">VLOOKUP($B626,基础扩展表!$E:$AG,MATCH(BA$2,基础扩展表!$E$1:$AG$1,0),FALSE)</f>
        <v>#N/A</v>
      </c>
      <c r="BB626" t="e">
        <f ca="1">VLOOKUP($B626,基础扩展表!$E:$AG,MATCH(BB$2,基础扩展表!$E$1:$AG$1,0),FALSE)</f>
        <v>#N/A</v>
      </c>
      <c r="BC626" t="e">
        <f ca="1">VLOOKUP($B626,基础扩展表!$E:$AG,MATCH(BC$2,基础扩展表!$E$1:$AG$1,0),FALSE)</f>
        <v>#N/A</v>
      </c>
      <c r="BD626" t="e">
        <f ca="1">VLOOKUP($B626,基础扩展表!$E:$AG,MATCH(BD$2,基础扩展表!$E$1:$AG$1,0),FALSE)</f>
        <v>#N/A</v>
      </c>
      <c r="BE626" t="e">
        <f ca="1">VLOOKUP($B626,基础扩展表!$E:$AG,MATCH(BE$2,基础扩展表!$E$1:$AG$1,0),FALSE)</f>
        <v>#N/A</v>
      </c>
      <c r="BF626" t="e">
        <f ca="1">VLOOKUP($B626,基础扩展表!$E:$AG,MATCH(BF$2,基础扩展表!$E$1:$AG$1,0),FALSE)</f>
        <v>#N/A</v>
      </c>
      <c r="BG626" t="e">
        <f ca="1">VLOOKUP($B626,基础扩展表!$E:$AG,MATCH(BG$2,基础扩展表!$E$1:$AG$1,0),FALSE)</f>
        <v>#N/A</v>
      </c>
      <c r="BH626" t="e">
        <f ca="1">VLOOKUP($B626,基础扩展表!$E:$AG,MATCH(BH$2,基础扩展表!$E$1:$AG$1,0),FALSE)</f>
        <v>#N/A</v>
      </c>
      <c r="BI626" t="e">
        <f ca="1">VLOOKUP($B626,基础扩展表!$E:$AG,MATCH(BI$2,基础扩展表!$E$1:$AG$1,0),FALSE)</f>
        <v>#N/A</v>
      </c>
      <c r="BJ626" t="e">
        <f ca="1">VLOOKUP($B626,基础扩展表!$E:$AG,MATCH(BJ$2,基础扩展表!$E$1:$AG$1,0),FALSE)</f>
        <v>#N/A</v>
      </c>
      <c r="BK626" t="e">
        <f ca="1">VLOOKUP($B626,基础扩展表!$E:$AG,MATCH(BK$2,基础扩展表!$E$1:$AG$1,0),FALSE)</f>
        <v>#N/A</v>
      </c>
      <c r="BL626" t="e">
        <f ca="1">VLOOKUP($B626,基础扩展表!$E:$AG,MATCH(BL$2,基础扩展表!$E$1:$AG$1,0),FALSE)</f>
        <v>#N/A</v>
      </c>
      <c r="BM626" t="e">
        <f ca="1">VLOOKUP($B626,基础扩展表!$E:$AG,MATCH(BM$2,基础扩展表!$E$1:$AG$1,0),FALSE)</f>
        <v>#N/A</v>
      </c>
      <c r="BN626" t="e">
        <f ca="1">VLOOKUP($B626,基础扩展表!$E:$AG,MATCH(BN$2,基础扩展表!$E$1:$AG$1,0),FALSE)</f>
        <v>#N/A</v>
      </c>
      <c r="BO626" t="e">
        <f ca="1">VLOOKUP($B626,基础扩展表!$E:$AG,MATCH(BO$2,基础扩展表!$E$1:$AG$1,0),FALSE)</f>
        <v>#N/A</v>
      </c>
      <c r="BP626" t="e">
        <f ca="1">VLOOKUP($B626,基础扩展表!$E:$AG,MATCH(BP$2,基础扩展表!$E$1:$AG$1,0),FALSE)</f>
        <v>#N/A</v>
      </c>
      <c r="BR626" t="e">
        <f ca="1">VLOOKUP(C626,模型表!D:H,5,FALSE)</f>
        <v>#N/A</v>
      </c>
    </row>
    <row r="627" spans="2:70" x14ac:dyDescent="0.2">
      <c r="B627" t="str">
        <f t="array" aca="1" ref="B627" ca="1">INDEX(基础表!$Y:$Y,SMALL(IF(基础表!$Z:$Z=0,ROW(基础表!$Z:$Z),999),ROW(H621)))&amp;""</f>
        <v/>
      </c>
      <c r="C627" t="e">
        <f ca="1">VLOOKUP(VLOOKUP($B627,基础表!$E:$G,3,FALSE),模型表!$C:$D,2,FALSE)</f>
        <v>#N/A</v>
      </c>
      <c r="E627" t="e">
        <f ca="1">VLOOKUP($B627,基础表!$E:$G,3,FALSE)</f>
        <v>#N/A</v>
      </c>
      <c r="G627" t="e">
        <f ca="1">VLOOKUP($E627,模型表!$C:$G,5,FALSE)</f>
        <v>#N/A</v>
      </c>
      <c r="H627" t="e">
        <f ca="1">VLOOKUP($E627,模型表!$C:$F,4,FALSE)</f>
        <v>#N/A</v>
      </c>
      <c r="I627" t="e">
        <f ca="1">VLOOKUP($E627,模型表!$C:$J,8,FALSE)</f>
        <v>#N/A</v>
      </c>
      <c r="K627" t="str">
        <f t="shared" ca="1" si="110"/>
        <v/>
      </c>
      <c r="L627" t="str">
        <f t="shared" ca="1" si="111"/>
        <v/>
      </c>
      <c r="M627" t="str">
        <f t="shared" ca="1" si="112"/>
        <v/>
      </c>
      <c r="N627" t="str">
        <f t="shared" ca="1" si="113"/>
        <v/>
      </c>
      <c r="O627" t="str">
        <f t="shared" ca="1" si="119"/>
        <v/>
      </c>
      <c r="P627" t="str">
        <f t="shared" ca="1" si="114"/>
        <v/>
      </c>
      <c r="Q627" t="e">
        <f ca="1">VLOOKUP($E627,模型表!$C:$K,9,FALSE)</f>
        <v>#N/A</v>
      </c>
      <c r="S627" t="e">
        <f ca="1">IF(VLOOKUP($E627,模型表!$C:$L,6,FALSE)=0,"",VLOOKUP($E627,模型表!$C:$L,10,FALSE))</f>
        <v>#N/A</v>
      </c>
      <c r="U627" t="e">
        <f ca="1">VLOOKUP($E627,模型表!$C:$Q,11,FALSE)</f>
        <v>#N/A</v>
      </c>
      <c r="Y627" t="e">
        <f ca="1">IF(VLOOKUP($E627,模型表!$C:$N,12,FALSE)="Death",VLOOKUP($E627,模型表!$C:$Q,13,FALSE),"")</f>
        <v>#N/A</v>
      </c>
      <c r="Z627" t="str">
        <f ca="1">IF($B627="","",IF(VLOOKUP($E627,模型表!$C:$O,12,FALSE)="PBuff","["&amp;VLOOKUP($E627,模型表!$C:Q,13,FALSE)&amp;"]","[]"))</f>
        <v/>
      </c>
      <c r="AA627" t="e">
        <f ca="1">VLOOKUP($B627,基础扩展表!$E:$I,5,FALSE)</f>
        <v>#N/A</v>
      </c>
      <c r="AB627" t="e">
        <f ca="1">VLOOKUP($B627,基础扩展表!$E:$I,4,FALSE)</f>
        <v>#N/A</v>
      </c>
      <c r="AC627" t="e">
        <f ca="1">VLOOKUP($B627,基础表!$E:$T,16,FALSE)</f>
        <v>#N/A</v>
      </c>
      <c r="AD627" t="str">
        <f t="shared" ca="1" si="120"/>
        <v/>
      </c>
      <c r="AE627" t="str">
        <f t="shared" ca="1" si="115"/>
        <v/>
      </c>
      <c r="AF627" t="str">
        <f t="shared" ca="1" si="116"/>
        <v/>
      </c>
      <c r="AH627" t="e">
        <f ca="1">VLOOKUP($B627,基础表!$E:$R,14,FALSE)</f>
        <v>#N/A</v>
      </c>
      <c r="AI627" t="e">
        <f ca="1">VLOOKUP($B627,基础表!$E:$S,13,FALSE)</f>
        <v>#N/A</v>
      </c>
      <c r="AK627" t="e">
        <f ca="1">VLOOKUP($B627,基础表!$E:$H,4,FALSE)</f>
        <v>#N/A</v>
      </c>
      <c r="AN627" s="23" t="e">
        <f t="shared" ca="1" si="121"/>
        <v>#N/A</v>
      </c>
      <c r="AO627" s="23" t="str">
        <f t="shared" ca="1" si="117"/>
        <v/>
      </c>
      <c r="AP627" s="23" t="str">
        <f t="shared" ca="1" si="118"/>
        <v/>
      </c>
      <c r="AR627" t="e">
        <f ca="1">VLOOKUP($B627,基础表!$E:$J,4,FALSE)</f>
        <v>#N/A</v>
      </c>
      <c r="AS627" t="e">
        <f ca="1">VLOOKUP($B627,基础表!$E:$J,5,FALSE)</f>
        <v>#N/A</v>
      </c>
      <c r="AT627" t="e">
        <f ca="1">VLOOKUP($B627,基础表!$E:$J,6,FALSE)</f>
        <v>#N/A</v>
      </c>
      <c r="AU627" t="e">
        <f ca="1">VLOOKUP($B627,基础扩展表!$E:$AG,MATCH(AU$2,基础扩展表!$E$1:$AG$1,0),FALSE)</f>
        <v>#N/A</v>
      </c>
      <c r="AV627" t="e">
        <f ca="1">VLOOKUP($B627,基础扩展表!$E:$AG,MATCH(AV$2,基础扩展表!$E$1:$AG$1,0),FALSE)</f>
        <v>#N/A</v>
      </c>
      <c r="AW627" t="e">
        <f ca="1">VLOOKUP($B627,基础扩展表!$E:$AG,MATCH(AW$2,基础扩展表!$E$1:$AG$1,0),FALSE)</f>
        <v>#N/A</v>
      </c>
      <c r="AX627" t="e">
        <f ca="1">VLOOKUP($B627,基础扩展表!$E:$AG,MATCH(AX$2,基础扩展表!$E$1:$AG$1,0),FALSE)</f>
        <v>#N/A</v>
      </c>
      <c r="AY627" t="e">
        <f ca="1">VLOOKUP($B627,基础扩展表!$E:$AG,MATCH(AY$2,基础扩展表!$E$1:$AG$1,0),FALSE)</f>
        <v>#N/A</v>
      </c>
      <c r="AZ627" t="e">
        <f ca="1">VLOOKUP($B627,基础扩展表!$E:$AG,MATCH(AZ$2,基础扩展表!$E$1:$AG$1,0),FALSE)</f>
        <v>#N/A</v>
      </c>
      <c r="BA627" t="e">
        <f ca="1">VLOOKUP($B627,基础扩展表!$E:$AG,MATCH(BA$2,基础扩展表!$E$1:$AG$1,0),FALSE)</f>
        <v>#N/A</v>
      </c>
      <c r="BB627" t="e">
        <f ca="1">VLOOKUP($B627,基础扩展表!$E:$AG,MATCH(BB$2,基础扩展表!$E$1:$AG$1,0),FALSE)</f>
        <v>#N/A</v>
      </c>
      <c r="BC627" t="e">
        <f ca="1">VLOOKUP($B627,基础扩展表!$E:$AG,MATCH(BC$2,基础扩展表!$E$1:$AG$1,0),FALSE)</f>
        <v>#N/A</v>
      </c>
      <c r="BD627" t="e">
        <f ca="1">VLOOKUP($B627,基础扩展表!$E:$AG,MATCH(BD$2,基础扩展表!$E$1:$AG$1,0),FALSE)</f>
        <v>#N/A</v>
      </c>
      <c r="BE627" t="e">
        <f ca="1">VLOOKUP($B627,基础扩展表!$E:$AG,MATCH(BE$2,基础扩展表!$E$1:$AG$1,0),FALSE)</f>
        <v>#N/A</v>
      </c>
      <c r="BF627" t="e">
        <f ca="1">VLOOKUP($B627,基础扩展表!$E:$AG,MATCH(BF$2,基础扩展表!$E$1:$AG$1,0),FALSE)</f>
        <v>#N/A</v>
      </c>
      <c r="BG627" t="e">
        <f ca="1">VLOOKUP($B627,基础扩展表!$E:$AG,MATCH(BG$2,基础扩展表!$E$1:$AG$1,0),FALSE)</f>
        <v>#N/A</v>
      </c>
      <c r="BH627" t="e">
        <f ca="1">VLOOKUP($B627,基础扩展表!$E:$AG,MATCH(BH$2,基础扩展表!$E$1:$AG$1,0),FALSE)</f>
        <v>#N/A</v>
      </c>
      <c r="BI627" t="e">
        <f ca="1">VLOOKUP($B627,基础扩展表!$E:$AG,MATCH(BI$2,基础扩展表!$E$1:$AG$1,0),FALSE)</f>
        <v>#N/A</v>
      </c>
      <c r="BJ627" t="e">
        <f ca="1">VLOOKUP($B627,基础扩展表!$E:$AG,MATCH(BJ$2,基础扩展表!$E$1:$AG$1,0),FALSE)</f>
        <v>#N/A</v>
      </c>
      <c r="BK627" t="e">
        <f ca="1">VLOOKUP($B627,基础扩展表!$E:$AG,MATCH(BK$2,基础扩展表!$E$1:$AG$1,0),FALSE)</f>
        <v>#N/A</v>
      </c>
      <c r="BL627" t="e">
        <f ca="1">VLOOKUP($B627,基础扩展表!$E:$AG,MATCH(BL$2,基础扩展表!$E$1:$AG$1,0),FALSE)</f>
        <v>#N/A</v>
      </c>
      <c r="BM627" t="e">
        <f ca="1">VLOOKUP($B627,基础扩展表!$E:$AG,MATCH(BM$2,基础扩展表!$E$1:$AG$1,0),FALSE)</f>
        <v>#N/A</v>
      </c>
      <c r="BN627" t="e">
        <f ca="1">VLOOKUP($B627,基础扩展表!$E:$AG,MATCH(BN$2,基础扩展表!$E$1:$AG$1,0),FALSE)</f>
        <v>#N/A</v>
      </c>
      <c r="BO627" t="e">
        <f ca="1">VLOOKUP($B627,基础扩展表!$E:$AG,MATCH(BO$2,基础扩展表!$E$1:$AG$1,0),FALSE)</f>
        <v>#N/A</v>
      </c>
      <c r="BP627" t="e">
        <f ca="1">VLOOKUP($B627,基础扩展表!$E:$AG,MATCH(BP$2,基础扩展表!$E$1:$AG$1,0),FALSE)</f>
        <v>#N/A</v>
      </c>
      <c r="BR627" t="e">
        <f ca="1">VLOOKUP(C627,模型表!D:H,5,FALSE)</f>
        <v>#N/A</v>
      </c>
    </row>
    <row r="628" spans="2:70" x14ac:dyDescent="0.2">
      <c r="B628" t="str">
        <f t="array" aca="1" ref="B628" ca="1">INDEX(基础表!$Y:$Y,SMALL(IF(基础表!$Z:$Z=0,ROW(基础表!$Z:$Z),999),ROW(H622)))&amp;""</f>
        <v/>
      </c>
      <c r="C628" t="e">
        <f ca="1">VLOOKUP(VLOOKUP($B628,基础表!$E:$G,3,FALSE),模型表!$C:$D,2,FALSE)</f>
        <v>#N/A</v>
      </c>
      <c r="E628" t="e">
        <f ca="1">VLOOKUP($B628,基础表!$E:$G,3,FALSE)</f>
        <v>#N/A</v>
      </c>
      <c r="G628" t="e">
        <f ca="1">VLOOKUP($E628,模型表!$C:$G,5,FALSE)</f>
        <v>#N/A</v>
      </c>
      <c r="H628" t="e">
        <f ca="1">VLOOKUP($E628,模型表!$C:$F,4,FALSE)</f>
        <v>#N/A</v>
      </c>
      <c r="I628" t="e">
        <f ca="1">VLOOKUP($E628,模型表!$C:$J,8,FALSE)</f>
        <v>#N/A</v>
      </c>
      <c r="K628" t="str">
        <f t="shared" ca="1" si="110"/>
        <v/>
      </c>
      <c r="L628" t="str">
        <f t="shared" ca="1" si="111"/>
        <v/>
      </c>
      <c r="M628" t="str">
        <f t="shared" ca="1" si="112"/>
        <v/>
      </c>
      <c r="N628" t="str">
        <f t="shared" ca="1" si="113"/>
        <v/>
      </c>
      <c r="O628" t="str">
        <f t="shared" ca="1" si="119"/>
        <v/>
      </c>
      <c r="P628" t="str">
        <f t="shared" ca="1" si="114"/>
        <v/>
      </c>
      <c r="Q628" t="e">
        <f ca="1">VLOOKUP($E628,模型表!$C:$K,9,FALSE)</f>
        <v>#N/A</v>
      </c>
      <c r="S628" t="e">
        <f ca="1">IF(VLOOKUP($E628,模型表!$C:$L,6,FALSE)=0,"",VLOOKUP($E628,模型表!$C:$L,10,FALSE))</f>
        <v>#N/A</v>
      </c>
      <c r="U628" t="e">
        <f ca="1">VLOOKUP($E628,模型表!$C:$Q,11,FALSE)</f>
        <v>#N/A</v>
      </c>
      <c r="Y628" t="e">
        <f ca="1">IF(VLOOKUP($E628,模型表!$C:$N,12,FALSE)="Death",VLOOKUP($E628,模型表!$C:$Q,13,FALSE),"")</f>
        <v>#N/A</v>
      </c>
      <c r="Z628" t="str">
        <f ca="1">IF($B628="","",IF(VLOOKUP($E628,模型表!$C:$O,12,FALSE)="PBuff","["&amp;VLOOKUP($E628,模型表!$C:Q,13,FALSE)&amp;"]","[]"))</f>
        <v/>
      </c>
      <c r="AA628" t="e">
        <f ca="1">VLOOKUP($B628,基础扩展表!$E:$I,5,FALSE)</f>
        <v>#N/A</v>
      </c>
      <c r="AB628" t="e">
        <f ca="1">VLOOKUP($B628,基础扩展表!$E:$I,4,FALSE)</f>
        <v>#N/A</v>
      </c>
      <c r="AC628" t="e">
        <f ca="1">VLOOKUP($B628,基础表!$E:$T,16,FALSE)</f>
        <v>#N/A</v>
      </c>
      <c r="AD628" t="str">
        <f t="shared" ca="1" si="120"/>
        <v/>
      </c>
      <c r="AE628" t="str">
        <f t="shared" ca="1" si="115"/>
        <v/>
      </c>
      <c r="AF628" t="str">
        <f t="shared" ca="1" si="116"/>
        <v/>
      </c>
      <c r="AH628" t="e">
        <f ca="1">VLOOKUP($B628,基础表!$E:$R,14,FALSE)</f>
        <v>#N/A</v>
      </c>
      <c r="AI628" t="e">
        <f ca="1">VLOOKUP($B628,基础表!$E:$S,13,FALSE)</f>
        <v>#N/A</v>
      </c>
      <c r="AK628" t="e">
        <f ca="1">VLOOKUP($B628,基础表!$E:$H,4,FALSE)</f>
        <v>#N/A</v>
      </c>
      <c r="AN628" s="23" t="e">
        <f t="shared" ca="1" si="121"/>
        <v>#N/A</v>
      </c>
      <c r="AO628" s="23" t="str">
        <f t="shared" ca="1" si="117"/>
        <v/>
      </c>
      <c r="AP628" s="23" t="str">
        <f t="shared" ca="1" si="118"/>
        <v/>
      </c>
      <c r="AR628" t="e">
        <f ca="1">VLOOKUP($B628,基础表!$E:$J,4,FALSE)</f>
        <v>#N/A</v>
      </c>
      <c r="AS628" t="e">
        <f ca="1">VLOOKUP($B628,基础表!$E:$J,5,FALSE)</f>
        <v>#N/A</v>
      </c>
      <c r="AT628" t="e">
        <f ca="1">VLOOKUP($B628,基础表!$E:$J,6,FALSE)</f>
        <v>#N/A</v>
      </c>
      <c r="AU628" t="e">
        <f ca="1">VLOOKUP($B628,基础扩展表!$E:$AG,MATCH(AU$2,基础扩展表!$E$1:$AG$1,0),FALSE)</f>
        <v>#N/A</v>
      </c>
      <c r="AV628" t="e">
        <f ca="1">VLOOKUP($B628,基础扩展表!$E:$AG,MATCH(AV$2,基础扩展表!$E$1:$AG$1,0),FALSE)</f>
        <v>#N/A</v>
      </c>
      <c r="AW628" t="e">
        <f ca="1">VLOOKUP($B628,基础扩展表!$E:$AG,MATCH(AW$2,基础扩展表!$E$1:$AG$1,0),FALSE)</f>
        <v>#N/A</v>
      </c>
      <c r="AX628" t="e">
        <f ca="1">VLOOKUP($B628,基础扩展表!$E:$AG,MATCH(AX$2,基础扩展表!$E$1:$AG$1,0),FALSE)</f>
        <v>#N/A</v>
      </c>
      <c r="AY628" t="e">
        <f ca="1">VLOOKUP($B628,基础扩展表!$E:$AG,MATCH(AY$2,基础扩展表!$E$1:$AG$1,0),FALSE)</f>
        <v>#N/A</v>
      </c>
      <c r="AZ628" t="e">
        <f ca="1">VLOOKUP($B628,基础扩展表!$E:$AG,MATCH(AZ$2,基础扩展表!$E$1:$AG$1,0),FALSE)</f>
        <v>#N/A</v>
      </c>
      <c r="BA628" t="e">
        <f ca="1">VLOOKUP($B628,基础扩展表!$E:$AG,MATCH(BA$2,基础扩展表!$E$1:$AG$1,0),FALSE)</f>
        <v>#N/A</v>
      </c>
      <c r="BB628" t="e">
        <f ca="1">VLOOKUP($B628,基础扩展表!$E:$AG,MATCH(BB$2,基础扩展表!$E$1:$AG$1,0),FALSE)</f>
        <v>#N/A</v>
      </c>
      <c r="BC628" t="e">
        <f ca="1">VLOOKUP($B628,基础扩展表!$E:$AG,MATCH(BC$2,基础扩展表!$E$1:$AG$1,0),FALSE)</f>
        <v>#N/A</v>
      </c>
      <c r="BD628" t="e">
        <f ca="1">VLOOKUP($B628,基础扩展表!$E:$AG,MATCH(BD$2,基础扩展表!$E$1:$AG$1,0),FALSE)</f>
        <v>#N/A</v>
      </c>
      <c r="BE628" t="e">
        <f ca="1">VLOOKUP($B628,基础扩展表!$E:$AG,MATCH(BE$2,基础扩展表!$E$1:$AG$1,0),FALSE)</f>
        <v>#N/A</v>
      </c>
      <c r="BF628" t="e">
        <f ca="1">VLOOKUP($B628,基础扩展表!$E:$AG,MATCH(BF$2,基础扩展表!$E$1:$AG$1,0),FALSE)</f>
        <v>#N/A</v>
      </c>
      <c r="BG628" t="e">
        <f ca="1">VLOOKUP($B628,基础扩展表!$E:$AG,MATCH(BG$2,基础扩展表!$E$1:$AG$1,0),FALSE)</f>
        <v>#N/A</v>
      </c>
      <c r="BH628" t="e">
        <f ca="1">VLOOKUP($B628,基础扩展表!$E:$AG,MATCH(BH$2,基础扩展表!$E$1:$AG$1,0),FALSE)</f>
        <v>#N/A</v>
      </c>
      <c r="BI628" t="e">
        <f ca="1">VLOOKUP($B628,基础扩展表!$E:$AG,MATCH(BI$2,基础扩展表!$E$1:$AG$1,0),FALSE)</f>
        <v>#N/A</v>
      </c>
      <c r="BJ628" t="e">
        <f ca="1">VLOOKUP($B628,基础扩展表!$E:$AG,MATCH(BJ$2,基础扩展表!$E$1:$AG$1,0),FALSE)</f>
        <v>#N/A</v>
      </c>
      <c r="BK628" t="e">
        <f ca="1">VLOOKUP($B628,基础扩展表!$E:$AG,MATCH(BK$2,基础扩展表!$E$1:$AG$1,0),FALSE)</f>
        <v>#N/A</v>
      </c>
      <c r="BL628" t="e">
        <f ca="1">VLOOKUP($B628,基础扩展表!$E:$AG,MATCH(BL$2,基础扩展表!$E$1:$AG$1,0),FALSE)</f>
        <v>#N/A</v>
      </c>
      <c r="BM628" t="e">
        <f ca="1">VLOOKUP($B628,基础扩展表!$E:$AG,MATCH(BM$2,基础扩展表!$E$1:$AG$1,0),FALSE)</f>
        <v>#N/A</v>
      </c>
      <c r="BN628" t="e">
        <f ca="1">VLOOKUP($B628,基础扩展表!$E:$AG,MATCH(BN$2,基础扩展表!$E$1:$AG$1,0),FALSE)</f>
        <v>#N/A</v>
      </c>
      <c r="BO628" t="e">
        <f ca="1">VLOOKUP($B628,基础扩展表!$E:$AG,MATCH(BO$2,基础扩展表!$E$1:$AG$1,0),FALSE)</f>
        <v>#N/A</v>
      </c>
      <c r="BP628" t="e">
        <f ca="1">VLOOKUP($B628,基础扩展表!$E:$AG,MATCH(BP$2,基础扩展表!$E$1:$AG$1,0),FALSE)</f>
        <v>#N/A</v>
      </c>
      <c r="BR628" t="e">
        <f ca="1">VLOOKUP(C628,模型表!D:H,5,FALSE)</f>
        <v>#N/A</v>
      </c>
    </row>
    <row r="629" spans="2:70" x14ac:dyDescent="0.2">
      <c r="B629" t="str">
        <f t="array" aca="1" ref="B629" ca="1">INDEX(基础表!$Y:$Y,SMALL(IF(基础表!$Z:$Z=0,ROW(基础表!$Z:$Z),999),ROW(H623)))&amp;""</f>
        <v/>
      </c>
      <c r="C629" t="e">
        <f ca="1">VLOOKUP(VLOOKUP($B629,基础表!$E:$G,3,FALSE),模型表!$C:$D,2,FALSE)</f>
        <v>#N/A</v>
      </c>
      <c r="E629" t="e">
        <f ca="1">VLOOKUP($B629,基础表!$E:$G,3,FALSE)</f>
        <v>#N/A</v>
      </c>
      <c r="G629" t="e">
        <f ca="1">VLOOKUP($E629,模型表!$C:$G,5,FALSE)</f>
        <v>#N/A</v>
      </c>
      <c r="H629" t="e">
        <f ca="1">VLOOKUP($E629,模型表!$C:$F,4,FALSE)</f>
        <v>#N/A</v>
      </c>
      <c r="I629" t="e">
        <f ca="1">VLOOKUP($E629,模型表!$C:$J,8,FALSE)</f>
        <v>#N/A</v>
      </c>
      <c r="K629" t="str">
        <f t="shared" ca="1" si="110"/>
        <v/>
      </c>
      <c r="L629" t="str">
        <f t="shared" ca="1" si="111"/>
        <v/>
      </c>
      <c r="M629" t="str">
        <f t="shared" ca="1" si="112"/>
        <v/>
      </c>
      <c r="N629" t="str">
        <f t="shared" ca="1" si="113"/>
        <v/>
      </c>
      <c r="O629" t="str">
        <f t="shared" ca="1" si="119"/>
        <v/>
      </c>
      <c r="P629" t="str">
        <f t="shared" ca="1" si="114"/>
        <v/>
      </c>
      <c r="Q629" t="e">
        <f ca="1">VLOOKUP($E629,模型表!$C:$K,9,FALSE)</f>
        <v>#N/A</v>
      </c>
      <c r="S629" t="e">
        <f ca="1">IF(VLOOKUP($E629,模型表!$C:$L,6,FALSE)=0,"",VLOOKUP($E629,模型表!$C:$L,10,FALSE))</f>
        <v>#N/A</v>
      </c>
      <c r="U629" t="e">
        <f ca="1">VLOOKUP($E629,模型表!$C:$Q,11,FALSE)</f>
        <v>#N/A</v>
      </c>
      <c r="Y629" t="e">
        <f ca="1">IF(VLOOKUP($E629,模型表!$C:$N,12,FALSE)="Death",VLOOKUP($E629,模型表!$C:$Q,13,FALSE),"")</f>
        <v>#N/A</v>
      </c>
      <c r="Z629" t="str">
        <f ca="1">IF($B629="","",IF(VLOOKUP($E629,模型表!$C:$O,12,FALSE)="PBuff","["&amp;VLOOKUP($E629,模型表!$C:Q,13,FALSE)&amp;"]","[]"))</f>
        <v/>
      </c>
      <c r="AA629" t="e">
        <f ca="1">VLOOKUP($B629,基础扩展表!$E:$I,5,FALSE)</f>
        <v>#N/A</v>
      </c>
      <c r="AB629" t="e">
        <f ca="1">VLOOKUP($B629,基础扩展表!$E:$I,4,FALSE)</f>
        <v>#N/A</v>
      </c>
      <c r="AC629" t="e">
        <f ca="1">VLOOKUP($B629,基础表!$E:$T,16,FALSE)</f>
        <v>#N/A</v>
      </c>
      <c r="AD629" t="str">
        <f t="shared" ca="1" si="120"/>
        <v/>
      </c>
      <c r="AE629" t="str">
        <f t="shared" ca="1" si="115"/>
        <v/>
      </c>
      <c r="AF629" t="str">
        <f t="shared" ca="1" si="116"/>
        <v/>
      </c>
      <c r="AH629" t="e">
        <f ca="1">VLOOKUP($B629,基础表!$E:$R,14,FALSE)</f>
        <v>#N/A</v>
      </c>
      <c r="AI629" t="e">
        <f ca="1">VLOOKUP($B629,基础表!$E:$S,13,FALSE)</f>
        <v>#N/A</v>
      </c>
      <c r="AK629" t="e">
        <f ca="1">VLOOKUP($B629,基础表!$E:$H,4,FALSE)</f>
        <v>#N/A</v>
      </c>
      <c r="AN629" s="23" t="e">
        <f t="shared" ca="1" si="121"/>
        <v>#N/A</v>
      </c>
      <c r="AO629" s="23" t="str">
        <f t="shared" ca="1" si="117"/>
        <v/>
      </c>
      <c r="AP629" s="23" t="str">
        <f t="shared" ca="1" si="118"/>
        <v/>
      </c>
      <c r="AR629" t="e">
        <f ca="1">VLOOKUP($B629,基础表!$E:$J,4,FALSE)</f>
        <v>#N/A</v>
      </c>
      <c r="AS629" t="e">
        <f ca="1">VLOOKUP($B629,基础表!$E:$J,5,FALSE)</f>
        <v>#N/A</v>
      </c>
      <c r="AT629" t="e">
        <f ca="1">VLOOKUP($B629,基础表!$E:$J,6,FALSE)</f>
        <v>#N/A</v>
      </c>
      <c r="AU629" t="e">
        <f ca="1">VLOOKUP($B629,基础扩展表!$E:$AG,MATCH(AU$2,基础扩展表!$E$1:$AG$1,0),FALSE)</f>
        <v>#N/A</v>
      </c>
      <c r="AV629" t="e">
        <f ca="1">VLOOKUP($B629,基础扩展表!$E:$AG,MATCH(AV$2,基础扩展表!$E$1:$AG$1,0),FALSE)</f>
        <v>#N/A</v>
      </c>
      <c r="AW629" t="e">
        <f ca="1">VLOOKUP($B629,基础扩展表!$E:$AG,MATCH(AW$2,基础扩展表!$E$1:$AG$1,0),FALSE)</f>
        <v>#N/A</v>
      </c>
      <c r="AX629" t="e">
        <f ca="1">VLOOKUP($B629,基础扩展表!$E:$AG,MATCH(AX$2,基础扩展表!$E$1:$AG$1,0),FALSE)</f>
        <v>#N/A</v>
      </c>
      <c r="AY629" t="e">
        <f ca="1">VLOOKUP($B629,基础扩展表!$E:$AG,MATCH(AY$2,基础扩展表!$E$1:$AG$1,0),FALSE)</f>
        <v>#N/A</v>
      </c>
      <c r="AZ629" t="e">
        <f ca="1">VLOOKUP($B629,基础扩展表!$E:$AG,MATCH(AZ$2,基础扩展表!$E$1:$AG$1,0),FALSE)</f>
        <v>#N/A</v>
      </c>
      <c r="BA629" t="e">
        <f ca="1">VLOOKUP($B629,基础扩展表!$E:$AG,MATCH(BA$2,基础扩展表!$E$1:$AG$1,0),FALSE)</f>
        <v>#N/A</v>
      </c>
      <c r="BB629" t="e">
        <f ca="1">VLOOKUP($B629,基础扩展表!$E:$AG,MATCH(BB$2,基础扩展表!$E$1:$AG$1,0),FALSE)</f>
        <v>#N/A</v>
      </c>
      <c r="BC629" t="e">
        <f ca="1">VLOOKUP($B629,基础扩展表!$E:$AG,MATCH(BC$2,基础扩展表!$E$1:$AG$1,0),FALSE)</f>
        <v>#N/A</v>
      </c>
      <c r="BD629" t="e">
        <f ca="1">VLOOKUP($B629,基础扩展表!$E:$AG,MATCH(BD$2,基础扩展表!$E$1:$AG$1,0),FALSE)</f>
        <v>#N/A</v>
      </c>
      <c r="BE629" t="e">
        <f ca="1">VLOOKUP($B629,基础扩展表!$E:$AG,MATCH(BE$2,基础扩展表!$E$1:$AG$1,0),FALSE)</f>
        <v>#N/A</v>
      </c>
      <c r="BF629" t="e">
        <f ca="1">VLOOKUP($B629,基础扩展表!$E:$AG,MATCH(BF$2,基础扩展表!$E$1:$AG$1,0),FALSE)</f>
        <v>#N/A</v>
      </c>
      <c r="BG629" t="e">
        <f ca="1">VLOOKUP($B629,基础扩展表!$E:$AG,MATCH(BG$2,基础扩展表!$E$1:$AG$1,0),FALSE)</f>
        <v>#N/A</v>
      </c>
      <c r="BH629" t="e">
        <f ca="1">VLOOKUP($B629,基础扩展表!$E:$AG,MATCH(BH$2,基础扩展表!$E$1:$AG$1,0),FALSE)</f>
        <v>#N/A</v>
      </c>
      <c r="BI629" t="e">
        <f ca="1">VLOOKUP($B629,基础扩展表!$E:$AG,MATCH(BI$2,基础扩展表!$E$1:$AG$1,0),FALSE)</f>
        <v>#N/A</v>
      </c>
      <c r="BJ629" t="e">
        <f ca="1">VLOOKUP($B629,基础扩展表!$E:$AG,MATCH(BJ$2,基础扩展表!$E$1:$AG$1,0),FALSE)</f>
        <v>#N/A</v>
      </c>
      <c r="BK629" t="e">
        <f ca="1">VLOOKUP($B629,基础扩展表!$E:$AG,MATCH(BK$2,基础扩展表!$E$1:$AG$1,0),FALSE)</f>
        <v>#N/A</v>
      </c>
      <c r="BL629" t="e">
        <f ca="1">VLOOKUP($B629,基础扩展表!$E:$AG,MATCH(BL$2,基础扩展表!$E$1:$AG$1,0),FALSE)</f>
        <v>#N/A</v>
      </c>
      <c r="BM629" t="e">
        <f ca="1">VLOOKUP($B629,基础扩展表!$E:$AG,MATCH(BM$2,基础扩展表!$E$1:$AG$1,0),FALSE)</f>
        <v>#N/A</v>
      </c>
      <c r="BN629" t="e">
        <f ca="1">VLOOKUP($B629,基础扩展表!$E:$AG,MATCH(BN$2,基础扩展表!$E$1:$AG$1,0),FALSE)</f>
        <v>#N/A</v>
      </c>
      <c r="BO629" t="e">
        <f ca="1">VLOOKUP($B629,基础扩展表!$E:$AG,MATCH(BO$2,基础扩展表!$E$1:$AG$1,0),FALSE)</f>
        <v>#N/A</v>
      </c>
      <c r="BP629" t="e">
        <f ca="1">VLOOKUP($B629,基础扩展表!$E:$AG,MATCH(BP$2,基础扩展表!$E$1:$AG$1,0),FALSE)</f>
        <v>#N/A</v>
      </c>
      <c r="BR629" t="e">
        <f ca="1">VLOOKUP(C629,模型表!D:H,5,FALSE)</f>
        <v>#N/A</v>
      </c>
    </row>
    <row r="630" spans="2:70" x14ac:dyDescent="0.2">
      <c r="B630" t="str">
        <f t="array" aca="1" ref="B630" ca="1">INDEX(基础表!$Y:$Y,SMALL(IF(基础表!$Z:$Z=0,ROW(基础表!$Z:$Z),999),ROW(H624)))&amp;""</f>
        <v/>
      </c>
      <c r="C630" t="e">
        <f ca="1">VLOOKUP(VLOOKUP($B630,基础表!$E:$G,3,FALSE),模型表!$C:$D,2,FALSE)</f>
        <v>#N/A</v>
      </c>
      <c r="E630" t="e">
        <f ca="1">VLOOKUP($B630,基础表!$E:$G,3,FALSE)</f>
        <v>#N/A</v>
      </c>
      <c r="G630" t="e">
        <f ca="1">VLOOKUP($E630,模型表!$C:$G,5,FALSE)</f>
        <v>#N/A</v>
      </c>
      <c r="H630" t="e">
        <f ca="1">VLOOKUP($E630,模型表!$C:$F,4,FALSE)</f>
        <v>#N/A</v>
      </c>
      <c r="I630" t="e">
        <f ca="1">VLOOKUP($E630,模型表!$C:$J,8,FALSE)</f>
        <v>#N/A</v>
      </c>
      <c r="K630" t="str">
        <f t="shared" ca="1" si="110"/>
        <v/>
      </c>
      <c r="L630" t="str">
        <f t="shared" ca="1" si="111"/>
        <v/>
      </c>
      <c r="M630" t="str">
        <f t="shared" ca="1" si="112"/>
        <v/>
      </c>
      <c r="N630" t="str">
        <f t="shared" ca="1" si="113"/>
        <v/>
      </c>
      <c r="O630" t="str">
        <f t="shared" ca="1" si="119"/>
        <v/>
      </c>
      <c r="P630" t="str">
        <f t="shared" ca="1" si="114"/>
        <v/>
      </c>
      <c r="Q630" t="e">
        <f ca="1">VLOOKUP($E630,模型表!$C:$K,9,FALSE)</f>
        <v>#N/A</v>
      </c>
      <c r="S630" t="e">
        <f ca="1">IF(VLOOKUP($E630,模型表!$C:$L,6,FALSE)=0,"",VLOOKUP($E630,模型表!$C:$L,10,FALSE))</f>
        <v>#N/A</v>
      </c>
      <c r="U630" t="e">
        <f ca="1">VLOOKUP($E630,模型表!$C:$Q,11,FALSE)</f>
        <v>#N/A</v>
      </c>
      <c r="Y630" t="e">
        <f ca="1">IF(VLOOKUP($E630,模型表!$C:$N,12,FALSE)="Death",VLOOKUP($E630,模型表!$C:$Q,13,FALSE),"")</f>
        <v>#N/A</v>
      </c>
      <c r="Z630" t="str">
        <f ca="1">IF($B630="","",IF(VLOOKUP($E630,模型表!$C:$O,12,FALSE)="PBuff","["&amp;VLOOKUP($E630,模型表!$C:Q,13,FALSE)&amp;"]","[]"))</f>
        <v/>
      </c>
      <c r="AA630" t="e">
        <f ca="1">VLOOKUP($B630,基础扩展表!$E:$I,5,FALSE)</f>
        <v>#N/A</v>
      </c>
      <c r="AB630" t="e">
        <f ca="1">VLOOKUP($B630,基础扩展表!$E:$I,4,FALSE)</f>
        <v>#N/A</v>
      </c>
      <c r="AC630" t="e">
        <f ca="1">VLOOKUP($B630,基础表!$E:$T,16,FALSE)</f>
        <v>#N/A</v>
      </c>
      <c r="AD630" t="str">
        <f t="shared" ca="1" si="120"/>
        <v/>
      </c>
      <c r="AE630" t="str">
        <f t="shared" ca="1" si="115"/>
        <v/>
      </c>
      <c r="AF630" t="str">
        <f t="shared" ca="1" si="116"/>
        <v/>
      </c>
      <c r="AH630" t="e">
        <f ca="1">VLOOKUP($B630,基础表!$E:$R,14,FALSE)</f>
        <v>#N/A</v>
      </c>
      <c r="AI630" t="e">
        <f ca="1">VLOOKUP($B630,基础表!$E:$S,13,FALSE)</f>
        <v>#N/A</v>
      </c>
      <c r="AK630" t="e">
        <f ca="1">VLOOKUP($B630,基础表!$E:$H,4,FALSE)</f>
        <v>#N/A</v>
      </c>
      <c r="AN630" s="23" t="e">
        <f t="shared" ca="1" si="121"/>
        <v>#N/A</v>
      </c>
      <c r="AO630" s="23" t="str">
        <f t="shared" ca="1" si="117"/>
        <v/>
      </c>
      <c r="AP630" s="23" t="str">
        <f t="shared" ca="1" si="118"/>
        <v/>
      </c>
      <c r="AR630" t="e">
        <f ca="1">VLOOKUP($B630,基础表!$E:$J,4,FALSE)</f>
        <v>#N/A</v>
      </c>
      <c r="AS630" t="e">
        <f ca="1">VLOOKUP($B630,基础表!$E:$J,5,FALSE)</f>
        <v>#N/A</v>
      </c>
      <c r="AT630" t="e">
        <f ca="1">VLOOKUP($B630,基础表!$E:$J,6,FALSE)</f>
        <v>#N/A</v>
      </c>
      <c r="AU630" t="e">
        <f ca="1">VLOOKUP($B630,基础扩展表!$E:$AG,MATCH(AU$2,基础扩展表!$E$1:$AG$1,0),FALSE)</f>
        <v>#N/A</v>
      </c>
      <c r="AV630" t="e">
        <f ca="1">VLOOKUP($B630,基础扩展表!$E:$AG,MATCH(AV$2,基础扩展表!$E$1:$AG$1,0),FALSE)</f>
        <v>#N/A</v>
      </c>
      <c r="AW630" t="e">
        <f ca="1">VLOOKUP($B630,基础扩展表!$E:$AG,MATCH(AW$2,基础扩展表!$E$1:$AG$1,0),FALSE)</f>
        <v>#N/A</v>
      </c>
      <c r="AX630" t="e">
        <f ca="1">VLOOKUP($B630,基础扩展表!$E:$AG,MATCH(AX$2,基础扩展表!$E$1:$AG$1,0),FALSE)</f>
        <v>#N/A</v>
      </c>
      <c r="AY630" t="e">
        <f ca="1">VLOOKUP($B630,基础扩展表!$E:$AG,MATCH(AY$2,基础扩展表!$E$1:$AG$1,0),FALSE)</f>
        <v>#N/A</v>
      </c>
      <c r="AZ630" t="e">
        <f ca="1">VLOOKUP($B630,基础扩展表!$E:$AG,MATCH(AZ$2,基础扩展表!$E$1:$AG$1,0),FALSE)</f>
        <v>#N/A</v>
      </c>
      <c r="BA630" t="e">
        <f ca="1">VLOOKUP($B630,基础扩展表!$E:$AG,MATCH(BA$2,基础扩展表!$E$1:$AG$1,0),FALSE)</f>
        <v>#N/A</v>
      </c>
      <c r="BB630" t="e">
        <f ca="1">VLOOKUP($B630,基础扩展表!$E:$AG,MATCH(BB$2,基础扩展表!$E$1:$AG$1,0),FALSE)</f>
        <v>#N/A</v>
      </c>
      <c r="BC630" t="e">
        <f ca="1">VLOOKUP($B630,基础扩展表!$E:$AG,MATCH(BC$2,基础扩展表!$E$1:$AG$1,0),FALSE)</f>
        <v>#N/A</v>
      </c>
      <c r="BD630" t="e">
        <f ca="1">VLOOKUP($B630,基础扩展表!$E:$AG,MATCH(BD$2,基础扩展表!$E$1:$AG$1,0),FALSE)</f>
        <v>#N/A</v>
      </c>
      <c r="BE630" t="e">
        <f ca="1">VLOOKUP($B630,基础扩展表!$E:$AG,MATCH(BE$2,基础扩展表!$E$1:$AG$1,0),FALSE)</f>
        <v>#N/A</v>
      </c>
      <c r="BF630" t="e">
        <f ca="1">VLOOKUP($B630,基础扩展表!$E:$AG,MATCH(BF$2,基础扩展表!$E$1:$AG$1,0),FALSE)</f>
        <v>#N/A</v>
      </c>
      <c r="BG630" t="e">
        <f ca="1">VLOOKUP($B630,基础扩展表!$E:$AG,MATCH(BG$2,基础扩展表!$E$1:$AG$1,0),FALSE)</f>
        <v>#N/A</v>
      </c>
      <c r="BH630" t="e">
        <f ca="1">VLOOKUP($B630,基础扩展表!$E:$AG,MATCH(BH$2,基础扩展表!$E$1:$AG$1,0),FALSE)</f>
        <v>#N/A</v>
      </c>
      <c r="BI630" t="e">
        <f ca="1">VLOOKUP($B630,基础扩展表!$E:$AG,MATCH(BI$2,基础扩展表!$E$1:$AG$1,0),FALSE)</f>
        <v>#N/A</v>
      </c>
      <c r="BJ630" t="e">
        <f ca="1">VLOOKUP($B630,基础扩展表!$E:$AG,MATCH(BJ$2,基础扩展表!$E$1:$AG$1,0),FALSE)</f>
        <v>#N/A</v>
      </c>
      <c r="BK630" t="e">
        <f ca="1">VLOOKUP($B630,基础扩展表!$E:$AG,MATCH(BK$2,基础扩展表!$E$1:$AG$1,0),FALSE)</f>
        <v>#N/A</v>
      </c>
      <c r="BL630" t="e">
        <f ca="1">VLOOKUP($B630,基础扩展表!$E:$AG,MATCH(BL$2,基础扩展表!$E$1:$AG$1,0),FALSE)</f>
        <v>#N/A</v>
      </c>
      <c r="BM630" t="e">
        <f ca="1">VLOOKUP($B630,基础扩展表!$E:$AG,MATCH(BM$2,基础扩展表!$E$1:$AG$1,0),FALSE)</f>
        <v>#N/A</v>
      </c>
      <c r="BN630" t="e">
        <f ca="1">VLOOKUP($B630,基础扩展表!$E:$AG,MATCH(BN$2,基础扩展表!$E$1:$AG$1,0),FALSE)</f>
        <v>#N/A</v>
      </c>
      <c r="BO630" t="e">
        <f ca="1">VLOOKUP($B630,基础扩展表!$E:$AG,MATCH(BO$2,基础扩展表!$E$1:$AG$1,0),FALSE)</f>
        <v>#N/A</v>
      </c>
      <c r="BP630" t="e">
        <f ca="1">VLOOKUP($B630,基础扩展表!$E:$AG,MATCH(BP$2,基础扩展表!$E$1:$AG$1,0),FALSE)</f>
        <v>#N/A</v>
      </c>
      <c r="BR630" t="e">
        <f ca="1">VLOOKUP(C630,模型表!D:H,5,FALSE)</f>
        <v>#N/A</v>
      </c>
    </row>
    <row r="631" spans="2:70" x14ac:dyDescent="0.2">
      <c r="B631" t="str">
        <f t="array" aca="1" ref="B631" ca="1">INDEX(基础表!$Y:$Y,SMALL(IF(基础表!$Z:$Z=0,ROW(基础表!$Z:$Z),999),ROW(H625)))&amp;""</f>
        <v/>
      </c>
      <c r="C631" t="e">
        <f ca="1">VLOOKUP(VLOOKUP($B631,基础表!$E:$G,3,FALSE),模型表!$C:$D,2,FALSE)</f>
        <v>#N/A</v>
      </c>
      <c r="E631" t="e">
        <f ca="1">VLOOKUP($B631,基础表!$E:$G,3,FALSE)</f>
        <v>#N/A</v>
      </c>
      <c r="G631" t="e">
        <f ca="1">VLOOKUP($E631,模型表!$C:$G,5,FALSE)</f>
        <v>#N/A</v>
      </c>
      <c r="H631" t="e">
        <f ca="1">VLOOKUP($E631,模型表!$C:$F,4,FALSE)</f>
        <v>#N/A</v>
      </c>
      <c r="I631" t="e">
        <f ca="1">VLOOKUP($E631,模型表!$C:$J,8,FALSE)</f>
        <v>#N/A</v>
      </c>
      <c r="K631" t="str">
        <f t="shared" ca="1" si="110"/>
        <v/>
      </c>
      <c r="L631" t="str">
        <f t="shared" ca="1" si="111"/>
        <v/>
      </c>
      <c r="M631" t="str">
        <f t="shared" ca="1" si="112"/>
        <v/>
      </c>
      <c r="N631" t="str">
        <f t="shared" ca="1" si="113"/>
        <v/>
      </c>
      <c r="O631" t="str">
        <f t="shared" ca="1" si="119"/>
        <v/>
      </c>
      <c r="P631" t="str">
        <f t="shared" ca="1" si="114"/>
        <v/>
      </c>
      <c r="Q631" t="e">
        <f ca="1">VLOOKUP($E631,模型表!$C:$K,9,FALSE)</f>
        <v>#N/A</v>
      </c>
      <c r="S631" t="e">
        <f ca="1">IF(VLOOKUP($E631,模型表!$C:$L,6,FALSE)=0,"",VLOOKUP($E631,模型表!$C:$L,10,FALSE))</f>
        <v>#N/A</v>
      </c>
      <c r="U631" t="e">
        <f ca="1">VLOOKUP($E631,模型表!$C:$Q,11,FALSE)</f>
        <v>#N/A</v>
      </c>
      <c r="Y631" t="e">
        <f ca="1">IF(VLOOKUP($E631,模型表!$C:$N,12,FALSE)="Death",VLOOKUP($E631,模型表!$C:$Q,13,FALSE),"")</f>
        <v>#N/A</v>
      </c>
      <c r="Z631" t="str">
        <f ca="1">IF($B631="","",IF(VLOOKUP($E631,模型表!$C:$O,12,FALSE)="PBuff","["&amp;VLOOKUP($E631,模型表!$C:Q,13,FALSE)&amp;"]","[]"))</f>
        <v/>
      </c>
      <c r="AA631" t="e">
        <f ca="1">VLOOKUP($B631,基础扩展表!$E:$I,5,FALSE)</f>
        <v>#N/A</v>
      </c>
      <c r="AB631" t="e">
        <f ca="1">VLOOKUP($B631,基础扩展表!$E:$I,4,FALSE)</f>
        <v>#N/A</v>
      </c>
      <c r="AC631" t="e">
        <f ca="1">VLOOKUP($B631,基础表!$E:$T,16,FALSE)</f>
        <v>#N/A</v>
      </c>
      <c r="AD631" t="str">
        <f t="shared" ca="1" si="120"/>
        <v/>
      </c>
      <c r="AE631" t="str">
        <f t="shared" ca="1" si="115"/>
        <v/>
      </c>
      <c r="AF631" t="str">
        <f t="shared" ca="1" si="116"/>
        <v/>
      </c>
      <c r="AH631" t="e">
        <f ca="1">VLOOKUP($B631,基础表!$E:$R,14,FALSE)</f>
        <v>#N/A</v>
      </c>
      <c r="AI631" t="e">
        <f ca="1">VLOOKUP($B631,基础表!$E:$S,13,FALSE)</f>
        <v>#N/A</v>
      </c>
      <c r="AK631" t="e">
        <f ca="1">VLOOKUP($B631,基础表!$E:$H,4,FALSE)</f>
        <v>#N/A</v>
      </c>
      <c r="AN631" s="23" t="e">
        <f t="shared" ca="1" si="121"/>
        <v>#N/A</v>
      </c>
      <c r="AO631" s="23" t="str">
        <f t="shared" ca="1" si="117"/>
        <v/>
      </c>
      <c r="AP631" s="23" t="str">
        <f t="shared" ca="1" si="118"/>
        <v/>
      </c>
      <c r="AR631" t="e">
        <f ca="1">VLOOKUP($B631,基础表!$E:$J,4,FALSE)</f>
        <v>#N/A</v>
      </c>
      <c r="AS631" t="e">
        <f ca="1">VLOOKUP($B631,基础表!$E:$J,5,FALSE)</f>
        <v>#N/A</v>
      </c>
      <c r="AT631" t="e">
        <f ca="1">VLOOKUP($B631,基础表!$E:$J,6,FALSE)</f>
        <v>#N/A</v>
      </c>
      <c r="AU631" t="e">
        <f ca="1">VLOOKUP($B631,基础扩展表!$E:$AG,MATCH(AU$2,基础扩展表!$E$1:$AG$1,0),FALSE)</f>
        <v>#N/A</v>
      </c>
      <c r="AV631" t="e">
        <f ca="1">VLOOKUP($B631,基础扩展表!$E:$AG,MATCH(AV$2,基础扩展表!$E$1:$AG$1,0),FALSE)</f>
        <v>#N/A</v>
      </c>
      <c r="AW631" t="e">
        <f ca="1">VLOOKUP($B631,基础扩展表!$E:$AG,MATCH(AW$2,基础扩展表!$E$1:$AG$1,0),FALSE)</f>
        <v>#N/A</v>
      </c>
      <c r="AX631" t="e">
        <f ca="1">VLOOKUP($B631,基础扩展表!$E:$AG,MATCH(AX$2,基础扩展表!$E$1:$AG$1,0),FALSE)</f>
        <v>#N/A</v>
      </c>
      <c r="AY631" t="e">
        <f ca="1">VLOOKUP($B631,基础扩展表!$E:$AG,MATCH(AY$2,基础扩展表!$E$1:$AG$1,0),FALSE)</f>
        <v>#N/A</v>
      </c>
      <c r="AZ631" t="e">
        <f ca="1">VLOOKUP($B631,基础扩展表!$E:$AG,MATCH(AZ$2,基础扩展表!$E$1:$AG$1,0),FALSE)</f>
        <v>#N/A</v>
      </c>
      <c r="BA631" t="e">
        <f ca="1">VLOOKUP($B631,基础扩展表!$E:$AG,MATCH(BA$2,基础扩展表!$E$1:$AG$1,0),FALSE)</f>
        <v>#N/A</v>
      </c>
      <c r="BB631" t="e">
        <f ca="1">VLOOKUP($B631,基础扩展表!$E:$AG,MATCH(BB$2,基础扩展表!$E$1:$AG$1,0),FALSE)</f>
        <v>#N/A</v>
      </c>
      <c r="BC631" t="e">
        <f ca="1">VLOOKUP($B631,基础扩展表!$E:$AG,MATCH(BC$2,基础扩展表!$E$1:$AG$1,0),FALSE)</f>
        <v>#N/A</v>
      </c>
      <c r="BD631" t="e">
        <f ca="1">VLOOKUP($B631,基础扩展表!$E:$AG,MATCH(BD$2,基础扩展表!$E$1:$AG$1,0),FALSE)</f>
        <v>#N/A</v>
      </c>
      <c r="BE631" t="e">
        <f ca="1">VLOOKUP($B631,基础扩展表!$E:$AG,MATCH(BE$2,基础扩展表!$E$1:$AG$1,0),FALSE)</f>
        <v>#N/A</v>
      </c>
      <c r="BF631" t="e">
        <f ca="1">VLOOKUP($B631,基础扩展表!$E:$AG,MATCH(BF$2,基础扩展表!$E$1:$AG$1,0),FALSE)</f>
        <v>#N/A</v>
      </c>
      <c r="BG631" t="e">
        <f ca="1">VLOOKUP($B631,基础扩展表!$E:$AG,MATCH(BG$2,基础扩展表!$E$1:$AG$1,0),FALSE)</f>
        <v>#N/A</v>
      </c>
      <c r="BH631" t="e">
        <f ca="1">VLOOKUP($B631,基础扩展表!$E:$AG,MATCH(BH$2,基础扩展表!$E$1:$AG$1,0),FALSE)</f>
        <v>#N/A</v>
      </c>
      <c r="BI631" t="e">
        <f ca="1">VLOOKUP($B631,基础扩展表!$E:$AG,MATCH(BI$2,基础扩展表!$E$1:$AG$1,0),FALSE)</f>
        <v>#N/A</v>
      </c>
      <c r="BJ631" t="e">
        <f ca="1">VLOOKUP($B631,基础扩展表!$E:$AG,MATCH(BJ$2,基础扩展表!$E$1:$AG$1,0),FALSE)</f>
        <v>#N/A</v>
      </c>
      <c r="BK631" t="e">
        <f ca="1">VLOOKUP($B631,基础扩展表!$E:$AG,MATCH(BK$2,基础扩展表!$E$1:$AG$1,0),FALSE)</f>
        <v>#N/A</v>
      </c>
      <c r="BL631" t="e">
        <f ca="1">VLOOKUP($B631,基础扩展表!$E:$AG,MATCH(BL$2,基础扩展表!$E$1:$AG$1,0),FALSE)</f>
        <v>#N/A</v>
      </c>
      <c r="BM631" t="e">
        <f ca="1">VLOOKUP($B631,基础扩展表!$E:$AG,MATCH(BM$2,基础扩展表!$E$1:$AG$1,0),FALSE)</f>
        <v>#N/A</v>
      </c>
      <c r="BN631" t="e">
        <f ca="1">VLOOKUP($B631,基础扩展表!$E:$AG,MATCH(BN$2,基础扩展表!$E$1:$AG$1,0),FALSE)</f>
        <v>#N/A</v>
      </c>
      <c r="BO631" t="e">
        <f ca="1">VLOOKUP($B631,基础扩展表!$E:$AG,MATCH(BO$2,基础扩展表!$E$1:$AG$1,0),FALSE)</f>
        <v>#N/A</v>
      </c>
      <c r="BP631" t="e">
        <f ca="1">VLOOKUP($B631,基础扩展表!$E:$AG,MATCH(BP$2,基础扩展表!$E$1:$AG$1,0),FALSE)</f>
        <v>#N/A</v>
      </c>
      <c r="BR631" t="e">
        <f ca="1">VLOOKUP(C631,模型表!D:H,5,FALSE)</f>
        <v>#N/A</v>
      </c>
    </row>
    <row r="632" spans="2:70" x14ac:dyDescent="0.2">
      <c r="B632" t="str">
        <f t="array" aca="1" ref="B632" ca="1">INDEX(基础表!$Y:$Y,SMALL(IF(基础表!$Z:$Z=0,ROW(基础表!$Z:$Z),999),ROW(H626)))&amp;""</f>
        <v/>
      </c>
      <c r="C632" t="e">
        <f ca="1">VLOOKUP(VLOOKUP($B632,基础表!$E:$G,3,FALSE),模型表!$C:$D,2,FALSE)</f>
        <v>#N/A</v>
      </c>
      <c r="E632" t="e">
        <f ca="1">VLOOKUP($B632,基础表!$E:$G,3,FALSE)</f>
        <v>#N/A</v>
      </c>
      <c r="G632" t="e">
        <f ca="1">VLOOKUP($E632,模型表!$C:$G,5,FALSE)</f>
        <v>#N/A</v>
      </c>
      <c r="H632" t="e">
        <f ca="1">VLOOKUP($E632,模型表!$C:$F,4,FALSE)</f>
        <v>#N/A</v>
      </c>
      <c r="I632" t="e">
        <f ca="1">VLOOKUP($E632,模型表!$C:$J,8,FALSE)</f>
        <v>#N/A</v>
      </c>
      <c r="K632" t="str">
        <f t="shared" ca="1" si="110"/>
        <v/>
      </c>
      <c r="L632" t="str">
        <f t="shared" ca="1" si="111"/>
        <v/>
      </c>
      <c r="M632" t="str">
        <f t="shared" ca="1" si="112"/>
        <v/>
      </c>
      <c r="N632" t="str">
        <f t="shared" ca="1" si="113"/>
        <v/>
      </c>
      <c r="O632" t="str">
        <f t="shared" ca="1" si="119"/>
        <v/>
      </c>
      <c r="P632" t="str">
        <f t="shared" ca="1" si="114"/>
        <v/>
      </c>
      <c r="Q632" t="e">
        <f ca="1">VLOOKUP($E632,模型表!$C:$K,9,FALSE)</f>
        <v>#N/A</v>
      </c>
      <c r="S632" t="e">
        <f ca="1">IF(VLOOKUP($E632,模型表!$C:$L,6,FALSE)=0,"",VLOOKUP($E632,模型表!$C:$L,10,FALSE))</f>
        <v>#N/A</v>
      </c>
      <c r="U632" t="e">
        <f ca="1">VLOOKUP($E632,模型表!$C:$Q,11,FALSE)</f>
        <v>#N/A</v>
      </c>
      <c r="Y632" t="e">
        <f ca="1">IF(VLOOKUP($E632,模型表!$C:$N,12,FALSE)="Death",VLOOKUP($E632,模型表!$C:$Q,13,FALSE),"")</f>
        <v>#N/A</v>
      </c>
      <c r="Z632" t="str">
        <f ca="1">IF($B632="","",IF(VLOOKUP($E632,模型表!$C:$O,12,FALSE)="PBuff","["&amp;VLOOKUP($E632,模型表!$C:Q,13,FALSE)&amp;"]","[]"))</f>
        <v/>
      </c>
      <c r="AA632" t="e">
        <f ca="1">VLOOKUP($B632,基础扩展表!$E:$I,5,FALSE)</f>
        <v>#N/A</v>
      </c>
      <c r="AB632" t="e">
        <f ca="1">VLOOKUP($B632,基础扩展表!$E:$I,4,FALSE)</f>
        <v>#N/A</v>
      </c>
      <c r="AC632" t="e">
        <f ca="1">VLOOKUP($B632,基础表!$E:$T,16,FALSE)</f>
        <v>#N/A</v>
      </c>
      <c r="AD632" t="str">
        <f t="shared" ca="1" si="120"/>
        <v/>
      </c>
      <c r="AE632" t="str">
        <f t="shared" ca="1" si="115"/>
        <v/>
      </c>
      <c r="AF632" t="str">
        <f t="shared" ca="1" si="116"/>
        <v/>
      </c>
      <c r="AH632" t="e">
        <f ca="1">VLOOKUP($B632,基础表!$E:$R,14,FALSE)</f>
        <v>#N/A</v>
      </c>
      <c r="AI632" t="e">
        <f ca="1">VLOOKUP($B632,基础表!$E:$S,13,FALSE)</f>
        <v>#N/A</v>
      </c>
      <c r="AK632" t="e">
        <f ca="1">VLOOKUP($B632,基础表!$E:$H,4,FALSE)</f>
        <v>#N/A</v>
      </c>
      <c r="AN632" s="23" t="e">
        <f t="shared" ca="1" si="121"/>
        <v>#N/A</v>
      </c>
      <c r="AO632" s="23" t="str">
        <f t="shared" ca="1" si="117"/>
        <v/>
      </c>
      <c r="AP632" s="23" t="str">
        <f t="shared" ca="1" si="118"/>
        <v/>
      </c>
      <c r="AR632" t="e">
        <f ca="1">VLOOKUP($B632,基础表!$E:$J,4,FALSE)</f>
        <v>#N/A</v>
      </c>
      <c r="AS632" t="e">
        <f ca="1">VLOOKUP($B632,基础表!$E:$J,5,FALSE)</f>
        <v>#N/A</v>
      </c>
      <c r="AT632" t="e">
        <f ca="1">VLOOKUP($B632,基础表!$E:$J,6,FALSE)</f>
        <v>#N/A</v>
      </c>
      <c r="AU632" t="e">
        <f ca="1">VLOOKUP($B632,基础扩展表!$E:$AG,MATCH(AU$2,基础扩展表!$E$1:$AG$1,0),FALSE)</f>
        <v>#N/A</v>
      </c>
      <c r="AV632" t="e">
        <f ca="1">VLOOKUP($B632,基础扩展表!$E:$AG,MATCH(AV$2,基础扩展表!$E$1:$AG$1,0),FALSE)</f>
        <v>#N/A</v>
      </c>
      <c r="AW632" t="e">
        <f ca="1">VLOOKUP($B632,基础扩展表!$E:$AG,MATCH(AW$2,基础扩展表!$E$1:$AG$1,0),FALSE)</f>
        <v>#N/A</v>
      </c>
      <c r="AX632" t="e">
        <f ca="1">VLOOKUP($B632,基础扩展表!$E:$AG,MATCH(AX$2,基础扩展表!$E$1:$AG$1,0),FALSE)</f>
        <v>#N/A</v>
      </c>
      <c r="AY632" t="e">
        <f ca="1">VLOOKUP($B632,基础扩展表!$E:$AG,MATCH(AY$2,基础扩展表!$E$1:$AG$1,0),FALSE)</f>
        <v>#N/A</v>
      </c>
      <c r="AZ632" t="e">
        <f ca="1">VLOOKUP($B632,基础扩展表!$E:$AG,MATCH(AZ$2,基础扩展表!$E$1:$AG$1,0),FALSE)</f>
        <v>#N/A</v>
      </c>
      <c r="BA632" t="e">
        <f ca="1">VLOOKUP($B632,基础扩展表!$E:$AG,MATCH(BA$2,基础扩展表!$E$1:$AG$1,0),FALSE)</f>
        <v>#N/A</v>
      </c>
      <c r="BB632" t="e">
        <f ca="1">VLOOKUP($B632,基础扩展表!$E:$AG,MATCH(BB$2,基础扩展表!$E$1:$AG$1,0),FALSE)</f>
        <v>#N/A</v>
      </c>
      <c r="BC632" t="e">
        <f ca="1">VLOOKUP($B632,基础扩展表!$E:$AG,MATCH(BC$2,基础扩展表!$E$1:$AG$1,0),FALSE)</f>
        <v>#N/A</v>
      </c>
      <c r="BD632" t="e">
        <f ca="1">VLOOKUP($B632,基础扩展表!$E:$AG,MATCH(BD$2,基础扩展表!$E$1:$AG$1,0),FALSE)</f>
        <v>#N/A</v>
      </c>
      <c r="BE632" t="e">
        <f ca="1">VLOOKUP($B632,基础扩展表!$E:$AG,MATCH(BE$2,基础扩展表!$E$1:$AG$1,0),FALSE)</f>
        <v>#N/A</v>
      </c>
      <c r="BF632" t="e">
        <f ca="1">VLOOKUP($B632,基础扩展表!$E:$AG,MATCH(BF$2,基础扩展表!$E$1:$AG$1,0),FALSE)</f>
        <v>#N/A</v>
      </c>
      <c r="BG632" t="e">
        <f ca="1">VLOOKUP($B632,基础扩展表!$E:$AG,MATCH(BG$2,基础扩展表!$E$1:$AG$1,0),FALSE)</f>
        <v>#N/A</v>
      </c>
      <c r="BH632" t="e">
        <f ca="1">VLOOKUP($B632,基础扩展表!$E:$AG,MATCH(BH$2,基础扩展表!$E$1:$AG$1,0),FALSE)</f>
        <v>#N/A</v>
      </c>
      <c r="BI632" t="e">
        <f ca="1">VLOOKUP($B632,基础扩展表!$E:$AG,MATCH(BI$2,基础扩展表!$E$1:$AG$1,0),FALSE)</f>
        <v>#N/A</v>
      </c>
      <c r="BJ632" t="e">
        <f ca="1">VLOOKUP($B632,基础扩展表!$E:$AG,MATCH(BJ$2,基础扩展表!$E$1:$AG$1,0),FALSE)</f>
        <v>#N/A</v>
      </c>
      <c r="BK632" t="e">
        <f ca="1">VLOOKUP($B632,基础扩展表!$E:$AG,MATCH(BK$2,基础扩展表!$E$1:$AG$1,0),FALSE)</f>
        <v>#N/A</v>
      </c>
      <c r="BL632" t="e">
        <f ca="1">VLOOKUP($B632,基础扩展表!$E:$AG,MATCH(BL$2,基础扩展表!$E$1:$AG$1,0),FALSE)</f>
        <v>#N/A</v>
      </c>
      <c r="BM632" t="e">
        <f ca="1">VLOOKUP($B632,基础扩展表!$E:$AG,MATCH(BM$2,基础扩展表!$E$1:$AG$1,0),FALSE)</f>
        <v>#N/A</v>
      </c>
      <c r="BN632" t="e">
        <f ca="1">VLOOKUP($B632,基础扩展表!$E:$AG,MATCH(BN$2,基础扩展表!$E$1:$AG$1,0),FALSE)</f>
        <v>#N/A</v>
      </c>
      <c r="BO632" t="e">
        <f ca="1">VLOOKUP($B632,基础扩展表!$E:$AG,MATCH(BO$2,基础扩展表!$E$1:$AG$1,0),FALSE)</f>
        <v>#N/A</v>
      </c>
      <c r="BP632" t="e">
        <f ca="1">VLOOKUP($B632,基础扩展表!$E:$AG,MATCH(BP$2,基础扩展表!$E$1:$AG$1,0),FALSE)</f>
        <v>#N/A</v>
      </c>
      <c r="BR632" t="e">
        <f ca="1">VLOOKUP(C632,模型表!D:H,5,FALSE)</f>
        <v>#N/A</v>
      </c>
    </row>
    <row r="633" spans="2:70" x14ac:dyDescent="0.2">
      <c r="B633" t="str">
        <f t="array" aca="1" ref="B633" ca="1">INDEX(基础表!$Y:$Y,SMALL(IF(基础表!$Z:$Z=0,ROW(基础表!$Z:$Z),999),ROW(H627)))&amp;""</f>
        <v/>
      </c>
      <c r="C633" t="e">
        <f ca="1">VLOOKUP(VLOOKUP($B633,基础表!$E:$G,3,FALSE),模型表!$C:$D,2,FALSE)</f>
        <v>#N/A</v>
      </c>
      <c r="E633" t="e">
        <f ca="1">VLOOKUP($B633,基础表!$E:$G,3,FALSE)</f>
        <v>#N/A</v>
      </c>
      <c r="G633" t="e">
        <f ca="1">VLOOKUP($E633,模型表!$C:$G,5,FALSE)</f>
        <v>#N/A</v>
      </c>
      <c r="H633" t="e">
        <f ca="1">VLOOKUP($E633,模型表!$C:$F,4,FALSE)</f>
        <v>#N/A</v>
      </c>
      <c r="I633" t="e">
        <f ca="1">VLOOKUP($E633,模型表!$C:$J,8,FALSE)</f>
        <v>#N/A</v>
      </c>
      <c r="K633" t="str">
        <f t="shared" ca="1" si="110"/>
        <v/>
      </c>
      <c r="L633" t="str">
        <f t="shared" ca="1" si="111"/>
        <v/>
      </c>
      <c r="M633" t="str">
        <f t="shared" ca="1" si="112"/>
        <v/>
      </c>
      <c r="N633" t="str">
        <f t="shared" ca="1" si="113"/>
        <v/>
      </c>
      <c r="O633" t="str">
        <f t="shared" ca="1" si="119"/>
        <v/>
      </c>
      <c r="P633" t="str">
        <f t="shared" ca="1" si="114"/>
        <v/>
      </c>
      <c r="Q633" t="e">
        <f ca="1">VLOOKUP($E633,模型表!$C:$K,9,FALSE)</f>
        <v>#N/A</v>
      </c>
      <c r="S633" t="e">
        <f ca="1">IF(VLOOKUP($E633,模型表!$C:$L,6,FALSE)=0,"",VLOOKUP($E633,模型表!$C:$L,10,FALSE))</f>
        <v>#N/A</v>
      </c>
      <c r="U633" t="e">
        <f ca="1">VLOOKUP($E633,模型表!$C:$Q,11,FALSE)</f>
        <v>#N/A</v>
      </c>
      <c r="Y633" t="e">
        <f ca="1">IF(VLOOKUP($E633,模型表!$C:$N,12,FALSE)="Death",VLOOKUP($E633,模型表!$C:$Q,13,FALSE),"")</f>
        <v>#N/A</v>
      </c>
      <c r="Z633" t="str">
        <f ca="1">IF($B633="","",IF(VLOOKUP($E633,模型表!$C:$O,12,FALSE)="PBuff","["&amp;VLOOKUP($E633,模型表!$C:Q,13,FALSE)&amp;"]","[]"))</f>
        <v/>
      </c>
      <c r="AA633" t="e">
        <f ca="1">VLOOKUP($B633,基础扩展表!$E:$I,5,FALSE)</f>
        <v>#N/A</v>
      </c>
      <c r="AB633" t="e">
        <f ca="1">VLOOKUP($B633,基础扩展表!$E:$I,4,FALSE)</f>
        <v>#N/A</v>
      </c>
      <c r="AC633" t="e">
        <f ca="1">VLOOKUP($B633,基础表!$E:$T,16,FALSE)</f>
        <v>#N/A</v>
      </c>
      <c r="AD633" t="str">
        <f t="shared" ca="1" si="120"/>
        <v/>
      </c>
      <c r="AE633" t="str">
        <f t="shared" ca="1" si="115"/>
        <v/>
      </c>
      <c r="AF633" t="str">
        <f t="shared" ca="1" si="116"/>
        <v/>
      </c>
      <c r="AH633" t="e">
        <f ca="1">VLOOKUP($B633,基础表!$E:$R,14,FALSE)</f>
        <v>#N/A</v>
      </c>
      <c r="AI633" t="e">
        <f ca="1">VLOOKUP($B633,基础表!$E:$S,13,FALSE)</f>
        <v>#N/A</v>
      </c>
      <c r="AK633" t="e">
        <f ca="1">VLOOKUP($B633,基础表!$E:$H,4,FALSE)</f>
        <v>#N/A</v>
      </c>
      <c r="AN633" s="23" t="e">
        <f t="shared" ca="1" si="121"/>
        <v>#N/A</v>
      </c>
      <c r="AO633" s="23" t="str">
        <f t="shared" ca="1" si="117"/>
        <v/>
      </c>
      <c r="AP633" s="23" t="str">
        <f t="shared" ca="1" si="118"/>
        <v/>
      </c>
      <c r="AR633" t="e">
        <f ca="1">VLOOKUP($B633,基础表!$E:$J,4,FALSE)</f>
        <v>#N/A</v>
      </c>
      <c r="AS633" t="e">
        <f ca="1">VLOOKUP($B633,基础表!$E:$J,5,FALSE)</f>
        <v>#N/A</v>
      </c>
      <c r="AT633" t="e">
        <f ca="1">VLOOKUP($B633,基础表!$E:$J,6,FALSE)</f>
        <v>#N/A</v>
      </c>
      <c r="AU633" t="e">
        <f ca="1">VLOOKUP($B633,基础扩展表!$E:$AG,MATCH(AU$2,基础扩展表!$E$1:$AG$1,0),FALSE)</f>
        <v>#N/A</v>
      </c>
      <c r="AV633" t="e">
        <f ca="1">VLOOKUP($B633,基础扩展表!$E:$AG,MATCH(AV$2,基础扩展表!$E$1:$AG$1,0),FALSE)</f>
        <v>#N/A</v>
      </c>
      <c r="AW633" t="e">
        <f ca="1">VLOOKUP($B633,基础扩展表!$E:$AG,MATCH(AW$2,基础扩展表!$E$1:$AG$1,0),FALSE)</f>
        <v>#N/A</v>
      </c>
      <c r="AX633" t="e">
        <f ca="1">VLOOKUP($B633,基础扩展表!$E:$AG,MATCH(AX$2,基础扩展表!$E$1:$AG$1,0),FALSE)</f>
        <v>#N/A</v>
      </c>
      <c r="AY633" t="e">
        <f ca="1">VLOOKUP($B633,基础扩展表!$E:$AG,MATCH(AY$2,基础扩展表!$E$1:$AG$1,0),FALSE)</f>
        <v>#N/A</v>
      </c>
      <c r="AZ633" t="e">
        <f ca="1">VLOOKUP($B633,基础扩展表!$E:$AG,MATCH(AZ$2,基础扩展表!$E$1:$AG$1,0),FALSE)</f>
        <v>#N/A</v>
      </c>
      <c r="BA633" t="e">
        <f ca="1">VLOOKUP($B633,基础扩展表!$E:$AG,MATCH(BA$2,基础扩展表!$E$1:$AG$1,0),FALSE)</f>
        <v>#N/A</v>
      </c>
      <c r="BB633" t="e">
        <f ca="1">VLOOKUP($B633,基础扩展表!$E:$AG,MATCH(BB$2,基础扩展表!$E$1:$AG$1,0),FALSE)</f>
        <v>#N/A</v>
      </c>
      <c r="BC633" t="e">
        <f ca="1">VLOOKUP($B633,基础扩展表!$E:$AG,MATCH(BC$2,基础扩展表!$E$1:$AG$1,0),FALSE)</f>
        <v>#N/A</v>
      </c>
      <c r="BD633" t="e">
        <f ca="1">VLOOKUP($B633,基础扩展表!$E:$AG,MATCH(BD$2,基础扩展表!$E$1:$AG$1,0),FALSE)</f>
        <v>#N/A</v>
      </c>
      <c r="BE633" t="e">
        <f ca="1">VLOOKUP($B633,基础扩展表!$E:$AG,MATCH(BE$2,基础扩展表!$E$1:$AG$1,0),FALSE)</f>
        <v>#N/A</v>
      </c>
      <c r="BF633" t="e">
        <f ca="1">VLOOKUP($B633,基础扩展表!$E:$AG,MATCH(BF$2,基础扩展表!$E$1:$AG$1,0),FALSE)</f>
        <v>#N/A</v>
      </c>
      <c r="BG633" t="e">
        <f ca="1">VLOOKUP($B633,基础扩展表!$E:$AG,MATCH(BG$2,基础扩展表!$E$1:$AG$1,0),FALSE)</f>
        <v>#N/A</v>
      </c>
      <c r="BH633" t="e">
        <f ca="1">VLOOKUP($B633,基础扩展表!$E:$AG,MATCH(BH$2,基础扩展表!$E$1:$AG$1,0),FALSE)</f>
        <v>#N/A</v>
      </c>
      <c r="BI633" t="e">
        <f ca="1">VLOOKUP($B633,基础扩展表!$E:$AG,MATCH(BI$2,基础扩展表!$E$1:$AG$1,0),FALSE)</f>
        <v>#N/A</v>
      </c>
      <c r="BJ633" t="e">
        <f ca="1">VLOOKUP($B633,基础扩展表!$E:$AG,MATCH(BJ$2,基础扩展表!$E$1:$AG$1,0),FALSE)</f>
        <v>#N/A</v>
      </c>
      <c r="BK633" t="e">
        <f ca="1">VLOOKUP($B633,基础扩展表!$E:$AG,MATCH(BK$2,基础扩展表!$E$1:$AG$1,0),FALSE)</f>
        <v>#N/A</v>
      </c>
      <c r="BL633" t="e">
        <f ca="1">VLOOKUP($B633,基础扩展表!$E:$AG,MATCH(BL$2,基础扩展表!$E$1:$AG$1,0),FALSE)</f>
        <v>#N/A</v>
      </c>
      <c r="BM633" t="e">
        <f ca="1">VLOOKUP($B633,基础扩展表!$E:$AG,MATCH(BM$2,基础扩展表!$E$1:$AG$1,0),FALSE)</f>
        <v>#N/A</v>
      </c>
      <c r="BN633" t="e">
        <f ca="1">VLOOKUP($B633,基础扩展表!$E:$AG,MATCH(BN$2,基础扩展表!$E$1:$AG$1,0),FALSE)</f>
        <v>#N/A</v>
      </c>
      <c r="BO633" t="e">
        <f ca="1">VLOOKUP($B633,基础扩展表!$E:$AG,MATCH(BO$2,基础扩展表!$E$1:$AG$1,0),FALSE)</f>
        <v>#N/A</v>
      </c>
      <c r="BP633" t="e">
        <f ca="1">VLOOKUP($B633,基础扩展表!$E:$AG,MATCH(BP$2,基础扩展表!$E$1:$AG$1,0),FALSE)</f>
        <v>#N/A</v>
      </c>
      <c r="BR633" t="e">
        <f ca="1">VLOOKUP(C633,模型表!D:H,5,FALSE)</f>
        <v>#N/A</v>
      </c>
    </row>
    <row r="634" spans="2:70" x14ac:dyDescent="0.2">
      <c r="B634" t="str">
        <f t="array" aca="1" ref="B634" ca="1">INDEX(基础表!$Y:$Y,SMALL(IF(基础表!$Z:$Z=0,ROW(基础表!$Z:$Z),999),ROW(H628)))&amp;""</f>
        <v/>
      </c>
      <c r="C634" t="e">
        <f ca="1">VLOOKUP(VLOOKUP($B634,基础表!$E:$G,3,FALSE),模型表!$C:$D,2,FALSE)</f>
        <v>#N/A</v>
      </c>
      <c r="E634" t="e">
        <f ca="1">VLOOKUP($B634,基础表!$E:$G,3,FALSE)</f>
        <v>#N/A</v>
      </c>
      <c r="G634" t="e">
        <f ca="1">VLOOKUP($E634,模型表!$C:$G,5,FALSE)</f>
        <v>#N/A</v>
      </c>
      <c r="H634" t="e">
        <f ca="1">VLOOKUP($E634,模型表!$C:$F,4,FALSE)</f>
        <v>#N/A</v>
      </c>
      <c r="I634" t="e">
        <f ca="1">VLOOKUP($E634,模型表!$C:$J,8,FALSE)</f>
        <v>#N/A</v>
      </c>
      <c r="K634" t="str">
        <f t="shared" ca="1" si="110"/>
        <v/>
      </c>
      <c r="L634" t="str">
        <f t="shared" ca="1" si="111"/>
        <v/>
      </c>
      <c r="M634" t="str">
        <f t="shared" ca="1" si="112"/>
        <v/>
      </c>
      <c r="N634" t="str">
        <f t="shared" ca="1" si="113"/>
        <v/>
      </c>
      <c r="O634" t="str">
        <f t="shared" ca="1" si="119"/>
        <v/>
      </c>
      <c r="P634" t="str">
        <f t="shared" ca="1" si="114"/>
        <v/>
      </c>
      <c r="Q634" t="e">
        <f ca="1">VLOOKUP($E634,模型表!$C:$K,9,FALSE)</f>
        <v>#N/A</v>
      </c>
      <c r="S634" t="e">
        <f ca="1">IF(VLOOKUP($E634,模型表!$C:$L,6,FALSE)=0,"",VLOOKUP($E634,模型表!$C:$L,10,FALSE))</f>
        <v>#N/A</v>
      </c>
      <c r="U634" t="e">
        <f ca="1">VLOOKUP($E634,模型表!$C:$Q,11,FALSE)</f>
        <v>#N/A</v>
      </c>
      <c r="Y634" t="e">
        <f ca="1">IF(VLOOKUP($E634,模型表!$C:$N,12,FALSE)="Death",VLOOKUP($E634,模型表!$C:$Q,13,FALSE),"")</f>
        <v>#N/A</v>
      </c>
      <c r="Z634" t="str">
        <f ca="1">IF($B634="","",IF(VLOOKUP($E634,模型表!$C:$O,12,FALSE)="PBuff","["&amp;VLOOKUP($E634,模型表!$C:Q,13,FALSE)&amp;"]","[]"))</f>
        <v/>
      </c>
      <c r="AA634" t="e">
        <f ca="1">VLOOKUP($B634,基础扩展表!$E:$I,5,FALSE)</f>
        <v>#N/A</v>
      </c>
      <c r="AB634" t="e">
        <f ca="1">VLOOKUP($B634,基础扩展表!$E:$I,4,FALSE)</f>
        <v>#N/A</v>
      </c>
      <c r="AC634" t="e">
        <f ca="1">VLOOKUP($B634,基础表!$E:$T,16,FALSE)</f>
        <v>#N/A</v>
      </c>
      <c r="AD634" t="str">
        <f t="shared" ca="1" si="120"/>
        <v/>
      </c>
      <c r="AE634" t="str">
        <f t="shared" ca="1" si="115"/>
        <v/>
      </c>
      <c r="AF634" t="str">
        <f t="shared" ca="1" si="116"/>
        <v/>
      </c>
      <c r="AH634" t="e">
        <f ca="1">VLOOKUP($B634,基础表!$E:$R,14,FALSE)</f>
        <v>#N/A</v>
      </c>
      <c r="AI634" t="e">
        <f ca="1">VLOOKUP($B634,基础表!$E:$S,13,FALSE)</f>
        <v>#N/A</v>
      </c>
      <c r="AK634" t="e">
        <f ca="1">VLOOKUP($B634,基础表!$E:$H,4,FALSE)</f>
        <v>#N/A</v>
      </c>
      <c r="AN634" s="23" t="e">
        <f t="shared" ca="1" si="121"/>
        <v>#N/A</v>
      </c>
      <c r="AO634" s="23" t="str">
        <f t="shared" ca="1" si="117"/>
        <v/>
      </c>
      <c r="AP634" s="23" t="str">
        <f t="shared" ca="1" si="118"/>
        <v/>
      </c>
      <c r="AR634" t="e">
        <f ca="1">VLOOKUP($B634,基础表!$E:$J,4,FALSE)</f>
        <v>#N/A</v>
      </c>
      <c r="AS634" t="e">
        <f ca="1">VLOOKUP($B634,基础表!$E:$J,5,FALSE)</f>
        <v>#N/A</v>
      </c>
      <c r="AT634" t="e">
        <f ca="1">VLOOKUP($B634,基础表!$E:$J,6,FALSE)</f>
        <v>#N/A</v>
      </c>
      <c r="AU634" t="e">
        <f ca="1">VLOOKUP($B634,基础扩展表!$E:$AG,MATCH(AU$2,基础扩展表!$E$1:$AG$1,0),FALSE)</f>
        <v>#N/A</v>
      </c>
      <c r="AV634" t="e">
        <f ca="1">VLOOKUP($B634,基础扩展表!$E:$AG,MATCH(AV$2,基础扩展表!$E$1:$AG$1,0),FALSE)</f>
        <v>#N/A</v>
      </c>
      <c r="AW634" t="e">
        <f ca="1">VLOOKUP($B634,基础扩展表!$E:$AG,MATCH(AW$2,基础扩展表!$E$1:$AG$1,0),FALSE)</f>
        <v>#N/A</v>
      </c>
      <c r="AX634" t="e">
        <f ca="1">VLOOKUP($B634,基础扩展表!$E:$AG,MATCH(AX$2,基础扩展表!$E$1:$AG$1,0),FALSE)</f>
        <v>#N/A</v>
      </c>
      <c r="AY634" t="e">
        <f ca="1">VLOOKUP($B634,基础扩展表!$E:$AG,MATCH(AY$2,基础扩展表!$E$1:$AG$1,0),FALSE)</f>
        <v>#N/A</v>
      </c>
      <c r="AZ634" t="e">
        <f ca="1">VLOOKUP($B634,基础扩展表!$E:$AG,MATCH(AZ$2,基础扩展表!$E$1:$AG$1,0),FALSE)</f>
        <v>#N/A</v>
      </c>
      <c r="BA634" t="e">
        <f ca="1">VLOOKUP($B634,基础扩展表!$E:$AG,MATCH(BA$2,基础扩展表!$E$1:$AG$1,0),FALSE)</f>
        <v>#N/A</v>
      </c>
      <c r="BB634" t="e">
        <f ca="1">VLOOKUP($B634,基础扩展表!$E:$AG,MATCH(BB$2,基础扩展表!$E$1:$AG$1,0),FALSE)</f>
        <v>#N/A</v>
      </c>
      <c r="BC634" t="e">
        <f ca="1">VLOOKUP($B634,基础扩展表!$E:$AG,MATCH(BC$2,基础扩展表!$E$1:$AG$1,0),FALSE)</f>
        <v>#N/A</v>
      </c>
      <c r="BD634" t="e">
        <f ca="1">VLOOKUP($B634,基础扩展表!$E:$AG,MATCH(BD$2,基础扩展表!$E$1:$AG$1,0),FALSE)</f>
        <v>#N/A</v>
      </c>
      <c r="BE634" t="e">
        <f ca="1">VLOOKUP($B634,基础扩展表!$E:$AG,MATCH(BE$2,基础扩展表!$E$1:$AG$1,0),FALSE)</f>
        <v>#N/A</v>
      </c>
      <c r="BF634" t="e">
        <f ca="1">VLOOKUP($B634,基础扩展表!$E:$AG,MATCH(BF$2,基础扩展表!$E$1:$AG$1,0),FALSE)</f>
        <v>#N/A</v>
      </c>
      <c r="BG634" t="e">
        <f ca="1">VLOOKUP($B634,基础扩展表!$E:$AG,MATCH(BG$2,基础扩展表!$E$1:$AG$1,0),FALSE)</f>
        <v>#N/A</v>
      </c>
      <c r="BH634" t="e">
        <f ca="1">VLOOKUP($B634,基础扩展表!$E:$AG,MATCH(BH$2,基础扩展表!$E$1:$AG$1,0),FALSE)</f>
        <v>#N/A</v>
      </c>
      <c r="BI634" t="e">
        <f ca="1">VLOOKUP($B634,基础扩展表!$E:$AG,MATCH(BI$2,基础扩展表!$E$1:$AG$1,0),FALSE)</f>
        <v>#N/A</v>
      </c>
      <c r="BJ634" t="e">
        <f ca="1">VLOOKUP($B634,基础扩展表!$E:$AG,MATCH(BJ$2,基础扩展表!$E$1:$AG$1,0),FALSE)</f>
        <v>#N/A</v>
      </c>
      <c r="BK634" t="e">
        <f ca="1">VLOOKUP($B634,基础扩展表!$E:$AG,MATCH(BK$2,基础扩展表!$E$1:$AG$1,0),FALSE)</f>
        <v>#N/A</v>
      </c>
      <c r="BL634" t="e">
        <f ca="1">VLOOKUP($B634,基础扩展表!$E:$AG,MATCH(BL$2,基础扩展表!$E$1:$AG$1,0),FALSE)</f>
        <v>#N/A</v>
      </c>
      <c r="BM634" t="e">
        <f ca="1">VLOOKUP($B634,基础扩展表!$E:$AG,MATCH(BM$2,基础扩展表!$E$1:$AG$1,0),FALSE)</f>
        <v>#N/A</v>
      </c>
      <c r="BN634" t="e">
        <f ca="1">VLOOKUP($B634,基础扩展表!$E:$AG,MATCH(BN$2,基础扩展表!$E$1:$AG$1,0),FALSE)</f>
        <v>#N/A</v>
      </c>
      <c r="BO634" t="e">
        <f ca="1">VLOOKUP($B634,基础扩展表!$E:$AG,MATCH(BO$2,基础扩展表!$E$1:$AG$1,0),FALSE)</f>
        <v>#N/A</v>
      </c>
      <c r="BP634" t="e">
        <f ca="1">VLOOKUP($B634,基础扩展表!$E:$AG,MATCH(BP$2,基础扩展表!$E$1:$AG$1,0),FALSE)</f>
        <v>#N/A</v>
      </c>
      <c r="BR634" t="e">
        <f ca="1">VLOOKUP(C634,模型表!D:H,5,FALSE)</f>
        <v>#N/A</v>
      </c>
    </row>
    <row r="635" spans="2:70" x14ac:dyDescent="0.2">
      <c r="B635" t="str">
        <f t="array" aca="1" ref="B635" ca="1">INDEX(基础表!$Y:$Y,SMALL(IF(基础表!$Z:$Z=0,ROW(基础表!$Z:$Z),999),ROW(H629)))&amp;""</f>
        <v/>
      </c>
      <c r="C635" t="e">
        <f ca="1">VLOOKUP(VLOOKUP($B635,基础表!$E:$G,3,FALSE),模型表!$C:$D,2,FALSE)</f>
        <v>#N/A</v>
      </c>
      <c r="E635" t="e">
        <f ca="1">VLOOKUP($B635,基础表!$E:$G,3,FALSE)</f>
        <v>#N/A</v>
      </c>
      <c r="G635" t="e">
        <f ca="1">VLOOKUP($E635,模型表!$C:$G,5,FALSE)</f>
        <v>#N/A</v>
      </c>
      <c r="H635" t="e">
        <f ca="1">VLOOKUP($E635,模型表!$C:$F,4,FALSE)</f>
        <v>#N/A</v>
      </c>
      <c r="I635" t="e">
        <f ca="1">VLOOKUP($E635,模型表!$C:$J,8,FALSE)</f>
        <v>#N/A</v>
      </c>
      <c r="K635" t="str">
        <f t="shared" ca="1" si="110"/>
        <v/>
      </c>
      <c r="L635" t="str">
        <f t="shared" ca="1" si="111"/>
        <v/>
      </c>
      <c r="M635" t="str">
        <f t="shared" ca="1" si="112"/>
        <v/>
      </c>
      <c r="N635" t="str">
        <f t="shared" ca="1" si="113"/>
        <v/>
      </c>
      <c r="O635" t="str">
        <f t="shared" ca="1" si="119"/>
        <v/>
      </c>
      <c r="P635" t="str">
        <f t="shared" ca="1" si="114"/>
        <v/>
      </c>
      <c r="Q635" t="e">
        <f ca="1">VLOOKUP($E635,模型表!$C:$K,9,FALSE)</f>
        <v>#N/A</v>
      </c>
      <c r="S635" t="e">
        <f ca="1">IF(VLOOKUP($E635,模型表!$C:$L,6,FALSE)=0,"",VLOOKUP($E635,模型表!$C:$L,10,FALSE))</f>
        <v>#N/A</v>
      </c>
      <c r="U635" t="e">
        <f ca="1">VLOOKUP($E635,模型表!$C:$Q,11,FALSE)</f>
        <v>#N/A</v>
      </c>
      <c r="Y635" t="e">
        <f ca="1">IF(VLOOKUP($E635,模型表!$C:$N,12,FALSE)="Death",VLOOKUP($E635,模型表!$C:$Q,13,FALSE),"")</f>
        <v>#N/A</v>
      </c>
      <c r="Z635" t="str">
        <f ca="1">IF($B635="","",IF(VLOOKUP($E635,模型表!$C:$O,12,FALSE)="PBuff","["&amp;VLOOKUP($E635,模型表!$C:Q,13,FALSE)&amp;"]","[]"))</f>
        <v/>
      </c>
      <c r="AA635" t="e">
        <f ca="1">VLOOKUP($B635,基础扩展表!$E:$I,5,FALSE)</f>
        <v>#N/A</v>
      </c>
      <c r="AB635" t="e">
        <f ca="1">VLOOKUP($B635,基础扩展表!$E:$I,4,FALSE)</f>
        <v>#N/A</v>
      </c>
      <c r="AC635" t="e">
        <f ca="1">VLOOKUP($B635,基础表!$E:$T,16,FALSE)</f>
        <v>#N/A</v>
      </c>
      <c r="AD635" t="str">
        <f t="shared" ca="1" si="120"/>
        <v/>
      </c>
      <c r="AE635" t="str">
        <f t="shared" ca="1" si="115"/>
        <v/>
      </c>
      <c r="AF635" t="str">
        <f t="shared" ca="1" si="116"/>
        <v/>
      </c>
      <c r="AH635" t="e">
        <f ca="1">VLOOKUP($B635,基础表!$E:$R,14,FALSE)</f>
        <v>#N/A</v>
      </c>
      <c r="AI635" t="e">
        <f ca="1">VLOOKUP($B635,基础表!$E:$S,13,FALSE)</f>
        <v>#N/A</v>
      </c>
      <c r="AK635" t="e">
        <f ca="1">VLOOKUP($B635,基础表!$E:$H,4,FALSE)</f>
        <v>#N/A</v>
      </c>
      <c r="AN635" s="23" t="e">
        <f t="shared" ca="1" si="121"/>
        <v>#N/A</v>
      </c>
      <c r="AO635" s="23" t="str">
        <f t="shared" ca="1" si="117"/>
        <v/>
      </c>
      <c r="AP635" s="23" t="str">
        <f t="shared" ca="1" si="118"/>
        <v/>
      </c>
      <c r="AR635" t="e">
        <f ca="1">VLOOKUP($B635,基础表!$E:$J,4,FALSE)</f>
        <v>#N/A</v>
      </c>
      <c r="AS635" t="e">
        <f ca="1">VLOOKUP($B635,基础表!$E:$J,5,FALSE)</f>
        <v>#N/A</v>
      </c>
      <c r="AT635" t="e">
        <f ca="1">VLOOKUP($B635,基础表!$E:$J,6,FALSE)</f>
        <v>#N/A</v>
      </c>
      <c r="AU635" t="e">
        <f ca="1">VLOOKUP($B635,基础扩展表!$E:$AG,MATCH(AU$2,基础扩展表!$E$1:$AG$1,0),FALSE)</f>
        <v>#N/A</v>
      </c>
      <c r="AV635" t="e">
        <f ca="1">VLOOKUP($B635,基础扩展表!$E:$AG,MATCH(AV$2,基础扩展表!$E$1:$AG$1,0),FALSE)</f>
        <v>#N/A</v>
      </c>
      <c r="AW635" t="e">
        <f ca="1">VLOOKUP($B635,基础扩展表!$E:$AG,MATCH(AW$2,基础扩展表!$E$1:$AG$1,0),FALSE)</f>
        <v>#N/A</v>
      </c>
      <c r="AX635" t="e">
        <f ca="1">VLOOKUP($B635,基础扩展表!$E:$AG,MATCH(AX$2,基础扩展表!$E$1:$AG$1,0),FALSE)</f>
        <v>#N/A</v>
      </c>
      <c r="AY635" t="e">
        <f ca="1">VLOOKUP($B635,基础扩展表!$E:$AG,MATCH(AY$2,基础扩展表!$E$1:$AG$1,0),FALSE)</f>
        <v>#N/A</v>
      </c>
      <c r="AZ635" t="e">
        <f ca="1">VLOOKUP($B635,基础扩展表!$E:$AG,MATCH(AZ$2,基础扩展表!$E$1:$AG$1,0),FALSE)</f>
        <v>#N/A</v>
      </c>
      <c r="BA635" t="e">
        <f ca="1">VLOOKUP($B635,基础扩展表!$E:$AG,MATCH(BA$2,基础扩展表!$E$1:$AG$1,0),FALSE)</f>
        <v>#N/A</v>
      </c>
      <c r="BB635" t="e">
        <f ca="1">VLOOKUP($B635,基础扩展表!$E:$AG,MATCH(BB$2,基础扩展表!$E$1:$AG$1,0),FALSE)</f>
        <v>#N/A</v>
      </c>
      <c r="BC635" t="e">
        <f ca="1">VLOOKUP($B635,基础扩展表!$E:$AG,MATCH(BC$2,基础扩展表!$E$1:$AG$1,0),FALSE)</f>
        <v>#N/A</v>
      </c>
      <c r="BD635" t="e">
        <f ca="1">VLOOKUP($B635,基础扩展表!$E:$AG,MATCH(BD$2,基础扩展表!$E$1:$AG$1,0),FALSE)</f>
        <v>#N/A</v>
      </c>
      <c r="BE635" t="e">
        <f ca="1">VLOOKUP($B635,基础扩展表!$E:$AG,MATCH(BE$2,基础扩展表!$E$1:$AG$1,0),FALSE)</f>
        <v>#N/A</v>
      </c>
      <c r="BF635" t="e">
        <f ca="1">VLOOKUP($B635,基础扩展表!$E:$AG,MATCH(BF$2,基础扩展表!$E$1:$AG$1,0),FALSE)</f>
        <v>#N/A</v>
      </c>
      <c r="BG635" t="e">
        <f ca="1">VLOOKUP($B635,基础扩展表!$E:$AG,MATCH(BG$2,基础扩展表!$E$1:$AG$1,0),FALSE)</f>
        <v>#N/A</v>
      </c>
      <c r="BH635" t="e">
        <f ca="1">VLOOKUP($B635,基础扩展表!$E:$AG,MATCH(BH$2,基础扩展表!$E$1:$AG$1,0),FALSE)</f>
        <v>#N/A</v>
      </c>
      <c r="BI635" t="e">
        <f ca="1">VLOOKUP($B635,基础扩展表!$E:$AG,MATCH(BI$2,基础扩展表!$E$1:$AG$1,0),FALSE)</f>
        <v>#N/A</v>
      </c>
      <c r="BJ635" t="e">
        <f ca="1">VLOOKUP($B635,基础扩展表!$E:$AG,MATCH(BJ$2,基础扩展表!$E$1:$AG$1,0),FALSE)</f>
        <v>#N/A</v>
      </c>
      <c r="BK635" t="e">
        <f ca="1">VLOOKUP($B635,基础扩展表!$E:$AG,MATCH(BK$2,基础扩展表!$E$1:$AG$1,0),FALSE)</f>
        <v>#N/A</v>
      </c>
      <c r="BL635" t="e">
        <f ca="1">VLOOKUP($B635,基础扩展表!$E:$AG,MATCH(BL$2,基础扩展表!$E$1:$AG$1,0),FALSE)</f>
        <v>#N/A</v>
      </c>
      <c r="BM635" t="e">
        <f ca="1">VLOOKUP($B635,基础扩展表!$E:$AG,MATCH(BM$2,基础扩展表!$E$1:$AG$1,0),FALSE)</f>
        <v>#N/A</v>
      </c>
      <c r="BN635" t="e">
        <f ca="1">VLOOKUP($B635,基础扩展表!$E:$AG,MATCH(BN$2,基础扩展表!$E$1:$AG$1,0),FALSE)</f>
        <v>#N/A</v>
      </c>
      <c r="BO635" t="e">
        <f ca="1">VLOOKUP($B635,基础扩展表!$E:$AG,MATCH(BO$2,基础扩展表!$E$1:$AG$1,0),FALSE)</f>
        <v>#N/A</v>
      </c>
      <c r="BP635" t="e">
        <f ca="1">VLOOKUP($B635,基础扩展表!$E:$AG,MATCH(BP$2,基础扩展表!$E$1:$AG$1,0),FALSE)</f>
        <v>#N/A</v>
      </c>
      <c r="BR635" t="e">
        <f ca="1">VLOOKUP(C635,模型表!D:H,5,FALSE)</f>
        <v>#N/A</v>
      </c>
    </row>
    <row r="636" spans="2:70" x14ac:dyDescent="0.2">
      <c r="B636" t="str">
        <f t="array" aca="1" ref="B636" ca="1">INDEX(基础表!$Y:$Y,SMALL(IF(基础表!$Z:$Z=0,ROW(基础表!$Z:$Z),999),ROW(H630)))&amp;""</f>
        <v/>
      </c>
      <c r="C636" t="e">
        <f ca="1">VLOOKUP(VLOOKUP($B636,基础表!$E:$G,3,FALSE),模型表!$C:$D,2,FALSE)</f>
        <v>#N/A</v>
      </c>
      <c r="E636" t="e">
        <f ca="1">VLOOKUP($B636,基础表!$E:$G,3,FALSE)</f>
        <v>#N/A</v>
      </c>
      <c r="G636" t="e">
        <f ca="1">VLOOKUP($E636,模型表!$C:$G,5,FALSE)</f>
        <v>#N/A</v>
      </c>
      <c r="H636" t="e">
        <f ca="1">VLOOKUP($E636,模型表!$C:$F,4,FALSE)</f>
        <v>#N/A</v>
      </c>
      <c r="I636" t="e">
        <f ca="1">VLOOKUP($E636,模型表!$C:$J,8,FALSE)</f>
        <v>#N/A</v>
      </c>
      <c r="K636" t="str">
        <f t="shared" ca="1" si="110"/>
        <v/>
      </c>
      <c r="L636" t="str">
        <f t="shared" ca="1" si="111"/>
        <v/>
      </c>
      <c r="M636" t="str">
        <f t="shared" ca="1" si="112"/>
        <v/>
      </c>
      <c r="N636" t="str">
        <f t="shared" ca="1" si="113"/>
        <v/>
      </c>
      <c r="O636" t="str">
        <f t="shared" ca="1" si="119"/>
        <v/>
      </c>
      <c r="P636" t="str">
        <f t="shared" ca="1" si="114"/>
        <v/>
      </c>
      <c r="Q636" t="e">
        <f ca="1">VLOOKUP($E636,模型表!$C:$K,9,FALSE)</f>
        <v>#N/A</v>
      </c>
      <c r="S636" t="e">
        <f ca="1">IF(VLOOKUP($E636,模型表!$C:$L,6,FALSE)=0,"",VLOOKUP($E636,模型表!$C:$L,10,FALSE))</f>
        <v>#N/A</v>
      </c>
      <c r="U636" t="e">
        <f ca="1">VLOOKUP($E636,模型表!$C:$Q,11,FALSE)</f>
        <v>#N/A</v>
      </c>
      <c r="Y636" t="e">
        <f ca="1">IF(VLOOKUP($E636,模型表!$C:$N,12,FALSE)="Death",VLOOKUP($E636,模型表!$C:$Q,13,FALSE),"")</f>
        <v>#N/A</v>
      </c>
      <c r="Z636" t="str">
        <f ca="1">IF($B636="","",IF(VLOOKUP($E636,模型表!$C:$O,12,FALSE)="PBuff","["&amp;VLOOKUP($E636,模型表!$C:Q,13,FALSE)&amp;"]","[]"))</f>
        <v/>
      </c>
      <c r="AA636" t="e">
        <f ca="1">VLOOKUP($B636,基础扩展表!$E:$I,5,FALSE)</f>
        <v>#N/A</v>
      </c>
      <c r="AB636" t="e">
        <f ca="1">VLOOKUP($B636,基础扩展表!$E:$I,4,FALSE)</f>
        <v>#N/A</v>
      </c>
      <c r="AC636" t="e">
        <f ca="1">VLOOKUP($B636,基础表!$E:$T,16,FALSE)</f>
        <v>#N/A</v>
      </c>
      <c r="AD636" t="str">
        <f t="shared" ca="1" si="120"/>
        <v/>
      </c>
      <c r="AE636" t="str">
        <f t="shared" ca="1" si="115"/>
        <v/>
      </c>
      <c r="AF636" t="str">
        <f t="shared" ca="1" si="116"/>
        <v/>
      </c>
      <c r="AH636" t="e">
        <f ca="1">VLOOKUP($B636,基础表!$E:$R,14,FALSE)</f>
        <v>#N/A</v>
      </c>
      <c r="AI636" t="e">
        <f ca="1">VLOOKUP($B636,基础表!$E:$S,13,FALSE)</f>
        <v>#N/A</v>
      </c>
      <c r="AK636" t="e">
        <f ca="1">VLOOKUP($B636,基础表!$E:$H,4,FALSE)</f>
        <v>#N/A</v>
      </c>
      <c r="AN636" s="23" t="e">
        <f t="shared" ca="1" si="121"/>
        <v>#N/A</v>
      </c>
      <c r="AO636" s="23" t="str">
        <f t="shared" ca="1" si="117"/>
        <v/>
      </c>
      <c r="AP636" s="23" t="str">
        <f t="shared" ca="1" si="118"/>
        <v/>
      </c>
      <c r="AR636" t="e">
        <f ca="1">VLOOKUP($B636,基础表!$E:$J,4,FALSE)</f>
        <v>#N/A</v>
      </c>
      <c r="AS636" t="e">
        <f ca="1">VLOOKUP($B636,基础表!$E:$J,5,FALSE)</f>
        <v>#N/A</v>
      </c>
      <c r="AT636" t="e">
        <f ca="1">VLOOKUP($B636,基础表!$E:$J,6,FALSE)</f>
        <v>#N/A</v>
      </c>
      <c r="AU636" t="e">
        <f ca="1">VLOOKUP($B636,基础扩展表!$E:$AG,MATCH(AU$2,基础扩展表!$E$1:$AG$1,0),FALSE)</f>
        <v>#N/A</v>
      </c>
      <c r="AV636" t="e">
        <f ca="1">VLOOKUP($B636,基础扩展表!$E:$AG,MATCH(AV$2,基础扩展表!$E$1:$AG$1,0),FALSE)</f>
        <v>#N/A</v>
      </c>
      <c r="AW636" t="e">
        <f ca="1">VLOOKUP($B636,基础扩展表!$E:$AG,MATCH(AW$2,基础扩展表!$E$1:$AG$1,0),FALSE)</f>
        <v>#N/A</v>
      </c>
      <c r="AX636" t="e">
        <f ca="1">VLOOKUP($B636,基础扩展表!$E:$AG,MATCH(AX$2,基础扩展表!$E$1:$AG$1,0),FALSE)</f>
        <v>#N/A</v>
      </c>
      <c r="AY636" t="e">
        <f ca="1">VLOOKUP($B636,基础扩展表!$E:$AG,MATCH(AY$2,基础扩展表!$E$1:$AG$1,0),FALSE)</f>
        <v>#N/A</v>
      </c>
      <c r="AZ636" t="e">
        <f ca="1">VLOOKUP($B636,基础扩展表!$E:$AG,MATCH(AZ$2,基础扩展表!$E$1:$AG$1,0),FALSE)</f>
        <v>#N/A</v>
      </c>
      <c r="BA636" t="e">
        <f ca="1">VLOOKUP($B636,基础扩展表!$E:$AG,MATCH(BA$2,基础扩展表!$E$1:$AG$1,0),FALSE)</f>
        <v>#N/A</v>
      </c>
      <c r="BB636" t="e">
        <f ca="1">VLOOKUP($B636,基础扩展表!$E:$AG,MATCH(BB$2,基础扩展表!$E$1:$AG$1,0),FALSE)</f>
        <v>#N/A</v>
      </c>
      <c r="BC636" t="e">
        <f ca="1">VLOOKUP($B636,基础扩展表!$E:$AG,MATCH(BC$2,基础扩展表!$E$1:$AG$1,0),FALSE)</f>
        <v>#N/A</v>
      </c>
      <c r="BD636" t="e">
        <f ca="1">VLOOKUP($B636,基础扩展表!$E:$AG,MATCH(BD$2,基础扩展表!$E$1:$AG$1,0),FALSE)</f>
        <v>#N/A</v>
      </c>
      <c r="BE636" t="e">
        <f ca="1">VLOOKUP($B636,基础扩展表!$E:$AG,MATCH(BE$2,基础扩展表!$E$1:$AG$1,0),FALSE)</f>
        <v>#N/A</v>
      </c>
      <c r="BF636" t="e">
        <f ca="1">VLOOKUP($B636,基础扩展表!$E:$AG,MATCH(BF$2,基础扩展表!$E$1:$AG$1,0),FALSE)</f>
        <v>#N/A</v>
      </c>
      <c r="BG636" t="e">
        <f ca="1">VLOOKUP($B636,基础扩展表!$E:$AG,MATCH(BG$2,基础扩展表!$E$1:$AG$1,0),FALSE)</f>
        <v>#N/A</v>
      </c>
      <c r="BH636" t="e">
        <f ca="1">VLOOKUP($B636,基础扩展表!$E:$AG,MATCH(BH$2,基础扩展表!$E$1:$AG$1,0),FALSE)</f>
        <v>#N/A</v>
      </c>
      <c r="BI636" t="e">
        <f ca="1">VLOOKUP($B636,基础扩展表!$E:$AG,MATCH(BI$2,基础扩展表!$E$1:$AG$1,0),FALSE)</f>
        <v>#N/A</v>
      </c>
      <c r="BJ636" t="e">
        <f ca="1">VLOOKUP($B636,基础扩展表!$E:$AG,MATCH(BJ$2,基础扩展表!$E$1:$AG$1,0),FALSE)</f>
        <v>#N/A</v>
      </c>
      <c r="BK636" t="e">
        <f ca="1">VLOOKUP($B636,基础扩展表!$E:$AG,MATCH(BK$2,基础扩展表!$E$1:$AG$1,0),FALSE)</f>
        <v>#N/A</v>
      </c>
      <c r="BL636" t="e">
        <f ca="1">VLOOKUP($B636,基础扩展表!$E:$AG,MATCH(BL$2,基础扩展表!$E$1:$AG$1,0),FALSE)</f>
        <v>#N/A</v>
      </c>
      <c r="BM636" t="e">
        <f ca="1">VLOOKUP($B636,基础扩展表!$E:$AG,MATCH(BM$2,基础扩展表!$E$1:$AG$1,0),FALSE)</f>
        <v>#N/A</v>
      </c>
      <c r="BN636" t="e">
        <f ca="1">VLOOKUP($B636,基础扩展表!$E:$AG,MATCH(BN$2,基础扩展表!$E$1:$AG$1,0),FALSE)</f>
        <v>#N/A</v>
      </c>
      <c r="BO636" t="e">
        <f ca="1">VLOOKUP($B636,基础扩展表!$E:$AG,MATCH(BO$2,基础扩展表!$E$1:$AG$1,0),FALSE)</f>
        <v>#N/A</v>
      </c>
      <c r="BP636" t="e">
        <f ca="1">VLOOKUP($B636,基础扩展表!$E:$AG,MATCH(BP$2,基础扩展表!$E$1:$AG$1,0),FALSE)</f>
        <v>#N/A</v>
      </c>
      <c r="BR636" t="e">
        <f ca="1">VLOOKUP(C636,模型表!D:H,5,FALSE)</f>
        <v>#N/A</v>
      </c>
    </row>
    <row r="637" spans="2:70" x14ac:dyDescent="0.2">
      <c r="B637" t="str">
        <f t="array" aca="1" ref="B637" ca="1">INDEX(基础表!$Y:$Y,SMALL(IF(基础表!$Z:$Z=0,ROW(基础表!$Z:$Z),999),ROW(H631)))&amp;""</f>
        <v/>
      </c>
      <c r="C637" t="e">
        <f ca="1">VLOOKUP(VLOOKUP($B637,基础表!$E:$G,3,FALSE),模型表!$C:$D,2,FALSE)</f>
        <v>#N/A</v>
      </c>
      <c r="E637" t="e">
        <f ca="1">VLOOKUP($B637,基础表!$E:$G,3,FALSE)</f>
        <v>#N/A</v>
      </c>
      <c r="G637" t="e">
        <f ca="1">VLOOKUP($E637,模型表!$C:$G,5,FALSE)</f>
        <v>#N/A</v>
      </c>
      <c r="H637" t="e">
        <f ca="1">VLOOKUP($E637,模型表!$C:$F,4,FALSE)</f>
        <v>#N/A</v>
      </c>
      <c r="I637" t="e">
        <f ca="1">VLOOKUP($E637,模型表!$C:$J,8,FALSE)</f>
        <v>#N/A</v>
      </c>
      <c r="K637" t="str">
        <f t="shared" ca="1" si="110"/>
        <v/>
      </c>
      <c r="L637" t="str">
        <f t="shared" ca="1" si="111"/>
        <v/>
      </c>
      <c r="M637" t="str">
        <f t="shared" ca="1" si="112"/>
        <v/>
      </c>
      <c r="N637" t="str">
        <f t="shared" ca="1" si="113"/>
        <v/>
      </c>
      <c r="O637" t="str">
        <f t="shared" ca="1" si="119"/>
        <v/>
      </c>
      <c r="P637" t="str">
        <f t="shared" ca="1" si="114"/>
        <v/>
      </c>
      <c r="Q637" t="e">
        <f ca="1">VLOOKUP($E637,模型表!$C:$K,9,FALSE)</f>
        <v>#N/A</v>
      </c>
      <c r="S637" t="e">
        <f ca="1">IF(VLOOKUP($E637,模型表!$C:$L,6,FALSE)=0,"",VLOOKUP($E637,模型表!$C:$L,10,FALSE))</f>
        <v>#N/A</v>
      </c>
      <c r="U637" t="e">
        <f ca="1">VLOOKUP($E637,模型表!$C:$Q,11,FALSE)</f>
        <v>#N/A</v>
      </c>
      <c r="Y637" t="e">
        <f ca="1">IF(VLOOKUP($E637,模型表!$C:$N,12,FALSE)="Death",VLOOKUP($E637,模型表!$C:$Q,13,FALSE),"")</f>
        <v>#N/A</v>
      </c>
      <c r="Z637" t="str">
        <f ca="1">IF($B637="","",IF(VLOOKUP($E637,模型表!$C:$O,12,FALSE)="PBuff","["&amp;VLOOKUP($E637,模型表!$C:Q,13,FALSE)&amp;"]","[]"))</f>
        <v/>
      </c>
      <c r="AA637" t="e">
        <f ca="1">VLOOKUP($B637,基础扩展表!$E:$I,5,FALSE)</f>
        <v>#N/A</v>
      </c>
      <c r="AB637" t="e">
        <f ca="1">VLOOKUP($B637,基础扩展表!$E:$I,4,FALSE)</f>
        <v>#N/A</v>
      </c>
      <c r="AC637" t="e">
        <f ca="1">VLOOKUP($B637,基础表!$E:$T,16,FALSE)</f>
        <v>#N/A</v>
      </c>
      <c r="AD637" t="str">
        <f t="shared" ca="1" si="120"/>
        <v/>
      </c>
      <c r="AE637" t="str">
        <f t="shared" ca="1" si="115"/>
        <v/>
      </c>
      <c r="AF637" t="str">
        <f t="shared" ca="1" si="116"/>
        <v/>
      </c>
      <c r="AH637" t="e">
        <f ca="1">VLOOKUP($B637,基础表!$E:$R,14,FALSE)</f>
        <v>#N/A</v>
      </c>
      <c r="AI637" t="e">
        <f ca="1">VLOOKUP($B637,基础表!$E:$S,13,FALSE)</f>
        <v>#N/A</v>
      </c>
      <c r="AK637" t="e">
        <f ca="1">VLOOKUP($B637,基础表!$E:$H,4,FALSE)</f>
        <v>#N/A</v>
      </c>
      <c r="AN637" s="23" t="e">
        <f t="shared" ca="1" si="121"/>
        <v>#N/A</v>
      </c>
      <c r="AO637" s="23" t="str">
        <f t="shared" ca="1" si="117"/>
        <v/>
      </c>
      <c r="AP637" s="23" t="str">
        <f t="shared" ca="1" si="118"/>
        <v/>
      </c>
      <c r="AR637" t="e">
        <f ca="1">VLOOKUP($B637,基础表!$E:$J,4,FALSE)</f>
        <v>#N/A</v>
      </c>
      <c r="AS637" t="e">
        <f ca="1">VLOOKUP($B637,基础表!$E:$J,5,FALSE)</f>
        <v>#N/A</v>
      </c>
      <c r="AT637" t="e">
        <f ca="1">VLOOKUP($B637,基础表!$E:$J,6,FALSE)</f>
        <v>#N/A</v>
      </c>
      <c r="AU637" t="e">
        <f ca="1">VLOOKUP($B637,基础扩展表!$E:$AG,MATCH(AU$2,基础扩展表!$E$1:$AG$1,0),FALSE)</f>
        <v>#N/A</v>
      </c>
      <c r="AV637" t="e">
        <f ca="1">VLOOKUP($B637,基础扩展表!$E:$AG,MATCH(AV$2,基础扩展表!$E$1:$AG$1,0),FALSE)</f>
        <v>#N/A</v>
      </c>
      <c r="AW637" t="e">
        <f ca="1">VLOOKUP($B637,基础扩展表!$E:$AG,MATCH(AW$2,基础扩展表!$E$1:$AG$1,0),FALSE)</f>
        <v>#N/A</v>
      </c>
      <c r="AX637" t="e">
        <f ca="1">VLOOKUP($B637,基础扩展表!$E:$AG,MATCH(AX$2,基础扩展表!$E$1:$AG$1,0),FALSE)</f>
        <v>#N/A</v>
      </c>
      <c r="AY637" t="e">
        <f ca="1">VLOOKUP($B637,基础扩展表!$E:$AG,MATCH(AY$2,基础扩展表!$E$1:$AG$1,0),FALSE)</f>
        <v>#N/A</v>
      </c>
      <c r="AZ637" t="e">
        <f ca="1">VLOOKUP($B637,基础扩展表!$E:$AG,MATCH(AZ$2,基础扩展表!$E$1:$AG$1,0),FALSE)</f>
        <v>#N/A</v>
      </c>
      <c r="BA637" t="e">
        <f ca="1">VLOOKUP($B637,基础扩展表!$E:$AG,MATCH(BA$2,基础扩展表!$E$1:$AG$1,0),FALSE)</f>
        <v>#N/A</v>
      </c>
      <c r="BB637" t="e">
        <f ca="1">VLOOKUP($B637,基础扩展表!$E:$AG,MATCH(BB$2,基础扩展表!$E$1:$AG$1,0),FALSE)</f>
        <v>#N/A</v>
      </c>
      <c r="BC637" t="e">
        <f ca="1">VLOOKUP($B637,基础扩展表!$E:$AG,MATCH(BC$2,基础扩展表!$E$1:$AG$1,0),FALSE)</f>
        <v>#N/A</v>
      </c>
      <c r="BD637" t="e">
        <f ca="1">VLOOKUP($B637,基础扩展表!$E:$AG,MATCH(BD$2,基础扩展表!$E$1:$AG$1,0),FALSE)</f>
        <v>#N/A</v>
      </c>
      <c r="BE637" t="e">
        <f ca="1">VLOOKUP($B637,基础扩展表!$E:$AG,MATCH(BE$2,基础扩展表!$E$1:$AG$1,0),FALSE)</f>
        <v>#N/A</v>
      </c>
      <c r="BF637" t="e">
        <f ca="1">VLOOKUP($B637,基础扩展表!$E:$AG,MATCH(BF$2,基础扩展表!$E$1:$AG$1,0),FALSE)</f>
        <v>#N/A</v>
      </c>
      <c r="BG637" t="e">
        <f ca="1">VLOOKUP($B637,基础扩展表!$E:$AG,MATCH(BG$2,基础扩展表!$E$1:$AG$1,0),FALSE)</f>
        <v>#N/A</v>
      </c>
      <c r="BH637" t="e">
        <f ca="1">VLOOKUP($B637,基础扩展表!$E:$AG,MATCH(BH$2,基础扩展表!$E$1:$AG$1,0),FALSE)</f>
        <v>#N/A</v>
      </c>
      <c r="BI637" t="e">
        <f ca="1">VLOOKUP($B637,基础扩展表!$E:$AG,MATCH(BI$2,基础扩展表!$E$1:$AG$1,0),FALSE)</f>
        <v>#N/A</v>
      </c>
      <c r="BJ637" t="e">
        <f ca="1">VLOOKUP($B637,基础扩展表!$E:$AG,MATCH(BJ$2,基础扩展表!$E$1:$AG$1,0),FALSE)</f>
        <v>#N/A</v>
      </c>
      <c r="BK637" t="e">
        <f ca="1">VLOOKUP($B637,基础扩展表!$E:$AG,MATCH(BK$2,基础扩展表!$E$1:$AG$1,0),FALSE)</f>
        <v>#N/A</v>
      </c>
      <c r="BL637" t="e">
        <f ca="1">VLOOKUP($B637,基础扩展表!$E:$AG,MATCH(BL$2,基础扩展表!$E$1:$AG$1,0),FALSE)</f>
        <v>#N/A</v>
      </c>
      <c r="BM637" t="e">
        <f ca="1">VLOOKUP($B637,基础扩展表!$E:$AG,MATCH(BM$2,基础扩展表!$E$1:$AG$1,0),FALSE)</f>
        <v>#N/A</v>
      </c>
      <c r="BN637" t="e">
        <f ca="1">VLOOKUP($B637,基础扩展表!$E:$AG,MATCH(BN$2,基础扩展表!$E$1:$AG$1,0),FALSE)</f>
        <v>#N/A</v>
      </c>
      <c r="BO637" t="e">
        <f ca="1">VLOOKUP($B637,基础扩展表!$E:$AG,MATCH(BO$2,基础扩展表!$E$1:$AG$1,0),FALSE)</f>
        <v>#N/A</v>
      </c>
      <c r="BP637" t="e">
        <f ca="1">VLOOKUP($B637,基础扩展表!$E:$AG,MATCH(BP$2,基础扩展表!$E$1:$AG$1,0),FALSE)</f>
        <v>#N/A</v>
      </c>
      <c r="BR637" t="e">
        <f ca="1">VLOOKUP(C637,模型表!D:H,5,FALSE)</f>
        <v>#N/A</v>
      </c>
    </row>
    <row r="638" spans="2:70" x14ac:dyDescent="0.2">
      <c r="B638" t="str">
        <f t="array" aca="1" ref="B638" ca="1">INDEX(基础表!$Y:$Y,SMALL(IF(基础表!$Z:$Z=0,ROW(基础表!$Z:$Z),999),ROW(H632)))&amp;""</f>
        <v/>
      </c>
      <c r="C638" t="e">
        <f ca="1">VLOOKUP(VLOOKUP($B638,基础表!$E:$G,3,FALSE),模型表!$C:$D,2,FALSE)</f>
        <v>#N/A</v>
      </c>
      <c r="E638" t="e">
        <f ca="1">VLOOKUP($B638,基础表!$E:$G,3,FALSE)</f>
        <v>#N/A</v>
      </c>
      <c r="G638" t="e">
        <f ca="1">VLOOKUP($E638,模型表!$C:$G,5,FALSE)</f>
        <v>#N/A</v>
      </c>
      <c r="H638" t="e">
        <f ca="1">VLOOKUP($E638,模型表!$C:$F,4,FALSE)</f>
        <v>#N/A</v>
      </c>
      <c r="I638" t="e">
        <f ca="1">VLOOKUP($E638,模型表!$C:$J,8,FALSE)</f>
        <v>#N/A</v>
      </c>
      <c r="K638" t="str">
        <f t="shared" ca="1" si="110"/>
        <v/>
      </c>
      <c r="L638" t="str">
        <f t="shared" ca="1" si="111"/>
        <v/>
      </c>
      <c r="M638" t="str">
        <f t="shared" ca="1" si="112"/>
        <v/>
      </c>
      <c r="N638" t="str">
        <f t="shared" ca="1" si="113"/>
        <v/>
      </c>
      <c r="O638" t="str">
        <f t="shared" ca="1" si="119"/>
        <v/>
      </c>
      <c r="P638" t="str">
        <f t="shared" ca="1" si="114"/>
        <v/>
      </c>
      <c r="Q638" t="e">
        <f ca="1">VLOOKUP($E638,模型表!$C:$K,9,FALSE)</f>
        <v>#N/A</v>
      </c>
      <c r="S638" t="e">
        <f ca="1">IF(VLOOKUP($E638,模型表!$C:$L,6,FALSE)=0,"",VLOOKUP($E638,模型表!$C:$L,10,FALSE))</f>
        <v>#N/A</v>
      </c>
      <c r="U638" t="e">
        <f ca="1">VLOOKUP($E638,模型表!$C:$Q,11,FALSE)</f>
        <v>#N/A</v>
      </c>
      <c r="Y638" t="e">
        <f ca="1">IF(VLOOKUP($E638,模型表!$C:$N,12,FALSE)="Death",VLOOKUP($E638,模型表!$C:$Q,13,FALSE),"")</f>
        <v>#N/A</v>
      </c>
      <c r="Z638" t="str">
        <f ca="1">IF($B638="","",IF(VLOOKUP($E638,模型表!$C:$O,12,FALSE)="PBuff","["&amp;VLOOKUP($E638,模型表!$C:Q,13,FALSE)&amp;"]","[]"))</f>
        <v/>
      </c>
      <c r="AA638" t="e">
        <f ca="1">VLOOKUP($B638,基础扩展表!$E:$I,5,FALSE)</f>
        <v>#N/A</v>
      </c>
      <c r="AB638" t="e">
        <f ca="1">VLOOKUP($B638,基础扩展表!$E:$I,4,FALSE)</f>
        <v>#N/A</v>
      </c>
      <c r="AC638" t="e">
        <f ca="1">VLOOKUP($B638,基础表!$E:$T,16,FALSE)</f>
        <v>#N/A</v>
      </c>
      <c r="AD638" t="str">
        <f t="shared" ca="1" si="120"/>
        <v/>
      </c>
      <c r="AE638" t="str">
        <f t="shared" ca="1" si="115"/>
        <v/>
      </c>
      <c r="AF638" t="str">
        <f t="shared" ca="1" si="116"/>
        <v/>
      </c>
      <c r="AH638" t="e">
        <f ca="1">VLOOKUP($B638,基础表!$E:$R,14,FALSE)</f>
        <v>#N/A</v>
      </c>
      <c r="AI638" t="e">
        <f ca="1">VLOOKUP($B638,基础表!$E:$S,13,FALSE)</f>
        <v>#N/A</v>
      </c>
      <c r="AK638" t="e">
        <f ca="1">VLOOKUP($B638,基础表!$E:$H,4,FALSE)</f>
        <v>#N/A</v>
      </c>
      <c r="AN638" s="23" t="e">
        <f t="shared" ca="1" si="121"/>
        <v>#N/A</v>
      </c>
      <c r="AO638" s="23" t="str">
        <f t="shared" ca="1" si="117"/>
        <v/>
      </c>
      <c r="AP638" s="23" t="str">
        <f t="shared" ca="1" si="118"/>
        <v/>
      </c>
      <c r="AR638" t="e">
        <f ca="1">VLOOKUP($B638,基础表!$E:$J,4,FALSE)</f>
        <v>#N/A</v>
      </c>
      <c r="AS638" t="e">
        <f ca="1">VLOOKUP($B638,基础表!$E:$J,5,FALSE)</f>
        <v>#N/A</v>
      </c>
      <c r="AT638" t="e">
        <f ca="1">VLOOKUP($B638,基础表!$E:$J,6,FALSE)</f>
        <v>#N/A</v>
      </c>
      <c r="AU638" t="e">
        <f ca="1">VLOOKUP($B638,基础扩展表!$E:$AG,MATCH(AU$2,基础扩展表!$E$1:$AG$1,0),FALSE)</f>
        <v>#N/A</v>
      </c>
      <c r="AV638" t="e">
        <f ca="1">VLOOKUP($B638,基础扩展表!$E:$AG,MATCH(AV$2,基础扩展表!$E$1:$AG$1,0),FALSE)</f>
        <v>#N/A</v>
      </c>
      <c r="AW638" t="e">
        <f ca="1">VLOOKUP($B638,基础扩展表!$E:$AG,MATCH(AW$2,基础扩展表!$E$1:$AG$1,0),FALSE)</f>
        <v>#N/A</v>
      </c>
      <c r="AX638" t="e">
        <f ca="1">VLOOKUP($B638,基础扩展表!$E:$AG,MATCH(AX$2,基础扩展表!$E$1:$AG$1,0),FALSE)</f>
        <v>#N/A</v>
      </c>
      <c r="AY638" t="e">
        <f ca="1">VLOOKUP($B638,基础扩展表!$E:$AG,MATCH(AY$2,基础扩展表!$E$1:$AG$1,0),FALSE)</f>
        <v>#N/A</v>
      </c>
      <c r="AZ638" t="e">
        <f ca="1">VLOOKUP($B638,基础扩展表!$E:$AG,MATCH(AZ$2,基础扩展表!$E$1:$AG$1,0),FALSE)</f>
        <v>#N/A</v>
      </c>
      <c r="BA638" t="e">
        <f ca="1">VLOOKUP($B638,基础扩展表!$E:$AG,MATCH(BA$2,基础扩展表!$E$1:$AG$1,0),FALSE)</f>
        <v>#N/A</v>
      </c>
      <c r="BB638" t="e">
        <f ca="1">VLOOKUP($B638,基础扩展表!$E:$AG,MATCH(BB$2,基础扩展表!$E$1:$AG$1,0),FALSE)</f>
        <v>#N/A</v>
      </c>
      <c r="BC638" t="e">
        <f ca="1">VLOOKUP($B638,基础扩展表!$E:$AG,MATCH(BC$2,基础扩展表!$E$1:$AG$1,0),FALSE)</f>
        <v>#N/A</v>
      </c>
      <c r="BD638" t="e">
        <f ca="1">VLOOKUP($B638,基础扩展表!$E:$AG,MATCH(BD$2,基础扩展表!$E$1:$AG$1,0),FALSE)</f>
        <v>#N/A</v>
      </c>
      <c r="BE638" t="e">
        <f ca="1">VLOOKUP($B638,基础扩展表!$E:$AG,MATCH(BE$2,基础扩展表!$E$1:$AG$1,0),FALSE)</f>
        <v>#N/A</v>
      </c>
      <c r="BF638" t="e">
        <f ca="1">VLOOKUP($B638,基础扩展表!$E:$AG,MATCH(BF$2,基础扩展表!$E$1:$AG$1,0),FALSE)</f>
        <v>#N/A</v>
      </c>
      <c r="BG638" t="e">
        <f ca="1">VLOOKUP($B638,基础扩展表!$E:$AG,MATCH(BG$2,基础扩展表!$E$1:$AG$1,0),FALSE)</f>
        <v>#N/A</v>
      </c>
      <c r="BH638" t="e">
        <f ca="1">VLOOKUP($B638,基础扩展表!$E:$AG,MATCH(BH$2,基础扩展表!$E$1:$AG$1,0),FALSE)</f>
        <v>#N/A</v>
      </c>
      <c r="BI638" t="e">
        <f ca="1">VLOOKUP($B638,基础扩展表!$E:$AG,MATCH(BI$2,基础扩展表!$E$1:$AG$1,0),FALSE)</f>
        <v>#N/A</v>
      </c>
      <c r="BJ638" t="e">
        <f ca="1">VLOOKUP($B638,基础扩展表!$E:$AG,MATCH(BJ$2,基础扩展表!$E$1:$AG$1,0),FALSE)</f>
        <v>#N/A</v>
      </c>
      <c r="BK638" t="e">
        <f ca="1">VLOOKUP($B638,基础扩展表!$E:$AG,MATCH(BK$2,基础扩展表!$E$1:$AG$1,0),FALSE)</f>
        <v>#N/A</v>
      </c>
      <c r="BL638" t="e">
        <f ca="1">VLOOKUP($B638,基础扩展表!$E:$AG,MATCH(BL$2,基础扩展表!$E$1:$AG$1,0),FALSE)</f>
        <v>#N/A</v>
      </c>
      <c r="BM638" t="e">
        <f ca="1">VLOOKUP($B638,基础扩展表!$E:$AG,MATCH(BM$2,基础扩展表!$E$1:$AG$1,0),FALSE)</f>
        <v>#N/A</v>
      </c>
      <c r="BN638" t="e">
        <f ca="1">VLOOKUP($B638,基础扩展表!$E:$AG,MATCH(BN$2,基础扩展表!$E$1:$AG$1,0),FALSE)</f>
        <v>#N/A</v>
      </c>
      <c r="BO638" t="e">
        <f ca="1">VLOOKUP($B638,基础扩展表!$E:$AG,MATCH(BO$2,基础扩展表!$E$1:$AG$1,0),FALSE)</f>
        <v>#N/A</v>
      </c>
      <c r="BP638" t="e">
        <f ca="1">VLOOKUP($B638,基础扩展表!$E:$AG,MATCH(BP$2,基础扩展表!$E$1:$AG$1,0),FALSE)</f>
        <v>#N/A</v>
      </c>
      <c r="BR638" t="e">
        <f ca="1">VLOOKUP(C638,模型表!D:H,5,FALSE)</f>
        <v>#N/A</v>
      </c>
    </row>
    <row r="639" spans="2:70" x14ac:dyDescent="0.2">
      <c r="B639" t="str">
        <f t="array" aca="1" ref="B639" ca="1">INDEX(基础表!$Y:$Y,SMALL(IF(基础表!$Z:$Z=0,ROW(基础表!$Z:$Z),999),ROW(H633)))&amp;""</f>
        <v/>
      </c>
      <c r="C639" t="e">
        <f ca="1">VLOOKUP(VLOOKUP($B639,基础表!$E:$G,3,FALSE),模型表!$C:$D,2,FALSE)</f>
        <v>#N/A</v>
      </c>
      <c r="E639" t="e">
        <f ca="1">VLOOKUP($B639,基础表!$E:$G,3,FALSE)</f>
        <v>#N/A</v>
      </c>
      <c r="G639" t="e">
        <f ca="1">VLOOKUP($E639,模型表!$C:$G,5,FALSE)</f>
        <v>#N/A</v>
      </c>
      <c r="H639" t="e">
        <f ca="1">VLOOKUP($E639,模型表!$C:$F,4,FALSE)</f>
        <v>#N/A</v>
      </c>
      <c r="I639" t="e">
        <f ca="1">VLOOKUP($E639,模型表!$C:$J,8,FALSE)</f>
        <v>#N/A</v>
      </c>
      <c r="K639" t="str">
        <f t="shared" ca="1" si="110"/>
        <v/>
      </c>
      <c r="L639" t="str">
        <f t="shared" ca="1" si="111"/>
        <v/>
      </c>
      <c r="M639" t="str">
        <f t="shared" ca="1" si="112"/>
        <v/>
      </c>
      <c r="N639" t="str">
        <f t="shared" ca="1" si="113"/>
        <v/>
      </c>
      <c r="O639" t="str">
        <f t="shared" ca="1" si="119"/>
        <v/>
      </c>
      <c r="P639" t="str">
        <f t="shared" ca="1" si="114"/>
        <v/>
      </c>
      <c r="Q639" t="e">
        <f ca="1">VLOOKUP($E639,模型表!$C:$K,9,FALSE)</f>
        <v>#N/A</v>
      </c>
      <c r="S639" t="e">
        <f ca="1">IF(VLOOKUP($E639,模型表!$C:$L,6,FALSE)=0,"",VLOOKUP($E639,模型表!$C:$L,10,FALSE))</f>
        <v>#N/A</v>
      </c>
      <c r="U639" t="e">
        <f ca="1">VLOOKUP($E639,模型表!$C:$Q,11,FALSE)</f>
        <v>#N/A</v>
      </c>
      <c r="Y639" t="e">
        <f ca="1">IF(VLOOKUP($E639,模型表!$C:$N,12,FALSE)="Death",VLOOKUP($E639,模型表!$C:$Q,13,FALSE),"")</f>
        <v>#N/A</v>
      </c>
      <c r="Z639" t="str">
        <f ca="1">IF($B639="","",IF(VLOOKUP($E639,模型表!$C:$O,12,FALSE)="PBuff","["&amp;VLOOKUP($E639,模型表!$C:Q,13,FALSE)&amp;"]","[]"))</f>
        <v/>
      </c>
      <c r="AA639" t="e">
        <f ca="1">VLOOKUP($B639,基础扩展表!$E:$I,5,FALSE)</f>
        <v>#N/A</v>
      </c>
      <c r="AB639" t="e">
        <f ca="1">VLOOKUP($B639,基础扩展表!$E:$I,4,FALSE)</f>
        <v>#N/A</v>
      </c>
      <c r="AC639" t="e">
        <f ca="1">VLOOKUP($B639,基础表!$E:$T,16,FALSE)</f>
        <v>#N/A</v>
      </c>
      <c r="AD639" t="str">
        <f t="shared" ca="1" si="120"/>
        <v/>
      </c>
      <c r="AE639" t="str">
        <f t="shared" ca="1" si="115"/>
        <v/>
      </c>
      <c r="AF639" t="str">
        <f t="shared" ca="1" si="116"/>
        <v/>
      </c>
      <c r="AH639" t="e">
        <f ca="1">VLOOKUP($B639,基础表!$E:$R,14,FALSE)</f>
        <v>#N/A</v>
      </c>
      <c r="AI639" t="e">
        <f ca="1">VLOOKUP($B639,基础表!$E:$S,13,FALSE)</f>
        <v>#N/A</v>
      </c>
      <c r="AK639" t="e">
        <f ca="1">VLOOKUP($B639,基础表!$E:$H,4,FALSE)</f>
        <v>#N/A</v>
      </c>
      <c r="AN639" s="23" t="e">
        <f t="shared" ca="1" si="121"/>
        <v>#N/A</v>
      </c>
      <c r="AO639" s="23" t="str">
        <f t="shared" ca="1" si="117"/>
        <v/>
      </c>
      <c r="AP639" s="23" t="str">
        <f t="shared" ca="1" si="118"/>
        <v/>
      </c>
      <c r="AR639" t="e">
        <f ca="1">VLOOKUP($B639,基础表!$E:$J,4,FALSE)</f>
        <v>#N/A</v>
      </c>
      <c r="AS639" t="e">
        <f ca="1">VLOOKUP($B639,基础表!$E:$J,5,FALSE)</f>
        <v>#N/A</v>
      </c>
      <c r="AT639" t="e">
        <f ca="1">VLOOKUP($B639,基础表!$E:$J,6,FALSE)</f>
        <v>#N/A</v>
      </c>
      <c r="AU639" t="e">
        <f ca="1">VLOOKUP($B639,基础扩展表!$E:$AG,MATCH(AU$2,基础扩展表!$E$1:$AG$1,0),FALSE)</f>
        <v>#N/A</v>
      </c>
      <c r="AV639" t="e">
        <f ca="1">VLOOKUP($B639,基础扩展表!$E:$AG,MATCH(AV$2,基础扩展表!$E$1:$AG$1,0),FALSE)</f>
        <v>#N/A</v>
      </c>
      <c r="AW639" t="e">
        <f ca="1">VLOOKUP($B639,基础扩展表!$E:$AG,MATCH(AW$2,基础扩展表!$E$1:$AG$1,0),FALSE)</f>
        <v>#N/A</v>
      </c>
      <c r="AX639" t="e">
        <f ca="1">VLOOKUP($B639,基础扩展表!$E:$AG,MATCH(AX$2,基础扩展表!$E$1:$AG$1,0),FALSE)</f>
        <v>#N/A</v>
      </c>
      <c r="AY639" t="e">
        <f ca="1">VLOOKUP($B639,基础扩展表!$E:$AG,MATCH(AY$2,基础扩展表!$E$1:$AG$1,0),FALSE)</f>
        <v>#N/A</v>
      </c>
      <c r="AZ639" t="e">
        <f ca="1">VLOOKUP($B639,基础扩展表!$E:$AG,MATCH(AZ$2,基础扩展表!$E$1:$AG$1,0),FALSE)</f>
        <v>#N/A</v>
      </c>
      <c r="BA639" t="e">
        <f ca="1">VLOOKUP($B639,基础扩展表!$E:$AG,MATCH(BA$2,基础扩展表!$E$1:$AG$1,0),FALSE)</f>
        <v>#N/A</v>
      </c>
      <c r="BB639" t="e">
        <f ca="1">VLOOKUP($B639,基础扩展表!$E:$AG,MATCH(BB$2,基础扩展表!$E$1:$AG$1,0),FALSE)</f>
        <v>#N/A</v>
      </c>
      <c r="BC639" t="e">
        <f ca="1">VLOOKUP($B639,基础扩展表!$E:$AG,MATCH(BC$2,基础扩展表!$E$1:$AG$1,0),FALSE)</f>
        <v>#N/A</v>
      </c>
      <c r="BD639" t="e">
        <f ca="1">VLOOKUP($B639,基础扩展表!$E:$AG,MATCH(BD$2,基础扩展表!$E$1:$AG$1,0),FALSE)</f>
        <v>#N/A</v>
      </c>
      <c r="BE639" t="e">
        <f ca="1">VLOOKUP($B639,基础扩展表!$E:$AG,MATCH(BE$2,基础扩展表!$E$1:$AG$1,0),FALSE)</f>
        <v>#N/A</v>
      </c>
      <c r="BF639" t="e">
        <f ca="1">VLOOKUP($B639,基础扩展表!$E:$AG,MATCH(BF$2,基础扩展表!$E$1:$AG$1,0),FALSE)</f>
        <v>#N/A</v>
      </c>
      <c r="BG639" t="e">
        <f ca="1">VLOOKUP($B639,基础扩展表!$E:$AG,MATCH(BG$2,基础扩展表!$E$1:$AG$1,0),FALSE)</f>
        <v>#N/A</v>
      </c>
      <c r="BH639" t="e">
        <f ca="1">VLOOKUP($B639,基础扩展表!$E:$AG,MATCH(BH$2,基础扩展表!$E$1:$AG$1,0),FALSE)</f>
        <v>#N/A</v>
      </c>
      <c r="BI639" t="e">
        <f ca="1">VLOOKUP($B639,基础扩展表!$E:$AG,MATCH(BI$2,基础扩展表!$E$1:$AG$1,0),FALSE)</f>
        <v>#N/A</v>
      </c>
      <c r="BJ639" t="e">
        <f ca="1">VLOOKUP($B639,基础扩展表!$E:$AG,MATCH(BJ$2,基础扩展表!$E$1:$AG$1,0),FALSE)</f>
        <v>#N/A</v>
      </c>
      <c r="BK639" t="e">
        <f ca="1">VLOOKUP($B639,基础扩展表!$E:$AG,MATCH(BK$2,基础扩展表!$E$1:$AG$1,0),FALSE)</f>
        <v>#N/A</v>
      </c>
      <c r="BL639" t="e">
        <f ca="1">VLOOKUP($B639,基础扩展表!$E:$AG,MATCH(BL$2,基础扩展表!$E$1:$AG$1,0),FALSE)</f>
        <v>#N/A</v>
      </c>
      <c r="BM639" t="e">
        <f ca="1">VLOOKUP($B639,基础扩展表!$E:$AG,MATCH(BM$2,基础扩展表!$E$1:$AG$1,0),FALSE)</f>
        <v>#N/A</v>
      </c>
      <c r="BN639" t="e">
        <f ca="1">VLOOKUP($B639,基础扩展表!$E:$AG,MATCH(BN$2,基础扩展表!$E$1:$AG$1,0),FALSE)</f>
        <v>#N/A</v>
      </c>
      <c r="BO639" t="e">
        <f ca="1">VLOOKUP($B639,基础扩展表!$E:$AG,MATCH(BO$2,基础扩展表!$E$1:$AG$1,0),FALSE)</f>
        <v>#N/A</v>
      </c>
      <c r="BP639" t="e">
        <f ca="1">VLOOKUP($B639,基础扩展表!$E:$AG,MATCH(BP$2,基础扩展表!$E$1:$AG$1,0),FALSE)</f>
        <v>#N/A</v>
      </c>
      <c r="BR639" t="e">
        <f ca="1">VLOOKUP(C639,模型表!D:H,5,FALSE)</f>
        <v>#N/A</v>
      </c>
    </row>
    <row r="640" spans="2:70" x14ac:dyDescent="0.2">
      <c r="B640" t="str">
        <f t="array" aca="1" ref="B640" ca="1">INDEX(基础表!$Y:$Y,SMALL(IF(基础表!$Z:$Z=0,ROW(基础表!$Z:$Z),999),ROW(H634)))&amp;""</f>
        <v/>
      </c>
      <c r="C640" t="e">
        <f ca="1">VLOOKUP(VLOOKUP($B640,基础表!$E:$G,3,FALSE),模型表!$C:$D,2,FALSE)</f>
        <v>#N/A</v>
      </c>
      <c r="E640" t="e">
        <f ca="1">VLOOKUP($B640,基础表!$E:$G,3,FALSE)</f>
        <v>#N/A</v>
      </c>
      <c r="G640" t="e">
        <f ca="1">VLOOKUP($E640,模型表!$C:$G,5,FALSE)</f>
        <v>#N/A</v>
      </c>
      <c r="H640" t="e">
        <f ca="1">VLOOKUP($E640,模型表!$C:$F,4,FALSE)</f>
        <v>#N/A</v>
      </c>
      <c r="I640" t="e">
        <f ca="1">VLOOKUP($E640,模型表!$C:$J,8,FALSE)</f>
        <v>#N/A</v>
      </c>
      <c r="K640" t="str">
        <f t="shared" ca="1" si="110"/>
        <v/>
      </c>
      <c r="L640" t="str">
        <f t="shared" ca="1" si="111"/>
        <v/>
      </c>
      <c r="M640" t="str">
        <f t="shared" ca="1" si="112"/>
        <v/>
      </c>
      <c r="N640" t="str">
        <f t="shared" ca="1" si="113"/>
        <v/>
      </c>
      <c r="O640" t="str">
        <f t="shared" ca="1" si="119"/>
        <v/>
      </c>
      <c r="P640" t="str">
        <f t="shared" ca="1" si="114"/>
        <v/>
      </c>
      <c r="Q640" t="e">
        <f ca="1">VLOOKUP($E640,模型表!$C:$K,9,FALSE)</f>
        <v>#N/A</v>
      </c>
      <c r="S640" t="e">
        <f ca="1">IF(VLOOKUP($E640,模型表!$C:$L,6,FALSE)=0,"",VLOOKUP($E640,模型表!$C:$L,10,FALSE))</f>
        <v>#N/A</v>
      </c>
      <c r="U640" t="e">
        <f ca="1">VLOOKUP($E640,模型表!$C:$Q,11,FALSE)</f>
        <v>#N/A</v>
      </c>
      <c r="Y640" t="e">
        <f ca="1">IF(VLOOKUP($E640,模型表!$C:$N,12,FALSE)="Death",VLOOKUP($E640,模型表!$C:$Q,13,FALSE),"")</f>
        <v>#N/A</v>
      </c>
      <c r="Z640" t="str">
        <f ca="1">IF($B640="","",IF(VLOOKUP($E640,模型表!$C:$O,12,FALSE)="PBuff","["&amp;VLOOKUP($E640,模型表!$C:Q,13,FALSE)&amp;"]","[]"))</f>
        <v/>
      </c>
      <c r="AA640" t="e">
        <f ca="1">VLOOKUP($B640,基础扩展表!$E:$I,5,FALSE)</f>
        <v>#N/A</v>
      </c>
      <c r="AB640" t="e">
        <f ca="1">VLOOKUP($B640,基础扩展表!$E:$I,4,FALSE)</f>
        <v>#N/A</v>
      </c>
      <c r="AC640" t="e">
        <f ca="1">VLOOKUP($B640,基础表!$E:$T,16,FALSE)</f>
        <v>#N/A</v>
      </c>
      <c r="AD640" t="str">
        <f t="shared" ca="1" si="120"/>
        <v/>
      </c>
      <c r="AE640" t="str">
        <f t="shared" ca="1" si="115"/>
        <v/>
      </c>
      <c r="AF640" t="str">
        <f t="shared" ca="1" si="116"/>
        <v/>
      </c>
      <c r="AH640" t="e">
        <f ca="1">VLOOKUP($B640,基础表!$E:$R,14,FALSE)</f>
        <v>#N/A</v>
      </c>
      <c r="AI640" t="e">
        <f ca="1">VLOOKUP($B640,基础表!$E:$S,13,FALSE)</f>
        <v>#N/A</v>
      </c>
      <c r="AK640" t="e">
        <f ca="1">VLOOKUP($B640,基础表!$E:$H,4,FALSE)</f>
        <v>#N/A</v>
      </c>
      <c r="AN640" s="23" t="e">
        <f t="shared" ca="1" si="121"/>
        <v>#N/A</v>
      </c>
      <c r="AO640" s="23" t="str">
        <f t="shared" ca="1" si="117"/>
        <v/>
      </c>
      <c r="AP640" s="23" t="str">
        <f t="shared" ca="1" si="118"/>
        <v/>
      </c>
      <c r="AR640" t="e">
        <f ca="1">VLOOKUP($B640,基础表!$E:$J,4,FALSE)</f>
        <v>#N/A</v>
      </c>
      <c r="AS640" t="e">
        <f ca="1">VLOOKUP($B640,基础表!$E:$J,5,FALSE)</f>
        <v>#N/A</v>
      </c>
      <c r="AT640" t="e">
        <f ca="1">VLOOKUP($B640,基础表!$E:$J,6,FALSE)</f>
        <v>#N/A</v>
      </c>
      <c r="AU640" t="e">
        <f ca="1">VLOOKUP($B640,基础扩展表!$E:$AG,MATCH(AU$2,基础扩展表!$E$1:$AG$1,0),FALSE)</f>
        <v>#N/A</v>
      </c>
      <c r="AV640" t="e">
        <f ca="1">VLOOKUP($B640,基础扩展表!$E:$AG,MATCH(AV$2,基础扩展表!$E$1:$AG$1,0),FALSE)</f>
        <v>#N/A</v>
      </c>
      <c r="AW640" t="e">
        <f ca="1">VLOOKUP($B640,基础扩展表!$E:$AG,MATCH(AW$2,基础扩展表!$E$1:$AG$1,0),FALSE)</f>
        <v>#N/A</v>
      </c>
      <c r="AX640" t="e">
        <f ca="1">VLOOKUP($B640,基础扩展表!$E:$AG,MATCH(AX$2,基础扩展表!$E$1:$AG$1,0),FALSE)</f>
        <v>#N/A</v>
      </c>
      <c r="AY640" t="e">
        <f ca="1">VLOOKUP($B640,基础扩展表!$E:$AG,MATCH(AY$2,基础扩展表!$E$1:$AG$1,0),FALSE)</f>
        <v>#N/A</v>
      </c>
      <c r="AZ640" t="e">
        <f ca="1">VLOOKUP($B640,基础扩展表!$E:$AG,MATCH(AZ$2,基础扩展表!$E$1:$AG$1,0),FALSE)</f>
        <v>#N/A</v>
      </c>
      <c r="BA640" t="e">
        <f ca="1">VLOOKUP($B640,基础扩展表!$E:$AG,MATCH(BA$2,基础扩展表!$E$1:$AG$1,0),FALSE)</f>
        <v>#N/A</v>
      </c>
      <c r="BB640" t="e">
        <f ca="1">VLOOKUP($B640,基础扩展表!$E:$AG,MATCH(BB$2,基础扩展表!$E$1:$AG$1,0),FALSE)</f>
        <v>#N/A</v>
      </c>
      <c r="BC640" t="e">
        <f ca="1">VLOOKUP($B640,基础扩展表!$E:$AG,MATCH(BC$2,基础扩展表!$E$1:$AG$1,0),FALSE)</f>
        <v>#N/A</v>
      </c>
      <c r="BD640" t="e">
        <f ca="1">VLOOKUP($B640,基础扩展表!$E:$AG,MATCH(BD$2,基础扩展表!$E$1:$AG$1,0),FALSE)</f>
        <v>#N/A</v>
      </c>
      <c r="BE640" t="e">
        <f ca="1">VLOOKUP($B640,基础扩展表!$E:$AG,MATCH(BE$2,基础扩展表!$E$1:$AG$1,0),FALSE)</f>
        <v>#N/A</v>
      </c>
      <c r="BF640" t="e">
        <f ca="1">VLOOKUP($B640,基础扩展表!$E:$AG,MATCH(BF$2,基础扩展表!$E$1:$AG$1,0),FALSE)</f>
        <v>#N/A</v>
      </c>
      <c r="BG640" t="e">
        <f ca="1">VLOOKUP($B640,基础扩展表!$E:$AG,MATCH(BG$2,基础扩展表!$E$1:$AG$1,0),FALSE)</f>
        <v>#N/A</v>
      </c>
      <c r="BH640" t="e">
        <f ca="1">VLOOKUP($B640,基础扩展表!$E:$AG,MATCH(BH$2,基础扩展表!$E$1:$AG$1,0),FALSE)</f>
        <v>#N/A</v>
      </c>
      <c r="BI640" t="e">
        <f ca="1">VLOOKUP($B640,基础扩展表!$E:$AG,MATCH(BI$2,基础扩展表!$E$1:$AG$1,0),FALSE)</f>
        <v>#N/A</v>
      </c>
      <c r="BJ640" t="e">
        <f ca="1">VLOOKUP($B640,基础扩展表!$E:$AG,MATCH(BJ$2,基础扩展表!$E$1:$AG$1,0),FALSE)</f>
        <v>#N/A</v>
      </c>
      <c r="BK640" t="e">
        <f ca="1">VLOOKUP($B640,基础扩展表!$E:$AG,MATCH(BK$2,基础扩展表!$E$1:$AG$1,0),FALSE)</f>
        <v>#N/A</v>
      </c>
      <c r="BL640" t="e">
        <f ca="1">VLOOKUP($B640,基础扩展表!$E:$AG,MATCH(BL$2,基础扩展表!$E$1:$AG$1,0),FALSE)</f>
        <v>#N/A</v>
      </c>
      <c r="BM640" t="e">
        <f ca="1">VLOOKUP($B640,基础扩展表!$E:$AG,MATCH(BM$2,基础扩展表!$E$1:$AG$1,0),FALSE)</f>
        <v>#N/A</v>
      </c>
      <c r="BN640" t="e">
        <f ca="1">VLOOKUP($B640,基础扩展表!$E:$AG,MATCH(BN$2,基础扩展表!$E$1:$AG$1,0),FALSE)</f>
        <v>#N/A</v>
      </c>
      <c r="BO640" t="e">
        <f ca="1">VLOOKUP($B640,基础扩展表!$E:$AG,MATCH(BO$2,基础扩展表!$E$1:$AG$1,0),FALSE)</f>
        <v>#N/A</v>
      </c>
      <c r="BP640" t="e">
        <f ca="1">VLOOKUP($B640,基础扩展表!$E:$AG,MATCH(BP$2,基础扩展表!$E$1:$AG$1,0),FALSE)</f>
        <v>#N/A</v>
      </c>
      <c r="BR640" t="e">
        <f ca="1">VLOOKUP(C640,模型表!D:H,5,FALSE)</f>
        <v>#N/A</v>
      </c>
    </row>
    <row r="641" spans="2:70" x14ac:dyDescent="0.2">
      <c r="B641" t="str">
        <f t="array" aca="1" ref="B641" ca="1">INDEX(基础表!$Y:$Y,SMALL(IF(基础表!$Z:$Z=0,ROW(基础表!$Z:$Z),999),ROW(H635)))&amp;""</f>
        <v/>
      </c>
      <c r="C641" t="e">
        <f ca="1">VLOOKUP(VLOOKUP($B641,基础表!$E:$G,3,FALSE),模型表!$C:$D,2,FALSE)</f>
        <v>#N/A</v>
      </c>
      <c r="E641" t="e">
        <f ca="1">VLOOKUP($B641,基础表!$E:$G,3,FALSE)</f>
        <v>#N/A</v>
      </c>
      <c r="G641" t="e">
        <f ca="1">VLOOKUP($E641,模型表!$C:$G,5,FALSE)</f>
        <v>#N/A</v>
      </c>
      <c r="H641" t="e">
        <f ca="1">VLOOKUP($E641,模型表!$C:$F,4,FALSE)</f>
        <v>#N/A</v>
      </c>
      <c r="I641" t="e">
        <f ca="1">VLOOKUP($E641,模型表!$C:$J,8,FALSE)</f>
        <v>#N/A</v>
      </c>
      <c r="K641" t="str">
        <f t="shared" ca="1" si="110"/>
        <v/>
      </c>
      <c r="L641" t="str">
        <f t="shared" ca="1" si="111"/>
        <v/>
      </c>
      <c r="M641" t="str">
        <f t="shared" ca="1" si="112"/>
        <v/>
      </c>
      <c r="N641" t="str">
        <f t="shared" ca="1" si="113"/>
        <v/>
      </c>
      <c r="O641" t="str">
        <f t="shared" ca="1" si="119"/>
        <v/>
      </c>
      <c r="P641" t="str">
        <f t="shared" ca="1" si="114"/>
        <v/>
      </c>
      <c r="Q641" t="e">
        <f ca="1">VLOOKUP($E641,模型表!$C:$K,9,FALSE)</f>
        <v>#N/A</v>
      </c>
      <c r="S641" t="e">
        <f ca="1">IF(VLOOKUP($E641,模型表!$C:$L,6,FALSE)=0,"",VLOOKUP($E641,模型表!$C:$L,10,FALSE))</f>
        <v>#N/A</v>
      </c>
      <c r="U641" t="e">
        <f ca="1">VLOOKUP($E641,模型表!$C:$Q,11,FALSE)</f>
        <v>#N/A</v>
      </c>
      <c r="Y641" t="e">
        <f ca="1">IF(VLOOKUP($E641,模型表!$C:$N,12,FALSE)="Death",VLOOKUP($E641,模型表!$C:$Q,13,FALSE),"")</f>
        <v>#N/A</v>
      </c>
      <c r="Z641" t="str">
        <f ca="1">IF($B641="","",IF(VLOOKUP($E641,模型表!$C:$O,12,FALSE)="PBuff","["&amp;VLOOKUP($E641,模型表!$C:Q,13,FALSE)&amp;"]","[]"))</f>
        <v/>
      </c>
      <c r="AA641" t="e">
        <f ca="1">VLOOKUP($B641,基础扩展表!$E:$I,5,FALSE)</f>
        <v>#N/A</v>
      </c>
      <c r="AB641" t="e">
        <f ca="1">VLOOKUP($B641,基础扩展表!$E:$I,4,FALSE)</f>
        <v>#N/A</v>
      </c>
      <c r="AC641" t="e">
        <f ca="1">VLOOKUP($B641,基础表!$E:$T,16,FALSE)</f>
        <v>#N/A</v>
      </c>
      <c r="AD641" t="str">
        <f t="shared" ca="1" si="120"/>
        <v/>
      </c>
      <c r="AE641" t="str">
        <f t="shared" ca="1" si="115"/>
        <v/>
      </c>
      <c r="AF641" t="str">
        <f t="shared" ca="1" si="116"/>
        <v/>
      </c>
      <c r="AH641" t="e">
        <f ca="1">VLOOKUP($B641,基础表!$E:$R,14,FALSE)</f>
        <v>#N/A</v>
      </c>
      <c r="AI641" t="e">
        <f ca="1">VLOOKUP($B641,基础表!$E:$S,13,FALSE)</f>
        <v>#N/A</v>
      </c>
      <c r="AK641" t="e">
        <f ca="1">VLOOKUP($B641,基础表!$E:$H,4,FALSE)</f>
        <v>#N/A</v>
      </c>
      <c r="AN641" s="23" t="e">
        <f t="shared" ca="1" si="121"/>
        <v>#N/A</v>
      </c>
      <c r="AO641" s="23" t="str">
        <f t="shared" ca="1" si="117"/>
        <v/>
      </c>
      <c r="AP641" s="23" t="str">
        <f t="shared" ca="1" si="118"/>
        <v/>
      </c>
      <c r="AR641" t="e">
        <f ca="1">VLOOKUP($B641,基础表!$E:$J,4,FALSE)</f>
        <v>#N/A</v>
      </c>
      <c r="AS641" t="e">
        <f ca="1">VLOOKUP($B641,基础表!$E:$J,5,FALSE)</f>
        <v>#N/A</v>
      </c>
      <c r="AT641" t="e">
        <f ca="1">VLOOKUP($B641,基础表!$E:$J,6,FALSE)</f>
        <v>#N/A</v>
      </c>
      <c r="AU641" t="e">
        <f ca="1">VLOOKUP($B641,基础扩展表!$E:$AG,MATCH(AU$2,基础扩展表!$E$1:$AG$1,0),FALSE)</f>
        <v>#N/A</v>
      </c>
      <c r="AV641" t="e">
        <f ca="1">VLOOKUP($B641,基础扩展表!$E:$AG,MATCH(AV$2,基础扩展表!$E$1:$AG$1,0),FALSE)</f>
        <v>#N/A</v>
      </c>
      <c r="AW641" t="e">
        <f ca="1">VLOOKUP($B641,基础扩展表!$E:$AG,MATCH(AW$2,基础扩展表!$E$1:$AG$1,0),FALSE)</f>
        <v>#N/A</v>
      </c>
      <c r="AX641" t="e">
        <f ca="1">VLOOKUP($B641,基础扩展表!$E:$AG,MATCH(AX$2,基础扩展表!$E$1:$AG$1,0),FALSE)</f>
        <v>#N/A</v>
      </c>
      <c r="AY641" t="e">
        <f ca="1">VLOOKUP($B641,基础扩展表!$E:$AG,MATCH(AY$2,基础扩展表!$E$1:$AG$1,0),FALSE)</f>
        <v>#N/A</v>
      </c>
      <c r="AZ641" t="e">
        <f ca="1">VLOOKUP($B641,基础扩展表!$E:$AG,MATCH(AZ$2,基础扩展表!$E$1:$AG$1,0),FALSE)</f>
        <v>#N/A</v>
      </c>
      <c r="BA641" t="e">
        <f ca="1">VLOOKUP($B641,基础扩展表!$E:$AG,MATCH(BA$2,基础扩展表!$E$1:$AG$1,0),FALSE)</f>
        <v>#N/A</v>
      </c>
      <c r="BB641" t="e">
        <f ca="1">VLOOKUP($B641,基础扩展表!$E:$AG,MATCH(BB$2,基础扩展表!$E$1:$AG$1,0),FALSE)</f>
        <v>#N/A</v>
      </c>
      <c r="BC641" t="e">
        <f ca="1">VLOOKUP($B641,基础扩展表!$E:$AG,MATCH(BC$2,基础扩展表!$E$1:$AG$1,0),FALSE)</f>
        <v>#N/A</v>
      </c>
      <c r="BD641" t="e">
        <f ca="1">VLOOKUP($B641,基础扩展表!$E:$AG,MATCH(BD$2,基础扩展表!$E$1:$AG$1,0),FALSE)</f>
        <v>#N/A</v>
      </c>
      <c r="BE641" t="e">
        <f ca="1">VLOOKUP($B641,基础扩展表!$E:$AG,MATCH(BE$2,基础扩展表!$E$1:$AG$1,0),FALSE)</f>
        <v>#N/A</v>
      </c>
      <c r="BF641" t="e">
        <f ca="1">VLOOKUP($B641,基础扩展表!$E:$AG,MATCH(BF$2,基础扩展表!$E$1:$AG$1,0),FALSE)</f>
        <v>#N/A</v>
      </c>
      <c r="BG641" t="e">
        <f ca="1">VLOOKUP($B641,基础扩展表!$E:$AG,MATCH(BG$2,基础扩展表!$E$1:$AG$1,0),FALSE)</f>
        <v>#N/A</v>
      </c>
      <c r="BH641" t="e">
        <f ca="1">VLOOKUP($B641,基础扩展表!$E:$AG,MATCH(BH$2,基础扩展表!$E$1:$AG$1,0),FALSE)</f>
        <v>#N/A</v>
      </c>
      <c r="BI641" t="e">
        <f ca="1">VLOOKUP($B641,基础扩展表!$E:$AG,MATCH(BI$2,基础扩展表!$E$1:$AG$1,0),FALSE)</f>
        <v>#N/A</v>
      </c>
      <c r="BJ641" t="e">
        <f ca="1">VLOOKUP($B641,基础扩展表!$E:$AG,MATCH(BJ$2,基础扩展表!$E$1:$AG$1,0),FALSE)</f>
        <v>#N/A</v>
      </c>
      <c r="BK641" t="e">
        <f ca="1">VLOOKUP($B641,基础扩展表!$E:$AG,MATCH(BK$2,基础扩展表!$E$1:$AG$1,0),FALSE)</f>
        <v>#N/A</v>
      </c>
      <c r="BL641" t="e">
        <f ca="1">VLOOKUP($B641,基础扩展表!$E:$AG,MATCH(BL$2,基础扩展表!$E$1:$AG$1,0),FALSE)</f>
        <v>#N/A</v>
      </c>
      <c r="BM641" t="e">
        <f ca="1">VLOOKUP($B641,基础扩展表!$E:$AG,MATCH(BM$2,基础扩展表!$E$1:$AG$1,0),FALSE)</f>
        <v>#N/A</v>
      </c>
      <c r="BN641" t="e">
        <f ca="1">VLOOKUP($B641,基础扩展表!$E:$AG,MATCH(BN$2,基础扩展表!$E$1:$AG$1,0),FALSE)</f>
        <v>#N/A</v>
      </c>
      <c r="BO641" t="e">
        <f ca="1">VLOOKUP($B641,基础扩展表!$E:$AG,MATCH(BO$2,基础扩展表!$E$1:$AG$1,0),FALSE)</f>
        <v>#N/A</v>
      </c>
      <c r="BP641" t="e">
        <f ca="1">VLOOKUP($B641,基础扩展表!$E:$AG,MATCH(BP$2,基础扩展表!$E$1:$AG$1,0),FALSE)</f>
        <v>#N/A</v>
      </c>
      <c r="BR641" t="e">
        <f ca="1">VLOOKUP(C641,模型表!D:H,5,FALSE)</f>
        <v>#N/A</v>
      </c>
    </row>
    <row r="642" spans="2:70" x14ac:dyDescent="0.2">
      <c r="B642" t="str">
        <f t="array" aca="1" ref="B642" ca="1">INDEX(基础表!$Y:$Y,SMALL(IF(基础表!$Z:$Z=0,ROW(基础表!$Z:$Z),999),ROW(H636)))&amp;""</f>
        <v/>
      </c>
      <c r="C642" t="e">
        <f ca="1">VLOOKUP(VLOOKUP($B642,基础表!$E:$G,3,FALSE),模型表!$C:$D,2,FALSE)</f>
        <v>#N/A</v>
      </c>
      <c r="E642" t="e">
        <f ca="1">VLOOKUP($B642,基础表!$E:$G,3,FALSE)</f>
        <v>#N/A</v>
      </c>
      <c r="G642" t="e">
        <f ca="1">VLOOKUP($E642,模型表!$C:$G,5,FALSE)</f>
        <v>#N/A</v>
      </c>
      <c r="H642" t="e">
        <f ca="1">VLOOKUP($E642,模型表!$C:$F,4,FALSE)</f>
        <v>#N/A</v>
      </c>
      <c r="I642" t="e">
        <f ca="1">VLOOKUP($E642,模型表!$C:$J,8,FALSE)</f>
        <v>#N/A</v>
      </c>
      <c r="K642" t="str">
        <f t="shared" ca="1" si="110"/>
        <v/>
      </c>
      <c r="L642" t="str">
        <f t="shared" ca="1" si="111"/>
        <v/>
      </c>
      <c r="M642" t="str">
        <f t="shared" ca="1" si="112"/>
        <v/>
      </c>
      <c r="N642" t="str">
        <f t="shared" ca="1" si="113"/>
        <v/>
      </c>
      <c r="O642" t="str">
        <f t="shared" ca="1" si="119"/>
        <v/>
      </c>
      <c r="P642" t="str">
        <f t="shared" ca="1" si="114"/>
        <v/>
      </c>
      <c r="Q642" t="e">
        <f ca="1">VLOOKUP($E642,模型表!$C:$K,9,FALSE)</f>
        <v>#N/A</v>
      </c>
      <c r="S642" t="e">
        <f ca="1">IF(VLOOKUP($E642,模型表!$C:$L,6,FALSE)=0,"",VLOOKUP($E642,模型表!$C:$L,10,FALSE))</f>
        <v>#N/A</v>
      </c>
      <c r="U642" t="e">
        <f ca="1">VLOOKUP($E642,模型表!$C:$Q,11,FALSE)</f>
        <v>#N/A</v>
      </c>
      <c r="Y642" t="e">
        <f ca="1">IF(VLOOKUP($E642,模型表!$C:$N,12,FALSE)="Death",VLOOKUP($E642,模型表!$C:$Q,13,FALSE),"")</f>
        <v>#N/A</v>
      </c>
      <c r="Z642" t="str">
        <f ca="1">IF($B642="","",IF(VLOOKUP($E642,模型表!$C:$O,12,FALSE)="PBuff","["&amp;VLOOKUP($E642,模型表!$C:Q,13,FALSE)&amp;"]","[]"))</f>
        <v/>
      </c>
      <c r="AA642" t="e">
        <f ca="1">VLOOKUP($B642,基础扩展表!$E:$I,5,FALSE)</f>
        <v>#N/A</v>
      </c>
      <c r="AB642" t="e">
        <f ca="1">VLOOKUP($B642,基础扩展表!$E:$I,4,FALSE)</f>
        <v>#N/A</v>
      </c>
      <c r="AC642" t="e">
        <f ca="1">VLOOKUP($B642,基础表!$E:$T,16,FALSE)</f>
        <v>#N/A</v>
      </c>
      <c r="AD642" t="str">
        <f t="shared" ca="1" si="120"/>
        <v/>
      </c>
      <c r="AE642" t="str">
        <f t="shared" ca="1" si="115"/>
        <v/>
      </c>
      <c r="AF642" t="str">
        <f t="shared" ca="1" si="116"/>
        <v/>
      </c>
      <c r="AH642" t="e">
        <f ca="1">VLOOKUP($B642,基础表!$E:$R,14,FALSE)</f>
        <v>#N/A</v>
      </c>
      <c r="AI642" t="e">
        <f ca="1">VLOOKUP($B642,基础表!$E:$S,13,FALSE)</f>
        <v>#N/A</v>
      </c>
      <c r="AK642" t="e">
        <f ca="1">VLOOKUP($B642,基础表!$E:$H,4,FALSE)</f>
        <v>#N/A</v>
      </c>
      <c r="AN642" s="23" t="e">
        <f t="shared" ca="1" si="121"/>
        <v>#N/A</v>
      </c>
      <c r="AO642" s="23" t="str">
        <f t="shared" ca="1" si="117"/>
        <v/>
      </c>
      <c r="AP642" s="23" t="str">
        <f t="shared" ca="1" si="118"/>
        <v/>
      </c>
      <c r="AR642" t="e">
        <f ca="1">VLOOKUP($B642,基础表!$E:$J,4,FALSE)</f>
        <v>#N/A</v>
      </c>
      <c r="AS642" t="e">
        <f ca="1">VLOOKUP($B642,基础表!$E:$J,5,FALSE)</f>
        <v>#N/A</v>
      </c>
      <c r="AT642" t="e">
        <f ca="1">VLOOKUP($B642,基础表!$E:$J,6,FALSE)</f>
        <v>#N/A</v>
      </c>
      <c r="AU642" t="e">
        <f ca="1">VLOOKUP($B642,基础扩展表!$E:$AG,MATCH(AU$2,基础扩展表!$E$1:$AG$1,0),FALSE)</f>
        <v>#N/A</v>
      </c>
      <c r="AV642" t="e">
        <f ca="1">VLOOKUP($B642,基础扩展表!$E:$AG,MATCH(AV$2,基础扩展表!$E$1:$AG$1,0),FALSE)</f>
        <v>#N/A</v>
      </c>
      <c r="AW642" t="e">
        <f ca="1">VLOOKUP($B642,基础扩展表!$E:$AG,MATCH(AW$2,基础扩展表!$E$1:$AG$1,0),FALSE)</f>
        <v>#N/A</v>
      </c>
      <c r="AX642" t="e">
        <f ca="1">VLOOKUP($B642,基础扩展表!$E:$AG,MATCH(AX$2,基础扩展表!$E$1:$AG$1,0),FALSE)</f>
        <v>#N/A</v>
      </c>
      <c r="AY642" t="e">
        <f ca="1">VLOOKUP($B642,基础扩展表!$E:$AG,MATCH(AY$2,基础扩展表!$E$1:$AG$1,0),FALSE)</f>
        <v>#N/A</v>
      </c>
      <c r="AZ642" t="e">
        <f ca="1">VLOOKUP($B642,基础扩展表!$E:$AG,MATCH(AZ$2,基础扩展表!$E$1:$AG$1,0),FALSE)</f>
        <v>#N/A</v>
      </c>
      <c r="BA642" t="e">
        <f ca="1">VLOOKUP($B642,基础扩展表!$E:$AG,MATCH(BA$2,基础扩展表!$E$1:$AG$1,0),FALSE)</f>
        <v>#N/A</v>
      </c>
      <c r="BB642" t="e">
        <f ca="1">VLOOKUP($B642,基础扩展表!$E:$AG,MATCH(BB$2,基础扩展表!$E$1:$AG$1,0),FALSE)</f>
        <v>#N/A</v>
      </c>
      <c r="BC642" t="e">
        <f ca="1">VLOOKUP($B642,基础扩展表!$E:$AG,MATCH(BC$2,基础扩展表!$E$1:$AG$1,0),FALSE)</f>
        <v>#N/A</v>
      </c>
      <c r="BD642" t="e">
        <f ca="1">VLOOKUP($B642,基础扩展表!$E:$AG,MATCH(BD$2,基础扩展表!$E$1:$AG$1,0),FALSE)</f>
        <v>#N/A</v>
      </c>
      <c r="BE642" t="e">
        <f ca="1">VLOOKUP($B642,基础扩展表!$E:$AG,MATCH(BE$2,基础扩展表!$E$1:$AG$1,0),FALSE)</f>
        <v>#N/A</v>
      </c>
      <c r="BF642" t="e">
        <f ca="1">VLOOKUP($B642,基础扩展表!$E:$AG,MATCH(BF$2,基础扩展表!$E$1:$AG$1,0),FALSE)</f>
        <v>#N/A</v>
      </c>
      <c r="BG642" t="e">
        <f ca="1">VLOOKUP($B642,基础扩展表!$E:$AG,MATCH(BG$2,基础扩展表!$E$1:$AG$1,0),FALSE)</f>
        <v>#N/A</v>
      </c>
      <c r="BH642" t="e">
        <f ca="1">VLOOKUP($B642,基础扩展表!$E:$AG,MATCH(BH$2,基础扩展表!$E$1:$AG$1,0),FALSE)</f>
        <v>#N/A</v>
      </c>
      <c r="BI642" t="e">
        <f ca="1">VLOOKUP($B642,基础扩展表!$E:$AG,MATCH(BI$2,基础扩展表!$E$1:$AG$1,0),FALSE)</f>
        <v>#N/A</v>
      </c>
      <c r="BJ642" t="e">
        <f ca="1">VLOOKUP($B642,基础扩展表!$E:$AG,MATCH(BJ$2,基础扩展表!$E$1:$AG$1,0),FALSE)</f>
        <v>#N/A</v>
      </c>
      <c r="BK642" t="e">
        <f ca="1">VLOOKUP($B642,基础扩展表!$E:$AG,MATCH(BK$2,基础扩展表!$E$1:$AG$1,0),FALSE)</f>
        <v>#N/A</v>
      </c>
      <c r="BL642" t="e">
        <f ca="1">VLOOKUP($B642,基础扩展表!$E:$AG,MATCH(BL$2,基础扩展表!$E$1:$AG$1,0),FALSE)</f>
        <v>#N/A</v>
      </c>
      <c r="BM642" t="e">
        <f ca="1">VLOOKUP($B642,基础扩展表!$E:$AG,MATCH(BM$2,基础扩展表!$E$1:$AG$1,0),FALSE)</f>
        <v>#N/A</v>
      </c>
      <c r="BN642" t="e">
        <f ca="1">VLOOKUP($B642,基础扩展表!$E:$AG,MATCH(BN$2,基础扩展表!$E$1:$AG$1,0),FALSE)</f>
        <v>#N/A</v>
      </c>
      <c r="BO642" t="e">
        <f ca="1">VLOOKUP($B642,基础扩展表!$E:$AG,MATCH(BO$2,基础扩展表!$E$1:$AG$1,0),FALSE)</f>
        <v>#N/A</v>
      </c>
      <c r="BP642" t="e">
        <f ca="1">VLOOKUP($B642,基础扩展表!$E:$AG,MATCH(BP$2,基础扩展表!$E$1:$AG$1,0),FALSE)</f>
        <v>#N/A</v>
      </c>
      <c r="BR642" t="e">
        <f ca="1">VLOOKUP(C642,模型表!D:H,5,FALSE)</f>
        <v>#N/A</v>
      </c>
    </row>
    <row r="643" spans="2:70" x14ac:dyDescent="0.2">
      <c r="B643" t="str">
        <f t="array" aca="1" ref="B643" ca="1">INDEX(基础表!$Y:$Y,SMALL(IF(基础表!$Z:$Z=0,ROW(基础表!$Z:$Z),999),ROW(H637)))&amp;""</f>
        <v/>
      </c>
      <c r="C643" t="e">
        <f ca="1">VLOOKUP(VLOOKUP($B643,基础表!$E:$G,3,FALSE),模型表!$C:$D,2,FALSE)</f>
        <v>#N/A</v>
      </c>
      <c r="E643" t="e">
        <f ca="1">VLOOKUP($B643,基础表!$E:$G,3,FALSE)</f>
        <v>#N/A</v>
      </c>
      <c r="G643" t="e">
        <f ca="1">VLOOKUP($E643,模型表!$C:$G,5,FALSE)</f>
        <v>#N/A</v>
      </c>
      <c r="H643" t="e">
        <f ca="1">VLOOKUP($E643,模型表!$C:$F,4,FALSE)</f>
        <v>#N/A</v>
      </c>
      <c r="I643" t="e">
        <f ca="1">VLOOKUP($E643,模型表!$C:$J,8,FALSE)</f>
        <v>#N/A</v>
      </c>
      <c r="K643" t="str">
        <f t="shared" ca="1" si="110"/>
        <v/>
      </c>
      <c r="L643" t="str">
        <f t="shared" ca="1" si="111"/>
        <v/>
      </c>
      <c r="M643" t="str">
        <f t="shared" ca="1" si="112"/>
        <v/>
      </c>
      <c r="N643" t="str">
        <f t="shared" ca="1" si="113"/>
        <v/>
      </c>
      <c r="O643" t="str">
        <f t="shared" ca="1" si="119"/>
        <v/>
      </c>
      <c r="P643" t="str">
        <f t="shared" ca="1" si="114"/>
        <v/>
      </c>
      <c r="Q643" t="e">
        <f ca="1">VLOOKUP($E643,模型表!$C:$K,9,FALSE)</f>
        <v>#N/A</v>
      </c>
      <c r="S643" t="e">
        <f ca="1">IF(VLOOKUP($E643,模型表!$C:$L,6,FALSE)=0,"",VLOOKUP($E643,模型表!$C:$L,10,FALSE))</f>
        <v>#N/A</v>
      </c>
      <c r="U643" t="e">
        <f ca="1">VLOOKUP($E643,模型表!$C:$Q,11,FALSE)</f>
        <v>#N/A</v>
      </c>
      <c r="Y643" t="e">
        <f ca="1">IF(VLOOKUP($E643,模型表!$C:$N,12,FALSE)="Death",VLOOKUP($E643,模型表!$C:$Q,13,FALSE),"")</f>
        <v>#N/A</v>
      </c>
      <c r="Z643" t="str">
        <f ca="1">IF($B643="","",IF(VLOOKUP($E643,模型表!$C:$O,12,FALSE)="PBuff","["&amp;VLOOKUP($E643,模型表!$C:Q,13,FALSE)&amp;"]","[]"))</f>
        <v/>
      </c>
      <c r="AA643" t="e">
        <f ca="1">VLOOKUP($B643,基础扩展表!$E:$I,5,FALSE)</f>
        <v>#N/A</v>
      </c>
      <c r="AB643" t="e">
        <f ca="1">VLOOKUP($B643,基础扩展表!$E:$I,4,FALSE)</f>
        <v>#N/A</v>
      </c>
      <c r="AC643" t="e">
        <f ca="1">VLOOKUP($B643,基础表!$E:$T,16,FALSE)</f>
        <v>#N/A</v>
      </c>
      <c r="AD643" t="str">
        <f t="shared" ca="1" si="120"/>
        <v/>
      </c>
      <c r="AE643" t="str">
        <f t="shared" ca="1" si="115"/>
        <v/>
      </c>
      <c r="AF643" t="str">
        <f t="shared" ca="1" si="116"/>
        <v/>
      </c>
      <c r="AH643" t="e">
        <f ca="1">VLOOKUP($B643,基础表!$E:$R,14,FALSE)</f>
        <v>#N/A</v>
      </c>
      <c r="AI643" t="e">
        <f ca="1">VLOOKUP($B643,基础表!$E:$S,13,FALSE)</f>
        <v>#N/A</v>
      </c>
      <c r="AK643" t="e">
        <f ca="1">VLOOKUP($B643,基础表!$E:$H,4,FALSE)</f>
        <v>#N/A</v>
      </c>
      <c r="AN643" s="23" t="e">
        <f t="shared" ca="1" si="121"/>
        <v>#N/A</v>
      </c>
      <c r="AO643" s="23" t="str">
        <f t="shared" ca="1" si="117"/>
        <v/>
      </c>
      <c r="AP643" s="23" t="str">
        <f t="shared" ca="1" si="118"/>
        <v/>
      </c>
      <c r="AR643" t="e">
        <f ca="1">VLOOKUP($B643,基础表!$E:$J,4,FALSE)</f>
        <v>#N/A</v>
      </c>
      <c r="AS643" t="e">
        <f ca="1">VLOOKUP($B643,基础表!$E:$J,5,FALSE)</f>
        <v>#N/A</v>
      </c>
      <c r="AT643" t="e">
        <f ca="1">VLOOKUP($B643,基础表!$E:$J,6,FALSE)</f>
        <v>#N/A</v>
      </c>
      <c r="AU643" t="e">
        <f ca="1">VLOOKUP($B643,基础扩展表!$E:$AG,MATCH(AU$2,基础扩展表!$E$1:$AG$1,0),FALSE)</f>
        <v>#N/A</v>
      </c>
      <c r="AV643" t="e">
        <f ca="1">VLOOKUP($B643,基础扩展表!$E:$AG,MATCH(AV$2,基础扩展表!$E$1:$AG$1,0),FALSE)</f>
        <v>#N/A</v>
      </c>
      <c r="AW643" t="e">
        <f ca="1">VLOOKUP($B643,基础扩展表!$E:$AG,MATCH(AW$2,基础扩展表!$E$1:$AG$1,0),FALSE)</f>
        <v>#N/A</v>
      </c>
      <c r="AX643" t="e">
        <f ca="1">VLOOKUP($B643,基础扩展表!$E:$AG,MATCH(AX$2,基础扩展表!$E$1:$AG$1,0),FALSE)</f>
        <v>#N/A</v>
      </c>
      <c r="AY643" t="e">
        <f ca="1">VLOOKUP($B643,基础扩展表!$E:$AG,MATCH(AY$2,基础扩展表!$E$1:$AG$1,0),FALSE)</f>
        <v>#N/A</v>
      </c>
      <c r="AZ643" t="e">
        <f ca="1">VLOOKUP($B643,基础扩展表!$E:$AG,MATCH(AZ$2,基础扩展表!$E$1:$AG$1,0),FALSE)</f>
        <v>#N/A</v>
      </c>
      <c r="BA643" t="e">
        <f ca="1">VLOOKUP($B643,基础扩展表!$E:$AG,MATCH(BA$2,基础扩展表!$E$1:$AG$1,0),FALSE)</f>
        <v>#N/A</v>
      </c>
      <c r="BB643" t="e">
        <f ca="1">VLOOKUP($B643,基础扩展表!$E:$AG,MATCH(BB$2,基础扩展表!$E$1:$AG$1,0),FALSE)</f>
        <v>#N/A</v>
      </c>
      <c r="BC643" t="e">
        <f ca="1">VLOOKUP($B643,基础扩展表!$E:$AG,MATCH(BC$2,基础扩展表!$E$1:$AG$1,0),FALSE)</f>
        <v>#N/A</v>
      </c>
      <c r="BD643" t="e">
        <f ca="1">VLOOKUP($B643,基础扩展表!$E:$AG,MATCH(BD$2,基础扩展表!$E$1:$AG$1,0),FALSE)</f>
        <v>#N/A</v>
      </c>
      <c r="BE643" t="e">
        <f ca="1">VLOOKUP($B643,基础扩展表!$E:$AG,MATCH(BE$2,基础扩展表!$E$1:$AG$1,0),FALSE)</f>
        <v>#N/A</v>
      </c>
      <c r="BF643" t="e">
        <f ca="1">VLOOKUP($B643,基础扩展表!$E:$AG,MATCH(BF$2,基础扩展表!$E$1:$AG$1,0),FALSE)</f>
        <v>#N/A</v>
      </c>
      <c r="BG643" t="e">
        <f ca="1">VLOOKUP($B643,基础扩展表!$E:$AG,MATCH(BG$2,基础扩展表!$E$1:$AG$1,0),FALSE)</f>
        <v>#N/A</v>
      </c>
      <c r="BH643" t="e">
        <f ca="1">VLOOKUP($B643,基础扩展表!$E:$AG,MATCH(BH$2,基础扩展表!$E$1:$AG$1,0),FALSE)</f>
        <v>#N/A</v>
      </c>
      <c r="BI643" t="e">
        <f ca="1">VLOOKUP($B643,基础扩展表!$E:$AG,MATCH(BI$2,基础扩展表!$E$1:$AG$1,0),FALSE)</f>
        <v>#N/A</v>
      </c>
      <c r="BJ643" t="e">
        <f ca="1">VLOOKUP($B643,基础扩展表!$E:$AG,MATCH(BJ$2,基础扩展表!$E$1:$AG$1,0),FALSE)</f>
        <v>#N/A</v>
      </c>
      <c r="BK643" t="e">
        <f ca="1">VLOOKUP($B643,基础扩展表!$E:$AG,MATCH(BK$2,基础扩展表!$E$1:$AG$1,0),FALSE)</f>
        <v>#N/A</v>
      </c>
      <c r="BL643" t="e">
        <f ca="1">VLOOKUP($B643,基础扩展表!$E:$AG,MATCH(BL$2,基础扩展表!$E$1:$AG$1,0),FALSE)</f>
        <v>#N/A</v>
      </c>
      <c r="BM643" t="e">
        <f ca="1">VLOOKUP($B643,基础扩展表!$E:$AG,MATCH(BM$2,基础扩展表!$E$1:$AG$1,0),FALSE)</f>
        <v>#N/A</v>
      </c>
      <c r="BN643" t="e">
        <f ca="1">VLOOKUP($B643,基础扩展表!$E:$AG,MATCH(BN$2,基础扩展表!$E$1:$AG$1,0),FALSE)</f>
        <v>#N/A</v>
      </c>
      <c r="BO643" t="e">
        <f ca="1">VLOOKUP($B643,基础扩展表!$E:$AG,MATCH(BO$2,基础扩展表!$E$1:$AG$1,0),FALSE)</f>
        <v>#N/A</v>
      </c>
      <c r="BP643" t="e">
        <f ca="1">VLOOKUP($B643,基础扩展表!$E:$AG,MATCH(BP$2,基础扩展表!$E$1:$AG$1,0),FALSE)</f>
        <v>#N/A</v>
      </c>
      <c r="BR643" t="e">
        <f ca="1">VLOOKUP(C643,模型表!D:H,5,FALSE)</f>
        <v>#N/A</v>
      </c>
    </row>
    <row r="644" spans="2:70" x14ac:dyDescent="0.2">
      <c r="B644" t="str">
        <f t="array" aca="1" ref="B644" ca="1">INDEX(基础表!$Y:$Y,SMALL(IF(基础表!$Z:$Z=0,ROW(基础表!$Z:$Z),999),ROW(H638)))&amp;""</f>
        <v/>
      </c>
      <c r="C644" t="e">
        <f ca="1">VLOOKUP(VLOOKUP($B644,基础表!$E:$G,3,FALSE),模型表!$C:$D,2,FALSE)</f>
        <v>#N/A</v>
      </c>
      <c r="E644" t="e">
        <f ca="1">VLOOKUP($B644,基础表!$E:$G,3,FALSE)</f>
        <v>#N/A</v>
      </c>
      <c r="G644" t="e">
        <f ca="1">VLOOKUP($E644,模型表!$C:$G,5,FALSE)</f>
        <v>#N/A</v>
      </c>
      <c r="H644" t="e">
        <f ca="1">VLOOKUP($E644,模型表!$C:$F,4,FALSE)</f>
        <v>#N/A</v>
      </c>
      <c r="I644" t="e">
        <f ca="1">VLOOKUP($E644,模型表!$C:$J,8,FALSE)</f>
        <v>#N/A</v>
      </c>
      <c r="K644" t="str">
        <f t="shared" ca="1" si="110"/>
        <v/>
      </c>
      <c r="L644" t="str">
        <f t="shared" ca="1" si="111"/>
        <v/>
      </c>
      <c r="M644" t="str">
        <f t="shared" ca="1" si="112"/>
        <v/>
      </c>
      <c r="N644" t="str">
        <f t="shared" ca="1" si="113"/>
        <v/>
      </c>
      <c r="O644" t="str">
        <f t="shared" ca="1" si="119"/>
        <v/>
      </c>
      <c r="P644" t="str">
        <f t="shared" ca="1" si="114"/>
        <v/>
      </c>
      <c r="Q644" t="e">
        <f ca="1">VLOOKUP($E644,模型表!$C:$K,9,FALSE)</f>
        <v>#N/A</v>
      </c>
      <c r="S644" t="e">
        <f ca="1">IF(VLOOKUP($E644,模型表!$C:$L,6,FALSE)=0,"",VLOOKUP($E644,模型表!$C:$L,10,FALSE))</f>
        <v>#N/A</v>
      </c>
      <c r="U644" t="e">
        <f ca="1">VLOOKUP($E644,模型表!$C:$Q,11,FALSE)</f>
        <v>#N/A</v>
      </c>
      <c r="Y644" t="e">
        <f ca="1">IF(VLOOKUP($E644,模型表!$C:$N,12,FALSE)="Death",VLOOKUP($E644,模型表!$C:$Q,13,FALSE),"")</f>
        <v>#N/A</v>
      </c>
      <c r="Z644" t="str">
        <f ca="1">IF($B644="","",IF(VLOOKUP($E644,模型表!$C:$O,12,FALSE)="PBuff","["&amp;VLOOKUP($E644,模型表!$C:Q,13,FALSE)&amp;"]","[]"))</f>
        <v/>
      </c>
      <c r="AA644" t="e">
        <f ca="1">VLOOKUP($B644,基础扩展表!$E:$I,5,FALSE)</f>
        <v>#N/A</v>
      </c>
      <c r="AB644" t="e">
        <f ca="1">VLOOKUP($B644,基础扩展表!$E:$I,4,FALSE)</f>
        <v>#N/A</v>
      </c>
      <c r="AC644" t="e">
        <f ca="1">VLOOKUP($B644,基础表!$E:$T,16,FALSE)</f>
        <v>#N/A</v>
      </c>
      <c r="AD644" t="str">
        <f t="shared" ca="1" si="120"/>
        <v/>
      </c>
      <c r="AE644" t="str">
        <f t="shared" ca="1" si="115"/>
        <v/>
      </c>
      <c r="AF644" t="str">
        <f t="shared" ca="1" si="116"/>
        <v/>
      </c>
      <c r="AH644" t="e">
        <f ca="1">VLOOKUP($B644,基础表!$E:$R,14,FALSE)</f>
        <v>#N/A</v>
      </c>
      <c r="AI644" t="e">
        <f ca="1">VLOOKUP($B644,基础表!$E:$S,13,FALSE)</f>
        <v>#N/A</v>
      </c>
      <c r="AK644" t="e">
        <f ca="1">VLOOKUP($B644,基础表!$E:$H,4,FALSE)</f>
        <v>#N/A</v>
      </c>
      <c r="AN644" s="23" t="e">
        <f t="shared" ca="1" si="121"/>
        <v>#N/A</v>
      </c>
      <c r="AO644" s="23" t="str">
        <f t="shared" ca="1" si="117"/>
        <v/>
      </c>
      <c r="AP644" s="23" t="str">
        <f t="shared" ca="1" si="118"/>
        <v/>
      </c>
      <c r="AR644" t="e">
        <f ca="1">VLOOKUP($B644,基础表!$E:$J,4,FALSE)</f>
        <v>#N/A</v>
      </c>
      <c r="AS644" t="e">
        <f ca="1">VLOOKUP($B644,基础表!$E:$J,5,FALSE)</f>
        <v>#N/A</v>
      </c>
      <c r="AT644" t="e">
        <f ca="1">VLOOKUP($B644,基础表!$E:$J,6,FALSE)</f>
        <v>#N/A</v>
      </c>
      <c r="AU644" t="e">
        <f ca="1">VLOOKUP($B644,基础扩展表!$E:$AG,MATCH(AU$2,基础扩展表!$E$1:$AG$1,0),FALSE)</f>
        <v>#N/A</v>
      </c>
      <c r="AV644" t="e">
        <f ca="1">VLOOKUP($B644,基础扩展表!$E:$AG,MATCH(AV$2,基础扩展表!$E$1:$AG$1,0),FALSE)</f>
        <v>#N/A</v>
      </c>
      <c r="AW644" t="e">
        <f ca="1">VLOOKUP($B644,基础扩展表!$E:$AG,MATCH(AW$2,基础扩展表!$E$1:$AG$1,0),FALSE)</f>
        <v>#N/A</v>
      </c>
      <c r="AX644" t="e">
        <f ca="1">VLOOKUP($B644,基础扩展表!$E:$AG,MATCH(AX$2,基础扩展表!$E$1:$AG$1,0),FALSE)</f>
        <v>#N/A</v>
      </c>
      <c r="AY644" t="e">
        <f ca="1">VLOOKUP($B644,基础扩展表!$E:$AG,MATCH(AY$2,基础扩展表!$E$1:$AG$1,0),FALSE)</f>
        <v>#N/A</v>
      </c>
      <c r="AZ644" t="e">
        <f ca="1">VLOOKUP($B644,基础扩展表!$E:$AG,MATCH(AZ$2,基础扩展表!$E$1:$AG$1,0),FALSE)</f>
        <v>#N/A</v>
      </c>
      <c r="BA644" t="e">
        <f ca="1">VLOOKUP($B644,基础扩展表!$E:$AG,MATCH(BA$2,基础扩展表!$E$1:$AG$1,0),FALSE)</f>
        <v>#N/A</v>
      </c>
      <c r="BB644" t="e">
        <f ca="1">VLOOKUP($B644,基础扩展表!$E:$AG,MATCH(BB$2,基础扩展表!$E$1:$AG$1,0),FALSE)</f>
        <v>#N/A</v>
      </c>
      <c r="BC644" t="e">
        <f ca="1">VLOOKUP($B644,基础扩展表!$E:$AG,MATCH(BC$2,基础扩展表!$E$1:$AG$1,0),FALSE)</f>
        <v>#N/A</v>
      </c>
      <c r="BD644" t="e">
        <f ca="1">VLOOKUP($B644,基础扩展表!$E:$AG,MATCH(BD$2,基础扩展表!$E$1:$AG$1,0),FALSE)</f>
        <v>#N/A</v>
      </c>
      <c r="BE644" t="e">
        <f ca="1">VLOOKUP($B644,基础扩展表!$E:$AG,MATCH(BE$2,基础扩展表!$E$1:$AG$1,0),FALSE)</f>
        <v>#N/A</v>
      </c>
      <c r="BF644" t="e">
        <f ca="1">VLOOKUP($B644,基础扩展表!$E:$AG,MATCH(BF$2,基础扩展表!$E$1:$AG$1,0),FALSE)</f>
        <v>#N/A</v>
      </c>
      <c r="BG644" t="e">
        <f ca="1">VLOOKUP($B644,基础扩展表!$E:$AG,MATCH(BG$2,基础扩展表!$E$1:$AG$1,0),FALSE)</f>
        <v>#N/A</v>
      </c>
      <c r="BH644" t="e">
        <f ca="1">VLOOKUP($B644,基础扩展表!$E:$AG,MATCH(BH$2,基础扩展表!$E$1:$AG$1,0),FALSE)</f>
        <v>#N/A</v>
      </c>
      <c r="BI644" t="e">
        <f ca="1">VLOOKUP($B644,基础扩展表!$E:$AG,MATCH(BI$2,基础扩展表!$E$1:$AG$1,0),FALSE)</f>
        <v>#N/A</v>
      </c>
      <c r="BJ644" t="e">
        <f ca="1">VLOOKUP($B644,基础扩展表!$E:$AG,MATCH(BJ$2,基础扩展表!$E$1:$AG$1,0),FALSE)</f>
        <v>#N/A</v>
      </c>
      <c r="BK644" t="e">
        <f ca="1">VLOOKUP($B644,基础扩展表!$E:$AG,MATCH(BK$2,基础扩展表!$E$1:$AG$1,0),FALSE)</f>
        <v>#N/A</v>
      </c>
      <c r="BL644" t="e">
        <f ca="1">VLOOKUP($B644,基础扩展表!$E:$AG,MATCH(BL$2,基础扩展表!$E$1:$AG$1,0),FALSE)</f>
        <v>#N/A</v>
      </c>
      <c r="BM644" t="e">
        <f ca="1">VLOOKUP($B644,基础扩展表!$E:$AG,MATCH(BM$2,基础扩展表!$E$1:$AG$1,0),FALSE)</f>
        <v>#N/A</v>
      </c>
      <c r="BN644" t="e">
        <f ca="1">VLOOKUP($B644,基础扩展表!$E:$AG,MATCH(BN$2,基础扩展表!$E$1:$AG$1,0),FALSE)</f>
        <v>#N/A</v>
      </c>
      <c r="BO644" t="e">
        <f ca="1">VLOOKUP($B644,基础扩展表!$E:$AG,MATCH(BO$2,基础扩展表!$E$1:$AG$1,0),FALSE)</f>
        <v>#N/A</v>
      </c>
      <c r="BP644" t="e">
        <f ca="1">VLOOKUP($B644,基础扩展表!$E:$AG,MATCH(BP$2,基础扩展表!$E$1:$AG$1,0),FALSE)</f>
        <v>#N/A</v>
      </c>
      <c r="BR644" t="e">
        <f ca="1">VLOOKUP(C644,模型表!D:H,5,FALSE)</f>
        <v>#N/A</v>
      </c>
    </row>
    <row r="645" spans="2:70" x14ac:dyDescent="0.2">
      <c r="B645" t="str">
        <f t="array" aca="1" ref="B645" ca="1">INDEX(基础表!$Y:$Y,SMALL(IF(基础表!$Z:$Z=0,ROW(基础表!$Z:$Z),999),ROW(H639)))&amp;""</f>
        <v/>
      </c>
      <c r="C645" t="e">
        <f ca="1">VLOOKUP(VLOOKUP($B645,基础表!$E:$G,3,FALSE),模型表!$C:$D,2,FALSE)</f>
        <v>#N/A</v>
      </c>
      <c r="E645" t="e">
        <f ca="1">VLOOKUP($B645,基础表!$E:$G,3,FALSE)</f>
        <v>#N/A</v>
      </c>
      <c r="G645" t="e">
        <f ca="1">VLOOKUP($E645,模型表!$C:$G,5,FALSE)</f>
        <v>#N/A</v>
      </c>
      <c r="H645" t="e">
        <f ca="1">VLOOKUP($E645,模型表!$C:$F,4,FALSE)</f>
        <v>#N/A</v>
      </c>
      <c r="I645" t="e">
        <f ca="1">VLOOKUP($E645,模型表!$C:$J,8,FALSE)</f>
        <v>#N/A</v>
      </c>
      <c r="K645" t="str">
        <f t="shared" ca="1" si="110"/>
        <v/>
      </c>
      <c r="L645" t="str">
        <f t="shared" ca="1" si="111"/>
        <v/>
      </c>
      <c r="M645" t="str">
        <f t="shared" ca="1" si="112"/>
        <v/>
      </c>
      <c r="N645" t="str">
        <f t="shared" ca="1" si="113"/>
        <v/>
      </c>
      <c r="O645" t="str">
        <f t="shared" ca="1" si="119"/>
        <v/>
      </c>
      <c r="P645" t="str">
        <f t="shared" ca="1" si="114"/>
        <v/>
      </c>
      <c r="Q645" t="e">
        <f ca="1">VLOOKUP($E645,模型表!$C:$K,9,FALSE)</f>
        <v>#N/A</v>
      </c>
      <c r="S645" t="e">
        <f ca="1">IF(VLOOKUP($E645,模型表!$C:$L,6,FALSE)=0,"",VLOOKUP($E645,模型表!$C:$L,10,FALSE))</f>
        <v>#N/A</v>
      </c>
      <c r="U645" t="e">
        <f ca="1">VLOOKUP($E645,模型表!$C:$Q,11,FALSE)</f>
        <v>#N/A</v>
      </c>
      <c r="Y645" t="e">
        <f ca="1">IF(VLOOKUP($E645,模型表!$C:$N,12,FALSE)="Death",VLOOKUP($E645,模型表!$C:$Q,13,FALSE),"")</f>
        <v>#N/A</v>
      </c>
      <c r="Z645" t="str">
        <f ca="1">IF($B645="","",IF(VLOOKUP($E645,模型表!$C:$O,12,FALSE)="PBuff","["&amp;VLOOKUP($E645,模型表!$C:Q,13,FALSE)&amp;"]","[]"))</f>
        <v/>
      </c>
      <c r="AA645" t="e">
        <f ca="1">VLOOKUP($B645,基础扩展表!$E:$I,5,FALSE)</f>
        <v>#N/A</v>
      </c>
      <c r="AB645" t="e">
        <f ca="1">VLOOKUP($B645,基础扩展表!$E:$I,4,FALSE)</f>
        <v>#N/A</v>
      </c>
      <c r="AC645" t="e">
        <f ca="1">VLOOKUP($B645,基础表!$E:$T,16,FALSE)</f>
        <v>#N/A</v>
      </c>
      <c r="AD645" t="str">
        <f t="shared" ca="1" si="120"/>
        <v/>
      </c>
      <c r="AE645" t="str">
        <f t="shared" ca="1" si="115"/>
        <v/>
      </c>
      <c r="AF645" t="str">
        <f t="shared" ca="1" si="116"/>
        <v/>
      </c>
      <c r="AH645" t="e">
        <f ca="1">VLOOKUP($B645,基础表!$E:$R,14,FALSE)</f>
        <v>#N/A</v>
      </c>
      <c r="AI645" t="e">
        <f ca="1">VLOOKUP($B645,基础表!$E:$S,13,FALSE)</f>
        <v>#N/A</v>
      </c>
      <c r="AK645" t="e">
        <f ca="1">VLOOKUP($B645,基础表!$E:$H,4,FALSE)</f>
        <v>#N/A</v>
      </c>
      <c r="AN645" s="23" t="e">
        <f t="shared" ca="1" si="121"/>
        <v>#N/A</v>
      </c>
      <c r="AO645" s="23" t="str">
        <f t="shared" ca="1" si="117"/>
        <v/>
      </c>
      <c r="AP645" s="23" t="str">
        <f t="shared" ca="1" si="118"/>
        <v/>
      </c>
      <c r="AR645" t="e">
        <f ca="1">VLOOKUP($B645,基础表!$E:$J,4,FALSE)</f>
        <v>#N/A</v>
      </c>
      <c r="AS645" t="e">
        <f ca="1">VLOOKUP($B645,基础表!$E:$J,5,FALSE)</f>
        <v>#N/A</v>
      </c>
      <c r="AT645" t="e">
        <f ca="1">VLOOKUP($B645,基础表!$E:$J,6,FALSE)</f>
        <v>#N/A</v>
      </c>
      <c r="AU645" t="e">
        <f ca="1">VLOOKUP($B645,基础扩展表!$E:$AG,MATCH(AU$2,基础扩展表!$E$1:$AG$1,0),FALSE)</f>
        <v>#N/A</v>
      </c>
      <c r="AV645" t="e">
        <f ca="1">VLOOKUP($B645,基础扩展表!$E:$AG,MATCH(AV$2,基础扩展表!$E$1:$AG$1,0),FALSE)</f>
        <v>#N/A</v>
      </c>
      <c r="AW645" t="e">
        <f ca="1">VLOOKUP($B645,基础扩展表!$E:$AG,MATCH(AW$2,基础扩展表!$E$1:$AG$1,0),FALSE)</f>
        <v>#N/A</v>
      </c>
      <c r="AX645" t="e">
        <f ca="1">VLOOKUP($B645,基础扩展表!$E:$AG,MATCH(AX$2,基础扩展表!$E$1:$AG$1,0),FALSE)</f>
        <v>#N/A</v>
      </c>
      <c r="AY645" t="e">
        <f ca="1">VLOOKUP($B645,基础扩展表!$E:$AG,MATCH(AY$2,基础扩展表!$E$1:$AG$1,0),FALSE)</f>
        <v>#N/A</v>
      </c>
      <c r="AZ645" t="e">
        <f ca="1">VLOOKUP($B645,基础扩展表!$E:$AG,MATCH(AZ$2,基础扩展表!$E$1:$AG$1,0),FALSE)</f>
        <v>#N/A</v>
      </c>
      <c r="BA645" t="e">
        <f ca="1">VLOOKUP($B645,基础扩展表!$E:$AG,MATCH(BA$2,基础扩展表!$E$1:$AG$1,0),FALSE)</f>
        <v>#N/A</v>
      </c>
      <c r="BB645" t="e">
        <f ca="1">VLOOKUP($B645,基础扩展表!$E:$AG,MATCH(BB$2,基础扩展表!$E$1:$AG$1,0),FALSE)</f>
        <v>#N/A</v>
      </c>
      <c r="BC645" t="e">
        <f ca="1">VLOOKUP($B645,基础扩展表!$E:$AG,MATCH(BC$2,基础扩展表!$E$1:$AG$1,0),FALSE)</f>
        <v>#N/A</v>
      </c>
      <c r="BD645" t="e">
        <f ca="1">VLOOKUP($B645,基础扩展表!$E:$AG,MATCH(BD$2,基础扩展表!$E$1:$AG$1,0),FALSE)</f>
        <v>#N/A</v>
      </c>
      <c r="BE645" t="e">
        <f ca="1">VLOOKUP($B645,基础扩展表!$E:$AG,MATCH(BE$2,基础扩展表!$E$1:$AG$1,0),FALSE)</f>
        <v>#N/A</v>
      </c>
      <c r="BF645" t="e">
        <f ca="1">VLOOKUP($B645,基础扩展表!$E:$AG,MATCH(BF$2,基础扩展表!$E$1:$AG$1,0),FALSE)</f>
        <v>#N/A</v>
      </c>
      <c r="BG645" t="e">
        <f ca="1">VLOOKUP($B645,基础扩展表!$E:$AG,MATCH(BG$2,基础扩展表!$E$1:$AG$1,0),FALSE)</f>
        <v>#N/A</v>
      </c>
      <c r="BH645" t="e">
        <f ca="1">VLOOKUP($B645,基础扩展表!$E:$AG,MATCH(BH$2,基础扩展表!$E$1:$AG$1,0),FALSE)</f>
        <v>#N/A</v>
      </c>
      <c r="BI645" t="e">
        <f ca="1">VLOOKUP($B645,基础扩展表!$E:$AG,MATCH(BI$2,基础扩展表!$E$1:$AG$1,0),FALSE)</f>
        <v>#N/A</v>
      </c>
      <c r="BJ645" t="e">
        <f ca="1">VLOOKUP($B645,基础扩展表!$E:$AG,MATCH(BJ$2,基础扩展表!$E$1:$AG$1,0),FALSE)</f>
        <v>#N/A</v>
      </c>
      <c r="BK645" t="e">
        <f ca="1">VLOOKUP($B645,基础扩展表!$E:$AG,MATCH(BK$2,基础扩展表!$E$1:$AG$1,0),FALSE)</f>
        <v>#N/A</v>
      </c>
      <c r="BL645" t="e">
        <f ca="1">VLOOKUP($B645,基础扩展表!$E:$AG,MATCH(BL$2,基础扩展表!$E$1:$AG$1,0),FALSE)</f>
        <v>#N/A</v>
      </c>
      <c r="BM645" t="e">
        <f ca="1">VLOOKUP($B645,基础扩展表!$E:$AG,MATCH(BM$2,基础扩展表!$E$1:$AG$1,0),FALSE)</f>
        <v>#N/A</v>
      </c>
      <c r="BN645" t="e">
        <f ca="1">VLOOKUP($B645,基础扩展表!$E:$AG,MATCH(BN$2,基础扩展表!$E$1:$AG$1,0),FALSE)</f>
        <v>#N/A</v>
      </c>
      <c r="BO645" t="e">
        <f ca="1">VLOOKUP($B645,基础扩展表!$E:$AG,MATCH(BO$2,基础扩展表!$E$1:$AG$1,0),FALSE)</f>
        <v>#N/A</v>
      </c>
      <c r="BP645" t="e">
        <f ca="1">VLOOKUP($B645,基础扩展表!$E:$AG,MATCH(BP$2,基础扩展表!$E$1:$AG$1,0),FALSE)</f>
        <v>#N/A</v>
      </c>
      <c r="BR645" t="e">
        <f ca="1">VLOOKUP(C645,模型表!D:H,5,FALSE)</f>
        <v>#N/A</v>
      </c>
    </row>
    <row r="646" spans="2:70" x14ac:dyDescent="0.2">
      <c r="B646" t="str">
        <f t="array" aca="1" ref="B646" ca="1">INDEX(基础表!$Y:$Y,SMALL(IF(基础表!$Z:$Z=0,ROW(基础表!$Z:$Z),999),ROW(H640)))&amp;""</f>
        <v/>
      </c>
      <c r="C646" t="e">
        <f ca="1">VLOOKUP(VLOOKUP($B646,基础表!$E:$G,3,FALSE),模型表!$C:$D,2,FALSE)</f>
        <v>#N/A</v>
      </c>
      <c r="E646" t="e">
        <f ca="1">VLOOKUP($B646,基础表!$E:$G,3,FALSE)</f>
        <v>#N/A</v>
      </c>
      <c r="G646" t="e">
        <f ca="1">VLOOKUP($E646,模型表!$C:$G,5,FALSE)</f>
        <v>#N/A</v>
      </c>
      <c r="H646" t="e">
        <f ca="1">VLOOKUP($E646,模型表!$C:$F,4,FALSE)</f>
        <v>#N/A</v>
      </c>
      <c r="I646" t="e">
        <f ca="1">VLOOKUP($E646,模型表!$C:$J,8,FALSE)</f>
        <v>#N/A</v>
      </c>
      <c r="K646" t="str">
        <f t="shared" ca="1" si="110"/>
        <v/>
      </c>
      <c r="L646" t="str">
        <f t="shared" ca="1" si="111"/>
        <v/>
      </c>
      <c r="M646" t="str">
        <f t="shared" ca="1" si="112"/>
        <v/>
      </c>
      <c r="N646" t="str">
        <f t="shared" ca="1" si="113"/>
        <v/>
      </c>
      <c r="O646" t="str">
        <f t="shared" ca="1" si="119"/>
        <v/>
      </c>
      <c r="P646" t="str">
        <f t="shared" ca="1" si="114"/>
        <v/>
      </c>
      <c r="Q646" t="e">
        <f ca="1">VLOOKUP($E646,模型表!$C:$K,9,FALSE)</f>
        <v>#N/A</v>
      </c>
      <c r="S646" t="e">
        <f ca="1">IF(VLOOKUP($E646,模型表!$C:$L,6,FALSE)=0,"",VLOOKUP($E646,模型表!$C:$L,10,FALSE))</f>
        <v>#N/A</v>
      </c>
      <c r="U646" t="e">
        <f ca="1">VLOOKUP($E646,模型表!$C:$Q,11,FALSE)</f>
        <v>#N/A</v>
      </c>
      <c r="Y646" t="e">
        <f ca="1">IF(VLOOKUP($E646,模型表!$C:$N,12,FALSE)="Death",VLOOKUP($E646,模型表!$C:$Q,13,FALSE),"")</f>
        <v>#N/A</v>
      </c>
      <c r="Z646" t="str">
        <f ca="1">IF($B646="","",IF(VLOOKUP($E646,模型表!$C:$O,12,FALSE)="PBuff","["&amp;VLOOKUP($E646,模型表!$C:Q,13,FALSE)&amp;"]","[]"))</f>
        <v/>
      </c>
      <c r="AA646" t="e">
        <f ca="1">VLOOKUP($B646,基础扩展表!$E:$I,5,FALSE)</f>
        <v>#N/A</v>
      </c>
      <c r="AB646" t="e">
        <f ca="1">VLOOKUP($B646,基础扩展表!$E:$I,4,FALSE)</f>
        <v>#N/A</v>
      </c>
      <c r="AC646" t="e">
        <f ca="1">VLOOKUP($B646,基础表!$E:$T,16,FALSE)</f>
        <v>#N/A</v>
      </c>
      <c r="AD646" t="str">
        <f t="shared" ca="1" si="120"/>
        <v/>
      </c>
      <c r="AE646" t="str">
        <f t="shared" ca="1" si="115"/>
        <v/>
      </c>
      <c r="AF646" t="str">
        <f t="shared" ca="1" si="116"/>
        <v/>
      </c>
      <c r="AH646" t="e">
        <f ca="1">VLOOKUP($B646,基础表!$E:$R,14,FALSE)</f>
        <v>#N/A</v>
      </c>
      <c r="AI646" t="e">
        <f ca="1">VLOOKUP($B646,基础表!$E:$S,13,FALSE)</f>
        <v>#N/A</v>
      </c>
      <c r="AK646" t="e">
        <f ca="1">VLOOKUP($B646,基础表!$E:$H,4,FALSE)</f>
        <v>#N/A</v>
      </c>
      <c r="AN646" s="23" t="e">
        <f t="shared" ca="1" si="121"/>
        <v>#N/A</v>
      </c>
      <c r="AO646" s="23" t="str">
        <f t="shared" ca="1" si="117"/>
        <v/>
      </c>
      <c r="AP646" s="23" t="str">
        <f t="shared" ca="1" si="118"/>
        <v/>
      </c>
      <c r="AR646" t="e">
        <f ca="1">VLOOKUP($B646,基础表!$E:$J,4,FALSE)</f>
        <v>#N/A</v>
      </c>
      <c r="AS646" t="e">
        <f ca="1">VLOOKUP($B646,基础表!$E:$J,5,FALSE)</f>
        <v>#N/A</v>
      </c>
      <c r="AT646" t="e">
        <f ca="1">VLOOKUP($B646,基础表!$E:$J,6,FALSE)</f>
        <v>#N/A</v>
      </c>
      <c r="AU646" t="e">
        <f ca="1">VLOOKUP($B646,基础扩展表!$E:$AG,MATCH(AU$2,基础扩展表!$E$1:$AG$1,0),FALSE)</f>
        <v>#N/A</v>
      </c>
      <c r="AV646" t="e">
        <f ca="1">VLOOKUP($B646,基础扩展表!$E:$AG,MATCH(AV$2,基础扩展表!$E$1:$AG$1,0),FALSE)</f>
        <v>#N/A</v>
      </c>
      <c r="AW646" t="e">
        <f ca="1">VLOOKUP($B646,基础扩展表!$E:$AG,MATCH(AW$2,基础扩展表!$E$1:$AG$1,0),FALSE)</f>
        <v>#N/A</v>
      </c>
      <c r="AX646" t="e">
        <f ca="1">VLOOKUP($B646,基础扩展表!$E:$AG,MATCH(AX$2,基础扩展表!$E$1:$AG$1,0),FALSE)</f>
        <v>#N/A</v>
      </c>
      <c r="AY646" t="e">
        <f ca="1">VLOOKUP($B646,基础扩展表!$E:$AG,MATCH(AY$2,基础扩展表!$E$1:$AG$1,0),FALSE)</f>
        <v>#N/A</v>
      </c>
      <c r="AZ646" t="e">
        <f ca="1">VLOOKUP($B646,基础扩展表!$E:$AG,MATCH(AZ$2,基础扩展表!$E$1:$AG$1,0),FALSE)</f>
        <v>#N/A</v>
      </c>
      <c r="BA646" t="e">
        <f ca="1">VLOOKUP($B646,基础扩展表!$E:$AG,MATCH(BA$2,基础扩展表!$E$1:$AG$1,0),FALSE)</f>
        <v>#N/A</v>
      </c>
      <c r="BB646" t="e">
        <f ca="1">VLOOKUP($B646,基础扩展表!$E:$AG,MATCH(BB$2,基础扩展表!$E$1:$AG$1,0),FALSE)</f>
        <v>#N/A</v>
      </c>
      <c r="BC646" t="e">
        <f ca="1">VLOOKUP($B646,基础扩展表!$E:$AG,MATCH(BC$2,基础扩展表!$E$1:$AG$1,0),FALSE)</f>
        <v>#N/A</v>
      </c>
      <c r="BD646" t="e">
        <f ca="1">VLOOKUP($B646,基础扩展表!$E:$AG,MATCH(BD$2,基础扩展表!$E$1:$AG$1,0),FALSE)</f>
        <v>#N/A</v>
      </c>
      <c r="BE646" t="e">
        <f ca="1">VLOOKUP($B646,基础扩展表!$E:$AG,MATCH(BE$2,基础扩展表!$E$1:$AG$1,0),FALSE)</f>
        <v>#N/A</v>
      </c>
      <c r="BF646" t="e">
        <f ca="1">VLOOKUP($B646,基础扩展表!$E:$AG,MATCH(BF$2,基础扩展表!$E$1:$AG$1,0),FALSE)</f>
        <v>#N/A</v>
      </c>
      <c r="BG646" t="e">
        <f ca="1">VLOOKUP($B646,基础扩展表!$E:$AG,MATCH(BG$2,基础扩展表!$E$1:$AG$1,0),FALSE)</f>
        <v>#N/A</v>
      </c>
      <c r="BH646" t="e">
        <f ca="1">VLOOKUP($B646,基础扩展表!$E:$AG,MATCH(BH$2,基础扩展表!$E$1:$AG$1,0),FALSE)</f>
        <v>#N/A</v>
      </c>
      <c r="BI646" t="e">
        <f ca="1">VLOOKUP($B646,基础扩展表!$E:$AG,MATCH(BI$2,基础扩展表!$E$1:$AG$1,0),FALSE)</f>
        <v>#N/A</v>
      </c>
      <c r="BJ646" t="e">
        <f ca="1">VLOOKUP($B646,基础扩展表!$E:$AG,MATCH(BJ$2,基础扩展表!$E$1:$AG$1,0),FALSE)</f>
        <v>#N/A</v>
      </c>
      <c r="BK646" t="e">
        <f ca="1">VLOOKUP($B646,基础扩展表!$E:$AG,MATCH(BK$2,基础扩展表!$E$1:$AG$1,0),FALSE)</f>
        <v>#N/A</v>
      </c>
      <c r="BL646" t="e">
        <f ca="1">VLOOKUP($B646,基础扩展表!$E:$AG,MATCH(BL$2,基础扩展表!$E$1:$AG$1,0),FALSE)</f>
        <v>#N/A</v>
      </c>
      <c r="BM646" t="e">
        <f ca="1">VLOOKUP($B646,基础扩展表!$E:$AG,MATCH(BM$2,基础扩展表!$E$1:$AG$1,0),FALSE)</f>
        <v>#N/A</v>
      </c>
      <c r="BN646" t="e">
        <f ca="1">VLOOKUP($B646,基础扩展表!$E:$AG,MATCH(BN$2,基础扩展表!$E$1:$AG$1,0),FALSE)</f>
        <v>#N/A</v>
      </c>
      <c r="BO646" t="e">
        <f ca="1">VLOOKUP($B646,基础扩展表!$E:$AG,MATCH(BO$2,基础扩展表!$E$1:$AG$1,0),FALSE)</f>
        <v>#N/A</v>
      </c>
      <c r="BP646" t="e">
        <f ca="1">VLOOKUP($B646,基础扩展表!$E:$AG,MATCH(BP$2,基础扩展表!$E$1:$AG$1,0),FALSE)</f>
        <v>#N/A</v>
      </c>
      <c r="BR646" t="e">
        <f ca="1">VLOOKUP(C646,模型表!D:H,5,FALSE)</f>
        <v>#N/A</v>
      </c>
    </row>
    <row r="647" spans="2:70" x14ac:dyDescent="0.2">
      <c r="B647" t="str">
        <f t="array" aca="1" ref="B647" ca="1">INDEX(基础表!$Y:$Y,SMALL(IF(基础表!$Z:$Z=0,ROW(基础表!$Z:$Z),999),ROW(H641)))&amp;""</f>
        <v/>
      </c>
      <c r="C647" t="e">
        <f ca="1">VLOOKUP(VLOOKUP($B647,基础表!$E:$G,3,FALSE),模型表!$C:$D,2,FALSE)</f>
        <v>#N/A</v>
      </c>
      <c r="E647" t="e">
        <f ca="1">VLOOKUP($B647,基础表!$E:$G,3,FALSE)</f>
        <v>#N/A</v>
      </c>
      <c r="G647" t="e">
        <f ca="1">VLOOKUP($E647,模型表!$C:$G,5,FALSE)</f>
        <v>#N/A</v>
      </c>
      <c r="H647" t="e">
        <f ca="1">VLOOKUP($E647,模型表!$C:$F,4,FALSE)</f>
        <v>#N/A</v>
      </c>
      <c r="I647" t="e">
        <f ca="1">VLOOKUP($E647,模型表!$C:$J,8,FALSE)</f>
        <v>#N/A</v>
      </c>
      <c r="K647" t="str">
        <f t="shared" ref="K647:K710" ca="1" si="122">IF($B647="","",3)</f>
        <v/>
      </c>
      <c r="L647" t="str">
        <f t="shared" ref="L647:L710" ca="1" si="123">IF($B647="","",1)</f>
        <v/>
      </c>
      <c r="M647" t="str">
        <f t="shared" ref="M647:M710" ca="1" si="124">IF($B647="","","[EARTH]")</f>
        <v/>
      </c>
      <c r="N647" t="str">
        <f t="shared" ref="N647:N710" ca="1" si="125">IF($B647="","","NORMAL")</f>
        <v/>
      </c>
      <c r="O647" t="str">
        <f t="shared" ca="1" si="119"/>
        <v/>
      </c>
      <c r="P647" t="str">
        <f t="shared" ref="P647:P710" ca="1" si="126">IF($B647="","","AI_"&amp;$B647)</f>
        <v/>
      </c>
      <c r="Q647" t="e">
        <f ca="1">VLOOKUP($E647,模型表!$C:$K,9,FALSE)</f>
        <v>#N/A</v>
      </c>
      <c r="S647" t="e">
        <f ca="1">IF(VLOOKUP($E647,模型表!$C:$L,6,FALSE)=0,"",VLOOKUP($E647,模型表!$C:$L,10,FALSE))</f>
        <v>#N/A</v>
      </c>
      <c r="U647" t="e">
        <f ca="1">VLOOKUP($E647,模型表!$C:$Q,11,FALSE)</f>
        <v>#N/A</v>
      </c>
      <c r="Y647" t="e">
        <f ca="1">IF(VLOOKUP($E647,模型表!$C:$N,12,FALSE)="Death",VLOOKUP($E647,模型表!$C:$Q,13,FALSE),"")</f>
        <v>#N/A</v>
      </c>
      <c r="Z647" t="str">
        <f ca="1">IF($B647="","",IF(VLOOKUP($E647,模型表!$C:$O,12,FALSE)="PBuff","["&amp;VLOOKUP($E647,模型表!$C:Q,13,FALSE)&amp;"]","[]"))</f>
        <v/>
      </c>
      <c r="AA647" t="e">
        <f ca="1">VLOOKUP($B647,基础扩展表!$E:$I,5,FALSE)</f>
        <v>#N/A</v>
      </c>
      <c r="AB647" t="e">
        <f ca="1">VLOOKUP($B647,基础扩展表!$E:$I,4,FALSE)</f>
        <v>#N/A</v>
      </c>
      <c r="AC647" t="e">
        <f ca="1">VLOOKUP($B647,基础表!$E:$T,16,FALSE)</f>
        <v>#N/A</v>
      </c>
      <c r="AD647" t="str">
        <f t="shared" ca="1" si="120"/>
        <v/>
      </c>
      <c r="AE647" t="str">
        <f t="shared" ref="AE647:AE710" ca="1" si="127">IF($B647="","",1)</f>
        <v/>
      </c>
      <c r="AF647" t="str">
        <f t="shared" ref="AF647:AF710" ca="1" si="128">IF($B647="","","[]")</f>
        <v/>
      </c>
      <c r="AH647" t="e">
        <f ca="1">VLOOKUP($B647,基础表!$E:$R,14,FALSE)</f>
        <v>#N/A</v>
      </c>
      <c r="AI647" t="e">
        <f ca="1">VLOOKUP($B647,基础表!$E:$S,13,FALSE)</f>
        <v>#N/A</v>
      </c>
      <c r="AK647" t="e">
        <f ca="1">VLOOKUP($B647,基础表!$E:$H,4,FALSE)</f>
        <v>#N/A</v>
      </c>
      <c r="AN647" s="23" t="e">
        <f t="shared" ca="1" si="121"/>
        <v>#N/A</v>
      </c>
      <c r="AO647" s="23" t="str">
        <f t="shared" ref="AO647:AO710" ca="1" si="129">IF($B647="","",0)</f>
        <v/>
      </c>
      <c r="AP647" s="23" t="str">
        <f t="shared" ref="AP647:AP710" ca="1" si="130">IF($B647="","","[1]")</f>
        <v/>
      </c>
      <c r="AR647" t="e">
        <f ca="1">VLOOKUP($B647,基础表!$E:$J,4,FALSE)</f>
        <v>#N/A</v>
      </c>
      <c r="AS647" t="e">
        <f ca="1">VLOOKUP($B647,基础表!$E:$J,5,FALSE)</f>
        <v>#N/A</v>
      </c>
      <c r="AT647" t="e">
        <f ca="1">VLOOKUP($B647,基础表!$E:$J,6,FALSE)</f>
        <v>#N/A</v>
      </c>
      <c r="AU647" t="e">
        <f ca="1">VLOOKUP($B647,基础扩展表!$E:$AG,MATCH(AU$2,基础扩展表!$E$1:$AG$1,0),FALSE)</f>
        <v>#N/A</v>
      </c>
      <c r="AV647" t="e">
        <f ca="1">VLOOKUP($B647,基础扩展表!$E:$AG,MATCH(AV$2,基础扩展表!$E$1:$AG$1,0),FALSE)</f>
        <v>#N/A</v>
      </c>
      <c r="AW647" t="e">
        <f ca="1">VLOOKUP($B647,基础扩展表!$E:$AG,MATCH(AW$2,基础扩展表!$E$1:$AG$1,0),FALSE)</f>
        <v>#N/A</v>
      </c>
      <c r="AX647" t="e">
        <f ca="1">VLOOKUP($B647,基础扩展表!$E:$AG,MATCH(AX$2,基础扩展表!$E$1:$AG$1,0),FALSE)</f>
        <v>#N/A</v>
      </c>
      <c r="AY647" t="e">
        <f ca="1">VLOOKUP($B647,基础扩展表!$E:$AG,MATCH(AY$2,基础扩展表!$E$1:$AG$1,0),FALSE)</f>
        <v>#N/A</v>
      </c>
      <c r="AZ647" t="e">
        <f ca="1">VLOOKUP($B647,基础扩展表!$E:$AG,MATCH(AZ$2,基础扩展表!$E$1:$AG$1,0),FALSE)</f>
        <v>#N/A</v>
      </c>
      <c r="BA647" t="e">
        <f ca="1">VLOOKUP($B647,基础扩展表!$E:$AG,MATCH(BA$2,基础扩展表!$E$1:$AG$1,0),FALSE)</f>
        <v>#N/A</v>
      </c>
      <c r="BB647" t="e">
        <f ca="1">VLOOKUP($B647,基础扩展表!$E:$AG,MATCH(BB$2,基础扩展表!$E$1:$AG$1,0),FALSE)</f>
        <v>#N/A</v>
      </c>
      <c r="BC647" t="e">
        <f ca="1">VLOOKUP($B647,基础扩展表!$E:$AG,MATCH(BC$2,基础扩展表!$E$1:$AG$1,0),FALSE)</f>
        <v>#N/A</v>
      </c>
      <c r="BD647" t="e">
        <f ca="1">VLOOKUP($B647,基础扩展表!$E:$AG,MATCH(BD$2,基础扩展表!$E$1:$AG$1,0),FALSE)</f>
        <v>#N/A</v>
      </c>
      <c r="BE647" t="e">
        <f ca="1">VLOOKUP($B647,基础扩展表!$E:$AG,MATCH(BE$2,基础扩展表!$E$1:$AG$1,0),FALSE)</f>
        <v>#N/A</v>
      </c>
      <c r="BF647" t="e">
        <f ca="1">VLOOKUP($B647,基础扩展表!$E:$AG,MATCH(BF$2,基础扩展表!$E$1:$AG$1,0),FALSE)</f>
        <v>#N/A</v>
      </c>
      <c r="BG647" t="e">
        <f ca="1">VLOOKUP($B647,基础扩展表!$E:$AG,MATCH(BG$2,基础扩展表!$E$1:$AG$1,0),FALSE)</f>
        <v>#N/A</v>
      </c>
      <c r="BH647" t="e">
        <f ca="1">VLOOKUP($B647,基础扩展表!$E:$AG,MATCH(BH$2,基础扩展表!$E$1:$AG$1,0),FALSE)</f>
        <v>#N/A</v>
      </c>
      <c r="BI647" t="e">
        <f ca="1">VLOOKUP($B647,基础扩展表!$E:$AG,MATCH(BI$2,基础扩展表!$E$1:$AG$1,0),FALSE)</f>
        <v>#N/A</v>
      </c>
      <c r="BJ647" t="e">
        <f ca="1">VLOOKUP($B647,基础扩展表!$E:$AG,MATCH(BJ$2,基础扩展表!$E$1:$AG$1,0),FALSE)</f>
        <v>#N/A</v>
      </c>
      <c r="BK647" t="e">
        <f ca="1">VLOOKUP($B647,基础扩展表!$E:$AG,MATCH(BK$2,基础扩展表!$E$1:$AG$1,0),FALSE)</f>
        <v>#N/A</v>
      </c>
      <c r="BL647" t="e">
        <f ca="1">VLOOKUP($B647,基础扩展表!$E:$AG,MATCH(BL$2,基础扩展表!$E$1:$AG$1,0),FALSE)</f>
        <v>#N/A</v>
      </c>
      <c r="BM647" t="e">
        <f ca="1">VLOOKUP($B647,基础扩展表!$E:$AG,MATCH(BM$2,基础扩展表!$E$1:$AG$1,0),FALSE)</f>
        <v>#N/A</v>
      </c>
      <c r="BN647" t="e">
        <f ca="1">VLOOKUP($B647,基础扩展表!$E:$AG,MATCH(BN$2,基础扩展表!$E$1:$AG$1,0),FALSE)</f>
        <v>#N/A</v>
      </c>
      <c r="BO647" t="e">
        <f ca="1">VLOOKUP($B647,基础扩展表!$E:$AG,MATCH(BO$2,基础扩展表!$E$1:$AG$1,0),FALSE)</f>
        <v>#N/A</v>
      </c>
      <c r="BP647" t="e">
        <f ca="1">VLOOKUP($B647,基础扩展表!$E:$AG,MATCH(BP$2,基础扩展表!$E$1:$AG$1,0),FALSE)</f>
        <v>#N/A</v>
      </c>
      <c r="BR647" t="e">
        <f ca="1">VLOOKUP(C647,模型表!D:H,5,FALSE)</f>
        <v>#N/A</v>
      </c>
    </row>
    <row r="648" spans="2:70" x14ac:dyDescent="0.2">
      <c r="B648" t="str">
        <f t="array" aca="1" ref="B648" ca="1">INDEX(基础表!$Y:$Y,SMALL(IF(基础表!$Z:$Z=0,ROW(基础表!$Z:$Z),999),ROW(H642)))&amp;""</f>
        <v/>
      </c>
      <c r="C648" t="e">
        <f ca="1">VLOOKUP(VLOOKUP($B648,基础表!$E:$G,3,FALSE),模型表!$C:$D,2,FALSE)</f>
        <v>#N/A</v>
      </c>
      <c r="E648" t="e">
        <f ca="1">VLOOKUP($B648,基础表!$E:$G,3,FALSE)</f>
        <v>#N/A</v>
      </c>
      <c r="G648" t="e">
        <f ca="1">VLOOKUP($E648,模型表!$C:$G,5,FALSE)</f>
        <v>#N/A</v>
      </c>
      <c r="H648" t="e">
        <f ca="1">VLOOKUP($E648,模型表!$C:$F,4,FALSE)</f>
        <v>#N/A</v>
      </c>
      <c r="I648" t="e">
        <f ca="1">VLOOKUP($E648,模型表!$C:$J,8,FALSE)</f>
        <v>#N/A</v>
      </c>
      <c r="K648" t="str">
        <f t="shared" ca="1" si="122"/>
        <v/>
      </c>
      <c r="L648" t="str">
        <f t="shared" ca="1" si="123"/>
        <v/>
      </c>
      <c r="M648" t="str">
        <f t="shared" ca="1" si="124"/>
        <v/>
      </c>
      <c r="N648" t="str">
        <f t="shared" ca="1" si="125"/>
        <v/>
      </c>
      <c r="O648" t="str">
        <f t="shared" ref="O648:O711" ca="1" si="131">IF($B648="","",0)</f>
        <v/>
      </c>
      <c r="P648" t="str">
        <f t="shared" ca="1" si="126"/>
        <v/>
      </c>
      <c r="Q648" t="e">
        <f ca="1">VLOOKUP($E648,模型表!$C:$K,9,FALSE)</f>
        <v>#N/A</v>
      </c>
      <c r="S648" t="e">
        <f ca="1">IF(VLOOKUP($E648,模型表!$C:$L,6,FALSE)=0,"",VLOOKUP($E648,模型表!$C:$L,10,FALSE))</f>
        <v>#N/A</v>
      </c>
      <c r="U648" t="e">
        <f ca="1">VLOOKUP($E648,模型表!$C:$Q,11,FALSE)</f>
        <v>#N/A</v>
      </c>
      <c r="Y648" t="e">
        <f ca="1">IF(VLOOKUP($E648,模型表!$C:$N,12,FALSE)="Death",VLOOKUP($E648,模型表!$C:$Q,13,FALSE),"")</f>
        <v>#N/A</v>
      </c>
      <c r="Z648" t="str">
        <f ca="1">IF($B648="","",IF(VLOOKUP($E648,模型表!$C:$O,12,FALSE)="PBuff","["&amp;VLOOKUP($E648,模型表!$C:Q,13,FALSE)&amp;"]","[]"))</f>
        <v/>
      </c>
      <c r="AA648" t="e">
        <f ca="1">VLOOKUP($B648,基础扩展表!$E:$I,5,FALSE)</f>
        <v>#N/A</v>
      </c>
      <c r="AB648" t="e">
        <f ca="1">VLOOKUP($B648,基础扩展表!$E:$I,4,FALSE)</f>
        <v>#N/A</v>
      </c>
      <c r="AC648" t="e">
        <f ca="1">VLOOKUP($B648,基础表!$E:$T,16,FALSE)</f>
        <v>#N/A</v>
      </c>
      <c r="AD648" t="str">
        <f t="shared" ca="1" si="120"/>
        <v/>
      </c>
      <c r="AE648" t="str">
        <f t="shared" ca="1" si="127"/>
        <v/>
      </c>
      <c r="AF648" t="str">
        <f t="shared" ca="1" si="128"/>
        <v/>
      </c>
      <c r="AH648" t="e">
        <f ca="1">VLOOKUP($B648,基础表!$E:$R,14,FALSE)</f>
        <v>#N/A</v>
      </c>
      <c r="AI648" t="e">
        <f ca="1">VLOOKUP($B648,基础表!$E:$S,13,FALSE)</f>
        <v>#N/A</v>
      </c>
      <c r="AK648" t="e">
        <f ca="1">VLOOKUP($B648,基础表!$E:$H,4,FALSE)</f>
        <v>#N/A</v>
      </c>
      <c r="AN648" s="23" t="e">
        <f t="shared" ca="1" si="121"/>
        <v>#N/A</v>
      </c>
      <c r="AO648" s="23" t="str">
        <f t="shared" ca="1" si="129"/>
        <v/>
      </c>
      <c r="AP648" s="23" t="str">
        <f t="shared" ca="1" si="130"/>
        <v/>
      </c>
      <c r="AR648" t="e">
        <f ca="1">VLOOKUP($B648,基础表!$E:$J,4,FALSE)</f>
        <v>#N/A</v>
      </c>
      <c r="AS648" t="e">
        <f ca="1">VLOOKUP($B648,基础表!$E:$J,5,FALSE)</f>
        <v>#N/A</v>
      </c>
      <c r="AT648" t="e">
        <f ca="1">VLOOKUP($B648,基础表!$E:$J,6,FALSE)</f>
        <v>#N/A</v>
      </c>
      <c r="AU648" t="e">
        <f ca="1">VLOOKUP($B648,基础扩展表!$E:$AG,MATCH(AU$2,基础扩展表!$E$1:$AG$1,0),FALSE)</f>
        <v>#N/A</v>
      </c>
      <c r="AV648" t="e">
        <f ca="1">VLOOKUP($B648,基础扩展表!$E:$AG,MATCH(AV$2,基础扩展表!$E$1:$AG$1,0),FALSE)</f>
        <v>#N/A</v>
      </c>
      <c r="AW648" t="e">
        <f ca="1">VLOOKUP($B648,基础扩展表!$E:$AG,MATCH(AW$2,基础扩展表!$E$1:$AG$1,0),FALSE)</f>
        <v>#N/A</v>
      </c>
      <c r="AX648" t="e">
        <f ca="1">VLOOKUP($B648,基础扩展表!$E:$AG,MATCH(AX$2,基础扩展表!$E$1:$AG$1,0),FALSE)</f>
        <v>#N/A</v>
      </c>
      <c r="AY648" t="e">
        <f ca="1">VLOOKUP($B648,基础扩展表!$E:$AG,MATCH(AY$2,基础扩展表!$E$1:$AG$1,0),FALSE)</f>
        <v>#N/A</v>
      </c>
      <c r="AZ648" t="e">
        <f ca="1">VLOOKUP($B648,基础扩展表!$E:$AG,MATCH(AZ$2,基础扩展表!$E$1:$AG$1,0),FALSE)</f>
        <v>#N/A</v>
      </c>
      <c r="BA648" t="e">
        <f ca="1">VLOOKUP($B648,基础扩展表!$E:$AG,MATCH(BA$2,基础扩展表!$E$1:$AG$1,0),FALSE)</f>
        <v>#N/A</v>
      </c>
      <c r="BB648" t="e">
        <f ca="1">VLOOKUP($B648,基础扩展表!$E:$AG,MATCH(BB$2,基础扩展表!$E$1:$AG$1,0),FALSE)</f>
        <v>#N/A</v>
      </c>
      <c r="BC648" t="e">
        <f ca="1">VLOOKUP($B648,基础扩展表!$E:$AG,MATCH(BC$2,基础扩展表!$E$1:$AG$1,0),FALSE)</f>
        <v>#N/A</v>
      </c>
      <c r="BD648" t="e">
        <f ca="1">VLOOKUP($B648,基础扩展表!$E:$AG,MATCH(BD$2,基础扩展表!$E$1:$AG$1,0),FALSE)</f>
        <v>#N/A</v>
      </c>
      <c r="BE648" t="e">
        <f ca="1">VLOOKUP($B648,基础扩展表!$E:$AG,MATCH(BE$2,基础扩展表!$E$1:$AG$1,0),FALSE)</f>
        <v>#N/A</v>
      </c>
      <c r="BF648" t="e">
        <f ca="1">VLOOKUP($B648,基础扩展表!$E:$AG,MATCH(BF$2,基础扩展表!$E$1:$AG$1,0),FALSE)</f>
        <v>#N/A</v>
      </c>
      <c r="BG648" t="e">
        <f ca="1">VLOOKUP($B648,基础扩展表!$E:$AG,MATCH(BG$2,基础扩展表!$E$1:$AG$1,0),FALSE)</f>
        <v>#N/A</v>
      </c>
      <c r="BH648" t="e">
        <f ca="1">VLOOKUP($B648,基础扩展表!$E:$AG,MATCH(BH$2,基础扩展表!$E$1:$AG$1,0),FALSE)</f>
        <v>#N/A</v>
      </c>
      <c r="BI648" t="e">
        <f ca="1">VLOOKUP($B648,基础扩展表!$E:$AG,MATCH(BI$2,基础扩展表!$E$1:$AG$1,0),FALSE)</f>
        <v>#N/A</v>
      </c>
      <c r="BJ648" t="e">
        <f ca="1">VLOOKUP($B648,基础扩展表!$E:$AG,MATCH(BJ$2,基础扩展表!$E$1:$AG$1,0),FALSE)</f>
        <v>#N/A</v>
      </c>
      <c r="BK648" t="e">
        <f ca="1">VLOOKUP($B648,基础扩展表!$E:$AG,MATCH(BK$2,基础扩展表!$E$1:$AG$1,0),FALSE)</f>
        <v>#N/A</v>
      </c>
      <c r="BL648" t="e">
        <f ca="1">VLOOKUP($B648,基础扩展表!$E:$AG,MATCH(BL$2,基础扩展表!$E$1:$AG$1,0),FALSE)</f>
        <v>#N/A</v>
      </c>
      <c r="BM648" t="e">
        <f ca="1">VLOOKUP($B648,基础扩展表!$E:$AG,MATCH(BM$2,基础扩展表!$E$1:$AG$1,0),FALSE)</f>
        <v>#N/A</v>
      </c>
      <c r="BN648" t="e">
        <f ca="1">VLOOKUP($B648,基础扩展表!$E:$AG,MATCH(BN$2,基础扩展表!$E$1:$AG$1,0),FALSE)</f>
        <v>#N/A</v>
      </c>
      <c r="BO648" t="e">
        <f ca="1">VLOOKUP($B648,基础扩展表!$E:$AG,MATCH(BO$2,基础扩展表!$E$1:$AG$1,0),FALSE)</f>
        <v>#N/A</v>
      </c>
      <c r="BP648" t="e">
        <f ca="1">VLOOKUP($B648,基础扩展表!$E:$AG,MATCH(BP$2,基础扩展表!$E$1:$AG$1,0),FALSE)</f>
        <v>#N/A</v>
      </c>
      <c r="BR648" t="e">
        <f ca="1">VLOOKUP(C648,模型表!D:H,5,FALSE)</f>
        <v>#N/A</v>
      </c>
    </row>
    <row r="649" spans="2:70" x14ac:dyDescent="0.2">
      <c r="B649" t="str">
        <f t="array" aca="1" ref="B649" ca="1">INDEX(基础表!$Y:$Y,SMALL(IF(基础表!$Z:$Z=0,ROW(基础表!$Z:$Z),999),ROW(H643)))&amp;""</f>
        <v/>
      </c>
      <c r="C649" t="e">
        <f ca="1">VLOOKUP(VLOOKUP($B649,基础表!$E:$G,3,FALSE),模型表!$C:$D,2,FALSE)</f>
        <v>#N/A</v>
      </c>
      <c r="E649" t="e">
        <f ca="1">VLOOKUP($B649,基础表!$E:$G,3,FALSE)</f>
        <v>#N/A</v>
      </c>
      <c r="G649" t="e">
        <f ca="1">VLOOKUP($E649,模型表!$C:$G,5,FALSE)</f>
        <v>#N/A</v>
      </c>
      <c r="H649" t="e">
        <f ca="1">VLOOKUP($E649,模型表!$C:$F,4,FALSE)</f>
        <v>#N/A</v>
      </c>
      <c r="I649" t="e">
        <f ca="1">VLOOKUP($E649,模型表!$C:$J,8,FALSE)</f>
        <v>#N/A</v>
      </c>
      <c r="K649" t="str">
        <f t="shared" ca="1" si="122"/>
        <v/>
      </c>
      <c r="L649" t="str">
        <f t="shared" ca="1" si="123"/>
        <v/>
      </c>
      <c r="M649" t="str">
        <f t="shared" ca="1" si="124"/>
        <v/>
      </c>
      <c r="N649" t="str">
        <f t="shared" ca="1" si="125"/>
        <v/>
      </c>
      <c r="O649" t="str">
        <f t="shared" ca="1" si="131"/>
        <v/>
      </c>
      <c r="P649" t="str">
        <f t="shared" ca="1" si="126"/>
        <v/>
      </c>
      <c r="Q649" t="e">
        <f ca="1">VLOOKUP($E649,模型表!$C:$K,9,FALSE)</f>
        <v>#N/A</v>
      </c>
      <c r="S649" t="e">
        <f ca="1">IF(VLOOKUP($E649,模型表!$C:$L,6,FALSE)=0,"",VLOOKUP($E649,模型表!$C:$L,10,FALSE))</f>
        <v>#N/A</v>
      </c>
      <c r="U649" t="e">
        <f ca="1">VLOOKUP($E649,模型表!$C:$Q,11,FALSE)</f>
        <v>#N/A</v>
      </c>
      <c r="Y649" t="e">
        <f ca="1">IF(VLOOKUP($E649,模型表!$C:$N,12,FALSE)="Death",VLOOKUP($E649,模型表!$C:$Q,13,FALSE),"")</f>
        <v>#N/A</v>
      </c>
      <c r="Z649" t="str">
        <f ca="1">IF($B649="","",IF(VLOOKUP($E649,模型表!$C:$O,12,FALSE)="PBuff","["&amp;VLOOKUP($E649,模型表!$C:Q,13,FALSE)&amp;"]","[]"))</f>
        <v/>
      </c>
      <c r="AA649" t="e">
        <f ca="1">VLOOKUP($B649,基础扩展表!$E:$I,5,FALSE)</f>
        <v>#N/A</v>
      </c>
      <c r="AB649" t="e">
        <f ca="1">VLOOKUP($B649,基础扩展表!$E:$I,4,FALSE)</f>
        <v>#N/A</v>
      </c>
      <c r="AC649" t="e">
        <f ca="1">VLOOKUP($B649,基础表!$E:$T,16,FALSE)</f>
        <v>#N/A</v>
      </c>
      <c r="AD649" t="str">
        <f t="shared" ca="1" si="120"/>
        <v/>
      </c>
      <c r="AE649" t="str">
        <f t="shared" ca="1" si="127"/>
        <v/>
      </c>
      <c r="AF649" t="str">
        <f t="shared" ca="1" si="128"/>
        <v/>
      </c>
      <c r="AH649" t="e">
        <f ca="1">VLOOKUP($B649,基础表!$E:$R,14,FALSE)</f>
        <v>#N/A</v>
      </c>
      <c r="AI649" t="e">
        <f ca="1">VLOOKUP($B649,基础表!$E:$S,13,FALSE)</f>
        <v>#N/A</v>
      </c>
      <c r="AK649" t="e">
        <f ca="1">VLOOKUP($B649,基础表!$E:$H,4,FALSE)</f>
        <v>#N/A</v>
      </c>
      <c r="AN649" s="23" t="e">
        <f t="shared" ca="1" si="121"/>
        <v>#N/A</v>
      </c>
      <c r="AO649" s="23" t="str">
        <f t="shared" ca="1" si="129"/>
        <v/>
      </c>
      <c r="AP649" s="23" t="str">
        <f t="shared" ca="1" si="130"/>
        <v/>
      </c>
      <c r="AR649" t="e">
        <f ca="1">VLOOKUP($B649,基础表!$E:$J,4,FALSE)</f>
        <v>#N/A</v>
      </c>
      <c r="AS649" t="e">
        <f ca="1">VLOOKUP($B649,基础表!$E:$J,5,FALSE)</f>
        <v>#N/A</v>
      </c>
      <c r="AT649" t="e">
        <f ca="1">VLOOKUP($B649,基础表!$E:$J,6,FALSE)</f>
        <v>#N/A</v>
      </c>
      <c r="AU649" t="e">
        <f ca="1">VLOOKUP($B649,基础扩展表!$E:$AG,MATCH(AU$2,基础扩展表!$E$1:$AG$1,0),FALSE)</f>
        <v>#N/A</v>
      </c>
      <c r="AV649" t="e">
        <f ca="1">VLOOKUP($B649,基础扩展表!$E:$AG,MATCH(AV$2,基础扩展表!$E$1:$AG$1,0),FALSE)</f>
        <v>#N/A</v>
      </c>
      <c r="AW649" t="e">
        <f ca="1">VLOOKUP($B649,基础扩展表!$E:$AG,MATCH(AW$2,基础扩展表!$E$1:$AG$1,0),FALSE)</f>
        <v>#N/A</v>
      </c>
      <c r="AX649" t="e">
        <f ca="1">VLOOKUP($B649,基础扩展表!$E:$AG,MATCH(AX$2,基础扩展表!$E$1:$AG$1,0),FALSE)</f>
        <v>#N/A</v>
      </c>
      <c r="AY649" t="e">
        <f ca="1">VLOOKUP($B649,基础扩展表!$E:$AG,MATCH(AY$2,基础扩展表!$E$1:$AG$1,0),FALSE)</f>
        <v>#N/A</v>
      </c>
      <c r="AZ649" t="e">
        <f ca="1">VLOOKUP($B649,基础扩展表!$E:$AG,MATCH(AZ$2,基础扩展表!$E$1:$AG$1,0),FALSE)</f>
        <v>#N/A</v>
      </c>
      <c r="BA649" t="e">
        <f ca="1">VLOOKUP($B649,基础扩展表!$E:$AG,MATCH(BA$2,基础扩展表!$E$1:$AG$1,0),FALSE)</f>
        <v>#N/A</v>
      </c>
      <c r="BB649" t="e">
        <f ca="1">VLOOKUP($B649,基础扩展表!$E:$AG,MATCH(BB$2,基础扩展表!$E$1:$AG$1,0),FALSE)</f>
        <v>#N/A</v>
      </c>
      <c r="BC649" t="e">
        <f ca="1">VLOOKUP($B649,基础扩展表!$E:$AG,MATCH(BC$2,基础扩展表!$E$1:$AG$1,0),FALSE)</f>
        <v>#N/A</v>
      </c>
      <c r="BD649" t="e">
        <f ca="1">VLOOKUP($B649,基础扩展表!$E:$AG,MATCH(BD$2,基础扩展表!$E$1:$AG$1,0),FALSE)</f>
        <v>#N/A</v>
      </c>
      <c r="BE649" t="e">
        <f ca="1">VLOOKUP($B649,基础扩展表!$E:$AG,MATCH(BE$2,基础扩展表!$E$1:$AG$1,0),FALSE)</f>
        <v>#N/A</v>
      </c>
      <c r="BF649" t="e">
        <f ca="1">VLOOKUP($B649,基础扩展表!$E:$AG,MATCH(BF$2,基础扩展表!$E$1:$AG$1,0),FALSE)</f>
        <v>#N/A</v>
      </c>
      <c r="BG649" t="e">
        <f ca="1">VLOOKUP($B649,基础扩展表!$E:$AG,MATCH(BG$2,基础扩展表!$E$1:$AG$1,0),FALSE)</f>
        <v>#N/A</v>
      </c>
      <c r="BH649" t="e">
        <f ca="1">VLOOKUP($B649,基础扩展表!$E:$AG,MATCH(BH$2,基础扩展表!$E$1:$AG$1,0),FALSE)</f>
        <v>#N/A</v>
      </c>
      <c r="BI649" t="e">
        <f ca="1">VLOOKUP($B649,基础扩展表!$E:$AG,MATCH(BI$2,基础扩展表!$E$1:$AG$1,0),FALSE)</f>
        <v>#N/A</v>
      </c>
      <c r="BJ649" t="e">
        <f ca="1">VLOOKUP($B649,基础扩展表!$E:$AG,MATCH(BJ$2,基础扩展表!$E$1:$AG$1,0),FALSE)</f>
        <v>#N/A</v>
      </c>
      <c r="BK649" t="e">
        <f ca="1">VLOOKUP($B649,基础扩展表!$E:$AG,MATCH(BK$2,基础扩展表!$E$1:$AG$1,0),FALSE)</f>
        <v>#N/A</v>
      </c>
      <c r="BL649" t="e">
        <f ca="1">VLOOKUP($B649,基础扩展表!$E:$AG,MATCH(BL$2,基础扩展表!$E$1:$AG$1,0),FALSE)</f>
        <v>#N/A</v>
      </c>
      <c r="BM649" t="e">
        <f ca="1">VLOOKUP($B649,基础扩展表!$E:$AG,MATCH(BM$2,基础扩展表!$E$1:$AG$1,0),FALSE)</f>
        <v>#N/A</v>
      </c>
      <c r="BN649" t="e">
        <f ca="1">VLOOKUP($B649,基础扩展表!$E:$AG,MATCH(BN$2,基础扩展表!$E$1:$AG$1,0),FALSE)</f>
        <v>#N/A</v>
      </c>
      <c r="BO649" t="e">
        <f ca="1">VLOOKUP($B649,基础扩展表!$E:$AG,MATCH(BO$2,基础扩展表!$E$1:$AG$1,0),FALSE)</f>
        <v>#N/A</v>
      </c>
      <c r="BP649" t="e">
        <f ca="1">VLOOKUP($B649,基础扩展表!$E:$AG,MATCH(BP$2,基础扩展表!$E$1:$AG$1,0),FALSE)</f>
        <v>#N/A</v>
      </c>
      <c r="BR649" t="e">
        <f ca="1">VLOOKUP(C649,模型表!D:H,5,FALSE)</f>
        <v>#N/A</v>
      </c>
    </row>
    <row r="650" spans="2:70" x14ac:dyDescent="0.2">
      <c r="B650" t="str">
        <f t="array" aca="1" ref="B650" ca="1">INDEX(基础表!$Y:$Y,SMALL(IF(基础表!$Z:$Z=0,ROW(基础表!$Z:$Z),999),ROW(H644)))&amp;""</f>
        <v/>
      </c>
      <c r="C650" t="e">
        <f ca="1">VLOOKUP(VLOOKUP($B650,基础表!$E:$G,3,FALSE),模型表!$C:$D,2,FALSE)</f>
        <v>#N/A</v>
      </c>
      <c r="E650" t="e">
        <f ca="1">VLOOKUP($B650,基础表!$E:$G,3,FALSE)</f>
        <v>#N/A</v>
      </c>
      <c r="G650" t="e">
        <f ca="1">VLOOKUP($E650,模型表!$C:$G,5,FALSE)</f>
        <v>#N/A</v>
      </c>
      <c r="H650" t="e">
        <f ca="1">VLOOKUP($E650,模型表!$C:$F,4,FALSE)</f>
        <v>#N/A</v>
      </c>
      <c r="I650" t="e">
        <f ca="1">VLOOKUP($E650,模型表!$C:$J,8,FALSE)</f>
        <v>#N/A</v>
      </c>
      <c r="K650" t="str">
        <f t="shared" ca="1" si="122"/>
        <v/>
      </c>
      <c r="L650" t="str">
        <f t="shared" ca="1" si="123"/>
        <v/>
      </c>
      <c r="M650" t="str">
        <f t="shared" ca="1" si="124"/>
        <v/>
      </c>
      <c r="N650" t="str">
        <f t="shared" ca="1" si="125"/>
        <v/>
      </c>
      <c r="O650" t="str">
        <f t="shared" ca="1" si="131"/>
        <v/>
      </c>
      <c r="P650" t="str">
        <f t="shared" ca="1" si="126"/>
        <v/>
      </c>
      <c r="Q650" t="e">
        <f ca="1">VLOOKUP($E650,模型表!$C:$K,9,FALSE)</f>
        <v>#N/A</v>
      </c>
      <c r="S650" t="e">
        <f ca="1">IF(VLOOKUP($E650,模型表!$C:$L,6,FALSE)=0,"",VLOOKUP($E650,模型表!$C:$L,10,FALSE))</f>
        <v>#N/A</v>
      </c>
      <c r="U650" t="e">
        <f ca="1">VLOOKUP($E650,模型表!$C:$Q,11,FALSE)</f>
        <v>#N/A</v>
      </c>
      <c r="Y650" t="e">
        <f ca="1">IF(VLOOKUP($E650,模型表!$C:$N,12,FALSE)="Death",VLOOKUP($E650,模型表!$C:$Q,13,FALSE),"")</f>
        <v>#N/A</v>
      </c>
      <c r="Z650" t="str">
        <f ca="1">IF($B650="","",IF(VLOOKUP($E650,模型表!$C:$O,12,FALSE)="PBuff","["&amp;VLOOKUP($E650,模型表!$C:Q,13,FALSE)&amp;"]","[]"))</f>
        <v/>
      </c>
      <c r="AA650" t="e">
        <f ca="1">VLOOKUP($B650,基础扩展表!$E:$I,5,FALSE)</f>
        <v>#N/A</v>
      </c>
      <c r="AB650" t="e">
        <f ca="1">VLOOKUP($B650,基础扩展表!$E:$I,4,FALSE)</f>
        <v>#N/A</v>
      </c>
      <c r="AC650" t="e">
        <f ca="1">VLOOKUP($B650,基础表!$E:$T,16,FALSE)</f>
        <v>#N/A</v>
      </c>
      <c r="AD650" t="str">
        <f t="shared" ca="1" si="120"/>
        <v/>
      </c>
      <c r="AE650" t="str">
        <f t="shared" ca="1" si="127"/>
        <v/>
      </c>
      <c r="AF650" t="str">
        <f t="shared" ca="1" si="128"/>
        <v/>
      </c>
      <c r="AH650" t="e">
        <f ca="1">VLOOKUP($B650,基础表!$E:$R,14,FALSE)</f>
        <v>#N/A</v>
      </c>
      <c r="AI650" t="e">
        <f ca="1">VLOOKUP($B650,基础表!$E:$S,13,FALSE)</f>
        <v>#N/A</v>
      </c>
      <c r="AK650" t="e">
        <f ca="1">VLOOKUP($B650,基础表!$E:$H,4,FALSE)</f>
        <v>#N/A</v>
      </c>
      <c r="AN650" s="23" t="e">
        <f t="shared" ca="1" si="121"/>
        <v>#N/A</v>
      </c>
      <c r="AO650" s="23" t="str">
        <f t="shared" ca="1" si="129"/>
        <v/>
      </c>
      <c r="AP650" s="23" t="str">
        <f t="shared" ca="1" si="130"/>
        <v/>
      </c>
      <c r="AR650" t="e">
        <f ca="1">VLOOKUP($B650,基础表!$E:$J,4,FALSE)</f>
        <v>#N/A</v>
      </c>
      <c r="AS650" t="e">
        <f ca="1">VLOOKUP($B650,基础表!$E:$J,5,FALSE)</f>
        <v>#N/A</v>
      </c>
      <c r="AT650" t="e">
        <f ca="1">VLOOKUP($B650,基础表!$E:$J,6,FALSE)</f>
        <v>#N/A</v>
      </c>
      <c r="AU650" t="e">
        <f ca="1">VLOOKUP($B650,基础扩展表!$E:$AG,MATCH(AU$2,基础扩展表!$E$1:$AG$1,0),FALSE)</f>
        <v>#N/A</v>
      </c>
      <c r="AV650" t="e">
        <f ca="1">VLOOKUP($B650,基础扩展表!$E:$AG,MATCH(AV$2,基础扩展表!$E$1:$AG$1,0),FALSE)</f>
        <v>#N/A</v>
      </c>
      <c r="AW650" t="e">
        <f ca="1">VLOOKUP($B650,基础扩展表!$E:$AG,MATCH(AW$2,基础扩展表!$E$1:$AG$1,0),FALSE)</f>
        <v>#N/A</v>
      </c>
      <c r="AX650" t="e">
        <f ca="1">VLOOKUP($B650,基础扩展表!$E:$AG,MATCH(AX$2,基础扩展表!$E$1:$AG$1,0),FALSE)</f>
        <v>#N/A</v>
      </c>
      <c r="AY650" t="e">
        <f ca="1">VLOOKUP($B650,基础扩展表!$E:$AG,MATCH(AY$2,基础扩展表!$E$1:$AG$1,0),FALSE)</f>
        <v>#N/A</v>
      </c>
      <c r="AZ650" t="e">
        <f ca="1">VLOOKUP($B650,基础扩展表!$E:$AG,MATCH(AZ$2,基础扩展表!$E$1:$AG$1,0),FALSE)</f>
        <v>#N/A</v>
      </c>
      <c r="BA650" t="e">
        <f ca="1">VLOOKUP($B650,基础扩展表!$E:$AG,MATCH(BA$2,基础扩展表!$E$1:$AG$1,0),FALSE)</f>
        <v>#N/A</v>
      </c>
      <c r="BB650" t="e">
        <f ca="1">VLOOKUP($B650,基础扩展表!$E:$AG,MATCH(BB$2,基础扩展表!$E$1:$AG$1,0),FALSE)</f>
        <v>#N/A</v>
      </c>
      <c r="BC650" t="e">
        <f ca="1">VLOOKUP($B650,基础扩展表!$E:$AG,MATCH(BC$2,基础扩展表!$E$1:$AG$1,0),FALSE)</f>
        <v>#N/A</v>
      </c>
      <c r="BD650" t="e">
        <f ca="1">VLOOKUP($B650,基础扩展表!$E:$AG,MATCH(BD$2,基础扩展表!$E$1:$AG$1,0),FALSE)</f>
        <v>#N/A</v>
      </c>
      <c r="BE650" t="e">
        <f ca="1">VLOOKUP($B650,基础扩展表!$E:$AG,MATCH(BE$2,基础扩展表!$E$1:$AG$1,0),FALSE)</f>
        <v>#N/A</v>
      </c>
      <c r="BF650" t="e">
        <f ca="1">VLOOKUP($B650,基础扩展表!$E:$AG,MATCH(BF$2,基础扩展表!$E$1:$AG$1,0),FALSE)</f>
        <v>#N/A</v>
      </c>
      <c r="BG650" t="e">
        <f ca="1">VLOOKUP($B650,基础扩展表!$E:$AG,MATCH(BG$2,基础扩展表!$E$1:$AG$1,0),FALSE)</f>
        <v>#N/A</v>
      </c>
      <c r="BH650" t="e">
        <f ca="1">VLOOKUP($B650,基础扩展表!$E:$AG,MATCH(BH$2,基础扩展表!$E$1:$AG$1,0),FALSE)</f>
        <v>#N/A</v>
      </c>
      <c r="BI650" t="e">
        <f ca="1">VLOOKUP($B650,基础扩展表!$E:$AG,MATCH(BI$2,基础扩展表!$E$1:$AG$1,0),FALSE)</f>
        <v>#N/A</v>
      </c>
      <c r="BJ650" t="e">
        <f ca="1">VLOOKUP($B650,基础扩展表!$E:$AG,MATCH(BJ$2,基础扩展表!$E$1:$AG$1,0),FALSE)</f>
        <v>#N/A</v>
      </c>
      <c r="BK650" t="e">
        <f ca="1">VLOOKUP($B650,基础扩展表!$E:$AG,MATCH(BK$2,基础扩展表!$E$1:$AG$1,0),FALSE)</f>
        <v>#N/A</v>
      </c>
      <c r="BL650" t="e">
        <f ca="1">VLOOKUP($B650,基础扩展表!$E:$AG,MATCH(BL$2,基础扩展表!$E$1:$AG$1,0),FALSE)</f>
        <v>#N/A</v>
      </c>
      <c r="BM650" t="e">
        <f ca="1">VLOOKUP($B650,基础扩展表!$E:$AG,MATCH(BM$2,基础扩展表!$E$1:$AG$1,0),FALSE)</f>
        <v>#N/A</v>
      </c>
      <c r="BN650" t="e">
        <f ca="1">VLOOKUP($B650,基础扩展表!$E:$AG,MATCH(BN$2,基础扩展表!$E$1:$AG$1,0),FALSE)</f>
        <v>#N/A</v>
      </c>
      <c r="BO650" t="e">
        <f ca="1">VLOOKUP($B650,基础扩展表!$E:$AG,MATCH(BO$2,基础扩展表!$E$1:$AG$1,0),FALSE)</f>
        <v>#N/A</v>
      </c>
      <c r="BP650" t="e">
        <f ca="1">VLOOKUP($B650,基础扩展表!$E:$AG,MATCH(BP$2,基础扩展表!$E$1:$AG$1,0),FALSE)</f>
        <v>#N/A</v>
      </c>
      <c r="BR650" t="e">
        <f ca="1">VLOOKUP(C650,模型表!D:H,5,FALSE)</f>
        <v>#N/A</v>
      </c>
    </row>
    <row r="651" spans="2:70" x14ac:dyDescent="0.2">
      <c r="B651" t="str">
        <f t="array" aca="1" ref="B651" ca="1">INDEX(基础表!$Y:$Y,SMALL(IF(基础表!$Z:$Z=0,ROW(基础表!$Z:$Z),999),ROW(H645)))&amp;""</f>
        <v/>
      </c>
      <c r="C651" t="e">
        <f ca="1">VLOOKUP(VLOOKUP($B651,基础表!$E:$G,3,FALSE),模型表!$C:$D,2,FALSE)</f>
        <v>#N/A</v>
      </c>
      <c r="E651" t="e">
        <f ca="1">VLOOKUP($B651,基础表!$E:$G,3,FALSE)</f>
        <v>#N/A</v>
      </c>
      <c r="G651" t="e">
        <f ca="1">VLOOKUP($E651,模型表!$C:$G,5,FALSE)</f>
        <v>#N/A</v>
      </c>
      <c r="H651" t="e">
        <f ca="1">VLOOKUP($E651,模型表!$C:$F,4,FALSE)</f>
        <v>#N/A</v>
      </c>
      <c r="I651" t="e">
        <f ca="1">VLOOKUP($E651,模型表!$C:$J,8,FALSE)</f>
        <v>#N/A</v>
      </c>
      <c r="K651" t="str">
        <f t="shared" ca="1" si="122"/>
        <v/>
      </c>
      <c r="L651" t="str">
        <f t="shared" ca="1" si="123"/>
        <v/>
      </c>
      <c r="M651" t="str">
        <f t="shared" ca="1" si="124"/>
        <v/>
      </c>
      <c r="N651" t="str">
        <f t="shared" ca="1" si="125"/>
        <v/>
      </c>
      <c r="O651" t="str">
        <f t="shared" ca="1" si="131"/>
        <v/>
      </c>
      <c r="P651" t="str">
        <f t="shared" ca="1" si="126"/>
        <v/>
      </c>
      <c r="Q651" t="e">
        <f ca="1">VLOOKUP($E651,模型表!$C:$K,9,FALSE)</f>
        <v>#N/A</v>
      </c>
      <c r="S651" t="e">
        <f ca="1">IF(VLOOKUP($E651,模型表!$C:$L,6,FALSE)=0,"",VLOOKUP($E651,模型表!$C:$L,10,FALSE))</f>
        <v>#N/A</v>
      </c>
      <c r="U651" t="e">
        <f ca="1">VLOOKUP($E651,模型表!$C:$Q,11,FALSE)</f>
        <v>#N/A</v>
      </c>
      <c r="Y651" t="e">
        <f ca="1">IF(VLOOKUP($E651,模型表!$C:$N,12,FALSE)="Death",VLOOKUP($E651,模型表!$C:$Q,13,FALSE),"")</f>
        <v>#N/A</v>
      </c>
      <c r="Z651" t="str">
        <f ca="1">IF($B651="","",IF(VLOOKUP($E651,模型表!$C:$O,12,FALSE)="PBuff","["&amp;VLOOKUP($E651,模型表!$C:Q,13,FALSE)&amp;"]","[]"))</f>
        <v/>
      </c>
      <c r="AA651" t="e">
        <f ca="1">VLOOKUP($B651,基础扩展表!$E:$I,5,FALSE)</f>
        <v>#N/A</v>
      </c>
      <c r="AB651" t="e">
        <f ca="1">VLOOKUP($B651,基础扩展表!$E:$I,4,FALSE)</f>
        <v>#N/A</v>
      </c>
      <c r="AC651" t="e">
        <f ca="1">VLOOKUP($B651,基础表!$E:$T,16,FALSE)</f>
        <v>#N/A</v>
      </c>
      <c r="AD651" t="str">
        <f t="shared" ca="1" si="120"/>
        <v/>
      </c>
      <c r="AE651" t="str">
        <f t="shared" ca="1" si="127"/>
        <v/>
      </c>
      <c r="AF651" t="str">
        <f t="shared" ca="1" si="128"/>
        <v/>
      </c>
      <c r="AH651" t="e">
        <f ca="1">VLOOKUP($B651,基础表!$E:$R,14,FALSE)</f>
        <v>#N/A</v>
      </c>
      <c r="AI651" t="e">
        <f ca="1">VLOOKUP($B651,基础表!$E:$S,13,FALSE)</f>
        <v>#N/A</v>
      </c>
      <c r="AK651" t="e">
        <f ca="1">VLOOKUP($B651,基础表!$E:$H,4,FALSE)</f>
        <v>#N/A</v>
      </c>
      <c r="AN651" s="23" t="e">
        <f t="shared" ca="1" si="121"/>
        <v>#N/A</v>
      </c>
      <c r="AO651" s="23" t="str">
        <f t="shared" ca="1" si="129"/>
        <v/>
      </c>
      <c r="AP651" s="23" t="str">
        <f t="shared" ca="1" si="130"/>
        <v/>
      </c>
      <c r="AR651" t="e">
        <f ca="1">VLOOKUP($B651,基础表!$E:$J,4,FALSE)</f>
        <v>#N/A</v>
      </c>
      <c r="AS651" t="e">
        <f ca="1">VLOOKUP($B651,基础表!$E:$J,5,FALSE)</f>
        <v>#N/A</v>
      </c>
      <c r="AT651" t="e">
        <f ca="1">VLOOKUP($B651,基础表!$E:$J,6,FALSE)</f>
        <v>#N/A</v>
      </c>
      <c r="AU651" t="e">
        <f ca="1">VLOOKUP($B651,基础扩展表!$E:$AG,MATCH(AU$2,基础扩展表!$E$1:$AG$1,0),FALSE)</f>
        <v>#N/A</v>
      </c>
      <c r="AV651" t="e">
        <f ca="1">VLOOKUP($B651,基础扩展表!$E:$AG,MATCH(AV$2,基础扩展表!$E$1:$AG$1,0),FALSE)</f>
        <v>#N/A</v>
      </c>
      <c r="AW651" t="e">
        <f ca="1">VLOOKUP($B651,基础扩展表!$E:$AG,MATCH(AW$2,基础扩展表!$E$1:$AG$1,0),FALSE)</f>
        <v>#N/A</v>
      </c>
      <c r="AX651" t="e">
        <f ca="1">VLOOKUP($B651,基础扩展表!$E:$AG,MATCH(AX$2,基础扩展表!$E$1:$AG$1,0),FALSE)</f>
        <v>#N/A</v>
      </c>
      <c r="AY651" t="e">
        <f ca="1">VLOOKUP($B651,基础扩展表!$E:$AG,MATCH(AY$2,基础扩展表!$E$1:$AG$1,0),FALSE)</f>
        <v>#N/A</v>
      </c>
      <c r="AZ651" t="e">
        <f ca="1">VLOOKUP($B651,基础扩展表!$E:$AG,MATCH(AZ$2,基础扩展表!$E$1:$AG$1,0),FALSE)</f>
        <v>#N/A</v>
      </c>
      <c r="BA651" t="e">
        <f ca="1">VLOOKUP($B651,基础扩展表!$E:$AG,MATCH(BA$2,基础扩展表!$E$1:$AG$1,0),FALSE)</f>
        <v>#N/A</v>
      </c>
      <c r="BB651" t="e">
        <f ca="1">VLOOKUP($B651,基础扩展表!$E:$AG,MATCH(BB$2,基础扩展表!$E$1:$AG$1,0),FALSE)</f>
        <v>#N/A</v>
      </c>
      <c r="BC651" t="e">
        <f ca="1">VLOOKUP($B651,基础扩展表!$E:$AG,MATCH(BC$2,基础扩展表!$E$1:$AG$1,0),FALSE)</f>
        <v>#N/A</v>
      </c>
      <c r="BD651" t="e">
        <f ca="1">VLOOKUP($B651,基础扩展表!$E:$AG,MATCH(BD$2,基础扩展表!$E$1:$AG$1,0),FALSE)</f>
        <v>#N/A</v>
      </c>
      <c r="BE651" t="e">
        <f ca="1">VLOOKUP($B651,基础扩展表!$E:$AG,MATCH(BE$2,基础扩展表!$E$1:$AG$1,0),FALSE)</f>
        <v>#N/A</v>
      </c>
      <c r="BF651" t="e">
        <f ca="1">VLOOKUP($B651,基础扩展表!$E:$AG,MATCH(BF$2,基础扩展表!$E$1:$AG$1,0),FALSE)</f>
        <v>#N/A</v>
      </c>
      <c r="BG651" t="e">
        <f ca="1">VLOOKUP($B651,基础扩展表!$E:$AG,MATCH(BG$2,基础扩展表!$E$1:$AG$1,0),FALSE)</f>
        <v>#N/A</v>
      </c>
      <c r="BH651" t="e">
        <f ca="1">VLOOKUP($B651,基础扩展表!$E:$AG,MATCH(BH$2,基础扩展表!$E$1:$AG$1,0),FALSE)</f>
        <v>#N/A</v>
      </c>
      <c r="BI651" t="e">
        <f ca="1">VLOOKUP($B651,基础扩展表!$E:$AG,MATCH(BI$2,基础扩展表!$E$1:$AG$1,0),FALSE)</f>
        <v>#N/A</v>
      </c>
      <c r="BJ651" t="e">
        <f ca="1">VLOOKUP($B651,基础扩展表!$E:$AG,MATCH(BJ$2,基础扩展表!$E$1:$AG$1,0),FALSE)</f>
        <v>#N/A</v>
      </c>
      <c r="BK651" t="e">
        <f ca="1">VLOOKUP($B651,基础扩展表!$E:$AG,MATCH(BK$2,基础扩展表!$E$1:$AG$1,0),FALSE)</f>
        <v>#N/A</v>
      </c>
      <c r="BL651" t="e">
        <f ca="1">VLOOKUP($B651,基础扩展表!$E:$AG,MATCH(BL$2,基础扩展表!$E$1:$AG$1,0),FALSE)</f>
        <v>#N/A</v>
      </c>
      <c r="BM651" t="e">
        <f ca="1">VLOOKUP($B651,基础扩展表!$E:$AG,MATCH(BM$2,基础扩展表!$E$1:$AG$1,0),FALSE)</f>
        <v>#N/A</v>
      </c>
      <c r="BN651" t="e">
        <f ca="1">VLOOKUP($B651,基础扩展表!$E:$AG,MATCH(BN$2,基础扩展表!$E$1:$AG$1,0),FALSE)</f>
        <v>#N/A</v>
      </c>
      <c r="BO651" t="e">
        <f ca="1">VLOOKUP($B651,基础扩展表!$E:$AG,MATCH(BO$2,基础扩展表!$E$1:$AG$1,0),FALSE)</f>
        <v>#N/A</v>
      </c>
      <c r="BP651" t="e">
        <f ca="1">VLOOKUP($B651,基础扩展表!$E:$AG,MATCH(BP$2,基础扩展表!$E$1:$AG$1,0),FALSE)</f>
        <v>#N/A</v>
      </c>
      <c r="BR651" t="e">
        <f ca="1">VLOOKUP(C651,模型表!D:H,5,FALSE)</f>
        <v>#N/A</v>
      </c>
    </row>
    <row r="652" spans="2:70" x14ac:dyDescent="0.2">
      <c r="B652" t="str">
        <f t="array" aca="1" ref="B652" ca="1">INDEX(基础表!$Y:$Y,SMALL(IF(基础表!$Z:$Z=0,ROW(基础表!$Z:$Z),999),ROW(H646)))&amp;""</f>
        <v/>
      </c>
      <c r="C652" t="e">
        <f ca="1">VLOOKUP(VLOOKUP($B652,基础表!$E:$G,3,FALSE),模型表!$C:$D,2,FALSE)</f>
        <v>#N/A</v>
      </c>
      <c r="E652" t="e">
        <f ca="1">VLOOKUP($B652,基础表!$E:$G,3,FALSE)</f>
        <v>#N/A</v>
      </c>
      <c r="G652" t="e">
        <f ca="1">VLOOKUP($E652,模型表!$C:$G,5,FALSE)</f>
        <v>#N/A</v>
      </c>
      <c r="H652" t="e">
        <f ca="1">VLOOKUP($E652,模型表!$C:$F,4,FALSE)</f>
        <v>#N/A</v>
      </c>
      <c r="I652" t="e">
        <f ca="1">VLOOKUP($E652,模型表!$C:$J,8,FALSE)</f>
        <v>#N/A</v>
      </c>
      <c r="K652" t="str">
        <f t="shared" ca="1" si="122"/>
        <v/>
      </c>
      <c r="L652" t="str">
        <f t="shared" ca="1" si="123"/>
        <v/>
      </c>
      <c r="M652" t="str">
        <f t="shared" ca="1" si="124"/>
        <v/>
      </c>
      <c r="N652" t="str">
        <f t="shared" ca="1" si="125"/>
        <v/>
      </c>
      <c r="O652" t="str">
        <f t="shared" ca="1" si="131"/>
        <v/>
      </c>
      <c r="P652" t="str">
        <f t="shared" ca="1" si="126"/>
        <v/>
      </c>
      <c r="Q652" t="e">
        <f ca="1">VLOOKUP($E652,模型表!$C:$K,9,FALSE)</f>
        <v>#N/A</v>
      </c>
      <c r="S652" t="e">
        <f ca="1">IF(VLOOKUP($E652,模型表!$C:$L,6,FALSE)=0,"",VLOOKUP($E652,模型表!$C:$L,10,FALSE))</f>
        <v>#N/A</v>
      </c>
      <c r="U652" t="e">
        <f ca="1">VLOOKUP($E652,模型表!$C:$Q,11,FALSE)</f>
        <v>#N/A</v>
      </c>
      <c r="Y652" t="e">
        <f ca="1">IF(VLOOKUP($E652,模型表!$C:$N,12,FALSE)="Death",VLOOKUP($E652,模型表!$C:$Q,13,FALSE),"")</f>
        <v>#N/A</v>
      </c>
      <c r="Z652" t="str">
        <f ca="1">IF($B652="","",IF(VLOOKUP($E652,模型表!$C:$O,12,FALSE)="PBuff","["&amp;VLOOKUP($E652,模型表!$C:Q,13,FALSE)&amp;"]","[]"))</f>
        <v/>
      </c>
      <c r="AA652" t="e">
        <f ca="1">VLOOKUP($B652,基础扩展表!$E:$I,5,FALSE)</f>
        <v>#N/A</v>
      </c>
      <c r="AB652" t="e">
        <f ca="1">VLOOKUP($B652,基础扩展表!$E:$I,4,FALSE)</f>
        <v>#N/A</v>
      </c>
      <c r="AC652" t="e">
        <f ca="1">VLOOKUP($B652,基础表!$E:$T,16,FALSE)</f>
        <v>#N/A</v>
      </c>
      <c r="AD652" t="str">
        <f t="shared" ca="1" si="120"/>
        <v/>
      </c>
      <c r="AE652" t="str">
        <f t="shared" ca="1" si="127"/>
        <v/>
      </c>
      <c r="AF652" t="str">
        <f t="shared" ca="1" si="128"/>
        <v/>
      </c>
      <c r="AH652" t="e">
        <f ca="1">VLOOKUP($B652,基础表!$E:$R,14,FALSE)</f>
        <v>#N/A</v>
      </c>
      <c r="AI652" t="e">
        <f ca="1">VLOOKUP($B652,基础表!$E:$S,13,FALSE)</f>
        <v>#N/A</v>
      </c>
      <c r="AK652" t="e">
        <f ca="1">VLOOKUP($B652,基础表!$E:$H,4,FALSE)</f>
        <v>#N/A</v>
      </c>
      <c r="AN652" s="23" t="e">
        <f t="shared" ca="1" si="121"/>
        <v>#N/A</v>
      </c>
      <c r="AO652" s="23" t="str">
        <f t="shared" ca="1" si="129"/>
        <v/>
      </c>
      <c r="AP652" s="23" t="str">
        <f t="shared" ca="1" si="130"/>
        <v/>
      </c>
      <c r="AR652" t="e">
        <f ca="1">VLOOKUP($B652,基础表!$E:$J,4,FALSE)</f>
        <v>#N/A</v>
      </c>
      <c r="AS652" t="e">
        <f ca="1">VLOOKUP($B652,基础表!$E:$J,5,FALSE)</f>
        <v>#N/A</v>
      </c>
      <c r="AT652" t="e">
        <f ca="1">VLOOKUP($B652,基础表!$E:$J,6,FALSE)</f>
        <v>#N/A</v>
      </c>
      <c r="AU652" t="e">
        <f ca="1">VLOOKUP($B652,基础扩展表!$E:$AG,MATCH(AU$2,基础扩展表!$E$1:$AG$1,0),FALSE)</f>
        <v>#N/A</v>
      </c>
      <c r="AV652" t="e">
        <f ca="1">VLOOKUP($B652,基础扩展表!$E:$AG,MATCH(AV$2,基础扩展表!$E$1:$AG$1,0),FALSE)</f>
        <v>#N/A</v>
      </c>
      <c r="AW652" t="e">
        <f ca="1">VLOOKUP($B652,基础扩展表!$E:$AG,MATCH(AW$2,基础扩展表!$E$1:$AG$1,0),FALSE)</f>
        <v>#N/A</v>
      </c>
      <c r="AX652" t="e">
        <f ca="1">VLOOKUP($B652,基础扩展表!$E:$AG,MATCH(AX$2,基础扩展表!$E$1:$AG$1,0),FALSE)</f>
        <v>#N/A</v>
      </c>
      <c r="AY652" t="e">
        <f ca="1">VLOOKUP($B652,基础扩展表!$E:$AG,MATCH(AY$2,基础扩展表!$E$1:$AG$1,0),FALSE)</f>
        <v>#N/A</v>
      </c>
      <c r="AZ652" t="e">
        <f ca="1">VLOOKUP($B652,基础扩展表!$E:$AG,MATCH(AZ$2,基础扩展表!$E$1:$AG$1,0),FALSE)</f>
        <v>#N/A</v>
      </c>
      <c r="BA652" t="e">
        <f ca="1">VLOOKUP($B652,基础扩展表!$E:$AG,MATCH(BA$2,基础扩展表!$E$1:$AG$1,0),FALSE)</f>
        <v>#N/A</v>
      </c>
      <c r="BB652" t="e">
        <f ca="1">VLOOKUP($B652,基础扩展表!$E:$AG,MATCH(BB$2,基础扩展表!$E$1:$AG$1,0),FALSE)</f>
        <v>#N/A</v>
      </c>
      <c r="BC652" t="e">
        <f ca="1">VLOOKUP($B652,基础扩展表!$E:$AG,MATCH(BC$2,基础扩展表!$E$1:$AG$1,0),FALSE)</f>
        <v>#N/A</v>
      </c>
      <c r="BD652" t="e">
        <f ca="1">VLOOKUP($B652,基础扩展表!$E:$AG,MATCH(BD$2,基础扩展表!$E$1:$AG$1,0),FALSE)</f>
        <v>#N/A</v>
      </c>
      <c r="BE652" t="e">
        <f ca="1">VLOOKUP($B652,基础扩展表!$E:$AG,MATCH(BE$2,基础扩展表!$E$1:$AG$1,0),FALSE)</f>
        <v>#N/A</v>
      </c>
      <c r="BF652" t="e">
        <f ca="1">VLOOKUP($B652,基础扩展表!$E:$AG,MATCH(BF$2,基础扩展表!$E$1:$AG$1,0),FALSE)</f>
        <v>#N/A</v>
      </c>
      <c r="BG652" t="e">
        <f ca="1">VLOOKUP($B652,基础扩展表!$E:$AG,MATCH(BG$2,基础扩展表!$E$1:$AG$1,0),FALSE)</f>
        <v>#N/A</v>
      </c>
      <c r="BH652" t="e">
        <f ca="1">VLOOKUP($B652,基础扩展表!$E:$AG,MATCH(BH$2,基础扩展表!$E$1:$AG$1,0),FALSE)</f>
        <v>#N/A</v>
      </c>
      <c r="BI652" t="e">
        <f ca="1">VLOOKUP($B652,基础扩展表!$E:$AG,MATCH(BI$2,基础扩展表!$E$1:$AG$1,0),FALSE)</f>
        <v>#N/A</v>
      </c>
      <c r="BJ652" t="e">
        <f ca="1">VLOOKUP($B652,基础扩展表!$E:$AG,MATCH(BJ$2,基础扩展表!$E$1:$AG$1,0),FALSE)</f>
        <v>#N/A</v>
      </c>
      <c r="BK652" t="e">
        <f ca="1">VLOOKUP($B652,基础扩展表!$E:$AG,MATCH(BK$2,基础扩展表!$E$1:$AG$1,0),FALSE)</f>
        <v>#N/A</v>
      </c>
      <c r="BL652" t="e">
        <f ca="1">VLOOKUP($B652,基础扩展表!$E:$AG,MATCH(BL$2,基础扩展表!$E$1:$AG$1,0),FALSE)</f>
        <v>#N/A</v>
      </c>
      <c r="BM652" t="e">
        <f ca="1">VLOOKUP($B652,基础扩展表!$E:$AG,MATCH(BM$2,基础扩展表!$E$1:$AG$1,0),FALSE)</f>
        <v>#N/A</v>
      </c>
      <c r="BN652" t="e">
        <f ca="1">VLOOKUP($B652,基础扩展表!$E:$AG,MATCH(BN$2,基础扩展表!$E$1:$AG$1,0),FALSE)</f>
        <v>#N/A</v>
      </c>
      <c r="BO652" t="e">
        <f ca="1">VLOOKUP($B652,基础扩展表!$E:$AG,MATCH(BO$2,基础扩展表!$E$1:$AG$1,0),FALSE)</f>
        <v>#N/A</v>
      </c>
      <c r="BP652" t="e">
        <f ca="1">VLOOKUP($B652,基础扩展表!$E:$AG,MATCH(BP$2,基础扩展表!$E$1:$AG$1,0),FALSE)</f>
        <v>#N/A</v>
      </c>
      <c r="BR652" t="e">
        <f ca="1">VLOOKUP(C652,模型表!D:H,5,FALSE)</f>
        <v>#N/A</v>
      </c>
    </row>
    <row r="653" spans="2:70" x14ac:dyDescent="0.2">
      <c r="B653" t="str">
        <f t="array" aca="1" ref="B653" ca="1">INDEX(基础表!$Y:$Y,SMALL(IF(基础表!$Z:$Z=0,ROW(基础表!$Z:$Z),999),ROW(H647)))&amp;""</f>
        <v/>
      </c>
      <c r="C653" t="e">
        <f ca="1">VLOOKUP(VLOOKUP($B653,基础表!$E:$G,3,FALSE),模型表!$C:$D,2,FALSE)</f>
        <v>#N/A</v>
      </c>
      <c r="E653" t="e">
        <f ca="1">VLOOKUP($B653,基础表!$E:$G,3,FALSE)</f>
        <v>#N/A</v>
      </c>
      <c r="G653" t="e">
        <f ca="1">VLOOKUP($E653,模型表!$C:$G,5,FALSE)</f>
        <v>#N/A</v>
      </c>
      <c r="H653" t="e">
        <f ca="1">VLOOKUP($E653,模型表!$C:$F,4,FALSE)</f>
        <v>#N/A</v>
      </c>
      <c r="I653" t="e">
        <f ca="1">VLOOKUP($E653,模型表!$C:$J,8,FALSE)</f>
        <v>#N/A</v>
      </c>
      <c r="K653" t="str">
        <f t="shared" ca="1" si="122"/>
        <v/>
      </c>
      <c r="L653" t="str">
        <f t="shared" ca="1" si="123"/>
        <v/>
      </c>
      <c r="M653" t="str">
        <f t="shared" ca="1" si="124"/>
        <v/>
      </c>
      <c r="N653" t="str">
        <f t="shared" ca="1" si="125"/>
        <v/>
      </c>
      <c r="O653" t="str">
        <f t="shared" ca="1" si="131"/>
        <v/>
      </c>
      <c r="P653" t="str">
        <f t="shared" ca="1" si="126"/>
        <v/>
      </c>
      <c r="Q653" t="e">
        <f ca="1">VLOOKUP($E653,模型表!$C:$K,9,FALSE)</f>
        <v>#N/A</v>
      </c>
      <c r="S653" t="e">
        <f ca="1">IF(VLOOKUP($E653,模型表!$C:$L,6,FALSE)=0,"",VLOOKUP($E653,模型表!$C:$L,10,FALSE))</f>
        <v>#N/A</v>
      </c>
      <c r="U653" t="e">
        <f ca="1">VLOOKUP($E653,模型表!$C:$Q,11,FALSE)</f>
        <v>#N/A</v>
      </c>
      <c r="Y653" t="e">
        <f ca="1">IF(VLOOKUP($E653,模型表!$C:$N,12,FALSE)="Death",VLOOKUP($E653,模型表!$C:$Q,13,FALSE),"")</f>
        <v>#N/A</v>
      </c>
      <c r="Z653" t="str">
        <f ca="1">IF($B653="","",IF(VLOOKUP($E653,模型表!$C:$O,12,FALSE)="PBuff","["&amp;VLOOKUP($E653,模型表!$C:Q,13,FALSE)&amp;"]","[]"))</f>
        <v/>
      </c>
      <c r="AA653" t="e">
        <f ca="1">VLOOKUP($B653,基础扩展表!$E:$I,5,FALSE)</f>
        <v>#N/A</v>
      </c>
      <c r="AB653" t="e">
        <f ca="1">VLOOKUP($B653,基础扩展表!$E:$I,4,FALSE)</f>
        <v>#N/A</v>
      </c>
      <c r="AC653" t="e">
        <f ca="1">VLOOKUP($B653,基础表!$E:$T,16,FALSE)</f>
        <v>#N/A</v>
      </c>
      <c r="AD653" t="str">
        <f t="shared" ca="1" si="120"/>
        <v/>
      </c>
      <c r="AE653" t="str">
        <f t="shared" ca="1" si="127"/>
        <v/>
      </c>
      <c r="AF653" t="str">
        <f t="shared" ca="1" si="128"/>
        <v/>
      </c>
      <c r="AH653" t="e">
        <f ca="1">VLOOKUP($B653,基础表!$E:$R,14,FALSE)</f>
        <v>#N/A</v>
      </c>
      <c r="AI653" t="e">
        <f ca="1">VLOOKUP($B653,基础表!$E:$S,13,FALSE)</f>
        <v>#N/A</v>
      </c>
      <c r="AK653" t="e">
        <f ca="1">VLOOKUP($B653,基础表!$E:$H,4,FALSE)</f>
        <v>#N/A</v>
      </c>
      <c r="AN653" s="23" t="e">
        <f t="shared" ca="1" si="121"/>
        <v>#N/A</v>
      </c>
      <c r="AO653" s="23" t="str">
        <f t="shared" ca="1" si="129"/>
        <v/>
      </c>
      <c r="AP653" s="23" t="str">
        <f t="shared" ca="1" si="130"/>
        <v/>
      </c>
      <c r="AR653" t="e">
        <f ca="1">VLOOKUP($B653,基础表!$E:$J,4,FALSE)</f>
        <v>#N/A</v>
      </c>
      <c r="AS653" t="e">
        <f ca="1">VLOOKUP($B653,基础表!$E:$J,5,FALSE)</f>
        <v>#N/A</v>
      </c>
      <c r="AT653" t="e">
        <f ca="1">VLOOKUP($B653,基础表!$E:$J,6,FALSE)</f>
        <v>#N/A</v>
      </c>
      <c r="AU653" t="e">
        <f ca="1">VLOOKUP($B653,基础扩展表!$E:$AG,MATCH(AU$2,基础扩展表!$E$1:$AG$1,0),FALSE)</f>
        <v>#N/A</v>
      </c>
      <c r="AV653" t="e">
        <f ca="1">VLOOKUP($B653,基础扩展表!$E:$AG,MATCH(AV$2,基础扩展表!$E$1:$AG$1,0),FALSE)</f>
        <v>#N/A</v>
      </c>
      <c r="AW653" t="e">
        <f ca="1">VLOOKUP($B653,基础扩展表!$E:$AG,MATCH(AW$2,基础扩展表!$E$1:$AG$1,0),FALSE)</f>
        <v>#N/A</v>
      </c>
      <c r="AX653" t="e">
        <f ca="1">VLOOKUP($B653,基础扩展表!$E:$AG,MATCH(AX$2,基础扩展表!$E$1:$AG$1,0),FALSE)</f>
        <v>#N/A</v>
      </c>
      <c r="AY653" t="e">
        <f ca="1">VLOOKUP($B653,基础扩展表!$E:$AG,MATCH(AY$2,基础扩展表!$E$1:$AG$1,0),FALSE)</f>
        <v>#N/A</v>
      </c>
      <c r="AZ653" t="e">
        <f ca="1">VLOOKUP($B653,基础扩展表!$E:$AG,MATCH(AZ$2,基础扩展表!$E$1:$AG$1,0),FALSE)</f>
        <v>#N/A</v>
      </c>
      <c r="BA653" t="e">
        <f ca="1">VLOOKUP($B653,基础扩展表!$E:$AG,MATCH(BA$2,基础扩展表!$E$1:$AG$1,0),FALSE)</f>
        <v>#N/A</v>
      </c>
      <c r="BB653" t="e">
        <f ca="1">VLOOKUP($B653,基础扩展表!$E:$AG,MATCH(BB$2,基础扩展表!$E$1:$AG$1,0),FALSE)</f>
        <v>#N/A</v>
      </c>
      <c r="BC653" t="e">
        <f ca="1">VLOOKUP($B653,基础扩展表!$E:$AG,MATCH(BC$2,基础扩展表!$E$1:$AG$1,0),FALSE)</f>
        <v>#N/A</v>
      </c>
      <c r="BD653" t="e">
        <f ca="1">VLOOKUP($B653,基础扩展表!$E:$AG,MATCH(BD$2,基础扩展表!$E$1:$AG$1,0),FALSE)</f>
        <v>#N/A</v>
      </c>
      <c r="BE653" t="e">
        <f ca="1">VLOOKUP($B653,基础扩展表!$E:$AG,MATCH(BE$2,基础扩展表!$E$1:$AG$1,0),FALSE)</f>
        <v>#N/A</v>
      </c>
      <c r="BF653" t="e">
        <f ca="1">VLOOKUP($B653,基础扩展表!$E:$AG,MATCH(BF$2,基础扩展表!$E$1:$AG$1,0),FALSE)</f>
        <v>#N/A</v>
      </c>
      <c r="BG653" t="e">
        <f ca="1">VLOOKUP($B653,基础扩展表!$E:$AG,MATCH(BG$2,基础扩展表!$E$1:$AG$1,0),FALSE)</f>
        <v>#N/A</v>
      </c>
      <c r="BH653" t="e">
        <f ca="1">VLOOKUP($B653,基础扩展表!$E:$AG,MATCH(BH$2,基础扩展表!$E$1:$AG$1,0),FALSE)</f>
        <v>#N/A</v>
      </c>
      <c r="BI653" t="e">
        <f ca="1">VLOOKUP($B653,基础扩展表!$E:$AG,MATCH(BI$2,基础扩展表!$E$1:$AG$1,0),FALSE)</f>
        <v>#N/A</v>
      </c>
      <c r="BJ653" t="e">
        <f ca="1">VLOOKUP($B653,基础扩展表!$E:$AG,MATCH(BJ$2,基础扩展表!$E$1:$AG$1,0),FALSE)</f>
        <v>#N/A</v>
      </c>
      <c r="BK653" t="e">
        <f ca="1">VLOOKUP($B653,基础扩展表!$E:$AG,MATCH(BK$2,基础扩展表!$E$1:$AG$1,0),FALSE)</f>
        <v>#N/A</v>
      </c>
      <c r="BL653" t="e">
        <f ca="1">VLOOKUP($B653,基础扩展表!$E:$AG,MATCH(BL$2,基础扩展表!$E$1:$AG$1,0),FALSE)</f>
        <v>#N/A</v>
      </c>
      <c r="BM653" t="e">
        <f ca="1">VLOOKUP($B653,基础扩展表!$E:$AG,MATCH(BM$2,基础扩展表!$E$1:$AG$1,0),FALSE)</f>
        <v>#N/A</v>
      </c>
      <c r="BN653" t="e">
        <f ca="1">VLOOKUP($B653,基础扩展表!$E:$AG,MATCH(BN$2,基础扩展表!$E$1:$AG$1,0),FALSE)</f>
        <v>#N/A</v>
      </c>
      <c r="BO653" t="e">
        <f ca="1">VLOOKUP($B653,基础扩展表!$E:$AG,MATCH(BO$2,基础扩展表!$E$1:$AG$1,0),FALSE)</f>
        <v>#N/A</v>
      </c>
      <c r="BP653" t="e">
        <f ca="1">VLOOKUP($B653,基础扩展表!$E:$AG,MATCH(BP$2,基础扩展表!$E$1:$AG$1,0),FALSE)</f>
        <v>#N/A</v>
      </c>
      <c r="BR653" t="e">
        <f ca="1">VLOOKUP(C653,模型表!D:H,5,FALSE)</f>
        <v>#N/A</v>
      </c>
    </row>
    <row r="654" spans="2:70" x14ac:dyDescent="0.2">
      <c r="B654" t="str">
        <f t="array" aca="1" ref="B654" ca="1">INDEX(基础表!$Y:$Y,SMALL(IF(基础表!$Z:$Z=0,ROW(基础表!$Z:$Z),999),ROW(H648)))&amp;""</f>
        <v/>
      </c>
      <c r="C654" t="e">
        <f ca="1">VLOOKUP(VLOOKUP($B654,基础表!$E:$G,3,FALSE),模型表!$C:$D,2,FALSE)</f>
        <v>#N/A</v>
      </c>
      <c r="E654" t="e">
        <f ca="1">VLOOKUP($B654,基础表!$E:$G,3,FALSE)</f>
        <v>#N/A</v>
      </c>
      <c r="G654" t="e">
        <f ca="1">VLOOKUP($E654,模型表!$C:$G,5,FALSE)</f>
        <v>#N/A</v>
      </c>
      <c r="H654" t="e">
        <f ca="1">VLOOKUP($E654,模型表!$C:$F,4,FALSE)</f>
        <v>#N/A</v>
      </c>
      <c r="I654" t="e">
        <f ca="1">VLOOKUP($E654,模型表!$C:$J,8,FALSE)</f>
        <v>#N/A</v>
      </c>
      <c r="K654" t="str">
        <f t="shared" ca="1" si="122"/>
        <v/>
      </c>
      <c r="L654" t="str">
        <f t="shared" ca="1" si="123"/>
        <v/>
      </c>
      <c r="M654" t="str">
        <f t="shared" ca="1" si="124"/>
        <v/>
      </c>
      <c r="N654" t="str">
        <f t="shared" ca="1" si="125"/>
        <v/>
      </c>
      <c r="O654" t="str">
        <f t="shared" ca="1" si="131"/>
        <v/>
      </c>
      <c r="P654" t="str">
        <f t="shared" ca="1" si="126"/>
        <v/>
      </c>
      <c r="Q654" t="e">
        <f ca="1">VLOOKUP($E654,模型表!$C:$K,9,FALSE)</f>
        <v>#N/A</v>
      </c>
      <c r="S654" t="e">
        <f ca="1">IF(VLOOKUP($E654,模型表!$C:$L,6,FALSE)=0,"",VLOOKUP($E654,模型表!$C:$L,10,FALSE))</f>
        <v>#N/A</v>
      </c>
      <c r="U654" t="e">
        <f ca="1">VLOOKUP($E654,模型表!$C:$Q,11,FALSE)</f>
        <v>#N/A</v>
      </c>
      <c r="Y654" t="e">
        <f ca="1">IF(VLOOKUP($E654,模型表!$C:$N,12,FALSE)="Death",VLOOKUP($E654,模型表!$C:$Q,13,FALSE),"")</f>
        <v>#N/A</v>
      </c>
      <c r="Z654" t="str">
        <f ca="1">IF($B654="","",IF(VLOOKUP($E654,模型表!$C:$O,12,FALSE)="PBuff","["&amp;VLOOKUP($E654,模型表!$C:Q,13,FALSE)&amp;"]","[]"))</f>
        <v/>
      </c>
      <c r="AA654" t="e">
        <f ca="1">VLOOKUP($B654,基础扩展表!$E:$I,5,FALSE)</f>
        <v>#N/A</v>
      </c>
      <c r="AB654" t="e">
        <f ca="1">VLOOKUP($B654,基础扩展表!$E:$I,4,FALSE)</f>
        <v>#N/A</v>
      </c>
      <c r="AC654" t="e">
        <f ca="1">VLOOKUP($B654,基础表!$E:$T,16,FALSE)</f>
        <v>#N/A</v>
      </c>
      <c r="AD654" t="str">
        <f t="shared" ca="1" si="120"/>
        <v/>
      </c>
      <c r="AE654" t="str">
        <f t="shared" ca="1" si="127"/>
        <v/>
      </c>
      <c r="AF654" t="str">
        <f t="shared" ca="1" si="128"/>
        <v/>
      </c>
      <c r="AH654" t="e">
        <f ca="1">VLOOKUP($B654,基础表!$E:$R,14,FALSE)</f>
        <v>#N/A</v>
      </c>
      <c r="AI654" t="e">
        <f ca="1">VLOOKUP($B654,基础表!$E:$S,13,FALSE)</f>
        <v>#N/A</v>
      </c>
      <c r="AK654" t="e">
        <f ca="1">VLOOKUP($B654,基础表!$E:$H,4,FALSE)</f>
        <v>#N/A</v>
      </c>
      <c r="AN654" s="23" t="e">
        <f t="shared" ca="1" si="121"/>
        <v>#N/A</v>
      </c>
      <c r="AO654" s="23" t="str">
        <f t="shared" ca="1" si="129"/>
        <v/>
      </c>
      <c r="AP654" s="23" t="str">
        <f t="shared" ca="1" si="130"/>
        <v/>
      </c>
      <c r="AR654" t="e">
        <f ca="1">VLOOKUP($B654,基础表!$E:$J,4,FALSE)</f>
        <v>#N/A</v>
      </c>
      <c r="AS654" t="e">
        <f ca="1">VLOOKUP($B654,基础表!$E:$J,5,FALSE)</f>
        <v>#N/A</v>
      </c>
      <c r="AT654" t="e">
        <f ca="1">VLOOKUP($B654,基础表!$E:$J,6,FALSE)</f>
        <v>#N/A</v>
      </c>
      <c r="AU654" t="e">
        <f ca="1">VLOOKUP($B654,基础扩展表!$E:$AG,MATCH(AU$2,基础扩展表!$E$1:$AG$1,0),FALSE)</f>
        <v>#N/A</v>
      </c>
      <c r="AV654" t="e">
        <f ca="1">VLOOKUP($B654,基础扩展表!$E:$AG,MATCH(AV$2,基础扩展表!$E$1:$AG$1,0),FALSE)</f>
        <v>#N/A</v>
      </c>
      <c r="AW654" t="e">
        <f ca="1">VLOOKUP($B654,基础扩展表!$E:$AG,MATCH(AW$2,基础扩展表!$E$1:$AG$1,0),FALSE)</f>
        <v>#N/A</v>
      </c>
      <c r="AX654" t="e">
        <f ca="1">VLOOKUP($B654,基础扩展表!$E:$AG,MATCH(AX$2,基础扩展表!$E$1:$AG$1,0),FALSE)</f>
        <v>#N/A</v>
      </c>
      <c r="AY654" t="e">
        <f ca="1">VLOOKUP($B654,基础扩展表!$E:$AG,MATCH(AY$2,基础扩展表!$E$1:$AG$1,0),FALSE)</f>
        <v>#N/A</v>
      </c>
      <c r="AZ654" t="e">
        <f ca="1">VLOOKUP($B654,基础扩展表!$E:$AG,MATCH(AZ$2,基础扩展表!$E$1:$AG$1,0),FALSE)</f>
        <v>#N/A</v>
      </c>
      <c r="BA654" t="e">
        <f ca="1">VLOOKUP($B654,基础扩展表!$E:$AG,MATCH(BA$2,基础扩展表!$E$1:$AG$1,0),FALSE)</f>
        <v>#N/A</v>
      </c>
      <c r="BB654" t="e">
        <f ca="1">VLOOKUP($B654,基础扩展表!$E:$AG,MATCH(BB$2,基础扩展表!$E$1:$AG$1,0),FALSE)</f>
        <v>#N/A</v>
      </c>
      <c r="BC654" t="e">
        <f ca="1">VLOOKUP($B654,基础扩展表!$E:$AG,MATCH(BC$2,基础扩展表!$E$1:$AG$1,0),FALSE)</f>
        <v>#N/A</v>
      </c>
      <c r="BD654" t="e">
        <f ca="1">VLOOKUP($B654,基础扩展表!$E:$AG,MATCH(BD$2,基础扩展表!$E$1:$AG$1,0),FALSE)</f>
        <v>#N/A</v>
      </c>
      <c r="BE654" t="e">
        <f ca="1">VLOOKUP($B654,基础扩展表!$E:$AG,MATCH(BE$2,基础扩展表!$E$1:$AG$1,0),FALSE)</f>
        <v>#N/A</v>
      </c>
      <c r="BF654" t="e">
        <f ca="1">VLOOKUP($B654,基础扩展表!$E:$AG,MATCH(BF$2,基础扩展表!$E$1:$AG$1,0),FALSE)</f>
        <v>#N/A</v>
      </c>
      <c r="BG654" t="e">
        <f ca="1">VLOOKUP($B654,基础扩展表!$E:$AG,MATCH(BG$2,基础扩展表!$E$1:$AG$1,0),FALSE)</f>
        <v>#N/A</v>
      </c>
      <c r="BH654" t="e">
        <f ca="1">VLOOKUP($B654,基础扩展表!$E:$AG,MATCH(BH$2,基础扩展表!$E$1:$AG$1,0),FALSE)</f>
        <v>#N/A</v>
      </c>
      <c r="BI654" t="e">
        <f ca="1">VLOOKUP($B654,基础扩展表!$E:$AG,MATCH(BI$2,基础扩展表!$E$1:$AG$1,0),FALSE)</f>
        <v>#N/A</v>
      </c>
      <c r="BJ654" t="e">
        <f ca="1">VLOOKUP($B654,基础扩展表!$E:$AG,MATCH(BJ$2,基础扩展表!$E$1:$AG$1,0),FALSE)</f>
        <v>#N/A</v>
      </c>
      <c r="BK654" t="e">
        <f ca="1">VLOOKUP($B654,基础扩展表!$E:$AG,MATCH(BK$2,基础扩展表!$E$1:$AG$1,0),FALSE)</f>
        <v>#N/A</v>
      </c>
      <c r="BL654" t="e">
        <f ca="1">VLOOKUP($B654,基础扩展表!$E:$AG,MATCH(BL$2,基础扩展表!$E$1:$AG$1,0),FALSE)</f>
        <v>#N/A</v>
      </c>
      <c r="BM654" t="e">
        <f ca="1">VLOOKUP($B654,基础扩展表!$E:$AG,MATCH(BM$2,基础扩展表!$E$1:$AG$1,0),FALSE)</f>
        <v>#N/A</v>
      </c>
      <c r="BN654" t="e">
        <f ca="1">VLOOKUP($B654,基础扩展表!$E:$AG,MATCH(BN$2,基础扩展表!$E$1:$AG$1,0),FALSE)</f>
        <v>#N/A</v>
      </c>
      <c r="BO654" t="e">
        <f ca="1">VLOOKUP($B654,基础扩展表!$E:$AG,MATCH(BO$2,基础扩展表!$E$1:$AG$1,0),FALSE)</f>
        <v>#N/A</v>
      </c>
      <c r="BP654" t="e">
        <f ca="1">VLOOKUP($B654,基础扩展表!$E:$AG,MATCH(BP$2,基础扩展表!$E$1:$AG$1,0),FALSE)</f>
        <v>#N/A</v>
      </c>
      <c r="BR654" t="e">
        <f ca="1">VLOOKUP(C654,模型表!D:H,5,FALSE)</f>
        <v>#N/A</v>
      </c>
    </row>
    <row r="655" spans="2:70" x14ac:dyDescent="0.2">
      <c r="B655" t="str">
        <f t="array" aca="1" ref="B655" ca="1">INDEX(基础表!$Y:$Y,SMALL(IF(基础表!$Z:$Z=0,ROW(基础表!$Z:$Z),999),ROW(H649)))&amp;""</f>
        <v/>
      </c>
      <c r="C655" t="e">
        <f ca="1">VLOOKUP(VLOOKUP($B655,基础表!$E:$G,3,FALSE),模型表!$C:$D,2,FALSE)</f>
        <v>#N/A</v>
      </c>
      <c r="E655" t="e">
        <f ca="1">VLOOKUP($B655,基础表!$E:$G,3,FALSE)</f>
        <v>#N/A</v>
      </c>
      <c r="G655" t="e">
        <f ca="1">VLOOKUP($E655,模型表!$C:$G,5,FALSE)</f>
        <v>#N/A</v>
      </c>
      <c r="H655" t="e">
        <f ca="1">VLOOKUP($E655,模型表!$C:$F,4,FALSE)</f>
        <v>#N/A</v>
      </c>
      <c r="I655" t="e">
        <f ca="1">VLOOKUP($E655,模型表!$C:$J,8,FALSE)</f>
        <v>#N/A</v>
      </c>
      <c r="K655" t="str">
        <f t="shared" ca="1" si="122"/>
        <v/>
      </c>
      <c r="L655" t="str">
        <f t="shared" ca="1" si="123"/>
        <v/>
      </c>
      <c r="M655" t="str">
        <f t="shared" ca="1" si="124"/>
        <v/>
      </c>
      <c r="N655" t="str">
        <f t="shared" ca="1" si="125"/>
        <v/>
      </c>
      <c r="O655" t="str">
        <f t="shared" ca="1" si="131"/>
        <v/>
      </c>
      <c r="P655" t="str">
        <f t="shared" ca="1" si="126"/>
        <v/>
      </c>
      <c r="Q655" t="e">
        <f ca="1">VLOOKUP($E655,模型表!$C:$K,9,FALSE)</f>
        <v>#N/A</v>
      </c>
      <c r="S655" t="e">
        <f ca="1">IF(VLOOKUP($E655,模型表!$C:$L,6,FALSE)=0,"",VLOOKUP($E655,模型表!$C:$L,10,FALSE))</f>
        <v>#N/A</v>
      </c>
      <c r="U655" t="e">
        <f ca="1">VLOOKUP($E655,模型表!$C:$Q,11,FALSE)</f>
        <v>#N/A</v>
      </c>
      <c r="Y655" t="e">
        <f ca="1">IF(VLOOKUP($E655,模型表!$C:$N,12,FALSE)="Death",VLOOKUP($E655,模型表!$C:$Q,13,FALSE),"")</f>
        <v>#N/A</v>
      </c>
      <c r="Z655" t="str">
        <f ca="1">IF($B655="","",IF(VLOOKUP($E655,模型表!$C:$O,12,FALSE)="PBuff","["&amp;VLOOKUP($E655,模型表!$C:Q,13,FALSE)&amp;"]","[]"))</f>
        <v/>
      </c>
      <c r="AA655" t="e">
        <f ca="1">VLOOKUP($B655,基础扩展表!$E:$I,5,FALSE)</f>
        <v>#N/A</v>
      </c>
      <c r="AB655" t="e">
        <f ca="1">VLOOKUP($B655,基础扩展表!$E:$I,4,FALSE)</f>
        <v>#N/A</v>
      </c>
      <c r="AC655" t="e">
        <f ca="1">VLOOKUP($B655,基础表!$E:$T,16,FALSE)</f>
        <v>#N/A</v>
      </c>
      <c r="AD655" t="str">
        <f t="shared" ca="1" si="120"/>
        <v/>
      </c>
      <c r="AE655" t="str">
        <f t="shared" ca="1" si="127"/>
        <v/>
      </c>
      <c r="AF655" t="str">
        <f t="shared" ca="1" si="128"/>
        <v/>
      </c>
      <c r="AH655" t="e">
        <f ca="1">VLOOKUP($B655,基础表!$E:$R,14,FALSE)</f>
        <v>#N/A</v>
      </c>
      <c r="AI655" t="e">
        <f ca="1">VLOOKUP($B655,基础表!$E:$S,13,FALSE)</f>
        <v>#N/A</v>
      </c>
      <c r="AK655" t="e">
        <f ca="1">VLOOKUP($B655,基础表!$E:$H,4,FALSE)</f>
        <v>#N/A</v>
      </c>
      <c r="AN655" s="23" t="e">
        <f t="shared" ca="1" si="121"/>
        <v>#N/A</v>
      </c>
      <c r="AO655" s="23" t="str">
        <f t="shared" ca="1" si="129"/>
        <v/>
      </c>
      <c r="AP655" s="23" t="str">
        <f t="shared" ca="1" si="130"/>
        <v/>
      </c>
      <c r="AR655" t="e">
        <f ca="1">VLOOKUP($B655,基础表!$E:$J,4,FALSE)</f>
        <v>#N/A</v>
      </c>
      <c r="AS655" t="e">
        <f ca="1">VLOOKUP($B655,基础表!$E:$J,5,FALSE)</f>
        <v>#N/A</v>
      </c>
      <c r="AT655" t="e">
        <f ca="1">VLOOKUP($B655,基础表!$E:$J,6,FALSE)</f>
        <v>#N/A</v>
      </c>
      <c r="AU655" t="e">
        <f ca="1">VLOOKUP($B655,基础扩展表!$E:$AG,MATCH(AU$2,基础扩展表!$E$1:$AG$1,0),FALSE)</f>
        <v>#N/A</v>
      </c>
      <c r="AV655" t="e">
        <f ca="1">VLOOKUP($B655,基础扩展表!$E:$AG,MATCH(AV$2,基础扩展表!$E$1:$AG$1,0),FALSE)</f>
        <v>#N/A</v>
      </c>
      <c r="AW655" t="e">
        <f ca="1">VLOOKUP($B655,基础扩展表!$E:$AG,MATCH(AW$2,基础扩展表!$E$1:$AG$1,0),FALSE)</f>
        <v>#N/A</v>
      </c>
      <c r="AX655" t="e">
        <f ca="1">VLOOKUP($B655,基础扩展表!$E:$AG,MATCH(AX$2,基础扩展表!$E$1:$AG$1,0),FALSE)</f>
        <v>#N/A</v>
      </c>
      <c r="AY655" t="e">
        <f ca="1">VLOOKUP($B655,基础扩展表!$E:$AG,MATCH(AY$2,基础扩展表!$E$1:$AG$1,0),FALSE)</f>
        <v>#N/A</v>
      </c>
      <c r="AZ655" t="e">
        <f ca="1">VLOOKUP($B655,基础扩展表!$E:$AG,MATCH(AZ$2,基础扩展表!$E$1:$AG$1,0),FALSE)</f>
        <v>#N/A</v>
      </c>
      <c r="BA655" t="e">
        <f ca="1">VLOOKUP($B655,基础扩展表!$E:$AG,MATCH(BA$2,基础扩展表!$E$1:$AG$1,0),FALSE)</f>
        <v>#N/A</v>
      </c>
      <c r="BB655" t="e">
        <f ca="1">VLOOKUP($B655,基础扩展表!$E:$AG,MATCH(BB$2,基础扩展表!$E$1:$AG$1,0),FALSE)</f>
        <v>#N/A</v>
      </c>
      <c r="BC655" t="e">
        <f ca="1">VLOOKUP($B655,基础扩展表!$E:$AG,MATCH(BC$2,基础扩展表!$E$1:$AG$1,0),FALSE)</f>
        <v>#N/A</v>
      </c>
      <c r="BD655" t="e">
        <f ca="1">VLOOKUP($B655,基础扩展表!$E:$AG,MATCH(BD$2,基础扩展表!$E$1:$AG$1,0),FALSE)</f>
        <v>#N/A</v>
      </c>
      <c r="BE655" t="e">
        <f ca="1">VLOOKUP($B655,基础扩展表!$E:$AG,MATCH(BE$2,基础扩展表!$E$1:$AG$1,0),FALSE)</f>
        <v>#N/A</v>
      </c>
      <c r="BF655" t="e">
        <f ca="1">VLOOKUP($B655,基础扩展表!$E:$AG,MATCH(BF$2,基础扩展表!$E$1:$AG$1,0),FALSE)</f>
        <v>#N/A</v>
      </c>
      <c r="BG655" t="e">
        <f ca="1">VLOOKUP($B655,基础扩展表!$E:$AG,MATCH(BG$2,基础扩展表!$E$1:$AG$1,0),FALSE)</f>
        <v>#N/A</v>
      </c>
      <c r="BH655" t="e">
        <f ca="1">VLOOKUP($B655,基础扩展表!$E:$AG,MATCH(BH$2,基础扩展表!$E$1:$AG$1,0),FALSE)</f>
        <v>#N/A</v>
      </c>
      <c r="BI655" t="e">
        <f ca="1">VLOOKUP($B655,基础扩展表!$E:$AG,MATCH(BI$2,基础扩展表!$E$1:$AG$1,0),FALSE)</f>
        <v>#N/A</v>
      </c>
      <c r="BJ655" t="e">
        <f ca="1">VLOOKUP($B655,基础扩展表!$E:$AG,MATCH(BJ$2,基础扩展表!$E$1:$AG$1,0),FALSE)</f>
        <v>#N/A</v>
      </c>
      <c r="BK655" t="e">
        <f ca="1">VLOOKUP($B655,基础扩展表!$E:$AG,MATCH(BK$2,基础扩展表!$E$1:$AG$1,0),FALSE)</f>
        <v>#N/A</v>
      </c>
      <c r="BL655" t="e">
        <f ca="1">VLOOKUP($B655,基础扩展表!$E:$AG,MATCH(BL$2,基础扩展表!$E$1:$AG$1,0),FALSE)</f>
        <v>#N/A</v>
      </c>
      <c r="BM655" t="e">
        <f ca="1">VLOOKUP($B655,基础扩展表!$E:$AG,MATCH(BM$2,基础扩展表!$E$1:$AG$1,0),FALSE)</f>
        <v>#N/A</v>
      </c>
      <c r="BN655" t="e">
        <f ca="1">VLOOKUP($B655,基础扩展表!$E:$AG,MATCH(BN$2,基础扩展表!$E$1:$AG$1,0),FALSE)</f>
        <v>#N/A</v>
      </c>
      <c r="BO655" t="e">
        <f ca="1">VLOOKUP($B655,基础扩展表!$E:$AG,MATCH(BO$2,基础扩展表!$E$1:$AG$1,0),FALSE)</f>
        <v>#N/A</v>
      </c>
      <c r="BP655" t="e">
        <f ca="1">VLOOKUP($B655,基础扩展表!$E:$AG,MATCH(BP$2,基础扩展表!$E$1:$AG$1,0),FALSE)</f>
        <v>#N/A</v>
      </c>
      <c r="BR655" t="e">
        <f ca="1">VLOOKUP(C655,模型表!D:H,5,FALSE)</f>
        <v>#N/A</v>
      </c>
    </row>
    <row r="656" spans="2:70" x14ac:dyDescent="0.2">
      <c r="B656" t="str">
        <f t="array" aca="1" ref="B656" ca="1">INDEX(基础表!$Y:$Y,SMALL(IF(基础表!$Z:$Z=0,ROW(基础表!$Z:$Z),999),ROW(H650)))&amp;""</f>
        <v/>
      </c>
      <c r="C656" t="e">
        <f ca="1">VLOOKUP(VLOOKUP($B656,基础表!$E:$G,3,FALSE),模型表!$C:$D,2,FALSE)</f>
        <v>#N/A</v>
      </c>
      <c r="E656" t="e">
        <f ca="1">VLOOKUP($B656,基础表!$E:$G,3,FALSE)</f>
        <v>#N/A</v>
      </c>
      <c r="G656" t="e">
        <f ca="1">VLOOKUP($E656,模型表!$C:$G,5,FALSE)</f>
        <v>#N/A</v>
      </c>
      <c r="H656" t="e">
        <f ca="1">VLOOKUP($E656,模型表!$C:$F,4,FALSE)</f>
        <v>#N/A</v>
      </c>
      <c r="I656" t="e">
        <f ca="1">VLOOKUP($E656,模型表!$C:$J,8,FALSE)</f>
        <v>#N/A</v>
      </c>
      <c r="K656" t="str">
        <f t="shared" ca="1" si="122"/>
        <v/>
      </c>
      <c r="L656" t="str">
        <f t="shared" ca="1" si="123"/>
        <v/>
      </c>
      <c r="M656" t="str">
        <f t="shared" ca="1" si="124"/>
        <v/>
      </c>
      <c r="N656" t="str">
        <f t="shared" ca="1" si="125"/>
        <v/>
      </c>
      <c r="O656" t="str">
        <f t="shared" ca="1" si="131"/>
        <v/>
      </c>
      <c r="P656" t="str">
        <f t="shared" ca="1" si="126"/>
        <v/>
      </c>
      <c r="Q656" t="e">
        <f ca="1">VLOOKUP($E656,模型表!$C:$K,9,FALSE)</f>
        <v>#N/A</v>
      </c>
      <c r="S656" t="e">
        <f ca="1">IF(VLOOKUP($E656,模型表!$C:$L,6,FALSE)=0,"",VLOOKUP($E656,模型表!$C:$L,10,FALSE))</f>
        <v>#N/A</v>
      </c>
      <c r="U656" t="e">
        <f ca="1">VLOOKUP($E656,模型表!$C:$Q,11,FALSE)</f>
        <v>#N/A</v>
      </c>
      <c r="Y656" t="e">
        <f ca="1">IF(VLOOKUP($E656,模型表!$C:$N,12,FALSE)="Death",VLOOKUP($E656,模型表!$C:$Q,13,FALSE),"")</f>
        <v>#N/A</v>
      </c>
      <c r="Z656" t="str">
        <f ca="1">IF($B656="","",IF(VLOOKUP($E656,模型表!$C:$O,12,FALSE)="PBuff","["&amp;VLOOKUP($E656,模型表!$C:Q,13,FALSE)&amp;"]","[]"))</f>
        <v/>
      </c>
      <c r="AA656" t="e">
        <f ca="1">VLOOKUP($B656,基础扩展表!$E:$I,5,FALSE)</f>
        <v>#N/A</v>
      </c>
      <c r="AB656" t="e">
        <f ca="1">VLOOKUP($B656,基础扩展表!$E:$I,4,FALSE)</f>
        <v>#N/A</v>
      </c>
      <c r="AC656" t="e">
        <f ca="1">VLOOKUP($B656,基础表!$E:$T,16,FALSE)</f>
        <v>#N/A</v>
      </c>
      <c r="AD656" t="str">
        <f t="shared" ca="1" si="120"/>
        <v/>
      </c>
      <c r="AE656" t="str">
        <f t="shared" ca="1" si="127"/>
        <v/>
      </c>
      <c r="AF656" t="str">
        <f t="shared" ca="1" si="128"/>
        <v/>
      </c>
      <c r="AH656" t="e">
        <f ca="1">VLOOKUP($B656,基础表!$E:$R,14,FALSE)</f>
        <v>#N/A</v>
      </c>
      <c r="AI656" t="e">
        <f ca="1">VLOOKUP($B656,基础表!$E:$S,13,FALSE)</f>
        <v>#N/A</v>
      </c>
      <c r="AK656" t="e">
        <f ca="1">VLOOKUP($B656,基础表!$E:$H,4,FALSE)</f>
        <v>#N/A</v>
      </c>
      <c r="AN656" s="23" t="e">
        <f t="shared" ca="1" si="121"/>
        <v>#N/A</v>
      </c>
      <c r="AO656" s="23" t="str">
        <f t="shared" ca="1" si="129"/>
        <v/>
      </c>
      <c r="AP656" s="23" t="str">
        <f t="shared" ca="1" si="130"/>
        <v/>
      </c>
      <c r="AR656" t="e">
        <f ca="1">VLOOKUP($B656,基础表!$E:$J,4,FALSE)</f>
        <v>#N/A</v>
      </c>
      <c r="AS656" t="e">
        <f ca="1">VLOOKUP($B656,基础表!$E:$J,5,FALSE)</f>
        <v>#N/A</v>
      </c>
      <c r="AT656" t="e">
        <f ca="1">VLOOKUP($B656,基础表!$E:$J,6,FALSE)</f>
        <v>#N/A</v>
      </c>
      <c r="AU656" t="e">
        <f ca="1">VLOOKUP($B656,基础扩展表!$E:$AG,MATCH(AU$2,基础扩展表!$E$1:$AG$1,0),FALSE)</f>
        <v>#N/A</v>
      </c>
      <c r="AV656" t="e">
        <f ca="1">VLOOKUP($B656,基础扩展表!$E:$AG,MATCH(AV$2,基础扩展表!$E$1:$AG$1,0),FALSE)</f>
        <v>#N/A</v>
      </c>
      <c r="AW656" t="e">
        <f ca="1">VLOOKUP($B656,基础扩展表!$E:$AG,MATCH(AW$2,基础扩展表!$E$1:$AG$1,0),FALSE)</f>
        <v>#N/A</v>
      </c>
      <c r="AX656" t="e">
        <f ca="1">VLOOKUP($B656,基础扩展表!$E:$AG,MATCH(AX$2,基础扩展表!$E$1:$AG$1,0),FALSE)</f>
        <v>#N/A</v>
      </c>
      <c r="AY656" t="e">
        <f ca="1">VLOOKUP($B656,基础扩展表!$E:$AG,MATCH(AY$2,基础扩展表!$E$1:$AG$1,0),FALSE)</f>
        <v>#N/A</v>
      </c>
      <c r="AZ656" t="e">
        <f ca="1">VLOOKUP($B656,基础扩展表!$E:$AG,MATCH(AZ$2,基础扩展表!$E$1:$AG$1,0),FALSE)</f>
        <v>#N/A</v>
      </c>
      <c r="BA656" t="e">
        <f ca="1">VLOOKUP($B656,基础扩展表!$E:$AG,MATCH(BA$2,基础扩展表!$E$1:$AG$1,0),FALSE)</f>
        <v>#N/A</v>
      </c>
      <c r="BB656" t="e">
        <f ca="1">VLOOKUP($B656,基础扩展表!$E:$AG,MATCH(BB$2,基础扩展表!$E$1:$AG$1,0),FALSE)</f>
        <v>#N/A</v>
      </c>
      <c r="BC656" t="e">
        <f ca="1">VLOOKUP($B656,基础扩展表!$E:$AG,MATCH(BC$2,基础扩展表!$E$1:$AG$1,0),FALSE)</f>
        <v>#N/A</v>
      </c>
      <c r="BD656" t="e">
        <f ca="1">VLOOKUP($B656,基础扩展表!$E:$AG,MATCH(BD$2,基础扩展表!$E$1:$AG$1,0),FALSE)</f>
        <v>#N/A</v>
      </c>
      <c r="BE656" t="e">
        <f ca="1">VLOOKUP($B656,基础扩展表!$E:$AG,MATCH(BE$2,基础扩展表!$E$1:$AG$1,0),FALSE)</f>
        <v>#N/A</v>
      </c>
      <c r="BF656" t="e">
        <f ca="1">VLOOKUP($B656,基础扩展表!$E:$AG,MATCH(BF$2,基础扩展表!$E$1:$AG$1,0),FALSE)</f>
        <v>#N/A</v>
      </c>
      <c r="BG656" t="e">
        <f ca="1">VLOOKUP($B656,基础扩展表!$E:$AG,MATCH(BG$2,基础扩展表!$E$1:$AG$1,0),FALSE)</f>
        <v>#N/A</v>
      </c>
      <c r="BH656" t="e">
        <f ca="1">VLOOKUP($B656,基础扩展表!$E:$AG,MATCH(BH$2,基础扩展表!$E$1:$AG$1,0),FALSE)</f>
        <v>#N/A</v>
      </c>
      <c r="BI656" t="e">
        <f ca="1">VLOOKUP($B656,基础扩展表!$E:$AG,MATCH(BI$2,基础扩展表!$E$1:$AG$1,0),FALSE)</f>
        <v>#N/A</v>
      </c>
      <c r="BJ656" t="e">
        <f ca="1">VLOOKUP($B656,基础扩展表!$E:$AG,MATCH(BJ$2,基础扩展表!$E$1:$AG$1,0),FALSE)</f>
        <v>#N/A</v>
      </c>
      <c r="BK656" t="e">
        <f ca="1">VLOOKUP($B656,基础扩展表!$E:$AG,MATCH(BK$2,基础扩展表!$E$1:$AG$1,0),FALSE)</f>
        <v>#N/A</v>
      </c>
      <c r="BL656" t="e">
        <f ca="1">VLOOKUP($B656,基础扩展表!$E:$AG,MATCH(BL$2,基础扩展表!$E$1:$AG$1,0),FALSE)</f>
        <v>#N/A</v>
      </c>
      <c r="BM656" t="e">
        <f ca="1">VLOOKUP($B656,基础扩展表!$E:$AG,MATCH(BM$2,基础扩展表!$E$1:$AG$1,0),FALSE)</f>
        <v>#N/A</v>
      </c>
      <c r="BN656" t="e">
        <f ca="1">VLOOKUP($B656,基础扩展表!$E:$AG,MATCH(BN$2,基础扩展表!$E$1:$AG$1,0),FALSE)</f>
        <v>#N/A</v>
      </c>
      <c r="BO656" t="e">
        <f ca="1">VLOOKUP($B656,基础扩展表!$E:$AG,MATCH(BO$2,基础扩展表!$E$1:$AG$1,0),FALSE)</f>
        <v>#N/A</v>
      </c>
      <c r="BP656" t="e">
        <f ca="1">VLOOKUP($B656,基础扩展表!$E:$AG,MATCH(BP$2,基础扩展表!$E$1:$AG$1,0),FALSE)</f>
        <v>#N/A</v>
      </c>
      <c r="BR656" t="e">
        <f ca="1">VLOOKUP(C656,模型表!D:H,5,FALSE)</f>
        <v>#N/A</v>
      </c>
    </row>
    <row r="657" spans="2:70" x14ac:dyDescent="0.2">
      <c r="B657" t="str">
        <f t="array" aca="1" ref="B657" ca="1">INDEX(基础表!$Y:$Y,SMALL(IF(基础表!$Z:$Z=0,ROW(基础表!$Z:$Z),999),ROW(H651)))&amp;""</f>
        <v/>
      </c>
      <c r="C657" t="e">
        <f ca="1">VLOOKUP(VLOOKUP($B657,基础表!$E:$G,3,FALSE),模型表!$C:$D,2,FALSE)</f>
        <v>#N/A</v>
      </c>
      <c r="E657" t="e">
        <f ca="1">VLOOKUP($B657,基础表!$E:$G,3,FALSE)</f>
        <v>#N/A</v>
      </c>
      <c r="G657" t="e">
        <f ca="1">VLOOKUP($E657,模型表!$C:$G,5,FALSE)</f>
        <v>#N/A</v>
      </c>
      <c r="H657" t="e">
        <f ca="1">VLOOKUP($E657,模型表!$C:$F,4,FALSE)</f>
        <v>#N/A</v>
      </c>
      <c r="I657" t="e">
        <f ca="1">VLOOKUP($E657,模型表!$C:$J,8,FALSE)</f>
        <v>#N/A</v>
      </c>
      <c r="K657" t="str">
        <f t="shared" ca="1" si="122"/>
        <v/>
      </c>
      <c r="L657" t="str">
        <f t="shared" ca="1" si="123"/>
        <v/>
      </c>
      <c r="M657" t="str">
        <f t="shared" ca="1" si="124"/>
        <v/>
      </c>
      <c r="N657" t="str">
        <f t="shared" ca="1" si="125"/>
        <v/>
      </c>
      <c r="O657" t="str">
        <f t="shared" ca="1" si="131"/>
        <v/>
      </c>
      <c r="P657" t="str">
        <f t="shared" ca="1" si="126"/>
        <v/>
      </c>
      <c r="Q657" t="e">
        <f ca="1">VLOOKUP($E657,模型表!$C:$K,9,FALSE)</f>
        <v>#N/A</v>
      </c>
      <c r="S657" t="e">
        <f ca="1">IF(VLOOKUP($E657,模型表!$C:$L,6,FALSE)=0,"",VLOOKUP($E657,模型表!$C:$L,10,FALSE))</f>
        <v>#N/A</v>
      </c>
      <c r="U657" t="e">
        <f ca="1">VLOOKUP($E657,模型表!$C:$Q,11,FALSE)</f>
        <v>#N/A</v>
      </c>
      <c r="Y657" t="e">
        <f ca="1">IF(VLOOKUP($E657,模型表!$C:$N,12,FALSE)="Death",VLOOKUP($E657,模型表!$C:$Q,13,FALSE),"")</f>
        <v>#N/A</v>
      </c>
      <c r="Z657" t="str">
        <f ca="1">IF($B657="","",IF(VLOOKUP($E657,模型表!$C:$O,12,FALSE)="PBuff","["&amp;VLOOKUP($E657,模型表!$C:Q,13,FALSE)&amp;"]","[]"))</f>
        <v/>
      </c>
      <c r="AA657" t="e">
        <f ca="1">VLOOKUP($B657,基础扩展表!$E:$I,5,FALSE)</f>
        <v>#N/A</v>
      </c>
      <c r="AB657" t="e">
        <f ca="1">VLOOKUP($B657,基础扩展表!$E:$I,4,FALSE)</f>
        <v>#N/A</v>
      </c>
      <c r="AC657" t="e">
        <f ca="1">VLOOKUP($B657,基础表!$E:$T,16,FALSE)</f>
        <v>#N/A</v>
      </c>
      <c r="AD657" t="str">
        <f t="shared" ca="1" si="120"/>
        <v/>
      </c>
      <c r="AE657" t="str">
        <f t="shared" ca="1" si="127"/>
        <v/>
      </c>
      <c r="AF657" t="str">
        <f t="shared" ca="1" si="128"/>
        <v/>
      </c>
      <c r="AH657" t="e">
        <f ca="1">VLOOKUP($B657,基础表!$E:$R,14,FALSE)</f>
        <v>#N/A</v>
      </c>
      <c r="AI657" t="e">
        <f ca="1">VLOOKUP($B657,基础表!$E:$S,13,FALSE)</f>
        <v>#N/A</v>
      </c>
      <c r="AK657" t="e">
        <f ca="1">VLOOKUP($B657,基础表!$E:$H,4,FALSE)</f>
        <v>#N/A</v>
      </c>
      <c r="AN657" s="23" t="e">
        <f t="shared" ca="1" si="121"/>
        <v>#N/A</v>
      </c>
      <c r="AO657" s="23" t="str">
        <f t="shared" ca="1" si="129"/>
        <v/>
      </c>
      <c r="AP657" s="23" t="str">
        <f t="shared" ca="1" si="130"/>
        <v/>
      </c>
      <c r="AR657" t="e">
        <f ca="1">VLOOKUP($B657,基础表!$E:$J,4,FALSE)</f>
        <v>#N/A</v>
      </c>
      <c r="AS657" t="e">
        <f ca="1">VLOOKUP($B657,基础表!$E:$J,5,FALSE)</f>
        <v>#N/A</v>
      </c>
      <c r="AT657" t="e">
        <f ca="1">VLOOKUP($B657,基础表!$E:$J,6,FALSE)</f>
        <v>#N/A</v>
      </c>
      <c r="AU657" t="e">
        <f ca="1">VLOOKUP($B657,基础扩展表!$E:$AG,MATCH(AU$2,基础扩展表!$E$1:$AG$1,0),FALSE)</f>
        <v>#N/A</v>
      </c>
      <c r="AV657" t="e">
        <f ca="1">VLOOKUP($B657,基础扩展表!$E:$AG,MATCH(AV$2,基础扩展表!$E$1:$AG$1,0),FALSE)</f>
        <v>#N/A</v>
      </c>
      <c r="AW657" t="e">
        <f ca="1">VLOOKUP($B657,基础扩展表!$E:$AG,MATCH(AW$2,基础扩展表!$E$1:$AG$1,0),FALSE)</f>
        <v>#N/A</v>
      </c>
      <c r="AX657" t="e">
        <f ca="1">VLOOKUP($B657,基础扩展表!$E:$AG,MATCH(AX$2,基础扩展表!$E$1:$AG$1,0),FALSE)</f>
        <v>#N/A</v>
      </c>
      <c r="AY657" t="e">
        <f ca="1">VLOOKUP($B657,基础扩展表!$E:$AG,MATCH(AY$2,基础扩展表!$E$1:$AG$1,0),FALSE)</f>
        <v>#N/A</v>
      </c>
      <c r="AZ657" t="e">
        <f ca="1">VLOOKUP($B657,基础扩展表!$E:$AG,MATCH(AZ$2,基础扩展表!$E$1:$AG$1,0),FALSE)</f>
        <v>#N/A</v>
      </c>
      <c r="BA657" t="e">
        <f ca="1">VLOOKUP($B657,基础扩展表!$E:$AG,MATCH(BA$2,基础扩展表!$E$1:$AG$1,0),FALSE)</f>
        <v>#N/A</v>
      </c>
      <c r="BB657" t="e">
        <f ca="1">VLOOKUP($B657,基础扩展表!$E:$AG,MATCH(BB$2,基础扩展表!$E$1:$AG$1,0),FALSE)</f>
        <v>#N/A</v>
      </c>
      <c r="BC657" t="e">
        <f ca="1">VLOOKUP($B657,基础扩展表!$E:$AG,MATCH(BC$2,基础扩展表!$E$1:$AG$1,0),FALSE)</f>
        <v>#N/A</v>
      </c>
      <c r="BD657" t="e">
        <f ca="1">VLOOKUP($B657,基础扩展表!$E:$AG,MATCH(BD$2,基础扩展表!$E$1:$AG$1,0),FALSE)</f>
        <v>#N/A</v>
      </c>
      <c r="BE657" t="e">
        <f ca="1">VLOOKUP($B657,基础扩展表!$E:$AG,MATCH(BE$2,基础扩展表!$E$1:$AG$1,0),FALSE)</f>
        <v>#N/A</v>
      </c>
      <c r="BF657" t="e">
        <f ca="1">VLOOKUP($B657,基础扩展表!$E:$AG,MATCH(BF$2,基础扩展表!$E$1:$AG$1,0),FALSE)</f>
        <v>#N/A</v>
      </c>
      <c r="BG657" t="e">
        <f ca="1">VLOOKUP($B657,基础扩展表!$E:$AG,MATCH(BG$2,基础扩展表!$E$1:$AG$1,0),FALSE)</f>
        <v>#N/A</v>
      </c>
      <c r="BH657" t="e">
        <f ca="1">VLOOKUP($B657,基础扩展表!$E:$AG,MATCH(BH$2,基础扩展表!$E$1:$AG$1,0),FALSE)</f>
        <v>#N/A</v>
      </c>
      <c r="BI657" t="e">
        <f ca="1">VLOOKUP($B657,基础扩展表!$E:$AG,MATCH(BI$2,基础扩展表!$E$1:$AG$1,0),FALSE)</f>
        <v>#N/A</v>
      </c>
      <c r="BJ657" t="e">
        <f ca="1">VLOOKUP($B657,基础扩展表!$E:$AG,MATCH(BJ$2,基础扩展表!$E$1:$AG$1,0),FALSE)</f>
        <v>#N/A</v>
      </c>
      <c r="BK657" t="e">
        <f ca="1">VLOOKUP($B657,基础扩展表!$E:$AG,MATCH(BK$2,基础扩展表!$E$1:$AG$1,0),FALSE)</f>
        <v>#N/A</v>
      </c>
      <c r="BL657" t="e">
        <f ca="1">VLOOKUP($B657,基础扩展表!$E:$AG,MATCH(BL$2,基础扩展表!$E$1:$AG$1,0),FALSE)</f>
        <v>#N/A</v>
      </c>
      <c r="BM657" t="e">
        <f ca="1">VLOOKUP($B657,基础扩展表!$E:$AG,MATCH(BM$2,基础扩展表!$E$1:$AG$1,0),FALSE)</f>
        <v>#N/A</v>
      </c>
      <c r="BN657" t="e">
        <f ca="1">VLOOKUP($B657,基础扩展表!$E:$AG,MATCH(BN$2,基础扩展表!$E$1:$AG$1,0),FALSE)</f>
        <v>#N/A</v>
      </c>
      <c r="BO657" t="e">
        <f ca="1">VLOOKUP($B657,基础扩展表!$E:$AG,MATCH(BO$2,基础扩展表!$E$1:$AG$1,0),FALSE)</f>
        <v>#N/A</v>
      </c>
      <c r="BP657" t="e">
        <f ca="1">VLOOKUP($B657,基础扩展表!$E:$AG,MATCH(BP$2,基础扩展表!$E$1:$AG$1,0),FALSE)</f>
        <v>#N/A</v>
      </c>
      <c r="BR657" t="e">
        <f ca="1">VLOOKUP(C657,模型表!D:H,5,FALSE)</f>
        <v>#N/A</v>
      </c>
    </row>
    <row r="658" spans="2:70" x14ac:dyDescent="0.2">
      <c r="B658" t="str">
        <f t="array" aca="1" ref="B658" ca="1">INDEX(基础表!$Y:$Y,SMALL(IF(基础表!$Z:$Z=0,ROW(基础表!$Z:$Z),999),ROW(H652)))&amp;""</f>
        <v/>
      </c>
      <c r="C658" t="e">
        <f ca="1">VLOOKUP(VLOOKUP($B658,基础表!$E:$G,3,FALSE),模型表!$C:$D,2,FALSE)</f>
        <v>#N/A</v>
      </c>
      <c r="E658" t="e">
        <f ca="1">VLOOKUP($B658,基础表!$E:$G,3,FALSE)</f>
        <v>#N/A</v>
      </c>
      <c r="G658" t="e">
        <f ca="1">VLOOKUP($E658,模型表!$C:$G,5,FALSE)</f>
        <v>#N/A</v>
      </c>
      <c r="H658" t="e">
        <f ca="1">VLOOKUP($E658,模型表!$C:$F,4,FALSE)</f>
        <v>#N/A</v>
      </c>
      <c r="I658" t="e">
        <f ca="1">VLOOKUP($E658,模型表!$C:$J,8,FALSE)</f>
        <v>#N/A</v>
      </c>
      <c r="K658" t="str">
        <f t="shared" ca="1" si="122"/>
        <v/>
      </c>
      <c r="L658" t="str">
        <f t="shared" ca="1" si="123"/>
        <v/>
      </c>
      <c r="M658" t="str">
        <f t="shared" ca="1" si="124"/>
        <v/>
      </c>
      <c r="N658" t="str">
        <f t="shared" ca="1" si="125"/>
        <v/>
      </c>
      <c r="O658" t="str">
        <f t="shared" ca="1" si="131"/>
        <v/>
      </c>
      <c r="P658" t="str">
        <f t="shared" ca="1" si="126"/>
        <v/>
      </c>
      <c r="Q658" t="e">
        <f ca="1">VLOOKUP($E658,模型表!$C:$K,9,FALSE)</f>
        <v>#N/A</v>
      </c>
      <c r="S658" t="e">
        <f ca="1">IF(VLOOKUP($E658,模型表!$C:$L,6,FALSE)=0,"",VLOOKUP($E658,模型表!$C:$L,10,FALSE))</f>
        <v>#N/A</v>
      </c>
      <c r="U658" t="e">
        <f ca="1">VLOOKUP($E658,模型表!$C:$Q,11,FALSE)</f>
        <v>#N/A</v>
      </c>
      <c r="Y658" t="e">
        <f ca="1">IF(VLOOKUP($E658,模型表!$C:$N,12,FALSE)="Death",VLOOKUP($E658,模型表!$C:$Q,13,FALSE),"")</f>
        <v>#N/A</v>
      </c>
      <c r="Z658" t="str">
        <f ca="1">IF($B658="","",IF(VLOOKUP($E658,模型表!$C:$O,12,FALSE)="PBuff","["&amp;VLOOKUP($E658,模型表!$C:Q,13,FALSE)&amp;"]","[]"))</f>
        <v/>
      </c>
      <c r="AA658" t="e">
        <f ca="1">VLOOKUP($B658,基础扩展表!$E:$I,5,FALSE)</f>
        <v>#N/A</v>
      </c>
      <c r="AB658" t="e">
        <f ca="1">VLOOKUP($B658,基础扩展表!$E:$I,4,FALSE)</f>
        <v>#N/A</v>
      </c>
      <c r="AC658" t="e">
        <f ca="1">VLOOKUP($B658,基础表!$E:$T,16,FALSE)</f>
        <v>#N/A</v>
      </c>
      <c r="AD658" t="str">
        <f t="shared" ca="1" si="120"/>
        <v/>
      </c>
      <c r="AE658" t="str">
        <f t="shared" ca="1" si="127"/>
        <v/>
      </c>
      <c r="AF658" t="str">
        <f t="shared" ca="1" si="128"/>
        <v/>
      </c>
      <c r="AH658" t="e">
        <f ca="1">VLOOKUP($B658,基础表!$E:$R,14,FALSE)</f>
        <v>#N/A</v>
      </c>
      <c r="AI658" t="e">
        <f ca="1">VLOOKUP($B658,基础表!$E:$S,13,FALSE)</f>
        <v>#N/A</v>
      </c>
      <c r="AK658" t="e">
        <f ca="1">VLOOKUP($B658,基础表!$E:$H,4,FALSE)</f>
        <v>#N/A</v>
      </c>
      <c r="AN658" s="23" t="e">
        <f t="shared" ca="1" si="121"/>
        <v>#N/A</v>
      </c>
      <c r="AO658" s="23" t="str">
        <f t="shared" ca="1" si="129"/>
        <v/>
      </c>
      <c r="AP658" s="23" t="str">
        <f t="shared" ca="1" si="130"/>
        <v/>
      </c>
      <c r="AR658" t="e">
        <f ca="1">VLOOKUP($B658,基础表!$E:$J,4,FALSE)</f>
        <v>#N/A</v>
      </c>
      <c r="AS658" t="e">
        <f ca="1">VLOOKUP($B658,基础表!$E:$J,5,FALSE)</f>
        <v>#N/A</v>
      </c>
      <c r="AT658" t="e">
        <f ca="1">VLOOKUP($B658,基础表!$E:$J,6,FALSE)</f>
        <v>#N/A</v>
      </c>
      <c r="AU658" t="e">
        <f ca="1">VLOOKUP($B658,基础扩展表!$E:$AG,MATCH(AU$2,基础扩展表!$E$1:$AG$1,0),FALSE)</f>
        <v>#N/A</v>
      </c>
      <c r="AV658" t="e">
        <f ca="1">VLOOKUP($B658,基础扩展表!$E:$AG,MATCH(AV$2,基础扩展表!$E$1:$AG$1,0),FALSE)</f>
        <v>#N/A</v>
      </c>
      <c r="AW658" t="e">
        <f ca="1">VLOOKUP($B658,基础扩展表!$E:$AG,MATCH(AW$2,基础扩展表!$E$1:$AG$1,0),FALSE)</f>
        <v>#N/A</v>
      </c>
      <c r="AX658" t="e">
        <f ca="1">VLOOKUP($B658,基础扩展表!$E:$AG,MATCH(AX$2,基础扩展表!$E$1:$AG$1,0),FALSE)</f>
        <v>#N/A</v>
      </c>
      <c r="AY658" t="e">
        <f ca="1">VLOOKUP($B658,基础扩展表!$E:$AG,MATCH(AY$2,基础扩展表!$E$1:$AG$1,0),FALSE)</f>
        <v>#N/A</v>
      </c>
      <c r="AZ658" t="e">
        <f ca="1">VLOOKUP($B658,基础扩展表!$E:$AG,MATCH(AZ$2,基础扩展表!$E$1:$AG$1,0),FALSE)</f>
        <v>#N/A</v>
      </c>
      <c r="BA658" t="e">
        <f ca="1">VLOOKUP($B658,基础扩展表!$E:$AG,MATCH(BA$2,基础扩展表!$E$1:$AG$1,0),FALSE)</f>
        <v>#N/A</v>
      </c>
      <c r="BB658" t="e">
        <f ca="1">VLOOKUP($B658,基础扩展表!$E:$AG,MATCH(BB$2,基础扩展表!$E$1:$AG$1,0),FALSE)</f>
        <v>#N/A</v>
      </c>
      <c r="BC658" t="e">
        <f ca="1">VLOOKUP($B658,基础扩展表!$E:$AG,MATCH(BC$2,基础扩展表!$E$1:$AG$1,0),FALSE)</f>
        <v>#N/A</v>
      </c>
      <c r="BD658" t="e">
        <f ca="1">VLOOKUP($B658,基础扩展表!$E:$AG,MATCH(BD$2,基础扩展表!$E$1:$AG$1,0),FALSE)</f>
        <v>#N/A</v>
      </c>
      <c r="BE658" t="e">
        <f ca="1">VLOOKUP($B658,基础扩展表!$E:$AG,MATCH(BE$2,基础扩展表!$E$1:$AG$1,0),FALSE)</f>
        <v>#N/A</v>
      </c>
      <c r="BF658" t="e">
        <f ca="1">VLOOKUP($B658,基础扩展表!$E:$AG,MATCH(BF$2,基础扩展表!$E$1:$AG$1,0),FALSE)</f>
        <v>#N/A</v>
      </c>
      <c r="BG658" t="e">
        <f ca="1">VLOOKUP($B658,基础扩展表!$E:$AG,MATCH(BG$2,基础扩展表!$E$1:$AG$1,0),FALSE)</f>
        <v>#N/A</v>
      </c>
      <c r="BH658" t="e">
        <f ca="1">VLOOKUP($B658,基础扩展表!$E:$AG,MATCH(BH$2,基础扩展表!$E$1:$AG$1,0),FALSE)</f>
        <v>#N/A</v>
      </c>
      <c r="BI658" t="e">
        <f ca="1">VLOOKUP($B658,基础扩展表!$E:$AG,MATCH(BI$2,基础扩展表!$E$1:$AG$1,0),FALSE)</f>
        <v>#N/A</v>
      </c>
      <c r="BJ658" t="e">
        <f ca="1">VLOOKUP($B658,基础扩展表!$E:$AG,MATCH(BJ$2,基础扩展表!$E$1:$AG$1,0),FALSE)</f>
        <v>#N/A</v>
      </c>
      <c r="BK658" t="e">
        <f ca="1">VLOOKUP($B658,基础扩展表!$E:$AG,MATCH(BK$2,基础扩展表!$E$1:$AG$1,0),FALSE)</f>
        <v>#N/A</v>
      </c>
      <c r="BL658" t="e">
        <f ca="1">VLOOKUP($B658,基础扩展表!$E:$AG,MATCH(BL$2,基础扩展表!$E$1:$AG$1,0),FALSE)</f>
        <v>#N/A</v>
      </c>
      <c r="BM658" t="e">
        <f ca="1">VLOOKUP($B658,基础扩展表!$E:$AG,MATCH(BM$2,基础扩展表!$E$1:$AG$1,0),FALSE)</f>
        <v>#N/A</v>
      </c>
      <c r="BN658" t="e">
        <f ca="1">VLOOKUP($B658,基础扩展表!$E:$AG,MATCH(BN$2,基础扩展表!$E$1:$AG$1,0),FALSE)</f>
        <v>#N/A</v>
      </c>
      <c r="BO658" t="e">
        <f ca="1">VLOOKUP($B658,基础扩展表!$E:$AG,MATCH(BO$2,基础扩展表!$E$1:$AG$1,0),FALSE)</f>
        <v>#N/A</v>
      </c>
      <c r="BP658" t="e">
        <f ca="1">VLOOKUP($B658,基础扩展表!$E:$AG,MATCH(BP$2,基础扩展表!$E$1:$AG$1,0),FALSE)</f>
        <v>#N/A</v>
      </c>
      <c r="BR658" t="e">
        <f ca="1">VLOOKUP(C658,模型表!D:H,5,FALSE)</f>
        <v>#N/A</v>
      </c>
    </row>
    <row r="659" spans="2:70" x14ac:dyDescent="0.2">
      <c r="B659" t="str">
        <f t="array" aca="1" ref="B659" ca="1">INDEX(基础表!$Y:$Y,SMALL(IF(基础表!$Z:$Z=0,ROW(基础表!$Z:$Z),999),ROW(H653)))&amp;""</f>
        <v/>
      </c>
      <c r="C659" t="e">
        <f ca="1">VLOOKUP(VLOOKUP($B659,基础表!$E:$G,3,FALSE),模型表!$C:$D,2,FALSE)</f>
        <v>#N/A</v>
      </c>
      <c r="E659" t="e">
        <f ca="1">VLOOKUP($B659,基础表!$E:$G,3,FALSE)</f>
        <v>#N/A</v>
      </c>
      <c r="G659" t="e">
        <f ca="1">VLOOKUP($E659,模型表!$C:$G,5,FALSE)</f>
        <v>#N/A</v>
      </c>
      <c r="H659" t="e">
        <f ca="1">VLOOKUP($E659,模型表!$C:$F,4,FALSE)</f>
        <v>#N/A</v>
      </c>
      <c r="I659" t="e">
        <f ca="1">VLOOKUP($E659,模型表!$C:$J,8,FALSE)</f>
        <v>#N/A</v>
      </c>
      <c r="K659" t="str">
        <f t="shared" ca="1" si="122"/>
        <v/>
      </c>
      <c r="L659" t="str">
        <f t="shared" ca="1" si="123"/>
        <v/>
      </c>
      <c r="M659" t="str">
        <f t="shared" ca="1" si="124"/>
        <v/>
      </c>
      <c r="N659" t="str">
        <f t="shared" ca="1" si="125"/>
        <v/>
      </c>
      <c r="O659" t="str">
        <f t="shared" ca="1" si="131"/>
        <v/>
      </c>
      <c r="P659" t="str">
        <f t="shared" ca="1" si="126"/>
        <v/>
      </c>
      <c r="Q659" t="e">
        <f ca="1">VLOOKUP($E659,模型表!$C:$K,9,FALSE)</f>
        <v>#N/A</v>
      </c>
      <c r="S659" t="e">
        <f ca="1">IF(VLOOKUP($E659,模型表!$C:$L,6,FALSE)=0,"",VLOOKUP($E659,模型表!$C:$L,10,FALSE))</f>
        <v>#N/A</v>
      </c>
      <c r="U659" t="e">
        <f ca="1">VLOOKUP($E659,模型表!$C:$Q,11,FALSE)</f>
        <v>#N/A</v>
      </c>
      <c r="Y659" t="e">
        <f ca="1">IF(VLOOKUP($E659,模型表!$C:$N,12,FALSE)="Death",VLOOKUP($E659,模型表!$C:$Q,13,FALSE),"")</f>
        <v>#N/A</v>
      </c>
      <c r="Z659" t="str">
        <f ca="1">IF($B659="","",IF(VLOOKUP($E659,模型表!$C:$O,12,FALSE)="PBuff","["&amp;VLOOKUP($E659,模型表!$C:Q,13,FALSE)&amp;"]","[]"))</f>
        <v/>
      </c>
      <c r="AA659" t="e">
        <f ca="1">VLOOKUP($B659,基础扩展表!$E:$I,5,FALSE)</f>
        <v>#N/A</v>
      </c>
      <c r="AB659" t="e">
        <f ca="1">VLOOKUP($B659,基础扩展表!$E:$I,4,FALSE)</f>
        <v>#N/A</v>
      </c>
      <c r="AC659" t="e">
        <f ca="1">VLOOKUP($B659,基础表!$E:$T,16,FALSE)</f>
        <v>#N/A</v>
      </c>
      <c r="AD659" t="str">
        <f t="shared" ca="1" si="120"/>
        <v/>
      </c>
      <c r="AE659" t="str">
        <f t="shared" ca="1" si="127"/>
        <v/>
      </c>
      <c r="AF659" t="str">
        <f t="shared" ca="1" si="128"/>
        <v/>
      </c>
      <c r="AH659" t="e">
        <f ca="1">VLOOKUP($B659,基础表!$E:$R,14,FALSE)</f>
        <v>#N/A</v>
      </c>
      <c r="AI659" t="e">
        <f ca="1">VLOOKUP($B659,基础表!$E:$S,13,FALSE)</f>
        <v>#N/A</v>
      </c>
      <c r="AK659" t="e">
        <f ca="1">VLOOKUP($B659,基础表!$E:$H,4,FALSE)</f>
        <v>#N/A</v>
      </c>
      <c r="AN659" s="23" t="e">
        <f t="shared" ca="1" si="121"/>
        <v>#N/A</v>
      </c>
      <c r="AO659" s="23" t="str">
        <f t="shared" ca="1" si="129"/>
        <v/>
      </c>
      <c r="AP659" s="23" t="str">
        <f t="shared" ca="1" si="130"/>
        <v/>
      </c>
      <c r="AR659" t="e">
        <f ca="1">VLOOKUP($B659,基础表!$E:$J,4,FALSE)</f>
        <v>#N/A</v>
      </c>
      <c r="AS659" t="e">
        <f ca="1">VLOOKUP($B659,基础表!$E:$J,5,FALSE)</f>
        <v>#N/A</v>
      </c>
      <c r="AT659" t="e">
        <f ca="1">VLOOKUP($B659,基础表!$E:$J,6,FALSE)</f>
        <v>#N/A</v>
      </c>
      <c r="AU659" t="e">
        <f ca="1">VLOOKUP($B659,基础扩展表!$E:$AG,MATCH(AU$2,基础扩展表!$E$1:$AG$1,0),FALSE)</f>
        <v>#N/A</v>
      </c>
      <c r="AV659" t="e">
        <f ca="1">VLOOKUP($B659,基础扩展表!$E:$AG,MATCH(AV$2,基础扩展表!$E$1:$AG$1,0),FALSE)</f>
        <v>#N/A</v>
      </c>
      <c r="AW659" t="e">
        <f ca="1">VLOOKUP($B659,基础扩展表!$E:$AG,MATCH(AW$2,基础扩展表!$E$1:$AG$1,0),FALSE)</f>
        <v>#N/A</v>
      </c>
      <c r="AX659" t="e">
        <f ca="1">VLOOKUP($B659,基础扩展表!$E:$AG,MATCH(AX$2,基础扩展表!$E$1:$AG$1,0),FALSE)</f>
        <v>#N/A</v>
      </c>
      <c r="AY659" t="e">
        <f ca="1">VLOOKUP($B659,基础扩展表!$E:$AG,MATCH(AY$2,基础扩展表!$E$1:$AG$1,0),FALSE)</f>
        <v>#N/A</v>
      </c>
      <c r="AZ659" t="e">
        <f ca="1">VLOOKUP($B659,基础扩展表!$E:$AG,MATCH(AZ$2,基础扩展表!$E$1:$AG$1,0),FALSE)</f>
        <v>#N/A</v>
      </c>
      <c r="BA659" t="e">
        <f ca="1">VLOOKUP($B659,基础扩展表!$E:$AG,MATCH(BA$2,基础扩展表!$E$1:$AG$1,0),FALSE)</f>
        <v>#N/A</v>
      </c>
      <c r="BB659" t="e">
        <f ca="1">VLOOKUP($B659,基础扩展表!$E:$AG,MATCH(BB$2,基础扩展表!$E$1:$AG$1,0),FALSE)</f>
        <v>#N/A</v>
      </c>
      <c r="BC659" t="e">
        <f ca="1">VLOOKUP($B659,基础扩展表!$E:$AG,MATCH(BC$2,基础扩展表!$E$1:$AG$1,0),FALSE)</f>
        <v>#N/A</v>
      </c>
      <c r="BD659" t="e">
        <f ca="1">VLOOKUP($B659,基础扩展表!$E:$AG,MATCH(BD$2,基础扩展表!$E$1:$AG$1,0),FALSE)</f>
        <v>#N/A</v>
      </c>
      <c r="BE659" t="e">
        <f ca="1">VLOOKUP($B659,基础扩展表!$E:$AG,MATCH(BE$2,基础扩展表!$E$1:$AG$1,0),FALSE)</f>
        <v>#N/A</v>
      </c>
      <c r="BF659" t="e">
        <f ca="1">VLOOKUP($B659,基础扩展表!$E:$AG,MATCH(BF$2,基础扩展表!$E$1:$AG$1,0),FALSE)</f>
        <v>#N/A</v>
      </c>
      <c r="BG659" t="e">
        <f ca="1">VLOOKUP($B659,基础扩展表!$E:$AG,MATCH(BG$2,基础扩展表!$E$1:$AG$1,0),FALSE)</f>
        <v>#N/A</v>
      </c>
      <c r="BH659" t="e">
        <f ca="1">VLOOKUP($B659,基础扩展表!$E:$AG,MATCH(BH$2,基础扩展表!$E$1:$AG$1,0),FALSE)</f>
        <v>#N/A</v>
      </c>
      <c r="BI659" t="e">
        <f ca="1">VLOOKUP($B659,基础扩展表!$E:$AG,MATCH(BI$2,基础扩展表!$E$1:$AG$1,0),FALSE)</f>
        <v>#N/A</v>
      </c>
      <c r="BJ659" t="e">
        <f ca="1">VLOOKUP($B659,基础扩展表!$E:$AG,MATCH(BJ$2,基础扩展表!$E$1:$AG$1,0),FALSE)</f>
        <v>#N/A</v>
      </c>
      <c r="BK659" t="e">
        <f ca="1">VLOOKUP($B659,基础扩展表!$E:$AG,MATCH(BK$2,基础扩展表!$E$1:$AG$1,0),FALSE)</f>
        <v>#N/A</v>
      </c>
      <c r="BL659" t="e">
        <f ca="1">VLOOKUP($B659,基础扩展表!$E:$AG,MATCH(BL$2,基础扩展表!$E$1:$AG$1,0),FALSE)</f>
        <v>#N/A</v>
      </c>
      <c r="BM659" t="e">
        <f ca="1">VLOOKUP($B659,基础扩展表!$E:$AG,MATCH(BM$2,基础扩展表!$E$1:$AG$1,0),FALSE)</f>
        <v>#N/A</v>
      </c>
      <c r="BN659" t="e">
        <f ca="1">VLOOKUP($B659,基础扩展表!$E:$AG,MATCH(BN$2,基础扩展表!$E$1:$AG$1,0),FALSE)</f>
        <v>#N/A</v>
      </c>
      <c r="BO659" t="e">
        <f ca="1">VLOOKUP($B659,基础扩展表!$E:$AG,MATCH(BO$2,基础扩展表!$E$1:$AG$1,0),FALSE)</f>
        <v>#N/A</v>
      </c>
      <c r="BP659" t="e">
        <f ca="1">VLOOKUP($B659,基础扩展表!$E:$AG,MATCH(BP$2,基础扩展表!$E$1:$AG$1,0),FALSE)</f>
        <v>#N/A</v>
      </c>
      <c r="BR659" t="e">
        <f ca="1">VLOOKUP(C659,模型表!D:H,5,FALSE)</f>
        <v>#N/A</v>
      </c>
    </row>
    <row r="660" spans="2:70" x14ac:dyDescent="0.2">
      <c r="B660" t="str">
        <f t="array" aca="1" ref="B660" ca="1">INDEX(基础表!$Y:$Y,SMALL(IF(基础表!$Z:$Z=0,ROW(基础表!$Z:$Z),999),ROW(H654)))&amp;""</f>
        <v/>
      </c>
      <c r="C660" t="e">
        <f ca="1">VLOOKUP(VLOOKUP($B660,基础表!$E:$G,3,FALSE),模型表!$C:$D,2,FALSE)</f>
        <v>#N/A</v>
      </c>
      <c r="E660" t="e">
        <f ca="1">VLOOKUP($B660,基础表!$E:$G,3,FALSE)</f>
        <v>#N/A</v>
      </c>
      <c r="G660" t="e">
        <f ca="1">VLOOKUP($E660,模型表!$C:$G,5,FALSE)</f>
        <v>#N/A</v>
      </c>
      <c r="H660" t="e">
        <f ca="1">VLOOKUP($E660,模型表!$C:$F,4,FALSE)</f>
        <v>#N/A</v>
      </c>
      <c r="I660" t="e">
        <f ca="1">VLOOKUP($E660,模型表!$C:$J,8,FALSE)</f>
        <v>#N/A</v>
      </c>
      <c r="K660" t="str">
        <f t="shared" ca="1" si="122"/>
        <v/>
      </c>
      <c r="L660" t="str">
        <f t="shared" ca="1" si="123"/>
        <v/>
      </c>
      <c r="M660" t="str">
        <f t="shared" ca="1" si="124"/>
        <v/>
      </c>
      <c r="N660" t="str">
        <f t="shared" ca="1" si="125"/>
        <v/>
      </c>
      <c r="O660" t="str">
        <f t="shared" ca="1" si="131"/>
        <v/>
      </c>
      <c r="P660" t="str">
        <f t="shared" ca="1" si="126"/>
        <v/>
      </c>
      <c r="Q660" t="e">
        <f ca="1">VLOOKUP($E660,模型表!$C:$K,9,FALSE)</f>
        <v>#N/A</v>
      </c>
      <c r="S660" t="e">
        <f ca="1">IF(VLOOKUP($E660,模型表!$C:$L,6,FALSE)=0,"",VLOOKUP($E660,模型表!$C:$L,10,FALSE))</f>
        <v>#N/A</v>
      </c>
      <c r="U660" t="e">
        <f ca="1">VLOOKUP($E660,模型表!$C:$Q,11,FALSE)</f>
        <v>#N/A</v>
      </c>
      <c r="Y660" t="e">
        <f ca="1">IF(VLOOKUP($E660,模型表!$C:$N,12,FALSE)="Death",VLOOKUP($E660,模型表!$C:$Q,13,FALSE),"")</f>
        <v>#N/A</v>
      </c>
      <c r="Z660" t="str">
        <f ca="1">IF($B660="","",IF(VLOOKUP($E660,模型表!$C:$O,12,FALSE)="PBuff","["&amp;VLOOKUP($E660,模型表!$C:Q,13,FALSE)&amp;"]","[]"))</f>
        <v/>
      </c>
      <c r="AA660" t="e">
        <f ca="1">VLOOKUP($B660,基础扩展表!$E:$I,5,FALSE)</f>
        <v>#N/A</v>
      </c>
      <c r="AB660" t="e">
        <f ca="1">VLOOKUP($B660,基础扩展表!$E:$I,4,FALSE)</f>
        <v>#N/A</v>
      </c>
      <c r="AC660" t="e">
        <f ca="1">VLOOKUP($B660,基础表!$E:$T,16,FALSE)</f>
        <v>#N/A</v>
      </c>
      <c r="AD660" t="str">
        <f t="shared" ca="1" si="120"/>
        <v/>
      </c>
      <c r="AE660" t="str">
        <f t="shared" ca="1" si="127"/>
        <v/>
      </c>
      <c r="AF660" t="str">
        <f t="shared" ca="1" si="128"/>
        <v/>
      </c>
      <c r="AH660" t="e">
        <f ca="1">VLOOKUP($B660,基础表!$E:$R,14,FALSE)</f>
        <v>#N/A</v>
      </c>
      <c r="AI660" t="e">
        <f ca="1">VLOOKUP($B660,基础表!$E:$S,13,FALSE)</f>
        <v>#N/A</v>
      </c>
      <c r="AK660" t="e">
        <f ca="1">VLOOKUP($B660,基础表!$E:$H,4,FALSE)</f>
        <v>#N/A</v>
      </c>
      <c r="AN660" s="23" t="e">
        <f t="shared" ca="1" si="121"/>
        <v>#N/A</v>
      </c>
      <c r="AO660" s="23" t="str">
        <f t="shared" ca="1" si="129"/>
        <v/>
      </c>
      <c r="AP660" s="23" t="str">
        <f t="shared" ca="1" si="130"/>
        <v/>
      </c>
      <c r="AR660" t="e">
        <f ca="1">VLOOKUP($B660,基础表!$E:$J,4,FALSE)</f>
        <v>#N/A</v>
      </c>
      <c r="AS660" t="e">
        <f ca="1">VLOOKUP($B660,基础表!$E:$J,5,FALSE)</f>
        <v>#N/A</v>
      </c>
      <c r="AT660" t="e">
        <f ca="1">VLOOKUP($B660,基础表!$E:$J,6,FALSE)</f>
        <v>#N/A</v>
      </c>
      <c r="AU660" t="e">
        <f ca="1">VLOOKUP($B660,基础扩展表!$E:$AG,MATCH(AU$2,基础扩展表!$E$1:$AG$1,0),FALSE)</f>
        <v>#N/A</v>
      </c>
      <c r="AV660" t="e">
        <f ca="1">VLOOKUP($B660,基础扩展表!$E:$AG,MATCH(AV$2,基础扩展表!$E$1:$AG$1,0),FALSE)</f>
        <v>#N/A</v>
      </c>
      <c r="AW660" t="e">
        <f ca="1">VLOOKUP($B660,基础扩展表!$E:$AG,MATCH(AW$2,基础扩展表!$E$1:$AG$1,0),FALSE)</f>
        <v>#N/A</v>
      </c>
      <c r="AX660" t="e">
        <f ca="1">VLOOKUP($B660,基础扩展表!$E:$AG,MATCH(AX$2,基础扩展表!$E$1:$AG$1,0),FALSE)</f>
        <v>#N/A</v>
      </c>
      <c r="AY660" t="e">
        <f ca="1">VLOOKUP($B660,基础扩展表!$E:$AG,MATCH(AY$2,基础扩展表!$E$1:$AG$1,0),FALSE)</f>
        <v>#N/A</v>
      </c>
      <c r="AZ660" t="e">
        <f ca="1">VLOOKUP($B660,基础扩展表!$E:$AG,MATCH(AZ$2,基础扩展表!$E$1:$AG$1,0),FALSE)</f>
        <v>#N/A</v>
      </c>
      <c r="BA660" t="e">
        <f ca="1">VLOOKUP($B660,基础扩展表!$E:$AG,MATCH(BA$2,基础扩展表!$E$1:$AG$1,0),FALSE)</f>
        <v>#N/A</v>
      </c>
      <c r="BB660" t="e">
        <f ca="1">VLOOKUP($B660,基础扩展表!$E:$AG,MATCH(BB$2,基础扩展表!$E$1:$AG$1,0),FALSE)</f>
        <v>#N/A</v>
      </c>
      <c r="BC660" t="e">
        <f ca="1">VLOOKUP($B660,基础扩展表!$E:$AG,MATCH(BC$2,基础扩展表!$E$1:$AG$1,0),FALSE)</f>
        <v>#N/A</v>
      </c>
      <c r="BD660" t="e">
        <f ca="1">VLOOKUP($B660,基础扩展表!$E:$AG,MATCH(BD$2,基础扩展表!$E$1:$AG$1,0),FALSE)</f>
        <v>#N/A</v>
      </c>
      <c r="BE660" t="e">
        <f ca="1">VLOOKUP($B660,基础扩展表!$E:$AG,MATCH(BE$2,基础扩展表!$E$1:$AG$1,0),FALSE)</f>
        <v>#N/A</v>
      </c>
      <c r="BF660" t="e">
        <f ca="1">VLOOKUP($B660,基础扩展表!$E:$AG,MATCH(BF$2,基础扩展表!$E$1:$AG$1,0),FALSE)</f>
        <v>#N/A</v>
      </c>
      <c r="BG660" t="e">
        <f ca="1">VLOOKUP($B660,基础扩展表!$E:$AG,MATCH(BG$2,基础扩展表!$E$1:$AG$1,0),FALSE)</f>
        <v>#N/A</v>
      </c>
      <c r="BH660" t="e">
        <f ca="1">VLOOKUP($B660,基础扩展表!$E:$AG,MATCH(BH$2,基础扩展表!$E$1:$AG$1,0),FALSE)</f>
        <v>#N/A</v>
      </c>
      <c r="BI660" t="e">
        <f ca="1">VLOOKUP($B660,基础扩展表!$E:$AG,MATCH(BI$2,基础扩展表!$E$1:$AG$1,0),FALSE)</f>
        <v>#N/A</v>
      </c>
      <c r="BJ660" t="e">
        <f ca="1">VLOOKUP($B660,基础扩展表!$E:$AG,MATCH(BJ$2,基础扩展表!$E$1:$AG$1,0),FALSE)</f>
        <v>#N/A</v>
      </c>
      <c r="BK660" t="e">
        <f ca="1">VLOOKUP($B660,基础扩展表!$E:$AG,MATCH(BK$2,基础扩展表!$E$1:$AG$1,0),FALSE)</f>
        <v>#N/A</v>
      </c>
      <c r="BL660" t="e">
        <f ca="1">VLOOKUP($B660,基础扩展表!$E:$AG,MATCH(BL$2,基础扩展表!$E$1:$AG$1,0),FALSE)</f>
        <v>#N/A</v>
      </c>
      <c r="BM660" t="e">
        <f ca="1">VLOOKUP($B660,基础扩展表!$E:$AG,MATCH(BM$2,基础扩展表!$E$1:$AG$1,0),FALSE)</f>
        <v>#N/A</v>
      </c>
      <c r="BN660" t="e">
        <f ca="1">VLOOKUP($B660,基础扩展表!$E:$AG,MATCH(BN$2,基础扩展表!$E$1:$AG$1,0),FALSE)</f>
        <v>#N/A</v>
      </c>
      <c r="BO660" t="e">
        <f ca="1">VLOOKUP($B660,基础扩展表!$E:$AG,MATCH(BO$2,基础扩展表!$E$1:$AG$1,0),FALSE)</f>
        <v>#N/A</v>
      </c>
      <c r="BP660" t="e">
        <f ca="1">VLOOKUP($B660,基础扩展表!$E:$AG,MATCH(BP$2,基础扩展表!$E$1:$AG$1,0),FALSE)</f>
        <v>#N/A</v>
      </c>
      <c r="BR660" t="e">
        <f ca="1">VLOOKUP(C660,模型表!D:H,5,FALSE)</f>
        <v>#N/A</v>
      </c>
    </row>
    <row r="661" spans="2:70" x14ac:dyDescent="0.2">
      <c r="B661" t="str">
        <f t="array" aca="1" ref="B661" ca="1">INDEX(基础表!$Y:$Y,SMALL(IF(基础表!$Z:$Z=0,ROW(基础表!$Z:$Z),999),ROW(H655)))&amp;""</f>
        <v/>
      </c>
      <c r="C661" t="e">
        <f ca="1">VLOOKUP(VLOOKUP($B661,基础表!$E:$G,3,FALSE),模型表!$C:$D,2,FALSE)</f>
        <v>#N/A</v>
      </c>
      <c r="E661" t="e">
        <f ca="1">VLOOKUP($B661,基础表!$E:$G,3,FALSE)</f>
        <v>#N/A</v>
      </c>
      <c r="G661" t="e">
        <f ca="1">VLOOKUP($E661,模型表!$C:$G,5,FALSE)</f>
        <v>#N/A</v>
      </c>
      <c r="H661" t="e">
        <f ca="1">VLOOKUP($E661,模型表!$C:$F,4,FALSE)</f>
        <v>#N/A</v>
      </c>
      <c r="I661" t="e">
        <f ca="1">VLOOKUP($E661,模型表!$C:$J,8,FALSE)</f>
        <v>#N/A</v>
      </c>
      <c r="K661" t="str">
        <f t="shared" ca="1" si="122"/>
        <v/>
      </c>
      <c r="L661" t="str">
        <f t="shared" ca="1" si="123"/>
        <v/>
      </c>
      <c r="M661" t="str">
        <f t="shared" ca="1" si="124"/>
        <v/>
      </c>
      <c r="N661" t="str">
        <f t="shared" ca="1" si="125"/>
        <v/>
      </c>
      <c r="O661" t="str">
        <f t="shared" ca="1" si="131"/>
        <v/>
      </c>
      <c r="P661" t="str">
        <f t="shared" ca="1" si="126"/>
        <v/>
      </c>
      <c r="Q661" t="e">
        <f ca="1">VLOOKUP($E661,模型表!$C:$K,9,FALSE)</f>
        <v>#N/A</v>
      </c>
      <c r="S661" t="e">
        <f ca="1">IF(VLOOKUP($E661,模型表!$C:$L,6,FALSE)=0,"",VLOOKUP($E661,模型表!$C:$L,10,FALSE))</f>
        <v>#N/A</v>
      </c>
      <c r="U661" t="e">
        <f ca="1">VLOOKUP($E661,模型表!$C:$Q,11,FALSE)</f>
        <v>#N/A</v>
      </c>
      <c r="Y661" t="e">
        <f ca="1">IF(VLOOKUP($E661,模型表!$C:$N,12,FALSE)="Death",VLOOKUP($E661,模型表!$C:$Q,13,FALSE),"")</f>
        <v>#N/A</v>
      </c>
      <c r="Z661" t="str">
        <f ca="1">IF($B661="","",IF(VLOOKUP($E661,模型表!$C:$O,12,FALSE)="PBuff","["&amp;VLOOKUP($E661,模型表!$C:Q,13,FALSE)&amp;"]","[]"))</f>
        <v/>
      </c>
      <c r="AA661" t="e">
        <f ca="1">VLOOKUP($B661,基础扩展表!$E:$I,5,FALSE)</f>
        <v>#N/A</v>
      </c>
      <c r="AB661" t="e">
        <f ca="1">VLOOKUP($B661,基础扩展表!$E:$I,4,FALSE)</f>
        <v>#N/A</v>
      </c>
      <c r="AC661" t="e">
        <f ca="1">VLOOKUP($B661,基础表!$E:$T,16,FALSE)</f>
        <v>#N/A</v>
      </c>
      <c r="AD661" t="str">
        <f t="shared" ca="1" si="120"/>
        <v/>
      </c>
      <c r="AE661" t="str">
        <f t="shared" ca="1" si="127"/>
        <v/>
      </c>
      <c r="AF661" t="str">
        <f t="shared" ca="1" si="128"/>
        <v/>
      </c>
      <c r="AH661" t="e">
        <f ca="1">VLOOKUP($B661,基础表!$E:$R,14,FALSE)</f>
        <v>#N/A</v>
      </c>
      <c r="AI661" t="e">
        <f ca="1">VLOOKUP($B661,基础表!$E:$S,13,FALSE)</f>
        <v>#N/A</v>
      </c>
      <c r="AK661" t="e">
        <f ca="1">VLOOKUP($B661,基础表!$E:$H,4,FALSE)</f>
        <v>#N/A</v>
      </c>
      <c r="AN661" s="23" t="e">
        <f t="shared" ca="1" si="121"/>
        <v>#N/A</v>
      </c>
      <c r="AO661" s="23" t="str">
        <f t="shared" ca="1" si="129"/>
        <v/>
      </c>
      <c r="AP661" s="23" t="str">
        <f t="shared" ca="1" si="130"/>
        <v/>
      </c>
      <c r="AR661" t="e">
        <f ca="1">VLOOKUP($B661,基础表!$E:$J,4,FALSE)</f>
        <v>#N/A</v>
      </c>
      <c r="AS661" t="e">
        <f ca="1">VLOOKUP($B661,基础表!$E:$J,5,FALSE)</f>
        <v>#N/A</v>
      </c>
      <c r="AT661" t="e">
        <f ca="1">VLOOKUP($B661,基础表!$E:$J,6,FALSE)</f>
        <v>#N/A</v>
      </c>
      <c r="AU661" t="e">
        <f ca="1">VLOOKUP($B661,基础扩展表!$E:$AG,MATCH(AU$2,基础扩展表!$E$1:$AG$1,0),FALSE)</f>
        <v>#N/A</v>
      </c>
      <c r="AV661" t="e">
        <f ca="1">VLOOKUP($B661,基础扩展表!$E:$AG,MATCH(AV$2,基础扩展表!$E$1:$AG$1,0),FALSE)</f>
        <v>#N/A</v>
      </c>
      <c r="AW661" t="e">
        <f ca="1">VLOOKUP($B661,基础扩展表!$E:$AG,MATCH(AW$2,基础扩展表!$E$1:$AG$1,0),FALSE)</f>
        <v>#N/A</v>
      </c>
      <c r="AX661" t="e">
        <f ca="1">VLOOKUP($B661,基础扩展表!$E:$AG,MATCH(AX$2,基础扩展表!$E$1:$AG$1,0),FALSE)</f>
        <v>#N/A</v>
      </c>
      <c r="AY661" t="e">
        <f ca="1">VLOOKUP($B661,基础扩展表!$E:$AG,MATCH(AY$2,基础扩展表!$E$1:$AG$1,0),FALSE)</f>
        <v>#N/A</v>
      </c>
      <c r="AZ661" t="e">
        <f ca="1">VLOOKUP($B661,基础扩展表!$E:$AG,MATCH(AZ$2,基础扩展表!$E$1:$AG$1,0),FALSE)</f>
        <v>#N/A</v>
      </c>
      <c r="BA661" t="e">
        <f ca="1">VLOOKUP($B661,基础扩展表!$E:$AG,MATCH(BA$2,基础扩展表!$E$1:$AG$1,0),FALSE)</f>
        <v>#N/A</v>
      </c>
      <c r="BB661" t="e">
        <f ca="1">VLOOKUP($B661,基础扩展表!$E:$AG,MATCH(BB$2,基础扩展表!$E$1:$AG$1,0),FALSE)</f>
        <v>#N/A</v>
      </c>
      <c r="BC661" t="e">
        <f ca="1">VLOOKUP($B661,基础扩展表!$E:$AG,MATCH(BC$2,基础扩展表!$E$1:$AG$1,0),FALSE)</f>
        <v>#N/A</v>
      </c>
      <c r="BD661" t="e">
        <f ca="1">VLOOKUP($B661,基础扩展表!$E:$AG,MATCH(BD$2,基础扩展表!$E$1:$AG$1,0),FALSE)</f>
        <v>#N/A</v>
      </c>
      <c r="BE661" t="e">
        <f ca="1">VLOOKUP($B661,基础扩展表!$E:$AG,MATCH(BE$2,基础扩展表!$E$1:$AG$1,0),FALSE)</f>
        <v>#N/A</v>
      </c>
      <c r="BF661" t="e">
        <f ca="1">VLOOKUP($B661,基础扩展表!$E:$AG,MATCH(BF$2,基础扩展表!$E$1:$AG$1,0),FALSE)</f>
        <v>#N/A</v>
      </c>
      <c r="BG661" t="e">
        <f ca="1">VLOOKUP($B661,基础扩展表!$E:$AG,MATCH(BG$2,基础扩展表!$E$1:$AG$1,0),FALSE)</f>
        <v>#N/A</v>
      </c>
      <c r="BH661" t="e">
        <f ca="1">VLOOKUP($B661,基础扩展表!$E:$AG,MATCH(BH$2,基础扩展表!$E$1:$AG$1,0),FALSE)</f>
        <v>#N/A</v>
      </c>
      <c r="BI661" t="e">
        <f ca="1">VLOOKUP($B661,基础扩展表!$E:$AG,MATCH(BI$2,基础扩展表!$E$1:$AG$1,0),FALSE)</f>
        <v>#N/A</v>
      </c>
      <c r="BJ661" t="e">
        <f ca="1">VLOOKUP($B661,基础扩展表!$E:$AG,MATCH(BJ$2,基础扩展表!$E$1:$AG$1,0),FALSE)</f>
        <v>#N/A</v>
      </c>
      <c r="BK661" t="e">
        <f ca="1">VLOOKUP($B661,基础扩展表!$E:$AG,MATCH(BK$2,基础扩展表!$E$1:$AG$1,0),FALSE)</f>
        <v>#N/A</v>
      </c>
      <c r="BL661" t="e">
        <f ca="1">VLOOKUP($B661,基础扩展表!$E:$AG,MATCH(BL$2,基础扩展表!$E$1:$AG$1,0),FALSE)</f>
        <v>#N/A</v>
      </c>
      <c r="BM661" t="e">
        <f ca="1">VLOOKUP($B661,基础扩展表!$E:$AG,MATCH(BM$2,基础扩展表!$E$1:$AG$1,0),FALSE)</f>
        <v>#N/A</v>
      </c>
      <c r="BN661" t="e">
        <f ca="1">VLOOKUP($B661,基础扩展表!$E:$AG,MATCH(BN$2,基础扩展表!$E$1:$AG$1,0),FALSE)</f>
        <v>#N/A</v>
      </c>
      <c r="BO661" t="e">
        <f ca="1">VLOOKUP($B661,基础扩展表!$E:$AG,MATCH(BO$2,基础扩展表!$E$1:$AG$1,0),FALSE)</f>
        <v>#N/A</v>
      </c>
      <c r="BP661" t="e">
        <f ca="1">VLOOKUP($B661,基础扩展表!$E:$AG,MATCH(BP$2,基础扩展表!$E$1:$AG$1,0),FALSE)</f>
        <v>#N/A</v>
      </c>
      <c r="BR661" t="e">
        <f ca="1">VLOOKUP(C661,模型表!D:H,5,FALSE)</f>
        <v>#N/A</v>
      </c>
    </row>
    <row r="662" spans="2:70" x14ac:dyDescent="0.2">
      <c r="B662" t="str">
        <f t="array" aca="1" ref="B662" ca="1">INDEX(基础表!$Y:$Y,SMALL(IF(基础表!$Z:$Z=0,ROW(基础表!$Z:$Z),999),ROW(H656)))&amp;""</f>
        <v/>
      </c>
      <c r="C662" t="e">
        <f ca="1">VLOOKUP(VLOOKUP($B662,基础表!$E:$G,3,FALSE),模型表!$C:$D,2,FALSE)</f>
        <v>#N/A</v>
      </c>
      <c r="E662" t="e">
        <f ca="1">VLOOKUP($B662,基础表!$E:$G,3,FALSE)</f>
        <v>#N/A</v>
      </c>
      <c r="G662" t="e">
        <f ca="1">VLOOKUP($E662,模型表!$C:$G,5,FALSE)</f>
        <v>#N/A</v>
      </c>
      <c r="H662" t="e">
        <f ca="1">VLOOKUP($E662,模型表!$C:$F,4,FALSE)</f>
        <v>#N/A</v>
      </c>
      <c r="I662" t="e">
        <f ca="1">VLOOKUP($E662,模型表!$C:$J,8,FALSE)</f>
        <v>#N/A</v>
      </c>
      <c r="K662" t="str">
        <f t="shared" ca="1" si="122"/>
        <v/>
      </c>
      <c r="L662" t="str">
        <f t="shared" ca="1" si="123"/>
        <v/>
      </c>
      <c r="M662" t="str">
        <f t="shared" ca="1" si="124"/>
        <v/>
      </c>
      <c r="N662" t="str">
        <f t="shared" ca="1" si="125"/>
        <v/>
      </c>
      <c r="O662" t="str">
        <f t="shared" ca="1" si="131"/>
        <v/>
      </c>
      <c r="P662" t="str">
        <f t="shared" ca="1" si="126"/>
        <v/>
      </c>
      <c r="Q662" t="e">
        <f ca="1">VLOOKUP($E662,模型表!$C:$K,9,FALSE)</f>
        <v>#N/A</v>
      </c>
      <c r="S662" t="e">
        <f ca="1">IF(VLOOKUP($E662,模型表!$C:$L,6,FALSE)=0,"",VLOOKUP($E662,模型表!$C:$L,10,FALSE))</f>
        <v>#N/A</v>
      </c>
      <c r="U662" t="e">
        <f ca="1">VLOOKUP($E662,模型表!$C:$Q,11,FALSE)</f>
        <v>#N/A</v>
      </c>
      <c r="Y662" t="e">
        <f ca="1">IF(VLOOKUP($E662,模型表!$C:$N,12,FALSE)="Death",VLOOKUP($E662,模型表!$C:$Q,13,FALSE),"")</f>
        <v>#N/A</v>
      </c>
      <c r="Z662" t="str">
        <f ca="1">IF($B662="","",IF(VLOOKUP($E662,模型表!$C:$O,12,FALSE)="PBuff","["&amp;VLOOKUP($E662,模型表!$C:Q,13,FALSE)&amp;"]","[]"))</f>
        <v/>
      </c>
      <c r="AA662" t="e">
        <f ca="1">VLOOKUP($B662,基础扩展表!$E:$I,5,FALSE)</f>
        <v>#N/A</v>
      </c>
      <c r="AB662" t="e">
        <f ca="1">VLOOKUP($B662,基础扩展表!$E:$I,4,FALSE)</f>
        <v>#N/A</v>
      </c>
      <c r="AC662" t="e">
        <f ca="1">VLOOKUP($B662,基础表!$E:$T,16,FALSE)</f>
        <v>#N/A</v>
      </c>
      <c r="AD662" t="str">
        <f t="shared" ca="1" si="120"/>
        <v/>
      </c>
      <c r="AE662" t="str">
        <f t="shared" ca="1" si="127"/>
        <v/>
      </c>
      <c r="AF662" t="str">
        <f t="shared" ca="1" si="128"/>
        <v/>
      </c>
      <c r="AH662" t="e">
        <f ca="1">VLOOKUP($B662,基础表!$E:$R,14,FALSE)</f>
        <v>#N/A</v>
      </c>
      <c r="AI662" t="e">
        <f ca="1">VLOOKUP($B662,基础表!$E:$S,13,FALSE)</f>
        <v>#N/A</v>
      </c>
      <c r="AK662" t="e">
        <f ca="1">VLOOKUP($B662,基础表!$E:$H,4,FALSE)</f>
        <v>#N/A</v>
      </c>
      <c r="AN662" s="23" t="e">
        <f t="shared" ca="1" si="121"/>
        <v>#N/A</v>
      </c>
      <c r="AO662" s="23" t="str">
        <f t="shared" ca="1" si="129"/>
        <v/>
      </c>
      <c r="AP662" s="23" t="str">
        <f t="shared" ca="1" si="130"/>
        <v/>
      </c>
      <c r="AR662" t="e">
        <f ca="1">VLOOKUP($B662,基础表!$E:$J,4,FALSE)</f>
        <v>#N/A</v>
      </c>
      <c r="AS662" t="e">
        <f ca="1">VLOOKUP($B662,基础表!$E:$J,5,FALSE)</f>
        <v>#N/A</v>
      </c>
      <c r="AT662" t="e">
        <f ca="1">VLOOKUP($B662,基础表!$E:$J,6,FALSE)</f>
        <v>#N/A</v>
      </c>
      <c r="AU662" t="e">
        <f ca="1">VLOOKUP($B662,基础扩展表!$E:$AG,MATCH(AU$2,基础扩展表!$E$1:$AG$1,0),FALSE)</f>
        <v>#N/A</v>
      </c>
      <c r="AV662" t="e">
        <f ca="1">VLOOKUP($B662,基础扩展表!$E:$AG,MATCH(AV$2,基础扩展表!$E$1:$AG$1,0),FALSE)</f>
        <v>#N/A</v>
      </c>
      <c r="AW662" t="e">
        <f ca="1">VLOOKUP($B662,基础扩展表!$E:$AG,MATCH(AW$2,基础扩展表!$E$1:$AG$1,0),FALSE)</f>
        <v>#N/A</v>
      </c>
      <c r="AX662" t="e">
        <f ca="1">VLOOKUP($B662,基础扩展表!$E:$AG,MATCH(AX$2,基础扩展表!$E$1:$AG$1,0),FALSE)</f>
        <v>#N/A</v>
      </c>
      <c r="AY662" t="e">
        <f ca="1">VLOOKUP($B662,基础扩展表!$E:$AG,MATCH(AY$2,基础扩展表!$E$1:$AG$1,0),FALSE)</f>
        <v>#N/A</v>
      </c>
      <c r="AZ662" t="e">
        <f ca="1">VLOOKUP($B662,基础扩展表!$E:$AG,MATCH(AZ$2,基础扩展表!$E$1:$AG$1,0),FALSE)</f>
        <v>#N/A</v>
      </c>
      <c r="BA662" t="e">
        <f ca="1">VLOOKUP($B662,基础扩展表!$E:$AG,MATCH(BA$2,基础扩展表!$E$1:$AG$1,0),FALSE)</f>
        <v>#N/A</v>
      </c>
      <c r="BB662" t="e">
        <f ca="1">VLOOKUP($B662,基础扩展表!$E:$AG,MATCH(BB$2,基础扩展表!$E$1:$AG$1,0),FALSE)</f>
        <v>#N/A</v>
      </c>
      <c r="BC662" t="e">
        <f ca="1">VLOOKUP($B662,基础扩展表!$E:$AG,MATCH(BC$2,基础扩展表!$E$1:$AG$1,0),FALSE)</f>
        <v>#N/A</v>
      </c>
      <c r="BD662" t="e">
        <f ca="1">VLOOKUP($B662,基础扩展表!$E:$AG,MATCH(BD$2,基础扩展表!$E$1:$AG$1,0),FALSE)</f>
        <v>#N/A</v>
      </c>
      <c r="BE662" t="e">
        <f ca="1">VLOOKUP($B662,基础扩展表!$E:$AG,MATCH(BE$2,基础扩展表!$E$1:$AG$1,0),FALSE)</f>
        <v>#N/A</v>
      </c>
      <c r="BF662" t="e">
        <f ca="1">VLOOKUP($B662,基础扩展表!$E:$AG,MATCH(BF$2,基础扩展表!$E$1:$AG$1,0),FALSE)</f>
        <v>#N/A</v>
      </c>
      <c r="BG662" t="e">
        <f ca="1">VLOOKUP($B662,基础扩展表!$E:$AG,MATCH(BG$2,基础扩展表!$E$1:$AG$1,0),FALSE)</f>
        <v>#N/A</v>
      </c>
      <c r="BH662" t="e">
        <f ca="1">VLOOKUP($B662,基础扩展表!$E:$AG,MATCH(BH$2,基础扩展表!$E$1:$AG$1,0),FALSE)</f>
        <v>#N/A</v>
      </c>
      <c r="BI662" t="e">
        <f ca="1">VLOOKUP($B662,基础扩展表!$E:$AG,MATCH(BI$2,基础扩展表!$E$1:$AG$1,0),FALSE)</f>
        <v>#N/A</v>
      </c>
      <c r="BJ662" t="e">
        <f ca="1">VLOOKUP($B662,基础扩展表!$E:$AG,MATCH(BJ$2,基础扩展表!$E$1:$AG$1,0),FALSE)</f>
        <v>#N/A</v>
      </c>
      <c r="BK662" t="e">
        <f ca="1">VLOOKUP($B662,基础扩展表!$E:$AG,MATCH(BK$2,基础扩展表!$E$1:$AG$1,0),FALSE)</f>
        <v>#N/A</v>
      </c>
      <c r="BL662" t="e">
        <f ca="1">VLOOKUP($B662,基础扩展表!$E:$AG,MATCH(BL$2,基础扩展表!$E$1:$AG$1,0),FALSE)</f>
        <v>#N/A</v>
      </c>
      <c r="BM662" t="e">
        <f ca="1">VLOOKUP($B662,基础扩展表!$E:$AG,MATCH(BM$2,基础扩展表!$E$1:$AG$1,0),FALSE)</f>
        <v>#N/A</v>
      </c>
      <c r="BN662" t="e">
        <f ca="1">VLOOKUP($B662,基础扩展表!$E:$AG,MATCH(BN$2,基础扩展表!$E$1:$AG$1,0),FALSE)</f>
        <v>#N/A</v>
      </c>
      <c r="BO662" t="e">
        <f ca="1">VLOOKUP($B662,基础扩展表!$E:$AG,MATCH(BO$2,基础扩展表!$E$1:$AG$1,0),FALSE)</f>
        <v>#N/A</v>
      </c>
      <c r="BP662" t="e">
        <f ca="1">VLOOKUP($B662,基础扩展表!$E:$AG,MATCH(BP$2,基础扩展表!$E$1:$AG$1,0),FALSE)</f>
        <v>#N/A</v>
      </c>
      <c r="BR662" t="e">
        <f ca="1">VLOOKUP(C662,模型表!D:H,5,FALSE)</f>
        <v>#N/A</v>
      </c>
    </row>
    <row r="663" spans="2:70" x14ac:dyDescent="0.2">
      <c r="B663" t="str">
        <f t="array" aca="1" ref="B663" ca="1">INDEX(基础表!$Y:$Y,SMALL(IF(基础表!$Z:$Z=0,ROW(基础表!$Z:$Z),999),ROW(H657)))&amp;""</f>
        <v/>
      </c>
      <c r="C663" t="e">
        <f ca="1">VLOOKUP(VLOOKUP($B663,基础表!$E:$G,3,FALSE),模型表!$C:$D,2,FALSE)</f>
        <v>#N/A</v>
      </c>
      <c r="E663" t="e">
        <f ca="1">VLOOKUP($B663,基础表!$E:$G,3,FALSE)</f>
        <v>#N/A</v>
      </c>
      <c r="G663" t="e">
        <f ca="1">VLOOKUP($E663,模型表!$C:$G,5,FALSE)</f>
        <v>#N/A</v>
      </c>
      <c r="H663" t="e">
        <f ca="1">VLOOKUP($E663,模型表!$C:$F,4,FALSE)</f>
        <v>#N/A</v>
      </c>
      <c r="I663" t="e">
        <f ca="1">VLOOKUP($E663,模型表!$C:$J,8,FALSE)</f>
        <v>#N/A</v>
      </c>
      <c r="K663" t="str">
        <f t="shared" ca="1" si="122"/>
        <v/>
      </c>
      <c r="L663" t="str">
        <f t="shared" ca="1" si="123"/>
        <v/>
      </c>
      <c r="M663" t="str">
        <f t="shared" ca="1" si="124"/>
        <v/>
      </c>
      <c r="N663" t="str">
        <f t="shared" ca="1" si="125"/>
        <v/>
      </c>
      <c r="O663" t="str">
        <f t="shared" ca="1" si="131"/>
        <v/>
      </c>
      <c r="P663" t="str">
        <f t="shared" ca="1" si="126"/>
        <v/>
      </c>
      <c r="Q663" t="e">
        <f ca="1">VLOOKUP($E663,模型表!$C:$K,9,FALSE)</f>
        <v>#N/A</v>
      </c>
      <c r="S663" t="e">
        <f ca="1">IF(VLOOKUP($E663,模型表!$C:$L,6,FALSE)=0,"",VLOOKUP($E663,模型表!$C:$L,10,FALSE))</f>
        <v>#N/A</v>
      </c>
      <c r="U663" t="e">
        <f ca="1">VLOOKUP($E663,模型表!$C:$Q,11,FALSE)</f>
        <v>#N/A</v>
      </c>
      <c r="Y663" t="e">
        <f ca="1">IF(VLOOKUP($E663,模型表!$C:$N,12,FALSE)="Death",VLOOKUP($E663,模型表!$C:$Q,13,FALSE),"")</f>
        <v>#N/A</v>
      </c>
      <c r="Z663" t="str">
        <f ca="1">IF($B663="","",IF(VLOOKUP($E663,模型表!$C:$O,12,FALSE)="PBuff","["&amp;VLOOKUP($E663,模型表!$C:Q,13,FALSE)&amp;"]","[]"))</f>
        <v/>
      </c>
      <c r="AA663" t="e">
        <f ca="1">VLOOKUP($B663,基础扩展表!$E:$I,5,FALSE)</f>
        <v>#N/A</v>
      </c>
      <c r="AB663" t="e">
        <f ca="1">VLOOKUP($B663,基础扩展表!$E:$I,4,FALSE)</f>
        <v>#N/A</v>
      </c>
      <c r="AC663" t="e">
        <f ca="1">VLOOKUP($B663,基础表!$E:$T,16,FALSE)</f>
        <v>#N/A</v>
      </c>
      <c r="AD663" t="str">
        <f t="shared" ca="1" si="120"/>
        <v/>
      </c>
      <c r="AE663" t="str">
        <f t="shared" ca="1" si="127"/>
        <v/>
      </c>
      <c r="AF663" t="str">
        <f t="shared" ca="1" si="128"/>
        <v/>
      </c>
      <c r="AH663" t="e">
        <f ca="1">VLOOKUP($B663,基础表!$E:$R,14,FALSE)</f>
        <v>#N/A</v>
      </c>
      <c r="AI663" t="e">
        <f ca="1">VLOOKUP($B663,基础表!$E:$S,13,FALSE)</f>
        <v>#N/A</v>
      </c>
      <c r="AK663" t="e">
        <f ca="1">VLOOKUP($B663,基础表!$E:$H,4,FALSE)</f>
        <v>#N/A</v>
      </c>
      <c r="AN663" s="23" t="e">
        <f t="shared" ca="1" si="121"/>
        <v>#N/A</v>
      </c>
      <c r="AO663" s="23" t="str">
        <f t="shared" ca="1" si="129"/>
        <v/>
      </c>
      <c r="AP663" s="23" t="str">
        <f t="shared" ca="1" si="130"/>
        <v/>
      </c>
      <c r="AR663" t="e">
        <f ca="1">VLOOKUP($B663,基础表!$E:$J,4,FALSE)</f>
        <v>#N/A</v>
      </c>
      <c r="AS663" t="e">
        <f ca="1">VLOOKUP($B663,基础表!$E:$J,5,FALSE)</f>
        <v>#N/A</v>
      </c>
      <c r="AT663" t="e">
        <f ca="1">VLOOKUP($B663,基础表!$E:$J,6,FALSE)</f>
        <v>#N/A</v>
      </c>
      <c r="AU663" t="e">
        <f ca="1">VLOOKUP($B663,基础扩展表!$E:$AG,MATCH(AU$2,基础扩展表!$E$1:$AG$1,0),FALSE)</f>
        <v>#N/A</v>
      </c>
      <c r="AV663" t="e">
        <f ca="1">VLOOKUP($B663,基础扩展表!$E:$AG,MATCH(AV$2,基础扩展表!$E$1:$AG$1,0),FALSE)</f>
        <v>#N/A</v>
      </c>
      <c r="AW663" t="e">
        <f ca="1">VLOOKUP($B663,基础扩展表!$E:$AG,MATCH(AW$2,基础扩展表!$E$1:$AG$1,0),FALSE)</f>
        <v>#N/A</v>
      </c>
      <c r="AX663" t="e">
        <f ca="1">VLOOKUP($B663,基础扩展表!$E:$AG,MATCH(AX$2,基础扩展表!$E$1:$AG$1,0),FALSE)</f>
        <v>#N/A</v>
      </c>
      <c r="AY663" t="e">
        <f ca="1">VLOOKUP($B663,基础扩展表!$E:$AG,MATCH(AY$2,基础扩展表!$E$1:$AG$1,0),FALSE)</f>
        <v>#N/A</v>
      </c>
      <c r="AZ663" t="e">
        <f ca="1">VLOOKUP($B663,基础扩展表!$E:$AG,MATCH(AZ$2,基础扩展表!$E$1:$AG$1,0),FALSE)</f>
        <v>#N/A</v>
      </c>
      <c r="BA663" t="e">
        <f ca="1">VLOOKUP($B663,基础扩展表!$E:$AG,MATCH(BA$2,基础扩展表!$E$1:$AG$1,0),FALSE)</f>
        <v>#N/A</v>
      </c>
      <c r="BB663" t="e">
        <f ca="1">VLOOKUP($B663,基础扩展表!$E:$AG,MATCH(BB$2,基础扩展表!$E$1:$AG$1,0),FALSE)</f>
        <v>#N/A</v>
      </c>
      <c r="BC663" t="e">
        <f ca="1">VLOOKUP($B663,基础扩展表!$E:$AG,MATCH(BC$2,基础扩展表!$E$1:$AG$1,0),FALSE)</f>
        <v>#N/A</v>
      </c>
      <c r="BD663" t="e">
        <f ca="1">VLOOKUP($B663,基础扩展表!$E:$AG,MATCH(BD$2,基础扩展表!$E$1:$AG$1,0),FALSE)</f>
        <v>#N/A</v>
      </c>
      <c r="BE663" t="e">
        <f ca="1">VLOOKUP($B663,基础扩展表!$E:$AG,MATCH(BE$2,基础扩展表!$E$1:$AG$1,0),FALSE)</f>
        <v>#N/A</v>
      </c>
      <c r="BF663" t="e">
        <f ca="1">VLOOKUP($B663,基础扩展表!$E:$AG,MATCH(BF$2,基础扩展表!$E$1:$AG$1,0),FALSE)</f>
        <v>#N/A</v>
      </c>
      <c r="BG663" t="e">
        <f ca="1">VLOOKUP($B663,基础扩展表!$E:$AG,MATCH(BG$2,基础扩展表!$E$1:$AG$1,0),FALSE)</f>
        <v>#N/A</v>
      </c>
      <c r="BH663" t="e">
        <f ca="1">VLOOKUP($B663,基础扩展表!$E:$AG,MATCH(BH$2,基础扩展表!$E$1:$AG$1,0),FALSE)</f>
        <v>#N/A</v>
      </c>
      <c r="BI663" t="e">
        <f ca="1">VLOOKUP($B663,基础扩展表!$E:$AG,MATCH(BI$2,基础扩展表!$E$1:$AG$1,0),FALSE)</f>
        <v>#N/A</v>
      </c>
      <c r="BJ663" t="e">
        <f ca="1">VLOOKUP($B663,基础扩展表!$E:$AG,MATCH(BJ$2,基础扩展表!$E$1:$AG$1,0),FALSE)</f>
        <v>#N/A</v>
      </c>
      <c r="BK663" t="e">
        <f ca="1">VLOOKUP($B663,基础扩展表!$E:$AG,MATCH(BK$2,基础扩展表!$E$1:$AG$1,0),FALSE)</f>
        <v>#N/A</v>
      </c>
      <c r="BL663" t="e">
        <f ca="1">VLOOKUP($B663,基础扩展表!$E:$AG,MATCH(BL$2,基础扩展表!$E$1:$AG$1,0),FALSE)</f>
        <v>#N/A</v>
      </c>
      <c r="BM663" t="e">
        <f ca="1">VLOOKUP($B663,基础扩展表!$E:$AG,MATCH(BM$2,基础扩展表!$E$1:$AG$1,0),FALSE)</f>
        <v>#N/A</v>
      </c>
      <c r="BN663" t="e">
        <f ca="1">VLOOKUP($B663,基础扩展表!$E:$AG,MATCH(BN$2,基础扩展表!$E$1:$AG$1,0),FALSE)</f>
        <v>#N/A</v>
      </c>
      <c r="BO663" t="e">
        <f ca="1">VLOOKUP($B663,基础扩展表!$E:$AG,MATCH(BO$2,基础扩展表!$E$1:$AG$1,0),FALSE)</f>
        <v>#N/A</v>
      </c>
      <c r="BP663" t="e">
        <f ca="1">VLOOKUP($B663,基础扩展表!$E:$AG,MATCH(BP$2,基础扩展表!$E$1:$AG$1,0),FALSE)</f>
        <v>#N/A</v>
      </c>
      <c r="BR663" t="e">
        <f ca="1">VLOOKUP(C663,模型表!D:H,5,FALSE)</f>
        <v>#N/A</v>
      </c>
    </row>
    <row r="664" spans="2:70" x14ac:dyDescent="0.2">
      <c r="B664" t="str">
        <f t="array" aca="1" ref="B664" ca="1">INDEX(基础表!$Y:$Y,SMALL(IF(基础表!$Z:$Z=0,ROW(基础表!$Z:$Z),999),ROW(H658)))&amp;""</f>
        <v/>
      </c>
      <c r="C664" t="e">
        <f ca="1">VLOOKUP(VLOOKUP($B664,基础表!$E:$G,3,FALSE),模型表!$C:$D,2,FALSE)</f>
        <v>#N/A</v>
      </c>
      <c r="E664" t="e">
        <f ca="1">VLOOKUP($B664,基础表!$E:$G,3,FALSE)</f>
        <v>#N/A</v>
      </c>
      <c r="G664" t="e">
        <f ca="1">VLOOKUP($E664,模型表!$C:$G,5,FALSE)</f>
        <v>#N/A</v>
      </c>
      <c r="H664" t="e">
        <f ca="1">VLOOKUP($E664,模型表!$C:$F,4,FALSE)</f>
        <v>#N/A</v>
      </c>
      <c r="I664" t="e">
        <f ca="1">VLOOKUP($E664,模型表!$C:$J,8,FALSE)</f>
        <v>#N/A</v>
      </c>
      <c r="K664" t="str">
        <f t="shared" ca="1" si="122"/>
        <v/>
      </c>
      <c r="L664" t="str">
        <f t="shared" ca="1" si="123"/>
        <v/>
      </c>
      <c r="M664" t="str">
        <f t="shared" ca="1" si="124"/>
        <v/>
      </c>
      <c r="N664" t="str">
        <f t="shared" ca="1" si="125"/>
        <v/>
      </c>
      <c r="O664" t="str">
        <f t="shared" ca="1" si="131"/>
        <v/>
      </c>
      <c r="P664" t="str">
        <f t="shared" ca="1" si="126"/>
        <v/>
      </c>
      <c r="Q664" t="e">
        <f ca="1">VLOOKUP($E664,模型表!$C:$K,9,FALSE)</f>
        <v>#N/A</v>
      </c>
      <c r="S664" t="e">
        <f ca="1">IF(VLOOKUP($E664,模型表!$C:$L,6,FALSE)=0,"",VLOOKUP($E664,模型表!$C:$L,10,FALSE))</f>
        <v>#N/A</v>
      </c>
      <c r="U664" t="e">
        <f ca="1">VLOOKUP($E664,模型表!$C:$Q,11,FALSE)</f>
        <v>#N/A</v>
      </c>
      <c r="Y664" t="e">
        <f ca="1">IF(VLOOKUP($E664,模型表!$C:$N,12,FALSE)="Death",VLOOKUP($E664,模型表!$C:$Q,13,FALSE),"")</f>
        <v>#N/A</v>
      </c>
      <c r="Z664" t="str">
        <f ca="1">IF($B664="","",IF(VLOOKUP($E664,模型表!$C:$O,12,FALSE)="PBuff","["&amp;VLOOKUP($E664,模型表!$C:Q,13,FALSE)&amp;"]","[]"))</f>
        <v/>
      </c>
      <c r="AA664" t="e">
        <f ca="1">VLOOKUP($B664,基础扩展表!$E:$I,5,FALSE)</f>
        <v>#N/A</v>
      </c>
      <c r="AB664" t="e">
        <f ca="1">VLOOKUP($B664,基础扩展表!$E:$I,4,FALSE)</f>
        <v>#N/A</v>
      </c>
      <c r="AC664" t="e">
        <f ca="1">VLOOKUP($B664,基础表!$E:$T,16,FALSE)</f>
        <v>#N/A</v>
      </c>
      <c r="AD664" t="str">
        <f t="shared" ca="1" si="120"/>
        <v/>
      </c>
      <c r="AE664" t="str">
        <f t="shared" ca="1" si="127"/>
        <v/>
      </c>
      <c r="AF664" t="str">
        <f t="shared" ca="1" si="128"/>
        <v/>
      </c>
      <c r="AH664" t="e">
        <f ca="1">VLOOKUP($B664,基础表!$E:$R,14,FALSE)</f>
        <v>#N/A</v>
      </c>
      <c r="AI664" t="e">
        <f ca="1">VLOOKUP($B664,基础表!$E:$S,13,FALSE)</f>
        <v>#N/A</v>
      </c>
      <c r="AK664" t="e">
        <f ca="1">VLOOKUP($B664,基础表!$E:$H,4,FALSE)</f>
        <v>#N/A</v>
      </c>
      <c r="AN664" s="23" t="e">
        <f t="shared" ca="1" si="121"/>
        <v>#N/A</v>
      </c>
      <c r="AO664" s="23" t="str">
        <f t="shared" ca="1" si="129"/>
        <v/>
      </c>
      <c r="AP664" s="23" t="str">
        <f t="shared" ca="1" si="130"/>
        <v/>
      </c>
      <c r="AR664" t="e">
        <f ca="1">VLOOKUP($B664,基础表!$E:$J,4,FALSE)</f>
        <v>#N/A</v>
      </c>
      <c r="AS664" t="e">
        <f ca="1">VLOOKUP($B664,基础表!$E:$J,5,FALSE)</f>
        <v>#N/A</v>
      </c>
      <c r="AT664" t="e">
        <f ca="1">VLOOKUP($B664,基础表!$E:$J,6,FALSE)</f>
        <v>#N/A</v>
      </c>
      <c r="AU664" t="e">
        <f ca="1">VLOOKUP($B664,基础扩展表!$E:$AG,MATCH(AU$2,基础扩展表!$E$1:$AG$1,0),FALSE)</f>
        <v>#N/A</v>
      </c>
      <c r="AV664" t="e">
        <f ca="1">VLOOKUP($B664,基础扩展表!$E:$AG,MATCH(AV$2,基础扩展表!$E$1:$AG$1,0),FALSE)</f>
        <v>#N/A</v>
      </c>
      <c r="AW664" t="e">
        <f ca="1">VLOOKUP($B664,基础扩展表!$E:$AG,MATCH(AW$2,基础扩展表!$E$1:$AG$1,0),FALSE)</f>
        <v>#N/A</v>
      </c>
      <c r="AX664" t="e">
        <f ca="1">VLOOKUP($B664,基础扩展表!$E:$AG,MATCH(AX$2,基础扩展表!$E$1:$AG$1,0),FALSE)</f>
        <v>#N/A</v>
      </c>
      <c r="AY664" t="e">
        <f ca="1">VLOOKUP($B664,基础扩展表!$E:$AG,MATCH(AY$2,基础扩展表!$E$1:$AG$1,0),FALSE)</f>
        <v>#N/A</v>
      </c>
      <c r="AZ664" t="e">
        <f ca="1">VLOOKUP($B664,基础扩展表!$E:$AG,MATCH(AZ$2,基础扩展表!$E$1:$AG$1,0),FALSE)</f>
        <v>#N/A</v>
      </c>
      <c r="BA664" t="e">
        <f ca="1">VLOOKUP($B664,基础扩展表!$E:$AG,MATCH(BA$2,基础扩展表!$E$1:$AG$1,0),FALSE)</f>
        <v>#N/A</v>
      </c>
      <c r="BB664" t="e">
        <f ca="1">VLOOKUP($B664,基础扩展表!$E:$AG,MATCH(BB$2,基础扩展表!$E$1:$AG$1,0),FALSE)</f>
        <v>#N/A</v>
      </c>
      <c r="BC664" t="e">
        <f ca="1">VLOOKUP($B664,基础扩展表!$E:$AG,MATCH(BC$2,基础扩展表!$E$1:$AG$1,0),FALSE)</f>
        <v>#N/A</v>
      </c>
      <c r="BD664" t="e">
        <f ca="1">VLOOKUP($B664,基础扩展表!$E:$AG,MATCH(BD$2,基础扩展表!$E$1:$AG$1,0),FALSE)</f>
        <v>#N/A</v>
      </c>
      <c r="BE664" t="e">
        <f ca="1">VLOOKUP($B664,基础扩展表!$E:$AG,MATCH(BE$2,基础扩展表!$E$1:$AG$1,0),FALSE)</f>
        <v>#N/A</v>
      </c>
      <c r="BF664" t="e">
        <f ca="1">VLOOKUP($B664,基础扩展表!$E:$AG,MATCH(BF$2,基础扩展表!$E$1:$AG$1,0),FALSE)</f>
        <v>#N/A</v>
      </c>
      <c r="BG664" t="e">
        <f ca="1">VLOOKUP($B664,基础扩展表!$E:$AG,MATCH(BG$2,基础扩展表!$E$1:$AG$1,0),FALSE)</f>
        <v>#N/A</v>
      </c>
      <c r="BH664" t="e">
        <f ca="1">VLOOKUP($B664,基础扩展表!$E:$AG,MATCH(BH$2,基础扩展表!$E$1:$AG$1,0),FALSE)</f>
        <v>#N/A</v>
      </c>
      <c r="BI664" t="e">
        <f ca="1">VLOOKUP($B664,基础扩展表!$E:$AG,MATCH(BI$2,基础扩展表!$E$1:$AG$1,0),FALSE)</f>
        <v>#N/A</v>
      </c>
      <c r="BJ664" t="e">
        <f ca="1">VLOOKUP($B664,基础扩展表!$E:$AG,MATCH(BJ$2,基础扩展表!$E$1:$AG$1,0),FALSE)</f>
        <v>#N/A</v>
      </c>
      <c r="BK664" t="e">
        <f ca="1">VLOOKUP($B664,基础扩展表!$E:$AG,MATCH(BK$2,基础扩展表!$E$1:$AG$1,0),FALSE)</f>
        <v>#N/A</v>
      </c>
      <c r="BL664" t="e">
        <f ca="1">VLOOKUP($B664,基础扩展表!$E:$AG,MATCH(BL$2,基础扩展表!$E$1:$AG$1,0),FALSE)</f>
        <v>#N/A</v>
      </c>
      <c r="BM664" t="e">
        <f ca="1">VLOOKUP($B664,基础扩展表!$E:$AG,MATCH(BM$2,基础扩展表!$E$1:$AG$1,0),FALSE)</f>
        <v>#N/A</v>
      </c>
      <c r="BN664" t="e">
        <f ca="1">VLOOKUP($B664,基础扩展表!$E:$AG,MATCH(BN$2,基础扩展表!$E$1:$AG$1,0),FALSE)</f>
        <v>#N/A</v>
      </c>
      <c r="BO664" t="e">
        <f ca="1">VLOOKUP($B664,基础扩展表!$E:$AG,MATCH(BO$2,基础扩展表!$E$1:$AG$1,0),FALSE)</f>
        <v>#N/A</v>
      </c>
      <c r="BP664" t="e">
        <f ca="1">VLOOKUP($B664,基础扩展表!$E:$AG,MATCH(BP$2,基础扩展表!$E$1:$AG$1,0),FALSE)</f>
        <v>#N/A</v>
      </c>
      <c r="BR664" t="e">
        <f ca="1">VLOOKUP(C664,模型表!D:H,5,FALSE)</f>
        <v>#N/A</v>
      </c>
    </row>
    <row r="665" spans="2:70" x14ac:dyDescent="0.2">
      <c r="B665" t="str">
        <f t="array" aca="1" ref="B665" ca="1">INDEX(基础表!$Y:$Y,SMALL(IF(基础表!$Z:$Z=0,ROW(基础表!$Z:$Z),999),ROW(H659)))&amp;""</f>
        <v/>
      </c>
      <c r="C665" t="e">
        <f ca="1">VLOOKUP(VLOOKUP($B665,基础表!$E:$G,3,FALSE),模型表!$C:$D,2,FALSE)</f>
        <v>#N/A</v>
      </c>
      <c r="E665" t="e">
        <f ca="1">VLOOKUP($B665,基础表!$E:$G,3,FALSE)</f>
        <v>#N/A</v>
      </c>
      <c r="G665" t="e">
        <f ca="1">VLOOKUP($E665,模型表!$C:$G,5,FALSE)</f>
        <v>#N/A</v>
      </c>
      <c r="H665" t="e">
        <f ca="1">VLOOKUP($E665,模型表!$C:$F,4,FALSE)</f>
        <v>#N/A</v>
      </c>
      <c r="I665" t="e">
        <f ca="1">VLOOKUP($E665,模型表!$C:$J,8,FALSE)</f>
        <v>#N/A</v>
      </c>
      <c r="K665" t="str">
        <f t="shared" ca="1" si="122"/>
        <v/>
      </c>
      <c r="L665" t="str">
        <f t="shared" ca="1" si="123"/>
        <v/>
      </c>
      <c r="M665" t="str">
        <f t="shared" ca="1" si="124"/>
        <v/>
      </c>
      <c r="N665" t="str">
        <f t="shared" ca="1" si="125"/>
        <v/>
      </c>
      <c r="O665" t="str">
        <f t="shared" ca="1" si="131"/>
        <v/>
      </c>
      <c r="P665" t="str">
        <f t="shared" ca="1" si="126"/>
        <v/>
      </c>
      <c r="Q665" t="e">
        <f ca="1">VLOOKUP($E665,模型表!$C:$K,9,FALSE)</f>
        <v>#N/A</v>
      </c>
      <c r="S665" t="e">
        <f ca="1">IF(VLOOKUP($E665,模型表!$C:$L,6,FALSE)=0,"",VLOOKUP($E665,模型表!$C:$L,10,FALSE))</f>
        <v>#N/A</v>
      </c>
      <c r="U665" t="e">
        <f ca="1">VLOOKUP($E665,模型表!$C:$Q,11,FALSE)</f>
        <v>#N/A</v>
      </c>
      <c r="Y665" t="e">
        <f ca="1">IF(VLOOKUP($E665,模型表!$C:$N,12,FALSE)="Death",VLOOKUP($E665,模型表!$C:$Q,13,FALSE),"")</f>
        <v>#N/A</v>
      </c>
      <c r="Z665" t="str">
        <f ca="1">IF($B665="","",IF(VLOOKUP($E665,模型表!$C:$O,12,FALSE)="PBuff","["&amp;VLOOKUP($E665,模型表!$C:Q,13,FALSE)&amp;"]","[]"))</f>
        <v/>
      </c>
      <c r="AA665" t="e">
        <f ca="1">VLOOKUP($B665,基础扩展表!$E:$I,5,FALSE)</f>
        <v>#N/A</v>
      </c>
      <c r="AB665" t="e">
        <f ca="1">VLOOKUP($B665,基础扩展表!$E:$I,4,FALSE)</f>
        <v>#N/A</v>
      </c>
      <c r="AC665" t="e">
        <f ca="1">VLOOKUP($B665,基础表!$E:$T,16,FALSE)</f>
        <v>#N/A</v>
      </c>
      <c r="AD665" t="str">
        <f t="shared" ca="1" si="120"/>
        <v/>
      </c>
      <c r="AE665" t="str">
        <f t="shared" ca="1" si="127"/>
        <v/>
      </c>
      <c r="AF665" t="str">
        <f t="shared" ca="1" si="128"/>
        <v/>
      </c>
      <c r="AH665" t="e">
        <f ca="1">VLOOKUP($B665,基础表!$E:$R,14,FALSE)</f>
        <v>#N/A</v>
      </c>
      <c r="AI665" t="e">
        <f ca="1">VLOOKUP($B665,基础表!$E:$S,13,FALSE)</f>
        <v>#N/A</v>
      </c>
      <c r="AK665" t="e">
        <f ca="1">VLOOKUP($B665,基础表!$E:$H,4,FALSE)</f>
        <v>#N/A</v>
      </c>
      <c r="AN665" s="23" t="e">
        <f t="shared" ca="1" si="121"/>
        <v>#N/A</v>
      </c>
      <c r="AO665" s="23" t="str">
        <f t="shared" ca="1" si="129"/>
        <v/>
      </c>
      <c r="AP665" s="23" t="str">
        <f t="shared" ca="1" si="130"/>
        <v/>
      </c>
      <c r="AR665" t="e">
        <f ca="1">VLOOKUP($B665,基础表!$E:$J,4,FALSE)</f>
        <v>#N/A</v>
      </c>
      <c r="AS665" t="e">
        <f ca="1">VLOOKUP($B665,基础表!$E:$J,5,FALSE)</f>
        <v>#N/A</v>
      </c>
      <c r="AT665" t="e">
        <f ca="1">VLOOKUP($B665,基础表!$E:$J,6,FALSE)</f>
        <v>#N/A</v>
      </c>
      <c r="AU665" t="e">
        <f ca="1">VLOOKUP($B665,基础扩展表!$E:$AG,MATCH(AU$2,基础扩展表!$E$1:$AG$1,0),FALSE)</f>
        <v>#N/A</v>
      </c>
      <c r="AV665" t="e">
        <f ca="1">VLOOKUP($B665,基础扩展表!$E:$AG,MATCH(AV$2,基础扩展表!$E$1:$AG$1,0),FALSE)</f>
        <v>#N/A</v>
      </c>
      <c r="AW665" t="e">
        <f ca="1">VLOOKUP($B665,基础扩展表!$E:$AG,MATCH(AW$2,基础扩展表!$E$1:$AG$1,0),FALSE)</f>
        <v>#N/A</v>
      </c>
      <c r="AX665" t="e">
        <f ca="1">VLOOKUP($B665,基础扩展表!$E:$AG,MATCH(AX$2,基础扩展表!$E$1:$AG$1,0),FALSE)</f>
        <v>#N/A</v>
      </c>
      <c r="AY665" t="e">
        <f ca="1">VLOOKUP($B665,基础扩展表!$E:$AG,MATCH(AY$2,基础扩展表!$E$1:$AG$1,0),FALSE)</f>
        <v>#N/A</v>
      </c>
      <c r="AZ665" t="e">
        <f ca="1">VLOOKUP($B665,基础扩展表!$E:$AG,MATCH(AZ$2,基础扩展表!$E$1:$AG$1,0),FALSE)</f>
        <v>#N/A</v>
      </c>
      <c r="BA665" t="e">
        <f ca="1">VLOOKUP($B665,基础扩展表!$E:$AG,MATCH(BA$2,基础扩展表!$E$1:$AG$1,0),FALSE)</f>
        <v>#N/A</v>
      </c>
      <c r="BB665" t="e">
        <f ca="1">VLOOKUP($B665,基础扩展表!$E:$AG,MATCH(BB$2,基础扩展表!$E$1:$AG$1,0),FALSE)</f>
        <v>#N/A</v>
      </c>
      <c r="BC665" t="e">
        <f ca="1">VLOOKUP($B665,基础扩展表!$E:$AG,MATCH(BC$2,基础扩展表!$E$1:$AG$1,0),FALSE)</f>
        <v>#N/A</v>
      </c>
      <c r="BD665" t="e">
        <f ca="1">VLOOKUP($B665,基础扩展表!$E:$AG,MATCH(BD$2,基础扩展表!$E$1:$AG$1,0),FALSE)</f>
        <v>#N/A</v>
      </c>
      <c r="BE665" t="e">
        <f ca="1">VLOOKUP($B665,基础扩展表!$E:$AG,MATCH(BE$2,基础扩展表!$E$1:$AG$1,0),FALSE)</f>
        <v>#N/A</v>
      </c>
      <c r="BF665" t="e">
        <f ca="1">VLOOKUP($B665,基础扩展表!$E:$AG,MATCH(BF$2,基础扩展表!$E$1:$AG$1,0),FALSE)</f>
        <v>#N/A</v>
      </c>
      <c r="BG665" t="e">
        <f ca="1">VLOOKUP($B665,基础扩展表!$E:$AG,MATCH(BG$2,基础扩展表!$E$1:$AG$1,0),FALSE)</f>
        <v>#N/A</v>
      </c>
      <c r="BH665" t="e">
        <f ca="1">VLOOKUP($B665,基础扩展表!$E:$AG,MATCH(BH$2,基础扩展表!$E$1:$AG$1,0),FALSE)</f>
        <v>#N/A</v>
      </c>
      <c r="BI665" t="e">
        <f ca="1">VLOOKUP($B665,基础扩展表!$E:$AG,MATCH(BI$2,基础扩展表!$E$1:$AG$1,0),FALSE)</f>
        <v>#N/A</v>
      </c>
      <c r="BJ665" t="e">
        <f ca="1">VLOOKUP($B665,基础扩展表!$E:$AG,MATCH(BJ$2,基础扩展表!$E$1:$AG$1,0),FALSE)</f>
        <v>#N/A</v>
      </c>
      <c r="BK665" t="e">
        <f ca="1">VLOOKUP($B665,基础扩展表!$E:$AG,MATCH(BK$2,基础扩展表!$E$1:$AG$1,0),FALSE)</f>
        <v>#N/A</v>
      </c>
      <c r="BL665" t="e">
        <f ca="1">VLOOKUP($B665,基础扩展表!$E:$AG,MATCH(BL$2,基础扩展表!$E$1:$AG$1,0),FALSE)</f>
        <v>#N/A</v>
      </c>
      <c r="BM665" t="e">
        <f ca="1">VLOOKUP($B665,基础扩展表!$E:$AG,MATCH(BM$2,基础扩展表!$E$1:$AG$1,0),FALSE)</f>
        <v>#N/A</v>
      </c>
      <c r="BN665" t="e">
        <f ca="1">VLOOKUP($B665,基础扩展表!$E:$AG,MATCH(BN$2,基础扩展表!$E$1:$AG$1,0),FALSE)</f>
        <v>#N/A</v>
      </c>
      <c r="BO665" t="e">
        <f ca="1">VLOOKUP($B665,基础扩展表!$E:$AG,MATCH(BO$2,基础扩展表!$E$1:$AG$1,0),FALSE)</f>
        <v>#N/A</v>
      </c>
      <c r="BP665" t="e">
        <f ca="1">VLOOKUP($B665,基础扩展表!$E:$AG,MATCH(BP$2,基础扩展表!$E$1:$AG$1,0),FALSE)</f>
        <v>#N/A</v>
      </c>
      <c r="BR665" t="e">
        <f ca="1">VLOOKUP(C665,模型表!D:H,5,FALSE)</f>
        <v>#N/A</v>
      </c>
    </row>
    <row r="666" spans="2:70" x14ac:dyDescent="0.2">
      <c r="B666" t="str">
        <f t="array" aca="1" ref="B666" ca="1">INDEX(基础表!$Y:$Y,SMALL(IF(基础表!$Z:$Z=0,ROW(基础表!$Z:$Z),999),ROW(H660)))&amp;""</f>
        <v/>
      </c>
      <c r="C666" t="e">
        <f ca="1">VLOOKUP(VLOOKUP($B666,基础表!$E:$G,3,FALSE),模型表!$C:$D,2,FALSE)</f>
        <v>#N/A</v>
      </c>
      <c r="E666" t="e">
        <f ca="1">VLOOKUP($B666,基础表!$E:$G,3,FALSE)</f>
        <v>#N/A</v>
      </c>
      <c r="G666" t="e">
        <f ca="1">VLOOKUP($E666,模型表!$C:$G,5,FALSE)</f>
        <v>#N/A</v>
      </c>
      <c r="H666" t="e">
        <f ca="1">VLOOKUP($E666,模型表!$C:$F,4,FALSE)</f>
        <v>#N/A</v>
      </c>
      <c r="I666" t="e">
        <f ca="1">VLOOKUP($E666,模型表!$C:$J,8,FALSE)</f>
        <v>#N/A</v>
      </c>
      <c r="K666" t="str">
        <f t="shared" ca="1" si="122"/>
        <v/>
      </c>
      <c r="L666" t="str">
        <f t="shared" ca="1" si="123"/>
        <v/>
      </c>
      <c r="M666" t="str">
        <f t="shared" ca="1" si="124"/>
        <v/>
      </c>
      <c r="N666" t="str">
        <f t="shared" ca="1" si="125"/>
        <v/>
      </c>
      <c r="O666" t="str">
        <f t="shared" ca="1" si="131"/>
        <v/>
      </c>
      <c r="P666" t="str">
        <f t="shared" ca="1" si="126"/>
        <v/>
      </c>
      <c r="Q666" t="e">
        <f ca="1">VLOOKUP($E666,模型表!$C:$K,9,FALSE)</f>
        <v>#N/A</v>
      </c>
      <c r="S666" t="e">
        <f ca="1">IF(VLOOKUP($E666,模型表!$C:$L,6,FALSE)=0,"",VLOOKUP($E666,模型表!$C:$L,10,FALSE))</f>
        <v>#N/A</v>
      </c>
      <c r="U666" t="e">
        <f ca="1">VLOOKUP($E666,模型表!$C:$Q,11,FALSE)</f>
        <v>#N/A</v>
      </c>
      <c r="Y666" t="e">
        <f ca="1">IF(VLOOKUP($E666,模型表!$C:$N,12,FALSE)="Death",VLOOKUP($E666,模型表!$C:$Q,13,FALSE),"")</f>
        <v>#N/A</v>
      </c>
      <c r="Z666" t="str">
        <f ca="1">IF($B666="","",IF(VLOOKUP($E666,模型表!$C:$O,12,FALSE)="PBuff","["&amp;VLOOKUP($E666,模型表!$C:Q,13,FALSE)&amp;"]","[]"))</f>
        <v/>
      </c>
      <c r="AA666" t="e">
        <f ca="1">VLOOKUP($B666,基础扩展表!$E:$I,5,FALSE)</f>
        <v>#N/A</v>
      </c>
      <c r="AB666" t="e">
        <f ca="1">VLOOKUP($B666,基础扩展表!$E:$I,4,FALSE)</f>
        <v>#N/A</v>
      </c>
      <c r="AC666" t="e">
        <f ca="1">VLOOKUP($B666,基础表!$E:$T,16,FALSE)</f>
        <v>#N/A</v>
      </c>
      <c r="AD666" t="str">
        <f t="shared" ca="1" si="120"/>
        <v/>
      </c>
      <c r="AE666" t="str">
        <f t="shared" ca="1" si="127"/>
        <v/>
      </c>
      <c r="AF666" t="str">
        <f t="shared" ca="1" si="128"/>
        <v/>
      </c>
      <c r="AH666" t="e">
        <f ca="1">VLOOKUP($B666,基础表!$E:$R,14,FALSE)</f>
        <v>#N/A</v>
      </c>
      <c r="AI666" t="e">
        <f ca="1">VLOOKUP($B666,基础表!$E:$S,13,FALSE)</f>
        <v>#N/A</v>
      </c>
      <c r="AK666" t="e">
        <f ca="1">VLOOKUP($B666,基础表!$E:$H,4,FALSE)</f>
        <v>#N/A</v>
      </c>
      <c r="AN666" s="23" t="e">
        <f t="shared" ca="1" si="121"/>
        <v>#N/A</v>
      </c>
      <c r="AO666" s="23" t="str">
        <f t="shared" ca="1" si="129"/>
        <v/>
      </c>
      <c r="AP666" s="23" t="str">
        <f t="shared" ca="1" si="130"/>
        <v/>
      </c>
      <c r="AR666" t="e">
        <f ca="1">VLOOKUP($B666,基础表!$E:$J,4,FALSE)</f>
        <v>#N/A</v>
      </c>
      <c r="AS666" t="e">
        <f ca="1">VLOOKUP($B666,基础表!$E:$J,5,FALSE)</f>
        <v>#N/A</v>
      </c>
      <c r="AT666" t="e">
        <f ca="1">VLOOKUP($B666,基础表!$E:$J,6,FALSE)</f>
        <v>#N/A</v>
      </c>
      <c r="AU666" t="e">
        <f ca="1">VLOOKUP($B666,基础扩展表!$E:$AG,MATCH(AU$2,基础扩展表!$E$1:$AG$1,0),FALSE)</f>
        <v>#N/A</v>
      </c>
      <c r="AV666" t="e">
        <f ca="1">VLOOKUP($B666,基础扩展表!$E:$AG,MATCH(AV$2,基础扩展表!$E$1:$AG$1,0),FALSE)</f>
        <v>#N/A</v>
      </c>
      <c r="AW666" t="e">
        <f ca="1">VLOOKUP($B666,基础扩展表!$E:$AG,MATCH(AW$2,基础扩展表!$E$1:$AG$1,0),FALSE)</f>
        <v>#N/A</v>
      </c>
      <c r="AX666" t="e">
        <f ca="1">VLOOKUP($B666,基础扩展表!$E:$AG,MATCH(AX$2,基础扩展表!$E$1:$AG$1,0),FALSE)</f>
        <v>#N/A</v>
      </c>
      <c r="AY666" t="e">
        <f ca="1">VLOOKUP($B666,基础扩展表!$E:$AG,MATCH(AY$2,基础扩展表!$E$1:$AG$1,0),FALSE)</f>
        <v>#N/A</v>
      </c>
      <c r="AZ666" t="e">
        <f ca="1">VLOOKUP($B666,基础扩展表!$E:$AG,MATCH(AZ$2,基础扩展表!$E$1:$AG$1,0),FALSE)</f>
        <v>#N/A</v>
      </c>
      <c r="BA666" t="e">
        <f ca="1">VLOOKUP($B666,基础扩展表!$E:$AG,MATCH(BA$2,基础扩展表!$E$1:$AG$1,0),FALSE)</f>
        <v>#N/A</v>
      </c>
      <c r="BB666" t="e">
        <f ca="1">VLOOKUP($B666,基础扩展表!$E:$AG,MATCH(BB$2,基础扩展表!$E$1:$AG$1,0),FALSE)</f>
        <v>#N/A</v>
      </c>
      <c r="BC666" t="e">
        <f ca="1">VLOOKUP($B666,基础扩展表!$E:$AG,MATCH(BC$2,基础扩展表!$E$1:$AG$1,0),FALSE)</f>
        <v>#N/A</v>
      </c>
      <c r="BD666" t="e">
        <f ca="1">VLOOKUP($B666,基础扩展表!$E:$AG,MATCH(BD$2,基础扩展表!$E$1:$AG$1,0),FALSE)</f>
        <v>#N/A</v>
      </c>
      <c r="BE666" t="e">
        <f ca="1">VLOOKUP($B666,基础扩展表!$E:$AG,MATCH(BE$2,基础扩展表!$E$1:$AG$1,0),FALSE)</f>
        <v>#N/A</v>
      </c>
      <c r="BF666" t="e">
        <f ca="1">VLOOKUP($B666,基础扩展表!$E:$AG,MATCH(BF$2,基础扩展表!$E$1:$AG$1,0),FALSE)</f>
        <v>#N/A</v>
      </c>
      <c r="BG666" t="e">
        <f ca="1">VLOOKUP($B666,基础扩展表!$E:$AG,MATCH(BG$2,基础扩展表!$E$1:$AG$1,0),FALSE)</f>
        <v>#N/A</v>
      </c>
      <c r="BH666" t="e">
        <f ca="1">VLOOKUP($B666,基础扩展表!$E:$AG,MATCH(BH$2,基础扩展表!$E$1:$AG$1,0),FALSE)</f>
        <v>#N/A</v>
      </c>
      <c r="BI666" t="e">
        <f ca="1">VLOOKUP($B666,基础扩展表!$E:$AG,MATCH(BI$2,基础扩展表!$E$1:$AG$1,0),FALSE)</f>
        <v>#N/A</v>
      </c>
      <c r="BJ666" t="e">
        <f ca="1">VLOOKUP($B666,基础扩展表!$E:$AG,MATCH(BJ$2,基础扩展表!$E$1:$AG$1,0),FALSE)</f>
        <v>#N/A</v>
      </c>
      <c r="BK666" t="e">
        <f ca="1">VLOOKUP($B666,基础扩展表!$E:$AG,MATCH(BK$2,基础扩展表!$E$1:$AG$1,0),FALSE)</f>
        <v>#N/A</v>
      </c>
      <c r="BL666" t="e">
        <f ca="1">VLOOKUP($B666,基础扩展表!$E:$AG,MATCH(BL$2,基础扩展表!$E$1:$AG$1,0),FALSE)</f>
        <v>#N/A</v>
      </c>
      <c r="BM666" t="e">
        <f ca="1">VLOOKUP($B666,基础扩展表!$E:$AG,MATCH(BM$2,基础扩展表!$E$1:$AG$1,0),FALSE)</f>
        <v>#N/A</v>
      </c>
      <c r="BN666" t="e">
        <f ca="1">VLOOKUP($B666,基础扩展表!$E:$AG,MATCH(BN$2,基础扩展表!$E$1:$AG$1,0),FALSE)</f>
        <v>#N/A</v>
      </c>
      <c r="BO666" t="e">
        <f ca="1">VLOOKUP($B666,基础扩展表!$E:$AG,MATCH(BO$2,基础扩展表!$E$1:$AG$1,0),FALSE)</f>
        <v>#N/A</v>
      </c>
      <c r="BP666" t="e">
        <f ca="1">VLOOKUP($B666,基础扩展表!$E:$AG,MATCH(BP$2,基础扩展表!$E$1:$AG$1,0),FALSE)</f>
        <v>#N/A</v>
      </c>
      <c r="BR666" t="e">
        <f ca="1">VLOOKUP(C666,模型表!D:H,5,FALSE)</f>
        <v>#N/A</v>
      </c>
    </row>
    <row r="667" spans="2:70" x14ac:dyDescent="0.2">
      <c r="B667" t="str">
        <f t="array" aca="1" ref="B667" ca="1">INDEX(基础表!$Y:$Y,SMALL(IF(基础表!$Z:$Z=0,ROW(基础表!$Z:$Z),999),ROW(H661)))&amp;""</f>
        <v/>
      </c>
      <c r="C667" t="e">
        <f ca="1">VLOOKUP(VLOOKUP($B667,基础表!$E:$G,3,FALSE),模型表!$C:$D,2,FALSE)</f>
        <v>#N/A</v>
      </c>
      <c r="E667" t="e">
        <f ca="1">VLOOKUP($B667,基础表!$E:$G,3,FALSE)</f>
        <v>#N/A</v>
      </c>
      <c r="G667" t="e">
        <f ca="1">VLOOKUP($E667,模型表!$C:$G,5,FALSE)</f>
        <v>#N/A</v>
      </c>
      <c r="H667" t="e">
        <f ca="1">VLOOKUP($E667,模型表!$C:$F,4,FALSE)</f>
        <v>#N/A</v>
      </c>
      <c r="I667" t="e">
        <f ca="1">VLOOKUP($E667,模型表!$C:$J,8,FALSE)</f>
        <v>#N/A</v>
      </c>
      <c r="K667" t="str">
        <f t="shared" ca="1" si="122"/>
        <v/>
      </c>
      <c r="L667" t="str">
        <f t="shared" ca="1" si="123"/>
        <v/>
      </c>
      <c r="M667" t="str">
        <f t="shared" ca="1" si="124"/>
        <v/>
      </c>
      <c r="N667" t="str">
        <f t="shared" ca="1" si="125"/>
        <v/>
      </c>
      <c r="O667" t="str">
        <f t="shared" ca="1" si="131"/>
        <v/>
      </c>
      <c r="P667" t="str">
        <f t="shared" ca="1" si="126"/>
        <v/>
      </c>
      <c r="Q667" t="e">
        <f ca="1">VLOOKUP($E667,模型表!$C:$K,9,FALSE)</f>
        <v>#N/A</v>
      </c>
      <c r="S667" t="e">
        <f ca="1">IF(VLOOKUP($E667,模型表!$C:$L,6,FALSE)=0,"",VLOOKUP($E667,模型表!$C:$L,10,FALSE))</f>
        <v>#N/A</v>
      </c>
      <c r="U667" t="e">
        <f ca="1">VLOOKUP($E667,模型表!$C:$Q,11,FALSE)</f>
        <v>#N/A</v>
      </c>
      <c r="Y667" t="e">
        <f ca="1">IF(VLOOKUP($E667,模型表!$C:$N,12,FALSE)="Death",VLOOKUP($E667,模型表!$C:$Q,13,FALSE),"")</f>
        <v>#N/A</v>
      </c>
      <c r="Z667" t="str">
        <f ca="1">IF($B667="","",IF(VLOOKUP($E667,模型表!$C:$O,12,FALSE)="PBuff","["&amp;VLOOKUP($E667,模型表!$C:Q,13,FALSE)&amp;"]","[]"))</f>
        <v/>
      </c>
      <c r="AA667" t="e">
        <f ca="1">VLOOKUP($B667,基础扩展表!$E:$I,5,FALSE)</f>
        <v>#N/A</v>
      </c>
      <c r="AB667" t="e">
        <f ca="1">VLOOKUP($B667,基础扩展表!$E:$I,4,FALSE)</f>
        <v>#N/A</v>
      </c>
      <c r="AC667" t="e">
        <f ca="1">VLOOKUP($B667,基础表!$E:$T,16,FALSE)</f>
        <v>#N/A</v>
      </c>
      <c r="AD667" t="str">
        <f t="shared" ca="1" si="120"/>
        <v/>
      </c>
      <c r="AE667" t="str">
        <f t="shared" ca="1" si="127"/>
        <v/>
      </c>
      <c r="AF667" t="str">
        <f t="shared" ca="1" si="128"/>
        <v/>
      </c>
      <c r="AH667" t="e">
        <f ca="1">VLOOKUP($B667,基础表!$E:$R,14,FALSE)</f>
        <v>#N/A</v>
      </c>
      <c r="AI667" t="e">
        <f ca="1">VLOOKUP($B667,基础表!$E:$S,13,FALSE)</f>
        <v>#N/A</v>
      </c>
      <c r="AK667" t="e">
        <f ca="1">VLOOKUP($B667,基础表!$E:$H,4,FALSE)</f>
        <v>#N/A</v>
      </c>
      <c r="AN667" s="23" t="e">
        <f t="shared" ca="1" si="121"/>
        <v>#N/A</v>
      </c>
      <c r="AO667" s="23" t="str">
        <f t="shared" ca="1" si="129"/>
        <v/>
      </c>
      <c r="AP667" s="23" t="str">
        <f t="shared" ca="1" si="130"/>
        <v/>
      </c>
      <c r="AR667" t="e">
        <f ca="1">VLOOKUP($B667,基础表!$E:$J,4,FALSE)</f>
        <v>#N/A</v>
      </c>
      <c r="AS667" t="e">
        <f ca="1">VLOOKUP($B667,基础表!$E:$J,5,FALSE)</f>
        <v>#N/A</v>
      </c>
      <c r="AT667" t="e">
        <f ca="1">VLOOKUP($B667,基础表!$E:$J,6,FALSE)</f>
        <v>#N/A</v>
      </c>
      <c r="AU667" t="e">
        <f ca="1">VLOOKUP($B667,基础扩展表!$E:$AG,MATCH(AU$2,基础扩展表!$E$1:$AG$1,0),FALSE)</f>
        <v>#N/A</v>
      </c>
      <c r="AV667" t="e">
        <f ca="1">VLOOKUP($B667,基础扩展表!$E:$AG,MATCH(AV$2,基础扩展表!$E$1:$AG$1,0),FALSE)</f>
        <v>#N/A</v>
      </c>
      <c r="AW667" t="e">
        <f ca="1">VLOOKUP($B667,基础扩展表!$E:$AG,MATCH(AW$2,基础扩展表!$E$1:$AG$1,0),FALSE)</f>
        <v>#N/A</v>
      </c>
      <c r="AX667" t="e">
        <f ca="1">VLOOKUP($B667,基础扩展表!$E:$AG,MATCH(AX$2,基础扩展表!$E$1:$AG$1,0),FALSE)</f>
        <v>#N/A</v>
      </c>
      <c r="AY667" t="e">
        <f ca="1">VLOOKUP($B667,基础扩展表!$E:$AG,MATCH(AY$2,基础扩展表!$E$1:$AG$1,0),FALSE)</f>
        <v>#N/A</v>
      </c>
      <c r="AZ667" t="e">
        <f ca="1">VLOOKUP($B667,基础扩展表!$E:$AG,MATCH(AZ$2,基础扩展表!$E$1:$AG$1,0),FALSE)</f>
        <v>#N/A</v>
      </c>
      <c r="BA667" t="e">
        <f ca="1">VLOOKUP($B667,基础扩展表!$E:$AG,MATCH(BA$2,基础扩展表!$E$1:$AG$1,0),FALSE)</f>
        <v>#N/A</v>
      </c>
      <c r="BB667" t="e">
        <f ca="1">VLOOKUP($B667,基础扩展表!$E:$AG,MATCH(BB$2,基础扩展表!$E$1:$AG$1,0),FALSE)</f>
        <v>#N/A</v>
      </c>
      <c r="BC667" t="e">
        <f ca="1">VLOOKUP($B667,基础扩展表!$E:$AG,MATCH(BC$2,基础扩展表!$E$1:$AG$1,0),FALSE)</f>
        <v>#N/A</v>
      </c>
      <c r="BD667" t="e">
        <f ca="1">VLOOKUP($B667,基础扩展表!$E:$AG,MATCH(BD$2,基础扩展表!$E$1:$AG$1,0),FALSE)</f>
        <v>#N/A</v>
      </c>
      <c r="BE667" t="e">
        <f ca="1">VLOOKUP($B667,基础扩展表!$E:$AG,MATCH(BE$2,基础扩展表!$E$1:$AG$1,0),FALSE)</f>
        <v>#N/A</v>
      </c>
      <c r="BF667" t="e">
        <f ca="1">VLOOKUP($B667,基础扩展表!$E:$AG,MATCH(BF$2,基础扩展表!$E$1:$AG$1,0),FALSE)</f>
        <v>#N/A</v>
      </c>
      <c r="BG667" t="e">
        <f ca="1">VLOOKUP($B667,基础扩展表!$E:$AG,MATCH(BG$2,基础扩展表!$E$1:$AG$1,0),FALSE)</f>
        <v>#N/A</v>
      </c>
      <c r="BH667" t="e">
        <f ca="1">VLOOKUP($B667,基础扩展表!$E:$AG,MATCH(BH$2,基础扩展表!$E$1:$AG$1,0),FALSE)</f>
        <v>#N/A</v>
      </c>
      <c r="BI667" t="e">
        <f ca="1">VLOOKUP($B667,基础扩展表!$E:$AG,MATCH(BI$2,基础扩展表!$E$1:$AG$1,0),FALSE)</f>
        <v>#N/A</v>
      </c>
      <c r="BJ667" t="e">
        <f ca="1">VLOOKUP($B667,基础扩展表!$E:$AG,MATCH(BJ$2,基础扩展表!$E$1:$AG$1,0),FALSE)</f>
        <v>#N/A</v>
      </c>
      <c r="BK667" t="e">
        <f ca="1">VLOOKUP($B667,基础扩展表!$E:$AG,MATCH(BK$2,基础扩展表!$E$1:$AG$1,0),FALSE)</f>
        <v>#N/A</v>
      </c>
      <c r="BL667" t="e">
        <f ca="1">VLOOKUP($B667,基础扩展表!$E:$AG,MATCH(BL$2,基础扩展表!$E$1:$AG$1,0),FALSE)</f>
        <v>#N/A</v>
      </c>
      <c r="BM667" t="e">
        <f ca="1">VLOOKUP($B667,基础扩展表!$E:$AG,MATCH(BM$2,基础扩展表!$E$1:$AG$1,0),FALSE)</f>
        <v>#N/A</v>
      </c>
      <c r="BN667" t="e">
        <f ca="1">VLOOKUP($B667,基础扩展表!$E:$AG,MATCH(BN$2,基础扩展表!$E$1:$AG$1,0),FALSE)</f>
        <v>#N/A</v>
      </c>
      <c r="BO667" t="e">
        <f ca="1">VLOOKUP($B667,基础扩展表!$E:$AG,MATCH(BO$2,基础扩展表!$E$1:$AG$1,0),FALSE)</f>
        <v>#N/A</v>
      </c>
      <c r="BP667" t="e">
        <f ca="1">VLOOKUP($B667,基础扩展表!$E:$AG,MATCH(BP$2,基础扩展表!$E$1:$AG$1,0),FALSE)</f>
        <v>#N/A</v>
      </c>
      <c r="BR667" t="e">
        <f ca="1">VLOOKUP(C667,模型表!D:H,5,FALSE)</f>
        <v>#N/A</v>
      </c>
    </row>
    <row r="668" spans="2:70" x14ac:dyDescent="0.2">
      <c r="B668" t="str">
        <f t="array" aca="1" ref="B668" ca="1">INDEX(基础表!$Y:$Y,SMALL(IF(基础表!$Z:$Z=0,ROW(基础表!$Z:$Z),999),ROW(H662)))&amp;""</f>
        <v/>
      </c>
      <c r="C668" t="e">
        <f ca="1">VLOOKUP(VLOOKUP($B668,基础表!$E:$G,3,FALSE),模型表!$C:$D,2,FALSE)</f>
        <v>#N/A</v>
      </c>
      <c r="E668" t="e">
        <f ca="1">VLOOKUP($B668,基础表!$E:$G,3,FALSE)</f>
        <v>#N/A</v>
      </c>
      <c r="G668" t="e">
        <f ca="1">VLOOKUP($E668,模型表!$C:$G,5,FALSE)</f>
        <v>#N/A</v>
      </c>
      <c r="H668" t="e">
        <f ca="1">VLOOKUP($E668,模型表!$C:$F,4,FALSE)</f>
        <v>#N/A</v>
      </c>
      <c r="I668" t="e">
        <f ca="1">VLOOKUP($E668,模型表!$C:$J,8,FALSE)</f>
        <v>#N/A</v>
      </c>
      <c r="K668" t="str">
        <f t="shared" ca="1" si="122"/>
        <v/>
      </c>
      <c r="L668" t="str">
        <f t="shared" ca="1" si="123"/>
        <v/>
      </c>
      <c r="M668" t="str">
        <f t="shared" ca="1" si="124"/>
        <v/>
      </c>
      <c r="N668" t="str">
        <f t="shared" ca="1" si="125"/>
        <v/>
      </c>
      <c r="O668" t="str">
        <f t="shared" ca="1" si="131"/>
        <v/>
      </c>
      <c r="P668" t="str">
        <f t="shared" ca="1" si="126"/>
        <v/>
      </c>
      <c r="Q668" t="e">
        <f ca="1">VLOOKUP($E668,模型表!$C:$K,9,FALSE)</f>
        <v>#N/A</v>
      </c>
      <c r="S668" t="e">
        <f ca="1">IF(VLOOKUP($E668,模型表!$C:$L,6,FALSE)=0,"",VLOOKUP($E668,模型表!$C:$L,10,FALSE))</f>
        <v>#N/A</v>
      </c>
      <c r="U668" t="e">
        <f ca="1">VLOOKUP($E668,模型表!$C:$Q,11,FALSE)</f>
        <v>#N/A</v>
      </c>
      <c r="Y668" t="e">
        <f ca="1">IF(VLOOKUP($E668,模型表!$C:$N,12,FALSE)="Death",VLOOKUP($E668,模型表!$C:$Q,13,FALSE),"")</f>
        <v>#N/A</v>
      </c>
      <c r="Z668" t="str">
        <f ca="1">IF($B668="","",IF(VLOOKUP($E668,模型表!$C:$O,12,FALSE)="PBuff","["&amp;VLOOKUP($E668,模型表!$C:Q,13,FALSE)&amp;"]","[]"))</f>
        <v/>
      </c>
      <c r="AA668" t="e">
        <f ca="1">VLOOKUP($B668,基础扩展表!$E:$I,5,FALSE)</f>
        <v>#N/A</v>
      </c>
      <c r="AB668" t="e">
        <f ca="1">VLOOKUP($B668,基础扩展表!$E:$I,4,FALSE)</f>
        <v>#N/A</v>
      </c>
      <c r="AC668" t="e">
        <f ca="1">VLOOKUP($B668,基础表!$E:$T,16,FALSE)</f>
        <v>#N/A</v>
      </c>
      <c r="AD668" t="str">
        <f t="shared" ca="1" si="120"/>
        <v/>
      </c>
      <c r="AE668" t="str">
        <f t="shared" ca="1" si="127"/>
        <v/>
      </c>
      <c r="AF668" t="str">
        <f t="shared" ca="1" si="128"/>
        <v/>
      </c>
      <c r="AH668" t="e">
        <f ca="1">VLOOKUP($B668,基础表!$E:$R,14,FALSE)</f>
        <v>#N/A</v>
      </c>
      <c r="AI668" t="e">
        <f ca="1">VLOOKUP($B668,基础表!$E:$S,13,FALSE)</f>
        <v>#N/A</v>
      </c>
      <c r="AK668" t="e">
        <f ca="1">VLOOKUP($B668,基础表!$E:$H,4,FALSE)</f>
        <v>#N/A</v>
      </c>
      <c r="AN668" s="23" t="e">
        <f t="shared" ca="1" si="121"/>
        <v>#N/A</v>
      </c>
      <c r="AO668" s="23" t="str">
        <f t="shared" ca="1" si="129"/>
        <v/>
      </c>
      <c r="AP668" s="23" t="str">
        <f t="shared" ca="1" si="130"/>
        <v/>
      </c>
      <c r="AR668" t="e">
        <f ca="1">VLOOKUP($B668,基础表!$E:$J,4,FALSE)</f>
        <v>#N/A</v>
      </c>
      <c r="AS668" t="e">
        <f ca="1">VLOOKUP($B668,基础表!$E:$J,5,FALSE)</f>
        <v>#N/A</v>
      </c>
      <c r="AT668" t="e">
        <f ca="1">VLOOKUP($B668,基础表!$E:$J,6,FALSE)</f>
        <v>#N/A</v>
      </c>
      <c r="AU668" t="e">
        <f ca="1">VLOOKUP($B668,基础扩展表!$E:$AG,MATCH(AU$2,基础扩展表!$E$1:$AG$1,0),FALSE)</f>
        <v>#N/A</v>
      </c>
      <c r="AV668" t="e">
        <f ca="1">VLOOKUP($B668,基础扩展表!$E:$AG,MATCH(AV$2,基础扩展表!$E$1:$AG$1,0),FALSE)</f>
        <v>#N/A</v>
      </c>
      <c r="AW668" t="e">
        <f ca="1">VLOOKUP($B668,基础扩展表!$E:$AG,MATCH(AW$2,基础扩展表!$E$1:$AG$1,0),FALSE)</f>
        <v>#N/A</v>
      </c>
      <c r="AX668" t="e">
        <f ca="1">VLOOKUP($B668,基础扩展表!$E:$AG,MATCH(AX$2,基础扩展表!$E$1:$AG$1,0),FALSE)</f>
        <v>#N/A</v>
      </c>
      <c r="AY668" t="e">
        <f ca="1">VLOOKUP($B668,基础扩展表!$E:$AG,MATCH(AY$2,基础扩展表!$E$1:$AG$1,0),FALSE)</f>
        <v>#N/A</v>
      </c>
      <c r="AZ668" t="e">
        <f ca="1">VLOOKUP($B668,基础扩展表!$E:$AG,MATCH(AZ$2,基础扩展表!$E$1:$AG$1,0),FALSE)</f>
        <v>#N/A</v>
      </c>
      <c r="BA668" t="e">
        <f ca="1">VLOOKUP($B668,基础扩展表!$E:$AG,MATCH(BA$2,基础扩展表!$E$1:$AG$1,0),FALSE)</f>
        <v>#N/A</v>
      </c>
      <c r="BB668" t="e">
        <f ca="1">VLOOKUP($B668,基础扩展表!$E:$AG,MATCH(BB$2,基础扩展表!$E$1:$AG$1,0),FALSE)</f>
        <v>#N/A</v>
      </c>
      <c r="BC668" t="e">
        <f ca="1">VLOOKUP($B668,基础扩展表!$E:$AG,MATCH(BC$2,基础扩展表!$E$1:$AG$1,0),FALSE)</f>
        <v>#N/A</v>
      </c>
      <c r="BD668" t="e">
        <f ca="1">VLOOKUP($B668,基础扩展表!$E:$AG,MATCH(BD$2,基础扩展表!$E$1:$AG$1,0),FALSE)</f>
        <v>#N/A</v>
      </c>
      <c r="BE668" t="e">
        <f ca="1">VLOOKUP($B668,基础扩展表!$E:$AG,MATCH(BE$2,基础扩展表!$E$1:$AG$1,0),FALSE)</f>
        <v>#N/A</v>
      </c>
      <c r="BF668" t="e">
        <f ca="1">VLOOKUP($B668,基础扩展表!$E:$AG,MATCH(BF$2,基础扩展表!$E$1:$AG$1,0),FALSE)</f>
        <v>#N/A</v>
      </c>
      <c r="BG668" t="e">
        <f ca="1">VLOOKUP($B668,基础扩展表!$E:$AG,MATCH(BG$2,基础扩展表!$E$1:$AG$1,0),FALSE)</f>
        <v>#N/A</v>
      </c>
      <c r="BH668" t="e">
        <f ca="1">VLOOKUP($B668,基础扩展表!$E:$AG,MATCH(BH$2,基础扩展表!$E$1:$AG$1,0),FALSE)</f>
        <v>#N/A</v>
      </c>
      <c r="BI668" t="e">
        <f ca="1">VLOOKUP($B668,基础扩展表!$E:$AG,MATCH(BI$2,基础扩展表!$E$1:$AG$1,0),FALSE)</f>
        <v>#N/A</v>
      </c>
      <c r="BJ668" t="e">
        <f ca="1">VLOOKUP($B668,基础扩展表!$E:$AG,MATCH(BJ$2,基础扩展表!$E$1:$AG$1,0),FALSE)</f>
        <v>#N/A</v>
      </c>
      <c r="BK668" t="e">
        <f ca="1">VLOOKUP($B668,基础扩展表!$E:$AG,MATCH(BK$2,基础扩展表!$E$1:$AG$1,0),FALSE)</f>
        <v>#N/A</v>
      </c>
      <c r="BL668" t="e">
        <f ca="1">VLOOKUP($B668,基础扩展表!$E:$AG,MATCH(BL$2,基础扩展表!$E$1:$AG$1,0),FALSE)</f>
        <v>#N/A</v>
      </c>
      <c r="BM668" t="e">
        <f ca="1">VLOOKUP($B668,基础扩展表!$E:$AG,MATCH(BM$2,基础扩展表!$E$1:$AG$1,0),FALSE)</f>
        <v>#N/A</v>
      </c>
      <c r="BN668" t="e">
        <f ca="1">VLOOKUP($B668,基础扩展表!$E:$AG,MATCH(BN$2,基础扩展表!$E$1:$AG$1,0),FALSE)</f>
        <v>#N/A</v>
      </c>
      <c r="BO668" t="e">
        <f ca="1">VLOOKUP($B668,基础扩展表!$E:$AG,MATCH(BO$2,基础扩展表!$E$1:$AG$1,0),FALSE)</f>
        <v>#N/A</v>
      </c>
      <c r="BP668" t="e">
        <f ca="1">VLOOKUP($B668,基础扩展表!$E:$AG,MATCH(BP$2,基础扩展表!$E$1:$AG$1,0),FALSE)</f>
        <v>#N/A</v>
      </c>
      <c r="BR668" t="e">
        <f ca="1">VLOOKUP(C668,模型表!D:H,5,FALSE)</f>
        <v>#N/A</v>
      </c>
    </row>
    <row r="669" spans="2:70" x14ac:dyDescent="0.2">
      <c r="B669" t="str">
        <f t="array" aca="1" ref="B669" ca="1">INDEX(基础表!$Y:$Y,SMALL(IF(基础表!$Z:$Z=0,ROW(基础表!$Z:$Z),999),ROW(H663)))&amp;""</f>
        <v/>
      </c>
      <c r="C669" t="e">
        <f ca="1">VLOOKUP(VLOOKUP($B669,基础表!$E:$G,3,FALSE),模型表!$C:$D,2,FALSE)</f>
        <v>#N/A</v>
      </c>
      <c r="E669" t="e">
        <f ca="1">VLOOKUP($B669,基础表!$E:$G,3,FALSE)</f>
        <v>#N/A</v>
      </c>
      <c r="G669" t="e">
        <f ca="1">VLOOKUP($E669,模型表!$C:$G,5,FALSE)</f>
        <v>#N/A</v>
      </c>
      <c r="H669" t="e">
        <f ca="1">VLOOKUP($E669,模型表!$C:$F,4,FALSE)</f>
        <v>#N/A</v>
      </c>
      <c r="I669" t="e">
        <f ca="1">VLOOKUP($E669,模型表!$C:$J,8,FALSE)</f>
        <v>#N/A</v>
      </c>
      <c r="K669" t="str">
        <f t="shared" ca="1" si="122"/>
        <v/>
      </c>
      <c r="L669" t="str">
        <f t="shared" ca="1" si="123"/>
        <v/>
      </c>
      <c r="M669" t="str">
        <f t="shared" ca="1" si="124"/>
        <v/>
      </c>
      <c r="N669" t="str">
        <f t="shared" ca="1" si="125"/>
        <v/>
      </c>
      <c r="O669" t="str">
        <f t="shared" ca="1" si="131"/>
        <v/>
      </c>
      <c r="P669" t="str">
        <f t="shared" ca="1" si="126"/>
        <v/>
      </c>
      <c r="Q669" t="e">
        <f ca="1">VLOOKUP($E669,模型表!$C:$K,9,FALSE)</f>
        <v>#N/A</v>
      </c>
      <c r="S669" t="e">
        <f ca="1">IF(VLOOKUP($E669,模型表!$C:$L,6,FALSE)=0,"",VLOOKUP($E669,模型表!$C:$L,10,FALSE))</f>
        <v>#N/A</v>
      </c>
      <c r="U669" t="e">
        <f ca="1">VLOOKUP($E669,模型表!$C:$Q,11,FALSE)</f>
        <v>#N/A</v>
      </c>
      <c r="Y669" t="e">
        <f ca="1">IF(VLOOKUP($E669,模型表!$C:$N,12,FALSE)="Death",VLOOKUP($E669,模型表!$C:$Q,13,FALSE),"")</f>
        <v>#N/A</v>
      </c>
      <c r="Z669" t="str">
        <f ca="1">IF($B669="","",IF(VLOOKUP($E669,模型表!$C:$O,12,FALSE)="PBuff","["&amp;VLOOKUP($E669,模型表!$C:Q,13,FALSE)&amp;"]","[]"))</f>
        <v/>
      </c>
      <c r="AA669" t="e">
        <f ca="1">VLOOKUP($B669,基础扩展表!$E:$I,5,FALSE)</f>
        <v>#N/A</v>
      </c>
      <c r="AB669" t="e">
        <f ca="1">VLOOKUP($B669,基础扩展表!$E:$I,4,FALSE)</f>
        <v>#N/A</v>
      </c>
      <c r="AC669" t="e">
        <f ca="1">VLOOKUP($B669,基础表!$E:$T,16,FALSE)</f>
        <v>#N/A</v>
      </c>
      <c r="AD669" t="str">
        <f t="shared" ca="1" si="120"/>
        <v/>
      </c>
      <c r="AE669" t="str">
        <f t="shared" ca="1" si="127"/>
        <v/>
      </c>
      <c r="AF669" t="str">
        <f t="shared" ca="1" si="128"/>
        <v/>
      </c>
      <c r="AH669" t="e">
        <f ca="1">VLOOKUP($B669,基础表!$E:$R,14,FALSE)</f>
        <v>#N/A</v>
      </c>
      <c r="AI669" t="e">
        <f ca="1">VLOOKUP($B669,基础表!$E:$S,13,FALSE)</f>
        <v>#N/A</v>
      </c>
      <c r="AK669" t="e">
        <f ca="1">VLOOKUP($B669,基础表!$E:$H,4,FALSE)</f>
        <v>#N/A</v>
      </c>
      <c r="AN669" s="23" t="e">
        <f t="shared" ca="1" si="121"/>
        <v>#N/A</v>
      </c>
      <c r="AO669" s="23" t="str">
        <f t="shared" ca="1" si="129"/>
        <v/>
      </c>
      <c r="AP669" s="23" t="str">
        <f t="shared" ca="1" si="130"/>
        <v/>
      </c>
      <c r="AR669" t="e">
        <f ca="1">VLOOKUP($B669,基础表!$E:$J,4,FALSE)</f>
        <v>#N/A</v>
      </c>
      <c r="AS669" t="e">
        <f ca="1">VLOOKUP($B669,基础表!$E:$J,5,FALSE)</f>
        <v>#N/A</v>
      </c>
      <c r="AT669" t="e">
        <f ca="1">VLOOKUP($B669,基础表!$E:$J,6,FALSE)</f>
        <v>#N/A</v>
      </c>
      <c r="AU669" t="e">
        <f ca="1">VLOOKUP($B669,基础扩展表!$E:$AG,MATCH(AU$2,基础扩展表!$E$1:$AG$1,0),FALSE)</f>
        <v>#N/A</v>
      </c>
      <c r="AV669" t="e">
        <f ca="1">VLOOKUP($B669,基础扩展表!$E:$AG,MATCH(AV$2,基础扩展表!$E$1:$AG$1,0),FALSE)</f>
        <v>#N/A</v>
      </c>
      <c r="AW669" t="e">
        <f ca="1">VLOOKUP($B669,基础扩展表!$E:$AG,MATCH(AW$2,基础扩展表!$E$1:$AG$1,0),FALSE)</f>
        <v>#N/A</v>
      </c>
      <c r="AX669" t="e">
        <f ca="1">VLOOKUP($B669,基础扩展表!$E:$AG,MATCH(AX$2,基础扩展表!$E$1:$AG$1,0),FALSE)</f>
        <v>#N/A</v>
      </c>
      <c r="AY669" t="e">
        <f ca="1">VLOOKUP($B669,基础扩展表!$E:$AG,MATCH(AY$2,基础扩展表!$E$1:$AG$1,0),FALSE)</f>
        <v>#N/A</v>
      </c>
      <c r="AZ669" t="e">
        <f ca="1">VLOOKUP($B669,基础扩展表!$E:$AG,MATCH(AZ$2,基础扩展表!$E$1:$AG$1,0),FALSE)</f>
        <v>#N/A</v>
      </c>
      <c r="BA669" t="e">
        <f ca="1">VLOOKUP($B669,基础扩展表!$E:$AG,MATCH(BA$2,基础扩展表!$E$1:$AG$1,0),FALSE)</f>
        <v>#N/A</v>
      </c>
      <c r="BB669" t="e">
        <f ca="1">VLOOKUP($B669,基础扩展表!$E:$AG,MATCH(BB$2,基础扩展表!$E$1:$AG$1,0),FALSE)</f>
        <v>#N/A</v>
      </c>
      <c r="BC669" t="e">
        <f ca="1">VLOOKUP($B669,基础扩展表!$E:$AG,MATCH(BC$2,基础扩展表!$E$1:$AG$1,0),FALSE)</f>
        <v>#N/A</v>
      </c>
      <c r="BD669" t="e">
        <f ca="1">VLOOKUP($B669,基础扩展表!$E:$AG,MATCH(BD$2,基础扩展表!$E$1:$AG$1,0),FALSE)</f>
        <v>#N/A</v>
      </c>
      <c r="BE669" t="e">
        <f ca="1">VLOOKUP($B669,基础扩展表!$E:$AG,MATCH(BE$2,基础扩展表!$E$1:$AG$1,0),FALSE)</f>
        <v>#N/A</v>
      </c>
      <c r="BF669" t="e">
        <f ca="1">VLOOKUP($B669,基础扩展表!$E:$AG,MATCH(BF$2,基础扩展表!$E$1:$AG$1,0),FALSE)</f>
        <v>#N/A</v>
      </c>
      <c r="BG669" t="e">
        <f ca="1">VLOOKUP($B669,基础扩展表!$E:$AG,MATCH(BG$2,基础扩展表!$E$1:$AG$1,0),FALSE)</f>
        <v>#N/A</v>
      </c>
      <c r="BH669" t="e">
        <f ca="1">VLOOKUP($B669,基础扩展表!$E:$AG,MATCH(BH$2,基础扩展表!$E$1:$AG$1,0),FALSE)</f>
        <v>#N/A</v>
      </c>
      <c r="BI669" t="e">
        <f ca="1">VLOOKUP($B669,基础扩展表!$E:$AG,MATCH(BI$2,基础扩展表!$E$1:$AG$1,0),FALSE)</f>
        <v>#N/A</v>
      </c>
      <c r="BJ669" t="e">
        <f ca="1">VLOOKUP($B669,基础扩展表!$E:$AG,MATCH(BJ$2,基础扩展表!$E$1:$AG$1,0),FALSE)</f>
        <v>#N/A</v>
      </c>
      <c r="BK669" t="e">
        <f ca="1">VLOOKUP($B669,基础扩展表!$E:$AG,MATCH(BK$2,基础扩展表!$E$1:$AG$1,0),FALSE)</f>
        <v>#N/A</v>
      </c>
      <c r="BL669" t="e">
        <f ca="1">VLOOKUP($B669,基础扩展表!$E:$AG,MATCH(BL$2,基础扩展表!$E$1:$AG$1,0),FALSE)</f>
        <v>#N/A</v>
      </c>
      <c r="BM669" t="e">
        <f ca="1">VLOOKUP($B669,基础扩展表!$E:$AG,MATCH(BM$2,基础扩展表!$E$1:$AG$1,0),FALSE)</f>
        <v>#N/A</v>
      </c>
      <c r="BN669" t="e">
        <f ca="1">VLOOKUP($B669,基础扩展表!$E:$AG,MATCH(BN$2,基础扩展表!$E$1:$AG$1,0),FALSE)</f>
        <v>#N/A</v>
      </c>
      <c r="BO669" t="e">
        <f ca="1">VLOOKUP($B669,基础扩展表!$E:$AG,MATCH(BO$2,基础扩展表!$E$1:$AG$1,0),FALSE)</f>
        <v>#N/A</v>
      </c>
      <c r="BP669" t="e">
        <f ca="1">VLOOKUP($B669,基础扩展表!$E:$AG,MATCH(BP$2,基础扩展表!$E$1:$AG$1,0),FALSE)</f>
        <v>#N/A</v>
      </c>
      <c r="BR669" t="e">
        <f ca="1">VLOOKUP(C669,模型表!D:H,5,FALSE)</f>
        <v>#N/A</v>
      </c>
    </row>
    <row r="670" spans="2:70" x14ac:dyDescent="0.2">
      <c r="B670" t="str">
        <f t="array" aca="1" ref="B670" ca="1">INDEX(基础表!$Y:$Y,SMALL(IF(基础表!$Z:$Z=0,ROW(基础表!$Z:$Z),999),ROW(H664)))&amp;""</f>
        <v/>
      </c>
      <c r="C670" t="e">
        <f ca="1">VLOOKUP(VLOOKUP($B670,基础表!$E:$G,3,FALSE),模型表!$C:$D,2,FALSE)</f>
        <v>#N/A</v>
      </c>
      <c r="E670" t="e">
        <f ca="1">VLOOKUP($B670,基础表!$E:$G,3,FALSE)</f>
        <v>#N/A</v>
      </c>
      <c r="G670" t="e">
        <f ca="1">VLOOKUP($E670,模型表!$C:$G,5,FALSE)</f>
        <v>#N/A</v>
      </c>
      <c r="H670" t="e">
        <f ca="1">VLOOKUP($E670,模型表!$C:$F,4,FALSE)</f>
        <v>#N/A</v>
      </c>
      <c r="I670" t="e">
        <f ca="1">VLOOKUP($E670,模型表!$C:$J,8,FALSE)</f>
        <v>#N/A</v>
      </c>
      <c r="K670" t="str">
        <f t="shared" ca="1" si="122"/>
        <v/>
      </c>
      <c r="L670" t="str">
        <f t="shared" ca="1" si="123"/>
        <v/>
      </c>
      <c r="M670" t="str">
        <f t="shared" ca="1" si="124"/>
        <v/>
      </c>
      <c r="N670" t="str">
        <f t="shared" ca="1" si="125"/>
        <v/>
      </c>
      <c r="O670" t="str">
        <f t="shared" ca="1" si="131"/>
        <v/>
      </c>
      <c r="P670" t="str">
        <f t="shared" ca="1" si="126"/>
        <v/>
      </c>
      <c r="Q670" t="e">
        <f ca="1">VLOOKUP($E670,模型表!$C:$K,9,FALSE)</f>
        <v>#N/A</v>
      </c>
      <c r="S670" t="e">
        <f ca="1">IF(VLOOKUP($E670,模型表!$C:$L,6,FALSE)=0,"",VLOOKUP($E670,模型表!$C:$L,10,FALSE))</f>
        <v>#N/A</v>
      </c>
      <c r="U670" t="e">
        <f ca="1">VLOOKUP($E670,模型表!$C:$Q,11,FALSE)</f>
        <v>#N/A</v>
      </c>
      <c r="Y670" t="e">
        <f ca="1">IF(VLOOKUP($E670,模型表!$C:$N,12,FALSE)="Death",VLOOKUP($E670,模型表!$C:$Q,13,FALSE),"")</f>
        <v>#N/A</v>
      </c>
      <c r="Z670" t="str">
        <f ca="1">IF($B670="","",IF(VLOOKUP($E670,模型表!$C:$O,12,FALSE)="PBuff","["&amp;VLOOKUP($E670,模型表!$C:Q,13,FALSE)&amp;"]","[]"))</f>
        <v/>
      </c>
      <c r="AA670" t="e">
        <f ca="1">VLOOKUP($B670,基础扩展表!$E:$I,5,FALSE)</f>
        <v>#N/A</v>
      </c>
      <c r="AB670" t="e">
        <f ca="1">VLOOKUP($B670,基础扩展表!$E:$I,4,FALSE)</f>
        <v>#N/A</v>
      </c>
      <c r="AC670" t="e">
        <f ca="1">VLOOKUP($B670,基础表!$E:$T,16,FALSE)</f>
        <v>#N/A</v>
      </c>
      <c r="AD670" t="str">
        <f t="shared" ca="1" si="120"/>
        <v/>
      </c>
      <c r="AE670" t="str">
        <f t="shared" ca="1" si="127"/>
        <v/>
      </c>
      <c r="AF670" t="str">
        <f t="shared" ca="1" si="128"/>
        <v/>
      </c>
      <c r="AH670" t="e">
        <f ca="1">VLOOKUP($B670,基础表!$E:$R,14,FALSE)</f>
        <v>#N/A</v>
      </c>
      <c r="AI670" t="e">
        <f ca="1">VLOOKUP($B670,基础表!$E:$S,13,FALSE)</f>
        <v>#N/A</v>
      </c>
      <c r="AK670" t="e">
        <f ca="1">VLOOKUP($B670,基础表!$E:$H,4,FALSE)</f>
        <v>#N/A</v>
      </c>
      <c r="AN670" s="23" t="e">
        <f t="shared" ca="1" si="121"/>
        <v>#N/A</v>
      </c>
      <c r="AO670" s="23" t="str">
        <f t="shared" ca="1" si="129"/>
        <v/>
      </c>
      <c r="AP670" s="23" t="str">
        <f t="shared" ca="1" si="130"/>
        <v/>
      </c>
      <c r="AR670" t="e">
        <f ca="1">VLOOKUP($B670,基础表!$E:$J,4,FALSE)</f>
        <v>#N/A</v>
      </c>
      <c r="AS670" t="e">
        <f ca="1">VLOOKUP($B670,基础表!$E:$J,5,FALSE)</f>
        <v>#N/A</v>
      </c>
      <c r="AT670" t="e">
        <f ca="1">VLOOKUP($B670,基础表!$E:$J,6,FALSE)</f>
        <v>#N/A</v>
      </c>
      <c r="AU670" t="e">
        <f ca="1">VLOOKUP($B670,基础扩展表!$E:$AG,MATCH(AU$2,基础扩展表!$E$1:$AG$1,0),FALSE)</f>
        <v>#N/A</v>
      </c>
      <c r="AV670" t="e">
        <f ca="1">VLOOKUP($B670,基础扩展表!$E:$AG,MATCH(AV$2,基础扩展表!$E$1:$AG$1,0),FALSE)</f>
        <v>#N/A</v>
      </c>
      <c r="AW670" t="e">
        <f ca="1">VLOOKUP($B670,基础扩展表!$E:$AG,MATCH(AW$2,基础扩展表!$E$1:$AG$1,0),FALSE)</f>
        <v>#N/A</v>
      </c>
      <c r="AX670" t="e">
        <f ca="1">VLOOKUP($B670,基础扩展表!$E:$AG,MATCH(AX$2,基础扩展表!$E$1:$AG$1,0),FALSE)</f>
        <v>#N/A</v>
      </c>
      <c r="AY670" t="e">
        <f ca="1">VLOOKUP($B670,基础扩展表!$E:$AG,MATCH(AY$2,基础扩展表!$E$1:$AG$1,0),FALSE)</f>
        <v>#N/A</v>
      </c>
      <c r="AZ670" t="e">
        <f ca="1">VLOOKUP($B670,基础扩展表!$E:$AG,MATCH(AZ$2,基础扩展表!$E$1:$AG$1,0),FALSE)</f>
        <v>#N/A</v>
      </c>
      <c r="BA670" t="e">
        <f ca="1">VLOOKUP($B670,基础扩展表!$E:$AG,MATCH(BA$2,基础扩展表!$E$1:$AG$1,0),FALSE)</f>
        <v>#N/A</v>
      </c>
      <c r="BB670" t="e">
        <f ca="1">VLOOKUP($B670,基础扩展表!$E:$AG,MATCH(BB$2,基础扩展表!$E$1:$AG$1,0),FALSE)</f>
        <v>#N/A</v>
      </c>
      <c r="BC670" t="e">
        <f ca="1">VLOOKUP($B670,基础扩展表!$E:$AG,MATCH(BC$2,基础扩展表!$E$1:$AG$1,0),FALSE)</f>
        <v>#N/A</v>
      </c>
      <c r="BD670" t="e">
        <f ca="1">VLOOKUP($B670,基础扩展表!$E:$AG,MATCH(BD$2,基础扩展表!$E$1:$AG$1,0),FALSE)</f>
        <v>#N/A</v>
      </c>
      <c r="BE670" t="e">
        <f ca="1">VLOOKUP($B670,基础扩展表!$E:$AG,MATCH(BE$2,基础扩展表!$E$1:$AG$1,0),FALSE)</f>
        <v>#N/A</v>
      </c>
      <c r="BF670" t="e">
        <f ca="1">VLOOKUP($B670,基础扩展表!$E:$AG,MATCH(BF$2,基础扩展表!$E$1:$AG$1,0),FALSE)</f>
        <v>#N/A</v>
      </c>
      <c r="BG670" t="e">
        <f ca="1">VLOOKUP($B670,基础扩展表!$E:$AG,MATCH(BG$2,基础扩展表!$E$1:$AG$1,0),FALSE)</f>
        <v>#N/A</v>
      </c>
      <c r="BH670" t="e">
        <f ca="1">VLOOKUP($B670,基础扩展表!$E:$AG,MATCH(BH$2,基础扩展表!$E$1:$AG$1,0),FALSE)</f>
        <v>#N/A</v>
      </c>
      <c r="BI670" t="e">
        <f ca="1">VLOOKUP($B670,基础扩展表!$E:$AG,MATCH(BI$2,基础扩展表!$E$1:$AG$1,0),FALSE)</f>
        <v>#N/A</v>
      </c>
      <c r="BJ670" t="e">
        <f ca="1">VLOOKUP($B670,基础扩展表!$E:$AG,MATCH(BJ$2,基础扩展表!$E$1:$AG$1,0),FALSE)</f>
        <v>#N/A</v>
      </c>
      <c r="BK670" t="e">
        <f ca="1">VLOOKUP($B670,基础扩展表!$E:$AG,MATCH(BK$2,基础扩展表!$E$1:$AG$1,0),FALSE)</f>
        <v>#N/A</v>
      </c>
      <c r="BL670" t="e">
        <f ca="1">VLOOKUP($B670,基础扩展表!$E:$AG,MATCH(BL$2,基础扩展表!$E$1:$AG$1,0),FALSE)</f>
        <v>#N/A</v>
      </c>
      <c r="BM670" t="e">
        <f ca="1">VLOOKUP($B670,基础扩展表!$E:$AG,MATCH(BM$2,基础扩展表!$E$1:$AG$1,0),FALSE)</f>
        <v>#N/A</v>
      </c>
      <c r="BN670" t="e">
        <f ca="1">VLOOKUP($B670,基础扩展表!$E:$AG,MATCH(BN$2,基础扩展表!$E$1:$AG$1,0),FALSE)</f>
        <v>#N/A</v>
      </c>
      <c r="BO670" t="e">
        <f ca="1">VLOOKUP($B670,基础扩展表!$E:$AG,MATCH(BO$2,基础扩展表!$E$1:$AG$1,0),FALSE)</f>
        <v>#N/A</v>
      </c>
      <c r="BP670" t="e">
        <f ca="1">VLOOKUP($B670,基础扩展表!$E:$AG,MATCH(BP$2,基础扩展表!$E$1:$AG$1,0),FALSE)</f>
        <v>#N/A</v>
      </c>
      <c r="BR670" t="e">
        <f ca="1">VLOOKUP(C670,模型表!D:H,5,FALSE)</f>
        <v>#N/A</v>
      </c>
    </row>
    <row r="671" spans="2:70" x14ac:dyDescent="0.2">
      <c r="B671" t="str">
        <f t="array" aca="1" ref="B671" ca="1">INDEX(基础表!$Y:$Y,SMALL(IF(基础表!$Z:$Z=0,ROW(基础表!$Z:$Z),999),ROW(H665)))&amp;""</f>
        <v/>
      </c>
      <c r="C671" t="e">
        <f ca="1">VLOOKUP(VLOOKUP($B671,基础表!$E:$G,3,FALSE),模型表!$C:$D,2,FALSE)</f>
        <v>#N/A</v>
      </c>
      <c r="E671" t="e">
        <f ca="1">VLOOKUP($B671,基础表!$E:$G,3,FALSE)</f>
        <v>#N/A</v>
      </c>
      <c r="G671" t="e">
        <f ca="1">VLOOKUP($E671,模型表!$C:$G,5,FALSE)</f>
        <v>#N/A</v>
      </c>
      <c r="H671" t="e">
        <f ca="1">VLOOKUP($E671,模型表!$C:$F,4,FALSE)</f>
        <v>#N/A</v>
      </c>
      <c r="I671" t="e">
        <f ca="1">VLOOKUP($E671,模型表!$C:$J,8,FALSE)</f>
        <v>#N/A</v>
      </c>
      <c r="K671" t="str">
        <f t="shared" ca="1" si="122"/>
        <v/>
      </c>
      <c r="L671" t="str">
        <f t="shared" ca="1" si="123"/>
        <v/>
      </c>
      <c r="M671" t="str">
        <f t="shared" ca="1" si="124"/>
        <v/>
      </c>
      <c r="N671" t="str">
        <f t="shared" ca="1" si="125"/>
        <v/>
      </c>
      <c r="O671" t="str">
        <f t="shared" ca="1" si="131"/>
        <v/>
      </c>
      <c r="P671" t="str">
        <f t="shared" ca="1" si="126"/>
        <v/>
      </c>
      <c r="Q671" t="e">
        <f ca="1">VLOOKUP($E671,模型表!$C:$K,9,FALSE)</f>
        <v>#N/A</v>
      </c>
      <c r="S671" t="e">
        <f ca="1">IF(VLOOKUP($E671,模型表!$C:$L,6,FALSE)=0,"",VLOOKUP($E671,模型表!$C:$L,10,FALSE))</f>
        <v>#N/A</v>
      </c>
      <c r="U671" t="e">
        <f ca="1">VLOOKUP($E671,模型表!$C:$Q,11,FALSE)</f>
        <v>#N/A</v>
      </c>
      <c r="Y671" t="e">
        <f ca="1">IF(VLOOKUP($E671,模型表!$C:$N,12,FALSE)="Death",VLOOKUP($E671,模型表!$C:$Q,13,FALSE),"")</f>
        <v>#N/A</v>
      </c>
      <c r="Z671" t="str">
        <f ca="1">IF($B671="","",IF(VLOOKUP($E671,模型表!$C:$O,12,FALSE)="PBuff","["&amp;VLOOKUP($E671,模型表!$C:Q,13,FALSE)&amp;"]","[]"))</f>
        <v/>
      </c>
      <c r="AA671" t="e">
        <f ca="1">VLOOKUP($B671,基础扩展表!$E:$I,5,FALSE)</f>
        <v>#N/A</v>
      </c>
      <c r="AB671" t="e">
        <f ca="1">VLOOKUP($B671,基础扩展表!$E:$I,4,FALSE)</f>
        <v>#N/A</v>
      </c>
      <c r="AC671" t="e">
        <f ca="1">VLOOKUP($B671,基础表!$E:$T,16,FALSE)</f>
        <v>#N/A</v>
      </c>
      <c r="AD671" t="str">
        <f t="shared" ca="1" si="120"/>
        <v/>
      </c>
      <c r="AE671" t="str">
        <f t="shared" ca="1" si="127"/>
        <v/>
      </c>
      <c r="AF671" t="str">
        <f t="shared" ca="1" si="128"/>
        <v/>
      </c>
      <c r="AH671" t="e">
        <f ca="1">VLOOKUP($B671,基础表!$E:$R,14,FALSE)</f>
        <v>#N/A</v>
      </c>
      <c r="AI671" t="e">
        <f ca="1">VLOOKUP($B671,基础表!$E:$S,13,FALSE)</f>
        <v>#N/A</v>
      </c>
      <c r="AK671" t="e">
        <f ca="1">VLOOKUP($B671,基础表!$E:$H,4,FALSE)</f>
        <v>#N/A</v>
      </c>
      <c r="AN671" s="23" t="e">
        <f t="shared" ca="1" si="121"/>
        <v>#N/A</v>
      </c>
      <c r="AO671" s="23" t="str">
        <f t="shared" ca="1" si="129"/>
        <v/>
      </c>
      <c r="AP671" s="23" t="str">
        <f t="shared" ca="1" si="130"/>
        <v/>
      </c>
      <c r="AR671" t="e">
        <f ca="1">VLOOKUP($B671,基础表!$E:$J,4,FALSE)</f>
        <v>#N/A</v>
      </c>
      <c r="AS671" t="e">
        <f ca="1">VLOOKUP($B671,基础表!$E:$J,5,FALSE)</f>
        <v>#N/A</v>
      </c>
      <c r="AT671" t="e">
        <f ca="1">VLOOKUP($B671,基础表!$E:$J,6,FALSE)</f>
        <v>#N/A</v>
      </c>
      <c r="AU671" t="e">
        <f ca="1">VLOOKUP($B671,基础扩展表!$E:$AG,MATCH(AU$2,基础扩展表!$E$1:$AG$1,0),FALSE)</f>
        <v>#N/A</v>
      </c>
      <c r="AV671" t="e">
        <f ca="1">VLOOKUP($B671,基础扩展表!$E:$AG,MATCH(AV$2,基础扩展表!$E$1:$AG$1,0),FALSE)</f>
        <v>#N/A</v>
      </c>
      <c r="AW671" t="e">
        <f ca="1">VLOOKUP($B671,基础扩展表!$E:$AG,MATCH(AW$2,基础扩展表!$E$1:$AG$1,0),FALSE)</f>
        <v>#N/A</v>
      </c>
      <c r="AX671" t="e">
        <f ca="1">VLOOKUP($B671,基础扩展表!$E:$AG,MATCH(AX$2,基础扩展表!$E$1:$AG$1,0),FALSE)</f>
        <v>#N/A</v>
      </c>
      <c r="AY671" t="e">
        <f ca="1">VLOOKUP($B671,基础扩展表!$E:$AG,MATCH(AY$2,基础扩展表!$E$1:$AG$1,0),FALSE)</f>
        <v>#N/A</v>
      </c>
      <c r="AZ671" t="e">
        <f ca="1">VLOOKUP($B671,基础扩展表!$E:$AG,MATCH(AZ$2,基础扩展表!$E$1:$AG$1,0),FALSE)</f>
        <v>#N/A</v>
      </c>
      <c r="BA671" t="e">
        <f ca="1">VLOOKUP($B671,基础扩展表!$E:$AG,MATCH(BA$2,基础扩展表!$E$1:$AG$1,0),FALSE)</f>
        <v>#N/A</v>
      </c>
      <c r="BB671" t="e">
        <f ca="1">VLOOKUP($B671,基础扩展表!$E:$AG,MATCH(BB$2,基础扩展表!$E$1:$AG$1,0),FALSE)</f>
        <v>#N/A</v>
      </c>
      <c r="BC671" t="e">
        <f ca="1">VLOOKUP($B671,基础扩展表!$E:$AG,MATCH(BC$2,基础扩展表!$E$1:$AG$1,0),FALSE)</f>
        <v>#N/A</v>
      </c>
      <c r="BD671" t="e">
        <f ca="1">VLOOKUP($B671,基础扩展表!$E:$AG,MATCH(BD$2,基础扩展表!$E$1:$AG$1,0),FALSE)</f>
        <v>#N/A</v>
      </c>
      <c r="BE671" t="e">
        <f ca="1">VLOOKUP($B671,基础扩展表!$E:$AG,MATCH(BE$2,基础扩展表!$E$1:$AG$1,0),FALSE)</f>
        <v>#N/A</v>
      </c>
      <c r="BF671" t="e">
        <f ca="1">VLOOKUP($B671,基础扩展表!$E:$AG,MATCH(BF$2,基础扩展表!$E$1:$AG$1,0),FALSE)</f>
        <v>#N/A</v>
      </c>
      <c r="BG671" t="e">
        <f ca="1">VLOOKUP($B671,基础扩展表!$E:$AG,MATCH(BG$2,基础扩展表!$E$1:$AG$1,0),FALSE)</f>
        <v>#N/A</v>
      </c>
      <c r="BH671" t="e">
        <f ca="1">VLOOKUP($B671,基础扩展表!$E:$AG,MATCH(BH$2,基础扩展表!$E$1:$AG$1,0),FALSE)</f>
        <v>#N/A</v>
      </c>
      <c r="BI671" t="e">
        <f ca="1">VLOOKUP($B671,基础扩展表!$E:$AG,MATCH(BI$2,基础扩展表!$E$1:$AG$1,0),FALSE)</f>
        <v>#N/A</v>
      </c>
      <c r="BJ671" t="e">
        <f ca="1">VLOOKUP($B671,基础扩展表!$E:$AG,MATCH(BJ$2,基础扩展表!$E$1:$AG$1,0),FALSE)</f>
        <v>#N/A</v>
      </c>
      <c r="BK671" t="e">
        <f ca="1">VLOOKUP($B671,基础扩展表!$E:$AG,MATCH(BK$2,基础扩展表!$E$1:$AG$1,0),FALSE)</f>
        <v>#N/A</v>
      </c>
      <c r="BL671" t="e">
        <f ca="1">VLOOKUP($B671,基础扩展表!$E:$AG,MATCH(BL$2,基础扩展表!$E$1:$AG$1,0),FALSE)</f>
        <v>#N/A</v>
      </c>
      <c r="BM671" t="e">
        <f ca="1">VLOOKUP($B671,基础扩展表!$E:$AG,MATCH(BM$2,基础扩展表!$E$1:$AG$1,0),FALSE)</f>
        <v>#N/A</v>
      </c>
      <c r="BN671" t="e">
        <f ca="1">VLOOKUP($B671,基础扩展表!$E:$AG,MATCH(BN$2,基础扩展表!$E$1:$AG$1,0),FALSE)</f>
        <v>#N/A</v>
      </c>
      <c r="BO671" t="e">
        <f ca="1">VLOOKUP($B671,基础扩展表!$E:$AG,MATCH(BO$2,基础扩展表!$E$1:$AG$1,0),FALSE)</f>
        <v>#N/A</v>
      </c>
      <c r="BP671" t="e">
        <f ca="1">VLOOKUP($B671,基础扩展表!$E:$AG,MATCH(BP$2,基础扩展表!$E$1:$AG$1,0),FALSE)</f>
        <v>#N/A</v>
      </c>
      <c r="BR671" t="e">
        <f ca="1">VLOOKUP(C671,模型表!D:H,5,FALSE)</f>
        <v>#N/A</v>
      </c>
    </row>
    <row r="672" spans="2:70" x14ac:dyDescent="0.2">
      <c r="B672" t="str">
        <f t="array" aca="1" ref="B672" ca="1">INDEX(基础表!$Y:$Y,SMALL(IF(基础表!$Z:$Z=0,ROW(基础表!$Z:$Z),999),ROW(H666)))&amp;""</f>
        <v/>
      </c>
      <c r="C672" t="e">
        <f ca="1">VLOOKUP(VLOOKUP($B672,基础表!$E:$G,3,FALSE),模型表!$C:$D,2,FALSE)</f>
        <v>#N/A</v>
      </c>
      <c r="E672" t="e">
        <f ca="1">VLOOKUP($B672,基础表!$E:$G,3,FALSE)</f>
        <v>#N/A</v>
      </c>
      <c r="G672" t="e">
        <f ca="1">VLOOKUP($E672,模型表!$C:$G,5,FALSE)</f>
        <v>#N/A</v>
      </c>
      <c r="H672" t="e">
        <f ca="1">VLOOKUP($E672,模型表!$C:$F,4,FALSE)</f>
        <v>#N/A</v>
      </c>
      <c r="I672" t="e">
        <f ca="1">VLOOKUP($E672,模型表!$C:$J,8,FALSE)</f>
        <v>#N/A</v>
      </c>
      <c r="K672" t="str">
        <f t="shared" ca="1" si="122"/>
        <v/>
      </c>
      <c r="L672" t="str">
        <f t="shared" ca="1" si="123"/>
        <v/>
      </c>
      <c r="M672" t="str">
        <f t="shared" ca="1" si="124"/>
        <v/>
      </c>
      <c r="N672" t="str">
        <f t="shared" ca="1" si="125"/>
        <v/>
      </c>
      <c r="O672" t="str">
        <f t="shared" ca="1" si="131"/>
        <v/>
      </c>
      <c r="P672" t="str">
        <f t="shared" ca="1" si="126"/>
        <v/>
      </c>
      <c r="Q672" t="e">
        <f ca="1">VLOOKUP($E672,模型表!$C:$K,9,FALSE)</f>
        <v>#N/A</v>
      </c>
      <c r="S672" t="e">
        <f ca="1">IF(VLOOKUP($E672,模型表!$C:$L,6,FALSE)=0,"",VLOOKUP($E672,模型表!$C:$L,10,FALSE))</f>
        <v>#N/A</v>
      </c>
      <c r="U672" t="e">
        <f ca="1">VLOOKUP($E672,模型表!$C:$Q,11,FALSE)</f>
        <v>#N/A</v>
      </c>
      <c r="Y672" t="e">
        <f ca="1">IF(VLOOKUP($E672,模型表!$C:$N,12,FALSE)="Death",VLOOKUP($E672,模型表!$C:$Q,13,FALSE),"")</f>
        <v>#N/A</v>
      </c>
      <c r="Z672" t="str">
        <f ca="1">IF($B672="","",IF(VLOOKUP($E672,模型表!$C:$O,12,FALSE)="PBuff","["&amp;VLOOKUP($E672,模型表!$C:Q,13,FALSE)&amp;"]","[]"))</f>
        <v/>
      </c>
      <c r="AA672" t="e">
        <f ca="1">VLOOKUP($B672,基础扩展表!$E:$I,5,FALSE)</f>
        <v>#N/A</v>
      </c>
      <c r="AB672" t="e">
        <f ca="1">VLOOKUP($B672,基础扩展表!$E:$I,4,FALSE)</f>
        <v>#N/A</v>
      </c>
      <c r="AC672" t="e">
        <f ca="1">VLOOKUP($B672,基础表!$E:$T,16,FALSE)</f>
        <v>#N/A</v>
      </c>
      <c r="AD672" t="str">
        <f t="shared" ca="1" si="120"/>
        <v/>
      </c>
      <c r="AE672" t="str">
        <f t="shared" ca="1" si="127"/>
        <v/>
      </c>
      <c r="AF672" t="str">
        <f t="shared" ca="1" si="128"/>
        <v/>
      </c>
      <c r="AH672" t="e">
        <f ca="1">VLOOKUP($B672,基础表!$E:$R,14,FALSE)</f>
        <v>#N/A</v>
      </c>
      <c r="AI672" t="e">
        <f ca="1">VLOOKUP($B672,基础表!$E:$S,13,FALSE)</f>
        <v>#N/A</v>
      </c>
      <c r="AK672" t="e">
        <f ca="1">VLOOKUP($B672,基础表!$E:$H,4,FALSE)</f>
        <v>#N/A</v>
      </c>
      <c r="AN672" s="23" t="e">
        <f t="shared" ca="1" si="121"/>
        <v>#N/A</v>
      </c>
      <c r="AO672" s="23" t="str">
        <f t="shared" ca="1" si="129"/>
        <v/>
      </c>
      <c r="AP672" s="23" t="str">
        <f t="shared" ca="1" si="130"/>
        <v/>
      </c>
      <c r="AR672" t="e">
        <f ca="1">VLOOKUP($B672,基础表!$E:$J,4,FALSE)</f>
        <v>#N/A</v>
      </c>
      <c r="AS672" t="e">
        <f ca="1">VLOOKUP($B672,基础表!$E:$J,5,FALSE)</f>
        <v>#N/A</v>
      </c>
      <c r="AT672" t="e">
        <f ca="1">VLOOKUP($B672,基础表!$E:$J,6,FALSE)</f>
        <v>#N/A</v>
      </c>
      <c r="AU672" t="e">
        <f ca="1">VLOOKUP($B672,基础扩展表!$E:$AG,MATCH(AU$2,基础扩展表!$E$1:$AG$1,0),FALSE)</f>
        <v>#N/A</v>
      </c>
      <c r="AV672" t="e">
        <f ca="1">VLOOKUP($B672,基础扩展表!$E:$AG,MATCH(AV$2,基础扩展表!$E$1:$AG$1,0),FALSE)</f>
        <v>#N/A</v>
      </c>
      <c r="AW672" t="e">
        <f ca="1">VLOOKUP($B672,基础扩展表!$E:$AG,MATCH(AW$2,基础扩展表!$E$1:$AG$1,0),FALSE)</f>
        <v>#N/A</v>
      </c>
      <c r="AX672" t="e">
        <f ca="1">VLOOKUP($B672,基础扩展表!$E:$AG,MATCH(AX$2,基础扩展表!$E$1:$AG$1,0),FALSE)</f>
        <v>#N/A</v>
      </c>
      <c r="AY672" t="e">
        <f ca="1">VLOOKUP($B672,基础扩展表!$E:$AG,MATCH(AY$2,基础扩展表!$E$1:$AG$1,0),FALSE)</f>
        <v>#N/A</v>
      </c>
      <c r="AZ672" t="e">
        <f ca="1">VLOOKUP($B672,基础扩展表!$E:$AG,MATCH(AZ$2,基础扩展表!$E$1:$AG$1,0),FALSE)</f>
        <v>#N/A</v>
      </c>
      <c r="BA672" t="e">
        <f ca="1">VLOOKUP($B672,基础扩展表!$E:$AG,MATCH(BA$2,基础扩展表!$E$1:$AG$1,0),FALSE)</f>
        <v>#N/A</v>
      </c>
      <c r="BB672" t="e">
        <f ca="1">VLOOKUP($B672,基础扩展表!$E:$AG,MATCH(BB$2,基础扩展表!$E$1:$AG$1,0),FALSE)</f>
        <v>#N/A</v>
      </c>
      <c r="BC672" t="e">
        <f ca="1">VLOOKUP($B672,基础扩展表!$E:$AG,MATCH(BC$2,基础扩展表!$E$1:$AG$1,0),FALSE)</f>
        <v>#N/A</v>
      </c>
      <c r="BD672" t="e">
        <f ca="1">VLOOKUP($B672,基础扩展表!$E:$AG,MATCH(BD$2,基础扩展表!$E$1:$AG$1,0),FALSE)</f>
        <v>#N/A</v>
      </c>
      <c r="BE672" t="e">
        <f ca="1">VLOOKUP($B672,基础扩展表!$E:$AG,MATCH(BE$2,基础扩展表!$E$1:$AG$1,0),FALSE)</f>
        <v>#N/A</v>
      </c>
      <c r="BF672" t="e">
        <f ca="1">VLOOKUP($B672,基础扩展表!$E:$AG,MATCH(BF$2,基础扩展表!$E$1:$AG$1,0),FALSE)</f>
        <v>#N/A</v>
      </c>
      <c r="BG672" t="e">
        <f ca="1">VLOOKUP($B672,基础扩展表!$E:$AG,MATCH(BG$2,基础扩展表!$E$1:$AG$1,0),FALSE)</f>
        <v>#N/A</v>
      </c>
      <c r="BH672" t="e">
        <f ca="1">VLOOKUP($B672,基础扩展表!$E:$AG,MATCH(BH$2,基础扩展表!$E$1:$AG$1,0),FALSE)</f>
        <v>#N/A</v>
      </c>
      <c r="BI672" t="e">
        <f ca="1">VLOOKUP($B672,基础扩展表!$E:$AG,MATCH(BI$2,基础扩展表!$E$1:$AG$1,0),FALSE)</f>
        <v>#N/A</v>
      </c>
      <c r="BJ672" t="e">
        <f ca="1">VLOOKUP($B672,基础扩展表!$E:$AG,MATCH(BJ$2,基础扩展表!$E$1:$AG$1,0),FALSE)</f>
        <v>#N/A</v>
      </c>
      <c r="BK672" t="e">
        <f ca="1">VLOOKUP($B672,基础扩展表!$E:$AG,MATCH(BK$2,基础扩展表!$E$1:$AG$1,0),FALSE)</f>
        <v>#N/A</v>
      </c>
      <c r="BL672" t="e">
        <f ca="1">VLOOKUP($B672,基础扩展表!$E:$AG,MATCH(BL$2,基础扩展表!$E$1:$AG$1,0),FALSE)</f>
        <v>#N/A</v>
      </c>
      <c r="BM672" t="e">
        <f ca="1">VLOOKUP($B672,基础扩展表!$E:$AG,MATCH(BM$2,基础扩展表!$E$1:$AG$1,0),FALSE)</f>
        <v>#N/A</v>
      </c>
      <c r="BN672" t="e">
        <f ca="1">VLOOKUP($B672,基础扩展表!$E:$AG,MATCH(BN$2,基础扩展表!$E$1:$AG$1,0),FALSE)</f>
        <v>#N/A</v>
      </c>
      <c r="BO672" t="e">
        <f ca="1">VLOOKUP($B672,基础扩展表!$E:$AG,MATCH(BO$2,基础扩展表!$E$1:$AG$1,0),FALSE)</f>
        <v>#N/A</v>
      </c>
      <c r="BP672" t="e">
        <f ca="1">VLOOKUP($B672,基础扩展表!$E:$AG,MATCH(BP$2,基础扩展表!$E$1:$AG$1,0),FALSE)</f>
        <v>#N/A</v>
      </c>
      <c r="BR672" t="e">
        <f ca="1">VLOOKUP(C672,模型表!D:H,5,FALSE)</f>
        <v>#N/A</v>
      </c>
    </row>
    <row r="673" spans="2:70" x14ac:dyDescent="0.2">
      <c r="B673" t="str">
        <f t="array" aca="1" ref="B673" ca="1">INDEX(基础表!$Y:$Y,SMALL(IF(基础表!$Z:$Z=0,ROW(基础表!$Z:$Z),999),ROW(H667)))&amp;""</f>
        <v/>
      </c>
      <c r="C673" t="e">
        <f ca="1">VLOOKUP(VLOOKUP($B673,基础表!$E:$G,3,FALSE),模型表!$C:$D,2,FALSE)</f>
        <v>#N/A</v>
      </c>
      <c r="E673" t="e">
        <f ca="1">VLOOKUP($B673,基础表!$E:$G,3,FALSE)</f>
        <v>#N/A</v>
      </c>
      <c r="G673" t="e">
        <f ca="1">VLOOKUP($E673,模型表!$C:$G,5,FALSE)</f>
        <v>#N/A</v>
      </c>
      <c r="H673" t="e">
        <f ca="1">VLOOKUP($E673,模型表!$C:$F,4,FALSE)</f>
        <v>#N/A</v>
      </c>
      <c r="I673" t="e">
        <f ca="1">VLOOKUP($E673,模型表!$C:$J,8,FALSE)</f>
        <v>#N/A</v>
      </c>
      <c r="K673" t="str">
        <f t="shared" ca="1" si="122"/>
        <v/>
      </c>
      <c r="L673" t="str">
        <f t="shared" ca="1" si="123"/>
        <v/>
      </c>
      <c r="M673" t="str">
        <f t="shared" ca="1" si="124"/>
        <v/>
      </c>
      <c r="N673" t="str">
        <f t="shared" ca="1" si="125"/>
        <v/>
      </c>
      <c r="O673" t="str">
        <f t="shared" ca="1" si="131"/>
        <v/>
      </c>
      <c r="P673" t="str">
        <f t="shared" ca="1" si="126"/>
        <v/>
      </c>
      <c r="Q673" t="e">
        <f ca="1">VLOOKUP($E673,模型表!$C:$K,9,FALSE)</f>
        <v>#N/A</v>
      </c>
      <c r="S673" t="e">
        <f ca="1">IF(VLOOKUP($E673,模型表!$C:$L,6,FALSE)=0,"",VLOOKUP($E673,模型表!$C:$L,10,FALSE))</f>
        <v>#N/A</v>
      </c>
      <c r="U673" t="e">
        <f ca="1">VLOOKUP($E673,模型表!$C:$Q,11,FALSE)</f>
        <v>#N/A</v>
      </c>
      <c r="Y673" t="e">
        <f ca="1">IF(VLOOKUP($E673,模型表!$C:$N,12,FALSE)="Death",VLOOKUP($E673,模型表!$C:$Q,13,FALSE),"")</f>
        <v>#N/A</v>
      </c>
      <c r="Z673" t="str">
        <f ca="1">IF($B673="","",IF(VLOOKUP($E673,模型表!$C:$O,12,FALSE)="PBuff","["&amp;VLOOKUP($E673,模型表!$C:Q,13,FALSE)&amp;"]","[]"))</f>
        <v/>
      </c>
      <c r="AA673" t="e">
        <f ca="1">VLOOKUP($B673,基础扩展表!$E:$I,5,FALSE)</f>
        <v>#N/A</v>
      </c>
      <c r="AB673" t="e">
        <f ca="1">VLOOKUP($B673,基础扩展表!$E:$I,4,FALSE)</f>
        <v>#N/A</v>
      </c>
      <c r="AC673" t="e">
        <f ca="1">VLOOKUP($B673,基础表!$E:$T,16,FALSE)</f>
        <v>#N/A</v>
      </c>
      <c r="AD673" t="str">
        <f t="shared" ca="1" si="120"/>
        <v/>
      </c>
      <c r="AE673" t="str">
        <f t="shared" ca="1" si="127"/>
        <v/>
      </c>
      <c r="AF673" t="str">
        <f t="shared" ca="1" si="128"/>
        <v/>
      </c>
      <c r="AH673" t="e">
        <f ca="1">VLOOKUP($B673,基础表!$E:$R,14,FALSE)</f>
        <v>#N/A</v>
      </c>
      <c r="AI673" t="e">
        <f ca="1">VLOOKUP($B673,基础表!$E:$S,13,FALSE)</f>
        <v>#N/A</v>
      </c>
      <c r="AK673" t="e">
        <f ca="1">VLOOKUP($B673,基础表!$E:$H,4,FALSE)</f>
        <v>#N/A</v>
      </c>
      <c r="AN673" s="23" t="e">
        <f t="shared" ca="1" si="121"/>
        <v>#N/A</v>
      </c>
      <c r="AO673" s="23" t="str">
        <f t="shared" ca="1" si="129"/>
        <v/>
      </c>
      <c r="AP673" s="23" t="str">
        <f t="shared" ca="1" si="130"/>
        <v/>
      </c>
      <c r="AR673" t="e">
        <f ca="1">VLOOKUP($B673,基础表!$E:$J,4,FALSE)</f>
        <v>#N/A</v>
      </c>
      <c r="AS673" t="e">
        <f ca="1">VLOOKUP($B673,基础表!$E:$J,5,FALSE)</f>
        <v>#N/A</v>
      </c>
      <c r="AT673" t="e">
        <f ca="1">VLOOKUP($B673,基础表!$E:$J,6,FALSE)</f>
        <v>#N/A</v>
      </c>
      <c r="AU673" t="e">
        <f ca="1">VLOOKUP($B673,基础扩展表!$E:$AG,MATCH(AU$2,基础扩展表!$E$1:$AG$1,0),FALSE)</f>
        <v>#N/A</v>
      </c>
      <c r="AV673" t="e">
        <f ca="1">VLOOKUP($B673,基础扩展表!$E:$AG,MATCH(AV$2,基础扩展表!$E$1:$AG$1,0),FALSE)</f>
        <v>#N/A</v>
      </c>
      <c r="AW673" t="e">
        <f ca="1">VLOOKUP($B673,基础扩展表!$E:$AG,MATCH(AW$2,基础扩展表!$E$1:$AG$1,0),FALSE)</f>
        <v>#N/A</v>
      </c>
      <c r="AX673" t="e">
        <f ca="1">VLOOKUP($B673,基础扩展表!$E:$AG,MATCH(AX$2,基础扩展表!$E$1:$AG$1,0),FALSE)</f>
        <v>#N/A</v>
      </c>
      <c r="AY673" t="e">
        <f ca="1">VLOOKUP($B673,基础扩展表!$E:$AG,MATCH(AY$2,基础扩展表!$E$1:$AG$1,0),FALSE)</f>
        <v>#N/A</v>
      </c>
      <c r="AZ673" t="e">
        <f ca="1">VLOOKUP($B673,基础扩展表!$E:$AG,MATCH(AZ$2,基础扩展表!$E$1:$AG$1,0),FALSE)</f>
        <v>#N/A</v>
      </c>
      <c r="BA673" t="e">
        <f ca="1">VLOOKUP($B673,基础扩展表!$E:$AG,MATCH(BA$2,基础扩展表!$E$1:$AG$1,0),FALSE)</f>
        <v>#N/A</v>
      </c>
      <c r="BB673" t="e">
        <f ca="1">VLOOKUP($B673,基础扩展表!$E:$AG,MATCH(BB$2,基础扩展表!$E$1:$AG$1,0),FALSE)</f>
        <v>#N/A</v>
      </c>
      <c r="BC673" t="e">
        <f ca="1">VLOOKUP($B673,基础扩展表!$E:$AG,MATCH(BC$2,基础扩展表!$E$1:$AG$1,0),FALSE)</f>
        <v>#N/A</v>
      </c>
      <c r="BD673" t="e">
        <f ca="1">VLOOKUP($B673,基础扩展表!$E:$AG,MATCH(BD$2,基础扩展表!$E$1:$AG$1,0),FALSE)</f>
        <v>#N/A</v>
      </c>
      <c r="BE673" t="e">
        <f ca="1">VLOOKUP($B673,基础扩展表!$E:$AG,MATCH(BE$2,基础扩展表!$E$1:$AG$1,0),FALSE)</f>
        <v>#N/A</v>
      </c>
      <c r="BF673" t="e">
        <f ca="1">VLOOKUP($B673,基础扩展表!$E:$AG,MATCH(BF$2,基础扩展表!$E$1:$AG$1,0),FALSE)</f>
        <v>#N/A</v>
      </c>
      <c r="BG673" t="e">
        <f ca="1">VLOOKUP($B673,基础扩展表!$E:$AG,MATCH(BG$2,基础扩展表!$E$1:$AG$1,0),FALSE)</f>
        <v>#N/A</v>
      </c>
      <c r="BH673" t="e">
        <f ca="1">VLOOKUP($B673,基础扩展表!$E:$AG,MATCH(BH$2,基础扩展表!$E$1:$AG$1,0),FALSE)</f>
        <v>#N/A</v>
      </c>
      <c r="BI673" t="e">
        <f ca="1">VLOOKUP($B673,基础扩展表!$E:$AG,MATCH(BI$2,基础扩展表!$E$1:$AG$1,0),FALSE)</f>
        <v>#N/A</v>
      </c>
      <c r="BJ673" t="e">
        <f ca="1">VLOOKUP($B673,基础扩展表!$E:$AG,MATCH(BJ$2,基础扩展表!$E$1:$AG$1,0),FALSE)</f>
        <v>#N/A</v>
      </c>
      <c r="BK673" t="e">
        <f ca="1">VLOOKUP($B673,基础扩展表!$E:$AG,MATCH(BK$2,基础扩展表!$E$1:$AG$1,0),FALSE)</f>
        <v>#N/A</v>
      </c>
      <c r="BL673" t="e">
        <f ca="1">VLOOKUP($B673,基础扩展表!$E:$AG,MATCH(BL$2,基础扩展表!$E$1:$AG$1,0),FALSE)</f>
        <v>#N/A</v>
      </c>
      <c r="BM673" t="e">
        <f ca="1">VLOOKUP($B673,基础扩展表!$E:$AG,MATCH(BM$2,基础扩展表!$E$1:$AG$1,0),FALSE)</f>
        <v>#N/A</v>
      </c>
      <c r="BN673" t="e">
        <f ca="1">VLOOKUP($B673,基础扩展表!$E:$AG,MATCH(BN$2,基础扩展表!$E$1:$AG$1,0),FALSE)</f>
        <v>#N/A</v>
      </c>
      <c r="BO673" t="e">
        <f ca="1">VLOOKUP($B673,基础扩展表!$E:$AG,MATCH(BO$2,基础扩展表!$E$1:$AG$1,0),FALSE)</f>
        <v>#N/A</v>
      </c>
      <c r="BP673" t="e">
        <f ca="1">VLOOKUP($B673,基础扩展表!$E:$AG,MATCH(BP$2,基础扩展表!$E$1:$AG$1,0),FALSE)</f>
        <v>#N/A</v>
      </c>
      <c r="BR673" t="e">
        <f ca="1">VLOOKUP(C673,模型表!D:H,5,FALSE)</f>
        <v>#N/A</v>
      </c>
    </row>
    <row r="674" spans="2:70" x14ac:dyDescent="0.2">
      <c r="B674" t="str">
        <f t="array" aca="1" ref="B674" ca="1">INDEX(基础表!$Y:$Y,SMALL(IF(基础表!$Z:$Z=0,ROW(基础表!$Z:$Z),999),ROW(H668)))&amp;""</f>
        <v/>
      </c>
      <c r="C674" t="e">
        <f ca="1">VLOOKUP(VLOOKUP($B674,基础表!$E:$G,3,FALSE),模型表!$C:$D,2,FALSE)</f>
        <v>#N/A</v>
      </c>
      <c r="E674" t="e">
        <f ca="1">VLOOKUP($B674,基础表!$E:$G,3,FALSE)</f>
        <v>#N/A</v>
      </c>
      <c r="G674" t="e">
        <f ca="1">VLOOKUP($E674,模型表!$C:$G,5,FALSE)</f>
        <v>#N/A</v>
      </c>
      <c r="H674" t="e">
        <f ca="1">VLOOKUP($E674,模型表!$C:$F,4,FALSE)</f>
        <v>#N/A</v>
      </c>
      <c r="I674" t="e">
        <f ca="1">VLOOKUP($E674,模型表!$C:$J,8,FALSE)</f>
        <v>#N/A</v>
      </c>
      <c r="K674" t="str">
        <f t="shared" ca="1" si="122"/>
        <v/>
      </c>
      <c r="L674" t="str">
        <f t="shared" ca="1" si="123"/>
        <v/>
      </c>
      <c r="M674" t="str">
        <f t="shared" ca="1" si="124"/>
        <v/>
      </c>
      <c r="N674" t="str">
        <f t="shared" ca="1" si="125"/>
        <v/>
      </c>
      <c r="O674" t="str">
        <f t="shared" ca="1" si="131"/>
        <v/>
      </c>
      <c r="P674" t="str">
        <f t="shared" ca="1" si="126"/>
        <v/>
      </c>
      <c r="Q674" t="e">
        <f ca="1">VLOOKUP($E674,模型表!$C:$K,9,FALSE)</f>
        <v>#N/A</v>
      </c>
      <c r="S674" t="e">
        <f ca="1">IF(VLOOKUP($E674,模型表!$C:$L,6,FALSE)=0,"",VLOOKUP($E674,模型表!$C:$L,10,FALSE))</f>
        <v>#N/A</v>
      </c>
      <c r="U674" t="e">
        <f ca="1">VLOOKUP($E674,模型表!$C:$Q,11,FALSE)</f>
        <v>#N/A</v>
      </c>
      <c r="Y674" t="e">
        <f ca="1">IF(VLOOKUP($E674,模型表!$C:$N,12,FALSE)="Death",VLOOKUP($E674,模型表!$C:$Q,13,FALSE),"")</f>
        <v>#N/A</v>
      </c>
      <c r="Z674" t="str">
        <f ca="1">IF($B674="","",IF(VLOOKUP($E674,模型表!$C:$O,12,FALSE)="PBuff","["&amp;VLOOKUP($E674,模型表!$C:Q,13,FALSE)&amp;"]","[]"))</f>
        <v/>
      </c>
      <c r="AA674" t="e">
        <f ca="1">VLOOKUP($B674,基础扩展表!$E:$I,5,FALSE)</f>
        <v>#N/A</v>
      </c>
      <c r="AB674" t="e">
        <f ca="1">VLOOKUP($B674,基础扩展表!$E:$I,4,FALSE)</f>
        <v>#N/A</v>
      </c>
      <c r="AC674" t="e">
        <f ca="1">VLOOKUP($B674,基础表!$E:$T,16,FALSE)</f>
        <v>#N/A</v>
      </c>
      <c r="AD674" t="str">
        <f t="shared" ca="1" si="120"/>
        <v/>
      </c>
      <c r="AE674" t="str">
        <f t="shared" ca="1" si="127"/>
        <v/>
      </c>
      <c r="AF674" t="str">
        <f t="shared" ca="1" si="128"/>
        <v/>
      </c>
      <c r="AH674" t="e">
        <f ca="1">VLOOKUP($B674,基础表!$E:$R,14,FALSE)</f>
        <v>#N/A</v>
      </c>
      <c r="AI674" t="e">
        <f ca="1">VLOOKUP($B674,基础表!$E:$S,13,FALSE)</f>
        <v>#N/A</v>
      </c>
      <c r="AK674" t="e">
        <f ca="1">VLOOKUP($B674,基础表!$E:$H,4,FALSE)</f>
        <v>#N/A</v>
      </c>
      <c r="AN674" s="23" t="e">
        <f t="shared" ca="1" si="121"/>
        <v>#N/A</v>
      </c>
      <c r="AO674" s="23" t="str">
        <f t="shared" ca="1" si="129"/>
        <v/>
      </c>
      <c r="AP674" s="23" t="str">
        <f t="shared" ca="1" si="130"/>
        <v/>
      </c>
      <c r="AR674" t="e">
        <f ca="1">VLOOKUP($B674,基础表!$E:$J,4,FALSE)</f>
        <v>#N/A</v>
      </c>
      <c r="AS674" t="e">
        <f ca="1">VLOOKUP($B674,基础表!$E:$J,5,FALSE)</f>
        <v>#N/A</v>
      </c>
      <c r="AT674" t="e">
        <f ca="1">VLOOKUP($B674,基础表!$E:$J,6,FALSE)</f>
        <v>#N/A</v>
      </c>
      <c r="AU674" t="e">
        <f ca="1">VLOOKUP($B674,基础扩展表!$E:$AG,MATCH(AU$2,基础扩展表!$E$1:$AG$1,0),FALSE)</f>
        <v>#N/A</v>
      </c>
      <c r="AV674" t="e">
        <f ca="1">VLOOKUP($B674,基础扩展表!$E:$AG,MATCH(AV$2,基础扩展表!$E$1:$AG$1,0),FALSE)</f>
        <v>#N/A</v>
      </c>
      <c r="AW674" t="e">
        <f ca="1">VLOOKUP($B674,基础扩展表!$E:$AG,MATCH(AW$2,基础扩展表!$E$1:$AG$1,0),FALSE)</f>
        <v>#N/A</v>
      </c>
      <c r="AX674" t="e">
        <f ca="1">VLOOKUP($B674,基础扩展表!$E:$AG,MATCH(AX$2,基础扩展表!$E$1:$AG$1,0),FALSE)</f>
        <v>#N/A</v>
      </c>
      <c r="AY674" t="e">
        <f ca="1">VLOOKUP($B674,基础扩展表!$E:$AG,MATCH(AY$2,基础扩展表!$E$1:$AG$1,0),FALSE)</f>
        <v>#N/A</v>
      </c>
      <c r="AZ674" t="e">
        <f ca="1">VLOOKUP($B674,基础扩展表!$E:$AG,MATCH(AZ$2,基础扩展表!$E$1:$AG$1,0),FALSE)</f>
        <v>#N/A</v>
      </c>
      <c r="BA674" t="e">
        <f ca="1">VLOOKUP($B674,基础扩展表!$E:$AG,MATCH(BA$2,基础扩展表!$E$1:$AG$1,0),FALSE)</f>
        <v>#N/A</v>
      </c>
      <c r="BB674" t="e">
        <f ca="1">VLOOKUP($B674,基础扩展表!$E:$AG,MATCH(BB$2,基础扩展表!$E$1:$AG$1,0),FALSE)</f>
        <v>#N/A</v>
      </c>
      <c r="BC674" t="e">
        <f ca="1">VLOOKUP($B674,基础扩展表!$E:$AG,MATCH(BC$2,基础扩展表!$E$1:$AG$1,0),FALSE)</f>
        <v>#N/A</v>
      </c>
      <c r="BD674" t="e">
        <f ca="1">VLOOKUP($B674,基础扩展表!$E:$AG,MATCH(BD$2,基础扩展表!$E$1:$AG$1,0),FALSE)</f>
        <v>#N/A</v>
      </c>
      <c r="BE674" t="e">
        <f ca="1">VLOOKUP($B674,基础扩展表!$E:$AG,MATCH(BE$2,基础扩展表!$E$1:$AG$1,0),FALSE)</f>
        <v>#N/A</v>
      </c>
      <c r="BF674" t="e">
        <f ca="1">VLOOKUP($B674,基础扩展表!$E:$AG,MATCH(BF$2,基础扩展表!$E$1:$AG$1,0),FALSE)</f>
        <v>#N/A</v>
      </c>
      <c r="BG674" t="e">
        <f ca="1">VLOOKUP($B674,基础扩展表!$E:$AG,MATCH(BG$2,基础扩展表!$E$1:$AG$1,0),FALSE)</f>
        <v>#N/A</v>
      </c>
      <c r="BH674" t="e">
        <f ca="1">VLOOKUP($B674,基础扩展表!$E:$AG,MATCH(BH$2,基础扩展表!$E$1:$AG$1,0),FALSE)</f>
        <v>#N/A</v>
      </c>
      <c r="BI674" t="e">
        <f ca="1">VLOOKUP($B674,基础扩展表!$E:$AG,MATCH(BI$2,基础扩展表!$E$1:$AG$1,0),FALSE)</f>
        <v>#N/A</v>
      </c>
      <c r="BJ674" t="e">
        <f ca="1">VLOOKUP($B674,基础扩展表!$E:$AG,MATCH(BJ$2,基础扩展表!$E$1:$AG$1,0),FALSE)</f>
        <v>#N/A</v>
      </c>
      <c r="BK674" t="e">
        <f ca="1">VLOOKUP($B674,基础扩展表!$E:$AG,MATCH(BK$2,基础扩展表!$E$1:$AG$1,0),FALSE)</f>
        <v>#N/A</v>
      </c>
      <c r="BL674" t="e">
        <f ca="1">VLOOKUP($B674,基础扩展表!$E:$AG,MATCH(BL$2,基础扩展表!$E$1:$AG$1,0),FALSE)</f>
        <v>#N/A</v>
      </c>
      <c r="BM674" t="e">
        <f ca="1">VLOOKUP($B674,基础扩展表!$E:$AG,MATCH(BM$2,基础扩展表!$E$1:$AG$1,0),FALSE)</f>
        <v>#N/A</v>
      </c>
      <c r="BN674" t="e">
        <f ca="1">VLOOKUP($B674,基础扩展表!$E:$AG,MATCH(BN$2,基础扩展表!$E$1:$AG$1,0),FALSE)</f>
        <v>#N/A</v>
      </c>
      <c r="BO674" t="e">
        <f ca="1">VLOOKUP($B674,基础扩展表!$E:$AG,MATCH(BO$2,基础扩展表!$E$1:$AG$1,0),FALSE)</f>
        <v>#N/A</v>
      </c>
      <c r="BP674" t="e">
        <f ca="1">VLOOKUP($B674,基础扩展表!$E:$AG,MATCH(BP$2,基础扩展表!$E$1:$AG$1,0),FALSE)</f>
        <v>#N/A</v>
      </c>
      <c r="BR674" t="e">
        <f ca="1">VLOOKUP(C674,模型表!D:H,5,FALSE)</f>
        <v>#N/A</v>
      </c>
    </row>
    <row r="675" spans="2:70" x14ac:dyDescent="0.2">
      <c r="B675" t="str">
        <f t="array" aca="1" ref="B675" ca="1">INDEX(基础表!$Y:$Y,SMALL(IF(基础表!$Z:$Z=0,ROW(基础表!$Z:$Z),999),ROW(H669)))&amp;""</f>
        <v/>
      </c>
      <c r="C675" t="e">
        <f ca="1">VLOOKUP(VLOOKUP($B675,基础表!$E:$G,3,FALSE),模型表!$C:$D,2,FALSE)</f>
        <v>#N/A</v>
      </c>
      <c r="E675" t="e">
        <f ca="1">VLOOKUP($B675,基础表!$E:$G,3,FALSE)</f>
        <v>#N/A</v>
      </c>
      <c r="G675" t="e">
        <f ca="1">VLOOKUP($E675,模型表!$C:$G,5,FALSE)</f>
        <v>#N/A</v>
      </c>
      <c r="H675" t="e">
        <f ca="1">VLOOKUP($E675,模型表!$C:$F,4,FALSE)</f>
        <v>#N/A</v>
      </c>
      <c r="I675" t="e">
        <f ca="1">VLOOKUP($E675,模型表!$C:$J,8,FALSE)</f>
        <v>#N/A</v>
      </c>
      <c r="K675" t="str">
        <f t="shared" ca="1" si="122"/>
        <v/>
      </c>
      <c r="L675" t="str">
        <f t="shared" ca="1" si="123"/>
        <v/>
      </c>
      <c r="M675" t="str">
        <f t="shared" ca="1" si="124"/>
        <v/>
      </c>
      <c r="N675" t="str">
        <f t="shared" ca="1" si="125"/>
        <v/>
      </c>
      <c r="O675" t="str">
        <f t="shared" ca="1" si="131"/>
        <v/>
      </c>
      <c r="P675" t="str">
        <f t="shared" ca="1" si="126"/>
        <v/>
      </c>
      <c r="Q675" t="e">
        <f ca="1">VLOOKUP($E675,模型表!$C:$K,9,FALSE)</f>
        <v>#N/A</v>
      </c>
      <c r="S675" t="e">
        <f ca="1">IF(VLOOKUP($E675,模型表!$C:$L,6,FALSE)=0,"",VLOOKUP($E675,模型表!$C:$L,10,FALSE))</f>
        <v>#N/A</v>
      </c>
      <c r="U675" t="e">
        <f ca="1">VLOOKUP($E675,模型表!$C:$Q,11,FALSE)</f>
        <v>#N/A</v>
      </c>
      <c r="Y675" t="e">
        <f ca="1">IF(VLOOKUP($E675,模型表!$C:$N,12,FALSE)="Death",VLOOKUP($E675,模型表!$C:$Q,13,FALSE),"")</f>
        <v>#N/A</v>
      </c>
      <c r="Z675" t="str">
        <f ca="1">IF($B675="","",IF(VLOOKUP($E675,模型表!$C:$O,12,FALSE)="PBuff","["&amp;VLOOKUP($E675,模型表!$C:Q,13,FALSE)&amp;"]","[]"))</f>
        <v/>
      </c>
      <c r="AA675" t="e">
        <f ca="1">VLOOKUP($B675,基础扩展表!$E:$I,5,FALSE)</f>
        <v>#N/A</v>
      </c>
      <c r="AB675" t="e">
        <f ca="1">VLOOKUP($B675,基础扩展表!$E:$I,4,FALSE)</f>
        <v>#N/A</v>
      </c>
      <c r="AC675" t="e">
        <f ca="1">VLOOKUP($B675,基础表!$E:$T,16,FALSE)</f>
        <v>#N/A</v>
      </c>
      <c r="AD675" t="str">
        <f t="shared" ca="1" si="120"/>
        <v/>
      </c>
      <c r="AE675" t="str">
        <f t="shared" ca="1" si="127"/>
        <v/>
      </c>
      <c r="AF675" t="str">
        <f t="shared" ca="1" si="128"/>
        <v/>
      </c>
      <c r="AH675" t="e">
        <f ca="1">VLOOKUP($B675,基础表!$E:$R,14,FALSE)</f>
        <v>#N/A</v>
      </c>
      <c r="AI675" t="e">
        <f ca="1">VLOOKUP($B675,基础表!$E:$S,13,FALSE)</f>
        <v>#N/A</v>
      </c>
      <c r="AK675" t="e">
        <f ca="1">VLOOKUP($B675,基础表!$E:$H,4,FALSE)</f>
        <v>#N/A</v>
      </c>
      <c r="AN675" s="23" t="e">
        <f t="shared" ca="1" si="121"/>
        <v>#N/A</v>
      </c>
      <c r="AO675" s="23" t="str">
        <f t="shared" ca="1" si="129"/>
        <v/>
      </c>
      <c r="AP675" s="23" t="str">
        <f t="shared" ca="1" si="130"/>
        <v/>
      </c>
      <c r="AR675" t="e">
        <f ca="1">VLOOKUP($B675,基础表!$E:$J,4,FALSE)</f>
        <v>#N/A</v>
      </c>
      <c r="AS675" t="e">
        <f ca="1">VLOOKUP($B675,基础表!$E:$J,5,FALSE)</f>
        <v>#N/A</v>
      </c>
      <c r="AT675" t="e">
        <f ca="1">VLOOKUP($B675,基础表!$E:$J,6,FALSE)</f>
        <v>#N/A</v>
      </c>
      <c r="AU675" t="e">
        <f ca="1">VLOOKUP($B675,基础扩展表!$E:$AG,MATCH(AU$2,基础扩展表!$E$1:$AG$1,0),FALSE)</f>
        <v>#N/A</v>
      </c>
      <c r="AV675" t="e">
        <f ca="1">VLOOKUP($B675,基础扩展表!$E:$AG,MATCH(AV$2,基础扩展表!$E$1:$AG$1,0),FALSE)</f>
        <v>#N/A</v>
      </c>
      <c r="AW675" t="e">
        <f ca="1">VLOOKUP($B675,基础扩展表!$E:$AG,MATCH(AW$2,基础扩展表!$E$1:$AG$1,0),FALSE)</f>
        <v>#N/A</v>
      </c>
      <c r="AX675" t="e">
        <f ca="1">VLOOKUP($B675,基础扩展表!$E:$AG,MATCH(AX$2,基础扩展表!$E$1:$AG$1,0),FALSE)</f>
        <v>#N/A</v>
      </c>
      <c r="AY675" t="e">
        <f ca="1">VLOOKUP($B675,基础扩展表!$E:$AG,MATCH(AY$2,基础扩展表!$E$1:$AG$1,0),FALSE)</f>
        <v>#N/A</v>
      </c>
      <c r="AZ675" t="e">
        <f ca="1">VLOOKUP($B675,基础扩展表!$E:$AG,MATCH(AZ$2,基础扩展表!$E$1:$AG$1,0),FALSE)</f>
        <v>#N/A</v>
      </c>
      <c r="BA675" t="e">
        <f ca="1">VLOOKUP($B675,基础扩展表!$E:$AG,MATCH(BA$2,基础扩展表!$E$1:$AG$1,0),FALSE)</f>
        <v>#N/A</v>
      </c>
      <c r="BB675" t="e">
        <f ca="1">VLOOKUP($B675,基础扩展表!$E:$AG,MATCH(BB$2,基础扩展表!$E$1:$AG$1,0),FALSE)</f>
        <v>#N/A</v>
      </c>
      <c r="BC675" t="e">
        <f ca="1">VLOOKUP($B675,基础扩展表!$E:$AG,MATCH(BC$2,基础扩展表!$E$1:$AG$1,0),FALSE)</f>
        <v>#N/A</v>
      </c>
      <c r="BD675" t="e">
        <f ca="1">VLOOKUP($B675,基础扩展表!$E:$AG,MATCH(BD$2,基础扩展表!$E$1:$AG$1,0),FALSE)</f>
        <v>#N/A</v>
      </c>
      <c r="BE675" t="e">
        <f ca="1">VLOOKUP($B675,基础扩展表!$E:$AG,MATCH(BE$2,基础扩展表!$E$1:$AG$1,0),FALSE)</f>
        <v>#N/A</v>
      </c>
      <c r="BF675" t="e">
        <f ca="1">VLOOKUP($B675,基础扩展表!$E:$AG,MATCH(BF$2,基础扩展表!$E$1:$AG$1,0),FALSE)</f>
        <v>#N/A</v>
      </c>
      <c r="BG675" t="e">
        <f ca="1">VLOOKUP($B675,基础扩展表!$E:$AG,MATCH(BG$2,基础扩展表!$E$1:$AG$1,0),FALSE)</f>
        <v>#N/A</v>
      </c>
      <c r="BH675" t="e">
        <f ca="1">VLOOKUP($B675,基础扩展表!$E:$AG,MATCH(BH$2,基础扩展表!$E$1:$AG$1,0),FALSE)</f>
        <v>#N/A</v>
      </c>
      <c r="BI675" t="e">
        <f ca="1">VLOOKUP($B675,基础扩展表!$E:$AG,MATCH(BI$2,基础扩展表!$E$1:$AG$1,0),FALSE)</f>
        <v>#N/A</v>
      </c>
      <c r="BJ675" t="e">
        <f ca="1">VLOOKUP($B675,基础扩展表!$E:$AG,MATCH(BJ$2,基础扩展表!$E$1:$AG$1,0),FALSE)</f>
        <v>#N/A</v>
      </c>
      <c r="BK675" t="e">
        <f ca="1">VLOOKUP($B675,基础扩展表!$E:$AG,MATCH(BK$2,基础扩展表!$E$1:$AG$1,0),FALSE)</f>
        <v>#N/A</v>
      </c>
      <c r="BL675" t="e">
        <f ca="1">VLOOKUP($B675,基础扩展表!$E:$AG,MATCH(BL$2,基础扩展表!$E$1:$AG$1,0),FALSE)</f>
        <v>#N/A</v>
      </c>
      <c r="BM675" t="e">
        <f ca="1">VLOOKUP($B675,基础扩展表!$E:$AG,MATCH(BM$2,基础扩展表!$E$1:$AG$1,0),FALSE)</f>
        <v>#N/A</v>
      </c>
      <c r="BN675" t="e">
        <f ca="1">VLOOKUP($B675,基础扩展表!$E:$AG,MATCH(BN$2,基础扩展表!$E$1:$AG$1,0),FALSE)</f>
        <v>#N/A</v>
      </c>
      <c r="BO675" t="e">
        <f ca="1">VLOOKUP($B675,基础扩展表!$E:$AG,MATCH(BO$2,基础扩展表!$E$1:$AG$1,0),FALSE)</f>
        <v>#N/A</v>
      </c>
      <c r="BP675" t="e">
        <f ca="1">VLOOKUP($B675,基础扩展表!$E:$AG,MATCH(BP$2,基础扩展表!$E$1:$AG$1,0),FALSE)</f>
        <v>#N/A</v>
      </c>
      <c r="BR675" t="e">
        <f ca="1">VLOOKUP(C675,模型表!D:H,5,FALSE)</f>
        <v>#N/A</v>
      </c>
    </row>
    <row r="676" spans="2:70" x14ac:dyDescent="0.2">
      <c r="B676" t="str">
        <f t="array" aca="1" ref="B676" ca="1">INDEX(基础表!$Y:$Y,SMALL(IF(基础表!$Z:$Z=0,ROW(基础表!$Z:$Z),999),ROW(H670)))&amp;""</f>
        <v/>
      </c>
      <c r="C676" t="e">
        <f ca="1">VLOOKUP(VLOOKUP($B676,基础表!$E:$G,3,FALSE),模型表!$C:$D,2,FALSE)</f>
        <v>#N/A</v>
      </c>
      <c r="E676" t="e">
        <f ca="1">VLOOKUP($B676,基础表!$E:$G,3,FALSE)</f>
        <v>#N/A</v>
      </c>
      <c r="G676" t="e">
        <f ca="1">VLOOKUP($E676,模型表!$C:$G,5,FALSE)</f>
        <v>#N/A</v>
      </c>
      <c r="H676" t="e">
        <f ca="1">VLOOKUP($E676,模型表!$C:$F,4,FALSE)</f>
        <v>#N/A</v>
      </c>
      <c r="I676" t="e">
        <f ca="1">VLOOKUP($E676,模型表!$C:$J,8,FALSE)</f>
        <v>#N/A</v>
      </c>
      <c r="K676" t="str">
        <f t="shared" ca="1" si="122"/>
        <v/>
      </c>
      <c r="L676" t="str">
        <f t="shared" ca="1" si="123"/>
        <v/>
      </c>
      <c r="M676" t="str">
        <f t="shared" ca="1" si="124"/>
        <v/>
      </c>
      <c r="N676" t="str">
        <f t="shared" ca="1" si="125"/>
        <v/>
      </c>
      <c r="O676" t="str">
        <f t="shared" ca="1" si="131"/>
        <v/>
      </c>
      <c r="P676" t="str">
        <f t="shared" ca="1" si="126"/>
        <v/>
      </c>
      <c r="Q676" t="e">
        <f ca="1">VLOOKUP($E676,模型表!$C:$K,9,FALSE)</f>
        <v>#N/A</v>
      </c>
      <c r="S676" t="e">
        <f ca="1">IF(VLOOKUP($E676,模型表!$C:$L,6,FALSE)=0,"",VLOOKUP($E676,模型表!$C:$L,10,FALSE))</f>
        <v>#N/A</v>
      </c>
      <c r="U676" t="e">
        <f ca="1">VLOOKUP($E676,模型表!$C:$Q,11,FALSE)</f>
        <v>#N/A</v>
      </c>
      <c r="Y676" t="e">
        <f ca="1">IF(VLOOKUP($E676,模型表!$C:$N,12,FALSE)="Death",VLOOKUP($E676,模型表!$C:$Q,13,FALSE),"")</f>
        <v>#N/A</v>
      </c>
      <c r="Z676" t="str">
        <f ca="1">IF($B676="","",IF(VLOOKUP($E676,模型表!$C:$O,12,FALSE)="PBuff","["&amp;VLOOKUP($E676,模型表!$C:Q,13,FALSE)&amp;"]","[]"))</f>
        <v/>
      </c>
      <c r="AA676" t="e">
        <f ca="1">VLOOKUP($B676,基础扩展表!$E:$I,5,FALSE)</f>
        <v>#N/A</v>
      </c>
      <c r="AB676" t="e">
        <f ca="1">VLOOKUP($B676,基础扩展表!$E:$I,4,FALSE)</f>
        <v>#N/A</v>
      </c>
      <c r="AC676" t="e">
        <f ca="1">VLOOKUP($B676,基础表!$E:$T,16,FALSE)</f>
        <v>#N/A</v>
      </c>
      <c r="AD676" t="str">
        <f t="shared" ca="1" si="120"/>
        <v/>
      </c>
      <c r="AE676" t="str">
        <f t="shared" ca="1" si="127"/>
        <v/>
      </c>
      <c r="AF676" t="str">
        <f t="shared" ca="1" si="128"/>
        <v/>
      </c>
      <c r="AH676" t="e">
        <f ca="1">VLOOKUP($B676,基础表!$E:$R,14,FALSE)</f>
        <v>#N/A</v>
      </c>
      <c r="AI676" t="e">
        <f ca="1">VLOOKUP($B676,基础表!$E:$S,13,FALSE)</f>
        <v>#N/A</v>
      </c>
      <c r="AK676" t="e">
        <f ca="1">VLOOKUP($B676,基础表!$E:$H,4,FALSE)</f>
        <v>#N/A</v>
      </c>
      <c r="AN676" s="23" t="e">
        <f t="shared" ca="1" si="121"/>
        <v>#N/A</v>
      </c>
      <c r="AO676" s="23" t="str">
        <f t="shared" ca="1" si="129"/>
        <v/>
      </c>
      <c r="AP676" s="23" t="str">
        <f t="shared" ca="1" si="130"/>
        <v/>
      </c>
      <c r="AR676" t="e">
        <f ca="1">VLOOKUP($B676,基础表!$E:$J,4,FALSE)</f>
        <v>#N/A</v>
      </c>
      <c r="AS676" t="e">
        <f ca="1">VLOOKUP($B676,基础表!$E:$J,5,FALSE)</f>
        <v>#N/A</v>
      </c>
      <c r="AT676" t="e">
        <f ca="1">VLOOKUP($B676,基础表!$E:$J,6,FALSE)</f>
        <v>#N/A</v>
      </c>
      <c r="AU676" t="e">
        <f ca="1">VLOOKUP($B676,基础扩展表!$E:$AG,MATCH(AU$2,基础扩展表!$E$1:$AG$1,0),FALSE)</f>
        <v>#N/A</v>
      </c>
      <c r="AV676" t="e">
        <f ca="1">VLOOKUP($B676,基础扩展表!$E:$AG,MATCH(AV$2,基础扩展表!$E$1:$AG$1,0),FALSE)</f>
        <v>#N/A</v>
      </c>
      <c r="AW676" t="e">
        <f ca="1">VLOOKUP($B676,基础扩展表!$E:$AG,MATCH(AW$2,基础扩展表!$E$1:$AG$1,0),FALSE)</f>
        <v>#N/A</v>
      </c>
      <c r="AX676" t="e">
        <f ca="1">VLOOKUP($B676,基础扩展表!$E:$AG,MATCH(AX$2,基础扩展表!$E$1:$AG$1,0),FALSE)</f>
        <v>#N/A</v>
      </c>
      <c r="AY676" t="e">
        <f ca="1">VLOOKUP($B676,基础扩展表!$E:$AG,MATCH(AY$2,基础扩展表!$E$1:$AG$1,0),FALSE)</f>
        <v>#N/A</v>
      </c>
      <c r="AZ676" t="e">
        <f ca="1">VLOOKUP($B676,基础扩展表!$E:$AG,MATCH(AZ$2,基础扩展表!$E$1:$AG$1,0),FALSE)</f>
        <v>#N/A</v>
      </c>
      <c r="BA676" t="e">
        <f ca="1">VLOOKUP($B676,基础扩展表!$E:$AG,MATCH(BA$2,基础扩展表!$E$1:$AG$1,0),FALSE)</f>
        <v>#N/A</v>
      </c>
      <c r="BB676" t="e">
        <f ca="1">VLOOKUP($B676,基础扩展表!$E:$AG,MATCH(BB$2,基础扩展表!$E$1:$AG$1,0),FALSE)</f>
        <v>#N/A</v>
      </c>
      <c r="BC676" t="e">
        <f ca="1">VLOOKUP($B676,基础扩展表!$E:$AG,MATCH(BC$2,基础扩展表!$E$1:$AG$1,0),FALSE)</f>
        <v>#N/A</v>
      </c>
      <c r="BD676" t="e">
        <f ca="1">VLOOKUP($B676,基础扩展表!$E:$AG,MATCH(BD$2,基础扩展表!$E$1:$AG$1,0),FALSE)</f>
        <v>#N/A</v>
      </c>
      <c r="BE676" t="e">
        <f ca="1">VLOOKUP($B676,基础扩展表!$E:$AG,MATCH(BE$2,基础扩展表!$E$1:$AG$1,0),FALSE)</f>
        <v>#N/A</v>
      </c>
      <c r="BF676" t="e">
        <f ca="1">VLOOKUP($B676,基础扩展表!$E:$AG,MATCH(BF$2,基础扩展表!$E$1:$AG$1,0),FALSE)</f>
        <v>#N/A</v>
      </c>
      <c r="BG676" t="e">
        <f ca="1">VLOOKUP($B676,基础扩展表!$E:$AG,MATCH(BG$2,基础扩展表!$E$1:$AG$1,0),FALSE)</f>
        <v>#N/A</v>
      </c>
      <c r="BH676" t="e">
        <f ca="1">VLOOKUP($B676,基础扩展表!$E:$AG,MATCH(BH$2,基础扩展表!$E$1:$AG$1,0),FALSE)</f>
        <v>#N/A</v>
      </c>
      <c r="BI676" t="e">
        <f ca="1">VLOOKUP($B676,基础扩展表!$E:$AG,MATCH(BI$2,基础扩展表!$E$1:$AG$1,0),FALSE)</f>
        <v>#N/A</v>
      </c>
      <c r="BJ676" t="e">
        <f ca="1">VLOOKUP($B676,基础扩展表!$E:$AG,MATCH(BJ$2,基础扩展表!$E$1:$AG$1,0),FALSE)</f>
        <v>#N/A</v>
      </c>
      <c r="BK676" t="e">
        <f ca="1">VLOOKUP($B676,基础扩展表!$E:$AG,MATCH(BK$2,基础扩展表!$E$1:$AG$1,0),FALSE)</f>
        <v>#N/A</v>
      </c>
      <c r="BL676" t="e">
        <f ca="1">VLOOKUP($B676,基础扩展表!$E:$AG,MATCH(BL$2,基础扩展表!$E$1:$AG$1,0),FALSE)</f>
        <v>#N/A</v>
      </c>
      <c r="BM676" t="e">
        <f ca="1">VLOOKUP($B676,基础扩展表!$E:$AG,MATCH(BM$2,基础扩展表!$E$1:$AG$1,0),FALSE)</f>
        <v>#N/A</v>
      </c>
      <c r="BN676" t="e">
        <f ca="1">VLOOKUP($B676,基础扩展表!$E:$AG,MATCH(BN$2,基础扩展表!$E$1:$AG$1,0),FALSE)</f>
        <v>#N/A</v>
      </c>
      <c r="BO676" t="e">
        <f ca="1">VLOOKUP($B676,基础扩展表!$E:$AG,MATCH(BO$2,基础扩展表!$E$1:$AG$1,0),FALSE)</f>
        <v>#N/A</v>
      </c>
      <c r="BP676" t="e">
        <f ca="1">VLOOKUP($B676,基础扩展表!$E:$AG,MATCH(BP$2,基础扩展表!$E$1:$AG$1,0),FALSE)</f>
        <v>#N/A</v>
      </c>
      <c r="BR676" t="e">
        <f ca="1">VLOOKUP(C676,模型表!D:H,5,FALSE)</f>
        <v>#N/A</v>
      </c>
    </row>
    <row r="677" spans="2:70" x14ac:dyDescent="0.2">
      <c r="B677" t="str">
        <f t="array" aca="1" ref="B677" ca="1">INDEX(基础表!$Y:$Y,SMALL(IF(基础表!$Z:$Z=0,ROW(基础表!$Z:$Z),999),ROW(H671)))&amp;""</f>
        <v/>
      </c>
      <c r="C677" t="e">
        <f ca="1">VLOOKUP(VLOOKUP($B677,基础表!$E:$G,3,FALSE),模型表!$C:$D,2,FALSE)</f>
        <v>#N/A</v>
      </c>
      <c r="E677" t="e">
        <f ca="1">VLOOKUP($B677,基础表!$E:$G,3,FALSE)</f>
        <v>#N/A</v>
      </c>
      <c r="G677" t="e">
        <f ca="1">VLOOKUP($E677,模型表!$C:$G,5,FALSE)</f>
        <v>#N/A</v>
      </c>
      <c r="H677" t="e">
        <f ca="1">VLOOKUP($E677,模型表!$C:$F,4,FALSE)</f>
        <v>#N/A</v>
      </c>
      <c r="I677" t="e">
        <f ca="1">VLOOKUP($E677,模型表!$C:$J,8,FALSE)</f>
        <v>#N/A</v>
      </c>
      <c r="K677" t="str">
        <f t="shared" ca="1" si="122"/>
        <v/>
      </c>
      <c r="L677" t="str">
        <f t="shared" ca="1" si="123"/>
        <v/>
      </c>
      <c r="M677" t="str">
        <f t="shared" ca="1" si="124"/>
        <v/>
      </c>
      <c r="N677" t="str">
        <f t="shared" ca="1" si="125"/>
        <v/>
      </c>
      <c r="O677" t="str">
        <f t="shared" ca="1" si="131"/>
        <v/>
      </c>
      <c r="P677" t="str">
        <f t="shared" ca="1" si="126"/>
        <v/>
      </c>
      <c r="Q677" t="e">
        <f ca="1">VLOOKUP($E677,模型表!$C:$K,9,FALSE)</f>
        <v>#N/A</v>
      </c>
      <c r="S677" t="e">
        <f ca="1">IF(VLOOKUP($E677,模型表!$C:$L,6,FALSE)=0,"",VLOOKUP($E677,模型表!$C:$L,10,FALSE))</f>
        <v>#N/A</v>
      </c>
      <c r="U677" t="e">
        <f ca="1">VLOOKUP($E677,模型表!$C:$Q,11,FALSE)</f>
        <v>#N/A</v>
      </c>
      <c r="Y677" t="e">
        <f ca="1">IF(VLOOKUP($E677,模型表!$C:$N,12,FALSE)="Death",VLOOKUP($E677,模型表!$C:$Q,13,FALSE),"")</f>
        <v>#N/A</v>
      </c>
      <c r="Z677" t="str">
        <f ca="1">IF($B677="","",IF(VLOOKUP($E677,模型表!$C:$O,12,FALSE)="PBuff","["&amp;VLOOKUP($E677,模型表!$C:Q,13,FALSE)&amp;"]","[]"))</f>
        <v/>
      </c>
      <c r="AA677" t="e">
        <f ca="1">VLOOKUP($B677,基础扩展表!$E:$I,5,FALSE)</f>
        <v>#N/A</v>
      </c>
      <c r="AB677" t="e">
        <f ca="1">VLOOKUP($B677,基础扩展表!$E:$I,4,FALSE)</f>
        <v>#N/A</v>
      </c>
      <c r="AC677" t="e">
        <f ca="1">VLOOKUP($B677,基础表!$E:$T,16,FALSE)</f>
        <v>#N/A</v>
      </c>
      <c r="AD677" t="str">
        <f t="shared" ca="1" si="120"/>
        <v/>
      </c>
      <c r="AE677" t="str">
        <f t="shared" ca="1" si="127"/>
        <v/>
      </c>
      <c r="AF677" t="str">
        <f t="shared" ca="1" si="128"/>
        <v/>
      </c>
      <c r="AH677" t="e">
        <f ca="1">VLOOKUP($B677,基础表!$E:$R,14,FALSE)</f>
        <v>#N/A</v>
      </c>
      <c r="AI677" t="e">
        <f ca="1">VLOOKUP($B677,基础表!$E:$S,13,FALSE)</f>
        <v>#N/A</v>
      </c>
      <c r="AK677" t="e">
        <f ca="1">VLOOKUP($B677,基础表!$E:$H,4,FALSE)</f>
        <v>#N/A</v>
      </c>
      <c r="AN677" s="23" t="e">
        <f t="shared" ca="1" si="121"/>
        <v>#N/A</v>
      </c>
      <c r="AO677" s="23" t="str">
        <f t="shared" ca="1" si="129"/>
        <v/>
      </c>
      <c r="AP677" s="23" t="str">
        <f t="shared" ca="1" si="130"/>
        <v/>
      </c>
      <c r="AR677" t="e">
        <f ca="1">VLOOKUP($B677,基础表!$E:$J,4,FALSE)</f>
        <v>#N/A</v>
      </c>
      <c r="AS677" t="e">
        <f ca="1">VLOOKUP($B677,基础表!$E:$J,5,FALSE)</f>
        <v>#N/A</v>
      </c>
      <c r="AT677" t="e">
        <f ca="1">VLOOKUP($B677,基础表!$E:$J,6,FALSE)</f>
        <v>#N/A</v>
      </c>
      <c r="AU677" t="e">
        <f ca="1">VLOOKUP($B677,基础扩展表!$E:$AG,MATCH(AU$2,基础扩展表!$E$1:$AG$1,0),FALSE)</f>
        <v>#N/A</v>
      </c>
      <c r="AV677" t="e">
        <f ca="1">VLOOKUP($B677,基础扩展表!$E:$AG,MATCH(AV$2,基础扩展表!$E$1:$AG$1,0),FALSE)</f>
        <v>#N/A</v>
      </c>
      <c r="AW677" t="e">
        <f ca="1">VLOOKUP($B677,基础扩展表!$E:$AG,MATCH(AW$2,基础扩展表!$E$1:$AG$1,0),FALSE)</f>
        <v>#N/A</v>
      </c>
      <c r="AX677" t="e">
        <f ca="1">VLOOKUP($B677,基础扩展表!$E:$AG,MATCH(AX$2,基础扩展表!$E$1:$AG$1,0),FALSE)</f>
        <v>#N/A</v>
      </c>
      <c r="AY677" t="e">
        <f ca="1">VLOOKUP($B677,基础扩展表!$E:$AG,MATCH(AY$2,基础扩展表!$E$1:$AG$1,0),FALSE)</f>
        <v>#N/A</v>
      </c>
      <c r="AZ677" t="e">
        <f ca="1">VLOOKUP($B677,基础扩展表!$E:$AG,MATCH(AZ$2,基础扩展表!$E$1:$AG$1,0),FALSE)</f>
        <v>#N/A</v>
      </c>
      <c r="BA677" t="e">
        <f ca="1">VLOOKUP($B677,基础扩展表!$E:$AG,MATCH(BA$2,基础扩展表!$E$1:$AG$1,0),FALSE)</f>
        <v>#N/A</v>
      </c>
      <c r="BB677" t="e">
        <f ca="1">VLOOKUP($B677,基础扩展表!$E:$AG,MATCH(BB$2,基础扩展表!$E$1:$AG$1,0),FALSE)</f>
        <v>#N/A</v>
      </c>
      <c r="BC677" t="e">
        <f ca="1">VLOOKUP($B677,基础扩展表!$E:$AG,MATCH(BC$2,基础扩展表!$E$1:$AG$1,0),FALSE)</f>
        <v>#N/A</v>
      </c>
      <c r="BD677" t="e">
        <f ca="1">VLOOKUP($B677,基础扩展表!$E:$AG,MATCH(BD$2,基础扩展表!$E$1:$AG$1,0),FALSE)</f>
        <v>#N/A</v>
      </c>
      <c r="BE677" t="e">
        <f ca="1">VLOOKUP($B677,基础扩展表!$E:$AG,MATCH(BE$2,基础扩展表!$E$1:$AG$1,0),FALSE)</f>
        <v>#N/A</v>
      </c>
      <c r="BF677" t="e">
        <f ca="1">VLOOKUP($B677,基础扩展表!$E:$AG,MATCH(BF$2,基础扩展表!$E$1:$AG$1,0),FALSE)</f>
        <v>#N/A</v>
      </c>
      <c r="BG677" t="e">
        <f ca="1">VLOOKUP($B677,基础扩展表!$E:$AG,MATCH(BG$2,基础扩展表!$E$1:$AG$1,0),FALSE)</f>
        <v>#N/A</v>
      </c>
      <c r="BH677" t="e">
        <f ca="1">VLOOKUP($B677,基础扩展表!$E:$AG,MATCH(BH$2,基础扩展表!$E$1:$AG$1,0),FALSE)</f>
        <v>#N/A</v>
      </c>
      <c r="BI677" t="e">
        <f ca="1">VLOOKUP($B677,基础扩展表!$E:$AG,MATCH(BI$2,基础扩展表!$E$1:$AG$1,0),FALSE)</f>
        <v>#N/A</v>
      </c>
      <c r="BJ677" t="e">
        <f ca="1">VLOOKUP($B677,基础扩展表!$E:$AG,MATCH(BJ$2,基础扩展表!$E$1:$AG$1,0),FALSE)</f>
        <v>#N/A</v>
      </c>
      <c r="BK677" t="e">
        <f ca="1">VLOOKUP($B677,基础扩展表!$E:$AG,MATCH(BK$2,基础扩展表!$E$1:$AG$1,0),FALSE)</f>
        <v>#N/A</v>
      </c>
      <c r="BL677" t="e">
        <f ca="1">VLOOKUP($B677,基础扩展表!$E:$AG,MATCH(BL$2,基础扩展表!$E$1:$AG$1,0),FALSE)</f>
        <v>#N/A</v>
      </c>
      <c r="BM677" t="e">
        <f ca="1">VLOOKUP($B677,基础扩展表!$E:$AG,MATCH(BM$2,基础扩展表!$E$1:$AG$1,0),FALSE)</f>
        <v>#N/A</v>
      </c>
      <c r="BN677" t="e">
        <f ca="1">VLOOKUP($B677,基础扩展表!$E:$AG,MATCH(BN$2,基础扩展表!$E$1:$AG$1,0),FALSE)</f>
        <v>#N/A</v>
      </c>
      <c r="BO677" t="e">
        <f ca="1">VLOOKUP($B677,基础扩展表!$E:$AG,MATCH(BO$2,基础扩展表!$E$1:$AG$1,0),FALSE)</f>
        <v>#N/A</v>
      </c>
      <c r="BP677" t="e">
        <f ca="1">VLOOKUP($B677,基础扩展表!$E:$AG,MATCH(BP$2,基础扩展表!$E$1:$AG$1,0),FALSE)</f>
        <v>#N/A</v>
      </c>
      <c r="BR677" t="e">
        <f ca="1">VLOOKUP(C677,模型表!D:H,5,FALSE)</f>
        <v>#N/A</v>
      </c>
    </row>
    <row r="678" spans="2:70" x14ac:dyDescent="0.2">
      <c r="B678" t="str">
        <f t="array" aca="1" ref="B678" ca="1">INDEX(基础表!$Y:$Y,SMALL(IF(基础表!$Z:$Z=0,ROW(基础表!$Z:$Z),999),ROW(H672)))&amp;""</f>
        <v/>
      </c>
      <c r="C678" t="e">
        <f ca="1">VLOOKUP(VLOOKUP($B678,基础表!$E:$G,3,FALSE),模型表!$C:$D,2,FALSE)</f>
        <v>#N/A</v>
      </c>
      <c r="E678" t="e">
        <f ca="1">VLOOKUP($B678,基础表!$E:$G,3,FALSE)</f>
        <v>#N/A</v>
      </c>
      <c r="G678" t="e">
        <f ca="1">VLOOKUP($E678,模型表!$C:$G,5,FALSE)</f>
        <v>#N/A</v>
      </c>
      <c r="H678" t="e">
        <f ca="1">VLOOKUP($E678,模型表!$C:$F,4,FALSE)</f>
        <v>#N/A</v>
      </c>
      <c r="I678" t="e">
        <f ca="1">VLOOKUP($E678,模型表!$C:$J,8,FALSE)</f>
        <v>#N/A</v>
      </c>
      <c r="K678" t="str">
        <f t="shared" ca="1" si="122"/>
        <v/>
      </c>
      <c r="L678" t="str">
        <f t="shared" ca="1" si="123"/>
        <v/>
      </c>
      <c r="M678" t="str">
        <f t="shared" ca="1" si="124"/>
        <v/>
      </c>
      <c r="N678" t="str">
        <f t="shared" ca="1" si="125"/>
        <v/>
      </c>
      <c r="O678" t="str">
        <f t="shared" ca="1" si="131"/>
        <v/>
      </c>
      <c r="P678" t="str">
        <f t="shared" ca="1" si="126"/>
        <v/>
      </c>
      <c r="Q678" t="e">
        <f ca="1">VLOOKUP($E678,模型表!$C:$K,9,FALSE)</f>
        <v>#N/A</v>
      </c>
      <c r="S678" t="e">
        <f ca="1">IF(VLOOKUP($E678,模型表!$C:$L,6,FALSE)=0,"",VLOOKUP($E678,模型表!$C:$L,10,FALSE))</f>
        <v>#N/A</v>
      </c>
      <c r="U678" t="e">
        <f ca="1">VLOOKUP($E678,模型表!$C:$Q,11,FALSE)</f>
        <v>#N/A</v>
      </c>
      <c r="Y678" t="e">
        <f ca="1">IF(VLOOKUP($E678,模型表!$C:$N,12,FALSE)="Death",VLOOKUP($E678,模型表!$C:$Q,13,FALSE),"")</f>
        <v>#N/A</v>
      </c>
      <c r="Z678" t="str">
        <f ca="1">IF($B678="","",IF(VLOOKUP($E678,模型表!$C:$O,12,FALSE)="PBuff","["&amp;VLOOKUP($E678,模型表!$C:Q,13,FALSE)&amp;"]","[]"))</f>
        <v/>
      </c>
      <c r="AA678" t="e">
        <f ca="1">VLOOKUP($B678,基础扩展表!$E:$I,5,FALSE)</f>
        <v>#N/A</v>
      </c>
      <c r="AB678" t="e">
        <f ca="1">VLOOKUP($B678,基础扩展表!$E:$I,4,FALSE)</f>
        <v>#N/A</v>
      </c>
      <c r="AC678" t="e">
        <f ca="1">VLOOKUP($B678,基础表!$E:$T,16,FALSE)</f>
        <v>#N/A</v>
      </c>
      <c r="AD678" t="str">
        <f t="shared" ca="1" si="120"/>
        <v/>
      </c>
      <c r="AE678" t="str">
        <f t="shared" ca="1" si="127"/>
        <v/>
      </c>
      <c r="AF678" t="str">
        <f t="shared" ca="1" si="128"/>
        <v/>
      </c>
      <c r="AH678" t="e">
        <f ca="1">VLOOKUP($B678,基础表!$E:$R,14,FALSE)</f>
        <v>#N/A</v>
      </c>
      <c r="AI678" t="e">
        <f ca="1">VLOOKUP($B678,基础表!$E:$S,13,FALSE)</f>
        <v>#N/A</v>
      </c>
      <c r="AK678" t="e">
        <f ca="1">VLOOKUP($B678,基础表!$E:$H,4,FALSE)</f>
        <v>#N/A</v>
      </c>
      <c r="AN678" s="23" t="e">
        <f t="shared" ca="1" si="121"/>
        <v>#N/A</v>
      </c>
      <c r="AO678" s="23" t="str">
        <f t="shared" ca="1" si="129"/>
        <v/>
      </c>
      <c r="AP678" s="23" t="str">
        <f t="shared" ca="1" si="130"/>
        <v/>
      </c>
      <c r="AR678" t="e">
        <f ca="1">VLOOKUP($B678,基础表!$E:$J,4,FALSE)</f>
        <v>#N/A</v>
      </c>
      <c r="AS678" t="e">
        <f ca="1">VLOOKUP($B678,基础表!$E:$J,5,FALSE)</f>
        <v>#N/A</v>
      </c>
      <c r="AT678" t="e">
        <f ca="1">VLOOKUP($B678,基础表!$E:$J,6,FALSE)</f>
        <v>#N/A</v>
      </c>
      <c r="AU678" t="e">
        <f ca="1">VLOOKUP($B678,基础扩展表!$E:$AG,MATCH(AU$2,基础扩展表!$E$1:$AG$1,0),FALSE)</f>
        <v>#N/A</v>
      </c>
      <c r="AV678" t="e">
        <f ca="1">VLOOKUP($B678,基础扩展表!$E:$AG,MATCH(AV$2,基础扩展表!$E$1:$AG$1,0),FALSE)</f>
        <v>#N/A</v>
      </c>
      <c r="AW678" t="e">
        <f ca="1">VLOOKUP($B678,基础扩展表!$E:$AG,MATCH(AW$2,基础扩展表!$E$1:$AG$1,0),FALSE)</f>
        <v>#N/A</v>
      </c>
      <c r="AX678" t="e">
        <f ca="1">VLOOKUP($B678,基础扩展表!$E:$AG,MATCH(AX$2,基础扩展表!$E$1:$AG$1,0),FALSE)</f>
        <v>#N/A</v>
      </c>
      <c r="AY678" t="e">
        <f ca="1">VLOOKUP($B678,基础扩展表!$E:$AG,MATCH(AY$2,基础扩展表!$E$1:$AG$1,0),FALSE)</f>
        <v>#N/A</v>
      </c>
      <c r="AZ678" t="e">
        <f ca="1">VLOOKUP($B678,基础扩展表!$E:$AG,MATCH(AZ$2,基础扩展表!$E$1:$AG$1,0),FALSE)</f>
        <v>#N/A</v>
      </c>
      <c r="BA678" t="e">
        <f ca="1">VLOOKUP($B678,基础扩展表!$E:$AG,MATCH(BA$2,基础扩展表!$E$1:$AG$1,0),FALSE)</f>
        <v>#N/A</v>
      </c>
      <c r="BB678" t="e">
        <f ca="1">VLOOKUP($B678,基础扩展表!$E:$AG,MATCH(BB$2,基础扩展表!$E$1:$AG$1,0),FALSE)</f>
        <v>#N/A</v>
      </c>
      <c r="BC678" t="e">
        <f ca="1">VLOOKUP($B678,基础扩展表!$E:$AG,MATCH(BC$2,基础扩展表!$E$1:$AG$1,0),FALSE)</f>
        <v>#N/A</v>
      </c>
      <c r="BD678" t="e">
        <f ca="1">VLOOKUP($B678,基础扩展表!$E:$AG,MATCH(BD$2,基础扩展表!$E$1:$AG$1,0),FALSE)</f>
        <v>#N/A</v>
      </c>
      <c r="BE678" t="e">
        <f ca="1">VLOOKUP($B678,基础扩展表!$E:$AG,MATCH(BE$2,基础扩展表!$E$1:$AG$1,0),FALSE)</f>
        <v>#N/A</v>
      </c>
      <c r="BF678" t="e">
        <f ca="1">VLOOKUP($B678,基础扩展表!$E:$AG,MATCH(BF$2,基础扩展表!$E$1:$AG$1,0),FALSE)</f>
        <v>#N/A</v>
      </c>
      <c r="BG678" t="e">
        <f ca="1">VLOOKUP($B678,基础扩展表!$E:$AG,MATCH(BG$2,基础扩展表!$E$1:$AG$1,0),FALSE)</f>
        <v>#N/A</v>
      </c>
      <c r="BH678" t="e">
        <f ca="1">VLOOKUP($B678,基础扩展表!$E:$AG,MATCH(BH$2,基础扩展表!$E$1:$AG$1,0),FALSE)</f>
        <v>#N/A</v>
      </c>
      <c r="BI678" t="e">
        <f ca="1">VLOOKUP($B678,基础扩展表!$E:$AG,MATCH(BI$2,基础扩展表!$E$1:$AG$1,0),FALSE)</f>
        <v>#N/A</v>
      </c>
      <c r="BJ678" t="e">
        <f ca="1">VLOOKUP($B678,基础扩展表!$E:$AG,MATCH(BJ$2,基础扩展表!$E$1:$AG$1,0),FALSE)</f>
        <v>#N/A</v>
      </c>
      <c r="BK678" t="e">
        <f ca="1">VLOOKUP($B678,基础扩展表!$E:$AG,MATCH(BK$2,基础扩展表!$E$1:$AG$1,0),FALSE)</f>
        <v>#N/A</v>
      </c>
      <c r="BL678" t="e">
        <f ca="1">VLOOKUP($B678,基础扩展表!$E:$AG,MATCH(BL$2,基础扩展表!$E$1:$AG$1,0),FALSE)</f>
        <v>#N/A</v>
      </c>
      <c r="BM678" t="e">
        <f ca="1">VLOOKUP($B678,基础扩展表!$E:$AG,MATCH(BM$2,基础扩展表!$E$1:$AG$1,0),FALSE)</f>
        <v>#N/A</v>
      </c>
      <c r="BN678" t="e">
        <f ca="1">VLOOKUP($B678,基础扩展表!$E:$AG,MATCH(BN$2,基础扩展表!$E$1:$AG$1,0),FALSE)</f>
        <v>#N/A</v>
      </c>
      <c r="BO678" t="e">
        <f ca="1">VLOOKUP($B678,基础扩展表!$E:$AG,MATCH(BO$2,基础扩展表!$E$1:$AG$1,0),FALSE)</f>
        <v>#N/A</v>
      </c>
      <c r="BP678" t="e">
        <f ca="1">VLOOKUP($B678,基础扩展表!$E:$AG,MATCH(BP$2,基础扩展表!$E$1:$AG$1,0),FALSE)</f>
        <v>#N/A</v>
      </c>
      <c r="BR678" t="e">
        <f ca="1">VLOOKUP(C678,模型表!D:H,5,FALSE)</f>
        <v>#N/A</v>
      </c>
    </row>
    <row r="679" spans="2:70" x14ac:dyDescent="0.2">
      <c r="B679" t="str">
        <f t="array" aca="1" ref="B679" ca="1">INDEX(基础表!$Y:$Y,SMALL(IF(基础表!$Z:$Z=0,ROW(基础表!$Z:$Z),999),ROW(H673)))&amp;""</f>
        <v/>
      </c>
      <c r="C679" t="e">
        <f ca="1">VLOOKUP(VLOOKUP($B679,基础表!$E:$G,3,FALSE),模型表!$C:$D,2,FALSE)</f>
        <v>#N/A</v>
      </c>
      <c r="E679" t="e">
        <f ca="1">VLOOKUP($B679,基础表!$E:$G,3,FALSE)</f>
        <v>#N/A</v>
      </c>
      <c r="G679" t="e">
        <f ca="1">VLOOKUP($E679,模型表!$C:$G,5,FALSE)</f>
        <v>#N/A</v>
      </c>
      <c r="H679" t="e">
        <f ca="1">VLOOKUP($E679,模型表!$C:$F,4,FALSE)</f>
        <v>#N/A</v>
      </c>
      <c r="I679" t="e">
        <f ca="1">VLOOKUP($E679,模型表!$C:$J,8,FALSE)</f>
        <v>#N/A</v>
      </c>
      <c r="K679" t="str">
        <f t="shared" ca="1" si="122"/>
        <v/>
      </c>
      <c r="L679" t="str">
        <f t="shared" ca="1" si="123"/>
        <v/>
      </c>
      <c r="M679" t="str">
        <f t="shared" ca="1" si="124"/>
        <v/>
      </c>
      <c r="N679" t="str">
        <f t="shared" ca="1" si="125"/>
        <v/>
      </c>
      <c r="O679" t="str">
        <f t="shared" ca="1" si="131"/>
        <v/>
      </c>
      <c r="P679" t="str">
        <f t="shared" ca="1" si="126"/>
        <v/>
      </c>
      <c r="Q679" t="e">
        <f ca="1">VLOOKUP($E679,模型表!$C:$K,9,FALSE)</f>
        <v>#N/A</v>
      </c>
      <c r="S679" t="e">
        <f ca="1">IF(VLOOKUP($E679,模型表!$C:$L,6,FALSE)=0,"",VLOOKUP($E679,模型表!$C:$L,10,FALSE))</f>
        <v>#N/A</v>
      </c>
      <c r="U679" t="e">
        <f ca="1">VLOOKUP($E679,模型表!$C:$Q,11,FALSE)</f>
        <v>#N/A</v>
      </c>
      <c r="Y679" t="e">
        <f ca="1">IF(VLOOKUP($E679,模型表!$C:$N,12,FALSE)="Death",VLOOKUP($E679,模型表!$C:$Q,13,FALSE),"")</f>
        <v>#N/A</v>
      </c>
      <c r="Z679" t="str">
        <f ca="1">IF($B679="","",IF(VLOOKUP($E679,模型表!$C:$O,12,FALSE)="PBuff","["&amp;VLOOKUP($E679,模型表!$C:Q,13,FALSE)&amp;"]","[]"))</f>
        <v/>
      </c>
      <c r="AA679" t="e">
        <f ca="1">VLOOKUP($B679,基础扩展表!$E:$I,5,FALSE)</f>
        <v>#N/A</v>
      </c>
      <c r="AB679" t="e">
        <f ca="1">VLOOKUP($B679,基础扩展表!$E:$I,4,FALSE)</f>
        <v>#N/A</v>
      </c>
      <c r="AC679" t="e">
        <f ca="1">VLOOKUP($B679,基础表!$E:$T,16,FALSE)</f>
        <v>#N/A</v>
      </c>
      <c r="AD679" t="str">
        <f t="shared" ca="1" si="120"/>
        <v/>
      </c>
      <c r="AE679" t="str">
        <f t="shared" ca="1" si="127"/>
        <v/>
      </c>
      <c r="AF679" t="str">
        <f t="shared" ca="1" si="128"/>
        <v/>
      </c>
      <c r="AH679" t="e">
        <f ca="1">VLOOKUP($B679,基础表!$E:$R,14,FALSE)</f>
        <v>#N/A</v>
      </c>
      <c r="AI679" t="e">
        <f ca="1">VLOOKUP($B679,基础表!$E:$S,13,FALSE)</f>
        <v>#N/A</v>
      </c>
      <c r="AK679" t="e">
        <f ca="1">VLOOKUP($B679,基础表!$E:$H,4,FALSE)</f>
        <v>#N/A</v>
      </c>
      <c r="AN679" s="23" t="e">
        <f t="shared" ca="1" si="121"/>
        <v>#N/A</v>
      </c>
      <c r="AO679" s="23" t="str">
        <f t="shared" ca="1" si="129"/>
        <v/>
      </c>
      <c r="AP679" s="23" t="str">
        <f t="shared" ca="1" si="130"/>
        <v/>
      </c>
      <c r="AR679" t="e">
        <f ca="1">VLOOKUP($B679,基础表!$E:$J,4,FALSE)</f>
        <v>#N/A</v>
      </c>
      <c r="AS679" t="e">
        <f ca="1">VLOOKUP($B679,基础表!$E:$J,5,FALSE)</f>
        <v>#N/A</v>
      </c>
      <c r="AT679" t="e">
        <f ca="1">VLOOKUP($B679,基础表!$E:$J,6,FALSE)</f>
        <v>#N/A</v>
      </c>
      <c r="AU679" t="e">
        <f ca="1">VLOOKUP($B679,基础扩展表!$E:$AG,MATCH(AU$2,基础扩展表!$E$1:$AG$1,0),FALSE)</f>
        <v>#N/A</v>
      </c>
      <c r="AV679" t="e">
        <f ca="1">VLOOKUP($B679,基础扩展表!$E:$AG,MATCH(AV$2,基础扩展表!$E$1:$AG$1,0),FALSE)</f>
        <v>#N/A</v>
      </c>
      <c r="AW679" t="e">
        <f ca="1">VLOOKUP($B679,基础扩展表!$E:$AG,MATCH(AW$2,基础扩展表!$E$1:$AG$1,0),FALSE)</f>
        <v>#N/A</v>
      </c>
      <c r="AX679" t="e">
        <f ca="1">VLOOKUP($B679,基础扩展表!$E:$AG,MATCH(AX$2,基础扩展表!$E$1:$AG$1,0),FALSE)</f>
        <v>#N/A</v>
      </c>
      <c r="AY679" t="e">
        <f ca="1">VLOOKUP($B679,基础扩展表!$E:$AG,MATCH(AY$2,基础扩展表!$E$1:$AG$1,0),FALSE)</f>
        <v>#N/A</v>
      </c>
      <c r="AZ679" t="e">
        <f ca="1">VLOOKUP($B679,基础扩展表!$E:$AG,MATCH(AZ$2,基础扩展表!$E$1:$AG$1,0),FALSE)</f>
        <v>#N/A</v>
      </c>
      <c r="BA679" t="e">
        <f ca="1">VLOOKUP($B679,基础扩展表!$E:$AG,MATCH(BA$2,基础扩展表!$E$1:$AG$1,0),FALSE)</f>
        <v>#N/A</v>
      </c>
      <c r="BB679" t="e">
        <f ca="1">VLOOKUP($B679,基础扩展表!$E:$AG,MATCH(BB$2,基础扩展表!$E$1:$AG$1,0),FALSE)</f>
        <v>#N/A</v>
      </c>
      <c r="BC679" t="e">
        <f ca="1">VLOOKUP($B679,基础扩展表!$E:$AG,MATCH(BC$2,基础扩展表!$E$1:$AG$1,0),FALSE)</f>
        <v>#N/A</v>
      </c>
      <c r="BD679" t="e">
        <f ca="1">VLOOKUP($B679,基础扩展表!$E:$AG,MATCH(BD$2,基础扩展表!$E$1:$AG$1,0),FALSE)</f>
        <v>#N/A</v>
      </c>
      <c r="BE679" t="e">
        <f ca="1">VLOOKUP($B679,基础扩展表!$E:$AG,MATCH(BE$2,基础扩展表!$E$1:$AG$1,0),FALSE)</f>
        <v>#N/A</v>
      </c>
      <c r="BF679" t="e">
        <f ca="1">VLOOKUP($B679,基础扩展表!$E:$AG,MATCH(BF$2,基础扩展表!$E$1:$AG$1,0),FALSE)</f>
        <v>#N/A</v>
      </c>
      <c r="BG679" t="e">
        <f ca="1">VLOOKUP($B679,基础扩展表!$E:$AG,MATCH(BG$2,基础扩展表!$E$1:$AG$1,0),FALSE)</f>
        <v>#N/A</v>
      </c>
      <c r="BH679" t="e">
        <f ca="1">VLOOKUP($B679,基础扩展表!$E:$AG,MATCH(BH$2,基础扩展表!$E$1:$AG$1,0),FALSE)</f>
        <v>#N/A</v>
      </c>
      <c r="BI679" t="e">
        <f ca="1">VLOOKUP($B679,基础扩展表!$E:$AG,MATCH(BI$2,基础扩展表!$E$1:$AG$1,0),FALSE)</f>
        <v>#N/A</v>
      </c>
      <c r="BJ679" t="e">
        <f ca="1">VLOOKUP($B679,基础扩展表!$E:$AG,MATCH(BJ$2,基础扩展表!$E$1:$AG$1,0),FALSE)</f>
        <v>#N/A</v>
      </c>
      <c r="BK679" t="e">
        <f ca="1">VLOOKUP($B679,基础扩展表!$E:$AG,MATCH(BK$2,基础扩展表!$E$1:$AG$1,0),FALSE)</f>
        <v>#N/A</v>
      </c>
      <c r="BL679" t="e">
        <f ca="1">VLOOKUP($B679,基础扩展表!$E:$AG,MATCH(BL$2,基础扩展表!$E$1:$AG$1,0),FALSE)</f>
        <v>#N/A</v>
      </c>
      <c r="BM679" t="e">
        <f ca="1">VLOOKUP($B679,基础扩展表!$E:$AG,MATCH(BM$2,基础扩展表!$E$1:$AG$1,0),FALSE)</f>
        <v>#N/A</v>
      </c>
      <c r="BN679" t="e">
        <f ca="1">VLOOKUP($B679,基础扩展表!$E:$AG,MATCH(BN$2,基础扩展表!$E$1:$AG$1,0),FALSE)</f>
        <v>#N/A</v>
      </c>
      <c r="BO679" t="e">
        <f ca="1">VLOOKUP($B679,基础扩展表!$E:$AG,MATCH(BO$2,基础扩展表!$E$1:$AG$1,0),FALSE)</f>
        <v>#N/A</v>
      </c>
      <c r="BP679" t="e">
        <f ca="1">VLOOKUP($B679,基础扩展表!$E:$AG,MATCH(BP$2,基础扩展表!$E$1:$AG$1,0),FALSE)</f>
        <v>#N/A</v>
      </c>
      <c r="BR679" t="e">
        <f ca="1">VLOOKUP(C679,模型表!D:H,5,FALSE)</f>
        <v>#N/A</v>
      </c>
    </row>
    <row r="680" spans="2:70" x14ac:dyDescent="0.2">
      <c r="B680" t="str">
        <f t="array" aca="1" ref="B680" ca="1">INDEX(基础表!$Y:$Y,SMALL(IF(基础表!$Z:$Z=0,ROW(基础表!$Z:$Z),999),ROW(H674)))&amp;""</f>
        <v/>
      </c>
      <c r="C680" t="e">
        <f ca="1">VLOOKUP(VLOOKUP($B680,基础表!$E:$G,3,FALSE),模型表!$C:$D,2,FALSE)</f>
        <v>#N/A</v>
      </c>
      <c r="E680" t="e">
        <f ca="1">VLOOKUP($B680,基础表!$E:$G,3,FALSE)</f>
        <v>#N/A</v>
      </c>
      <c r="G680" t="e">
        <f ca="1">VLOOKUP($E680,模型表!$C:$G,5,FALSE)</f>
        <v>#N/A</v>
      </c>
      <c r="H680" t="e">
        <f ca="1">VLOOKUP($E680,模型表!$C:$F,4,FALSE)</f>
        <v>#N/A</v>
      </c>
      <c r="I680" t="e">
        <f ca="1">VLOOKUP($E680,模型表!$C:$J,8,FALSE)</f>
        <v>#N/A</v>
      </c>
      <c r="K680" t="str">
        <f t="shared" ca="1" si="122"/>
        <v/>
      </c>
      <c r="L680" t="str">
        <f t="shared" ca="1" si="123"/>
        <v/>
      </c>
      <c r="M680" t="str">
        <f t="shared" ca="1" si="124"/>
        <v/>
      </c>
      <c r="N680" t="str">
        <f t="shared" ca="1" si="125"/>
        <v/>
      </c>
      <c r="O680" t="str">
        <f t="shared" ca="1" si="131"/>
        <v/>
      </c>
      <c r="P680" t="str">
        <f t="shared" ca="1" si="126"/>
        <v/>
      </c>
      <c r="Q680" t="e">
        <f ca="1">VLOOKUP($E680,模型表!$C:$K,9,FALSE)</f>
        <v>#N/A</v>
      </c>
      <c r="S680" t="e">
        <f ca="1">IF(VLOOKUP($E680,模型表!$C:$L,6,FALSE)=0,"",VLOOKUP($E680,模型表!$C:$L,10,FALSE))</f>
        <v>#N/A</v>
      </c>
      <c r="U680" t="e">
        <f ca="1">VLOOKUP($E680,模型表!$C:$Q,11,FALSE)</f>
        <v>#N/A</v>
      </c>
      <c r="Y680" t="e">
        <f ca="1">IF(VLOOKUP($E680,模型表!$C:$N,12,FALSE)="Death",VLOOKUP($E680,模型表!$C:$Q,13,FALSE),"")</f>
        <v>#N/A</v>
      </c>
      <c r="Z680" t="str">
        <f ca="1">IF($B680="","",IF(VLOOKUP($E680,模型表!$C:$O,12,FALSE)="PBuff","["&amp;VLOOKUP($E680,模型表!$C:Q,13,FALSE)&amp;"]","[]"))</f>
        <v/>
      </c>
      <c r="AA680" t="e">
        <f ca="1">VLOOKUP($B680,基础扩展表!$E:$I,5,FALSE)</f>
        <v>#N/A</v>
      </c>
      <c r="AB680" t="e">
        <f ca="1">VLOOKUP($B680,基础扩展表!$E:$I,4,FALSE)</f>
        <v>#N/A</v>
      </c>
      <c r="AC680" t="e">
        <f ca="1">VLOOKUP($B680,基础表!$E:$T,16,FALSE)</f>
        <v>#N/A</v>
      </c>
      <c r="AD680" t="str">
        <f t="shared" ca="1" si="120"/>
        <v/>
      </c>
      <c r="AE680" t="str">
        <f t="shared" ca="1" si="127"/>
        <v/>
      </c>
      <c r="AF680" t="str">
        <f t="shared" ca="1" si="128"/>
        <v/>
      </c>
      <c r="AH680" t="e">
        <f ca="1">VLOOKUP($B680,基础表!$E:$R,14,FALSE)</f>
        <v>#N/A</v>
      </c>
      <c r="AI680" t="e">
        <f ca="1">VLOOKUP($B680,基础表!$E:$S,13,FALSE)</f>
        <v>#N/A</v>
      </c>
      <c r="AK680" t="e">
        <f ca="1">VLOOKUP($B680,基础表!$E:$H,4,FALSE)</f>
        <v>#N/A</v>
      </c>
      <c r="AN680" s="23" t="e">
        <f t="shared" ca="1" si="121"/>
        <v>#N/A</v>
      </c>
      <c r="AO680" s="23" t="str">
        <f t="shared" ca="1" si="129"/>
        <v/>
      </c>
      <c r="AP680" s="23" t="str">
        <f t="shared" ca="1" si="130"/>
        <v/>
      </c>
      <c r="AR680" t="e">
        <f ca="1">VLOOKUP($B680,基础表!$E:$J,4,FALSE)</f>
        <v>#N/A</v>
      </c>
      <c r="AS680" t="e">
        <f ca="1">VLOOKUP($B680,基础表!$E:$J,5,FALSE)</f>
        <v>#N/A</v>
      </c>
      <c r="AT680" t="e">
        <f ca="1">VLOOKUP($B680,基础表!$E:$J,6,FALSE)</f>
        <v>#N/A</v>
      </c>
      <c r="AU680" t="e">
        <f ca="1">VLOOKUP($B680,基础扩展表!$E:$AG,MATCH(AU$2,基础扩展表!$E$1:$AG$1,0),FALSE)</f>
        <v>#N/A</v>
      </c>
      <c r="AV680" t="e">
        <f ca="1">VLOOKUP($B680,基础扩展表!$E:$AG,MATCH(AV$2,基础扩展表!$E$1:$AG$1,0),FALSE)</f>
        <v>#N/A</v>
      </c>
      <c r="AW680" t="e">
        <f ca="1">VLOOKUP($B680,基础扩展表!$E:$AG,MATCH(AW$2,基础扩展表!$E$1:$AG$1,0),FALSE)</f>
        <v>#N/A</v>
      </c>
      <c r="AX680" t="e">
        <f ca="1">VLOOKUP($B680,基础扩展表!$E:$AG,MATCH(AX$2,基础扩展表!$E$1:$AG$1,0),FALSE)</f>
        <v>#N/A</v>
      </c>
      <c r="AY680" t="e">
        <f ca="1">VLOOKUP($B680,基础扩展表!$E:$AG,MATCH(AY$2,基础扩展表!$E$1:$AG$1,0),FALSE)</f>
        <v>#N/A</v>
      </c>
      <c r="AZ680" t="e">
        <f ca="1">VLOOKUP($B680,基础扩展表!$E:$AG,MATCH(AZ$2,基础扩展表!$E$1:$AG$1,0),FALSE)</f>
        <v>#N/A</v>
      </c>
      <c r="BA680" t="e">
        <f ca="1">VLOOKUP($B680,基础扩展表!$E:$AG,MATCH(BA$2,基础扩展表!$E$1:$AG$1,0),FALSE)</f>
        <v>#N/A</v>
      </c>
      <c r="BB680" t="e">
        <f ca="1">VLOOKUP($B680,基础扩展表!$E:$AG,MATCH(BB$2,基础扩展表!$E$1:$AG$1,0),FALSE)</f>
        <v>#N/A</v>
      </c>
      <c r="BC680" t="e">
        <f ca="1">VLOOKUP($B680,基础扩展表!$E:$AG,MATCH(BC$2,基础扩展表!$E$1:$AG$1,0),FALSE)</f>
        <v>#N/A</v>
      </c>
      <c r="BD680" t="e">
        <f ca="1">VLOOKUP($B680,基础扩展表!$E:$AG,MATCH(BD$2,基础扩展表!$E$1:$AG$1,0),FALSE)</f>
        <v>#N/A</v>
      </c>
      <c r="BE680" t="e">
        <f ca="1">VLOOKUP($B680,基础扩展表!$E:$AG,MATCH(BE$2,基础扩展表!$E$1:$AG$1,0),FALSE)</f>
        <v>#N/A</v>
      </c>
      <c r="BF680" t="e">
        <f ca="1">VLOOKUP($B680,基础扩展表!$E:$AG,MATCH(BF$2,基础扩展表!$E$1:$AG$1,0),FALSE)</f>
        <v>#N/A</v>
      </c>
      <c r="BG680" t="e">
        <f ca="1">VLOOKUP($B680,基础扩展表!$E:$AG,MATCH(BG$2,基础扩展表!$E$1:$AG$1,0),FALSE)</f>
        <v>#N/A</v>
      </c>
      <c r="BH680" t="e">
        <f ca="1">VLOOKUP($B680,基础扩展表!$E:$AG,MATCH(BH$2,基础扩展表!$E$1:$AG$1,0),FALSE)</f>
        <v>#N/A</v>
      </c>
      <c r="BI680" t="e">
        <f ca="1">VLOOKUP($B680,基础扩展表!$E:$AG,MATCH(BI$2,基础扩展表!$E$1:$AG$1,0),FALSE)</f>
        <v>#N/A</v>
      </c>
      <c r="BJ680" t="e">
        <f ca="1">VLOOKUP($B680,基础扩展表!$E:$AG,MATCH(BJ$2,基础扩展表!$E$1:$AG$1,0),FALSE)</f>
        <v>#N/A</v>
      </c>
      <c r="BK680" t="e">
        <f ca="1">VLOOKUP($B680,基础扩展表!$E:$AG,MATCH(BK$2,基础扩展表!$E$1:$AG$1,0),FALSE)</f>
        <v>#N/A</v>
      </c>
      <c r="BL680" t="e">
        <f ca="1">VLOOKUP($B680,基础扩展表!$E:$AG,MATCH(BL$2,基础扩展表!$E$1:$AG$1,0),FALSE)</f>
        <v>#N/A</v>
      </c>
      <c r="BM680" t="e">
        <f ca="1">VLOOKUP($B680,基础扩展表!$E:$AG,MATCH(BM$2,基础扩展表!$E$1:$AG$1,0),FALSE)</f>
        <v>#N/A</v>
      </c>
      <c r="BN680" t="e">
        <f ca="1">VLOOKUP($B680,基础扩展表!$E:$AG,MATCH(BN$2,基础扩展表!$E$1:$AG$1,0),FALSE)</f>
        <v>#N/A</v>
      </c>
      <c r="BO680" t="e">
        <f ca="1">VLOOKUP($B680,基础扩展表!$E:$AG,MATCH(BO$2,基础扩展表!$E$1:$AG$1,0),FALSE)</f>
        <v>#N/A</v>
      </c>
      <c r="BP680" t="e">
        <f ca="1">VLOOKUP($B680,基础扩展表!$E:$AG,MATCH(BP$2,基础扩展表!$E$1:$AG$1,0),FALSE)</f>
        <v>#N/A</v>
      </c>
      <c r="BR680" t="e">
        <f ca="1">VLOOKUP(C680,模型表!D:H,5,FALSE)</f>
        <v>#N/A</v>
      </c>
    </row>
    <row r="681" spans="2:70" x14ac:dyDescent="0.2">
      <c r="B681" t="str">
        <f t="array" aca="1" ref="B681" ca="1">INDEX(基础表!$Y:$Y,SMALL(IF(基础表!$Z:$Z=0,ROW(基础表!$Z:$Z),999),ROW(H675)))&amp;""</f>
        <v/>
      </c>
      <c r="C681" t="e">
        <f ca="1">VLOOKUP(VLOOKUP($B681,基础表!$E:$G,3,FALSE),模型表!$C:$D,2,FALSE)</f>
        <v>#N/A</v>
      </c>
      <c r="E681" t="e">
        <f ca="1">VLOOKUP($B681,基础表!$E:$G,3,FALSE)</f>
        <v>#N/A</v>
      </c>
      <c r="G681" t="e">
        <f ca="1">VLOOKUP($E681,模型表!$C:$G,5,FALSE)</f>
        <v>#N/A</v>
      </c>
      <c r="H681" t="e">
        <f ca="1">VLOOKUP($E681,模型表!$C:$F,4,FALSE)</f>
        <v>#N/A</v>
      </c>
      <c r="I681" t="e">
        <f ca="1">VLOOKUP($E681,模型表!$C:$J,8,FALSE)</f>
        <v>#N/A</v>
      </c>
      <c r="K681" t="str">
        <f t="shared" ca="1" si="122"/>
        <v/>
      </c>
      <c r="L681" t="str">
        <f t="shared" ca="1" si="123"/>
        <v/>
      </c>
      <c r="M681" t="str">
        <f t="shared" ca="1" si="124"/>
        <v/>
      </c>
      <c r="N681" t="str">
        <f t="shared" ca="1" si="125"/>
        <v/>
      </c>
      <c r="O681" t="str">
        <f t="shared" ca="1" si="131"/>
        <v/>
      </c>
      <c r="P681" t="str">
        <f t="shared" ca="1" si="126"/>
        <v/>
      </c>
      <c r="Q681" t="e">
        <f ca="1">VLOOKUP($E681,模型表!$C:$K,9,FALSE)</f>
        <v>#N/A</v>
      </c>
      <c r="S681" t="e">
        <f ca="1">IF(VLOOKUP($E681,模型表!$C:$L,6,FALSE)=0,"",VLOOKUP($E681,模型表!$C:$L,10,FALSE))</f>
        <v>#N/A</v>
      </c>
      <c r="U681" t="e">
        <f ca="1">VLOOKUP($E681,模型表!$C:$Q,11,FALSE)</f>
        <v>#N/A</v>
      </c>
      <c r="Y681" t="e">
        <f ca="1">IF(VLOOKUP($E681,模型表!$C:$N,12,FALSE)="Death",VLOOKUP($E681,模型表!$C:$Q,13,FALSE),"")</f>
        <v>#N/A</v>
      </c>
      <c r="Z681" t="str">
        <f ca="1">IF($B681="","",IF(VLOOKUP($E681,模型表!$C:$O,12,FALSE)="PBuff","["&amp;VLOOKUP($E681,模型表!$C:Q,13,FALSE)&amp;"]","[]"))</f>
        <v/>
      </c>
      <c r="AA681" t="e">
        <f ca="1">VLOOKUP($B681,基础扩展表!$E:$I,5,FALSE)</f>
        <v>#N/A</v>
      </c>
      <c r="AB681" t="e">
        <f ca="1">VLOOKUP($B681,基础扩展表!$E:$I,4,FALSE)</f>
        <v>#N/A</v>
      </c>
      <c r="AC681" t="e">
        <f ca="1">VLOOKUP($B681,基础表!$E:$T,16,FALSE)</f>
        <v>#N/A</v>
      </c>
      <c r="AD681" t="str">
        <f t="shared" ca="1" si="120"/>
        <v/>
      </c>
      <c r="AE681" t="str">
        <f t="shared" ca="1" si="127"/>
        <v/>
      </c>
      <c r="AF681" t="str">
        <f t="shared" ca="1" si="128"/>
        <v/>
      </c>
      <c r="AH681" t="e">
        <f ca="1">VLOOKUP($B681,基础表!$E:$R,14,FALSE)</f>
        <v>#N/A</v>
      </c>
      <c r="AI681" t="e">
        <f ca="1">VLOOKUP($B681,基础表!$E:$S,13,FALSE)</f>
        <v>#N/A</v>
      </c>
      <c r="AK681" t="e">
        <f ca="1">VLOOKUP($B681,基础表!$E:$H,4,FALSE)</f>
        <v>#N/A</v>
      </c>
      <c r="AN681" s="23" t="e">
        <f t="shared" ca="1" si="121"/>
        <v>#N/A</v>
      </c>
      <c r="AO681" s="23" t="str">
        <f t="shared" ca="1" si="129"/>
        <v/>
      </c>
      <c r="AP681" s="23" t="str">
        <f t="shared" ca="1" si="130"/>
        <v/>
      </c>
      <c r="AR681" t="e">
        <f ca="1">VLOOKUP($B681,基础表!$E:$J,4,FALSE)</f>
        <v>#N/A</v>
      </c>
      <c r="AS681" t="e">
        <f ca="1">VLOOKUP($B681,基础表!$E:$J,5,FALSE)</f>
        <v>#N/A</v>
      </c>
      <c r="AT681" t="e">
        <f ca="1">VLOOKUP($B681,基础表!$E:$J,6,FALSE)</f>
        <v>#N/A</v>
      </c>
      <c r="AU681" t="e">
        <f ca="1">VLOOKUP($B681,基础扩展表!$E:$AG,MATCH(AU$2,基础扩展表!$E$1:$AG$1,0),FALSE)</f>
        <v>#N/A</v>
      </c>
      <c r="AV681" t="e">
        <f ca="1">VLOOKUP($B681,基础扩展表!$E:$AG,MATCH(AV$2,基础扩展表!$E$1:$AG$1,0),FALSE)</f>
        <v>#N/A</v>
      </c>
      <c r="AW681" t="e">
        <f ca="1">VLOOKUP($B681,基础扩展表!$E:$AG,MATCH(AW$2,基础扩展表!$E$1:$AG$1,0),FALSE)</f>
        <v>#N/A</v>
      </c>
      <c r="AX681" t="e">
        <f ca="1">VLOOKUP($B681,基础扩展表!$E:$AG,MATCH(AX$2,基础扩展表!$E$1:$AG$1,0),FALSE)</f>
        <v>#N/A</v>
      </c>
      <c r="AY681" t="e">
        <f ca="1">VLOOKUP($B681,基础扩展表!$E:$AG,MATCH(AY$2,基础扩展表!$E$1:$AG$1,0),FALSE)</f>
        <v>#N/A</v>
      </c>
      <c r="AZ681" t="e">
        <f ca="1">VLOOKUP($B681,基础扩展表!$E:$AG,MATCH(AZ$2,基础扩展表!$E$1:$AG$1,0),FALSE)</f>
        <v>#N/A</v>
      </c>
      <c r="BA681" t="e">
        <f ca="1">VLOOKUP($B681,基础扩展表!$E:$AG,MATCH(BA$2,基础扩展表!$E$1:$AG$1,0),FALSE)</f>
        <v>#N/A</v>
      </c>
      <c r="BB681" t="e">
        <f ca="1">VLOOKUP($B681,基础扩展表!$E:$AG,MATCH(BB$2,基础扩展表!$E$1:$AG$1,0),FALSE)</f>
        <v>#N/A</v>
      </c>
      <c r="BC681" t="e">
        <f ca="1">VLOOKUP($B681,基础扩展表!$E:$AG,MATCH(BC$2,基础扩展表!$E$1:$AG$1,0),FALSE)</f>
        <v>#N/A</v>
      </c>
      <c r="BD681" t="e">
        <f ca="1">VLOOKUP($B681,基础扩展表!$E:$AG,MATCH(BD$2,基础扩展表!$E$1:$AG$1,0),FALSE)</f>
        <v>#N/A</v>
      </c>
      <c r="BE681" t="e">
        <f ca="1">VLOOKUP($B681,基础扩展表!$E:$AG,MATCH(BE$2,基础扩展表!$E$1:$AG$1,0),FALSE)</f>
        <v>#N/A</v>
      </c>
      <c r="BF681" t="e">
        <f ca="1">VLOOKUP($B681,基础扩展表!$E:$AG,MATCH(BF$2,基础扩展表!$E$1:$AG$1,0),FALSE)</f>
        <v>#N/A</v>
      </c>
      <c r="BG681" t="e">
        <f ca="1">VLOOKUP($B681,基础扩展表!$E:$AG,MATCH(BG$2,基础扩展表!$E$1:$AG$1,0),FALSE)</f>
        <v>#N/A</v>
      </c>
      <c r="BH681" t="e">
        <f ca="1">VLOOKUP($B681,基础扩展表!$E:$AG,MATCH(BH$2,基础扩展表!$E$1:$AG$1,0),FALSE)</f>
        <v>#N/A</v>
      </c>
      <c r="BI681" t="e">
        <f ca="1">VLOOKUP($B681,基础扩展表!$E:$AG,MATCH(BI$2,基础扩展表!$E$1:$AG$1,0),FALSE)</f>
        <v>#N/A</v>
      </c>
      <c r="BJ681" t="e">
        <f ca="1">VLOOKUP($B681,基础扩展表!$E:$AG,MATCH(BJ$2,基础扩展表!$E$1:$AG$1,0),FALSE)</f>
        <v>#N/A</v>
      </c>
      <c r="BK681" t="e">
        <f ca="1">VLOOKUP($B681,基础扩展表!$E:$AG,MATCH(BK$2,基础扩展表!$E$1:$AG$1,0),FALSE)</f>
        <v>#N/A</v>
      </c>
      <c r="BL681" t="e">
        <f ca="1">VLOOKUP($B681,基础扩展表!$E:$AG,MATCH(BL$2,基础扩展表!$E$1:$AG$1,0),FALSE)</f>
        <v>#N/A</v>
      </c>
      <c r="BM681" t="e">
        <f ca="1">VLOOKUP($B681,基础扩展表!$E:$AG,MATCH(BM$2,基础扩展表!$E$1:$AG$1,0),FALSE)</f>
        <v>#N/A</v>
      </c>
      <c r="BN681" t="e">
        <f ca="1">VLOOKUP($B681,基础扩展表!$E:$AG,MATCH(BN$2,基础扩展表!$E$1:$AG$1,0),FALSE)</f>
        <v>#N/A</v>
      </c>
      <c r="BO681" t="e">
        <f ca="1">VLOOKUP($B681,基础扩展表!$E:$AG,MATCH(BO$2,基础扩展表!$E$1:$AG$1,0),FALSE)</f>
        <v>#N/A</v>
      </c>
      <c r="BP681" t="e">
        <f ca="1">VLOOKUP($B681,基础扩展表!$E:$AG,MATCH(BP$2,基础扩展表!$E$1:$AG$1,0),FALSE)</f>
        <v>#N/A</v>
      </c>
      <c r="BR681" t="e">
        <f ca="1">VLOOKUP(C681,模型表!D:H,5,FALSE)</f>
        <v>#N/A</v>
      </c>
    </row>
    <row r="682" spans="2:70" x14ac:dyDescent="0.2">
      <c r="B682" t="str">
        <f t="array" aca="1" ref="B682" ca="1">INDEX(基础表!$Y:$Y,SMALL(IF(基础表!$Z:$Z=0,ROW(基础表!$Z:$Z),999),ROW(H676)))&amp;""</f>
        <v/>
      </c>
      <c r="C682" t="e">
        <f ca="1">VLOOKUP(VLOOKUP($B682,基础表!$E:$G,3,FALSE),模型表!$C:$D,2,FALSE)</f>
        <v>#N/A</v>
      </c>
      <c r="E682" t="e">
        <f ca="1">VLOOKUP($B682,基础表!$E:$G,3,FALSE)</f>
        <v>#N/A</v>
      </c>
      <c r="G682" t="e">
        <f ca="1">VLOOKUP($E682,模型表!$C:$G,5,FALSE)</f>
        <v>#N/A</v>
      </c>
      <c r="H682" t="e">
        <f ca="1">VLOOKUP($E682,模型表!$C:$F,4,FALSE)</f>
        <v>#N/A</v>
      </c>
      <c r="I682" t="e">
        <f ca="1">VLOOKUP($E682,模型表!$C:$J,8,FALSE)</f>
        <v>#N/A</v>
      </c>
      <c r="K682" t="str">
        <f t="shared" ca="1" si="122"/>
        <v/>
      </c>
      <c r="L682" t="str">
        <f t="shared" ca="1" si="123"/>
        <v/>
      </c>
      <c r="M682" t="str">
        <f t="shared" ca="1" si="124"/>
        <v/>
      </c>
      <c r="N682" t="str">
        <f t="shared" ca="1" si="125"/>
        <v/>
      </c>
      <c r="O682" t="str">
        <f t="shared" ca="1" si="131"/>
        <v/>
      </c>
      <c r="P682" t="str">
        <f t="shared" ca="1" si="126"/>
        <v/>
      </c>
      <c r="Q682" t="e">
        <f ca="1">VLOOKUP($E682,模型表!$C:$K,9,FALSE)</f>
        <v>#N/A</v>
      </c>
      <c r="S682" t="e">
        <f ca="1">IF(VLOOKUP($E682,模型表!$C:$L,6,FALSE)=0,"",VLOOKUP($E682,模型表!$C:$L,10,FALSE))</f>
        <v>#N/A</v>
      </c>
      <c r="U682" t="e">
        <f ca="1">VLOOKUP($E682,模型表!$C:$Q,11,FALSE)</f>
        <v>#N/A</v>
      </c>
      <c r="Y682" t="e">
        <f ca="1">IF(VLOOKUP($E682,模型表!$C:$N,12,FALSE)="Death",VLOOKUP($E682,模型表!$C:$Q,13,FALSE),"")</f>
        <v>#N/A</v>
      </c>
      <c r="Z682" t="str">
        <f ca="1">IF($B682="","",IF(VLOOKUP($E682,模型表!$C:$O,12,FALSE)="PBuff","["&amp;VLOOKUP($E682,模型表!$C:Q,13,FALSE)&amp;"]","[]"))</f>
        <v/>
      </c>
      <c r="AA682" t="e">
        <f ca="1">VLOOKUP($B682,基础扩展表!$E:$I,5,FALSE)</f>
        <v>#N/A</v>
      </c>
      <c r="AB682" t="e">
        <f ca="1">VLOOKUP($B682,基础扩展表!$E:$I,4,FALSE)</f>
        <v>#N/A</v>
      </c>
      <c r="AC682" t="e">
        <f ca="1">VLOOKUP($B682,基础表!$E:$T,16,FALSE)</f>
        <v>#N/A</v>
      </c>
      <c r="AD682" t="str">
        <f t="shared" ca="1" si="120"/>
        <v/>
      </c>
      <c r="AE682" t="str">
        <f t="shared" ca="1" si="127"/>
        <v/>
      </c>
      <c r="AF682" t="str">
        <f t="shared" ca="1" si="128"/>
        <v/>
      </c>
      <c r="AH682" t="e">
        <f ca="1">VLOOKUP($B682,基础表!$E:$R,14,FALSE)</f>
        <v>#N/A</v>
      </c>
      <c r="AI682" t="e">
        <f ca="1">VLOOKUP($B682,基础表!$E:$S,13,FALSE)</f>
        <v>#N/A</v>
      </c>
      <c r="AK682" t="e">
        <f ca="1">VLOOKUP($B682,基础表!$E:$H,4,FALSE)</f>
        <v>#N/A</v>
      </c>
      <c r="AN682" s="23" t="e">
        <f t="shared" ca="1" si="121"/>
        <v>#N/A</v>
      </c>
      <c r="AO682" s="23" t="str">
        <f t="shared" ca="1" si="129"/>
        <v/>
      </c>
      <c r="AP682" s="23" t="str">
        <f t="shared" ca="1" si="130"/>
        <v/>
      </c>
      <c r="AR682" t="e">
        <f ca="1">VLOOKUP($B682,基础表!$E:$J,4,FALSE)</f>
        <v>#N/A</v>
      </c>
      <c r="AS682" t="e">
        <f ca="1">VLOOKUP($B682,基础表!$E:$J,5,FALSE)</f>
        <v>#N/A</v>
      </c>
      <c r="AT682" t="e">
        <f ca="1">VLOOKUP($B682,基础表!$E:$J,6,FALSE)</f>
        <v>#N/A</v>
      </c>
      <c r="AU682" t="e">
        <f ca="1">VLOOKUP($B682,基础扩展表!$E:$AG,MATCH(AU$2,基础扩展表!$E$1:$AG$1,0),FALSE)</f>
        <v>#N/A</v>
      </c>
      <c r="AV682" t="e">
        <f ca="1">VLOOKUP($B682,基础扩展表!$E:$AG,MATCH(AV$2,基础扩展表!$E$1:$AG$1,0),FALSE)</f>
        <v>#N/A</v>
      </c>
      <c r="AW682" t="e">
        <f ca="1">VLOOKUP($B682,基础扩展表!$E:$AG,MATCH(AW$2,基础扩展表!$E$1:$AG$1,0),FALSE)</f>
        <v>#N/A</v>
      </c>
      <c r="AX682" t="e">
        <f ca="1">VLOOKUP($B682,基础扩展表!$E:$AG,MATCH(AX$2,基础扩展表!$E$1:$AG$1,0),FALSE)</f>
        <v>#N/A</v>
      </c>
      <c r="AY682" t="e">
        <f ca="1">VLOOKUP($B682,基础扩展表!$E:$AG,MATCH(AY$2,基础扩展表!$E$1:$AG$1,0),FALSE)</f>
        <v>#N/A</v>
      </c>
      <c r="AZ682" t="e">
        <f ca="1">VLOOKUP($B682,基础扩展表!$E:$AG,MATCH(AZ$2,基础扩展表!$E$1:$AG$1,0),FALSE)</f>
        <v>#N/A</v>
      </c>
      <c r="BA682" t="e">
        <f ca="1">VLOOKUP($B682,基础扩展表!$E:$AG,MATCH(BA$2,基础扩展表!$E$1:$AG$1,0),FALSE)</f>
        <v>#N/A</v>
      </c>
      <c r="BB682" t="e">
        <f ca="1">VLOOKUP($B682,基础扩展表!$E:$AG,MATCH(BB$2,基础扩展表!$E$1:$AG$1,0),FALSE)</f>
        <v>#N/A</v>
      </c>
      <c r="BC682" t="e">
        <f ca="1">VLOOKUP($B682,基础扩展表!$E:$AG,MATCH(BC$2,基础扩展表!$E$1:$AG$1,0),FALSE)</f>
        <v>#N/A</v>
      </c>
      <c r="BD682" t="e">
        <f ca="1">VLOOKUP($B682,基础扩展表!$E:$AG,MATCH(BD$2,基础扩展表!$E$1:$AG$1,0),FALSE)</f>
        <v>#N/A</v>
      </c>
      <c r="BE682" t="e">
        <f ca="1">VLOOKUP($B682,基础扩展表!$E:$AG,MATCH(BE$2,基础扩展表!$E$1:$AG$1,0),FALSE)</f>
        <v>#N/A</v>
      </c>
      <c r="BF682" t="e">
        <f ca="1">VLOOKUP($B682,基础扩展表!$E:$AG,MATCH(BF$2,基础扩展表!$E$1:$AG$1,0),FALSE)</f>
        <v>#N/A</v>
      </c>
      <c r="BG682" t="e">
        <f ca="1">VLOOKUP($B682,基础扩展表!$E:$AG,MATCH(BG$2,基础扩展表!$E$1:$AG$1,0),FALSE)</f>
        <v>#N/A</v>
      </c>
      <c r="BH682" t="e">
        <f ca="1">VLOOKUP($B682,基础扩展表!$E:$AG,MATCH(BH$2,基础扩展表!$E$1:$AG$1,0),FALSE)</f>
        <v>#N/A</v>
      </c>
      <c r="BI682" t="e">
        <f ca="1">VLOOKUP($B682,基础扩展表!$E:$AG,MATCH(BI$2,基础扩展表!$E$1:$AG$1,0),FALSE)</f>
        <v>#N/A</v>
      </c>
      <c r="BJ682" t="e">
        <f ca="1">VLOOKUP($B682,基础扩展表!$E:$AG,MATCH(BJ$2,基础扩展表!$E$1:$AG$1,0),FALSE)</f>
        <v>#N/A</v>
      </c>
      <c r="BK682" t="e">
        <f ca="1">VLOOKUP($B682,基础扩展表!$E:$AG,MATCH(BK$2,基础扩展表!$E$1:$AG$1,0),FALSE)</f>
        <v>#N/A</v>
      </c>
      <c r="BL682" t="e">
        <f ca="1">VLOOKUP($B682,基础扩展表!$E:$AG,MATCH(BL$2,基础扩展表!$E$1:$AG$1,0),FALSE)</f>
        <v>#N/A</v>
      </c>
      <c r="BM682" t="e">
        <f ca="1">VLOOKUP($B682,基础扩展表!$E:$AG,MATCH(BM$2,基础扩展表!$E$1:$AG$1,0),FALSE)</f>
        <v>#N/A</v>
      </c>
      <c r="BN682" t="e">
        <f ca="1">VLOOKUP($B682,基础扩展表!$E:$AG,MATCH(BN$2,基础扩展表!$E$1:$AG$1,0),FALSE)</f>
        <v>#N/A</v>
      </c>
      <c r="BO682" t="e">
        <f ca="1">VLOOKUP($B682,基础扩展表!$E:$AG,MATCH(BO$2,基础扩展表!$E$1:$AG$1,0),FALSE)</f>
        <v>#N/A</v>
      </c>
      <c r="BP682" t="e">
        <f ca="1">VLOOKUP($B682,基础扩展表!$E:$AG,MATCH(BP$2,基础扩展表!$E$1:$AG$1,0),FALSE)</f>
        <v>#N/A</v>
      </c>
      <c r="BR682" t="e">
        <f ca="1">VLOOKUP(C682,模型表!D:H,5,FALSE)</f>
        <v>#N/A</v>
      </c>
    </row>
    <row r="683" spans="2:70" x14ac:dyDescent="0.2">
      <c r="B683" t="str">
        <f t="array" aca="1" ref="B683" ca="1">INDEX(基础表!$Y:$Y,SMALL(IF(基础表!$Z:$Z=0,ROW(基础表!$Z:$Z),999),ROW(H677)))&amp;""</f>
        <v/>
      </c>
      <c r="C683" t="e">
        <f ca="1">VLOOKUP(VLOOKUP($B683,基础表!$E:$G,3,FALSE),模型表!$C:$D,2,FALSE)</f>
        <v>#N/A</v>
      </c>
      <c r="E683" t="e">
        <f ca="1">VLOOKUP($B683,基础表!$E:$G,3,FALSE)</f>
        <v>#N/A</v>
      </c>
      <c r="G683" t="e">
        <f ca="1">VLOOKUP($E683,模型表!$C:$G,5,FALSE)</f>
        <v>#N/A</v>
      </c>
      <c r="H683" t="e">
        <f ca="1">VLOOKUP($E683,模型表!$C:$F,4,FALSE)</f>
        <v>#N/A</v>
      </c>
      <c r="I683" t="e">
        <f ca="1">VLOOKUP($E683,模型表!$C:$J,8,FALSE)</f>
        <v>#N/A</v>
      </c>
      <c r="K683" t="str">
        <f t="shared" ca="1" si="122"/>
        <v/>
      </c>
      <c r="L683" t="str">
        <f t="shared" ca="1" si="123"/>
        <v/>
      </c>
      <c r="M683" t="str">
        <f t="shared" ca="1" si="124"/>
        <v/>
      </c>
      <c r="N683" t="str">
        <f t="shared" ca="1" si="125"/>
        <v/>
      </c>
      <c r="O683" t="str">
        <f t="shared" ca="1" si="131"/>
        <v/>
      </c>
      <c r="P683" t="str">
        <f t="shared" ca="1" si="126"/>
        <v/>
      </c>
      <c r="Q683" t="e">
        <f ca="1">VLOOKUP($E683,模型表!$C:$K,9,FALSE)</f>
        <v>#N/A</v>
      </c>
      <c r="S683" t="e">
        <f ca="1">IF(VLOOKUP($E683,模型表!$C:$L,6,FALSE)=0,"",VLOOKUP($E683,模型表!$C:$L,10,FALSE))</f>
        <v>#N/A</v>
      </c>
      <c r="U683" t="e">
        <f ca="1">VLOOKUP($E683,模型表!$C:$Q,11,FALSE)</f>
        <v>#N/A</v>
      </c>
      <c r="Y683" t="e">
        <f ca="1">IF(VLOOKUP($E683,模型表!$C:$N,12,FALSE)="Death",VLOOKUP($E683,模型表!$C:$Q,13,FALSE),"")</f>
        <v>#N/A</v>
      </c>
      <c r="Z683" t="str">
        <f ca="1">IF($B683="","",IF(VLOOKUP($E683,模型表!$C:$O,12,FALSE)="PBuff","["&amp;VLOOKUP($E683,模型表!$C:Q,13,FALSE)&amp;"]","[]"))</f>
        <v/>
      </c>
      <c r="AA683" t="e">
        <f ca="1">VLOOKUP($B683,基础扩展表!$E:$I,5,FALSE)</f>
        <v>#N/A</v>
      </c>
      <c r="AB683" t="e">
        <f ca="1">VLOOKUP($B683,基础扩展表!$E:$I,4,FALSE)</f>
        <v>#N/A</v>
      </c>
      <c r="AC683" t="e">
        <f ca="1">VLOOKUP($B683,基础表!$E:$T,16,FALSE)</f>
        <v>#N/A</v>
      </c>
      <c r="AD683" t="str">
        <f t="shared" ca="1" si="120"/>
        <v/>
      </c>
      <c r="AE683" t="str">
        <f t="shared" ca="1" si="127"/>
        <v/>
      </c>
      <c r="AF683" t="str">
        <f t="shared" ca="1" si="128"/>
        <v/>
      </c>
      <c r="AH683" t="e">
        <f ca="1">VLOOKUP($B683,基础表!$E:$R,14,FALSE)</f>
        <v>#N/A</v>
      </c>
      <c r="AI683" t="e">
        <f ca="1">VLOOKUP($B683,基础表!$E:$S,13,FALSE)</f>
        <v>#N/A</v>
      </c>
      <c r="AK683" t="e">
        <f ca="1">VLOOKUP($B683,基础表!$E:$H,4,FALSE)</f>
        <v>#N/A</v>
      </c>
      <c r="AN683" s="23" t="e">
        <f t="shared" ca="1" si="121"/>
        <v>#N/A</v>
      </c>
      <c r="AO683" s="23" t="str">
        <f t="shared" ca="1" si="129"/>
        <v/>
      </c>
      <c r="AP683" s="23" t="str">
        <f t="shared" ca="1" si="130"/>
        <v/>
      </c>
      <c r="AR683" t="e">
        <f ca="1">VLOOKUP($B683,基础表!$E:$J,4,FALSE)</f>
        <v>#N/A</v>
      </c>
      <c r="AS683" t="e">
        <f ca="1">VLOOKUP($B683,基础表!$E:$J,5,FALSE)</f>
        <v>#N/A</v>
      </c>
      <c r="AT683" t="e">
        <f ca="1">VLOOKUP($B683,基础表!$E:$J,6,FALSE)</f>
        <v>#N/A</v>
      </c>
      <c r="AU683" t="e">
        <f ca="1">VLOOKUP($B683,基础扩展表!$E:$AG,MATCH(AU$2,基础扩展表!$E$1:$AG$1,0),FALSE)</f>
        <v>#N/A</v>
      </c>
      <c r="AV683" t="e">
        <f ca="1">VLOOKUP($B683,基础扩展表!$E:$AG,MATCH(AV$2,基础扩展表!$E$1:$AG$1,0),FALSE)</f>
        <v>#N/A</v>
      </c>
      <c r="AW683" t="e">
        <f ca="1">VLOOKUP($B683,基础扩展表!$E:$AG,MATCH(AW$2,基础扩展表!$E$1:$AG$1,0),FALSE)</f>
        <v>#N/A</v>
      </c>
      <c r="AX683" t="e">
        <f ca="1">VLOOKUP($B683,基础扩展表!$E:$AG,MATCH(AX$2,基础扩展表!$E$1:$AG$1,0),FALSE)</f>
        <v>#N/A</v>
      </c>
      <c r="AY683" t="e">
        <f ca="1">VLOOKUP($B683,基础扩展表!$E:$AG,MATCH(AY$2,基础扩展表!$E$1:$AG$1,0),FALSE)</f>
        <v>#N/A</v>
      </c>
      <c r="AZ683" t="e">
        <f ca="1">VLOOKUP($B683,基础扩展表!$E:$AG,MATCH(AZ$2,基础扩展表!$E$1:$AG$1,0),FALSE)</f>
        <v>#N/A</v>
      </c>
      <c r="BA683" t="e">
        <f ca="1">VLOOKUP($B683,基础扩展表!$E:$AG,MATCH(BA$2,基础扩展表!$E$1:$AG$1,0),FALSE)</f>
        <v>#N/A</v>
      </c>
      <c r="BB683" t="e">
        <f ca="1">VLOOKUP($B683,基础扩展表!$E:$AG,MATCH(BB$2,基础扩展表!$E$1:$AG$1,0),FALSE)</f>
        <v>#N/A</v>
      </c>
      <c r="BC683" t="e">
        <f ca="1">VLOOKUP($B683,基础扩展表!$E:$AG,MATCH(BC$2,基础扩展表!$E$1:$AG$1,0),FALSE)</f>
        <v>#N/A</v>
      </c>
      <c r="BD683" t="e">
        <f ca="1">VLOOKUP($B683,基础扩展表!$E:$AG,MATCH(BD$2,基础扩展表!$E$1:$AG$1,0),FALSE)</f>
        <v>#N/A</v>
      </c>
      <c r="BE683" t="e">
        <f ca="1">VLOOKUP($B683,基础扩展表!$E:$AG,MATCH(BE$2,基础扩展表!$E$1:$AG$1,0),FALSE)</f>
        <v>#N/A</v>
      </c>
      <c r="BF683" t="e">
        <f ca="1">VLOOKUP($B683,基础扩展表!$E:$AG,MATCH(BF$2,基础扩展表!$E$1:$AG$1,0),FALSE)</f>
        <v>#N/A</v>
      </c>
      <c r="BG683" t="e">
        <f ca="1">VLOOKUP($B683,基础扩展表!$E:$AG,MATCH(BG$2,基础扩展表!$E$1:$AG$1,0),FALSE)</f>
        <v>#N/A</v>
      </c>
      <c r="BH683" t="e">
        <f ca="1">VLOOKUP($B683,基础扩展表!$E:$AG,MATCH(BH$2,基础扩展表!$E$1:$AG$1,0),FALSE)</f>
        <v>#N/A</v>
      </c>
      <c r="BI683" t="e">
        <f ca="1">VLOOKUP($B683,基础扩展表!$E:$AG,MATCH(BI$2,基础扩展表!$E$1:$AG$1,0),FALSE)</f>
        <v>#N/A</v>
      </c>
      <c r="BJ683" t="e">
        <f ca="1">VLOOKUP($B683,基础扩展表!$E:$AG,MATCH(BJ$2,基础扩展表!$E$1:$AG$1,0),FALSE)</f>
        <v>#N/A</v>
      </c>
      <c r="BK683" t="e">
        <f ca="1">VLOOKUP($B683,基础扩展表!$E:$AG,MATCH(BK$2,基础扩展表!$E$1:$AG$1,0),FALSE)</f>
        <v>#N/A</v>
      </c>
      <c r="BL683" t="e">
        <f ca="1">VLOOKUP($B683,基础扩展表!$E:$AG,MATCH(BL$2,基础扩展表!$E$1:$AG$1,0),FALSE)</f>
        <v>#N/A</v>
      </c>
      <c r="BM683" t="e">
        <f ca="1">VLOOKUP($B683,基础扩展表!$E:$AG,MATCH(BM$2,基础扩展表!$E$1:$AG$1,0),FALSE)</f>
        <v>#N/A</v>
      </c>
      <c r="BN683" t="e">
        <f ca="1">VLOOKUP($B683,基础扩展表!$E:$AG,MATCH(BN$2,基础扩展表!$E$1:$AG$1,0),FALSE)</f>
        <v>#N/A</v>
      </c>
      <c r="BO683" t="e">
        <f ca="1">VLOOKUP($B683,基础扩展表!$E:$AG,MATCH(BO$2,基础扩展表!$E$1:$AG$1,0),FALSE)</f>
        <v>#N/A</v>
      </c>
      <c r="BP683" t="e">
        <f ca="1">VLOOKUP($B683,基础扩展表!$E:$AG,MATCH(BP$2,基础扩展表!$E$1:$AG$1,0),FALSE)</f>
        <v>#N/A</v>
      </c>
      <c r="BR683" t="e">
        <f ca="1">VLOOKUP(C683,模型表!D:H,5,FALSE)</f>
        <v>#N/A</v>
      </c>
    </row>
    <row r="684" spans="2:70" x14ac:dyDescent="0.2">
      <c r="B684" t="str">
        <f t="array" aca="1" ref="B684" ca="1">INDEX(基础表!$Y:$Y,SMALL(IF(基础表!$Z:$Z=0,ROW(基础表!$Z:$Z),999),ROW(H678)))&amp;""</f>
        <v/>
      </c>
      <c r="C684" t="e">
        <f ca="1">VLOOKUP(VLOOKUP($B684,基础表!$E:$G,3,FALSE),模型表!$C:$D,2,FALSE)</f>
        <v>#N/A</v>
      </c>
      <c r="E684" t="e">
        <f ca="1">VLOOKUP($B684,基础表!$E:$G,3,FALSE)</f>
        <v>#N/A</v>
      </c>
      <c r="G684" t="e">
        <f ca="1">VLOOKUP($E684,模型表!$C:$G,5,FALSE)</f>
        <v>#N/A</v>
      </c>
      <c r="H684" t="e">
        <f ca="1">VLOOKUP($E684,模型表!$C:$F,4,FALSE)</f>
        <v>#N/A</v>
      </c>
      <c r="I684" t="e">
        <f ca="1">VLOOKUP($E684,模型表!$C:$J,8,FALSE)</f>
        <v>#N/A</v>
      </c>
      <c r="K684" t="str">
        <f t="shared" ca="1" si="122"/>
        <v/>
      </c>
      <c r="L684" t="str">
        <f t="shared" ca="1" si="123"/>
        <v/>
      </c>
      <c r="M684" t="str">
        <f t="shared" ca="1" si="124"/>
        <v/>
      </c>
      <c r="N684" t="str">
        <f t="shared" ca="1" si="125"/>
        <v/>
      </c>
      <c r="O684" t="str">
        <f t="shared" ca="1" si="131"/>
        <v/>
      </c>
      <c r="P684" t="str">
        <f t="shared" ca="1" si="126"/>
        <v/>
      </c>
      <c r="Q684" t="e">
        <f ca="1">VLOOKUP($E684,模型表!$C:$K,9,FALSE)</f>
        <v>#N/A</v>
      </c>
      <c r="S684" t="e">
        <f ca="1">IF(VLOOKUP($E684,模型表!$C:$L,6,FALSE)=0,"",VLOOKUP($E684,模型表!$C:$L,10,FALSE))</f>
        <v>#N/A</v>
      </c>
      <c r="U684" t="e">
        <f ca="1">VLOOKUP($E684,模型表!$C:$Q,11,FALSE)</f>
        <v>#N/A</v>
      </c>
      <c r="Y684" t="e">
        <f ca="1">IF(VLOOKUP($E684,模型表!$C:$N,12,FALSE)="Death",VLOOKUP($E684,模型表!$C:$Q,13,FALSE),"")</f>
        <v>#N/A</v>
      </c>
      <c r="Z684" t="str">
        <f ca="1">IF($B684="","",IF(VLOOKUP($E684,模型表!$C:$O,12,FALSE)="PBuff","["&amp;VLOOKUP($E684,模型表!$C:Q,13,FALSE)&amp;"]","[]"))</f>
        <v/>
      </c>
      <c r="AA684" t="e">
        <f ca="1">VLOOKUP($B684,基础扩展表!$E:$I,5,FALSE)</f>
        <v>#N/A</v>
      </c>
      <c r="AB684" t="e">
        <f ca="1">VLOOKUP($B684,基础扩展表!$E:$I,4,FALSE)</f>
        <v>#N/A</v>
      </c>
      <c r="AC684" t="e">
        <f ca="1">VLOOKUP($B684,基础表!$E:$T,16,FALSE)</f>
        <v>#N/A</v>
      </c>
      <c r="AD684" t="str">
        <f t="shared" ca="1" si="120"/>
        <v/>
      </c>
      <c r="AE684" t="str">
        <f t="shared" ca="1" si="127"/>
        <v/>
      </c>
      <c r="AF684" t="str">
        <f t="shared" ca="1" si="128"/>
        <v/>
      </c>
      <c r="AH684" t="e">
        <f ca="1">VLOOKUP($B684,基础表!$E:$R,14,FALSE)</f>
        <v>#N/A</v>
      </c>
      <c r="AI684" t="e">
        <f ca="1">VLOOKUP($B684,基础表!$E:$S,13,FALSE)</f>
        <v>#N/A</v>
      </c>
      <c r="AK684" t="e">
        <f ca="1">VLOOKUP($B684,基础表!$E:$H,4,FALSE)</f>
        <v>#N/A</v>
      </c>
      <c r="AN684" s="23" t="e">
        <f t="shared" ca="1" si="121"/>
        <v>#N/A</v>
      </c>
      <c r="AO684" s="23" t="str">
        <f t="shared" ca="1" si="129"/>
        <v/>
      </c>
      <c r="AP684" s="23" t="str">
        <f t="shared" ca="1" si="130"/>
        <v/>
      </c>
      <c r="AR684" t="e">
        <f ca="1">VLOOKUP($B684,基础表!$E:$J,4,FALSE)</f>
        <v>#N/A</v>
      </c>
      <c r="AS684" t="e">
        <f ca="1">VLOOKUP($B684,基础表!$E:$J,5,FALSE)</f>
        <v>#N/A</v>
      </c>
      <c r="AT684" t="e">
        <f ca="1">VLOOKUP($B684,基础表!$E:$J,6,FALSE)</f>
        <v>#N/A</v>
      </c>
      <c r="AU684" t="e">
        <f ca="1">VLOOKUP($B684,基础扩展表!$E:$AG,MATCH(AU$2,基础扩展表!$E$1:$AG$1,0),FALSE)</f>
        <v>#N/A</v>
      </c>
      <c r="AV684" t="e">
        <f ca="1">VLOOKUP($B684,基础扩展表!$E:$AG,MATCH(AV$2,基础扩展表!$E$1:$AG$1,0),FALSE)</f>
        <v>#N/A</v>
      </c>
      <c r="AW684" t="e">
        <f ca="1">VLOOKUP($B684,基础扩展表!$E:$AG,MATCH(AW$2,基础扩展表!$E$1:$AG$1,0),FALSE)</f>
        <v>#N/A</v>
      </c>
      <c r="AX684" t="e">
        <f ca="1">VLOOKUP($B684,基础扩展表!$E:$AG,MATCH(AX$2,基础扩展表!$E$1:$AG$1,0),FALSE)</f>
        <v>#N/A</v>
      </c>
      <c r="AY684" t="e">
        <f ca="1">VLOOKUP($B684,基础扩展表!$E:$AG,MATCH(AY$2,基础扩展表!$E$1:$AG$1,0),FALSE)</f>
        <v>#N/A</v>
      </c>
      <c r="AZ684" t="e">
        <f ca="1">VLOOKUP($B684,基础扩展表!$E:$AG,MATCH(AZ$2,基础扩展表!$E$1:$AG$1,0),FALSE)</f>
        <v>#N/A</v>
      </c>
      <c r="BA684" t="e">
        <f ca="1">VLOOKUP($B684,基础扩展表!$E:$AG,MATCH(BA$2,基础扩展表!$E$1:$AG$1,0),FALSE)</f>
        <v>#N/A</v>
      </c>
      <c r="BB684" t="e">
        <f ca="1">VLOOKUP($B684,基础扩展表!$E:$AG,MATCH(BB$2,基础扩展表!$E$1:$AG$1,0),FALSE)</f>
        <v>#N/A</v>
      </c>
      <c r="BC684" t="e">
        <f ca="1">VLOOKUP($B684,基础扩展表!$E:$AG,MATCH(BC$2,基础扩展表!$E$1:$AG$1,0),FALSE)</f>
        <v>#N/A</v>
      </c>
      <c r="BD684" t="e">
        <f ca="1">VLOOKUP($B684,基础扩展表!$E:$AG,MATCH(BD$2,基础扩展表!$E$1:$AG$1,0),FALSE)</f>
        <v>#N/A</v>
      </c>
      <c r="BE684" t="e">
        <f ca="1">VLOOKUP($B684,基础扩展表!$E:$AG,MATCH(BE$2,基础扩展表!$E$1:$AG$1,0),FALSE)</f>
        <v>#N/A</v>
      </c>
      <c r="BF684" t="e">
        <f ca="1">VLOOKUP($B684,基础扩展表!$E:$AG,MATCH(BF$2,基础扩展表!$E$1:$AG$1,0),FALSE)</f>
        <v>#N/A</v>
      </c>
      <c r="BG684" t="e">
        <f ca="1">VLOOKUP($B684,基础扩展表!$E:$AG,MATCH(BG$2,基础扩展表!$E$1:$AG$1,0),FALSE)</f>
        <v>#N/A</v>
      </c>
      <c r="BH684" t="e">
        <f ca="1">VLOOKUP($B684,基础扩展表!$E:$AG,MATCH(BH$2,基础扩展表!$E$1:$AG$1,0),FALSE)</f>
        <v>#N/A</v>
      </c>
      <c r="BI684" t="e">
        <f ca="1">VLOOKUP($B684,基础扩展表!$E:$AG,MATCH(BI$2,基础扩展表!$E$1:$AG$1,0),FALSE)</f>
        <v>#N/A</v>
      </c>
      <c r="BJ684" t="e">
        <f ca="1">VLOOKUP($B684,基础扩展表!$E:$AG,MATCH(BJ$2,基础扩展表!$E$1:$AG$1,0),FALSE)</f>
        <v>#N/A</v>
      </c>
      <c r="BK684" t="e">
        <f ca="1">VLOOKUP($B684,基础扩展表!$E:$AG,MATCH(BK$2,基础扩展表!$E$1:$AG$1,0),FALSE)</f>
        <v>#N/A</v>
      </c>
      <c r="BL684" t="e">
        <f ca="1">VLOOKUP($B684,基础扩展表!$E:$AG,MATCH(BL$2,基础扩展表!$E$1:$AG$1,0),FALSE)</f>
        <v>#N/A</v>
      </c>
      <c r="BM684" t="e">
        <f ca="1">VLOOKUP($B684,基础扩展表!$E:$AG,MATCH(BM$2,基础扩展表!$E$1:$AG$1,0),FALSE)</f>
        <v>#N/A</v>
      </c>
      <c r="BN684" t="e">
        <f ca="1">VLOOKUP($B684,基础扩展表!$E:$AG,MATCH(BN$2,基础扩展表!$E$1:$AG$1,0),FALSE)</f>
        <v>#N/A</v>
      </c>
      <c r="BO684" t="e">
        <f ca="1">VLOOKUP($B684,基础扩展表!$E:$AG,MATCH(BO$2,基础扩展表!$E$1:$AG$1,0),FALSE)</f>
        <v>#N/A</v>
      </c>
      <c r="BP684" t="e">
        <f ca="1">VLOOKUP($B684,基础扩展表!$E:$AG,MATCH(BP$2,基础扩展表!$E$1:$AG$1,0),FALSE)</f>
        <v>#N/A</v>
      </c>
      <c r="BR684" t="e">
        <f ca="1">VLOOKUP(C684,模型表!D:H,5,FALSE)</f>
        <v>#N/A</v>
      </c>
    </row>
    <row r="685" spans="2:70" x14ac:dyDescent="0.2">
      <c r="B685" t="str">
        <f t="array" aca="1" ref="B685" ca="1">INDEX(基础表!$Y:$Y,SMALL(IF(基础表!$Z:$Z=0,ROW(基础表!$Z:$Z),999),ROW(H679)))&amp;""</f>
        <v/>
      </c>
      <c r="C685" t="e">
        <f ca="1">VLOOKUP(VLOOKUP($B685,基础表!$E:$G,3,FALSE),模型表!$C:$D,2,FALSE)</f>
        <v>#N/A</v>
      </c>
      <c r="E685" t="e">
        <f ca="1">VLOOKUP($B685,基础表!$E:$G,3,FALSE)</f>
        <v>#N/A</v>
      </c>
      <c r="G685" t="e">
        <f ca="1">VLOOKUP($E685,模型表!$C:$G,5,FALSE)</f>
        <v>#N/A</v>
      </c>
      <c r="H685" t="e">
        <f ca="1">VLOOKUP($E685,模型表!$C:$F,4,FALSE)</f>
        <v>#N/A</v>
      </c>
      <c r="I685" t="e">
        <f ca="1">VLOOKUP($E685,模型表!$C:$J,8,FALSE)</f>
        <v>#N/A</v>
      </c>
      <c r="K685" t="str">
        <f t="shared" ca="1" si="122"/>
        <v/>
      </c>
      <c r="L685" t="str">
        <f t="shared" ca="1" si="123"/>
        <v/>
      </c>
      <c r="M685" t="str">
        <f t="shared" ca="1" si="124"/>
        <v/>
      </c>
      <c r="N685" t="str">
        <f t="shared" ca="1" si="125"/>
        <v/>
      </c>
      <c r="O685" t="str">
        <f t="shared" ca="1" si="131"/>
        <v/>
      </c>
      <c r="P685" t="str">
        <f t="shared" ca="1" si="126"/>
        <v/>
      </c>
      <c r="Q685" t="e">
        <f ca="1">VLOOKUP($E685,模型表!$C:$K,9,FALSE)</f>
        <v>#N/A</v>
      </c>
      <c r="S685" t="e">
        <f ca="1">IF(VLOOKUP($E685,模型表!$C:$L,6,FALSE)=0,"",VLOOKUP($E685,模型表!$C:$L,10,FALSE))</f>
        <v>#N/A</v>
      </c>
      <c r="U685" t="e">
        <f ca="1">VLOOKUP($E685,模型表!$C:$Q,11,FALSE)</f>
        <v>#N/A</v>
      </c>
      <c r="Y685" t="e">
        <f ca="1">IF(VLOOKUP($E685,模型表!$C:$N,12,FALSE)="Death",VLOOKUP($E685,模型表!$C:$Q,13,FALSE),"")</f>
        <v>#N/A</v>
      </c>
      <c r="Z685" t="str">
        <f ca="1">IF($B685="","",IF(VLOOKUP($E685,模型表!$C:$O,12,FALSE)="PBuff","["&amp;VLOOKUP($E685,模型表!$C:Q,13,FALSE)&amp;"]","[]"))</f>
        <v/>
      </c>
      <c r="AA685" t="e">
        <f ca="1">VLOOKUP($B685,基础扩展表!$E:$I,5,FALSE)</f>
        <v>#N/A</v>
      </c>
      <c r="AB685" t="e">
        <f ca="1">VLOOKUP($B685,基础扩展表!$E:$I,4,FALSE)</f>
        <v>#N/A</v>
      </c>
      <c r="AC685" t="e">
        <f ca="1">VLOOKUP($B685,基础表!$E:$T,16,FALSE)</f>
        <v>#N/A</v>
      </c>
      <c r="AD685" t="str">
        <f t="shared" ca="1" si="120"/>
        <v/>
      </c>
      <c r="AE685" t="str">
        <f t="shared" ca="1" si="127"/>
        <v/>
      </c>
      <c r="AF685" t="str">
        <f t="shared" ca="1" si="128"/>
        <v/>
      </c>
      <c r="AH685" t="e">
        <f ca="1">VLOOKUP($B685,基础表!$E:$R,14,FALSE)</f>
        <v>#N/A</v>
      </c>
      <c r="AI685" t="e">
        <f ca="1">VLOOKUP($B685,基础表!$E:$S,13,FALSE)</f>
        <v>#N/A</v>
      </c>
      <c r="AK685" t="e">
        <f ca="1">VLOOKUP($B685,基础表!$E:$H,4,FALSE)</f>
        <v>#N/A</v>
      </c>
      <c r="AN685" s="23" t="e">
        <f t="shared" ca="1" si="121"/>
        <v>#N/A</v>
      </c>
      <c r="AO685" s="23" t="str">
        <f t="shared" ca="1" si="129"/>
        <v/>
      </c>
      <c r="AP685" s="23" t="str">
        <f t="shared" ca="1" si="130"/>
        <v/>
      </c>
      <c r="AR685" t="e">
        <f ca="1">VLOOKUP($B685,基础表!$E:$J,4,FALSE)</f>
        <v>#N/A</v>
      </c>
      <c r="AS685" t="e">
        <f ca="1">VLOOKUP($B685,基础表!$E:$J,5,FALSE)</f>
        <v>#N/A</v>
      </c>
      <c r="AT685" t="e">
        <f ca="1">VLOOKUP($B685,基础表!$E:$J,6,FALSE)</f>
        <v>#N/A</v>
      </c>
      <c r="AU685" t="e">
        <f ca="1">VLOOKUP($B685,基础扩展表!$E:$AG,MATCH(AU$2,基础扩展表!$E$1:$AG$1,0),FALSE)</f>
        <v>#N/A</v>
      </c>
      <c r="AV685" t="e">
        <f ca="1">VLOOKUP($B685,基础扩展表!$E:$AG,MATCH(AV$2,基础扩展表!$E$1:$AG$1,0),FALSE)</f>
        <v>#N/A</v>
      </c>
      <c r="AW685" t="e">
        <f ca="1">VLOOKUP($B685,基础扩展表!$E:$AG,MATCH(AW$2,基础扩展表!$E$1:$AG$1,0),FALSE)</f>
        <v>#N/A</v>
      </c>
      <c r="AX685" t="e">
        <f ca="1">VLOOKUP($B685,基础扩展表!$E:$AG,MATCH(AX$2,基础扩展表!$E$1:$AG$1,0),FALSE)</f>
        <v>#N/A</v>
      </c>
      <c r="AY685" t="e">
        <f ca="1">VLOOKUP($B685,基础扩展表!$E:$AG,MATCH(AY$2,基础扩展表!$E$1:$AG$1,0),FALSE)</f>
        <v>#N/A</v>
      </c>
      <c r="AZ685" t="e">
        <f ca="1">VLOOKUP($B685,基础扩展表!$E:$AG,MATCH(AZ$2,基础扩展表!$E$1:$AG$1,0),FALSE)</f>
        <v>#N/A</v>
      </c>
      <c r="BA685" t="e">
        <f ca="1">VLOOKUP($B685,基础扩展表!$E:$AG,MATCH(BA$2,基础扩展表!$E$1:$AG$1,0),FALSE)</f>
        <v>#N/A</v>
      </c>
      <c r="BB685" t="e">
        <f ca="1">VLOOKUP($B685,基础扩展表!$E:$AG,MATCH(BB$2,基础扩展表!$E$1:$AG$1,0),FALSE)</f>
        <v>#N/A</v>
      </c>
      <c r="BC685" t="e">
        <f ca="1">VLOOKUP($B685,基础扩展表!$E:$AG,MATCH(BC$2,基础扩展表!$E$1:$AG$1,0),FALSE)</f>
        <v>#N/A</v>
      </c>
      <c r="BD685" t="e">
        <f ca="1">VLOOKUP($B685,基础扩展表!$E:$AG,MATCH(BD$2,基础扩展表!$E$1:$AG$1,0),FALSE)</f>
        <v>#N/A</v>
      </c>
      <c r="BE685" t="e">
        <f ca="1">VLOOKUP($B685,基础扩展表!$E:$AG,MATCH(BE$2,基础扩展表!$E$1:$AG$1,0),FALSE)</f>
        <v>#N/A</v>
      </c>
      <c r="BF685" t="e">
        <f ca="1">VLOOKUP($B685,基础扩展表!$E:$AG,MATCH(BF$2,基础扩展表!$E$1:$AG$1,0),FALSE)</f>
        <v>#N/A</v>
      </c>
      <c r="BG685" t="e">
        <f ca="1">VLOOKUP($B685,基础扩展表!$E:$AG,MATCH(BG$2,基础扩展表!$E$1:$AG$1,0),FALSE)</f>
        <v>#N/A</v>
      </c>
      <c r="BH685" t="e">
        <f ca="1">VLOOKUP($B685,基础扩展表!$E:$AG,MATCH(BH$2,基础扩展表!$E$1:$AG$1,0),FALSE)</f>
        <v>#N/A</v>
      </c>
      <c r="BI685" t="e">
        <f ca="1">VLOOKUP($B685,基础扩展表!$E:$AG,MATCH(BI$2,基础扩展表!$E$1:$AG$1,0),FALSE)</f>
        <v>#N/A</v>
      </c>
      <c r="BJ685" t="e">
        <f ca="1">VLOOKUP($B685,基础扩展表!$E:$AG,MATCH(BJ$2,基础扩展表!$E$1:$AG$1,0),FALSE)</f>
        <v>#N/A</v>
      </c>
      <c r="BK685" t="e">
        <f ca="1">VLOOKUP($B685,基础扩展表!$E:$AG,MATCH(BK$2,基础扩展表!$E$1:$AG$1,0),FALSE)</f>
        <v>#N/A</v>
      </c>
      <c r="BL685" t="e">
        <f ca="1">VLOOKUP($B685,基础扩展表!$E:$AG,MATCH(BL$2,基础扩展表!$E$1:$AG$1,0),FALSE)</f>
        <v>#N/A</v>
      </c>
      <c r="BM685" t="e">
        <f ca="1">VLOOKUP($B685,基础扩展表!$E:$AG,MATCH(BM$2,基础扩展表!$E$1:$AG$1,0),FALSE)</f>
        <v>#N/A</v>
      </c>
      <c r="BN685" t="e">
        <f ca="1">VLOOKUP($B685,基础扩展表!$E:$AG,MATCH(BN$2,基础扩展表!$E$1:$AG$1,0),FALSE)</f>
        <v>#N/A</v>
      </c>
      <c r="BO685" t="e">
        <f ca="1">VLOOKUP($B685,基础扩展表!$E:$AG,MATCH(BO$2,基础扩展表!$E$1:$AG$1,0),FALSE)</f>
        <v>#N/A</v>
      </c>
      <c r="BP685" t="e">
        <f ca="1">VLOOKUP($B685,基础扩展表!$E:$AG,MATCH(BP$2,基础扩展表!$E$1:$AG$1,0),FALSE)</f>
        <v>#N/A</v>
      </c>
      <c r="BR685" t="e">
        <f ca="1">VLOOKUP(C685,模型表!D:H,5,FALSE)</f>
        <v>#N/A</v>
      </c>
    </row>
    <row r="686" spans="2:70" x14ac:dyDescent="0.2">
      <c r="B686" t="str">
        <f t="array" aca="1" ref="B686" ca="1">INDEX(基础表!$Y:$Y,SMALL(IF(基础表!$Z:$Z=0,ROW(基础表!$Z:$Z),999),ROW(H680)))&amp;""</f>
        <v/>
      </c>
      <c r="C686" t="e">
        <f ca="1">VLOOKUP(VLOOKUP($B686,基础表!$E:$G,3,FALSE),模型表!$C:$D,2,FALSE)</f>
        <v>#N/A</v>
      </c>
      <c r="E686" t="e">
        <f ca="1">VLOOKUP($B686,基础表!$E:$G,3,FALSE)</f>
        <v>#N/A</v>
      </c>
      <c r="G686" t="e">
        <f ca="1">VLOOKUP($E686,模型表!$C:$G,5,FALSE)</f>
        <v>#N/A</v>
      </c>
      <c r="H686" t="e">
        <f ca="1">VLOOKUP($E686,模型表!$C:$F,4,FALSE)</f>
        <v>#N/A</v>
      </c>
      <c r="I686" t="e">
        <f ca="1">VLOOKUP($E686,模型表!$C:$J,8,FALSE)</f>
        <v>#N/A</v>
      </c>
      <c r="K686" t="str">
        <f t="shared" ca="1" si="122"/>
        <v/>
      </c>
      <c r="L686" t="str">
        <f t="shared" ca="1" si="123"/>
        <v/>
      </c>
      <c r="M686" t="str">
        <f t="shared" ca="1" si="124"/>
        <v/>
      </c>
      <c r="N686" t="str">
        <f t="shared" ca="1" si="125"/>
        <v/>
      </c>
      <c r="O686" t="str">
        <f t="shared" ca="1" si="131"/>
        <v/>
      </c>
      <c r="P686" t="str">
        <f t="shared" ca="1" si="126"/>
        <v/>
      </c>
      <c r="Q686" t="e">
        <f ca="1">VLOOKUP($E686,模型表!$C:$K,9,FALSE)</f>
        <v>#N/A</v>
      </c>
      <c r="S686" t="e">
        <f ca="1">IF(VLOOKUP($E686,模型表!$C:$L,6,FALSE)=0,"",VLOOKUP($E686,模型表!$C:$L,10,FALSE))</f>
        <v>#N/A</v>
      </c>
      <c r="U686" t="e">
        <f ca="1">VLOOKUP($E686,模型表!$C:$Q,11,FALSE)</f>
        <v>#N/A</v>
      </c>
      <c r="Y686" t="e">
        <f ca="1">IF(VLOOKUP($E686,模型表!$C:$N,12,FALSE)="Death",VLOOKUP($E686,模型表!$C:$Q,13,FALSE),"")</f>
        <v>#N/A</v>
      </c>
      <c r="Z686" t="str">
        <f ca="1">IF($B686="","",IF(VLOOKUP($E686,模型表!$C:$O,12,FALSE)="PBuff","["&amp;VLOOKUP($E686,模型表!$C:Q,13,FALSE)&amp;"]","[]"))</f>
        <v/>
      </c>
      <c r="AA686" t="e">
        <f ca="1">VLOOKUP($B686,基础扩展表!$E:$I,5,FALSE)</f>
        <v>#N/A</v>
      </c>
      <c r="AB686" t="e">
        <f ca="1">VLOOKUP($B686,基础扩展表!$E:$I,4,FALSE)</f>
        <v>#N/A</v>
      </c>
      <c r="AC686" t="e">
        <f ca="1">VLOOKUP($B686,基础表!$E:$T,16,FALSE)</f>
        <v>#N/A</v>
      </c>
      <c r="AD686" t="str">
        <f t="shared" ca="1" si="120"/>
        <v/>
      </c>
      <c r="AE686" t="str">
        <f t="shared" ca="1" si="127"/>
        <v/>
      </c>
      <c r="AF686" t="str">
        <f t="shared" ca="1" si="128"/>
        <v/>
      </c>
      <c r="AH686" t="e">
        <f ca="1">VLOOKUP($B686,基础表!$E:$R,14,FALSE)</f>
        <v>#N/A</v>
      </c>
      <c r="AI686" t="e">
        <f ca="1">VLOOKUP($B686,基础表!$E:$S,13,FALSE)</f>
        <v>#N/A</v>
      </c>
      <c r="AK686" t="e">
        <f ca="1">VLOOKUP($B686,基础表!$E:$H,4,FALSE)</f>
        <v>#N/A</v>
      </c>
      <c r="AN686" s="23" t="e">
        <f t="shared" ca="1" si="121"/>
        <v>#N/A</v>
      </c>
      <c r="AO686" s="23" t="str">
        <f t="shared" ca="1" si="129"/>
        <v/>
      </c>
      <c r="AP686" s="23" t="str">
        <f t="shared" ca="1" si="130"/>
        <v/>
      </c>
      <c r="AR686" t="e">
        <f ca="1">VLOOKUP($B686,基础表!$E:$J,4,FALSE)</f>
        <v>#N/A</v>
      </c>
      <c r="AS686" t="e">
        <f ca="1">VLOOKUP($B686,基础表!$E:$J,5,FALSE)</f>
        <v>#N/A</v>
      </c>
      <c r="AT686" t="e">
        <f ca="1">VLOOKUP($B686,基础表!$E:$J,6,FALSE)</f>
        <v>#N/A</v>
      </c>
      <c r="AU686" t="e">
        <f ca="1">VLOOKUP($B686,基础扩展表!$E:$AG,MATCH(AU$2,基础扩展表!$E$1:$AG$1,0),FALSE)</f>
        <v>#N/A</v>
      </c>
      <c r="AV686" t="e">
        <f ca="1">VLOOKUP($B686,基础扩展表!$E:$AG,MATCH(AV$2,基础扩展表!$E$1:$AG$1,0),FALSE)</f>
        <v>#N/A</v>
      </c>
      <c r="AW686" t="e">
        <f ca="1">VLOOKUP($B686,基础扩展表!$E:$AG,MATCH(AW$2,基础扩展表!$E$1:$AG$1,0),FALSE)</f>
        <v>#N/A</v>
      </c>
      <c r="AX686" t="e">
        <f ca="1">VLOOKUP($B686,基础扩展表!$E:$AG,MATCH(AX$2,基础扩展表!$E$1:$AG$1,0),FALSE)</f>
        <v>#N/A</v>
      </c>
      <c r="AY686" t="e">
        <f ca="1">VLOOKUP($B686,基础扩展表!$E:$AG,MATCH(AY$2,基础扩展表!$E$1:$AG$1,0),FALSE)</f>
        <v>#N/A</v>
      </c>
      <c r="AZ686" t="e">
        <f ca="1">VLOOKUP($B686,基础扩展表!$E:$AG,MATCH(AZ$2,基础扩展表!$E$1:$AG$1,0),FALSE)</f>
        <v>#N/A</v>
      </c>
      <c r="BA686" t="e">
        <f ca="1">VLOOKUP($B686,基础扩展表!$E:$AG,MATCH(BA$2,基础扩展表!$E$1:$AG$1,0),FALSE)</f>
        <v>#N/A</v>
      </c>
      <c r="BB686" t="e">
        <f ca="1">VLOOKUP($B686,基础扩展表!$E:$AG,MATCH(BB$2,基础扩展表!$E$1:$AG$1,0),FALSE)</f>
        <v>#N/A</v>
      </c>
      <c r="BC686" t="e">
        <f ca="1">VLOOKUP($B686,基础扩展表!$E:$AG,MATCH(BC$2,基础扩展表!$E$1:$AG$1,0),FALSE)</f>
        <v>#N/A</v>
      </c>
      <c r="BD686" t="e">
        <f ca="1">VLOOKUP($B686,基础扩展表!$E:$AG,MATCH(BD$2,基础扩展表!$E$1:$AG$1,0),FALSE)</f>
        <v>#N/A</v>
      </c>
      <c r="BE686" t="e">
        <f ca="1">VLOOKUP($B686,基础扩展表!$E:$AG,MATCH(BE$2,基础扩展表!$E$1:$AG$1,0),FALSE)</f>
        <v>#N/A</v>
      </c>
      <c r="BF686" t="e">
        <f ca="1">VLOOKUP($B686,基础扩展表!$E:$AG,MATCH(BF$2,基础扩展表!$E$1:$AG$1,0),FALSE)</f>
        <v>#N/A</v>
      </c>
      <c r="BG686" t="e">
        <f ca="1">VLOOKUP($B686,基础扩展表!$E:$AG,MATCH(BG$2,基础扩展表!$E$1:$AG$1,0),FALSE)</f>
        <v>#N/A</v>
      </c>
      <c r="BH686" t="e">
        <f ca="1">VLOOKUP($B686,基础扩展表!$E:$AG,MATCH(BH$2,基础扩展表!$E$1:$AG$1,0),FALSE)</f>
        <v>#N/A</v>
      </c>
      <c r="BI686" t="e">
        <f ca="1">VLOOKUP($B686,基础扩展表!$E:$AG,MATCH(BI$2,基础扩展表!$E$1:$AG$1,0),FALSE)</f>
        <v>#N/A</v>
      </c>
      <c r="BJ686" t="e">
        <f ca="1">VLOOKUP($B686,基础扩展表!$E:$AG,MATCH(BJ$2,基础扩展表!$E$1:$AG$1,0),FALSE)</f>
        <v>#N/A</v>
      </c>
      <c r="BK686" t="e">
        <f ca="1">VLOOKUP($B686,基础扩展表!$E:$AG,MATCH(BK$2,基础扩展表!$E$1:$AG$1,0),FALSE)</f>
        <v>#N/A</v>
      </c>
      <c r="BL686" t="e">
        <f ca="1">VLOOKUP($B686,基础扩展表!$E:$AG,MATCH(BL$2,基础扩展表!$E$1:$AG$1,0),FALSE)</f>
        <v>#N/A</v>
      </c>
      <c r="BM686" t="e">
        <f ca="1">VLOOKUP($B686,基础扩展表!$E:$AG,MATCH(BM$2,基础扩展表!$E$1:$AG$1,0),FALSE)</f>
        <v>#N/A</v>
      </c>
      <c r="BN686" t="e">
        <f ca="1">VLOOKUP($B686,基础扩展表!$E:$AG,MATCH(BN$2,基础扩展表!$E$1:$AG$1,0),FALSE)</f>
        <v>#N/A</v>
      </c>
      <c r="BO686" t="e">
        <f ca="1">VLOOKUP($B686,基础扩展表!$E:$AG,MATCH(BO$2,基础扩展表!$E$1:$AG$1,0),FALSE)</f>
        <v>#N/A</v>
      </c>
      <c r="BP686" t="e">
        <f ca="1">VLOOKUP($B686,基础扩展表!$E:$AG,MATCH(BP$2,基础扩展表!$E$1:$AG$1,0),FALSE)</f>
        <v>#N/A</v>
      </c>
      <c r="BR686" t="e">
        <f ca="1">VLOOKUP(C686,模型表!D:H,5,FALSE)</f>
        <v>#N/A</v>
      </c>
    </row>
    <row r="687" spans="2:70" x14ac:dyDescent="0.2">
      <c r="B687" t="str">
        <f t="array" aca="1" ref="B687" ca="1">INDEX(基础表!$Y:$Y,SMALL(IF(基础表!$Z:$Z=0,ROW(基础表!$Z:$Z),999),ROW(H681)))&amp;""</f>
        <v/>
      </c>
      <c r="C687" t="e">
        <f ca="1">VLOOKUP(VLOOKUP($B687,基础表!$E:$G,3,FALSE),模型表!$C:$D,2,FALSE)</f>
        <v>#N/A</v>
      </c>
      <c r="E687" t="e">
        <f ca="1">VLOOKUP($B687,基础表!$E:$G,3,FALSE)</f>
        <v>#N/A</v>
      </c>
      <c r="G687" t="e">
        <f ca="1">VLOOKUP($E687,模型表!$C:$G,5,FALSE)</f>
        <v>#N/A</v>
      </c>
      <c r="H687" t="e">
        <f ca="1">VLOOKUP($E687,模型表!$C:$F,4,FALSE)</f>
        <v>#N/A</v>
      </c>
      <c r="I687" t="e">
        <f ca="1">VLOOKUP($E687,模型表!$C:$J,8,FALSE)</f>
        <v>#N/A</v>
      </c>
      <c r="K687" t="str">
        <f t="shared" ca="1" si="122"/>
        <v/>
      </c>
      <c r="L687" t="str">
        <f t="shared" ca="1" si="123"/>
        <v/>
      </c>
      <c r="M687" t="str">
        <f t="shared" ca="1" si="124"/>
        <v/>
      </c>
      <c r="N687" t="str">
        <f t="shared" ca="1" si="125"/>
        <v/>
      </c>
      <c r="O687" t="str">
        <f t="shared" ca="1" si="131"/>
        <v/>
      </c>
      <c r="P687" t="str">
        <f t="shared" ca="1" si="126"/>
        <v/>
      </c>
      <c r="Q687" t="e">
        <f ca="1">VLOOKUP($E687,模型表!$C:$K,9,FALSE)</f>
        <v>#N/A</v>
      </c>
      <c r="S687" t="e">
        <f ca="1">IF(VLOOKUP($E687,模型表!$C:$L,6,FALSE)=0,"",VLOOKUP($E687,模型表!$C:$L,10,FALSE))</f>
        <v>#N/A</v>
      </c>
      <c r="U687" t="e">
        <f ca="1">VLOOKUP($E687,模型表!$C:$Q,11,FALSE)</f>
        <v>#N/A</v>
      </c>
      <c r="Y687" t="e">
        <f ca="1">IF(VLOOKUP($E687,模型表!$C:$N,12,FALSE)="Death",VLOOKUP($E687,模型表!$C:$Q,13,FALSE),"")</f>
        <v>#N/A</v>
      </c>
      <c r="Z687" t="str">
        <f ca="1">IF($B687="","",IF(VLOOKUP($E687,模型表!$C:$O,12,FALSE)="PBuff","["&amp;VLOOKUP($E687,模型表!$C:Q,13,FALSE)&amp;"]","[]"))</f>
        <v/>
      </c>
      <c r="AA687" t="e">
        <f ca="1">VLOOKUP($B687,基础扩展表!$E:$I,5,FALSE)</f>
        <v>#N/A</v>
      </c>
      <c r="AB687" t="e">
        <f ca="1">VLOOKUP($B687,基础扩展表!$E:$I,4,FALSE)</f>
        <v>#N/A</v>
      </c>
      <c r="AC687" t="e">
        <f ca="1">VLOOKUP($B687,基础表!$E:$T,16,FALSE)</f>
        <v>#N/A</v>
      </c>
      <c r="AD687" t="str">
        <f t="shared" ca="1" si="120"/>
        <v/>
      </c>
      <c r="AE687" t="str">
        <f t="shared" ca="1" si="127"/>
        <v/>
      </c>
      <c r="AF687" t="str">
        <f t="shared" ca="1" si="128"/>
        <v/>
      </c>
      <c r="AH687" t="e">
        <f ca="1">VLOOKUP($B687,基础表!$E:$R,14,FALSE)</f>
        <v>#N/A</v>
      </c>
      <c r="AI687" t="e">
        <f ca="1">VLOOKUP($B687,基础表!$E:$S,13,FALSE)</f>
        <v>#N/A</v>
      </c>
      <c r="AK687" t="e">
        <f ca="1">VLOOKUP($B687,基础表!$E:$H,4,FALSE)</f>
        <v>#N/A</v>
      </c>
      <c r="AN687" s="23" t="e">
        <f t="shared" ca="1" si="121"/>
        <v>#N/A</v>
      </c>
      <c r="AO687" s="23" t="str">
        <f t="shared" ca="1" si="129"/>
        <v/>
      </c>
      <c r="AP687" s="23" t="str">
        <f t="shared" ca="1" si="130"/>
        <v/>
      </c>
      <c r="AR687" t="e">
        <f ca="1">VLOOKUP($B687,基础表!$E:$J,4,FALSE)</f>
        <v>#N/A</v>
      </c>
      <c r="AS687" t="e">
        <f ca="1">VLOOKUP($B687,基础表!$E:$J,5,FALSE)</f>
        <v>#N/A</v>
      </c>
      <c r="AT687" t="e">
        <f ca="1">VLOOKUP($B687,基础表!$E:$J,6,FALSE)</f>
        <v>#N/A</v>
      </c>
      <c r="AU687" t="e">
        <f ca="1">VLOOKUP($B687,基础扩展表!$E:$AG,MATCH(AU$2,基础扩展表!$E$1:$AG$1,0),FALSE)</f>
        <v>#N/A</v>
      </c>
      <c r="AV687" t="e">
        <f ca="1">VLOOKUP($B687,基础扩展表!$E:$AG,MATCH(AV$2,基础扩展表!$E$1:$AG$1,0),FALSE)</f>
        <v>#N/A</v>
      </c>
      <c r="AW687" t="e">
        <f ca="1">VLOOKUP($B687,基础扩展表!$E:$AG,MATCH(AW$2,基础扩展表!$E$1:$AG$1,0),FALSE)</f>
        <v>#N/A</v>
      </c>
      <c r="AX687" t="e">
        <f ca="1">VLOOKUP($B687,基础扩展表!$E:$AG,MATCH(AX$2,基础扩展表!$E$1:$AG$1,0),FALSE)</f>
        <v>#N/A</v>
      </c>
      <c r="AY687" t="e">
        <f ca="1">VLOOKUP($B687,基础扩展表!$E:$AG,MATCH(AY$2,基础扩展表!$E$1:$AG$1,0),FALSE)</f>
        <v>#N/A</v>
      </c>
      <c r="AZ687" t="e">
        <f ca="1">VLOOKUP($B687,基础扩展表!$E:$AG,MATCH(AZ$2,基础扩展表!$E$1:$AG$1,0),FALSE)</f>
        <v>#N/A</v>
      </c>
      <c r="BA687" t="e">
        <f ca="1">VLOOKUP($B687,基础扩展表!$E:$AG,MATCH(BA$2,基础扩展表!$E$1:$AG$1,0),FALSE)</f>
        <v>#N/A</v>
      </c>
      <c r="BB687" t="e">
        <f ca="1">VLOOKUP($B687,基础扩展表!$E:$AG,MATCH(BB$2,基础扩展表!$E$1:$AG$1,0),FALSE)</f>
        <v>#N/A</v>
      </c>
      <c r="BC687" t="e">
        <f ca="1">VLOOKUP($B687,基础扩展表!$E:$AG,MATCH(BC$2,基础扩展表!$E$1:$AG$1,0),FALSE)</f>
        <v>#N/A</v>
      </c>
      <c r="BD687" t="e">
        <f ca="1">VLOOKUP($B687,基础扩展表!$E:$AG,MATCH(BD$2,基础扩展表!$E$1:$AG$1,0),FALSE)</f>
        <v>#N/A</v>
      </c>
      <c r="BE687" t="e">
        <f ca="1">VLOOKUP($B687,基础扩展表!$E:$AG,MATCH(BE$2,基础扩展表!$E$1:$AG$1,0),FALSE)</f>
        <v>#N/A</v>
      </c>
      <c r="BF687" t="e">
        <f ca="1">VLOOKUP($B687,基础扩展表!$E:$AG,MATCH(BF$2,基础扩展表!$E$1:$AG$1,0),FALSE)</f>
        <v>#N/A</v>
      </c>
      <c r="BG687" t="e">
        <f ca="1">VLOOKUP($B687,基础扩展表!$E:$AG,MATCH(BG$2,基础扩展表!$E$1:$AG$1,0),FALSE)</f>
        <v>#N/A</v>
      </c>
      <c r="BH687" t="e">
        <f ca="1">VLOOKUP($B687,基础扩展表!$E:$AG,MATCH(BH$2,基础扩展表!$E$1:$AG$1,0),FALSE)</f>
        <v>#N/A</v>
      </c>
      <c r="BI687" t="e">
        <f ca="1">VLOOKUP($B687,基础扩展表!$E:$AG,MATCH(BI$2,基础扩展表!$E$1:$AG$1,0),FALSE)</f>
        <v>#N/A</v>
      </c>
      <c r="BJ687" t="e">
        <f ca="1">VLOOKUP($B687,基础扩展表!$E:$AG,MATCH(BJ$2,基础扩展表!$E$1:$AG$1,0),FALSE)</f>
        <v>#N/A</v>
      </c>
      <c r="BK687" t="e">
        <f ca="1">VLOOKUP($B687,基础扩展表!$E:$AG,MATCH(BK$2,基础扩展表!$E$1:$AG$1,0),FALSE)</f>
        <v>#N/A</v>
      </c>
      <c r="BL687" t="e">
        <f ca="1">VLOOKUP($B687,基础扩展表!$E:$AG,MATCH(BL$2,基础扩展表!$E$1:$AG$1,0),FALSE)</f>
        <v>#N/A</v>
      </c>
      <c r="BM687" t="e">
        <f ca="1">VLOOKUP($B687,基础扩展表!$E:$AG,MATCH(BM$2,基础扩展表!$E$1:$AG$1,0),FALSE)</f>
        <v>#N/A</v>
      </c>
      <c r="BN687" t="e">
        <f ca="1">VLOOKUP($B687,基础扩展表!$E:$AG,MATCH(BN$2,基础扩展表!$E$1:$AG$1,0),FALSE)</f>
        <v>#N/A</v>
      </c>
      <c r="BO687" t="e">
        <f ca="1">VLOOKUP($B687,基础扩展表!$E:$AG,MATCH(BO$2,基础扩展表!$E$1:$AG$1,0),FALSE)</f>
        <v>#N/A</v>
      </c>
      <c r="BP687" t="e">
        <f ca="1">VLOOKUP($B687,基础扩展表!$E:$AG,MATCH(BP$2,基础扩展表!$E$1:$AG$1,0),FALSE)</f>
        <v>#N/A</v>
      </c>
      <c r="BR687" t="e">
        <f ca="1">VLOOKUP(C687,模型表!D:H,5,FALSE)</f>
        <v>#N/A</v>
      </c>
    </row>
    <row r="688" spans="2:70" x14ac:dyDescent="0.2">
      <c r="B688" t="str">
        <f t="array" aca="1" ref="B688" ca="1">INDEX(基础表!$Y:$Y,SMALL(IF(基础表!$Z:$Z=0,ROW(基础表!$Z:$Z),999),ROW(H682)))&amp;""</f>
        <v/>
      </c>
      <c r="C688" t="e">
        <f ca="1">VLOOKUP(VLOOKUP($B688,基础表!$E:$G,3,FALSE),模型表!$C:$D,2,FALSE)</f>
        <v>#N/A</v>
      </c>
      <c r="E688" t="e">
        <f ca="1">VLOOKUP($B688,基础表!$E:$G,3,FALSE)</f>
        <v>#N/A</v>
      </c>
      <c r="G688" t="e">
        <f ca="1">VLOOKUP($E688,模型表!$C:$G,5,FALSE)</f>
        <v>#N/A</v>
      </c>
      <c r="H688" t="e">
        <f ca="1">VLOOKUP($E688,模型表!$C:$F,4,FALSE)</f>
        <v>#N/A</v>
      </c>
      <c r="I688" t="e">
        <f ca="1">VLOOKUP($E688,模型表!$C:$J,8,FALSE)</f>
        <v>#N/A</v>
      </c>
      <c r="K688" t="str">
        <f t="shared" ca="1" si="122"/>
        <v/>
      </c>
      <c r="L688" t="str">
        <f t="shared" ca="1" si="123"/>
        <v/>
      </c>
      <c r="M688" t="str">
        <f t="shared" ca="1" si="124"/>
        <v/>
      </c>
      <c r="N688" t="str">
        <f t="shared" ca="1" si="125"/>
        <v/>
      </c>
      <c r="O688" t="str">
        <f t="shared" ca="1" si="131"/>
        <v/>
      </c>
      <c r="P688" t="str">
        <f t="shared" ca="1" si="126"/>
        <v/>
      </c>
      <c r="Q688" t="e">
        <f ca="1">VLOOKUP($E688,模型表!$C:$K,9,FALSE)</f>
        <v>#N/A</v>
      </c>
      <c r="S688" t="e">
        <f ca="1">IF(VLOOKUP($E688,模型表!$C:$L,6,FALSE)=0,"",VLOOKUP($E688,模型表!$C:$L,10,FALSE))</f>
        <v>#N/A</v>
      </c>
      <c r="U688" t="e">
        <f ca="1">VLOOKUP($E688,模型表!$C:$Q,11,FALSE)</f>
        <v>#N/A</v>
      </c>
      <c r="Y688" t="e">
        <f ca="1">IF(VLOOKUP($E688,模型表!$C:$N,12,FALSE)="Death",VLOOKUP($E688,模型表!$C:$Q,13,FALSE),"")</f>
        <v>#N/A</v>
      </c>
      <c r="Z688" t="str">
        <f ca="1">IF($B688="","",IF(VLOOKUP($E688,模型表!$C:$O,12,FALSE)="PBuff","["&amp;VLOOKUP($E688,模型表!$C:Q,13,FALSE)&amp;"]","[]"))</f>
        <v/>
      </c>
      <c r="AA688" t="e">
        <f ca="1">VLOOKUP($B688,基础扩展表!$E:$I,5,FALSE)</f>
        <v>#N/A</v>
      </c>
      <c r="AB688" t="e">
        <f ca="1">VLOOKUP($B688,基础扩展表!$E:$I,4,FALSE)</f>
        <v>#N/A</v>
      </c>
      <c r="AC688" t="e">
        <f ca="1">VLOOKUP($B688,基础表!$E:$T,16,FALSE)</f>
        <v>#N/A</v>
      </c>
      <c r="AD688" t="str">
        <f t="shared" ca="1" si="120"/>
        <v/>
      </c>
      <c r="AE688" t="str">
        <f t="shared" ca="1" si="127"/>
        <v/>
      </c>
      <c r="AF688" t="str">
        <f t="shared" ca="1" si="128"/>
        <v/>
      </c>
      <c r="AH688" t="e">
        <f ca="1">VLOOKUP($B688,基础表!$E:$R,14,FALSE)</f>
        <v>#N/A</v>
      </c>
      <c r="AI688" t="e">
        <f ca="1">VLOOKUP($B688,基础表!$E:$S,13,FALSE)</f>
        <v>#N/A</v>
      </c>
      <c r="AK688" t="e">
        <f ca="1">VLOOKUP($B688,基础表!$E:$H,4,FALSE)</f>
        <v>#N/A</v>
      </c>
      <c r="AN688" s="23" t="e">
        <f t="shared" ca="1" si="121"/>
        <v>#N/A</v>
      </c>
      <c r="AO688" s="23" t="str">
        <f t="shared" ca="1" si="129"/>
        <v/>
      </c>
      <c r="AP688" s="23" t="str">
        <f t="shared" ca="1" si="130"/>
        <v/>
      </c>
      <c r="AR688" t="e">
        <f ca="1">VLOOKUP($B688,基础表!$E:$J,4,FALSE)</f>
        <v>#N/A</v>
      </c>
      <c r="AS688" t="e">
        <f ca="1">VLOOKUP($B688,基础表!$E:$J,5,FALSE)</f>
        <v>#N/A</v>
      </c>
      <c r="AT688" t="e">
        <f ca="1">VLOOKUP($B688,基础表!$E:$J,6,FALSE)</f>
        <v>#N/A</v>
      </c>
      <c r="AU688" t="e">
        <f ca="1">VLOOKUP($B688,基础扩展表!$E:$AG,MATCH(AU$2,基础扩展表!$E$1:$AG$1,0),FALSE)</f>
        <v>#N/A</v>
      </c>
      <c r="AV688" t="e">
        <f ca="1">VLOOKUP($B688,基础扩展表!$E:$AG,MATCH(AV$2,基础扩展表!$E$1:$AG$1,0),FALSE)</f>
        <v>#N/A</v>
      </c>
      <c r="AW688" t="e">
        <f ca="1">VLOOKUP($B688,基础扩展表!$E:$AG,MATCH(AW$2,基础扩展表!$E$1:$AG$1,0),FALSE)</f>
        <v>#N/A</v>
      </c>
      <c r="AX688" t="e">
        <f ca="1">VLOOKUP($B688,基础扩展表!$E:$AG,MATCH(AX$2,基础扩展表!$E$1:$AG$1,0),FALSE)</f>
        <v>#N/A</v>
      </c>
      <c r="AY688" t="e">
        <f ca="1">VLOOKUP($B688,基础扩展表!$E:$AG,MATCH(AY$2,基础扩展表!$E$1:$AG$1,0),FALSE)</f>
        <v>#N/A</v>
      </c>
      <c r="AZ688" t="e">
        <f ca="1">VLOOKUP($B688,基础扩展表!$E:$AG,MATCH(AZ$2,基础扩展表!$E$1:$AG$1,0),FALSE)</f>
        <v>#N/A</v>
      </c>
      <c r="BA688" t="e">
        <f ca="1">VLOOKUP($B688,基础扩展表!$E:$AG,MATCH(BA$2,基础扩展表!$E$1:$AG$1,0),FALSE)</f>
        <v>#N/A</v>
      </c>
      <c r="BB688" t="e">
        <f ca="1">VLOOKUP($B688,基础扩展表!$E:$AG,MATCH(BB$2,基础扩展表!$E$1:$AG$1,0),FALSE)</f>
        <v>#N/A</v>
      </c>
      <c r="BC688" t="e">
        <f ca="1">VLOOKUP($B688,基础扩展表!$E:$AG,MATCH(BC$2,基础扩展表!$E$1:$AG$1,0),FALSE)</f>
        <v>#N/A</v>
      </c>
      <c r="BD688" t="e">
        <f ca="1">VLOOKUP($B688,基础扩展表!$E:$AG,MATCH(BD$2,基础扩展表!$E$1:$AG$1,0),FALSE)</f>
        <v>#N/A</v>
      </c>
      <c r="BE688" t="e">
        <f ca="1">VLOOKUP($B688,基础扩展表!$E:$AG,MATCH(BE$2,基础扩展表!$E$1:$AG$1,0),FALSE)</f>
        <v>#N/A</v>
      </c>
      <c r="BF688" t="e">
        <f ca="1">VLOOKUP($B688,基础扩展表!$E:$AG,MATCH(BF$2,基础扩展表!$E$1:$AG$1,0),FALSE)</f>
        <v>#N/A</v>
      </c>
      <c r="BG688" t="e">
        <f ca="1">VLOOKUP($B688,基础扩展表!$E:$AG,MATCH(BG$2,基础扩展表!$E$1:$AG$1,0),FALSE)</f>
        <v>#N/A</v>
      </c>
      <c r="BH688" t="e">
        <f ca="1">VLOOKUP($B688,基础扩展表!$E:$AG,MATCH(BH$2,基础扩展表!$E$1:$AG$1,0),FALSE)</f>
        <v>#N/A</v>
      </c>
      <c r="BI688" t="e">
        <f ca="1">VLOOKUP($B688,基础扩展表!$E:$AG,MATCH(BI$2,基础扩展表!$E$1:$AG$1,0),FALSE)</f>
        <v>#N/A</v>
      </c>
      <c r="BJ688" t="e">
        <f ca="1">VLOOKUP($B688,基础扩展表!$E:$AG,MATCH(BJ$2,基础扩展表!$E$1:$AG$1,0),FALSE)</f>
        <v>#N/A</v>
      </c>
      <c r="BK688" t="e">
        <f ca="1">VLOOKUP($B688,基础扩展表!$E:$AG,MATCH(BK$2,基础扩展表!$E$1:$AG$1,0),FALSE)</f>
        <v>#N/A</v>
      </c>
      <c r="BL688" t="e">
        <f ca="1">VLOOKUP($B688,基础扩展表!$E:$AG,MATCH(BL$2,基础扩展表!$E$1:$AG$1,0),FALSE)</f>
        <v>#N/A</v>
      </c>
      <c r="BM688" t="e">
        <f ca="1">VLOOKUP($B688,基础扩展表!$E:$AG,MATCH(BM$2,基础扩展表!$E$1:$AG$1,0),FALSE)</f>
        <v>#N/A</v>
      </c>
      <c r="BN688" t="e">
        <f ca="1">VLOOKUP($B688,基础扩展表!$E:$AG,MATCH(BN$2,基础扩展表!$E$1:$AG$1,0),FALSE)</f>
        <v>#N/A</v>
      </c>
      <c r="BO688" t="e">
        <f ca="1">VLOOKUP($B688,基础扩展表!$E:$AG,MATCH(BO$2,基础扩展表!$E$1:$AG$1,0),FALSE)</f>
        <v>#N/A</v>
      </c>
      <c r="BP688" t="e">
        <f ca="1">VLOOKUP($B688,基础扩展表!$E:$AG,MATCH(BP$2,基础扩展表!$E$1:$AG$1,0),FALSE)</f>
        <v>#N/A</v>
      </c>
      <c r="BR688" t="e">
        <f ca="1">VLOOKUP(C688,模型表!D:H,5,FALSE)</f>
        <v>#N/A</v>
      </c>
    </row>
    <row r="689" spans="2:70" x14ac:dyDescent="0.2">
      <c r="B689" t="str">
        <f t="array" aca="1" ref="B689" ca="1">INDEX(基础表!$Y:$Y,SMALL(IF(基础表!$Z:$Z=0,ROW(基础表!$Z:$Z),999),ROW(H683)))&amp;""</f>
        <v/>
      </c>
      <c r="C689" t="e">
        <f ca="1">VLOOKUP(VLOOKUP($B689,基础表!$E:$G,3,FALSE),模型表!$C:$D,2,FALSE)</f>
        <v>#N/A</v>
      </c>
      <c r="E689" t="e">
        <f ca="1">VLOOKUP($B689,基础表!$E:$G,3,FALSE)</f>
        <v>#N/A</v>
      </c>
      <c r="G689" t="e">
        <f ca="1">VLOOKUP($E689,模型表!$C:$G,5,FALSE)</f>
        <v>#N/A</v>
      </c>
      <c r="H689" t="e">
        <f ca="1">VLOOKUP($E689,模型表!$C:$F,4,FALSE)</f>
        <v>#N/A</v>
      </c>
      <c r="I689" t="e">
        <f ca="1">VLOOKUP($E689,模型表!$C:$J,8,FALSE)</f>
        <v>#N/A</v>
      </c>
      <c r="K689" t="str">
        <f t="shared" ca="1" si="122"/>
        <v/>
      </c>
      <c r="L689" t="str">
        <f t="shared" ca="1" si="123"/>
        <v/>
      </c>
      <c r="M689" t="str">
        <f t="shared" ca="1" si="124"/>
        <v/>
      </c>
      <c r="N689" t="str">
        <f t="shared" ca="1" si="125"/>
        <v/>
      </c>
      <c r="O689" t="str">
        <f t="shared" ca="1" si="131"/>
        <v/>
      </c>
      <c r="P689" t="str">
        <f t="shared" ca="1" si="126"/>
        <v/>
      </c>
      <c r="Q689" t="e">
        <f ca="1">VLOOKUP($E689,模型表!$C:$K,9,FALSE)</f>
        <v>#N/A</v>
      </c>
      <c r="S689" t="e">
        <f ca="1">IF(VLOOKUP($E689,模型表!$C:$L,6,FALSE)=0,"",VLOOKUP($E689,模型表!$C:$L,10,FALSE))</f>
        <v>#N/A</v>
      </c>
      <c r="U689" t="e">
        <f ca="1">VLOOKUP($E689,模型表!$C:$Q,11,FALSE)</f>
        <v>#N/A</v>
      </c>
      <c r="Y689" t="e">
        <f ca="1">IF(VLOOKUP($E689,模型表!$C:$N,12,FALSE)="Death",VLOOKUP($E689,模型表!$C:$Q,13,FALSE),"")</f>
        <v>#N/A</v>
      </c>
      <c r="Z689" t="str">
        <f ca="1">IF($B689="","",IF(VLOOKUP($E689,模型表!$C:$O,12,FALSE)="PBuff","["&amp;VLOOKUP($E689,模型表!$C:Q,13,FALSE)&amp;"]","[]"))</f>
        <v/>
      </c>
      <c r="AA689" t="e">
        <f ca="1">VLOOKUP($B689,基础扩展表!$E:$I,5,FALSE)</f>
        <v>#N/A</v>
      </c>
      <c r="AB689" t="e">
        <f ca="1">VLOOKUP($B689,基础扩展表!$E:$I,4,FALSE)</f>
        <v>#N/A</v>
      </c>
      <c r="AC689" t="e">
        <f ca="1">VLOOKUP($B689,基础表!$E:$T,16,FALSE)</f>
        <v>#N/A</v>
      </c>
      <c r="AD689" t="str">
        <f t="shared" ref="AD689:AD737" ca="1" si="132">IF(B689="","",20)</f>
        <v/>
      </c>
      <c r="AE689" t="str">
        <f t="shared" ca="1" si="127"/>
        <v/>
      </c>
      <c r="AF689" t="str">
        <f t="shared" ca="1" si="128"/>
        <v/>
      </c>
      <c r="AH689" t="e">
        <f ca="1">VLOOKUP($B689,基础表!$E:$R,14,FALSE)</f>
        <v>#N/A</v>
      </c>
      <c r="AI689" t="e">
        <f ca="1">VLOOKUP($B689,基础表!$E:$S,13,FALSE)</f>
        <v>#N/A</v>
      </c>
      <c r="AK689" t="e">
        <f ca="1">VLOOKUP($B689,基础表!$E:$H,4,FALSE)</f>
        <v>#N/A</v>
      </c>
      <c r="AN689" s="23" t="e">
        <f t="shared" ref="AN689:AN737" ca="1" si="133">IF(H689="","","[]")</f>
        <v>#N/A</v>
      </c>
      <c r="AO689" s="23" t="str">
        <f t="shared" ca="1" si="129"/>
        <v/>
      </c>
      <c r="AP689" s="23" t="str">
        <f t="shared" ca="1" si="130"/>
        <v/>
      </c>
      <c r="AR689" t="e">
        <f ca="1">VLOOKUP($B689,基础表!$E:$J,4,FALSE)</f>
        <v>#N/A</v>
      </c>
      <c r="AS689" t="e">
        <f ca="1">VLOOKUP($B689,基础表!$E:$J,5,FALSE)</f>
        <v>#N/A</v>
      </c>
      <c r="AT689" t="e">
        <f ca="1">VLOOKUP($B689,基础表!$E:$J,6,FALSE)</f>
        <v>#N/A</v>
      </c>
      <c r="AU689" t="e">
        <f ca="1">VLOOKUP($B689,基础扩展表!$E:$AG,MATCH(AU$2,基础扩展表!$E$1:$AG$1,0),FALSE)</f>
        <v>#N/A</v>
      </c>
      <c r="AV689" t="e">
        <f ca="1">VLOOKUP($B689,基础扩展表!$E:$AG,MATCH(AV$2,基础扩展表!$E$1:$AG$1,0),FALSE)</f>
        <v>#N/A</v>
      </c>
      <c r="AW689" t="e">
        <f ca="1">VLOOKUP($B689,基础扩展表!$E:$AG,MATCH(AW$2,基础扩展表!$E$1:$AG$1,0),FALSE)</f>
        <v>#N/A</v>
      </c>
      <c r="AX689" t="e">
        <f ca="1">VLOOKUP($B689,基础扩展表!$E:$AG,MATCH(AX$2,基础扩展表!$E$1:$AG$1,0),FALSE)</f>
        <v>#N/A</v>
      </c>
      <c r="AY689" t="e">
        <f ca="1">VLOOKUP($B689,基础扩展表!$E:$AG,MATCH(AY$2,基础扩展表!$E$1:$AG$1,0),FALSE)</f>
        <v>#N/A</v>
      </c>
      <c r="AZ689" t="e">
        <f ca="1">VLOOKUP($B689,基础扩展表!$E:$AG,MATCH(AZ$2,基础扩展表!$E$1:$AG$1,0),FALSE)</f>
        <v>#N/A</v>
      </c>
      <c r="BA689" t="e">
        <f ca="1">VLOOKUP($B689,基础扩展表!$E:$AG,MATCH(BA$2,基础扩展表!$E$1:$AG$1,0),FALSE)</f>
        <v>#N/A</v>
      </c>
      <c r="BB689" t="e">
        <f ca="1">VLOOKUP($B689,基础扩展表!$E:$AG,MATCH(BB$2,基础扩展表!$E$1:$AG$1,0),FALSE)</f>
        <v>#N/A</v>
      </c>
      <c r="BC689" t="e">
        <f ca="1">VLOOKUP($B689,基础扩展表!$E:$AG,MATCH(BC$2,基础扩展表!$E$1:$AG$1,0),FALSE)</f>
        <v>#N/A</v>
      </c>
      <c r="BD689" t="e">
        <f ca="1">VLOOKUP($B689,基础扩展表!$E:$AG,MATCH(BD$2,基础扩展表!$E$1:$AG$1,0),FALSE)</f>
        <v>#N/A</v>
      </c>
      <c r="BE689" t="e">
        <f ca="1">VLOOKUP($B689,基础扩展表!$E:$AG,MATCH(BE$2,基础扩展表!$E$1:$AG$1,0),FALSE)</f>
        <v>#N/A</v>
      </c>
      <c r="BF689" t="e">
        <f ca="1">VLOOKUP($B689,基础扩展表!$E:$AG,MATCH(BF$2,基础扩展表!$E$1:$AG$1,0),FALSE)</f>
        <v>#N/A</v>
      </c>
      <c r="BG689" t="e">
        <f ca="1">VLOOKUP($B689,基础扩展表!$E:$AG,MATCH(BG$2,基础扩展表!$E$1:$AG$1,0),FALSE)</f>
        <v>#N/A</v>
      </c>
      <c r="BH689" t="e">
        <f ca="1">VLOOKUP($B689,基础扩展表!$E:$AG,MATCH(BH$2,基础扩展表!$E$1:$AG$1,0),FALSE)</f>
        <v>#N/A</v>
      </c>
      <c r="BI689" t="e">
        <f ca="1">VLOOKUP($B689,基础扩展表!$E:$AG,MATCH(BI$2,基础扩展表!$E$1:$AG$1,0),FALSE)</f>
        <v>#N/A</v>
      </c>
      <c r="BJ689" t="e">
        <f ca="1">VLOOKUP($B689,基础扩展表!$E:$AG,MATCH(BJ$2,基础扩展表!$E$1:$AG$1,0),FALSE)</f>
        <v>#N/A</v>
      </c>
      <c r="BK689" t="e">
        <f ca="1">VLOOKUP($B689,基础扩展表!$E:$AG,MATCH(BK$2,基础扩展表!$E$1:$AG$1,0),FALSE)</f>
        <v>#N/A</v>
      </c>
      <c r="BL689" t="e">
        <f ca="1">VLOOKUP($B689,基础扩展表!$E:$AG,MATCH(BL$2,基础扩展表!$E$1:$AG$1,0),FALSE)</f>
        <v>#N/A</v>
      </c>
      <c r="BM689" t="e">
        <f ca="1">VLOOKUP($B689,基础扩展表!$E:$AG,MATCH(BM$2,基础扩展表!$E$1:$AG$1,0),FALSE)</f>
        <v>#N/A</v>
      </c>
      <c r="BN689" t="e">
        <f ca="1">VLOOKUP($B689,基础扩展表!$E:$AG,MATCH(BN$2,基础扩展表!$E$1:$AG$1,0),FALSE)</f>
        <v>#N/A</v>
      </c>
      <c r="BO689" t="e">
        <f ca="1">VLOOKUP($B689,基础扩展表!$E:$AG,MATCH(BO$2,基础扩展表!$E$1:$AG$1,0),FALSE)</f>
        <v>#N/A</v>
      </c>
      <c r="BP689" t="e">
        <f ca="1">VLOOKUP($B689,基础扩展表!$E:$AG,MATCH(BP$2,基础扩展表!$E$1:$AG$1,0),FALSE)</f>
        <v>#N/A</v>
      </c>
      <c r="BR689" t="e">
        <f ca="1">VLOOKUP(C689,模型表!D:H,5,FALSE)</f>
        <v>#N/A</v>
      </c>
    </row>
    <row r="690" spans="2:70" x14ac:dyDescent="0.2">
      <c r="B690" t="str">
        <f t="array" aca="1" ref="B690" ca="1">INDEX(基础表!$Y:$Y,SMALL(IF(基础表!$Z:$Z=0,ROW(基础表!$Z:$Z),999),ROW(H684)))&amp;""</f>
        <v/>
      </c>
      <c r="C690" t="e">
        <f ca="1">VLOOKUP(VLOOKUP($B690,基础表!$E:$G,3,FALSE),模型表!$C:$D,2,FALSE)</f>
        <v>#N/A</v>
      </c>
      <c r="E690" t="e">
        <f ca="1">VLOOKUP($B690,基础表!$E:$G,3,FALSE)</f>
        <v>#N/A</v>
      </c>
      <c r="G690" t="e">
        <f ca="1">VLOOKUP($E690,模型表!$C:$G,5,FALSE)</f>
        <v>#N/A</v>
      </c>
      <c r="H690" t="e">
        <f ca="1">VLOOKUP($E690,模型表!$C:$F,4,FALSE)</f>
        <v>#N/A</v>
      </c>
      <c r="I690" t="e">
        <f ca="1">VLOOKUP($E690,模型表!$C:$J,8,FALSE)</f>
        <v>#N/A</v>
      </c>
      <c r="K690" t="str">
        <f t="shared" ca="1" si="122"/>
        <v/>
      </c>
      <c r="L690" t="str">
        <f t="shared" ca="1" si="123"/>
        <v/>
      </c>
      <c r="M690" t="str">
        <f t="shared" ca="1" si="124"/>
        <v/>
      </c>
      <c r="N690" t="str">
        <f t="shared" ca="1" si="125"/>
        <v/>
      </c>
      <c r="O690" t="str">
        <f t="shared" ca="1" si="131"/>
        <v/>
      </c>
      <c r="P690" t="str">
        <f t="shared" ca="1" si="126"/>
        <v/>
      </c>
      <c r="Q690" t="e">
        <f ca="1">VLOOKUP($E690,模型表!$C:$K,9,FALSE)</f>
        <v>#N/A</v>
      </c>
      <c r="S690" t="e">
        <f ca="1">IF(VLOOKUP($E690,模型表!$C:$L,6,FALSE)=0,"",VLOOKUP($E690,模型表!$C:$L,10,FALSE))</f>
        <v>#N/A</v>
      </c>
      <c r="U690" t="e">
        <f ca="1">VLOOKUP($E690,模型表!$C:$Q,11,FALSE)</f>
        <v>#N/A</v>
      </c>
      <c r="Y690" t="e">
        <f ca="1">IF(VLOOKUP($E690,模型表!$C:$N,12,FALSE)="Death",VLOOKUP($E690,模型表!$C:$Q,13,FALSE),"")</f>
        <v>#N/A</v>
      </c>
      <c r="Z690" t="str">
        <f ca="1">IF($B690="","",IF(VLOOKUP($E690,模型表!$C:$O,12,FALSE)="PBuff","["&amp;VLOOKUP($E690,模型表!$C:Q,13,FALSE)&amp;"]","[]"))</f>
        <v/>
      </c>
      <c r="AA690" t="e">
        <f ca="1">VLOOKUP($B690,基础扩展表!$E:$I,5,FALSE)</f>
        <v>#N/A</v>
      </c>
      <c r="AB690" t="e">
        <f ca="1">VLOOKUP($B690,基础扩展表!$E:$I,4,FALSE)</f>
        <v>#N/A</v>
      </c>
      <c r="AC690" t="e">
        <f ca="1">VLOOKUP($B690,基础表!$E:$T,16,FALSE)</f>
        <v>#N/A</v>
      </c>
      <c r="AD690" t="str">
        <f t="shared" ca="1" si="132"/>
        <v/>
      </c>
      <c r="AE690" t="str">
        <f t="shared" ca="1" si="127"/>
        <v/>
      </c>
      <c r="AF690" t="str">
        <f t="shared" ca="1" si="128"/>
        <v/>
      </c>
      <c r="AH690" t="e">
        <f ca="1">VLOOKUP($B690,基础表!$E:$R,14,FALSE)</f>
        <v>#N/A</v>
      </c>
      <c r="AI690" t="e">
        <f ca="1">VLOOKUP($B690,基础表!$E:$S,13,FALSE)</f>
        <v>#N/A</v>
      </c>
      <c r="AK690" t="e">
        <f ca="1">VLOOKUP($B690,基础表!$E:$H,4,FALSE)</f>
        <v>#N/A</v>
      </c>
      <c r="AN690" s="23" t="e">
        <f t="shared" ca="1" si="133"/>
        <v>#N/A</v>
      </c>
      <c r="AO690" s="23" t="str">
        <f t="shared" ca="1" si="129"/>
        <v/>
      </c>
      <c r="AP690" s="23" t="str">
        <f t="shared" ca="1" si="130"/>
        <v/>
      </c>
      <c r="AR690" t="e">
        <f ca="1">VLOOKUP($B690,基础表!$E:$J,4,FALSE)</f>
        <v>#N/A</v>
      </c>
      <c r="AS690" t="e">
        <f ca="1">VLOOKUP($B690,基础表!$E:$J,5,FALSE)</f>
        <v>#N/A</v>
      </c>
      <c r="AT690" t="e">
        <f ca="1">VLOOKUP($B690,基础表!$E:$J,6,FALSE)</f>
        <v>#N/A</v>
      </c>
      <c r="AU690" t="e">
        <f ca="1">VLOOKUP($B690,基础扩展表!$E:$AG,MATCH(AU$2,基础扩展表!$E$1:$AG$1,0),FALSE)</f>
        <v>#N/A</v>
      </c>
      <c r="AV690" t="e">
        <f ca="1">VLOOKUP($B690,基础扩展表!$E:$AG,MATCH(AV$2,基础扩展表!$E$1:$AG$1,0),FALSE)</f>
        <v>#N/A</v>
      </c>
      <c r="AW690" t="e">
        <f ca="1">VLOOKUP($B690,基础扩展表!$E:$AG,MATCH(AW$2,基础扩展表!$E$1:$AG$1,0),FALSE)</f>
        <v>#N/A</v>
      </c>
      <c r="AX690" t="e">
        <f ca="1">VLOOKUP($B690,基础扩展表!$E:$AG,MATCH(AX$2,基础扩展表!$E$1:$AG$1,0),FALSE)</f>
        <v>#N/A</v>
      </c>
      <c r="AY690" t="e">
        <f ca="1">VLOOKUP($B690,基础扩展表!$E:$AG,MATCH(AY$2,基础扩展表!$E$1:$AG$1,0),FALSE)</f>
        <v>#N/A</v>
      </c>
      <c r="AZ690" t="e">
        <f ca="1">VLOOKUP($B690,基础扩展表!$E:$AG,MATCH(AZ$2,基础扩展表!$E$1:$AG$1,0),FALSE)</f>
        <v>#N/A</v>
      </c>
      <c r="BA690" t="e">
        <f ca="1">VLOOKUP($B690,基础扩展表!$E:$AG,MATCH(BA$2,基础扩展表!$E$1:$AG$1,0),FALSE)</f>
        <v>#N/A</v>
      </c>
      <c r="BB690" t="e">
        <f ca="1">VLOOKUP($B690,基础扩展表!$E:$AG,MATCH(BB$2,基础扩展表!$E$1:$AG$1,0),FALSE)</f>
        <v>#N/A</v>
      </c>
      <c r="BC690" t="e">
        <f ca="1">VLOOKUP($B690,基础扩展表!$E:$AG,MATCH(BC$2,基础扩展表!$E$1:$AG$1,0),FALSE)</f>
        <v>#N/A</v>
      </c>
      <c r="BD690" t="e">
        <f ca="1">VLOOKUP($B690,基础扩展表!$E:$AG,MATCH(BD$2,基础扩展表!$E$1:$AG$1,0),FALSE)</f>
        <v>#N/A</v>
      </c>
      <c r="BE690" t="e">
        <f ca="1">VLOOKUP($B690,基础扩展表!$E:$AG,MATCH(BE$2,基础扩展表!$E$1:$AG$1,0),FALSE)</f>
        <v>#N/A</v>
      </c>
      <c r="BF690" t="e">
        <f ca="1">VLOOKUP($B690,基础扩展表!$E:$AG,MATCH(BF$2,基础扩展表!$E$1:$AG$1,0),FALSE)</f>
        <v>#N/A</v>
      </c>
      <c r="BG690" t="e">
        <f ca="1">VLOOKUP($B690,基础扩展表!$E:$AG,MATCH(BG$2,基础扩展表!$E$1:$AG$1,0),FALSE)</f>
        <v>#N/A</v>
      </c>
      <c r="BH690" t="e">
        <f ca="1">VLOOKUP($B690,基础扩展表!$E:$AG,MATCH(BH$2,基础扩展表!$E$1:$AG$1,0),FALSE)</f>
        <v>#N/A</v>
      </c>
      <c r="BI690" t="e">
        <f ca="1">VLOOKUP($B690,基础扩展表!$E:$AG,MATCH(BI$2,基础扩展表!$E$1:$AG$1,0),FALSE)</f>
        <v>#N/A</v>
      </c>
      <c r="BJ690" t="e">
        <f ca="1">VLOOKUP($B690,基础扩展表!$E:$AG,MATCH(BJ$2,基础扩展表!$E$1:$AG$1,0),FALSE)</f>
        <v>#N/A</v>
      </c>
      <c r="BK690" t="e">
        <f ca="1">VLOOKUP($B690,基础扩展表!$E:$AG,MATCH(BK$2,基础扩展表!$E$1:$AG$1,0),FALSE)</f>
        <v>#N/A</v>
      </c>
      <c r="BL690" t="e">
        <f ca="1">VLOOKUP($B690,基础扩展表!$E:$AG,MATCH(BL$2,基础扩展表!$E$1:$AG$1,0),FALSE)</f>
        <v>#N/A</v>
      </c>
      <c r="BM690" t="e">
        <f ca="1">VLOOKUP($B690,基础扩展表!$E:$AG,MATCH(BM$2,基础扩展表!$E$1:$AG$1,0),FALSE)</f>
        <v>#N/A</v>
      </c>
      <c r="BN690" t="e">
        <f ca="1">VLOOKUP($B690,基础扩展表!$E:$AG,MATCH(BN$2,基础扩展表!$E$1:$AG$1,0),FALSE)</f>
        <v>#N/A</v>
      </c>
      <c r="BO690" t="e">
        <f ca="1">VLOOKUP($B690,基础扩展表!$E:$AG,MATCH(BO$2,基础扩展表!$E$1:$AG$1,0),FALSE)</f>
        <v>#N/A</v>
      </c>
      <c r="BP690" t="e">
        <f ca="1">VLOOKUP($B690,基础扩展表!$E:$AG,MATCH(BP$2,基础扩展表!$E$1:$AG$1,0),FALSE)</f>
        <v>#N/A</v>
      </c>
      <c r="BR690" t="e">
        <f ca="1">VLOOKUP(C690,模型表!D:H,5,FALSE)</f>
        <v>#N/A</v>
      </c>
    </row>
    <row r="691" spans="2:70" x14ac:dyDescent="0.2">
      <c r="B691" t="str">
        <f t="array" aca="1" ref="B691" ca="1">INDEX(基础表!$Y:$Y,SMALL(IF(基础表!$Z:$Z=0,ROW(基础表!$Z:$Z),999),ROW(H685)))&amp;""</f>
        <v/>
      </c>
      <c r="C691" t="e">
        <f ca="1">VLOOKUP(VLOOKUP($B691,基础表!$E:$G,3,FALSE),模型表!$C:$D,2,FALSE)</f>
        <v>#N/A</v>
      </c>
      <c r="E691" t="e">
        <f ca="1">VLOOKUP($B691,基础表!$E:$G,3,FALSE)</f>
        <v>#N/A</v>
      </c>
      <c r="G691" t="e">
        <f ca="1">VLOOKUP($E691,模型表!$C:$G,5,FALSE)</f>
        <v>#N/A</v>
      </c>
      <c r="H691" t="e">
        <f ca="1">VLOOKUP($E691,模型表!$C:$F,4,FALSE)</f>
        <v>#N/A</v>
      </c>
      <c r="I691" t="e">
        <f ca="1">VLOOKUP($E691,模型表!$C:$J,8,FALSE)</f>
        <v>#N/A</v>
      </c>
      <c r="K691" t="str">
        <f t="shared" ca="1" si="122"/>
        <v/>
      </c>
      <c r="L691" t="str">
        <f t="shared" ca="1" si="123"/>
        <v/>
      </c>
      <c r="M691" t="str">
        <f t="shared" ca="1" si="124"/>
        <v/>
      </c>
      <c r="N691" t="str">
        <f t="shared" ca="1" si="125"/>
        <v/>
      </c>
      <c r="O691" t="str">
        <f t="shared" ca="1" si="131"/>
        <v/>
      </c>
      <c r="P691" t="str">
        <f t="shared" ca="1" si="126"/>
        <v/>
      </c>
      <c r="Q691" t="e">
        <f ca="1">VLOOKUP($E691,模型表!$C:$K,9,FALSE)</f>
        <v>#N/A</v>
      </c>
      <c r="S691" t="e">
        <f ca="1">IF(VLOOKUP($E691,模型表!$C:$L,6,FALSE)=0,"",VLOOKUP($E691,模型表!$C:$L,10,FALSE))</f>
        <v>#N/A</v>
      </c>
      <c r="U691" t="e">
        <f ca="1">VLOOKUP($E691,模型表!$C:$Q,11,FALSE)</f>
        <v>#N/A</v>
      </c>
      <c r="Y691" t="e">
        <f ca="1">IF(VLOOKUP($E691,模型表!$C:$N,12,FALSE)="Death",VLOOKUP($E691,模型表!$C:$Q,13,FALSE),"")</f>
        <v>#N/A</v>
      </c>
      <c r="Z691" t="str">
        <f ca="1">IF($B691="","",IF(VLOOKUP($E691,模型表!$C:$O,12,FALSE)="PBuff","["&amp;VLOOKUP($E691,模型表!$C:Q,13,FALSE)&amp;"]","[]"))</f>
        <v/>
      </c>
      <c r="AA691" t="e">
        <f ca="1">VLOOKUP($B691,基础扩展表!$E:$I,5,FALSE)</f>
        <v>#N/A</v>
      </c>
      <c r="AB691" t="e">
        <f ca="1">VLOOKUP($B691,基础扩展表!$E:$I,4,FALSE)</f>
        <v>#N/A</v>
      </c>
      <c r="AC691" t="e">
        <f ca="1">VLOOKUP($B691,基础表!$E:$T,16,FALSE)</f>
        <v>#N/A</v>
      </c>
      <c r="AD691" t="str">
        <f t="shared" ca="1" si="132"/>
        <v/>
      </c>
      <c r="AE691" t="str">
        <f t="shared" ca="1" si="127"/>
        <v/>
      </c>
      <c r="AF691" t="str">
        <f t="shared" ca="1" si="128"/>
        <v/>
      </c>
      <c r="AH691" t="e">
        <f ca="1">VLOOKUP($B691,基础表!$E:$R,14,FALSE)</f>
        <v>#N/A</v>
      </c>
      <c r="AI691" t="e">
        <f ca="1">VLOOKUP($B691,基础表!$E:$S,13,FALSE)</f>
        <v>#N/A</v>
      </c>
      <c r="AK691" t="e">
        <f ca="1">VLOOKUP($B691,基础表!$E:$H,4,FALSE)</f>
        <v>#N/A</v>
      </c>
      <c r="AN691" s="23" t="e">
        <f t="shared" ca="1" si="133"/>
        <v>#N/A</v>
      </c>
      <c r="AO691" s="23" t="str">
        <f t="shared" ca="1" si="129"/>
        <v/>
      </c>
      <c r="AP691" s="23" t="str">
        <f t="shared" ca="1" si="130"/>
        <v/>
      </c>
      <c r="AR691" t="e">
        <f ca="1">VLOOKUP($B691,基础表!$E:$J,4,FALSE)</f>
        <v>#N/A</v>
      </c>
      <c r="AS691" t="e">
        <f ca="1">VLOOKUP($B691,基础表!$E:$J,5,FALSE)</f>
        <v>#N/A</v>
      </c>
      <c r="AT691" t="e">
        <f ca="1">VLOOKUP($B691,基础表!$E:$J,6,FALSE)</f>
        <v>#N/A</v>
      </c>
      <c r="AU691" t="e">
        <f ca="1">VLOOKUP($B691,基础扩展表!$E:$AG,MATCH(AU$2,基础扩展表!$E$1:$AG$1,0),FALSE)</f>
        <v>#N/A</v>
      </c>
      <c r="AV691" t="e">
        <f ca="1">VLOOKUP($B691,基础扩展表!$E:$AG,MATCH(AV$2,基础扩展表!$E$1:$AG$1,0),FALSE)</f>
        <v>#N/A</v>
      </c>
      <c r="AW691" t="e">
        <f ca="1">VLOOKUP($B691,基础扩展表!$E:$AG,MATCH(AW$2,基础扩展表!$E$1:$AG$1,0),FALSE)</f>
        <v>#N/A</v>
      </c>
      <c r="AX691" t="e">
        <f ca="1">VLOOKUP($B691,基础扩展表!$E:$AG,MATCH(AX$2,基础扩展表!$E$1:$AG$1,0),FALSE)</f>
        <v>#N/A</v>
      </c>
      <c r="AY691" t="e">
        <f ca="1">VLOOKUP($B691,基础扩展表!$E:$AG,MATCH(AY$2,基础扩展表!$E$1:$AG$1,0),FALSE)</f>
        <v>#N/A</v>
      </c>
      <c r="AZ691" t="e">
        <f ca="1">VLOOKUP($B691,基础扩展表!$E:$AG,MATCH(AZ$2,基础扩展表!$E$1:$AG$1,0),FALSE)</f>
        <v>#N/A</v>
      </c>
      <c r="BA691" t="e">
        <f ca="1">VLOOKUP($B691,基础扩展表!$E:$AG,MATCH(BA$2,基础扩展表!$E$1:$AG$1,0),FALSE)</f>
        <v>#N/A</v>
      </c>
      <c r="BB691" t="e">
        <f ca="1">VLOOKUP($B691,基础扩展表!$E:$AG,MATCH(BB$2,基础扩展表!$E$1:$AG$1,0),FALSE)</f>
        <v>#N/A</v>
      </c>
      <c r="BC691" t="e">
        <f ca="1">VLOOKUP($B691,基础扩展表!$E:$AG,MATCH(BC$2,基础扩展表!$E$1:$AG$1,0),FALSE)</f>
        <v>#N/A</v>
      </c>
      <c r="BD691" t="e">
        <f ca="1">VLOOKUP($B691,基础扩展表!$E:$AG,MATCH(BD$2,基础扩展表!$E$1:$AG$1,0),FALSE)</f>
        <v>#N/A</v>
      </c>
      <c r="BE691" t="e">
        <f ca="1">VLOOKUP($B691,基础扩展表!$E:$AG,MATCH(BE$2,基础扩展表!$E$1:$AG$1,0),FALSE)</f>
        <v>#N/A</v>
      </c>
      <c r="BF691" t="e">
        <f ca="1">VLOOKUP($B691,基础扩展表!$E:$AG,MATCH(BF$2,基础扩展表!$E$1:$AG$1,0),FALSE)</f>
        <v>#N/A</v>
      </c>
      <c r="BG691" t="e">
        <f ca="1">VLOOKUP($B691,基础扩展表!$E:$AG,MATCH(BG$2,基础扩展表!$E$1:$AG$1,0),FALSE)</f>
        <v>#N/A</v>
      </c>
      <c r="BH691" t="e">
        <f ca="1">VLOOKUP($B691,基础扩展表!$E:$AG,MATCH(BH$2,基础扩展表!$E$1:$AG$1,0),FALSE)</f>
        <v>#N/A</v>
      </c>
      <c r="BI691" t="e">
        <f ca="1">VLOOKUP($B691,基础扩展表!$E:$AG,MATCH(BI$2,基础扩展表!$E$1:$AG$1,0),FALSE)</f>
        <v>#N/A</v>
      </c>
      <c r="BJ691" t="e">
        <f ca="1">VLOOKUP($B691,基础扩展表!$E:$AG,MATCH(BJ$2,基础扩展表!$E$1:$AG$1,0),FALSE)</f>
        <v>#N/A</v>
      </c>
      <c r="BK691" t="e">
        <f ca="1">VLOOKUP($B691,基础扩展表!$E:$AG,MATCH(BK$2,基础扩展表!$E$1:$AG$1,0),FALSE)</f>
        <v>#N/A</v>
      </c>
      <c r="BL691" t="e">
        <f ca="1">VLOOKUP($B691,基础扩展表!$E:$AG,MATCH(BL$2,基础扩展表!$E$1:$AG$1,0),FALSE)</f>
        <v>#N/A</v>
      </c>
      <c r="BM691" t="e">
        <f ca="1">VLOOKUP($B691,基础扩展表!$E:$AG,MATCH(BM$2,基础扩展表!$E$1:$AG$1,0),FALSE)</f>
        <v>#N/A</v>
      </c>
      <c r="BN691" t="e">
        <f ca="1">VLOOKUP($B691,基础扩展表!$E:$AG,MATCH(BN$2,基础扩展表!$E$1:$AG$1,0),FALSE)</f>
        <v>#N/A</v>
      </c>
      <c r="BO691" t="e">
        <f ca="1">VLOOKUP($B691,基础扩展表!$E:$AG,MATCH(BO$2,基础扩展表!$E$1:$AG$1,0),FALSE)</f>
        <v>#N/A</v>
      </c>
      <c r="BP691" t="e">
        <f ca="1">VLOOKUP($B691,基础扩展表!$E:$AG,MATCH(BP$2,基础扩展表!$E$1:$AG$1,0),FALSE)</f>
        <v>#N/A</v>
      </c>
      <c r="BR691" t="e">
        <f ca="1">VLOOKUP(C691,模型表!D:H,5,FALSE)</f>
        <v>#N/A</v>
      </c>
    </row>
    <row r="692" spans="2:70" x14ac:dyDescent="0.2">
      <c r="B692" t="str">
        <f t="array" aca="1" ref="B692" ca="1">INDEX(基础表!$Y:$Y,SMALL(IF(基础表!$Z:$Z=0,ROW(基础表!$Z:$Z),999),ROW(H686)))&amp;""</f>
        <v/>
      </c>
      <c r="C692" t="e">
        <f ca="1">VLOOKUP(VLOOKUP($B692,基础表!$E:$G,3,FALSE),模型表!$C:$D,2,FALSE)</f>
        <v>#N/A</v>
      </c>
      <c r="E692" t="e">
        <f ca="1">VLOOKUP($B692,基础表!$E:$G,3,FALSE)</f>
        <v>#N/A</v>
      </c>
      <c r="G692" t="e">
        <f ca="1">VLOOKUP($E692,模型表!$C:$G,5,FALSE)</f>
        <v>#N/A</v>
      </c>
      <c r="H692" t="e">
        <f ca="1">VLOOKUP($E692,模型表!$C:$F,4,FALSE)</f>
        <v>#N/A</v>
      </c>
      <c r="I692" t="e">
        <f ca="1">VLOOKUP($E692,模型表!$C:$J,8,FALSE)</f>
        <v>#N/A</v>
      </c>
      <c r="K692" t="str">
        <f t="shared" ca="1" si="122"/>
        <v/>
      </c>
      <c r="L692" t="str">
        <f t="shared" ca="1" si="123"/>
        <v/>
      </c>
      <c r="M692" t="str">
        <f t="shared" ca="1" si="124"/>
        <v/>
      </c>
      <c r="N692" t="str">
        <f t="shared" ca="1" si="125"/>
        <v/>
      </c>
      <c r="O692" t="str">
        <f t="shared" ca="1" si="131"/>
        <v/>
      </c>
      <c r="P692" t="str">
        <f t="shared" ca="1" si="126"/>
        <v/>
      </c>
      <c r="Q692" t="e">
        <f ca="1">VLOOKUP($E692,模型表!$C:$K,9,FALSE)</f>
        <v>#N/A</v>
      </c>
      <c r="S692" t="e">
        <f ca="1">IF(VLOOKUP($E692,模型表!$C:$L,6,FALSE)=0,"",VLOOKUP($E692,模型表!$C:$L,10,FALSE))</f>
        <v>#N/A</v>
      </c>
      <c r="U692" t="e">
        <f ca="1">VLOOKUP($E692,模型表!$C:$Q,11,FALSE)</f>
        <v>#N/A</v>
      </c>
      <c r="Y692" t="e">
        <f ca="1">IF(VLOOKUP($E692,模型表!$C:$N,12,FALSE)="Death",VLOOKUP($E692,模型表!$C:$Q,13,FALSE),"")</f>
        <v>#N/A</v>
      </c>
      <c r="Z692" t="str">
        <f ca="1">IF($B692="","",IF(VLOOKUP($E692,模型表!$C:$O,12,FALSE)="PBuff","["&amp;VLOOKUP($E692,模型表!$C:Q,13,FALSE)&amp;"]","[]"))</f>
        <v/>
      </c>
      <c r="AA692" t="e">
        <f ca="1">VLOOKUP($B692,基础扩展表!$E:$I,5,FALSE)</f>
        <v>#N/A</v>
      </c>
      <c r="AB692" t="e">
        <f ca="1">VLOOKUP($B692,基础扩展表!$E:$I,4,FALSE)</f>
        <v>#N/A</v>
      </c>
      <c r="AC692" t="e">
        <f ca="1">VLOOKUP($B692,基础表!$E:$T,16,FALSE)</f>
        <v>#N/A</v>
      </c>
      <c r="AD692" t="str">
        <f t="shared" ca="1" si="132"/>
        <v/>
      </c>
      <c r="AE692" t="str">
        <f t="shared" ca="1" si="127"/>
        <v/>
      </c>
      <c r="AF692" t="str">
        <f t="shared" ca="1" si="128"/>
        <v/>
      </c>
      <c r="AH692" t="e">
        <f ca="1">VLOOKUP($B692,基础表!$E:$R,14,FALSE)</f>
        <v>#N/A</v>
      </c>
      <c r="AI692" t="e">
        <f ca="1">VLOOKUP($B692,基础表!$E:$S,13,FALSE)</f>
        <v>#N/A</v>
      </c>
      <c r="AK692" t="e">
        <f ca="1">VLOOKUP($B692,基础表!$E:$H,4,FALSE)</f>
        <v>#N/A</v>
      </c>
      <c r="AN692" s="23" t="e">
        <f t="shared" ca="1" si="133"/>
        <v>#N/A</v>
      </c>
      <c r="AO692" s="23" t="str">
        <f t="shared" ca="1" si="129"/>
        <v/>
      </c>
      <c r="AP692" s="23" t="str">
        <f t="shared" ca="1" si="130"/>
        <v/>
      </c>
      <c r="AR692" t="e">
        <f ca="1">VLOOKUP($B692,基础表!$E:$J,4,FALSE)</f>
        <v>#N/A</v>
      </c>
      <c r="AS692" t="e">
        <f ca="1">VLOOKUP($B692,基础表!$E:$J,5,FALSE)</f>
        <v>#N/A</v>
      </c>
      <c r="AT692" t="e">
        <f ca="1">VLOOKUP($B692,基础表!$E:$J,6,FALSE)</f>
        <v>#N/A</v>
      </c>
      <c r="AU692" t="e">
        <f ca="1">VLOOKUP($B692,基础扩展表!$E:$AG,MATCH(AU$2,基础扩展表!$E$1:$AG$1,0),FALSE)</f>
        <v>#N/A</v>
      </c>
      <c r="AV692" t="e">
        <f ca="1">VLOOKUP($B692,基础扩展表!$E:$AG,MATCH(AV$2,基础扩展表!$E$1:$AG$1,0),FALSE)</f>
        <v>#N/A</v>
      </c>
      <c r="AW692" t="e">
        <f ca="1">VLOOKUP($B692,基础扩展表!$E:$AG,MATCH(AW$2,基础扩展表!$E$1:$AG$1,0),FALSE)</f>
        <v>#N/A</v>
      </c>
      <c r="AX692" t="e">
        <f ca="1">VLOOKUP($B692,基础扩展表!$E:$AG,MATCH(AX$2,基础扩展表!$E$1:$AG$1,0),FALSE)</f>
        <v>#N/A</v>
      </c>
      <c r="AY692" t="e">
        <f ca="1">VLOOKUP($B692,基础扩展表!$E:$AG,MATCH(AY$2,基础扩展表!$E$1:$AG$1,0),FALSE)</f>
        <v>#N/A</v>
      </c>
      <c r="AZ692" t="e">
        <f ca="1">VLOOKUP($B692,基础扩展表!$E:$AG,MATCH(AZ$2,基础扩展表!$E$1:$AG$1,0),FALSE)</f>
        <v>#N/A</v>
      </c>
      <c r="BA692" t="e">
        <f ca="1">VLOOKUP($B692,基础扩展表!$E:$AG,MATCH(BA$2,基础扩展表!$E$1:$AG$1,0),FALSE)</f>
        <v>#N/A</v>
      </c>
      <c r="BB692" t="e">
        <f ca="1">VLOOKUP($B692,基础扩展表!$E:$AG,MATCH(BB$2,基础扩展表!$E$1:$AG$1,0),FALSE)</f>
        <v>#N/A</v>
      </c>
      <c r="BC692" t="e">
        <f ca="1">VLOOKUP($B692,基础扩展表!$E:$AG,MATCH(BC$2,基础扩展表!$E$1:$AG$1,0),FALSE)</f>
        <v>#N/A</v>
      </c>
      <c r="BD692" t="e">
        <f ca="1">VLOOKUP($B692,基础扩展表!$E:$AG,MATCH(BD$2,基础扩展表!$E$1:$AG$1,0),FALSE)</f>
        <v>#N/A</v>
      </c>
      <c r="BE692" t="e">
        <f ca="1">VLOOKUP($B692,基础扩展表!$E:$AG,MATCH(BE$2,基础扩展表!$E$1:$AG$1,0),FALSE)</f>
        <v>#N/A</v>
      </c>
      <c r="BF692" t="e">
        <f ca="1">VLOOKUP($B692,基础扩展表!$E:$AG,MATCH(BF$2,基础扩展表!$E$1:$AG$1,0),FALSE)</f>
        <v>#N/A</v>
      </c>
      <c r="BG692" t="e">
        <f ca="1">VLOOKUP($B692,基础扩展表!$E:$AG,MATCH(BG$2,基础扩展表!$E$1:$AG$1,0),FALSE)</f>
        <v>#N/A</v>
      </c>
      <c r="BH692" t="e">
        <f ca="1">VLOOKUP($B692,基础扩展表!$E:$AG,MATCH(BH$2,基础扩展表!$E$1:$AG$1,0),FALSE)</f>
        <v>#N/A</v>
      </c>
      <c r="BI692" t="e">
        <f ca="1">VLOOKUP($B692,基础扩展表!$E:$AG,MATCH(BI$2,基础扩展表!$E$1:$AG$1,0),FALSE)</f>
        <v>#N/A</v>
      </c>
      <c r="BJ692" t="e">
        <f ca="1">VLOOKUP($B692,基础扩展表!$E:$AG,MATCH(BJ$2,基础扩展表!$E$1:$AG$1,0),FALSE)</f>
        <v>#N/A</v>
      </c>
      <c r="BK692" t="e">
        <f ca="1">VLOOKUP($B692,基础扩展表!$E:$AG,MATCH(BK$2,基础扩展表!$E$1:$AG$1,0),FALSE)</f>
        <v>#N/A</v>
      </c>
      <c r="BL692" t="e">
        <f ca="1">VLOOKUP($B692,基础扩展表!$E:$AG,MATCH(BL$2,基础扩展表!$E$1:$AG$1,0),FALSE)</f>
        <v>#N/A</v>
      </c>
      <c r="BM692" t="e">
        <f ca="1">VLOOKUP($B692,基础扩展表!$E:$AG,MATCH(BM$2,基础扩展表!$E$1:$AG$1,0),FALSE)</f>
        <v>#N/A</v>
      </c>
      <c r="BN692" t="e">
        <f ca="1">VLOOKUP($B692,基础扩展表!$E:$AG,MATCH(BN$2,基础扩展表!$E$1:$AG$1,0),FALSE)</f>
        <v>#N/A</v>
      </c>
      <c r="BO692" t="e">
        <f ca="1">VLOOKUP($B692,基础扩展表!$E:$AG,MATCH(BO$2,基础扩展表!$E$1:$AG$1,0),FALSE)</f>
        <v>#N/A</v>
      </c>
      <c r="BP692" t="e">
        <f ca="1">VLOOKUP($B692,基础扩展表!$E:$AG,MATCH(BP$2,基础扩展表!$E$1:$AG$1,0),FALSE)</f>
        <v>#N/A</v>
      </c>
      <c r="BR692" t="e">
        <f ca="1">VLOOKUP(C692,模型表!D:H,5,FALSE)</f>
        <v>#N/A</v>
      </c>
    </row>
    <row r="693" spans="2:70" x14ac:dyDescent="0.2">
      <c r="B693" t="str">
        <f t="array" aca="1" ref="B693" ca="1">INDEX(基础表!$Y:$Y,SMALL(IF(基础表!$Z:$Z=0,ROW(基础表!$Z:$Z),999),ROW(H687)))&amp;""</f>
        <v/>
      </c>
      <c r="C693" t="e">
        <f ca="1">VLOOKUP(VLOOKUP($B693,基础表!$E:$G,3,FALSE),模型表!$C:$D,2,FALSE)</f>
        <v>#N/A</v>
      </c>
      <c r="E693" t="e">
        <f ca="1">VLOOKUP($B693,基础表!$E:$G,3,FALSE)</f>
        <v>#N/A</v>
      </c>
      <c r="G693" t="e">
        <f ca="1">VLOOKUP($E693,模型表!$C:$G,5,FALSE)</f>
        <v>#N/A</v>
      </c>
      <c r="H693" t="e">
        <f ca="1">VLOOKUP($E693,模型表!$C:$F,4,FALSE)</f>
        <v>#N/A</v>
      </c>
      <c r="I693" t="e">
        <f ca="1">VLOOKUP($E693,模型表!$C:$J,8,FALSE)</f>
        <v>#N/A</v>
      </c>
      <c r="K693" t="str">
        <f t="shared" ca="1" si="122"/>
        <v/>
      </c>
      <c r="L693" t="str">
        <f t="shared" ca="1" si="123"/>
        <v/>
      </c>
      <c r="M693" t="str">
        <f t="shared" ca="1" si="124"/>
        <v/>
      </c>
      <c r="N693" t="str">
        <f t="shared" ca="1" si="125"/>
        <v/>
      </c>
      <c r="O693" t="str">
        <f t="shared" ca="1" si="131"/>
        <v/>
      </c>
      <c r="P693" t="str">
        <f t="shared" ca="1" si="126"/>
        <v/>
      </c>
      <c r="Q693" t="e">
        <f ca="1">VLOOKUP($E693,模型表!$C:$K,9,FALSE)</f>
        <v>#N/A</v>
      </c>
      <c r="S693" t="e">
        <f ca="1">IF(VLOOKUP($E693,模型表!$C:$L,6,FALSE)=0,"",VLOOKUP($E693,模型表!$C:$L,10,FALSE))</f>
        <v>#N/A</v>
      </c>
      <c r="U693" t="e">
        <f ca="1">VLOOKUP($E693,模型表!$C:$Q,11,FALSE)</f>
        <v>#N/A</v>
      </c>
      <c r="Y693" t="e">
        <f ca="1">IF(VLOOKUP($E693,模型表!$C:$N,12,FALSE)="Death",VLOOKUP($E693,模型表!$C:$Q,13,FALSE),"")</f>
        <v>#N/A</v>
      </c>
      <c r="Z693" t="str">
        <f ca="1">IF($B693="","",IF(VLOOKUP($E693,模型表!$C:$O,12,FALSE)="PBuff","["&amp;VLOOKUP($E693,模型表!$C:Q,13,FALSE)&amp;"]","[]"))</f>
        <v/>
      </c>
      <c r="AA693" t="e">
        <f ca="1">VLOOKUP($B693,基础扩展表!$E:$I,5,FALSE)</f>
        <v>#N/A</v>
      </c>
      <c r="AB693" t="e">
        <f ca="1">VLOOKUP($B693,基础扩展表!$E:$I,4,FALSE)</f>
        <v>#N/A</v>
      </c>
      <c r="AC693" t="e">
        <f ca="1">VLOOKUP($B693,基础表!$E:$T,16,FALSE)</f>
        <v>#N/A</v>
      </c>
      <c r="AD693" t="str">
        <f t="shared" ca="1" si="132"/>
        <v/>
      </c>
      <c r="AE693" t="str">
        <f t="shared" ca="1" si="127"/>
        <v/>
      </c>
      <c r="AF693" t="str">
        <f t="shared" ca="1" si="128"/>
        <v/>
      </c>
      <c r="AH693" t="e">
        <f ca="1">VLOOKUP($B693,基础表!$E:$R,14,FALSE)</f>
        <v>#N/A</v>
      </c>
      <c r="AI693" t="e">
        <f ca="1">VLOOKUP($B693,基础表!$E:$S,13,FALSE)</f>
        <v>#N/A</v>
      </c>
      <c r="AK693" t="e">
        <f ca="1">VLOOKUP($B693,基础表!$E:$H,4,FALSE)</f>
        <v>#N/A</v>
      </c>
      <c r="AN693" s="23" t="e">
        <f t="shared" ca="1" si="133"/>
        <v>#N/A</v>
      </c>
      <c r="AO693" s="23" t="str">
        <f t="shared" ca="1" si="129"/>
        <v/>
      </c>
      <c r="AP693" s="23" t="str">
        <f t="shared" ca="1" si="130"/>
        <v/>
      </c>
      <c r="AR693" t="e">
        <f ca="1">VLOOKUP($B693,基础表!$E:$J,4,FALSE)</f>
        <v>#N/A</v>
      </c>
      <c r="AS693" t="e">
        <f ca="1">VLOOKUP($B693,基础表!$E:$J,5,FALSE)</f>
        <v>#N/A</v>
      </c>
      <c r="AT693" t="e">
        <f ca="1">VLOOKUP($B693,基础表!$E:$J,6,FALSE)</f>
        <v>#N/A</v>
      </c>
      <c r="AU693" t="e">
        <f ca="1">VLOOKUP($B693,基础扩展表!$E:$AG,MATCH(AU$2,基础扩展表!$E$1:$AG$1,0),FALSE)</f>
        <v>#N/A</v>
      </c>
      <c r="AV693" t="e">
        <f ca="1">VLOOKUP($B693,基础扩展表!$E:$AG,MATCH(AV$2,基础扩展表!$E$1:$AG$1,0),FALSE)</f>
        <v>#N/A</v>
      </c>
      <c r="AW693" t="e">
        <f ca="1">VLOOKUP($B693,基础扩展表!$E:$AG,MATCH(AW$2,基础扩展表!$E$1:$AG$1,0),FALSE)</f>
        <v>#N/A</v>
      </c>
      <c r="AX693" t="e">
        <f ca="1">VLOOKUP($B693,基础扩展表!$E:$AG,MATCH(AX$2,基础扩展表!$E$1:$AG$1,0),FALSE)</f>
        <v>#N/A</v>
      </c>
      <c r="AY693" t="e">
        <f ca="1">VLOOKUP($B693,基础扩展表!$E:$AG,MATCH(AY$2,基础扩展表!$E$1:$AG$1,0),FALSE)</f>
        <v>#N/A</v>
      </c>
      <c r="AZ693" t="e">
        <f ca="1">VLOOKUP($B693,基础扩展表!$E:$AG,MATCH(AZ$2,基础扩展表!$E$1:$AG$1,0),FALSE)</f>
        <v>#N/A</v>
      </c>
      <c r="BA693" t="e">
        <f ca="1">VLOOKUP($B693,基础扩展表!$E:$AG,MATCH(BA$2,基础扩展表!$E$1:$AG$1,0),FALSE)</f>
        <v>#N/A</v>
      </c>
      <c r="BB693" t="e">
        <f ca="1">VLOOKUP($B693,基础扩展表!$E:$AG,MATCH(BB$2,基础扩展表!$E$1:$AG$1,0),FALSE)</f>
        <v>#N/A</v>
      </c>
      <c r="BC693" t="e">
        <f ca="1">VLOOKUP($B693,基础扩展表!$E:$AG,MATCH(BC$2,基础扩展表!$E$1:$AG$1,0),FALSE)</f>
        <v>#N/A</v>
      </c>
      <c r="BD693" t="e">
        <f ca="1">VLOOKUP($B693,基础扩展表!$E:$AG,MATCH(BD$2,基础扩展表!$E$1:$AG$1,0),FALSE)</f>
        <v>#N/A</v>
      </c>
      <c r="BE693" t="e">
        <f ca="1">VLOOKUP($B693,基础扩展表!$E:$AG,MATCH(BE$2,基础扩展表!$E$1:$AG$1,0),FALSE)</f>
        <v>#N/A</v>
      </c>
      <c r="BF693" t="e">
        <f ca="1">VLOOKUP($B693,基础扩展表!$E:$AG,MATCH(BF$2,基础扩展表!$E$1:$AG$1,0),FALSE)</f>
        <v>#N/A</v>
      </c>
      <c r="BG693" t="e">
        <f ca="1">VLOOKUP($B693,基础扩展表!$E:$AG,MATCH(BG$2,基础扩展表!$E$1:$AG$1,0),FALSE)</f>
        <v>#N/A</v>
      </c>
      <c r="BH693" t="e">
        <f ca="1">VLOOKUP($B693,基础扩展表!$E:$AG,MATCH(BH$2,基础扩展表!$E$1:$AG$1,0),FALSE)</f>
        <v>#N/A</v>
      </c>
      <c r="BI693" t="e">
        <f ca="1">VLOOKUP($B693,基础扩展表!$E:$AG,MATCH(BI$2,基础扩展表!$E$1:$AG$1,0),FALSE)</f>
        <v>#N/A</v>
      </c>
      <c r="BJ693" t="e">
        <f ca="1">VLOOKUP($B693,基础扩展表!$E:$AG,MATCH(BJ$2,基础扩展表!$E$1:$AG$1,0),FALSE)</f>
        <v>#N/A</v>
      </c>
      <c r="BK693" t="e">
        <f ca="1">VLOOKUP($B693,基础扩展表!$E:$AG,MATCH(BK$2,基础扩展表!$E$1:$AG$1,0),FALSE)</f>
        <v>#N/A</v>
      </c>
      <c r="BL693" t="e">
        <f ca="1">VLOOKUP($B693,基础扩展表!$E:$AG,MATCH(BL$2,基础扩展表!$E$1:$AG$1,0),FALSE)</f>
        <v>#N/A</v>
      </c>
      <c r="BM693" t="e">
        <f ca="1">VLOOKUP($B693,基础扩展表!$E:$AG,MATCH(BM$2,基础扩展表!$E$1:$AG$1,0),FALSE)</f>
        <v>#N/A</v>
      </c>
      <c r="BN693" t="e">
        <f ca="1">VLOOKUP($B693,基础扩展表!$E:$AG,MATCH(BN$2,基础扩展表!$E$1:$AG$1,0),FALSE)</f>
        <v>#N/A</v>
      </c>
      <c r="BO693" t="e">
        <f ca="1">VLOOKUP($B693,基础扩展表!$E:$AG,MATCH(BO$2,基础扩展表!$E$1:$AG$1,0),FALSE)</f>
        <v>#N/A</v>
      </c>
      <c r="BP693" t="e">
        <f ca="1">VLOOKUP($B693,基础扩展表!$E:$AG,MATCH(BP$2,基础扩展表!$E$1:$AG$1,0),FALSE)</f>
        <v>#N/A</v>
      </c>
      <c r="BR693" t="e">
        <f ca="1">VLOOKUP(C693,模型表!D:H,5,FALSE)</f>
        <v>#N/A</v>
      </c>
    </row>
    <row r="694" spans="2:70" x14ac:dyDescent="0.2">
      <c r="B694" t="str">
        <f t="array" aca="1" ref="B694" ca="1">INDEX(基础表!$Y:$Y,SMALL(IF(基础表!$Z:$Z=0,ROW(基础表!$Z:$Z),999),ROW(H688)))&amp;""</f>
        <v/>
      </c>
      <c r="C694" t="e">
        <f ca="1">VLOOKUP(VLOOKUP($B694,基础表!$E:$G,3,FALSE),模型表!$C:$D,2,FALSE)</f>
        <v>#N/A</v>
      </c>
      <c r="E694" t="e">
        <f ca="1">VLOOKUP($B694,基础表!$E:$G,3,FALSE)</f>
        <v>#N/A</v>
      </c>
      <c r="G694" t="e">
        <f ca="1">VLOOKUP($E694,模型表!$C:$G,5,FALSE)</f>
        <v>#N/A</v>
      </c>
      <c r="H694" t="e">
        <f ca="1">VLOOKUP($E694,模型表!$C:$F,4,FALSE)</f>
        <v>#N/A</v>
      </c>
      <c r="I694" t="e">
        <f ca="1">VLOOKUP($E694,模型表!$C:$J,8,FALSE)</f>
        <v>#N/A</v>
      </c>
      <c r="K694" t="str">
        <f t="shared" ca="1" si="122"/>
        <v/>
      </c>
      <c r="L694" t="str">
        <f t="shared" ca="1" si="123"/>
        <v/>
      </c>
      <c r="M694" t="str">
        <f t="shared" ca="1" si="124"/>
        <v/>
      </c>
      <c r="N694" t="str">
        <f t="shared" ca="1" si="125"/>
        <v/>
      </c>
      <c r="O694" t="str">
        <f t="shared" ca="1" si="131"/>
        <v/>
      </c>
      <c r="P694" t="str">
        <f t="shared" ca="1" si="126"/>
        <v/>
      </c>
      <c r="Q694" t="e">
        <f ca="1">VLOOKUP($E694,模型表!$C:$K,9,FALSE)</f>
        <v>#N/A</v>
      </c>
      <c r="S694" t="e">
        <f ca="1">IF(VLOOKUP($E694,模型表!$C:$L,6,FALSE)=0,"",VLOOKUP($E694,模型表!$C:$L,10,FALSE))</f>
        <v>#N/A</v>
      </c>
      <c r="U694" t="e">
        <f ca="1">VLOOKUP($E694,模型表!$C:$Q,11,FALSE)</f>
        <v>#N/A</v>
      </c>
      <c r="Y694" t="e">
        <f ca="1">IF(VLOOKUP($E694,模型表!$C:$N,12,FALSE)="Death",VLOOKUP($E694,模型表!$C:$Q,13,FALSE),"")</f>
        <v>#N/A</v>
      </c>
      <c r="Z694" t="str">
        <f ca="1">IF($B694="","",IF(VLOOKUP($E694,模型表!$C:$O,12,FALSE)="PBuff","["&amp;VLOOKUP($E694,模型表!$C:Q,13,FALSE)&amp;"]","[]"))</f>
        <v/>
      </c>
      <c r="AA694" t="e">
        <f ca="1">VLOOKUP($B694,基础扩展表!$E:$I,5,FALSE)</f>
        <v>#N/A</v>
      </c>
      <c r="AB694" t="e">
        <f ca="1">VLOOKUP($B694,基础扩展表!$E:$I,4,FALSE)</f>
        <v>#N/A</v>
      </c>
      <c r="AC694" t="e">
        <f ca="1">VLOOKUP($B694,基础表!$E:$T,16,FALSE)</f>
        <v>#N/A</v>
      </c>
      <c r="AD694" t="str">
        <f t="shared" ca="1" si="132"/>
        <v/>
      </c>
      <c r="AE694" t="str">
        <f t="shared" ca="1" si="127"/>
        <v/>
      </c>
      <c r="AF694" t="str">
        <f t="shared" ca="1" si="128"/>
        <v/>
      </c>
      <c r="AH694" t="e">
        <f ca="1">VLOOKUP($B694,基础表!$E:$R,14,FALSE)</f>
        <v>#N/A</v>
      </c>
      <c r="AI694" t="e">
        <f ca="1">VLOOKUP($B694,基础表!$E:$S,13,FALSE)</f>
        <v>#N/A</v>
      </c>
      <c r="AK694" t="e">
        <f ca="1">VLOOKUP($B694,基础表!$E:$H,4,FALSE)</f>
        <v>#N/A</v>
      </c>
      <c r="AN694" s="23" t="e">
        <f t="shared" ca="1" si="133"/>
        <v>#N/A</v>
      </c>
      <c r="AO694" s="23" t="str">
        <f t="shared" ca="1" si="129"/>
        <v/>
      </c>
      <c r="AP694" s="23" t="str">
        <f t="shared" ca="1" si="130"/>
        <v/>
      </c>
      <c r="AR694" t="e">
        <f ca="1">VLOOKUP($B694,基础表!$E:$J,4,FALSE)</f>
        <v>#N/A</v>
      </c>
      <c r="AS694" t="e">
        <f ca="1">VLOOKUP($B694,基础表!$E:$J,5,FALSE)</f>
        <v>#N/A</v>
      </c>
      <c r="AT694" t="e">
        <f ca="1">VLOOKUP($B694,基础表!$E:$J,6,FALSE)</f>
        <v>#N/A</v>
      </c>
      <c r="AU694" t="e">
        <f ca="1">VLOOKUP($B694,基础扩展表!$E:$AG,MATCH(AU$2,基础扩展表!$E$1:$AG$1,0),FALSE)</f>
        <v>#N/A</v>
      </c>
      <c r="AV694" t="e">
        <f ca="1">VLOOKUP($B694,基础扩展表!$E:$AG,MATCH(AV$2,基础扩展表!$E$1:$AG$1,0),FALSE)</f>
        <v>#N/A</v>
      </c>
      <c r="AW694" t="e">
        <f ca="1">VLOOKUP($B694,基础扩展表!$E:$AG,MATCH(AW$2,基础扩展表!$E$1:$AG$1,0),FALSE)</f>
        <v>#N/A</v>
      </c>
      <c r="AX694" t="e">
        <f ca="1">VLOOKUP($B694,基础扩展表!$E:$AG,MATCH(AX$2,基础扩展表!$E$1:$AG$1,0),FALSE)</f>
        <v>#N/A</v>
      </c>
      <c r="AY694" t="e">
        <f ca="1">VLOOKUP($B694,基础扩展表!$E:$AG,MATCH(AY$2,基础扩展表!$E$1:$AG$1,0),FALSE)</f>
        <v>#N/A</v>
      </c>
      <c r="AZ694" t="e">
        <f ca="1">VLOOKUP($B694,基础扩展表!$E:$AG,MATCH(AZ$2,基础扩展表!$E$1:$AG$1,0),FALSE)</f>
        <v>#N/A</v>
      </c>
      <c r="BA694" t="e">
        <f ca="1">VLOOKUP($B694,基础扩展表!$E:$AG,MATCH(BA$2,基础扩展表!$E$1:$AG$1,0),FALSE)</f>
        <v>#N/A</v>
      </c>
      <c r="BB694" t="e">
        <f ca="1">VLOOKUP($B694,基础扩展表!$E:$AG,MATCH(BB$2,基础扩展表!$E$1:$AG$1,0),FALSE)</f>
        <v>#N/A</v>
      </c>
      <c r="BC694" t="e">
        <f ca="1">VLOOKUP($B694,基础扩展表!$E:$AG,MATCH(BC$2,基础扩展表!$E$1:$AG$1,0),FALSE)</f>
        <v>#N/A</v>
      </c>
      <c r="BD694" t="e">
        <f ca="1">VLOOKUP($B694,基础扩展表!$E:$AG,MATCH(BD$2,基础扩展表!$E$1:$AG$1,0),FALSE)</f>
        <v>#N/A</v>
      </c>
      <c r="BE694" t="e">
        <f ca="1">VLOOKUP($B694,基础扩展表!$E:$AG,MATCH(BE$2,基础扩展表!$E$1:$AG$1,0),FALSE)</f>
        <v>#N/A</v>
      </c>
      <c r="BF694" t="e">
        <f ca="1">VLOOKUP($B694,基础扩展表!$E:$AG,MATCH(BF$2,基础扩展表!$E$1:$AG$1,0),FALSE)</f>
        <v>#N/A</v>
      </c>
      <c r="BG694" t="e">
        <f ca="1">VLOOKUP($B694,基础扩展表!$E:$AG,MATCH(BG$2,基础扩展表!$E$1:$AG$1,0),FALSE)</f>
        <v>#N/A</v>
      </c>
      <c r="BH694" t="e">
        <f ca="1">VLOOKUP($B694,基础扩展表!$E:$AG,MATCH(BH$2,基础扩展表!$E$1:$AG$1,0),FALSE)</f>
        <v>#N/A</v>
      </c>
      <c r="BI694" t="e">
        <f ca="1">VLOOKUP($B694,基础扩展表!$E:$AG,MATCH(BI$2,基础扩展表!$E$1:$AG$1,0),FALSE)</f>
        <v>#N/A</v>
      </c>
      <c r="BJ694" t="e">
        <f ca="1">VLOOKUP($B694,基础扩展表!$E:$AG,MATCH(BJ$2,基础扩展表!$E$1:$AG$1,0),FALSE)</f>
        <v>#N/A</v>
      </c>
      <c r="BK694" t="e">
        <f ca="1">VLOOKUP($B694,基础扩展表!$E:$AG,MATCH(BK$2,基础扩展表!$E$1:$AG$1,0),FALSE)</f>
        <v>#N/A</v>
      </c>
      <c r="BL694" t="e">
        <f ca="1">VLOOKUP($B694,基础扩展表!$E:$AG,MATCH(BL$2,基础扩展表!$E$1:$AG$1,0),FALSE)</f>
        <v>#N/A</v>
      </c>
      <c r="BM694" t="e">
        <f ca="1">VLOOKUP($B694,基础扩展表!$E:$AG,MATCH(BM$2,基础扩展表!$E$1:$AG$1,0),FALSE)</f>
        <v>#N/A</v>
      </c>
      <c r="BN694" t="e">
        <f ca="1">VLOOKUP($B694,基础扩展表!$E:$AG,MATCH(BN$2,基础扩展表!$E$1:$AG$1,0),FALSE)</f>
        <v>#N/A</v>
      </c>
      <c r="BO694" t="e">
        <f ca="1">VLOOKUP($B694,基础扩展表!$E:$AG,MATCH(BO$2,基础扩展表!$E$1:$AG$1,0),FALSE)</f>
        <v>#N/A</v>
      </c>
      <c r="BP694" t="e">
        <f ca="1">VLOOKUP($B694,基础扩展表!$E:$AG,MATCH(BP$2,基础扩展表!$E$1:$AG$1,0),FALSE)</f>
        <v>#N/A</v>
      </c>
      <c r="BR694" t="e">
        <f ca="1">VLOOKUP(C694,模型表!D:H,5,FALSE)</f>
        <v>#N/A</v>
      </c>
    </row>
    <row r="695" spans="2:70" x14ac:dyDescent="0.2">
      <c r="B695" t="str">
        <f t="array" aca="1" ref="B695" ca="1">INDEX(基础表!$Y:$Y,SMALL(IF(基础表!$Z:$Z=0,ROW(基础表!$Z:$Z),999),ROW(H689)))&amp;""</f>
        <v/>
      </c>
      <c r="C695" t="e">
        <f ca="1">VLOOKUP(VLOOKUP($B695,基础表!$E:$G,3,FALSE),模型表!$C:$D,2,FALSE)</f>
        <v>#N/A</v>
      </c>
      <c r="E695" t="e">
        <f ca="1">VLOOKUP($B695,基础表!$E:$G,3,FALSE)</f>
        <v>#N/A</v>
      </c>
      <c r="G695" t="e">
        <f ca="1">VLOOKUP($E695,模型表!$C:$G,5,FALSE)</f>
        <v>#N/A</v>
      </c>
      <c r="H695" t="e">
        <f ca="1">VLOOKUP($E695,模型表!$C:$F,4,FALSE)</f>
        <v>#N/A</v>
      </c>
      <c r="I695" t="e">
        <f ca="1">VLOOKUP($E695,模型表!$C:$J,8,FALSE)</f>
        <v>#N/A</v>
      </c>
      <c r="K695" t="str">
        <f t="shared" ca="1" si="122"/>
        <v/>
      </c>
      <c r="L695" t="str">
        <f t="shared" ca="1" si="123"/>
        <v/>
      </c>
      <c r="M695" t="str">
        <f t="shared" ca="1" si="124"/>
        <v/>
      </c>
      <c r="N695" t="str">
        <f t="shared" ca="1" si="125"/>
        <v/>
      </c>
      <c r="O695" t="str">
        <f t="shared" ca="1" si="131"/>
        <v/>
      </c>
      <c r="P695" t="str">
        <f t="shared" ca="1" si="126"/>
        <v/>
      </c>
      <c r="Q695" t="e">
        <f ca="1">VLOOKUP($E695,模型表!$C:$K,9,FALSE)</f>
        <v>#N/A</v>
      </c>
      <c r="S695" t="e">
        <f ca="1">IF(VLOOKUP($E695,模型表!$C:$L,6,FALSE)=0,"",VLOOKUP($E695,模型表!$C:$L,10,FALSE))</f>
        <v>#N/A</v>
      </c>
      <c r="U695" t="e">
        <f ca="1">VLOOKUP($E695,模型表!$C:$Q,11,FALSE)</f>
        <v>#N/A</v>
      </c>
      <c r="Y695" t="e">
        <f ca="1">IF(VLOOKUP($E695,模型表!$C:$N,12,FALSE)="Death",VLOOKUP($E695,模型表!$C:$Q,13,FALSE),"")</f>
        <v>#N/A</v>
      </c>
      <c r="Z695" t="str">
        <f ca="1">IF($B695="","",IF(VLOOKUP($E695,模型表!$C:$O,12,FALSE)="PBuff","["&amp;VLOOKUP($E695,模型表!$C:Q,13,FALSE)&amp;"]","[]"))</f>
        <v/>
      </c>
      <c r="AA695" t="e">
        <f ca="1">VLOOKUP($B695,基础扩展表!$E:$I,5,FALSE)</f>
        <v>#N/A</v>
      </c>
      <c r="AB695" t="e">
        <f ca="1">VLOOKUP($B695,基础扩展表!$E:$I,4,FALSE)</f>
        <v>#N/A</v>
      </c>
      <c r="AC695" t="e">
        <f ca="1">VLOOKUP($B695,基础表!$E:$T,16,FALSE)</f>
        <v>#N/A</v>
      </c>
      <c r="AD695" t="str">
        <f t="shared" ca="1" si="132"/>
        <v/>
      </c>
      <c r="AE695" t="str">
        <f t="shared" ca="1" si="127"/>
        <v/>
      </c>
      <c r="AF695" t="str">
        <f t="shared" ca="1" si="128"/>
        <v/>
      </c>
      <c r="AH695" t="e">
        <f ca="1">VLOOKUP($B695,基础表!$E:$R,14,FALSE)</f>
        <v>#N/A</v>
      </c>
      <c r="AI695" t="e">
        <f ca="1">VLOOKUP($B695,基础表!$E:$S,13,FALSE)</f>
        <v>#N/A</v>
      </c>
      <c r="AK695" t="e">
        <f ca="1">VLOOKUP($B695,基础表!$E:$H,4,FALSE)</f>
        <v>#N/A</v>
      </c>
      <c r="AN695" s="23" t="e">
        <f t="shared" ca="1" si="133"/>
        <v>#N/A</v>
      </c>
      <c r="AO695" s="23" t="str">
        <f t="shared" ca="1" si="129"/>
        <v/>
      </c>
      <c r="AP695" s="23" t="str">
        <f t="shared" ca="1" si="130"/>
        <v/>
      </c>
      <c r="AR695" t="e">
        <f ca="1">VLOOKUP($B695,基础表!$E:$J,4,FALSE)</f>
        <v>#N/A</v>
      </c>
      <c r="AS695" t="e">
        <f ca="1">VLOOKUP($B695,基础表!$E:$J,5,FALSE)</f>
        <v>#N/A</v>
      </c>
      <c r="AT695" t="e">
        <f ca="1">VLOOKUP($B695,基础表!$E:$J,6,FALSE)</f>
        <v>#N/A</v>
      </c>
      <c r="AU695" t="e">
        <f ca="1">VLOOKUP($B695,基础扩展表!$E:$AG,MATCH(AU$2,基础扩展表!$E$1:$AG$1,0),FALSE)</f>
        <v>#N/A</v>
      </c>
      <c r="AV695" t="e">
        <f ca="1">VLOOKUP($B695,基础扩展表!$E:$AG,MATCH(AV$2,基础扩展表!$E$1:$AG$1,0),FALSE)</f>
        <v>#N/A</v>
      </c>
      <c r="AW695" t="e">
        <f ca="1">VLOOKUP($B695,基础扩展表!$E:$AG,MATCH(AW$2,基础扩展表!$E$1:$AG$1,0),FALSE)</f>
        <v>#N/A</v>
      </c>
      <c r="AX695" t="e">
        <f ca="1">VLOOKUP($B695,基础扩展表!$E:$AG,MATCH(AX$2,基础扩展表!$E$1:$AG$1,0),FALSE)</f>
        <v>#N/A</v>
      </c>
      <c r="AY695" t="e">
        <f ca="1">VLOOKUP($B695,基础扩展表!$E:$AG,MATCH(AY$2,基础扩展表!$E$1:$AG$1,0),FALSE)</f>
        <v>#N/A</v>
      </c>
      <c r="AZ695" t="e">
        <f ca="1">VLOOKUP($B695,基础扩展表!$E:$AG,MATCH(AZ$2,基础扩展表!$E$1:$AG$1,0),FALSE)</f>
        <v>#N/A</v>
      </c>
      <c r="BA695" t="e">
        <f ca="1">VLOOKUP($B695,基础扩展表!$E:$AG,MATCH(BA$2,基础扩展表!$E$1:$AG$1,0),FALSE)</f>
        <v>#N/A</v>
      </c>
      <c r="BB695" t="e">
        <f ca="1">VLOOKUP($B695,基础扩展表!$E:$AG,MATCH(BB$2,基础扩展表!$E$1:$AG$1,0),FALSE)</f>
        <v>#N/A</v>
      </c>
      <c r="BC695" t="e">
        <f ca="1">VLOOKUP($B695,基础扩展表!$E:$AG,MATCH(BC$2,基础扩展表!$E$1:$AG$1,0),FALSE)</f>
        <v>#N/A</v>
      </c>
      <c r="BD695" t="e">
        <f ca="1">VLOOKUP($B695,基础扩展表!$E:$AG,MATCH(BD$2,基础扩展表!$E$1:$AG$1,0),FALSE)</f>
        <v>#N/A</v>
      </c>
      <c r="BE695" t="e">
        <f ca="1">VLOOKUP($B695,基础扩展表!$E:$AG,MATCH(BE$2,基础扩展表!$E$1:$AG$1,0),FALSE)</f>
        <v>#N/A</v>
      </c>
      <c r="BF695" t="e">
        <f ca="1">VLOOKUP($B695,基础扩展表!$E:$AG,MATCH(BF$2,基础扩展表!$E$1:$AG$1,0),FALSE)</f>
        <v>#N/A</v>
      </c>
      <c r="BG695" t="e">
        <f ca="1">VLOOKUP($B695,基础扩展表!$E:$AG,MATCH(BG$2,基础扩展表!$E$1:$AG$1,0),FALSE)</f>
        <v>#N/A</v>
      </c>
      <c r="BH695" t="e">
        <f ca="1">VLOOKUP($B695,基础扩展表!$E:$AG,MATCH(BH$2,基础扩展表!$E$1:$AG$1,0),FALSE)</f>
        <v>#N/A</v>
      </c>
      <c r="BI695" t="e">
        <f ca="1">VLOOKUP($B695,基础扩展表!$E:$AG,MATCH(BI$2,基础扩展表!$E$1:$AG$1,0),FALSE)</f>
        <v>#N/A</v>
      </c>
      <c r="BJ695" t="e">
        <f ca="1">VLOOKUP($B695,基础扩展表!$E:$AG,MATCH(BJ$2,基础扩展表!$E$1:$AG$1,0),FALSE)</f>
        <v>#N/A</v>
      </c>
      <c r="BK695" t="e">
        <f ca="1">VLOOKUP($B695,基础扩展表!$E:$AG,MATCH(BK$2,基础扩展表!$E$1:$AG$1,0),FALSE)</f>
        <v>#N/A</v>
      </c>
      <c r="BL695" t="e">
        <f ca="1">VLOOKUP($B695,基础扩展表!$E:$AG,MATCH(BL$2,基础扩展表!$E$1:$AG$1,0),FALSE)</f>
        <v>#N/A</v>
      </c>
      <c r="BM695" t="e">
        <f ca="1">VLOOKUP($B695,基础扩展表!$E:$AG,MATCH(BM$2,基础扩展表!$E$1:$AG$1,0),FALSE)</f>
        <v>#N/A</v>
      </c>
      <c r="BN695" t="e">
        <f ca="1">VLOOKUP($B695,基础扩展表!$E:$AG,MATCH(BN$2,基础扩展表!$E$1:$AG$1,0),FALSE)</f>
        <v>#N/A</v>
      </c>
      <c r="BO695" t="e">
        <f ca="1">VLOOKUP($B695,基础扩展表!$E:$AG,MATCH(BO$2,基础扩展表!$E$1:$AG$1,0),FALSE)</f>
        <v>#N/A</v>
      </c>
      <c r="BP695" t="e">
        <f ca="1">VLOOKUP($B695,基础扩展表!$E:$AG,MATCH(BP$2,基础扩展表!$E$1:$AG$1,0),FALSE)</f>
        <v>#N/A</v>
      </c>
      <c r="BR695" t="e">
        <f ca="1">VLOOKUP(C695,模型表!D:H,5,FALSE)</f>
        <v>#N/A</v>
      </c>
    </row>
    <row r="696" spans="2:70" x14ac:dyDescent="0.2">
      <c r="B696" t="str">
        <f t="array" aca="1" ref="B696" ca="1">INDEX(基础表!$Y:$Y,SMALL(IF(基础表!$Z:$Z=0,ROW(基础表!$Z:$Z),999),ROW(H690)))&amp;""</f>
        <v/>
      </c>
      <c r="C696" t="e">
        <f ca="1">VLOOKUP(VLOOKUP($B696,基础表!$E:$G,3,FALSE),模型表!$C:$D,2,FALSE)</f>
        <v>#N/A</v>
      </c>
      <c r="E696" t="e">
        <f ca="1">VLOOKUP($B696,基础表!$E:$G,3,FALSE)</f>
        <v>#N/A</v>
      </c>
      <c r="G696" t="e">
        <f ca="1">VLOOKUP($E696,模型表!$C:$G,5,FALSE)</f>
        <v>#N/A</v>
      </c>
      <c r="H696" t="e">
        <f ca="1">VLOOKUP($E696,模型表!$C:$F,4,FALSE)</f>
        <v>#N/A</v>
      </c>
      <c r="I696" t="e">
        <f ca="1">VLOOKUP($E696,模型表!$C:$J,8,FALSE)</f>
        <v>#N/A</v>
      </c>
      <c r="K696" t="str">
        <f t="shared" ca="1" si="122"/>
        <v/>
      </c>
      <c r="L696" t="str">
        <f t="shared" ca="1" si="123"/>
        <v/>
      </c>
      <c r="M696" t="str">
        <f t="shared" ca="1" si="124"/>
        <v/>
      </c>
      <c r="N696" t="str">
        <f t="shared" ca="1" si="125"/>
        <v/>
      </c>
      <c r="O696" t="str">
        <f t="shared" ca="1" si="131"/>
        <v/>
      </c>
      <c r="P696" t="str">
        <f t="shared" ca="1" si="126"/>
        <v/>
      </c>
      <c r="Q696" t="e">
        <f ca="1">VLOOKUP($E696,模型表!$C:$K,9,FALSE)</f>
        <v>#N/A</v>
      </c>
      <c r="S696" t="e">
        <f ca="1">IF(VLOOKUP($E696,模型表!$C:$L,6,FALSE)=0,"",VLOOKUP($E696,模型表!$C:$L,10,FALSE))</f>
        <v>#N/A</v>
      </c>
      <c r="U696" t="e">
        <f ca="1">VLOOKUP($E696,模型表!$C:$Q,11,FALSE)</f>
        <v>#N/A</v>
      </c>
      <c r="Y696" t="e">
        <f ca="1">IF(VLOOKUP($E696,模型表!$C:$N,12,FALSE)="Death",VLOOKUP($E696,模型表!$C:$Q,13,FALSE),"")</f>
        <v>#N/A</v>
      </c>
      <c r="Z696" t="str">
        <f ca="1">IF($B696="","",IF(VLOOKUP($E696,模型表!$C:$O,12,FALSE)="PBuff","["&amp;VLOOKUP($E696,模型表!$C:Q,13,FALSE)&amp;"]","[]"))</f>
        <v/>
      </c>
      <c r="AA696" t="e">
        <f ca="1">VLOOKUP($B696,基础扩展表!$E:$I,5,FALSE)</f>
        <v>#N/A</v>
      </c>
      <c r="AB696" t="e">
        <f ca="1">VLOOKUP($B696,基础扩展表!$E:$I,4,FALSE)</f>
        <v>#N/A</v>
      </c>
      <c r="AC696" t="e">
        <f ca="1">VLOOKUP($B696,基础表!$E:$T,16,FALSE)</f>
        <v>#N/A</v>
      </c>
      <c r="AD696" t="str">
        <f t="shared" ca="1" si="132"/>
        <v/>
      </c>
      <c r="AE696" t="str">
        <f t="shared" ca="1" si="127"/>
        <v/>
      </c>
      <c r="AF696" t="str">
        <f t="shared" ca="1" si="128"/>
        <v/>
      </c>
      <c r="AH696" t="e">
        <f ca="1">VLOOKUP($B696,基础表!$E:$R,14,FALSE)</f>
        <v>#N/A</v>
      </c>
      <c r="AI696" t="e">
        <f ca="1">VLOOKUP($B696,基础表!$E:$S,13,FALSE)</f>
        <v>#N/A</v>
      </c>
      <c r="AK696" t="e">
        <f ca="1">VLOOKUP($B696,基础表!$E:$H,4,FALSE)</f>
        <v>#N/A</v>
      </c>
      <c r="AN696" s="23" t="e">
        <f t="shared" ca="1" si="133"/>
        <v>#N/A</v>
      </c>
      <c r="AO696" s="23" t="str">
        <f t="shared" ca="1" si="129"/>
        <v/>
      </c>
      <c r="AP696" s="23" t="str">
        <f t="shared" ca="1" si="130"/>
        <v/>
      </c>
      <c r="AR696" t="e">
        <f ca="1">VLOOKUP($B696,基础表!$E:$J,4,FALSE)</f>
        <v>#N/A</v>
      </c>
      <c r="AS696" t="e">
        <f ca="1">VLOOKUP($B696,基础表!$E:$J,5,FALSE)</f>
        <v>#N/A</v>
      </c>
      <c r="AT696" t="e">
        <f ca="1">VLOOKUP($B696,基础表!$E:$J,6,FALSE)</f>
        <v>#N/A</v>
      </c>
      <c r="AU696" t="e">
        <f ca="1">VLOOKUP($B696,基础扩展表!$E:$AG,MATCH(AU$2,基础扩展表!$E$1:$AG$1,0),FALSE)</f>
        <v>#N/A</v>
      </c>
      <c r="AV696" t="e">
        <f ca="1">VLOOKUP($B696,基础扩展表!$E:$AG,MATCH(AV$2,基础扩展表!$E$1:$AG$1,0),FALSE)</f>
        <v>#N/A</v>
      </c>
      <c r="AW696" t="e">
        <f ca="1">VLOOKUP($B696,基础扩展表!$E:$AG,MATCH(AW$2,基础扩展表!$E$1:$AG$1,0),FALSE)</f>
        <v>#N/A</v>
      </c>
      <c r="AX696" t="e">
        <f ca="1">VLOOKUP($B696,基础扩展表!$E:$AG,MATCH(AX$2,基础扩展表!$E$1:$AG$1,0),FALSE)</f>
        <v>#N/A</v>
      </c>
      <c r="AY696" t="e">
        <f ca="1">VLOOKUP($B696,基础扩展表!$E:$AG,MATCH(AY$2,基础扩展表!$E$1:$AG$1,0),FALSE)</f>
        <v>#N/A</v>
      </c>
      <c r="AZ696" t="e">
        <f ca="1">VLOOKUP($B696,基础扩展表!$E:$AG,MATCH(AZ$2,基础扩展表!$E$1:$AG$1,0),FALSE)</f>
        <v>#N/A</v>
      </c>
      <c r="BA696" t="e">
        <f ca="1">VLOOKUP($B696,基础扩展表!$E:$AG,MATCH(BA$2,基础扩展表!$E$1:$AG$1,0),FALSE)</f>
        <v>#N/A</v>
      </c>
      <c r="BB696" t="e">
        <f ca="1">VLOOKUP($B696,基础扩展表!$E:$AG,MATCH(BB$2,基础扩展表!$E$1:$AG$1,0),FALSE)</f>
        <v>#N/A</v>
      </c>
      <c r="BC696" t="e">
        <f ca="1">VLOOKUP($B696,基础扩展表!$E:$AG,MATCH(BC$2,基础扩展表!$E$1:$AG$1,0),FALSE)</f>
        <v>#N/A</v>
      </c>
      <c r="BD696" t="e">
        <f ca="1">VLOOKUP($B696,基础扩展表!$E:$AG,MATCH(BD$2,基础扩展表!$E$1:$AG$1,0),FALSE)</f>
        <v>#N/A</v>
      </c>
      <c r="BE696" t="e">
        <f ca="1">VLOOKUP($B696,基础扩展表!$E:$AG,MATCH(BE$2,基础扩展表!$E$1:$AG$1,0),FALSE)</f>
        <v>#N/A</v>
      </c>
      <c r="BF696" t="e">
        <f ca="1">VLOOKUP($B696,基础扩展表!$E:$AG,MATCH(BF$2,基础扩展表!$E$1:$AG$1,0),FALSE)</f>
        <v>#N/A</v>
      </c>
      <c r="BG696" t="e">
        <f ca="1">VLOOKUP($B696,基础扩展表!$E:$AG,MATCH(BG$2,基础扩展表!$E$1:$AG$1,0),FALSE)</f>
        <v>#N/A</v>
      </c>
      <c r="BH696" t="e">
        <f ca="1">VLOOKUP($B696,基础扩展表!$E:$AG,MATCH(BH$2,基础扩展表!$E$1:$AG$1,0),FALSE)</f>
        <v>#N/A</v>
      </c>
      <c r="BI696" t="e">
        <f ca="1">VLOOKUP($B696,基础扩展表!$E:$AG,MATCH(BI$2,基础扩展表!$E$1:$AG$1,0),FALSE)</f>
        <v>#N/A</v>
      </c>
      <c r="BJ696" t="e">
        <f ca="1">VLOOKUP($B696,基础扩展表!$E:$AG,MATCH(BJ$2,基础扩展表!$E$1:$AG$1,0),FALSE)</f>
        <v>#N/A</v>
      </c>
      <c r="BK696" t="e">
        <f ca="1">VLOOKUP($B696,基础扩展表!$E:$AG,MATCH(BK$2,基础扩展表!$E$1:$AG$1,0),FALSE)</f>
        <v>#N/A</v>
      </c>
      <c r="BL696" t="e">
        <f ca="1">VLOOKUP($B696,基础扩展表!$E:$AG,MATCH(BL$2,基础扩展表!$E$1:$AG$1,0),FALSE)</f>
        <v>#N/A</v>
      </c>
      <c r="BM696" t="e">
        <f ca="1">VLOOKUP($B696,基础扩展表!$E:$AG,MATCH(BM$2,基础扩展表!$E$1:$AG$1,0),FALSE)</f>
        <v>#N/A</v>
      </c>
      <c r="BN696" t="e">
        <f ca="1">VLOOKUP($B696,基础扩展表!$E:$AG,MATCH(BN$2,基础扩展表!$E$1:$AG$1,0),FALSE)</f>
        <v>#N/A</v>
      </c>
      <c r="BO696" t="e">
        <f ca="1">VLOOKUP($B696,基础扩展表!$E:$AG,MATCH(BO$2,基础扩展表!$E$1:$AG$1,0),FALSE)</f>
        <v>#N/A</v>
      </c>
      <c r="BP696" t="e">
        <f ca="1">VLOOKUP($B696,基础扩展表!$E:$AG,MATCH(BP$2,基础扩展表!$E$1:$AG$1,0),FALSE)</f>
        <v>#N/A</v>
      </c>
      <c r="BR696" t="e">
        <f ca="1">VLOOKUP(C696,模型表!D:H,5,FALSE)</f>
        <v>#N/A</v>
      </c>
    </row>
    <row r="697" spans="2:70" x14ac:dyDescent="0.2">
      <c r="B697" t="str">
        <f t="array" aca="1" ref="B697" ca="1">INDEX(基础表!$Y:$Y,SMALL(IF(基础表!$Z:$Z=0,ROW(基础表!$Z:$Z),999),ROW(H691)))&amp;""</f>
        <v/>
      </c>
      <c r="C697" t="e">
        <f ca="1">VLOOKUP(VLOOKUP($B697,基础表!$E:$G,3,FALSE),模型表!$C:$D,2,FALSE)</f>
        <v>#N/A</v>
      </c>
      <c r="E697" t="e">
        <f ca="1">VLOOKUP($B697,基础表!$E:$G,3,FALSE)</f>
        <v>#N/A</v>
      </c>
      <c r="G697" t="e">
        <f ca="1">VLOOKUP($E697,模型表!$C:$G,5,FALSE)</f>
        <v>#N/A</v>
      </c>
      <c r="H697" t="e">
        <f ca="1">VLOOKUP($E697,模型表!$C:$F,4,FALSE)</f>
        <v>#N/A</v>
      </c>
      <c r="I697" t="e">
        <f ca="1">VLOOKUP($E697,模型表!$C:$J,8,FALSE)</f>
        <v>#N/A</v>
      </c>
      <c r="K697" t="str">
        <f t="shared" ca="1" si="122"/>
        <v/>
      </c>
      <c r="L697" t="str">
        <f t="shared" ca="1" si="123"/>
        <v/>
      </c>
      <c r="M697" t="str">
        <f t="shared" ca="1" si="124"/>
        <v/>
      </c>
      <c r="N697" t="str">
        <f t="shared" ca="1" si="125"/>
        <v/>
      </c>
      <c r="O697" t="str">
        <f t="shared" ca="1" si="131"/>
        <v/>
      </c>
      <c r="P697" t="str">
        <f t="shared" ca="1" si="126"/>
        <v/>
      </c>
      <c r="Q697" t="e">
        <f ca="1">VLOOKUP($E697,模型表!$C:$K,9,FALSE)</f>
        <v>#N/A</v>
      </c>
      <c r="S697" t="e">
        <f ca="1">IF(VLOOKUP($E697,模型表!$C:$L,6,FALSE)=0,"",VLOOKUP($E697,模型表!$C:$L,10,FALSE))</f>
        <v>#N/A</v>
      </c>
      <c r="U697" t="e">
        <f ca="1">VLOOKUP($E697,模型表!$C:$Q,11,FALSE)</f>
        <v>#N/A</v>
      </c>
      <c r="Y697" t="e">
        <f ca="1">IF(VLOOKUP($E697,模型表!$C:$N,12,FALSE)="Death",VLOOKUP($E697,模型表!$C:$Q,13,FALSE),"")</f>
        <v>#N/A</v>
      </c>
      <c r="Z697" t="str">
        <f ca="1">IF($B697="","",IF(VLOOKUP($E697,模型表!$C:$O,12,FALSE)="PBuff","["&amp;VLOOKUP($E697,模型表!$C:Q,13,FALSE)&amp;"]","[]"))</f>
        <v/>
      </c>
      <c r="AA697" t="e">
        <f ca="1">VLOOKUP($B697,基础扩展表!$E:$I,5,FALSE)</f>
        <v>#N/A</v>
      </c>
      <c r="AB697" t="e">
        <f ca="1">VLOOKUP($B697,基础扩展表!$E:$I,4,FALSE)</f>
        <v>#N/A</v>
      </c>
      <c r="AC697" t="e">
        <f ca="1">VLOOKUP($B697,基础表!$E:$T,16,FALSE)</f>
        <v>#N/A</v>
      </c>
      <c r="AD697" t="str">
        <f t="shared" ca="1" si="132"/>
        <v/>
      </c>
      <c r="AE697" t="str">
        <f t="shared" ca="1" si="127"/>
        <v/>
      </c>
      <c r="AF697" t="str">
        <f t="shared" ca="1" si="128"/>
        <v/>
      </c>
      <c r="AH697" t="e">
        <f ca="1">VLOOKUP($B697,基础表!$E:$R,14,FALSE)</f>
        <v>#N/A</v>
      </c>
      <c r="AI697" t="e">
        <f ca="1">VLOOKUP($B697,基础表!$E:$S,13,FALSE)</f>
        <v>#N/A</v>
      </c>
      <c r="AK697" t="e">
        <f ca="1">VLOOKUP($B697,基础表!$E:$H,4,FALSE)</f>
        <v>#N/A</v>
      </c>
      <c r="AN697" s="23" t="e">
        <f t="shared" ca="1" si="133"/>
        <v>#N/A</v>
      </c>
      <c r="AO697" s="23" t="str">
        <f t="shared" ca="1" si="129"/>
        <v/>
      </c>
      <c r="AP697" s="23" t="str">
        <f t="shared" ca="1" si="130"/>
        <v/>
      </c>
      <c r="AR697" t="e">
        <f ca="1">VLOOKUP($B697,基础表!$E:$J,4,FALSE)</f>
        <v>#N/A</v>
      </c>
      <c r="AS697" t="e">
        <f ca="1">VLOOKUP($B697,基础表!$E:$J,5,FALSE)</f>
        <v>#N/A</v>
      </c>
      <c r="AT697" t="e">
        <f ca="1">VLOOKUP($B697,基础表!$E:$J,6,FALSE)</f>
        <v>#N/A</v>
      </c>
      <c r="AU697" t="e">
        <f ca="1">VLOOKUP($B697,基础扩展表!$E:$AG,MATCH(AU$2,基础扩展表!$E$1:$AG$1,0),FALSE)</f>
        <v>#N/A</v>
      </c>
      <c r="AV697" t="e">
        <f ca="1">VLOOKUP($B697,基础扩展表!$E:$AG,MATCH(AV$2,基础扩展表!$E$1:$AG$1,0),FALSE)</f>
        <v>#N/A</v>
      </c>
      <c r="AW697" t="e">
        <f ca="1">VLOOKUP($B697,基础扩展表!$E:$AG,MATCH(AW$2,基础扩展表!$E$1:$AG$1,0),FALSE)</f>
        <v>#N/A</v>
      </c>
      <c r="AX697" t="e">
        <f ca="1">VLOOKUP($B697,基础扩展表!$E:$AG,MATCH(AX$2,基础扩展表!$E$1:$AG$1,0),FALSE)</f>
        <v>#N/A</v>
      </c>
      <c r="AY697" t="e">
        <f ca="1">VLOOKUP($B697,基础扩展表!$E:$AG,MATCH(AY$2,基础扩展表!$E$1:$AG$1,0),FALSE)</f>
        <v>#N/A</v>
      </c>
      <c r="AZ697" t="e">
        <f ca="1">VLOOKUP($B697,基础扩展表!$E:$AG,MATCH(AZ$2,基础扩展表!$E$1:$AG$1,0),FALSE)</f>
        <v>#N/A</v>
      </c>
      <c r="BA697" t="e">
        <f ca="1">VLOOKUP($B697,基础扩展表!$E:$AG,MATCH(BA$2,基础扩展表!$E$1:$AG$1,0),FALSE)</f>
        <v>#N/A</v>
      </c>
      <c r="BB697" t="e">
        <f ca="1">VLOOKUP($B697,基础扩展表!$E:$AG,MATCH(BB$2,基础扩展表!$E$1:$AG$1,0),FALSE)</f>
        <v>#N/A</v>
      </c>
      <c r="BC697" t="e">
        <f ca="1">VLOOKUP($B697,基础扩展表!$E:$AG,MATCH(BC$2,基础扩展表!$E$1:$AG$1,0),FALSE)</f>
        <v>#N/A</v>
      </c>
      <c r="BD697" t="e">
        <f ca="1">VLOOKUP($B697,基础扩展表!$E:$AG,MATCH(BD$2,基础扩展表!$E$1:$AG$1,0),FALSE)</f>
        <v>#N/A</v>
      </c>
      <c r="BE697" t="e">
        <f ca="1">VLOOKUP($B697,基础扩展表!$E:$AG,MATCH(BE$2,基础扩展表!$E$1:$AG$1,0),FALSE)</f>
        <v>#N/A</v>
      </c>
      <c r="BF697" t="e">
        <f ca="1">VLOOKUP($B697,基础扩展表!$E:$AG,MATCH(BF$2,基础扩展表!$E$1:$AG$1,0),FALSE)</f>
        <v>#N/A</v>
      </c>
      <c r="BG697" t="e">
        <f ca="1">VLOOKUP($B697,基础扩展表!$E:$AG,MATCH(BG$2,基础扩展表!$E$1:$AG$1,0),FALSE)</f>
        <v>#N/A</v>
      </c>
      <c r="BH697" t="e">
        <f ca="1">VLOOKUP($B697,基础扩展表!$E:$AG,MATCH(BH$2,基础扩展表!$E$1:$AG$1,0),FALSE)</f>
        <v>#N/A</v>
      </c>
      <c r="BI697" t="e">
        <f ca="1">VLOOKUP($B697,基础扩展表!$E:$AG,MATCH(BI$2,基础扩展表!$E$1:$AG$1,0),FALSE)</f>
        <v>#N/A</v>
      </c>
      <c r="BJ697" t="e">
        <f ca="1">VLOOKUP($B697,基础扩展表!$E:$AG,MATCH(BJ$2,基础扩展表!$E$1:$AG$1,0),FALSE)</f>
        <v>#N/A</v>
      </c>
      <c r="BK697" t="e">
        <f ca="1">VLOOKUP($B697,基础扩展表!$E:$AG,MATCH(BK$2,基础扩展表!$E$1:$AG$1,0),FALSE)</f>
        <v>#N/A</v>
      </c>
      <c r="BL697" t="e">
        <f ca="1">VLOOKUP($B697,基础扩展表!$E:$AG,MATCH(BL$2,基础扩展表!$E$1:$AG$1,0),FALSE)</f>
        <v>#N/A</v>
      </c>
      <c r="BM697" t="e">
        <f ca="1">VLOOKUP($B697,基础扩展表!$E:$AG,MATCH(BM$2,基础扩展表!$E$1:$AG$1,0),FALSE)</f>
        <v>#N/A</v>
      </c>
      <c r="BN697" t="e">
        <f ca="1">VLOOKUP($B697,基础扩展表!$E:$AG,MATCH(BN$2,基础扩展表!$E$1:$AG$1,0),FALSE)</f>
        <v>#N/A</v>
      </c>
      <c r="BO697" t="e">
        <f ca="1">VLOOKUP($B697,基础扩展表!$E:$AG,MATCH(BO$2,基础扩展表!$E$1:$AG$1,0),FALSE)</f>
        <v>#N/A</v>
      </c>
      <c r="BP697" t="e">
        <f ca="1">VLOOKUP($B697,基础扩展表!$E:$AG,MATCH(BP$2,基础扩展表!$E$1:$AG$1,0),FALSE)</f>
        <v>#N/A</v>
      </c>
      <c r="BR697" t="e">
        <f ca="1">VLOOKUP(C697,模型表!D:H,5,FALSE)</f>
        <v>#N/A</v>
      </c>
    </row>
    <row r="698" spans="2:70" x14ac:dyDescent="0.2">
      <c r="B698" t="str">
        <f t="array" aca="1" ref="B698" ca="1">INDEX(基础表!$Y:$Y,SMALL(IF(基础表!$Z:$Z=0,ROW(基础表!$Z:$Z),999),ROW(H692)))&amp;""</f>
        <v/>
      </c>
      <c r="C698" t="e">
        <f ca="1">VLOOKUP(VLOOKUP($B698,基础表!$E:$G,3,FALSE),模型表!$C:$D,2,FALSE)</f>
        <v>#N/A</v>
      </c>
      <c r="E698" t="e">
        <f ca="1">VLOOKUP($B698,基础表!$E:$G,3,FALSE)</f>
        <v>#N/A</v>
      </c>
      <c r="G698" t="e">
        <f ca="1">VLOOKUP($E698,模型表!$C:$G,5,FALSE)</f>
        <v>#N/A</v>
      </c>
      <c r="H698" t="e">
        <f ca="1">VLOOKUP($E698,模型表!$C:$F,4,FALSE)</f>
        <v>#N/A</v>
      </c>
      <c r="I698" t="e">
        <f ca="1">VLOOKUP($E698,模型表!$C:$J,8,FALSE)</f>
        <v>#N/A</v>
      </c>
      <c r="K698" t="str">
        <f t="shared" ca="1" si="122"/>
        <v/>
      </c>
      <c r="L698" t="str">
        <f t="shared" ca="1" si="123"/>
        <v/>
      </c>
      <c r="M698" t="str">
        <f t="shared" ca="1" si="124"/>
        <v/>
      </c>
      <c r="N698" t="str">
        <f t="shared" ca="1" si="125"/>
        <v/>
      </c>
      <c r="O698" t="str">
        <f t="shared" ca="1" si="131"/>
        <v/>
      </c>
      <c r="P698" t="str">
        <f t="shared" ca="1" si="126"/>
        <v/>
      </c>
      <c r="Q698" t="e">
        <f ca="1">VLOOKUP($E698,模型表!$C:$K,9,FALSE)</f>
        <v>#N/A</v>
      </c>
      <c r="S698" t="e">
        <f ca="1">IF(VLOOKUP($E698,模型表!$C:$L,6,FALSE)=0,"",VLOOKUP($E698,模型表!$C:$L,10,FALSE))</f>
        <v>#N/A</v>
      </c>
      <c r="U698" t="e">
        <f ca="1">VLOOKUP($E698,模型表!$C:$Q,11,FALSE)</f>
        <v>#N/A</v>
      </c>
      <c r="Y698" t="e">
        <f ca="1">IF(VLOOKUP($E698,模型表!$C:$N,12,FALSE)="Death",VLOOKUP($E698,模型表!$C:$Q,13,FALSE),"")</f>
        <v>#N/A</v>
      </c>
      <c r="Z698" t="str">
        <f ca="1">IF($B698="","",IF(VLOOKUP($E698,模型表!$C:$O,12,FALSE)="PBuff","["&amp;VLOOKUP($E698,模型表!$C:Q,13,FALSE)&amp;"]","[]"))</f>
        <v/>
      </c>
      <c r="AA698" t="e">
        <f ca="1">VLOOKUP($B698,基础扩展表!$E:$I,5,FALSE)</f>
        <v>#N/A</v>
      </c>
      <c r="AB698" t="e">
        <f ca="1">VLOOKUP($B698,基础扩展表!$E:$I,4,FALSE)</f>
        <v>#N/A</v>
      </c>
      <c r="AC698" t="e">
        <f ca="1">VLOOKUP($B698,基础表!$E:$T,16,FALSE)</f>
        <v>#N/A</v>
      </c>
      <c r="AD698" t="str">
        <f t="shared" ca="1" si="132"/>
        <v/>
      </c>
      <c r="AE698" t="str">
        <f t="shared" ca="1" si="127"/>
        <v/>
      </c>
      <c r="AF698" t="str">
        <f t="shared" ca="1" si="128"/>
        <v/>
      </c>
      <c r="AH698" t="e">
        <f ca="1">VLOOKUP($B698,基础表!$E:$R,14,FALSE)</f>
        <v>#N/A</v>
      </c>
      <c r="AI698" t="e">
        <f ca="1">VLOOKUP($B698,基础表!$E:$S,13,FALSE)</f>
        <v>#N/A</v>
      </c>
      <c r="AK698" t="e">
        <f ca="1">VLOOKUP($B698,基础表!$E:$H,4,FALSE)</f>
        <v>#N/A</v>
      </c>
      <c r="AN698" s="23" t="e">
        <f t="shared" ca="1" si="133"/>
        <v>#N/A</v>
      </c>
      <c r="AO698" s="23" t="str">
        <f t="shared" ca="1" si="129"/>
        <v/>
      </c>
      <c r="AP698" s="23" t="str">
        <f t="shared" ca="1" si="130"/>
        <v/>
      </c>
      <c r="AR698" t="e">
        <f ca="1">VLOOKUP($B698,基础表!$E:$J,4,FALSE)</f>
        <v>#N/A</v>
      </c>
      <c r="AS698" t="e">
        <f ca="1">VLOOKUP($B698,基础表!$E:$J,5,FALSE)</f>
        <v>#N/A</v>
      </c>
      <c r="AT698" t="e">
        <f ca="1">VLOOKUP($B698,基础表!$E:$J,6,FALSE)</f>
        <v>#N/A</v>
      </c>
      <c r="AU698" t="e">
        <f ca="1">VLOOKUP($B698,基础扩展表!$E:$AG,MATCH(AU$2,基础扩展表!$E$1:$AG$1,0),FALSE)</f>
        <v>#N/A</v>
      </c>
      <c r="AV698" t="e">
        <f ca="1">VLOOKUP($B698,基础扩展表!$E:$AG,MATCH(AV$2,基础扩展表!$E$1:$AG$1,0),FALSE)</f>
        <v>#N/A</v>
      </c>
      <c r="AW698" t="e">
        <f ca="1">VLOOKUP($B698,基础扩展表!$E:$AG,MATCH(AW$2,基础扩展表!$E$1:$AG$1,0),FALSE)</f>
        <v>#N/A</v>
      </c>
      <c r="AX698" t="e">
        <f ca="1">VLOOKUP($B698,基础扩展表!$E:$AG,MATCH(AX$2,基础扩展表!$E$1:$AG$1,0),FALSE)</f>
        <v>#N/A</v>
      </c>
      <c r="AY698" t="e">
        <f ca="1">VLOOKUP($B698,基础扩展表!$E:$AG,MATCH(AY$2,基础扩展表!$E$1:$AG$1,0),FALSE)</f>
        <v>#N/A</v>
      </c>
      <c r="AZ698" t="e">
        <f ca="1">VLOOKUP($B698,基础扩展表!$E:$AG,MATCH(AZ$2,基础扩展表!$E$1:$AG$1,0),FALSE)</f>
        <v>#N/A</v>
      </c>
      <c r="BA698" t="e">
        <f ca="1">VLOOKUP($B698,基础扩展表!$E:$AG,MATCH(BA$2,基础扩展表!$E$1:$AG$1,0),FALSE)</f>
        <v>#N/A</v>
      </c>
      <c r="BB698" t="e">
        <f ca="1">VLOOKUP($B698,基础扩展表!$E:$AG,MATCH(BB$2,基础扩展表!$E$1:$AG$1,0),FALSE)</f>
        <v>#N/A</v>
      </c>
      <c r="BC698" t="e">
        <f ca="1">VLOOKUP($B698,基础扩展表!$E:$AG,MATCH(BC$2,基础扩展表!$E$1:$AG$1,0),FALSE)</f>
        <v>#N/A</v>
      </c>
      <c r="BD698" t="e">
        <f ca="1">VLOOKUP($B698,基础扩展表!$E:$AG,MATCH(BD$2,基础扩展表!$E$1:$AG$1,0),FALSE)</f>
        <v>#N/A</v>
      </c>
      <c r="BE698" t="e">
        <f ca="1">VLOOKUP($B698,基础扩展表!$E:$AG,MATCH(BE$2,基础扩展表!$E$1:$AG$1,0),FALSE)</f>
        <v>#N/A</v>
      </c>
      <c r="BF698" t="e">
        <f ca="1">VLOOKUP($B698,基础扩展表!$E:$AG,MATCH(BF$2,基础扩展表!$E$1:$AG$1,0),FALSE)</f>
        <v>#N/A</v>
      </c>
      <c r="BG698" t="e">
        <f ca="1">VLOOKUP($B698,基础扩展表!$E:$AG,MATCH(BG$2,基础扩展表!$E$1:$AG$1,0),FALSE)</f>
        <v>#N/A</v>
      </c>
      <c r="BH698" t="e">
        <f ca="1">VLOOKUP($B698,基础扩展表!$E:$AG,MATCH(BH$2,基础扩展表!$E$1:$AG$1,0),FALSE)</f>
        <v>#N/A</v>
      </c>
      <c r="BI698" t="e">
        <f ca="1">VLOOKUP($B698,基础扩展表!$E:$AG,MATCH(BI$2,基础扩展表!$E$1:$AG$1,0),FALSE)</f>
        <v>#N/A</v>
      </c>
      <c r="BJ698" t="e">
        <f ca="1">VLOOKUP($B698,基础扩展表!$E:$AG,MATCH(BJ$2,基础扩展表!$E$1:$AG$1,0),FALSE)</f>
        <v>#N/A</v>
      </c>
      <c r="BK698" t="e">
        <f ca="1">VLOOKUP($B698,基础扩展表!$E:$AG,MATCH(BK$2,基础扩展表!$E$1:$AG$1,0),FALSE)</f>
        <v>#N/A</v>
      </c>
      <c r="BL698" t="e">
        <f ca="1">VLOOKUP($B698,基础扩展表!$E:$AG,MATCH(BL$2,基础扩展表!$E$1:$AG$1,0),FALSE)</f>
        <v>#N/A</v>
      </c>
      <c r="BM698" t="e">
        <f ca="1">VLOOKUP($B698,基础扩展表!$E:$AG,MATCH(BM$2,基础扩展表!$E$1:$AG$1,0),FALSE)</f>
        <v>#N/A</v>
      </c>
      <c r="BN698" t="e">
        <f ca="1">VLOOKUP($B698,基础扩展表!$E:$AG,MATCH(BN$2,基础扩展表!$E$1:$AG$1,0),FALSE)</f>
        <v>#N/A</v>
      </c>
      <c r="BO698" t="e">
        <f ca="1">VLOOKUP($B698,基础扩展表!$E:$AG,MATCH(BO$2,基础扩展表!$E$1:$AG$1,0),FALSE)</f>
        <v>#N/A</v>
      </c>
      <c r="BP698" t="e">
        <f ca="1">VLOOKUP($B698,基础扩展表!$E:$AG,MATCH(BP$2,基础扩展表!$E$1:$AG$1,0),FALSE)</f>
        <v>#N/A</v>
      </c>
      <c r="BR698" t="e">
        <f ca="1">VLOOKUP(C698,模型表!D:H,5,FALSE)</f>
        <v>#N/A</v>
      </c>
    </row>
    <row r="699" spans="2:70" x14ac:dyDescent="0.2">
      <c r="B699" t="str">
        <f t="array" aca="1" ref="B699" ca="1">INDEX(基础表!$Y:$Y,SMALL(IF(基础表!$Z:$Z=0,ROW(基础表!$Z:$Z),999),ROW(H693)))&amp;""</f>
        <v/>
      </c>
      <c r="C699" t="e">
        <f ca="1">VLOOKUP(VLOOKUP($B699,基础表!$E:$G,3,FALSE),模型表!$C:$D,2,FALSE)</f>
        <v>#N/A</v>
      </c>
      <c r="E699" t="e">
        <f ca="1">VLOOKUP($B699,基础表!$E:$G,3,FALSE)</f>
        <v>#N/A</v>
      </c>
      <c r="G699" t="e">
        <f ca="1">VLOOKUP($E699,模型表!$C:$G,5,FALSE)</f>
        <v>#N/A</v>
      </c>
      <c r="H699" t="e">
        <f ca="1">VLOOKUP($E699,模型表!$C:$F,4,FALSE)</f>
        <v>#N/A</v>
      </c>
      <c r="I699" t="e">
        <f ca="1">VLOOKUP($E699,模型表!$C:$J,8,FALSE)</f>
        <v>#N/A</v>
      </c>
      <c r="K699" t="str">
        <f t="shared" ca="1" si="122"/>
        <v/>
      </c>
      <c r="L699" t="str">
        <f t="shared" ca="1" si="123"/>
        <v/>
      </c>
      <c r="M699" t="str">
        <f t="shared" ca="1" si="124"/>
        <v/>
      </c>
      <c r="N699" t="str">
        <f t="shared" ca="1" si="125"/>
        <v/>
      </c>
      <c r="O699" t="str">
        <f t="shared" ca="1" si="131"/>
        <v/>
      </c>
      <c r="P699" t="str">
        <f t="shared" ca="1" si="126"/>
        <v/>
      </c>
      <c r="Q699" t="e">
        <f ca="1">VLOOKUP($E699,模型表!$C:$K,9,FALSE)</f>
        <v>#N/A</v>
      </c>
      <c r="S699" t="e">
        <f ca="1">IF(VLOOKUP($E699,模型表!$C:$L,6,FALSE)=0,"",VLOOKUP($E699,模型表!$C:$L,10,FALSE))</f>
        <v>#N/A</v>
      </c>
      <c r="U699" t="e">
        <f ca="1">VLOOKUP($E699,模型表!$C:$Q,11,FALSE)</f>
        <v>#N/A</v>
      </c>
      <c r="Y699" t="e">
        <f ca="1">IF(VLOOKUP($E699,模型表!$C:$N,12,FALSE)="Death",VLOOKUP($E699,模型表!$C:$Q,13,FALSE),"")</f>
        <v>#N/A</v>
      </c>
      <c r="Z699" t="str">
        <f ca="1">IF($B699="","",IF(VLOOKUP($E699,模型表!$C:$O,12,FALSE)="PBuff","["&amp;VLOOKUP($E699,模型表!$C:Q,13,FALSE)&amp;"]","[]"))</f>
        <v/>
      </c>
      <c r="AA699" t="e">
        <f ca="1">VLOOKUP($B699,基础扩展表!$E:$I,5,FALSE)</f>
        <v>#N/A</v>
      </c>
      <c r="AB699" t="e">
        <f ca="1">VLOOKUP($B699,基础扩展表!$E:$I,4,FALSE)</f>
        <v>#N/A</v>
      </c>
      <c r="AC699" t="e">
        <f ca="1">VLOOKUP($B699,基础表!$E:$T,16,FALSE)</f>
        <v>#N/A</v>
      </c>
      <c r="AD699" t="str">
        <f t="shared" ca="1" si="132"/>
        <v/>
      </c>
      <c r="AE699" t="str">
        <f t="shared" ca="1" si="127"/>
        <v/>
      </c>
      <c r="AF699" t="str">
        <f t="shared" ca="1" si="128"/>
        <v/>
      </c>
      <c r="AH699" t="e">
        <f ca="1">VLOOKUP($B699,基础表!$E:$R,14,FALSE)</f>
        <v>#N/A</v>
      </c>
      <c r="AI699" t="e">
        <f ca="1">VLOOKUP($B699,基础表!$E:$S,13,FALSE)</f>
        <v>#N/A</v>
      </c>
      <c r="AK699" t="e">
        <f ca="1">VLOOKUP($B699,基础表!$E:$H,4,FALSE)</f>
        <v>#N/A</v>
      </c>
      <c r="AN699" s="23" t="e">
        <f t="shared" ca="1" si="133"/>
        <v>#N/A</v>
      </c>
      <c r="AO699" s="23" t="str">
        <f t="shared" ca="1" si="129"/>
        <v/>
      </c>
      <c r="AP699" s="23" t="str">
        <f t="shared" ca="1" si="130"/>
        <v/>
      </c>
      <c r="AR699" t="e">
        <f ca="1">VLOOKUP($B699,基础表!$E:$J,4,FALSE)</f>
        <v>#N/A</v>
      </c>
      <c r="AS699" t="e">
        <f ca="1">VLOOKUP($B699,基础表!$E:$J,5,FALSE)</f>
        <v>#N/A</v>
      </c>
      <c r="AT699" t="e">
        <f ca="1">VLOOKUP($B699,基础表!$E:$J,6,FALSE)</f>
        <v>#N/A</v>
      </c>
      <c r="AU699" t="e">
        <f ca="1">VLOOKUP($B699,基础扩展表!$E:$AG,MATCH(AU$2,基础扩展表!$E$1:$AG$1,0),FALSE)</f>
        <v>#N/A</v>
      </c>
      <c r="AV699" t="e">
        <f ca="1">VLOOKUP($B699,基础扩展表!$E:$AG,MATCH(AV$2,基础扩展表!$E$1:$AG$1,0),FALSE)</f>
        <v>#N/A</v>
      </c>
      <c r="AW699" t="e">
        <f ca="1">VLOOKUP($B699,基础扩展表!$E:$AG,MATCH(AW$2,基础扩展表!$E$1:$AG$1,0),FALSE)</f>
        <v>#N/A</v>
      </c>
      <c r="AX699" t="e">
        <f ca="1">VLOOKUP($B699,基础扩展表!$E:$AG,MATCH(AX$2,基础扩展表!$E$1:$AG$1,0),FALSE)</f>
        <v>#N/A</v>
      </c>
      <c r="AY699" t="e">
        <f ca="1">VLOOKUP($B699,基础扩展表!$E:$AG,MATCH(AY$2,基础扩展表!$E$1:$AG$1,0),FALSE)</f>
        <v>#N/A</v>
      </c>
      <c r="AZ699" t="e">
        <f ca="1">VLOOKUP($B699,基础扩展表!$E:$AG,MATCH(AZ$2,基础扩展表!$E$1:$AG$1,0),FALSE)</f>
        <v>#N/A</v>
      </c>
      <c r="BA699" t="e">
        <f ca="1">VLOOKUP($B699,基础扩展表!$E:$AG,MATCH(BA$2,基础扩展表!$E$1:$AG$1,0),FALSE)</f>
        <v>#N/A</v>
      </c>
      <c r="BB699" t="e">
        <f ca="1">VLOOKUP($B699,基础扩展表!$E:$AG,MATCH(BB$2,基础扩展表!$E$1:$AG$1,0),FALSE)</f>
        <v>#N/A</v>
      </c>
      <c r="BC699" t="e">
        <f ca="1">VLOOKUP($B699,基础扩展表!$E:$AG,MATCH(BC$2,基础扩展表!$E$1:$AG$1,0),FALSE)</f>
        <v>#N/A</v>
      </c>
      <c r="BD699" t="e">
        <f ca="1">VLOOKUP($B699,基础扩展表!$E:$AG,MATCH(BD$2,基础扩展表!$E$1:$AG$1,0),FALSE)</f>
        <v>#N/A</v>
      </c>
      <c r="BE699" t="e">
        <f ca="1">VLOOKUP($B699,基础扩展表!$E:$AG,MATCH(BE$2,基础扩展表!$E$1:$AG$1,0),FALSE)</f>
        <v>#N/A</v>
      </c>
      <c r="BF699" t="e">
        <f ca="1">VLOOKUP($B699,基础扩展表!$E:$AG,MATCH(BF$2,基础扩展表!$E$1:$AG$1,0),FALSE)</f>
        <v>#N/A</v>
      </c>
      <c r="BG699" t="e">
        <f ca="1">VLOOKUP($B699,基础扩展表!$E:$AG,MATCH(BG$2,基础扩展表!$E$1:$AG$1,0),FALSE)</f>
        <v>#N/A</v>
      </c>
      <c r="BH699" t="e">
        <f ca="1">VLOOKUP($B699,基础扩展表!$E:$AG,MATCH(BH$2,基础扩展表!$E$1:$AG$1,0),FALSE)</f>
        <v>#N/A</v>
      </c>
      <c r="BI699" t="e">
        <f ca="1">VLOOKUP($B699,基础扩展表!$E:$AG,MATCH(BI$2,基础扩展表!$E$1:$AG$1,0),FALSE)</f>
        <v>#N/A</v>
      </c>
      <c r="BJ699" t="e">
        <f ca="1">VLOOKUP($B699,基础扩展表!$E:$AG,MATCH(BJ$2,基础扩展表!$E$1:$AG$1,0),FALSE)</f>
        <v>#N/A</v>
      </c>
      <c r="BK699" t="e">
        <f ca="1">VLOOKUP($B699,基础扩展表!$E:$AG,MATCH(BK$2,基础扩展表!$E$1:$AG$1,0),FALSE)</f>
        <v>#N/A</v>
      </c>
      <c r="BL699" t="e">
        <f ca="1">VLOOKUP($B699,基础扩展表!$E:$AG,MATCH(BL$2,基础扩展表!$E$1:$AG$1,0),FALSE)</f>
        <v>#N/A</v>
      </c>
      <c r="BM699" t="e">
        <f ca="1">VLOOKUP($B699,基础扩展表!$E:$AG,MATCH(BM$2,基础扩展表!$E$1:$AG$1,0),FALSE)</f>
        <v>#N/A</v>
      </c>
      <c r="BN699" t="e">
        <f ca="1">VLOOKUP($B699,基础扩展表!$E:$AG,MATCH(BN$2,基础扩展表!$E$1:$AG$1,0),FALSE)</f>
        <v>#N/A</v>
      </c>
      <c r="BO699" t="e">
        <f ca="1">VLOOKUP($B699,基础扩展表!$E:$AG,MATCH(BO$2,基础扩展表!$E$1:$AG$1,0),FALSE)</f>
        <v>#N/A</v>
      </c>
      <c r="BP699" t="e">
        <f ca="1">VLOOKUP($B699,基础扩展表!$E:$AG,MATCH(BP$2,基础扩展表!$E$1:$AG$1,0),FALSE)</f>
        <v>#N/A</v>
      </c>
      <c r="BR699" t="e">
        <f ca="1">VLOOKUP(C699,模型表!D:H,5,FALSE)</f>
        <v>#N/A</v>
      </c>
    </row>
    <row r="700" spans="2:70" x14ac:dyDescent="0.2">
      <c r="B700" t="str">
        <f t="array" aca="1" ref="B700" ca="1">INDEX(基础表!$Y:$Y,SMALL(IF(基础表!$Z:$Z=0,ROW(基础表!$Z:$Z),999),ROW(H694)))&amp;""</f>
        <v/>
      </c>
      <c r="C700" t="e">
        <f ca="1">VLOOKUP(VLOOKUP($B700,基础表!$E:$G,3,FALSE),模型表!$C:$D,2,FALSE)</f>
        <v>#N/A</v>
      </c>
      <c r="E700" t="e">
        <f ca="1">VLOOKUP($B700,基础表!$E:$G,3,FALSE)</f>
        <v>#N/A</v>
      </c>
      <c r="G700" t="e">
        <f ca="1">VLOOKUP($E700,模型表!$C:$G,5,FALSE)</f>
        <v>#N/A</v>
      </c>
      <c r="H700" t="e">
        <f ca="1">VLOOKUP($E700,模型表!$C:$F,4,FALSE)</f>
        <v>#N/A</v>
      </c>
      <c r="I700" t="e">
        <f ca="1">VLOOKUP($E700,模型表!$C:$J,8,FALSE)</f>
        <v>#N/A</v>
      </c>
      <c r="K700" t="str">
        <f t="shared" ca="1" si="122"/>
        <v/>
      </c>
      <c r="L700" t="str">
        <f t="shared" ca="1" si="123"/>
        <v/>
      </c>
      <c r="M700" t="str">
        <f t="shared" ca="1" si="124"/>
        <v/>
      </c>
      <c r="N700" t="str">
        <f t="shared" ca="1" si="125"/>
        <v/>
      </c>
      <c r="O700" t="str">
        <f t="shared" ca="1" si="131"/>
        <v/>
      </c>
      <c r="P700" t="str">
        <f t="shared" ca="1" si="126"/>
        <v/>
      </c>
      <c r="Q700" t="e">
        <f ca="1">VLOOKUP($E700,模型表!$C:$K,9,FALSE)</f>
        <v>#N/A</v>
      </c>
      <c r="S700" t="e">
        <f ca="1">IF(VLOOKUP($E700,模型表!$C:$L,6,FALSE)=0,"",VLOOKUP($E700,模型表!$C:$L,10,FALSE))</f>
        <v>#N/A</v>
      </c>
      <c r="U700" t="e">
        <f ca="1">VLOOKUP($E700,模型表!$C:$Q,11,FALSE)</f>
        <v>#N/A</v>
      </c>
      <c r="Y700" t="e">
        <f ca="1">IF(VLOOKUP($E700,模型表!$C:$N,12,FALSE)="Death",VLOOKUP($E700,模型表!$C:$Q,13,FALSE),"")</f>
        <v>#N/A</v>
      </c>
      <c r="Z700" t="str">
        <f ca="1">IF($B700="","",IF(VLOOKUP($E700,模型表!$C:$O,12,FALSE)="PBuff","["&amp;VLOOKUP($E700,模型表!$C:Q,13,FALSE)&amp;"]","[]"))</f>
        <v/>
      </c>
      <c r="AA700" t="e">
        <f ca="1">VLOOKUP($B700,基础扩展表!$E:$I,5,FALSE)</f>
        <v>#N/A</v>
      </c>
      <c r="AB700" t="e">
        <f ca="1">VLOOKUP($B700,基础扩展表!$E:$I,4,FALSE)</f>
        <v>#N/A</v>
      </c>
      <c r="AC700" t="e">
        <f ca="1">VLOOKUP($B700,基础表!$E:$T,16,FALSE)</f>
        <v>#N/A</v>
      </c>
      <c r="AD700" t="str">
        <f t="shared" ca="1" si="132"/>
        <v/>
      </c>
      <c r="AE700" t="str">
        <f t="shared" ca="1" si="127"/>
        <v/>
      </c>
      <c r="AF700" t="str">
        <f t="shared" ca="1" si="128"/>
        <v/>
      </c>
      <c r="AH700" t="e">
        <f ca="1">VLOOKUP($B700,基础表!$E:$R,14,FALSE)</f>
        <v>#N/A</v>
      </c>
      <c r="AI700" t="e">
        <f ca="1">VLOOKUP($B700,基础表!$E:$S,13,FALSE)</f>
        <v>#N/A</v>
      </c>
      <c r="AK700" t="e">
        <f ca="1">VLOOKUP($B700,基础表!$E:$H,4,FALSE)</f>
        <v>#N/A</v>
      </c>
      <c r="AN700" s="23" t="e">
        <f t="shared" ca="1" si="133"/>
        <v>#N/A</v>
      </c>
      <c r="AO700" s="23" t="str">
        <f t="shared" ca="1" si="129"/>
        <v/>
      </c>
      <c r="AP700" s="23" t="str">
        <f t="shared" ca="1" si="130"/>
        <v/>
      </c>
      <c r="AR700" t="e">
        <f ca="1">VLOOKUP($B700,基础表!$E:$J,4,FALSE)</f>
        <v>#N/A</v>
      </c>
      <c r="AS700" t="e">
        <f ca="1">VLOOKUP($B700,基础表!$E:$J,5,FALSE)</f>
        <v>#N/A</v>
      </c>
      <c r="AT700" t="e">
        <f ca="1">VLOOKUP($B700,基础表!$E:$J,6,FALSE)</f>
        <v>#N/A</v>
      </c>
      <c r="AU700" t="e">
        <f ca="1">VLOOKUP($B700,基础扩展表!$E:$AG,MATCH(AU$2,基础扩展表!$E$1:$AG$1,0),FALSE)</f>
        <v>#N/A</v>
      </c>
      <c r="AV700" t="e">
        <f ca="1">VLOOKUP($B700,基础扩展表!$E:$AG,MATCH(AV$2,基础扩展表!$E$1:$AG$1,0),FALSE)</f>
        <v>#N/A</v>
      </c>
      <c r="AW700" t="e">
        <f ca="1">VLOOKUP($B700,基础扩展表!$E:$AG,MATCH(AW$2,基础扩展表!$E$1:$AG$1,0),FALSE)</f>
        <v>#N/A</v>
      </c>
      <c r="AX700" t="e">
        <f ca="1">VLOOKUP($B700,基础扩展表!$E:$AG,MATCH(AX$2,基础扩展表!$E$1:$AG$1,0),FALSE)</f>
        <v>#N/A</v>
      </c>
      <c r="AY700" t="e">
        <f ca="1">VLOOKUP($B700,基础扩展表!$E:$AG,MATCH(AY$2,基础扩展表!$E$1:$AG$1,0),FALSE)</f>
        <v>#N/A</v>
      </c>
      <c r="AZ700" t="e">
        <f ca="1">VLOOKUP($B700,基础扩展表!$E:$AG,MATCH(AZ$2,基础扩展表!$E$1:$AG$1,0),FALSE)</f>
        <v>#N/A</v>
      </c>
      <c r="BA700" t="e">
        <f ca="1">VLOOKUP($B700,基础扩展表!$E:$AG,MATCH(BA$2,基础扩展表!$E$1:$AG$1,0),FALSE)</f>
        <v>#N/A</v>
      </c>
      <c r="BB700" t="e">
        <f ca="1">VLOOKUP($B700,基础扩展表!$E:$AG,MATCH(BB$2,基础扩展表!$E$1:$AG$1,0),FALSE)</f>
        <v>#N/A</v>
      </c>
      <c r="BC700" t="e">
        <f ca="1">VLOOKUP($B700,基础扩展表!$E:$AG,MATCH(BC$2,基础扩展表!$E$1:$AG$1,0),FALSE)</f>
        <v>#N/A</v>
      </c>
      <c r="BD700" t="e">
        <f ca="1">VLOOKUP($B700,基础扩展表!$E:$AG,MATCH(BD$2,基础扩展表!$E$1:$AG$1,0),FALSE)</f>
        <v>#N/A</v>
      </c>
      <c r="BE700" t="e">
        <f ca="1">VLOOKUP($B700,基础扩展表!$E:$AG,MATCH(BE$2,基础扩展表!$E$1:$AG$1,0),FALSE)</f>
        <v>#N/A</v>
      </c>
      <c r="BF700" t="e">
        <f ca="1">VLOOKUP($B700,基础扩展表!$E:$AG,MATCH(BF$2,基础扩展表!$E$1:$AG$1,0),FALSE)</f>
        <v>#N/A</v>
      </c>
      <c r="BG700" t="e">
        <f ca="1">VLOOKUP($B700,基础扩展表!$E:$AG,MATCH(BG$2,基础扩展表!$E$1:$AG$1,0),FALSE)</f>
        <v>#N/A</v>
      </c>
      <c r="BH700" t="e">
        <f ca="1">VLOOKUP($B700,基础扩展表!$E:$AG,MATCH(BH$2,基础扩展表!$E$1:$AG$1,0),FALSE)</f>
        <v>#N/A</v>
      </c>
      <c r="BI700" t="e">
        <f ca="1">VLOOKUP($B700,基础扩展表!$E:$AG,MATCH(BI$2,基础扩展表!$E$1:$AG$1,0),FALSE)</f>
        <v>#N/A</v>
      </c>
      <c r="BJ700" t="e">
        <f ca="1">VLOOKUP($B700,基础扩展表!$E:$AG,MATCH(BJ$2,基础扩展表!$E$1:$AG$1,0),FALSE)</f>
        <v>#N/A</v>
      </c>
      <c r="BK700" t="e">
        <f ca="1">VLOOKUP($B700,基础扩展表!$E:$AG,MATCH(BK$2,基础扩展表!$E$1:$AG$1,0),FALSE)</f>
        <v>#N/A</v>
      </c>
      <c r="BL700" t="e">
        <f ca="1">VLOOKUP($B700,基础扩展表!$E:$AG,MATCH(BL$2,基础扩展表!$E$1:$AG$1,0),FALSE)</f>
        <v>#N/A</v>
      </c>
      <c r="BM700" t="e">
        <f ca="1">VLOOKUP($B700,基础扩展表!$E:$AG,MATCH(BM$2,基础扩展表!$E$1:$AG$1,0),FALSE)</f>
        <v>#N/A</v>
      </c>
      <c r="BN700" t="e">
        <f ca="1">VLOOKUP($B700,基础扩展表!$E:$AG,MATCH(BN$2,基础扩展表!$E$1:$AG$1,0),FALSE)</f>
        <v>#N/A</v>
      </c>
      <c r="BO700" t="e">
        <f ca="1">VLOOKUP($B700,基础扩展表!$E:$AG,MATCH(BO$2,基础扩展表!$E$1:$AG$1,0),FALSE)</f>
        <v>#N/A</v>
      </c>
      <c r="BP700" t="e">
        <f ca="1">VLOOKUP($B700,基础扩展表!$E:$AG,MATCH(BP$2,基础扩展表!$E$1:$AG$1,0),FALSE)</f>
        <v>#N/A</v>
      </c>
      <c r="BR700" t="e">
        <f ca="1">VLOOKUP(C700,模型表!D:H,5,FALSE)</f>
        <v>#N/A</v>
      </c>
    </row>
    <row r="701" spans="2:70" x14ac:dyDescent="0.2">
      <c r="B701" t="str">
        <f t="array" aca="1" ref="B701" ca="1">INDEX(基础表!$Y:$Y,SMALL(IF(基础表!$Z:$Z=0,ROW(基础表!$Z:$Z),999),ROW(H695)))&amp;""</f>
        <v/>
      </c>
      <c r="C701" t="e">
        <f ca="1">VLOOKUP(VLOOKUP($B701,基础表!$E:$G,3,FALSE),模型表!$C:$D,2,FALSE)</f>
        <v>#N/A</v>
      </c>
      <c r="E701" t="e">
        <f ca="1">VLOOKUP($B701,基础表!$E:$G,3,FALSE)</f>
        <v>#N/A</v>
      </c>
      <c r="G701" t="e">
        <f ca="1">VLOOKUP($E701,模型表!$C:$G,5,FALSE)</f>
        <v>#N/A</v>
      </c>
      <c r="H701" t="e">
        <f ca="1">VLOOKUP($E701,模型表!$C:$F,4,FALSE)</f>
        <v>#N/A</v>
      </c>
      <c r="I701" t="e">
        <f ca="1">VLOOKUP($E701,模型表!$C:$J,8,FALSE)</f>
        <v>#N/A</v>
      </c>
      <c r="K701" t="str">
        <f t="shared" ca="1" si="122"/>
        <v/>
      </c>
      <c r="L701" t="str">
        <f t="shared" ca="1" si="123"/>
        <v/>
      </c>
      <c r="M701" t="str">
        <f t="shared" ca="1" si="124"/>
        <v/>
      </c>
      <c r="N701" t="str">
        <f t="shared" ca="1" si="125"/>
        <v/>
      </c>
      <c r="O701" t="str">
        <f t="shared" ca="1" si="131"/>
        <v/>
      </c>
      <c r="P701" t="str">
        <f t="shared" ca="1" si="126"/>
        <v/>
      </c>
      <c r="Q701" t="e">
        <f ca="1">VLOOKUP($E701,模型表!$C:$K,9,FALSE)</f>
        <v>#N/A</v>
      </c>
      <c r="S701" t="e">
        <f ca="1">IF(VLOOKUP($E701,模型表!$C:$L,6,FALSE)=0,"",VLOOKUP($E701,模型表!$C:$L,10,FALSE))</f>
        <v>#N/A</v>
      </c>
      <c r="U701" t="e">
        <f ca="1">VLOOKUP($E701,模型表!$C:$Q,11,FALSE)</f>
        <v>#N/A</v>
      </c>
      <c r="Y701" t="e">
        <f ca="1">IF(VLOOKUP($E701,模型表!$C:$N,12,FALSE)="Death",VLOOKUP($E701,模型表!$C:$Q,13,FALSE),"")</f>
        <v>#N/A</v>
      </c>
      <c r="Z701" t="str">
        <f ca="1">IF($B701="","",IF(VLOOKUP($E701,模型表!$C:$O,12,FALSE)="PBuff","["&amp;VLOOKUP($E701,模型表!$C:Q,13,FALSE)&amp;"]","[]"))</f>
        <v/>
      </c>
      <c r="AA701" t="e">
        <f ca="1">VLOOKUP($B701,基础扩展表!$E:$I,5,FALSE)</f>
        <v>#N/A</v>
      </c>
      <c r="AB701" t="e">
        <f ca="1">VLOOKUP($B701,基础扩展表!$E:$I,4,FALSE)</f>
        <v>#N/A</v>
      </c>
      <c r="AC701" t="e">
        <f ca="1">VLOOKUP($B701,基础表!$E:$T,16,FALSE)</f>
        <v>#N/A</v>
      </c>
      <c r="AD701" t="str">
        <f t="shared" ca="1" si="132"/>
        <v/>
      </c>
      <c r="AE701" t="str">
        <f t="shared" ca="1" si="127"/>
        <v/>
      </c>
      <c r="AF701" t="str">
        <f t="shared" ca="1" si="128"/>
        <v/>
      </c>
      <c r="AH701" t="e">
        <f ca="1">VLOOKUP($B701,基础表!$E:$R,14,FALSE)</f>
        <v>#N/A</v>
      </c>
      <c r="AI701" t="e">
        <f ca="1">VLOOKUP($B701,基础表!$E:$S,13,FALSE)</f>
        <v>#N/A</v>
      </c>
      <c r="AK701" t="e">
        <f ca="1">VLOOKUP($B701,基础表!$E:$H,4,FALSE)</f>
        <v>#N/A</v>
      </c>
      <c r="AN701" s="23" t="e">
        <f t="shared" ca="1" si="133"/>
        <v>#N/A</v>
      </c>
      <c r="AO701" s="23" t="str">
        <f t="shared" ca="1" si="129"/>
        <v/>
      </c>
      <c r="AP701" s="23" t="str">
        <f t="shared" ca="1" si="130"/>
        <v/>
      </c>
      <c r="AR701" t="e">
        <f ca="1">VLOOKUP($B701,基础表!$E:$J,4,FALSE)</f>
        <v>#N/A</v>
      </c>
      <c r="AS701" t="e">
        <f ca="1">VLOOKUP($B701,基础表!$E:$J,5,FALSE)</f>
        <v>#N/A</v>
      </c>
      <c r="AT701" t="e">
        <f ca="1">VLOOKUP($B701,基础表!$E:$J,6,FALSE)</f>
        <v>#N/A</v>
      </c>
      <c r="AU701" t="e">
        <f ca="1">VLOOKUP($B701,基础扩展表!$E:$AG,MATCH(AU$2,基础扩展表!$E$1:$AG$1,0),FALSE)</f>
        <v>#N/A</v>
      </c>
      <c r="AV701" t="e">
        <f ca="1">VLOOKUP($B701,基础扩展表!$E:$AG,MATCH(AV$2,基础扩展表!$E$1:$AG$1,0),FALSE)</f>
        <v>#N/A</v>
      </c>
      <c r="AW701" t="e">
        <f ca="1">VLOOKUP($B701,基础扩展表!$E:$AG,MATCH(AW$2,基础扩展表!$E$1:$AG$1,0),FALSE)</f>
        <v>#N/A</v>
      </c>
      <c r="AX701" t="e">
        <f ca="1">VLOOKUP($B701,基础扩展表!$E:$AG,MATCH(AX$2,基础扩展表!$E$1:$AG$1,0),FALSE)</f>
        <v>#N/A</v>
      </c>
      <c r="AY701" t="e">
        <f ca="1">VLOOKUP($B701,基础扩展表!$E:$AG,MATCH(AY$2,基础扩展表!$E$1:$AG$1,0),FALSE)</f>
        <v>#N/A</v>
      </c>
      <c r="AZ701" t="e">
        <f ca="1">VLOOKUP($B701,基础扩展表!$E:$AG,MATCH(AZ$2,基础扩展表!$E$1:$AG$1,0),FALSE)</f>
        <v>#N/A</v>
      </c>
      <c r="BA701" t="e">
        <f ca="1">VLOOKUP($B701,基础扩展表!$E:$AG,MATCH(BA$2,基础扩展表!$E$1:$AG$1,0),FALSE)</f>
        <v>#N/A</v>
      </c>
      <c r="BB701" t="e">
        <f ca="1">VLOOKUP($B701,基础扩展表!$E:$AG,MATCH(BB$2,基础扩展表!$E$1:$AG$1,0),FALSE)</f>
        <v>#N/A</v>
      </c>
      <c r="BC701" t="e">
        <f ca="1">VLOOKUP($B701,基础扩展表!$E:$AG,MATCH(BC$2,基础扩展表!$E$1:$AG$1,0),FALSE)</f>
        <v>#N/A</v>
      </c>
      <c r="BD701" t="e">
        <f ca="1">VLOOKUP($B701,基础扩展表!$E:$AG,MATCH(BD$2,基础扩展表!$E$1:$AG$1,0),FALSE)</f>
        <v>#N/A</v>
      </c>
      <c r="BE701" t="e">
        <f ca="1">VLOOKUP($B701,基础扩展表!$E:$AG,MATCH(BE$2,基础扩展表!$E$1:$AG$1,0),FALSE)</f>
        <v>#N/A</v>
      </c>
      <c r="BF701" t="e">
        <f ca="1">VLOOKUP($B701,基础扩展表!$E:$AG,MATCH(BF$2,基础扩展表!$E$1:$AG$1,0),FALSE)</f>
        <v>#N/A</v>
      </c>
      <c r="BG701" t="e">
        <f ca="1">VLOOKUP($B701,基础扩展表!$E:$AG,MATCH(BG$2,基础扩展表!$E$1:$AG$1,0),FALSE)</f>
        <v>#N/A</v>
      </c>
      <c r="BH701" t="e">
        <f ca="1">VLOOKUP($B701,基础扩展表!$E:$AG,MATCH(BH$2,基础扩展表!$E$1:$AG$1,0),FALSE)</f>
        <v>#N/A</v>
      </c>
      <c r="BI701" t="e">
        <f ca="1">VLOOKUP($B701,基础扩展表!$E:$AG,MATCH(BI$2,基础扩展表!$E$1:$AG$1,0),FALSE)</f>
        <v>#N/A</v>
      </c>
      <c r="BJ701" t="e">
        <f ca="1">VLOOKUP($B701,基础扩展表!$E:$AG,MATCH(BJ$2,基础扩展表!$E$1:$AG$1,0),FALSE)</f>
        <v>#N/A</v>
      </c>
      <c r="BK701" t="e">
        <f ca="1">VLOOKUP($B701,基础扩展表!$E:$AG,MATCH(BK$2,基础扩展表!$E$1:$AG$1,0),FALSE)</f>
        <v>#N/A</v>
      </c>
      <c r="BL701" t="e">
        <f ca="1">VLOOKUP($B701,基础扩展表!$E:$AG,MATCH(BL$2,基础扩展表!$E$1:$AG$1,0),FALSE)</f>
        <v>#N/A</v>
      </c>
      <c r="BM701" t="e">
        <f ca="1">VLOOKUP($B701,基础扩展表!$E:$AG,MATCH(BM$2,基础扩展表!$E$1:$AG$1,0),FALSE)</f>
        <v>#N/A</v>
      </c>
      <c r="BN701" t="e">
        <f ca="1">VLOOKUP($B701,基础扩展表!$E:$AG,MATCH(BN$2,基础扩展表!$E$1:$AG$1,0),FALSE)</f>
        <v>#N/A</v>
      </c>
      <c r="BO701" t="e">
        <f ca="1">VLOOKUP($B701,基础扩展表!$E:$AG,MATCH(BO$2,基础扩展表!$E$1:$AG$1,0),FALSE)</f>
        <v>#N/A</v>
      </c>
      <c r="BP701" t="e">
        <f ca="1">VLOOKUP($B701,基础扩展表!$E:$AG,MATCH(BP$2,基础扩展表!$E$1:$AG$1,0),FALSE)</f>
        <v>#N/A</v>
      </c>
      <c r="BR701" t="e">
        <f ca="1">VLOOKUP(C701,模型表!D:H,5,FALSE)</f>
        <v>#N/A</v>
      </c>
    </row>
    <row r="702" spans="2:70" x14ac:dyDescent="0.2">
      <c r="B702" t="str">
        <f t="array" aca="1" ref="B702" ca="1">INDEX(基础表!$Y:$Y,SMALL(IF(基础表!$Z:$Z=0,ROW(基础表!$Z:$Z),999),ROW(H696)))&amp;""</f>
        <v/>
      </c>
      <c r="C702" t="e">
        <f ca="1">VLOOKUP(VLOOKUP($B702,基础表!$E:$G,3,FALSE),模型表!$C:$D,2,FALSE)</f>
        <v>#N/A</v>
      </c>
      <c r="E702" t="e">
        <f ca="1">VLOOKUP($B702,基础表!$E:$G,3,FALSE)</f>
        <v>#N/A</v>
      </c>
      <c r="G702" t="e">
        <f ca="1">VLOOKUP($E702,模型表!$C:$G,5,FALSE)</f>
        <v>#N/A</v>
      </c>
      <c r="H702" t="e">
        <f ca="1">VLOOKUP($E702,模型表!$C:$F,4,FALSE)</f>
        <v>#N/A</v>
      </c>
      <c r="I702" t="e">
        <f ca="1">VLOOKUP($E702,模型表!$C:$J,8,FALSE)</f>
        <v>#N/A</v>
      </c>
      <c r="K702" t="str">
        <f t="shared" ca="1" si="122"/>
        <v/>
      </c>
      <c r="L702" t="str">
        <f t="shared" ca="1" si="123"/>
        <v/>
      </c>
      <c r="M702" t="str">
        <f t="shared" ca="1" si="124"/>
        <v/>
      </c>
      <c r="N702" t="str">
        <f t="shared" ca="1" si="125"/>
        <v/>
      </c>
      <c r="O702" t="str">
        <f t="shared" ca="1" si="131"/>
        <v/>
      </c>
      <c r="P702" t="str">
        <f t="shared" ca="1" si="126"/>
        <v/>
      </c>
      <c r="Q702" t="e">
        <f ca="1">VLOOKUP($E702,模型表!$C:$K,9,FALSE)</f>
        <v>#N/A</v>
      </c>
      <c r="S702" t="e">
        <f ca="1">IF(VLOOKUP($E702,模型表!$C:$L,6,FALSE)=0,"",VLOOKUP($E702,模型表!$C:$L,10,FALSE))</f>
        <v>#N/A</v>
      </c>
      <c r="U702" t="e">
        <f ca="1">VLOOKUP($E702,模型表!$C:$Q,11,FALSE)</f>
        <v>#N/A</v>
      </c>
      <c r="Y702" t="e">
        <f ca="1">IF(VLOOKUP($E702,模型表!$C:$N,12,FALSE)="Death",VLOOKUP($E702,模型表!$C:$Q,13,FALSE),"")</f>
        <v>#N/A</v>
      </c>
      <c r="Z702" t="str">
        <f ca="1">IF($B702="","",IF(VLOOKUP($E702,模型表!$C:$O,12,FALSE)="PBuff","["&amp;VLOOKUP($E702,模型表!$C:Q,13,FALSE)&amp;"]","[]"))</f>
        <v/>
      </c>
      <c r="AA702" t="e">
        <f ca="1">VLOOKUP($B702,基础扩展表!$E:$I,5,FALSE)</f>
        <v>#N/A</v>
      </c>
      <c r="AB702" t="e">
        <f ca="1">VLOOKUP($B702,基础扩展表!$E:$I,4,FALSE)</f>
        <v>#N/A</v>
      </c>
      <c r="AC702" t="e">
        <f ca="1">VLOOKUP($B702,基础表!$E:$T,16,FALSE)</f>
        <v>#N/A</v>
      </c>
      <c r="AD702" t="str">
        <f t="shared" ca="1" si="132"/>
        <v/>
      </c>
      <c r="AE702" t="str">
        <f t="shared" ca="1" si="127"/>
        <v/>
      </c>
      <c r="AF702" t="str">
        <f t="shared" ca="1" si="128"/>
        <v/>
      </c>
      <c r="AH702" t="e">
        <f ca="1">VLOOKUP($B702,基础表!$E:$R,14,FALSE)</f>
        <v>#N/A</v>
      </c>
      <c r="AI702" t="e">
        <f ca="1">VLOOKUP($B702,基础表!$E:$S,13,FALSE)</f>
        <v>#N/A</v>
      </c>
      <c r="AK702" t="e">
        <f ca="1">VLOOKUP($B702,基础表!$E:$H,4,FALSE)</f>
        <v>#N/A</v>
      </c>
      <c r="AN702" s="23" t="e">
        <f t="shared" ca="1" si="133"/>
        <v>#N/A</v>
      </c>
      <c r="AO702" s="23" t="str">
        <f t="shared" ca="1" si="129"/>
        <v/>
      </c>
      <c r="AP702" s="23" t="str">
        <f t="shared" ca="1" si="130"/>
        <v/>
      </c>
      <c r="AR702" t="e">
        <f ca="1">VLOOKUP($B702,基础表!$E:$J,4,FALSE)</f>
        <v>#N/A</v>
      </c>
      <c r="AS702" t="e">
        <f ca="1">VLOOKUP($B702,基础表!$E:$J,5,FALSE)</f>
        <v>#N/A</v>
      </c>
      <c r="AT702" t="e">
        <f ca="1">VLOOKUP($B702,基础表!$E:$J,6,FALSE)</f>
        <v>#N/A</v>
      </c>
      <c r="AU702" t="e">
        <f ca="1">VLOOKUP($B702,基础扩展表!$E:$AG,MATCH(AU$2,基础扩展表!$E$1:$AG$1,0),FALSE)</f>
        <v>#N/A</v>
      </c>
      <c r="AV702" t="e">
        <f ca="1">VLOOKUP($B702,基础扩展表!$E:$AG,MATCH(AV$2,基础扩展表!$E$1:$AG$1,0),FALSE)</f>
        <v>#N/A</v>
      </c>
      <c r="AW702" t="e">
        <f ca="1">VLOOKUP($B702,基础扩展表!$E:$AG,MATCH(AW$2,基础扩展表!$E$1:$AG$1,0),FALSE)</f>
        <v>#N/A</v>
      </c>
      <c r="AX702" t="e">
        <f ca="1">VLOOKUP($B702,基础扩展表!$E:$AG,MATCH(AX$2,基础扩展表!$E$1:$AG$1,0),FALSE)</f>
        <v>#N/A</v>
      </c>
      <c r="AY702" t="e">
        <f ca="1">VLOOKUP($B702,基础扩展表!$E:$AG,MATCH(AY$2,基础扩展表!$E$1:$AG$1,0),FALSE)</f>
        <v>#N/A</v>
      </c>
      <c r="AZ702" t="e">
        <f ca="1">VLOOKUP($B702,基础扩展表!$E:$AG,MATCH(AZ$2,基础扩展表!$E$1:$AG$1,0),FALSE)</f>
        <v>#N/A</v>
      </c>
      <c r="BA702" t="e">
        <f ca="1">VLOOKUP($B702,基础扩展表!$E:$AG,MATCH(BA$2,基础扩展表!$E$1:$AG$1,0),FALSE)</f>
        <v>#N/A</v>
      </c>
      <c r="BB702" t="e">
        <f ca="1">VLOOKUP($B702,基础扩展表!$E:$AG,MATCH(BB$2,基础扩展表!$E$1:$AG$1,0),FALSE)</f>
        <v>#N/A</v>
      </c>
      <c r="BC702" t="e">
        <f ca="1">VLOOKUP($B702,基础扩展表!$E:$AG,MATCH(BC$2,基础扩展表!$E$1:$AG$1,0),FALSE)</f>
        <v>#N/A</v>
      </c>
      <c r="BD702" t="e">
        <f ca="1">VLOOKUP($B702,基础扩展表!$E:$AG,MATCH(BD$2,基础扩展表!$E$1:$AG$1,0),FALSE)</f>
        <v>#N/A</v>
      </c>
      <c r="BE702" t="e">
        <f ca="1">VLOOKUP($B702,基础扩展表!$E:$AG,MATCH(BE$2,基础扩展表!$E$1:$AG$1,0),FALSE)</f>
        <v>#N/A</v>
      </c>
      <c r="BF702" t="e">
        <f ca="1">VLOOKUP($B702,基础扩展表!$E:$AG,MATCH(BF$2,基础扩展表!$E$1:$AG$1,0),FALSE)</f>
        <v>#N/A</v>
      </c>
      <c r="BG702" t="e">
        <f ca="1">VLOOKUP($B702,基础扩展表!$E:$AG,MATCH(BG$2,基础扩展表!$E$1:$AG$1,0),FALSE)</f>
        <v>#N/A</v>
      </c>
      <c r="BH702" t="e">
        <f ca="1">VLOOKUP($B702,基础扩展表!$E:$AG,MATCH(BH$2,基础扩展表!$E$1:$AG$1,0),FALSE)</f>
        <v>#N/A</v>
      </c>
      <c r="BI702" t="e">
        <f ca="1">VLOOKUP($B702,基础扩展表!$E:$AG,MATCH(BI$2,基础扩展表!$E$1:$AG$1,0),FALSE)</f>
        <v>#N/A</v>
      </c>
      <c r="BJ702" t="e">
        <f ca="1">VLOOKUP($B702,基础扩展表!$E:$AG,MATCH(BJ$2,基础扩展表!$E$1:$AG$1,0),FALSE)</f>
        <v>#N/A</v>
      </c>
      <c r="BK702" t="e">
        <f ca="1">VLOOKUP($B702,基础扩展表!$E:$AG,MATCH(BK$2,基础扩展表!$E$1:$AG$1,0),FALSE)</f>
        <v>#N/A</v>
      </c>
      <c r="BL702" t="e">
        <f ca="1">VLOOKUP($B702,基础扩展表!$E:$AG,MATCH(BL$2,基础扩展表!$E$1:$AG$1,0),FALSE)</f>
        <v>#N/A</v>
      </c>
      <c r="BM702" t="e">
        <f ca="1">VLOOKUP($B702,基础扩展表!$E:$AG,MATCH(BM$2,基础扩展表!$E$1:$AG$1,0),FALSE)</f>
        <v>#N/A</v>
      </c>
      <c r="BN702" t="e">
        <f ca="1">VLOOKUP($B702,基础扩展表!$E:$AG,MATCH(BN$2,基础扩展表!$E$1:$AG$1,0),FALSE)</f>
        <v>#N/A</v>
      </c>
      <c r="BO702" t="e">
        <f ca="1">VLOOKUP($B702,基础扩展表!$E:$AG,MATCH(BO$2,基础扩展表!$E$1:$AG$1,0),FALSE)</f>
        <v>#N/A</v>
      </c>
      <c r="BP702" t="e">
        <f ca="1">VLOOKUP($B702,基础扩展表!$E:$AG,MATCH(BP$2,基础扩展表!$E$1:$AG$1,0),FALSE)</f>
        <v>#N/A</v>
      </c>
      <c r="BR702" t="e">
        <f ca="1">VLOOKUP(C702,模型表!D:H,5,FALSE)</f>
        <v>#N/A</v>
      </c>
    </row>
    <row r="703" spans="2:70" x14ac:dyDescent="0.2">
      <c r="B703" t="str">
        <f t="array" aca="1" ref="B703" ca="1">INDEX(基础表!$Y:$Y,SMALL(IF(基础表!$Z:$Z=0,ROW(基础表!$Z:$Z),999),ROW(H697)))&amp;""</f>
        <v/>
      </c>
      <c r="C703" t="e">
        <f ca="1">VLOOKUP(VLOOKUP($B703,基础表!$E:$G,3,FALSE),模型表!$C:$D,2,FALSE)</f>
        <v>#N/A</v>
      </c>
      <c r="E703" t="e">
        <f ca="1">VLOOKUP($B703,基础表!$E:$G,3,FALSE)</f>
        <v>#N/A</v>
      </c>
      <c r="G703" t="e">
        <f ca="1">VLOOKUP($E703,模型表!$C:$G,5,FALSE)</f>
        <v>#N/A</v>
      </c>
      <c r="H703" t="e">
        <f ca="1">VLOOKUP($E703,模型表!$C:$F,4,FALSE)</f>
        <v>#N/A</v>
      </c>
      <c r="I703" t="e">
        <f ca="1">VLOOKUP($E703,模型表!$C:$J,8,FALSE)</f>
        <v>#N/A</v>
      </c>
      <c r="K703" t="str">
        <f t="shared" ca="1" si="122"/>
        <v/>
      </c>
      <c r="L703" t="str">
        <f t="shared" ca="1" si="123"/>
        <v/>
      </c>
      <c r="M703" t="str">
        <f t="shared" ca="1" si="124"/>
        <v/>
      </c>
      <c r="N703" t="str">
        <f t="shared" ca="1" si="125"/>
        <v/>
      </c>
      <c r="O703" t="str">
        <f t="shared" ca="1" si="131"/>
        <v/>
      </c>
      <c r="P703" t="str">
        <f t="shared" ca="1" si="126"/>
        <v/>
      </c>
      <c r="Q703" t="e">
        <f ca="1">VLOOKUP($E703,模型表!$C:$K,9,FALSE)</f>
        <v>#N/A</v>
      </c>
      <c r="S703" t="e">
        <f ca="1">IF(VLOOKUP($E703,模型表!$C:$L,6,FALSE)=0,"",VLOOKUP($E703,模型表!$C:$L,10,FALSE))</f>
        <v>#N/A</v>
      </c>
      <c r="U703" t="e">
        <f ca="1">VLOOKUP($E703,模型表!$C:$Q,11,FALSE)</f>
        <v>#N/A</v>
      </c>
      <c r="Y703" t="e">
        <f ca="1">IF(VLOOKUP($E703,模型表!$C:$N,12,FALSE)="Death",VLOOKUP($E703,模型表!$C:$Q,13,FALSE),"")</f>
        <v>#N/A</v>
      </c>
      <c r="Z703" t="str">
        <f ca="1">IF($B703="","",IF(VLOOKUP($E703,模型表!$C:$O,12,FALSE)="PBuff","["&amp;VLOOKUP($E703,模型表!$C:Q,13,FALSE)&amp;"]","[]"))</f>
        <v/>
      </c>
      <c r="AA703" t="e">
        <f ca="1">VLOOKUP($B703,基础扩展表!$E:$I,5,FALSE)</f>
        <v>#N/A</v>
      </c>
      <c r="AB703" t="e">
        <f ca="1">VLOOKUP($B703,基础扩展表!$E:$I,4,FALSE)</f>
        <v>#N/A</v>
      </c>
      <c r="AC703" t="e">
        <f ca="1">VLOOKUP($B703,基础表!$E:$T,16,FALSE)</f>
        <v>#N/A</v>
      </c>
      <c r="AD703" t="str">
        <f t="shared" ca="1" si="132"/>
        <v/>
      </c>
      <c r="AE703" t="str">
        <f t="shared" ca="1" si="127"/>
        <v/>
      </c>
      <c r="AF703" t="str">
        <f t="shared" ca="1" si="128"/>
        <v/>
      </c>
      <c r="AH703" t="e">
        <f ca="1">VLOOKUP($B703,基础表!$E:$R,14,FALSE)</f>
        <v>#N/A</v>
      </c>
      <c r="AI703" t="e">
        <f ca="1">VLOOKUP($B703,基础表!$E:$S,13,FALSE)</f>
        <v>#N/A</v>
      </c>
      <c r="AK703" t="e">
        <f ca="1">VLOOKUP($B703,基础表!$E:$H,4,FALSE)</f>
        <v>#N/A</v>
      </c>
      <c r="AN703" s="23" t="e">
        <f t="shared" ca="1" si="133"/>
        <v>#N/A</v>
      </c>
      <c r="AO703" s="23" t="str">
        <f t="shared" ca="1" si="129"/>
        <v/>
      </c>
      <c r="AP703" s="23" t="str">
        <f t="shared" ca="1" si="130"/>
        <v/>
      </c>
      <c r="AR703" t="e">
        <f ca="1">VLOOKUP($B703,基础表!$E:$J,4,FALSE)</f>
        <v>#N/A</v>
      </c>
      <c r="AS703" t="e">
        <f ca="1">VLOOKUP($B703,基础表!$E:$J,5,FALSE)</f>
        <v>#N/A</v>
      </c>
      <c r="AT703" t="e">
        <f ca="1">VLOOKUP($B703,基础表!$E:$J,6,FALSE)</f>
        <v>#N/A</v>
      </c>
      <c r="AU703" t="e">
        <f ca="1">VLOOKUP($B703,基础扩展表!$E:$AG,MATCH(AU$2,基础扩展表!$E$1:$AG$1,0),FALSE)</f>
        <v>#N/A</v>
      </c>
      <c r="AV703" t="e">
        <f ca="1">VLOOKUP($B703,基础扩展表!$E:$AG,MATCH(AV$2,基础扩展表!$E$1:$AG$1,0),FALSE)</f>
        <v>#N/A</v>
      </c>
      <c r="AW703" t="e">
        <f ca="1">VLOOKUP($B703,基础扩展表!$E:$AG,MATCH(AW$2,基础扩展表!$E$1:$AG$1,0),FALSE)</f>
        <v>#N/A</v>
      </c>
      <c r="AX703" t="e">
        <f ca="1">VLOOKUP($B703,基础扩展表!$E:$AG,MATCH(AX$2,基础扩展表!$E$1:$AG$1,0),FALSE)</f>
        <v>#N/A</v>
      </c>
      <c r="AY703" t="e">
        <f ca="1">VLOOKUP($B703,基础扩展表!$E:$AG,MATCH(AY$2,基础扩展表!$E$1:$AG$1,0),FALSE)</f>
        <v>#N/A</v>
      </c>
      <c r="AZ703" t="e">
        <f ca="1">VLOOKUP($B703,基础扩展表!$E:$AG,MATCH(AZ$2,基础扩展表!$E$1:$AG$1,0),FALSE)</f>
        <v>#N/A</v>
      </c>
      <c r="BA703" t="e">
        <f ca="1">VLOOKUP($B703,基础扩展表!$E:$AG,MATCH(BA$2,基础扩展表!$E$1:$AG$1,0),FALSE)</f>
        <v>#N/A</v>
      </c>
      <c r="BB703" t="e">
        <f ca="1">VLOOKUP($B703,基础扩展表!$E:$AG,MATCH(BB$2,基础扩展表!$E$1:$AG$1,0),FALSE)</f>
        <v>#N/A</v>
      </c>
      <c r="BC703" t="e">
        <f ca="1">VLOOKUP($B703,基础扩展表!$E:$AG,MATCH(BC$2,基础扩展表!$E$1:$AG$1,0),FALSE)</f>
        <v>#N/A</v>
      </c>
      <c r="BD703" t="e">
        <f ca="1">VLOOKUP($B703,基础扩展表!$E:$AG,MATCH(BD$2,基础扩展表!$E$1:$AG$1,0),FALSE)</f>
        <v>#N/A</v>
      </c>
      <c r="BE703" t="e">
        <f ca="1">VLOOKUP($B703,基础扩展表!$E:$AG,MATCH(BE$2,基础扩展表!$E$1:$AG$1,0),FALSE)</f>
        <v>#N/A</v>
      </c>
      <c r="BF703" t="e">
        <f ca="1">VLOOKUP($B703,基础扩展表!$E:$AG,MATCH(BF$2,基础扩展表!$E$1:$AG$1,0),FALSE)</f>
        <v>#N/A</v>
      </c>
      <c r="BG703" t="e">
        <f ca="1">VLOOKUP($B703,基础扩展表!$E:$AG,MATCH(BG$2,基础扩展表!$E$1:$AG$1,0),FALSE)</f>
        <v>#N/A</v>
      </c>
      <c r="BH703" t="e">
        <f ca="1">VLOOKUP($B703,基础扩展表!$E:$AG,MATCH(BH$2,基础扩展表!$E$1:$AG$1,0),FALSE)</f>
        <v>#N/A</v>
      </c>
      <c r="BI703" t="e">
        <f ca="1">VLOOKUP($B703,基础扩展表!$E:$AG,MATCH(BI$2,基础扩展表!$E$1:$AG$1,0),FALSE)</f>
        <v>#N/A</v>
      </c>
      <c r="BJ703" t="e">
        <f ca="1">VLOOKUP($B703,基础扩展表!$E:$AG,MATCH(BJ$2,基础扩展表!$E$1:$AG$1,0),FALSE)</f>
        <v>#N/A</v>
      </c>
      <c r="BK703" t="e">
        <f ca="1">VLOOKUP($B703,基础扩展表!$E:$AG,MATCH(BK$2,基础扩展表!$E$1:$AG$1,0),FALSE)</f>
        <v>#N/A</v>
      </c>
      <c r="BL703" t="e">
        <f ca="1">VLOOKUP($B703,基础扩展表!$E:$AG,MATCH(BL$2,基础扩展表!$E$1:$AG$1,0),FALSE)</f>
        <v>#N/A</v>
      </c>
      <c r="BM703" t="e">
        <f ca="1">VLOOKUP($B703,基础扩展表!$E:$AG,MATCH(BM$2,基础扩展表!$E$1:$AG$1,0),FALSE)</f>
        <v>#N/A</v>
      </c>
      <c r="BN703" t="e">
        <f ca="1">VLOOKUP($B703,基础扩展表!$E:$AG,MATCH(BN$2,基础扩展表!$E$1:$AG$1,0),FALSE)</f>
        <v>#N/A</v>
      </c>
      <c r="BO703" t="e">
        <f ca="1">VLOOKUP($B703,基础扩展表!$E:$AG,MATCH(BO$2,基础扩展表!$E$1:$AG$1,0),FALSE)</f>
        <v>#N/A</v>
      </c>
      <c r="BP703" t="e">
        <f ca="1">VLOOKUP($B703,基础扩展表!$E:$AG,MATCH(BP$2,基础扩展表!$E$1:$AG$1,0),FALSE)</f>
        <v>#N/A</v>
      </c>
      <c r="BR703" t="e">
        <f ca="1">VLOOKUP(C703,模型表!D:H,5,FALSE)</f>
        <v>#N/A</v>
      </c>
    </row>
    <row r="704" spans="2:70" x14ac:dyDescent="0.2">
      <c r="B704" t="str">
        <f t="array" aca="1" ref="B704" ca="1">INDEX(基础表!$Y:$Y,SMALL(IF(基础表!$Z:$Z=0,ROW(基础表!$Z:$Z),999),ROW(H698)))&amp;""</f>
        <v/>
      </c>
      <c r="C704" t="e">
        <f ca="1">VLOOKUP(VLOOKUP($B704,基础表!$E:$G,3,FALSE),模型表!$C:$D,2,FALSE)</f>
        <v>#N/A</v>
      </c>
      <c r="E704" t="e">
        <f ca="1">VLOOKUP($B704,基础表!$E:$G,3,FALSE)</f>
        <v>#N/A</v>
      </c>
      <c r="G704" t="e">
        <f ca="1">VLOOKUP($E704,模型表!$C:$G,5,FALSE)</f>
        <v>#N/A</v>
      </c>
      <c r="H704" t="e">
        <f ca="1">VLOOKUP($E704,模型表!$C:$F,4,FALSE)</f>
        <v>#N/A</v>
      </c>
      <c r="I704" t="e">
        <f ca="1">VLOOKUP($E704,模型表!$C:$J,8,FALSE)</f>
        <v>#N/A</v>
      </c>
      <c r="K704" t="str">
        <f t="shared" ca="1" si="122"/>
        <v/>
      </c>
      <c r="L704" t="str">
        <f t="shared" ca="1" si="123"/>
        <v/>
      </c>
      <c r="M704" t="str">
        <f t="shared" ca="1" si="124"/>
        <v/>
      </c>
      <c r="N704" t="str">
        <f t="shared" ca="1" si="125"/>
        <v/>
      </c>
      <c r="O704" t="str">
        <f t="shared" ca="1" si="131"/>
        <v/>
      </c>
      <c r="P704" t="str">
        <f t="shared" ca="1" si="126"/>
        <v/>
      </c>
      <c r="Q704" t="e">
        <f ca="1">VLOOKUP($E704,模型表!$C:$K,9,FALSE)</f>
        <v>#N/A</v>
      </c>
      <c r="S704" t="e">
        <f ca="1">IF(VLOOKUP($E704,模型表!$C:$L,6,FALSE)=0,"",VLOOKUP($E704,模型表!$C:$L,10,FALSE))</f>
        <v>#N/A</v>
      </c>
      <c r="U704" t="e">
        <f ca="1">VLOOKUP($E704,模型表!$C:$Q,11,FALSE)</f>
        <v>#N/A</v>
      </c>
      <c r="Y704" t="e">
        <f ca="1">IF(VLOOKUP($E704,模型表!$C:$N,12,FALSE)="Death",VLOOKUP($E704,模型表!$C:$Q,13,FALSE),"")</f>
        <v>#N/A</v>
      </c>
      <c r="Z704" t="str">
        <f ca="1">IF($B704="","",IF(VLOOKUP($E704,模型表!$C:$O,12,FALSE)="PBuff","["&amp;VLOOKUP($E704,模型表!$C:Q,13,FALSE)&amp;"]","[]"))</f>
        <v/>
      </c>
      <c r="AA704" t="e">
        <f ca="1">VLOOKUP($B704,基础扩展表!$E:$I,5,FALSE)</f>
        <v>#N/A</v>
      </c>
      <c r="AB704" t="e">
        <f ca="1">VLOOKUP($B704,基础扩展表!$E:$I,4,FALSE)</f>
        <v>#N/A</v>
      </c>
      <c r="AC704" t="e">
        <f ca="1">VLOOKUP($B704,基础表!$E:$T,16,FALSE)</f>
        <v>#N/A</v>
      </c>
      <c r="AD704" t="str">
        <f t="shared" ca="1" si="132"/>
        <v/>
      </c>
      <c r="AE704" t="str">
        <f t="shared" ca="1" si="127"/>
        <v/>
      </c>
      <c r="AF704" t="str">
        <f t="shared" ca="1" si="128"/>
        <v/>
      </c>
      <c r="AH704" t="e">
        <f ca="1">VLOOKUP($B704,基础表!$E:$R,14,FALSE)</f>
        <v>#N/A</v>
      </c>
      <c r="AI704" t="e">
        <f ca="1">VLOOKUP($B704,基础表!$E:$S,13,FALSE)</f>
        <v>#N/A</v>
      </c>
      <c r="AK704" t="e">
        <f ca="1">VLOOKUP($B704,基础表!$E:$H,4,FALSE)</f>
        <v>#N/A</v>
      </c>
      <c r="AN704" s="23" t="e">
        <f t="shared" ca="1" si="133"/>
        <v>#N/A</v>
      </c>
      <c r="AO704" s="23" t="str">
        <f t="shared" ca="1" si="129"/>
        <v/>
      </c>
      <c r="AP704" s="23" t="str">
        <f t="shared" ca="1" si="130"/>
        <v/>
      </c>
      <c r="AR704" t="e">
        <f ca="1">VLOOKUP($B704,基础表!$E:$J,4,FALSE)</f>
        <v>#N/A</v>
      </c>
      <c r="AS704" t="e">
        <f ca="1">VLOOKUP($B704,基础表!$E:$J,5,FALSE)</f>
        <v>#N/A</v>
      </c>
      <c r="AT704" t="e">
        <f ca="1">VLOOKUP($B704,基础表!$E:$J,6,FALSE)</f>
        <v>#N/A</v>
      </c>
      <c r="AU704" t="e">
        <f ca="1">VLOOKUP($B704,基础扩展表!$E:$AG,MATCH(AU$2,基础扩展表!$E$1:$AG$1,0),FALSE)</f>
        <v>#N/A</v>
      </c>
      <c r="AV704" t="e">
        <f ca="1">VLOOKUP($B704,基础扩展表!$E:$AG,MATCH(AV$2,基础扩展表!$E$1:$AG$1,0),FALSE)</f>
        <v>#N/A</v>
      </c>
      <c r="AW704" t="e">
        <f ca="1">VLOOKUP($B704,基础扩展表!$E:$AG,MATCH(AW$2,基础扩展表!$E$1:$AG$1,0),FALSE)</f>
        <v>#N/A</v>
      </c>
      <c r="AX704" t="e">
        <f ca="1">VLOOKUP($B704,基础扩展表!$E:$AG,MATCH(AX$2,基础扩展表!$E$1:$AG$1,0),FALSE)</f>
        <v>#N/A</v>
      </c>
      <c r="AY704" t="e">
        <f ca="1">VLOOKUP($B704,基础扩展表!$E:$AG,MATCH(AY$2,基础扩展表!$E$1:$AG$1,0),FALSE)</f>
        <v>#N/A</v>
      </c>
      <c r="AZ704" t="e">
        <f ca="1">VLOOKUP($B704,基础扩展表!$E:$AG,MATCH(AZ$2,基础扩展表!$E$1:$AG$1,0),FALSE)</f>
        <v>#N/A</v>
      </c>
      <c r="BA704" t="e">
        <f ca="1">VLOOKUP($B704,基础扩展表!$E:$AG,MATCH(BA$2,基础扩展表!$E$1:$AG$1,0),FALSE)</f>
        <v>#N/A</v>
      </c>
      <c r="BB704" t="e">
        <f ca="1">VLOOKUP($B704,基础扩展表!$E:$AG,MATCH(BB$2,基础扩展表!$E$1:$AG$1,0),FALSE)</f>
        <v>#N/A</v>
      </c>
      <c r="BC704" t="e">
        <f ca="1">VLOOKUP($B704,基础扩展表!$E:$AG,MATCH(BC$2,基础扩展表!$E$1:$AG$1,0),FALSE)</f>
        <v>#N/A</v>
      </c>
      <c r="BD704" t="e">
        <f ca="1">VLOOKUP($B704,基础扩展表!$E:$AG,MATCH(BD$2,基础扩展表!$E$1:$AG$1,0),FALSE)</f>
        <v>#N/A</v>
      </c>
      <c r="BE704" t="e">
        <f ca="1">VLOOKUP($B704,基础扩展表!$E:$AG,MATCH(BE$2,基础扩展表!$E$1:$AG$1,0),FALSE)</f>
        <v>#N/A</v>
      </c>
      <c r="BF704" t="e">
        <f ca="1">VLOOKUP($B704,基础扩展表!$E:$AG,MATCH(BF$2,基础扩展表!$E$1:$AG$1,0),FALSE)</f>
        <v>#N/A</v>
      </c>
      <c r="BG704" t="e">
        <f ca="1">VLOOKUP($B704,基础扩展表!$E:$AG,MATCH(BG$2,基础扩展表!$E$1:$AG$1,0),FALSE)</f>
        <v>#N/A</v>
      </c>
      <c r="BH704" t="e">
        <f ca="1">VLOOKUP($B704,基础扩展表!$E:$AG,MATCH(BH$2,基础扩展表!$E$1:$AG$1,0),FALSE)</f>
        <v>#N/A</v>
      </c>
      <c r="BI704" t="e">
        <f ca="1">VLOOKUP($B704,基础扩展表!$E:$AG,MATCH(BI$2,基础扩展表!$E$1:$AG$1,0),FALSE)</f>
        <v>#N/A</v>
      </c>
      <c r="BJ704" t="e">
        <f ca="1">VLOOKUP($B704,基础扩展表!$E:$AG,MATCH(BJ$2,基础扩展表!$E$1:$AG$1,0),FALSE)</f>
        <v>#N/A</v>
      </c>
      <c r="BK704" t="e">
        <f ca="1">VLOOKUP($B704,基础扩展表!$E:$AG,MATCH(BK$2,基础扩展表!$E$1:$AG$1,0),FALSE)</f>
        <v>#N/A</v>
      </c>
      <c r="BL704" t="e">
        <f ca="1">VLOOKUP($B704,基础扩展表!$E:$AG,MATCH(BL$2,基础扩展表!$E$1:$AG$1,0),FALSE)</f>
        <v>#N/A</v>
      </c>
      <c r="BM704" t="e">
        <f ca="1">VLOOKUP($B704,基础扩展表!$E:$AG,MATCH(BM$2,基础扩展表!$E$1:$AG$1,0),FALSE)</f>
        <v>#N/A</v>
      </c>
      <c r="BN704" t="e">
        <f ca="1">VLOOKUP($B704,基础扩展表!$E:$AG,MATCH(BN$2,基础扩展表!$E$1:$AG$1,0),FALSE)</f>
        <v>#N/A</v>
      </c>
      <c r="BO704" t="e">
        <f ca="1">VLOOKUP($B704,基础扩展表!$E:$AG,MATCH(BO$2,基础扩展表!$E$1:$AG$1,0),FALSE)</f>
        <v>#N/A</v>
      </c>
      <c r="BP704" t="e">
        <f ca="1">VLOOKUP($B704,基础扩展表!$E:$AG,MATCH(BP$2,基础扩展表!$E$1:$AG$1,0),FALSE)</f>
        <v>#N/A</v>
      </c>
      <c r="BR704" t="e">
        <f ca="1">VLOOKUP(C704,模型表!D:H,5,FALSE)</f>
        <v>#N/A</v>
      </c>
    </row>
    <row r="705" spans="2:70" x14ac:dyDescent="0.2">
      <c r="B705" t="str">
        <f t="array" aca="1" ref="B705" ca="1">INDEX(基础表!$Y:$Y,SMALL(IF(基础表!$Z:$Z=0,ROW(基础表!$Z:$Z),999),ROW(H699)))&amp;""</f>
        <v/>
      </c>
      <c r="C705" t="e">
        <f ca="1">VLOOKUP(VLOOKUP($B705,基础表!$E:$G,3,FALSE),模型表!$C:$D,2,FALSE)</f>
        <v>#N/A</v>
      </c>
      <c r="E705" t="e">
        <f ca="1">VLOOKUP($B705,基础表!$E:$G,3,FALSE)</f>
        <v>#N/A</v>
      </c>
      <c r="G705" t="e">
        <f ca="1">VLOOKUP($E705,模型表!$C:$G,5,FALSE)</f>
        <v>#N/A</v>
      </c>
      <c r="H705" t="e">
        <f ca="1">VLOOKUP($E705,模型表!$C:$F,4,FALSE)</f>
        <v>#N/A</v>
      </c>
      <c r="I705" t="e">
        <f ca="1">VLOOKUP($E705,模型表!$C:$J,8,FALSE)</f>
        <v>#N/A</v>
      </c>
      <c r="K705" t="str">
        <f t="shared" ca="1" si="122"/>
        <v/>
      </c>
      <c r="L705" t="str">
        <f t="shared" ca="1" si="123"/>
        <v/>
      </c>
      <c r="M705" t="str">
        <f t="shared" ca="1" si="124"/>
        <v/>
      </c>
      <c r="N705" t="str">
        <f t="shared" ca="1" si="125"/>
        <v/>
      </c>
      <c r="O705" t="str">
        <f t="shared" ca="1" si="131"/>
        <v/>
      </c>
      <c r="P705" t="str">
        <f t="shared" ca="1" si="126"/>
        <v/>
      </c>
      <c r="Q705" t="e">
        <f ca="1">VLOOKUP($E705,模型表!$C:$K,9,FALSE)</f>
        <v>#N/A</v>
      </c>
      <c r="S705" t="e">
        <f ca="1">IF(VLOOKUP($E705,模型表!$C:$L,6,FALSE)=0,"",VLOOKUP($E705,模型表!$C:$L,10,FALSE))</f>
        <v>#N/A</v>
      </c>
      <c r="U705" t="e">
        <f ca="1">VLOOKUP($E705,模型表!$C:$Q,11,FALSE)</f>
        <v>#N/A</v>
      </c>
      <c r="Y705" t="e">
        <f ca="1">IF(VLOOKUP($E705,模型表!$C:$N,12,FALSE)="Death",VLOOKUP($E705,模型表!$C:$Q,13,FALSE),"")</f>
        <v>#N/A</v>
      </c>
      <c r="Z705" t="str">
        <f ca="1">IF($B705="","",IF(VLOOKUP($E705,模型表!$C:$O,12,FALSE)="PBuff","["&amp;VLOOKUP($E705,模型表!$C:Q,13,FALSE)&amp;"]","[]"))</f>
        <v/>
      </c>
      <c r="AA705" t="e">
        <f ca="1">VLOOKUP($B705,基础扩展表!$E:$I,5,FALSE)</f>
        <v>#N/A</v>
      </c>
      <c r="AB705" t="e">
        <f ca="1">VLOOKUP($B705,基础扩展表!$E:$I,4,FALSE)</f>
        <v>#N/A</v>
      </c>
      <c r="AC705" t="e">
        <f ca="1">VLOOKUP($B705,基础表!$E:$T,16,FALSE)</f>
        <v>#N/A</v>
      </c>
      <c r="AD705" t="str">
        <f t="shared" ca="1" si="132"/>
        <v/>
      </c>
      <c r="AE705" t="str">
        <f t="shared" ca="1" si="127"/>
        <v/>
      </c>
      <c r="AF705" t="str">
        <f t="shared" ca="1" si="128"/>
        <v/>
      </c>
      <c r="AH705" t="e">
        <f ca="1">VLOOKUP($B705,基础表!$E:$R,14,FALSE)</f>
        <v>#N/A</v>
      </c>
      <c r="AI705" t="e">
        <f ca="1">VLOOKUP($B705,基础表!$E:$S,13,FALSE)</f>
        <v>#N/A</v>
      </c>
      <c r="AK705" t="e">
        <f ca="1">VLOOKUP($B705,基础表!$E:$H,4,FALSE)</f>
        <v>#N/A</v>
      </c>
      <c r="AN705" s="23" t="e">
        <f t="shared" ca="1" si="133"/>
        <v>#N/A</v>
      </c>
      <c r="AO705" s="23" t="str">
        <f t="shared" ca="1" si="129"/>
        <v/>
      </c>
      <c r="AP705" s="23" t="str">
        <f t="shared" ca="1" si="130"/>
        <v/>
      </c>
      <c r="AR705" t="e">
        <f ca="1">VLOOKUP($B705,基础表!$E:$J,4,FALSE)</f>
        <v>#N/A</v>
      </c>
      <c r="AS705" t="e">
        <f ca="1">VLOOKUP($B705,基础表!$E:$J,5,FALSE)</f>
        <v>#N/A</v>
      </c>
      <c r="AT705" t="e">
        <f ca="1">VLOOKUP($B705,基础表!$E:$J,6,FALSE)</f>
        <v>#N/A</v>
      </c>
      <c r="AU705" t="e">
        <f ca="1">VLOOKUP($B705,基础扩展表!$E:$AG,MATCH(AU$2,基础扩展表!$E$1:$AG$1,0),FALSE)</f>
        <v>#N/A</v>
      </c>
      <c r="AV705" t="e">
        <f ca="1">VLOOKUP($B705,基础扩展表!$E:$AG,MATCH(AV$2,基础扩展表!$E$1:$AG$1,0),FALSE)</f>
        <v>#N/A</v>
      </c>
      <c r="AW705" t="e">
        <f ca="1">VLOOKUP($B705,基础扩展表!$E:$AG,MATCH(AW$2,基础扩展表!$E$1:$AG$1,0),FALSE)</f>
        <v>#N/A</v>
      </c>
      <c r="AX705" t="e">
        <f ca="1">VLOOKUP($B705,基础扩展表!$E:$AG,MATCH(AX$2,基础扩展表!$E$1:$AG$1,0),FALSE)</f>
        <v>#N/A</v>
      </c>
      <c r="AY705" t="e">
        <f ca="1">VLOOKUP($B705,基础扩展表!$E:$AG,MATCH(AY$2,基础扩展表!$E$1:$AG$1,0),FALSE)</f>
        <v>#N/A</v>
      </c>
      <c r="AZ705" t="e">
        <f ca="1">VLOOKUP($B705,基础扩展表!$E:$AG,MATCH(AZ$2,基础扩展表!$E$1:$AG$1,0),FALSE)</f>
        <v>#N/A</v>
      </c>
      <c r="BA705" t="e">
        <f ca="1">VLOOKUP($B705,基础扩展表!$E:$AG,MATCH(BA$2,基础扩展表!$E$1:$AG$1,0),FALSE)</f>
        <v>#N/A</v>
      </c>
      <c r="BB705" t="e">
        <f ca="1">VLOOKUP($B705,基础扩展表!$E:$AG,MATCH(BB$2,基础扩展表!$E$1:$AG$1,0),FALSE)</f>
        <v>#N/A</v>
      </c>
      <c r="BC705" t="e">
        <f ca="1">VLOOKUP($B705,基础扩展表!$E:$AG,MATCH(BC$2,基础扩展表!$E$1:$AG$1,0),FALSE)</f>
        <v>#N/A</v>
      </c>
      <c r="BD705" t="e">
        <f ca="1">VLOOKUP($B705,基础扩展表!$E:$AG,MATCH(BD$2,基础扩展表!$E$1:$AG$1,0),FALSE)</f>
        <v>#N/A</v>
      </c>
      <c r="BE705" t="e">
        <f ca="1">VLOOKUP($B705,基础扩展表!$E:$AG,MATCH(BE$2,基础扩展表!$E$1:$AG$1,0),FALSE)</f>
        <v>#N/A</v>
      </c>
      <c r="BF705" t="e">
        <f ca="1">VLOOKUP($B705,基础扩展表!$E:$AG,MATCH(BF$2,基础扩展表!$E$1:$AG$1,0),FALSE)</f>
        <v>#N/A</v>
      </c>
      <c r="BG705" t="e">
        <f ca="1">VLOOKUP($B705,基础扩展表!$E:$AG,MATCH(BG$2,基础扩展表!$E$1:$AG$1,0),FALSE)</f>
        <v>#N/A</v>
      </c>
      <c r="BH705" t="e">
        <f ca="1">VLOOKUP($B705,基础扩展表!$E:$AG,MATCH(BH$2,基础扩展表!$E$1:$AG$1,0),FALSE)</f>
        <v>#N/A</v>
      </c>
      <c r="BI705" t="e">
        <f ca="1">VLOOKUP($B705,基础扩展表!$E:$AG,MATCH(BI$2,基础扩展表!$E$1:$AG$1,0),FALSE)</f>
        <v>#N/A</v>
      </c>
      <c r="BJ705" t="e">
        <f ca="1">VLOOKUP($B705,基础扩展表!$E:$AG,MATCH(BJ$2,基础扩展表!$E$1:$AG$1,0),FALSE)</f>
        <v>#N/A</v>
      </c>
      <c r="BK705" t="e">
        <f ca="1">VLOOKUP($B705,基础扩展表!$E:$AG,MATCH(BK$2,基础扩展表!$E$1:$AG$1,0),FALSE)</f>
        <v>#N/A</v>
      </c>
      <c r="BL705" t="e">
        <f ca="1">VLOOKUP($B705,基础扩展表!$E:$AG,MATCH(BL$2,基础扩展表!$E$1:$AG$1,0),FALSE)</f>
        <v>#N/A</v>
      </c>
      <c r="BM705" t="e">
        <f ca="1">VLOOKUP($B705,基础扩展表!$E:$AG,MATCH(BM$2,基础扩展表!$E$1:$AG$1,0),FALSE)</f>
        <v>#N/A</v>
      </c>
      <c r="BN705" t="e">
        <f ca="1">VLOOKUP($B705,基础扩展表!$E:$AG,MATCH(BN$2,基础扩展表!$E$1:$AG$1,0),FALSE)</f>
        <v>#N/A</v>
      </c>
      <c r="BO705" t="e">
        <f ca="1">VLOOKUP($B705,基础扩展表!$E:$AG,MATCH(BO$2,基础扩展表!$E$1:$AG$1,0),FALSE)</f>
        <v>#N/A</v>
      </c>
      <c r="BP705" t="e">
        <f ca="1">VLOOKUP($B705,基础扩展表!$E:$AG,MATCH(BP$2,基础扩展表!$E$1:$AG$1,0),FALSE)</f>
        <v>#N/A</v>
      </c>
      <c r="BR705" t="e">
        <f ca="1">VLOOKUP(C705,模型表!D:H,5,FALSE)</f>
        <v>#N/A</v>
      </c>
    </row>
    <row r="706" spans="2:70" x14ac:dyDescent="0.2">
      <c r="B706" t="str">
        <f t="array" aca="1" ref="B706" ca="1">INDEX(基础表!$Y:$Y,SMALL(IF(基础表!$Z:$Z=0,ROW(基础表!$Z:$Z),999),ROW(H700)))&amp;""</f>
        <v/>
      </c>
      <c r="C706" t="e">
        <f ca="1">VLOOKUP(VLOOKUP($B706,基础表!$E:$G,3,FALSE),模型表!$C:$D,2,FALSE)</f>
        <v>#N/A</v>
      </c>
      <c r="E706" t="e">
        <f ca="1">VLOOKUP($B706,基础表!$E:$G,3,FALSE)</f>
        <v>#N/A</v>
      </c>
      <c r="G706" t="e">
        <f ca="1">VLOOKUP($E706,模型表!$C:$G,5,FALSE)</f>
        <v>#N/A</v>
      </c>
      <c r="H706" t="e">
        <f ca="1">VLOOKUP($E706,模型表!$C:$F,4,FALSE)</f>
        <v>#N/A</v>
      </c>
      <c r="I706" t="e">
        <f ca="1">VLOOKUP($E706,模型表!$C:$J,8,FALSE)</f>
        <v>#N/A</v>
      </c>
      <c r="K706" t="str">
        <f t="shared" ca="1" si="122"/>
        <v/>
      </c>
      <c r="L706" t="str">
        <f t="shared" ca="1" si="123"/>
        <v/>
      </c>
      <c r="M706" t="str">
        <f t="shared" ca="1" si="124"/>
        <v/>
      </c>
      <c r="N706" t="str">
        <f t="shared" ca="1" si="125"/>
        <v/>
      </c>
      <c r="O706" t="str">
        <f t="shared" ca="1" si="131"/>
        <v/>
      </c>
      <c r="P706" t="str">
        <f t="shared" ca="1" si="126"/>
        <v/>
      </c>
      <c r="Q706" t="e">
        <f ca="1">VLOOKUP($E706,模型表!$C:$K,9,FALSE)</f>
        <v>#N/A</v>
      </c>
      <c r="S706" t="e">
        <f ca="1">IF(VLOOKUP($E706,模型表!$C:$L,6,FALSE)=0,"",VLOOKUP($E706,模型表!$C:$L,10,FALSE))</f>
        <v>#N/A</v>
      </c>
      <c r="U706" t="e">
        <f ca="1">VLOOKUP($E706,模型表!$C:$Q,11,FALSE)</f>
        <v>#N/A</v>
      </c>
      <c r="Y706" t="e">
        <f ca="1">IF(VLOOKUP($E706,模型表!$C:$N,12,FALSE)="Death",VLOOKUP($E706,模型表!$C:$Q,13,FALSE),"")</f>
        <v>#N/A</v>
      </c>
      <c r="Z706" t="str">
        <f ca="1">IF($B706="","",IF(VLOOKUP($E706,模型表!$C:$O,12,FALSE)="PBuff","["&amp;VLOOKUP($E706,模型表!$C:Q,13,FALSE)&amp;"]","[]"))</f>
        <v/>
      </c>
      <c r="AA706" t="e">
        <f ca="1">VLOOKUP($B706,基础扩展表!$E:$I,5,FALSE)</f>
        <v>#N/A</v>
      </c>
      <c r="AB706" t="e">
        <f ca="1">VLOOKUP($B706,基础扩展表!$E:$I,4,FALSE)</f>
        <v>#N/A</v>
      </c>
      <c r="AC706" t="e">
        <f ca="1">VLOOKUP($B706,基础表!$E:$T,16,FALSE)</f>
        <v>#N/A</v>
      </c>
      <c r="AD706" t="str">
        <f t="shared" ca="1" si="132"/>
        <v/>
      </c>
      <c r="AE706" t="str">
        <f t="shared" ca="1" si="127"/>
        <v/>
      </c>
      <c r="AF706" t="str">
        <f t="shared" ca="1" si="128"/>
        <v/>
      </c>
      <c r="AH706" t="e">
        <f ca="1">VLOOKUP($B706,基础表!$E:$R,14,FALSE)</f>
        <v>#N/A</v>
      </c>
      <c r="AI706" t="e">
        <f ca="1">VLOOKUP($B706,基础表!$E:$S,13,FALSE)</f>
        <v>#N/A</v>
      </c>
      <c r="AK706" t="e">
        <f ca="1">VLOOKUP($B706,基础表!$E:$H,4,FALSE)</f>
        <v>#N/A</v>
      </c>
      <c r="AN706" s="23" t="e">
        <f t="shared" ca="1" si="133"/>
        <v>#N/A</v>
      </c>
      <c r="AO706" s="23" t="str">
        <f t="shared" ca="1" si="129"/>
        <v/>
      </c>
      <c r="AP706" s="23" t="str">
        <f t="shared" ca="1" si="130"/>
        <v/>
      </c>
      <c r="AR706" t="e">
        <f ca="1">VLOOKUP($B706,基础表!$E:$J,4,FALSE)</f>
        <v>#N/A</v>
      </c>
      <c r="AS706" t="e">
        <f ca="1">VLOOKUP($B706,基础表!$E:$J,5,FALSE)</f>
        <v>#N/A</v>
      </c>
      <c r="AT706" t="e">
        <f ca="1">VLOOKUP($B706,基础表!$E:$J,6,FALSE)</f>
        <v>#N/A</v>
      </c>
      <c r="AU706" t="e">
        <f ca="1">VLOOKUP($B706,基础扩展表!$E:$AG,MATCH(AU$2,基础扩展表!$E$1:$AG$1,0),FALSE)</f>
        <v>#N/A</v>
      </c>
      <c r="AV706" t="e">
        <f ca="1">VLOOKUP($B706,基础扩展表!$E:$AG,MATCH(AV$2,基础扩展表!$E$1:$AG$1,0),FALSE)</f>
        <v>#N/A</v>
      </c>
      <c r="AW706" t="e">
        <f ca="1">VLOOKUP($B706,基础扩展表!$E:$AG,MATCH(AW$2,基础扩展表!$E$1:$AG$1,0),FALSE)</f>
        <v>#N/A</v>
      </c>
      <c r="AX706" t="e">
        <f ca="1">VLOOKUP($B706,基础扩展表!$E:$AG,MATCH(AX$2,基础扩展表!$E$1:$AG$1,0),FALSE)</f>
        <v>#N/A</v>
      </c>
      <c r="AY706" t="e">
        <f ca="1">VLOOKUP($B706,基础扩展表!$E:$AG,MATCH(AY$2,基础扩展表!$E$1:$AG$1,0),FALSE)</f>
        <v>#N/A</v>
      </c>
      <c r="AZ706" t="e">
        <f ca="1">VLOOKUP($B706,基础扩展表!$E:$AG,MATCH(AZ$2,基础扩展表!$E$1:$AG$1,0),FALSE)</f>
        <v>#N/A</v>
      </c>
      <c r="BA706" t="e">
        <f ca="1">VLOOKUP($B706,基础扩展表!$E:$AG,MATCH(BA$2,基础扩展表!$E$1:$AG$1,0),FALSE)</f>
        <v>#N/A</v>
      </c>
      <c r="BB706" t="e">
        <f ca="1">VLOOKUP($B706,基础扩展表!$E:$AG,MATCH(BB$2,基础扩展表!$E$1:$AG$1,0),FALSE)</f>
        <v>#N/A</v>
      </c>
      <c r="BC706" t="e">
        <f ca="1">VLOOKUP($B706,基础扩展表!$E:$AG,MATCH(BC$2,基础扩展表!$E$1:$AG$1,0),FALSE)</f>
        <v>#N/A</v>
      </c>
      <c r="BD706" t="e">
        <f ca="1">VLOOKUP($B706,基础扩展表!$E:$AG,MATCH(BD$2,基础扩展表!$E$1:$AG$1,0),FALSE)</f>
        <v>#N/A</v>
      </c>
      <c r="BE706" t="e">
        <f ca="1">VLOOKUP($B706,基础扩展表!$E:$AG,MATCH(BE$2,基础扩展表!$E$1:$AG$1,0),FALSE)</f>
        <v>#N/A</v>
      </c>
      <c r="BF706" t="e">
        <f ca="1">VLOOKUP($B706,基础扩展表!$E:$AG,MATCH(BF$2,基础扩展表!$E$1:$AG$1,0),FALSE)</f>
        <v>#N/A</v>
      </c>
      <c r="BG706" t="e">
        <f ca="1">VLOOKUP($B706,基础扩展表!$E:$AG,MATCH(BG$2,基础扩展表!$E$1:$AG$1,0),FALSE)</f>
        <v>#N/A</v>
      </c>
      <c r="BH706" t="e">
        <f ca="1">VLOOKUP($B706,基础扩展表!$E:$AG,MATCH(BH$2,基础扩展表!$E$1:$AG$1,0),FALSE)</f>
        <v>#N/A</v>
      </c>
      <c r="BI706" t="e">
        <f ca="1">VLOOKUP($B706,基础扩展表!$E:$AG,MATCH(BI$2,基础扩展表!$E$1:$AG$1,0),FALSE)</f>
        <v>#N/A</v>
      </c>
      <c r="BJ706" t="e">
        <f ca="1">VLOOKUP($B706,基础扩展表!$E:$AG,MATCH(BJ$2,基础扩展表!$E$1:$AG$1,0),FALSE)</f>
        <v>#N/A</v>
      </c>
      <c r="BK706" t="e">
        <f ca="1">VLOOKUP($B706,基础扩展表!$E:$AG,MATCH(BK$2,基础扩展表!$E$1:$AG$1,0),FALSE)</f>
        <v>#N/A</v>
      </c>
      <c r="BL706" t="e">
        <f ca="1">VLOOKUP($B706,基础扩展表!$E:$AG,MATCH(BL$2,基础扩展表!$E$1:$AG$1,0),FALSE)</f>
        <v>#N/A</v>
      </c>
      <c r="BM706" t="e">
        <f ca="1">VLOOKUP($B706,基础扩展表!$E:$AG,MATCH(BM$2,基础扩展表!$E$1:$AG$1,0),FALSE)</f>
        <v>#N/A</v>
      </c>
      <c r="BN706" t="e">
        <f ca="1">VLOOKUP($B706,基础扩展表!$E:$AG,MATCH(BN$2,基础扩展表!$E$1:$AG$1,0),FALSE)</f>
        <v>#N/A</v>
      </c>
      <c r="BO706" t="e">
        <f ca="1">VLOOKUP($B706,基础扩展表!$E:$AG,MATCH(BO$2,基础扩展表!$E$1:$AG$1,0),FALSE)</f>
        <v>#N/A</v>
      </c>
      <c r="BP706" t="e">
        <f ca="1">VLOOKUP($B706,基础扩展表!$E:$AG,MATCH(BP$2,基础扩展表!$E$1:$AG$1,0),FALSE)</f>
        <v>#N/A</v>
      </c>
      <c r="BR706" t="e">
        <f ca="1">VLOOKUP(C706,模型表!D:H,5,FALSE)</f>
        <v>#N/A</v>
      </c>
    </row>
    <row r="707" spans="2:70" x14ac:dyDescent="0.2">
      <c r="B707" t="str">
        <f t="array" aca="1" ref="B707" ca="1">INDEX(基础表!$Y:$Y,SMALL(IF(基础表!$Z:$Z=0,ROW(基础表!$Z:$Z),999),ROW(H701)))&amp;""</f>
        <v/>
      </c>
      <c r="C707" t="e">
        <f ca="1">VLOOKUP(VLOOKUP($B707,基础表!$E:$G,3,FALSE),模型表!$C:$D,2,FALSE)</f>
        <v>#N/A</v>
      </c>
      <c r="E707" t="e">
        <f ca="1">VLOOKUP($B707,基础表!$E:$G,3,FALSE)</f>
        <v>#N/A</v>
      </c>
      <c r="G707" t="e">
        <f ca="1">VLOOKUP($E707,模型表!$C:$G,5,FALSE)</f>
        <v>#N/A</v>
      </c>
      <c r="H707" t="e">
        <f ca="1">VLOOKUP($E707,模型表!$C:$F,4,FALSE)</f>
        <v>#N/A</v>
      </c>
      <c r="I707" t="e">
        <f ca="1">VLOOKUP($E707,模型表!$C:$J,8,FALSE)</f>
        <v>#N/A</v>
      </c>
      <c r="K707" t="str">
        <f t="shared" ca="1" si="122"/>
        <v/>
      </c>
      <c r="L707" t="str">
        <f t="shared" ca="1" si="123"/>
        <v/>
      </c>
      <c r="M707" t="str">
        <f t="shared" ca="1" si="124"/>
        <v/>
      </c>
      <c r="N707" t="str">
        <f t="shared" ca="1" si="125"/>
        <v/>
      </c>
      <c r="O707" t="str">
        <f t="shared" ca="1" si="131"/>
        <v/>
      </c>
      <c r="P707" t="str">
        <f t="shared" ca="1" si="126"/>
        <v/>
      </c>
      <c r="Q707" t="e">
        <f ca="1">VLOOKUP($E707,模型表!$C:$K,9,FALSE)</f>
        <v>#N/A</v>
      </c>
      <c r="S707" t="e">
        <f ca="1">IF(VLOOKUP($E707,模型表!$C:$L,6,FALSE)=0,"",VLOOKUP($E707,模型表!$C:$L,10,FALSE))</f>
        <v>#N/A</v>
      </c>
      <c r="U707" t="e">
        <f ca="1">VLOOKUP($E707,模型表!$C:$Q,11,FALSE)</f>
        <v>#N/A</v>
      </c>
      <c r="Y707" t="e">
        <f ca="1">IF(VLOOKUP($E707,模型表!$C:$N,12,FALSE)="Death",VLOOKUP($E707,模型表!$C:$Q,13,FALSE),"")</f>
        <v>#N/A</v>
      </c>
      <c r="Z707" t="str">
        <f ca="1">IF($B707="","",IF(VLOOKUP($E707,模型表!$C:$O,12,FALSE)="PBuff","["&amp;VLOOKUP($E707,模型表!$C:Q,13,FALSE)&amp;"]","[]"))</f>
        <v/>
      </c>
      <c r="AA707" t="e">
        <f ca="1">VLOOKUP($B707,基础扩展表!$E:$I,5,FALSE)</f>
        <v>#N/A</v>
      </c>
      <c r="AB707" t="e">
        <f ca="1">VLOOKUP($B707,基础扩展表!$E:$I,4,FALSE)</f>
        <v>#N/A</v>
      </c>
      <c r="AC707" t="e">
        <f ca="1">VLOOKUP($B707,基础表!$E:$T,16,FALSE)</f>
        <v>#N/A</v>
      </c>
      <c r="AD707" t="str">
        <f t="shared" ca="1" si="132"/>
        <v/>
      </c>
      <c r="AE707" t="str">
        <f t="shared" ca="1" si="127"/>
        <v/>
      </c>
      <c r="AF707" t="str">
        <f t="shared" ca="1" si="128"/>
        <v/>
      </c>
      <c r="AH707" t="e">
        <f ca="1">VLOOKUP($B707,基础表!$E:$R,14,FALSE)</f>
        <v>#N/A</v>
      </c>
      <c r="AI707" t="e">
        <f ca="1">VLOOKUP($B707,基础表!$E:$S,13,FALSE)</f>
        <v>#N/A</v>
      </c>
      <c r="AK707" t="e">
        <f ca="1">VLOOKUP($B707,基础表!$E:$H,4,FALSE)</f>
        <v>#N/A</v>
      </c>
      <c r="AN707" s="23" t="e">
        <f t="shared" ca="1" si="133"/>
        <v>#N/A</v>
      </c>
      <c r="AO707" s="23" t="str">
        <f t="shared" ca="1" si="129"/>
        <v/>
      </c>
      <c r="AP707" s="23" t="str">
        <f t="shared" ca="1" si="130"/>
        <v/>
      </c>
      <c r="AR707" t="e">
        <f ca="1">VLOOKUP($B707,基础表!$E:$J,4,FALSE)</f>
        <v>#N/A</v>
      </c>
      <c r="AS707" t="e">
        <f ca="1">VLOOKUP($B707,基础表!$E:$J,5,FALSE)</f>
        <v>#N/A</v>
      </c>
      <c r="AT707" t="e">
        <f ca="1">VLOOKUP($B707,基础表!$E:$J,6,FALSE)</f>
        <v>#N/A</v>
      </c>
      <c r="AU707" t="e">
        <f ca="1">VLOOKUP($B707,基础扩展表!$E:$AG,MATCH(AU$2,基础扩展表!$E$1:$AG$1,0),FALSE)</f>
        <v>#N/A</v>
      </c>
      <c r="AV707" t="e">
        <f ca="1">VLOOKUP($B707,基础扩展表!$E:$AG,MATCH(AV$2,基础扩展表!$E$1:$AG$1,0),FALSE)</f>
        <v>#N/A</v>
      </c>
      <c r="AW707" t="e">
        <f ca="1">VLOOKUP($B707,基础扩展表!$E:$AG,MATCH(AW$2,基础扩展表!$E$1:$AG$1,0),FALSE)</f>
        <v>#N/A</v>
      </c>
      <c r="AX707" t="e">
        <f ca="1">VLOOKUP($B707,基础扩展表!$E:$AG,MATCH(AX$2,基础扩展表!$E$1:$AG$1,0),FALSE)</f>
        <v>#N/A</v>
      </c>
      <c r="AY707" t="e">
        <f ca="1">VLOOKUP($B707,基础扩展表!$E:$AG,MATCH(AY$2,基础扩展表!$E$1:$AG$1,0),FALSE)</f>
        <v>#N/A</v>
      </c>
      <c r="AZ707" t="e">
        <f ca="1">VLOOKUP($B707,基础扩展表!$E:$AG,MATCH(AZ$2,基础扩展表!$E$1:$AG$1,0),FALSE)</f>
        <v>#N/A</v>
      </c>
      <c r="BA707" t="e">
        <f ca="1">VLOOKUP($B707,基础扩展表!$E:$AG,MATCH(BA$2,基础扩展表!$E$1:$AG$1,0),FALSE)</f>
        <v>#N/A</v>
      </c>
      <c r="BB707" t="e">
        <f ca="1">VLOOKUP($B707,基础扩展表!$E:$AG,MATCH(BB$2,基础扩展表!$E$1:$AG$1,0),FALSE)</f>
        <v>#N/A</v>
      </c>
      <c r="BC707" t="e">
        <f ca="1">VLOOKUP($B707,基础扩展表!$E:$AG,MATCH(BC$2,基础扩展表!$E$1:$AG$1,0),FALSE)</f>
        <v>#N/A</v>
      </c>
      <c r="BD707" t="e">
        <f ca="1">VLOOKUP($B707,基础扩展表!$E:$AG,MATCH(BD$2,基础扩展表!$E$1:$AG$1,0),FALSE)</f>
        <v>#N/A</v>
      </c>
      <c r="BE707" t="e">
        <f ca="1">VLOOKUP($B707,基础扩展表!$E:$AG,MATCH(BE$2,基础扩展表!$E$1:$AG$1,0),FALSE)</f>
        <v>#N/A</v>
      </c>
      <c r="BF707" t="e">
        <f ca="1">VLOOKUP($B707,基础扩展表!$E:$AG,MATCH(BF$2,基础扩展表!$E$1:$AG$1,0),FALSE)</f>
        <v>#N/A</v>
      </c>
      <c r="BG707" t="e">
        <f ca="1">VLOOKUP($B707,基础扩展表!$E:$AG,MATCH(BG$2,基础扩展表!$E$1:$AG$1,0),FALSE)</f>
        <v>#N/A</v>
      </c>
      <c r="BH707" t="e">
        <f ca="1">VLOOKUP($B707,基础扩展表!$E:$AG,MATCH(BH$2,基础扩展表!$E$1:$AG$1,0),FALSE)</f>
        <v>#N/A</v>
      </c>
      <c r="BI707" t="e">
        <f ca="1">VLOOKUP($B707,基础扩展表!$E:$AG,MATCH(BI$2,基础扩展表!$E$1:$AG$1,0),FALSE)</f>
        <v>#N/A</v>
      </c>
      <c r="BJ707" t="e">
        <f ca="1">VLOOKUP($B707,基础扩展表!$E:$AG,MATCH(BJ$2,基础扩展表!$E$1:$AG$1,0),FALSE)</f>
        <v>#N/A</v>
      </c>
      <c r="BK707" t="e">
        <f ca="1">VLOOKUP($B707,基础扩展表!$E:$AG,MATCH(BK$2,基础扩展表!$E$1:$AG$1,0),FALSE)</f>
        <v>#N/A</v>
      </c>
      <c r="BL707" t="e">
        <f ca="1">VLOOKUP($B707,基础扩展表!$E:$AG,MATCH(BL$2,基础扩展表!$E$1:$AG$1,0),FALSE)</f>
        <v>#N/A</v>
      </c>
      <c r="BM707" t="e">
        <f ca="1">VLOOKUP($B707,基础扩展表!$E:$AG,MATCH(BM$2,基础扩展表!$E$1:$AG$1,0),FALSE)</f>
        <v>#N/A</v>
      </c>
      <c r="BN707" t="e">
        <f ca="1">VLOOKUP($B707,基础扩展表!$E:$AG,MATCH(BN$2,基础扩展表!$E$1:$AG$1,0),FALSE)</f>
        <v>#N/A</v>
      </c>
      <c r="BO707" t="e">
        <f ca="1">VLOOKUP($B707,基础扩展表!$E:$AG,MATCH(BO$2,基础扩展表!$E$1:$AG$1,0),FALSE)</f>
        <v>#N/A</v>
      </c>
      <c r="BP707" t="e">
        <f ca="1">VLOOKUP($B707,基础扩展表!$E:$AG,MATCH(BP$2,基础扩展表!$E$1:$AG$1,0),FALSE)</f>
        <v>#N/A</v>
      </c>
      <c r="BR707" t="e">
        <f ca="1">VLOOKUP(C707,模型表!D:H,5,FALSE)</f>
        <v>#N/A</v>
      </c>
    </row>
    <row r="708" spans="2:70" x14ac:dyDescent="0.2">
      <c r="B708" t="str">
        <f t="array" aca="1" ref="B708" ca="1">INDEX(基础表!$Y:$Y,SMALL(IF(基础表!$Z:$Z=0,ROW(基础表!$Z:$Z),999),ROW(H702)))&amp;""</f>
        <v/>
      </c>
      <c r="C708" t="e">
        <f ca="1">VLOOKUP(VLOOKUP($B708,基础表!$E:$G,3,FALSE),模型表!$C:$D,2,FALSE)</f>
        <v>#N/A</v>
      </c>
      <c r="E708" t="e">
        <f ca="1">VLOOKUP($B708,基础表!$E:$G,3,FALSE)</f>
        <v>#N/A</v>
      </c>
      <c r="G708" t="e">
        <f ca="1">VLOOKUP($E708,模型表!$C:$G,5,FALSE)</f>
        <v>#N/A</v>
      </c>
      <c r="H708" t="e">
        <f ca="1">VLOOKUP($E708,模型表!$C:$F,4,FALSE)</f>
        <v>#N/A</v>
      </c>
      <c r="I708" t="e">
        <f ca="1">VLOOKUP($E708,模型表!$C:$J,8,FALSE)</f>
        <v>#N/A</v>
      </c>
      <c r="K708" t="str">
        <f t="shared" ca="1" si="122"/>
        <v/>
      </c>
      <c r="L708" t="str">
        <f t="shared" ca="1" si="123"/>
        <v/>
      </c>
      <c r="M708" t="str">
        <f t="shared" ca="1" si="124"/>
        <v/>
      </c>
      <c r="N708" t="str">
        <f t="shared" ca="1" si="125"/>
        <v/>
      </c>
      <c r="O708" t="str">
        <f t="shared" ca="1" si="131"/>
        <v/>
      </c>
      <c r="P708" t="str">
        <f t="shared" ca="1" si="126"/>
        <v/>
      </c>
      <c r="Q708" t="e">
        <f ca="1">VLOOKUP($E708,模型表!$C:$K,9,FALSE)</f>
        <v>#N/A</v>
      </c>
      <c r="S708" t="e">
        <f ca="1">IF(VLOOKUP($E708,模型表!$C:$L,6,FALSE)=0,"",VLOOKUP($E708,模型表!$C:$L,10,FALSE))</f>
        <v>#N/A</v>
      </c>
      <c r="U708" t="e">
        <f ca="1">VLOOKUP($E708,模型表!$C:$Q,11,FALSE)</f>
        <v>#N/A</v>
      </c>
      <c r="Y708" t="e">
        <f ca="1">IF(VLOOKUP($E708,模型表!$C:$N,12,FALSE)="Death",VLOOKUP($E708,模型表!$C:$Q,13,FALSE),"")</f>
        <v>#N/A</v>
      </c>
      <c r="Z708" t="str">
        <f ca="1">IF($B708="","",IF(VLOOKUP($E708,模型表!$C:$O,12,FALSE)="PBuff","["&amp;VLOOKUP($E708,模型表!$C:Q,13,FALSE)&amp;"]","[]"))</f>
        <v/>
      </c>
      <c r="AA708" t="e">
        <f ca="1">VLOOKUP($B708,基础扩展表!$E:$I,5,FALSE)</f>
        <v>#N/A</v>
      </c>
      <c r="AB708" t="e">
        <f ca="1">VLOOKUP($B708,基础扩展表!$E:$I,4,FALSE)</f>
        <v>#N/A</v>
      </c>
      <c r="AC708" t="e">
        <f ca="1">VLOOKUP($B708,基础表!$E:$T,16,FALSE)</f>
        <v>#N/A</v>
      </c>
      <c r="AD708" t="str">
        <f t="shared" ca="1" si="132"/>
        <v/>
      </c>
      <c r="AE708" t="str">
        <f t="shared" ca="1" si="127"/>
        <v/>
      </c>
      <c r="AF708" t="str">
        <f t="shared" ca="1" si="128"/>
        <v/>
      </c>
      <c r="AH708" t="e">
        <f ca="1">VLOOKUP($B708,基础表!$E:$R,14,FALSE)</f>
        <v>#N/A</v>
      </c>
      <c r="AI708" t="e">
        <f ca="1">VLOOKUP($B708,基础表!$E:$S,13,FALSE)</f>
        <v>#N/A</v>
      </c>
      <c r="AK708" t="e">
        <f ca="1">VLOOKUP($B708,基础表!$E:$H,4,FALSE)</f>
        <v>#N/A</v>
      </c>
      <c r="AN708" s="23" t="e">
        <f t="shared" ca="1" si="133"/>
        <v>#N/A</v>
      </c>
      <c r="AO708" s="23" t="str">
        <f t="shared" ca="1" si="129"/>
        <v/>
      </c>
      <c r="AP708" s="23" t="str">
        <f t="shared" ca="1" si="130"/>
        <v/>
      </c>
      <c r="AR708" t="e">
        <f ca="1">VLOOKUP($B708,基础表!$E:$J,4,FALSE)</f>
        <v>#N/A</v>
      </c>
      <c r="AS708" t="e">
        <f ca="1">VLOOKUP($B708,基础表!$E:$J,5,FALSE)</f>
        <v>#N/A</v>
      </c>
      <c r="AT708" t="e">
        <f ca="1">VLOOKUP($B708,基础表!$E:$J,6,FALSE)</f>
        <v>#N/A</v>
      </c>
      <c r="AU708" t="e">
        <f ca="1">VLOOKUP($B708,基础扩展表!$E:$AG,MATCH(AU$2,基础扩展表!$E$1:$AG$1,0),FALSE)</f>
        <v>#N/A</v>
      </c>
      <c r="AV708" t="e">
        <f ca="1">VLOOKUP($B708,基础扩展表!$E:$AG,MATCH(AV$2,基础扩展表!$E$1:$AG$1,0),FALSE)</f>
        <v>#N/A</v>
      </c>
      <c r="AW708" t="e">
        <f ca="1">VLOOKUP($B708,基础扩展表!$E:$AG,MATCH(AW$2,基础扩展表!$E$1:$AG$1,0),FALSE)</f>
        <v>#N/A</v>
      </c>
      <c r="AX708" t="e">
        <f ca="1">VLOOKUP($B708,基础扩展表!$E:$AG,MATCH(AX$2,基础扩展表!$E$1:$AG$1,0),FALSE)</f>
        <v>#N/A</v>
      </c>
      <c r="AY708" t="e">
        <f ca="1">VLOOKUP($B708,基础扩展表!$E:$AG,MATCH(AY$2,基础扩展表!$E$1:$AG$1,0),FALSE)</f>
        <v>#N/A</v>
      </c>
      <c r="AZ708" t="e">
        <f ca="1">VLOOKUP($B708,基础扩展表!$E:$AG,MATCH(AZ$2,基础扩展表!$E$1:$AG$1,0),FALSE)</f>
        <v>#N/A</v>
      </c>
      <c r="BA708" t="e">
        <f ca="1">VLOOKUP($B708,基础扩展表!$E:$AG,MATCH(BA$2,基础扩展表!$E$1:$AG$1,0),FALSE)</f>
        <v>#N/A</v>
      </c>
      <c r="BB708" t="e">
        <f ca="1">VLOOKUP($B708,基础扩展表!$E:$AG,MATCH(BB$2,基础扩展表!$E$1:$AG$1,0),FALSE)</f>
        <v>#N/A</v>
      </c>
      <c r="BC708" t="e">
        <f ca="1">VLOOKUP($B708,基础扩展表!$E:$AG,MATCH(BC$2,基础扩展表!$E$1:$AG$1,0),FALSE)</f>
        <v>#N/A</v>
      </c>
      <c r="BD708" t="e">
        <f ca="1">VLOOKUP($B708,基础扩展表!$E:$AG,MATCH(BD$2,基础扩展表!$E$1:$AG$1,0),FALSE)</f>
        <v>#N/A</v>
      </c>
      <c r="BE708" t="e">
        <f ca="1">VLOOKUP($B708,基础扩展表!$E:$AG,MATCH(BE$2,基础扩展表!$E$1:$AG$1,0),FALSE)</f>
        <v>#N/A</v>
      </c>
      <c r="BF708" t="e">
        <f ca="1">VLOOKUP($B708,基础扩展表!$E:$AG,MATCH(BF$2,基础扩展表!$E$1:$AG$1,0),FALSE)</f>
        <v>#N/A</v>
      </c>
      <c r="BG708" t="e">
        <f ca="1">VLOOKUP($B708,基础扩展表!$E:$AG,MATCH(BG$2,基础扩展表!$E$1:$AG$1,0),FALSE)</f>
        <v>#N/A</v>
      </c>
      <c r="BH708" t="e">
        <f ca="1">VLOOKUP($B708,基础扩展表!$E:$AG,MATCH(BH$2,基础扩展表!$E$1:$AG$1,0),FALSE)</f>
        <v>#N/A</v>
      </c>
      <c r="BI708" t="e">
        <f ca="1">VLOOKUP($B708,基础扩展表!$E:$AG,MATCH(BI$2,基础扩展表!$E$1:$AG$1,0),FALSE)</f>
        <v>#N/A</v>
      </c>
      <c r="BJ708" t="e">
        <f ca="1">VLOOKUP($B708,基础扩展表!$E:$AG,MATCH(BJ$2,基础扩展表!$E$1:$AG$1,0),FALSE)</f>
        <v>#N/A</v>
      </c>
      <c r="BK708" t="e">
        <f ca="1">VLOOKUP($B708,基础扩展表!$E:$AG,MATCH(BK$2,基础扩展表!$E$1:$AG$1,0),FALSE)</f>
        <v>#N/A</v>
      </c>
      <c r="BL708" t="e">
        <f ca="1">VLOOKUP($B708,基础扩展表!$E:$AG,MATCH(BL$2,基础扩展表!$E$1:$AG$1,0),FALSE)</f>
        <v>#N/A</v>
      </c>
      <c r="BM708" t="e">
        <f ca="1">VLOOKUP($B708,基础扩展表!$E:$AG,MATCH(BM$2,基础扩展表!$E$1:$AG$1,0),FALSE)</f>
        <v>#N/A</v>
      </c>
      <c r="BN708" t="e">
        <f ca="1">VLOOKUP($B708,基础扩展表!$E:$AG,MATCH(BN$2,基础扩展表!$E$1:$AG$1,0),FALSE)</f>
        <v>#N/A</v>
      </c>
      <c r="BO708" t="e">
        <f ca="1">VLOOKUP($B708,基础扩展表!$E:$AG,MATCH(BO$2,基础扩展表!$E$1:$AG$1,0),FALSE)</f>
        <v>#N/A</v>
      </c>
      <c r="BP708" t="e">
        <f ca="1">VLOOKUP($B708,基础扩展表!$E:$AG,MATCH(BP$2,基础扩展表!$E$1:$AG$1,0),FALSE)</f>
        <v>#N/A</v>
      </c>
      <c r="BR708" t="e">
        <f ca="1">VLOOKUP(C708,模型表!D:H,5,FALSE)</f>
        <v>#N/A</v>
      </c>
    </row>
    <row r="709" spans="2:70" x14ac:dyDescent="0.2">
      <c r="B709" t="str">
        <f t="array" aca="1" ref="B709" ca="1">INDEX(基础表!$Y:$Y,SMALL(IF(基础表!$Z:$Z=0,ROW(基础表!$Z:$Z),999),ROW(H703)))&amp;""</f>
        <v/>
      </c>
      <c r="C709" t="e">
        <f ca="1">VLOOKUP(VLOOKUP($B709,基础表!$E:$G,3,FALSE),模型表!$C:$D,2,FALSE)</f>
        <v>#N/A</v>
      </c>
      <c r="E709" t="e">
        <f ca="1">VLOOKUP($B709,基础表!$E:$G,3,FALSE)</f>
        <v>#N/A</v>
      </c>
      <c r="G709" t="e">
        <f ca="1">VLOOKUP($E709,模型表!$C:$G,5,FALSE)</f>
        <v>#N/A</v>
      </c>
      <c r="H709" t="e">
        <f ca="1">VLOOKUP($E709,模型表!$C:$F,4,FALSE)</f>
        <v>#N/A</v>
      </c>
      <c r="I709" t="e">
        <f ca="1">VLOOKUP($E709,模型表!$C:$J,8,FALSE)</f>
        <v>#N/A</v>
      </c>
      <c r="K709" t="str">
        <f t="shared" ca="1" si="122"/>
        <v/>
      </c>
      <c r="L709" t="str">
        <f t="shared" ca="1" si="123"/>
        <v/>
      </c>
      <c r="M709" t="str">
        <f t="shared" ca="1" si="124"/>
        <v/>
      </c>
      <c r="N709" t="str">
        <f t="shared" ca="1" si="125"/>
        <v/>
      </c>
      <c r="O709" t="str">
        <f t="shared" ca="1" si="131"/>
        <v/>
      </c>
      <c r="P709" t="str">
        <f t="shared" ca="1" si="126"/>
        <v/>
      </c>
      <c r="Q709" t="e">
        <f ca="1">VLOOKUP($E709,模型表!$C:$K,9,FALSE)</f>
        <v>#N/A</v>
      </c>
      <c r="S709" t="e">
        <f ca="1">IF(VLOOKUP($E709,模型表!$C:$L,6,FALSE)=0,"",VLOOKUP($E709,模型表!$C:$L,10,FALSE))</f>
        <v>#N/A</v>
      </c>
      <c r="U709" t="e">
        <f ca="1">VLOOKUP($E709,模型表!$C:$Q,11,FALSE)</f>
        <v>#N/A</v>
      </c>
      <c r="Y709" t="e">
        <f ca="1">IF(VLOOKUP($E709,模型表!$C:$N,12,FALSE)="Death",VLOOKUP($E709,模型表!$C:$Q,13,FALSE),"")</f>
        <v>#N/A</v>
      </c>
      <c r="Z709" t="str">
        <f ca="1">IF($B709="","",IF(VLOOKUP($E709,模型表!$C:$O,12,FALSE)="PBuff","["&amp;VLOOKUP($E709,模型表!$C:Q,13,FALSE)&amp;"]","[]"))</f>
        <v/>
      </c>
      <c r="AA709" t="e">
        <f ca="1">VLOOKUP($B709,基础扩展表!$E:$I,5,FALSE)</f>
        <v>#N/A</v>
      </c>
      <c r="AB709" t="e">
        <f ca="1">VLOOKUP($B709,基础扩展表!$E:$I,4,FALSE)</f>
        <v>#N/A</v>
      </c>
      <c r="AC709" t="e">
        <f ca="1">VLOOKUP($B709,基础表!$E:$T,16,FALSE)</f>
        <v>#N/A</v>
      </c>
      <c r="AD709" t="str">
        <f t="shared" ca="1" si="132"/>
        <v/>
      </c>
      <c r="AE709" t="str">
        <f t="shared" ca="1" si="127"/>
        <v/>
      </c>
      <c r="AF709" t="str">
        <f t="shared" ca="1" si="128"/>
        <v/>
      </c>
      <c r="AH709" t="e">
        <f ca="1">VLOOKUP($B709,基础表!$E:$R,14,FALSE)</f>
        <v>#N/A</v>
      </c>
      <c r="AI709" t="e">
        <f ca="1">VLOOKUP($B709,基础表!$E:$S,13,FALSE)</f>
        <v>#N/A</v>
      </c>
      <c r="AK709" t="e">
        <f ca="1">VLOOKUP($B709,基础表!$E:$H,4,FALSE)</f>
        <v>#N/A</v>
      </c>
      <c r="AN709" s="23" t="e">
        <f t="shared" ca="1" si="133"/>
        <v>#N/A</v>
      </c>
      <c r="AO709" s="23" t="str">
        <f t="shared" ca="1" si="129"/>
        <v/>
      </c>
      <c r="AP709" s="23" t="str">
        <f t="shared" ca="1" si="130"/>
        <v/>
      </c>
      <c r="AR709" t="e">
        <f ca="1">VLOOKUP($B709,基础表!$E:$J,4,FALSE)</f>
        <v>#N/A</v>
      </c>
      <c r="AS709" t="e">
        <f ca="1">VLOOKUP($B709,基础表!$E:$J,5,FALSE)</f>
        <v>#N/A</v>
      </c>
      <c r="AT709" t="e">
        <f ca="1">VLOOKUP($B709,基础表!$E:$J,6,FALSE)</f>
        <v>#N/A</v>
      </c>
      <c r="AU709" t="e">
        <f ca="1">VLOOKUP($B709,基础扩展表!$E:$AG,MATCH(AU$2,基础扩展表!$E$1:$AG$1,0),FALSE)</f>
        <v>#N/A</v>
      </c>
      <c r="AV709" t="e">
        <f ca="1">VLOOKUP($B709,基础扩展表!$E:$AG,MATCH(AV$2,基础扩展表!$E$1:$AG$1,0),FALSE)</f>
        <v>#N/A</v>
      </c>
      <c r="AW709" t="e">
        <f ca="1">VLOOKUP($B709,基础扩展表!$E:$AG,MATCH(AW$2,基础扩展表!$E$1:$AG$1,0),FALSE)</f>
        <v>#N/A</v>
      </c>
      <c r="AX709" t="e">
        <f ca="1">VLOOKUP($B709,基础扩展表!$E:$AG,MATCH(AX$2,基础扩展表!$E$1:$AG$1,0),FALSE)</f>
        <v>#N/A</v>
      </c>
      <c r="AY709" t="e">
        <f ca="1">VLOOKUP($B709,基础扩展表!$E:$AG,MATCH(AY$2,基础扩展表!$E$1:$AG$1,0),FALSE)</f>
        <v>#N/A</v>
      </c>
      <c r="AZ709" t="e">
        <f ca="1">VLOOKUP($B709,基础扩展表!$E:$AG,MATCH(AZ$2,基础扩展表!$E$1:$AG$1,0),FALSE)</f>
        <v>#N/A</v>
      </c>
      <c r="BA709" t="e">
        <f ca="1">VLOOKUP($B709,基础扩展表!$E:$AG,MATCH(BA$2,基础扩展表!$E$1:$AG$1,0),FALSE)</f>
        <v>#N/A</v>
      </c>
      <c r="BB709" t="e">
        <f ca="1">VLOOKUP($B709,基础扩展表!$E:$AG,MATCH(BB$2,基础扩展表!$E$1:$AG$1,0),FALSE)</f>
        <v>#N/A</v>
      </c>
      <c r="BC709" t="e">
        <f ca="1">VLOOKUP($B709,基础扩展表!$E:$AG,MATCH(BC$2,基础扩展表!$E$1:$AG$1,0),FALSE)</f>
        <v>#N/A</v>
      </c>
      <c r="BD709" t="e">
        <f ca="1">VLOOKUP($B709,基础扩展表!$E:$AG,MATCH(BD$2,基础扩展表!$E$1:$AG$1,0),FALSE)</f>
        <v>#N/A</v>
      </c>
      <c r="BE709" t="e">
        <f ca="1">VLOOKUP($B709,基础扩展表!$E:$AG,MATCH(BE$2,基础扩展表!$E$1:$AG$1,0),FALSE)</f>
        <v>#N/A</v>
      </c>
      <c r="BF709" t="e">
        <f ca="1">VLOOKUP($B709,基础扩展表!$E:$AG,MATCH(BF$2,基础扩展表!$E$1:$AG$1,0),FALSE)</f>
        <v>#N/A</v>
      </c>
      <c r="BG709" t="e">
        <f ca="1">VLOOKUP($B709,基础扩展表!$E:$AG,MATCH(BG$2,基础扩展表!$E$1:$AG$1,0),FALSE)</f>
        <v>#N/A</v>
      </c>
      <c r="BH709" t="e">
        <f ca="1">VLOOKUP($B709,基础扩展表!$E:$AG,MATCH(BH$2,基础扩展表!$E$1:$AG$1,0),FALSE)</f>
        <v>#N/A</v>
      </c>
      <c r="BI709" t="e">
        <f ca="1">VLOOKUP($B709,基础扩展表!$E:$AG,MATCH(BI$2,基础扩展表!$E$1:$AG$1,0),FALSE)</f>
        <v>#N/A</v>
      </c>
      <c r="BJ709" t="e">
        <f ca="1">VLOOKUP($B709,基础扩展表!$E:$AG,MATCH(BJ$2,基础扩展表!$E$1:$AG$1,0),FALSE)</f>
        <v>#N/A</v>
      </c>
      <c r="BK709" t="e">
        <f ca="1">VLOOKUP($B709,基础扩展表!$E:$AG,MATCH(BK$2,基础扩展表!$E$1:$AG$1,0),FALSE)</f>
        <v>#N/A</v>
      </c>
      <c r="BL709" t="e">
        <f ca="1">VLOOKUP($B709,基础扩展表!$E:$AG,MATCH(BL$2,基础扩展表!$E$1:$AG$1,0),FALSE)</f>
        <v>#N/A</v>
      </c>
      <c r="BM709" t="e">
        <f ca="1">VLOOKUP($B709,基础扩展表!$E:$AG,MATCH(BM$2,基础扩展表!$E$1:$AG$1,0),FALSE)</f>
        <v>#N/A</v>
      </c>
      <c r="BN709" t="e">
        <f ca="1">VLOOKUP($B709,基础扩展表!$E:$AG,MATCH(BN$2,基础扩展表!$E$1:$AG$1,0),FALSE)</f>
        <v>#N/A</v>
      </c>
      <c r="BO709" t="e">
        <f ca="1">VLOOKUP($B709,基础扩展表!$E:$AG,MATCH(BO$2,基础扩展表!$E$1:$AG$1,0),FALSE)</f>
        <v>#N/A</v>
      </c>
      <c r="BP709" t="e">
        <f ca="1">VLOOKUP($B709,基础扩展表!$E:$AG,MATCH(BP$2,基础扩展表!$E$1:$AG$1,0),FALSE)</f>
        <v>#N/A</v>
      </c>
      <c r="BR709" t="e">
        <f ca="1">VLOOKUP(C709,模型表!D:H,5,FALSE)</f>
        <v>#N/A</v>
      </c>
    </row>
    <row r="710" spans="2:70" x14ac:dyDescent="0.2">
      <c r="B710" t="str">
        <f t="array" aca="1" ref="B710" ca="1">INDEX(基础表!$Y:$Y,SMALL(IF(基础表!$Z:$Z=0,ROW(基础表!$Z:$Z),999),ROW(H704)))&amp;""</f>
        <v/>
      </c>
      <c r="C710" t="e">
        <f ca="1">VLOOKUP(VLOOKUP($B710,基础表!$E:$G,3,FALSE),模型表!$C:$D,2,FALSE)</f>
        <v>#N/A</v>
      </c>
      <c r="E710" t="e">
        <f ca="1">VLOOKUP($B710,基础表!$E:$G,3,FALSE)</f>
        <v>#N/A</v>
      </c>
      <c r="G710" t="e">
        <f ca="1">VLOOKUP($E710,模型表!$C:$G,5,FALSE)</f>
        <v>#N/A</v>
      </c>
      <c r="H710" t="e">
        <f ca="1">VLOOKUP($E710,模型表!$C:$F,4,FALSE)</f>
        <v>#N/A</v>
      </c>
      <c r="I710" t="e">
        <f ca="1">VLOOKUP($E710,模型表!$C:$J,8,FALSE)</f>
        <v>#N/A</v>
      </c>
      <c r="K710" t="str">
        <f t="shared" ca="1" si="122"/>
        <v/>
      </c>
      <c r="L710" t="str">
        <f t="shared" ca="1" si="123"/>
        <v/>
      </c>
      <c r="M710" t="str">
        <f t="shared" ca="1" si="124"/>
        <v/>
      </c>
      <c r="N710" t="str">
        <f t="shared" ca="1" si="125"/>
        <v/>
      </c>
      <c r="O710" t="str">
        <f t="shared" ca="1" si="131"/>
        <v/>
      </c>
      <c r="P710" t="str">
        <f t="shared" ca="1" si="126"/>
        <v/>
      </c>
      <c r="Q710" t="e">
        <f ca="1">VLOOKUP($E710,模型表!$C:$K,9,FALSE)</f>
        <v>#N/A</v>
      </c>
      <c r="S710" t="e">
        <f ca="1">IF(VLOOKUP($E710,模型表!$C:$L,6,FALSE)=0,"",VLOOKUP($E710,模型表!$C:$L,10,FALSE))</f>
        <v>#N/A</v>
      </c>
      <c r="U710" t="e">
        <f ca="1">VLOOKUP($E710,模型表!$C:$Q,11,FALSE)</f>
        <v>#N/A</v>
      </c>
      <c r="Y710" t="e">
        <f ca="1">IF(VLOOKUP($E710,模型表!$C:$N,12,FALSE)="Death",VLOOKUP($E710,模型表!$C:$Q,13,FALSE),"")</f>
        <v>#N/A</v>
      </c>
      <c r="Z710" t="str">
        <f ca="1">IF($B710="","",IF(VLOOKUP($E710,模型表!$C:$O,12,FALSE)="PBuff","["&amp;VLOOKUP($E710,模型表!$C:Q,13,FALSE)&amp;"]","[]"))</f>
        <v/>
      </c>
      <c r="AA710" t="e">
        <f ca="1">VLOOKUP($B710,基础扩展表!$E:$I,5,FALSE)</f>
        <v>#N/A</v>
      </c>
      <c r="AB710" t="e">
        <f ca="1">VLOOKUP($B710,基础扩展表!$E:$I,4,FALSE)</f>
        <v>#N/A</v>
      </c>
      <c r="AC710" t="e">
        <f ca="1">VLOOKUP($B710,基础表!$E:$T,16,FALSE)</f>
        <v>#N/A</v>
      </c>
      <c r="AD710" t="str">
        <f t="shared" ca="1" si="132"/>
        <v/>
      </c>
      <c r="AE710" t="str">
        <f t="shared" ca="1" si="127"/>
        <v/>
      </c>
      <c r="AF710" t="str">
        <f t="shared" ca="1" si="128"/>
        <v/>
      </c>
      <c r="AH710" t="e">
        <f ca="1">VLOOKUP($B710,基础表!$E:$R,14,FALSE)</f>
        <v>#N/A</v>
      </c>
      <c r="AI710" t="e">
        <f ca="1">VLOOKUP($B710,基础表!$E:$S,13,FALSE)</f>
        <v>#N/A</v>
      </c>
      <c r="AK710" t="e">
        <f ca="1">VLOOKUP($B710,基础表!$E:$H,4,FALSE)</f>
        <v>#N/A</v>
      </c>
      <c r="AN710" s="23" t="e">
        <f t="shared" ca="1" si="133"/>
        <v>#N/A</v>
      </c>
      <c r="AO710" s="23" t="str">
        <f t="shared" ca="1" si="129"/>
        <v/>
      </c>
      <c r="AP710" s="23" t="str">
        <f t="shared" ca="1" si="130"/>
        <v/>
      </c>
      <c r="AR710" t="e">
        <f ca="1">VLOOKUP($B710,基础表!$E:$J,4,FALSE)</f>
        <v>#N/A</v>
      </c>
      <c r="AS710" t="e">
        <f ca="1">VLOOKUP($B710,基础表!$E:$J,5,FALSE)</f>
        <v>#N/A</v>
      </c>
      <c r="AT710" t="e">
        <f ca="1">VLOOKUP($B710,基础表!$E:$J,6,FALSE)</f>
        <v>#N/A</v>
      </c>
      <c r="AU710" t="e">
        <f ca="1">VLOOKUP($B710,基础扩展表!$E:$AG,MATCH(AU$2,基础扩展表!$E$1:$AG$1,0),FALSE)</f>
        <v>#N/A</v>
      </c>
      <c r="AV710" t="e">
        <f ca="1">VLOOKUP($B710,基础扩展表!$E:$AG,MATCH(AV$2,基础扩展表!$E$1:$AG$1,0),FALSE)</f>
        <v>#N/A</v>
      </c>
      <c r="AW710" t="e">
        <f ca="1">VLOOKUP($B710,基础扩展表!$E:$AG,MATCH(AW$2,基础扩展表!$E$1:$AG$1,0),FALSE)</f>
        <v>#N/A</v>
      </c>
      <c r="AX710" t="e">
        <f ca="1">VLOOKUP($B710,基础扩展表!$E:$AG,MATCH(AX$2,基础扩展表!$E$1:$AG$1,0),FALSE)</f>
        <v>#N/A</v>
      </c>
      <c r="AY710" t="e">
        <f ca="1">VLOOKUP($B710,基础扩展表!$E:$AG,MATCH(AY$2,基础扩展表!$E$1:$AG$1,0),FALSE)</f>
        <v>#N/A</v>
      </c>
      <c r="AZ710" t="e">
        <f ca="1">VLOOKUP($B710,基础扩展表!$E:$AG,MATCH(AZ$2,基础扩展表!$E$1:$AG$1,0),FALSE)</f>
        <v>#N/A</v>
      </c>
      <c r="BA710" t="e">
        <f ca="1">VLOOKUP($B710,基础扩展表!$E:$AG,MATCH(BA$2,基础扩展表!$E$1:$AG$1,0),FALSE)</f>
        <v>#N/A</v>
      </c>
      <c r="BB710" t="e">
        <f ca="1">VLOOKUP($B710,基础扩展表!$E:$AG,MATCH(BB$2,基础扩展表!$E$1:$AG$1,0),FALSE)</f>
        <v>#N/A</v>
      </c>
      <c r="BC710" t="e">
        <f ca="1">VLOOKUP($B710,基础扩展表!$E:$AG,MATCH(BC$2,基础扩展表!$E$1:$AG$1,0),FALSE)</f>
        <v>#N/A</v>
      </c>
      <c r="BD710" t="e">
        <f ca="1">VLOOKUP($B710,基础扩展表!$E:$AG,MATCH(BD$2,基础扩展表!$E$1:$AG$1,0),FALSE)</f>
        <v>#N/A</v>
      </c>
      <c r="BE710" t="e">
        <f ca="1">VLOOKUP($B710,基础扩展表!$E:$AG,MATCH(BE$2,基础扩展表!$E$1:$AG$1,0),FALSE)</f>
        <v>#N/A</v>
      </c>
      <c r="BF710" t="e">
        <f ca="1">VLOOKUP($B710,基础扩展表!$E:$AG,MATCH(BF$2,基础扩展表!$E$1:$AG$1,0),FALSE)</f>
        <v>#N/A</v>
      </c>
      <c r="BG710" t="e">
        <f ca="1">VLOOKUP($B710,基础扩展表!$E:$AG,MATCH(BG$2,基础扩展表!$E$1:$AG$1,0),FALSE)</f>
        <v>#N/A</v>
      </c>
      <c r="BH710" t="e">
        <f ca="1">VLOOKUP($B710,基础扩展表!$E:$AG,MATCH(BH$2,基础扩展表!$E$1:$AG$1,0),FALSE)</f>
        <v>#N/A</v>
      </c>
      <c r="BI710" t="e">
        <f ca="1">VLOOKUP($B710,基础扩展表!$E:$AG,MATCH(BI$2,基础扩展表!$E$1:$AG$1,0),FALSE)</f>
        <v>#N/A</v>
      </c>
      <c r="BJ710" t="e">
        <f ca="1">VLOOKUP($B710,基础扩展表!$E:$AG,MATCH(BJ$2,基础扩展表!$E$1:$AG$1,0),FALSE)</f>
        <v>#N/A</v>
      </c>
      <c r="BK710" t="e">
        <f ca="1">VLOOKUP($B710,基础扩展表!$E:$AG,MATCH(BK$2,基础扩展表!$E$1:$AG$1,0),FALSE)</f>
        <v>#N/A</v>
      </c>
      <c r="BL710" t="e">
        <f ca="1">VLOOKUP($B710,基础扩展表!$E:$AG,MATCH(BL$2,基础扩展表!$E$1:$AG$1,0),FALSE)</f>
        <v>#N/A</v>
      </c>
      <c r="BM710" t="e">
        <f ca="1">VLOOKUP($B710,基础扩展表!$E:$AG,MATCH(BM$2,基础扩展表!$E$1:$AG$1,0),FALSE)</f>
        <v>#N/A</v>
      </c>
      <c r="BN710" t="e">
        <f ca="1">VLOOKUP($B710,基础扩展表!$E:$AG,MATCH(BN$2,基础扩展表!$E$1:$AG$1,0),FALSE)</f>
        <v>#N/A</v>
      </c>
      <c r="BO710" t="e">
        <f ca="1">VLOOKUP($B710,基础扩展表!$E:$AG,MATCH(BO$2,基础扩展表!$E$1:$AG$1,0),FALSE)</f>
        <v>#N/A</v>
      </c>
      <c r="BP710" t="e">
        <f ca="1">VLOOKUP($B710,基础扩展表!$E:$AG,MATCH(BP$2,基础扩展表!$E$1:$AG$1,0),FALSE)</f>
        <v>#N/A</v>
      </c>
      <c r="BR710" t="e">
        <f ca="1">VLOOKUP(C710,模型表!D:H,5,FALSE)</f>
        <v>#N/A</v>
      </c>
    </row>
    <row r="711" spans="2:70" x14ac:dyDescent="0.2">
      <c r="B711" t="str">
        <f t="array" aca="1" ref="B711" ca="1">INDEX(基础表!$Y:$Y,SMALL(IF(基础表!$Z:$Z=0,ROW(基础表!$Z:$Z),999),ROW(H705)))&amp;""</f>
        <v/>
      </c>
      <c r="C711" t="e">
        <f ca="1">VLOOKUP(VLOOKUP($B711,基础表!$E:$G,3,FALSE),模型表!$C:$D,2,FALSE)</f>
        <v>#N/A</v>
      </c>
      <c r="E711" t="e">
        <f ca="1">VLOOKUP($B711,基础表!$E:$G,3,FALSE)</f>
        <v>#N/A</v>
      </c>
      <c r="G711" t="e">
        <f ca="1">VLOOKUP($E711,模型表!$C:$G,5,FALSE)</f>
        <v>#N/A</v>
      </c>
      <c r="H711" t="e">
        <f ca="1">VLOOKUP($E711,模型表!$C:$F,4,FALSE)</f>
        <v>#N/A</v>
      </c>
      <c r="I711" t="e">
        <f ca="1">VLOOKUP($E711,模型表!$C:$J,8,FALSE)</f>
        <v>#N/A</v>
      </c>
      <c r="K711" t="str">
        <f t="shared" ref="K711:K737" ca="1" si="134">IF($B711="","",3)</f>
        <v/>
      </c>
      <c r="L711" t="str">
        <f t="shared" ref="L711:L737" ca="1" si="135">IF($B711="","",1)</f>
        <v/>
      </c>
      <c r="M711" t="str">
        <f t="shared" ref="M711:M737" ca="1" si="136">IF($B711="","","[EARTH]")</f>
        <v/>
      </c>
      <c r="N711" t="str">
        <f t="shared" ref="N711:N737" ca="1" si="137">IF($B711="","","NORMAL")</f>
        <v/>
      </c>
      <c r="O711" t="str">
        <f t="shared" ca="1" si="131"/>
        <v/>
      </c>
      <c r="P711" t="str">
        <f t="shared" ref="P711:P737" ca="1" si="138">IF($B711="","","AI_"&amp;$B711)</f>
        <v/>
      </c>
      <c r="Q711" t="e">
        <f ca="1">VLOOKUP($E711,模型表!$C:$K,9,FALSE)</f>
        <v>#N/A</v>
      </c>
      <c r="S711" t="e">
        <f ca="1">IF(VLOOKUP($E711,模型表!$C:$L,6,FALSE)=0,"",VLOOKUP($E711,模型表!$C:$L,10,FALSE))</f>
        <v>#N/A</v>
      </c>
      <c r="U711" t="e">
        <f ca="1">VLOOKUP($E711,模型表!$C:$Q,11,FALSE)</f>
        <v>#N/A</v>
      </c>
      <c r="Y711" t="e">
        <f ca="1">IF(VLOOKUP($E711,模型表!$C:$N,12,FALSE)="Death",VLOOKUP($E711,模型表!$C:$Q,13,FALSE),"")</f>
        <v>#N/A</v>
      </c>
      <c r="Z711" t="str">
        <f ca="1">IF($B711="","",IF(VLOOKUP($E711,模型表!$C:$O,12,FALSE)="PBuff","["&amp;VLOOKUP($E711,模型表!$C:Q,13,FALSE)&amp;"]","[]"))</f>
        <v/>
      </c>
      <c r="AA711" t="e">
        <f ca="1">VLOOKUP($B711,基础扩展表!$E:$I,5,FALSE)</f>
        <v>#N/A</v>
      </c>
      <c r="AB711" t="e">
        <f ca="1">VLOOKUP($B711,基础扩展表!$E:$I,4,FALSE)</f>
        <v>#N/A</v>
      </c>
      <c r="AC711" t="e">
        <f ca="1">VLOOKUP($B711,基础表!$E:$T,16,FALSE)</f>
        <v>#N/A</v>
      </c>
      <c r="AD711" t="str">
        <f t="shared" ca="1" si="132"/>
        <v/>
      </c>
      <c r="AE711" t="str">
        <f t="shared" ref="AE711:AE737" ca="1" si="139">IF($B711="","",1)</f>
        <v/>
      </c>
      <c r="AF711" t="str">
        <f t="shared" ref="AF711:AF737" ca="1" si="140">IF($B711="","","[]")</f>
        <v/>
      </c>
      <c r="AH711" t="e">
        <f ca="1">VLOOKUP($B711,基础表!$E:$R,14,FALSE)</f>
        <v>#N/A</v>
      </c>
      <c r="AI711" t="e">
        <f ca="1">VLOOKUP($B711,基础表!$E:$S,13,FALSE)</f>
        <v>#N/A</v>
      </c>
      <c r="AK711" t="e">
        <f ca="1">VLOOKUP($B711,基础表!$E:$H,4,FALSE)</f>
        <v>#N/A</v>
      </c>
      <c r="AN711" s="23" t="e">
        <f t="shared" ca="1" si="133"/>
        <v>#N/A</v>
      </c>
      <c r="AO711" s="23" t="str">
        <f t="shared" ref="AO711:AO737" ca="1" si="141">IF($B711="","",0)</f>
        <v/>
      </c>
      <c r="AP711" s="23" t="str">
        <f t="shared" ref="AP711:AP737" ca="1" si="142">IF($B711="","","[1]")</f>
        <v/>
      </c>
      <c r="AR711" t="e">
        <f ca="1">VLOOKUP($B711,基础表!$E:$J,4,FALSE)</f>
        <v>#N/A</v>
      </c>
      <c r="AS711" t="e">
        <f ca="1">VLOOKUP($B711,基础表!$E:$J,5,FALSE)</f>
        <v>#N/A</v>
      </c>
      <c r="AT711" t="e">
        <f ca="1">VLOOKUP($B711,基础表!$E:$J,6,FALSE)</f>
        <v>#N/A</v>
      </c>
      <c r="AU711" t="e">
        <f ca="1">VLOOKUP($B711,基础扩展表!$E:$AG,MATCH(AU$2,基础扩展表!$E$1:$AG$1,0),FALSE)</f>
        <v>#N/A</v>
      </c>
      <c r="AV711" t="e">
        <f ca="1">VLOOKUP($B711,基础扩展表!$E:$AG,MATCH(AV$2,基础扩展表!$E$1:$AG$1,0),FALSE)</f>
        <v>#N/A</v>
      </c>
      <c r="AW711" t="e">
        <f ca="1">VLOOKUP($B711,基础扩展表!$E:$AG,MATCH(AW$2,基础扩展表!$E$1:$AG$1,0),FALSE)</f>
        <v>#N/A</v>
      </c>
      <c r="AX711" t="e">
        <f ca="1">VLOOKUP($B711,基础扩展表!$E:$AG,MATCH(AX$2,基础扩展表!$E$1:$AG$1,0),FALSE)</f>
        <v>#N/A</v>
      </c>
      <c r="AY711" t="e">
        <f ca="1">VLOOKUP($B711,基础扩展表!$E:$AG,MATCH(AY$2,基础扩展表!$E$1:$AG$1,0),FALSE)</f>
        <v>#N/A</v>
      </c>
      <c r="AZ711" t="e">
        <f ca="1">VLOOKUP($B711,基础扩展表!$E:$AG,MATCH(AZ$2,基础扩展表!$E$1:$AG$1,0),FALSE)</f>
        <v>#N/A</v>
      </c>
      <c r="BA711" t="e">
        <f ca="1">VLOOKUP($B711,基础扩展表!$E:$AG,MATCH(BA$2,基础扩展表!$E$1:$AG$1,0),FALSE)</f>
        <v>#N/A</v>
      </c>
      <c r="BB711" t="e">
        <f ca="1">VLOOKUP($B711,基础扩展表!$E:$AG,MATCH(BB$2,基础扩展表!$E$1:$AG$1,0),FALSE)</f>
        <v>#N/A</v>
      </c>
      <c r="BC711" t="e">
        <f ca="1">VLOOKUP($B711,基础扩展表!$E:$AG,MATCH(BC$2,基础扩展表!$E$1:$AG$1,0),FALSE)</f>
        <v>#N/A</v>
      </c>
      <c r="BD711" t="e">
        <f ca="1">VLOOKUP($B711,基础扩展表!$E:$AG,MATCH(BD$2,基础扩展表!$E$1:$AG$1,0),FALSE)</f>
        <v>#N/A</v>
      </c>
      <c r="BE711" t="e">
        <f ca="1">VLOOKUP($B711,基础扩展表!$E:$AG,MATCH(BE$2,基础扩展表!$E$1:$AG$1,0),FALSE)</f>
        <v>#N/A</v>
      </c>
      <c r="BF711" t="e">
        <f ca="1">VLOOKUP($B711,基础扩展表!$E:$AG,MATCH(BF$2,基础扩展表!$E$1:$AG$1,0),FALSE)</f>
        <v>#N/A</v>
      </c>
      <c r="BG711" t="e">
        <f ca="1">VLOOKUP($B711,基础扩展表!$E:$AG,MATCH(BG$2,基础扩展表!$E$1:$AG$1,0),FALSE)</f>
        <v>#N/A</v>
      </c>
      <c r="BH711" t="e">
        <f ca="1">VLOOKUP($B711,基础扩展表!$E:$AG,MATCH(BH$2,基础扩展表!$E$1:$AG$1,0),FALSE)</f>
        <v>#N/A</v>
      </c>
      <c r="BI711" t="e">
        <f ca="1">VLOOKUP($B711,基础扩展表!$E:$AG,MATCH(BI$2,基础扩展表!$E$1:$AG$1,0),FALSE)</f>
        <v>#N/A</v>
      </c>
      <c r="BJ711" t="e">
        <f ca="1">VLOOKUP($B711,基础扩展表!$E:$AG,MATCH(BJ$2,基础扩展表!$E$1:$AG$1,0),FALSE)</f>
        <v>#N/A</v>
      </c>
      <c r="BK711" t="e">
        <f ca="1">VLOOKUP($B711,基础扩展表!$E:$AG,MATCH(BK$2,基础扩展表!$E$1:$AG$1,0),FALSE)</f>
        <v>#N/A</v>
      </c>
      <c r="BL711" t="e">
        <f ca="1">VLOOKUP($B711,基础扩展表!$E:$AG,MATCH(BL$2,基础扩展表!$E$1:$AG$1,0),FALSE)</f>
        <v>#N/A</v>
      </c>
      <c r="BM711" t="e">
        <f ca="1">VLOOKUP($B711,基础扩展表!$E:$AG,MATCH(BM$2,基础扩展表!$E$1:$AG$1,0),FALSE)</f>
        <v>#N/A</v>
      </c>
      <c r="BN711" t="e">
        <f ca="1">VLOOKUP($B711,基础扩展表!$E:$AG,MATCH(BN$2,基础扩展表!$E$1:$AG$1,0),FALSE)</f>
        <v>#N/A</v>
      </c>
      <c r="BO711" t="e">
        <f ca="1">VLOOKUP($B711,基础扩展表!$E:$AG,MATCH(BO$2,基础扩展表!$E$1:$AG$1,0),FALSE)</f>
        <v>#N/A</v>
      </c>
      <c r="BP711" t="e">
        <f ca="1">VLOOKUP($B711,基础扩展表!$E:$AG,MATCH(BP$2,基础扩展表!$E$1:$AG$1,0),FALSE)</f>
        <v>#N/A</v>
      </c>
      <c r="BR711" t="e">
        <f ca="1">VLOOKUP(C711,模型表!D:H,5,FALSE)</f>
        <v>#N/A</v>
      </c>
    </row>
    <row r="712" spans="2:70" x14ac:dyDescent="0.2">
      <c r="B712" t="str">
        <f t="array" aca="1" ref="B712" ca="1">INDEX(基础表!$Y:$Y,SMALL(IF(基础表!$Z:$Z=0,ROW(基础表!$Z:$Z),999),ROW(H706)))&amp;""</f>
        <v/>
      </c>
      <c r="C712" t="e">
        <f ca="1">VLOOKUP(VLOOKUP($B712,基础表!$E:$G,3,FALSE),模型表!$C:$D,2,FALSE)</f>
        <v>#N/A</v>
      </c>
      <c r="E712" t="e">
        <f ca="1">VLOOKUP($B712,基础表!$E:$G,3,FALSE)</f>
        <v>#N/A</v>
      </c>
      <c r="G712" t="e">
        <f ca="1">VLOOKUP($E712,模型表!$C:$G,5,FALSE)</f>
        <v>#N/A</v>
      </c>
      <c r="H712" t="e">
        <f ca="1">VLOOKUP($E712,模型表!$C:$F,4,FALSE)</f>
        <v>#N/A</v>
      </c>
      <c r="I712" t="e">
        <f ca="1">VLOOKUP($E712,模型表!$C:$J,8,FALSE)</f>
        <v>#N/A</v>
      </c>
      <c r="K712" t="str">
        <f t="shared" ca="1" si="134"/>
        <v/>
      </c>
      <c r="L712" t="str">
        <f t="shared" ca="1" si="135"/>
        <v/>
      </c>
      <c r="M712" t="str">
        <f t="shared" ca="1" si="136"/>
        <v/>
      </c>
      <c r="N712" t="str">
        <f t="shared" ca="1" si="137"/>
        <v/>
      </c>
      <c r="O712" t="str">
        <f t="shared" ref="O712:O737" ca="1" si="143">IF($B712="","",0)</f>
        <v/>
      </c>
      <c r="P712" t="str">
        <f t="shared" ca="1" si="138"/>
        <v/>
      </c>
      <c r="Q712" t="e">
        <f ca="1">VLOOKUP($E712,模型表!$C:$K,9,FALSE)</f>
        <v>#N/A</v>
      </c>
      <c r="S712" t="e">
        <f ca="1">IF(VLOOKUP($E712,模型表!$C:$L,6,FALSE)=0,"",VLOOKUP($E712,模型表!$C:$L,10,FALSE))</f>
        <v>#N/A</v>
      </c>
      <c r="U712" t="e">
        <f ca="1">VLOOKUP($E712,模型表!$C:$Q,11,FALSE)</f>
        <v>#N/A</v>
      </c>
      <c r="Y712" t="e">
        <f ca="1">IF(VLOOKUP($E712,模型表!$C:$N,12,FALSE)="Death",VLOOKUP($E712,模型表!$C:$Q,13,FALSE),"")</f>
        <v>#N/A</v>
      </c>
      <c r="Z712" t="str">
        <f ca="1">IF($B712="","",IF(VLOOKUP($E712,模型表!$C:$O,12,FALSE)="PBuff","["&amp;VLOOKUP($E712,模型表!$C:Q,13,FALSE)&amp;"]","[]"))</f>
        <v/>
      </c>
      <c r="AA712" t="e">
        <f ca="1">VLOOKUP($B712,基础扩展表!$E:$I,5,FALSE)</f>
        <v>#N/A</v>
      </c>
      <c r="AB712" t="e">
        <f ca="1">VLOOKUP($B712,基础扩展表!$E:$I,4,FALSE)</f>
        <v>#N/A</v>
      </c>
      <c r="AC712" t="e">
        <f ca="1">VLOOKUP($B712,基础表!$E:$T,16,FALSE)</f>
        <v>#N/A</v>
      </c>
      <c r="AD712" t="str">
        <f t="shared" ca="1" si="132"/>
        <v/>
      </c>
      <c r="AE712" t="str">
        <f t="shared" ca="1" si="139"/>
        <v/>
      </c>
      <c r="AF712" t="str">
        <f t="shared" ca="1" si="140"/>
        <v/>
      </c>
      <c r="AH712" t="e">
        <f ca="1">VLOOKUP($B712,基础表!$E:$R,14,FALSE)</f>
        <v>#N/A</v>
      </c>
      <c r="AI712" t="e">
        <f ca="1">VLOOKUP($B712,基础表!$E:$S,13,FALSE)</f>
        <v>#N/A</v>
      </c>
      <c r="AK712" t="e">
        <f ca="1">VLOOKUP($B712,基础表!$E:$H,4,FALSE)</f>
        <v>#N/A</v>
      </c>
      <c r="AN712" s="23" t="e">
        <f t="shared" ca="1" si="133"/>
        <v>#N/A</v>
      </c>
      <c r="AO712" s="23" t="str">
        <f t="shared" ca="1" si="141"/>
        <v/>
      </c>
      <c r="AP712" s="23" t="str">
        <f t="shared" ca="1" si="142"/>
        <v/>
      </c>
      <c r="AR712" t="e">
        <f ca="1">VLOOKUP($B712,基础表!$E:$J,4,FALSE)</f>
        <v>#N/A</v>
      </c>
      <c r="AS712" t="e">
        <f ca="1">VLOOKUP($B712,基础表!$E:$J,5,FALSE)</f>
        <v>#N/A</v>
      </c>
      <c r="AT712" t="e">
        <f ca="1">VLOOKUP($B712,基础表!$E:$J,6,FALSE)</f>
        <v>#N/A</v>
      </c>
      <c r="AU712" t="e">
        <f ca="1">VLOOKUP($B712,基础扩展表!$E:$AG,MATCH(AU$2,基础扩展表!$E$1:$AG$1,0),FALSE)</f>
        <v>#N/A</v>
      </c>
      <c r="AV712" t="e">
        <f ca="1">VLOOKUP($B712,基础扩展表!$E:$AG,MATCH(AV$2,基础扩展表!$E$1:$AG$1,0),FALSE)</f>
        <v>#N/A</v>
      </c>
      <c r="AW712" t="e">
        <f ca="1">VLOOKUP($B712,基础扩展表!$E:$AG,MATCH(AW$2,基础扩展表!$E$1:$AG$1,0),FALSE)</f>
        <v>#N/A</v>
      </c>
      <c r="AX712" t="e">
        <f ca="1">VLOOKUP($B712,基础扩展表!$E:$AG,MATCH(AX$2,基础扩展表!$E$1:$AG$1,0),FALSE)</f>
        <v>#N/A</v>
      </c>
      <c r="AY712" t="e">
        <f ca="1">VLOOKUP($B712,基础扩展表!$E:$AG,MATCH(AY$2,基础扩展表!$E$1:$AG$1,0),FALSE)</f>
        <v>#N/A</v>
      </c>
      <c r="AZ712" t="e">
        <f ca="1">VLOOKUP($B712,基础扩展表!$E:$AG,MATCH(AZ$2,基础扩展表!$E$1:$AG$1,0),FALSE)</f>
        <v>#N/A</v>
      </c>
      <c r="BA712" t="e">
        <f ca="1">VLOOKUP($B712,基础扩展表!$E:$AG,MATCH(BA$2,基础扩展表!$E$1:$AG$1,0),FALSE)</f>
        <v>#N/A</v>
      </c>
      <c r="BB712" t="e">
        <f ca="1">VLOOKUP($B712,基础扩展表!$E:$AG,MATCH(BB$2,基础扩展表!$E$1:$AG$1,0),FALSE)</f>
        <v>#N/A</v>
      </c>
      <c r="BC712" t="e">
        <f ca="1">VLOOKUP($B712,基础扩展表!$E:$AG,MATCH(BC$2,基础扩展表!$E$1:$AG$1,0),FALSE)</f>
        <v>#N/A</v>
      </c>
      <c r="BD712" t="e">
        <f ca="1">VLOOKUP($B712,基础扩展表!$E:$AG,MATCH(BD$2,基础扩展表!$E$1:$AG$1,0),FALSE)</f>
        <v>#N/A</v>
      </c>
      <c r="BE712" t="e">
        <f ca="1">VLOOKUP($B712,基础扩展表!$E:$AG,MATCH(BE$2,基础扩展表!$E$1:$AG$1,0),FALSE)</f>
        <v>#N/A</v>
      </c>
      <c r="BF712" t="e">
        <f ca="1">VLOOKUP($B712,基础扩展表!$E:$AG,MATCH(BF$2,基础扩展表!$E$1:$AG$1,0),FALSE)</f>
        <v>#N/A</v>
      </c>
      <c r="BG712" t="e">
        <f ca="1">VLOOKUP($B712,基础扩展表!$E:$AG,MATCH(BG$2,基础扩展表!$E$1:$AG$1,0),FALSE)</f>
        <v>#N/A</v>
      </c>
      <c r="BH712" t="e">
        <f ca="1">VLOOKUP($B712,基础扩展表!$E:$AG,MATCH(BH$2,基础扩展表!$E$1:$AG$1,0),FALSE)</f>
        <v>#N/A</v>
      </c>
      <c r="BI712" t="e">
        <f ca="1">VLOOKUP($B712,基础扩展表!$E:$AG,MATCH(BI$2,基础扩展表!$E$1:$AG$1,0),FALSE)</f>
        <v>#N/A</v>
      </c>
      <c r="BJ712" t="e">
        <f ca="1">VLOOKUP($B712,基础扩展表!$E:$AG,MATCH(BJ$2,基础扩展表!$E$1:$AG$1,0),FALSE)</f>
        <v>#N/A</v>
      </c>
      <c r="BK712" t="e">
        <f ca="1">VLOOKUP($B712,基础扩展表!$E:$AG,MATCH(BK$2,基础扩展表!$E$1:$AG$1,0),FALSE)</f>
        <v>#N/A</v>
      </c>
      <c r="BL712" t="e">
        <f ca="1">VLOOKUP($B712,基础扩展表!$E:$AG,MATCH(BL$2,基础扩展表!$E$1:$AG$1,0),FALSE)</f>
        <v>#N/A</v>
      </c>
      <c r="BM712" t="e">
        <f ca="1">VLOOKUP($B712,基础扩展表!$E:$AG,MATCH(BM$2,基础扩展表!$E$1:$AG$1,0),FALSE)</f>
        <v>#N/A</v>
      </c>
      <c r="BN712" t="e">
        <f ca="1">VLOOKUP($B712,基础扩展表!$E:$AG,MATCH(BN$2,基础扩展表!$E$1:$AG$1,0),FALSE)</f>
        <v>#N/A</v>
      </c>
      <c r="BO712" t="e">
        <f ca="1">VLOOKUP($B712,基础扩展表!$E:$AG,MATCH(BO$2,基础扩展表!$E$1:$AG$1,0),FALSE)</f>
        <v>#N/A</v>
      </c>
      <c r="BP712" t="e">
        <f ca="1">VLOOKUP($B712,基础扩展表!$E:$AG,MATCH(BP$2,基础扩展表!$E$1:$AG$1,0),FALSE)</f>
        <v>#N/A</v>
      </c>
      <c r="BR712" t="e">
        <f ca="1">VLOOKUP(C712,模型表!D:H,5,FALSE)</f>
        <v>#N/A</v>
      </c>
    </row>
    <row r="713" spans="2:70" x14ac:dyDescent="0.2">
      <c r="B713" t="str">
        <f t="array" aca="1" ref="B713" ca="1">INDEX(基础表!$Y:$Y,SMALL(IF(基础表!$Z:$Z=0,ROW(基础表!$Z:$Z),999),ROW(H707)))&amp;""</f>
        <v/>
      </c>
      <c r="C713" t="e">
        <f ca="1">VLOOKUP(VLOOKUP($B713,基础表!$E:$G,3,FALSE),模型表!$C:$D,2,FALSE)</f>
        <v>#N/A</v>
      </c>
      <c r="E713" t="e">
        <f ca="1">VLOOKUP($B713,基础表!$E:$G,3,FALSE)</f>
        <v>#N/A</v>
      </c>
      <c r="G713" t="e">
        <f ca="1">VLOOKUP($E713,模型表!$C:$G,5,FALSE)</f>
        <v>#N/A</v>
      </c>
      <c r="H713" t="e">
        <f ca="1">VLOOKUP($E713,模型表!$C:$F,4,FALSE)</f>
        <v>#N/A</v>
      </c>
      <c r="I713" t="e">
        <f ca="1">VLOOKUP($E713,模型表!$C:$J,8,FALSE)</f>
        <v>#N/A</v>
      </c>
      <c r="K713" t="str">
        <f t="shared" ca="1" si="134"/>
        <v/>
      </c>
      <c r="L713" t="str">
        <f t="shared" ca="1" si="135"/>
        <v/>
      </c>
      <c r="M713" t="str">
        <f t="shared" ca="1" si="136"/>
        <v/>
      </c>
      <c r="N713" t="str">
        <f t="shared" ca="1" si="137"/>
        <v/>
      </c>
      <c r="O713" t="str">
        <f t="shared" ca="1" si="143"/>
        <v/>
      </c>
      <c r="P713" t="str">
        <f t="shared" ca="1" si="138"/>
        <v/>
      </c>
      <c r="Q713" t="e">
        <f ca="1">VLOOKUP($E713,模型表!$C:$K,9,FALSE)</f>
        <v>#N/A</v>
      </c>
      <c r="S713" t="e">
        <f ca="1">IF(VLOOKUP($E713,模型表!$C:$L,6,FALSE)=0,"",VLOOKUP($E713,模型表!$C:$L,10,FALSE))</f>
        <v>#N/A</v>
      </c>
      <c r="U713" t="e">
        <f ca="1">VLOOKUP($E713,模型表!$C:$Q,11,FALSE)</f>
        <v>#N/A</v>
      </c>
      <c r="Y713" t="e">
        <f ca="1">IF(VLOOKUP($E713,模型表!$C:$N,12,FALSE)="Death",VLOOKUP($E713,模型表!$C:$Q,13,FALSE),"")</f>
        <v>#N/A</v>
      </c>
      <c r="Z713" t="str">
        <f ca="1">IF($B713="","",IF(VLOOKUP($E713,模型表!$C:$O,12,FALSE)="PBuff","["&amp;VLOOKUP($E713,模型表!$C:Q,13,FALSE)&amp;"]","[]"))</f>
        <v/>
      </c>
      <c r="AA713" t="e">
        <f ca="1">VLOOKUP($B713,基础扩展表!$E:$I,5,FALSE)</f>
        <v>#N/A</v>
      </c>
      <c r="AB713" t="e">
        <f ca="1">VLOOKUP($B713,基础扩展表!$E:$I,4,FALSE)</f>
        <v>#N/A</v>
      </c>
      <c r="AC713" t="e">
        <f ca="1">VLOOKUP($B713,基础表!$E:$T,16,FALSE)</f>
        <v>#N/A</v>
      </c>
      <c r="AD713" t="str">
        <f t="shared" ca="1" si="132"/>
        <v/>
      </c>
      <c r="AE713" t="str">
        <f t="shared" ca="1" si="139"/>
        <v/>
      </c>
      <c r="AF713" t="str">
        <f t="shared" ca="1" si="140"/>
        <v/>
      </c>
      <c r="AH713" t="e">
        <f ca="1">VLOOKUP($B713,基础表!$E:$R,14,FALSE)</f>
        <v>#N/A</v>
      </c>
      <c r="AI713" t="e">
        <f ca="1">VLOOKUP($B713,基础表!$E:$S,13,FALSE)</f>
        <v>#N/A</v>
      </c>
      <c r="AK713" t="e">
        <f ca="1">VLOOKUP($B713,基础表!$E:$H,4,FALSE)</f>
        <v>#N/A</v>
      </c>
      <c r="AN713" s="23" t="e">
        <f t="shared" ca="1" si="133"/>
        <v>#N/A</v>
      </c>
      <c r="AO713" s="23" t="str">
        <f t="shared" ca="1" si="141"/>
        <v/>
      </c>
      <c r="AP713" s="23" t="str">
        <f t="shared" ca="1" si="142"/>
        <v/>
      </c>
      <c r="AR713" t="e">
        <f ca="1">VLOOKUP($B713,基础表!$E:$J,4,FALSE)</f>
        <v>#N/A</v>
      </c>
      <c r="AS713" t="e">
        <f ca="1">VLOOKUP($B713,基础表!$E:$J,5,FALSE)</f>
        <v>#N/A</v>
      </c>
      <c r="AT713" t="e">
        <f ca="1">VLOOKUP($B713,基础表!$E:$J,6,FALSE)</f>
        <v>#N/A</v>
      </c>
      <c r="AU713" t="e">
        <f ca="1">VLOOKUP($B713,基础扩展表!$E:$AG,MATCH(AU$2,基础扩展表!$E$1:$AG$1,0),FALSE)</f>
        <v>#N/A</v>
      </c>
      <c r="AV713" t="e">
        <f ca="1">VLOOKUP($B713,基础扩展表!$E:$AG,MATCH(AV$2,基础扩展表!$E$1:$AG$1,0),FALSE)</f>
        <v>#N/A</v>
      </c>
      <c r="AW713" t="e">
        <f ca="1">VLOOKUP($B713,基础扩展表!$E:$AG,MATCH(AW$2,基础扩展表!$E$1:$AG$1,0),FALSE)</f>
        <v>#N/A</v>
      </c>
      <c r="AX713" t="e">
        <f ca="1">VLOOKUP($B713,基础扩展表!$E:$AG,MATCH(AX$2,基础扩展表!$E$1:$AG$1,0),FALSE)</f>
        <v>#N/A</v>
      </c>
      <c r="AY713" t="e">
        <f ca="1">VLOOKUP($B713,基础扩展表!$E:$AG,MATCH(AY$2,基础扩展表!$E$1:$AG$1,0),FALSE)</f>
        <v>#N/A</v>
      </c>
      <c r="AZ713" t="e">
        <f ca="1">VLOOKUP($B713,基础扩展表!$E:$AG,MATCH(AZ$2,基础扩展表!$E$1:$AG$1,0),FALSE)</f>
        <v>#N/A</v>
      </c>
      <c r="BA713" t="e">
        <f ca="1">VLOOKUP($B713,基础扩展表!$E:$AG,MATCH(BA$2,基础扩展表!$E$1:$AG$1,0),FALSE)</f>
        <v>#N/A</v>
      </c>
      <c r="BB713" t="e">
        <f ca="1">VLOOKUP($B713,基础扩展表!$E:$AG,MATCH(BB$2,基础扩展表!$E$1:$AG$1,0),FALSE)</f>
        <v>#N/A</v>
      </c>
      <c r="BC713" t="e">
        <f ca="1">VLOOKUP($B713,基础扩展表!$E:$AG,MATCH(BC$2,基础扩展表!$E$1:$AG$1,0),FALSE)</f>
        <v>#N/A</v>
      </c>
      <c r="BD713" t="e">
        <f ca="1">VLOOKUP($B713,基础扩展表!$E:$AG,MATCH(BD$2,基础扩展表!$E$1:$AG$1,0),FALSE)</f>
        <v>#N/A</v>
      </c>
      <c r="BE713" t="e">
        <f ca="1">VLOOKUP($B713,基础扩展表!$E:$AG,MATCH(BE$2,基础扩展表!$E$1:$AG$1,0),FALSE)</f>
        <v>#N/A</v>
      </c>
      <c r="BF713" t="e">
        <f ca="1">VLOOKUP($B713,基础扩展表!$E:$AG,MATCH(BF$2,基础扩展表!$E$1:$AG$1,0),FALSE)</f>
        <v>#N/A</v>
      </c>
      <c r="BG713" t="e">
        <f ca="1">VLOOKUP($B713,基础扩展表!$E:$AG,MATCH(BG$2,基础扩展表!$E$1:$AG$1,0),FALSE)</f>
        <v>#N/A</v>
      </c>
      <c r="BH713" t="e">
        <f ca="1">VLOOKUP($B713,基础扩展表!$E:$AG,MATCH(BH$2,基础扩展表!$E$1:$AG$1,0),FALSE)</f>
        <v>#N/A</v>
      </c>
      <c r="BI713" t="e">
        <f ca="1">VLOOKUP($B713,基础扩展表!$E:$AG,MATCH(BI$2,基础扩展表!$E$1:$AG$1,0),FALSE)</f>
        <v>#N/A</v>
      </c>
      <c r="BJ713" t="e">
        <f ca="1">VLOOKUP($B713,基础扩展表!$E:$AG,MATCH(BJ$2,基础扩展表!$E$1:$AG$1,0),FALSE)</f>
        <v>#N/A</v>
      </c>
      <c r="BK713" t="e">
        <f ca="1">VLOOKUP($B713,基础扩展表!$E:$AG,MATCH(BK$2,基础扩展表!$E$1:$AG$1,0),FALSE)</f>
        <v>#N/A</v>
      </c>
      <c r="BL713" t="e">
        <f ca="1">VLOOKUP($B713,基础扩展表!$E:$AG,MATCH(BL$2,基础扩展表!$E$1:$AG$1,0),FALSE)</f>
        <v>#N/A</v>
      </c>
      <c r="BM713" t="e">
        <f ca="1">VLOOKUP($B713,基础扩展表!$E:$AG,MATCH(BM$2,基础扩展表!$E$1:$AG$1,0),FALSE)</f>
        <v>#N/A</v>
      </c>
      <c r="BN713" t="e">
        <f ca="1">VLOOKUP($B713,基础扩展表!$E:$AG,MATCH(BN$2,基础扩展表!$E$1:$AG$1,0),FALSE)</f>
        <v>#N/A</v>
      </c>
      <c r="BO713" t="e">
        <f ca="1">VLOOKUP($B713,基础扩展表!$E:$AG,MATCH(BO$2,基础扩展表!$E$1:$AG$1,0),FALSE)</f>
        <v>#N/A</v>
      </c>
      <c r="BP713" t="e">
        <f ca="1">VLOOKUP($B713,基础扩展表!$E:$AG,MATCH(BP$2,基础扩展表!$E$1:$AG$1,0),FALSE)</f>
        <v>#N/A</v>
      </c>
      <c r="BR713" t="e">
        <f ca="1">VLOOKUP(C713,模型表!D:H,5,FALSE)</f>
        <v>#N/A</v>
      </c>
    </row>
    <row r="714" spans="2:70" x14ac:dyDescent="0.2">
      <c r="B714" t="str">
        <f t="array" aca="1" ref="B714" ca="1">INDEX(基础表!$Y:$Y,SMALL(IF(基础表!$Z:$Z=0,ROW(基础表!$Z:$Z),999),ROW(H708)))&amp;""</f>
        <v/>
      </c>
      <c r="C714" t="e">
        <f ca="1">VLOOKUP(VLOOKUP($B714,基础表!$E:$G,3,FALSE),模型表!$C:$D,2,FALSE)</f>
        <v>#N/A</v>
      </c>
      <c r="E714" t="e">
        <f ca="1">VLOOKUP($B714,基础表!$E:$G,3,FALSE)</f>
        <v>#N/A</v>
      </c>
      <c r="G714" t="e">
        <f ca="1">VLOOKUP($E714,模型表!$C:$G,5,FALSE)</f>
        <v>#N/A</v>
      </c>
      <c r="H714" t="e">
        <f ca="1">VLOOKUP($E714,模型表!$C:$F,4,FALSE)</f>
        <v>#N/A</v>
      </c>
      <c r="I714" t="e">
        <f ca="1">VLOOKUP($E714,模型表!$C:$J,8,FALSE)</f>
        <v>#N/A</v>
      </c>
      <c r="K714" t="str">
        <f t="shared" ca="1" si="134"/>
        <v/>
      </c>
      <c r="L714" t="str">
        <f t="shared" ca="1" si="135"/>
        <v/>
      </c>
      <c r="M714" t="str">
        <f t="shared" ca="1" si="136"/>
        <v/>
      </c>
      <c r="N714" t="str">
        <f t="shared" ca="1" si="137"/>
        <v/>
      </c>
      <c r="O714" t="str">
        <f t="shared" ca="1" si="143"/>
        <v/>
      </c>
      <c r="P714" t="str">
        <f t="shared" ca="1" si="138"/>
        <v/>
      </c>
      <c r="Q714" t="e">
        <f ca="1">VLOOKUP($E714,模型表!$C:$K,9,FALSE)</f>
        <v>#N/A</v>
      </c>
      <c r="S714" t="e">
        <f ca="1">IF(VLOOKUP($E714,模型表!$C:$L,6,FALSE)=0,"",VLOOKUP($E714,模型表!$C:$L,10,FALSE))</f>
        <v>#N/A</v>
      </c>
      <c r="U714" t="e">
        <f ca="1">VLOOKUP($E714,模型表!$C:$Q,11,FALSE)</f>
        <v>#N/A</v>
      </c>
      <c r="Y714" t="e">
        <f ca="1">IF(VLOOKUP($E714,模型表!$C:$N,12,FALSE)="Death",VLOOKUP($E714,模型表!$C:$Q,13,FALSE),"")</f>
        <v>#N/A</v>
      </c>
      <c r="Z714" t="str">
        <f ca="1">IF($B714="","",IF(VLOOKUP($E714,模型表!$C:$O,12,FALSE)="PBuff","["&amp;VLOOKUP($E714,模型表!$C:Q,13,FALSE)&amp;"]","[]"))</f>
        <v/>
      </c>
      <c r="AA714" t="e">
        <f ca="1">VLOOKUP($B714,基础扩展表!$E:$I,5,FALSE)</f>
        <v>#N/A</v>
      </c>
      <c r="AB714" t="e">
        <f ca="1">VLOOKUP($B714,基础扩展表!$E:$I,4,FALSE)</f>
        <v>#N/A</v>
      </c>
      <c r="AC714" t="e">
        <f ca="1">VLOOKUP($B714,基础表!$E:$T,16,FALSE)</f>
        <v>#N/A</v>
      </c>
      <c r="AD714" t="str">
        <f t="shared" ca="1" si="132"/>
        <v/>
      </c>
      <c r="AE714" t="str">
        <f t="shared" ca="1" si="139"/>
        <v/>
      </c>
      <c r="AF714" t="str">
        <f t="shared" ca="1" si="140"/>
        <v/>
      </c>
      <c r="AH714" t="e">
        <f ca="1">VLOOKUP($B714,基础表!$E:$R,14,FALSE)</f>
        <v>#N/A</v>
      </c>
      <c r="AI714" t="e">
        <f ca="1">VLOOKUP($B714,基础表!$E:$S,13,FALSE)</f>
        <v>#N/A</v>
      </c>
      <c r="AK714" t="e">
        <f ca="1">VLOOKUP($B714,基础表!$E:$H,4,FALSE)</f>
        <v>#N/A</v>
      </c>
      <c r="AN714" s="23" t="e">
        <f t="shared" ca="1" si="133"/>
        <v>#N/A</v>
      </c>
      <c r="AO714" s="23" t="str">
        <f t="shared" ca="1" si="141"/>
        <v/>
      </c>
      <c r="AP714" s="23" t="str">
        <f t="shared" ca="1" si="142"/>
        <v/>
      </c>
      <c r="AR714" t="e">
        <f ca="1">VLOOKUP($B714,基础表!$E:$J,4,FALSE)</f>
        <v>#N/A</v>
      </c>
      <c r="AS714" t="e">
        <f ca="1">VLOOKUP($B714,基础表!$E:$J,5,FALSE)</f>
        <v>#N/A</v>
      </c>
      <c r="AT714" t="e">
        <f ca="1">VLOOKUP($B714,基础表!$E:$J,6,FALSE)</f>
        <v>#N/A</v>
      </c>
      <c r="AU714" t="e">
        <f ca="1">VLOOKUP($B714,基础扩展表!$E:$AG,MATCH(AU$2,基础扩展表!$E$1:$AG$1,0),FALSE)</f>
        <v>#N/A</v>
      </c>
      <c r="AV714" t="e">
        <f ca="1">VLOOKUP($B714,基础扩展表!$E:$AG,MATCH(AV$2,基础扩展表!$E$1:$AG$1,0),FALSE)</f>
        <v>#N/A</v>
      </c>
      <c r="AW714" t="e">
        <f ca="1">VLOOKUP($B714,基础扩展表!$E:$AG,MATCH(AW$2,基础扩展表!$E$1:$AG$1,0),FALSE)</f>
        <v>#N/A</v>
      </c>
      <c r="AX714" t="e">
        <f ca="1">VLOOKUP($B714,基础扩展表!$E:$AG,MATCH(AX$2,基础扩展表!$E$1:$AG$1,0),FALSE)</f>
        <v>#N/A</v>
      </c>
      <c r="AY714" t="e">
        <f ca="1">VLOOKUP($B714,基础扩展表!$E:$AG,MATCH(AY$2,基础扩展表!$E$1:$AG$1,0),FALSE)</f>
        <v>#N/A</v>
      </c>
      <c r="AZ714" t="e">
        <f ca="1">VLOOKUP($B714,基础扩展表!$E:$AG,MATCH(AZ$2,基础扩展表!$E$1:$AG$1,0),FALSE)</f>
        <v>#N/A</v>
      </c>
      <c r="BA714" t="e">
        <f ca="1">VLOOKUP($B714,基础扩展表!$E:$AG,MATCH(BA$2,基础扩展表!$E$1:$AG$1,0),FALSE)</f>
        <v>#N/A</v>
      </c>
      <c r="BB714" t="e">
        <f ca="1">VLOOKUP($B714,基础扩展表!$E:$AG,MATCH(BB$2,基础扩展表!$E$1:$AG$1,0),FALSE)</f>
        <v>#N/A</v>
      </c>
      <c r="BC714" t="e">
        <f ca="1">VLOOKUP($B714,基础扩展表!$E:$AG,MATCH(BC$2,基础扩展表!$E$1:$AG$1,0),FALSE)</f>
        <v>#N/A</v>
      </c>
      <c r="BD714" t="e">
        <f ca="1">VLOOKUP($B714,基础扩展表!$E:$AG,MATCH(BD$2,基础扩展表!$E$1:$AG$1,0),FALSE)</f>
        <v>#N/A</v>
      </c>
      <c r="BE714" t="e">
        <f ca="1">VLOOKUP($B714,基础扩展表!$E:$AG,MATCH(BE$2,基础扩展表!$E$1:$AG$1,0),FALSE)</f>
        <v>#N/A</v>
      </c>
      <c r="BF714" t="e">
        <f ca="1">VLOOKUP($B714,基础扩展表!$E:$AG,MATCH(BF$2,基础扩展表!$E$1:$AG$1,0),FALSE)</f>
        <v>#N/A</v>
      </c>
      <c r="BG714" t="e">
        <f ca="1">VLOOKUP($B714,基础扩展表!$E:$AG,MATCH(BG$2,基础扩展表!$E$1:$AG$1,0),FALSE)</f>
        <v>#N/A</v>
      </c>
      <c r="BH714" t="e">
        <f ca="1">VLOOKUP($B714,基础扩展表!$E:$AG,MATCH(BH$2,基础扩展表!$E$1:$AG$1,0),FALSE)</f>
        <v>#N/A</v>
      </c>
      <c r="BI714" t="e">
        <f ca="1">VLOOKUP($B714,基础扩展表!$E:$AG,MATCH(BI$2,基础扩展表!$E$1:$AG$1,0),FALSE)</f>
        <v>#N/A</v>
      </c>
      <c r="BJ714" t="e">
        <f ca="1">VLOOKUP($B714,基础扩展表!$E:$AG,MATCH(BJ$2,基础扩展表!$E$1:$AG$1,0),FALSE)</f>
        <v>#N/A</v>
      </c>
      <c r="BK714" t="e">
        <f ca="1">VLOOKUP($B714,基础扩展表!$E:$AG,MATCH(BK$2,基础扩展表!$E$1:$AG$1,0),FALSE)</f>
        <v>#N/A</v>
      </c>
      <c r="BL714" t="e">
        <f ca="1">VLOOKUP($B714,基础扩展表!$E:$AG,MATCH(BL$2,基础扩展表!$E$1:$AG$1,0),FALSE)</f>
        <v>#N/A</v>
      </c>
      <c r="BM714" t="e">
        <f ca="1">VLOOKUP($B714,基础扩展表!$E:$AG,MATCH(BM$2,基础扩展表!$E$1:$AG$1,0),FALSE)</f>
        <v>#N/A</v>
      </c>
      <c r="BN714" t="e">
        <f ca="1">VLOOKUP($B714,基础扩展表!$E:$AG,MATCH(BN$2,基础扩展表!$E$1:$AG$1,0),FALSE)</f>
        <v>#N/A</v>
      </c>
      <c r="BO714" t="e">
        <f ca="1">VLOOKUP($B714,基础扩展表!$E:$AG,MATCH(BO$2,基础扩展表!$E$1:$AG$1,0),FALSE)</f>
        <v>#N/A</v>
      </c>
      <c r="BP714" t="e">
        <f ca="1">VLOOKUP($B714,基础扩展表!$E:$AG,MATCH(BP$2,基础扩展表!$E$1:$AG$1,0),FALSE)</f>
        <v>#N/A</v>
      </c>
      <c r="BR714" t="e">
        <f ca="1">VLOOKUP(C714,模型表!D:H,5,FALSE)</f>
        <v>#N/A</v>
      </c>
    </row>
    <row r="715" spans="2:70" x14ac:dyDescent="0.2">
      <c r="B715" t="str">
        <f t="array" aca="1" ref="B715" ca="1">INDEX(基础表!$Y:$Y,SMALL(IF(基础表!$Z:$Z=0,ROW(基础表!$Z:$Z),999),ROW(H709)))&amp;""</f>
        <v/>
      </c>
      <c r="C715" t="e">
        <f ca="1">VLOOKUP(VLOOKUP($B715,基础表!$E:$G,3,FALSE),模型表!$C:$D,2,FALSE)</f>
        <v>#N/A</v>
      </c>
      <c r="E715" t="e">
        <f ca="1">VLOOKUP($B715,基础表!$E:$G,3,FALSE)</f>
        <v>#N/A</v>
      </c>
      <c r="G715" t="e">
        <f ca="1">VLOOKUP($E715,模型表!$C:$G,5,FALSE)</f>
        <v>#N/A</v>
      </c>
      <c r="H715" t="e">
        <f ca="1">VLOOKUP($E715,模型表!$C:$F,4,FALSE)</f>
        <v>#N/A</v>
      </c>
      <c r="I715" t="e">
        <f ca="1">VLOOKUP($E715,模型表!$C:$J,8,FALSE)</f>
        <v>#N/A</v>
      </c>
      <c r="K715" t="str">
        <f t="shared" ca="1" si="134"/>
        <v/>
      </c>
      <c r="L715" t="str">
        <f t="shared" ca="1" si="135"/>
        <v/>
      </c>
      <c r="M715" t="str">
        <f t="shared" ca="1" si="136"/>
        <v/>
      </c>
      <c r="N715" t="str">
        <f t="shared" ca="1" si="137"/>
        <v/>
      </c>
      <c r="O715" t="str">
        <f t="shared" ca="1" si="143"/>
        <v/>
      </c>
      <c r="P715" t="str">
        <f t="shared" ca="1" si="138"/>
        <v/>
      </c>
      <c r="Q715" t="e">
        <f ca="1">VLOOKUP($E715,模型表!$C:$K,9,FALSE)</f>
        <v>#N/A</v>
      </c>
      <c r="S715" t="e">
        <f ca="1">IF(VLOOKUP($E715,模型表!$C:$L,6,FALSE)=0,"",VLOOKUP($E715,模型表!$C:$L,10,FALSE))</f>
        <v>#N/A</v>
      </c>
      <c r="U715" t="e">
        <f ca="1">VLOOKUP($E715,模型表!$C:$Q,11,FALSE)</f>
        <v>#N/A</v>
      </c>
      <c r="Y715" t="e">
        <f ca="1">IF(VLOOKUP($E715,模型表!$C:$N,12,FALSE)="Death",VLOOKUP($E715,模型表!$C:$Q,13,FALSE),"")</f>
        <v>#N/A</v>
      </c>
      <c r="Z715" t="str">
        <f ca="1">IF($B715="","",IF(VLOOKUP($E715,模型表!$C:$O,12,FALSE)="PBuff","["&amp;VLOOKUP($E715,模型表!$C:Q,13,FALSE)&amp;"]","[]"))</f>
        <v/>
      </c>
      <c r="AA715" t="e">
        <f ca="1">VLOOKUP($B715,基础扩展表!$E:$I,5,FALSE)</f>
        <v>#N/A</v>
      </c>
      <c r="AB715" t="e">
        <f ca="1">VLOOKUP($B715,基础扩展表!$E:$I,4,FALSE)</f>
        <v>#N/A</v>
      </c>
      <c r="AC715" t="e">
        <f ca="1">VLOOKUP($B715,基础表!$E:$T,16,FALSE)</f>
        <v>#N/A</v>
      </c>
      <c r="AD715" t="str">
        <f t="shared" ca="1" si="132"/>
        <v/>
      </c>
      <c r="AE715" t="str">
        <f t="shared" ca="1" si="139"/>
        <v/>
      </c>
      <c r="AF715" t="str">
        <f t="shared" ca="1" si="140"/>
        <v/>
      </c>
      <c r="AH715" t="e">
        <f ca="1">VLOOKUP($B715,基础表!$E:$R,14,FALSE)</f>
        <v>#N/A</v>
      </c>
      <c r="AI715" t="e">
        <f ca="1">VLOOKUP($B715,基础表!$E:$S,13,FALSE)</f>
        <v>#N/A</v>
      </c>
      <c r="AK715" t="e">
        <f ca="1">VLOOKUP($B715,基础表!$E:$H,4,FALSE)</f>
        <v>#N/A</v>
      </c>
      <c r="AN715" s="23" t="e">
        <f t="shared" ca="1" si="133"/>
        <v>#N/A</v>
      </c>
      <c r="AO715" s="23" t="str">
        <f t="shared" ca="1" si="141"/>
        <v/>
      </c>
      <c r="AP715" s="23" t="str">
        <f t="shared" ca="1" si="142"/>
        <v/>
      </c>
      <c r="AR715" t="e">
        <f ca="1">VLOOKUP($B715,基础表!$E:$J,4,FALSE)</f>
        <v>#N/A</v>
      </c>
      <c r="AS715" t="e">
        <f ca="1">VLOOKUP($B715,基础表!$E:$J,5,FALSE)</f>
        <v>#N/A</v>
      </c>
      <c r="AT715" t="e">
        <f ca="1">VLOOKUP($B715,基础表!$E:$J,6,FALSE)</f>
        <v>#N/A</v>
      </c>
      <c r="AU715" t="e">
        <f ca="1">VLOOKUP($B715,基础扩展表!$E:$AG,MATCH(AU$2,基础扩展表!$E$1:$AG$1,0),FALSE)</f>
        <v>#N/A</v>
      </c>
      <c r="AV715" t="e">
        <f ca="1">VLOOKUP($B715,基础扩展表!$E:$AG,MATCH(AV$2,基础扩展表!$E$1:$AG$1,0),FALSE)</f>
        <v>#N/A</v>
      </c>
      <c r="AW715" t="e">
        <f ca="1">VLOOKUP($B715,基础扩展表!$E:$AG,MATCH(AW$2,基础扩展表!$E$1:$AG$1,0),FALSE)</f>
        <v>#N/A</v>
      </c>
      <c r="AX715" t="e">
        <f ca="1">VLOOKUP($B715,基础扩展表!$E:$AG,MATCH(AX$2,基础扩展表!$E$1:$AG$1,0),FALSE)</f>
        <v>#N/A</v>
      </c>
      <c r="AY715" t="e">
        <f ca="1">VLOOKUP($B715,基础扩展表!$E:$AG,MATCH(AY$2,基础扩展表!$E$1:$AG$1,0),FALSE)</f>
        <v>#N/A</v>
      </c>
      <c r="AZ715" t="e">
        <f ca="1">VLOOKUP($B715,基础扩展表!$E:$AG,MATCH(AZ$2,基础扩展表!$E$1:$AG$1,0),FALSE)</f>
        <v>#N/A</v>
      </c>
      <c r="BA715" t="e">
        <f ca="1">VLOOKUP($B715,基础扩展表!$E:$AG,MATCH(BA$2,基础扩展表!$E$1:$AG$1,0),FALSE)</f>
        <v>#N/A</v>
      </c>
      <c r="BB715" t="e">
        <f ca="1">VLOOKUP($B715,基础扩展表!$E:$AG,MATCH(BB$2,基础扩展表!$E$1:$AG$1,0),FALSE)</f>
        <v>#N/A</v>
      </c>
      <c r="BC715" t="e">
        <f ca="1">VLOOKUP($B715,基础扩展表!$E:$AG,MATCH(BC$2,基础扩展表!$E$1:$AG$1,0),FALSE)</f>
        <v>#N/A</v>
      </c>
      <c r="BD715" t="e">
        <f ca="1">VLOOKUP($B715,基础扩展表!$E:$AG,MATCH(BD$2,基础扩展表!$E$1:$AG$1,0),FALSE)</f>
        <v>#N/A</v>
      </c>
      <c r="BE715" t="e">
        <f ca="1">VLOOKUP($B715,基础扩展表!$E:$AG,MATCH(BE$2,基础扩展表!$E$1:$AG$1,0),FALSE)</f>
        <v>#N/A</v>
      </c>
      <c r="BF715" t="e">
        <f ca="1">VLOOKUP($B715,基础扩展表!$E:$AG,MATCH(BF$2,基础扩展表!$E$1:$AG$1,0),FALSE)</f>
        <v>#N/A</v>
      </c>
      <c r="BG715" t="e">
        <f ca="1">VLOOKUP($B715,基础扩展表!$E:$AG,MATCH(BG$2,基础扩展表!$E$1:$AG$1,0),FALSE)</f>
        <v>#N/A</v>
      </c>
      <c r="BH715" t="e">
        <f ca="1">VLOOKUP($B715,基础扩展表!$E:$AG,MATCH(BH$2,基础扩展表!$E$1:$AG$1,0),FALSE)</f>
        <v>#N/A</v>
      </c>
      <c r="BI715" t="e">
        <f ca="1">VLOOKUP($B715,基础扩展表!$E:$AG,MATCH(BI$2,基础扩展表!$E$1:$AG$1,0),FALSE)</f>
        <v>#N/A</v>
      </c>
      <c r="BJ715" t="e">
        <f ca="1">VLOOKUP($B715,基础扩展表!$E:$AG,MATCH(BJ$2,基础扩展表!$E$1:$AG$1,0),FALSE)</f>
        <v>#N/A</v>
      </c>
      <c r="BK715" t="e">
        <f ca="1">VLOOKUP($B715,基础扩展表!$E:$AG,MATCH(BK$2,基础扩展表!$E$1:$AG$1,0),FALSE)</f>
        <v>#N/A</v>
      </c>
      <c r="BL715" t="e">
        <f ca="1">VLOOKUP($B715,基础扩展表!$E:$AG,MATCH(BL$2,基础扩展表!$E$1:$AG$1,0),FALSE)</f>
        <v>#N/A</v>
      </c>
      <c r="BM715" t="e">
        <f ca="1">VLOOKUP($B715,基础扩展表!$E:$AG,MATCH(BM$2,基础扩展表!$E$1:$AG$1,0),FALSE)</f>
        <v>#N/A</v>
      </c>
      <c r="BN715" t="e">
        <f ca="1">VLOOKUP($B715,基础扩展表!$E:$AG,MATCH(BN$2,基础扩展表!$E$1:$AG$1,0),FALSE)</f>
        <v>#N/A</v>
      </c>
      <c r="BO715" t="e">
        <f ca="1">VLOOKUP($B715,基础扩展表!$E:$AG,MATCH(BO$2,基础扩展表!$E$1:$AG$1,0),FALSE)</f>
        <v>#N/A</v>
      </c>
      <c r="BP715" t="e">
        <f ca="1">VLOOKUP($B715,基础扩展表!$E:$AG,MATCH(BP$2,基础扩展表!$E$1:$AG$1,0),FALSE)</f>
        <v>#N/A</v>
      </c>
      <c r="BR715" t="e">
        <f ca="1">VLOOKUP(C715,模型表!D:H,5,FALSE)</f>
        <v>#N/A</v>
      </c>
    </row>
    <row r="716" spans="2:70" x14ac:dyDescent="0.2">
      <c r="B716" t="str">
        <f t="array" aca="1" ref="B716" ca="1">INDEX(基础表!$Y:$Y,SMALL(IF(基础表!$Z:$Z=0,ROW(基础表!$Z:$Z),999),ROW(H710)))&amp;""</f>
        <v/>
      </c>
      <c r="C716" t="e">
        <f ca="1">VLOOKUP(VLOOKUP($B716,基础表!$E:$G,3,FALSE),模型表!$C:$D,2,FALSE)</f>
        <v>#N/A</v>
      </c>
      <c r="E716" t="e">
        <f ca="1">VLOOKUP($B716,基础表!$E:$G,3,FALSE)</f>
        <v>#N/A</v>
      </c>
      <c r="G716" t="e">
        <f ca="1">VLOOKUP($E716,模型表!$C:$G,5,FALSE)</f>
        <v>#N/A</v>
      </c>
      <c r="H716" t="e">
        <f ca="1">VLOOKUP($E716,模型表!$C:$F,4,FALSE)</f>
        <v>#N/A</v>
      </c>
      <c r="I716" t="e">
        <f ca="1">VLOOKUP($E716,模型表!$C:$J,8,FALSE)</f>
        <v>#N/A</v>
      </c>
      <c r="K716" t="str">
        <f t="shared" ca="1" si="134"/>
        <v/>
      </c>
      <c r="L716" t="str">
        <f t="shared" ca="1" si="135"/>
        <v/>
      </c>
      <c r="M716" t="str">
        <f t="shared" ca="1" si="136"/>
        <v/>
      </c>
      <c r="N716" t="str">
        <f t="shared" ca="1" si="137"/>
        <v/>
      </c>
      <c r="O716" t="str">
        <f t="shared" ca="1" si="143"/>
        <v/>
      </c>
      <c r="P716" t="str">
        <f t="shared" ca="1" si="138"/>
        <v/>
      </c>
      <c r="Q716" t="e">
        <f ca="1">VLOOKUP($E716,模型表!$C:$K,9,FALSE)</f>
        <v>#N/A</v>
      </c>
      <c r="S716" t="e">
        <f ca="1">IF(VLOOKUP($E716,模型表!$C:$L,6,FALSE)=0,"",VLOOKUP($E716,模型表!$C:$L,10,FALSE))</f>
        <v>#N/A</v>
      </c>
      <c r="U716" t="e">
        <f ca="1">VLOOKUP($E716,模型表!$C:$Q,11,FALSE)</f>
        <v>#N/A</v>
      </c>
      <c r="Y716" t="e">
        <f ca="1">IF(VLOOKUP($E716,模型表!$C:$N,12,FALSE)="Death",VLOOKUP($E716,模型表!$C:$Q,13,FALSE),"")</f>
        <v>#N/A</v>
      </c>
      <c r="Z716" t="str">
        <f ca="1">IF($B716="","",IF(VLOOKUP($E716,模型表!$C:$O,12,FALSE)="PBuff","["&amp;VLOOKUP($E716,模型表!$C:Q,13,FALSE)&amp;"]","[]"))</f>
        <v/>
      </c>
      <c r="AA716" t="e">
        <f ca="1">VLOOKUP($B716,基础扩展表!$E:$I,5,FALSE)</f>
        <v>#N/A</v>
      </c>
      <c r="AB716" t="e">
        <f ca="1">VLOOKUP($B716,基础扩展表!$E:$I,4,FALSE)</f>
        <v>#N/A</v>
      </c>
      <c r="AC716" t="e">
        <f ca="1">VLOOKUP($B716,基础表!$E:$T,16,FALSE)</f>
        <v>#N/A</v>
      </c>
      <c r="AD716" t="str">
        <f t="shared" ca="1" si="132"/>
        <v/>
      </c>
      <c r="AE716" t="str">
        <f t="shared" ca="1" si="139"/>
        <v/>
      </c>
      <c r="AF716" t="str">
        <f t="shared" ca="1" si="140"/>
        <v/>
      </c>
      <c r="AH716" t="e">
        <f ca="1">VLOOKUP($B716,基础表!$E:$R,14,FALSE)</f>
        <v>#N/A</v>
      </c>
      <c r="AI716" t="e">
        <f ca="1">VLOOKUP($B716,基础表!$E:$S,13,FALSE)</f>
        <v>#N/A</v>
      </c>
      <c r="AK716" t="e">
        <f ca="1">VLOOKUP($B716,基础表!$E:$H,4,FALSE)</f>
        <v>#N/A</v>
      </c>
      <c r="AN716" s="23" t="e">
        <f t="shared" ca="1" si="133"/>
        <v>#N/A</v>
      </c>
      <c r="AO716" s="23" t="str">
        <f t="shared" ca="1" si="141"/>
        <v/>
      </c>
      <c r="AP716" s="23" t="str">
        <f t="shared" ca="1" si="142"/>
        <v/>
      </c>
      <c r="AR716" t="e">
        <f ca="1">VLOOKUP($B716,基础表!$E:$J,4,FALSE)</f>
        <v>#N/A</v>
      </c>
      <c r="AS716" t="e">
        <f ca="1">VLOOKUP($B716,基础表!$E:$J,5,FALSE)</f>
        <v>#N/A</v>
      </c>
      <c r="AT716" t="e">
        <f ca="1">VLOOKUP($B716,基础表!$E:$J,6,FALSE)</f>
        <v>#N/A</v>
      </c>
      <c r="AU716" t="e">
        <f ca="1">VLOOKUP($B716,基础扩展表!$E:$AG,MATCH(AU$2,基础扩展表!$E$1:$AG$1,0),FALSE)</f>
        <v>#N/A</v>
      </c>
      <c r="AV716" t="e">
        <f ca="1">VLOOKUP($B716,基础扩展表!$E:$AG,MATCH(AV$2,基础扩展表!$E$1:$AG$1,0),FALSE)</f>
        <v>#N/A</v>
      </c>
      <c r="AW716" t="e">
        <f ca="1">VLOOKUP($B716,基础扩展表!$E:$AG,MATCH(AW$2,基础扩展表!$E$1:$AG$1,0),FALSE)</f>
        <v>#N/A</v>
      </c>
      <c r="AX716" t="e">
        <f ca="1">VLOOKUP($B716,基础扩展表!$E:$AG,MATCH(AX$2,基础扩展表!$E$1:$AG$1,0),FALSE)</f>
        <v>#N/A</v>
      </c>
      <c r="AY716" t="e">
        <f ca="1">VLOOKUP($B716,基础扩展表!$E:$AG,MATCH(AY$2,基础扩展表!$E$1:$AG$1,0),FALSE)</f>
        <v>#N/A</v>
      </c>
      <c r="AZ716" t="e">
        <f ca="1">VLOOKUP($B716,基础扩展表!$E:$AG,MATCH(AZ$2,基础扩展表!$E$1:$AG$1,0),FALSE)</f>
        <v>#N/A</v>
      </c>
      <c r="BA716" t="e">
        <f ca="1">VLOOKUP($B716,基础扩展表!$E:$AG,MATCH(BA$2,基础扩展表!$E$1:$AG$1,0),FALSE)</f>
        <v>#N/A</v>
      </c>
      <c r="BB716" t="e">
        <f ca="1">VLOOKUP($B716,基础扩展表!$E:$AG,MATCH(BB$2,基础扩展表!$E$1:$AG$1,0),FALSE)</f>
        <v>#N/A</v>
      </c>
      <c r="BC716" t="e">
        <f ca="1">VLOOKUP($B716,基础扩展表!$E:$AG,MATCH(BC$2,基础扩展表!$E$1:$AG$1,0),FALSE)</f>
        <v>#N/A</v>
      </c>
      <c r="BD716" t="e">
        <f ca="1">VLOOKUP($B716,基础扩展表!$E:$AG,MATCH(BD$2,基础扩展表!$E$1:$AG$1,0),FALSE)</f>
        <v>#N/A</v>
      </c>
      <c r="BE716" t="e">
        <f ca="1">VLOOKUP($B716,基础扩展表!$E:$AG,MATCH(BE$2,基础扩展表!$E$1:$AG$1,0),FALSE)</f>
        <v>#N/A</v>
      </c>
      <c r="BF716" t="e">
        <f ca="1">VLOOKUP($B716,基础扩展表!$E:$AG,MATCH(BF$2,基础扩展表!$E$1:$AG$1,0),FALSE)</f>
        <v>#N/A</v>
      </c>
      <c r="BG716" t="e">
        <f ca="1">VLOOKUP($B716,基础扩展表!$E:$AG,MATCH(BG$2,基础扩展表!$E$1:$AG$1,0),FALSE)</f>
        <v>#N/A</v>
      </c>
      <c r="BH716" t="e">
        <f ca="1">VLOOKUP($B716,基础扩展表!$E:$AG,MATCH(BH$2,基础扩展表!$E$1:$AG$1,0),FALSE)</f>
        <v>#N/A</v>
      </c>
      <c r="BI716" t="e">
        <f ca="1">VLOOKUP($B716,基础扩展表!$E:$AG,MATCH(BI$2,基础扩展表!$E$1:$AG$1,0),FALSE)</f>
        <v>#N/A</v>
      </c>
      <c r="BJ716" t="e">
        <f ca="1">VLOOKUP($B716,基础扩展表!$E:$AG,MATCH(BJ$2,基础扩展表!$E$1:$AG$1,0),FALSE)</f>
        <v>#N/A</v>
      </c>
      <c r="BK716" t="e">
        <f ca="1">VLOOKUP($B716,基础扩展表!$E:$AG,MATCH(BK$2,基础扩展表!$E$1:$AG$1,0),FALSE)</f>
        <v>#N/A</v>
      </c>
      <c r="BL716" t="e">
        <f ca="1">VLOOKUP($B716,基础扩展表!$E:$AG,MATCH(BL$2,基础扩展表!$E$1:$AG$1,0),FALSE)</f>
        <v>#N/A</v>
      </c>
      <c r="BM716" t="e">
        <f ca="1">VLOOKUP($B716,基础扩展表!$E:$AG,MATCH(BM$2,基础扩展表!$E$1:$AG$1,0),FALSE)</f>
        <v>#N/A</v>
      </c>
      <c r="BN716" t="e">
        <f ca="1">VLOOKUP($B716,基础扩展表!$E:$AG,MATCH(BN$2,基础扩展表!$E$1:$AG$1,0),FALSE)</f>
        <v>#N/A</v>
      </c>
      <c r="BO716" t="e">
        <f ca="1">VLOOKUP($B716,基础扩展表!$E:$AG,MATCH(BO$2,基础扩展表!$E$1:$AG$1,0),FALSE)</f>
        <v>#N/A</v>
      </c>
      <c r="BP716" t="e">
        <f ca="1">VLOOKUP($B716,基础扩展表!$E:$AG,MATCH(BP$2,基础扩展表!$E$1:$AG$1,0),FALSE)</f>
        <v>#N/A</v>
      </c>
      <c r="BR716" t="e">
        <f ca="1">VLOOKUP(C716,模型表!D:H,5,FALSE)</f>
        <v>#N/A</v>
      </c>
    </row>
    <row r="717" spans="2:70" x14ac:dyDescent="0.2">
      <c r="B717" t="str">
        <f t="array" aca="1" ref="B717" ca="1">INDEX(基础表!$Y:$Y,SMALL(IF(基础表!$Z:$Z=0,ROW(基础表!$Z:$Z),999),ROW(H711)))&amp;""</f>
        <v/>
      </c>
      <c r="C717" t="e">
        <f ca="1">VLOOKUP(VLOOKUP($B717,基础表!$E:$G,3,FALSE),模型表!$C:$D,2,FALSE)</f>
        <v>#N/A</v>
      </c>
      <c r="E717" t="e">
        <f ca="1">VLOOKUP($B717,基础表!$E:$G,3,FALSE)</f>
        <v>#N/A</v>
      </c>
      <c r="G717" t="e">
        <f ca="1">VLOOKUP($E717,模型表!$C:$G,5,FALSE)</f>
        <v>#N/A</v>
      </c>
      <c r="H717" t="e">
        <f ca="1">VLOOKUP($E717,模型表!$C:$F,4,FALSE)</f>
        <v>#N/A</v>
      </c>
      <c r="I717" t="e">
        <f ca="1">VLOOKUP($E717,模型表!$C:$J,8,FALSE)</f>
        <v>#N/A</v>
      </c>
      <c r="K717" t="str">
        <f t="shared" ca="1" si="134"/>
        <v/>
      </c>
      <c r="L717" t="str">
        <f t="shared" ca="1" si="135"/>
        <v/>
      </c>
      <c r="M717" t="str">
        <f t="shared" ca="1" si="136"/>
        <v/>
      </c>
      <c r="N717" t="str">
        <f t="shared" ca="1" si="137"/>
        <v/>
      </c>
      <c r="O717" t="str">
        <f t="shared" ca="1" si="143"/>
        <v/>
      </c>
      <c r="P717" t="str">
        <f t="shared" ca="1" si="138"/>
        <v/>
      </c>
      <c r="Q717" t="e">
        <f ca="1">VLOOKUP($E717,模型表!$C:$K,9,FALSE)</f>
        <v>#N/A</v>
      </c>
      <c r="S717" t="e">
        <f ca="1">IF(VLOOKUP($E717,模型表!$C:$L,6,FALSE)=0,"",VLOOKUP($E717,模型表!$C:$L,10,FALSE))</f>
        <v>#N/A</v>
      </c>
      <c r="U717" t="e">
        <f ca="1">VLOOKUP($E717,模型表!$C:$Q,11,FALSE)</f>
        <v>#N/A</v>
      </c>
      <c r="Y717" t="e">
        <f ca="1">IF(VLOOKUP($E717,模型表!$C:$N,12,FALSE)="Death",VLOOKUP($E717,模型表!$C:$Q,13,FALSE),"")</f>
        <v>#N/A</v>
      </c>
      <c r="Z717" t="str">
        <f ca="1">IF($B717="","",IF(VLOOKUP($E717,模型表!$C:$O,12,FALSE)="PBuff","["&amp;VLOOKUP($E717,模型表!$C:Q,13,FALSE)&amp;"]","[]"))</f>
        <v/>
      </c>
      <c r="AA717" t="e">
        <f ca="1">VLOOKUP($B717,基础扩展表!$E:$I,5,FALSE)</f>
        <v>#N/A</v>
      </c>
      <c r="AB717" t="e">
        <f ca="1">VLOOKUP($B717,基础扩展表!$E:$I,4,FALSE)</f>
        <v>#N/A</v>
      </c>
      <c r="AC717" t="e">
        <f ca="1">VLOOKUP($B717,基础表!$E:$T,16,FALSE)</f>
        <v>#N/A</v>
      </c>
      <c r="AD717" t="str">
        <f t="shared" ca="1" si="132"/>
        <v/>
      </c>
      <c r="AE717" t="str">
        <f t="shared" ca="1" si="139"/>
        <v/>
      </c>
      <c r="AF717" t="str">
        <f t="shared" ca="1" si="140"/>
        <v/>
      </c>
      <c r="AH717" t="e">
        <f ca="1">VLOOKUP($B717,基础表!$E:$R,14,FALSE)</f>
        <v>#N/A</v>
      </c>
      <c r="AI717" t="e">
        <f ca="1">VLOOKUP($B717,基础表!$E:$S,13,FALSE)</f>
        <v>#N/A</v>
      </c>
      <c r="AK717" t="e">
        <f ca="1">VLOOKUP($B717,基础表!$E:$H,4,FALSE)</f>
        <v>#N/A</v>
      </c>
      <c r="AN717" s="23" t="e">
        <f t="shared" ca="1" si="133"/>
        <v>#N/A</v>
      </c>
      <c r="AO717" s="23" t="str">
        <f t="shared" ca="1" si="141"/>
        <v/>
      </c>
      <c r="AP717" s="23" t="str">
        <f t="shared" ca="1" si="142"/>
        <v/>
      </c>
      <c r="AR717" t="e">
        <f ca="1">VLOOKUP($B717,基础表!$E:$J,4,FALSE)</f>
        <v>#N/A</v>
      </c>
      <c r="AS717" t="e">
        <f ca="1">VLOOKUP($B717,基础表!$E:$J,5,FALSE)</f>
        <v>#N/A</v>
      </c>
      <c r="AT717" t="e">
        <f ca="1">VLOOKUP($B717,基础表!$E:$J,6,FALSE)</f>
        <v>#N/A</v>
      </c>
      <c r="AU717" t="e">
        <f ca="1">VLOOKUP($B717,基础扩展表!$E:$AG,MATCH(AU$2,基础扩展表!$E$1:$AG$1,0),FALSE)</f>
        <v>#N/A</v>
      </c>
      <c r="AV717" t="e">
        <f ca="1">VLOOKUP($B717,基础扩展表!$E:$AG,MATCH(AV$2,基础扩展表!$E$1:$AG$1,0),FALSE)</f>
        <v>#N/A</v>
      </c>
      <c r="AW717" t="e">
        <f ca="1">VLOOKUP($B717,基础扩展表!$E:$AG,MATCH(AW$2,基础扩展表!$E$1:$AG$1,0),FALSE)</f>
        <v>#N/A</v>
      </c>
      <c r="AX717" t="e">
        <f ca="1">VLOOKUP($B717,基础扩展表!$E:$AG,MATCH(AX$2,基础扩展表!$E$1:$AG$1,0),FALSE)</f>
        <v>#N/A</v>
      </c>
      <c r="AY717" t="e">
        <f ca="1">VLOOKUP($B717,基础扩展表!$E:$AG,MATCH(AY$2,基础扩展表!$E$1:$AG$1,0),FALSE)</f>
        <v>#N/A</v>
      </c>
      <c r="AZ717" t="e">
        <f ca="1">VLOOKUP($B717,基础扩展表!$E:$AG,MATCH(AZ$2,基础扩展表!$E$1:$AG$1,0),FALSE)</f>
        <v>#N/A</v>
      </c>
      <c r="BA717" t="e">
        <f ca="1">VLOOKUP($B717,基础扩展表!$E:$AG,MATCH(BA$2,基础扩展表!$E$1:$AG$1,0),FALSE)</f>
        <v>#N/A</v>
      </c>
      <c r="BB717" t="e">
        <f ca="1">VLOOKUP($B717,基础扩展表!$E:$AG,MATCH(BB$2,基础扩展表!$E$1:$AG$1,0),FALSE)</f>
        <v>#N/A</v>
      </c>
      <c r="BC717" t="e">
        <f ca="1">VLOOKUP($B717,基础扩展表!$E:$AG,MATCH(BC$2,基础扩展表!$E$1:$AG$1,0),FALSE)</f>
        <v>#N/A</v>
      </c>
      <c r="BD717" t="e">
        <f ca="1">VLOOKUP($B717,基础扩展表!$E:$AG,MATCH(BD$2,基础扩展表!$E$1:$AG$1,0),FALSE)</f>
        <v>#N/A</v>
      </c>
      <c r="BE717" t="e">
        <f ca="1">VLOOKUP($B717,基础扩展表!$E:$AG,MATCH(BE$2,基础扩展表!$E$1:$AG$1,0),FALSE)</f>
        <v>#N/A</v>
      </c>
      <c r="BF717" t="e">
        <f ca="1">VLOOKUP($B717,基础扩展表!$E:$AG,MATCH(BF$2,基础扩展表!$E$1:$AG$1,0),FALSE)</f>
        <v>#N/A</v>
      </c>
      <c r="BG717" t="e">
        <f ca="1">VLOOKUP($B717,基础扩展表!$E:$AG,MATCH(BG$2,基础扩展表!$E$1:$AG$1,0),FALSE)</f>
        <v>#N/A</v>
      </c>
      <c r="BH717" t="e">
        <f ca="1">VLOOKUP($B717,基础扩展表!$E:$AG,MATCH(BH$2,基础扩展表!$E$1:$AG$1,0),FALSE)</f>
        <v>#N/A</v>
      </c>
      <c r="BI717" t="e">
        <f ca="1">VLOOKUP($B717,基础扩展表!$E:$AG,MATCH(BI$2,基础扩展表!$E$1:$AG$1,0),FALSE)</f>
        <v>#N/A</v>
      </c>
      <c r="BJ717" t="e">
        <f ca="1">VLOOKUP($B717,基础扩展表!$E:$AG,MATCH(BJ$2,基础扩展表!$E$1:$AG$1,0),FALSE)</f>
        <v>#N/A</v>
      </c>
      <c r="BK717" t="e">
        <f ca="1">VLOOKUP($B717,基础扩展表!$E:$AG,MATCH(BK$2,基础扩展表!$E$1:$AG$1,0),FALSE)</f>
        <v>#N/A</v>
      </c>
      <c r="BL717" t="e">
        <f ca="1">VLOOKUP($B717,基础扩展表!$E:$AG,MATCH(BL$2,基础扩展表!$E$1:$AG$1,0),FALSE)</f>
        <v>#N/A</v>
      </c>
      <c r="BM717" t="e">
        <f ca="1">VLOOKUP($B717,基础扩展表!$E:$AG,MATCH(BM$2,基础扩展表!$E$1:$AG$1,0),FALSE)</f>
        <v>#N/A</v>
      </c>
      <c r="BN717" t="e">
        <f ca="1">VLOOKUP($B717,基础扩展表!$E:$AG,MATCH(BN$2,基础扩展表!$E$1:$AG$1,0),FALSE)</f>
        <v>#N/A</v>
      </c>
      <c r="BO717" t="e">
        <f ca="1">VLOOKUP($B717,基础扩展表!$E:$AG,MATCH(BO$2,基础扩展表!$E$1:$AG$1,0),FALSE)</f>
        <v>#N/A</v>
      </c>
      <c r="BP717" t="e">
        <f ca="1">VLOOKUP($B717,基础扩展表!$E:$AG,MATCH(BP$2,基础扩展表!$E$1:$AG$1,0),FALSE)</f>
        <v>#N/A</v>
      </c>
      <c r="BR717" t="e">
        <f ca="1">VLOOKUP(C717,模型表!D:H,5,FALSE)</f>
        <v>#N/A</v>
      </c>
    </row>
    <row r="718" spans="2:70" x14ac:dyDescent="0.2">
      <c r="B718" t="str">
        <f t="array" aca="1" ref="B718" ca="1">INDEX(基础表!$Y:$Y,SMALL(IF(基础表!$Z:$Z=0,ROW(基础表!$Z:$Z),999),ROW(H712)))&amp;""</f>
        <v/>
      </c>
      <c r="C718" t="e">
        <f ca="1">VLOOKUP(VLOOKUP($B718,基础表!$E:$G,3,FALSE),模型表!$C:$D,2,FALSE)</f>
        <v>#N/A</v>
      </c>
      <c r="E718" t="e">
        <f ca="1">VLOOKUP($B718,基础表!$E:$G,3,FALSE)</f>
        <v>#N/A</v>
      </c>
      <c r="G718" t="e">
        <f ca="1">VLOOKUP($E718,模型表!$C:$G,5,FALSE)</f>
        <v>#N/A</v>
      </c>
      <c r="H718" t="e">
        <f ca="1">VLOOKUP($E718,模型表!$C:$F,4,FALSE)</f>
        <v>#N/A</v>
      </c>
      <c r="I718" t="e">
        <f ca="1">VLOOKUP($E718,模型表!$C:$J,8,FALSE)</f>
        <v>#N/A</v>
      </c>
      <c r="K718" t="str">
        <f t="shared" ca="1" si="134"/>
        <v/>
      </c>
      <c r="L718" t="str">
        <f t="shared" ca="1" si="135"/>
        <v/>
      </c>
      <c r="M718" t="str">
        <f t="shared" ca="1" si="136"/>
        <v/>
      </c>
      <c r="N718" t="str">
        <f t="shared" ca="1" si="137"/>
        <v/>
      </c>
      <c r="O718" t="str">
        <f t="shared" ca="1" si="143"/>
        <v/>
      </c>
      <c r="P718" t="str">
        <f t="shared" ca="1" si="138"/>
        <v/>
      </c>
      <c r="Q718" t="e">
        <f ca="1">VLOOKUP($E718,模型表!$C:$K,9,FALSE)</f>
        <v>#N/A</v>
      </c>
      <c r="S718" t="e">
        <f ca="1">IF(VLOOKUP($E718,模型表!$C:$L,6,FALSE)=0,"",VLOOKUP($E718,模型表!$C:$L,10,FALSE))</f>
        <v>#N/A</v>
      </c>
      <c r="U718" t="e">
        <f ca="1">VLOOKUP($E718,模型表!$C:$Q,11,FALSE)</f>
        <v>#N/A</v>
      </c>
      <c r="Y718" t="e">
        <f ca="1">IF(VLOOKUP($E718,模型表!$C:$N,12,FALSE)="Death",VLOOKUP($E718,模型表!$C:$Q,13,FALSE),"")</f>
        <v>#N/A</v>
      </c>
      <c r="Z718" t="str">
        <f ca="1">IF($B718="","",IF(VLOOKUP($E718,模型表!$C:$O,12,FALSE)="PBuff","["&amp;VLOOKUP($E718,模型表!$C:Q,13,FALSE)&amp;"]","[]"))</f>
        <v/>
      </c>
      <c r="AA718" t="e">
        <f ca="1">VLOOKUP($B718,基础扩展表!$E:$I,5,FALSE)</f>
        <v>#N/A</v>
      </c>
      <c r="AB718" t="e">
        <f ca="1">VLOOKUP($B718,基础扩展表!$E:$I,4,FALSE)</f>
        <v>#N/A</v>
      </c>
      <c r="AC718" t="e">
        <f ca="1">VLOOKUP($B718,基础表!$E:$T,16,FALSE)</f>
        <v>#N/A</v>
      </c>
      <c r="AD718" t="str">
        <f t="shared" ca="1" si="132"/>
        <v/>
      </c>
      <c r="AE718" t="str">
        <f t="shared" ca="1" si="139"/>
        <v/>
      </c>
      <c r="AF718" t="str">
        <f t="shared" ca="1" si="140"/>
        <v/>
      </c>
      <c r="AH718" t="e">
        <f ca="1">VLOOKUP($B718,基础表!$E:$R,14,FALSE)</f>
        <v>#N/A</v>
      </c>
      <c r="AI718" t="e">
        <f ca="1">VLOOKUP($B718,基础表!$E:$S,13,FALSE)</f>
        <v>#N/A</v>
      </c>
      <c r="AK718" t="e">
        <f ca="1">VLOOKUP($B718,基础表!$E:$H,4,FALSE)</f>
        <v>#N/A</v>
      </c>
      <c r="AN718" s="23" t="e">
        <f t="shared" ca="1" si="133"/>
        <v>#N/A</v>
      </c>
      <c r="AO718" s="23" t="str">
        <f t="shared" ca="1" si="141"/>
        <v/>
      </c>
      <c r="AP718" s="23" t="str">
        <f t="shared" ca="1" si="142"/>
        <v/>
      </c>
      <c r="AR718" t="e">
        <f ca="1">VLOOKUP($B718,基础表!$E:$J,4,FALSE)</f>
        <v>#N/A</v>
      </c>
      <c r="AS718" t="e">
        <f ca="1">VLOOKUP($B718,基础表!$E:$J,5,FALSE)</f>
        <v>#N/A</v>
      </c>
      <c r="AT718" t="e">
        <f ca="1">VLOOKUP($B718,基础表!$E:$J,6,FALSE)</f>
        <v>#N/A</v>
      </c>
      <c r="AU718" t="e">
        <f ca="1">VLOOKUP($B718,基础扩展表!$E:$AG,MATCH(AU$2,基础扩展表!$E$1:$AG$1,0),FALSE)</f>
        <v>#N/A</v>
      </c>
      <c r="AV718" t="e">
        <f ca="1">VLOOKUP($B718,基础扩展表!$E:$AG,MATCH(AV$2,基础扩展表!$E$1:$AG$1,0),FALSE)</f>
        <v>#N/A</v>
      </c>
      <c r="AW718" t="e">
        <f ca="1">VLOOKUP($B718,基础扩展表!$E:$AG,MATCH(AW$2,基础扩展表!$E$1:$AG$1,0),FALSE)</f>
        <v>#N/A</v>
      </c>
      <c r="AX718" t="e">
        <f ca="1">VLOOKUP($B718,基础扩展表!$E:$AG,MATCH(AX$2,基础扩展表!$E$1:$AG$1,0),FALSE)</f>
        <v>#N/A</v>
      </c>
      <c r="AY718" t="e">
        <f ca="1">VLOOKUP($B718,基础扩展表!$E:$AG,MATCH(AY$2,基础扩展表!$E$1:$AG$1,0),FALSE)</f>
        <v>#N/A</v>
      </c>
      <c r="AZ718" t="e">
        <f ca="1">VLOOKUP($B718,基础扩展表!$E:$AG,MATCH(AZ$2,基础扩展表!$E$1:$AG$1,0),FALSE)</f>
        <v>#N/A</v>
      </c>
      <c r="BA718" t="e">
        <f ca="1">VLOOKUP($B718,基础扩展表!$E:$AG,MATCH(BA$2,基础扩展表!$E$1:$AG$1,0),FALSE)</f>
        <v>#N/A</v>
      </c>
      <c r="BB718" t="e">
        <f ca="1">VLOOKUP($B718,基础扩展表!$E:$AG,MATCH(BB$2,基础扩展表!$E$1:$AG$1,0),FALSE)</f>
        <v>#N/A</v>
      </c>
      <c r="BC718" t="e">
        <f ca="1">VLOOKUP($B718,基础扩展表!$E:$AG,MATCH(BC$2,基础扩展表!$E$1:$AG$1,0),FALSE)</f>
        <v>#N/A</v>
      </c>
      <c r="BD718" t="e">
        <f ca="1">VLOOKUP($B718,基础扩展表!$E:$AG,MATCH(BD$2,基础扩展表!$E$1:$AG$1,0),FALSE)</f>
        <v>#N/A</v>
      </c>
      <c r="BE718" t="e">
        <f ca="1">VLOOKUP($B718,基础扩展表!$E:$AG,MATCH(BE$2,基础扩展表!$E$1:$AG$1,0),FALSE)</f>
        <v>#N/A</v>
      </c>
      <c r="BF718" t="e">
        <f ca="1">VLOOKUP($B718,基础扩展表!$E:$AG,MATCH(BF$2,基础扩展表!$E$1:$AG$1,0),FALSE)</f>
        <v>#N/A</v>
      </c>
      <c r="BG718" t="e">
        <f ca="1">VLOOKUP($B718,基础扩展表!$E:$AG,MATCH(BG$2,基础扩展表!$E$1:$AG$1,0),FALSE)</f>
        <v>#N/A</v>
      </c>
      <c r="BH718" t="e">
        <f ca="1">VLOOKUP($B718,基础扩展表!$E:$AG,MATCH(BH$2,基础扩展表!$E$1:$AG$1,0),FALSE)</f>
        <v>#N/A</v>
      </c>
      <c r="BI718" t="e">
        <f ca="1">VLOOKUP($B718,基础扩展表!$E:$AG,MATCH(BI$2,基础扩展表!$E$1:$AG$1,0),FALSE)</f>
        <v>#N/A</v>
      </c>
      <c r="BJ718" t="e">
        <f ca="1">VLOOKUP($B718,基础扩展表!$E:$AG,MATCH(BJ$2,基础扩展表!$E$1:$AG$1,0),FALSE)</f>
        <v>#N/A</v>
      </c>
      <c r="BK718" t="e">
        <f ca="1">VLOOKUP($B718,基础扩展表!$E:$AG,MATCH(BK$2,基础扩展表!$E$1:$AG$1,0),FALSE)</f>
        <v>#N/A</v>
      </c>
      <c r="BL718" t="e">
        <f ca="1">VLOOKUP($B718,基础扩展表!$E:$AG,MATCH(BL$2,基础扩展表!$E$1:$AG$1,0),FALSE)</f>
        <v>#N/A</v>
      </c>
      <c r="BM718" t="e">
        <f ca="1">VLOOKUP($B718,基础扩展表!$E:$AG,MATCH(BM$2,基础扩展表!$E$1:$AG$1,0),FALSE)</f>
        <v>#N/A</v>
      </c>
      <c r="BN718" t="e">
        <f ca="1">VLOOKUP($B718,基础扩展表!$E:$AG,MATCH(BN$2,基础扩展表!$E$1:$AG$1,0),FALSE)</f>
        <v>#N/A</v>
      </c>
      <c r="BO718" t="e">
        <f ca="1">VLOOKUP($B718,基础扩展表!$E:$AG,MATCH(BO$2,基础扩展表!$E$1:$AG$1,0),FALSE)</f>
        <v>#N/A</v>
      </c>
      <c r="BP718" t="e">
        <f ca="1">VLOOKUP($B718,基础扩展表!$E:$AG,MATCH(BP$2,基础扩展表!$E$1:$AG$1,0),FALSE)</f>
        <v>#N/A</v>
      </c>
      <c r="BR718" t="e">
        <f ca="1">VLOOKUP(C718,模型表!D:H,5,FALSE)</f>
        <v>#N/A</v>
      </c>
    </row>
    <row r="719" spans="2:70" x14ac:dyDescent="0.2">
      <c r="B719" t="str">
        <f t="array" aca="1" ref="B719" ca="1">INDEX(基础表!$Y:$Y,SMALL(IF(基础表!$Z:$Z=0,ROW(基础表!$Z:$Z),999),ROW(H713)))&amp;""</f>
        <v/>
      </c>
      <c r="C719" t="e">
        <f ca="1">VLOOKUP(VLOOKUP($B719,基础表!$E:$G,3,FALSE),模型表!$C:$D,2,FALSE)</f>
        <v>#N/A</v>
      </c>
      <c r="E719" t="e">
        <f ca="1">VLOOKUP($B719,基础表!$E:$G,3,FALSE)</f>
        <v>#N/A</v>
      </c>
      <c r="G719" t="e">
        <f ca="1">VLOOKUP($E719,模型表!$C:$G,5,FALSE)</f>
        <v>#N/A</v>
      </c>
      <c r="H719" t="e">
        <f ca="1">VLOOKUP($E719,模型表!$C:$F,4,FALSE)</f>
        <v>#N/A</v>
      </c>
      <c r="I719" t="e">
        <f ca="1">VLOOKUP($E719,模型表!$C:$J,8,FALSE)</f>
        <v>#N/A</v>
      </c>
      <c r="K719" t="str">
        <f t="shared" ca="1" si="134"/>
        <v/>
      </c>
      <c r="L719" t="str">
        <f t="shared" ca="1" si="135"/>
        <v/>
      </c>
      <c r="M719" t="str">
        <f t="shared" ca="1" si="136"/>
        <v/>
      </c>
      <c r="N719" t="str">
        <f t="shared" ca="1" si="137"/>
        <v/>
      </c>
      <c r="O719" t="str">
        <f t="shared" ca="1" si="143"/>
        <v/>
      </c>
      <c r="P719" t="str">
        <f t="shared" ca="1" si="138"/>
        <v/>
      </c>
      <c r="Q719" t="e">
        <f ca="1">VLOOKUP($E719,模型表!$C:$K,9,FALSE)</f>
        <v>#N/A</v>
      </c>
      <c r="S719" t="e">
        <f ca="1">IF(VLOOKUP($E719,模型表!$C:$L,6,FALSE)=0,"",VLOOKUP($E719,模型表!$C:$L,10,FALSE))</f>
        <v>#N/A</v>
      </c>
      <c r="U719" t="e">
        <f ca="1">VLOOKUP($E719,模型表!$C:$Q,11,FALSE)</f>
        <v>#N/A</v>
      </c>
      <c r="Y719" t="e">
        <f ca="1">IF(VLOOKUP($E719,模型表!$C:$N,12,FALSE)="Death",VLOOKUP($E719,模型表!$C:$Q,13,FALSE),"")</f>
        <v>#N/A</v>
      </c>
      <c r="Z719" t="str">
        <f ca="1">IF($B719="","",IF(VLOOKUP($E719,模型表!$C:$O,12,FALSE)="PBuff","["&amp;VLOOKUP($E719,模型表!$C:Q,13,FALSE)&amp;"]","[]"))</f>
        <v/>
      </c>
      <c r="AA719" t="e">
        <f ca="1">VLOOKUP($B719,基础扩展表!$E:$I,5,FALSE)</f>
        <v>#N/A</v>
      </c>
      <c r="AB719" t="e">
        <f ca="1">VLOOKUP($B719,基础扩展表!$E:$I,4,FALSE)</f>
        <v>#N/A</v>
      </c>
      <c r="AC719" t="e">
        <f ca="1">VLOOKUP($B719,基础表!$E:$T,16,FALSE)</f>
        <v>#N/A</v>
      </c>
      <c r="AD719" t="str">
        <f t="shared" ca="1" si="132"/>
        <v/>
      </c>
      <c r="AE719" t="str">
        <f t="shared" ca="1" si="139"/>
        <v/>
      </c>
      <c r="AF719" t="str">
        <f t="shared" ca="1" si="140"/>
        <v/>
      </c>
      <c r="AH719" t="e">
        <f ca="1">VLOOKUP($B719,基础表!$E:$R,14,FALSE)</f>
        <v>#N/A</v>
      </c>
      <c r="AI719" t="e">
        <f ca="1">VLOOKUP($B719,基础表!$E:$S,13,FALSE)</f>
        <v>#N/A</v>
      </c>
      <c r="AK719" t="e">
        <f ca="1">VLOOKUP($B719,基础表!$E:$H,4,FALSE)</f>
        <v>#N/A</v>
      </c>
      <c r="AN719" s="23" t="e">
        <f t="shared" ca="1" si="133"/>
        <v>#N/A</v>
      </c>
      <c r="AO719" s="23" t="str">
        <f t="shared" ca="1" si="141"/>
        <v/>
      </c>
      <c r="AP719" s="23" t="str">
        <f t="shared" ca="1" si="142"/>
        <v/>
      </c>
      <c r="AR719" t="e">
        <f ca="1">VLOOKUP($B719,基础表!$E:$J,4,FALSE)</f>
        <v>#N/A</v>
      </c>
      <c r="AS719" t="e">
        <f ca="1">VLOOKUP($B719,基础表!$E:$J,5,FALSE)</f>
        <v>#N/A</v>
      </c>
      <c r="AT719" t="e">
        <f ca="1">VLOOKUP($B719,基础表!$E:$J,6,FALSE)</f>
        <v>#N/A</v>
      </c>
      <c r="AU719" t="e">
        <f ca="1">VLOOKUP($B719,基础扩展表!$E:$AG,MATCH(AU$2,基础扩展表!$E$1:$AG$1,0),FALSE)</f>
        <v>#N/A</v>
      </c>
      <c r="AV719" t="e">
        <f ca="1">VLOOKUP($B719,基础扩展表!$E:$AG,MATCH(AV$2,基础扩展表!$E$1:$AG$1,0),FALSE)</f>
        <v>#N/A</v>
      </c>
      <c r="AW719" t="e">
        <f ca="1">VLOOKUP($B719,基础扩展表!$E:$AG,MATCH(AW$2,基础扩展表!$E$1:$AG$1,0),FALSE)</f>
        <v>#N/A</v>
      </c>
      <c r="AX719" t="e">
        <f ca="1">VLOOKUP($B719,基础扩展表!$E:$AG,MATCH(AX$2,基础扩展表!$E$1:$AG$1,0),FALSE)</f>
        <v>#N/A</v>
      </c>
      <c r="AY719" t="e">
        <f ca="1">VLOOKUP($B719,基础扩展表!$E:$AG,MATCH(AY$2,基础扩展表!$E$1:$AG$1,0),FALSE)</f>
        <v>#N/A</v>
      </c>
      <c r="AZ719" t="e">
        <f ca="1">VLOOKUP($B719,基础扩展表!$E:$AG,MATCH(AZ$2,基础扩展表!$E$1:$AG$1,0),FALSE)</f>
        <v>#N/A</v>
      </c>
      <c r="BA719" t="e">
        <f ca="1">VLOOKUP($B719,基础扩展表!$E:$AG,MATCH(BA$2,基础扩展表!$E$1:$AG$1,0),FALSE)</f>
        <v>#N/A</v>
      </c>
      <c r="BB719" t="e">
        <f ca="1">VLOOKUP($B719,基础扩展表!$E:$AG,MATCH(BB$2,基础扩展表!$E$1:$AG$1,0),FALSE)</f>
        <v>#N/A</v>
      </c>
      <c r="BC719" t="e">
        <f ca="1">VLOOKUP($B719,基础扩展表!$E:$AG,MATCH(BC$2,基础扩展表!$E$1:$AG$1,0),FALSE)</f>
        <v>#N/A</v>
      </c>
      <c r="BD719" t="e">
        <f ca="1">VLOOKUP($B719,基础扩展表!$E:$AG,MATCH(BD$2,基础扩展表!$E$1:$AG$1,0),FALSE)</f>
        <v>#N/A</v>
      </c>
      <c r="BE719" t="e">
        <f ca="1">VLOOKUP($B719,基础扩展表!$E:$AG,MATCH(BE$2,基础扩展表!$E$1:$AG$1,0),FALSE)</f>
        <v>#N/A</v>
      </c>
      <c r="BF719" t="e">
        <f ca="1">VLOOKUP($B719,基础扩展表!$E:$AG,MATCH(BF$2,基础扩展表!$E$1:$AG$1,0),FALSE)</f>
        <v>#N/A</v>
      </c>
      <c r="BG719" t="e">
        <f ca="1">VLOOKUP($B719,基础扩展表!$E:$AG,MATCH(BG$2,基础扩展表!$E$1:$AG$1,0),FALSE)</f>
        <v>#N/A</v>
      </c>
      <c r="BH719" t="e">
        <f ca="1">VLOOKUP($B719,基础扩展表!$E:$AG,MATCH(BH$2,基础扩展表!$E$1:$AG$1,0),FALSE)</f>
        <v>#N/A</v>
      </c>
      <c r="BI719" t="e">
        <f ca="1">VLOOKUP($B719,基础扩展表!$E:$AG,MATCH(BI$2,基础扩展表!$E$1:$AG$1,0),FALSE)</f>
        <v>#N/A</v>
      </c>
      <c r="BJ719" t="e">
        <f ca="1">VLOOKUP($B719,基础扩展表!$E:$AG,MATCH(BJ$2,基础扩展表!$E$1:$AG$1,0),FALSE)</f>
        <v>#N/A</v>
      </c>
      <c r="BK719" t="e">
        <f ca="1">VLOOKUP($B719,基础扩展表!$E:$AG,MATCH(BK$2,基础扩展表!$E$1:$AG$1,0),FALSE)</f>
        <v>#N/A</v>
      </c>
      <c r="BL719" t="e">
        <f ca="1">VLOOKUP($B719,基础扩展表!$E:$AG,MATCH(BL$2,基础扩展表!$E$1:$AG$1,0),FALSE)</f>
        <v>#N/A</v>
      </c>
      <c r="BM719" t="e">
        <f ca="1">VLOOKUP($B719,基础扩展表!$E:$AG,MATCH(BM$2,基础扩展表!$E$1:$AG$1,0),FALSE)</f>
        <v>#N/A</v>
      </c>
      <c r="BN719" t="e">
        <f ca="1">VLOOKUP($B719,基础扩展表!$E:$AG,MATCH(BN$2,基础扩展表!$E$1:$AG$1,0),FALSE)</f>
        <v>#N/A</v>
      </c>
      <c r="BO719" t="e">
        <f ca="1">VLOOKUP($B719,基础扩展表!$E:$AG,MATCH(BO$2,基础扩展表!$E$1:$AG$1,0),FALSE)</f>
        <v>#N/A</v>
      </c>
      <c r="BP719" t="e">
        <f ca="1">VLOOKUP($B719,基础扩展表!$E:$AG,MATCH(BP$2,基础扩展表!$E$1:$AG$1,0),FALSE)</f>
        <v>#N/A</v>
      </c>
      <c r="BR719" t="e">
        <f ca="1">VLOOKUP(C719,模型表!D:H,5,FALSE)</f>
        <v>#N/A</v>
      </c>
    </row>
    <row r="720" spans="2:70" x14ac:dyDescent="0.2">
      <c r="B720" t="str">
        <f t="array" aca="1" ref="B720" ca="1">INDEX(基础表!$Y:$Y,SMALL(IF(基础表!$Z:$Z=0,ROW(基础表!$Z:$Z),999),ROW(H714)))&amp;""</f>
        <v/>
      </c>
      <c r="C720" t="e">
        <f ca="1">VLOOKUP(VLOOKUP($B720,基础表!$E:$G,3,FALSE),模型表!$C:$D,2,FALSE)</f>
        <v>#N/A</v>
      </c>
      <c r="E720" t="e">
        <f ca="1">VLOOKUP($B720,基础表!$E:$G,3,FALSE)</f>
        <v>#N/A</v>
      </c>
      <c r="G720" t="e">
        <f ca="1">VLOOKUP($E720,模型表!$C:$G,5,FALSE)</f>
        <v>#N/A</v>
      </c>
      <c r="H720" t="e">
        <f ca="1">VLOOKUP($E720,模型表!$C:$F,4,FALSE)</f>
        <v>#N/A</v>
      </c>
      <c r="I720" t="e">
        <f ca="1">VLOOKUP($E720,模型表!$C:$J,8,FALSE)</f>
        <v>#N/A</v>
      </c>
      <c r="K720" t="str">
        <f t="shared" ca="1" si="134"/>
        <v/>
      </c>
      <c r="L720" t="str">
        <f t="shared" ca="1" si="135"/>
        <v/>
      </c>
      <c r="M720" t="str">
        <f t="shared" ca="1" si="136"/>
        <v/>
      </c>
      <c r="N720" t="str">
        <f t="shared" ca="1" si="137"/>
        <v/>
      </c>
      <c r="O720" t="str">
        <f t="shared" ca="1" si="143"/>
        <v/>
      </c>
      <c r="P720" t="str">
        <f t="shared" ca="1" si="138"/>
        <v/>
      </c>
      <c r="Q720" t="e">
        <f ca="1">VLOOKUP($E720,模型表!$C:$K,9,FALSE)</f>
        <v>#N/A</v>
      </c>
      <c r="S720" t="e">
        <f ca="1">IF(VLOOKUP($E720,模型表!$C:$L,6,FALSE)=0,"",VLOOKUP($E720,模型表!$C:$L,10,FALSE))</f>
        <v>#N/A</v>
      </c>
      <c r="U720" t="e">
        <f ca="1">VLOOKUP($E720,模型表!$C:$Q,11,FALSE)</f>
        <v>#N/A</v>
      </c>
      <c r="Y720" t="e">
        <f ca="1">IF(VLOOKUP($E720,模型表!$C:$N,12,FALSE)="Death",VLOOKUP($E720,模型表!$C:$Q,13,FALSE),"")</f>
        <v>#N/A</v>
      </c>
      <c r="Z720" t="str">
        <f ca="1">IF($B720="","",IF(VLOOKUP($E720,模型表!$C:$O,12,FALSE)="PBuff","["&amp;VLOOKUP($E720,模型表!$C:Q,13,FALSE)&amp;"]","[]"))</f>
        <v/>
      </c>
      <c r="AA720" t="e">
        <f ca="1">VLOOKUP($B720,基础扩展表!$E:$I,5,FALSE)</f>
        <v>#N/A</v>
      </c>
      <c r="AB720" t="e">
        <f ca="1">VLOOKUP($B720,基础扩展表!$E:$I,4,FALSE)</f>
        <v>#N/A</v>
      </c>
      <c r="AC720" t="e">
        <f ca="1">VLOOKUP($B720,基础表!$E:$T,16,FALSE)</f>
        <v>#N/A</v>
      </c>
      <c r="AD720" t="str">
        <f t="shared" ca="1" si="132"/>
        <v/>
      </c>
      <c r="AE720" t="str">
        <f t="shared" ca="1" si="139"/>
        <v/>
      </c>
      <c r="AF720" t="str">
        <f t="shared" ca="1" si="140"/>
        <v/>
      </c>
      <c r="AH720" t="e">
        <f ca="1">VLOOKUP($B720,基础表!$E:$R,14,FALSE)</f>
        <v>#N/A</v>
      </c>
      <c r="AI720" t="e">
        <f ca="1">VLOOKUP($B720,基础表!$E:$S,13,FALSE)</f>
        <v>#N/A</v>
      </c>
      <c r="AK720" t="e">
        <f ca="1">VLOOKUP($B720,基础表!$E:$H,4,FALSE)</f>
        <v>#N/A</v>
      </c>
      <c r="AN720" s="23" t="e">
        <f t="shared" ca="1" si="133"/>
        <v>#N/A</v>
      </c>
      <c r="AO720" s="23" t="str">
        <f t="shared" ca="1" si="141"/>
        <v/>
      </c>
      <c r="AP720" s="23" t="str">
        <f t="shared" ca="1" si="142"/>
        <v/>
      </c>
      <c r="AR720" t="e">
        <f ca="1">VLOOKUP($B720,基础表!$E:$J,4,FALSE)</f>
        <v>#N/A</v>
      </c>
      <c r="AS720" t="e">
        <f ca="1">VLOOKUP($B720,基础表!$E:$J,5,FALSE)</f>
        <v>#N/A</v>
      </c>
      <c r="AT720" t="e">
        <f ca="1">VLOOKUP($B720,基础表!$E:$J,6,FALSE)</f>
        <v>#N/A</v>
      </c>
      <c r="AU720" t="e">
        <f ca="1">VLOOKUP($B720,基础扩展表!$E:$AG,MATCH(AU$2,基础扩展表!$E$1:$AG$1,0),FALSE)</f>
        <v>#N/A</v>
      </c>
      <c r="AV720" t="e">
        <f ca="1">VLOOKUP($B720,基础扩展表!$E:$AG,MATCH(AV$2,基础扩展表!$E$1:$AG$1,0),FALSE)</f>
        <v>#N/A</v>
      </c>
      <c r="AW720" t="e">
        <f ca="1">VLOOKUP($B720,基础扩展表!$E:$AG,MATCH(AW$2,基础扩展表!$E$1:$AG$1,0),FALSE)</f>
        <v>#N/A</v>
      </c>
      <c r="AX720" t="e">
        <f ca="1">VLOOKUP($B720,基础扩展表!$E:$AG,MATCH(AX$2,基础扩展表!$E$1:$AG$1,0),FALSE)</f>
        <v>#N/A</v>
      </c>
      <c r="AY720" t="e">
        <f ca="1">VLOOKUP($B720,基础扩展表!$E:$AG,MATCH(AY$2,基础扩展表!$E$1:$AG$1,0),FALSE)</f>
        <v>#N/A</v>
      </c>
      <c r="AZ720" t="e">
        <f ca="1">VLOOKUP($B720,基础扩展表!$E:$AG,MATCH(AZ$2,基础扩展表!$E$1:$AG$1,0),FALSE)</f>
        <v>#N/A</v>
      </c>
      <c r="BA720" t="e">
        <f ca="1">VLOOKUP($B720,基础扩展表!$E:$AG,MATCH(BA$2,基础扩展表!$E$1:$AG$1,0),FALSE)</f>
        <v>#N/A</v>
      </c>
      <c r="BB720" t="e">
        <f ca="1">VLOOKUP($B720,基础扩展表!$E:$AG,MATCH(BB$2,基础扩展表!$E$1:$AG$1,0),FALSE)</f>
        <v>#N/A</v>
      </c>
      <c r="BC720" t="e">
        <f ca="1">VLOOKUP($B720,基础扩展表!$E:$AG,MATCH(BC$2,基础扩展表!$E$1:$AG$1,0),FALSE)</f>
        <v>#N/A</v>
      </c>
      <c r="BD720" t="e">
        <f ca="1">VLOOKUP($B720,基础扩展表!$E:$AG,MATCH(BD$2,基础扩展表!$E$1:$AG$1,0),FALSE)</f>
        <v>#N/A</v>
      </c>
      <c r="BE720" t="e">
        <f ca="1">VLOOKUP($B720,基础扩展表!$E:$AG,MATCH(BE$2,基础扩展表!$E$1:$AG$1,0),FALSE)</f>
        <v>#N/A</v>
      </c>
      <c r="BF720" t="e">
        <f ca="1">VLOOKUP($B720,基础扩展表!$E:$AG,MATCH(BF$2,基础扩展表!$E$1:$AG$1,0),FALSE)</f>
        <v>#N/A</v>
      </c>
      <c r="BG720" t="e">
        <f ca="1">VLOOKUP($B720,基础扩展表!$E:$AG,MATCH(BG$2,基础扩展表!$E$1:$AG$1,0),FALSE)</f>
        <v>#N/A</v>
      </c>
      <c r="BH720" t="e">
        <f ca="1">VLOOKUP($B720,基础扩展表!$E:$AG,MATCH(BH$2,基础扩展表!$E$1:$AG$1,0),FALSE)</f>
        <v>#N/A</v>
      </c>
      <c r="BI720" t="e">
        <f ca="1">VLOOKUP($B720,基础扩展表!$E:$AG,MATCH(BI$2,基础扩展表!$E$1:$AG$1,0),FALSE)</f>
        <v>#N/A</v>
      </c>
      <c r="BJ720" t="e">
        <f ca="1">VLOOKUP($B720,基础扩展表!$E:$AG,MATCH(BJ$2,基础扩展表!$E$1:$AG$1,0),FALSE)</f>
        <v>#N/A</v>
      </c>
      <c r="BK720" t="e">
        <f ca="1">VLOOKUP($B720,基础扩展表!$E:$AG,MATCH(BK$2,基础扩展表!$E$1:$AG$1,0),FALSE)</f>
        <v>#N/A</v>
      </c>
      <c r="BL720" t="e">
        <f ca="1">VLOOKUP($B720,基础扩展表!$E:$AG,MATCH(BL$2,基础扩展表!$E$1:$AG$1,0),FALSE)</f>
        <v>#N/A</v>
      </c>
      <c r="BM720" t="e">
        <f ca="1">VLOOKUP($B720,基础扩展表!$E:$AG,MATCH(BM$2,基础扩展表!$E$1:$AG$1,0),FALSE)</f>
        <v>#N/A</v>
      </c>
      <c r="BN720" t="e">
        <f ca="1">VLOOKUP($B720,基础扩展表!$E:$AG,MATCH(BN$2,基础扩展表!$E$1:$AG$1,0),FALSE)</f>
        <v>#N/A</v>
      </c>
      <c r="BO720" t="e">
        <f ca="1">VLOOKUP($B720,基础扩展表!$E:$AG,MATCH(BO$2,基础扩展表!$E$1:$AG$1,0),FALSE)</f>
        <v>#N/A</v>
      </c>
      <c r="BP720" t="e">
        <f ca="1">VLOOKUP($B720,基础扩展表!$E:$AG,MATCH(BP$2,基础扩展表!$E$1:$AG$1,0),FALSE)</f>
        <v>#N/A</v>
      </c>
      <c r="BR720" t="e">
        <f ca="1">VLOOKUP(C720,模型表!D:H,5,FALSE)</f>
        <v>#N/A</v>
      </c>
    </row>
    <row r="721" spans="2:70" x14ac:dyDescent="0.2">
      <c r="B721" t="str">
        <f t="array" aca="1" ref="B721" ca="1">INDEX(基础表!$Y:$Y,SMALL(IF(基础表!$Z:$Z=0,ROW(基础表!$Z:$Z),999),ROW(H715)))&amp;""</f>
        <v/>
      </c>
      <c r="C721" t="e">
        <f ca="1">VLOOKUP(VLOOKUP($B721,基础表!$E:$G,3,FALSE),模型表!$C:$D,2,FALSE)</f>
        <v>#N/A</v>
      </c>
      <c r="E721" t="e">
        <f ca="1">VLOOKUP($B721,基础表!$E:$G,3,FALSE)</f>
        <v>#N/A</v>
      </c>
      <c r="G721" t="e">
        <f ca="1">VLOOKUP($E721,模型表!$C:$G,5,FALSE)</f>
        <v>#N/A</v>
      </c>
      <c r="H721" t="e">
        <f ca="1">VLOOKUP($E721,模型表!$C:$F,4,FALSE)</f>
        <v>#N/A</v>
      </c>
      <c r="I721" t="e">
        <f ca="1">VLOOKUP($E721,模型表!$C:$J,8,FALSE)</f>
        <v>#N/A</v>
      </c>
      <c r="K721" t="str">
        <f t="shared" ca="1" si="134"/>
        <v/>
      </c>
      <c r="L721" t="str">
        <f t="shared" ca="1" si="135"/>
        <v/>
      </c>
      <c r="M721" t="str">
        <f t="shared" ca="1" si="136"/>
        <v/>
      </c>
      <c r="N721" t="str">
        <f t="shared" ca="1" si="137"/>
        <v/>
      </c>
      <c r="O721" t="str">
        <f t="shared" ca="1" si="143"/>
        <v/>
      </c>
      <c r="P721" t="str">
        <f t="shared" ca="1" si="138"/>
        <v/>
      </c>
      <c r="Q721" t="e">
        <f ca="1">VLOOKUP($E721,模型表!$C:$K,9,FALSE)</f>
        <v>#N/A</v>
      </c>
      <c r="S721" t="e">
        <f ca="1">IF(VLOOKUP($E721,模型表!$C:$L,6,FALSE)=0,"",VLOOKUP($E721,模型表!$C:$L,10,FALSE))</f>
        <v>#N/A</v>
      </c>
      <c r="U721" t="e">
        <f ca="1">VLOOKUP($E721,模型表!$C:$Q,11,FALSE)</f>
        <v>#N/A</v>
      </c>
      <c r="Y721" t="e">
        <f ca="1">IF(VLOOKUP($E721,模型表!$C:$N,12,FALSE)="Death",VLOOKUP($E721,模型表!$C:$Q,13,FALSE),"")</f>
        <v>#N/A</v>
      </c>
      <c r="Z721" t="str">
        <f ca="1">IF($B721="","",IF(VLOOKUP($E721,模型表!$C:$O,12,FALSE)="PBuff","["&amp;VLOOKUP($E721,模型表!$C:Q,13,FALSE)&amp;"]","[]"))</f>
        <v/>
      </c>
      <c r="AA721" t="e">
        <f ca="1">VLOOKUP($B721,基础扩展表!$E:$I,5,FALSE)</f>
        <v>#N/A</v>
      </c>
      <c r="AB721" t="e">
        <f ca="1">VLOOKUP($B721,基础扩展表!$E:$I,4,FALSE)</f>
        <v>#N/A</v>
      </c>
      <c r="AC721" t="e">
        <f ca="1">VLOOKUP($B721,基础表!$E:$T,16,FALSE)</f>
        <v>#N/A</v>
      </c>
      <c r="AD721" t="str">
        <f t="shared" ca="1" si="132"/>
        <v/>
      </c>
      <c r="AE721" t="str">
        <f t="shared" ca="1" si="139"/>
        <v/>
      </c>
      <c r="AF721" t="str">
        <f t="shared" ca="1" si="140"/>
        <v/>
      </c>
      <c r="AH721" t="e">
        <f ca="1">VLOOKUP($B721,基础表!$E:$R,14,FALSE)</f>
        <v>#N/A</v>
      </c>
      <c r="AI721" t="e">
        <f ca="1">VLOOKUP($B721,基础表!$E:$S,13,FALSE)</f>
        <v>#N/A</v>
      </c>
      <c r="AK721" t="e">
        <f ca="1">VLOOKUP($B721,基础表!$E:$H,4,FALSE)</f>
        <v>#N/A</v>
      </c>
      <c r="AN721" s="23" t="e">
        <f t="shared" ca="1" si="133"/>
        <v>#N/A</v>
      </c>
      <c r="AO721" s="23" t="str">
        <f t="shared" ca="1" si="141"/>
        <v/>
      </c>
      <c r="AP721" s="23" t="str">
        <f t="shared" ca="1" si="142"/>
        <v/>
      </c>
      <c r="AR721" t="e">
        <f ca="1">VLOOKUP($B721,基础表!$E:$J,4,FALSE)</f>
        <v>#N/A</v>
      </c>
      <c r="AS721" t="e">
        <f ca="1">VLOOKUP($B721,基础表!$E:$J,5,FALSE)</f>
        <v>#N/A</v>
      </c>
      <c r="AT721" t="e">
        <f ca="1">VLOOKUP($B721,基础表!$E:$J,6,FALSE)</f>
        <v>#N/A</v>
      </c>
      <c r="AU721" t="e">
        <f ca="1">VLOOKUP($B721,基础扩展表!$E:$AG,MATCH(AU$2,基础扩展表!$E$1:$AG$1,0),FALSE)</f>
        <v>#N/A</v>
      </c>
      <c r="AV721" t="e">
        <f ca="1">VLOOKUP($B721,基础扩展表!$E:$AG,MATCH(AV$2,基础扩展表!$E$1:$AG$1,0),FALSE)</f>
        <v>#N/A</v>
      </c>
      <c r="AW721" t="e">
        <f ca="1">VLOOKUP($B721,基础扩展表!$E:$AG,MATCH(AW$2,基础扩展表!$E$1:$AG$1,0),FALSE)</f>
        <v>#N/A</v>
      </c>
      <c r="AX721" t="e">
        <f ca="1">VLOOKUP($B721,基础扩展表!$E:$AG,MATCH(AX$2,基础扩展表!$E$1:$AG$1,0),FALSE)</f>
        <v>#N/A</v>
      </c>
      <c r="AY721" t="e">
        <f ca="1">VLOOKUP($B721,基础扩展表!$E:$AG,MATCH(AY$2,基础扩展表!$E$1:$AG$1,0),FALSE)</f>
        <v>#N/A</v>
      </c>
      <c r="AZ721" t="e">
        <f ca="1">VLOOKUP($B721,基础扩展表!$E:$AG,MATCH(AZ$2,基础扩展表!$E$1:$AG$1,0),FALSE)</f>
        <v>#N/A</v>
      </c>
      <c r="BA721" t="e">
        <f ca="1">VLOOKUP($B721,基础扩展表!$E:$AG,MATCH(BA$2,基础扩展表!$E$1:$AG$1,0),FALSE)</f>
        <v>#N/A</v>
      </c>
      <c r="BB721" t="e">
        <f ca="1">VLOOKUP($B721,基础扩展表!$E:$AG,MATCH(BB$2,基础扩展表!$E$1:$AG$1,0),FALSE)</f>
        <v>#N/A</v>
      </c>
      <c r="BC721" t="e">
        <f ca="1">VLOOKUP($B721,基础扩展表!$E:$AG,MATCH(BC$2,基础扩展表!$E$1:$AG$1,0),FALSE)</f>
        <v>#N/A</v>
      </c>
      <c r="BD721" t="e">
        <f ca="1">VLOOKUP($B721,基础扩展表!$E:$AG,MATCH(BD$2,基础扩展表!$E$1:$AG$1,0),FALSE)</f>
        <v>#N/A</v>
      </c>
      <c r="BE721" t="e">
        <f ca="1">VLOOKUP($B721,基础扩展表!$E:$AG,MATCH(BE$2,基础扩展表!$E$1:$AG$1,0),FALSE)</f>
        <v>#N/A</v>
      </c>
      <c r="BF721" t="e">
        <f ca="1">VLOOKUP($B721,基础扩展表!$E:$AG,MATCH(BF$2,基础扩展表!$E$1:$AG$1,0),FALSE)</f>
        <v>#N/A</v>
      </c>
      <c r="BG721" t="e">
        <f ca="1">VLOOKUP($B721,基础扩展表!$E:$AG,MATCH(BG$2,基础扩展表!$E$1:$AG$1,0),FALSE)</f>
        <v>#N/A</v>
      </c>
      <c r="BH721" t="e">
        <f ca="1">VLOOKUP($B721,基础扩展表!$E:$AG,MATCH(BH$2,基础扩展表!$E$1:$AG$1,0),FALSE)</f>
        <v>#N/A</v>
      </c>
      <c r="BI721" t="e">
        <f ca="1">VLOOKUP($B721,基础扩展表!$E:$AG,MATCH(BI$2,基础扩展表!$E$1:$AG$1,0),FALSE)</f>
        <v>#N/A</v>
      </c>
      <c r="BJ721" t="e">
        <f ca="1">VLOOKUP($B721,基础扩展表!$E:$AG,MATCH(BJ$2,基础扩展表!$E$1:$AG$1,0),FALSE)</f>
        <v>#N/A</v>
      </c>
      <c r="BK721" t="e">
        <f ca="1">VLOOKUP($B721,基础扩展表!$E:$AG,MATCH(BK$2,基础扩展表!$E$1:$AG$1,0),FALSE)</f>
        <v>#N/A</v>
      </c>
      <c r="BL721" t="e">
        <f ca="1">VLOOKUP($B721,基础扩展表!$E:$AG,MATCH(BL$2,基础扩展表!$E$1:$AG$1,0),FALSE)</f>
        <v>#N/A</v>
      </c>
      <c r="BM721" t="e">
        <f ca="1">VLOOKUP($B721,基础扩展表!$E:$AG,MATCH(BM$2,基础扩展表!$E$1:$AG$1,0),FALSE)</f>
        <v>#N/A</v>
      </c>
      <c r="BN721" t="e">
        <f ca="1">VLOOKUP($B721,基础扩展表!$E:$AG,MATCH(BN$2,基础扩展表!$E$1:$AG$1,0),FALSE)</f>
        <v>#N/A</v>
      </c>
      <c r="BO721" t="e">
        <f ca="1">VLOOKUP($B721,基础扩展表!$E:$AG,MATCH(BO$2,基础扩展表!$E$1:$AG$1,0),FALSE)</f>
        <v>#N/A</v>
      </c>
      <c r="BP721" t="e">
        <f ca="1">VLOOKUP($B721,基础扩展表!$E:$AG,MATCH(BP$2,基础扩展表!$E$1:$AG$1,0),FALSE)</f>
        <v>#N/A</v>
      </c>
      <c r="BR721" t="e">
        <f ca="1">VLOOKUP(C721,模型表!D:H,5,FALSE)</f>
        <v>#N/A</v>
      </c>
    </row>
    <row r="722" spans="2:70" x14ac:dyDescent="0.2">
      <c r="B722" t="str">
        <f t="array" aca="1" ref="B722" ca="1">INDEX(基础表!$Y:$Y,SMALL(IF(基础表!$Z:$Z=0,ROW(基础表!$Z:$Z),999),ROW(H716)))&amp;""</f>
        <v/>
      </c>
      <c r="C722" t="e">
        <f ca="1">VLOOKUP(VLOOKUP($B722,基础表!$E:$G,3,FALSE),模型表!$C:$D,2,FALSE)</f>
        <v>#N/A</v>
      </c>
      <c r="E722" t="e">
        <f ca="1">VLOOKUP($B722,基础表!$E:$G,3,FALSE)</f>
        <v>#N/A</v>
      </c>
      <c r="G722" t="e">
        <f ca="1">VLOOKUP($E722,模型表!$C:$G,5,FALSE)</f>
        <v>#N/A</v>
      </c>
      <c r="H722" t="e">
        <f ca="1">VLOOKUP($E722,模型表!$C:$F,4,FALSE)</f>
        <v>#N/A</v>
      </c>
      <c r="I722" t="e">
        <f ca="1">VLOOKUP($E722,模型表!$C:$J,8,FALSE)</f>
        <v>#N/A</v>
      </c>
      <c r="K722" t="str">
        <f t="shared" ca="1" si="134"/>
        <v/>
      </c>
      <c r="L722" t="str">
        <f t="shared" ca="1" si="135"/>
        <v/>
      </c>
      <c r="M722" t="str">
        <f t="shared" ca="1" si="136"/>
        <v/>
      </c>
      <c r="N722" t="str">
        <f t="shared" ca="1" si="137"/>
        <v/>
      </c>
      <c r="O722" t="str">
        <f t="shared" ca="1" si="143"/>
        <v/>
      </c>
      <c r="P722" t="str">
        <f t="shared" ca="1" si="138"/>
        <v/>
      </c>
      <c r="Q722" t="e">
        <f ca="1">VLOOKUP($E722,模型表!$C:$K,9,FALSE)</f>
        <v>#N/A</v>
      </c>
      <c r="S722" t="e">
        <f ca="1">IF(VLOOKUP($E722,模型表!$C:$L,6,FALSE)=0,"",VLOOKUP($E722,模型表!$C:$L,10,FALSE))</f>
        <v>#N/A</v>
      </c>
      <c r="U722" t="e">
        <f ca="1">VLOOKUP($E722,模型表!$C:$Q,11,FALSE)</f>
        <v>#N/A</v>
      </c>
      <c r="Y722" t="e">
        <f ca="1">IF(VLOOKUP($E722,模型表!$C:$N,12,FALSE)="Death",VLOOKUP($E722,模型表!$C:$Q,13,FALSE),"")</f>
        <v>#N/A</v>
      </c>
      <c r="Z722" t="str">
        <f ca="1">IF($B722="","",IF(VLOOKUP($E722,模型表!$C:$O,12,FALSE)="PBuff","["&amp;VLOOKUP($E722,模型表!$C:Q,13,FALSE)&amp;"]","[]"))</f>
        <v/>
      </c>
      <c r="AA722" t="e">
        <f ca="1">VLOOKUP($B722,基础扩展表!$E:$I,5,FALSE)</f>
        <v>#N/A</v>
      </c>
      <c r="AB722" t="e">
        <f ca="1">VLOOKUP($B722,基础扩展表!$E:$I,4,FALSE)</f>
        <v>#N/A</v>
      </c>
      <c r="AC722" t="e">
        <f ca="1">VLOOKUP($B722,基础表!$E:$T,16,FALSE)</f>
        <v>#N/A</v>
      </c>
      <c r="AD722" t="str">
        <f t="shared" ca="1" si="132"/>
        <v/>
      </c>
      <c r="AE722" t="str">
        <f t="shared" ca="1" si="139"/>
        <v/>
      </c>
      <c r="AF722" t="str">
        <f t="shared" ca="1" si="140"/>
        <v/>
      </c>
      <c r="AH722" t="e">
        <f ca="1">VLOOKUP($B722,基础表!$E:$R,14,FALSE)</f>
        <v>#N/A</v>
      </c>
      <c r="AI722" t="e">
        <f ca="1">VLOOKUP($B722,基础表!$E:$S,13,FALSE)</f>
        <v>#N/A</v>
      </c>
      <c r="AK722" t="e">
        <f ca="1">VLOOKUP($B722,基础表!$E:$H,4,FALSE)</f>
        <v>#N/A</v>
      </c>
      <c r="AN722" s="23" t="e">
        <f t="shared" ca="1" si="133"/>
        <v>#N/A</v>
      </c>
      <c r="AO722" s="23" t="str">
        <f t="shared" ca="1" si="141"/>
        <v/>
      </c>
      <c r="AP722" s="23" t="str">
        <f t="shared" ca="1" si="142"/>
        <v/>
      </c>
      <c r="AR722" t="e">
        <f ca="1">VLOOKUP($B722,基础表!$E:$J,4,FALSE)</f>
        <v>#N/A</v>
      </c>
      <c r="AS722" t="e">
        <f ca="1">VLOOKUP($B722,基础表!$E:$J,5,FALSE)</f>
        <v>#N/A</v>
      </c>
      <c r="AT722" t="e">
        <f ca="1">VLOOKUP($B722,基础表!$E:$J,6,FALSE)</f>
        <v>#N/A</v>
      </c>
      <c r="AU722" t="e">
        <f ca="1">VLOOKUP($B722,基础扩展表!$E:$AG,MATCH(AU$2,基础扩展表!$E$1:$AG$1,0),FALSE)</f>
        <v>#N/A</v>
      </c>
      <c r="AV722" t="e">
        <f ca="1">VLOOKUP($B722,基础扩展表!$E:$AG,MATCH(AV$2,基础扩展表!$E$1:$AG$1,0),FALSE)</f>
        <v>#N/A</v>
      </c>
      <c r="AW722" t="e">
        <f ca="1">VLOOKUP($B722,基础扩展表!$E:$AG,MATCH(AW$2,基础扩展表!$E$1:$AG$1,0),FALSE)</f>
        <v>#N/A</v>
      </c>
      <c r="AX722" t="e">
        <f ca="1">VLOOKUP($B722,基础扩展表!$E:$AG,MATCH(AX$2,基础扩展表!$E$1:$AG$1,0),FALSE)</f>
        <v>#N/A</v>
      </c>
      <c r="AY722" t="e">
        <f ca="1">VLOOKUP($B722,基础扩展表!$E:$AG,MATCH(AY$2,基础扩展表!$E$1:$AG$1,0),FALSE)</f>
        <v>#N/A</v>
      </c>
      <c r="AZ722" t="e">
        <f ca="1">VLOOKUP($B722,基础扩展表!$E:$AG,MATCH(AZ$2,基础扩展表!$E$1:$AG$1,0),FALSE)</f>
        <v>#N/A</v>
      </c>
      <c r="BA722" t="e">
        <f ca="1">VLOOKUP($B722,基础扩展表!$E:$AG,MATCH(BA$2,基础扩展表!$E$1:$AG$1,0),FALSE)</f>
        <v>#N/A</v>
      </c>
      <c r="BB722" t="e">
        <f ca="1">VLOOKUP($B722,基础扩展表!$E:$AG,MATCH(BB$2,基础扩展表!$E$1:$AG$1,0),FALSE)</f>
        <v>#N/A</v>
      </c>
      <c r="BC722" t="e">
        <f ca="1">VLOOKUP($B722,基础扩展表!$E:$AG,MATCH(BC$2,基础扩展表!$E$1:$AG$1,0),FALSE)</f>
        <v>#N/A</v>
      </c>
      <c r="BD722" t="e">
        <f ca="1">VLOOKUP($B722,基础扩展表!$E:$AG,MATCH(BD$2,基础扩展表!$E$1:$AG$1,0),FALSE)</f>
        <v>#N/A</v>
      </c>
      <c r="BE722" t="e">
        <f ca="1">VLOOKUP($B722,基础扩展表!$E:$AG,MATCH(BE$2,基础扩展表!$E$1:$AG$1,0),FALSE)</f>
        <v>#N/A</v>
      </c>
      <c r="BF722" t="e">
        <f ca="1">VLOOKUP($B722,基础扩展表!$E:$AG,MATCH(BF$2,基础扩展表!$E$1:$AG$1,0),FALSE)</f>
        <v>#N/A</v>
      </c>
      <c r="BG722" t="e">
        <f ca="1">VLOOKUP($B722,基础扩展表!$E:$AG,MATCH(BG$2,基础扩展表!$E$1:$AG$1,0),FALSE)</f>
        <v>#N/A</v>
      </c>
      <c r="BH722" t="e">
        <f ca="1">VLOOKUP($B722,基础扩展表!$E:$AG,MATCH(BH$2,基础扩展表!$E$1:$AG$1,0),FALSE)</f>
        <v>#N/A</v>
      </c>
      <c r="BI722" t="e">
        <f ca="1">VLOOKUP($B722,基础扩展表!$E:$AG,MATCH(BI$2,基础扩展表!$E$1:$AG$1,0),FALSE)</f>
        <v>#N/A</v>
      </c>
      <c r="BJ722" t="e">
        <f ca="1">VLOOKUP($B722,基础扩展表!$E:$AG,MATCH(BJ$2,基础扩展表!$E$1:$AG$1,0),FALSE)</f>
        <v>#N/A</v>
      </c>
      <c r="BK722" t="e">
        <f ca="1">VLOOKUP($B722,基础扩展表!$E:$AG,MATCH(BK$2,基础扩展表!$E$1:$AG$1,0),FALSE)</f>
        <v>#N/A</v>
      </c>
      <c r="BL722" t="e">
        <f ca="1">VLOOKUP($B722,基础扩展表!$E:$AG,MATCH(BL$2,基础扩展表!$E$1:$AG$1,0),FALSE)</f>
        <v>#N/A</v>
      </c>
      <c r="BM722" t="e">
        <f ca="1">VLOOKUP($B722,基础扩展表!$E:$AG,MATCH(BM$2,基础扩展表!$E$1:$AG$1,0),FALSE)</f>
        <v>#N/A</v>
      </c>
      <c r="BN722" t="e">
        <f ca="1">VLOOKUP($B722,基础扩展表!$E:$AG,MATCH(BN$2,基础扩展表!$E$1:$AG$1,0),FALSE)</f>
        <v>#N/A</v>
      </c>
      <c r="BO722" t="e">
        <f ca="1">VLOOKUP($B722,基础扩展表!$E:$AG,MATCH(BO$2,基础扩展表!$E$1:$AG$1,0),FALSE)</f>
        <v>#N/A</v>
      </c>
      <c r="BP722" t="e">
        <f ca="1">VLOOKUP($B722,基础扩展表!$E:$AG,MATCH(BP$2,基础扩展表!$E$1:$AG$1,0),FALSE)</f>
        <v>#N/A</v>
      </c>
      <c r="BR722" t="e">
        <f ca="1">VLOOKUP(C722,模型表!D:H,5,FALSE)</f>
        <v>#N/A</v>
      </c>
    </row>
    <row r="723" spans="2:70" x14ac:dyDescent="0.2">
      <c r="B723" t="str">
        <f t="array" aca="1" ref="B723" ca="1">INDEX(基础表!$Y:$Y,SMALL(IF(基础表!$Z:$Z=0,ROW(基础表!$Z:$Z),999),ROW(H717)))&amp;""</f>
        <v/>
      </c>
      <c r="C723" t="e">
        <f ca="1">VLOOKUP(VLOOKUP($B723,基础表!$E:$G,3,FALSE),模型表!$C:$D,2,FALSE)</f>
        <v>#N/A</v>
      </c>
      <c r="E723" t="e">
        <f ca="1">VLOOKUP($B723,基础表!$E:$G,3,FALSE)</f>
        <v>#N/A</v>
      </c>
      <c r="G723" t="e">
        <f ca="1">VLOOKUP($E723,模型表!$C:$G,5,FALSE)</f>
        <v>#N/A</v>
      </c>
      <c r="H723" t="e">
        <f ca="1">VLOOKUP($E723,模型表!$C:$F,4,FALSE)</f>
        <v>#N/A</v>
      </c>
      <c r="I723" t="e">
        <f ca="1">VLOOKUP($E723,模型表!$C:$J,8,FALSE)</f>
        <v>#N/A</v>
      </c>
      <c r="K723" t="str">
        <f t="shared" ca="1" si="134"/>
        <v/>
      </c>
      <c r="L723" t="str">
        <f t="shared" ca="1" si="135"/>
        <v/>
      </c>
      <c r="M723" t="str">
        <f t="shared" ca="1" si="136"/>
        <v/>
      </c>
      <c r="N723" t="str">
        <f t="shared" ca="1" si="137"/>
        <v/>
      </c>
      <c r="O723" t="str">
        <f t="shared" ca="1" si="143"/>
        <v/>
      </c>
      <c r="P723" t="str">
        <f t="shared" ca="1" si="138"/>
        <v/>
      </c>
      <c r="Q723" t="e">
        <f ca="1">VLOOKUP($E723,模型表!$C:$K,9,FALSE)</f>
        <v>#N/A</v>
      </c>
      <c r="S723" t="e">
        <f ca="1">IF(VLOOKUP($E723,模型表!$C:$L,6,FALSE)=0,"",VLOOKUP($E723,模型表!$C:$L,10,FALSE))</f>
        <v>#N/A</v>
      </c>
      <c r="U723" t="e">
        <f ca="1">VLOOKUP($E723,模型表!$C:$Q,11,FALSE)</f>
        <v>#N/A</v>
      </c>
      <c r="Y723" t="e">
        <f ca="1">IF(VLOOKUP($E723,模型表!$C:$N,12,FALSE)="Death",VLOOKUP($E723,模型表!$C:$Q,13,FALSE),"")</f>
        <v>#N/A</v>
      </c>
      <c r="Z723" t="str">
        <f ca="1">IF($B723="","",IF(VLOOKUP($E723,模型表!$C:$O,12,FALSE)="PBuff","["&amp;VLOOKUP($E723,模型表!$C:Q,13,FALSE)&amp;"]","[]"))</f>
        <v/>
      </c>
      <c r="AA723" t="e">
        <f ca="1">VLOOKUP($B723,基础扩展表!$E:$I,5,FALSE)</f>
        <v>#N/A</v>
      </c>
      <c r="AB723" t="e">
        <f ca="1">VLOOKUP($B723,基础扩展表!$E:$I,4,FALSE)</f>
        <v>#N/A</v>
      </c>
      <c r="AC723" t="e">
        <f ca="1">VLOOKUP($B723,基础表!$E:$T,16,FALSE)</f>
        <v>#N/A</v>
      </c>
      <c r="AD723" t="str">
        <f t="shared" ca="1" si="132"/>
        <v/>
      </c>
      <c r="AE723" t="str">
        <f t="shared" ca="1" si="139"/>
        <v/>
      </c>
      <c r="AF723" t="str">
        <f t="shared" ca="1" si="140"/>
        <v/>
      </c>
      <c r="AH723" t="e">
        <f ca="1">VLOOKUP($B723,基础表!$E:$R,14,FALSE)</f>
        <v>#N/A</v>
      </c>
      <c r="AI723" t="e">
        <f ca="1">VLOOKUP($B723,基础表!$E:$S,13,FALSE)</f>
        <v>#N/A</v>
      </c>
      <c r="AK723" t="e">
        <f ca="1">VLOOKUP($B723,基础表!$E:$H,4,FALSE)</f>
        <v>#N/A</v>
      </c>
      <c r="AN723" s="23" t="e">
        <f t="shared" ca="1" si="133"/>
        <v>#N/A</v>
      </c>
      <c r="AO723" s="23" t="str">
        <f t="shared" ca="1" si="141"/>
        <v/>
      </c>
      <c r="AP723" s="23" t="str">
        <f t="shared" ca="1" si="142"/>
        <v/>
      </c>
      <c r="AR723" t="e">
        <f ca="1">VLOOKUP($B723,基础表!$E:$J,4,FALSE)</f>
        <v>#N/A</v>
      </c>
      <c r="AS723" t="e">
        <f ca="1">VLOOKUP($B723,基础表!$E:$J,5,FALSE)</f>
        <v>#N/A</v>
      </c>
      <c r="AT723" t="e">
        <f ca="1">VLOOKUP($B723,基础表!$E:$J,6,FALSE)</f>
        <v>#N/A</v>
      </c>
      <c r="AU723" t="e">
        <f ca="1">VLOOKUP($B723,基础扩展表!$E:$AG,MATCH(AU$2,基础扩展表!$E$1:$AG$1,0),FALSE)</f>
        <v>#N/A</v>
      </c>
      <c r="AV723" t="e">
        <f ca="1">VLOOKUP($B723,基础扩展表!$E:$AG,MATCH(AV$2,基础扩展表!$E$1:$AG$1,0),FALSE)</f>
        <v>#N/A</v>
      </c>
      <c r="AW723" t="e">
        <f ca="1">VLOOKUP($B723,基础扩展表!$E:$AG,MATCH(AW$2,基础扩展表!$E$1:$AG$1,0),FALSE)</f>
        <v>#N/A</v>
      </c>
      <c r="AX723" t="e">
        <f ca="1">VLOOKUP($B723,基础扩展表!$E:$AG,MATCH(AX$2,基础扩展表!$E$1:$AG$1,0),FALSE)</f>
        <v>#N/A</v>
      </c>
      <c r="AY723" t="e">
        <f ca="1">VLOOKUP($B723,基础扩展表!$E:$AG,MATCH(AY$2,基础扩展表!$E$1:$AG$1,0),FALSE)</f>
        <v>#N/A</v>
      </c>
      <c r="AZ723" t="e">
        <f ca="1">VLOOKUP($B723,基础扩展表!$E:$AG,MATCH(AZ$2,基础扩展表!$E$1:$AG$1,0),FALSE)</f>
        <v>#N/A</v>
      </c>
      <c r="BA723" t="e">
        <f ca="1">VLOOKUP($B723,基础扩展表!$E:$AG,MATCH(BA$2,基础扩展表!$E$1:$AG$1,0),FALSE)</f>
        <v>#N/A</v>
      </c>
      <c r="BB723" t="e">
        <f ca="1">VLOOKUP($B723,基础扩展表!$E:$AG,MATCH(BB$2,基础扩展表!$E$1:$AG$1,0),FALSE)</f>
        <v>#N/A</v>
      </c>
      <c r="BC723" t="e">
        <f ca="1">VLOOKUP($B723,基础扩展表!$E:$AG,MATCH(BC$2,基础扩展表!$E$1:$AG$1,0),FALSE)</f>
        <v>#N/A</v>
      </c>
      <c r="BD723" t="e">
        <f ca="1">VLOOKUP($B723,基础扩展表!$E:$AG,MATCH(BD$2,基础扩展表!$E$1:$AG$1,0),FALSE)</f>
        <v>#N/A</v>
      </c>
      <c r="BE723" t="e">
        <f ca="1">VLOOKUP($B723,基础扩展表!$E:$AG,MATCH(BE$2,基础扩展表!$E$1:$AG$1,0),FALSE)</f>
        <v>#N/A</v>
      </c>
      <c r="BF723" t="e">
        <f ca="1">VLOOKUP($B723,基础扩展表!$E:$AG,MATCH(BF$2,基础扩展表!$E$1:$AG$1,0),FALSE)</f>
        <v>#N/A</v>
      </c>
      <c r="BG723" t="e">
        <f ca="1">VLOOKUP($B723,基础扩展表!$E:$AG,MATCH(BG$2,基础扩展表!$E$1:$AG$1,0),FALSE)</f>
        <v>#N/A</v>
      </c>
      <c r="BH723" t="e">
        <f ca="1">VLOOKUP($B723,基础扩展表!$E:$AG,MATCH(BH$2,基础扩展表!$E$1:$AG$1,0),FALSE)</f>
        <v>#N/A</v>
      </c>
      <c r="BI723" t="e">
        <f ca="1">VLOOKUP($B723,基础扩展表!$E:$AG,MATCH(BI$2,基础扩展表!$E$1:$AG$1,0),FALSE)</f>
        <v>#N/A</v>
      </c>
      <c r="BJ723" t="e">
        <f ca="1">VLOOKUP($B723,基础扩展表!$E:$AG,MATCH(BJ$2,基础扩展表!$E$1:$AG$1,0),FALSE)</f>
        <v>#N/A</v>
      </c>
      <c r="BK723" t="e">
        <f ca="1">VLOOKUP($B723,基础扩展表!$E:$AG,MATCH(BK$2,基础扩展表!$E$1:$AG$1,0),FALSE)</f>
        <v>#N/A</v>
      </c>
      <c r="BL723" t="e">
        <f ca="1">VLOOKUP($B723,基础扩展表!$E:$AG,MATCH(BL$2,基础扩展表!$E$1:$AG$1,0),FALSE)</f>
        <v>#N/A</v>
      </c>
      <c r="BM723" t="e">
        <f ca="1">VLOOKUP($B723,基础扩展表!$E:$AG,MATCH(BM$2,基础扩展表!$E$1:$AG$1,0),FALSE)</f>
        <v>#N/A</v>
      </c>
      <c r="BN723" t="e">
        <f ca="1">VLOOKUP($B723,基础扩展表!$E:$AG,MATCH(BN$2,基础扩展表!$E$1:$AG$1,0),FALSE)</f>
        <v>#N/A</v>
      </c>
      <c r="BO723" t="e">
        <f ca="1">VLOOKUP($B723,基础扩展表!$E:$AG,MATCH(BO$2,基础扩展表!$E$1:$AG$1,0),FALSE)</f>
        <v>#N/A</v>
      </c>
      <c r="BP723" t="e">
        <f ca="1">VLOOKUP($B723,基础扩展表!$E:$AG,MATCH(BP$2,基础扩展表!$E$1:$AG$1,0),FALSE)</f>
        <v>#N/A</v>
      </c>
      <c r="BR723" t="e">
        <f ca="1">VLOOKUP(C723,模型表!D:H,5,FALSE)</f>
        <v>#N/A</v>
      </c>
    </row>
    <row r="724" spans="2:70" x14ac:dyDescent="0.2">
      <c r="B724" t="str">
        <f t="array" aca="1" ref="B724" ca="1">INDEX(基础表!$Y:$Y,SMALL(IF(基础表!$Z:$Z=0,ROW(基础表!$Z:$Z),999),ROW(H718)))&amp;""</f>
        <v/>
      </c>
      <c r="C724" t="e">
        <f ca="1">VLOOKUP(VLOOKUP($B724,基础表!$E:$G,3,FALSE),模型表!$C:$D,2,FALSE)</f>
        <v>#N/A</v>
      </c>
      <c r="E724" t="e">
        <f ca="1">VLOOKUP($B724,基础表!$E:$G,3,FALSE)</f>
        <v>#N/A</v>
      </c>
      <c r="G724" t="e">
        <f ca="1">VLOOKUP($E724,模型表!$C:$G,5,FALSE)</f>
        <v>#N/A</v>
      </c>
      <c r="H724" t="e">
        <f ca="1">VLOOKUP($E724,模型表!$C:$F,4,FALSE)</f>
        <v>#N/A</v>
      </c>
      <c r="I724" t="e">
        <f ca="1">VLOOKUP($E724,模型表!$C:$J,8,FALSE)</f>
        <v>#N/A</v>
      </c>
      <c r="K724" t="str">
        <f t="shared" ca="1" si="134"/>
        <v/>
      </c>
      <c r="L724" t="str">
        <f t="shared" ca="1" si="135"/>
        <v/>
      </c>
      <c r="M724" t="str">
        <f t="shared" ca="1" si="136"/>
        <v/>
      </c>
      <c r="N724" t="str">
        <f t="shared" ca="1" si="137"/>
        <v/>
      </c>
      <c r="O724" t="str">
        <f t="shared" ca="1" si="143"/>
        <v/>
      </c>
      <c r="P724" t="str">
        <f t="shared" ca="1" si="138"/>
        <v/>
      </c>
      <c r="Q724" t="e">
        <f ca="1">VLOOKUP($E724,模型表!$C:$K,9,FALSE)</f>
        <v>#N/A</v>
      </c>
      <c r="S724" t="e">
        <f ca="1">IF(VLOOKUP($E724,模型表!$C:$L,6,FALSE)=0,"",VLOOKUP($E724,模型表!$C:$L,10,FALSE))</f>
        <v>#N/A</v>
      </c>
      <c r="U724" t="e">
        <f ca="1">VLOOKUP($E724,模型表!$C:$Q,11,FALSE)</f>
        <v>#N/A</v>
      </c>
      <c r="Y724" t="e">
        <f ca="1">IF(VLOOKUP($E724,模型表!$C:$N,12,FALSE)="Death",VLOOKUP($E724,模型表!$C:$Q,13,FALSE),"")</f>
        <v>#N/A</v>
      </c>
      <c r="Z724" t="str">
        <f ca="1">IF($B724="","",IF(VLOOKUP($E724,模型表!$C:$O,12,FALSE)="PBuff","["&amp;VLOOKUP($E724,模型表!$C:Q,13,FALSE)&amp;"]","[]"))</f>
        <v/>
      </c>
      <c r="AA724" t="e">
        <f ca="1">VLOOKUP($B724,基础扩展表!$E:$I,5,FALSE)</f>
        <v>#N/A</v>
      </c>
      <c r="AB724" t="e">
        <f ca="1">VLOOKUP($B724,基础扩展表!$E:$I,4,FALSE)</f>
        <v>#N/A</v>
      </c>
      <c r="AC724" t="e">
        <f ca="1">VLOOKUP($B724,基础表!$E:$T,16,FALSE)</f>
        <v>#N/A</v>
      </c>
      <c r="AD724" t="str">
        <f t="shared" ca="1" si="132"/>
        <v/>
      </c>
      <c r="AE724" t="str">
        <f t="shared" ca="1" si="139"/>
        <v/>
      </c>
      <c r="AF724" t="str">
        <f t="shared" ca="1" si="140"/>
        <v/>
      </c>
      <c r="AH724" t="e">
        <f ca="1">VLOOKUP($B724,基础表!$E:$R,14,FALSE)</f>
        <v>#N/A</v>
      </c>
      <c r="AI724" t="e">
        <f ca="1">VLOOKUP($B724,基础表!$E:$S,13,FALSE)</f>
        <v>#N/A</v>
      </c>
      <c r="AK724" t="e">
        <f ca="1">VLOOKUP($B724,基础表!$E:$H,4,FALSE)</f>
        <v>#N/A</v>
      </c>
      <c r="AN724" s="23" t="e">
        <f t="shared" ca="1" si="133"/>
        <v>#N/A</v>
      </c>
      <c r="AO724" s="23" t="str">
        <f t="shared" ca="1" si="141"/>
        <v/>
      </c>
      <c r="AP724" s="23" t="str">
        <f t="shared" ca="1" si="142"/>
        <v/>
      </c>
      <c r="AR724" t="e">
        <f ca="1">VLOOKUP($B724,基础表!$E:$J,4,FALSE)</f>
        <v>#N/A</v>
      </c>
      <c r="AS724" t="e">
        <f ca="1">VLOOKUP($B724,基础表!$E:$J,5,FALSE)</f>
        <v>#N/A</v>
      </c>
      <c r="AT724" t="e">
        <f ca="1">VLOOKUP($B724,基础表!$E:$J,6,FALSE)</f>
        <v>#N/A</v>
      </c>
      <c r="AU724" t="e">
        <f ca="1">VLOOKUP($B724,基础扩展表!$E:$AG,MATCH(AU$2,基础扩展表!$E$1:$AG$1,0),FALSE)</f>
        <v>#N/A</v>
      </c>
      <c r="AV724" t="e">
        <f ca="1">VLOOKUP($B724,基础扩展表!$E:$AG,MATCH(AV$2,基础扩展表!$E$1:$AG$1,0),FALSE)</f>
        <v>#N/A</v>
      </c>
      <c r="AW724" t="e">
        <f ca="1">VLOOKUP($B724,基础扩展表!$E:$AG,MATCH(AW$2,基础扩展表!$E$1:$AG$1,0),FALSE)</f>
        <v>#N/A</v>
      </c>
      <c r="AX724" t="e">
        <f ca="1">VLOOKUP($B724,基础扩展表!$E:$AG,MATCH(AX$2,基础扩展表!$E$1:$AG$1,0),FALSE)</f>
        <v>#N/A</v>
      </c>
      <c r="AY724" t="e">
        <f ca="1">VLOOKUP($B724,基础扩展表!$E:$AG,MATCH(AY$2,基础扩展表!$E$1:$AG$1,0),FALSE)</f>
        <v>#N/A</v>
      </c>
      <c r="AZ724" t="e">
        <f ca="1">VLOOKUP($B724,基础扩展表!$E:$AG,MATCH(AZ$2,基础扩展表!$E$1:$AG$1,0),FALSE)</f>
        <v>#N/A</v>
      </c>
      <c r="BA724" t="e">
        <f ca="1">VLOOKUP($B724,基础扩展表!$E:$AG,MATCH(BA$2,基础扩展表!$E$1:$AG$1,0),FALSE)</f>
        <v>#N/A</v>
      </c>
      <c r="BB724" t="e">
        <f ca="1">VLOOKUP($B724,基础扩展表!$E:$AG,MATCH(BB$2,基础扩展表!$E$1:$AG$1,0),FALSE)</f>
        <v>#N/A</v>
      </c>
      <c r="BC724" t="e">
        <f ca="1">VLOOKUP($B724,基础扩展表!$E:$AG,MATCH(BC$2,基础扩展表!$E$1:$AG$1,0),FALSE)</f>
        <v>#N/A</v>
      </c>
      <c r="BD724" t="e">
        <f ca="1">VLOOKUP($B724,基础扩展表!$E:$AG,MATCH(BD$2,基础扩展表!$E$1:$AG$1,0),FALSE)</f>
        <v>#N/A</v>
      </c>
      <c r="BE724" t="e">
        <f ca="1">VLOOKUP($B724,基础扩展表!$E:$AG,MATCH(BE$2,基础扩展表!$E$1:$AG$1,0),FALSE)</f>
        <v>#N/A</v>
      </c>
      <c r="BF724" t="e">
        <f ca="1">VLOOKUP($B724,基础扩展表!$E:$AG,MATCH(BF$2,基础扩展表!$E$1:$AG$1,0),FALSE)</f>
        <v>#N/A</v>
      </c>
      <c r="BG724" t="e">
        <f ca="1">VLOOKUP($B724,基础扩展表!$E:$AG,MATCH(BG$2,基础扩展表!$E$1:$AG$1,0),FALSE)</f>
        <v>#N/A</v>
      </c>
      <c r="BH724" t="e">
        <f ca="1">VLOOKUP($B724,基础扩展表!$E:$AG,MATCH(BH$2,基础扩展表!$E$1:$AG$1,0),FALSE)</f>
        <v>#N/A</v>
      </c>
      <c r="BI724" t="e">
        <f ca="1">VLOOKUP($B724,基础扩展表!$E:$AG,MATCH(BI$2,基础扩展表!$E$1:$AG$1,0),FALSE)</f>
        <v>#N/A</v>
      </c>
      <c r="BJ724" t="e">
        <f ca="1">VLOOKUP($B724,基础扩展表!$E:$AG,MATCH(BJ$2,基础扩展表!$E$1:$AG$1,0),FALSE)</f>
        <v>#N/A</v>
      </c>
      <c r="BK724" t="e">
        <f ca="1">VLOOKUP($B724,基础扩展表!$E:$AG,MATCH(BK$2,基础扩展表!$E$1:$AG$1,0),FALSE)</f>
        <v>#N/A</v>
      </c>
      <c r="BL724" t="e">
        <f ca="1">VLOOKUP($B724,基础扩展表!$E:$AG,MATCH(BL$2,基础扩展表!$E$1:$AG$1,0),FALSE)</f>
        <v>#N/A</v>
      </c>
      <c r="BM724" t="e">
        <f ca="1">VLOOKUP($B724,基础扩展表!$E:$AG,MATCH(BM$2,基础扩展表!$E$1:$AG$1,0),FALSE)</f>
        <v>#N/A</v>
      </c>
      <c r="BN724" t="e">
        <f ca="1">VLOOKUP($B724,基础扩展表!$E:$AG,MATCH(BN$2,基础扩展表!$E$1:$AG$1,0),FALSE)</f>
        <v>#N/A</v>
      </c>
      <c r="BO724" t="e">
        <f ca="1">VLOOKUP($B724,基础扩展表!$E:$AG,MATCH(BO$2,基础扩展表!$E$1:$AG$1,0),FALSE)</f>
        <v>#N/A</v>
      </c>
      <c r="BP724" t="e">
        <f ca="1">VLOOKUP($B724,基础扩展表!$E:$AG,MATCH(BP$2,基础扩展表!$E$1:$AG$1,0),FALSE)</f>
        <v>#N/A</v>
      </c>
      <c r="BR724" t="e">
        <f ca="1">VLOOKUP(C724,模型表!D:H,5,FALSE)</f>
        <v>#N/A</v>
      </c>
    </row>
    <row r="725" spans="2:70" x14ac:dyDescent="0.2">
      <c r="B725" t="str">
        <f t="array" aca="1" ref="B725" ca="1">INDEX(基础表!$Y:$Y,SMALL(IF(基础表!$Z:$Z=0,ROW(基础表!$Z:$Z),999),ROW(H719)))&amp;""</f>
        <v/>
      </c>
      <c r="C725" t="e">
        <f ca="1">VLOOKUP(VLOOKUP($B725,基础表!$E:$G,3,FALSE),模型表!$C:$D,2,FALSE)</f>
        <v>#N/A</v>
      </c>
      <c r="E725" t="e">
        <f ca="1">VLOOKUP($B725,基础表!$E:$G,3,FALSE)</f>
        <v>#N/A</v>
      </c>
      <c r="G725" t="e">
        <f ca="1">VLOOKUP($E725,模型表!$C:$G,5,FALSE)</f>
        <v>#N/A</v>
      </c>
      <c r="H725" t="e">
        <f ca="1">VLOOKUP($E725,模型表!$C:$F,4,FALSE)</f>
        <v>#N/A</v>
      </c>
      <c r="I725" t="e">
        <f ca="1">VLOOKUP($E725,模型表!$C:$J,8,FALSE)</f>
        <v>#N/A</v>
      </c>
      <c r="K725" t="str">
        <f t="shared" ca="1" si="134"/>
        <v/>
      </c>
      <c r="L725" t="str">
        <f t="shared" ca="1" si="135"/>
        <v/>
      </c>
      <c r="M725" t="str">
        <f t="shared" ca="1" si="136"/>
        <v/>
      </c>
      <c r="N725" t="str">
        <f t="shared" ca="1" si="137"/>
        <v/>
      </c>
      <c r="O725" t="str">
        <f t="shared" ca="1" si="143"/>
        <v/>
      </c>
      <c r="P725" t="str">
        <f t="shared" ca="1" si="138"/>
        <v/>
      </c>
      <c r="Q725" t="e">
        <f ca="1">VLOOKUP($E725,模型表!$C:$K,9,FALSE)</f>
        <v>#N/A</v>
      </c>
      <c r="S725" t="e">
        <f ca="1">IF(VLOOKUP($E725,模型表!$C:$L,6,FALSE)=0,"",VLOOKUP($E725,模型表!$C:$L,10,FALSE))</f>
        <v>#N/A</v>
      </c>
      <c r="U725" t="e">
        <f ca="1">VLOOKUP($E725,模型表!$C:$Q,11,FALSE)</f>
        <v>#N/A</v>
      </c>
      <c r="Y725" t="e">
        <f ca="1">IF(VLOOKUP($E725,模型表!$C:$N,12,FALSE)="Death",VLOOKUP($E725,模型表!$C:$Q,13,FALSE),"")</f>
        <v>#N/A</v>
      </c>
      <c r="Z725" t="str">
        <f ca="1">IF($B725="","",IF(VLOOKUP($E725,模型表!$C:$O,12,FALSE)="PBuff","["&amp;VLOOKUP($E725,模型表!$C:Q,13,FALSE)&amp;"]","[]"))</f>
        <v/>
      </c>
      <c r="AA725" t="e">
        <f ca="1">VLOOKUP($B725,基础扩展表!$E:$I,5,FALSE)</f>
        <v>#N/A</v>
      </c>
      <c r="AB725" t="e">
        <f ca="1">VLOOKUP($B725,基础扩展表!$E:$I,4,FALSE)</f>
        <v>#N/A</v>
      </c>
      <c r="AC725" t="e">
        <f ca="1">VLOOKUP($B725,基础表!$E:$T,16,FALSE)</f>
        <v>#N/A</v>
      </c>
      <c r="AD725" t="str">
        <f t="shared" ca="1" si="132"/>
        <v/>
      </c>
      <c r="AE725" t="str">
        <f t="shared" ca="1" si="139"/>
        <v/>
      </c>
      <c r="AF725" t="str">
        <f t="shared" ca="1" si="140"/>
        <v/>
      </c>
      <c r="AH725" t="e">
        <f ca="1">VLOOKUP($B725,基础表!$E:$R,14,FALSE)</f>
        <v>#N/A</v>
      </c>
      <c r="AI725" t="e">
        <f ca="1">VLOOKUP($B725,基础表!$E:$S,13,FALSE)</f>
        <v>#N/A</v>
      </c>
      <c r="AK725" t="e">
        <f ca="1">VLOOKUP($B725,基础表!$E:$H,4,FALSE)</f>
        <v>#N/A</v>
      </c>
      <c r="AN725" s="23" t="e">
        <f t="shared" ca="1" si="133"/>
        <v>#N/A</v>
      </c>
      <c r="AO725" s="23" t="str">
        <f t="shared" ca="1" si="141"/>
        <v/>
      </c>
      <c r="AP725" s="23" t="str">
        <f t="shared" ca="1" si="142"/>
        <v/>
      </c>
      <c r="AR725" t="e">
        <f ca="1">VLOOKUP($B725,基础表!$E:$J,4,FALSE)</f>
        <v>#N/A</v>
      </c>
      <c r="AS725" t="e">
        <f ca="1">VLOOKUP($B725,基础表!$E:$J,5,FALSE)</f>
        <v>#N/A</v>
      </c>
      <c r="AT725" t="e">
        <f ca="1">VLOOKUP($B725,基础表!$E:$J,6,FALSE)</f>
        <v>#N/A</v>
      </c>
      <c r="AU725" t="e">
        <f ca="1">VLOOKUP($B725,基础扩展表!$E:$AG,MATCH(AU$2,基础扩展表!$E$1:$AG$1,0),FALSE)</f>
        <v>#N/A</v>
      </c>
      <c r="AV725" t="e">
        <f ca="1">VLOOKUP($B725,基础扩展表!$E:$AG,MATCH(AV$2,基础扩展表!$E$1:$AG$1,0),FALSE)</f>
        <v>#N/A</v>
      </c>
      <c r="AW725" t="e">
        <f ca="1">VLOOKUP($B725,基础扩展表!$E:$AG,MATCH(AW$2,基础扩展表!$E$1:$AG$1,0),FALSE)</f>
        <v>#N/A</v>
      </c>
      <c r="AX725" t="e">
        <f ca="1">VLOOKUP($B725,基础扩展表!$E:$AG,MATCH(AX$2,基础扩展表!$E$1:$AG$1,0),FALSE)</f>
        <v>#N/A</v>
      </c>
      <c r="AY725" t="e">
        <f ca="1">VLOOKUP($B725,基础扩展表!$E:$AG,MATCH(AY$2,基础扩展表!$E$1:$AG$1,0),FALSE)</f>
        <v>#N/A</v>
      </c>
      <c r="AZ725" t="e">
        <f ca="1">VLOOKUP($B725,基础扩展表!$E:$AG,MATCH(AZ$2,基础扩展表!$E$1:$AG$1,0),FALSE)</f>
        <v>#N/A</v>
      </c>
      <c r="BA725" t="e">
        <f ca="1">VLOOKUP($B725,基础扩展表!$E:$AG,MATCH(BA$2,基础扩展表!$E$1:$AG$1,0),FALSE)</f>
        <v>#N/A</v>
      </c>
      <c r="BB725" t="e">
        <f ca="1">VLOOKUP($B725,基础扩展表!$E:$AG,MATCH(BB$2,基础扩展表!$E$1:$AG$1,0),FALSE)</f>
        <v>#N/A</v>
      </c>
      <c r="BC725" t="e">
        <f ca="1">VLOOKUP($B725,基础扩展表!$E:$AG,MATCH(BC$2,基础扩展表!$E$1:$AG$1,0),FALSE)</f>
        <v>#N/A</v>
      </c>
      <c r="BD725" t="e">
        <f ca="1">VLOOKUP($B725,基础扩展表!$E:$AG,MATCH(BD$2,基础扩展表!$E$1:$AG$1,0),FALSE)</f>
        <v>#N/A</v>
      </c>
      <c r="BE725" t="e">
        <f ca="1">VLOOKUP($B725,基础扩展表!$E:$AG,MATCH(BE$2,基础扩展表!$E$1:$AG$1,0),FALSE)</f>
        <v>#N/A</v>
      </c>
      <c r="BF725" t="e">
        <f ca="1">VLOOKUP($B725,基础扩展表!$E:$AG,MATCH(BF$2,基础扩展表!$E$1:$AG$1,0),FALSE)</f>
        <v>#N/A</v>
      </c>
      <c r="BG725" t="e">
        <f ca="1">VLOOKUP($B725,基础扩展表!$E:$AG,MATCH(BG$2,基础扩展表!$E$1:$AG$1,0),FALSE)</f>
        <v>#N/A</v>
      </c>
      <c r="BH725" t="e">
        <f ca="1">VLOOKUP($B725,基础扩展表!$E:$AG,MATCH(BH$2,基础扩展表!$E$1:$AG$1,0),FALSE)</f>
        <v>#N/A</v>
      </c>
      <c r="BI725" t="e">
        <f ca="1">VLOOKUP($B725,基础扩展表!$E:$AG,MATCH(BI$2,基础扩展表!$E$1:$AG$1,0),FALSE)</f>
        <v>#N/A</v>
      </c>
      <c r="BJ725" t="e">
        <f ca="1">VLOOKUP($B725,基础扩展表!$E:$AG,MATCH(BJ$2,基础扩展表!$E$1:$AG$1,0),FALSE)</f>
        <v>#N/A</v>
      </c>
      <c r="BK725" t="e">
        <f ca="1">VLOOKUP($B725,基础扩展表!$E:$AG,MATCH(BK$2,基础扩展表!$E$1:$AG$1,0),FALSE)</f>
        <v>#N/A</v>
      </c>
      <c r="BL725" t="e">
        <f ca="1">VLOOKUP($B725,基础扩展表!$E:$AG,MATCH(BL$2,基础扩展表!$E$1:$AG$1,0),FALSE)</f>
        <v>#N/A</v>
      </c>
      <c r="BM725" t="e">
        <f ca="1">VLOOKUP($B725,基础扩展表!$E:$AG,MATCH(BM$2,基础扩展表!$E$1:$AG$1,0),FALSE)</f>
        <v>#N/A</v>
      </c>
      <c r="BN725" t="e">
        <f ca="1">VLOOKUP($B725,基础扩展表!$E:$AG,MATCH(BN$2,基础扩展表!$E$1:$AG$1,0),FALSE)</f>
        <v>#N/A</v>
      </c>
      <c r="BO725" t="e">
        <f ca="1">VLOOKUP($B725,基础扩展表!$E:$AG,MATCH(BO$2,基础扩展表!$E$1:$AG$1,0),FALSE)</f>
        <v>#N/A</v>
      </c>
      <c r="BP725" t="e">
        <f ca="1">VLOOKUP($B725,基础扩展表!$E:$AG,MATCH(BP$2,基础扩展表!$E$1:$AG$1,0),FALSE)</f>
        <v>#N/A</v>
      </c>
      <c r="BR725" t="e">
        <f ca="1">VLOOKUP(C725,模型表!D:H,5,FALSE)</f>
        <v>#N/A</v>
      </c>
    </row>
    <row r="726" spans="2:70" x14ac:dyDescent="0.2">
      <c r="B726" t="str">
        <f t="array" aca="1" ref="B726" ca="1">INDEX(基础表!$Y:$Y,SMALL(IF(基础表!$Z:$Z=0,ROW(基础表!$Z:$Z),999),ROW(H720)))&amp;""</f>
        <v/>
      </c>
      <c r="C726" t="e">
        <f ca="1">VLOOKUP(VLOOKUP($B726,基础表!$E:$G,3,FALSE),模型表!$C:$D,2,FALSE)</f>
        <v>#N/A</v>
      </c>
      <c r="E726" t="e">
        <f ca="1">VLOOKUP($B726,基础表!$E:$G,3,FALSE)</f>
        <v>#N/A</v>
      </c>
      <c r="G726" t="e">
        <f ca="1">VLOOKUP($E726,模型表!$C:$G,5,FALSE)</f>
        <v>#N/A</v>
      </c>
      <c r="H726" t="e">
        <f ca="1">VLOOKUP($E726,模型表!$C:$F,4,FALSE)</f>
        <v>#N/A</v>
      </c>
      <c r="I726" t="e">
        <f ca="1">VLOOKUP($E726,模型表!$C:$J,8,FALSE)</f>
        <v>#N/A</v>
      </c>
      <c r="K726" t="str">
        <f t="shared" ca="1" si="134"/>
        <v/>
      </c>
      <c r="L726" t="str">
        <f t="shared" ca="1" si="135"/>
        <v/>
      </c>
      <c r="M726" t="str">
        <f t="shared" ca="1" si="136"/>
        <v/>
      </c>
      <c r="N726" t="str">
        <f t="shared" ca="1" si="137"/>
        <v/>
      </c>
      <c r="O726" t="str">
        <f t="shared" ca="1" si="143"/>
        <v/>
      </c>
      <c r="P726" t="str">
        <f t="shared" ca="1" si="138"/>
        <v/>
      </c>
      <c r="Q726" t="e">
        <f ca="1">VLOOKUP($E726,模型表!$C:$K,9,FALSE)</f>
        <v>#N/A</v>
      </c>
      <c r="S726" t="e">
        <f ca="1">IF(VLOOKUP($E726,模型表!$C:$L,6,FALSE)=0,"",VLOOKUP($E726,模型表!$C:$L,10,FALSE))</f>
        <v>#N/A</v>
      </c>
      <c r="U726" t="e">
        <f ca="1">VLOOKUP($E726,模型表!$C:$Q,11,FALSE)</f>
        <v>#N/A</v>
      </c>
      <c r="Y726" t="e">
        <f ca="1">IF(VLOOKUP($E726,模型表!$C:$N,12,FALSE)="Death",VLOOKUP($E726,模型表!$C:$Q,13,FALSE),"")</f>
        <v>#N/A</v>
      </c>
      <c r="Z726" t="str">
        <f ca="1">IF($B726="","",IF(VLOOKUP($E726,模型表!$C:$O,12,FALSE)="PBuff","["&amp;VLOOKUP($E726,模型表!$C:Q,13,FALSE)&amp;"]","[]"))</f>
        <v/>
      </c>
      <c r="AA726" t="e">
        <f ca="1">VLOOKUP($B726,基础扩展表!$E:$I,5,FALSE)</f>
        <v>#N/A</v>
      </c>
      <c r="AB726" t="e">
        <f ca="1">VLOOKUP($B726,基础扩展表!$E:$I,4,FALSE)</f>
        <v>#N/A</v>
      </c>
      <c r="AC726" t="e">
        <f ca="1">VLOOKUP($B726,基础表!$E:$T,16,FALSE)</f>
        <v>#N/A</v>
      </c>
      <c r="AD726" t="str">
        <f t="shared" ca="1" si="132"/>
        <v/>
      </c>
      <c r="AE726" t="str">
        <f t="shared" ca="1" si="139"/>
        <v/>
      </c>
      <c r="AF726" t="str">
        <f t="shared" ca="1" si="140"/>
        <v/>
      </c>
      <c r="AH726" t="e">
        <f ca="1">VLOOKUP($B726,基础表!$E:$R,14,FALSE)</f>
        <v>#N/A</v>
      </c>
      <c r="AI726" t="e">
        <f ca="1">VLOOKUP($B726,基础表!$E:$S,13,FALSE)</f>
        <v>#N/A</v>
      </c>
      <c r="AK726" t="e">
        <f ca="1">VLOOKUP($B726,基础表!$E:$H,4,FALSE)</f>
        <v>#N/A</v>
      </c>
      <c r="AN726" s="23" t="e">
        <f t="shared" ca="1" si="133"/>
        <v>#N/A</v>
      </c>
      <c r="AO726" s="23" t="str">
        <f t="shared" ca="1" si="141"/>
        <v/>
      </c>
      <c r="AP726" s="23" t="str">
        <f t="shared" ca="1" si="142"/>
        <v/>
      </c>
      <c r="AR726" t="e">
        <f ca="1">VLOOKUP($B726,基础表!$E:$J,4,FALSE)</f>
        <v>#N/A</v>
      </c>
      <c r="AS726" t="e">
        <f ca="1">VLOOKUP($B726,基础表!$E:$J,5,FALSE)</f>
        <v>#N/A</v>
      </c>
      <c r="AT726" t="e">
        <f ca="1">VLOOKUP($B726,基础表!$E:$J,6,FALSE)</f>
        <v>#N/A</v>
      </c>
      <c r="AU726" t="e">
        <f ca="1">VLOOKUP($B726,基础扩展表!$E:$AG,MATCH(AU$2,基础扩展表!$E$1:$AG$1,0),FALSE)</f>
        <v>#N/A</v>
      </c>
      <c r="AV726" t="e">
        <f ca="1">VLOOKUP($B726,基础扩展表!$E:$AG,MATCH(AV$2,基础扩展表!$E$1:$AG$1,0),FALSE)</f>
        <v>#N/A</v>
      </c>
      <c r="AW726" t="e">
        <f ca="1">VLOOKUP($B726,基础扩展表!$E:$AG,MATCH(AW$2,基础扩展表!$E$1:$AG$1,0),FALSE)</f>
        <v>#N/A</v>
      </c>
      <c r="AX726" t="e">
        <f ca="1">VLOOKUP($B726,基础扩展表!$E:$AG,MATCH(AX$2,基础扩展表!$E$1:$AG$1,0),FALSE)</f>
        <v>#N/A</v>
      </c>
      <c r="AY726" t="e">
        <f ca="1">VLOOKUP($B726,基础扩展表!$E:$AG,MATCH(AY$2,基础扩展表!$E$1:$AG$1,0),FALSE)</f>
        <v>#N/A</v>
      </c>
      <c r="AZ726" t="e">
        <f ca="1">VLOOKUP($B726,基础扩展表!$E:$AG,MATCH(AZ$2,基础扩展表!$E$1:$AG$1,0),FALSE)</f>
        <v>#N/A</v>
      </c>
      <c r="BA726" t="e">
        <f ca="1">VLOOKUP($B726,基础扩展表!$E:$AG,MATCH(BA$2,基础扩展表!$E$1:$AG$1,0),FALSE)</f>
        <v>#N/A</v>
      </c>
      <c r="BB726" t="e">
        <f ca="1">VLOOKUP($B726,基础扩展表!$E:$AG,MATCH(BB$2,基础扩展表!$E$1:$AG$1,0),FALSE)</f>
        <v>#N/A</v>
      </c>
      <c r="BC726" t="e">
        <f ca="1">VLOOKUP($B726,基础扩展表!$E:$AG,MATCH(BC$2,基础扩展表!$E$1:$AG$1,0),FALSE)</f>
        <v>#N/A</v>
      </c>
      <c r="BD726" t="e">
        <f ca="1">VLOOKUP($B726,基础扩展表!$E:$AG,MATCH(BD$2,基础扩展表!$E$1:$AG$1,0),FALSE)</f>
        <v>#N/A</v>
      </c>
      <c r="BE726" t="e">
        <f ca="1">VLOOKUP($B726,基础扩展表!$E:$AG,MATCH(BE$2,基础扩展表!$E$1:$AG$1,0),FALSE)</f>
        <v>#N/A</v>
      </c>
      <c r="BF726" t="e">
        <f ca="1">VLOOKUP($B726,基础扩展表!$E:$AG,MATCH(BF$2,基础扩展表!$E$1:$AG$1,0),FALSE)</f>
        <v>#N/A</v>
      </c>
      <c r="BG726" t="e">
        <f ca="1">VLOOKUP($B726,基础扩展表!$E:$AG,MATCH(BG$2,基础扩展表!$E$1:$AG$1,0),FALSE)</f>
        <v>#N/A</v>
      </c>
      <c r="BH726" t="e">
        <f ca="1">VLOOKUP($B726,基础扩展表!$E:$AG,MATCH(BH$2,基础扩展表!$E$1:$AG$1,0),FALSE)</f>
        <v>#N/A</v>
      </c>
      <c r="BI726" t="e">
        <f ca="1">VLOOKUP($B726,基础扩展表!$E:$AG,MATCH(BI$2,基础扩展表!$E$1:$AG$1,0),FALSE)</f>
        <v>#N/A</v>
      </c>
      <c r="BJ726" t="e">
        <f ca="1">VLOOKUP($B726,基础扩展表!$E:$AG,MATCH(BJ$2,基础扩展表!$E$1:$AG$1,0),FALSE)</f>
        <v>#N/A</v>
      </c>
      <c r="BK726" t="e">
        <f ca="1">VLOOKUP($B726,基础扩展表!$E:$AG,MATCH(BK$2,基础扩展表!$E$1:$AG$1,0),FALSE)</f>
        <v>#N/A</v>
      </c>
      <c r="BL726" t="e">
        <f ca="1">VLOOKUP($B726,基础扩展表!$E:$AG,MATCH(BL$2,基础扩展表!$E$1:$AG$1,0),FALSE)</f>
        <v>#N/A</v>
      </c>
      <c r="BM726" t="e">
        <f ca="1">VLOOKUP($B726,基础扩展表!$E:$AG,MATCH(BM$2,基础扩展表!$E$1:$AG$1,0),FALSE)</f>
        <v>#N/A</v>
      </c>
      <c r="BN726" t="e">
        <f ca="1">VLOOKUP($B726,基础扩展表!$E:$AG,MATCH(BN$2,基础扩展表!$E$1:$AG$1,0),FALSE)</f>
        <v>#N/A</v>
      </c>
      <c r="BO726" t="e">
        <f ca="1">VLOOKUP($B726,基础扩展表!$E:$AG,MATCH(BO$2,基础扩展表!$E$1:$AG$1,0),FALSE)</f>
        <v>#N/A</v>
      </c>
      <c r="BP726" t="e">
        <f ca="1">VLOOKUP($B726,基础扩展表!$E:$AG,MATCH(BP$2,基础扩展表!$E$1:$AG$1,0),FALSE)</f>
        <v>#N/A</v>
      </c>
      <c r="BR726" t="e">
        <f ca="1">VLOOKUP(C726,模型表!D:H,5,FALSE)</f>
        <v>#N/A</v>
      </c>
    </row>
    <row r="727" spans="2:70" x14ac:dyDescent="0.2">
      <c r="B727" t="str">
        <f t="array" aca="1" ref="B727" ca="1">INDEX(基础表!$Y:$Y,SMALL(IF(基础表!$Z:$Z=0,ROW(基础表!$Z:$Z),999),ROW(H721)))&amp;""</f>
        <v/>
      </c>
      <c r="C727" t="e">
        <f ca="1">VLOOKUP(VLOOKUP($B727,基础表!$E:$G,3,FALSE),模型表!$C:$D,2,FALSE)</f>
        <v>#N/A</v>
      </c>
      <c r="E727" t="e">
        <f ca="1">VLOOKUP($B727,基础表!$E:$G,3,FALSE)</f>
        <v>#N/A</v>
      </c>
      <c r="G727" t="e">
        <f ca="1">VLOOKUP($E727,模型表!$C:$G,5,FALSE)</f>
        <v>#N/A</v>
      </c>
      <c r="H727" t="e">
        <f ca="1">VLOOKUP($E727,模型表!$C:$F,4,FALSE)</f>
        <v>#N/A</v>
      </c>
      <c r="I727" t="e">
        <f ca="1">VLOOKUP($E727,模型表!$C:$J,8,FALSE)</f>
        <v>#N/A</v>
      </c>
      <c r="K727" t="str">
        <f t="shared" ca="1" si="134"/>
        <v/>
      </c>
      <c r="L727" t="str">
        <f t="shared" ca="1" si="135"/>
        <v/>
      </c>
      <c r="M727" t="str">
        <f t="shared" ca="1" si="136"/>
        <v/>
      </c>
      <c r="N727" t="str">
        <f t="shared" ca="1" si="137"/>
        <v/>
      </c>
      <c r="O727" t="str">
        <f t="shared" ca="1" si="143"/>
        <v/>
      </c>
      <c r="P727" t="str">
        <f t="shared" ca="1" si="138"/>
        <v/>
      </c>
      <c r="Q727" t="e">
        <f ca="1">VLOOKUP($E727,模型表!$C:$K,9,FALSE)</f>
        <v>#N/A</v>
      </c>
      <c r="S727" t="e">
        <f ca="1">IF(VLOOKUP($E727,模型表!$C:$L,6,FALSE)=0,"",VLOOKUP($E727,模型表!$C:$L,10,FALSE))</f>
        <v>#N/A</v>
      </c>
      <c r="U727" t="e">
        <f ca="1">VLOOKUP($E727,模型表!$C:$Q,11,FALSE)</f>
        <v>#N/A</v>
      </c>
      <c r="Y727" t="e">
        <f ca="1">IF(VLOOKUP($E727,模型表!$C:$N,12,FALSE)="Death",VLOOKUP($E727,模型表!$C:$Q,13,FALSE),"")</f>
        <v>#N/A</v>
      </c>
      <c r="Z727" t="str">
        <f ca="1">IF($B727="","",IF(VLOOKUP($E727,模型表!$C:$O,12,FALSE)="PBuff","["&amp;VLOOKUP($E727,模型表!$C:Q,13,FALSE)&amp;"]","[]"))</f>
        <v/>
      </c>
      <c r="AA727" t="e">
        <f ca="1">VLOOKUP($B727,基础扩展表!$E:$I,5,FALSE)</f>
        <v>#N/A</v>
      </c>
      <c r="AB727" t="e">
        <f ca="1">VLOOKUP($B727,基础扩展表!$E:$I,4,FALSE)</f>
        <v>#N/A</v>
      </c>
      <c r="AC727" t="e">
        <f ca="1">VLOOKUP($B727,基础表!$E:$T,16,FALSE)</f>
        <v>#N/A</v>
      </c>
      <c r="AD727" t="str">
        <f t="shared" ca="1" si="132"/>
        <v/>
      </c>
      <c r="AE727" t="str">
        <f t="shared" ca="1" si="139"/>
        <v/>
      </c>
      <c r="AF727" t="str">
        <f t="shared" ca="1" si="140"/>
        <v/>
      </c>
      <c r="AH727" t="e">
        <f ca="1">VLOOKUP($B727,基础表!$E:$R,14,FALSE)</f>
        <v>#N/A</v>
      </c>
      <c r="AI727" t="e">
        <f ca="1">VLOOKUP($B727,基础表!$E:$S,13,FALSE)</f>
        <v>#N/A</v>
      </c>
      <c r="AK727" t="e">
        <f ca="1">VLOOKUP($B727,基础表!$E:$H,4,FALSE)</f>
        <v>#N/A</v>
      </c>
      <c r="AN727" s="23" t="e">
        <f t="shared" ca="1" si="133"/>
        <v>#N/A</v>
      </c>
      <c r="AO727" s="23" t="str">
        <f t="shared" ca="1" si="141"/>
        <v/>
      </c>
      <c r="AP727" s="23" t="str">
        <f t="shared" ca="1" si="142"/>
        <v/>
      </c>
      <c r="AR727" t="e">
        <f ca="1">VLOOKUP($B727,基础表!$E:$J,4,FALSE)</f>
        <v>#N/A</v>
      </c>
      <c r="AS727" t="e">
        <f ca="1">VLOOKUP($B727,基础表!$E:$J,5,FALSE)</f>
        <v>#N/A</v>
      </c>
      <c r="AT727" t="e">
        <f ca="1">VLOOKUP($B727,基础表!$E:$J,6,FALSE)</f>
        <v>#N/A</v>
      </c>
      <c r="AU727" t="e">
        <f ca="1">VLOOKUP($B727,基础扩展表!$E:$AG,MATCH(AU$2,基础扩展表!$E$1:$AG$1,0),FALSE)</f>
        <v>#N/A</v>
      </c>
      <c r="AV727" t="e">
        <f ca="1">VLOOKUP($B727,基础扩展表!$E:$AG,MATCH(AV$2,基础扩展表!$E$1:$AG$1,0),FALSE)</f>
        <v>#N/A</v>
      </c>
      <c r="AW727" t="e">
        <f ca="1">VLOOKUP($B727,基础扩展表!$E:$AG,MATCH(AW$2,基础扩展表!$E$1:$AG$1,0),FALSE)</f>
        <v>#N/A</v>
      </c>
      <c r="AX727" t="e">
        <f ca="1">VLOOKUP($B727,基础扩展表!$E:$AG,MATCH(AX$2,基础扩展表!$E$1:$AG$1,0),FALSE)</f>
        <v>#N/A</v>
      </c>
      <c r="AY727" t="e">
        <f ca="1">VLOOKUP($B727,基础扩展表!$E:$AG,MATCH(AY$2,基础扩展表!$E$1:$AG$1,0),FALSE)</f>
        <v>#N/A</v>
      </c>
      <c r="AZ727" t="e">
        <f ca="1">VLOOKUP($B727,基础扩展表!$E:$AG,MATCH(AZ$2,基础扩展表!$E$1:$AG$1,0),FALSE)</f>
        <v>#N/A</v>
      </c>
      <c r="BA727" t="e">
        <f ca="1">VLOOKUP($B727,基础扩展表!$E:$AG,MATCH(BA$2,基础扩展表!$E$1:$AG$1,0),FALSE)</f>
        <v>#N/A</v>
      </c>
      <c r="BB727" t="e">
        <f ca="1">VLOOKUP($B727,基础扩展表!$E:$AG,MATCH(BB$2,基础扩展表!$E$1:$AG$1,0),FALSE)</f>
        <v>#N/A</v>
      </c>
      <c r="BC727" t="e">
        <f ca="1">VLOOKUP($B727,基础扩展表!$E:$AG,MATCH(BC$2,基础扩展表!$E$1:$AG$1,0),FALSE)</f>
        <v>#N/A</v>
      </c>
      <c r="BD727" t="e">
        <f ca="1">VLOOKUP($B727,基础扩展表!$E:$AG,MATCH(BD$2,基础扩展表!$E$1:$AG$1,0),FALSE)</f>
        <v>#N/A</v>
      </c>
      <c r="BE727" t="e">
        <f ca="1">VLOOKUP($B727,基础扩展表!$E:$AG,MATCH(BE$2,基础扩展表!$E$1:$AG$1,0),FALSE)</f>
        <v>#N/A</v>
      </c>
      <c r="BF727" t="e">
        <f ca="1">VLOOKUP($B727,基础扩展表!$E:$AG,MATCH(BF$2,基础扩展表!$E$1:$AG$1,0),FALSE)</f>
        <v>#N/A</v>
      </c>
      <c r="BG727" t="e">
        <f ca="1">VLOOKUP($B727,基础扩展表!$E:$AG,MATCH(BG$2,基础扩展表!$E$1:$AG$1,0),FALSE)</f>
        <v>#N/A</v>
      </c>
      <c r="BH727" t="e">
        <f ca="1">VLOOKUP($B727,基础扩展表!$E:$AG,MATCH(BH$2,基础扩展表!$E$1:$AG$1,0),FALSE)</f>
        <v>#N/A</v>
      </c>
      <c r="BI727" t="e">
        <f ca="1">VLOOKUP($B727,基础扩展表!$E:$AG,MATCH(BI$2,基础扩展表!$E$1:$AG$1,0),FALSE)</f>
        <v>#N/A</v>
      </c>
      <c r="BJ727" t="e">
        <f ca="1">VLOOKUP($B727,基础扩展表!$E:$AG,MATCH(BJ$2,基础扩展表!$E$1:$AG$1,0),FALSE)</f>
        <v>#N/A</v>
      </c>
      <c r="BK727" t="e">
        <f ca="1">VLOOKUP($B727,基础扩展表!$E:$AG,MATCH(BK$2,基础扩展表!$E$1:$AG$1,0),FALSE)</f>
        <v>#N/A</v>
      </c>
      <c r="BL727" t="e">
        <f ca="1">VLOOKUP($B727,基础扩展表!$E:$AG,MATCH(BL$2,基础扩展表!$E$1:$AG$1,0),FALSE)</f>
        <v>#N/A</v>
      </c>
      <c r="BM727" t="e">
        <f ca="1">VLOOKUP($B727,基础扩展表!$E:$AG,MATCH(BM$2,基础扩展表!$E$1:$AG$1,0),FALSE)</f>
        <v>#N/A</v>
      </c>
      <c r="BN727" t="e">
        <f ca="1">VLOOKUP($B727,基础扩展表!$E:$AG,MATCH(BN$2,基础扩展表!$E$1:$AG$1,0),FALSE)</f>
        <v>#N/A</v>
      </c>
      <c r="BO727" t="e">
        <f ca="1">VLOOKUP($B727,基础扩展表!$E:$AG,MATCH(BO$2,基础扩展表!$E$1:$AG$1,0),FALSE)</f>
        <v>#N/A</v>
      </c>
      <c r="BP727" t="e">
        <f ca="1">VLOOKUP($B727,基础扩展表!$E:$AG,MATCH(BP$2,基础扩展表!$E$1:$AG$1,0),FALSE)</f>
        <v>#N/A</v>
      </c>
      <c r="BR727" t="e">
        <f ca="1">VLOOKUP(C727,模型表!D:H,5,FALSE)</f>
        <v>#N/A</v>
      </c>
    </row>
    <row r="728" spans="2:70" x14ac:dyDescent="0.2">
      <c r="B728" t="str">
        <f t="array" aca="1" ref="B728" ca="1">INDEX(基础表!$Y:$Y,SMALL(IF(基础表!$Z:$Z=0,ROW(基础表!$Z:$Z),999),ROW(H722)))&amp;""</f>
        <v/>
      </c>
      <c r="C728" t="e">
        <f ca="1">VLOOKUP(VLOOKUP($B728,基础表!$E:$G,3,FALSE),模型表!$C:$D,2,FALSE)</f>
        <v>#N/A</v>
      </c>
      <c r="E728" t="e">
        <f ca="1">VLOOKUP($B728,基础表!$E:$G,3,FALSE)</f>
        <v>#N/A</v>
      </c>
      <c r="G728" t="e">
        <f ca="1">VLOOKUP($E728,模型表!$C:$G,5,FALSE)</f>
        <v>#N/A</v>
      </c>
      <c r="H728" t="e">
        <f ca="1">VLOOKUP($E728,模型表!$C:$F,4,FALSE)</f>
        <v>#N/A</v>
      </c>
      <c r="I728" t="e">
        <f ca="1">VLOOKUP($E728,模型表!$C:$J,8,FALSE)</f>
        <v>#N/A</v>
      </c>
      <c r="K728" t="str">
        <f t="shared" ca="1" si="134"/>
        <v/>
      </c>
      <c r="L728" t="str">
        <f t="shared" ca="1" si="135"/>
        <v/>
      </c>
      <c r="M728" t="str">
        <f t="shared" ca="1" si="136"/>
        <v/>
      </c>
      <c r="N728" t="str">
        <f t="shared" ca="1" si="137"/>
        <v/>
      </c>
      <c r="O728" t="str">
        <f t="shared" ca="1" si="143"/>
        <v/>
      </c>
      <c r="P728" t="str">
        <f t="shared" ca="1" si="138"/>
        <v/>
      </c>
      <c r="Q728" t="e">
        <f ca="1">VLOOKUP($E728,模型表!$C:$K,9,FALSE)</f>
        <v>#N/A</v>
      </c>
      <c r="S728" t="e">
        <f ca="1">IF(VLOOKUP($E728,模型表!$C:$L,6,FALSE)=0,"",VLOOKUP($E728,模型表!$C:$L,10,FALSE))</f>
        <v>#N/A</v>
      </c>
      <c r="U728" t="e">
        <f ca="1">VLOOKUP($E728,模型表!$C:$Q,11,FALSE)</f>
        <v>#N/A</v>
      </c>
      <c r="Y728" t="e">
        <f ca="1">IF(VLOOKUP($E728,模型表!$C:$N,12,FALSE)="Death",VLOOKUP($E728,模型表!$C:$Q,13,FALSE),"")</f>
        <v>#N/A</v>
      </c>
      <c r="Z728" t="str">
        <f ca="1">IF($B728="","",IF(VLOOKUP($E728,模型表!$C:$O,12,FALSE)="PBuff","["&amp;VLOOKUP($E728,模型表!$C:Q,13,FALSE)&amp;"]","[]"))</f>
        <v/>
      </c>
      <c r="AA728" t="e">
        <f ca="1">VLOOKUP($B728,基础扩展表!$E:$I,5,FALSE)</f>
        <v>#N/A</v>
      </c>
      <c r="AB728" t="e">
        <f ca="1">VLOOKUP($B728,基础扩展表!$E:$I,4,FALSE)</f>
        <v>#N/A</v>
      </c>
      <c r="AC728" t="e">
        <f ca="1">VLOOKUP($B728,基础表!$E:$T,16,FALSE)</f>
        <v>#N/A</v>
      </c>
      <c r="AD728" t="str">
        <f t="shared" ca="1" si="132"/>
        <v/>
      </c>
      <c r="AE728" t="str">
        <f t="shared" ca="1" si="139"/>
        <v/>
      </c>
      <c r="AF728" t="str">
        <f t="shared" ca="1" si="140"/>
        <v/>
      </c>
      <c r="AH728" t="e">
        <f ca="1">VLOOKUP($B728,基础表!$E:$R,14,FALSE)</f>
        <v>#N/A</v>
      </c>
      <c r="AI728" t="e">
        <f ca="1">VLOOKUP($B728,基础表!$E:$S,13,FALSE)</f>
        <v>#N/A</v>
      </c>
      <c r="AK728" t="e">
        <f ca="1">VLOOKUP($B728,基础表!$E:$H,4,FALSE)</f>
        <v>#N/A</v>
      </c>
      <c r="AN728" s="23" t="e">
        <f t="shared" ca="1" si="133"/>
        <v>#N/A</v>
      </c>
      <c r="AO728" s="23" t="str">
        <f t="shared" ca="1" si="141"/>
        <v/>
      </c>
      <c r="AP728" s="23" t="str">
        <f t="shared" ca="1" si="142"/>
        <v/>
      </c>
      <c r="AR728" t="e">
        <f ca="1">VLOOKUP($B728,基础表!$E:$J,4,FALSE)</f>
        <v>#N/A</v>
      </c>
      <c r="AS728" t="e">
        <f ca="1">VLOOKUP($B728,基础表!$E:$J,5,FALSE)</f>
        <v>#N/A</v>
      </c>
      <c r="AT728" t="e">
        <f ca="1">VLOOKUP($B728,基础表!$E:$J,6,FALSE)</f>
        <v>#N/A</v>
      </c>
      <c r="AU728" t="e">
        <f ca="1">VLOOKUP($B728,基础扩展表!$E:$AG,MATCH(AU$2,基础扩展表!$E$1:$AG$1,0),FALSE)</f>
        <v>#N/A</v>
      </c>
      <c r="AV728" t="e">
        <f ca="1">VLOOKUP($B728,基础扩展表!$E:$AG,MATCH(AV$2,基础扩展表!$E$1:$AG$1,0),FALSE)</f>
        <v>#N/A</v>
      </c>
      <c r="AW728" t="e">
        <f ca="1">VLOOKUP($B728,基础扩展表!$E:$AG,MATCH(AW$2,基础扩展表!$E$1:$AG$1,0),FALSE)</f>
        <v>#N/A</v>
      </c>
      <c r="AX728" t="e">
        <f ca="1">VLOOKUP($B728,基础扩展表!$E:$AG,MATCH(AX$2,基础扩展表!$E$1:$AG$1,0),FALSE)</f>
        <v>#N/A</v>
      </c>
      <c r="AY728" t="e">
        <f ca="1">VLOOKUP($B728,基础扩展表!$E:$AG,MATCH(AY$2,基础扩展表!$E$1:$AG$1,0),FALSE)</f>
        <v>#N/A</v>
      </c>
      <c r="AZ728" t="e">
        <f ca="1">VLOOKUP($B728,基础扩展表!$E:$AG,MATCH(AZ$2,基础扩展表!$E$1:$AG$1,0),FALSE)</f>
        <v>#N/A</v>
      </c>
      <c r="BA728" t="e">
        <f ca="1">VLOOKUP($B728,基础扩展表!$E:$AG,MATCH(BA$2,基础扩展表!$E$1:$AG$1,0),FALSE)</f>
        <v>#N/A</v>
      </c>
      <c r="BB728" t="e">
        <f ca="1">VLOOKUP($B728,基础扩展表!$E:$AG,MATCH(BB$2,基础扩展表!$E$1:$AG$1,0),FALSE)</f>
        <v>#N/A</v>
      </c>
      <c r="BC728" t="e">
        <f ca="1">VLOOKUP($B728,基础扩展表!$E:$AG,MATCH(BC$2,基础扩展表!$E$1:$AG$1,0),FALSE)</f>
        <v>#N/A</v>
      </c>
      <c r="BD728" t="e">
        <f ca="1">VLOOKUP($B728,基础扩展表!$E:$AG,MATCH(BD$2,基础扩展表!$E$1:$AG$1,0),FALSE)</f>
        <v>#N/A</v>
      </c>
      <c r="BE728" t="e">
        <f ca="1">VLOOKUP($B728,基础扩展表!$E:$AG,MATCH(BE$2,基础扩展表!$E$1:$AG$1,0),FALSE)</f>
        <v>#N/A</v>
      </c>
      <c r="BF728" t="e">
        <f ca="1">VLOOKUP($B728,基础扩展表!$E:$AG,MATCH(BF$2,基础扩展表!$E$1:$AG$1,0),FALSE)</f>
        <v>#N/A</v>
      </c>
      <c r="BG728" t="e">
        <f ca="1">VLOOKUP($B728,基础扩展表!$E:$AG,MATCH(BG$2,基础扩展表!$E$1:$AG$1,0),FALSE)</f>
        <v>#N/A</v>
      </c>
      <c r="BH728" t="e">
        <f ca="1">VLOOKUP($B728,基础扩展表!$E:$AG,MATCH(BH$2,基础扩展表!$E$1:$AG$1,0),FALSE)</f>
        <v>#N/A</v>
      </c>
      <c r="BI728" t="e">
        <f ca="1">VLOOKUP($B728,基础扩展表!$E:$AG,MATCH(BI$2,基础扩展表!$E$1:$AG$1,0),FALSE)</f>
        <v>#N/A</v>
      </c>
      <c r="BJ728" t="e">
        <f ca="1">VLOOKUP($B728,基础扩展表!$E:$AG,MATCH(BJ$2,基础扩展表!$E$1:$AG$1,0),FALSE)</f>
        <v>#N/A</v>
      </c>
      <c r="BK728" t="e">
        <f ca="1">VLOOKUP($B728,基础扩展表!$E:$AG,MATCH(BK$2,基础扩展表!$E$1:$AG$1,0),FALSE)</f>
        <v>#N/A</v>
      </c>
      <c r="BL728" t="e">
        <f ca="1">VLOOKUP($B728,基础扩展表!$E:$AG,MATCH(BL$2,基础扩展表!$E$1:$AG$1,0),FALSE)</f>
        <v>#N/A</v>
      </c>
      <c r="BM728" t="e">
        <f ca="1">VLOOKUP($B728,基础扩展表!$E:$AG,MATCH(BM$2,基础扩展表!$E$1:$AG$1,0),FALSE)</f>
        <v>#N/A</v>
      </c>
      <c r="BN728" t="e">
        <f ca="1">VLOOKUP($B728,基础扩展表!$E:$AG,MATCH(BN$2,基础扩展表!$E$1:$AG$1,0),FALSE)</f>
        <v>#N/A</v>
      </c>
      <c r="BO728" t="e">
        <f ca="1">VLOOKUP($B728,基础扩展表!$E:$AG,MATCH(BO$2,基础扩展表!$E$1:$AG$1,0),FALSE)</f>
        <v>#N/A</v>
      </c>
      <c r="BP728" t="e">
        <f ca="1">VLOOKUP($B728,基础扩展表!$E:$AG,MATCH(BP$2,基础扩展表!$E$1:$AG$1,0),FALSE)</f>
        <v>#N/A</v>
      </c>
      <c r="BR728" t="e">
        <f ca="1">VLOOKUP(C728,模型表!D:H,5,FALSE)</f>
        <v>#N/A</v>
      </c>
    </row>
    <row r="729" spans="2:70" x14ac:dyDescent="0.2">
      <c r="B729" t="str">
        <f t="array" aca="1" ref="B729" ca="1">INDEX(基础表!$Y:$Y,SMALL(IF(基础表!$Z:$Z=0,ROW(基础表!$Z:$Z),999),ROW(H723)))&amp;""</f>
        <v/>
      </c>
      <c r="C729" t="e">
        <f ca="1">VLOOKUP(VLOOKUP($B729,基础表!$E:$G,3,FALSE),模型表!$C:$D,2,FALSE)</f>
        <v>#N/A</v>
      </c>
      <c r="E729" t="e">
        <f ca="1">VLOOKUP($B729,基础表!$E:$G,3,FALSE)</f>
        <v>#N/A</v>
      </c>
      <c r="G729" t="e">
        <f ca="1">VLOOKUP($E729,模型表!$C:$G,5,FALSE)</f>
        <v>#N/A</v>
      </c>
      <c r="H729" t="e">
        <f ca="1">VLOOKUP($E729,模型表!$C:$F,4,FALSE)</f>
        <v>#N/A</v>
      </c>
      <c r="I729" t="e">
        <f ca="1">VLOOKUP($E729,模型表!$C:$J,8,FALSE)</f>
        <v>#N/A</v>
      </c>
      <c r="K729" t="str">
        <f t="shared" ca="1" si="134"/>
        <v/>
      </c>
      <c r="L729" t="str">
        <f t="shared" ca="1" si="135"/>
        <v/>
      </c>
      <c r="M729" t="str">
        <f t="shared" ca="1" si="136"/>
        <v/>
      </c>
      <c r="N729" t="str">
        <f t="shared" ca="1" si="137"/>
        <v/>
      </c>
      <c r="O729" t="str">
        <f t="shared" ca="1" si="143"/>
        <v/>
      </c>
      <c r="P729" t="str">
        <f t="shared" ca="1" si="138"/>
        <v/>
      </c>
      <c r="Q729" t="e">
        <f ca="1">VLOOKUP($E729,模型表!$C:$K,9,FALSE)</f>
        <v>#N/A</v>
      </c>
      <c r="S729" t="e">
        <f ca="1">IF(VLOOKUP($E729,模型表!$C:$L,6,FALSE)=0,"",VLOOKUP($E729,模型表!$C:$L,10,FALSE))</f>
        <v>#N/A</v>
      </c>
      <c r="U729" t="e">
        <f ca="1">VLOOKUP($E729,模型表!$C:$Q,11,FALSE)</f>
        <v>#N/A</v>
      </c>
      <c r="Y729" t="e">
        <f ca="1">IF(VLOOKUP($E729,模型表!$C:$N,12,FALSE)="Death",VLOOKUP($E729,模型表!$C:$Q,13,FALSE),"")</f>
        <v>#N/A</v>
      </c>
      <c r="Z729" t="str">
        <f ca="1">IF($B729="","",IF(VLOOKUP($E729,模型表!$C:$O,12,FALSE)="PBuff","["&amp;VLOOKUP($E729,模型表!$C:Q,13,FALSE)&amp;"]","[]"))</f>
        <v/>
      </c>
      <c r="AA729" t="e">
        <f ca="1">VLOOKUP($B729,基础扩展表!$E:$I,5,FALSE)</f>
        <v>#N/A</v>
      </c>
      <c r="AB729" t="e">
        <f ca="1">VLOOKUP($B729,基础扩展表!$E:$I,4,FALSE)</f>
        <v>#N/A</v>
      </c>
      <c r="AC729" t="e">
        <f ca="1">VLOOKUP($B729,基础表!$E:$T,16,FALSE)</f>
        <v>#N/A</v>
      </c>
      <c r="AD729" t="str">
        <f t="shared" ca="1" si="132"/>
        <v/>
      </c>
      <c r="AE729" t="str">
        <f t="shared" ca="1" si="139"/>
        <v/>
      </c>
      <c r="AF729" t="str">
        <f t="shared" ca="1" si="140"/>
        <v/>
      </c>
      <c r="AH729" t="e">
        <f ca="1">VLOOKUP($B729,基础表!$E:$R,14,FALSE)</f>
        <v>#N/A</v>
      </c>
      <c r="AI729" t="e">
        <f ca="1">VLOOKUP($B729,基础表!$E:$S,13,FALSE)</f>
        <v>#N/A</v>
      </c>
      <c r="AK729" t="e">
        <f ca="1">VLOOKUP($B729,基础表!$E:$H,4,FALSE)</f>
        <v>#N/A</v>
      </c>
      <c r="AN729" s="23" t="e">
        <f t="shared" ca="1" si="133"/>
        <v>#N/A</v>
      </c>
      <c r="AO729" s="23" t="str">
        <f t="shared" ca="1" si="141"/>
        <v/>
      </c>
      <c r="AP729" s="23" t="str">
        <f t="shared" ca="1" si="142"/>
        <v/>
      </c>
      <c r="AR729" t="e">
        <f ca="1">VLOOKUP($B729,基础表!$E:$J,4,FALSE)</f>
        <v>#N/A</v>
      </c>
      <c r="AS729" t="e">
        <f ca="1">VLOOKUP($B729,基础表!$E:$J,5,FALSE)</f>
        <v>#N/A</v>
      </c>
      <c r="AT729" t="e">
        <f ca="1">VLOOKUP($B729,基础表!$E:$J,6,FALSE)</f>
        <v>#N/A</v>
      </c>
      <c r="AU729" t="e">
        <f ca="1">VLOOKUP($B729,基础扩展表!$E:$AG,MATCH(AU$2,基础扩展表!$E$1:$AG$1,0),FALSE)</f>
        <v>#N/A</v>
      </c>
      <c r="AV729" t="e">
        <f ca="1">VLOOKUP($B729,基础扩展表!$E:$AG,MATCH(AV$2,基础扩展表!$E$1:$AG$1,0),FALSE)</f>
        <v>#N/A</v>
      </c>
      <c r="AW729" t="e">
        <f ca="1">VLOOKUP($B729,基础扩展表!$E:$AG,MATCH(AW$2,基础扩展表!$E$1:$AG$1,0),FALSE)</f>
        <v>#N/A</v>
      </c>
      <c r="AX729" t="e">
        <f ca="1">VLOOKUP($B729,基础扩展表!$E:$AG,MATCH(AX$2,基础扩展表!$E$1:$AG$1,0),FALSE)</f>
        <v>#N/A</v>
      </c>
      <c r="AY729" t="e">
        <f ca="1">VLOOKUP($B729,基础扩展表!$E:$AG,MATCH(AY$2,基础扩展表!$E$1:$AG$1,0),FALSE)</f>
        <v>#N/A</v>
      </c>
      <c r="AZ729" t="e">
        <f ca="1">VLOOKUP($B729,基础扩展表!$E:$AG,MATCH(AZ$2,基础扩展表!$E$1:$AG$1,0),FALSE)</f>
        <v>#N/A</v>
      </c>
      <c r="BA729" t="e">
        <f ca="1">VLOOKUP($B729,基础扩展表!$E:$AG,MATCH(BA$2,基础扩展表!$E$1:$AG$1,0),FALSE)</f>
        <v>#N/A</v>
      </c>
      <c r="BB729" t="e">
        <f ca="1">VLOOKUP($B729,基础扩展表!$E:$AG,MATCH(BB$2,基础扩展表!$E$1:$AG$1,0),FALSE)</f>
        <v>#N/A</v>
      </c>
      <c r="BC729" t="e">
        <f ca="1">VLOOKUP($B729,基础扩展表!$E:$AG,MATCH(BC$2,基础扩展表!$E$1:$AG$1,0),FALSE)</f>
        <v>#N/A</v>
      </c>
      <c r="BD729" t="e">
        <f ca="1">VLOOKUP($B729,基础扩展表!$E:$AG,MATCH(BD$2,基础扩展表!$E$1:$AG$1,0),FALSE)</f>
        <v>#N/A</v>
      </c>
      <c r="BE729" t="e">
        <f ca="1">VLOOKUP($B729,基础扩展表!$E:$AG,MATCH(BE$2,基础扩展表!$E$1:$AG$1,0),FALSE)</f>
        <v>#N/A</v>
      </c>
      <c r="BF729" t="e">
        <f ca="1">VLOOKUP($B729,基础扩展表!$E:$AG,MATCH(BF$2,基础扩展表!$E$1:$AG$1,0),FALSE)</f>
        <v>#N/A</v>
      </c>
      <c r="BG729" t="e">
        <f ca="1">VLOOKUP($B729,基础扩展表!$E:$AG,MATCH(BG$2,基础扩展表!$E$1:$AG$1,0),FALSE)</f>
        <v>#N/A</v>
      </c>
      <c r="BH729" t="e">
        <f ca="1">VLOOKUP($B729,基础扩展表!$E:$AG,MATCH(BH$2,基础扩展表!$E$1:$AG$1,0),FALSE)</f>
        <v>#N/A</v>
      </c>
      <c r="BI729" t="e">
        <f ca="1">VLOOKUP($B729,基础扩展表!$E:$AG,MATCH(BI$2,基础扩展表!$E$1:$AG$1,0),FALSE)</f>
        <v>#N/A</v>
      </c>
      <c r="BJ729" t="e">
        <f ca="1">VLOOKUP($B729,基础扩展表!$E:$AG,MATCH(BJ$2,基础扩展表!$E$1:$AG$1,0),FALSE)</f>
        <v>#N/A</v>
      </c>
      <c r="BK729" t="e">
        <f ca="1">VLOOKUP($B729,基础扩展表!$E:$AG,MATCH(BK$2,基础扩展表!$E$1:$AG$1,0),FALSE)</f>
        <v>#N/A</v>
      </c>
      <c r="BL729" t="e">
        <f ca="1">VLOOKUP($B729,基础扩展表!$E:$AG,MATCH(BL$2,基础扩展表!$E$1:$AG$1,0),FALSE)</f>
        <v>#N/A</v>
      </c>
      <c r="BM729" t="e">
        <f ca="1">VLOOKUP($B729,基础扩展表!$E:$AG,MATCH(BM$2,基础扩展表!$E$1:$AG$1,0),FALSE)</f>
        <v>#N/A</v>
      </c>
      <c r="BN729" t="e">
        <f ca="1">VLOOKUP($B729,基础扩展表!$E:$AG,MATCH(BN$2,基础扩展表!$E$1:$AG$1,0),FALSE)</f>
        <v>#N/A</v>
      </c>
      <c r="BO729" t="e">
        <f ca="1">VLOOKUP($B729,基础扩展表!$E:$AG,MATCH(BO$2,基础扩展表!$E$1:$AG$1,0),FALSE)</f>
        <v>#N/A</v>
      </c>
      <c r="BP729" t="e">
        <f ca="1">VLOOKUP($B729,基础扩展表!$E:$AG,MATCH(BP$2,基础扩展表!$E$1:$AG$1,0),FALSE)</f>
        <v>#N/A</v>
      </c>
      <c r="BR729" t="e">
        <f ca="1">VLOOKUP(C729,模型表!D:H,5,FALSE)</f>
        <v>#N/A</v>
      </c>
    </row>
    <row r="730" spans="2:70" x14ac:dyDescent="0.2">
      <c r="B730" t="str">
        <f t="array" aca="1" ref="B730" ca="1">INDEX(基础表!$Y:$Y,SMALL(IF(基础表!$Z:$Z=0,ROW(基础表!$Z:$Z),999),ROW(H724)))&amp;""</f>
        <v/>
      </c>
      <c r="C730" t="e">
        <f ca="1">VLOOKUP(VLOOKUP($B730,基础表!$E:$G,3,FALSE),模型表!$C:$D,2,FALSE)</f>
        <v>#N/A</v>
      </c>
      <c r="E730" t="e">
        <f ca="1">VLOOKUP($B730,基础表!$E:$G,3,FALSE)</f>
        <v>#N/A</v>
      </c>
      <c r="G730" t="e">
        <f ca="1">VLOOKUP($E730,模型表!$C:$G,5,FALSE)</f>
        <v>#N/A</v>
      </c>
      <c r="H730" t="e">
        <f ca="1">VLOOKUP($E730,模型表!$C:$F,4,FALSE)</f>
        <v>#N/A</v>
      </c>
      <c r="I730" t="e">
        <f ca="1">VLOOKUP($E730,模型表!$C:$J,8,FALSE)</f>
        <v>#N/A</v>
      </c>
      <c r="K730" t="str">
        <f t="shared" ca="1" si="134"/>
        <v/>
      </c>
      <c r="L730" t="str">
        <f t="shared" ca="1" si="135"/>
        <v/>
      </c>
      <c r="M730" t="str">
        <f t="shared" ca="1" si="136"/>
        <v/>
      </c>
      <c r="N730" t="str">
        <f t="shared" ca="1" si="137"/>
        <v/>
      </c>
      <c r="O730" t="str">
        <f t="shared" ca="1" si="143"/>
        <v/>
      </c>
      <c r="P730" t="str">
        <f t="shared" ca="1" si="138"/>
        <v/>
      </c>
      <c r="Q730" t="e">
        <f ca="1">VLOOKUP($E730,模型表!$C:$K,9,FALSE)</f>
        <v>#N/A</v>
      </c>
      <c r="S730" t="e">
        <f ca="1">IF(VLOOKUP($E730,模型表!$C:$L,6,FALSE)=0,"",VLOOKUP($E730,模型表!$C:$L,10,FALSE))</f>
        <v>#N/A</v>
      </c>
      <c r="U730" t="e">
        <f ca="1">VLOOKUP($E730,模型表!$C:$Q,11,FALSE)</f>
        <v>#N/A</v>
      </c>
      <c r="Y730" t="e">
        <f ca="1">IF(VLOOKUP($E730,模型表!$C:$N,12,FALSE)="Death",VLOOKUP($E730,模型表!$C:$Q,13,FALSE),"")</f>
        <v>#N/A</v>
      </c>
      <c r="Z730" t="str">
        <f ca="1">IF($B730="","",IF(VLOOKUP($E730,模型表!$C:$O,12,FALSE)="PBuff","["&amp;VLOOKUP($E730,模型表!$C:Q,13,FALSE)&amp;"]","[]"))</f>
        <v/>
      </c>
      <c r="AA730" t="e">
        <f ca="1">VLOOKUP($B730,基础扩展表!$E:$I,5,FALSE)</f>
        <v>#N/A</v>
      </c>
      <c r="AB730" t="e">
        <f ca="1">VLOOKUP($B730,基础扩展表!$E:$I,4,FALSE)</f>
        <v>#N/A</v>
      </c>
      <c r="AC730" t="e">
        <f ca="1">VLOOKUP($B730,基础表!$E:$T,16,FALSE)</f>
        <v>#N/A</v>
      </c>
      <c r="AD730" t="str">
        <f t="shared" ca="1" si="132"/>
        <v/>
      </c>
      <c r="AE730" t="str">
        <f t="shared" ca="1" si="139"/>
        <v/>
      </c>
      <c r="AF730" t="str">
        <f t="shared" ca="1" si="140"/>
        <v/>
      </c>
      <c r="AH730" t="e">
        <f ca="1">VLOOKUP($B730,基础表!$E:$R,14,FALSE)</f>
        <v>#N/A</v>
      </c>
      <c r="AI730" t="e">
        <f ca="1">VLOOKUP($B730,基础表!$E:$S,13,FALSE)</f>
        <v>#N/A</v>
      </c>
      <c r="AK730" t="e">
        <f ca="1">VLOOKUP($B730,基础表!$E:$H,4,FALSE)</f>
        <v>#N/A</v>
      </c>
      <c r="AN730" s="23" t="e">
        <f t="shared" ca="1" si="133"/>
        <v>#N/A</v>
      </c>
      <c r="AO730" s="23" t="str">
        <f t="shared" ca="1" si="141"/>
        <v/>
      </c>
      <c r="AP730" s="23" t="str">
        <f t="shared" ca="1" si="142"/>
        <v/>
      </c>
      <c r="AR730" t="e">
        <f ca="1">VLOOKUP($B730,基础表!$E:$J,4,FALSE)</f>
        <v>#N/A</v>
      </c>
      <c r="AS730" t="e">
        <f ca="1">VLOOKUP($B730,基础表!$E:$J,5,FALSE)</f>
        <v>#N/A</v>
      </c>
      <c r="AT730" t="e">
        <f ca="1">VLOOKUP($B730,基础表!$E:$J,6,FALSE)</f>
        <v>#N/A</v>
      </c>
      <c r="AU730" t="e">
        <f ca="1">VLOOKUP($B730,基础扩展表!$E:$AG,MATCH(AU$2,基础扩展表!$E$1:$AG$1,0),FALSE)</f>
        <v>#N/A</v>
      </c>
      <c r="AV730" t="e">
        <f ca="1">VLOOKUP($B730,基础扩展表!$E:$AG,MATCH(AV$2,基础扩展表!$E$1:$AG$1,0),FALSE)</f>
        <v>#N/A</v>
      </c>
      <c r="AW730" t="e">
        <f ca="1">VLOOKUP($B730,基础扩展表!$E:$AG,MATCH(AW$2,基础扩展表!$E$1:$AG$1,0),FALSE)</f>
        <v>#N/A</v>
      </c>
      <c r="AX730" t="e">
        <f ca="1">VLOOKUP($B730,基础扩展表!$E:$AG,MATCH(AX$2,基础扩展表!$E$1:$AG$1,0),FALSE)</f>
        <v>#N/A</v>
      </c>
      <c r="AY730" t="e">
        <f ca="1">VLOOKUP($B730,基础扩展表!$E:$AG,MATCH(AY$2,基础扩展表!$E$1:$AG$1,0),FALSE)</f>
        <v>#N/A</v>
      </c>
      <c r="AZ730" t="e">
        <f ca="1">VLOOKUP($B730,基础扩展表!$E:$AG,MATCH(AZ$2,基础扩展表!$E$1:$AG$1,0),FALSE)</f>
        <v>#N/A</v>
      </c>
      <c r="BA730" t="e">
        <f ca="1">VLOOKUP($B730,基础扩展表!$E:$AG,MATCH(BA$2,基础扩展表!$E$1:$AG$1,0),FALSE)</f>
        <v>#N/A</v>
      </c>
      <c r="BB730" t="e">
        <f ca="1">VLOOKUP($B730,基础扩展表!$E:$AG,MATCH(BB$2,基础扩展表!$E$1:$AG$1,0),FALSE)</f>
        <v>#N/A</v>
      </c>
      <c r="BC730" t="e">
        <f ca="1">VLOOKUP($B730,基础扩展表!$E:$AG,MATCH(BC$2,基础扩展表!$E$1:$AG$1,0),FALSE)</f>
        <v>#N/A</v>
      </c>
      <c r="BD730" t="e">
        <f ca="1">VLOOKUP($B730,基础扩展表!$E:$AG,MATCH(BD$2,基础扩展表!$E$1:$AG$1,0),FALSE)</f>
        <v>#N/A</v>
      </c>
      <c r="BE730" t="e">
        <f ca="1">VLOOKUP($B730,基础扩展表!$E:$AG,MATCH(BE$2,基础扩展表!$E$1:$AG$1,0),FALSE)</f>
        <v>#N/A</v>
      </c>
      <c r="BF730" t="e">
        <f ca="1">VLOOKUP($B730,基础扩展表!$E:$AG,MATCH(BF$2,基础扩展表!$E$1:$AG$1,0),FALSE)</f>
        <v>#N/A</v>
      </c>
      <c r="BG730" t="e">
        <f ca="1">VLOOKUP($B730,基础扩展表!$E:$AG,MATCH(BG$2,基础扩展表!$E$1:$AG$1,0),FALSE)</f>
        <v>#N/A</v>
      </c>
      <c r="BH730" t="e">
        <f ca="1">VLOOKUP($B730,基础扩展表!$E:$AG,MATCH(BH$2,基础扩展表!$E$1:$AG$1,0),FALSE)</f>
        <v>#N/A</v>
      </c>
      <c r="BI730" t="e">
        <f ca="1">VLOOKUP($B730,基础扩展表!$E:$AG,MATCH(BI$2,基础扩展表!$E$1:$AG$1,0),FALSE)</f>
        <v>#N/A</v>
      </c>
      <c r="BJ730" t="e">
        <f ca="1">VLOOKUP($B730,基础扩展表!$E:$AG,MATCH(BJ$2,基础扩展表!$E$1:$AG$1,0),FALSE)</f>
        <v>#N/A</v>
      </c>
      <c r="BK730" t="e">
        <f ca="1">VLOOKUP($B730,基础扩展表!$E:$AG,MATCH(BK$2,基础扩展表!$E$1:$AG$1,0),FALSE)</f>
        <v>#N/A</v>
      </c>
      <c r="BL730" t="e">
        <f ca="1">VLOOKUP($B730,基础扩展表!$E:$AG,MATCH(BL$2,基础扩展表!$E$1:$AG$1,0),FALSE)</f>
        <v>#N/A</v>
      </c>
      <c r="BM730" t="e">
        <f ca="1">VLOOKUP($B730,基础扩展表!$E:$AG,MATCH(BM$2,基础扩展表!$E$1:$AG$1,0),FALSE)</f>
        <v>#N/A</v>
      </c>
      <c r="BN730" t="e">
        <f ca="1">VLOOKUP($B730,基础扩展表!$E:$AG,MATCH(BN$2,基础扩展表!$E$1:$AG$1,0),FALSE)</f>
        <v>#N/A</v>
      </c>
      <c r="BO730" t="e">
        <f ca="1">VLOOKUP($B730,基础扩展表!$E:$AG,MATCH(BO$2,基础扩展表!$E$1:$AG$1,0),FALSE)</f>
        <v>#N/A</v>
      </c>
      <c r="BP730" t="e">
        <f ca="1">VLOOKUP($B730,基础扩展表!$E:$AG,MATCH(BP$2,基础扩展表!$E$1:$AG$1,0),FALSE)</f>
        <v>#N/A</v>
      </c>
      <c r="BR730" t="e">
        <f ca="1">VLOOKUP(C730,模型表!D:H,5,FALSE)</f>
        <v>#N/A</v>
      </c>
    </row>
    <row r="731" spans="2:70" x14ac:dyDescent="0.2">
      <c r="B731" t="str">
        <f t="array" aca="1" ref="B731" ca="1">INDEX(基础表!$Y:$Y,SMALL(IF(基础表!$Z:$Z=0,ROW(基础表!$Z:$Z),999),ROW(H725)))&amp;""</f>
        <v/>
      </c>
      <c r="C731" t="e">
        <f ca="1">VLOOKUP(VLOOKUP($B731,基础表!$E:$G,3,FALSE),模型表!$C:$D,2,FALSE)</f>
        <v>#N/A</v>
      </c>
      <c r="E731" t="e">
        <f ca="1">VLOOKUP($B731,基础表!$E:$G,3,FALSE)</f>
        <v>#N/A</v>
      </c>
      <c r="G731" t="e">
        <f ca="1">VLOOKUP($E731,模型表!$C:$G,5,FALSE)</f>
        <v>#N/A</v>
      </c>
      <c r="H731" t="e">
        <f ca="1">VLOOKUP($E731,模型表!$C:$F,4,FALSE)</f>
        <v>#N/A</v>
      </c>
      <c r="I731" t="e">
        <f ca="1">VLOOKUP($E731,模型表!$C:$J,8,FALSE)</f>
        <v>#N/A</v>
      </c>
      <c r="K731" t="str">
        <f t="shared" ca="1" si="134"/>
        <v/>
      </c>
      <c r="L731" t="str">
        <f t="shared" ca="1" si="135"/>
        <v/>
      </c>
      <c r="M731" t="str">
        <f t="shared" ca="1" si="136"/>
        <v/>
      </c>
      <c r="N731" t="str">
        <f t="shared" ca="1" si="137"/>
        <v/>
      </c>
      <c r="O731" t="str">
        <f t="shared" ca="1" si="143"/>
        <v/>
      </c>
      <c r="P731" t="str">
        <f t="shared" ca="1" si="138"/>
        <v/>
      </c>
      <c r="Q731" t="e">
        <f ca="1">VLOOKUP($E731,模型表!$C:$K,9,FALSE)</f>
        <v>#N/A</v>
      </c>
      <c r="S731" t="e">
        <f ca="1">IF(VLOOKUP($E731,模型表!$C:$L,6,FALSE)=0,"",VLOOKUP($E731,模型表!$C:$L,10,FALSE))</f>
        <v>#N/A</v>
      </c>
      <c r="U731" t="e">
        <f ca="1">VLOOKUP($E731,模型表!$C:$Q,11,FALSE)</f>
        <v>#N/A</v>
      </c>
      <c r="Y731" t="e">
        <f ca="1">IF(VLOOKUP($E731,模型表!$C:$N,12,FALSE)="Death",VLOOKUP($E731,模型表!$C:$Q,13,FALSE),"")</f>
        <v>#N/A</v>
      </c>
      <c r="Z731" t="str">
        <f ca="1">IF($B731="","",IF(VLOOKUP($E731,模型表!$C:$O,12,FALSE)="PBuff","["&amp;VLOOKUP($E731,模型表!$C:Q,13,FALSE)&amp;"]","[]"))</f>
        <v/>
      </c>
      <c r="AA731" t="e">
        <f ca="1">VLOOKUP($B731,基础扩展表!$E:$I,5,FALSE)</f>
        <v>#N/A</v>
      </c>
      <c r="AB731" t="e">
        <f ca="1">VLOOKUP($B731,基础扩展表!$E:$I,4,FALSE)</f>
        <v>#N/A</v>
      </c>
      <c r="AC731" t="e">
        <f ca="1">VLOOKUP($B731,基础表!$E:$T,16,FALSE)</f>
        <v>#N/A</v>
      </c>
      <c r="AD731" t="str">
        <f t="shared" ca="1" si="132"/>
        <v/>
      </c>
      <c r="AE731" t="str">
        <f t="shared" ca="1" si="139"/>
        <v/>
      </c>
      <c r="AF731" t="str">
        <f t="shared" ca="1" si="140"/>
        <v/>
      </c>
      <c r="AH731" t="e">
        <f ca="1">VLOOKUP($B731,基础表!$E:$R,14,FALSE)</f>
        <v>#N/A</v>
      </c>
      <c r="AI731" t="e">
        <f ca="1">VLOOKUP($B731,基础表!$E:$S,13,FALSE)</f>
        <v>#N/A</v>
      </c>
      <c r="AK731" t="e">
        <f ca="1">VLOOKUP($B731,基础表!$E:$H,4,FALSE)</f>
        <v>#N/A</v>
      </c>
      <c r="AN731" s="23" t="e">
        <f t="shared" ca="1" si="133"/>
        <v>#N/A</v>
      </c>
      <c r="AO731" s="23" t="str">
        <f t="shared" ca="1" si="141"/>
        <v/>
      </c>
      <c r="AP731" s="23" t="str">
        <f t="shared" ca="1" si="142"/>
        <v/>
      </c>
      <c r="AR731" t="e">
        <f ca="1">VLOOKUP($B731,基础表!$E:$J,4,FALSE)</f>
        <v>#N/A</v>
      </c>
      <c r="AS731" t="e">
        <f ca="1">VLOOKUP($B731,基础表!$E:$J,5,FALSE)</f>
        <v>#N/A</v>
      </c>
      <c r="AT731" t="e">
        <f ca="1">VLOOKUP($B731,基础表!$E:$J,6,FALSE)</f>
        <v>#N/A</v>
      </c>
      <c r="AU731" t="e">
        <f ca="1">VLOOKUP($B731,基础扩展表!$E:$AG,MATCH(AU$2,基础扩展表!$E$1:$AG$1,0),FALSE)</f>
        <v>#N/A</v>
      </c>
      <c r="AV731" t="e">
        <f ca="1">VLOOKUP($B731,基础扩展表!$E:$AG,MATCH(AV$2,基础扩展表!$E$1:$AG$1,0),FALSE)</f>
        <v>#N/A</v>
      </c>
      <c r="AW731" t="e">
        <f ca="1">VLOOKUP($B731,基础扩展表!$E:$AG,MATCH(AW$2,基础扩展表!$E$1:$AG$1,0),FALSE)</f>
        <v>#N/A</v>
      </c>
      <c r="AX731" t="e">
        <f ca="1">VLOOKUP($B731,基础扩展表!$E:$AG,MATCH(AX$2,基础扩展表!$E$1:$AG$1,0),FALSE)</f>
        <v>#N/A</v>
      </c>
      <c r="AY731" t="e">
        <f ca="1">VLOOKUP($B731,基础扩展表!$E:$AG,MATCH(AY$2,基础扩展表!$E$1:$AG$1,0),FALSE)</f>
        <v>#N/A</v>
      </c>
      <c r="AZ731" t="e">
        <f ca="1">VLOOKUP($B731,基础扩展表!$E:$AG,MATCH(AZ$2,基础扩展表!$E$1:$AG$1,0),FALSE)</f>
        <v>#N/A</v>
      </c>
      <c r="BA731" t="e">
        <f ca="1">VLOOKUP($B731,基础扩展表!$E:$AG,MATCH(BA$2,基础扩展表!$E$1:$AG$1,0),FALSE)</f>
        <v>#N/A</v>
      </c>
      <c r="BB731" t="e">
        <f ca="1">VLOOKUP($B731,基础扩展表!$E:$AG,MATCH(BB$2,基础扩展表!$E$1:$AG$1,0),FALSE)</f>
        <v>#N/A</v>
      </c>
      <c r="BC731" t="e">
        <f ca="1">VLOOKUP($B731,基础扩展表!$E:$AG,MATCH(BC$2,基础扩展表!$E$1:$AG$1,0),FALSE)</f>
        <v>#N/A</v>
      </c>
      <c r="BD731" t="e">
        <f ca="1">VLOOKUP($B731,基础扩展表!$E:$AG,MATCH(BD$2,基础扩展表!$E$1:$AG$1,0),FALSE)</f>
        <v>#N/A</v>
      </c>
      <c r="BE731" t="e">
        <f ca="1">VLOOKUP($B731,基础扩展表!$E:$AG,MATCH(BE$2,基础扩展表!$E$1:$AG$1,0),FALSE)</f>
        <v>#N/A</v>
      </c>
      <c r="BF731" t="e">
        <f ca="1">VLOOKUP($B731,基础扩展表!$E:$AG,MATCH(BF$2,基础扩展表!$E$1:$AG$1,0),FALSE)</f>
        <v>#N/A</v>
      </c>
      <c r="BG731" t="e">
        <f ca="1">VLOOKUP($B731,基础扩展表!$E:$AG,MATCH(BG$2,基础扩展表!$E$1:$AG$1,0),FALSE)</f>
        <v>#N/A</v>
      </c>
      <c r="BH731" t="e">
        <f ca="1">VLOOKUP($B731,基础扩展表!$E:$AG,MATCH(BH$2,基础扩展表!$E$1:$AG$1,0),FALSE)</f>
        <v>#N/A</v>
      </c>
      <c r="BI731" t="e">
        <f ca="1">VLOOKUP($B731,基础扩展表!$E:$AG,MATCH(BI$2,基础扩展表!$E$1:$AG$1,0),FALSE)</f>
        <v>#N/A</v>
      </c>
      <c r="BJ731" t="e">
        <f ca="1">VLOOKUP($B731,基础扩展表!$E:$AG,MATCH(BJ$2,基础扩展表!$E$1:$AG$1,0),FALSE)</f>
        <v>#N/A</v>
      </c>
      <c r="BK731" t="e">
        <f ca="1">VLOOKUP($B731,基础扩展表!$E:$AG,MATCH(BK$2,基础扩展表!$E$1:$AG$1,0),FALSE)</f>
        <v>#N/A</v>
      </c>
      <c r="BL731" t="e">
        <f ca="1">VLOOKUP($B731,基础扩展表!$E:$AG,MATCH(BL$2,基础扩展表!$E$1:$AG$1,0),FALSE)</f>
        <v>#N/A</v>
      </c>
      <c r="BM731" t="e">
        <f ca="1">VLOOKUP($B731,基础扩展表!$E:$AG,MATCH(BM$2,基础扩展表!$E$1:$AG$1,0),FALSE)</f>
        <v>#N/A</v>
      </c>
      <c r="BN731" t="e">
        <f ca="1">VLOOKUP($B731,基础扩展表!$E:$AG,MATCH(BN$2,基础扩展表!$E$1:$AG$1,0),FALSE)</f>
        <v>#N/A</v>
      </c>
      <c r="BO731" t="e">
        <f ca="1">VLOOKUP($B731,基础扩展表!$E:$AG,MATCH(BO$2,基础扩展表!$E$1:$AG$1,0),FALSE)</f>
        <v>#N/A</v>
      </c>
      <c r="BP731" t="e">
        <f ca="1">VLOOKUP($B731,基础扩展表!$E:$AG,MATCH(BP$2,基础扩展表!$E$1:$AG$1,0),FALSE)</f>
        <v>#N/A</v>
      </c>
      <c r="BR731" t="e">
        <f ca="1">VLOOKUP(C731,模型表!D:H,5,FALSE)</f>
        <v>#N/A</v>
      </c>
    </row>
    <row r="732" spans="2:70" x14ac:dyDescent="0.2">
      <c r="B732" t="str">
        <f t="array" aca="1" ref="B732" ca="1">INDEX(基础表!$Y:$Y,SMALL(IF(基础表!$Z:$Z=0,ROW(基础表!$Z:$Z),999),ROW(H726)))&amp;""</f>
        <v/>
      </c>
      <c r="C732" t="e">
        <f ca="1">VLOOKUP(VLOOKUP($B732,基础表!$E:$G,3,FALSE),模型表!$C:$D,2,FALSE)</f>
        <v>#N/A</v>
      </c>
      <c r="E732" t="e">
        <f ca="1">VLOOKUP($B732,基础表!$E:$G,3,FALSE)</f>
        <v>#N/A</v>
      </c>
      <c r="G732" t="e">
        <f ca="1">VLOOKUP($E732,模型表!$C:$G,5,FALSE)</f>
        <v>#N/A</v>
      </c>
      <c r="H732" t="e">
        <f ca="1">VLOOKUP($E732,模型表!$C:$F,4,FALSE)</f>
        <v>#N/A</v>
      </c>
      <c r="I732" t="e">
        <f ca="1">VLOOKUP($E732,模型表!$C:$J,8,FALSE)</f>
        <v>#N/A</v>
      </c>
      <c r="K732" t="str">
        <f t="shared" ca="1" si="134"/>
        <v/>
      </c>
      <c r="L732" t="str">
        <f t="shared" ca="1" si="135"/>
        <v/>
      </c>
      <c r="M732" t="str">
        <f t="shared" ca="1" si="136"/>
        <v/>
      </c>
      <c r="N732" t="str">
        <f t="shared" ca="1" si="137"/>
        <v/>
      </c>
      <c r="O732" t="str">
        <f t="shared" ca="1" si="143"/>
        <v/>
      </c>
      <c r="P732" t="str">
        <f t="shared" ca="1" si="138"/>
        <v/>
      </c>
      <c r="Q732" t="e">
        <f ca="1">VLOOKUP($E732,模型表!$C:$K,9,FALSE)</f>
        <v>#N/A</v>
      </c>
      <c r="S732" t="e">
        <f ca="1">IF(VLOOKUP($E732,模型表!$C:$L,6,FALSE)=0,"",VLOOKUP($E732,模型表!$C:$L,10,FALSE))</f>
        <v>#N/A</v>
      </c>
      <c r="U732" t="e">
        <f ca="1">VLOOKUP($E732,模型表!$C:$Q,11,FALSE)</f>
        <v>#N/A</v>
      </c>
      <c r="Y732" t="e">
        <f ca="1">IF(VLOOKUP($E732,模型表!$C:$N,12,FALSE)="Death",VLOOKUP($E732,模型表!$C:$Q,13,FALSE),"")</f>
        <v>#N/A</v>
      </c>
      <c r="Z732" t="str">
        <f ca="1">IF($B732="","",IF(VLOOKUP($E732,模型表!$C:$O,12,FALSE)="PBuff","["&amp;VLOOKUP($E732,模型表!$C:Q,13,FALSE)&amp;"]","[]"))</f>
        <v/>
      </c>
      <c r="AA732" t="e">
        <f ca="1">VLOOKUP($B732,基础扩展表!$E:$I,5,FALSE)</f>
        <v>#N/A</v>
      </c>
      <c r="AB732" t="e">
        <f ca="1">VLOOKUP($B732,基础扩展表!$E:$I,4,FALSE)</f>
        <v>#N/A</v>
      </c>
      <c r="AC732" t="e">
        <f ca="1">VLOOKUP($B732,基础表!$E:$T,16,FALSE)</f>
        <v>#N/A</v>
      </c>
      <c r="AD732" t="str">
        <f t="shared" ca="1" si="132"/>
        <v/>
      </c>
      <c r="AE732" t="str">
        <f t="shared" ca="1" si="139"/>
        <v/>
      </c>
      <c r="AF732" t="str">
        <f t="shared" ca="1" si="140"/>
        <v/>
      </c>
      <c r="AH732" t="e">
        <f ca="1">VLOOKUP($B732,基础表!$E:$R,14,FALSE)</f>
        <v>#N/A</v>
      </c>
      <c r="AI732" t="e">
        <f ca="1">VLOOKUP($B732,基础表!$E:$S,13,FALSE)</f>
        <v>#N/A</v>
      </c>
      <c r="AK732" t="e">
        <f ca="1">VLOOKUP($B732,基础表!$E:$H,4,FALSE)</f>
        <v>#N/A</v>
      </c>
      <c r="AN732" s="23" t="e">
        <f t="shared" ca="1" si="133"/>
        <v>#N/A</v>
      </c>
      <c r="AO732" s="23" t="str">
        <f t="shared" ca="1" si="141"/>
        <v/>
      </c>
      <c r="AP732" s="23" t="str">
        <f t="shared" ca="1" si="142"/>
        <v/>
      </c>
      <c r="AR732" t="e">
        <f ca="1">VLOOKUP($B732,基础表!$E:$J,4,FALSE)</f>
        <v>#N/A</v>
      </c>
      <c r="AS732" t="e">
        <f ca="1">VLOOKUP($B732,基础表!$E:$J,5,FALSE)</f>
        <v>#N/A</v>
      </c>
      <c r="AT732" t="e">
        <f ca="1">VLOOKUP($B732,基础表!$E:$J,6,FALSE)</f>
        <v>#N/A</v>
      </c>
      <c r="AU732" t="e">
        <f ca="1">VLOOKUP($B732,基础扩展表!$E:$AG,MATCH(AU$2,基础扩展表!$E$1:$AG$1,0),FALSE)</f>
        <v>#N/A</v>
      </c>
      <c r="AV732" t="e">
        <f ca="1">VLOOKUP($B732,基础扩展表!$E:$AG,MATCH(AV$2,基础扩展表!$E$1:$AG$1,0),FALSE)</f>
        <v>#N/A</v>
      </c>
      <c r="AW732" t="e">
        <f ca="1">VLOOKUP($B732,基础扩展表!$E:$AG,MATCH(AW$2,基础扩展表!$E$1:$AG$1,0),FALSE)</f>
        <v>#N/A</v>
      </c>
      <c r="AX732" t="e">
        <f ca="1">VLOOKUP($B732,基础扩展表!$E:$AG,MATCH(AX$2,基础扩展表!$E$1:$AG$1,0),FALSE)</f>
        <v>#N/A</v>
      </c>
      <c r="AY732" t="e">
        <f ca="1">VLOOKUP($B732,基础扩展表!$E:$AG,MATCH(AY$2,基础扩展表!$E$1:$AG$1,0),FALSE)</f>
        <v>#N/A</v>
      </c>
      <c r="AZ732" t="e">
        <f ca="1">VLOOKUP($B732,基础扩展表!$E:$AG,MATCH(AZ$2,基础扩展表!$E$1:$AG$1,0),FALSE)</f>
        <v>#N/A</v>
      </c>
      <c r="BA732" t="e">
        <f ca="1">VLOOKUP($B732,基础扩展表!$E:$AG,MATCH(BA$2,基础扩展表!$E$1:$AG$1,0),FALSE)</f>
        <v>#N/A</v>
      </c>
      <c r="BB732" t="e">
        <f ca="1">VLOOKUP($B732,基础扩展表!$E:$AG,MATCH(BB$2,基础扩展表!$E$1:$AG$1,0),FALSE)</f>
        <v>#N/A</v>
      </c>
      <c r="BC732" t="e">
        <f ca="1">VLOOKUP($B732,基础扩展表!$E:$AG,MATCH(BC$2,基础扩展表!$E$1:$AG$1,0),FALSE)</f>
        <v>#N/A</v>
      </c>
      <c r="BD732" t="e">
        <f ca="1">VLOOKUP($B732,基础扩展表!$E:$AG,MATCH(BD$2,基础扩展表!$E$1:$AG$1,0),FALSE)</f>
        <v>#N/A</v>
      </c>
      <c r="BE732" t="e">
        <f ca="1">VLOOKUP($B732,基础扩展表!$E:$AG,MATCH(BE$2,基础扩展表!$E$1:$AG$1,0),FALSE)</f>
        <v>#N/A</v>
      </c>
      <c r="BF732" t="e">
        <f ca="1">VLOOKUP($B732,基础扩展表!$E:$AG,MATCH(BF$2,基础扩展表!$E$1:$AG$1,0),FALSE)</f>
        <v>#N/A</v>
      </c>
      <c r="BG732" t="e">
        <f ca="1">VLOOKUP($B732,基础扩展表!$E:$AG,MATCH(BG$2,基础扩展表!$E$1:$AG$1,0),FALSE)</f>
        <v>#N/A</v>
      </c>
      <c r="BH732" t="e">
        <f ca="1">VLOOKUP($B732,基础扩展表!$E:$AG,MATCH(BH$2,基础扩展表!$E$1:$AG$1,0),FALSE)</f>
        <v>#N/A</v>
      </c>
      <c r="BI732" t="e">
        <f ca="1">VLOOKUP($B732,基础扩展表!$E:$AG,MATCH(BI$2,基础扩展表!$E$1:$AG$1,0),FALSE)</f>
        <v>#N/A</v>
      </c>
      <c r="BJ732" t="e">
        <f ca="1">VLOOKUP($B732,基础扩展表!$E:$AG,MATCH(BJ$2,基础扩展表!$E$1:$AG$1,0),FALSE)</f>
        <v>#N/A</v>
      </c>
      <c r="BK732" t="e">
        <f ca="1">VLOOKUP($B732,基础扩展表!$E:$AG,MATCH(BK$2,基础扩展表!$E$1:$AG$1,0),FALSE)</f>
        <v>#N/A</v>
      </c>
      <c r="BL732" t="e">
        <f ca="1">VLOOKUP($B732,基础扩展表!$E:$AG,MATCH(BL$2,基础扩展表!$E$1:$AG$1,0),FALSE)</f>
        <v>#N/A</v>
      </c>
      <c r="BM732" t="e">
        <f ca="1">VLOOKUP($B732,基础扩展表!$E:$AG,MATCH(BM$2,基础扩展表!$E$1:$AG$1,0),FALSE)</f>
        <v>#N/A</v>
      </c>
      <c r="BN732" t="e">
        <f ca="1">VLOOKUP($B732,基础扩展表!$E:$AG,MATCH(BN$2,基础扩展表!$E$1:$AG$1,0),FALSE)</f>
        <v>#N/A</v>
      </c>
      <c r="BO732" t="e">
        <f ca="1">VLOOKUP($B732,基础扩展表!$E:$AG,MATCH(BO$2,基础扩展表!$E$1:$AG$1,0),FALSE)</f>
        <v>#N/A</v>
      </c>
      <c r="BP732" t="e">
        <f ca="1">VLOOKUP($B732,基础扩展表!$E:$AG,MATCH(BP$2,基础扩展表!$E$1:$AG$1,0),FALSE)</f>
        <v>#N/A</v>
      </c>
      <c r="BR732" t="e">
        <f ca="1">VLOOKUP(C732,模型表!D:H,5,FALSE)</f>
        <v>#N/A</v>
      </c>
    </row>
    <row r="733" spans="2:70" x14ac:dyDescent="0.2">
      <c r="B733" t="str">
        <f t="array" aca="1" ref="B733" ca="1">INDEX(基础表!$Y:$Y,SMALL(IF(基础表!$Z:$Z=0,ROW(基础表!$Z:$Z),999),ROW(H727)))&amp;""</f>
        <v/>
      </c>
      <c r="C733" t="e">
        <f ca="1">VLOOKUP(VLOOKUP($B733,基础表!$E:$G,3,FALSE),模型表!$C:$D,2,FALSE)</f>
        <v>#N/A</v>
      </c>
      <c r="E733" t="e">
        <f ca="1">VLOOKUP($B733,基础表!$E:$G,3,FALSE)</f>
        <v>#N/A</v>
      </c>
      <c r="G733" t="e">
        <f ca="1">VLOOKUP($E733,模型表!$C:$G,5,FALSE)</f>
        <v>#N/A</v>
      </c>
      <c r="H733" t="e">
        <f ca="1">VLOOKUP($E733,模型表!$C:$F,4,FALSE)</f>
        <v>#N/A</v>
      </c>
      <c r="I733" t="e">
        <f ca="1">VLOOKUP($E733,模型表!$C:$J,8,FALSE)</f>
        <v>#N/A</v>
      </c>
      <c r="K733" t="str">
        <f t="shared" ca="1" si="134"/>
        <v/>
      </c>
      <c r="L733" t="str">
        <f t="shared" ca="1" si="135"/>
        <v/>
      </c>
      <c r="M733" t="str">
        <f t="shared" ca="1" si="136"/>
        <v/>
      </c>
      <c r="N733" t="str">
        <f t="shared" ca="1" si="137"/>
        <v/>
      </c>
      <c r="O733" t="str">
        <f t="shared" ca="1" si="143"/>
        <v/>
      </c>
      <c r="P733" t="str">
        <f t="shared" ca="1" si="138"/>
        <v/>
      </c>
      <c r="Q733" t="e">
        <f ca="1">VLOOKUP($E733,模型表!$C:$K,9,FALSE)</f>
        <v>#N/A</v>
      </c>
      <c r="S733" t="e">
        <f ca="1">IF(VLOOKUP($E733,模型表!$C:$L,6,FALSE)=0,"",VLOOKUP($E733,模型表!$C:$L,10,FALSE))</f>
        <v>#N/A</v>
      </c>
      <c r="U733" t="e">
        <f ca="1">VLOOKUP($E733,模型表!$C:$Q,11,FALSE)</f>
        <v>#N/A</v>
      </c>
      <c r="Y733" t="e">
        <f ca="1">IF(VLOOKUP($E733,模型表!$C:$N,12,FALSE)="Death",VLOOKUP($E733,模型表!$C:$Q,13,FALSE),"")</f>
        <v>#N/A</v>
      </c>
      <c r="Z733" t="str">
        <f ca="1">IF($B733="","",IF(VLOOKUP($E733,模型表!$C:$O,12,FALSE)="PBuff","["&amp;VLOOKUP($E733,模型表!$C:Q,13,FALSE)&amp;"]","[]"))</f>
        <v/>
      </c>
      <c r="AA733" t="e">
        <f ca="1">VLOOKUP($B733,基础扩展表!$E:$I,5,FALSE)</f>
        <v>#N/A</v>
      </c>
      <c r="AB733" t="e">
        <f ca="1">VLOOKUP($B733,基础扩展表!$E:$I,4,FALSE)</f>
        <v>#N/A</v>
      </c>
      <c r="AC733" t="e">
        <f ca="1">VLOOKUP($B733,基础表!$E:$T,16,FALSE)</f>
        <v>#N/A</v>
      </c>
      <c r="AD733" t="str">
        <f t="shared" ca="1" si="132"/>
        <v/>
      </c>
      <c r="AE733" t="str">
        <f t="shared" ca="1" si="139"/>
        <v/>
      </c>
      <c r="AF733" t="str">
        <f t="shared" ca="1" si="140"/>
        <v/>
      </c>
      <c r="AH733" t="e">
        <f ca="1">VLOOKUP($B733,基础表!$E:$R,14,FALSE)</f>
        <v>#N/A</v>
      </c>
      <c r="AI733" t="e">
        <f ca="1">VLOOKUP($B733,基础表!$E:$S,13,FALSE)</f>
        <v>#N/A</v>
      </c>
      <c r="AK733" t="e">
        <f ca="1">VLOOKUP($B733,基础表!$E:$H,4,FALSE)</f>
        <v>#N/A</v>
      </c>
      <c r="AN733" s="23" t="e">
        <f t="shared" ca="1" si="133"/>
        <v>#N/A</v>
      </c>
      <c r="AO733" s="23" t="str">
        <f t="shared" ca="1" si="141"/>
        <v/>
      </c>
      <c r="AP733" s="23" t="str">
        <f t="shared" ca="1" si="142"/>
        <v/>
      </c>
      <c r="AR733" t="e">
        <f ca="1">VLOOKUP($B733,基础表!$E:$J,4,FALSE)</f>
        <v>#N/A</v>
      </c>
      <c r="AS733" t="e">
        <f ca="1">VLOOKUP($B733,基础表!$E:$J,5,FALSE)</f>
        <v>#N/A</v>
      </c>
      <c r="AT733" t="e">
        <f ca="1">VLOOKUP($B733,基础表!$E:$J,6,FALSE)</f>
        <v>#N/A</v>
      </c>
      <c r="AU733" t="e">
        <f ca="1">VLOOKUP($B733,基础扩展表!$E:$AG,MATCH(AU$2,基础扩展表!$E$1:$AG$1,0),FALSE)</f>
        <v>#N/A</v>
      </c>
      <c r="AV733" t="e">
        <f ca="1">VLOOKUP($B733,基础扩展表!$E:$AG,MATCH(AV$2,基础扩展表!$E$1:$AG$1,0),FALSE)</f>
        <v>#N/A</v>
      </c>
      <c r="AW733" t="e">
        <f ca="1">VLOOKUP($B733,基础扩展表!$E:$AG,MATCH(AW$2,基础扩展表!$E$1:$AG$1,0),FALSE)</f>
        <v>#N/A</v>
      </c>
      <c r="AX733" t="e">
        <f ca="1">VLOOKUP($B733,基础扩展表!$E:$AG,MATCH(AX$2,基础扩展表!$E$1:$AG$1,0),FALSE)</f>
        <v>#N/A</v>
      </c>
      <c r="AY733" t="e">
        <f ca="1">VLOOKUP($B733,基础扩展表!$E:$AG,MATCH(AY$2,基础扩展表!$E$1:$AG$1,0),FALSE)</f>
        <v>#N/A</v>
      </c>
      <c r="AZ733" t="e">
        <f ca="1">VLOOKUP($B733,基础扩展表!$E:$AG,MATCH(AZ$2,基础扩展表!$E$1:$AG$1,0),FALSE)</f>
        <v>#N/A</v>
      </c>
      <c r="BA733" t="e">
        <f ca="1">VLOOKUP($B733,基础扩展表!$E:$AG,MATCH(BA$2,基础扩展表!$E$1:$AG$1,0),FALSE)</f>
        <v>#N/A</v>
      </c>
      <c r="BB733" t="e">
        <f ca="1">VLOOKUP($B733,基础扩展表!$E:$AG,MATCH(BB$2,基础扩展表!$E$1:$AG$1,0),FALSE)</f>
        <v>#N/A</v>
      </c>
      <c r="BC733" t="e">
        <f ca="1">VLOOKUP($B733,基础扩展表!$E:$AG,MATCH(BC$2,基础扩展表!$E$1:$AG$1,0),FALSE)</f>
        <v>#N/A</v>
      </c>
      <c r="BD733" t="e">
        <f ca="1">VLOOKUP($B733,基础扩展表!$E:$AG,MATCH(BD$2,基础扩展表!$E$1:$AG$1,0),FALSE)</f>
        <v>#N/A</v>
      </c>
      <c r="BE733" t="e">
        <f ca="1">VLOOKUP($B733,基础扩展表!$E:$AG,MATCH(BE$2,基础扩展表!$E$1:$AG$1,0),FALSE)</f>
        <v>#N/A</v>
      </c>
      <c r="BF733" t="e">
        <f ca="1">VLOOKUP($B733,基础扩展表!$E:$AG,MATCH(BF$2,基础扩展表!$E$1:$AG$1,0),FALSE)</f>
        <v>#N/A</v>
      </c>
      <c r="BG733" t="e">
        <f ca="1">VLOOKUP($B733,基础扩展表!$E:$AG,MATCH(BG$2,基础扩展表!$E$1:$AG$1,0),FALSE)</f>
        <v>#N/A</v>
      </c>
      <c r="BH733" t="e">
        <f ca="1">VLOOKUP($B733,基础扩展表!$E:$AG,MATCH(BH$2,基础扩展表!$E$1:$AG$1,0),FALSE)</f>
        <v>#N/A</v>
      </c>
      <c r="BI733" t="e">
        <f ca="1">VLOOKUP($B733,基础扩展表!$E:$AG,MATCH(BI$2,基础扩展表!$E$1:$AG$1,0),FALSE)</f>
        <v>#N/A</v>
      </c>
      <c r="BJ733" t="e">
        <f ca="1">VLOOKUP($B733,基础扩展表!$E:$AG,MATCH(BJ$2,基础扩展表!$E$1:$AG$1,0),FALSE)</f>
        <v>#N/A</v>
      </c>
      <c r="BK733" t="e">
        <f ca="1">VLOOKUP($B733,基础扩展表!$E:$AG,MATCH(BK$2,基础扩展表!$E$1:$AG$1,0),FALSE)</f>
        <v>#N/A</v>
      </c>
      <c r="BL733" t="e">
        <f ca="1">VLOOKUP($B733,基础扩展表!$E:$AG,MATCH(BL$2,基础扩展表!$E$1:$AG$1,0),FALSE)</f>
        <v>#N/A</v>
      </c>
      <c r="BM733" t="e">
        <f ca="1">VLOOKUP($B733,基础扩展表!$E:$AG,MATCH(BM$2,基础扩展表!$E$1:$AG$1,0),FALSE)</f>
        <v>#N/A</v>
      </c>
      <c r="BN733" t="e">
        <f ca="1">VLOOKUP($B733,基础扩展表!$E:$AG,MATCH(BN$2,基础扩展表!$E$1:$AG$1,0),FALSE)</f>
        <v>#N/A</v>
      </c>
      <c r="BO733" t="e">
        <f ca="1">VLOOKUP($B733,基础扩展表!$E:$AG,MATCH(BO$2,基础扩展表!$E$1:$AG$1,0),FALSE)</f>
        <v>#N/A</v>
      </c>
      <c r="BP733" t="e">
        <f ca="1">VLOOKUP($B733,基础扩展表!$E:$AG,MATCH(BP$2,基础扩展表!$E$1:$AG$1,0),FALSE)</f>
        <v>#N/A</v>
      </c>
      <c r="BR733" t="e">
        <f ca="1">VLOOKUP(C733,模型表!D:H,5,FALSE)</f>
        <v>#N/A</v>
      </c>
    </row>
    <row r="734" spans="2:70" x14ac:dyDescent="0.2">
      <c r="B734" t="str">
        <f t="array" aca="1" ref="B734" ca="1">INDEX(基础表!$Y:$Y,SMALL(IF(基础表!$Z:$Z=0,ROW(基础表!$Z:$Z),999),ROW(H728)))&amp;""</f>
        <v/>
      </c>
      <c r="C734" t="e">
        <f ca="1">VLOOKUP(VLOOKUP($B734,基础表!$E:$G,3,FALSE),模型表!$C:$D,2,FALSE)</f>
        <v>#N/A</v>
      </c>
      <c r="E734" t="e">
        <f ca="1">VLOOKUP($B734,基础表!$E:$G,3,FALSE)</f>
        <v>#N/A</v>
      </c>
      <c r="G734" t="e">
        <f ca="1">VLOOKUP($E734,模型表!$C:$G,5,FALSE)</f>
        <v>#N/A</v>
      </c>
      <c r="H734" t="e">
        <f ca="1">VLOOKUP($E734,模型表!$C:$F,4,FALSE)</f>
        <v>#N/A</v>
      </c>
      <c r="I734" t="e">
        <f ca="1">VLOOKUP($E734,模型表!$C:$J,8,FALSE)</f>
        <v>#N/A</v>
      </c>
      <c r="K734" t="str">
        <f t="shared" ca="1" si="134"/>
        <v/>
      </c>
      <c r="L734" t="str">
        <f t="shared" ca="1" si="135"/>
        <v/>
      </c>
      <c r="M734" t="str">
        <f t="shared" ca="1" si="136"/>
        <v/>
      </c>
      <c r="N734" t="str">
        <f t="shared" ca="1" si="137"/>
        <v/>
      </c>
      <c r="O734" t="str">
        <f t="shared" ca="1" si="143"/>
        <v/>
      </c>
      <c r="P734" t="str">
        <f t="shared" ca="1" si="138"/>
        <v/>
      </c>
      <c r="Q734" t="e">
        <f ca="1">VLOOKUP($E734,模型表!$C:$K,9,FALSE)</f>
        <v>#N/A</v>
      </c>
      <c r="S734" t="e">
        <f ca="1">IF(VLOOKUP($E734,模型表!$C:$L,6,FALSE)=0,"",VLOOKUP($E734,模型表!$C:$L,10,FALSE))</f>
        <v>#N/A</v>
      </c>
      <c r="U734" t="e">
        <f ca="1">VLOOKUP($E734,模型表!$C:$Q,11,FALSE)</f>
        <v>#N/A</v>
      </c>
      <c r="Y734" t="e">
        <f ca="1">IF(VLOOKUP($E734,模型表!$C:$N,12,FALSE)="Death",VLOOKUP($E734,模型表!$C:$Q,13,FALSE),"")</f>
        <v>#N/A</v>
      </c>
      <c r="Z734" t="str">
        <f ca="1">IF($B734="","",IF(VLOOKUP($E734,模型表!$C:$O,12,FALSE)="PBuff","["&amp;VLOOKUP($E734,模型表!$C:Q,13,FALSE)&amp;"]","[]"))</f>
        <v/>
      </c>
      <c r="AA734" t="e">
        <f ca="1">VLOOKUP($B734,基础扩展表!$E:$I,5,FALSE)</f>
        <v>#N/A</v>
      </c>
      <c r="AB734" t="e">
        <f ca="1">VLOOKUP($B734,基础扩展表!$E:$I,4,FALSE)</f>
        <v>#N/A</v>
      </c>
      <c r="AC734" t="e">
        <f ca="1">VLOOKUP($B734,基础表!$E:$T,16,FALSE)</f>
        <v>#N/A</v>
      </c>
      <c r="AD734" t="str">
        <f t="shared" ca="1" si="132"/>
        <v/>
      </c>
      <c r="AE734" t="str">
        <f t="shared" ca="1" si="139"/>
        <v/>
      </c>
      <c r="AF734" t="str">
        <f t="shared" ca="1" si="140"/>
        <v/>
      </c>
      <c r="AH734" t="e">
        <f ca="1">VLOOKUP($B734,基础表!$E:$R,14,FALSE)</f>
        <v>#N/A</v>
      </c>
      <c r="AI734" t="e">
        <f ca="1">VLOOKUP($B734,基础表!$E:$S,13,FALSE)</f>
        <v>#N/A</v>
      </c>
      <c r="AK734" t="e">
        <f ca="1">VLOOKUP($B734,基础表!$E:$H,4,FALSE)</f>
        <v>#N/A</v>
      </c>
      <c r="AN734" s="23" t="e">
        <f t="shared" ca="1" si="133"/>
        <v>#N/A</v>
      </c>
      <c r="AO734" s="23" t="str">
        <f t="shared" ca="1" si="141"/>
        <v/>
      </c>
      <c r="AP734" s="23" t="str">
        <f t="shared" ca="1" si="142"/>
        <v/>
      </c>
      <c r="AR734" t="e">
        <f ca="1">VLOOKUP($B734,基础表!$E:$J,4,FALSE)</f>
        <v>#N/A</v>
      </c>
      <c r="AS734" t="e">
        <f ca="1">VLOOKUP($B734,基础表!$E:$J,5,FALSE)</f>
        <v>#N/A</v>
      </c>
      <c r="AT734" t="e">
        <f ca="1">VLOOKUP($B734,基础表!$E:$J,6,FALSE)</f>
        <v>#N/A</v>
      </c>
      <c r="AU734" t="e">
        <f ca="1">VLOOKUP($B734,基础扩展表!$E:$AG,MATCH(AU$2,基础扩展表!$E$1:$AG$1,0),FALSE)</f>
        <v>#N/A</v>
      </c>
      <c r="AV734" t="e">
        <f ca="1">VLOOKUP($B734,基础扩展表!$E:$AG,MATCH(AV$2,基础扩展表!$E$1:$AG$1,0),FALSE)</f>
        <v>#N/A</v>
      </c>
      <c r="AW734" t="e">
        <f ca="1">VLOOKUP($B734,基础扩展表!$E:$AG,MATCH(AW$2,基础扩展表!$E$1:$AG$1,0),FALSE)</f>
        <v>#N/A</v>
      </c>
      <c r="AX734" t="e">
        <f ca="1">VLOOKUP($B734,基础扩展表!$E:$AG,MATCH(AX$2,基础扩展表!$E$1:$AG$1,0),FALSE)</f>
        <v>#N/A</v>
      </c>
      <c r="AY734" t="e">
        <f ca="1">VLOOKUP($B734,基础扩展表!$E:$AG,MATCH(AY$2,基础扩展表!$E$1:$AG$1,0),FALSE)</f>
        <v>#N/A</v>
      </c>
      <c r="AZ734" t="e">
        <f ca="1">VLOOKUP($B734,基础扩展表!$E:$AG,MATCH(AZ$2,基础扩展表!$E$1:$AG$1,0),FALSE)</f>
        <v>#N/A</v>
      </c>
      <c r="BA734" t="e">
        <f ca="1">VLOOKUP($B734,基础扩展表!$E:$AG,MATCH(BA$2,基础扩展表!$E$1:$AG$1,0),FALSE)</f>
        <v>#N/A</v>
      </c>
      <c r="BB734" t="e">
        <f ca="1">VLOOKUP($B734,基础扩展表!$E:$AG,MATCH(BB$2,基础扩展表!$E$1:$AG$1,0),FALSE)</f>
        <v>#N/A</v>
      </c>
      <c r="BC734" t="e">
        <f ca="1">VLOOKUP($B734,基础扩展表!$E:$AG,MATCH(BC$2,基础扩展表!$E$1:$AG$1,0),FALSE)</f>
        <v>#N/A</v>
      </c>
      <c r="BD734" t="e">
        <f ca="1">VLOOKUP($B734,基础扩展表!$E:$AG,MATCH(BD$2,基础扩展表!$E$1:$AG$1,0),FALSE)</f>
        <v>#N/A</v>
      </c>
      <c r="BE734" t="e">
        <f ca="1">VLOOKUP($B734,基础扩展表!$E:$AG,MATCH(BE$2,基础扩展表!$E$1:$AG$1,0),FALSE)</f>
        <v>#N/A</v>
      </c>
      <c r="BF734" t="e">
        <f ca="1">VLOOKUP($B734,基础扩展表!$E:$AG,MATCH(BF$2,基础扩展表!$E$1:$AG$1,0),FALSE)</f>
        <v>#N/A</v>
      </c>
      <c r="BG734" t="e">
        <f ca="1">VLOOKUP($B734,基础扩展表!$E:$AG,MATCH(BG$2,基础扩展表!$E$1:$AG$1,0),FALSE)</f>
        <v>#N/A</v>
      </c>
      <c r="BH734" t="e">
        <f ca="1">VLOOKUP($B734,基础扩展表!$E:$AG,MATCH(BH$2,基础扩展表!$E$1:$AG$1,0),FALSE)</f>
        <v>#N/A</v>
      </c>
      <c r="BI734" t="e">
        <f ca="1">VLOOKUP($B734,基础扩展表!$E:$AG,MATCH(BI$2,基础扩展表!$E$1:$AG$1,0),FALSE)</f>
        <v>#N/A</v>
      </c>
      <c r="BJ734" t="e">
        <f ca="1">VLOOKUP($B734,基础扩展表!$E:$AG,MATCH(BJ$2,基础扩展表!$E$1:$AG$1,0),FALSE)</f>
        <v>#N/A</v>
      </c>
      <c r="BK734" t="e">
        <f ca="1">VLOOKUP($B734,基础扩展表!$E:$AG,MATCH(BK$2,基础扩展表!$E$1:$AG$1,0),FALSE)</f>
        <v>#N/A</v>
      </c>
      <c r="BL734" t="e">
        <f ca="1">VLOOKUP($B734,基础扩展表!$E:$AG,MATCH(BL$2,基础扩展表!$E$1:$AG$1,0),FALSE)</f>
        <v>#N/A</v>
      </c>
      <c r="BM734" t="e">
        <f ca="1">VLOOKUP($B734,基础扩展表!$E:$AG,MATCH(BM$2,基础扩展表!$E$1:$AG$1,0),FALSE)</f>
        <v>#N/A</v>
      </c>
      <c r="BN734" t="e">
        <f ca="1">VLOOKUP($B734,基础扩展表!$E:$AG,MATCH(BN$2,基础扩展表!$E$1:$AG$1,0),FALSE)</f>
        <v>#N/A</v>
      </c>
      <c r="BO734" t="e">
        <f ca="1">VLOOKUP($B734,基础扩展表!$E:$AG,MATCH(BO$2,基础扩展表!$E$1:$AG$1,0),FALSE)</f>
        <v>#N/A</v>
      </c>
      <c r="BP734" t="e">
        <f ca="1">VLOOKUP($B734,基础扩展表!$E:$AG,MATCH(BP$2,基础扩展表!$E$1:$AG$1,0),FALSE)</f>
        <v>#N/A</v>
      </c>
      <c r="BR734" t="e">
        <f ca="1">VLOOKUP(C734,模型表!D:H,5,FALSE)</f>
        <v>#N/A</v>
      </c>
    </row>
    <row r="735" spans="2:70" x14ac:dyDescent="0.2">
      <c r="B735" t="str">
        <f t="array" aca="1" ref="B735" ca="1">INDEX(基础表!$Y:$Y,SMALL(IF(基础表!$Z:$Z=0,ROW(基础表!$Z:$Z),999),ROW(H729)))&amp;""</f>
        <v/>
      </c>
      <c r="C735" t="e">
        <f ca="1">VLOOKUP(VLOOKUP($B735,基础表!$E:$G,3,FALSE),模型表!$C:$D,2,FALSE)</f>
        <v>#N/A</v>
      </c>
      <c r="E735" t="e">
        <f ca="1">VLOOKUP($B735,基础表!$E:$G,3,FALSE)</f>
        <v>#N/A</v>
      </c>
      <c r="G735" t="e">
        <f ca="1">VLOOKUP($E735,模型表!$C:$G,5,FALSE)</f>
        <v>#N/A</v>
      </c>
      <c r="H735" t="e">
        <f ca="1">VLOOKUP($E735,模型表!$C:$F,4,FALSE)</f>
        <v>#N/A</v>
      </c>
      <c r="I735" t="e">
        <f ca="1">VLOOKUP($E735,模型表!$C:$J,8,FALSE)</f>
        <v>#N/A</v>
      </c>
      <c r="K735" t="str">
        <f t="shared" ca="1" si="134"/>
        <v/>
      </c>
      <c r="L735" t="str">
        <f t="shared" ca="1" si="135"/>
        <v/>
      </c>
      <c r="M735" t="str">
        <f t="shared" ca="1" si="136"/>
        <v/>
      </c>
      <c r="N735" t="str">
        <f t="shared" ca="1" si="137"/>
        <v/>
      </c>
      <c r="O735" t="str">
        <f t="shared" ca="1" si="143"/>
        <v/>
      </c>
      <c r="P735" t="str">
        <f t="shared" ca="1" si="138"/>
        <v/>
      </c>
      <c r="Q735" t="e">
        <f ca="1">VLOOKUP($E735,模型表!$C:$K,9,FALSE)</f>
        <v>#N/A</v>
      </c>
      <c r="S735" t="e">
        <f ca="1">IF(VLOOKUP($E735,模型表!$C:$L,6,FALSE)=0,"",VLOOKUP($E735,模型表!$C:$L,10,FALSE))</f>
        <v>#N/A</v>
      </c>
      <c r="U735" t="e">
        <f ca="1">VLOOKUP($E735,模型表!$C:$Q,11,FALSE)</f>
        <v>#N/A</v>
      </c>
      <c r="Y735" t="e">
        <f ca="1">IF(VLOOKUP($E735,模型表!$C:$N,12,FALSE)="Death",VLOOKUP($E735,模型表!$C:$Q,13,FALSE),"")</f>
        <v>#N/A</v>
      </c>
      <c r="Z735" t="str">
        <f ca="1">IF($B735="","",IF(VLOOKUP($E735,模型表!$C:$O,12,FALSE)="PBuff","["&amp;VLOOKUP($E735,模型表!$C:Q,13,FALSE)&amp;"]","[]"))</f>
        <v/>
      </c>
      <c r="AA735" t="e">
        <f ca="1">VLOOKUP($B735,基础扩展表!$E:$I,5,FALSE)</f>
        <v>#N/A</v>
      </c>
      <c r="AB735" t="e">
        <f ca="1">VLOOKUP($B735,基础扩展表!$E:$I,4,FALSE)</f>
        <v>#N/A</v>
      </c>
      <c r="AC735" t="e">
        <f ca="1">VLOOKUP($B735,基础表!$E:$T,16,FALSE)</f>
        <v>#N/A</v>
      </c>
      <c r="AD735" t="str">
        <f t="shared" ca="1" si="132"/>
        <v/>
      </c>
      <c r="AE735" t="str">
        <f t="shared" ca="1" si="139"/>
        <v/>
      </c>
      <c r="AF735" t="str">
        <f t="shared" ca="1" si="140"/>
        <v/>
      </c>
      <c r="AH735" t="e">
        <f ca="1">VLOOKUP($B735,基础表!$E:$R,14,FALSE)</f>
        <v>#N/A</v>
      </c>
      <c r="AI735" t="e">
        <f ca="1">VLOOKUP($B735,基础表!$E:$S,13,FALSE)</f>
        <v>#N/A</v>
      </c>
      <c r="AK735" t="e">
        <f ca="1">VLOOKUP($B735,基础表!$E:$H,4,FALSE)</f>
        <v>#N/A</v>
      </c>
      <c r="AN735" s="23" t="e">
        <f t="shared" ca="1" si="133"/>
        <v>#N/A</v>
      </c>
      <c r="AO735" s="23" t="str">
        <f t="shared" ca="1" si="141"/>
        <v/>
      </c>
      <c r="AP735" s="23" t="str">
        <f t="shared" ca="1" si="142"/>
        <v/>
      </c>
      <c r="AR735" t="e">
        <f ca="1">VLOOKUP($B735,基础表!$E:$J,4,FALSE)</f>
        <v>#N/A</v>
      </c>
      <c r="AS735" t="e">
        <f ca="1">VLOOKUP($B735,基础表!$E:$J,5,FALSE)</f>
        <v>#N/A</v>
      </c>
      <c r="AT735" t="e">
        <f ca="1">VLOOKUP($B735,基础表!$E:$J,6,FALSE)</f>
        <v>#N/A</v>
      </c>
      <c r="AU735" t="e">
        <f ca="1">VLOOKUP($B735,基础扩展表!$E:$AG,MATCH(AU$2,基础扩展表!$E$1:$AG$1,0),FALSE)</f>
        <v>#N/A</v>
      </c>
      <c r="AV735" t="e">
        <f ca="1">VLOOKUP($B735,基础扩展表!$E:$AG,MATCH(AV$2,基础扩展表!$E$1:$AG$1,0),FALSE)</f>
        <v>#N/A</v>
      </c>
      <c r="AW735" t="e">
        <f ca="1">VLOOKUP($B735,基础扩展表!$E:$AG,MATCH(AW$2,基础扩展表!$E$1:$AG$1,0),FALSE)</f>
        <v>#N/A</v>
      </c>
      <c r="AX735" t="e">
        <f ca="1">VLOOKUP($B735,基础扩展表!$E:$AG,MATCH(AX$2,基础扩展表!$E$1:$AG$1,0),FALSE)</f>
        <v>#N/A</v>
      </c>
      <c r="AY735" t="e">
        <f ca="1">VLOOKUP($B735,基础扩展表!$E:$AG,MATCH(AY$2,基础扩展表!$E$1:$AG$1,0),FALSE)</f>
        <v>#N/A</v>
      </c>
      <c r="AZ735" t="e">
        <f ca="1">VLOOKUP($B735,基础扩展表!$E:$AG,MATCH(AZ$2,基础扩展表!$E$1:$AG$1,0),FALSE)</f>
        <v>#N/A</v>
      </c>
      <c r="BA735" t="e">
        <f ca="1">VLOOKUP($B735,基础扩展表!$E:$AG,MATCH(BA$2,基础扩展表!$E$1:$AG$1,0),FALSE)</f>
        <v>#N/A</v>
      </c>
      <c r="BB735" t="e">
        <f ca="1">VLOOKUP($B735,基础扩展表!$E:$AG,MATCH(BB$2,基础扩展表!$E$1:$AG$1,0),FALSE)</f>
        <v>#N/A</v>
      </c>
      <c r="BC735" t="e">
        <f ca="1">VLOOKUP($B735,基础扩展表!$E:$AG,MATCH(BC$2,基础扩展表!$E$1:$AG$1,0),FALSE)</f>
        <v>#N/A</v>
      </c>
      <c r="BD735" t="e">
        <f ca="1">VLOOKUP($B735,基础扩展表!$E:$AG,MATCH(BD$2,基础扩展表!$E$1:$AG$1,0),FALSE)</f>
        <v>#N/A</v>
      </c>
      <c r="BE735" t="e">
        <f ca="1">VLOOKUP($B735,基础扩展表!$E:$AG,MATCH(BE$2,基础扩展表!$E$1:$AG$1,0),FALSE)</f>
        <v>#N/A</v>
      </c>
      <c r="BF735" t="e">
        <f ca="1">VLOOKUP($B735,基础扩展表!$E:$AG,MATCH(BF$2,基础扩展表!$E$1:$AG$1,0),FALSE)</f>
        <v>#N/A</v>
      </c>
      <c r="BG735" t="e">
        <f ca="1">VLOOKUP($B735,基础扩展表!$E:$AG,MATCH(BG$2,基础扩展表!$E$1:$AG$1,0),FALSE)</f>
        <v>#N/A</v>
      </c>
      <c r="BH735" t="e">
        <f ca="1">VLOOKUP($B735,基础扩展表!$E:$AG,MATCH(BH$2,基础扩展表!$E$1:$AG$1,0),FALSE)</f>
        <v>#N/A</v>
      </c>
      <c r="BI735" t="e">
        <f ca="1">VLOOKUP($B735,基础扩展表!$E:$AG,MATCH(BI$2,基础扩展表!$E$1:$AG$1,0),FALSE)</f>
        <v>#N/A</v>
      </c>
      <c r="BJ735" t="e">
        <f ca="1">VLOOKUP($B735,基础扩展表!$E:$AG,MATCH(BJ$2,基础扩展表!$E$1:$AG$1,0),FALSE)</f>
        <v>#N/A</v>
      </c>
      <c r="BK735" t="e">
        <f ca="1">VLOOKUP($B735,基础扩展表!$E:$AG,MATCH(BK$2,基础扩展表!$E$1:$AG$1,0),FALSE)</f>
        <v>#N/A</v>
      </c>
      <c r="BL735" t="e">
        <f ca="1">VLOOKUP($B735,基础扩展表!$E:$AG,MATCH(BL$2,基础扩展表!$E$1:$AG$1,0),FALSE)</f>
        <v>#N/A</v>
      </c>
      <c r="BM735" t="e">
        <f ca="1">VLOOKUP($B735,基础扩展表!$E:$AG,MATCH(BM$2,基础扩展表!$E$1:$AG$1,0),FALSE)</f>
        <v>#N/A</v>
      </c>
      <c r="BN735" t="e">
        <f ca="1">VLOOKUP($B735,基础扩展表!$E:$AG,MATCH(BN$2,基础扩展表!$E$1:$AG$1,0),FALSE)</f>
        <v>#N/A</v>
      </c>
      <c r="BO735" t="e">
        <f ca="1">VLOOKUP($B735,基础扩展表!$E:$AG,MATCH(BO$2,基础扩展表!$E$1:$AG$1,0),FALSE)</f>
        <v>#N/A</v>
      </c>
      <c r="BP735" t="e">
        <f ca="1">VLOOKUP($B735,基础扩展表!$E:$AG,MATCH(BP$2,基础扩展表!$E$1:$AG$1,0),FALSE)</f>
        <v>#N/A</v>
      </c>
      <c r="BR735" t="e">
        <f ca="1">VLOOKUP(C735,模型表!D:H,5,FALSE)</f>
        <v>#N/A</v>
      </c>
    </row>
    <row r="736" spans="2:70" x14ac:dyDescent="0.2">
      <c r="B736" t="str">
        <f t="array" aca="1" ref="B736" ca="1">INDEX(基础表!$Y:$Y,SMALL(IF(基础表!$Z:$Z=0,ROW(基础表!$Z:$Z),999),ROW(H730)))&amp;""</f>
        <v/>
      </c>
      <c r="C736" t="e">
        <f ca="1">VLOOKUP(VLOOKUP($B736,基础表!$E:$G,3,FALSE),模型表!$C:$D,2,FALSE)</f>
        <v>#N/A</v>
      </c>
      <c r="E736" t="e">
        <f ca="1">VLOOKUP($B736,基础表!$E:$G,3,FALSE)</f>
        <v>#N/A</v>
      </c>
      <c r="G736" t="e">
        <f ca="1">VLOOKUP($E736,模型表!$C:$G,5,FALSE)</f>
        <v>#N/A</v>
      </c>
      <c r="H736" t="e">
        <f ca="1">VLOOKUP($E736,模型表!$C:$F,4,FALSE)</f>
        <v>#N/A</v>
      </c>
      <c r="I736" t="e">
        <f ca="1">VLOOKUP($E736,模型表!$C:$J,8,FALSE)</f>
        <v>#N/A</v>
      </c>
      <c r="K736" t="str">
        <f t="shared" ca="1" si="134"/>
        <v/>
      </c>
      <c r="L736" t="str">
        <f t="shared" ca="1" si="135"/>
        <v/>
      </c>
      <c r="M736" t="str">
        <f t="shared" ca="1" si="136"/>
        <v/>
      </c>
      <c r="N736" t="str">
        <f t="shared" ca="1" si="137"/>
        <v/>
      </c>
      <c r="O736" t="str">
        <f t="shared" ca="1" si="143"/>
        <v/>
      </c>
      <c r="P736" t="str">
        <f t="shared" ca="1" si="138"/>
        <v/>
      </c>
      <c r="Q736" t="e">
        <f ca="1">VLOOKUP($E736,模型表!$C:$K,9,FALSE)</f>
        <v>#N/A</v>
      </c>
      <c r="S736" t="e">
        <f ca="1">IF(VLOOKUP($E736,模型表!$C:$L,6,FALSE)=0,"",VLOOKUP($E736,模型表!$C:$L,10,FALSE))</f>
        <v>#N/A</v>
      </c>
      <c r="U736" t="e">
        <f ca="1">VLOOKUP($E736,模型表!$C:$Q,11,FALSE)</f>
        <v>#N/A</v>
      </c>
      <c r="Y736" t="e">
        <f ca="1">IF(VLOOKUP($E736,模型表!$C:$N,12,FALSE)="Death",VLOOKUP($E736,模型表!$C:$Q,13,FALSE),"")</f>
        <v>#N/A</v>
      </c>
      <c r="Z736" t="str">
        <f ca="1">IF($B736="","",IF(VLOOKUP($E736,模型表!$C:$O,12,FALSE)="PBuff","["&amp;VLOOKUP($E736,模型表!$C:Q,13,FALSE)&amp;"]","[]"))</f>
        <v/>
      </c>
      <c r="AA736" t="e">
        <f ca="1">VLOOKUP($B736,基础扩展表!$E:$I,5,FALSE)</f>
        <v>#N/A</v>
      </c>
      <c r="AB736" t="e">
        <f ca="1">VLOOKUP($B736,基础扩展表!$E:$I,4,FALSE)</f>
        <v>#N/A</v>
      </c>
      <c r="AC736" t="e">
        <f ca="1">VLOOKUP($B736,基础表!$E:$T,16,FALSE)</f>
        <v>#N/A</v>
      </c>
      <c r="AD736" t="str">
        <f t="shared" ca="1" si="132"/>
        <v/>
      </c>
      <c r="AE736" t="str">
        <f t="shared" ca="1" si="139"/>
        <v/>
      </c>
      <c r="AF736" t="str">
        <f t="shared" ca="1" si="140"/>
        <v/>
      </c>
      <c r="AH736" t="e">
        <f ca="1">VLOOKUP($B736,基础表!$E:$R,14,FALSE)</f>
        <v>#N/A</v>
      </c>
      <c r="AI736" t="e">
        <f ca="1">VLOOKUP($B736,基础表!$E:$S,13,FALSE)</f>
        <v>#N/A</v>
      </c>
      <c r="AK736" t="e">
        <f ca="1">VLOOKUP($B736,基础表!$E:$H,4,FALSE)</f>
        <v>#N/A</v>
      </c>
      <c r="AN736" s="23" t="e">
        <f t="shared" ca="1" si="133"/>
        <v>#N/A</v>
      </c>
      <c r="AO736" s="23" t="str">
        <f t="shared" ca="1" si="141"/>
        <v/>
      </c>
      <c r="AP736" s="23" t="str">
        <f t="shared" ca="1" si="142"/>
        <v/>
      </c>
      <c r="AR736" t="e">
        <f ca="1">VLOOKUP($B736,基础表!$E:$J,4,FALSE)</f>
        <v>#N/A</v>
      </c>
      <c r="AS736" t="e">
        <f ca="1">VLOOKUP($B736,基础表!$E:$J,5,FALSE)</f>
        <v>#N/A</v>
      </c>
      <c r="AT736" t="e">
        <f ca="1">VLOOKUP($B736,基础表!$E:$J,6,FALSE)</f>
        <v>#N/A</v>
      </c>
      <c r="AU736" t="e">
        <f ca="1">VLOOKUP($B736,基础扩展表!$E:$AG,MATCH(AU$2,基础扩展表!$E$1:$AG$1,0),FALSE)</f>
        <v>#N/A</v>
      </c>
      <c r="AV736" t="e">
        <f ca="1">VLOOKUP($B736,基础扩展表!$E:$AG,MATCH(AV$2,基础扩展表!$E$1:$AG$1,0),FALSE)</f>
        <v>#N/A</v>
      </c>
      <c r="AW736" t="e">
        <f ca="1">VLOOKUP($B736,基础扩展表!$E:$AG,MATCH(AW$2,基础扩展表!$E$1:$AG$1,0),FALSE)</f>
        <v>#N/A</v>
      </c>
      <c r="AX736" t="e">
        <f ca="1">VLOOKUP($B736,基础扩展表!$E:$AG,MATCH(AX$2,基础扩展表!$E$1:$AG$1,0),FALSE)</f>
        <v>#N/A</v>
      </c>
      <c r="AY736" t="e">
        <f ca="1">VLOOKUP($B736,基础扩展表!$E:$AG,MATCH(AY$2,基础扩展表!$E$1:$AG$1,0),FALSE)</f>
        <v>#N/A</v>
      </c>
      <c r="AZ736" t="e">
        <f ca="1">VLOOKUP($B736,基础扩展表!$E:$AG,MATCH(AZ$2,基础扩展表!$E$1:$AG$1,0),FALSE)</f>
        <v>#N/A</v>
      </c>
      <c r="BA736" t="e">
        <f ca="1">VLOOKUP($B736,基础扩展表!$E:$AG,MATCH(BA$2,基础扩展表!$E$1:$AG$1,0),FALSE)</f>
        <v>#N/A</v>
      </c>
      <c r="BB736" t="e">
        <f ca="1">VLOOKUP($B736,基础扩展表!$E:$AG,MATCH(BB$2,基础扩展表!$E$1:$AG$1,0),FALSE)</f>
        <v>#N/A</v>
      </c>
      <c r="BC736" t="e">
        <f ca="1">VLOOKUP($B736,基础扩展表!$E:$AG,MATCH(BC$2,基础扩展表!$E$1:$AG$1,0),FALSE)</f>
        <v>#N/A</v>
      </c>
      <c r="BD736" t="e">
        <f ca="1">VLOOKUP($B736,基础扩展表!$E:$AG,MATCH(BD$2,基础扩展表!$E$1:$AG$1,0),FALSE)</f>
        <v>#N/A</v>
      </c>
      <c r="BE736" t="e">
        <f ca="1">VLOOKUP($B736,基础扩展表!$E:$AG,MATCH(BE$2,基础扩展表!$E$1:$AG$1,0),FALSE)</f>
        <v>#N/A</v>
      </c>
      <c r="BF736" t="e">
        <f ca="1">VLOOKUP($B736,基础扩展表!$E:$AG,MATCH(BF$2,基础扩展表!$E$1:$AG$1,0),FALSE)</f>
        <v>#N/A</v>
      </c>
      <c r="BG736" t="e">
        <f ca="1">VLOOKUP($B736,基础扩展表!$E:$AG,MATCH(BG$2,基础扩展表!$E$1:$AG$1,0),FALSE)</f>
        <v>#N/A</v>
      </c>
      <c r="BH736" t="e">
        <f ca="1">VLOOKUP($B736,基础扩展表!$E:$AG,MATCH(BH$2,基础扩展表!$E$1:$AG$1,0),FALSE)</f>
        <v>#N/A</v>
      </c>
      <c r="BI736" t="e">
        <f ca="1">VLOOKUP($B736,基础扩展表!$E:$AG,MATCH(BI$2,基础扩展表!$E$1:$AG$1,0),FALSE)</f>
        <v>#N/A</v>
      </c>
      <c r="BJ736" t="e">
        <f ca="1">VLOOKUP($B736,基础扩展表!$E:$AG,MATCH(BJ$2,基础扩展表!$E$1:$AG$1,0),FALSE)</f>
        <v>#N/A</v>
      </c>
      <c r="BK736" t="e">
        <f ca="1">VLOOKUP($B736,基础扩展表!$E:$AG,MATCH(BK$2,基础扩展表!$E$1:$AG$1,0),FALSE)</f>
        <v>#N/A</v>
      </c>
      <c r="BL736" t="e">
        <f ca="1">VLOOKUP($B736,基础扩展表!$E:$AG,MATCH(BL$2,基础扩展表!$E$1:$AG$1,0),FALSE)</f>
        <v>#N/A</v>
      </c>
      <c r="BM736" t="e">
        <f ca="1">VLOOKUP($B736,基础扩展表!$E:$AG,MATCH(BM$2,基础扩展表!$E$1:$AG$1,0),FALSE)</f>
        <v>#N/A</v>
      </c>
      <c r="BN736" t="e">
        <f ca="1">VLOOKUP($B736,基础扩展表!$E:$AG,MATCH(BN$2,基础扩展表!$E$1:$AG$1,0),FALSE)</f>
        <v>#N/A</v>
      </c>
      <c r="BO736" t="e">
        <f ca="1">VLOOKUP($B736,基础扩展表!$E:$AG,MATCH(BO$2,基础扩展表!$E$1:$AG$1,0),FALSE)</f>
        <v>#N/A</v>
      </c>
      <c r="BP736" t="e">
        <f ca="1">VLOOKUP($B736,基础扩展表!$E:$AG,MATCH(BP$2,基础扩展表!$E$1:$AG$1,0),FALSE)</f>
        <v>#N/A</v>
      </c>
      <c r="BR736" t="e">
        <f ca="1">VLOOKUP(C736,模型表!D:H,5,FALSE)</f>
        <v>#N/A</v>
      </c>
    </row>
    <row r="737" spans="2:70" x14ac:dyDescent="0.2">
      <c r="B737" t="str">
        <f t="array" aca="1" ref="B737" ca="1">INDEX(基础表!$Y:$Y,SMALL(IF(基础表!$Z:$Z=0,ROW(基础表!$Z:$Z),999),ROW(H731)))&amp;""</f>
        <v/>
      </c>
      <c r="C737" t="e">
        <f ca="1">VLOOKUP(VLOOKUP($B737,基础表!$E:$G,3,FALSE),模型表!$C:$D,2,FALSE)</f>
        <v>#N/A</v>
      </c>
      <c r="E737" t="e">
        <f ca="1">VLOOKUP($B737,基础表!$E:$G,3,FALSE)</f>
        <v>#N/A</v>
      </c>
      <c r="G737" t="e">
        <f ca="1">VLOOKUP($E737,模型表!$C:$G,5,FALSE)</f>
        <v>#N/A</v>
      </c>
      <c r="H737" t="e">
        <f ca="1">VLOOKUP($E737,模型表!$C:$F,4,FALSE)</f>
        <v>#N/A</v>
      </c>
      <c r="I737" t="e">
        <f ca="1">VLOOKUP($E737,模型表!$C:$J,8,FALSE)</f>
        <v>#N/A</v>
      </c>
      <c r="K737" t="str">
        <f t="shared" ca="1" si="134"/>
        <v/>
      </c>
      <c r="L737" t="str">
        <f t="shared" ca="1" si="135"/>
        <v/>
      </c>
      <c r="M737" t="str">
        <f t="shared" ca="1" si="136"/>
        <v/>
      </c>
      <c r="N737" t="str">
        <f t="shared" ca="1" si="137"/>
        <v/>
      </c>
      <c r="O737" t="str">
        <f t="shared" ca="1" si="143"/>
        <v/>
      </c>
      <c r="P737" t="str">
        <f t="shared" ca="1" si="138"/>
        <v/>
      </c>
      <c r="Q737" t="e">
        <f ca="1">VLOOKUP($E737,模型表!$C:$K,9,FALSE)</f>
        <v>#N/A</v>
      </c>
      <c r="S737" t="e">
        <f ca="1">IF(VLOOKUP($E737,模型表!$C:$L,6,FALSE)=0,"",VLOOKUP($E737,模型表!$C:$L,10,FALSE))</f>
        <v>#N/A</v>
      </c>
      <c r="U737" t="e">
        <f ca="1">VLOOKUP($E737,模型表!$C:$Q,11,FALSE)</f>
        <v>#N/A</v>
      </c>
      <c r="Y737" t="e">
        <f ca="1">IF(VLOOKUP($E737,模型表!$C:$N,12,FALSE)="Death",VLOOKUP($E737,模型表!$C:$Q,13,FALSE),"")</f>
        <v>#N/A</v>
      </c>
      <c r="Z737" t="str">
        <f ca="1">IF($B737="","",IF(VLOOKUP($E737,模型表!$C:$O,12,FALSE)="PBuff","["&amp;VLOOKUP($E737,模型表!$C:Q,13,FALSE)&amp;"]","[]"))</f>
        <v/>
      </c>
      <c r="AA737" t="e">
        <f ca="1">VLOOKUP($B737,基础扩展表!$E:$I,5,FALSE)</f>
        <v>#N/A</v>
      </c>
      <c r="AB737" t="e">
        <f ca="1">VLOOKUP($B737,基础扩展表!$E:$I,4,FALSE)</f>
        <v>#N/A</v>
      </c>
      <c r="AC737" t="e">
        <f ca="1">VLOOKUP($B737,基础表!$E:$T,16,FALSE)</f>
        <v>#N/A</v>
      </c>
      <c r="AD737" t="str">
        <f t="shared" ca="1" si="132"/>
        <v/>
      </c>
      <c r="AE737" t="str">
        <f t="shared" ca="1" si="139"/>
        <v/>
      </c>
      <c r="AF737" t="str">
        <f t="shared" ca="1" si="140"/>
        <v/>
      </c>
      <c r="AH737" t="e">
        <f ca="1">VLOOKUP($B737,基础表!$E:$R,14,FALSE)</f>
        <v>#N/A</v>
      </c>
      <c r="AI737" t="e">
        <f ca="1">VLOOKUP($B737,基础表!$E:$S,13,FALSE)</f>
        <v>#N/A</v>
      </c>
      <c r="AK737" t="e">
        <f ca="1">VLOOKUP($B737,基础表!$E:$H,4,FALSE)</f>
        <v>#N/A</v>
      </c>
      <c r="AN737" s="23" t="e">
        <f t="shared" ca="1" si="133"/>
        <v>#N/A</v>
      </c>
      <c r="AO737" s="23" t="str">
        <f t="shared" ca="1" si="141"/>
        <v/>
      </c>
      <c r="AP737" s="23" t="str">
        <f t="shared" ca="1" si="142"/>
        <v/>
      </c>
      <c r="AR737" t="e">
        <f ca="1">VLOOKUP($B737,基础表!$E:$J,4,FALSE)</f>
        <v>#N/A</v>
      </c>
      <c r="AS737" t="e">
        <f ca="1">VLOOKUP($B737,基础表!$E:$J,5,FALSE)</f>
        <v>#N/A</v>
      </c>
      <c r="AT737" t="e">
        <f ca="1">VLOOKUP($B737,基础表!$E:$J,6,FALSE)</f>
        <v>#N/A</v>
      </c>
      <c r="AU737" t="e">
        <f ca="1">VLOOKUP($B737,基础扩展表!$E:$AG,MATCH(AU$2,基础扩展表!$E$1:$AG$1,0),FALSE)</f>
        <v>#N/A</v>
      </c>
      <c r="AV737" t="e">
        <f ca="1">VLOOKUP($B737,基础扩展表!$E:$AG,MATCH(AV$2,基础扩展表!$E$1:$AG$1,0),FALSE)</f>
        <v>#N/A</v>
      </c>
      <c r="AW737" t="e">
        <f ca="1">VLOOKUP($B737,基础扩展表!$E:$AG,MATCH(AW$2,基础扩展表!$E$1:$AG$1,0),FALSE)</f>
        <v>#N/A</v>
      </c>
      <c r="AX737" t="e">
        <f ca="1">VLOOKUP($B737,基础扩展表!$E:$AG,MATCH(AX$2,基础扩展表!$E$1:$AG$1,0),FALSE)</f>
        <v>#N/A</v>
      </c>
      <c r="AY737" t="e">
        <f ca="1">VLOOKUP($B737,基础扩展表!$E:$AG,MATCH(AY$2,基础扩展表!$E$1:$AG$1,0),FALSE)</f>
        <v>#N/A</v>
      </c>
      <c r="AZ737" t="e">
        <f ca="1">VLOOKUP($B737,基础扩展表!$E:$AG,MATCH(AZ$2,基础扩展表!$E$1:$AG$1,0),FALSE)</f>
        <v>#N/A</v>
      </c>
      <c r="BA737" t="e">
        <f ca="1">VLOOKUP($B737,基础扩展表!$E:$AG,MATCH(BA$2,基础扩展表!$E$1:$AG$1,0),FALSE)</f>
        <v>#N/A</v>
      </c>
      <c r="BB737" t="e">
        <f ca="1">VLOOKUP($B737,基础扩展表!$E:$AG,MATCH(BB$2,基础扩展表!$E$1:$AG$1,0),FALSE)</f>
        <v>#N/A</v>
      </c>
      <c r="BC737" t="e">
        <f ca="1">VLOOKUP($B737,基础扩展表!$E:$AG,MATCH(BC$2,基础扩展表!$E$1:$AG$1,0),FALSE)</f>
        <v>#N/A</v>
      </c>
      <c r="BD737" t="e">
        <f ca="1">VLOOKUP($B737,基础扩展表!$E:$AG,MATCH(BD$2,基础扩展表!$E$1:$AG$1,0),FALSE)</f>
        <v>#N/A</v>
      </c>
      <c r="BE737" t="e">
        <f ca="1">VLOOKUP($B737,基础扩展表!$E:$AG,MATCH(BE$2,基础扩展表!$E$1:$AG$1,0),FALSE)</f>
        <v>#N/A</v>
      </c>
      <c r="BF737" t="e">
        <f ca="1">VLOOKUP($B737,基础扩展表!$E:$AG,MATCH(BF$2,基础扩展表!$E$1:$AG$1,0),FALSE)</f>
        <v>#N/A</v>
      </c>
      <c r="BG737" t="e">
        <f ca="1">VLOOKUP($B737,基础扩展表!$E:$AG,MATCH(BG$2,基础扩展表!$E$1:$AG$1,0),FALSE)</f>
        <v>#N/A</v>
      </c>
      <c r="BH737" t="e">
        <f ca="1">VLOOKUP($B737,基础扩展表!$E:$AG,MATCH(BH$2,基础扩展表!$E$1:$AG$1,0),FALSE)</f>
        <v>#N/A</v>
      </c>
      <c r="BI737" t="e">
        <f ca="1">VLOOKUP($B737,基础扩展表!$E:$AG,MATCH(BI$2,基础扩展表!$E$1:$AG$1,0),FALSE)</f>
        <v>#N/A</v>
      </c>
      <c r="BJ737" t="e">
        <f ca="1">VLOOKUP($B737,基础扩展表!$E:$AG,MATCH(BJ$2,基础扩展表!$E$1:$AG$1,0),FALSE)</f>
        <v>#N/A</v>
      </c>
      <c r="BK737" t="e">
        <f ca="1">VLOOKUP($B737,基础扩展表!$E:$AG,MATCH(BK$2,基础扩展表!$E$1:$AG$1,0),FALSE)</f>
        <v>#N/A</v>
      </c>
      <c r="BL737" t="e">
        <f ca="1">VLOOKUP($B737,基础扩展表!$E:$AG,MATCH(BL$2,基础扩展表!$E$1:$AG$1,0),FALSE)</f>
        <v>#N/A</v>
      </c>
      <c r="BM737" t="e">
        <f ca="1">VLOOKUP($B737,基础扩展表!$E:$AG,MATCH(BM$2,基础扩展表!$E$1:$AG$1,0),FALSE)</f>
        <v>#N/A</v>
      </c>
      <c r="BN737" t="e">
        <f ca="1">VLOOKUP($B737,基础扩展表!$E:$AG,MATCH(BN$2,基础扩展表!$E$1:$AG$1,0),FALSE)</f>
        <v>#N/A</v>
      </c>
      <c r="BO737" t="e">
        <f ca="1">VLOOKUP($B737,基础扩展表!$E:$AG,MATCH(BO$2,基础扩展表!$E$1:$AG$1,0),FALSE)</f>
        <v>#N/A</v>
      </c>
      <c r="BP737" t="e">
        <f ca="1">VLOOKUP($B737,基础扩展表!$E:$AG,MATCH(BP$2,基础扩展表!$E$1:$AG$1,0),FALSE)</f>
        <v>#N/A</v>
      </c>
      <c r="BR737" t="e">
        <f ca="1">VLOOKUP(C737,模型表!D:H,5,FALSE)</f>
        <v>#N/A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O850"/>
  <sheetViews>
    <sheetView zoomScale="85" zoomScaleNormal="85" workbookViewId="0">
      <selection activeCell="A7" sqref="A7:XFD48"/>
    </sheetView>
  </sheetViews>
  <sheetFormatPr defaultRowHeight="14.25" x14ac:dyDescent="0.2"/>
  <cols>
    <col min="2" max="2" width="18" bestFit="1" customWidth="1"/>
  </cols>
  <sheetData>
    <row r="1" spans="2:15" s="3" customFormat="1" x14ac:dyDescent="0.2">
      <c r="B1" s="24"/>
      <c r="C1" s="24"/>
      <c r="D1" s="24"/>
    </row>
    <row r="2" spans="2:15" s="3" customFormat="1" x14ac:dyDescent="0.2">
      <c r="B2" s="7" t="s">
        <v>779</v>
      </c>
      <c r="C2" s="7" t="s">
        <v>572</v>
      </c>
      <c r="D2" s="7" t="s">
        <v>780</v>
      </c>
      <c r="E2" s="7" t="s">
        <v>781</v>
      </c>
      <c r="F2" s="7" t="s">
        <v>782</v>
      </c>
      <c r="G2" s="7" t="s">
        <v>783</v>
      </c>
      <c r="H2" s="7" t="s">
        <v>784</v>
      </c>
      <c r="I2" s="7" t="s">
        <v>785</v>
      </c>
      <c r="J2" s="7" t="s">
        <v>786</v>
      </c>
      <c r="K2" s="7" t="s">
        <v>787</v>
      </c>
      <c r="L2" s="7" t="s">
        <v>788</v>
      </c>
      <c r="M2" s="7" t="s">
        <v>789</v>
      </c>
      <c r="N2" s="7" t="s">
        <v>790</v>
      </c>
      <c r="O2" s="7" t="s">
        <v>791</v>
      </c>
    </row>
    <row r="3" spans="2:15" s="3" customFormat="1" x14ac:dyDescent="0.2">
      <c r="B3" s="14" t="s">
        <v>615</v>
      </c>
      <c r="C3" s="14" t="s">
        <v>617</v>
      </c>
      <c r="D3" s="14" t="s">
        <v>617</v>
      </c>
      <c r="E3" s="14" t="s">
        <v>616</v>
      </c>
      <c r="F3" s="14" t="s">
        <v>616</v>
      </c>
      <c r="G3" s="14" t="s">
        <v>616</v>
      </c>
      <c r="H3" s="14" t="s">
        <v>616</v>
      </c>
      <c r="I3" s="14" t="s">
        <v>616</v>
      </c>
      <c r="J3" s="14" t="s">
        <v>616</v>
      </c>
      <c r="K3" s="14" t="s">
        <v>616</v>
      </c>
      <c r="L3" s="14" t="s">
        <v>616</v>
      </c>
      <c r="M3" s="14" t="s">
        <v>616</v>
      </c>
      <c r="N3" s="14" t="s">
        <v>616</v>
      </c>
      <c r="O3" s="14" t="s">
        <v>616</v>
      </c>
    </row>
    <row r="4" spans="2:15" s="3" customFormat="1" x14ac:dyDescent="0.2">
      <c r="B4" s="17" t="s">
        <v>619</v>
      </c>
      <c r="C4" s="17" t="s">
        <v>617</v>
      </c>
      <c r="D4" s="17" t="s">
        <v>617</v>
      </c>
      <c r="E4" s="17" t="s">
        <v>626</v>
      </c>
      <c r="F4" s="17" t="s">
        <v>619</v>
      </c>
      <c r="G4" s="17" t="s">
        <v>619</v>
      </c>
      <c r="H4" s="17" t="s">
        <v>619</v>
      </c>
      <c r="I4" s="17" t="s">
        <v>619</v>
      </c>
      <c r="J4" s="17" t="s">
        <v>619</v>
      </c>
      <c r="K4" s="17" t="s">
        <v>619</v>
      </c>
      <c r="L4" s="17" t="s">
        <v>619</v>
      </c>
      <c r="M4" s="17" t="s">
        <v>619</v>
      </c>
      <c r="N4" s="17" t="s">
        <v>619</v>
      </c>
      <c r="O4" s="17" t="s">
        <v>619</v>
      </c>
    </row>
    <row r="5" spans="2:15" s="3" customFormat="1" x14ac:dyDescent="0.2">
      <c r="B5" s="14" t="s">
        <v>627</v>
      </c>
      <c r="C5" s="14" t="s">
        <v>792</v>
      </c>
      <c r="D5" s="14" t="s">
        <v>793</v>
      </c>
      <c r="E5" s="14" t="s">
        <v>794</v>
      </c>
      <c r="F5" s="14" t="s">
        <v>795</v>
      </c>
      <c r="G5" s="14" t="s">
        <v>796</v>
      </c>
      <c r="H5" s="14" t="s">
        <v>797</v>
      </c>
      <c r="I5" s="14" t="s">
        <v>798</v>
      </c>
      <c r="J5" s="14" t="s">
        <v>799</v>
      </c>
      <c r="K5" s="14" t="s">
        <v>800</v>
      </c>
      <c r="L5" s="14" t="s">
        <v>801</v>
      </c>
      <c r="M5" s="14" t="s">
        <v>802</v>
      </c>
      <c r="N5" s="14" t="s">
        <v>803</v>
      </c>
      <c r="O5" s="14" t="s">
        <v>804</v>
      </c>
    </row>
    <row r="6" spans="2:15" s="3" customFormat="1" x14ac:dyDescent="0.2">
      <c r="B6" s="17" t="s">
        <v>688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2:15" x14ac:dyDescent="0.2">
      <c r="B7" t="str">
        <f ca="1">'配置表-小怪'!P7</f>
        <v>AI_M22P01U01N02</v>
      </c>
      <c r="E7" t="str">
        <f ca="1">"[["&amp;VLOOKUP(RIGHT($B7,LEN($B7)-3),基础表!$Y:$AA,3,FALSE)&amp;"]]"</f>
        <v>[[2]]</v>
      </c>
      <c r="F7">
        <f ca="1">VLOOKUP(RIGHT($B7,LEN($B7)-3),基础表!$E:$S,15,FALSE)</f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2:15" x14ac:dyDescent="0.2">
      <c r="B8" t="str">
        <f ca="1">'配置表-小怪'!P8</f>
        <v>AI_M22P01U01N05</v>
      </c>
      <c r="E8" t="str">
        <f ca="1">"[["&amp;VLOOKUP(RIGHT($B8,LEN($B8)-3),基础表!$Y:$AA,3,FALSE)&amp;"]]"</f>
        <v>[[5]]</v>
      </c>
      <c r="F8">
        <f ca="1">VLOOKUP(RIGHT($B8,LEN($B8)-3),基础表!$E:$S,15,FALSE)</f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2:15" x14ac:dyDescent="0.2">
      <c r="B9" t="str">
        <f ca="1">'配置表-小怪'!P9</f>
        <v>AI_M22P01U01N09</v>
      </c>
      <c r="E9" t="str">
        <f ca="1">"[["&amp;VLOOKUP(RIGHT($B9,LEN($B9)-3),基础表!$Y:$AA,3,FALSE)&amp;"]]"</f>
        <v>[[9]]</v>
      </c>
      <c r="F9">
        <f ca="1">VLOOKUP(RIGHT($B9,LEN($B9)-3),基础表!$E:$S,15,FALSE)</f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2:15" x14ac:dyDescent="0.2">
      <c r="B10" t="str">
        <f ca="1">'配置表-小怪'!P10</f>
        <v>AI_M22P01U02N02</v>
      </c>
      <c r="E10" t="str">
        <f ca="1">"[["&amp;VLOOKUP(RIGHT($B10,LEN($B10)-3),基础表!$Y:$AA,3,FALSE)&amp;"]]"</f>
        <v>[[2]]</v>
      </c>
      <c r="F10">
        <f ca="1">VLOOKUP(RIGHT($B10,LEN($B10)-3),基础表!$E:$S,15,FALSE)</f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2:15" x14ac:dyDescent="0.2">
      <c r="B11" t="str">
        <f ca="1">'配置表-小怪'!P11</f>
        <v>AI_M22P01U02N05</v>
      </c>
      <c r="E11" t="str">
        <f ca="1">"[["&amp;VLOOKUP(RIGHT($B11,LEN($B11)-3),基础表!$Y:$AA,3,FALSE)&amp;"]]"</f>
        <v>[[5]]</v>
      </c>
      <c r="F11">
        <f ca="1">VLOOKUP(RIGHT($B11,LEN($B11)-3),基础表!$E:$S,15,FALSE)</f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2:15" x14ac:dyDescent="0.2">
      <c r="B12" t="str">
        <f ca="1">'配置表-小怪'!P12</f>
        <v>AI_M22P01U02N07</v>
      </c>
      <c r="E12" t="str">
        <f ca="1">"[["&amp;VLOOKUP(RIGHT($B12,LEN($B12)-3),基础表!$Y:$AA,3,FALSE)&amp;"]]"</f>
        <v>[[7]]</v>
      </c>
      <c r="F12">
        <f ca="1">VLOOKUP(RIGHT($B12,LEN($B12)-3),基础表!$E:$S,15,FALSE)</f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2:15" x14ac:dyDescent="0.2">
      <c r="B13" t="str">
        <f ca="1">'配置表-小怪'!P13</f>
        <v>AI_M22P01U03N02</v>
      </c>
      <c r="E13" t="str">
        <f ca="1">"[["&amp;VLOOKUP(RIGHT($B13,LEN($B13)-3),基础表!$Y:$AA,3,FALSE)&amp;"]]"</f>
        <v>[[2]]</v>
      </c>
      <c r="F13">
        <f ca="1">VLOOKUP(RIGHT($B13,LEN($B13)-3),基础表!$E:$S,15,FALSE)</f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2:15" x14ac:dyDescent="0.2">
      <c r="B14" t="str">
        <f ca="1">'配置表-小怪'!P14</f>
        <v>AI_M22P01U03N05</v>
      </c>
      <c r="E14" t="str">
        <f ca="1">"[["&amp;VLOOKUP(RIGHT($B14,LEN($B14)-3),基础表!$Y:$AA,3,FALSE)&amp;"]]"</f>
        <v>[[5]]</v>
      </c>
      <c r="F14">
        <f ca="1">VLOOKUP(RIGHT($B14,LEN($B14)-3),基础表!$E:$S,15,FALSE)</f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</row>
    <row r="15" spans="2:15" x14ac:dyDescent="0.2">
      <c r="B15" t="str">
        <f ca="1">'配置表-小怪'!P15</f>
        <v>AI_M22P01U03N09</v>
      </c>
      <c r="E15" t="str">
        <f ca="1">"[["&amp;VLOOKUP(RIGHT($B15,LEN($B15)-3),基础表!$Y:$AA,3,FALSE)&amp;"]]"</f>
        <v>[[9]]</v>
      </c>
      <c r="F15">
        <f ca="1">VLOOKUP(RIGHT($B15,LEN($B15)-3),基础表!$E:$S,15,FALSE)</f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2:15" x14ac:dyDescent="0.2">
      <c r="B16" t="str">
        <f ca="1">'配置表-小怪'!P16</f>
        <v>AI_M22P02U01N01</v>
      </c>
      <c r="E16" t="str">
        <f ca="1">"[["&amp;VLOOKUP(RIGHT($B16,LEN($B16)-3),基础表!$Y:$AA,3,FALSE)&amp;"]]"</f>
        <v>[[1]]</v>
      </c>
      <c r="F16">
        <f ca="1">VLOOKUP(RIGHT($B16,LEN($B16)-3),基础表!$E:$S,15,FALSE)</f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</row>
    <row r="17" spans="2:15" x14ac:dyDescent="0.2">
      <c r="B17" t="str">
        <f ca="1">'配置表-小怪'!P17</f>
        <v>AI_M22P02U01N02</v>
      </c>
      <c r="E17" t="str">
        <f ca="1">"[["&amp;VLOOKUP(RIGHT($B17,LEN($B17)-3),基础表!$Y:$AA,3,FALSE)&amp;"]]"</f>
        <v>[[2]]</v>
      </c>
      <c r="F17">
        <f ca="1">VLOOKUP(RIGHT($B17,LEN($B17)-3),基础表!$E:$S,15,FALSE)</f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</row>
    <row r="18" spans="2:15" x14ac:dyDescent="0.2">
      <c r="B18" t="str">
        <f ca="1">'配置表-小怪'!P18</f>
        <v>AI_M22P02U01N03</v>
      </c>
      <c r="E18" t="str">
        <f ca="1">"[["&amp;VLOOKUP(RIGHT($B18,LEN($B18)-3),基础表!$Y:$AA,3,FALSE)&amp;"]]"</f>
        <v>[[3]]</v>
      </c>
      <c r="F18">
        <f ca="1">VLOOKUP(RIGHT($B18,LEN($B18)-3),基础表!$E:$S,15,FALSE)</f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</row>
    <row r="19" spans="2:15" x14ac:dyDescent="0.2">
      <c r="B19" t="str">
        <f ca="1">'配置表-小怪'!P19</f>
        <v>AI_M22P02U02N05</v>
      </c>
      <c r="E19" t="str">
        <f ca="1">"[["&amp;VLOOKUP(RIGHT($B19,LEN($B19)-3),基础表!$Y:$AA,3,FALSE)&amp;"]]"</f>
        <v>[[5]]</v>
      </c>
      <c r="F19">
        <f ca="1">VLOOKUP(RIGHT($B19,LEN($B19)-3),基础表!$E:$S,15,FALSE)</f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</row>
    <row r="20" spans="2:15" x14ac:dyDescent="0.2">
      <c r="B20" t="str">
        <f ca="1">'配置表-小怪'!P20</f>
        <v>AI_M22P02U02N07</v>
      </c>
      <c r="E20" t="str">
        <f ca="1">"[["&amp;VLOOKUP(RIGHT($B20,LEN($B20)-3),基础表!$Y:$AA,3,FALSE)&amp;"]]"</f>
        <v>[[7]]</v>
      </c>
      <c r="F20">
        <f ca="1">VLOOKUP(RIGHT($B20,LEN($B20)-3),基础表!$E:$S,15,FALSE)</f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2:15" x14ac:dyDescent="0.2">
      <c r="B21" t="str">
        <f ca="1">'配置表-小怪'!P21</f>
        <v>AI_M22P02U02N09</v>
      </c>
      <c r="E21" t="str">
        <f ca="1">"[["&amp;VLOOKUP(RIGHT($B21,LEN($B21)-3),基础表!$Y:$AA,3,FALSE)&amp;"]]"</f>
        <v>[[9]]</v>
      </c>
      <c r="F21">
        <f ca="1">VLOOKUP(RIGHT($B21,LEN($B21)-3),基础表!$E:$S,15,FALSE)</f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</row>
    <row r="22" spans="2:15" x14ac:dyDescent="0.2">
      <c r="B22" t="str">
        <f ca="1">'配置表-小怪'!P22</f>
        <v>AI_M22P02U03N04</v>
      </c>
      <c r="E22" t="str">
        <f ca="1">"[["&amp;VLOOKUP(RIGHT($B22,LEN($B22)-3),基础表!$Y:$AA,3,FALSE)&amp;"]]"</f>
        <v>[[4]]</v>
      </c>
      <c r="F22">
        <f ca="1">VLOOKUP(RIGHT($B22,LEN($B22)-3),基础表!$E:$S,15,FALSE)</f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</row>
    <row r="23" spans="2:15" x14ac:dyDescent="0.2">
      <c r="B23" t="str">
        <f ca="1">'配置表-小怪'!P23</f>
        <v>AI_M22P02U03N06</v>
      </c>
      <c r="E23" t="str">
        <f ca="1">"[["&amp;VLOOKUP(RIGHT($B23,LEN($B23)-3),基础表!$Y:$AA,3,FALSE)&amp;"]]"</f>
        <v>[[6]]</v>
      </c>
      <c r="F23">
        <f ca="1">VLOOKUP(RIGHT($B23,LEN($B23)-3),基础表!$E:$S,15,FALSE)</f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</row>
    <row r="24" spans="2:15" x14ac:dyDescent="0.2">
      <c r="B24" t="str">
        <f ca="1">'配置表-小怪'!P24</f>
        <v>AI_M22P03U01N02</v>
      </c>
      <c r="E24" t="str">
        <f ca="1">"[["&amp;VLOOKUP(RIGHT($B24,LEN($B24)-3),基础表!$Y:$AA,3,FALSE)&amp;"]]"</f>
        <v>[[2]]</v>
      </c>
      <c r="F24">
        <f ca="1">VLOOKUP(RIGHT($B24,LEN($B24)-3),基础表!$E:$S,15,FALSE)</f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</row>
    <row r="25" spans="2:15" x14ac:dyDescent="0.2">
      <c r="B25" t="str">
        <f ca="1">'配置表-小怪'!P25</f>
        <v>AI_M22P03U02N04</v>
      </c>
      <c r="E25" t="str">
        <f ca="1">"[["&amp;VLOOKUP(RIGHT($B25,LEN($B25)-3),基础表!$Y:$AA,3,FALSE)&amp;"]]"</f>
        <v>[[4]]</v>
      </c>
      <c r="F25">
        <f ca="1">VLOOKUP(RIGHT($B25,LEN($B25)-3),基础表!$E:$S,15,FALSE)</f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</row>
    <row r="26" spans="2:15" x14ac:dyDescent="0.2">
      <c r="B26" t="str">
        <f ca="1">'配置表-小怪'!P26</f>
        <v>AI_M22P03U02N05</v>
      </c>
      <c r="E26" t="str">
        <f ca="1">"[["&amp;VLOOKUP(RIGHT($B26,LEN($B26)-3),基础表!$Y:$AA,3,FALSE)&amp;"]]"</f>
        <v>[[5]]</v>
      </c>
      <c r="F26">
        <f ca="1">VLOOKUP(RIGHT($B26,LEN($B26)-3),基础表!$E:$S,15,FALSE)</f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</row>
    <row r="27" spans="2:15" x14ac:dyDescent="0.2">
      <c r="B27" t="str">
        <f ca="1">'配置表-小怪'!P27</f>
        <v>AI_M22P03U02N06</v>
      </c>
      <c r="E27" t="str">
        <f ca="1">"[["&amp;VLOOKUP(RIGHT($B27,LEN($B27)-3),基础表!$Y:$AA,3,FALSE)&amp;"]]"</f>
        <v>[[6]]</v>
      </c>
      <c r="F27">
        <f ca="1">VLOOKUP(RIGHT($B27,LEN($B27)-3),基础表!$E:$S,15,FALSE)</f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2:15" x14ac:dyDescent="0.2">
      <c r="B28" t="str">
        <f ca="1">'配置表-小怪'!P28</f>
        <v>AI_M22P03U03N02</v>
      </c>
      <c r="E28" t="str">
        <f ca="1">"[["&amp;VLOOKUP(RIGHT($B28,LEN($B28)-3),基础表!$Y:$AA,3,FALSE)&amp;"]]"</f>
        <v>[[2]]</v>
      </c>
      <c r="F28">
        <f ca="1">VLOOKUP(RIGHT($B28,LEN($B28)-3),基础表!$E:$S,15,FALSE)</f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</row>
    <row r="29" spans="2:15" x14ac:dyDescent="0.2">
      <c r="B29" t="str">
        <f ca="1">'配置表-小怪'!P29</f>
        <v>AI_M22P03U03N07</v>
      </c>
      <c r="E29" t="str">
        <f ca="1">"[["&amp;VLOOKUP(RIGHT($B29,LEN($B29)-3),基础表!$Y:$AA,3,FALSE)&amp;"]]"</f>
        <v>[[7]]</v>
      </c>
      <c r="F29">
        <f ca="1">VLOOKUP(RIGHT($B29,LEN($B29)-3),基础表!$E:$S,15,FALSE)</f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</row>
    <row r="30" spans="2:15" x14ac:dyDescent="0.2">
      <c r="B30" t="str">
        <f ca="1">'配置表-小怪'!P30</f>
        <v>AI_M22P03U03N09</v>
      </c>
      <c r="E30" t="str">
        <f ca="1">"[["&amp;VLOOKUP(RIGHT($B30,LEN($B30)-3),基础表!$Y:$AA,3,FALSE)&amp;"]]"</f>
        <v>[[9]]</v>
      </c>
      <c r="F30">
        <f ca="1">VLOOKUP(RIGHT($B30,LEN($B30)-3),基础表!$E:$S,15,FALSE)</f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2:15" x14ac:dyDescent="0.2">
      <c r="B31" t="str">
        <f ca="1">'配置表-小怪'!P31</f>
        <v>AI_M22P04U01N02</v>
      </c>
      <c r="E31" t="str">
        <f ca="1">"[["&amp;VLOOKUP(RIGHT($B31,LEN($B31)-3),基础表!$Y:$AA,3,FALSE)&amp;"]]"</f>
        <v>[[2]]</v>
      </c>
      <c r="F31">
        <f ca="1">VLOOKUP(RIGHT($B31,LEN($B31)-3),基础表!$E:$S,15,FALSE)</f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</row>
    <row r="32" spans="2:15" x14ac:dyDescent="0.2">
      <c r="B32" t="str">
        <f ca="1">'配置表-小怪'!P32</f>
        <v>AI_M22P04U01N05</v>
      </c>
      <c r="E32" t="str">
        <f ca="1">"[["&amp;VLOOKUP(RIGHT($B32,LEN($B32)-3),基础表!$Y:$AA,3,FALSE)&amp;"]]"</f>
        <v>[[5]]</v>
      </c>
      <c r="F32">
        <f ca="1">VLOOKUP(RIGHT($B32,LEN($B32)-3),基础表!$E:$S,15,FALSE)</f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</row>
    <row r="33" spans="2:15" x14ac:dyDescent="0.2">
      <c r="B33" t="str">
        <f ca="1">'配置表-小怪'!P33</f>
        <v>AI_M22P04U02N01</v>
      </c>
      <c r="E33" t="str">
        <f ca="1">"[["&amp;VLOOKUP(RIGHT($B33,LEN($B33)-3),基础表!$Y:$AA,3,FALSE)&amp;"]]"</f>
        <v>[[1]]</v>
      </c>
      <c r="F33">
        <f ca="1">VLOOKUP(RIGHT($B33,LEN($B33)-3),基础表!$E:$S,15,FALSE)</f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</row>
    <row r="34" spans="2:15" x14ac:dyDescent="0.2">
      <c r="B34" t="str">
        <f ca="1">'配置表-小怪'!P34</f>
        <v>AI_M22P04U02N02</v>
      </c>
      <c r="E34" t="str">
        <f ca="1">"[["&amp;VLOOKUP(RIGHT($B34,LEN($B34)-3),基础表!$Y:$AA,3,FALSE)&amp;"]]"</f>
        <v>[[2]]</v>
      </c>
      <c r="F34">
        <f ca="1">VLOOKUP(RIGHT($B34,LEN($B34)-3),基础表!$E:$S,15,FALSE)</f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2:15" x14ac:dyDescent="0.2">
      <c r="B35" t="str">
        <f ca="1">'配置表-小怪'!P35</f>
        <v>AI_M22P04U02N03</v>
      </c>
      <c r="E35" t="str">
        <f ca="1">"[["&amp;VLOOKUP(RIGHT($B35,LEN($B35)-3),基础表!$Y:$AA,3,FALSE)&amp;"]]"</f>
        <v>[[3]]</v>
      </c>
      <c r="F35">
        <f ca="1">VLOOKUP(RIGHT($B35,LEN($B35)-3),基础表!$E:$S,15,FALSE)</f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2:15" x14ac:dyDescent="0.2">
      <c r="B36" t="str">
        <f ca="1">'配置表-小怪'!P36</f>
        <v>AI_M22P04U02N04</v>
      </c>
      <c r="E36" t="str">
        <f ca="1">"[["&amp;VLOOKUP(RIGHT($B36,LEN($B36)-3),基础表!$Y:$AA,3,FALSE)&amp;"]]"</f>
        <v>[[4]]</v>
      </c>
      <c r="F36">
        <f ca="1">VLOOKUP(RIGHT($B36,LEN($B36)-3),基础表!$E:$S,15,FALSE)</f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2:15" x14ac:dyDescent="0.2">
      <c r="B37" t="str">
        <f ca="1">'配置表-小怪'!P37</f>
        <v>AI_M22P04U02N06</v>
      </c>
      <c r="E37" t="str">
        <f ca="1">"[["&amp;VLOOKUP(RIGHT($B37,LEN($B37)-3),基础表!$Y:$AA,3,FALSE)&amp;"]]"</f>
        <v>[[6]]</v>
      </c>
      <c r="F37">
        <f ca="1">VLOOKUP(RIGHT($B37,LEN($B37)-3),基础表!$E:$S,15,FALSE)</f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2:15" x14ac:dyDescent="0.2">
      <c r="B38" t="str">
        <f ca="1">'配置表-小怪'!P38</f>
        <v>AI_M22P04U03N05</v>
      </c>
      <c r="E38" t="str">
        <f ca="1">"[["&amp;VLOOKUP(RIGHT($B38,LEN($B38)-3),基础表!$Y:$AA,3,FALSE)&amp;"]]"</f>
        <v>[[5]]</v>
      </c>
      <c r="F38">
        <f ca="1">VLOOKUP(RIGHT($B38,LEN($B38)-3),基础表!$E:$S,15,FALSE)</f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2:15" x14ac:dyDescent="0.2">
      <c r="B39" t="str">
        <f ca="1">'配置表-小怪'!P39</f>
        <v>AI_M22P04U03N07</v>
      </c>
      <c r="E39" t="str">
        <f ca="1">"[["&amp;VLOOKUP(RIGHT($B39,LEN($B39)-3),基础表!$Y:$AA,3,FALSE)&amp;"]]"</f>
        <v>[[7]]</v>
      </c>
      <c r="F39">
        <f ca="1">VLOOKUP(RIGHT($B39,LEN($B39)-3),基础表!$E:$S,15,FALSE)</f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2:15" x14ac:dyDescent="0.2">
      <c r="B40" t="str">
        <f ca="1">'配置表-小怪'!P40</f>
        <v>AI_M22P04U03N09</v>
      </c>
      <c r="E40" t="str">
        <f ca="1">"[["&amp;VLOOKUP(RIGHT($B40,LEN($B40)-3),基础表!$Y:$AA,3,FALSE)&amp;"]]"</f>
        <v>[[9]]</v>
      </c>
      <c r="F40">
        <f ca="1">VLOOKUP(RIGHT($B40,LEN($B40)-3),基础表!$E:$S,15,FALSE)</f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2:15" x14ac:dyDescent="0.2">
      <c r="B41" t="str">
        <f ca="1">'配置表-小怪'!P41</f>
        <v>AI_M22P05U01N05</v>
      </c>
      <c r="E41" t="str">
        <f ca="1">"[["&amp;VLOOKUP(RIGHT($B41,LEN($B41)-3),基础表!$Y:$AA,3,FALSE)&amp;"]]"</f>
        <v>[[5]]</v>
      </c>
      <c r="F41">
        <f ca="1">VLOOKUP(RIGHT($B41,LEN($B41)-3),基础表!$E:$S,15,FALSE)</f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2:15" x14ac:dyDescent="0.2">
      <c r="B42" t="str">
        <f ca="1">'配置表-小怪'!P42</f>
        <v>AI_M22P05U01N07</v>
      </c>
      <c r="E42" t="str">
        <f ca="1">"[["&amp;VLOOKUP(RIGHT($B42,LEN($B42)-3),基础表!$Y:$AA,3,FALSE)&amp;"]]"</f>
        <v>[[7]]</v>
      </c>
      <c r="F42">
        <f ca="1">VLOOKUP(RIGHT($B42,LEN($B42)-3),基础表!$E:$S,15,FALSE)</f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</row>
    <row r="43" spans="2:15" x14ac:dyDescent="0.2">
      <c r="B43" t="str">
        <f ca="1">'配置表-小怪'!P43</f>
        <v>AI_M22P05U02N02</v>
      </c>
      <c r="E43" t="str">
        <f ca="1">"[["&amp;VLOOKUP(RIGHT($B43,LEN($B43)-3),基础表!$Y:$AA,3,FALSE)&amp;"]]"</f>
        <v>[[2]]</v>
      </c>
      <c r="F43">
        <f ca="1">VLOOKUP(RIGHT($B43,LEN($B43)-3),基础表!$E:$S,15,FALSE)</f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2:15" x14ac:dyDescent="0.2">
      <c r="B44" t="str">
        <f ca="1">'配置表-小怪'!P44</f>
        <v>AI_M22P05U02N09</v>
      </c>
      <c r="E44" t="str">
        <f ca="1">"[["&amp;VLOOKUP(RIGHT($B44,LEN($B44)-3),基础表!$Y:$AA,3,FALSE)&amp;"]]"</f>
        <v>[[9]]</v>
      </c>
      <c r="F44">
        <f ca="1">VLOOKUP(RIGHT($B44,LEN($B44)-3),基础表!$E:$S,15,FALSE)</f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5" spans="2:15" x14ac:dyDescent="0.2">
      <c r="B45" t="str">
        <f ca="1">'配置表-小怪'!P45</f>
        <v>AI_M22P05U03N02</v>
      </c>
      <c r="E45" t="str">
        <f ca="1">"[["&amp;VLOOKUP(RIGHT($B45,LEN($B45)-3),基础表!$Y:$AA,3,FALSE)&amp;"]]"</f>
        <v>[[2]]</v>
      </c>
      <c r="F45">
        <f ca="1">VLOOKUP(RIGHT($B45,LEN($B45)-3),基础表!$E:$S,15,FALSE)</f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2:15" x14ac:dyDescent="0.2">
      <c r="B46" t="str">
        <f ca="1">'配置表-小怪'!P46</f>
        <v>AI_M22P05U03N05</v>
      </c>
      <c r="E46" t="str">
        <f ca="1">"[["&amp;VLOOKUP(RIGHT($B46,LEN($B46)-3),基础表!$Y:$AA,3,FALSE)&amp;"]]"</f>
        <v>[[5]]</v>
      </c>
      <c r="F46">
        <f ca="1">VLOOKUP(RIGHT($B46,LEN($B46)-3),基础表!$E:$S,15,FALSE)</f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2:15" x14ac:dyDescent="0.2">
      <c r="B47" t="str">
        <f ca="1">'配置表-小怪'!P47</f>
        <v>AI_M22P05U03N07</v>
      </c>
      <c r="E47" t="str">
        <f ca="1">"[["&amp;VLOOKUP(RIGHT($B47,LEN($B47)-3),基础表!$Y:$AA,3,FALSE)&amp;"]]"</f>
        <v>[[7]]</v>
      </c>
      <c r="F47">
        <f ca="1">VLOOKUP(RIGHT($B47,LEN($B47)-3),基础表!$E:$S,15,FALSE)</f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2:15" x14ac:dyDescent="0.2">
      <c r="B48" t="str">
        <f ca="1">'配置表-小怪'!P48</f>
        <v>AI_M22P05U03N09</v>
      </c>
      <c r="E48" t="str">
        <f ca="1">"[["&amp;VLOOKUP(RIGHT($B48,LEN($B48)-3),基础表!$Y:$AA,3,FALSE)&amp;"]]"</f>
        <v>[[9]]</v>
      </c>
      <c r="F48">
        <f ca="1">VLOOKUP(RIGHT($B48,LEN($B48)-3),基础表!$E:$S,15,FALSE)</f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2:15" x14ac:dyDescent="0.2">
      <c r="B49" t="str">
        <f ca="1">'配置表-小怪'!P49</f>
        <v/>
      </c>
      <c r="E49" t="e">
        <f ca="1">"[["&amp;VLOOKUP(RIGHT($B49,LEN($B49)-3),基础表!$Y:$AA,3,FALSE)&amp;"]]"</f>
        <v>#VALUE!</v>
      </c>
      <c r="F49" t="e">
        <f ca="1">VLOOKUP(RIGHT($B49,LEN($B49)-3),基础表!$E:$S,15,FALSE)</f>
        <v>#VALUE!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2:15" x14ac:dyDescent="0.2">
      <c r="B50" t="str">
        <f ca="1">'配置表-小怪'!P50</f>
        <v/>
      </c>
      <c r="E50" t="e">
        <f ca="1">"[["&amp;VLOOKUP(RIGHT($B50,LEN($B50)-3),基础表!$Y:$AA,3,FALSE)&amp;"]]"</f>
        <v>#VALUE!</v>
      </c>
      <c r="F50" t="e">
        <f ca="1">VLOOKUP(RIGHT($B50,LEN($B50)-3),基础表!$E:$S,15,FALSE)</f>
        <v>#VALUE!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2:15" x14ac:dyDescent="0.2">
      <c r="B51" t="str">
        <f ca="1">'配置表-小怪'!P51</f>
        <v/>
      </c>
      <c r="E51" t="e">
        <f ca="1">"[["&amp;VLOOKUP(RIGHT($B51,LEN($B51)-3),基础表!$Y:$AA,3,FALSE)&amp;"]]"</f>
        <v>#VALUE!</v>
      </c>
      <c r="F51" t="e">
        <f ca="1">VLOOKUP(RIGHT($B51,LEN($B51)-3),基础表!$E:$S,15,FALSE)</f>
        <v>#VALUE!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2:15" x14ac:dyDescent="0.2">
      <c r="B52" t="str">
        <f ca="1">'配置表-小怪'!P52</f>
        <v/>
      </c>
      <c r="E52" t="e">
        <f ca="1">"[["&amp;VLOOKUP(RIGHT($B52,LEN($B52)-3),基础表!$Y:$AA,3,FALSE)&amp;"]]"</f>
        <v>#VALUE!</v>
      </c>
      <c r="F52" t="e">
        <f ca="1">VLOOKUP(RIGHT($B52,LEN($B52)-3),基础表!$E:$S,15,FALSE)</f>
        <v>#VALUE!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2:15" x14ac:dyDescent="0.2">
      <c r="B53" t="str">
        <f ca="1">'配置表-小怪'!P53</f>
        <v/>
      </c>
      <c r="E53" t="e">
        <f ca="1">"[["&amp;VLOOKUP(RIGHT($B53,LEN($B53)-3),基础表!$Y:$AA,3,FALSE)&amp;"]]"</f>
        <v>#VALUE!</v>
      </c>
      <c r="F53" t="e">
        <f ca="1">VLOOKUP(RIGHT($B53,LEN($B53)-3),基础表!$E:$S,15,FALSE)</f>
        <v>#VALUE!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2:15" x14ac:dyDescent="0.2">
      <c r="B54" t="str">
        <f ca="1">'配置表-小怪'!P54</f>
        <v/>
      </c>
      <c r="E54" t="e">
        <f ca="1">"[["&amp;VLOOKUP(RIGHT($B54,LEN($B54)-3),基础表!$Y:$AA,3,FALSE)&amp;"]]"</f>
        <v>#VALUE!</v>
      </c>
      <c r="F54" t="e">
        <f ca="1">VLOOKUP(RIGHT($B54,LEN($B54)-3),基础表!$E:$S,15,FALSE)</f>
        <v>#VALUE!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2:15" x14ac:dyDescent="0.2">
      <c r="B55" t="str">
        <f ca="1">'配置表-小怪'!P55</f>
        <v/>
      </c>
      <c r="E55" t="e">
        <f ca="1">"[["&amp;VLOOKUP(RIGHT($B55,LEN($B55)-3),基础表!$Y:$AA,3,FALSE)&amp;"]]"</f>
        <v>#VALUE!</v>
      </c>
      <c r="F55" t="e">
        <f ca="1">VLOOKUP(RIGHT($B55,LEN($B55)-3),基础表!$E:$S,15,FALSE)</f>
        <v>#VALUE!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2:15" x14ac:dyDescent="0.2">
      <c r="B56" t="str">
        <f ca="1">'配置表-小怪'!P56</f>
        <v/>
      </c>
      <c r="E56" t="e">
        <f ca="1">"[["&amp;VLOOKUP(RIGHT($B56,LEN($B56)-3),基础表!$Y:$AA,3,FALSE)&amp;"]]"</f>
        <v>#VALUE!</v>
      </c>
      <c r="F56" t="e">
        <f ca="1">VLOOKUP(RIGHT($B56,LEN($B56)-3),基础表!$E:$S,15,FALSE)</f>
        <v>#VALUE!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2:15" x14ac:dyDescent="0.2">
      <c r="B57" t="str">
        <f ca="1">'配置表-小怪'!P57</f>
        <v/>
      </c>
      <c r="E57" t="e">
        <f ca="1">"[["&amp;VLOOKUP(RIGHT($B57,LEN($B57)-3),基础表!$Y:$AA,3,FALSE)&amp;"]]"</f>
        <v>#VALUE!</v>
      </c>
      <c r="F57" t="e">
        <f ca="1">VLOOKUP(RIGHT($B57,LEN($B57)-3),基础表!$E:$S,15,FALSE)</f>
        <v>#VALUE!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2:15" x14ac:dyDescent="0.2">
      <c r="B58" t="str">
        <f ca="1">'配置表-小怪'!P58</f>
        <v/>
      </c>
      <c r="E58" t="e">
        <f ca="1">"[["&amp;VLOOKUP(RIGHT($B58,LEN($B58)-3),基础表!$Y:$AA,3,FALSE)&amp;"]]"</f>
        <v>#VALUE!</v>
      </c>
      <c r="F58" t="e">
        <f ca="1">VLOOKUP(RIGHT($B58,LEN($B58)-3),基础表!$E:$S,15,FALSE)</f>
        <v>#VALUE!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</row>
    <row r="59" spans="2:15" x14ac:dyDescent="0.2">
      <c r="B59" t="str">
        <f ca="1">'配置表-小怪'!P59</f>
        <v/>
      </c>
      <c r="E59" t="e">
        <f ca="1">"[["&amp;VLOOKUP(RIGHT($B59,LEN($B59)-3),基础表!$Y:$AA,3,FALSE)&amp;"]]"</f>
        <v>#VALUE!</v>
      </c>
      <c r="F59" t="e">
        <f ca="1">VLOOKUP(RIGHT($B59,LEN($B59)-3),基础表!$E:$S,15,FALSE)</f>
        <v>#VALUE!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2:15" x14ac:dyDescent="0.2">
      <c r="B60" t="str">
        <f ca="1">'配置表-小怪'!P60</f>
        <v/>
      </c>
      <c r="E60" t="e">
        <f ca="1">"[["&amp;VLOOKUP(RIGHT($B60,LEN($B60)-3),基础表!$Y:$AA,3,FALSE)&amp;"]]"</f>
        <v>#VALUE!</v>
      </c>
      <c r="F60" t="e">
        <f ca="1">VLOOKUP(RIGHT($B60,LEN($B60)-3),基础表!$E:$S,15,FALSE)</f>
        <v>#VALUE!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2:15" x14ac:dyDescent="0.2">
      <c r="B61" t="str">
        <f ca="1">'配置表-小怪'!P61</f>
        <v/>
      </c>
      <c r="E61" t="e">
        <f ca="1">"[["&amp;VLOOKUP(RIGHT($B61,LEN($B61)-3),基础表!$Y:$AA,3,FALSE)&amp;"]]"</f>
        <v>#VALUE!</v>
      </c>
      <c r="F61" t="e">
        <f ca="1">VLOOKUP(RIGHT($B61,LEN($B61)-3),基础表!$E:$S,15,FALSE)</f>
        <v>#VALUE!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2:15" x14ac:dyDescent="0.2">
      <c r="B62" t="str">
        <f ca="1">'配置表-小怪'!P62</f>
        <v/>
      </c>
      <c r="E62" t="e">
        <f ca="1">"[["&amp;VLOOKUP(RIGHT($B62,LEN($B62)-3),基础表!$Y:$AA,3,FALSE)&amp;"]]"</f>
        <v>#VALUE!</v>
      </c>
      <c r="F62" t="e">
        <f ca="1">VLOOKUP(RIGHT($B62,LEN($B62)-3),基础表!$E:$S,15,FALSE)</f>
        <v>#VALUE!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2:15" x14ac:dyDescent="0.2">
      <c r="B63" t="str">
        <f ca="1">'配置表-小怪'!P63</f>
        <v/>
      </c>
      <c r="E63" t="e">
        <f ca="1">"[["&amp;VLOOKUP(RIGHT($B63,LEN($B63)-3),基础表!$Y:$AA,3,FALSE)&amp;"]]"</f>
        <v>#VALUE!</v>
      </c>
      <c r="F63" t="e">
        <f ca="1">VLOOKUP(RIGHT($B63,LEN($B63)-3),基础表!$E:$S,15,FALSE)</f>
        <v>#VALUE!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2:15" x14ac:dyDescent="0.2">
      <c r="B64" t="str">
        <f ca="1">'配置表-小怪'!P64</f>
        <v/>
      </c>
      <c r="E64" t="e">
        <f ca="1">"[["&amp;VLOOKUP(RIGHT($B64,LEN($B64)-3),基础表!$Y:$AA,3,FALSE)&amp;"]]"</f>
        <v>#VALUE!</v>
      </c>
      <c r="F64" t="e">
        <f ca="1">VLOOKUP(RIGHT($B64,LEN($B64)-3),基础表!$E:$S,15,FALSE)</f>
        <v>#VALUE!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2:15" x14ac:dyDescent="0.2">
      <c r="B65" t="str">
        <f ca="1">'配置表-小怪'!P65</f>
        <v/>
      </c>
      <c r="E65" t="e">
        <f ca="1">"[["&amp;VLOOKUP(RIGHT($B65,LEN($B65)-3),基础表!$Y:$AA,3,FALSE)&amp;"]]"</f>
        <v>#VALUE!</v>
      </c>
      <c r="F65" t="e">
        <f ca="1">VLOOKUP(RIGHT($B65,LEN($B65)-3),基础表!$E:$S,15,FALSE)</f>
        <v>#VALUE!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</row>
    <row r="66" spans="2:15" x14ac:dyDescent="0.2">
      <c r="B66" t="str">
        <f ca="1">'配置表-小怪'!P66</f>
        <v/>
      </c>
      <c r="E66" t="e">
        <f ca="1">"[["&amp;VLOOKUP(RIGHT($B66,LEN($B66)-3),基础表!$Y:$AA,3,FALSE)&amp;"]]"</f>
        <v>#VALUE!</v>
      </c>
      <c r="F66" t="e">
        <f ca="1">VLOOKUP(RIGHT($B66,LEN($B66)-3),基础表!$E:$S,15,FALSE)</f>
        <v>#VALUE!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2:15" x14ac:dyDescent="0.2">
      <c r="B67" t="str">
        <f ca="1">'配置表-小怪'!P67</f>
        <v/>
      </c>
      <c r="E67" t="e">
        <f ca="1">"[["&amp;VLOOKUP(RIGHT($B67,LEN($B67)-3),基础表!$Y:$AA,3,FALSE)&amp;"]]"</f>
        <v>#VALUE!</v>
      </c>
      <c r="F67" t="e">
        <f ca="1">VLOOKUP(RIGHT($B67,LEN($B67)-3),基础表!$E:$S,15,FALSE)</f>
        <v>#VALUE!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</row>
    <row r="68" spans="2:15" x14ac:dyDescent="0.2">
      <c r="B68" t="str">
        <f ca="1">'配置表-小怪'!P68</f>
        <v/>
      </c>
      <c r="E68" t="e">
        <f ca="1">"[["&amp;VLOOKUP(RIGHT($B68,LEN($B68)-3),基础表!$Y:$AA,3,FALSE)&amp;"]]"</f>
        <v>#VALUE!</v>
      </c>
      <c r="F68" t="e">
        <f ca="1">VLOOKUP(RIGHT($B68,LEN($B68)-3),基础表!$E:$S,15,FALSE)</f>
        <v>#VALUE!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</row>
    <row r="69" spans="2:15" x14ac:dyDescent="0.2">
      <c r="B69" t="str">
        <f ca="1">'配置表-小怪'!P69</f>
        <v/>
      </c>
      <c r="E69" t="e">
        <f ca="1">"[["&amp;VLOOKUP(RIGHT($B69,LEN($B69)-3),基础表!$Y:$AA,3,FALSE)&amp;"]]"</f>
        <v>#VALUE!</v>
      </c>
      <c r="F69" t="e">
        <f ca="1">VLOOKUP(RIGHT($B69,LEN($B69)-3),基础表!$E:$S,15,FALSE)</f>
        <v>#VALUE!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</row>
    <row r="70" spans="2:15" x14ac:dyDescent="0.2">
      <c r="B70" t="str">
        <f ca="1">'配置表-小怪'!P70</f>
        <v/>
      </c>
      <c r="E70" t="e">
        <f ca="1">"[["&amp;VLOOKUP(RIGHT($B70,LEN($B70)-3),基础表!$Y:$AA,3,FALSE)&amp;"]]"</f>
        <v>#VALUE!</v>
      </c>
      <c r="F70" t="e">
        <f ca="1">VLOOKUP(RIGHT($B70,LEN($B70)-3),基础表!$E:$S,15,FALSE)</f>
        <v>#VALUE!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</row>
    <row r="71" spans="2:15" x14ac:dyDescent="0.2">
      <c r="B71" t="str">
        <f ca="1">'配置表-小怪'!P71</f>
        <v/>
      </c>
      <c r="E71" t="e">
        <f ca="1">"[["&amp;VLOOKUP(RIGHT($B71,LEN($B71)-3),基础表!$Y:$AA,3,FALSE)&amp;"]]"</f>
        <v>#VALUE!</v>
      </c>
      <c r="F71" t="e">
        <f ca="1">VLOOKUP(RIGHT($B71,LEN($B71)-3),基础表!$E:$S,15,FALSE)</f>
        <v>#VALUE!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2:15" x14ac:dyDescent="0.2">
      <c r="B72" t="str">
        <f ca="1">'配置表-小怪'!P72</f>
        <v/>
      </c>
      <c r="E72" t="e">
        <f ca="1">"[["&amp;VLOOKUP(RIGHT($B72,LEN($B72)-3),基础表!$Y:$AA,3,FALSE)&amp;"]]"</f>
        <v>#VALUE!</v>
      </c>
      <c r="F72" t="e">
        <f ca="1">VLOOKUP(RIGHT($B72,LEN($B72)-3),基础表!$E:$S,15,FALSE)</f>
        <v>#VALUE!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2:15" x14ac:dyDescent="0.2">
      <c r="B73" t="str">
        <f ca="1">'配置表-小怪'!P73</f>
        <v/>
      </c>
      <c r="E73" t="e">
        <f ca="1">"[["&amp;VLOOKUP(RIGHT($B73,LEN($B73)-3),基础表!$Y:$AA,3,FALSE)&amp;"]]"</f>
        <v>#VALUE!</v>
      </c>
      <c r="F73" t="e">
        <f ca="1">VLOOKUP(RIGHT($B73,LEN($B73)-3),基础表!$E:$S,15,FALSE)</f>
        <v>#VALUE!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</row>
    <row r="74" spans="2:15" x14ac:dyDescent="0.2">
      <c r="B74" t="str">
        <f ca="1">'配置表-小怪'!P74</f>
        <v/>
      </c>
      <c r="E74" t="e">
        <f ca="1">"[["&amp;VLOOKUP(RIGHT($B74,LEN($B74)-3),基础表!$Y:$AA,3,FALSE)&amp;"]]"</f>
        <v>#VALUE!</v>
      </c>
      <c r="F74" t="e">
        <f ca="1">VLOOKUP(RIGHT($B74,LEN($B74)-3),基础表!$E:$S,15,FALSE)</f>
        <v>#VALUE!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</row>
    <row r="75" spans="2:15" x14ac:dyDescent="0.2">
      <c r="B75" t="str">
        <f ca="1">'配置表-小怪'!P75</f>
        <v/>
      </c>
      <c r="E75" t="e">
        <f ca="1">"[["&amp;VLOOKUP(RIGHT($B75,LEN($B75)-3),基础表!$Y:$AA,3,FALSE)&amp;"]]"</f>
        <v>#VALUE!</v>
      </c>
      <c r="F75" t="e">
        <f ca="1">VLOOKUP(RIGHT($B75,LEN($B75)-3),基础表!$E:$S,15,FALSE)</f>
        <v>#VALUE!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</row>
    <row r="76" spans="2:15" x14ac:dyDescent="0.2">
      <c r="B76" t="str">
        <f ca="1">'配置表-小怪'!P76</f>
        <v/>
      </c>
      <c r="E76" t="e">
        <f ca="1">"[["&amp;VLOOKUP(RIGHT($B76,LEN($B76)-3),基础表!$Y:$AA,3,FALSE)&amp;"]]"</f>
        <v>#VALUE!</v>
      </c>
      <c r="F76" t="e">
        <f ca="1">VLOOKUP(RIGHT($B76,LEN($B76)-3),基础表!$E:$S,15,FALSE)</f>
        <v>#VALUE!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</row>
    <row r="77" spans="2:15" x14ac:dyDescent="0.2">
      <c r="B77" t="str">
        <f ca="1">'配置表-小怪'!P77</f>
        <v/>
      </c>
      <c r="E77" t="e">
        <f ca="1">"[["&amp;VLOOKUP(RIGHT($B77,LEN($B77)-3),基础表!$Y:$AA,3,FALSE)&amp;"]]"</f>
        <v>#VALUE!</v>
      </c>
      <c r="F77" t="e">
        <f ca="1">VLOOKUP(RIGHT($B77,LEN($B77)-3),基础表!$E:$S,15,FALSE)</f>
        <v>#VALUE!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</row>
    <row r="78" spans="2:15" x14ac:dyDescent="0.2">
      <c r="B78" t="str">
        <f ca="1">'配置表-小怪'!P78</f>
        <v/>
      </c>
      <c r="E78" t="e">
        <f ca="1">"[["&amp;VLOOKUP(RIGHT($B78,LEN($B78)-3),基础表!$Y:$AA,3,FALSE)&amp;"]]"</f>
        <v>#VALUE!</v>
      </c>
      <c r="F78" t="e">
        <f ca="1">VLOOKUP(RIGHT($B78,LEN($B78)-3),基础表!$E:$S,15,FALSE)</f>
        <v>#VALUE!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</row>
    <row r="79" spans="2:15" x14ac:dyDescent="0.2">
      <c r="B79" t="str">
        <f ca="1">'配置表-小怪'!P79</f>
        <v/>
      </c>
      <c r="E79" t="e">
        <f ca="1">"[["&amp;VLOOKUP(RIGHT($B79,LEN($B79)-3),基础表!$Y:$AA,3,FALSE)&amp;"]]"</f>
        <v>#VALUE!</v>
      </c>
      <c r="F79" t="e">
        <f ca="1">VLOOKUP(RIGHT($B79,LEN($B79)-3),基础表!$E:$S,15,FALSE)</f>
        <v>#VALUE!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</row>
    <row r="80" spans="2:15" x14ac:dyDescent="0.2">
      <c r="B80" t="str">
        <f ca="1">'配置表-小怪'!P80</f>
        <v/>
      </c>
      <c r="E80" t="e">
        <f ca="1">"[["&amp;VLOOKUP(RIGHT($B80,LEN($B80)-3),基础表!$Y:$AA,3,FALSE)&amp;"]]"</f>
        <v>#VALUE!</v>
      </c>
      <c r="F80" t="e">
        <f ca="1">VLOOKUP(RIGHT($B80,LEN($B80)-3),基础表!$E:$S,15,FALSE)</f>
        <v>#VALUE!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</row>
    <row r="81" spans="2:15" x14ac:dyDescent="0.2">
      <c r="B81" t="str">
        <f ca="1">'配置表-小怪'!P81</f>
        <v/>
      </c>
      <c r="E81" t="e">
        <f ca="1">"[["&amp;VLOOKUP(RIGHT($B81,LEN($B81)-3),基础表!$Y:$AA,3,FALSE)&amp;"]]"</f>
        <v>#VALUE!</v>
      </c>
      <c r="F81" t="e">
        <f ca="1">VLOOKUP(RIGHT($B81,LEN($B81)-3),基础表!$E:$S,15,FALSE)</f>
        <v>#VALUE!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</row>
    <row r="82" spans="2:15" x14ac:dyDescent="0.2">
      <c r="B82" t="str">
        <f ca="1">'配置表-小怪'!P82</f>
        <v/>
      </c>
      <c r="E82" t="e">
        <f ca="1">"[["&amp;VLOOKUP(RIGHT($B82,LEN($B82)-3),基础表!$Y:$AA,3,FALSE)&amp;"]]"</f>
        <v>#VALUE!</v>
      </c>
      <c r="F82" t="e">
        <f ca="1">VLOOKUP(RIGHT($B82,LEN($B82)-3),基础表!$E:$S,15,FALSE)</f>
        <v>#VALUE!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</row>
    <row r="83" spans="2:15" x14ac:dyDescent="0.2">
      <c r="B83" t="str">
        <f ca="1">'配置表-小怪'!P83</f>
        <v/>
      </c>
      <c r="E83" t="e">
        <f ca="1">"[["&amp;VLOOKUP(RIGHT($B83,LEN($B83)-3),基础表!$Y:$AA,3,FALSE)&amp;"]]"</f>
        <v>#VALUE!</v>
      </c>
      <c r="F83" t="e">
        <f ca="1">VLOOKUP(RIGHT($B83,LEN($B83)-3),基础表!$E:$S,15,FALSE)</f>
        <v>#VALUE!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</row>
    <row r="84" spans="2:15" x14ac:dyDescent="0.2">
      <c r="B84" t="str">
        <f ca="1">'配置表-小怪'!P84</f>
        <v/>
      </c>
      <c r="E84" t="e">
        <f ca="1">"[["&amp;VLOOKUP(RIGHT($B84,LEN($B84)-3),基础表!$Y:$AA,3,FALSE)&amp;"]]"</f>
        <v>#VALUE!</v>
      </c>
      <c r="F84" t="e">
        <f ca="1">VLOOKUP(RIGHT($B84,LEN($B84)-3),基础表!$E:$S,15,FALSE)</f>
        <v>#VALUE!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</row>
    <row r="85" spans="2:15" x14ac:dyDescent="0.2">
      <c r="B85" t="str">
        <f ca="1">'配置表-小怪'!P85</f>
        <v/>
      </c>
      <c r="E85" t="e">
        <f ca="1">"[["&amp;VLOOKUP(RIGHT($B85,LEN($B85)-3),基础表!$Y:$AA,3,FALSE)&amp;"]]"</f>
        <v>#VALUE!</v>
      </c>
      <c r="F85" t="e">
        <f ca="1">VLOOKUP(RIGHT($B85,LEN($B85)-3),基础表!$E:$S,15,FALSE)</f>
        <v>#VALUE!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</row>
    <row r="86" spans="2:15" x14ac:dyDescent="0.2">
      <c r="B86" t="str">
        <f ca="1">'配置表-小怪'!P86</f>
        <v/>
      </c>
      <c r="E86" t="e">
        <f ca="1">"[["&amp;VLOOKUP(RIGHT($B86,LEN($B86)-3),基础表!$Y:$AA,3,FALSE)&amp;"]]"</f>
        <v>#VALUE!</v>
      </c>
      <c r="F86" t="e">
        <f ca="1">VLOOKUP(RIGHT($B86,LEN($B86)-3),基础表!$E:$S,15,FALSE)</f>
        <v>#VALUE!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</row>
    <row r="87" spans="2:15" x14ac:dyDescent="0.2">
      <c r="B87" t="str">
        <f ca="1">'配置表-小怪'!P87</f>
        <v/>
      </c>
      <c r="E87" t="e">
        <f ca="1">"[["&amp;VLOOKUP(RIGHT($B87,LEN($B87)-3),基础表!$Y:$AA,3,FALSE)&amp;"]]"</f>
        <v>#VALUE!</v>
      </c>
      <c r="F87" t="e">
        <f ca="1">VLOOKUP(RIGHT($B87,LEN($B87)-3),基础表!$E:$S,15,FALSE)</f>
        <v>#VALUE!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2:15" x14ac:dyDescent="0.2">
      <c r="B88" t="str">
        <f ca="1">'配置表-小怪'!P88</f>
        <v/>
      </c>
      <c r="E88" t="e">
        <f ca="1">"[["&amp;VLOOKUP(RIGHT($B88,LEN($B88)-3),基础表!$Y:$AA,3,FALSE)&amp;"]]"</f>
        <v>#VALUE!</v>
      </c>
      <c r="F88" t="e">
        <f ca="1">VLOOKUP(RIGHT($B88,LEN($B88)-3),基础表!$E:$S,15,FALSE)</f>
        <v>#VALUE!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2:15" x14ac:dyDescent="0.2">
      <c r="B89" t="str">
        <f ca="1">'配置表-小怪'!P89</f>
        <v/>
      </c>
      <c r="E89" t="e">
        <f ca="1">"[["&amp;VLOOKUP(RIGHT($B89,LEN($B89)-3),基础表!$Y:$AA,3,FALSE)&amp;"]]"</f>
        <v>#VALUE!</v>
      </c>
      <c r="F89" t="e">
        <f ca="1">VLOOKUP(RIGHT($B89,LEN($B89)-3),基础表!$E:$S,15,FALSE)</f>
        <v>#VALUE!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2:15" x14ac:dyDescent="0.2">
      <c r="B90" t="str">
        <f ca="1">'配置表-小怪'!P90</f>
        <v/>
      </c>
      <c r="E90" t="e">
        <f ca="1">"[["&amp;VLOOKUP(RIGHT($B90,LEN($B90)-3),基础表!$Y:$AA,3,FALSE)&amp;"]]"</f>
        <v>#VALUE!</v>
      </c>
      <c r="F90" t="e">
        <f ca="1">VLOOKUP(RIGHT($B90,LEN($B90)-3),基础表!$E:$S,15,FALSE)</f>
        <v>#VALUE!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2:15" x14ac:dyDescent="0.2">
      <c r="B91" t="str">
        <f ca="1">'配置表-小怪'!P91</f>
        <v/>
      </c>
      <c r="E91" t="e">
        <f ca="1">"[["&amp;VLOOKUP(RIGHT($B91,LEN($B91)-3),基础表!$Y:$AA,3,FALSE)&amp;"]]"</f>
        <v>#VALUE!</v>
      </c>
      <c r="F91" t="e">
        <f ca="1">VLOOKUP(RIGHT($B91,LEN($B91)-3),基础表!$E:$S,15,FALSE)</f>
        <v>#VALUE!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2:15" x14ac:dyDescent="0.2">
      <c r="B92" t="str">
        <f ca="1">'配置表-小怪'!P92</f>
        <v/>
      </c>
      <c r="E92" t="e">
        <f ca="1">"[["&amp;VLOOKUP(RIGHT($B92,LEN($B92)-3),基础表!$Y:$AA,3,FALSE)&amp;"]]"</f>
        <v>#VALUE!</v>
      </c>
      <c r="F92" t="e">
        <f ca="1">VLOOKUP(RIGHT($B92,LEN($B92)-3),基础表!$E:$S,15,FALSE)</f>
        <v>#VALUE!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2:15" x14ac:dyDescent="0.2">
      <c r="B93" t="str">
        <f ca="1">'配置表-小怪'!P93</f>
        <v/>
      </c>
      <c r="E93" t="e">
        <f ca="1">"[["&amp;VLOOKUP(RIGHT($B93,LEN($B93)-3),基础表!$Y:$AA,3,FALSE)&amp;"]]"</f>
        <v>#VALUE!</v>
      </c>
      <c r="F93" t="e">
        <f ca="1">VLOOKUP(RIGHT($B93,LEN($B93)-3),基础表!$E:$S,15,FALSE)</f>
        <v>#VALUE!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2:15" x14ac:dyDescent="0.2">
      <c r="B94" t="str">
        <f ca="1">'配置表-小怪'!P94</f>
        <v/>
      </c>
      <c r="E94" t="e">
        <f ca="1">"[["&amp;VLOOKUP(RIGHT($B94,LEN($B94)-3),基础表!$Y:$AA,3,FALSE)&amp;"]]"</f>
        <v>#VALUE!</v>
      </c>
      <c r="F94" t="e">
        <f ca="1">VLOOKUP(RIGHT($B94,LEN($B94)-3),基础表!$E:$S,15,FALSE)</f>
        <v>#VALUE!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2:15" x14ac:dyDescent="0.2">
      <c r="B95" t="str">
        <f ca="1">'配置表-小怪'!P95</f>
        <v/>
      </c>
      <c r="E95" t="e">
        <f ca="1">"[["&amp;VLOOKUP(RIGHT($B95,LEN($B95)-3),基础表!$Y:$AA,3,FALSE)&amp;"]]"</f>
        <v>#VALUE!</v>
      </c>
      <c r="F95" t="e">
        <f ca="1">VLOOKUP(RIGHT($B95,LEN($B95)-3),基础表!$E:$S,15,FALSE)</f>
        <v>#VALUE!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2:15" x14ac:dyDescent="0.2">
      <c r="B96" t="str">
        <f ca="1">'配置表-小怪'!P96</f>
        <v/>
      </c>
      <c r="E96" t="e">
        <f ca="1">"[["&amp;VLOOKUP(RIGHT($B96,LEN($B96)-3),基础表!$Y:$AA,3,FALSE)&amp;"]]"</f>
        <v>#VALUE!</v>
      </c>
      <c r="F96" t="e">
        <f ca="1">VLOOKUP(RIGHT($B96,LEN($B96)-3),基础表!$E:$S,15,FALSE)</f>
        <v>#VALUE!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2:15" x14ac:dyDescent="0.2">
      <c r="B97" t="str">
        <f ca="1">'配置表-小怪'!P97</f>
        <v/>
      </c>
      <c r="E97" t="e">
        <f ca="1">"[["&amp;VLOOKUP(RIGHT($B97,LEN($B97)-3),基础表!$Y:$AA,3,FALSE)&amp;"]]"</f>
        <v>#VALUE!</v>
      </c>
      <c r="F97" t="e">
        <f ca="1">VLOOKUP(RIGHT($B97,LEN($B97)-3),基础表!$E:$S,15,FALSE)</f>
        <v>#VALUE!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</row>
    <row r="98" spans="2:15" x14ac:dyDescent="0.2">
      <c r="B98" t="str">
        <f ca="1">'配置表-小怪'!P98</f>
        <v/>
      </c>
      <c r="E98" t="e">
        <f ca="1">"[["&amp;VLOOKUP(RIGHT($B98,LEN($B98)-3),基础表!$Y:$AA,3,FALSE)&amp;"]]"</f>
        <v>#VALUE!</v>
      </c>
      <c r="F98" t="e">
        <f ca="1">VLOOKUP(RIGHT($B98,LEN($B98)-3),基础表!$E:$S,15,FALSE)</f>
        <v>#VALUE!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</row>
    <row r="99" spans="2:15" x14ac:dyDescent="0.2">
      <c r="B99" t="str">
        <f ca="1">'配置表-小怪'!P99</f>
        <v/>
      </c>
      <c r="E99" t="e">
        <f ca="1">"[["&amp;VLOOKUP(RIGHT($B99,LEN($B99)-3),基础表!$Y:$AA,3,FALSE)&amp;"]]"</f>
        <v>#VALUE!</v>
      </c>
      <c r="F99" t="e">
        <f ca="1">VLOOKUP(RIGHT($B99,LEN($B99)-3),基础表!$E:$S,15,FALSE)</f>
        <v>#VALUE!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</row>
    <row r="100" spans="2:15" x14ac:dyDescent="0.2">
      <c r="B100" t="str">
        <f ca="1">'配置表-小怪'!P100</f>
        <v/>
      </c>
      <c r="E100" t="e">
        <f ca="1">"[["&amp;VLOOKUP(RIGHT($B100,LEN($B100)-3),基础表!$Y:$AA,3,FALSE)&amp;"]]"</f>
        <v>#VALUE!</v>
      </c>
      <c r="F100" t="e">
        <f ca="1">VLOOKUP(RIGHT($B100,LEN($B100)-3),基础表!$E:$S,15,FALSE)</f>
        <v>#VALUE!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</row>
    <row r="101" spans="2:15" x14ac:dyDescent="0.2">
      <c r="B101" t="str">
        <f ca="1">'配置表-小怪'!P101</f>
        <v/>
      </c>
      <c r="E101" t="e">
        <f ca="1">"[["&amp;VLOOKUP(RIGHT($B101,LEN($B101)-3),基础表!$Y:$AA,3,FALSE)&amp;"]]"</f>
        <v>#VALUE!</v>
      </c>
      <c r="F101" t="e">
        <f ca="1">VLOOKUP(RIGHT($B101,LEN($B101)-3),基础表!$E:$S,15,FALSE)</f>
        <v>#VALUE!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2:15" x14ac:dyDescent="0.2">
      <c r="B102" t="str">
        <f ca="1">'配置表-小怪'!P102</f>
        <v/>
      </c>
      <c r="E102" t="e">
        <f ca="1">"[["&amp;VLOOKUP(RIGHT($B102,LEN($B102)-3),基础表!$Y:$AA,3,FALSE)&amp;"]]"</f>
        <v>#VALUE!</v>
      </c>
      <c r="F102" t="e">
        <f ca="1">VLOOKUP(RIGHT($B102,LEN($B102)-3),基础表!$E:$S,15,FALSE)</f>
        <v>#VALUE!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</row>
    <row r="103" spans="2:15" x14ac:dyDescent="0.2">
      <c r="B103" t="str">
        <f ca="1">'配置表-小怪'!P103</f>
        <v/>
      </c>
      <c r="E103" t="e">
        <f ca="1">"[["&amp;VLOOKUP(RIGHT($B103,LEN($B103)-3),基础表!$Y:$AA,3,FALSE)&amp;"]]"</f>
        <v>#VALUE!</v>
      </c>
      <c r="F103" t="e">
        <f ca="1">VLOOKUP(RIGHT($B103,LEN($B103)-3),基础表!$E:$S,15,FALSE)</f>
        <v>#VALUE!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</row>
    <row r="104" spans="2:15" x14ac:dyDescent="0.2">
      <c r="B104" t="str">
        <f ca="1">'配置表-小怪'!P104</f>
        <v/>
      </c>
      <c r="E104" t="e">
        <f ca="1">"[["&amp;VLOOKUP(RIGHT($B104,LEN($B104)-3),基础表!$Y:$AA,3,FALSE)&amp;"]]"</f>
        <v>#VALUE!</v>
      </c>
      <c r="F104" t="e">
        <f ca="1">VLOOKUP(RIGHT($B104,LEN($B104)-3),基础表!$E:$S,15,FALSE)</f>
        <v>#VALUE!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</row>
    <row r="105" spans="2:15" x14ac:dyDescent="0.2">
      <c r="B105" t="str">
        <f ca="1">'配置表-小怪'!P105</f>
        <v/>
      </c>
      <c r="E105" t="e">
        <f ca="1">"[["&amp;VLOOKUP(RIGHT($B105,LEN($B105)-3),基础表!$Y:$AA,3,FALSE)&amp;"]]"</f>
        <v>#VALUE!</v>
      </c>
      <c r="F105" t="e">
        <f ca="1">VLOOKUP(RIGHT($B105,LEN($B105)-3),基础表!$E:$S,15,FALSE)</f>
        <v>#VALUE!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2:15" x14ac:dyDescent="0.2">
      <c r="B106" t="str">
        <f ca="1">'配置表-小怪'!P106</f>
        <v/>
      </c>
      <c r="E106" t="e">
        <f ca="1">"[["&amp;VLOOKUP(RIGHT($B106,LEN($B106)-3),基础表!$Y:$AA,3,FALSE)&amp;"]]"</f>
        <v>#VALUE!</v>
      </c>
      <c r="F106" t="e">
        <f ca="1">VLOOKUP(RIGHT($B106,LEN($B106)-3),基础表!$E:$S,15,FALSE)</f>
        <v>#VALUE!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</row>
    <row r="107" spans="2:15" x14ac:dyDescent="0.2">
      <c r="B107" t="str">
        <f ca="1">'配置表-小怪'!P107</f>
        <v/>
      </c>
      <c r="E107" t="e">
        <f ca="1">"[["&amp;VLOOKUP(RIGHT($B107,LEN($B107)-3),基础表!$Y:$AA,3,FALSE)&amp;"]]"</f>
        <v>#VALUE!</v>
      </c>
      <c r="F107" t="e">
        <f ca="1">VLOOKUP(RIGHT($B107,LEN($B107)-3),基础表!$E:$S,15,FALSE)</f>
        <v>#VALUE!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</row>
    <row r="108" spans="2:15" x14ac:dyDescent="0.2">
      <c r="B108" t="str">
        <f ca="1">'配置表-小怪'!P108</f>
        <v/>
      </c>
      <c r="E108" t="e">
        <f ca="1">"[["&amp;VLOOKUP(RIGHT($B108,LEN($B108)-3),基础表!$Y:$AA,3,FALSE)&amp;"]]"</f>
        <v>#VALUE!</v>
      </c>
      <c r="F108" t="e">
        <f ca="1">VLOOKUP(RIGHT($B108,LEN($B108)-3),基础表!$E:$S,15,FALSE)</f>
        <v>#VALUE!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</row>
    <row r="109" spans="2:15" x14ac:dyDescent="0.2">
      <c r="B109" t="str">
        <f ca="1">'配置表-小怪'!P109</f>
        <v/>
      </c>
      <c r="E109" t="e">
        <f ca="1">"[["&amp;VLOOKUP(RIGHT($B109,LEN($B109)-3),基础表!$Y:$AA,3,FALSE)&amp;"]]"</f>
        <v>#VALUE!</v>
      </c>
      <c r="F109" t="e">
        <f ca="1">VLOOKUP(RIGHT($B109,LEN($B109)-3),基础表!$E:$S,15,FALSE)</f>
        <v>#VALUE!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2:15" x14ac:dyDescent="0.2">
      <c r="B110" t="str">
        <f ca="1">'配置表-小怪'!P110</f>
        <v/>
      </c>
      <c r="E110" t="e">
        <f ca="1">"[["&amp;VLOOKUP(RIGHT($B110,LEN($B110)-3),基础表!$Y:$AA,3,FALSE)&amp;"]]"</f>
        <v>#VALUE!</v>
      </c>
      <c r="F110" t="e">
        <f ca="1">VLOOKUP(RIGHT($B110,LEN($B110)-3),基础表!$E:$S,15,FALSE)</f>
        <v>#VALUE!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</row>
    <row r="111" spans="2:15" x14ac:dyDescent="0.2">
      <c r="B111" t="str">
        <f ca="1">'配置表-小怪'!P111</f>
        <v/>
      </c>
      <c r="E111" t="e">
        <f ca="1">"[["&amp;VLOOKUP(RIGHT($B111,LEN($B111)-3),基础表!$Y:$AA,3,FALSE)&amp;"]]"</f>
        <v>#VALUE!</v>
      </c>
      <c r="F111" t="e">
        <f ca="1">VLOOKUP(RIGHT($B111,LEN($B111)-3),基础表!$E:$S,15,FALSE)</f>
        <v>#VALUE!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</row>
    <row r="112" spans="2:15" x14ac:dyDescent="0.2">
      <c r="B112" t="str">
        <f ca="1">'配置表-小怪'!P112</f>
        <v/>
      </c>
      <c r="E112" t="e">
        <f ca="1">"[["&amp;VLOOKUP(RIGHT($B112,LEN($B112)-3),基础表!$Y:$AA,3,FALSE)&amp;"]]"</f>
        <v>#VALUE!</v>
      </c>
      <c r="F112" t="e">
        <f ca="1">VLOOKUP(RIGHT($B112,LEN($B112)-3),基础表!$E:$S,15,FALSE)</f>
        <v>#VALUE!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</row>
    <row r="113" spans="2:15" x14ac:dyDescent="0.2">
      <c r="B113" t="str">
        <f ca="1">'配置表-小怪'!P113</f>
        <v/>
      </c>
      <c r="E113" t="e">
        <f ca="1">"[["&amp;VLOOKUP(RIGHT($B113,LEN($B113)-3),基础表!$Y:$AA,3,FALSE)&amp;"]]"</f>
        <v>#VALUE!</v>
      </c>
      <c r="F113" t="e">
        <f ca="1">VLOOKUP(RIGHT($B113,LEN($B113)-3),基础表!$E:$S,15,FALSE)</f>
        <v>#VALUE!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2:15" x14ac:dyDescent="0.2">
      <c r="B114" t="str">
        <f ca="1">'配置表-小怪'!P114</f>
        <v/>
      </c>
      <c r="E114" t="e">
        <f ca="1">"[["&amp;VLOOKUP(RIGHT($B114,LEN($B114)-3),基础表!$Y:$AA,3,FALSE)&amp;"]]"</f>
        <v>#VALUE!</v>
      </c>
      <c r="F114" t="e">
        <f ca="1">VLOOKUP(RIGHT($B114,LEN($B114)-3),基础表!$E:$S,15,FALSE)</f>
        <v>#VALUE!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</row>
    <row r="115" spans="2:15" x14ac:dyDescent="0.2">
      <c r="B115" t="str">
        <f ca="1">'配置表-小怪'!P115</f>
        <v/>
      </c>
      <c r="E115" t="e">
        <f ca="1">"[["&amp;VLOOKUP(RIGHT($B115,LEN($B115)-3),基础表!$Y:$AA,3,FALSE)&amp;"]]"</f>
        <v>#VALUE!</v>
      </c>
      <c r="F115" t="e">
        <f ca="1">VLOOKUP(RIGHT($B115,LEN($B115)-3),基础表!$E:$S,15,FALSE)</f>
        <v>#VALUE!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</row>
    <row r="116" spans="2:15" x14ac:dyDescent="0.2">
      <c r="B116" t="str">
        <f ca="1">'配置表-小怪'!P116</f>
        <v/>
      </c>
      <c r="E116" t="e">
        <f ca="1">"[["&amp;VLOOKUP(RIGHT($B116,LEN($B116)-3),基础表!$Y:$AA,3,FALSE)&amp;"]]"</f>
        <v>#VALUE!</v>
      </c>
      <c r="F116" t="e">
        <f ca="1">VLOOKUP(RIGHT($B116,LEN($B116)-3),基础表!$E:$S,15,FALSE)</f>
        <v>#VALUE!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</row>
    <row r="117" spans="2:15" x14ac:dyDescent="0.2">
      <c r="B117" t="str">
        <f ca="1">'配置表-小怪'!P117</f>
        <v/>
      </c>
      <c r="E117" t="e">
        <f ca="1">"[["&amp;VLOOKUP(RIGHT($B117,LEN($B117)-3),基础表!$Y:$AA,3,FALSE)&amp;"]]"</f>
        <v>#VALUE!</v>
      </c>
      <c r="F117" t="e">
        <f ca="1">VLOOKUP(RIGHT($B117,LEN($B117)-3),基础表!$E:$S,15,FALSE)</f>
        <v>#VALUE!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2:15" x14ac:dyDescent="0.2">
      <c r="B118" t="str">
        <f ca="1">'配置表-小怪'!P118</f>
        <v/>
      </c>
      <c r="E118" t="e">
        <f ca="1">"[["&amp;VLOOKUP(RIGHT($B118,LEN($B118)-3),基础表!$Y:$AA,3,FALSE)&amp;"]]"</f>
        <v>#VALUE!</v>
      </c>
      <c r="F118" t="e">
        <f ca="1">VLOOKUP(RIGHT($B118,LEN($B118)-3),基础表!$E:$S,15,FALSE)</f>
        <v>#VALUE!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</row>
    <row r="119" spans="2:15" x14ac:dyDescent="0.2">
      <c r="B119" t="str">
        <f ca="1">'配置表-小怪'!P119</f>
        <v/>
      </c>
      <c r="E119" t="e">
        <f ca="1">"[["&amp;VLOOKUP(RIGHT($B119,LEN($B119)-3),基础表!$Y:$AA,3,FALSE)&amp;"]]"</f>
        <v>#VALUE!</v>
      </c>
      <c r="F119" t="e">
        <f ca="1">VLOOKUP(RIGHT($B119,LEN($B119)-3),基础表!$E:$S,15,FALSE)</f>
        <v>#VALUE!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</row>
    <row r="120" spans="2:15" x14ac:dyDescent="0.2">
      <c r="B120" t="str">
        <f ca="1">'配置表-小怪'!P120</f>
        <v/>
      </c>
      <c r="E120" t="e">
        <f ca="1">"[["&amp;VLOOKUP(RIGHT($B120,LEN($B120)-3),基础表!$Y:$AA,3,FALSE)&amp;"]]"</f>
        <v>#VALUE!</v>
      </c>
      <c r="F120" t="e">
        <f ca="1">VLOOKUP(RIGHT($B120,LEN($B120)-3),基础表!$E:$S,15,FALSE)</f>
        <v>#VALUE!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</row>
    <row r="121" spans="2:15" x14ac:dyDescent="0.2">
      <c r="B121" t="str">
        <f ca="1">'配置表-小怪'!P121</f>
        <v/>
      </c>
      <c r="E121" t="e">
        <f ca="1">"[["&amp;VLOOKUP(RIGHT($B121,LEN($B121)-3),基础表!$Y:$AA,3,FALSE)&amp;"]]"</f>
        <v>#VALUE!</v>
      </c>
      <c r="F121" t="e">
        <f ca="1">VLOOKUP(RIGHT($B121,LEN($B121)-3),基础表!$E:$S,15,FALSE)</f>
        <v>#VALUE!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2:15" x14ac:dyDescent="0.2">
      <c r="B122" t="str">
        <f ca="1">'配置表-小怪'!P122</f>
        <v/>
      </c>
      <c r="E122" t="e">
        <f ca="1">"[["&amp;VLOOKUP(RIGHT($B122,LEN($B122)-3),基础表!$Y:$AA,3,FALSE)&amp;"]]"</f>
        <v>#VALUE!</v>
      </c>
      <c r="F122" t="e">
        <f ca="1">VLOOKUP(RIGHT($B122,LEN($B122)-3),基础表!$E:$S,15,FALSE)</f>
        <v>#VALUE!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</row>
    <row r="123" spans="2:15" x14ac:dyDescent="0.2">
      <c r="B123" t="str">
        <f ca="1">'配置表-小怪'!P123</f>
        <v/>
      </c>
      <c r="E123" t="e">
        <f ca="1">"[["&amp;VLOOKUP(RIGHT($B123,LEN($B123)-3),基础表!$Y:$AA,3,FALSE)&amp;"]]"</f>
        <v>#VALUE!</v>
      </c>
      <c r="F123" t="e">
        <f ca="1">VLOOKUP(RIGHT($B123,LEN($B123)-3),基础表!$E:$S,15,FALSE)</f>
        <v>#VALUE!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 spans="2:15" x14ac:dyDescent="0.2">
      <c r="B124" t="str">
        <f ca="1">'配置表-小怪'!P124</f>
        <v/>
      </c>
      <c r="E124" t="e">
        <f ca="1">"[["&amp;VLOOKUP(RIGHT($B124,LEN($B124)-3),基础表!$Y:$AA,3,FALSE)&amp;"]]"</f>
        <v>#VALUE!</v>
      </c>
      <c r="F124" t="e">
        <f ca="1">VLOOKUP(RIGHT($B124,LEN($B124)-3),基础表!$E:$S,15,FALSE)</f>
        <v>#VALUE!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</row>
    <row r="125" spans="2:15" x14ac:dyDescent="0.2">
      <c r="B125" t="str">
        <f ca="1">'配置表-小怪'!P125</f>
        <v/>
      </c>
      <c r="E125" t="e">
        <f ca="1">"[["&amp;VLOOKUP(RIGHT($B125,LEN($B125)-3),基础表!$Y:$AA,3,FALSE)&amp;"]]"</f>
        <v>#VALUE!</v>
      </c>
      <c r="F125" t="e">
        <f ca="1">VLOOKUP(RIGHT($B125,LEN($B125)-3),基础表!$E:$S,15,FALSE)</f>
        <v>#VALUE!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2:15" x14ac:dyDescent="0.2">
      <c r="B126" t="str">
        <f ca="1">'配置表-小怪'!P126</f>
        <v/>
      </c>
      <c r="E126" t="e">
        <f ca="1">"[["&amp;VLOOKUP(RIGHT($B126,LEN($B126)-3),基础表!$Y:$AA,3,FALSE)&amp;"]]"</f>
        <v>#VALUE!</v>
      </c>
      <c r="F126" t="e">
        <f ca="1">VLOOKUP(RIGHT($B126,LEN($B126)-3),基础表!$E:$S,15,FALSE)</f>
        <v>#VALUE!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2:15" x14ac:dyDescent="0.2">
      <c r="B127" t="str">
        <f ca="1">'配置表-小怪'!P127</f>
        <v/>
      </c>
      <c r="E127" t="e">
        <f ca="1">"[["&amp;VLOOKUP(RIGHT($B127,LEN($B127)-3),基础表!$Y:$AA,3,FALSE)&amp;"]]"</f>
        <v>#VALUE!</v>
      </c>
      <c r="F127" t="e">
        <f ca="1">VLOOKUP(RIGHT($B127,LEN($B127)-3),基础表!$E:$S,15,FALSE)</f>
        <v>#VALUE!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</row>
    <row r="128" spans="2:15" x14ac:dyDescent="0.2">
      <c r="B128" t="str">
        <f ca="1">'配置表-小怪'!P128</f>
        <v/>
      </c>
      <c r="E128" t="e">
        <f ca="1">"[["&amp;VLOOKUP(RIGHT($B128,LEN($B128)-3),基础表!$Y:$AA,3,FALSE)&amp;"]]"</f>
        <v>#VALUE!</v>
      </c>
      <c r="F128" t="e">
        <f ca="1">VLOOKUP(RIGHT($B128,LEN($B128)-3),基础表!$E:$S,15,FALSE)</f>
        <v>#VALUE!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</row>
    <row r="129" spans="2:15" x14ac:dyDescent="0.2">
      <c r="B129" t="str">
        <f ca="1">'配置表-小怪'!P129</f>
        <v/>
      </c>
      <c r="E129" t="e">
        <f ca="1">"[["&amp;VLOOKUP(RIGHT($B129,LEN($B129)-3),基础表!$Y:$AA,3,FALSE)&amp;"]]"</f>
        <v>#VALUE!</v>
      </c>
      <c r="F129" t="e">
        <f ca="1">VLOOKUP(RIGHT($B129,LEN($B129)-3),基础表!$E:$S,15,FALSE)</f>
        <v>#VALUE!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</row>
    <row r="130" spans="2:15" x14ac:dyDescent="0.2">
      <c r="B130" t="str">
        <f ca="1">'配置表-小怪'!P130</f>
        <v/>
      </c>
      <c r="E130" t="e">
        <f ca="1">"[["&amp;VLOOKUP(RIGHT($B130,LEN($B130)-3),基础表!$Y:$AA,3,FALSE)&amp;"]]"</f>
        <v>#VALUE!</v>
      </c>
      <c r="F130" t="e">
        <f ca="1">VLOOKUP(RIGHT($B130,LEN($B130)-3),基础表!$E:$S,15,FALSE)</f>
        <v>#VALUE!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2:15" x14ac:dyDescent="0.2">
      <c r="B131" t="str">
        <f ca="1">'配置表-小怪'!P131</f>
        <v/>
      </c>
      <c r="E131" t="e">
        <f ca="1">"[["&amp;VLOOKUP(RIGHT($B131,LEN($B131)-3),基础表!$Y:$AA,3,FALSE)&amp;"]]"</f>
        <v>#VALUE!</v>
      </c>
      <c r="F131" t="e">
        <f ca="1">VLOOKUP(RIGHT($B131,LEN($B131)-3),基础表!$E:$S,15,FALSE)</f>
        <v>#VALUE!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</row>
    <row r="132" spans="2:15" x14ac:dyDescent="0.2">
      <c r="B132" t="str">
        <f ca="1">'配置表-小怪'!P132</f>
        <v/>
      </c>
      <c r="E132" t="e">
        <f ca="1">"[["&amp;VLOOKUP(RIGHT($B132,LEN($B132)-3),基础表!$Y:$AA,3,FALSE)&amp;"]]"</f>
        <v>#VALUE!</v>
      </c>
      <c r="F132" t="e">
        <f ca="1">VLOOKUP(RIGHT($B132,LEN($B132)-3),基础表!$E:$S,15,FALSE)</f>
        <v>#VALUE!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</row>
    <row r="133" spans="2:15" x14ac:dyDescent="0.2">
      <c r="B133" t="str">
        <f ca="1">'配置表-小怪'!P133</f>
        <v/>
      </c>
      <c r="E133" t="e">
        <f ca="1">"[["&amp;VLOOKUP(RIGHT($B133,LEN($B133)-3),基础表!$Y:$AA,3,FALSE)&amp;"]]"</f>
        <v>#VALUE!</v>
      </c>
      <c r="F133" t="e">
        <f ca="1">VLOOKUP(RIGHT($B133,LEN($B133)-3),基础表!$E:$S,15,FALSE)</f>
        <v>#VALUE!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2:15" x14ac:dyDescent="0.2">
      <c r="B134" t="str">
        <f ca="1">'配置表-小怪'!P134</f>
        <v/>
      </c>
      <c r="E134" t="e">
        <f ca="1">"[["&amp;VLOOKUP(RIGHT($B134,LEN($B134)-3),基础表!$Y:$AA,3,FALSE)&amp;"]]"</f>
        <v>#VALUE!</v>
      </c>
      <c r="F134" t="e">
        <f ca="1">VLOOKUP(RIGHT($B134,LEN($B134)-3),基础表!$E:$S,15,FALSE)</f>
        <v>#VALUE!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2:15" x14ac:dyDescent="0.2">
      <c r="B135" t="str">
        <f ca="1">'配置表-小怪'!P135</f>
        <v/>
      </c>
      <c r="E135" t="e">
        <f ca="1">"[["&amp;VLOOKUP(RIGHT($B135,LEN($B135)-3),基础表!$Y:$AA,3,FALSE)&amp;"]]"</f>
        <v>#VALUE!</v>
      </c>
      <c r="F135" t="e">
        <f ca="1">VLOOKUP(RIGHT($B135,LEN($B135)-3),基础表!$E:$S,15,FALSE)</f>
        <v>#VALUE!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2:15" x14ac:dyDescent="0.2">
      <c r="B136" t="str">
        <f ca="1">'配置表-小怪'!P136</f>
        <v/>
      </c>
      <c r="E136" t="e">
        <f ca="1">"[["&amp;VLOOKUP(RIGHT($B136,LEN($B136)-3),基础表!$Y:$AA,3,FALSE)&amp;"]]"</f>
        <v>#VALUE!</v>
      </c>
      <c r="F136" t="e">
        <f ca="1">VLOOKUP(RIGHT($B136,LEN($B136)-3),基础表!$E:$S,15,FALSE)</f>
        <v>#VALUE!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2:15" x14ac:dyDescent="0.2">
      <c r="B137" t="str">
        <f ca="1">'配置表-小怪'!P137</f>
        <v/>
      </c>
      <c r="E137" t="e">
        <f ca="1">"[["&amp;VLOOKUP(RIGHT($B137,LEN($B137)-3),基础表!$Y:$AA,3,FALSE)&amp;"]]"</f>
        <v>#VALUE!</v>
      </c>
      <c r="F137" t="e">
        <f ca="1">VLOOKUP(RIGHT($B137,LEN($B137)-3),基础表!$E:$S,15,FALSE)</f>
        <v>#VALUE!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2:15" x14ac:dyDescent="0.2">
      <c r="B138" t="str">
        <f ca="1">'配置表-小怪'!P138</f>
        <v/>
      </c>
      <c r="E138" t="e">
        <f ca="1">"[["&amp;VLOOKUP(RIGHT($B138,LEN($B138)-3),基础表!$Y:$AA,3,FALSE)&amp;"]]"</f>
        <v>#VALUE!</v>
      </c>
      <c r="F138" t="e">
        <f ca="1">VLOOKUP(RIGHT($B138,LEN($B138)-3),基础表!$E:$S,15,FALSE)</f>
        <v>#VALUE!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2:15" x14ac:dyDescent="0.2">
      <c r="B139" t="str">
        <f ca="1">'配置表-小怪'!P139</f>
        <v/>
      </c>
      <c r="E139" t="e">
        <f ca="1">"[["&amp;VLOOKUP(RIGHT($B139,LEN($B139)-3),基础表!$Y:$AA,3,FALSE)&amp;"]]"</f>
        <v>#VALUE!</v>
      </c>
      <c r="F139" t="e">
        <f ca="1">VLOOKUP(RIGHT($B139,LEN($B139)-3),基础表!$E:$S,15,FALSE)</f>
        <v>#VALUE!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2:15" x14ac:dyDescent="0.2">
      <c r="B140" t="str">
        <f ca="1">'配置表-小怪'!P140</f>
        <v/>
      </c>
      <c r="E140" t="e">
        <f ca="1">"[["&amp;VLOOKUP(RIGHT($B140,LEN($B140)-3),基础表!$Y:$AA,3,FALSE)&amp;"]]"</f>
        <v>#VALUE!</v>
      </c>
      <c r="F140" t="e">
        <f ca="1">VLOOKUP(RIGHT($B140,LEN($B140)-3),基础表!$E:$S,15,FALSE)</f>
        <v>#VALUE!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2:15" x14ac:dyDescent="0.2">
      <c r="B141" t="str">
        <f ca="1">'配置表-小怪'!P141</f>
        <v/>
      </c>
      <c r="E141" t="e">
        <f ca="1">"[["&amp;VLOOKUP(RIGHT($B141,LEN($B141)-3),基础表!$Y:$AA,3,FALSE)&amp;"]]"</f>
        <v>#VALUE!</v>
      </c>
      <c r="F141" t="e">
        <f ca="1">VLOOKUP(RIGHT($B141,LEN($B141)-3),基础表!$E:$S,15,FALSE)</f>
        <v>#VALUE!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</row>
    <row r="142" spans="2:15" x14ac:dyDescent="0.2">
      <c r="B142" t="str">
        <f ca="1">'配置表-小怪'!P142</f>
        <v/>
      </c>
      <c r="E142" t="e">
        <f ca="1">"[["&amp;VLOOKUP(RIGHT($B142,LEN($B142)-3),基础表!$Y:$AA,3,FALSE)&amp;"]]"</f>
        <v>#VALUE!</v>
      </c>
      <c r="F142" t="e">
        <f ca="1">VLOOKUP(RIGHT($B142,LEN($B142)-3),基础表!$E:$S,15,FALSE)</f>
        <v>#VALUE!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2:15" x14ac:dyDescent="0.2">
      <c r="B143" t="str">
        <f ca="1">'配置表-小怪'!P143</f>
        <v/>
      </c>
      <c r="E143" t="e">
        <f ca="1">"[["&amp;VLOOKUP(RIGHT($B143,LEN($B143)-3),基础表!$Y:$AA,3,FALSE)&amp;"]]"</f>
        <v>#VALUE!</v>
      </c>
      <c r="F143" t="e">
        <f ca="1">VLOOKUP(RIGHT($B143,LEN($B143)-3),基础表!$E:$S,15,FALSE)</f>
        <v>#VALUE!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2:15" x14ac:dyDescent="0.2">
      <c r="B144" t="str">
        <f ca="1">'配置表-小怪'!P144</f>
        <v/>
      </c>
      <c r="E144" t="e">
        <f ca="1">"[["&amp;VLOOKUP(RIGHT($B144,LEN($B144)-3),基础表!$Y:$AA,3,FALSE)&amp;"]]"</f>
        <v>#VALUE!</v>
      </c>
      <c r="F144" t="e">
        <f ca="1">VLOOKUP(RIGHT($B144,LEN($B144)-3),基础表!$E:$S,15,FALSE)</f>
        <v>#VALUE!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</row>
    <row r="145" spans="2:15" x14ac:dyDescent="0.2">
      <c r="B145" t="str">
        <f ca="1">'配置表-小怪'!P145</f>
        <v/>
      </c>
      <c r="E145" t="e">
        <f ca="1">"[["&amp;VLOOKUP(RIGHT($B145,LEN($B145)-3),基础表!$Y:$AA,3,FALSE)&amp;"]]"</f>
        <v>#VALUE!</v>
      </c>
      <c r="F145" t="e">
        <f ca="1">VLOOKUP(RIGHT($B145,LEN($B145)-3),基础表!$E:$S,15,FALSE)</f>
        <v>#VALUE!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2:15" x14ac:dyDescent="0.2">
      <c r="B146" t="str">
        <f ca="1">'配置表-小怪'!P146</f>
        <v/>
      </c>
      <c r="E146" t="e">
        <f ca="1">"[["&amp;VLOOKUP(RIGHT($B146,LEN($B146)-3),基础表!$Y:$AA,3,FALSE)&amp;"]]"</f>
        <v>#VALUE!</v>
      </c>
      <c r="F146" t="e">
        <f ca="1">VLOOKUP(RIGHT($B146,LEN($B146)-3),基础表!$E:$S,15,FALSE)</f>
        <v>#VALUE!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</row>
    <row r="147" spans="2:15" x14ac:dyDescent="0.2">
      <c r="B147" t="str">
        <f ca="1">'配置表-小怪'!P147</f>
        <v/>
      </c>
      <c r="E147" t="e">
        <f ca="1">"[["&amp;VLOOKUP(RIGHT($B147,LEN($B147)-3),基础表!$Y:$AA,3,FALSE)&amp;"]]"</f>
        <v>#VALUE!</v>
      </c>
      <c r="F147" t="e">
        <f ca="1">VLOOKUP(RIGHT($B147,LEN($B147)-3),基础表!$E:$S,15,FALSE)</f>
        <v>#VALUE!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2:15" x14ac:dyDescent="0.2">
      <c r="B148" t="str">
        <f ca="1">'配置表-小怪'!P148</f>
        <v/>
      </c>
      <c r="E148" t="e">
        <f ca="1">"[["&amp;VLOOKUP(RIGHT($B148,LEN($B148)-3),基础表!$Y:$AA,3,FALSE)&amp;"]]"</f>
        <v>#VALUE!</v>
      </c>
      <c r="F148" t="e">
        <f ca="1">VLOOKUP(RIGHT($B148,LEN($B148)-3),基础表!$E:$S,15,FALSE)</f>
        <v>#VALUE!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2:15" x14ac:dyDescent="0.2">
      <c r="B149" t="str">
        <f ca="1">'配置表-小怪'!P149</f>
        <v/>
      </c>
      <c r="E149" t="e">
        <f ca="1">"[["&amp;VLOOKUP(RIGHT($B149,LEN($B149)-3),基础表!$Y:$AA,3,FALSE)&amp;"]]"</f>
        <v>#VALUE!</v>
      </c>
      <c r="F149" t="e">
        <f ca="1">VLOOKUP(RIGHT($B149,LEN($B149)-3),基础表!$E:$S,15,FALSE)</f>
        <v>#VALUE!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2:15" x14ac:dyDescent="0.2">
      <c r="B150" t="str">
        <f ca="1">'配置表-小怪'!P150</f>
        <v/>
      </c>
      <c r="E150" t="e">
        <f ca="1">"[["&amp;VLOOKUP(RIGHT($B150,LEN($B150)-3),基础表!$Y:$AA,3,FALSE)&amp;"]]"</f>
        <v>#VALUE!</v>
      </c>
      <c r="F150" t="e">
        <f ca="1">VLOOKUP(RIGHT($B150,LEN($B150)-3),基础表!$E:$S,15,FALSE)</f>
        <v>#VALUE!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2:15" x14ac:dyDescent="0.2">
      <c r="B151" t="str">
        <f ca="1">'配置表-小怪'!P151</f>
        <v/>
      </c>
      <c r="E151" t="e">
        <f ca="1">"[["&amp;VLOOKUP(RIGHT($B151,LEN($B151)-3),基础表!$Y:$AA,3,FALSE)&amp;"]]"</f>
        <v>#VALUE!</v>
      </c>
      <c r="F151" t="e">
        <f ca="1">VLOOKUP(RIGHT($B151,LEN($B151)-3),基础表!$E:$S,15,FALSE)</f>
        <v>#VALUE!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</row>
    <row r="152" spans="2:15" x14ac:dyDescent="0.2">
      <c r="B152" t="str">
        <f ca="1">'配置表-小怪'!P152</f>
        <v/>
      </c>
      <c r="E152" t="e">
        <f ca="1">"[["&amp;VLOOKUP(RIGHT($B152,LEN($B152)-3),基础表!$Y:$AA,3,FALSE)&amp;"]]"</f>
        <v>#VALUE!</v>
      </c>
      <c r="F152" t="e">
        <f ca="1">VLOOKUP(RIGHT($B152,LEN($B152)-3),基础表!$E:$S,15,FALSE)</f>
        <v>#VALUE!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2:15" x14ac:dyDescent="0.2">
      <c r="B153" t="str">
        <f ca="1">'配置表-小怪'!P153</f>
        <v/>
      </c>
      <c r="E153" t="e">
        <f ca="1">"[["&amp;VLOOKUP(RIGHT($B153,LEN($B153)-3),基础表!$Y:$AA,3,FALSE)&amp;"]]"</f>
        <v>#VALUE!</v>
      </c>
      <c r="F153" t="e">
        <f ca="1">VLOOKUP(RIGHT($B153,LEN($B153)-3),基础表!$E:$S,15,FALSE)</f>
        <v>#VALUE!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2:15" x14ac:dyDescent="0.2">
      <c r="B154" t="str">
        <f ca="1">'配置表-小怪'!P154</f>
        <v/>
      </c>
      <c r="E154" t="e">
        <f ca="1">"[["&amp;VLOOKUP(RIGHT($B154,LEN($B154)-3),基础表!$Y:$AA,3,FALSE)&amp;"]]"</f>
        <v>#VALUE!</v>
      </c>
      <c r="F154" t="e">
        <f ca="1">VLOOKUP(RIGHT($B154,LEN($B154)-3),基础表!$E:$S,15,FALSE)</f>
        <v>#VALUE!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</row>
    <row r="155" spans="2:15" x14ac:dyDescent="0.2">
      <c r="B155" t="str">
        <f ca="1">'配置表-小怪'!P155</f>
        <v/>
      </c>
      <c r="E155" t="e">
        <f ca="1">"[["&amp;VLOOKUP(RIGHT($B155,LEN($B155)-3),基础表!$Y:$AA,3,FALSE)&amp;"]]"</f>
        <v>#VALUE!</v>
      </c>
      <c r="F155" t="e">
        <f ca="1">VLOOKUP(RIGHT($B155,LEN($B155)-3),基础表!$E:$S,15,FALSE)</f>
        <v>#VALUE!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2:15" x14ac:dyDescent="0.2">
      <c r="B156" t="str">
        <f ca="1">'配置表-小怪'!P156</f>
        <v/>
      </c>
      <c r="E156" t="e">
        <f ca="1">"[["&amp;VLOOKUP(RIGHT($B156,LEN($B156)-3),基础表!$Y:$AA,3,FALSE)&amp;"]]"</f>
        <v>#VALUE!</v>
      </c>
      <c r="F156" t="e">
        <f ca="1">VLOOKUP(RIGHT($B156,LEN($B156)-3),基础表!$E:$S,15,FALSE)</f>
        <v>#VALUE!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2:15" x14ac:dyDescent="0.2">
      <c r="B157" t="str">
        <f ca="1">'配置表-小怪'!P157</f>
        <v/>
      </c>
      <c r="E157" t="e">
        <f ca="1">"[["&amp;VLOOKUP(RIGHT($B157,LEN($B157)-3),基础表!$Y:$AA,3,FALSE)&amp;"]]"</f>
        <v>#VALUE!</v>
      </c>
      <c r="F157" t="e">
        <f ca="1">VLOOKUP(RIGHT($B157,LEN($B157)-3),基础表!$E:$S,15,FALSE)</f>
        <v>#VALUE!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2:15" x14ac:dyDescent="0.2">
      <c r="B158" t="str">
        <f ca="1">'配置表-小怪'!P158</f>
        <v/>
      </c>
      <c r="E158" t="e">
        <f ca="1">"[["&amp;VLOOKUP(RIGHT($B158,LEN($B158)-3),基础表!$Y:$AA,3,FALSE)&amp;"]]"</f>
        <v>#VALUE!</v>
      </c>
      <c r="F158" t="e">
        <f ca="1">VLOOKUP(RIGHT($B158,LEN($B158)-3),基础表!$E:$S,15,FALSE)</f>
        <v>#VALUE!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2:15" x14ac:dyDescent="0.2">
      <c r="B159" t="str">
        <f ca="1">'配置表-小怪'!P159</f>
        <v/>
      </c>
      <c r="E159" t="e">
        <f ca="1">"[["&amp;VLOOKUP(RIGHT($B159,LEN($B159)-3),基础表!$Y:$AA,3,FALSE)&amp;"]]"</f>
        <v>#VALUE!</v>
      </c>
      <c r="F159" t="e">
        <f ca="1">VLOOKUP(RIGHT($B159,LEN($B159)-3),基础表!$E:$S,15,FALSE)</f>
        <v>#VALUE!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2:15" x14ac:dyDescent="0.2">
      <c r="B160" t="str">
        <f ca="1">'配置表-小怪'!P160</f>
        <v/>
      </c>
      <c r="E160" t="e">
        <f ca="1">"[["&amp;VLOOKUP(RIGHT($B160,LEN($B160)-3),基础表!$Y:$AA,3,FALSE)&amp;"]]"</f>
        <v>#VALUE!</v>
      </c>
      <c r="F160" t="e">
        <f ca="1">VLOOKUP(RIGHT($B160,LEN($B160)-3),基础表!$E:$S,15,FALSE)</f>
        <v>#VALUE!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</row>
    <row r="161" spans="2:15" x14ac:dyDescent="0.2">
      <c r="B161" t="str">
        <f ca="1">'配置表-小怪'!P161</f>
        <v/>
      </c>
      <c r="E161" t="e">
        <f ca="1">"[["&amp;VLOOKUP(RIGHT($B161,LEN($B161)-3),基础表!$Y:$AA,3,FALSE)&amp;"]]"</f>
        <v>#VALUE!</v>
      </c>
      <c r="F161" t="e">
        <f ca="1">VLOOKUP(RIGHT($B161,LEN($B161)-3),基础表!$E:$S,15,FALSE)</f>
        <v>#VALUE!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</row>
    <row r="162" spans="2:15" x14ac:dyDescent="0.2">
      <c r="B162" t="str">
        <f ca="1">'配置表-小怪'!P162</f>
        <v/>
      </c>
      <c r="E162" t="e">
        <f ca="1">"[["&amp;VLOOKUP(RIGHT($B162,LEN($B162)-3),基础表!$Y:$AA,3,FALSE)&amp;"]]"</f>
        <v>#VALUE!</v>
      </c>
      <c r="F162" t="e">
        <f ca="1">VLOOKUP(RIGHT($B162,LEN($B162)-3),基础表!$E:$S,15,FALSE)</f>
        <v>#VALUE!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</row>
    <row r="163" spans="2:15" x14ac:dyDescent="0.2">
      <c r="B163" t="str">
        <f ca="1">'配置表-小怪'!P163</f>
        <v/>
      </c>
      <c r="E163" t="e">
        <f ca="1">"[["&amp;VLOOKUP(RIGHT($B163,LEN($B163)-3),基础表!$Y:$AA,3,FALSE)&amp;"]]"</f>
        <v>#VALUE!</v>
      </c>
      <c r="F163" t="e">
        <f ca="1">VLOOKUP(RIGHT($B163,LEN($B163)-3),基础表!$E:$S,15,FALSE)</f>
        <v>#VALUE!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</row>
    <row r="164" spans="2:15" x14ac:dyDescent="0.2">
      <c r="B164" t="str">
        <f ca="1">'配置表-小怪'!P164</f>
        <v/>
      </c>
      <c r="E164" t="e">
        <f ca="1">"[["&amp;VLOOKUP(RIGHT($B164,LEN($B164)-3),基础表!$Y:$AA,3,FALSE)&amp;"]]"</f>
        <v>#VALUE!</v>
      </c>
      <c r="F164" t="e">
        <f ca="1">VLOOKUP(RIGHT($B164,LEN($B164)-3),基础表!$E:$S,15,FALSE)</f>
        <v>#VALUE!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2:15" x14ac:dyDescent="0.2">
      <c r="B165" t="str">
        <f ca="1">'配置表-小怪'!P165</f>
        <v/>
      </c>
      <c r="E165" t="e">
        <f ca="1">"[["&amp;VLOOKUP(RIGHT($B165,LEN($B165)-3),基础表!$Y:$AA,3,FALSE)&amp;"]]"</f>
        <v>#VALUE!</v>
      </c>
      <c r="F165" t="e">
        <f ca="1">VLOOKUP(RIGHT($B165,LEN($B165)-3),基础表!$E:$S,15,FALSE)</f>
        <v>#VALUE!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</row>
    <row r="166" spans="2:15" x14ac:dyDescent="0.2">
      <c r="B166" t="str">
        <f ca="1">'配置表-小怪'!P166</f>
        <v/>
      </c>
      <c r="E166" t="e">
        <f ca="1">"[["&amp;VLOOKUP(RIGHT($B166,LEN($B166)-3),基础表!$Y:$AA,3,FALSE)&amp;"]]"</f>
        <v>#VALUE!</v>
      </c>
      <c r="F166" t="e">
        <f ca="1">VLOOKUP(RIGHT($B166,LEN($B166)-3),基础表!$E:$S,15,FALSE)</f>
        <v>#VALUE!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2:15" x14ac:dyDescent="0.2">
      <c r="B167" t="str">
        <f ca="1">'配置表-小怪'!P167</f>
        <v/>
      </c>
      <c r="E167" t="e">
        <f ca="1">"[["&amp;VLOOKUP(RIGHT($B167,LEN($B167)-3),基础表!$Y:$AA,3,FALSE)&amp;"]]"</f>
        <v>#VALUE!</v>
      </c>
      <c r="F167" t="e">
        <f ca="1">VLOOKUP(RIGHT($B167,LEN($B167)-3),基础表!$E:$S,15,FALSE)</f>
        <v>#VALUE!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2:15" x14ac:dyDescent="0.2">
      <c r="B168" t="str">
        <f ca="1">'配置表-小怪'!P168</f>
        <v/>
      </c>
      <c r="E168" t="e">
        <f ca="1">"[["&amp;VLOOKUP(RIGHT($B168,LEN($B168)-3),基础表!$Y:$AA,3,FALSE)&amp;"]]"</f>
        <v>#VALUE!</v>
      </c>
      <c r="F168" t="e">
        <f ca="1">VLOOKUP(RIGHT($B168,LEN($B168)-3),基础表!$E:$S,15,FALSE)</f>
        <v>#VALUE!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2:15" x14ac:dyDescent="0.2">
      <c r="B169" t="str">
        <f ca="1">'配置表-小怪'!P169</f>
        <v/>
      </c>
      <c r="E169" t="e">
        <f ca="1">"[["&amp;VLOOKUP(RIGHT($B169,LEN($B169)-3),基础表!$Y:$AA,3,FALSE)&amp;"]]"</f>
        <v>#VALUE!</v>
      </c>
      <c r="F169" t="e">
        <f ca="1">VLOOKUP(RIGHT($B169,LEN($B169)-3),基础表!$E:$S,15,FALSE)</f>
        <v>#VALUE!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2:15" x14ac:dyDescent="0.2">
      <c r="B170" t="str">
        <f ca="1">'配置表-小怪'!P170</f>
        <v/>
      </c>
      <c r="E170" t="e">
        <f ca="1">"[["&amp;VLOOKUP(RIGHT($B170,LEN($B170)-3),基础表!$Y:$AA,3,FALSE)&amp;"]]"</f>
        <v>#VALUE!</v>
      </c>
      <c r="F170" t="e">
        <f ca="1">VLOOKUP(RIGHT($B170,LEN($B170)-3),基础表!$E:$S,15,FALSE)</f>
        <v>#VALUE!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2:15" x14ac:dyDescent="0.2">
      <c r="B171" t="str">
        <f ca="1">'配置表-小怪'!P171</f>
        <v/>
      </c>
      <c r="E171" t="e">
        <f ca="1">"[["&amp;VLOOKUP(RIGHT($B171,LEN($B171)-3),基础表!$Y:$AA,3,FALSE)&amp;"]]"</f>
        <v>#VALUE!</v>
      </c>
      <c r="F171" t="e">
        <f ca="1">VLOOKUP(RIGHT($B171,LEN($B171)-3),基础表!$E:$S,15,FALSE)</f>
        <v>#VALUE!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2:15" x14ac:dyDescent="0.2">
      <c r="B172" t="str">
        <f ca="1">'配置表-小怪'!P172</f>
        <v/>
      </c>
      <c r="E172" t="e">
        <f ca="1">"[["&amp;VLOOKUP(RIGHT($B172,LEN($B172)-3),基础表!$Y:$AA,3,FALSE)&amp;"]]"</f>
        <v>#VALUE!</v>
      </c>
      <c r="F172" t="e">
        <f ca="1">VLOOKUP(RIGHT($B172,LEN($B172)-3),基础表!$E:$S,15,FALSE)</f>
        <v>#VALUE!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2:15" x14ac:dyDescent="0.2">
      <c r="B173" t="str">
        <f ca="1">'配置表-小怪'!P173</f>
        <v/>
      </c>
      <c r="E173" t="e">
        <f ca="1">"[["&amp;VLOOKUP(RIGHT($B173,LEN($B173)-3),基础表!$Y:$AA,3,FALSE)&amp;"]]"</f>
        <v>#VALUE!</v>
      </c>
      <c r="F173" t="e">
        <f ca="1">VLOOKUP(RIGHT($B173,LEN($B173)-3),基础表!$E:$S,15,FALSE)</f>
        <v>#VALUE!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2:15" x14ac:dyDescent="0.2">
      <c r="B174" t="str">
        <f ca="1">'配置表-小怪'!P174</f>
        <v/>
      </c>
      <c r="E174" t="e">
        <f ca="1">"[["&amp;VLOOKUP(RIGHT($B174,LEN($B174)-3),基础表!$Y:$AA,3,FALSE)&amp;"]]"</f>
        <v>#VALUE!</v>
      </c>
      <c r="F174" t="e">
        <f ca="1">VLOOKUP(RIGHT($B174,LEN($B174)-3),基础表!$E:$S,15,FALSE)</f>
        <v>#VALUE!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2:15" x14ac:dyDescent="0.2">
      <c r="B175" t="str">
        <f ca="1">'配置表-小怪'!P175</f>
        <v/>
      </c>
      <c r="E175" t="e">
        <f ca="1">"[["&amp;VLOOKUP(RIGHT($B175,LEN($B175)-3),基础表!$Y:$AA,3,FALSE)&amp;"]]"</f>
        <v>#VALUE!</v>
      </c>
      <c r="F175" t="e">
        <f ca="1">VLOOKUP(RIGHT($B175,LEN($B175)-3),基础表!$E:$S,15,FALSE)</f>
        <v>#VALUE!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2:15" x14ac:dyDescent="0.2">
      <c r="B176" t="str">
        <f ca="1">'配置表-小怪'!P176</f>
        <v/>
      </c>
      <c r="E176" t="e">
        <f ca="1">"[["&amp;VLOOKUP(RIGHT($B176,LEN($B176)-3),基础表!$Y:$AA,3,FALSE)&amp;"]]"</f>
        <v>#VALUE!</v>
      </c>
      <c r="F176" t="e">
        <f ca="1">VLOOKUP(RIGHT($B176,LEN($B176)-3),基础表!$E:$S,15,FALSE)</f>
        <v>#VALUE!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2:15" x14ac:dyDescent="0.2">
      <c r="B177" t="str">
        <f ca="1">'配置表-小怪'!P177</f>
        <v/>
      </c>
      <c r="E177" t="e">
        <f ca="1">"[["&amp;VLOOKUP(RIGHT($B177,LEN($B177)-3),基础表!$Y:$AA,3,FALSE)&amp;"]]"</f>
        <v>#VALUE!</v>
      </c>
      <c r="F177" t="e">
        <f ca="1">VLOOKUP(RIGHT($B177,LEN($B177)-3),基础表!$E:$S,15,FALSE)</f>
        <v>#VALUE!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2:15" x14ac:dyDescent="0.2">
      <c r="B178" t="str">
        <f ca="1">'配置表-小怪'!P178</f>
        <v/>
      </c>
      <c r="E178" t="e">
        <f ca="1">"[["&amp;VLOOKUP(RIGHT($B178,LEN($B178)-3),基础表!$Y:$AA,3,FALSE)&amp;"]]"</f>
        <v>#VALUE!</v>
      </c>
      <c r="F178" t="e">
        <f ca="1">VLOOKUP(RIGHT($B178,LEN($B178)-3),基础表!$E:$S,15,FALSE)</f>
        <v>#VALUE!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2:15" x14ac:dyDescent="0.2">
      <c r="B179" t="str">
        <f ca="1">'配置表-小怪'!P179</f>
        <v/>
      </c>
      <c r="E179" t="e">
        <f ca="1">"[["&amp;VLOOKUP(RIGHT($B179,LEN($B179)-3),基础表!$Y:$AA,3,FALSE)&amp;"]]"</f>
        <v>#VALUE!</v>
      </c>
      <c r="F179" t="e">
        <f ca="1">VLOOKUP(RIGHT($B179,LEN($B179)-3),基础表!$E:$S,15,FALSE)</f>
        <v>#VALUE!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</row>
    <row r="180" spans="2:15" x14ac:dyDescent="0.2">
      <c r="B180" t="str">
        <f ca="1">'配置表-小怪'!P180</f>
        <v/>
      </c>
      <c r="E180" t="e">
        <f ca="1">"[["&amp;VLOOKUP(RIGHT($B180,LEN($B180)-3),基础表!$Y:$AA,3,FALSE)&amp;"]]"</f>
        <v>#VALUE!</v>
      </c>
      <c r="F180" t="e">
        <f ca="1">VLOOKUP(RIGHT($B180,LEN($B180)-3),基础表!$E:$S,15,FALSE)</f>
        <v>#VALUE!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</row>
    <row r="181" spans="2:15" x14ac:dyDescent="0.2">
      <c r="B181" t="str">
        <f ca="1">'配置表-小怪'!P181</f>
        <v/>
      </c>
      <c r="E181" t="e">
        <f ca="1">"[["&amp;VLOOKUP(RIGHT($B181,LEN($B181)-3),基础表!$Y:$AA,3,FALSE)&amp;"]]"</f>
        <v>#VALUE!</v>
      </c>
      <c r="F181" t="e">
        <f ca="1">VLOOKUP(RIGHT($B181,LEN($B181)-3),基础表!$E:$S,15,FALSE)</f>
        <v>#VALUE!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</row>
    <row r="182" spans="2:15" x14ac:dyDescent="0.2">
      <c r="B182" t="str">
        <f ca="1">'配置表-小怪'!P182</f>
        <v/>
      </c>
      <c r="E182" t="e">
        <f ca="1">"[["&amp;VLOOKUP(RIGHT($B182,LEN($B182)-3),基础表!$Y:$AA,3,FALSE)&amp;"]]"</f>
        <v>#VALUE!</v>
      </c>
      <c r="F182" t="e">
        <f ca="1">VLOOKUP(RIGHT($B182,LEN($B182)-3),基础表!$E:$S,15,FALSE)</f>
        <v>#VALUE!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</row>
    <row r="183" spans="2:15" x14ac:dyDescent="0.2">
      <c r="B183" t="str">
        <f ca="1">'配置表-小怪'!P183</f>
        <v/>
      </c>
      <c r="E183" t="e">
        <f ca="1">"[["&amp;VLOOKUP(RIGHT($B183,LEN($B183)-3),基础表!$Y:$AA,3,FALSE)&amp;"]]"</f>
        <v>#VALUE!</v>
      </c>
      <c r="F183" t="e">
        <f ca="1">VLOOKUP(RIGHT($B183,LEN($B183)-3),基础表!$E:$S,15,FALSE)</f>
        <v>#VALUE!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</row>
    <row r="184" spans="2:15" x14ac:dyDescent="0.2">
      <c r="B184" t="str">
        <f ca="1">'配置表-小怪'!P184</f>
        <v/>
      </c>
      <c r="E184" t="e">
        <f ca="1">"[["&amp;VLOOKUP(RIGHT($B184,LEN($B184)-3),基础表!$Y:$AA,3,FALSE)&amp;"]]"</f>
        <v>#VALUE!</v>
      </c>
      <c r="F184" t="e">
        <f ca="1">VLOOKUP(RIGHT($B184,LEN($B184)-3),基础表!$E:$S,15,FALSE)</f>
        <v>#VALUE!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</row>
    <row r="185" spans="2:15" x14ac:dyDescent="0.2">
      <c r="B185" t="str">
        <f ca="1">'配置表-小怪'!P185</f>
        <v/>
      </c>
      <c r="E185" t="e">
        <f ca="1">"[["&amp;VLOOKUP(RIGHT($B185,LEN($B185)-3),基础表!$Y:$AA,3,FALSE)&amp;"]]"</f>
        <v>#VALUE!</v>
      </c>
      <c r="F185" t="e">
        <f ca="1">VLOOKUP(RIGHT($B185,LEN($B185)-3),基础表!$E:$S,15,FALSE)</f>
        <v>#VALUE!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</row>
    <row r="186" spans="2:15" x14ac:dyDescent="0.2">
      <c r="B186" t="str">
        <f ca="1">'配置表-小怪'!P186</f>
        <v/>
      </c>
      <c r="E186" t="e">
        <f ca="1">"[["&amp;VLOOKUP(RIGHT($B186,LEN($B186)-3),基础表!$Y:$AA,3,FALSE)&amp;"]]"</f>
        <v>#VALUE!</v>
      </c>
      <c r="F186" t="e">
        <f ca="1">VLOOKUP(RIGHT($B186,LEN($B186)-3),基础表!$E:$S,15,FALSE)</f>
        <v>#VALUE!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</row>
    <row r="187" spans="2:15" x14ac:dyDescent="0.2">
      <c r="B187" t="str">
        <f ca="1">'配置表-小怪'!P187</f>
        <v/>
      </c>
      <c r="E187" t="e">
        <f ca="1">"[["&amp;VLOOKUP(RIGHT($B187,LEN($B187)-3),基础表!$Y:$AA,3,FALSE)&amp;"]]"</f>
        <v>#VALUE!</v>
      </c>
      <c r="F187" t="e">
        <f ca="1">VLOOKUP(RIGHT($B187,LEN($B187)-3),基础表!$E:$S,15,FALSE)</f>
        <v>#VALUE!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</row>
    <row r="188" spans="2:15" x14ac:dyDescent="0.2">
      <c r="B188" t="str">
        <f ca="1">'配置表-小怪'!P188</f>
        <v/>
      </c>
      <c r="E188" t="e">
        <f ca="1">"[["&amp;VLOOKUP(RIGHT($B188,LEN($B188)-3),基础表!$Y:$AA,3,FALSE)&amp;"]]"</f>
        <v>#VALUE!</v>
      </c>
      <c r="F188" t="e">
        <f ca="1">VLOOKUP(RIGHT($B188,LEN($B188)-3),基础表!$E:$S,15,FALSE)</f>
        <v>#VALUE!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</row>
    <row r="189" spans="2:15" x14ac:dyDescent="0.2">
      <c r="B189" t="str">
        <f ca="1">'配置表-小怪'!P189</f>
        <v/>
      </c>
      <c r="E189" t="e">
        <f ca="1">"[["&amp;VLOOKUP(RIGHT($B189,LEN($B189)-3),基础表!$Y:$AA,3,FALSE)&amp;"]]"</f>
        <v>#VALUE!</v>
      </c>
      <c r="F189" t="e">
        <f ca="1">VLOOKUP(RIGHT($B189,LEN($B189)-3),基础表!$E:$S,15,FALSE)</f>
        <v>#VALUE!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2:15" x14ac:dyDescent="0.2">
      <c r="B190" t="str">
        <f ca="1">'配置表-小怪'!P190</f>
        <v/>
      </c>
      <c r="E190" t="e">
        <f ca="1">"[["&amp;VLOOKUP(RIGHT($B190,LEN($B190)-3),基础表!$Y:$AA,3,FALSE)&amp;"]]"</f>
        <v>#VALUE!</v>
      </c>
      <c r="F190" t="e">
        <f ca="1">VLOOKUP(RIGHT($B190,LEN($B190)-3),基础表!$E:$S,15,FALSE)</f>
        <v>#VALUE!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</row>
    <row r="191" spans="2:15" x14ac:dyDescent="0.2">
      <c r="B191" t="str">
        <f ca="1">'配置表-小怪'!P191</f>
        <v/>
      </c>
      <c r="E191" t="e">
        <f ca="1">"[["&amp;VLOOKUP(RIGHT($B191,LEN($B191)-3),基础表!$Y:$AA,3,FALSE)&amp;"]]"</f>
        <v>#VALUE!</v>
      </c>
      <c r="F191" t="e">
        <f ca="1">VLOOKUP(RIGHT($B191,LEN($B191)-3),基础表!$E:$S,15,FALSE)</f>
        <v>#VALUE!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</row>
    <row r="192" spans="2:15" x14ac:dyDescent="0.2">
      <c r="B192" t="str">
        <f ca="1">'配置表-小怪'!P192</f>
        <v/>
      </c>
      <c r="E192" t="e">
        <f ca="1">"[["&amp;VLOOKUP(RIGHT($B192,LEN($B192)-3),基础表!$Y:$AA,3,FALSE)&amp;"]]"</f>
        <v>#VALUE!</v>
      </c>
      <c r="F192" t="e">
        <f ca="1">VLOOKUP(RIGHT($B192,LEN($B192)-3),基础表!$E:$S,15,FALSE)</f>
        <v>#VALUE!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</row>
    <row r="193" spans="2:15" x14ac:dyDescent="0.2">
      <c r="B193" t="str">
        <f ca="1">'配置表-小怪'!P193</f>
        <v/>
      </c>
      <c r="E193" t="e">
        <f ca="1">"[["&amp;VLOOKUP(RIGHT($B193,LEN($B193)-3),基础表!$Y:$AA,3,FALSE)&amp;"]]"</f>
        <v>#VALUE!</v>
      </c>
      <c r="F193" t="e">
        <f ca="1">VLOOKUP(RIGHT($B193,LEN($B193)-3),基础表!$E:$S,15,FALSE)</f>
        <v>#VALUE!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</row>
    <row r="194" spans="2:15" x14ac:dyDescent="0.2">
      <c r="B194" t="str">
        <f ca="1">'配置表-小怪'!P194</f>
        <v/>
      </c>
      <c r="E194" t="e">
        <f ca="1">"[["&amp;VLOOKUP(RIGHT($B194,LEN($B194)-3),基础表!$Y:$AA,3,FALSE)&amp;"]]"</f>
        <v>#VALUE!</v>
      </c>
      <c r="F194" t="e">
        <f ca="1">VLOOKUP(RIGHT($B194,LEN($B194)-3),基础表!$E:$S,15,FALSE)</f>
        <v>#VALUE!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</row>
    <row r="195" spans="2:15" x14ac:dyDescent="0.2">
      <c r="B195" t="str">
        <f ca="1">'配置表-小怪'!P195</f>
        <v/>
      </c>
      <c r="E195" t="e">
        <f ca="1">"[["&amp;VLOOKUP(RIGHT($B195,LEN($B195)-3),基础表!$Y:$AA,3,FALSE)&amp;"]]"</f>
        <v>#VALUE!</v>
      </c>
      <c r="F195" t="e">
        <f ca="1">VLOOKUP(RIGHT($B195,LEN($B195)-3),基础表!$E:$S,15,FALSE)</f>
        <v>#VALUE!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2:15" x14ac:dyDescent="0.2">
      <c r="B196" t="str">
        <f ca="1">'配置表-小怪'!P196</f>
        <v/>
      </c>
      <c r="E196" t="e">
        <f ca="1">"[["&amp;VLOOKUP(RIGHT($B196,LEN($B196)-3),基础表!$Y:$AA,3,FALSE)&amp;"]]"</f>
        <v>#VALUE!</v>
      </c>
      <c r="F196" t="e">
        <f ca="1">VLOOKUP(RIGHT($B196,LEN($B196)-3),基础表!$E:$S,15,FALSE)</f>
        <v>#VALUE!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</row>
    <row r="197" spans="2:15" x14ac:dyDescent="0.2">
      <c r="B197" t="str">
        <f ca="1">'配置表-小怪'!P197</f>
        <v/>
      </c>
      <c r="E197" t="e">
        <f ca="1">"[["&amp;VLOOKUP(RIGHT($B197,LEN($B197)-3),基础表!$Y:$AA,3,FALSE)&amp;"]]"</f>
        <v>#VALUE!</v>
      </c>
      <c r="F197" t="e">
        <f ca="1">VLOOKUP(RIGHT($B197,LEN($B197)-3),基础表!$E:$S,15,FALSE)</f>
        <v>#VALUE!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</row>
    <row r="198" spans="2:15" x14ac:dyDescent="0.2">
      <c r="B198" t="str">
        <f ca="1">'配置表-小怪'!P198</f>
        <v/>
      </c>
      <c r="E198" t="e">
        <f ca="1">"[["&amp;VLOOKUP(RIGHT($B198,LEN($B198)-3),基础表!$Y:$AA,3,FALSE)&amp;"]]"</f>
        <v>#VALUE!</v>
      </c>
      <c r="F198" t="e">
        <f ca="1">VLOOKUP(RIGHT($B198,LEN($B198)-3),基础表!$E:$S,15,FALSE)</f>
        <v>#VALUE!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</row>
    <row r="199" spans="2:15" x14ac:dyDescent="0.2">
      <c r="B199" t="str">
        <f ca="1">'配置表-小怪'!P199</f>
        <v/>
      </c>
      <c r="E199" t="e">
        <f ca="1">"[["&amp;VLOOKUP(RIGHT($B199,LEN($B199)-3),基础表!$Y:$AA,3,FALSE)&amp;"]]"</f>
        <v>#VALUE!</v>
      </c>
      <c r="F199" t="e">
        <f ca="1">VLOOKUP(RIGHT($B199,LEN($B199)-3),基础表!$E:$S,15,FALSE)</f>
        <v>#VALUE!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</row>
    <row r="200" spans="2:15" x14ac:dyDescent="0.2">
      <c r="B200" t="str">
        <f ca="1">'配置表-小怪'!P200</f>
        <v/>
      </c>
      <c r="E200" t="e">
        <f ca="1">"[["&amp;VLOOKUP(RIGHT($B200,LEN($B200)-3),基础表!$Y:$AA,3,FALSE)&amp;"]]"</f>
        <v>#VALUE!</v>
      </c>
      <c r="F200" t="e">
        <f ca="1">VLOOKUP(RIGHT($B200,LEN($B200)-3),基础表!$E:$S,15,FALSE)</f>
        <v>#VALUE!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2:15" x14ac:dyDescent="0.2">
      <c r="B201" t="str">
        <f ca="1">'配置表-小怪'!P201</f>
        <v/>
      </c>
      <c r="E201" t="e">
        <f ca="1">"[["&amp;VLOOKUP(RIGHT($B201,LEN($B201)-3),基础表!$Y:$AA,3,FALSE)&amp;"]]"</f>
        <v>#VALUE!</v>
      </c>
      <c r="F201" t="e">
        <f ca="1">VLOOKUP(RIGHT($B201,LEN($B201)-3),基础表!$E:$S,15,FALSE)</f>
        <v>#VALUE!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</row>
    <row r="202" spans="2:15" x14ac:dyDescent="0.2">
      <c r="B202" t="str">
        <f ca="1">'配置表-小怪'!P202</f>
        <v/>
      </c>
      <c r="E202" t="e">
        <f ca="1">"[["&amp;VLOOKUP(RIGHT($B202,LEN($B202)-3),基础表!$Y:$AA,3,FALSE)&amp;"]]"</f>
        <v>#VALUE!</v>
      </c>
      <c r="F202" t="e">
        <f ca="1">VLOOKUP(RIGHT($B202,LEN($B202)-3),基础表!$E:$S,15,FALSE)</f>
        <v>#VALUE!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</row>
    <row r="203" spans="2:15" x14ac:dyDescent="0.2">
      <c r="B203" t="str">
        <f ca="1">'配置表-小怪'!P203</f>
        <v/>
      </c>
      <c r="E203" t="e">
        <f ca="1">"[["&amp;VLOOKUP(RIGHT($B203,LEN($B203)-3),基础表!$Y:$AA,3,FALSE)&amp;"]]"</f>
        <v>#VALUE!</v>
      </c>
      <c r="F203" t="e">
        <f ca="1">VLOOKUP(RIGHT($B203,LEN($B203)-3),基础表!$E:$S,15,FALSE)</f>
        <v>#VALUE!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</row>
    <row r="204" spans="2:15" x14ac:dyDescent="0.2">
      <c r="B204" t="str">
        <f ca="1">'配置表-小怪'!P204</f>
        <v/>
      </c>
      <c r="E204" t="e">
        <f ca="1">"[["&amp;VLOOKUP(RIGHT($B204,LEN($B204)-3),基础表!$Y:$AA,3,FALSE)&amp;"]]"</f>
        <v>#VALUE!</v>
      </c>
      <c r="F204" t="e">
        <f ca="1">VLOOKUP(RIGHT($B204,LEN($B204)-3),基础表!$E:$S,15,FALSE)</f>
        <v>#VALUE!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</row>
    <row r="205" spans="2:15" x14ac:dyDescent="0.2">
      <c r="B205" t="str">
        <f ca="1">'配置表-小怪'!P205</f>
        <v/>
      </c>
      <c r="E205" t="e">
        <f ca="1">"[["&amp;VLOOKUP(RIGHT($B205,LEN($B205)-3),基础表!$Y:$AA,3,FALSE)&amp;"]]"</f>
        <v>#VALUE!</v>
      </c>
      <c r="F205" t="e">
        <f ca="1">VLOOKUP(RIGHT($B205,LEN($B205)-3),基础表!$E:$S,15,FALSE)</f>
        <v>#VALUE!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</row>
    <row r="206" spans="2:15" x14ac:dyDescent="0.2">
      <c r="B206" t="str">
        <f ca="1">'配置表-小怪'!P206</f>
        <v/>
      </c>
      <c r="E206" t="e">
        <f ca="1">"[["&amp;VLOOKUP(RIGHT($B206,LEN($B206)-3),基础表!$Y:$AA,3,FALSE)&amp;"]]"</f>
        <v>#VALUE!</v>
      </c>
      <c r="F206" t="e">
        <f ca="1">VLOOKUP(RIGHT($B206,LEN($B206)-3),基础表!$E:$S,15,FALSE)</f>
        <v>#VALUE!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</row>
    <row r="207" spans="2:15" x14ac:dyDescent="0.2">
      <c r="B207" t="str">
        <f ca="1">'配置表-小怪'!P207</f>
        <v/>
      </c>
      <c r="E207" t="e">
        <f ca="1">"[["&amp;VLOOKUP(RIGHT($B207,LEN($B207)-3),基础表!$Y:$AA,3,FALSE)&amp;"]]"</f>
        <v>#VALUE!</v>
      </c>
      <c r="F207" t="e">
        <f ca="1">VLOOKUP(RIGHT($B207,LEN($B207)-3),基础表!$E:$S,15,FALSE)</f>
        <v>#VALUE!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</row>
    <row r="208" spans="2:15" x14ac:dyDescent="0.2">
      <c r="B208" t="str">
        <f ca="1">'配置表-小怪'!P208</f>
        <v/>
      </c>
      <c r="E208" t="e">
        <f ca="1">"[["&amp;VLOOKUP(RIGHT($B208,LEN($B208)-3),基础表!$Y:$AA,3,FALSE)&amp;"]]"</f>
        <v>#VALUE!</v>
      </c>
      <c r="F208" t="e">
        <f ca="1">VLOOKUP(RIGHT($B208,LEN($B208)-3),基础表!$E:$S,15,FALSE)</f>
        <v>#VALUE!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</row>
    <row r="209" spans="2:15" x14ac:dyDescent="0.2">
      <c r="B209" t="str">
        <f ca="1">'配置表-小怪'!P209</f>
        <v/>
      </c>
      <c r="E209" t="e">
        <f ca="1">"[["&amp;VLOOKUP(RIGHT($B209,LEN($B209)-3),基础表!$Y:$AA,3,FALSE)&amp;"]]"</f>
        <v>#VALUE!</v>
      </c>
      <c r="F209" t="e">
        <f ca="1">VLOOKUP(RIGHT($B209,LEN($B209)-3),基础表!$E:$S,15,FALSE)</f>
        <v>#VALUE!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</row>
    <row r="210" spans="2:15" x14ac:dyDescent="0.2">
      <c r="B210" t="str">
        <f ca="1">'配置表-小怪'!P210</f>
        <v/>
      </c>
      <c r="E210" t="e">
        <f ca="1">"[["&amp;VLOOKUP(RIGHT($B210,LEN($B210)-3),基础表!$Y:$AA,3,FALSE)&amp;"]]"</f>
        <v>#VALUE!</v>
      </c>
      <c r="F210" t="e">
        <f ca="1">VLOOKUP(RIGHT($B210,LEN($B210)-3),基础表!$E:$S,15,FALSE)</f>
        <v>#VALUE!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</row>
    <row r="211" spans="2:15" x14ac:dyDescent="0.2">
      <c r="B211" t="str">
        <f ca="1">'配置表-小怪'!P211</f>
        <v/>
      </c>
      <c r="E211" t="e">
        <f ca="1">"[["&amp;VLOOKUP(RIGHT($B211,LEN($B211)-3),基础表!$Y:$AA,3,FALSE)&amp;"]]"</f>
        <v>#VALUE!</v>
      </c>
      <c r="F211" t="e">
        <f ca="1">VLOOKUP(RIGHT($B211,LEN($B211)-3),基础表!$E:$S,15,FALSE)</f>
        <v>#VALUE!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2:15" x14ac:dyDescent="0.2">
      <c r="B212" t="str">
        <f ca="1">'配置表-小怪'!P212</f>
        <v/>
      </c>
      <c r="E212" t="e">
        <f ca="1">"[["&amp;VLOOKUP(RIGHT($B212,LEN($B212)-3),基础表!$Y:$AA,3,FALSE)&amp;"]]"</f>
        <v>#VALUE!</v>
      </c>
      <c r="F212" t="e">
        <f ca="1">VLOOKUP(RIGHT($B212,LEN($B212)-3),基础表!$E:$S,15,FALSE)</f>
        <v>#VALUE!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</row>
    <row r="213" spans="2:15" x14ac:dyDescent="0.2">
      <c r="B213" t="str">
        <f ca="1">'配置表-小怪'!P213</f>
        <v/>
      </c>
      <c r="E213" t="e">
        <f ca="1">"[["&amp;VLOOKUP(RIGHT($B213,LEN($B213)-3),基础表!$Y:$AA,3,FALSE)&amp;"]]"</f>
        <v>#VALUE!</v>
      </c>
      <c r="F213" t="e">
        <f ca="1">VLOOKUP(RIGHT($B213,LEN($B213)-3),基础表!$E:$S,15,FALSE)</f>
        <v>#VALUE!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  <row r="214" spans="2:15" x14ac:dyDescent="0.2">
      <c r="B214" t="str">
        <f ca="1">'配置表-小怪'!P214</f>
        <v/>
      </c>
      <c r="E214" t="e">
        <f ca="1">"[["&amp;VLOOKUP(RIGHT($B214,LEN($B214)-3),基础表!$Y:$AA,3,FALSE)&amp;"]]"</f>
        <v>#VALUE!</v>
      </c>
      <c r="F214" t="e">
        <f ca="1">VLOOKUP(RIGHT($B214,LEN($B214)-3),基础表!$E:$S,15,FALSE)</f>
        <v>#VALUE!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</row>
    <row r="215" spans="2:15" x14ac:dyDescent="0.2">
      <c r="B215" t="str">
        <f ca="1">'配置表-小怪'!P215</f>
        <v/>
      </c>
      <c r="E215" t="e">
        <f ca="1">"[["&amp;VLOOKUP(RIGHT($B215,LEN($B215)-3),基础表!$Y:$AA,3,FALSE)&amp;"]]"</f>
        <v>#VALUE!</v>
      </c>
      <c r="F215" t="e">
        <f ca="1">VLOOKUP(RIGHT($B215,LEN($B215)-3),基础表!$E:$S,15,FALSE)</f>
        <v>#VALUE!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</row>
    <row r="216" spans="2:15" x14ac:dyDescent="0.2">
      <c r="B216" t="str">
        <f ca="1">'配置表-小怪'!P216</f>
        <v/>
      </c>
      <c r="E216" t="e">
        <f ca="1">"[["&amp;VLOOKUP(RIGHT($B216,LEN($B216)-3),基础表!$Y:$AA,3,FALSE)&amp;"]]"</f>
        <v>#VALUE!</v>
      </c>
      <c r="F216" t="e">
        <f ca="1">VLOOKUP(RIGHT($B216,LEN($B216)-3),基础表!$E:$S,15,FALSE)</f>
        <v>#VALUE!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</row>
    <row r="217" spans="2:15" x14ac:dyDescent="0.2">
      <c r="B217" t="str">
        <f ca="1">'配置表-小怪'!P217</f>
        <v/>
      </c>
      <c r="E217" t="e">
        <f ca="1">"[["&amp;VLOOKUP(RIGHT($B217,LEN($B217)-3),基础表!$Y:$AA,3,FALSE)&amp;"]]"</f>
        <v>#VALUE!</v>
      </c>
      <c r="F217" t="e">
        <f ca="1">VLOOKUP(RIGHT($B217,LEN($B217)-3),基础表!$E:$S,15,FALSE)</f>
        <v>#VALUE!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</row>
    <row r="218" spans="2:15" x14ac:dyDescent="0.2">
      <c r="B218" t="str">
        <f ca="1">'配置表-小怪'!P218</f>
        <v/>
      </c>
      <c r="E218" t="e">
        <f ca="1">"[["&amp;VLOOKUP(RIGHT($B218,LEN($B218)-3),基础表!$Y:$AA,3,FALSE)&amp;"]]"</f>
        <v>#VALUE!</v>
      </c>
      <c r="F218" t="e">
        <f ca="1">VLOOKUP(RIGHT($B218,LEN($B218)-3),基础表!$E:$S,15,FALSE)</f>
        <v>#VALUE!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</row>
    <row r="219" spans="2:15" x14ac:dyDescent="0.2">
      <c r="B219" t="str">
        <f ca="1">'配置表-小怪'!P219</f>
        <v/>
      </c>
      <c r="E219" t="e">
        <f ca="1">"[["&amp;VLOOKUP(RIGHT($B219,LEN($B219)-3),基础表!$Y:$AA,3,FALSE)&amp;"]]"</f>
        <v>#VALUE!</v>
      </c>
      <c r="F219" t="e">
        <f ca="1">VLOOKUP(RIGHT($B219,LEN($B219)-3),基础表!$E:$S,15,FALSE)</f>
        <v>#VALUE!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</row>
    <row r="220" spans="2:15" x14ac:dyDescent="0.2">
      <c r="B220" t="str">
        <f ca="1">'配置表-小怪'!P220</f>
        <v/>
      </c>
      <c r="E220" t="e">
        <f ca="1">"[["&amp;VLOOKUP(RIGHT($B220,LEN($B220)-3),基础表!$Y:$AA,3,FALSE)&amp;"]]"</f>
        <v>#VALUE!</v>
      </c>
      <c r="F220" t="e">
        <f ca="1">VLOOKUP(RIGHT($B220,LEN($B220)-3),基础表!$E:$S,15,FALSE)</f>
        <v>#VALUE!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2:15" x14ac:dyDescent="0.2">
      <c r="B221" t="str">
        <f ca="1">'配置表-小怪'!P221</f>
        <v/>
      </c>
      <c r="E221" t="e">
        <f ca="1">"[["&amp;VLOOKUP(RIGHT($B221,LEN($B221)-3),基础表!$Y:$AA,3,FALSE)&amp;"]]"</f>
        <v>#VALUE!</v>
      </c>
      <c r="F221" t="e">
        <f ca="1">VLOOKUP(RIGHT($B221,LEN($B221)-3),基础表!$E:$S,15,FALSE)</f>
        <v>#VALUE!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</row>
    <row r="222" spans="2:15" x14ac:dyDescent="0.2">
      <c r="B222" t="str">
        <f ca="1">'配置表-小怪'!P222</f>
        <v/>
      </c>
      <c r="E222" t="e">
        <f ca="1">"[["&amp;VLOOKUP(RIGHT($B222,LEN($B222)-3),基础表!$Y:$AA,3,FALSE)&amp;"]]"</f>
        <v>#VALUE!</v>
      </c>
      <c r="F222" t="e">
        <f ca="1">VLOOKUP(RIGHT($B222,LEN($B222)-3),基础表!$E:$S,15,FALSE)</f>
        <v>#VALUE!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</row>
    <row r="223" spans="2:15" x14ac:dyDescent="0.2">
      <c r="B223" t="str">
        <f ca="1">'配置表-小怪'!P223</f>
        <v/>
      </c>
      <c r="E223" t="e">
        <f ca="1">"[["&amp;VLOOKUP(RIGHT($B223,LEN($B223)-3),基础表!$Y:$AA,3,FALSE)&amp;"]]"</f>
        <v>#VALUE!</v>
      </c>
      <c r="F223" t="e">
        <f ca="1">VLOOKUP(RIGHT($B223,LEN($B223)-3),基础表!$E:$S,15,FALSE)</f>
        <v>#VALUE!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</row>
    <row r="224" spans="2:15" x14ac:dyDescent="0.2">
      <c r="B224" t="str">
        <f ca="1">'配置表-小怪'!P224</f>
        <v/>
      </c>
      <c r="E224" t="e">
        <f ca="1">"[["&amp;VLOOKUP(RIGHT($B224,LEN($B224)-3),基础表!$Y:$AA,3,FALSE)&amp;"]]"</f>
        <v>#VALUE!</v>
      </c>
      <c r="F224" t="e">
        <f ca="1">VLOOKUP(RIGHT($B224,LEN($B224)-3),基础表!$E:$S,15,FALSE)</f>
        <v>#VALUE!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</row>
    <row r="225" spans="2:15" x14ac:dyDescent="0.2">
      <c r="B225" t="str">
        <f ca="1">'配置表-小怪'!P225</f>
        <v/>
      </c>
      <c r="E225" t="e">
        <f ca="1">"[["&amp;VLOOKUP(RIGHT($B225,LEN($B225)-3),基础表!$Y:$AA,3,FALSE)&amp;"]]"</f>
        <v>#VALUE!</v>
      </c>
      <c r="F225" t="e">
        <f ca="1">VLOOKUP(RIGHT($B225,LEN($B225)-3),基础表!$E:$S,15,FALSE)</f>
        <v>#VALUE!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</row>
    <row r="226" spans="2:15" x14ac:dyDescent="0.2">
      <c r="B226" t="str">
        <f ca="1">'配置表-小怪'!P226</f>
        <v/>
      </c>
      <c r="E226" t="e">
        <f ca="1">"[["&amp;VLOOKUP(RIGHT($B226,LEN($B226)-3),基础表!$Y:$AA,3,FALSE)&amp;"]]"</f>
        <v>#VALUE!</v>
      </c>
      <c r="F226" t="e">
        <f ca="1">VLOOKUP(RIGHT($B226,LEN($B226)-3),基础表!$E:$S,15,FALSE)</f>
        <v>#VALUE!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</row>
    <row r="227" spans="2:15" x14ac:dyDescent="0.2">
      <c r="B227" t="str">
        <f ca="1">'配置表-小怪'!P227</f>
        <v/>
      </c>
      <c r="E227" t="e">
        <f ca="1">"[["&amp;VLOOKUP(RIGHT($B227,LEN($B227)-3),基础表!$Y:$AA,3,FALSE)&amp;"]]"</f>
        <v>#VALUE!</v>
      </c>
      <c r="F227" t="e">
        <f ca="1">VLOOKUP(RIGHT($B227,LEN($B227)-3),基础表!$E:$S,15,FALSE)</f>
        <v>#VALUE!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</row>
    <row r="228" spans="2:15" x14ac:dyDescent="0.2">
      <c r="B228" t="str">
        <f ca="1">'配置表-小怪'!P228</f>
        <v/>
      </c>
      <c r="E228" t="e">
        <f ca="1">"[["&amp;VLOOKUP(RIGHT($B228,LEN($B228)-3),基础表!$Y:$AA,3,FALSE)&amp;"]]"</f>
        <v>#VALUE!</v>
      </c>
      <c r="F228" t="e">
        <f ca="1">VLOOKUP(RIGHT($B228,LEN($B228)-3),基础表!$E:$S,15,FALSE)</f>
        <v>#VALUE!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</row>
    <row r="229" spans="2:15" x14ac:dyDescent="0.2">
      <c r="B229" t="str">
        <f ca="1">'配置表-小怪'!P229</f>
        <v/>
      </c>
      <c r="E229" t="e">
        <f ca="1">"[["&amp;VLOOKUP(RIGHT($B229,LEN($B229)-3),基础表!$Y:$AA,3,FALSE)&amp;"]]"</f>
        <v>#VALUE!</v>
      </c>
      <c r="F229" t="e">
        <f ca="1">VLOOKUP(RIGHT($B229,LEN($B229)-3),基础表!$E:$S,15,FALSE)</f>
        <v>#VALUE!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</row>
    <row r="230" spans="2:15" x14ac:dyDescent="0.2">
      <c r="B230" t="str">
        <f ca="1">'配置表-小怪'!P230</f>
        <v/>
      </c>
      <c r="E230" t="e">
        <f ca="1">"[["&amp;VLOOKUP(RIGHT($B230,LEN($B230)-3),基础表!$Y:$AA,3,FALSE)&amp;"]]"</f>
        <v>#VALUE!</v>
      </c>
      <c r="F230" t="e">
        <f ca="1">VLOOKUP(RIGHT($B230,LEN($B230)-3),基础表!$E:$S,15,FALSE)</f>
        <v>#VALUE!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2:15" x14ac:dyDescent="0.2">
      <c r="B231" t="str">
        <f ca="1">'配置表-小怪'!P231</f>
        <v/>
      </c>
      <c r="E231" t="e">
        <f ca="1">"[["&amp;VLOOKUP(RIGHT($B231,LEN($B231)-3),基础表!$Y:$AA,3,FALSE)&amp;"]]"</f>
        <v>#VALUE!</v>
      </c>
      <c r="F231" t="e">
        <f ca="1">VLOOKUP(RIGHT($B231,LEN($B231)-3),基础表!$E:$S,15,FALSE)</f>
        <v>#VALUE!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</row>
    <row r="232" spans="2:15" x14ac:dyDescent="0.2">
      <c r="B232" t="str">
        <f ca="1">'配置表-小怪'!P232</f>
        <v/>
      </c>
      <c r="E232" t="e">
        <f ca="1">"[["&amp;VLOOKUP(RIGHT($B232,LEN($B232)-3),基础表!$Y:$AA,3,FALSE)&amp;"]]"</f>
        <v>#VALUE!</v>
      </c>
      <c r="F232" t="e">
        <f ca="1">VLOOKUP(RIGHT($B232,LEN($B232)-3),基础表!$E:$S,15,FALSE)</f>
        <v>#VALUE!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</row>
    <row r="233" spans="2:15" x14ac:dyDescent="0.2">
      <c r="B233" t="str">
        <f ca="1">'配置表-小怪'!P233</f>
        <v/>
      </c>
      <c r="E233" t="e">
        <f ca="1">"[["&amp;VLOOKUP(RIGHT($B233,LEN($B233)-3),基础表!$Y:$AA,3,FALSE)&amp;"]]"</f>
        <v>#VALUE!</v>
      </c>
      <c r="F233" t="e">
        <f ca="1">VLOOKUP(RIGHT($B233,LEN($B233)-3),基础表!$E:$S,15,FALSE)</f>
        <v>#VALUE!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</row>
    <row r="234" spans="2:15" x14ac:dyDescent="0.2">
      <c r="B234" t="str">
        <f ca="1">'配置表-小怪'!P234</f>
        <v/>
      </c>
      <c r="E234" t="e">
        <f ca="1">"[["&amp;VLOOKUP(RIGHT($B234,LEN($B234)-3),基础表!$Y:$AA,3,FALSE)&amp;"]]"</f>
        <v>#VALUE!</v>
      </c>
      <c r="F234" t="e">
        <f ca="1">VLOOKUP(RIGHT($B234,LEN($B234)-3),基础表!$E:$S,15,FALSE)</f>
        <v>#VALUE!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</row>
    <row r="235" spans="2:15" x14ac:dyDescent="0.2">
      <c r="B235" t="str">
        <f ca="1">'配置表-小怪'!P235</f>
        <v/>
      </c>
      <c r="E235" t="e">
        <f ca="1">"[["&amp;VLOOKUP(RIGHT($B235,LEN($B235)-3),基础表!$Y:$AA,3,FALSE)&amp;"]]"</f>
        <v>#VALUE!</v>
      </c>
      <c r="F235" t="e">
        <f ca="1">VLOOKUP(RIGHT($B235,LEN($B235)-3),基础表!$E:$S,15,FALSE)</f>
        <v>#VALUE!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</row>
    <row r="236" spans="2:15" x14ac:dyDescent="0.2">
      <c r="B236" t="str">
        <f ca="1">'配置表-小怪'!P236</f>
        <v/>
      </c>
      <c r="E236" t="e">
        <f ca="1">"[["&amp;VLOOKUP(RIGHT($B236,LEN($B236)-3),基础表!$Y:$AA,3,FALSE)&amp;"]]"</f>
        <v>#VALUE!</v>
      </c>
      <c r="F236" t="e">
        <f ca="1">VLOOKUP(RIGHT($B236,LEN($B236)-3),基础表!$E:$S,15,FALSE)</f>
        <v>#VALUE!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</row>
    <row r="237" spans="2:15" x14ac:dyDescent="0.2">
      <c r="B237" t="str">
        <f ca="1">'配置表-小怪'!P237</f>
        <v/>
      </c>
      <c r="E237" t="e">
        <f ca="1">"[["&amp;VLOOKUP(RIGHT($B237,LEN($B237)-3),基础表!$Y:$AA,3,FALSE)&amp;"]]"</f>
        <v>#VALUE!</v>
      </c>
      <c r="F237" t="e">
        <f ca="1">VLOOKUP(RIGHT($B237,LEN($B237)-3),基础表!$E:$S,15,FALSE)</f>
        <v>#VALUE!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</row>
    <row r="238" spans="2:15" x14ac:dyDescent="0.2">
      <c r="B238" t="str">
        <f ca="1">'配置表-小怪'!P238</f>
        <v/>
      </c>
      <c r="E238" t="e">
        <f ca="1">"[["&amp;VLOOKUP(RIGHT($B238,LEN($B238)-3),基础表!$Y:$AA,3,FALSE)&amp;"]]"</f>
        <v>#VALUE!</v>
      </c>
      <c r="F238" t="e">
        <f ca="1">VLOOKUP(RIGHT($B238,LEN($B238)-3),基础表!$E:$S,15,FALSE)</f>
        <v>#VALUE!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</row>
    <row r="239" spans="2:15" x14ac:dyDescent="0.2">
      <c r="B239" t="str">
        <f ca="1">'配置表-小怪'!P239</f>
        <v/>
      </c>
      <c r="E239" t="e">
        <f ca="1">"[["&amp;VLOOKUP(RIGHT($B239,LEN($B239)-3),基础表!$Y:$AA,3,FALSE)&amp;"]]"</f>
        <v>#VALUE!</v>
      </c>
      <c r="F239" t="e">
        <f ca="1">VLOOKUP(RIGHT($B239,LEN($B239)-3),基础表!$E:$S,15,FALSE)</f>
        <v>#VALUE!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</row>
    <row r="240" spans="2:15" x14ac:dyDescent="0.2">
      <c r="B240" t="str">
        <f ca="1">'配置表-小怪'!P240</f>
        <v/>
      </c>
      <c r="E240" t="e">
        <f ca="1">"[["&amp;VLOOKUP(RIGHT($B240,LEN($B240)-3),基础表!$Y:$AA,3,FALSE)&amp;"]]"</f>
        <v>#VALUE!</v>
      </c>
      <c r="F240" t="e">
        <f ca="1">VLOOKUP(RIGHT($B240,LEN($B240)-3),基础表!$E:$S,15,FALSE)</f>
        <v>#VALUE!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2:15" x14ac:dyDescent="0.2">
      <c r="B241" t="str">
        <f ca="1">'配置表-小怪'!P241</f>
        <v/>
      </c>
      <c r="E241" t="e">
        <f ca="1">"[["&amp;VLOOKUP(RIGHT($B241,LEN($B241)-3),基础表!$Y:$AA,3,FALSE)&amp;"]]"</f>
        <v>#VALUE!</v>
      </c>
      <c r="F241" t="e">
        <f ca="1">VLOOKUP(RIGHT($B241,LEN($B241)-3),基础表!$E:$S,15,FALSE)</f>
        <v>#VALUE!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</row>
    <row r="242" spans="2:15" x14ac:dyDescent="0.2">
      <c r="B242" t="str">
        <f ca="1">'配置表-小怪'!P242</f>
        <v/>
      </c>
      <c r="E242" t="e">
        <f ca="1">"[["&amp;VLOOKUP(RIGHT($B242,LEN($B242)-3),基础表!$Y:$AA,3,FALSE)&amp;"]]"</f>
        <v>#VALUE!</v>
      </c>
      <c r="F242" t="e">
        <f ca="1">VLOOKUP(RIGHT($B242,LEN($B242)-3),基础表!$E:$S,15,FALSE)</f>
        <v>#VALUE!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</row>
    <row r="243" spans="2:15" x14ac:dyDescent="0.2">
      <c r="B243" t="str">
        <f ca="1">'配置表-小怪'!P243</f>
        <v/>
      </c>
      <c r="E243" t="e">
        <f ca="1">"[["&amp;VLOOKUP(RIGHT($B243,LEN($B243)-3),基础表!$Y:$AA,3,FALSE)&amp;"]]"</f>
        <v>#VALUE!</v>
      </c>
      <c r="F243" t="e">
        <f ca="1">VLOOKUP(RIGHT($B243,LEN($B243)-3),基础表!$E:$S,15,FALSE)</f>
        <v>#VALUE!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</row>
    <row r="244" spans="2:15" x14ac:dyDescent="0.2">
      <c r="B244" t="str">
        <f ca="1">'配置表-小怪'!P244</f>
        <v/>
      </c>
      <c r="E244" t="e">
        <f ca="1">"[["&amp;VLOOKUP(RIGHT($B244,LEN($B244)-3),基础表!$Y:$AA,3,FALSE)&amp;"]]"</f>
        <v>#VALUE!</v>
      </c>
      <c r="F244" t="e">
        <f ca="1">VLOOKUP(RIGHT($B244,LEN($B244)-3),基础表!$E:$S,15,FALSE)</f>
        <v>#VALUE!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</row>
    <row r="245" spans="2:15" x14ac:dyDescent="0.2">
      <c r="B245" t="str">
        <f ca="1">'配置表-小怪'!P245</f>
        <v/>
      </c>
      <c r="E245" t="e">
        <f ca="1">"[["&amp;VLOOKUP(RIGHT($B245,LEN($B245)-3),基础表!$Y:$AA,3,FALSE)&amp;"]]"</f>
        <v>#VALUE!</v>
      </c>
      <c r="F245" t="e">
        <f ca="1">VLOOKUP(RIGHT($B245,LEN($B245)-3),基础表!$E:$S,15,FALSE)</f>
        <v>#VALUE!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</row>
    <row r="246" spans="2:15" x14ac:dyDescent="0.2">
      <c r="B246" t="str">
        <f ca="1">'配置表-小怪'!P246</f>
        <v/>
      </c>
      <c r="E246" t="e">
        <f ca="1">"[["&amp;VLOOKUP(RIGHT($B246,LEN($B246)-3),基础表!$Y:$AA,3,FALSE)&amp;"]]"</f>
        <v>#VALUE!</v>
      </c>
      <c r="F246" t="e">
        <f ca="1">VLOOKUP(RIGHT($B246,LEN($B246)-3),基础表!$E:$S,15,FALSE)</f>
        <v>#VALUE!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2:15" x14ac:dyDescent="0.2">
      <c r="B247" t="str">
        <f ca="1">'配置表-小怪'!P247</f>
        <v/>
      </c>
      <c r="E247" t="e">
        <f ca="1">"[["&amp;VLOOKUP(RIGHT($B247,LEN($B247)-3),基础表!$Y:$AA,3,FALSE)&amp;"]]"</f>
        <v>#VALUE!</v>
      </c>
      <c r="F247" t="e">
        <f ca="1">VLOOKUP(RIGHT($B247,LEN($B247)-3),基础表!$E:$S,15,FALSE)</f>
        <v>#VALUE!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</row>
    <row r="248" spans="2:15" x14ac:dyDescent="0.2">
      <c r="B248" t="str">
        <f ca="1">'配置表-小怪'!P248</f>
        <v/>
      </c>
      <c r="E248" t="e">
        <f ca="1">"[["&amp;VLOOKUP(RIGHT($B248,LEN($B248)-3),基础表!$Y:$AA,3,FALSE)&amp;"]]"</f>
        <v>#VALUE!</v>
      </c>
      <c r="F248" t="e">
        <f ca="1">VLOOKUP(RIGHT($B248,LEN($B248)-3),基础表!$E:$S,15,FALSE)</f>
        <v>#VALUE!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</row>
    <row r="249" spans="2:15" x14ac:dyDescent="0.2">
      <c r="B249" t="str">
        <f ca="1">'配置表-小怪'!P249</f>
        <v/>
      </c>
      <c r="E249" t="e">
        <f ca="1">"[["&amp;VLOOKUP(RIGHT($B249,LEN($B249)-3),基础表!$Y:$AA,3,FALSE)&amp;"]]"</f>
        <v>#VALUE!</v>
      </c>
      <c r="F249" t="e">
        <f ca="1">VLOOKUP(RIGHT($B249,LEN($B249)-3),基础表!$E:$S,15,FALSE)</f>
        <v>#VALUE!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</row>
    <row r="250" spans="2:15" x14ac:dyDescent="0.2">
      <c r="B250" t="str">
        <f ca="1">'配置表-小怪'!P250</f>
        <v/>
      </c>
      <c r="E250" t="e">
        <f ca="1">"[["&amp;VLOOKUP(RIGHT($B250,LEN($B250)-3),基础表!$Y:$AA,3,FALSE)&amp;"]]"</f>
        <v>#VALUE!</v>
      </c>
      <c r="F250" t="e">
        <f ca="1">VLOOKUP(RIGHT($B250,LEN($B250)-3),基础表!$E:$S,15,FALSE)</f>
        <v>#VALUE!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2:15" x14ac:dyDescent="0.2">
      <c r="B251" t="str">
        <f ca="1">'配置表-小怪'!P251</f>
        <v/>
      </c>
      <c r="E251" t="e">
        <f ca="1">"[["&amp;VLOOKUP(RIGHT($B251,LEN($B251)-3),基础表!$Y:$AA,3,FALSE)&amp;"]]"</f>
        <v>#VALUE!</v>
      </c>
      <c r="F251" t="e">
        <f ca="1">VLOOKUP(RIGHT($B251,LEN($B251)-3),基础表!$E:$S,15,FALSE)</f>
        <v>#VALUE!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2:15" x14ac:dyDescent="0.2">
      <c r="B252" t="str">
        <f ca="1">'配置表-小怪'!P252</f>
        <v/>
      </c>
      <c r="E252" t="e">
        <f ca="1">"[["&amp;VLOOKUP(RIGHT($B252,LEN($B252)-3),基础表!$Y:$AA,3,FALSE)&amp;"]]"</f>
        <v>#VALUE!</v>
      </c>
      <c r="F252" t="e">
        <f ca="1">VLOOKUP(RIGHT($B252,LEN($B252)-3),基础表!$E:$S,15,FALSE)</f>
        <v>#VALUE!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2:15" x14ac:dyDescent="0.2">
      <c r="B253" t="str">
        <f ca="1">'配置表-小怪'!P253</f>
        <v/>
      </c>
      <c r="E253" t="e">
        <f ca="1">"[["&amp;VLOOKUP(RIGHT($B253,LEN($B253)-3),基础表!$Y:$AA,3,FALSE)&amp;"]]"</f>
        <v>#VALUE!</v>
      </c>
      <c r="F253" t="e">
        <f ca="1">VLOOKUP(RIGHT($B253,LEN($B253)-3),基础表!$E:$S,15,FALSE)</f>
        <v>#VALUE!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2:15" x14ac:dyDescent="0.2">
      <c r="B254" t="str">
        <f ca="1">'配置表-小怪'!P254</f>
        <v/>
      </c>
      <c r="E254" t="e">
        <f ca="1">"[["&amp;VLOOKUP(RIGHT($B254,LEN($B254)-3),基础表!$Y:$AA,3,FALSE)&amp;"]]"</f>
        <v>#VALUE!</v>
      </c>
      <c r="F254" t="e">
        <f ca="1">VLOOKUP(RIGHT($B254,LEN($B254)-3),基础表!$E:$S,15,FALSE)</f>
        <v>#VALUE!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</row>
    <row r="255" spans="2:15" x14ac:dyDescent="0.2">
      <c r="B255" t="str">
        <f ca="1">'配置表-小怪'!P255</f>
        <v/>
      </c>
      <c r="E255" t="e">
        <f ca="1">"[["&amp;VLOOKUP(RIGHT($B255,LEN($B255)-3),基础表!$Y:$AA,3,FALSE)&amp;"]]"</f>
        <v>#VALUE!</v>
      </c>
      <c r="F255" t="e">
        <f ca="1">VLOOKUP(RIGHT($B255,LEN($B255)-3),基础表!$E:$S,15,FALSE)</f>
        <v>#VALUE!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2:15" x14ac:dyDescent="0.2">
      <c r="B256" t="str">
        <f ca="1">'配置表-小怪'!P256</f>
        <v/>
      </c>
      <c r="E256" t="e">
        <f ca="1">"[["&amp;VLOOKUP(RIGHT($B256,LEN($B256)-3),基础表!$Y:$AA,3,FALSE)&amp;"]]"</f>
        <v>#VALUE!</v>
      </c>
      <c r="F256" t="e">
        <f ca="1">VLOOKUP(RIGHT($B256,LEN($B256)-3),基础表!$E:$S,15,FALSE)</f>
        <v>#VALUE!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2:15" x14ac:dyDescent="0.2">
      <c r="B257" t="str">
        <f ca="1">'配置表-小怪'!P257</f>
        <v/>
      </c>
      <c r="E257" t="e">
        <f ca="1">"[["&amp;VLOOKUP(RIGHT($B257,LEN($B257)-3),基础表!$Y:$AA,3,FALSE)&amp;"]]"</f>
        <v>#VALUE!</v>
      </c>
      <c r="F257" t="e">
        <f ca="1">VLOOKUP(RIGHT($B257,LEN($B257)-3),基础表!$E:$S,15,FALSE)</f>
        <v>#VALUE!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</row>
    <row r="258" spans="2:15" x14ac:dyDescent="0.2">
      <c r="B258" t="str">
        <f ca="1">'配置表-小怪'!P258</f>
        <v/>
      </c>
      <c r="E258" t="e">
        <f ca="1">"[["&amp;VLOOKUP(RIGHT($B258,LEN($B258)-3),基础表!$Y:$AA,3,FALSE)&amp;"]]"</f>
        <v>#VALUE!</v>
      </c>
      <c r="F258" t="e">
        <f ca="1">VLOOKUP(RIGHT($B258,LEN($B258)-3),基础表!$E:$S,15,FALSE)</f>
        <v>#VALUE!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</row>
    <row r="259" spans="2:15" x14ac:dyDescent="0.2">
      <c r="B259" t="str">
        <f ca="1">'配置表-小怪'!P259</f>
        <v/>
      </c>
      <c r="E259" t="e">
        <f ca="1">"[["&amp;VLOOKUP(RIGHT($B259,LEN($B259)-3),基础表!$Y:$AA,3,FALSE)&amp;"]]"</f>
        <v>#VALUE!</v>
      </c>
      <c r="F259" t="e">
        <f ca="1">VLOOKUP(RIGHT($B259,LEN($B259)-3),基础表!$E:$S,15,FALSE)</f>
        <v>#VALUE!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</row>
    <row r="260" spans="2:15" x14ac:dyDescent="0.2">
      <c r="B260" t="str">
        <f ca="1">'配置表-小怪'!P260</f>
        <v/>
      </c>
      <c r="E260" t="e">
        <f ca="1">"[["&amp;VLOOKUP(RIGHT($B260,LEN($B260)-3),基础表!$Y:$AA,3,FALSE)&amp;"]]"</f>
        <v>#VALUE!</v>
      </c>
      <c r="F260" t="e">
        <f ca="1">VLOOKUP(RIGHT($B260,LEN($B260)-3),基础表!$E:$S,15,FALSE)</f>
        <v>#VALUE!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2:15" x14ac:dyDescent="0.2">
      <c r="B261" t="str">
        <f ca="1">'配置表-小怪'!P261</f>
        <v/>
      </c>
      <c r="E261" t="e">
        <f ca="1">"[["&amp;VLOOKUP(RIGHT($B261,LEN($B261)-3),基础表!$Y:$AA,3,FALSE)&amp;"]]"</f>
        <v>#VALUE!</v>
      </c>
      <c r="F261" t="e">
        <f ca="1">VLOOKUP(RIGHT($B261,LEN($B261)-3),基础表!$E:$S,15,FALSE)</f>
        <v>#VALUE!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</row>
    <row r="262" spans="2:15" x14ac:dyDescent="0.2">
      <c r="B262" t="str">
        <f ca="1">'配置表-小怪'!P262</f>
        <v/>
      </c>
      <c r="E262" t="e">
        <f ca="1">"[["&amp;VLOOKUP(RIGHT($B262,LEN($B262)-3),基础表!$Y:$AA,3,FALSE)&amp;"]]"</f>
        <v>#VALUE!</v>
      </c>
      <c r="F262" t="e">
        <f ca="1">VLOOKUP(RIGHT($B262,LEN($B262)-3),基础表!$E:$S,15,FALSE)</f>
        <v>#VALUE!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</row>
    <row r="263" spans="2:15" x14ac:dyDescent="0.2">
      <c r="B263" t="str">
        <f ca="1">'配置表-小怪'!P263</f>
        <v/>
      </c>
      <c r="E263" t="e">
        <f ca="1">"[["&amp;VLOOKUP(RIGHT($B263,LEN($B263)-3),基础表!$Y:$AA,3,FALSE)&amp;"]]"</f>
        <v>#VALUE!</v>
      </c>
      <c r="F263" t="e">
        <f ca="1">VLOOKUP(RIGHT($B263,LEN($B263)-3),基础表!$E:$S,15,FALSE)</f>
        <v>#VALUE!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2:15" x14ac:dyDescent="0.2">
      <c r="B264" t="str">
        <f ca="1">'配置表-小怪'!P264</f>
        <v/>
      </c>
      <c r="E264" t="e">
        <f ca="1">"[["&amp;VLOOKUP(RIGHT($B264,LEN($B264)-3),基础表!$Y:$AA,3,FALSE)&amp;"]]"</f>
        <v>#VALUE!</v>
      </c>
      <c r="F264" t="e">
        <f ca="1">VLOOKUP(RIGHT($B264,LEN($B264)-3),基础表!$E:$S,15,FALSE)</f>
        <v>#VALUE!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2:15" x14ac:dyDescent="0.2">
      <c r="B265" t="str">
        <f ca="1">'配置表-小怪'!P265</f>
        <v/>
      </c>
      <c r="E265" t="e">
        <f ca="1">"[["&amp;VLOOKUP(RIGHT($B265,LEN($B265)-3),基础表!$Y:$AA,3,FALSE)&amp;"]]"</f>
        <v>#VALUE!</v>
      </c>
      <c r="F265" t="e">
        <f ca="1">VLOOKUP(RIGHT($B265,LEN($B265)-3),基础表!$E:$S,15,FALSE)</f>
        <v>#VALUE!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2:15" x14ac:dyDescent="0.2">
      <c r="B266" t="str">
        <f ca="1">'配置表-小怪'!P266</f>
        <v/>
      </c>
      <c r="E266" t="e">
        <f ca="1">"[["&amp;VLOOKUP(RIGHT($B266,LEN($B266)-3),基础表!$Y:$AA,3,FALSE)&amp;"]]"</f>
        <v>#VALUE!</v>
      </c>
      <c r="F266" t="e">
        <f ca="1">VLOOKUP(RIGHT($B266,LEN($B266)-3),基础表!$E:$S,15,FALSE)</f>
        <v>#VALUE!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2:15" x14ac:dyDescent="0.2">
      <c r="B267" t="str">
        <f ca="1">'配置表-小怪'!P267</f>
        <v/>
      </c>
      <c r="E267" t="e">
        <f ca="1">"[["&amp;VLOOKUP(RIGHT($B267,LEN($B267)-3),基础表!$Y:$AA,3,FALSE)&amp;"]]"</f>
        <v>#VALUE!</v>
      </c>
      <c r="F267" t="e">
        <f ca="1">VLOOKUP(RIGHT($B267,LEN($B267)-3),基础表!$E:$S,15,FALSE)</f>
        <v>#VALUE!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2:15" x14ac:dyDescent="0.2">
      <c r="B268" t="str">
        <f ca="1">'配置表-小怪'!P268</f>
        <v/>
      </c>
      <c r="E268" t="e">
        <f ca="1">"[["&amp;VLOOKUP(RIGHT($B268,LEN($B268)-3),基础表!$Y:$AA,3,FALSE)&amp;"]]"</f>
        <v>#VALUE!</v>
      </c>
      <c r="F268" t="e">
        <f ca="1">VLOOKUP(RIGHT($B268,LEN($B268)-3),基础表!$E:$S,15,FALSE)</f>
        <v>#VALUE!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2:15" x14ac:dyDescent="0.2">
      <c r="B269" t="str">
        <f ca="1">'配置表-小怪'!P269</f>
        <v/>
      </c>
      <c r="E269" t="e">
        <f ca="1">"[["&amp;VLOOKUP(RIGHT($B269,LEN($B269)-3),基础表!$Y:$AA,3,FALSE)&amp;"]]"</f>
        <v>#VALUE!</v>
      </c>
      <c r="F269" t="e">
        <f ca="1">VLOOKUP(RIGHT($B269,LEN($B269)-3),基础表!$E:$S,15,FALSE)</f>
        <v>#VALUE!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2:15" x14ac:dyDescent="0.2">
      <c r="B270" t="str">
        <f ca="1">'配置表-小怪'!P270</f>
        <v/>
      </c>
      <c r="E270" t="e">
        <f ca="1">"[["&amp;VLOOKUP(RIGHT($B270,LEN($B270)-3),基础表!$Y:$AA,3,FALSE)&amp;"]]"</f>
        <v>#VALUE!</v>
      </c>
      <c r="F270" t="e">
        <f ca="1">VLOOKUP(RIGHT($B270,LEN($B270)-3),基础表!$E:$S,15,FALSE)</f>
        <v>#VALUE!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2:15" x14ac:dyDescent="0.2">
      <c r="B271" t="str">
        <f ca="1">'配置表-小怪'!P271</f>
        <v/>
      </c>
      <c r="E271" t="e">
        <f ca="1">"[["&amp;VLOOKUP(RIGHT($B271,LEN($B271)-3),基础表!$Y:$AA,3,FALSE)&amp;"]]"</f>
        <v>#VALUE!</v>
      </c>
      <c r="F271" t="e">
        <f ca="1">VLOOKUP(RIGHT($B271,LEN($B271)-3),基础表!$E:$S,15,FALSE)</f>
        <v>#VALUE!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</row>
    <row r="272" spans="2:15" x14ac:dyDescent="0.2">
      <c r="B272" t="str">
        <f ca="1">'配置表-小怪'!P272</f>
        <v/>
      </c>
      <c r="E272" t="e">
        <f ca="1">"[["&amp;VLOOKUP(RIGHT($B272,LEN($B272)-3),基础表!$Y:$AA,3,FALSE)&amp;"]]"</f>
        <v>#VALUE!</v>
      </c>
      <c r="F272" t="e">
        <f ca="1">VLOOKUP(RIGHT($B272,LEN($B272)-3),基础表!$E:$S,15,FALSE)</f>
        <v>#VALUE!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2:15" x14ac:dyDescent="0.2">
      <c r="B273" t="str">
        <f ca="1">'配置表-小怪'!P273</f>
        <v/>
      </c>
      <c r="E273" t="e">
        <f ca="1">"[["&amp;VLOOKUP(RIGHT($B273,LEN($B273)-3),基础表!$Y:$AA,3,FALSE)&amp;"]]"</f>
        <v>#VALUE!</v>
      </c>
      <c r="F273" t="e">
        <f ca="1">VLOOKUP(RIGHT($B273,LEN($B273)-3),基础表!$E:$S,15,FALSE)</f>
        <v>#VALUE!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2:15" x14ac:dyDescent="0.2">
      <c r="B274" t="str">
        <f ca="1">'配置表-小怪'!P274</f>
        <v/>
      </c>
      <c r="E274" t="e">
        <f ca="1">"[["&amp;VLOOKUP(RIGHT($B274,LEN($B274)-3),基础表!$Y:$AA,3,FALSE)&amp;"]]"</f>
        <v>#VALUE!</v>
      </c>
      <c r="F274" t="e">
        <f ca="1">VLOOKUP(RIGHT($B274,LEN($B274)-3),基础表!$E:$S,15,FALSE)</f>
        <v>#VALUE!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</row>
    <row r="275" spans="2:15" x14ac:dyDescent="0.2">
      <c r="B275" t="str">
        <f ca="1">'配置表-小怪'!P275</f>
        <v/>
      </c>
      <c r="E275" t="e">
        <f ca="1">"[["&amp;VLOOKUP(RIGHT($B275,LEN($B275)-3),基础表!$Y:$AA,3,FALSE)&amp;"]]"</f>
        <v>#VALUE!</v>
      </c>
      <c r="F275" t="e">
        <f ca="1">VLOOKUP(RIGHT($B275,LEN($B275)-3),基础表!$E:$S,15,FALSE)</f>
        <v>#VALUE!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2:15" x14ac:dyDescent="0.2">
      <c r="B276" t="str">
        <f ca="1">'配置表-小怪'!P276</f>
        <v/>
      </c>
      <c r="E276" t="e">
        <f ca="1">"[["&amp;VLOOKUP(RIGHT($B276,LEN($B276)-3),基础表!$Y:$AA,3,FALSE)&amp;"]]"</f>
        <v>#VALUE!</v>
      </c>
      <c r="F276" t="e">
        <f ca="1">VLOOKUP(RIGHT($B276,LEN($B276)-3),基础表!$E:$S,15,FALSE)</f>
        <v>#VALUE!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2:15" x14ac:dyDescent="0.2">
      <c r="B277" t="str">
        <f ca="1">'配置表-小怪'!P277</f>
        <v/>
      </c>
      <c r="E277" t="e">
        <f ca="1">"[["&amp;VLOOKUP(RIGHT($B277,LEN($B277)-3),基础表!$Y:$AA,3,FALSE)&amp;"]]"</f>
        <v>#VALUE!</v>
      </c>
      <c r="F277" t="e">
        <f ca="1">VLOOKUP(RIGHT($B277,LEN($B277)-3),基础表!$E:$S,15,FALSE)</f>
        <v>#VALUE!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2:15" x14ac:dyDescent="0.2">
      <c r="B278" t="str">
        <f ca="1">'配置表-小怪'!P278</f>
        <v/>
      </c>
      <c r="E278" t="e">
        <f ca="1">"[["&amp;VLOOKUP(RIGHT($B278,LEN($B278)-3),基础表!$Y:$AA,3,FALSE)&amp;"]]"</f>
        <v>#VALUE!</v>
      </c>
      <c r="F278" t="e">
        <f ca="1">VLOOKUP(RIGHT($B278,LEN($B278)-3),基础表!$E:$S,15,FALSE)</f>
        <v>#VALUE!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2:15" x14ac:dyDescent="0.2">
      <c r="B279" t="str">
        <f ca="1">'配置表-小怪'!P279</f>
        <v/>
      </c>
      <c r="E279" t="e">
        <f ca="1">"[["&amp;VLOOKUP(RIGHT($B279,LEN($B279)-3),基础表!$Y:$AA,3,FALSE)&amp;"]]"</f>
        <v>#VALUE!</v>
      </c>
      <c r="F279" t="e">
        <f ca="1">VLOOKUP(RIGHT($B279,LEN($B279)-3),基础表!$E:$S,15,FALSE)</f>
        <v>#VALUE!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2:15" x14ac:dyDescent="0.2">
      <c r="B280" t="str">
        <f ca="1">'配置表-小怪'!P280</f>
        <v/>
      </c>
      <c r="E280" t="e">
        <f ca="1">"[["&amp;VLOOKUP(RIGHT($B280,LEN($B280)-3),基础表!$Y:$AA,3,FALSE)&amp;"]]"</f>
        <v>#VALUE!</v>
      </c>
      <c r="F280" t="e">
        <f ca="1">VLOOKUP(RIGHT($B280,LEN($B280)-3),基础表!$E:$S,15,FALSE)</f>
        <v>#VALUE!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</row>
    <row r="281" spans="2:15" x14ac:dyDescent="0.2">
      <c r="B281" t="str">
        <f ca="1">'配置表-小怪'!P281</f>
        <v/>
      </c>
      <c r="E281" t="e">
        <f ca="1">"[["&amp;VLOOKUP(RIGHT($B281,LEN($B281)-3),基础表!$Y:$AA,3,FALSE)&amp;"]]"</f>
        <v>#VALUE!</v>
      </c>
      <c r="F281" t="e">
        <f ca="1">VLOOKUP(RIGHT($B281,LEN($B281)-3),基础表!$E:$S,15,FALSE)</f>
        <v>#VALUE!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2:15" x14ac:dyDescent="0.2">
      <c r="B282" t="str">
        <f ca="1">'配置表-小怪'!P282</f>
        <v/>
      </c>
      <c r="E282" t="e">
        <f ca="1">"[["&amp;VLOOKUP(RIGHT($B282,LEN($B282)-3),基础表!$Y:$AA,3,FALSE)&amp;"]]"</f>
        <v>#VALUE!</v>
      </c>
      <c r="F282" t="e">
        <f ca="1">VLOOKUP(RIGHT($B282,LEN($B282)-3),基础表!$E:$S,15,FALSE)</f>
        <v>#VALUE!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2:15" x14ac:dyDescent="0.2">
      <c r="B283" t="str">
        <f ca="1">'配置表-小怪'!P283</f>
        <v/>
      </c>
      <c r="E283" t="e">
        <f ca="1">"[["&amp;VLOOKUP(RIGHT($B283,LEN($B283)-3),基础表!$Y:$AA,3,FALSE)&amp;"]]"</f>
        <v>#VALUE!</v>
      </c>
      <c r="F283" t="e">
        <f ca="1">VLOOKUP(RIGHT($B283,LEN($B283)-3),基础表!$E:$S,15,FALSE)</f>
        <v>#VALUE!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</row>
    <row r="284" spans="2:15" x14ac:dyDescent="0.2">
      <c r="B284" t="str">
        <f ca="1">'配置表-小怪'!P284</f>
        <v/>
      </c>
      <c r="E284" t="e">
        <f ca="1">"[["&amp;VLOOKUP(RIGHT($B284,LEN($B284)-3),基础表!$Y:$AA,3,FALSE)&amp;"]]"</f>
        <v>#VALUE!</v>
      </c>
      <c r="F284" t="e">
        <f ca="1">VLOOKUP(RIGHT($B284,LEN($B284)-3),基础表!$E:$S,15,FALSE)</f>
        <v>#VALUE!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2:15" x14ac:dyDescent="0.2">
      <c r="B285" t="str">
        <f ca="1">'配置表-小怪'!P285</f>
        <v/>
      </c>
      <c r="E285" t="e">
        <f ca="1">"[["&amp;VLOOKUP(RIGHT($B285,LEN($B285)-3),基础表!$Y:$AA,3,FALSE)&amp;"]]"</f>
        <v>#VALUE!</v>
      </c>
      <c r="F285" t="e">
        <f ca="1">VLOOKUP(RIGHT($B285,LEN($B285)-3),基础表!$E:$S,15,FALSE)</f>
        <v>#VALUE!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2:15" x14ac:dyDescent="0.2">
      <c r="B286" t="str">
        <f ca="1">'配置表-小怪'!P286</f>
        <v/>
      </c>
      <c r="E286" t="e">
        <f ca="1">"[["&amp;VLOOKUP(RIGHT($B286,LEN($B286)-3),基础表!$Y:$AA,3,FALSE)&amp;"]]"</f>
        <v>#VALUE!</v>
      </c>
      <c r="F286" t="e">
        <f ca="1">VLOOKUP(RIGHT($B286,LEN($B286)-3),基础表!$E:$S,15,FALSE)</f>
        <v>#VALUE!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2:15" x14ac:dyDescent="0.2">
      <c r="B287" t="str">
        <f ca="1">'配置表-小怪'!P287</f>
        <v/>
      </c>
      <c r="E287" t="e">
        <f ca="1">"[["&amp;VLOOKUP(RIGHT($B287,LEN($B287)-3),基础表!$Y:$AA,3,FALSE)&amp;"]]"</f>
        <v>#VALUE!</v>
      </c>
      <c r="F287" t="e">
        <f ca="1">VLOOKUP(RIGHT($B287,LEN($B287)-3),基础表!$E:$S,15,FALSE)</f>
        <v>#VALUE!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2:15" x14ac:dyDescent="0.2">
      <c r="B288" t="str">
        <f ca="1">'配置表-小怪'!P288</f>
        <v/>
      </c>
      <c r="E288" t="e">
        <f ca="1">"[["&amp;VLOOKUP(RIGHT($B288,LEN($B288)-3),基础表!$Y:$AA,3,FALSE)&amp;"]]"</f>
        <v>#VALUE!</v>
      </c>
      <c r="F288" t="e">
        <f ca="1">VLOOKUP(RIGHT($B288,LEN($B288)-3),基础表!$E:$S,15,FALSE)</f>
        <v>#VALUE!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2:15" x14ac:dyDescent="0.2">
      <c r="B289" t="str">
        <f ca="1">'配置表-小怪'!P289</f>
        <v/>
      </c>
      <c r="E289" t="e">
        <f ca="1">"[["&amp;VLOOKUP(RIGHT($B289,LEN($B289)-3),基础表!$Y:$AA,3,FALSE)&amp;"]]"</f>
        <v>#VALUE!</v>
      </c>
      <c r="F289" t="e">
        <f ca="1">VLOOKUP(RIGHT($B289,LEN($B289)-3),基础表!$E:$S,15,FALSE)</f>
        <v>#VALUE!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2:15" x14ac:dyDescent="0.2">
      <c r="B290" t="str">
        <f ca="1">'配置表-小怪'!P290</f>
        <v/>
      </c>
      <c r="E290" t="e">
        <f ca="1">"[["&amp;VLOOKUP(RIGHT($B290,LEN($B290)-3),基础表!$Y:$AA,3,FALSE)&amp;"]]"</f>
        <v>#VALUE!</v>
      </c>
      <c r="F290" t="e">
        <f ca="1">VLOOKUP(RIGHT($B290,LEN($B290)-3),基础表!$E:$S,15,FALSE)</f>
        <v>#VALUE!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2:15" x14ac:dyDescent="0.2">
      <c r="B291" t="str">
        <f ca="1">'配置表-小怪'!P291</f>
        <v/>
      </c>
      <c r="E291" t="e">
        <f ca="1">"[["&amp;VLOOKUP(RIGHT($B291,LEN($B291)-3),基础表!$Y:$AA,3,FALSE)&amp;"]]"</f>
        <v>#VALUE!</v>
      </c>
      <c r="F291" t="e">
        <f ca="1">VLOOKUP(RIGHT($B291,LEN($B291)-3),基础表!$E:$S,15,FALSE)</f>
        <v>#VALUE!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2:15" x14ac:dyDescent="0.2">
      <c r="B292" t="str">
        <f ca="1">'配置表-小怪'!P292</f>
        <v/>
      </c>
      <c r="E292" t="e">
        <f ca="1">"[["&amp;VLOOKUP(RIGHT($B292,LEN($B292)-3),基础表!$Y:$AA,3,FALSE)&amp;"]]"</f>
        <v>#VALUE!</v>
      </c>
      <c r="F292" t="e">
        <f ca="1">VLOOKUP(RIGHT($B292,LEN($B292)-3),基础表!$E:$S,15,FALSE)</f>
        <v>#VALUE!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</row>
    <row r="293" spans="2:15" x14ac:dyDescent="0.2">
      <c r="B293" t="str">
        <f ca="1">'配置表-小怪'!P293</f>
        <v/>
      </c>
      <c r="E293" t="e">
        <f ca="1">"[["&amp;VLOOKUP(RIGHT($B293,LEN($B293)-3),基础表!$Y:$AA,3,FALSE)&amp;"]]"</f>
        <v>#VALUE!</v>
      </c>
      <c r="F293" t="e">
        <f ca="1">VLOOKUP(RIGHT($B293,LEN($B293)-3),基础表!$E:$S,15,FALSE)</f>
        <v>#VALUE!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</row>
    <row r="294" spans="2:15" x14ac:dyDescent="0.2">
      <c r="B294" t="str">
        <f ca="1">'配置表-小怪'!P294</f>
        <v/>
      </c>
      <c r="E294" t="e">
        <f ca="1">"[["&amp;VLOOKUP(RIGHT($B294,LEN($B294)-3),基础表!$Y:$AA,3,FALSE)&amp;"]]"</f>
        <v>#VALUE!</v>
      </c>
      <c r="F294" t="e">
        <f ca="1">VLOOKUP(RIGHT($B294,LEN($B294)-3),基础表!$E:$S,15,FALSE)</f>
        <v>#VALUE!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</row>
    <row r="295" spans="2:15" x14ac:dyDescent="0.2">
      <c r="B295" t="str">
        <f ca="1">'配置表-小怪'!P295</f>
        <v/>
      </c>
      <c r="E295" t="e">
        <f ca="1">"[["&amp;VLOOKUP(RIGHT($B295,LEN($B295)-3),基础表!$Y:$AA,3,FALSE)&amp;"]]"</f>
        <v>#VALUE!</v>
      </c>
      <c r="F295" t="e">
        <f ca="1">VLOOKUP(RIGHT($B295,LEN($B295)-3),基础表!$E:$S,15,FALSE)</f>
        <v>#VALUE!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2:15" x14ac:dyDescent="0.2">
      <c r="B296" t="str">
        <f ca="1">'配置表-小怪'!P296</f>
        <v/>
      </c>
      <c r="E296" t="e">
        <f ca="1">"[["&amp;VLOOKUP(RIGHT($B296,LEN($B296)-3),基础表!$Y:$AA,3,FALSE)&amp;"]]"</f>
        <v>#VALUE!</v>
      </c>
      <c r="F296" t="e">
        <f ca="1">VLOOKUP(RIGHT($B296,LEN($B296)-3),基础表!$E:$S,15,FALSE)</f>
        <v>#VALUE!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2:15" x14ac:dyDescent="0.2">
      <c r="B297" t="str">
        <f ca="1">'配置表-小怪'!P297</f>
        <v/>
      </c>
      <c r="E297" t="e">
        <f ca="1">"[["&amp;VLOOKUP(RIGHT($B297,LEN($B297)-3),基础表!$Y:$AA,3,FALSE)&amp;"]]"</f>
        <v>#VALUE!</v>
      </c>
      <c r="F297" t="e">
        <f ca="1">VLOOKUP(RIGHT($B297,LEN($B297)-3),基础表!$E:$S,15,FALSE)</f>
        <v>#VALUE!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2:15" x14ac:dyDescent="0.2">
      <c r="B298" t="str">
        <f ca="1">'配置表-小怪'!P298</f>
        <v/>
      </c>
      <c r="E298" t="e">
        <f ca="1">"[["&amp;VLOOKUP(RIGHT($B298,LEN($B298)-3),基础表!$Y:$AA,3,FALSE)&amp;"]]"</f>
        <v>#VALUE!</v>
      </c>
      <c r="F298" t="e">
        <f ca="1">VLOOKUP(RIGHT($B298,LEN($B298)-3),基础表!$E:$S,15,FALSE)</f>
        <v>#VALUE!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2:15" x14ac:dyDescent="0.2">
      <c r="B299" t="str">
        <f ca="1">'配置表-小怪'!P299</f>
        <v/>
      </c>
      <c r="E299" t="e">
        <f ca="1">"[["&amp;VLOOKUP(RIGHT($B299,LEN($B299)-3),基础表!$Y:$AA,3,FALSE)&amp;"]]"</f>
        <v>#VALUE!</v>
      </c>
      <c r="F299" t="e">
        <f ca="1">VLOOKUP(RIGHT($B299,LEN($B299)-3),基础表!$E:$S,15,FALSE)</f>
        <v>#VALUE!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2:15" x14ac:dyDescent="0.2">
      <c r="B300" t="str">
        <f ca="1">'配置表-小怪'!P300</f>
        <v/>
      </c>
      <c r="E300" t="e">
        <f ca="1">"[["&amp;VLOOKUP(RIGHT($B300,LEN($B300)-3),基础表!$Y:$AA,3,FALSE)&amp;"]]"</f>
        <v>#VALUE!</v>
      </c>
      <c r="F300" t="e">
        <f ca="1">VLOOKUP(RIGHT($B300,LEN($B300)-3),基础表!$E:$S,15,FALSE)</f>
        <v>#VALUE!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2:15" x14ac:dyDescent="0.2">
      <c r="B301" t="str">
        <f ca="1">'配置表-小怪'!P301</f>
        <v/>
      </c>
      <c r="E301" t="e">
        <f ca="1">"[["&amp;VLOOKUP(RIGHT($B301,LEN($B301)-3),基础表!$Y:$AA,3,FALSE)&amp;"]]"</f>
        <v>#VALUE!</v>
      </c>
      <c r="F301" t="e">
        <f ca="1">VLOOKUP(RIGHT($B301,LEN($B301)-3),基础表!$E:$S,15,FALSE)</f>
        <v>#VALUE!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2:15" x14ac:dyDescent="0.2">
      <c r="B302" t="str">
        <f ca="1">'配置表-小怪'!P302</f>
        <v/>
      </c>
      <c r="E302" t="e">
        <f ca="1">"[["&amp;VLOOKUP(RIGHT($B302,LEN($B302)-3),基础表!$Y:$AA,3,FALSE)&amp;"]]"</f>
        <v>#VALUE!</v>
      </c>
      <c r="F302" t="e">
        <f ca="1">VLOOKUP(RIGHT($B302,LEN($B302)-3),基础表!$E:$S,15,FALSE)</f>
        <v>#VALUE!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2:15" x14ac:dyDescent="0.2">
      <c r="B303" t="str">
        <f ca="1">'配置表-小怪'!P303</f>
        <v/>
      </c>
      <c r="E303" t="e">
        <f ca="1">"[["&amp;VLOOKUP(RIGHT($B303,LEN($B303)-3),基础表!$Y:$AA,3,FALSE)&amp;"]]"</f>
        <v>#VALUE!</v>
      </c>
      <c r="F303" t="e">
        <f ca="1">VLOOKUP(RIGHT($B303,LEN($B303)-3),基础表!$E:$S,15,FALSE)</f>
        <v>#VALUE!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2:15" x14ac:dyDescent="0.2">
      <c r="B304" t="str">
        <f ca="1">'配置表-小怪'!P304</f>
        <v/>
      </c>
      <c r="E304" t="e">
        <f ca="1">"[["&amp;VLOOKUP(RIGHT($B304,LEN($B304)-3),基础表!$Y:$AA,3,FALSE)&amp;"]]"</f>
        <v>#VALUE!</v>
      </c>
      <c r="F304" t="e">
        <f ca="1">VLOOKUP(RIGHT($B304,LEN($B304)-3),基础表!$E:$S,15,FALSE)</f>
        <v>#VALUE!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2:15" x14ac:dyDescent="0.2">
      <c r="B305" t="str">
        <f ca="1">'配置表-小怪'!P305</f>
        <v/>
      </c>
      <c r="E305" t="e">
        <f ca="1">"[["&amp;VLOOKUP(RIGHT($B305,LEN($B305)-3),基础表!$Y:$AA,3,FALSE)&amp;"]]"</f>
        <v>#VALUE!</v>
      </c>
      <c r="F305" t="e">
        <f ca="1">VLOOKUP(RIGHT($B305,LEN($B305)-3),基础表!$E:$S,15,FALSE)</f>
        <v>#VALUE!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2:15" x14ac:dyDescent="0.2">
      <c r="B306" t="str">
        <f ca="1">'配置表-小怪'!P306</f>
        <v/>
      </c>
      <c r="E306" t="e">
        <f ca="1">"[["&amp;VLOOKUP(RIGHT($B306,LEN($B306)-3),基础表!$Y:$AA,3,FALSE)&amp;"]]"</f>
        <v>#VALUE!</v>
      </c>
      <c r="F306" t="e">
        <f ca="1">VLOOKUP(RIGHT($B306,LEN($B306)-3),基础表!$E:$S,15,FALSE)</f>
        <v>#VALUE!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2:15" x14ac:dyDescent="0.2">
      <c r="B307" t="str">
        <f ca="1">'配置表-小怪'!P307</f>
        <v/>
      </c>
      <c r="E307" t="e">
        <f ca="1">"[["&amp;VLOOKUP(RIGHT($B307,LEN($B307)-3),基础表!$Y:$AA,3,FALSE)&amp;"]]"</f>
        <v>#VALUE!</v>
      </c>
      <c r="F307" t="e">
        <f ca="1">VLOOKUP(RIGHT($B307,LEN($B307)-3),基础表!$E:$S,15,FALSE)</f>
        <v>#VALUE!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2:15" x14ac:dyDescent="0.2">
      <c r="B308" t="str">
        <f ca="1">'配置表-小怪'!P308</f>
        <v/>
      </c>
      <c r="E308" t="e">
        <f ca="1">"[["&amp;VLOOKUP(RIGHT($B308,LEN($B308)-3),基础表!$Y:$AA,3,FALSE)&amp;"]]"</f>
        <v>#VALUE!</v>
      </c>
      <c r="F308" t="e">
        <f ca="1">VLOOKUP(RIGHT($B308,LEN($B308)-3),基础表!$E:$S,15,FALSE)</f>
        <v>#VALUE!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2:15" x14ac:dyDescent="0.2">
      <c r="B309" t="str">
        <f ca="1">'配置表-小怪'!P309</f>
        <v/>
      </c>
      <c r="E309" t="e">
        <f ca="1">"[["&amp;VLOOKUP(RIGHT($B309,LEN($B309)-3),基础表!$Y:$AA,3,FALSE)&amp;"]]"</f>
        <v>#VALUE!</v>
      </c>
      <c r="F309" t="e">
        <f ca="1">VLOOKUP(RIGHT($B309,LEN($B309)-3),基础表!$E:$S,15,FALSE)</f>
        <v>#VALUE!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2:15" x14ac:dyDescent="0.2">
      <c r="B310" t="str">
        <f ca="1">'配置表-小怪'!P310</f>
        <v/>
      </c>
      <c r="E310" t="e">
        <f ca="1">"[["&amp;VLOOKUP(RIGHT($B310,LEN($B310)-3),基础表!$Y:$AA,3,FALSE)&amp;"]]"</f>
        <v>#VALUE!</v>
      </c>
      <c r="F310" t="e">
        <f ca="1">VLOOKUP(RIGHT($B310,LEN($B310)-3),基础表!$E:$S,15,FALSE)</f>
        <v>#VALUE!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2:15" x14ac:dyDescent="0.2">
      <c r="B311" t="str">
        <f ca="1">'配置表-小怪'!P311</f>
        <v/>
      </c>
      <c r="E311" t="e">
        <f ca="1">"[["&amp;VLOOKUP(RIGHT($B311,LEN($B311)-3),基础表!$Y:$AA,3,FALSE)&amp;"]]"</f>
        <v>#VALUE!</v>
      </c>
      <c r="F311" t="e">
        <f ca="1">VLOOKUP(RIGHT($B311,LEN($B311)-3),基础表!$E:$S,15,FALSE)</f>
        <v>#VALUE!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2:15" x14ac:dyDescent="0.2">
      <c r="B312" t="str">
        <f ca="1">'配置表-小怪'!P312</f>
        <v/>
      </c>
      <c r="E312" t="e">
        <f ca="1">"[["&amp;VLOOKUP(RIGHT($B312,LEN($B312)-3),基础表!$Y:$AA,3,FALSE)&amp;"]]"</f>
        <v>#VALUE!</v>
      </c>
      <c r="F312" t="e">
        <f ca="1">VLOOKUP(RIGHT($B312,LEN($B312)-3),基础表!$E:$S,15,FALSE)</f>
        <v>#VALUE!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2:15" x14ac:dyDescent="0.2">
      <c r="B313" t="str">
        <f ca="1">'配置表-小怪'!P313</f>
        <v/>
      </c>
      <c r="E313" t="e">
        <f ca="1">"[["&amp;VLOOKUP(RIGHT($B313,LEN($B313)-3),基础表!$Y:$AA,3,FALSE)&amp;"]]"</f>
        <v>#VALUE!</v>
      </c>
      <c r="F313" t="e">
        <f ca="1">VLOOKUP(RIGHT($B313,LEN($B313)-3),基础表!$E:$S,15,FALSE)</f>
        <v>#VALUE!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2:15" x14ac:dyDescent="0.2">
      <c r="B314" t="str">
        <f ca="1">'配置表-小怪'!P314</f>
        <v/>
      </c>
      <c r="E314" t="e">
        <f ca="1">"[["&amp;VLOOKUP(RIGHT($B314,LEN($B314)-3),基础表!$Y:$AA,3,FALSE)&amp;"]]"</f>
        <v>#VALUE!</v>
      </c>
      <c r="F314" t="e">
        <f ca="1">VLOOKUP(RIGHT($B314,LEN($B314)-3),基础表!$E:$S,15,FALSE)</f>
        <v>#VALUE!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2:15" x14ac:dyDescent="0.2">
      <c r="B315" t="str">
        <f ca="1">'配置表-小怪'!P315</f>
        <v/>
      </c>
      <c r="E315" t="e">
        <f ca="1">"[["&amp;VLOOKUP(RIGHT($B315,LEN($B315)-3),基础表!$Y:$AA,3,FALSE)&amp;"]]"</f>
        <v>#VALUE!</v>
      </c>
      <c r="F315" t="e">
        <f ca="1">VLOOKUP(RIGHT($B315,LEN($B315)-3),基础表!$E:$S,15,FALSE)</f>
        <v>#VALUE!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2:15" x14ac:dyDescent="0.2">
      <c r="B316" t="str">
        <f ca="1">'配置表-小怪'!P316</f>
        <v/>
      </c>
      <c r="E316" t="e">
        <f ca="1">"[["&amp;VLOOKUP(RIGHT($B316,LEN($B316)-3),基础表!$Y:$AA,3,FALSE)&amp;"]]"</f>
        <v>#VALUE!</v>
      </c>
      <c r="F316" t="e">
        <f ca="1">VLOOKUP(RIGHT($B316,LEN($B316)-3),基础表!$E:$S,15,FALSE)</f>
        <v>#VALUE!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2:15" x14ac:dyDescent="0.2">
      <c r="B317" t="str">
        <f ca="1">'配置表-小怪'!P317</f>
        <v/>
      </c>
      <c r="E317" t="e">
        <f ca="1">"[["&amp;VLOOKUP(RIGHT($B317,LEN($B317)-3),基础表!$Y:$AA,3,FALSE)&amp;"]]"</f>
        <v>#VALUE!</v>
      </c>
      <c r="F317" t="e">
        <f ca="1">VLOOKUP(RIGHT($B317,LEN($B317)-3),基础表!$E:$S,15,FALSE)</f>
        <v>#VALUE!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2:15" x14ac:dyDescent="0.2">
      <c r="B318" t="str">
        <f ca="1">'配置表-小怪'!P318</f>
        <v/>
      </c>
      <c r="E318" t="e">
        <f ca="1">"[["&amp;VLOOKUP(RIGHT($B318,LEN($B318)-3),基础表!$Y:$AA,3,FALSE)&amp;"]]"</f>
        <v>#VALUE!</v>
      </c>
      <c r="F318" t="e">
        <f ca="1">VLOOKUP(RIGHT($B318,LEN($B318)-3),基础表!$E:$S,15,FALSE)</f>
        <v>#VALUE!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2:15" x14ac:dyDescent="0.2">
      <c r="B319" t="str">
        <f ca="1">'配置表-小怪'!P319</f>
        <v/>
      </c>
      <c r="E319" t="e">
        <f ca="1">"[["&amp;VLOOKUP(RIGHT($B319,LEN($B319)-3),基础表!$Y:$AA,3,FALSE)&amp;"]]"</f>
        <v>#VALUE!</v>
      </c>
      <c r="F319" t="e">
        <f ca="1">VLOOKUP(RIGHT($B319,LEN($B319)-3),基础表!$E:$S,15,FALSE)</f>
        <v>#VALUE!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2:15" x14ac:dyDescent="0.2">
      <c r="B320" t="str">
        <f ca="1">'配置表-小怪'!P320</f>
        <v/>
      </c>
      <c r="E320" t="e">
        <f ca="1">"[["&amp;VLOOKUP(RIGHT($B320,LEN($B320)-3),基础表!$Y:$AA,3,FALSE)&amp;"]]"</f>
        <v>#VALUE!</v>
      </c>
      <c r="F320" t="e">
        <f ca="1">VLOOKUP(RIGHT($B320,LEN($B320)-3),基础表!$E:$S,15,FALSE)</f>
        <v>#VALUE!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2:15" x14ac:dyDescent="0.2">
      <c r="B321" t="str">
        <f ca="1">'配置表-小怪'!P321</f>
        <v/>
      </c>
      <c r="E321" t="e">
        <f ca="1">"[["&amp;VLOOKUP(RIGHT($B321,LEN($B321)-3),基础表!$Y:$AA,3,FALSE)&amp;"]]"</f>
        <v>#VALUE!</v>
      </c>
      <c r="F321" t="e">
        <f ca="1">VLOOKUP(RIGHT($B321,LEN($B321)-3),基础表!$E:$S,15,FALSE)</f>
        <v>#VALUE!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2:15" x14ac:dyDescent="0.2">
      <c r="B322" t="str">
        <f ca="1">'配置表-小怪'!P322</f>
        <v/>
      </c>
      <c r="E322" t="e">
        <f ca="1">"[["&amp;VLOOKUP(RIGHT($B322,LEN($B322)-3),基础表!$Y:$AA,3,FALSE)&amp;"]]"</f>
        <v>#VALUE!</v>
      </c>
      <c r="F322" t="e">
        <f ca="1">VLOOKUP(RIGHT($B322,LEN($B322)-3),基础表!$E:$S,15,FALSE)</f>
        <v>#VALUE!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2:15" x14ac:dyDescent="0.2">
      <c r="B323" t="str">
        <f ca="1">'配置表-小怪'!P323</f>
        <v/>
      </c>
      <c r="E323" t="e">
        <f ca="1">"[["&amp;VLOOKUP(RIGHT($B323,LEN($B323)-3),基础表!$Y:$AA,3,FALSE)&amp;"]]"</f>
        <v>#VALUE!</v>
      </c>
      <c r="F323" t="e">
        <f ca="1">VLOOKUP(RIGHT($B323,LEN($B323)-3),基础表!$E:$S,15,FALSE)</f>
        <v>#VALUE!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</row>
    <row r="324" spans="2:15" x14ac:dyDescent="0.2">
      <c r="B324" t="str">
        <f ca="1">'配置表-小怪'!P324</f>
        <v/>
      </c>
      <c r="E324" t="e">
        <f ca="1">"[["&amp;VLOOKUP(RIGHT($B324,LEN($B324)-3),基础表!$Y:$AA,3,FALSE)&amp;"]]"</f>
        <v>#VALUE!</v>
      </c>
      <c r="F324" t="e">
        <f ca="1">VLOOKUP(RIGHT($B324,LEN($B324)-3),基础表!$E:$S,15,FALSE)</f>
        <v>#VALUE!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2:15" x14ac:dyDescent="0.2">
      <c r="B325" t="str">
        <f ca="1">'配置表-小怪'!P325</f>
        <v/>
      </c>
      <c r="E325" t="e">
        <f ca="1">"[["&amp;VLOOKUP(RIGHT($B325,LEN($B325)-3),基础表!$Y:$AA,3,FALSE)&amp;"]]"</f>
        <v>#VALUE!</v>
      </c>
      <c r="F325" t="e">
        <f ca="1">VLOOKUP(RIGHT($B325,LEN($B325)-3),基础表!$E:$S,15,FALSE)</f>
        <v>#VALUE!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2:15" x14ac:dyDescent="0.2">
      <c r="B326" t="str">
        <f ca="1">'配置表-小怪'!P326</f>
        <v/>
      </c>
      <c r="E326" t="e">
        <f ca="1">"[["&amp;VLOOKUP(RIGHT($B326,LEN($B326)-3),基础表!$Y:$AA,3,FALSE)&amp;"]]"</f>
        <v>#VALUE!</v>
      </c>
      <c r="F326" t="e">
        <f ca="1">VLOOKUP(RIGHT($B326,LEN($B326)-3),基础表!$E:$S,15,FALSE)</f>
        <v>#VALUE!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2:15" x14ac:dyDescent="0.2">
      <c r="B327" t="str">
        <f ca="1">'配置表-小怪'!P327</f>
        <v/>
      </c>
      <c r="E327" t="e">
        <f ca="1">"[["&amp;VLOOKUP(RIGHT($B327,LEN($B327)-3),基础表!$Y:$AA,3,FALSE)&amp;"]]"</f>
        <v>#VALUE!</v>
      </c>
      <c r="F327" t="e">
        <f ca="1">VLOOKUP(RIGHT($B327,LEN($B327)-3),基础表!$E:$S,15,FALSE)</f>
        <v>#VALUE!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2:15" x14ac:dyDescent="0.2">
      <c r="B328" t="str">
        <f ca="1">'配置表-小怪'!P328</f>
        <v/>
      </c>
      <c r="E328" t="e">
        <f ca="1">"[["&amp;VLOOKUP(RIGHT($B328,LEN($B328)-3),基础表!$Y:$AA,3,FALSE)&amp;"]]"</f>
        <v>#VALUE!</v>
      </c>
      <c r="F328" t="e">
        <f ca="1">VLOOKUP(RIGHT($B328,LEN($B328)-3),基础表!$E:$S,15,FALSE)</f>
        <v>#VALUE!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</row>
    <row r="329" spans="2:15" x14ac:dyDescent="0.2">
      <c r="B329" t="str">
        <f ca="1">'配置表-小怪'!P329</f>
        <v/>
      </c>
      <c r="E329" t="e">
        <f ca="1">"[["&amp;VLOOKUP(RIGHT($B329,LEN($B329)-3),基础表!$Y:$AA,3,FALSE)&amp;"]]"</f>
        <v>#VALUE!</v>
      </c>
      <c r="F329" t="e">
        <f ca="1">VLOOKUP(RIGHT($B329,LEN($B329)-3),基础表!$E:$S,15,FALSE)</f>
        <v>#VALUE!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2:15" x14ac:dyDescent="0.2">
      <c r="B330" t="str">
        <f ca="1">'配置表-小怪'!P330</f>
        <v/>
      </c>
      <c r="E330" t="e">
        <f ca="1">"[["&amp;VLOOKUP(RIGHT($B330,LEN($B330)-3),基础表!$Y:$AA,3,FALSE)&amp;"]]"</f>
        <v>#VALUE!</v>
      </c>
      <c r="F330" t="e">
        <f ca="1">VLOOKUP(RIGHT($B330,LEN($B330)-3),基础表!$E:$S,15,FALSE)</f>
        <v>#VALUE!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2:15" x14ac:dyDescent="0.2">
      <c r="B331" t="str">
        <f ca="1">'配置表-小怪'!P331</f>
        <v/>
      </c>
      <c r="E331" t="e">
        <f ca="1">"[["&amp;VLOOKUP(RIGHT($B331,LEN($B331)-3),基础表!$Y:$AA,3,FALSE)&amp;"]]"</f>
        <v>#VALUE!</v>
      </c>
      <c r="F331" t="e">
        <f ca="1">VLOOKUP(RIGHT($B331,LEN($B331)-3),基础表!$E:$S,15,FALSE)</f>
        <v>#VALUE!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</row>
    <row r="332" spans="2:15" x14ac:dyDescent="0.2">
      <c r="B332" t="str">
        <f ca="1">'配置表-小怪'!P332</f>
        <v/>
      </c>
      <c r="E332" t="e">
        <f ca="1">"[["&amp;VLOOKUP(RIGHT($B332,LEN($B332)-3),基础表!$Y:$AA,3,FALSE)&amp;"]]"</f>
        <v>#VALUE!</v>
      </c>
      <c r="F332" t="e">
        <f ca="1">VLOOKUP(RIGHT($B332,LEN($B332)-3),基础表!$E:$S,15,FALSE)</f>
        <v>#VALUE!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2:15" x14ac:dyDescent="0.2">
      <c r="B333" t="str">
        <f ca="1">'配置表-小怪'!P333</f>
        <v/>
      </c>
      <c r="E333" t="e">
        <f ca="1">"[["&amp;VLOOKUP(RIGHT($B333,LEN($B333)-3),基础表!$Y:$AA,3,FALSE)&amp;"]]"</f>
        <v>#VALUE!</v>
      </c>
      <c r="F333" t="e">
        <f ca="1">VLOOKUP(RIGHT($B333,LEN($B333)-3),基础表!$E:$S,15,FALSE)</f>
        <v>#VALUE!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2:15" x14ac:dyDescent="0.2">
      <c r="B334" t="str">
        <f ca="1">'配置表-小怪'!P334</f>
        <v/>
      </c>
      <c r="E334" t="e">
        <f ca="1">"[["&amp;VLOOKUP(RIGHT($B334,LEN($B334)-3),基础表!$Y:$AA,3,FALSE)&amp;"]]"</f>
        <v>#VALUE!</v>
      </c>
      <c r="F334" t="e">
        <f ca="1">VLOOKUP(RIGHT($B334,LEN($B334)-3),基础表!$E:$S,15,FALSE)</f>
        <v>#VALUE!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2:15" x14ac:dyDescent="0.2">
      <c r="B335" t="str">
        <f ca="1">'配置表-小怪'!P335</f>
        <v/>
      </c>
      <c r="E335" t="e">
        <f ca="1">"[["&amp;VLOOKUP(RIGHT($B335,LEN($B335)-3),基础表!$Y:$AA,3,FALSE)&amp;"]]"</f>
        <v>#VALUE!</v>
      </c>
      <c r="F335" t="e">
        <f ca="1">VLOOKUP(RIGHT($B335,LEN($B335)-3),基础表!$E:$S,15,FALSE)</f>
        <v>#VALUE!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2:15" x14ac:dyDescent="0.2">
      <c r="B336" t="str">
        <f ca="1">'配置表-小怪'!P336</f>
        <v/>
      </c>
      <c r="E336" t="e">
        <f ca="1">"[["&amp;VLOOKUP(RIGHT($B336,LEN($B336)-3),基础表!$Y:$AA,3,FALSE)&amp;"]]"</f>
        <v>#VALUE!</v>
      </c>
      <c r="F336" t="e">
        <f ca="1">VLOOKUP(RIGHT($B336,LEN($B336)-3),基础表!$E:$S,15,FALSE)</f>
        <v>#VALUE!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2:15" x14ac:dyDescent="0.2">
      <c r="B337" t="str">
        <f ca="1">'配置表-小怪'!P337</f>
        <v/>
      </c>
      <c r="E337" t="e">
        <f ca="1">"[["&amp;VLOOKUP(RIGHT($B337,LEN($B337)-3),基础表!$Y:$AA,3,FALSE)&amp;"]]"</f>
        <v>#VALUE!</v>
      </c>
      <c r="F337" t="e">
        <f ca="1">VLOOKUP(RIGHT($B337,LEN($B337)-3),基础表!$E:$S,15,FALSE)</f>
        <v>#VALUE!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2:15" x14ac:dyDescent="0.2">
      <c r="B338" t="str">
        <f ca="1">'配置表-小怪'!P338</f>
        <v/>
      </c>
      <c r="E338" t="e">
        <f ca="1">"[["&amp;VLOOKUP(RIGHT($B338,LEN($B338)-3),基础表!$Y:$AA,3,FALSE)&amp;"]]"</f>
        <v>#VALUE!</v>
      </c>
      <c r="F338" t="e">
        <f ca="1">VLOOKUP(RIGHT($B338,LEN($B338)-3),基础表!$E:$S,15,FALSE)</f>
        <v>#VALUE!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2:15" x14ac:dyDescent="0.2">
      <c r="B339" t="str">
        <f ca="1">'配置表-小怪'!P339</f>
        <v/>
      </c>
      <c r="E339" t="e">
        <f ca="1">"[["&amp;VLOOKUP(RIGHT($B339,LEN($B339)-3),基础表!$Y:$AA,3,FALSE)&amp;"]]"</f>
        <v>#VALUE!</v>
      </c>
      <c r="F339" t="e">
        <f ca="1">VLOOKUP(RIGHT($B339,LEN($B339)-3),基础表!$E:$S,15,FALSE)</f>
        <v>#VALUE!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2:15" x14ac:dyDescent="0.2">
      <c r="B340" t="str">
        <f ca="1">'配置表-小怪'!P340</f>
        <v/>
      </c>
      <c r="E340" t="e">
        <f ca="1">"[["&amp;VLOOKUP(RIGHT($B340,LEN($B340)-3),基础表!$Y:$AA,3,FALSE)&amp;"]]"</f>
        <v>#VALUE!</v>
      </c>
      <c r="F340" t="e">
        <f ca="1">VLOOKUP(RIGHT($B340,LEN($B340)-3),基础表!$E:$S,15,FALSE)</f>
        <v>#VALUE!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2:15" x14ac:dyDescent="0.2">
      <c r="B341" t="str">
        <f ca="1">'配置表-小怪'!P341</f>
        <v/>
      </c>
      <c r="E341" t="e">
        <f ca="1">"[["&amp;VLOOKUP(RIGHT($B341,LEN($B341)-3),基础表!$Y:$AA,3,FALSE)&amp;"]]"</f>
        <v>#VALUE!</v>
      </c>
      <c r="F341" t="e">
        <f ca="1">VLOOKUP(RIGHT($B341,LEN($B341)-3),基础表!$E:$S,15,FALSE)</f>
        <v>#VALUE!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2:15" x14ac:dyDescent="0.2">
      <c r="B342" t="str">
        <f ca="1">'配置表-小怪'!P342</f>
        <v/>
      </c>
      <c r="E342" t="e">
        <f ca="1">"[["&amp;VLOOKUP(RIGHT($B342,LEN($B342)-3),基础表!$Y:$AA,3,FALSE)&amp;"]]"</f>
        <v>#VALUE!</v>
      </c>
      <c r="F342" t="e">
        <f ca="1">VLOOKUP(RIGHT($B342,LEN($B342)-3),基础表!$E:$S,15,FALSE)</f>
        <v>#VALUE!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2:15" x14ac:dyDescent="0.2">
      <c r="B343" t="str">
        <f ca="1">'配置表-小怪'!P343</f>
        <v/>
      </c>
      <c r="E343" t="e">
        <f ca="1">"[["&amp;VLOOKUP(RIGHT($B343,LEN($B343)-3),基础表!$Y:$AA,3,FALSE)&amp;"]]"</f>
        <v>#VALUE!</v>
      </c>
      <c r="F343" t="e">
        <f ca="1">VLOOKUP(RIGHT($B343,LEN($B343)-3),基础表!$E:$S,15,FALSE)</f>
        <v>#VALUE!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2:15" x14ac:dyDescent="0.2">
      <c r="B344" t="str">
        <f ca="1">'配置表-小怪'!P344</f>
        <v/>
      </c>
      <c r="E344" t="e">
        <f ca="1">"[["&amp;VLOOKUP(RIGHT($B344,LEN($B344)-3),基础表!$Y:$AA,3,FALSE)&amp;"]]"</f>
        <v>#VALUE!</v>
      </c>
      <c r="F344" t="e">
        <f ca="1">VLOOKUP(RIGHT($B344,LEN($B344)-3),基础表!$E:$S,15,FALSE)</f>
        <v>#VALUE!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2:15" x14ac:dyDescent="0.2">
      <c r="B345" t="str">
        <f ca="1">'配置表-小怪'!P345</f>
        <v/>
      </c>
      <c r="E345" t="e">
        <f ca="1">"[["&amp;VLOOKUP(RIGHT($B345,LEN($B345)-3),基础表!$Y:$AA,3,FALSE)&amp;"]]"</f>
        <v>#VALUE!</v>
      </c>
      <c r="F345" t="e">
        <f ca="1">VLOOKUP(RIGHT($B345,LEN($B345)-3),基础表!$E:$S,15,FALSE)</f>
        <v>#VALUE!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2:15" x14ac:dyDescent="0.2">
      <c r="B346" t="str">
        <f ca="1">'配置表-小怪'!P346</f>
        <v/>
      </c>
      <c r="E346" t="e">
        <f ca="1">"[["&amp;VLOOKUP(RIGHT($B346,LEN($B346)-3),基础表!$Y:$AA,3,FALSE)&amp;"]]"</f>
        <v>#VALUE!</v>
      </c>
      <c r="F346" t="e">
        <f ca="1">VLOOKUP(RIGHT($B346,LEN($B346)-3),基础表!$E:$S,15,FALSE)</f>
        <v>#VALUE!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2:15" x14ac:dyDescent="0.2">
      <c r="B347" t="str">
        <f ca="1">'配置表-小怪'!P347</f>
        <v/>
      </c>
      <c r="E347" t="e">
        <f ca="1">"[["&amp;VLOOKUP(RIGHT($B347,LEN($B347)-3),基础表!$Y:$AA,3,FALSE)&amp;"]]"</f>
        <v>#VALUE!</v>
      </c>
      <c r="F347" t="e">
        <f ca="1">VLOOKUP(RIGHT($B347,LEN($B347)-3),基础表!$E:$S,15,FALSE)</f>
        <v>#VALUE!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2:15" x14ac:dyDescent="0.2">
      <c r="B348" t="str">
        <f ca="1">'配置表-小怪'!P348</f>
        <v/>
      </c>
      <c r="E348" t="e">
        <f ca="1">"[["&amp;VLOOKUP(RIGHT($B348,LEN($B348)-3),基础表!$Y:$AA,3,FALSE)&amp;"]]"</f>
        <v>#VALUE!</v>
      </c>
      <c r="F348" t="e">
        <f ca="1">VLOOKUP(RIGHT($B348,LEN($B348)-3),基础表!$E:$S,15,FALSE)</f>
        <v>#VALUE!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2:15" x14ac:dyDescent="0.2">
      <c r="B349" t="str">
        <f ca="1">'配置表-小怪'!P349</f>
        <v/>
      </c>
      <c r="E349" t="e">
        <f ca="1">"[["&amp;VLOOKUP(RIGHT($B349,LEN($B349)-3),基础表!$Y:$AA,3,FALSE)&amp;"]]"</f>
        <v>#VALUE!</v>
      </c>
      <c r="F349" t="e">
        <f ca="1">VLOOKUP(RIGHT($B349,LEN($B349)-3),基础表!$E:$S,15,FALSE)</f>
        <v>#VALUE!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2:15" x14ac:dyDescent="0.2">
      <c r="B350" t="str">
        <f ca="1">'配置表-小怪'!P350</f>
        <v/>
      </c>
      <c r="E350" t="e">
        <f ca="1">"[["&amp;VLOOKUP(RIGHT($B350,LEN($B350)-3),基础表!$Y:$AA,3,FALSE)&amp;"]]"</f>
        <v>#VALUE!</v>
      </c>
      <c r="F350" t="e">
        <f ca="1">VLOOKUP(RIGHT($B350,LEN($B350)-3),基础表!$E:$S,15,FALSE)</f>
        <v>#VALUE!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2:15" x14ac:dyDescent="0.2">
      <c r="B351" t="str">
        <f ca="1">'配置表-小怪'!P351</f>
        <v/>
      </c>
      <c r="E351" t="e">
        <f ca="1">"[["&amp;VLOOKUP(RIGHT($B351,LEN($B351)-3),基础表!$Y:$AA,3,FALSE)&amp;"]]"</f>
        <v>#VALUE!</v>
      </c>
      <c r="F351" t="e">
        <f ca="1">VLOOKUP(RIGHT($B351,LEN($B351)-3),基础表!$E:$S,15,FALSE)</f>
        <v>#VALUE!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2:15" x14ac:dyDescent="0.2">
      <c r="B352" t="str">
        <f ca="1">'配置表-小怪'!P352</f>
        <v/>
      </c>
      <c r="E352" t="e">
        <f ca="1">"[["&amp;VLOOKUP(RIGHT($B352,LEN($B352)-3),基础表!$Y:$AA,3,FALSE)&amp;"]]"</f>
        <v>#VALUE!</v>
      </c>
      <c r="F352" t="e">
        <f ca="1">VLOOKUP(RIGHT($B352,LEN($B352)-3),基础表!$E:$S,15,FALSE)</f>
        <v>#VALUE!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2:15" x14ac:dyDescent="0.2">
      <c r="B353" t="str">
        <f ca="1">'配置表-小怪'!P353</f>
        <v/>
      </c>
      <c r="E353" t="e">
        <f ca="1">"[["&amp;VLOOKUP(RIGHT($B353,LEN($B353)-3),基础表!$Y:$AA,3,FALSE)&amp;"]]"</f>
        <v>#VALUE!</v>
      </c>
      <c r="F353" t="e">
        <f ca="1">VLOOKUP(RIGHT($B353,LEN($B353)-3),基础表!$E:$S,15,FALSE)</f>
        <v>#VALUE!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2:15" x14ac:dyDescent="0.2">
      <c r="B354" t="str">
        <f ca="1">'配置表-小怪'!P354</f>
        <v/>
      </c>
      <c r="E354" t="e">
        <f ca="1">"[["&amp;VLOOKUP(RIGHT($B354,LEN($B354)-3),基础表!$Y:$AA,3,FALSE)&amp;"]]"</f>
        <v>#VALUE!</v>
      </c>
      <c r="F354" t="e">
        <f ca="1">VLOOKUP(RIGHT($B354,LEN($B354)-3),基础表!$E:$S,15,FALSE)</f>
        <v>#VALUE!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2:15" x14ac:dyDescent="0.2">
      <c r="B355" t="str">
        <f ca="1">'配置表-小怪'!P355</f>
        <v/>
      </c>
      <c r="E355" t="e">
        <f ca="1">"[["&amp;VLOOKUP(RIGHT($B355,LEN($B355)-3),基础表!$Y:$AA,3,FALSE)&amp;"]]"</f>
        <v>#VALUE!</v>
      </c>
      <c r="F355" t="e">
        <f ca="1">VLOOKUP(RIGHT($B355,LEN($B355)-3),基础表!$E:$S,15,FALSE)</f>
        <v>#VALUE!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2:15" x14ac:dyDescent="0.2">
      <c r="B356" t="str">
        <f ca="1">'配置表-小怪'!P356</f>
        <v/>
      </c>
      <c r="E356" t="e">
        <f ca="1">"[["&amp;VLOOKUP(RIGHT($B356,LEN($B356)-3),基础表!$Y:$AA,3,FALSE)&amp;"]]"</f>
        <v>#VALUE!</v>
      </c>
      <c r="F356" t="e">
        <f ca="1">VLOOKUP(RIGHT($B356,LEN($B356)-3),基础表!$E:$S,15,FALSE)</f>
        <v>#VALUE!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2:15" x14ac:dyDescent="0.2">
      <c r="B357" t="str">
        <f ca="1">'配置表-小怪'!P357</f>
        <v/>
      </c>
      <c r="E357" t="e">
        <f ca="1">"[["&amp;VLOOKUP(RIGHT($B357,LEN($B357)-3),基础表!$Y:$AA,3,FALSE)&amp;"]]"</f>
        <v>#VALUE!</v>
      </c>
      <c r="F357" t="e">
        <f ca="1">VLOOKUP(RIGHT($B357,LEN($B357)-3),基础表!$E:$S,15,FALSE)</f>
        <v>#VALUE!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2:15" x14ac:dyDescent="0.2">
      <c r="B358" t="str">
        <f ca="1">'配置表-小怪'!P358</f>
        <v/>
      </c>
      <c r="E358" t="e">
        <f ca="1">"[["&amp;VLOOKUP(RIGHT($B358,LEN($B358)-3),基础表!$Y:$AA,3,FALSE)&amp;"]]"</f>
        <v>#VALUE!</v>
      </c>
      <c r="F358" t="e">
        <f ca="1">VLOOKUP(RIGHT($B358,LEN($B358)-3),基础表!$E:$S,15,FALSE)</f>
        <v>#VALUE!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2:15" x14ac:dyDescent="0.2">
      <c r="B359" t="str">
        <f ca="1">'配置表-小怪'!P359</f>
        <v/>
      </c>
      <c r="E359" t="e">
        <f ca="1">"[["&amp;VLOOKUP(RIGHT($B359,LEN($B359)-3),基础表!$Y:$AA,3,FALSE)&amp;"]]"</f>
        <v>#VALUE!</v>
      </c>
      <c r="F359" t="e">
        <f ca="1">VLOOKUP(RIGHT($B359,LEN($B359)-3),基础表!$E:$S,15,FALSE)</f>
        <v>#VALUE!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2:15" x14ac:dyDescent="0.2">
      <c r="B360" t="str">
        <f ca="1">'配置表-小怪'!P360</f>
        <v/>
      </c>
      <c r="E360" t="e">
        <f ca="1">"[["&amp;VLOOKUP(RIGHT($B360,LEN($B360)-3),基础表!$Y:$AA,3,FALSE)&amp;"]]"</f>
        <v>#VALUE!</v>
      </c>
      <c r="F360" t="e">
        <f ca="1">VLOOKUP(RIGHT($B360,LEN($B360)-3),基础表!$E:$S,15,FALSE)</f>
        <v>#VALUE!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2:15" x14ac:dyDescent="0.2">
      <c r="B361" t="str">
        <f ca="1">'配置表-小怪'!P361</f>
        <v/>
      </c>
      <c r="E361" t="e">
        <f ca="1">"[["&amp;VLOOKUP(RIGHT($B361,LEN($B361)-3),基础表!$Y:$AA,3,FALSE)&amp;"]]"</f>
        <v>#VALUE!</v>
      </c>
      <c r="F361" t="e">
        <f ca="1">VLOOKUP(RIGHT($B361,LEN($B361)-3),基础表!$E:$S,15,FALSE)</f>
        <v>#VALUE!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2:15" x14ac:dyDescent="0.2">
      <c r="B362" t="str">
        <f ca="1">'配置表-小怪'!P362</f>
        <v/>
      </c>
      <c r="E362" t="e">
        <f ca="1">"[["&amp;VLOOKUP(RIGHT($B362,LEN($B362)-3),基础表!$Y:$AA,3,FALSE)&amp;"]]"</f>
        <v>#VALUE!</v>
      </c>
      <c r="F362" t="e">
        <f ca="1">VLOOKUP(RIGHT($B362,LEN($B362)-3),基础表!$E:$S,15,FALSE)</f>
        <v>#VALUE!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2:15" x14ac:dyDescent="0.2">
      <c r="B363" t="str">
        <f ca="1">'配置表-小怪'!P363</f>
        <v/>
      </c>
      <c r="E363" t="e">
        <f ca="1">"[["&amp;VLOOKUP(RIGHT($B363,LEN($B363)-3),基础表!$Y:$AA,3,FALSE)&amp;"]]"</f>
        <v>#VALUE!</v>
      </c>
      <c r="F363" t="e">
        <f ca="1">VLOOKUP(RIGHT($B363,LEN($B363)-3),基础表!$E:$S,15,FALSE)</f>
        <v>#VALUE!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2:15" x14ac:dyDescent="0.2">
      <c r="B364" t="str">
        <f ca="1">'配置表-小怪'!P364</f>
        <v/>
      </c>
      <c r="E364" t="e">
        <f ca="1">"[["&amp;VLOOKUP(RIGHT($B364,LEN($B364)-3),基础表!$Y:$AA,3,FALSE)&amp;"]]"</f>
        <v>#VALUE!</v>
      </c>
      <c r="F364" t="e">
        <f ca="1">VLOOKUP(RIGHT($B364,LEN($B364)-3),基础表!$E:$S,15,FALSE)</f>
        <v>#VALUE!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2:15" x14ac:dyDescent="0.2">
      <c r="B365" t="str">
        <f ca="1">'配置表-小怪'!P365</f>
        <v/>
      </c>
      <c r="E365" t="e">
        <f ca="1">"[["&amp;VLOOKUP(RIGHT($B365,LEN($B365)-3),基础表!$Y:$AA,3,FALSE)&amp;"]]"</f>
        <v>#VALUE!</v>
      </c>
      <c r="F365" t="e">
        <f ca="1">VLOOKUP(RIGHT($B365,LEN($B365)-3),基础表!$E:$S,15,FALSE)</f>
        <v>#VALUE!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2:15" x14ac:dyDescent="0.2">
      <c r="B366" t="str">
        <f ca="1">'配置表-小怪'!P366</f>
        <v/>
      </c>
      <c r="E366" t="e">
        <f ca="1">"[["&amp;VLOOKUP(RIGHT($B366,LEN($B366)-3),基础表!$Y:$AA,3,FALSE)&amp;"]]"</f>
        <v>#VALUE!</v>
      </c>
      <c r="F366" t="e">
        <f ca="1">VLOOKUP(RIGHT($B366,LEN($B366)-3),基础表!$E:$S,15,FALSE)</f>
        <v>#VALUE!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2:15" x14ac:dyDescent="0.2">
      <c r="B367" t="str">
        <f ca="1">'配置表-小怪'!P367</f>
        <v/>
      </c>
      <c r="E367" t="e">
        <f ca="1">"[["&amp;VLOOKUP(RIGHT($B367,LEN($B367)-3),基础表!$Y:$AA,3,FALSE)&amp;"]]"</f>
        <v>#VALUE!</v>
      </c>
      <c r="F367" t="e">
        <f ca="1">VLOOKUP(RIGHT($B367,LEN($B367)-3),基础表!$E:$S,15,FALSE)</f>
        <v>#VALUE!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2:15" x14ac:dyDescent="0.2">
      <c r="B368" t="str">
        <f ca="1">'配置表-小怪'!P368</f>
        <v/>
      </c>
      <c r="E368" t="e">
        <f ca="1">"[["&amp;VLOOKUP(RIGHT($B368,LEN($B368)-3),基础表!$Y:$AA,3,FALSE)&amp;"]]"</f>
        <v>#VALUE!</v>
      </c>
      <c r="F368" t="e">
        <f ca="1">VLOOKUP(RIGHT($B368,LEN($B368)-3),基础表!$E:$S,15,FALSE)</f>
        <v>#VALUE!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2:15" x14ac:dyDescent="0.2">
      <c r="B369" t="str">
        <f ca="1">'配置表-小怪'!P369</f>
        <v/>
      </c>
      <c r="E369" t="e">
        <f ca="1">"[["&amp;VLOOKUP(RIGHT($B369,LEN($B369)-3),基础表!$Y:$AA,3,FALSE)&amp;"]]"</f>
        <v>#VALUE!</v>
      </c>
      <c r="F369" t="e">
        <f ca="1">VLOOKUP(RIGHT($B369,LEN($B369)-3),基础表!$E:$S,15,FALSE)</f>
        <v>#VALUE!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2:15" x14ac:dyDescent="0.2">
      <c r="B370" t="str">
        <f ca="1">'配置表-小怪'!P370</f>
        <v/>
      </c>
      <c r="E370" t="e">
        <f ca="1">"[["&amp;VLOOKUP(RIGHT($B370,LEN($B370)-3),基础表!$Y:$AA,3,FALSE)&amp;"]]"</f>
        <v>#VALUE!</v>
      </c>
      <c r="F370" t="e">
        <f ca="1">VLOOKUP(RIGHT($B370,LEN($B370)-3),基础表!$E:$S,15,FALSE)</f>
        <v>#VALUE!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2:15" x14ac:dyDescent="0.2">
      <c r="B371" t="str">
        <f ca="1">'配置表-小怪'!P371</f>
        <v/>
      </c>
      <c r="E371" t="e">
        <f ca="1">"[["&amp;VLOOKUP(RIGHT($B371,LEN($B371)-3),基础表!$Y:$AA,3,FALSE)&amp;"]]"</f>
        <v>#VALUE!</v>
      </c>
      <c r="F371" t="e">
        <f ca="1">VLOOKUP(RIGHT($B371,LEN($B371)-3),基础表!$E:$S,15,FALSE)</f>
        <v>#VALUE!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2:15" x14ac:dyDescent="0.2">
      <c r="B372" t="str">
        <f ca="1">'配置表-小怪'!P372</f>
        <v/>
      </c>
      <c r="E372" t="e">
        <f ca="1">"[["&amp;VLOOKUP(RIGHT($B372,LEN($B372)-3),基础表!$Y:$AA,3,FALSE)&amp;"]]"</f>
        <v>#VALUE!</v>
      </c>
      <c r="F372" t="e">
        <f ca="1">VLOOKUP(RIGHT($B372,LEN($B372)-3),基础表!$E:$S,15,FALSE)</f>
        <v>#VALUE!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2:15" x14ac:dyDescent="0.2">
      <c r="B373" t="str">
        <f ca="1">'配置表-小怪'!P373</f>
        <v/>
      </c>
      <c r="E373" t="e">
        <f ca="1">"[["&amp;VLOOKUP(RIGHT($B373,LEN($B373)-3),基础表!$Y:$AA,3,FALSE)&amp;"]]"</f>
        <v>#VALUE!</v>
      </c>
      <c r="F373" t="e">
        <f ca="1">VLOOKUP(RIGHT($B373,LEN($B373)-3),基础表!$E:$S,15,FALSE)</f>
        <v>#VALUE!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2:15" x14ac:dyDescent="0.2">
      <c r="B374" t="str">
        <f ca="1">'配置表-小怪'!P374</f>
        <v/>
      </c>
      <c r="E374" t="e">
        <f ca="1">"[["&amp;VLOOKUP(RIGHT($B374,LEN($B374)-3),基础表!$Y:$AA,3,FALSE)&amp;"]]"</f>
        <v>#VALUE!</v>
      </c>
      <c r="F374" t="e">
        <f ca="1">VLOOKUP(RIGHT($B374,LEN($B374)-3),基础表!$E:$S,15,FALSE)</f>
        <v>#VALUE!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2:15" x14ac:dyDescent="0.2">
      <c r="B375" t="str">
        <f ca="1">'配置表-小怪'!P375</f>
        <v/>
      </c>
      <c r="E375" t="e">
        <f ca="1">"[["&amp;VLOOKUP(RIGHT($B375,LEN($B375)-3),基础表!$Y:$AA,3,FALSE)&amp;"]]"</f>
        <v>#VALUE!</v>
      </c>
      <c r="F375" t="e">
        <f ca="1">VLOOKUP(RIGHT($B375,LEN($B375)-3),基础表!$E:$S,15,FALSE)</f>
        <v>#VALUE!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2:15" x14ac:dyDescent="0.2">
      <c r="B376" t="str">
        <f ca="1">'配置表-小怪'!P376</f>
        <v/>
      </c>
      <c r="E376" t="e">
        <f ca="1">"[["&amp;VLOOKUP(RIGHT($B376,LEN($B376)-3),基础表!$Y:$AA,3,FALSE)&amp;"]]"</f>
        <v>#VALUE!</v>
      </c>
      <c r="F376" t="e">
        <f ca="1">VLOOKUP(RIGHT($B376,LEN($B376)-3),基础表!$E:$S,15,FALSE)</f>
        <v>#VALUE!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2:15" x14ac:dyDescent="0.2">
      <c r="B377" t="str">
        <f ca="1">'配置表-小怪'!P377</f>
        <v/>
      </c>
      <c r="E377" t="e">
        <f ca="1">"[["&amp;VLOOKUP(RIGHT($B377,LEN($B377)-3),基础表!$Y:$AA,3,FALSE)&amp;"]]"</f>
        <v>#VALUE!</v>
      </c>
      <c r="F377" t="e">
        <f ca="1">VLOOKUP(RIGHT($B377,LEN($B377)-3),基础表!$E:$S,15,FALSE)</f>
        <v>#VALUE!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2:15" x14ac:dyDescent="0.2">
      <c r="B378" t="str">
        <f ca="1">'配置表-小怪'!P378</f>
        <v/>
      </c>
      <c r="E378" t="e">
        <f ca="1">"[["&amp;VLOOKUP(RIGHT($B378,LEN($B378)-3),基础表!$Y:$AA,3,FALSE)&amp;"]]"</f>
        <v>#VALUE!</v>
      </c>
      <c r="F378" t="e">
        <f ca="1">VLOOKUP(RIGHT($B378,LEN($B378)-3),基础表!$E:$S,15,FALSE)</f>
        <v>#VALUE!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2:15" x14ac:dyDescent="0.2">
      <c r="B379" t="str">
        <f ca="1">'配置表-小怪'!P379</f>
        <v/>
      </c>
      <c r="E379" t="e">
        <f ca="1">"[["&amp;VLOOKUP(RIGHT($B379,LEN($B379)-3),基础表!$Y:$AA,3,FALSE)&amp;"]]"</f>
        <v>#VALUE!</v>
      </c>
      <c r="F379" t="e">
        <f ca="1">VLOOKUP(RIGHT($B379,LEN($B379)-3),基础表!$E:$S,15,FALSE)</f>
        <v>#VALUE!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2:15" x14ac:dyDescent="0.2">
      <c r="B380" t="str">
        <f ca="1">'配置表-小怪'!P380</f>
        <v/>
      </c>
      <c r="E380" t="e">
        <f ca="1">"[["&amp;VLOOKUP(RIGHT($B380,LEN($B380)-3),基础表!$Y:$AA,3,FALSE)&amp;"]]"</f>
        <v>#VALUE!</v>
      </c>
      <c r="F380" t="e">
        <f ca="1">VLOOKUP(RIGHT($B380,LEN($B380)-3),基础表!$E:$S,15,FALSE)</f>
        <v>#VALUE!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2:15" x14ac:dyDescent="0.2">
      <c r="B381" t="str">
        <f ca="1">'配置表-小怪'!P381</f>
        <v/>
      </c>
      <c r="E381" t="e">
        <f ca="1">"[["&amp;VLOOKUP(RIGHT($B381,LEN($B381)-3),基础表!$Y:$AA,3,FALSE)&amp;"]]"</f>
        <v>#VALUE!</v>
      </c>
      <c r="F381" t="e">
        <f ca="1">VLOOKUP(RIGHT($B381,LEN($B381)-3),基础表!$E:$S,15,FALSE)</f>
        <v>#VALUE!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2:15" x14ac:dyDescent="0.2">
      <c r="B382" t="str">
        <f ca="1">'配置表-小怪'!P382</f>
        <v/>
      </c>
      <c r="E382" t="e">
        <f ca="1">"[["&amp;VLOOKUP(RIGHT($B382,LEN($B382)-3),基础表!$Y:$AA,3,FALSE)&amp;"]]"</f>
        <v>#VALUE!</v>
      </c>
      <c r="F382" t="e">
        <f ca="1">VLOOKUP(RIGHT($B382,LEN($B382)-3),基础表!$E:$S,15,FALSE)</f>
        <v>#VALUE!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2:15" x14ac:dyDescent="0.2">
      <c r="B383" t="str">
        <f ca="1">'配置表-小怪'!P383</f>
        <v/>
      </c>
      <c r="E383" t="e">
        <f ca="1">"[["&amp;VLOOKUP(RIGHT($B383,LEN($B383)-3),基础表!$Y:$AA,3,FALSE)&amp;"]]"</f>
        <v>#VALUE!</v>
      </c>
      <c r="F383" t="e">
        <f ca="1">VLOOKUP(RIGHT($B383,LEN($B383)-3),基础表!$E:$S,15,FALSE)</f>
        <v>#VALUE!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2:15" x14ac:dyDescent="0.2">
      <c r="B384" t="str">
        <f ca="1">'配置表-小怪'!P384</f>
        <v/>
      </c>
      <c r="E384" t="e">
        <f ca="1">"[["&amp;VLOOKUP(RIGHT($B384,LEN($B384)-3),基础表!$Y:$AA,3,FALSE)&amp;"]]"</f>
        <v>#VALUE!</v>
      </c>
      <c r="F384" t="e">
        <f ca="1">VLOOKUP(RIGHT($B384,LEN($B384)-3),基础表!$E:$S,15,FALSE)</f>
        <v>#VALUE!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2:15" x14ac:dyDescent="0.2">
      <c r="B385" t="str">
        <f ca="1">'配置表-小怪'!P385</f>
        <v/>
      </c>
      <c r="E385" t="e">
        <f ca="1">"[["&amp;VLOOKUP(RIGHT($B385,LEN($B385)-3),基础表!$Y:$AA,3,FALSE)&amp;"]]"</f>
        <v>#VALUE!</v>
      </c>
      <c r="F385" t="e">
        <f ca="1">VLOOKUP(RIGHT($B385,LEN($B385)-3),基础表!$E:$S,15,FALSE)</f>
        <v>#VALUE!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2:15" x14ac:dyDescent="0.2">
      <c r="B386" t="str">
        <f ca="1">'配置表-小怪'!P386</f>
        <v/>
      </c>
      <c r="E386" t="e">
        <f ca="1">"[["&amp;VLOOKUP(RIGHT($B386,LEN($B386)-3),基础表!$Y:$AA,3,FALSE)&amp;"]]"</f>
        <v>#VALUE!</v>
      </c>
      <c r="F386" t="e">
        <f ca="1">VLOOKUP(RIGHT($B386,LEN($B386)-3),基础表!$E:$S,15,FALSE)</f>
        <v>#VALUE!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2:15" x14ac:dyDescent="0.2">
      <c r="B387" t="str">
        <f ca="1">'配置表-小怪'!P387</f>
        <v/>
      </c>
      <c r="E387" t="e">
        <f ca="1">"[["&amp;VLOOKUP(RIGHT($B387,LEN($B387)-3),基础表!$Y:$AA,3,FALSE)&amp;"]]"</f>
        <v>#VALUE!</v>
      </c>
      <c r="F387" t="e">
        <f ca="1">VLOOKUP(RIGHT($B387,LEN($B387)-3),基础表!$E:$S,15,FALSE)</f>
        <v>#VALUE!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2:15" x14ac:dyDescent="0.2">
      <c r="B388" t="str">
        <f ca="1">'配置表-小怪'!P388</f>
        <v/>
      </c>
      <c r="E388" t="e">
        <f ca="1">"[["&amp;VLOOKUP(RIGHT($B388,LEN($B388)-3),基础表!$Y:$AA,3,FALSE)&amp;"]]"</f>
        <v>#VALUE!</v>
      </c>
      <c r="F388" t="e">
        <f ca="1">VLOOKUP(RIGHT($B388,LEN($B388)-3),基础表!$E:$S,15,FALSE)</f>
        <v>#VALUE!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2:15" x14ac:dyDescent="0.2">
      <c r="B389" t="str">
        <f ca="1">'配置表-小怪'!P389</f>
        <v/>
      </c>
      <c r="E389" t="e">
        <f ca="1">"[["&amp;VLOOKUP(RIGHT($B389,LEN($B389)-3),基础表!$Y:$AA,3,FALSE)&amp;"]]"</f>
        <v>#VALUE!</v>
      </c>
      <c r="F389" t="e">
        <f ca="1">VLOOKUP(RIGHT($B389,LEN($B389)-3),基础表!$E:$S,15,FALSE)</f>
        <v>#VALUE!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</row>
    <row r="390" spans="2:15" x14ac:dyDescent="0.2">
      <c r="B390" t="str">
        <f ca="1">'配置表-小怪'!P390</f>
        <v/>
      </c>
      <c r="E390" t="e">
        <f ca="1">"[["&amp;VLOOKUP(RIGHT($B390,LEN($B390)-3),基础表!$Y:$AA,3,FALSE)&amp;"]]"</f>
        <v>#VALUE!</v>
      </c>
      <c r="F390" t="e">
        <f ca="1">VLOOKUP(RIGHT($B390,LEN($B390)-3),基础表!$E:$S,15,FALSE)</f>
        <v>#VALUE!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</row>
    <row r="391" spans="2:15" x14ac:dyDescent="0.2">
      <c r="B391" t="str">
        <f ca="1">'配置表-小怪'!P391</f>
        <v/>
      </c>
      <c r="E391" t="e">
        <f ca="1">"[["&amp;VLOOKUP(RIGHT($B391,LEN($B391)-3),基础表!$Y:$AA,3,FALSE)&amp;"]]"</f>
        <v>#VALUE!</v>
      </c>
      <c r="F391" t="e">
        <f ca="1">VLOOKUP(RIGHT($B391,LEN($B391)-3),基础表!$E:$S,15,FALSE)</f>
        <v>#VALUE!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</row>
    <row r="392" spans="2:15" x14ac:dyDescent="0.2">
      <c r="B392" t="str">
        <f ca="1">'配置表-小怪'!P392</f>
        <v/>
      </c>
      <c r="E392" t="e">
        <f ca="1">"[["&amp;VLOOKUP(RIGHT($B392,LEN($B392)-3),基础表!$Y:$AA,3,FALSE)&amp;"]]"</f>
        <v>#VALUE!</v>
      </c>
      <c r="F392" t="e">
        <f ca="1">VLOOKUP(RIGHT($B392,LEN($B392)-3),基础表!$E:$S,15,FALSE)</f>
        <v>#VALUE!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</row>
    <row r="393" spans="2:15" x14ac:dyDescent="0.2">
      <c r="B393" t="str">
        <f ca="1">'配置表-小怪'!P393</f>
        <v/>
      </c>
      <c r="E393" t="e">
        <f ca="1">"[["&amp;VLOOKUP(RIGHT($B393,LEN($B393)-3),基础表!$Y:$AA,3,FALSE)&amp;"]]"</f>
        <v>#VALUE!</v>
      </c>
      <c r="F393" t="e">
        <f ca="1">VLOOKUP(RIGHT($B393,LEN($B393)-3),基础表!$E:$S,15,FALSE)</f>
        <v>#VALUE!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</row>
    <row r="394" spans="2:15" x14ac:dyDescent="0.2">
      <c r="B394" t="str">
        <f ca="1">'配置表-小怪'!P394</f>
        <v/>
      </c>
      <c r="E394" t="e">
        <f ca="1">"[["&amp;VLOOKUP(RIGHT($B394,LEN($B394)-3),基础表!$Y:$AA,3,FALSE)&amp;"]]"</f>
        <v>#VALUE!</v>
      </c>
      <c r="F394" t="e">
        <f ca="1">VLOOKUP(RIGHT($B394,LEN($B394)-3),基础表!$E:$S,15,FALSE)</f>
        <v>#VALUE!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</row>
    <row r="395" spans="2:15" x14ac:dyDescent="0.2">
      <c r="B395" t="str">
        <f ca="1">'配置表-小怪'!P395</f>
        <v/>
      </c>
      <c r="E395" t="e">
        <f ca="1">"[["&amp;VLOOKUP(RIGHT($B395,LEN($B395)-3),基础表!$Y:$AA,3,FALSE)&amp;"]]"</f>
        <v>#VALUE!</v>
      </c>
      <c r="F395" t="e">
        <f ca="1">VLOOKUP(RIGHT($B395,LEN($B395)-3),基础表!$E:$S,15,FALSE)</f>
        <v>#VALUE!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</row>
    <row r="396" spans="2:15" x14ac:dyDescent="0.2">
      <c r="B396" t="str">
        <f ca="1">'配置表-小怪'!P396</f>
        <v/>
      </c>
      <c r="E396" t="e">
        <f ca="1">"[["&amp;VLOOKUP(RIGHT($B396,LEN($B396)-3),基础表!$Y:$AA,3,FALSE)&amp;"]]"</f>
        <v>#VALUE!</v>
      </c>
      <c r="F396" t="e">
        <f ca="1">VLOOKUP(RIGHT($B396,LEN($B396)-3),基础表!$E:$S,15,FALSE)</f>
        <v>#VALUE!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</row>
    <row r="397" spans="2:15" x14ac:dyDescent="0.2">
      <c r="B397" t="str">
        <f ca="1">'配置表-小怪'!P397</f>
        <v/>
      </c>
      <c r="E397" t="e">
        <f ca="1">"[["&amp;VLOOKUP(RIGHT($B397,LEN($B397)-3),基础表!$Y:$AA,3,FALSE)&amp;"]]"</f>
        <v>#VALUE!</v>
      </c>
      <c r="F397" t="e">
        <f ca="1">VLOOKUP(RIGHT($B397,LEN($B397)-3),基础表!$E:$S,15,FALSE)</f>
        <v>#VALUE!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</row>
    <row r="398" spans="2:15" x14ac:dyDescent="0.2">
      <c r="B398" t="str">
        <f ca="1">'配置表-小怪'!P398</f>
        <v/>
      </c>
      <c r="E398" t="e">
        <f ca="1">"[["&amp;VLOOKUP(RIGHT($B398,LEN($B398)-3),基础表!$Y:$AA,3,FALSE)&amp;"]]"</f>
        <v>#VALUE!</v>
      </c>
      <c r="F398" t="e">
        <f ca="1">VLOOKUP(RIGHT($B398,LEN($B398)-3),基础表!$E:$S,15,FALSE)</f>
        <v>#VALUE!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</row>
    <row r="399" spans="2:15" x14ac:dyDescent="0.2">
      <c r="B399" t="str">
        <f ca="1">'配置表-小怪'!P399</f>
        <v/>
      </c>
      <c r="E399" t="e">
        <f ca="1">"[["&amp;VLOOKUP(RIGHT($B399,LEN($B399)-3),基础表!$Y:$AA,3,FALSE)&amp;"]]"</f>
        <v>#VALUE!</v>
      </c>
      <c r="F399" t="e">
        <f ca="1">VLOOKUP(RIGHT($B399,LEN($B399)-3),基础表!$E:$S,15,FALSE)</f>
        <v>#VALUE!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</row>
    <row r="400" spans="2:15" x14ac:dyDescent="0.2">
      <c r="B400" t="str">
        <f ca="1">'配置表-小怪'!P400</f>
        <v/>
      </c>
      <c r="E400" t="e">
        <f ca="1">"[["&amp;VLOOKUP(RIGHT($B400,LEN($B400)-3),基础表!$Y:$AA,3,FALSE)&amp;"]]"</f>
        <v>#VALUE!</v>
      </c>
      <c r="F400" t="e">
        <f ca="1">VLOOKUP(RIGHT($B400,LEN($B400)-3),基础表!$E:$S,15,FALSE)</f>
        <v>#VALUE!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</row>
    <row r="401" spans="2:15" x14ac:dyDescent="0.2">
      <c r="B401" t="str">
        <f ca="1">'配置表-小怪'!P401</f>
        <v/>
      </c>
      <c r="E401" t="e">
        <f ca="1">"[["&amp;VLOOKUP(RIGHT($B401,LEN($B401)-3),基础表!$Y:$AA,3,FALSE)&amp;"]]"</f>
        <v>#VALUE!</v>
      </c>
      <c r="F401" t="e">
        <f ca="1">VLOOKUP(RIGHT($B401,LEN($B401)-3),基础表!$E:$S,15,FALSE)</f>
        <v>#VALUE!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2:15" x14ac:dyDescent="0.2">
      <c r="B402" t="str">
        <f ca="1">'配置表-小怪'!P402</f>
        <v/>
      </c>
      <c r="E402" t="e">
        <f ca="1">"[["&amp;VLOOKUP(RIGHT($B402,LEN($B402)-3),基础表!$Y:$AA,3,FALSE)&amp;"]]"</f>
        <v>#VALUE!</v>
      </c>
      <c r="F402" t="e">
        <f ca="1">VLOOKUP(RIGHT($B402,LEN($B402)-3),基础表!$E:$S,15,FALSE)</f>
        <v>#VALUE!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2:15" x14ac:dyDescent="0.2">
      <c r="B403" t="str">
        <f ca="1">'配置表-小怪'!P403</f>
        <v/>
      </c>
      <c r="E403" t="e">
        <f ca="1">"[["&amp;VLOOKUP(RIGHT($B403,LEN($B403)-3),基础表!$Y:$AA,3,FALSE)&amp;"]]"</f>
        <v>#VALUE!</v>
      </c>
      <c r="F403" t="e">
        <f ca="1">VLOOKUP(RIGHT($B403,LEN($B403)-3),基础表!$E:$S,15,FALSE)</f>
        <v>#VALUE!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2:15" x14ac:dyDescent="0.2">
      <c r="B404" t="str">
        <f ca="1">'配置表-小怪'!P404</f>
        <v/>
      </c>
      <c r="E404" t="e">
        <f ca="1">"[["&amp;VLOOKUP(RIGHT($B404,LEN($B404)-3),基础表!$Y:$AA,3,FALSE)&amp;"]]"</f>
        <v>#VALUE!</v>
      </c>
      <c r="F404" t="e">
        <f ca="1">VLOOKUP(RIGHT($B404,LEN($B404)-3),基础表!$E:$S,15,FALSE)</f>
        <v>#VALUE!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2:15" x14ac:dyDescent="0.2">
      <c r="B405" t="str">
        <f ca="1">'配置表-小怪'!P405</f>
        <v/>
      </c>
      <c r="E405" t="e">
        <f ca="1">"[["&amp;VLOOKUP(RIGHT($B405,LEN($B405)-3),基础表!$Y:$AA,3,FALSE)&amp;"]]"</f>
        <v>#VALUE!</v>
      </c>
      <c r="F405" t="e">
        <f ca="1">VLOOKUP(RIGHT($B405,LEN($B405)-3),基础表!$E:$S,15,FALSE)</f>
        <v>#VALUE!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2:15" x14ac:dyDescent="0.2">
      <c r="B406" t="str">
        <f ca="1">'配置表-小怪'!P406</f>
        <v/>
      </c>
      <c r="E406" t="e">
        <f ca="1">"[["&amp;VLOOKUP(RIGHT($B406,LEN($B406)-3),基础表!$Y:$AA,3,FALSE)&amp;"]]"</f>
        <v>#VALUE!</v>
      </c>
      <c r="F406" t="e">
        <f ca="1">VLOOKUP(RIGHT($B406,LEN($B406)-3),基础表!$E:$S,15,FALSE)</f>
        <v>#VALUE!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2:15" x14ac:dyDescent="0.2">
      <c r="B407" t="str">
        <f ca="1">'配置表-小怪'!P407</f>
        <v/>
      </c>
      <c r="E407" t="e">
        <f ca="1">"[["&amp;VLOOKUP(RIGHT($B407,LEN($B407)-3),基础表!$Y:$AA,3,FALSE)&amp;"]]"</f>
        <v>#VALUE!</v>
      </c>
      <c r="F407" t="e">
        <f ca="1">VLOOKUP(RIGHT($B407,LEN($B407)-3),基础表!$E:$S,15,FALSE)</f>
        <v>#VALUE!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2:15" x14ac:dyDescent="0.2">
      <c r="B408" t="str">
        <f ca="1">'配置表-小怪'!P408</f>
        <v/>
      </c>
      <c r="E408" t="e">
        <f ca="1">"[["&amp;VLOOKUP(RIGHT($B408,LEN($B408)-3),基础表!$Y:$AA,3,FALSE)&amp;"]]"</f>
        <v>#VALUE!</v>
      </c>
      <c r="F408" t="e">
        <f ca="1">VLOOKUP(RIGHT($B408,LEN($B408)-3),基础表!$E:$S,15,FALSE)</f>
        <v>#VALUE!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2:15" x14ac:dyDescent="0.2">
      <c r="B409" t="str">
        <f ca="1">'配置表-小怪'!P409</f>
        <v/>
      </c>
      <c r="E409" t="e">
        <f ca="1">"[["&amp;VLOOKUP(RIGHT($B409,LEN($B409)-3),基础表!$Y:$AA,3,FALSE)&amp;"]]"</f>
        <v>#VALUE!</v>
      </c>
      <c r="F409" t="e">
        <f ca="1">VLOOKUP(RIGHT($B409,LEN($B409)-3),基础表!$E:$S,15,FALSE)</f>
        <v>#VALUE!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</row>
    <row r="410" spans="2:15" x14ac:dyDescent="0.2">
      <c r="B410" t="str">
        <f ca="1">'配置表-小怪'!P410</f>
        <v/>
      </c>
      <c r="E410" t="e">
        <f ca="1">"[["&amp;VLOOKUP(RIGHT($B410,LEN($B410)-3),基础表!$Y:$AA,3,FALSE)&amp;"]]"</f>
        <v>#VALUE!</v>
      </c>
      <c r="F410" t="e">
        <f ca="1">VLOOKUP(RIGHT($B410,LEN($B410)-3),基础表!$E:$S,15,FALSE)</f>
        <v>#VALUE!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</row>
    <row r="411" spans="2:15" x14ac:dyDescent="0.2">
      <c r="B411" t="str">
        <f ca="1">'配置表-小怪'!P411</f>
        <v/>
      </c>
      <c r="E411" t="e">
        <f ca="1">"[["&amp;VLOOKUP(RIGHT($B411,LEN($B411)-3),基础表!$Y:$AA,3,FALSE)&amp;"]]"</f>
        <v>#VALUE!</v>
      </c>
      <c r="F411" t="e">
        <f ca="1">VLOOKUP(RIGHT($B411,LEN($B411)-3),基础表!$E:$S,15,FALSE)</f>
        <v>#VALUE!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2:15" x14ac:dyDescent="0.2">
      <c r="B412" t="str">
        <f ca="1">'配置表-小怪'!P412</f>
        <v/>
      </c>
      <c r="E412" t="e">
        <f ca="1">"[["&amp;VLOOKUP(RIGHT($B412,LEN($B412)-3),基础表!$Y:$AA,3,FALSE)&amp;"]]"</f>
        <v>#VALUE!</v>
      </c>
      <c r="F412" t="e">
        <f ca="1">VLOOKUP(RIGHT($B412,LEN($B412)-3),基础表!$E:$S,15,FALSE)</f>
        <v>#VALUE!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2:15" x14ac:dyDescent="0.2">
      <c r="B413" t="str">
        <f ca="1">'配置表-小怪'!P413</f>
        <v/>
      </c>
      <c r="E413" t="e">
        <f ca="1">"[["&amp;VLOOKUP(RIGHT($B413,LEN($B413)-3),基础表!$Y:$AA,3,FALSE)&amp;"]]"</f>
        <v>#VALUE!</v>
      </c>
      <c r="F413" t="e">
        <f ca="1">VLOOKUP(RIGHT($B413,LEN($B413)-3),基础表!$E:$S,15,FALSE)</f>
        <v>#VALUE!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2:15" x14ac:dyDescent="0.2">
      <c r="B414" t="str">
        <f ca="1">'配置表-小怪'!P414</f>
        <v/>
      </c>
      <c r="E414" t="e">
        <f ca="1">"[["&amp;VLOOKUP(RIGHT($B414,LEN($B414)-3),基础表!$Y:$AA,3,FALSE)&amp;"]]"</f>
        <v>#VALUE!</v>
      </c>
      <c r="F414" t="e">
        <f ca="1">VLOOKUP(RIGHT($B414,LEN($B414)-3),基础表!$E:$S,15,FALSE)</f>
        <v>#VALUE!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2:15" x14ac:dyDescent="0.2">
      <c r="B415" t="str">
        <f ca="1">'配置表-小怪'!P415</f>
        <v/>
      </c>
      <c r="E415" t="e">
        <f ca="1">"[["&amp;VLOOKUP(RIGHT($B415,LEN($B415)-3),基础表!$Y:$AA,3,FALSE)&amp;"]]"</f>
        <v>#VALUE!</v>
      </c>
      <c r="F415" t="e">
        <f ca="1">VLOOKUP(RIGHT($B415,LEN($B415)-3),基础表!$E:$S,15,FALSE)</f>
        <v>#VALUE!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</row>
    <row r="416" spans="2:15" x14ac:dyDescent="0.2">
      <c r="B416" t="str">
        <f ca="1">'配置表-小怪'!P416</f>
        <v/>
      </c>
      <c r="E416" t="e">
        <f ca="1">"[["&amp;VLOOKUP(RIGHT($B416,LEN($B416)-3),基础表!$Y:$AA,3,FALSE)&amp;"]]"</f>
        <v>#VALUE!</v>
      </c>
      <c r="F416" t="e">
        <f ca="1">VLOOKUP(RIGHT($B416,LEN($B416)-3),基础表!$E:$S,15,FALSE)</f>
        <v>#VALUE!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</row>
    <row r="417" spans="2:15" x14ac:dyDescent="0.2">
      <c r="B417" t="str">
        <f ca="1">'配置表-小怪'!P417</f>
        <v/>
      </c>
      <c r="E417" t="e">
        <f ca="1">"[["&amp;VLOOKUP(RIGHT($B417,LEN($B417)-3),基础表!$Y:$AA,3,FALSE)&amp;"]]"</f>
        <v>#VALUE!</v>
      </c>
      <c r="F417" t="e">
        <f ca="1">VLOOKUP(RIGHT($B417,LEN($B417)-3),基础表!$E:$S,15,FALSE)</f>
        <v>#VALUE!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</row>
    <row r="418" spans="2:15" x14ac:dyDescent="0.2">
      <c r="B418" t="str">
        <f ca="1">'配置表-小怪'!P418</f>
        <v/>
      </c>
      <c r="E418" t="e">
        <f ca="1">"[["&amp;VLOOKUP(RIGHT($B418,LEN($B418)-3),基础表!$Y:$AA,3,FALSE)&amp;"]]"</f>
        <v>#VALUE!</v>
      </c>
      <c r="F418" t="e">
        <f ca="1">VLOOKUP(RIGHT($B418,LEN($B418)-3),基础表!$E:$S,15,FALSE)</f>
        <v>#VALUE!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</row>
    <row r="419" spans="2:15" x14ac:dyDescent="0.2">
      <c r="B419" t="str">
        <f ca="1">'配置表-小怪'!P419</f>
        <v/>
      </c>
      <c r="E419" t="e">
        <f ca="1">"[["&amp;VLOOKUP(RIGHT($B419,LEN($B419)-3),基础表!$Y:$AA,3,FALSE)&amp;"]]"</f>
        <v>#VALUE!</v>
      </c>
      <c r="F419" t="e">
        <f ca="1">VLOOKUP(RIGHT($B419,LEN($B419)-3),基础表!$E:$S,15,FALSE)</f>
        <v>#VALUE!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</row>
    <row r="420" spans="2:15" x14ac:dyDescent="0.2">
      <c r="B420" t="str">
        <f ca="1">'配置表-小怪'!P420</f>
        <v/>
      </c>
      <c r="E420" t="e">
        <f ca="1">"[["&amp;VLOOKUP(RIGHT($B420,LEN($B420)-3),基础表!$Y:$AA,3,FALSE)&amp;"]]"</f>
        <v>#VALUE!</v>
      </c>
      <c r="F420" t="e">
        <f ca="1">VLOOKUP(RIGHT($B420,LEN($B420)-3),基础表!$E:$S,15,FALSE)</f>
        <v>#VALUE!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</row>
    <row r="421" spans="2:15" x14ac:dyDescent="0.2">
      <c r="B421" t="str">
        <f ca="1">'配置表-小怪'!P421</f>
        <v/>
      </c>
      <c r="E421" t="e">
        <f ca="1">"[["&amp;VLOOKUP(RIGHT($B421,LEN($B421)-3),基础表!$Y:$AA,3,FALSE)&amp;"]]"</f>
        <v>#VALUE!</v>
      </c>
      <c r="F421" t="e">
        <f ca="1">VLOOKUP(RIGHT($B421,LEN($B421)-3),基础表!$E:$S,15,FALSE)</f>
        <v>#VALUE!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</row>
    <row r="422" spans="2:15" x14ac:dyDescent="0.2">
      <c r="B422" t="str">
        <f ca="1">'配置表-小怪'!P422</f>
        <v/>
      </c>
      <c r="E422" t="e">
        <f ca="1">"[["&amp;VLOOKUP(RIGHT($B422,LEN($B422)-3),基础表!$Y:$AA,3,FALSE)&amp;"]]"</f>
        <v>#VALUE!</v>
      </c>
      <c r="F422" t="e">
        <f ca="1">VLOOKUP(RIGHT($B422,LEN($B422)-3),基础表!$E:$S,15,FALSE)</f>
        <v>#VALUE!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</row>
    <row r="423" spans="2:15" x14ac:dyDescent="0.2">
      <c r="B423" t="str">
        <f ca="1">'配置表-小怪'!P423</f>
        <v/>
      </c>
      <c r="E423" t="e">
        <f ca="1">"[["&amp;VLOOKUP(RIGHT($B423,LEN($B423)-3),基础表!$Y:$AA,3,FALSE)&amp;"]]"</f>
        <v>#VALUE!</v>
      </c>
      <c r="F423" t="e">
        <f ca="1">VLOOKUP(RIGHT($B423,LEN($B423)-3),基础表!$E:$S,15,FALSE)</f>
        <v>#VALUE!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2:15" x14ac:dyDescent="0.2">
      <c r="B424" t="str">
        <f ca="1">'配置表-小怪'!P424</f>
        <v/>
      </c>
      <c r="E424" t="e">
        <f ca="1">"[["&amp;VLOOKUP(RIGHT($B424,LEN($B424)-3),基础表!$Y:$AA,3,FALSE)&amp;"]]"</f>
        <v>#VALUE!</v>
      </c>
      <c r="F424" t="e">
        <f ca="1">VLOOKUP(RIGHT($B424,LEN($B424)-3),基础表!$E:$S,15,FALSE)</f>
        <v>#VALUE!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2:15" x14ac:dyDescent="0.2">
      <c r="B425" t="str">
        <f ca="1">'配置表-小怪'!P425</f>
        <v/>
      </c>
      <c r="E425" t="e">
        <f ca="1">"[["&amp;VLOOKUP(RIGHT($B425,LEN($B425)-3),基础表!$Y:$AA,3,FALSE)&amp;"]]"</f>
        <v>#VALUE!</v>
      </c>
      <c r="F425" t="e">
        <f ca="1">VLOOKUP(RIGHT($B425,LEN($B425)-3),基础表!$E:$S,15,FALSE)</f>
        <v>#VALUE!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</row>
    <row r="426" spans="2:15" x14ac:dyDescent="0.2">
      <c r="B426" t="str">
        <f ca="1">'配置表-小怪'!P426</f>
        <v/>
      </c>
      <c r="E426" t="e">
        <f ca="1">"[["&amp;VLOOKUP(RIGHT($B426,LEN($B426)-3),基础表!$Y:$AA,3,FALSE)&amp;"]]"</f>
        <v>#VALUE!</v>
      </c>
      <c r="F426" t="e">
        <f ca="1">VLOOKUP(RIGHT($B426,LEN($B426)-3),基础表!$E:$S,15,FALSE)</f>
        <v>#VALUE!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</row>
    <row r="427" spans="2:15" x14ac:dyDescent="0.2">
      <c r="B427" t="str">
        <f ca="1">'配置表-小怪'!P427</f>
        <v/>
      </c>
      <c r="E427" t="e">
        <f ca="1">"[["&amp;VLOOKUP(RIGHT($B427,LEN($B427)-3),基础表!$Y:$AA,3,FALSE)&amp;"]]"</f>
        <v>#VALUE!</v>
      </c>
      <c r="F427" t="e">
        <f ca="1">VLOOKUP(RIGHT($B427,LEN($B427)-3),基础表!$E:$S,15,FALSE)</f>
        <v>#VALUE!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</row>
    <row r="428" spans="2:15" x14ac:dyDescent="0.2">
      <c r="B428" t="str">
        <f ca="1">'配置表-小怪'!P428</f>
        <v/>
      </c>
      <c r="E428" t="e">
        <f ca="1">"[["&amp;VLOOKUP(RIGHT($B428,LEN($B428)-3),基础表!$Y:$AA,3,FALSE)&amp;"]]"</f>
        <v>#VALUE!</v>
      </c>
      <c r="F428" t="e">
        <f ca="1">VLOOKUP(RIGHT($B428,LEN($B428)-3),基础表!$E:$S,15,FALSE)</f>
        <v>#VALUE!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</row>
    <row r="429" spans="2:15" x14ac:dyDescent="0.2">
      <c r="B429" t="str">
        <f ca="1">'配置表-小怪'!P429</f>
        <v/>
      </c>
      <c r="E429" t="e">
        <f ca="1">"[["&amp;VLOOKUP(RIGHT($B429,LEN($B429)-3),基础表!$Y:$AA,3,FALSE)&amp;"]]"</f>
        <v>#VALUE!</v>
      </c>
      <c r="F429" t="e">
        <f ca="1">VLOOKUP(RIGHT($B429,LEN($B429)-3),基础表!$E:$S,15,FALSE)</f>
        <v>#VALUE!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</row>
    <row r="430" spans="2:15" x14ac:dyDescent="0.2">
      <c r="B430" t="str">
        <f ca="1">'配置表-小怪'!P430</f>
        <v/>
      </c>
      <c r="E430" t="e">
        <f ca="1">"[["&amp;VLOOKUP(RIGHT($B430,LEN($B430)-3),基础表!$Y:$AA,3,FALSE)&amp;"]]"</f>
        <v>#VALUE!</v>
      </c>
      <c r="F430" t="e">
        <f ca="1">VLOOKUP(RIGHT($B430,LEN($B430)-3),基础表!$E:$S,15,FALSE)</f>
        <v>#VALUE!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</row>
    <row r="431" spans="2:15" x14ac:dyDescent="0.2">
      <c r="B431" t="str">
        <f ca="1">'配置表-小怪'!P431</f>
        <v/>
      </c>
      <c r="E431" t="e">
        <f ca="1">"[["&amp;VLOOKUP(RIGHT($B431,LEN($B431)-3),基础表!$Y:$AA,3,FALSE)&amp;"]]"</f>
        <v>#VALUE!</v>
      </c>
      <c r="F431" t="e">
        <f ca="1">VLOOKUP(RIGHT($B431,LEN($B431)-3),基础表!$E:$S,15,FALSE)</f>
        <v>#VALUE!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</row>
    <row r="432" spans="2:15" x14ac:dyDescent="0.2">
      <c r="B432" t="str">
        <f ca="1">'配置表-小怪'!P432</f>
        <v/>
      </c>
      <c r="E432" t="e">
        <f ca="1">"[["&amp;VLOOKUP(RIGHT($B432,LEN($B432)-3),基础表!$Y:$AA,3,FALSE)&amp;"]]"</f>
        <v>#VALUE!</v>
      </c>
      <c r="F432" t="e">
        <f ca="1">VLOOKUP(RIGHT($B432,LEN($B432)-3),基础表!$E:$S,15,FALSE)</f>
        <v>#VALUE!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</row>
    <row r="433" spans="2:15" x14ac:dyDescent="0.2">
      <c r="B433" t="str">
        <f ca="1">'配置表-小怪'!P433</f>
        <v/>
      </c>
      <c r="E433" t="e">
        <f ca="1">"[["&amp;VLOOKUP(RIGHT($B433,LEN($B433)-3),基础表!$Y:$AA,3,FALSE)&amp;"]]"</f>
        <v>#VALUE!</v>
      </c>
      <c r="F433" t="e">
        <f ca="1">VLOOKUP(RIGHT($B433,LEN($B433)-3),基础表!$E:$S,15,FALSE)</f>
        <v>#VALUE!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</row>
    <row r="434" spans="2:15" x14ac:dyDescent="0.2">
      <c r="B434" t="str">
        <f ca="1">'配置表-小怪'!P434</f>
        <v/>
      </c>
      <c r="E434" t="e">
        <f ca="1">"[["&amp;VLOOKUP(RIGHT($B434,LEN($B434)-3),基础表!$Y:$AA,3,FALSE)&amp;"]]"</f>
        <v>#VALUE!</v>
      </c>
      <c r="F434" t="e">
        <f ca="1">VLOOKUP(RIGHT($B434,LEN($B434)-3),基础表!$E:$S,15,FALSE)</f>
        <v>#VALUE!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</row>
    <row r="435" spans="2:15" x14ac:dyDescent="0.2">
      <c r="B435" t="str">
        <f ca="1">'配置表-小怪'!P435</f>
        <v/>
      </c>
      <c r="E435" t="e">
        <f ca="1">"[["&amp;VLOOKUP(RIGHT($B435,LEN($B435)-3),基础表!$Y:$AA,3,FALSE)&amp;"]]"</f>
        <v>#VALUE!</v>
      </c>
      <c r="F435" t="e">
        <f ca="1">VLOOKUP(RIGHT($B435,LEN($B435)-3),基础表!$E:$S,15,FALSE)</f>
        <v>#VALUE!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2:15" x14ac:dyDescent="0.2">
      <c r="B436" t="str">
        <f ca="1">'配置表-小怪'!P436</f>
        <v/>
      </c>
      <c r="E436" t="e">
        <f ca="1">"[["&amp;VLOOKUP(RIGHT($B436,LEN($B436)-3),基础表!$Y:$AA,3,FALSE)&amp;"]]"</f>
        <v>#VALUE!</v>
      </c>
      <c r="F436" t="e">
        <f ca="1">VLOOKUP(RIGHT($B436,LEN($B436)-3),基础表!$E:$S,15,FALSE)</f>
        <v>#VALUE!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2:15" x14ac:dyDescent="0.2">
      <c r="B437" t="str">
        <f ca="1">'配置表-小怪'!P437</f>
        <v/>
      </c>
      <c r="E437" t="e">
        <f ca="1">"[["&amp;VLOOKUP(RIGHT($B437,LEN($B437)-3),基础表!$Y:$AA,3,FALSE)&amp;"]]"</f>
        <v>#VALUE!</v>
      </c>
      <c r="F437" t="e">
        <f ca="1">VLOOKUP(RIGHT($B437,LEN($B437)-3),基础表!$E:$S,15,FALSE)</f>
        <v>#VALUE!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</row>
    <row r="438" spans="2:15" x14ac:dyDescent="0.2">
      <c r="B438" t="str">
        <f ca="1">'配置表-小怪'!P438</f>
        <v/>
      </c>
      <c r="E438" t="e">
        <f ca="1">"[["&amp;VLOOKUP(RIGHT($B438,LEN($B438)-3),基础表!$Y:$AA,3,FALSE)&amp;"]]"</f>
        <v>#VALUE!</v>
      </c>
      <c r="F438" t="e">
        <f ca="1">VLOOKUP(RIGHT($B438,LEN($B438)-3),基础表!$E:$S,15,FALSE)</f>
        <v>#VALUE!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</row>
    <row r="439" spans="2:15" x14ac:dyDescent="0.2">
      <c r="B439" t="str">
        <f ca="1">'配置表-小怪'!P439</f>
        <v/>
      </c>
      <c r="E439" t="e">
        <f ca="1">"[["&amp;VLOOKUP(RIGHT($B439,LEN($B439)-3),基础表!$Y:$AA,3,FALSE)&amp;"]]"</f>
        <v>#VALUE!</v>
      </c>
      <c r="F439" t="e">
        <f ca="1">VLOOKUP(RIGHT($B439,LEN($B439)-3),基础表!$E:$S,15,FALSE)</f>
        <v>#VALUE!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</row>
    <row r="440" spans="2:15" x14ac:dyDescent="0.2">
      <c r="B440" t="str">
        <f ca="1">'配置表-小怪'!P440</f>
        <v/>
      </c>
      <c r="E440" t="e">
        <f ca="1">"[["&amp;VLOOKUP(RIGHT($B440,LEN($B440)-3),基础表!$Y:$AA,3,FALSE)&amp;"]]"</f>
        <v>#VALUE!</v>
      </c>
      <c r="F440" t="e">
        <f ca="1">VLOOKUP(RIGHT($B440,LEN($B440)-3),基础表!$E:$S,15,FALSE)</f>
        <v>#VALUE!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2:15" x14ac:dyDescent="0.2">
      <c r="B441" t="str">
        <f ca="1">'配置表-小怪'!P441</f>
        <v/>
      </c>
      <c r="E441" t="e">
        <f ca="1">"[["&amp;VLOOKUP(RIGHT($B441,LEN($B441)-3),基础表!$Y:$AA,3,FALSE)&amp;"]]"</f>
        <v>#VALUE!</v>
      </c>
      <c r="F441" t="e">
        <f ca="1">VLOOKUP(RIGHT($B441,LEN($B441)-3),基础表!$E:$S,15,FALSE)</f>
        <v>#VALUE!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2:15" x14ac:dyDescent="0.2">
      <c r="B442" t="str">
        <f ca="1">'配置表-小怪'!P442</f>
        <v/>
      </c>
      <c r="E442" t="e">
        <f ca="1">"[["&amp;VLOOKUP(RIGHT($B442,LEN($B442)-3),基础表!$Y:$AA,3,FALSE)&amp;"]]"</f>
        <v>#VALUE!</v>
      </c>
      <c r="F442" t="e">
        <f ca="1">VLOOKUP(RIGHT($B442,LEN($B442)-3),基础表!$E:$S,15,FALSE)</f>
        <v>#VALUE!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2:15" x14ac:dyDescent="0.2">
      <c r="B443" t="str">
        <f ca="1">'配置表-小怪'!P443</f>
        <v/>
      </c>
      <c r="E443" t="e">
        <f ca="1">"[["&amp;VLOOKUP(RIGHT($B443,LEN($B443)-3),基础表!$Y:$AA,3,FALSE)&amp;"]]"</f>
        <v>#VALUE!</v>
      </c>
      <c r="F443" t="e">
        <f ca="1">VLOOKUP(RIGHT($B443,LEN($B443)-3),基础表!$E:$S,15,FALSE)</f>
        <v>#VALUE!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</row>
    <row r="444" spans="2:15" x14ac:dyDescent="0.2">
      <c r="B444" t="str">
        <f ca="1">'配置表-小怪'!P444</f>
        <v/>
      </c>
      <c r="E444" t="e">
        <f ca="1">"[["&amp;VLOOKUP(RIGHT($B444,LEN($B444)-3),基础表!$Y:$AA,3,FALSE)&amp;"]]"</f>
        <v>#VALUE!</v>
      </c>
      <c r="F444" t="e">
        <f ca="1">VLOOKUP(RIGHT($B444,LEN($B444)-3),基础表!$E:$S,15,FALSE)</f>
        <v>#VALUE!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</row>
    <row r="445" spans="2:15" x14ac:dyDescent="0.2">
      <c r="B445" t="str">
        <f ca="1">'配置表-小怪'!P445</f>
        <v/>
      </c>
      <c r="E445" t="e">
        <f ca="1">"[["&amp;VLOOKUP(RIGHT($B445,LEN($B445)-3),基础表!$Y:$AA,3,FALSE)&amp;"]]"</f>
        <v>#VALUE!</v>
      </c>
      <c r="F445" t="e">
        <f ca="1">VLOOKUP(RIGHT($B445,LEN($B445)-3),基础表!$E:$S,15,FALSE)</f>
        <v>#VALUE!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</row>
    <row r="446" spans="2:15" x14ac:dyDescent="0.2">
      <c r="B446" t="str">
        <f ca="1">'配置表-小怪'!P446</f>
        <v/>
      </c>
      <c r="E446" t="e">
        <f ca="1">"[["&amp;VLOOKUP(RIGHT($B446,LEN($B446)-3),基础表!$Y:$AA,3,FALSE)&amp;"]]"</f>
        <v>#VALUE!</v>
      </c>
      <c r="F446" t="e">
        <f ca="1">VLOOKUP(RIGHT($B446,LEN($B446)-3),基础表!$E:$S,15,FALSE)</f>
        <v>#VALUE!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</row>
    <row r="447" spans="2:15" x14ac:dyDescent="0.2">
      <c r="B447" t="str">
        <f ca="1">'配置表-小怪'!P447</f>
        <v/>
      </c>
      <c r="E447" t="e">
        <f ca="1">"[["&amp;VLOOKUP(RIGHT($B447,LEN($B447)-3),基础表!$Y:$AA,3,FALSE)&amp;"]]"</f>
        <v>#VALUE!</v>
      </c>
      <c r="F447" t="e">
        <f ca="1">VLOOKUP(RIGHT($B447,LEN($B447)-3),基础表!$E:$S,15,FALSE)</f>
        <v>#VALUE!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2:15" x14ac:dyDescent="0.2">
      <c r="B448" t="str">
        <f ca="1">'配置表-小怪'!P448</f>
        <v/>
      </c>
      <c r="E448" t="e">
        <f ca="1">"[["&amp;VLOOKUP(RIGHT($B448,LEN($B448)-3),基础表!$Y:$AA,3,FALSE)&amp;"]]"</f>
        <v>#VALUE!</v>
      </c>
      <c r="F448" t="e">
        <f ca="1">VLOOKUP(RIGHT($B448,LEN($B448)-3),基础表!$E:$S,15,FALSE)</f>
        <v>#VALUE!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</row>
    <row r="449" spans="2:15" x14ac:dyDescent="0.2">
      <c r="B449" t="str">
        <f ca="1">'配置表-小怪'!P449</f>
        <v/>
      </c>
      <c r="E449" t="e">
        <f ca="1">"[["&amp;VLOOKUP(RIGHT($B449,LEN($B449)-3),基础表!$Y:$AA,3,FALSE)&amp;"]]"</f>
        <v>#VALUE!</v>
      </c>
      <c r="F449" t="e">
        <f ca="1">VLOOKUP(RIGHT($B449,LEN($B449)-3),基础表!$E:$S,15,FALSE)</f>
        <v>#VALUE!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</row>
    <row r="450" spans="2:15" x14ac:dyDescent="0.2">
      <c r="B450" t="str">
        <f ca="1">'配置表-小怪'!P450</f>
        <v/>
      </c>
      <c r="E450" t="e">
        <f ca="1">"[["&amp;VLOOKUP(RIGHT($B450,LEN($B450)-3),基础表!$Y:$AA,3,FALSE)&amp;"]]"</f>
        <v>#VALUE!</v>
      </c>
      <c r="F450" t="e">
        <f ca="1">VLOOKUP(RIGHT($B450,LEN($B450)-3),基础表!$E:$S,15,FALSE)</f>
        <v>#VALUE!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</row>
    <row r="451" spans="2:15" x14ac:dyDescent="0.2">
      <c r="B451" t="str">
        <f ca="1">'配置表-小怪'!P451</f>
        <v/>
      </c>
      <c r="E451" t="e">
        <f ca="1">"[["&amp;VLOOKUP(RIGHT($B451,LEN($B451)-3),基础表!$Y:$AA,3,FALSE)&amp;"]]"</f>
        <v>#VALUE!</v>
      </c>
      <c r="F451" t="e">
        <f ca="1">VLOOKUP(RIGHT($B451,LEN($B451)-3),基础表!$E:$S,15,FALSE)</f>
        <v>#VALUE!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</row>
    <row r="452" spans="2:15" x14ac:dyDescent="0.2">
      <c r="B452" t="str">
        <f ca="1">'配置表-小怪'!P452</f>
        <v/>
      </c>
      <c r="E452" t="e">
        <f ca="1">"[["&amp;VLOOKUP(RIGHT($B452,LEN($B452)-3),基础表!$Y:$AA,3,FALSE)&amp;"]]"</f>
        <v>#VALUE!</v>
      </c>
      <c r="F452" t="e">
        <f ca="1">VLOOKUP(RIGHT($B452,LEN($B452)-3),基础表!$E:$S,15,FALSE)</f>
        <v>#VALUE!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2:15" x14ac:dyDescent="0.2">
      <c r="B453" t="str">
        <f ca="1">'配置表-小怪'!P453</f>
        <v/>
      </c>
      <c r="E453" t="e">
        <f ca="1">"[["&amp;VLOOKUP(RIGHT($B453,LEN($B453)-3),基础表!$Y:$AA,3,FALSE)&amp;"]]"</f>
        <v>#VALUE!</v>
      </c>
      <c r="F453" t="e">
        <f ca="1">VLOOKUP(RIGHT($B453,LEN($B453)-3),基础表!$E:$S,15,FALSE)</f>
        <v>#VALUE!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</row>
    <row r="454" spans="2:15" x14ac:dyDescent="0.2">
      <c r="B454" t="str">
        <f ca="1">'配置表-小怪'!P454</f>
        <v/>
      </c>
      <c r="E454" t="e">
        <f ca="1">"[["&amp;VLOOKUP(RIGHT($B454,LEN($B454)-3),基础表!$Y:$AA,3,FALSE)&amp;"]]"</f>
        <v>#VALUE!</v>
      </c>
      <c r="F454" t="e">
        <f ca="1">VLOOKUP(RIGHT($B454,LEN($B454)-3),基础表!$E:$S,15,FALSE)</f>
        <v>#VALUE!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2:15" x14ac:dyDescent="0.2">
      <c r="B455" t="str">
        <f ca="1">'配置表-小怪'!P455</f>
        <v/>
      </c>
      <c r="E455" t="e">
        <f ca="1">"[["&amp;VLOOKUP(RIGHT($B455,LEN($B455)-3),基础表!$Y:$AA,3,FALSE)&amp;"]]"</f>
        <v>#VALUE!</v>
      </c>
      <c r="F455" t="e">
        <f ca="1">VLOOKUP(RIGHT($B455,LEN($B455)-3),基础表!$E:$S,15,FALSE)</f>
        <v>#VALUE!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2:15" x14ac:dyDescent="0.2">
      <c r="B456" t="str">
        <f ca="1">'配置表-小怪'!P456</f>
        <v/>
      </c>
      <c r="E456" t="e">
        <f ca="1">"[["&amp;VLOOKUP(RIGHT($B456,LEN($B456)-3),基础表!$Y:$AA,3,FALSE)&amp;"]]"</f>
        <v>#VALUE!</v>
      </c>
      <c r="F456" t="e">
        <f ca="1">VLOOKUP(RIGHT($B456,LEN($B456)-3),基础表!$E:$S,15,FALSE)</f>
        <v>#VALUE!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2:15" x14ac:dyDescent="0.2">
      <c r="B457" t="str">
        <f ca="1">'配置表-小怪'!P457</f>
        <v/>
      </c>
      <c r="E457" t="e">
        <f ca="1">"[["&amp;VLOOKUP(RIGHT($B457,LEN($B457)-3),基础表!$Y:$AA,3,FALSE)&amp;"]]"</f>
        <v>#VALUE!</v>
      </c>
      <c r="F457" t="e">
        <f ca="1">VLOOKUP(RIGHT($B457,LEN($B457)-3),基础表!$E:$S,15,FALSE)</f>
        <v>#VALUE!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</row>
    <row r="458" spans="2:15" x14ac:dyDescent="0.2">
      <c r="B458" t="str">
        <f ca="1">'配置表-小怪'!P458</f>
        <v/>
      </c>
      <c r="E458" t="e">
        <f ca="1">"[["&amp;VLOOKUP(RIGHT($B458,LEN($B458)-3),基础表!$Y:$AA,3,FALSE)&amp;"]]"</f>
        <v>#VALUE!</v>
      </c>
      <c r="F458" t="e">
        <f ca="1">VLOOKUP(RIGHT($B458,LEN($B458)-3),基础表!$E:$S,15,FALSE)</f>
        <v>#VALUE!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</row>
    <row r="459" spans="2:15" x14ac:dyDescent="0.2">
      <c r="B459" t="str">
        <f ca="1">'配置表-小怪'!P459</f>
        <v/>
      </c>
      <c r="E459" t="e">
        <f ca="1">"[["&amp;VLOOKUP(RIGHT($B459,LEN($B459)-3),基础表!$Y:$AA,3,FALSE)&amp;"]]"</f>
        <v>#VALUE!</v>
      </c>
      <c r="F459" t="e">
        <f ca="1">VLOOKUP(RIGHT($B459,LEN($B459)-3),基础表!$E:$S,15,FALSE)</f>
        <v>#VALUE!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</row>
    <row r="460" spans="2:15" x14ac:dyDescent="0.2">
      <c r="B460" t="str">
        <f ca="1">'配置表-小怪'!P460</f>
        <v/>
      </c>
      <c r="E460" t="e">
        <f ca="1">"[["&amp;VLOOKUP(RIGHT($B460,LEN($B460)-3),基础表!$Y:$AA,3,FALSE)&amp;"]]"</f>
        <v>#VALUE!</v>
      </c>
      <c r="F460" t="e">
        <f ca="1">VLOOKUP(RIGHT($B460,LEN($B460)-3),基础表!$E:$S,15,FALSE)</f>
        <v>#VALUE!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</row>
    <row r="461" spans="2:15" x14ac:dyDescent="0.2">
      <c r="B461" t="str">
        <f ca="1">'配置表-小怪'!P461</f>
        <v/>
      </c>
      <c r="E461" t="e">
        <f ca="1">"[["&amp;VLOOKUP(RIGHT($B461,LEN($B461)-3),基础表!$Y:$AA,3,FALSE)&amp;"]]"</f>
        <v>#VALUE!</v>
      </c>
      <c r="F461" t="e">
        <f ca="1">VLOOKUP(RIGHT($B461,LEN($B461)-3),基础表!$E:$S,15,FALSE)</f>
        <v>#VALUE!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2:15" x14ac:dyDescent="0.2">
      <c r="B462" t="str">
        <f ca="1">'配置表-小怪'!P462</f>
        <v/>
      </c>
      <c r="E462" t="e">
        <f ca="1">"[["&amp;VLOOKUP(RIGHT($B462,LEN($B462)-3),基础表!$Y:$AA,3,FALSE)&amp;"]]"</f>
        <v>#VALUE!</v>
      </c>
      <c r="F462" t="e">
        <f ca="1">VLOOKUP(RIGHT($B462,LEN($B462)-3),基础表!$E:$S,15,FALSE)</f>
        <v>#VALUE!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</row>
    <row r="463" spans="2:15" x14ac:dyDescent="0.2">
      <c r="B463" t="str">
        <f ca="1">'配置表-小怪'!P463</f>
        <v/>
      </c>
      <c r="E463" t="e">
        <f ca="1">"[["&amp;VLOOKUP(RIGHT($B463,LEN($B463)-3),基础表!$Y:$AA,3,FALSE)&amp;"]]"</f>
        <v>#VALUE!</v>
      </c>
      <c r="F463" t="e">
        <f ca="1">VLOOKUP(RIGHT($B463,LEN($B463)-3),基础表!$E:$S,15,FALSE)</f>
        <v>#VALUE!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</row>
    <row r="464" spans="2:15" x14ac:dyDescent="0.2">
      <c r="B464" t="str">
        <f ca="1">'配置表-小怪'!P464</f>
        <v/>
      </c>
      <c r="E464" t="e">
        <f ca="1">"[["&amp;VLOOKUP(RIGHT($B464,LEN($B464)-3),基础表!$Y:$AA,3,FALSE)&amp;"]]"</f>
        <v>#VALUE!</v>
      </c>
      <c r="F464" t="e">
        <f ca="1">VLOOKUP(RIGHT($B464,LEN($B464)-3),基础表!$E:$S,15,FALSE)</f>
        <v>#VALUE!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</row>
    <row r="465" spans="2:15" x14ac:dyDescent="0.2">
      <c r="B465" t="str">
        <f ca="1">'配置表-小怪'!P465</f>
        <v/>
      </c>
      <c r="E465" t="e">
        <f ca="1">"[["&amp;VLOOKUP(RIGHT($B465,LEN($B465)-3),基础表!$Y:$AA,3,FALSE)&amp;"]]"</f>
        <v>#VALUE!</v>
      </c>
      <c r="F465" t="e">
        <f ca="1">VLOOKUP(RIGHT($B465,LEN($B465)-3),基础表!$E:$S,15,FALSE)</f>
        <v>#VALUE!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2:15" x14ac:dyDescent="0.2">
      <c r="B466" t="str">
        <f ca="1">'配置表-小怪'!P466</f>
        <v/>
      </c>
      <c r="E466" t="e">
        <f ca="1">"[["&amp;VLOOKUP(RIGHT($B466,LEN($B466)-3),基础表!$Y:$AA,3,FALSE)&amp;"]]"</f>
        <v>#VALUE!</v>
      </c>
      <c r="F466" t="e">
        <f ca="1">VLOOKUP(RIGHT($B466,LEN($B466)-3),基础表!$E:$S,15,FALSE)</f>
        <v>#VALUE!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2:15" x14ac:dyDescent="0.2">
      <c r="B467" t="str">
        <f ca="1">'配置表-小怪'!P467</f>
        <v/>
      </c>
      <c r="E467" t="e">
        <f ca="1">"[["&amp;VLOOKUP(RIGHT($B467,LEN($B467)-3),基础表!$Y:$AA,3,FALSE)&amp;"]]"</f>
        <v>#VALUE!</v>
      </c>
      <c r="F467" t="e">
        <f ca="1">VLOOKUP(RIGHT($B467,LEN($B467)-3),基础表!$E:$S,15,FALSE)</f>
        <v>#VALUE!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2:15" x14ac:dyDescent="0.2">
      <c r="B468" t="str">
        <f ca="1">'配置表-小怪'!P468</f>
        <v/>
      </c>
      <c r="E468" t="e">
        <f ca="1">"[["&amp;VLOOKUP(RIGHT($B468,LEN($B468)-3),基础表!$Y:$AA,3,FALSE)&amp;"]]"</f>
        <v>#VALUE!</v>
      </c>
      <c r="F468" t="e">
        <f ca="1">VLOOKUP(RIGHT($B468,LEN($B468)-3),基础表!$E:$S,15,FALSE)</f>
        <v>#VALUE!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2:15" x14ac:dyDescent="0.2">
      <c r="B469" t="str">
        <f ca="1">'配置表-小怪'!P469</f>
        <v/>
      </c>
      <c r="E469" t="e">
        <f ca="1">"[["&amp;VLOOKUP(RIGHT($B469,LEN($B469)-3),基础表!$Y:$AA,3,FALSE)&amp;"]]"</f>
        <v>#VALUE!</v>
      </c>
      <c r="F469" t="e">
        <f ca="1">VLOOKUP(RIGHT($B469,LEN($B469)-3),基础表!$E:$S,15,FALSE)</f>
        <v>#VALUE!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2:15" x14ac:dyDescent="0.2">
      <c r="B470" t="str">
        <f ca="1">'配置表-小怪'!P470</f>
        <v/>
      </c>
      <c r="E470" t="e">
        <f ca="1">"[["&amp;VLOOKUP(RIGHT($B470,LEN($B470)-3),基础表!$Y:$AA,3,FALSE)&amp;"]]"</f>
        <v>#VALUE!</v>
      </c>
      <c r="F470" t="e">
        <f ca="1">VLOOKUP(RIGHT($B470,LEN($B470)-3),基础表!$E:$S,15,FALSE)</f>
        <v>#VALUE!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</row>
    <row r="471" spans="2:15" x14ac:dyDescent="0.2">
      <c r="B471" t="str">
        <f ca="1">'配置表-小怪'!P471</f>
        <v/>
      </c>
      <c r="E471" t="e">
        <f ca="1">"[["&amp;VLOOKUP(RIGHT($B471,LEN($B471)-3),基础表!$Y:$AA,3,FALSE)&amp;"]]"</f>
        <v>#VALUE!</v>
      </c>
      <c r="F471" t="e">
        <f ca="1">VLOOKUP(RIGHT($B471,LEN($B471)-3),基础表!$E:$S,15,FALSE)</f>
        <v>#VALUE!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2:15" x14ac:dyDescent="0.2">
      <c r="B472" t="str">
        <f ca="1">'配置表-小怪'!P472</f>
        <v/>
      </c>
      <c r="E472" t="e">
        <f ca="1">"[["&amp;VLOOKUP(RIGHT($B472,LEN($B472)-3),基础表!$Y:$AA,3,FALSE)&amp;"]]"</f>
        <v>#VALUE!</v>
      </c>
      <c r="F472" t="e">
        <f ca="1">VLOOKUP(RIGHT($B472,LEN($B472)-3),基础表!$E:$S,15,FALSE)</f>
        <v>#VALUE!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2:15" x14ac:dyDescent="0.2">
      <c r="B473" t="str">
        <f ca="1">'配置表-小怪'!P473</f>
        <v/>
      </c>
      <c r="E473" t="e">
        <f ca="1">"[["&amp;VLOOKUP(RIGHT($B473,LEN($B473)-3),基础表!$Y:$AA,3,FALSE)&amp;"]]"</f>
        <v>#VALUE!</v>
      </c>
      <c r="F473" t="e">
        <f ca="1">VLOOKUP(RIGHT($B473,LEN($B473)-3),基础表!$E:$S,15,FALSE)</f>
        <v>#VALUE!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</row>
    <row r="474" spans="2:15" x14ac:dyDescent="0.2">
      <c r="B474" t="str">
        <f ca="1">'配置表-小怪'!P474</f>
        <v/>
      </c>
      <c r="E474" t="e">
        <f ca="1">"[["&amp;VLOOKUP(RIGHT($B474,LEN($B474)-3),基础表!$Y:$AA,3,FALSE)&amp;"]]"</f>
        <v>#VALUE!</v>
      </c>
      <c r="F474" t="e">
        <f ca="1">VLOOKUP(RIGHT($B474,LEN($B474)-3),基础表!$E:$S,15,FALSE)</f>
        <v>#VALUE!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2:15" x14ac:dyDescent="0.2">
      <c r="B475" t="str">
        <f ca="1">'配置表-小怪'!P475</f>
        <v/>
      </c>
      <c r="E475" t="e">
        <f ca="1">"[["&amp;VLOOKUP(RIGHT($B475,LEN($B475)-3),基础表!$Y:$AA,3,FALSE)&amp;"]]"</f>
        <v>#VALUE!</v>
      </c>
      <c r="F475" t="e">
        <f ca="1">VLOOKUP(RIGHT($B475,LEN($B475)-3),基础表!$E:$S,15,FALSE)</f>
        <v>#VALUE!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</row>
    <row r="476" spans="2:15" x14ac:dyDescent="0.2">
      <c r="B476" t="str">
        <f ca="1">'配置表-小怪'!P476</f>
        <v/>
      </c>
      <c r="E476" t="e">
        <f ca="1">"[["&amp;VLOOKUP(RIGHT($B476,LEN($B476)-3),基础表!$Y:$AA,3,FALSE)&amp;"]]"</f>
        <v>#VALUE!</v>
      </c>
      <c r="F476" t="e">
        <f ca="1">VLOOKUP(RIGHT($B476,LEN($B476)-3),基础表!$E:$S,15,FALSE)</f>
        <v>#VALUE!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2:15" x14ac:dyDescent="0.2">
      <c r="B477" t="str">
        <f ca="1">'配置表-小怪'!P477</f>
        <v/>
      </c>
      <c r="E477" t="e">
        <f ca="1">"[["&amp;VLOOKUP(RIGHT($B477,LEN($B477)-3),基础表!$Y:$AA,3,FALSE)&amp;"]]"</f>
        <v>#VALUE!</v>
      </c>
      <c r="F477" t="e">
        <f ca="1">VLOOKUP(RIGHT($B477,LEN($B477)-3),基础表!$E:$S,15,FALSE)</f>
        <v>#VALUE!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2:15" x14ac:dyDescent="0.2">
      <c r="B478" t="str">
        <f ca="1">'配置表-小怪'!P478</f>
        <v/>
      </c>
      <c r="E478" t="e">
        <f ca="1">"[["&amp;VLOOKUP(RIGHT($B478,LEN($B478)-3),基础表!$Y:$AA,3,FALSE)&amp;"]]"</f>
        <v>#VALUE!</v>
      </c>
      <c r="F478" t="e">
        <f ca="1">VLOOKUP(RIGHT($B478,LEN($B478)-3),基础表!$E:$S,15,FALSE)</f>
        <v>#VALUE!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2:15" x14ac:dyDescent="0.2">
      <c r="B479" t="str">
        <f ca="1">'配置表-小怪'!P479</f>
        <v/>
      </c>
      <c r="E479" t="e">
        <f ca="1">"[["&amp;VLOOKUP(RIGHT($B479,LEN($B479)-3),基础表!$Y:$AA,3,FALSE)&amp;"]]"</f>
        <v>#VALUE!</v>
      </c>
      <c r="F479" t="e">
        <f ca="1">VLOOKUP(RIGHT($B479,LEN($B479)-3),基础表!$E:$S,15,FALSE)</f>
        <v>#VALUE!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2:15" x14ac:dyDescent="0.2">
      <c r="B480" t="str">
        <f ca="1">'配置表-小怪'!P480</f>
        <v/>
      </c>
      <c r="E480" t="e">
        <f ca="1">"[["&amp;VLOOKUP(RIGHT($B480,LEN($B480)-3),基础表!$Y:$AA,3,FALSE)&amp;"]]"</f>
        <v>#VALUE!</v>
      </c>
      <c r="F480" t="e">
        <f ca="1">VLOOKUP(RIGHT($B480,LEN($B480)-3),基础表!$E:$S,15,FALSE)</f>
        <v>#VALUE!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2:15" x14ac:dyDescent="0.2">
      <c r="B481" t="str">
        <f ca="1">'配置表-小怪'!P481</f>
        <v/>
      </c>
      <c r="E481" t="e">
        <f ca="1">"[["&amp;VLOOKUP(RIGHT($B481,LEN($B481)-3),基础表!$Y:$AA,3,FALSE)&amp;"]]"</f>
        <v>#VALUE!</v>
      </c>
      <c r="F481" t="e">
        <f ca="1">VLOOKUP(RIGHT($B481,LEN($B481)-3),基础表!$E:$S,15,FALSE)</f>
        <v>#VALUE!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2:15" x14ac:dyDescent="0.2">
      <c r="B482" t="str">
        <f ca="1">'配置表-小怪'!P482</f>
        <v/>
      </c>
      <c r="E482" t="e">
        <f ca="1">"[["&amp;VLOOKUP(RIGHT($B482,LEN($B482)-3),基础表!$Y:$AA,3,FALSE)&amp;"]]"</f>
        <v>#VALUE!</v>
      </c>
      <c r="F482" t="e">
        <f ca="1">VLOOKUP(RIGHT($B482,LEN($B482)-3),基础表!$E:$S,15,FALSE)</f>
        <v>#VALUE!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2:15" x14ac:dyDescent="0.2">
      <c r="B483" t="str">
        <f ca="1">'配置表-小怪'!P483</f>
        <v/>
      </c>
      <c r="E483" t="e">
        <f ca="1">"[["&amp;VLOOKUP(RIGHT($B483,LEN($B483)-3),基础表!$Y:$AA,3,FALSE)&amp;"]]"</f>
        <v>#VALUE!</v>
      </c>
      <c r="F483" t="e">
        <f ca="1">VLOOKUP(RIGHT($B483,LEN($B483)-3),基础表!$E:$S,15,FALSE)</f>
        <v>#VALUE!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2:15" x14ac:dyDescent="0.2">
      <c r="B484" t="str">
        <f ca="1">'配置表-小怪'!P484</f>
        <v/>
      </c>
      <c r="E484" t="e">
        <f ca="1">"[["&amp;VLOOKUP(RIGHT($B484,LEN($B484)-3),基础表!$Y:$AA,3,FALSE)&amp;"]]"</f>
        <v>#VALUE!</v>
      </c>
      <c r="F484" t="e">
        <f ca="1">VLOOKUP(RIGHT($B484,LEN($B484)-3),基础表!$E:$S,15,FALSE)</f>
        <v>#VALUE!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2:15" x14ac:dyDescent="0.2">
      <c r="B485" t="str">
        <f ca="1">'配置表-小怪'!P485</f>
        <v/>
      </c>
      <c r="E485" t="e">
        <f ca="1">"[["&amp;VLOOKUP(RIGHT($B485,LEN($B485)-3),基础表!$Y:$AA,3,FALSE)&amp;"]]"</f>
        <v>#VALUE!</v>
      </c>
      <c r="F485" t="e">
        <f ca="1">VLOOKUP(RIGHT($B485,LEN($B485)-3),基础表!$E:$S,15,FALSE)</f>
        <v>#VALUE!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2:15" x14ac:dyDescent="0.2">
      <c r="B486" t="str">
        <f ca="1">'配置表-小怪'!P486</f>
        <v/>
      </c>
      <c r="E486" t="e">
        <f ca="1">"[["&amp;VLOOKUP(RIGHT($B486,LEN($B486)-3),基础表!$Y:$AA,3,FALSE)&amp;"]]"</f>
        <v>#VALUE!</v>
      </c>
      <c r="F486" t="e">
        <f ca="1">VLOOKUP(RIGHT($B486,LEN($B486)-3),基础表!$E:$S,15,FALSE)</f>
        <v>#VALUE!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2:15" x14ac:dyDescent="0.2">
      <c r="B487" t="str">
        <f ca="1">'配置表-小怪'!P487</f>
        <v/>
      </c>
      <c r="E487" t="e">
        <f ca="1">"[["&amp;VLOOKUP(RIGHT($B487,LEN($B487)-3),基础表!$Y:$AA,3,FALSE)&amp;"]]"</f>
        <v>#VALUE!</v>
      </c>
      <c r="F487" t="e">
        <f ca="1">VLOOKUP(RIGHT($B487,LEN($B487)-3),基础表!$E:$S,15,FALSE)</f>
        <v>#VALUE!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2:15" x14ac:dyDescent="0.2">
      <c r="B488" t="str">
        <f ca="1">'配置表-小怪'!P488</f>
        <v/>
      </c>
      <c r="E488" t="e">
        <f ca="1">"[["&amp;VLOOKUP(RIGHT($B488,LEN($B488)-3),基础表!$Y:$AA,3,FALSE)&amp;"]]"</f>
        <v>#VALUE!</v>
      </c>
      <c r="F488" t="e">
        <f ca="1">VLOOKUP(RIGHT($B488,LEN($B488)-3),基础表!$E:$S,15,FALSE)</f>
        <v>#VALUE!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2:15" x14ac:dyDescent="0.2">
      <c r="B489" t="str">
        <f ca="1">'配置表-小怪'!P489</f>
        <v/>
      </c>
      <c r="E489" t="e">
        <f ca="1">"[["&amp;VLOOKUP(RIGHT($B489,LEN($B489)-3),基础表!$Y:$AA,3,FALSE)&amp;"]]"</f>
        <v>#VALUE!</v>
      </c>
      <c r="F489" t="e">
        <f ca="1">VLOOKUP(RIGHT($B489,LEN($B489)-3),基础表!$E:$S,15,FALSE)</f>
        <v>#VALUE!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</row>
    <row r="490" spans="2:15" x14ac:dyDescent="0.2">
      <c r="B490" t="str">
        <f ca="1">'配置表-小怪'!P490</f>
        <v/>
      </c>
      <c r="E490" t="e">
        <f ca="1">"[["&amp;VLOOKUP(RIGHT($B490,LEN($B490)-3),基础表!$Y:$AA,3,FALSE)&amp;"]]"</f>
        <v>#VALUE!</v>
      </c>
      <c r="F490" t="e">
        <f ca="1">VLOOKUP(RIGHT($B490,LEN($B490)-3),基础表!$E:$S,15,FALSE)</f>
        <v>#VALUE!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2:15" x14ac:dyDescent="0.2">
      <c r="B491" t="str">
        <f ca="1">'配置表-小怪'!P491</f>
        <v/>
      </c>
      <c r="E491" t="e">
        <f ca="1">"[["&amp;VLOOKUP(RIGHT($B491,LEN($B491)-3),基础表!$Y:$AA,3,FALSE)&amp;"]]"</f>
        <v>#VALUE!</v>
      </c>
      <c r="F491" t="e">
        <f ca="1">VLOOKUP(RIGHT($B491,LEN($B491)-3),基础表!$E:$S,15,FALSE)</f>
        <v>#VALUE!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2:15" x14ac:dyDescent="0.2">
      <c r="B492" t="str">
        <f ca="1">'配置表-小怪'!P492</f>
        <v/>
      </c>
      <c r="E492" t="e">
        <f ca="1">"[["&amp;VLOOKUP(RIGHT($B492,LEN($B492)-3),基础表!$Y:$AA,3,FALSE)&amp;"]]"</f>
        <v>#VALUE!</v>
      </c>
      <c r="F492" t="e">
        <f ca="1">VLOOKUP(RIGHT($B492,LEN($B492)-3),基础表!$E:$S,15,FALSE)</f>
        <v>#VALUE!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2:15" x14ac:dyDescent="0.2">
      <c r="B493" t="str">
        <f ca="1">'配置表-小怪'!P493</f>
        <v/>
      </c>
      <c r="E493" t="e">
        <f ca="1">"[["&amp;VLOOKUP(RIGHT($B493,LEN($B493)-3),基础表!$Y:$AA,3,FALSE)&amp;"]]"</f>
        <v>#VALUE!</v>
      </c>
      <c r="F493" t="e">
        <f ca="1">VLOOKUP(RIGHT($B493,LEN($B493)-3),基础表!$E:$S,15,FALSE)</f>
        <v>#VALUE!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2:15" x14ac:dyDescent="0.2">
      <c r="B494" t="str">
        <f ca="1">'配置表-小怪'!P494</f>
        <v/>
      </c>
      <c r="E494" t="e">
        <f ca="1">"[["&amp;VLOOKUP(RIGHT($B494,LEN($B494)-3),基础表!$Y:$AA,3,FALSE)&amp;"]]"</f>
        <v>#VALUE!</v>
      </c>
      <c r="F494" t="e">
        <f ca="1">VLOOKUP(RIGHT($B494,LEN($B494)-3),基础表!$E:$S,15,FALSE)</f>
        <v>#VALUE!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2:15" x14ac:dyDescent="0.2">
      <c r="B495" t="str">
        <f ca="1">'配置表-小怪'!P495</f>
        <v/>
      </c>
      <c r="E495" t="e">
        <f ca="1">"[["&amp;VLOOKUP(RIGHT($B495,LEN($B495)-3),基础表!$Y:$AA,3,FALSE)&amp;"]]"</f>
        <v>#VALUE!</v>
      </c>
      <c r="F495" t="e">
        <f ca="1">VLOOKUP(RIGHT($B495,LEN($B495)-3),基础表!$E:$S,15,FALSE)</f>
        <v>#VALUE!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2:15" x14ac:dyDescent="0.2">
      <c r="B496" t="str">
        <f ca="1">'配置表-小怪'!P496</f>
        <v/>
      </c>
      <c r="E496" t="e">
        <f ca="1">"[["&amp;VLOOKUP(RIGHT($B496,LEN($B496)-3),基础表!$Y:$AA,3,FALSE)&amp;"]]"</f>
        <v>#VALUE!</v>
      </c>
      <c r="F496" t="e">
        <f ca="1">VLOOKUP(RIGHT($B496,LEN($B496)-3),基础表!$E:$S,15,FALSE)</f>
        <v>#VALUE!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2:15" x14ac:dyDescent="0.2">
      <c r="B497" t="str">
        <f ca="1">'配置表-小怪'!P497</f>
        <v/>
      </c>
      <c r="E497" t="e">
        <f ca="1">"[["&amp;VLOOKUP(RIGHT($B497,LEN($B497)-3),基础表!$Y:$AA,3,FALSE)&amp;"]]"</f>
        <v>#VALUE!</v>
      </c>
      <c r="F497" t="e">
        <f ca="1">VLOOKUP(RIGHT($B497,LEN($B497)-3),基础表!$E:$S,15,FALSE)</f>
        <v>#VALUE!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2:15" x14ac:dyDescent="0.2">
      <c r="B498" t="str">
        <f ca="1">'配置表-小怪'!P498</f>
        <v/>
      </c>
      <c r="E498" t="e">
        <f ca="1">"[["&amp;VLOOKUP(RIGHT($B498,LEN($B498)-3),基础表!$Y:$AA,3,FALSE)&amp;"]]"</f>
        <v>#VALUE!</v>
      </c>
      <c r="F498" t="e">
        <f ca="1">VLOOKUP(RIGHT($B498,LEN($B498)-3),基础表!$E:$S,15,FALSE)</f>
        <v>#VALUE!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2:15" x14ac:dyDescent="0.2">
      <c r="B499" t="str">
        <f ca="1">'配置表-小怪'!P499</f>
        <v/>
      </c>
      <c r="E499" t="e">
        <f ca="1">"[["&amp;VLOOKUP(RIGHT($B499,LEN($B499)-3),基础表!$Y:$AA,3,FALSE)&amp;"]]"</f>
        <v>#VALUE!</v>
      </c>
      <c r="F499" t="e">
        <f ca="1">VLOOKUP(RIGHT($B499,LEN($B499)-3),基础表!$E:$S,15,FALSE)</f>
        <v>#VALUE!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2:15" x14ac:dyDescent="0.2">
      <c r="B500" t="str">
        <f ca="1">'配置表-小怪'!P500</f>
        <v/>
      </c>
      <c r="E500" t="e">
        <f ca="1">"[["&amp;VLOOKUP(RIGHT($B500,LEN($B500)-3),基础表!$Y:$AA,3,FALSE)&amp;"]]"</f>
        <v>#VALUE!</v>
      </c>
      <c r="F500" t="e">
        <f ca="1">VLOOKUP(RIGHT($B500,LEN($B500)-3),基础表!$E:$S,15,FALSE)</f>
        <v>#VALUE!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2:15" x14ac:dyDescent="0.2">
      <c r="B501" t="str">
        <f ca="1">'配置表-小怪'!P501</f>
        <v/>
      </c>
      <c r="E501" t="e">
        <f ca="1">"[["&amp;VLOOKUP(RIGHT($B501,LEN($B501)-3),基础表!$Y:$AA,3,FALSE)&amp;"]]"</f>
        <v>#VALUE!</v>
      </c>
      <c r="F501" t="e">
        <f ca="1">VLOOKUP(RIGHT($B501,LEN($B501)-3),基础表!$E:$S,15,FALSE)</f>
        <v>#VALUE!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2:15" x14ac:dyDescent="0.2">
      <c r="B502" t="str">
        <f ca="1">'配置表-小怪'!P502</f>
        <v/>
      </c>
      <c r="E502" t="e">
        <f ca="1">"[["&amp;VLOOKUP(RIGHT($B502,LEN($B502)-3),基础表!$Y:$AA,3,FALSE)&amp;"]]"</f>
        <v>#VALUE!</v>
      </c>
      <c r="F502" t="e">
        <f ca="1">VLOOKUP(RIGHT($B502,LEN($B502)-3),基础表!$E:$S,15,FALSE)</f>
        <v>#VALUE!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2:15" x14ac:dyDescent="0.2">
      <c r="B503" t="str">
        <f ca="1">'配置表-小怪'!P503</f>
        <v/>
      </c>
      <c r="E503" t="e">
        <f ca="1">"[["&amp;VLOOKUP(RIGHT($B503,LEN($B503)-3),基础表!$Y:$AA,3,FALSE)&amp;"]]"</f>
        <v>#VALUE!</v>
      </c>
      <c r="F503" t="e">
        <f ca="1">VLOOKUP(RIGHT($B503,LEN($B503)-3),基础表!$E:$S,15,FALSE)</f>
        <v>#VALUE!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2:15" x14ac:dyDescent="0.2">
      <c r="B504" t="str">
        <f ca="1">'配置表-小怪'!P504</f>
        <v/>
      </c>
      <c r="E504" t="e">
        <f ca="1">"[["&amp;VLOOKUP(RIGHT($B504,LEN($B504)-3),基础表!$Y:$AA,3,FALSE)&amp;"]]"</f>
        <v>#VALUE!</v>
      </c>
      <c r="F504" t="e">
        <f ca="1">VLOOKUP(RIGHT($B504,LEN($B504)-3),基础表!$E:$S,15,FALSE)</f>
        <v>#VALUE!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2:15" x14ac:dyDescent="0.2">
      <c r="B505" t="str">
        <f ca="1">'配置表-小怪'!P505</f>
        <v/>
      </c>
      <c r="E505" t="e">
        <f ca="1">"[["&amp;VLOOKUP(RIGHT($B505,LEN($B505)-3),基础表!$Y:$AA,3,FALSE)&amp;"]]"</f>
        <v>#VALUE!</v>
      </c>
      <c r="F505" t="e">
        <f ca="1">VLOOKUP(RIGHT($B505,LEN($B505)-3),基础表!$E:$S,15,FALSE)</f>
        <v>#VALUE!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2:15" x14ac:dyDescent="0.2">
      <c r="B506" t="str">
        <f ca="1">'配置表-小怪'!P506</f>
        <v/>
      </c>
      <c r="E506" t="e">
        <f ca="1">"[["&amp;VLOOKUP(RIGHT($B506,LEN($B506)-3),基础表!$Y:$AA,3,FALSE)&amp;"]]"</f>
        <v>#VALUE!</v>
      </c>
      <c r="F506" t="e">
        <f ca="1">VLOOKUP(RIGHT($B506,LEN($B506)-3),基础表!$E:$S,15,FALSE)</f>
        <v>#VALUE!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2:15" x14ac:dyDescent="0.2">
      <c r="B507" t="str">
        <f ca="1">'配置表-小怪'!P507</f>
        <v/>
      </c>
      <c r="E507" t="e">
        <f ca="1">"[["&amp;VLOOKUP(RIGHT($B507,LEN($B507)-3),基础表!$Y:$AA,3,FALSE)&amp;"]]"</f>
        <v>#VALUE!</v>
      </c>
      <c r="F507" t="e">
        <f ca="1">VLOOKUP(RIGHT($B507,LEN($B507)-3),基础表!$E:$S,15,FALSE)</f>
        <v>#VALUE!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2:15" x14ac:dyDescent="0.2">
      <c r="B508" t="str">
        <f ca="1">'配置表-小怪'!P508</f>
        <v/>
      </c>
      <c r="E508" t="e">
        <f ca="1">"[["&amp;VLOOKUP(RIGHT($B508,LEN($B508)-3),基础表!$Y:$AA,3,FALSE)&amp;"]]"</f>
        <v>#VALUE!</v>
      </c>
      <c r="F508" t="e">
        <f ca="1">VLOOKUP(RIGHT($B508,LEN($B508)-3),基础表!$E:$S,15,FALSE)</f>
        <v>#VALUE!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2:15" x14ac:dyDescent="0.2">
      <c r="B509" t="str">
        <f ca="1">'配置表-小怪'!P509</f>
        <v/>
      </c>
      <c r="E509" t="e">
        <f ca="1">"[["&amp;VLOOKUP(RIGHT($B509,LEN($B509)-3),基础表!$Y:$AA,3,FALSE)&amp;"]]"</f>
        <v>#VALUE!</v>
      </c>
      <c r="F509" t="e">
        <f ca="1">VLOOKUP(RIGHT($B509,LEN($B509)-3),基础表!$E:$S,15,FALSE)</f>
        <v>#VALUE!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2:15" x14ac:dyDescent="0.2">
      <c r="B510" t="str">
        <f ca="1">'配置表-小怪'!P510</f>
        <v/>
      </c>
      <c r="E510" t="e">
        <f ca="1">"[["&amp;VLOOKUP(RIGHT($B510,LEN($B510)-3),基础表!$Y:$AA,3,FALSE)&amp;"]]"</f>
        <v>#VALUE!</v>
      </c>
      <c r="F510" t="e">
        <f ca="1">VLOOKUP(RIGHT($B510,LEN($B510)-3),基础表!$E:$S,15,FALSE)</f>
        <v>#VALUE!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2:15" x14ac:dyDescent="0.2">
      <c r="B511" t="str">
        <f ca="1">'配置表-小怪'!P511</f>
        <v/>
      </c>
      <c r="E511" t="e">
        <f ca="1">"[["&amp;VLOOKUP(RIGHT($B511,LEN($B511)-3),基础表!$Y:$AA,3,FALSE)&amp;"]]"</f>
        <v>#VALUE!</v>
      </c>
      <c r="F511" t="e">
        <f ca="1">VLOOKUP(RIGHT($B511,LEN($B511)-3),基础表!$E:$S,15,FALSE)</f>
        <v>#VALUE!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2:15" x14ac:dyDescent="0.2">
      <c r="B512" t="str">
        <f ca="1">'配置表-小怪'!P512</f>
        <v/>
      </c>
      <c r="E512" t="e">
        <f ca="1">"[["&amp;VLOOKUP(RIGHT($B512,LEN($B512)-3),基础表!$Y:$AA,3,FALSE)&amp;"]]"</f>
        <v>#VALUE!</v>
      </c>
      <c r="F512" t="e">
        <f ca="1">VLOOKUP(RIGHT($B512,LEN($B512)-3),基础表!$E:$S,15,FALSE)</f>
        <v>#VALUE!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2:15" x14ac:dyDescent="0.2">
      <c r="B513" t="str">
        <f ca="1">'配置表-小怪'!P513</f>
        <v/>
      </c>
      <c r="E513" t="e">
        <f ca="1">"[["&amp;VLOOKUP(RIGHT($B513,LEN($B513)-3),基础表!$Y:$AA,3,FALSE)&amp;"]]"</f>
        <v>#VALUE!</v>
      </c>
      <c r="F513" t="e">
        <f ca="1">VLOOKUP(RIGHT($B513,LEN($B513)-3),基础表!$E:$S,15,FALSE)</f>
        <v>#VALUE!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</row>
    <row r="514" spans="2:15" x14ac:dyDescent="0.2">
      <c r="B514" t="str">
        <f ca="1">'配置表-小怪'!P514</f>
        <v/>
      </c>
      <c r="E514" t="e">
        <f ca="1">"[["&amp;VLOOKUP(RIGHT($B514,LEN($B514)-3),基础表!$Y:$AA,3,FALSE)&amp;"]]"</f>
        <v>#VALUE!</v>
      </c>
      <c r="F514" t="e">
        <f ca="1">VLOOKUP(RIGHT($B514,LEN($B514)-3),基础表!$E:$S,15,FALSE)</f>
        <v>#VALUE!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2:15" x14ac:dyDescent="0.2">
      <c r="B515" t="str">
        <f ca="1">'配置表-小怪'!P515</f>
        <v/>
      </c>
      <c r="E515" t="e">
        <f ca="1">"[["&amp;VLOOKUP(RIGHT($B515,LEN($B515)-3),基础表!$Y:$AA,3,FALSE)&amp;"]]"</f>
        <v>#VALUE!</v>
      </c>
      <c r="F515" t="e">
        <f ca="1">VLOOKUP(RIGHT($B515,LEN($B515)-3),基础表!$E:$S,15,FALSE)</f>
        <v>#VALUE!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</row>
    <row r="516" spans="2:15" x14ac:dyDescent="0.2">
      <c r="B516" t="str">
        <f ca="1">'配置表-小怪'!P516</f>
        <v/>
      </c>
      <c r="E516" t="e">
        <f ca="1">"[["&amp;VLOOKUP(RIGHT($B516,LEN($B516)-3),基础表!$Y:$AA,3,FALSE)&amp;"]]"</f>
        <v>#VALUE!</v>
      </c>
      <c r="F516" t="e">
        <f ca="1">VLOOKUP(RIGHT($B516,LEN($B516)-3),基础表!$E:$S,15,FALSE)</f>
        <v>#VALUE!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</row>
    <row r="517" spans="2:15" x14ac:dyDescent="0.2">
      <c r="B517" t="str">
        <f ca="1">'配置表-小怪'!P517</f>
        <v/>
      </c>
      <c r="E517" t="e">
        <f ca="1">"[["&amp;VLOOKUP(RIGHT($B517,LEN($B517)-3),基础表!$Y:$AA,3,FALSE)&amp;"]]"</f>
        <v>#VALUE!</v>
      </c>
      <c r="F517" t="e">
        <f ca="1">VLOOKUP(RIGHT($B517,LEN($B517)-3),基础表!$E:$S,15,FALSE)</f>
        <v>#VALUE!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2:15" x14ac:dyDescent="0.2">
      <c r="B518" t="str">
        <f ca="1">'配置表-小怪'!P518</f>
        <v/>
      </c>
      <c r="E518" t="e">
        <f ca="1">"[["&amp;VLOOKUP(RIGHT($B518,LEN($B518)-3),基础表!$Y:$AA,3,FALSE)&amp;"]]"</f>
        <v>#VALUE!</v>
      </c>
      <c r="F518" t="e">
        <f ca="1">VLOOKUP(RIGHT($B518,LEN($B518)-3),基础表!$E:$S,15,FALSE)</f>
        <v>#VALUE!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2:15" x14ac:dyDescent="0.2">
      <c r="B519" t="str">
        <f ca="1">'配置表-小怪'!P519</f>
        <v/>
      </c>
      <c r="E519" t="e">
        <f ca="1">"[["&amp;VLOOKUP(RIGHT($B519,LEN($B519)-3),基础表!$Y:$AA,3,FALSE)&amp;"]]"</f>
        <v>#VALUE!</v>
      </c>
      <c r="F519" t="e">
        <f ca="1">VLOOKUP(RIGHT($B519,LEN($B519)-3),基础表!$E:$S,15,FALSE)</f>
        <v>#VALUE!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2:15" x14ac:dyDescent="0.2">
      <c r="B520" t="str">
        <f ca="1">'配置表-小怪'!P520</f>
        <v/>
      </c>
      <c r="E520" t="e">
        <f ca="1">"[["&amp;VLOOKUP(RIGHT($B520,LEN($B520)-3),基础表!$Y:$AA,3,FALSE)&amp;"]]"</f>
        <v>#VALUE!</v>
      </c>
      <c r="F520" t="e">
        <f ca="1">VLOOKUP(RIGHT($B520,LEN($B520)-3),基础表!$E:$S,15,FALSE)</f>
        <v>#VALUE!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2:15" x14ac:dyDescent="0.2">
      <c r="B521" t="str">
        <f ca="1">'配置表-小怪'!P521</f>
        <v/>
      </c>
      <c r="E521" t="e">
        <f ca="1">"[["&amp;VLOOKUP(RIGHT($B521,LEN($B521)-3),基础表!$Y:$AA,3,FALSE)&amp;"]]"</f>
        <v>#VALUE!</v>
      </c>
      <c r="F521" t="e">
        <f ca="1">VLOOKUP(RIGHT($B521,LEN($B521)-3),基础表!$E:$S,15,FALSE)</f>
        <v>#VALUE!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2:15" x14ac:dyDescent="0.2">
      <c r="B522" t="str">
        <f ca="1">'配置表-小怪'!P522</f>
        <v/>
      </c>
      <c r="E522" t="e">
        <f ca="1">"[["&amp;VLOOKUP(RIGHT($B522,LEN($B522)-3),基础表!$Y:$AA,3,FALSE)&amp;"]]"</f>
        <v>#VALUE!</v>
      </c>
      <c r="F522" t="e">
        <f ca="1">VLOOKUP(RIGHT($B522,LEN($B522)-3),基础表!$E:$S,15,FALSE)</f>
        <v>#VALUE!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2:15" x14ac:dyDescent="0.2">
      <c r="B523" t="str">
        <f ca="1">'配置表-小怪'!P523</f>
        <v/>
      </c>
      <c r="E523" t="e">
        <f ca="1">"[["&amp;VLOOKUP(RIGHT($B523,LEN($B523)-3),基础表!$Y:$AA,3,FALSE)&amp;"]]"</f>
        <v>#VALUE!</v>
      </c>
      <c r="F523" t="e">
        <f ca="1">VLOOKUP(RIGHT($B523,LEN($B523)-3),基础表!$E:$S,15,FALSE)</f>
        <v>#VALUE!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</row>
    <row r="524" spans="2:15" x14ac:dyDescent="0.2">
      <c r="B524" t="str">
        <f ca="1">'配置表-小怪'!P524</f>
        <v/>
      </c>
      <c r="E524" t="e">
        <f ca="1">"[["&amp;VLOOKUP(RIGHT($B524,LEN($B524)-3),基础表!$Y:$AA,3,FALSE)&amp;"]]"</f>
        <v>#VALUE!</v>
      </c>
      <c r="F524" t="e">
        <f ca="1">VLOOKUP(RIGHT($B524,LEN($B524)-3),基础表!$E:$S,15,FALSE)</f>
        <v>#VALUE!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2:15" x14ac:dyDescent="0.2">
      <c r="B525" t="str">
        <f ca="1">'配置表-小怪'!P525</f>
        <v/>
      </c>
      <c r="E525" t="e">
        <f ca="1">"[["&amp;VLOOKUP(RIGHT($B525,LEN($B525)-3),基础表!$Y:$AA,3,FALSE)&amp;"]]"</f>
        <v>#VALUE!</v>
      </c>
      <c r="F525" t="e">
        <f ca="1">VLOOKUP(RIGHT($B525,LEN($B525)-3),基础表!$E:$S,15,FALSE)</f>
        <v>#VALUE!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2:15" x14ac:dyDescent="0.2">
      <c r="B526" t="str">
        <f ca="1">'配置表-小怪'!P526</f>
        <v/>
      </c>
      <c r="E526" t="e">
        <f ca="1">"[["&amp;VLOOKUP(RIGHT($B526,LEN($B526)-3),基础表!$Y:$AA,3,FALSE)&amp;"]]"</f>
        <v>#VALUE!</v>
      </c>
      <c r="F526" t="e">
        <f ca="1">VLOOKUP(RIGHT($B526,LEN($B526)-3),基础表!$E:$S,15,FALSE)</f>
        <v>#VALUE!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2:15" x14ac:dyDescent="0.2">
      <c r="B527" t="str">
        <f ca="1">'配置表-小怪'!P527</f>
        <v/>
      </c>
      <c r="E527" t="e">
        <f ca="1">"[["&amp;VLOOKUP(RIGHT($B527,LEN($B527)-3),基础表!$Y:$AA,3,FALSE)&amp;"]]"</f>
        <v>#VALUE!</v>
      </c>
      <c r="F527" t="e">
        <f ca="1">VLOOKUP(RIGHT($B527,LEN($B527)-3),基础表!$E:$S,15,FALSE)</f>
        <v>#VALUE!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2:15" x14ac:dyDescent="0.2">
      <c r="B528" t="str">
        <f ca="1">'配置表-小怪'!P528</f>
        <v/>
      </c>
      <c r="E528" t="e">
        <f ca="1">"[["&amp;VLOOKUP(RIGHT($B528,LEN($B528)-3),基础表!$Y:$AA,3,FALSE)&amp;"]]"</f>
        <v>#VALUE!</v>
      </c>
      <c r="F528" t="e">
        <f ca="1">VLOOKUP(RIGHT($B528,LEN($B528)-3),基础表!$E:$S,15,FALSE)</f>
        <v>#VALUE!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2:15" x14ac:dyDescent="0.2">
      <c r="B529" t="str">
        <f ca="1">'配置表-小怪'!P529</f>
        <v/>
      </c>
      <c r="E529" t="e">
        <f ca="1">"[["&amp;VLOOKUP(RIGHT($B529,LEN($B529)-3),基础表!$Y:$AA,3,FALSE)&amp;"]]"</f>
        <v>#VALUE!</v>
      </c>
      <c r="F529" t="e">
        <f ca="1">VLOOKUP(RIGHT($B529,LEN($B529)-3),基础表!$E:$S,15,FALSE)</f>
        <v>#VALUE!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2:15" x14ac:dyDescent="0.2">
      <c r="B530" t="str">
        <f ca="1">'配置表-小怪'!P530</f>
        <v/>
      </c>
      <c r="E530" t="e">
        <f ca="1">"[["&amp;VLOOKUP(RIGHT($B530,LEN($B530)-3),基础表!$Y:$AA,3,FALSE)&amp;"]]"</f>
        <v>#VALUE!</v>
      </c>
      <c r="F530" t="e">
        <f ca="1">VLOOKUP(RIGHT($B530,LEN($B530)-3),基础表!$E:$S,15,FALSE)</f>
        <v>#VALUE!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2:15" x14ac:dyDescent="0.2">
      <c r="B531" t="str">
        <f ca="1">'配置表-小怪'!P531</f>
        <v/>
      </c>
      <c r="E531" t="e">
        <f ca="1">"[["&amp;VLOOKUP(RIGHT($B531,LEN($B531)-3),基础表!$Y:$AA,3,FALSE)&amp;"]]"</f>
        <v>#VALUE!</v>
      </c>
      <c r="F531" t="e">
        <f ca="1">VLOOKUP(RIGHT($B531,LEN($B531)-3),基础表!$E:$S,15,FALSE)</f>
        <v>#VALUE!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2:15" x14ac:dyDescent="0.2">
      <c r="B532" t="str">
        <f ca="1">'配置表-小怪'!P532</f>
        <v/>
      </c>
      <c r="E532" t="e">
        <f ca="1">"[["&amp;VLOOKUP(RIGHT($B532,LEN($B532)-3),基础表!$Y:$AA,3,FALSE)&amp;"]]"</f>
        <v>#VALUE!</v>
      </c>
      <c r="F532" t="e">
        <f ca="1">VLOOKUP(RIGHT($B532,LEN($B532)-3),基础表!$E:$S,15,FALSE)</f>
        <v>#VALUE!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2:15" x14ac:dyDescent="0.2">
      <c r="B533" t="str">
        <f ca="1">'配置表-小怪'!P533</f>
        <v/>
      </c>
      <c r="E533" t="e">
        <f ca="1">"[["&amp;VLOOKUP(RIGHT($B533,LEN($B533)-3),基础表!$Y:$AA,3,FALSE)&amp;"]]"</f>
        <v>#VALUE!</v>
      </c>
      <c r="F533" t="e">
        <f ca="1">VLOOKUP(RIGHT($B533,LEN($B533)-3),基础表!$E:$S,15,FALSE)</f>
        <v>#VALUE!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2:15" x14ac:dyDescent="0.2">
      <c r="B534" t="str">
        <f ca="1">'配置表-小怪'!P534</f>
        <v/>
      </c>
      <c r="E534" t="e">
        <f ca="1">"[["&amp;VLOOKUP(RIGHT($B534,LEN($B534)-3),基础表!$Y:$AA,3,FALSE)&amp;"]]"</f>
        <v>#VALUE!</v>
      </c>
      <c r="F534" t="e">
        <f ca="1">VLOOKUP(RIGHT($B534,LEN($B534)-3),基础表!$E:$S,15,FALSE)</f>
        <v>#VALUE!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2:15" x14ac:dyDescent="0.2">
      <c r="B535" t="str">
        <f ca="1">'配置表-小怪'!P535</f>
        <v/>
      </c>
      <c r="E535" t="e">
        <f ca="1">"[["&amp;VLOOKUP(RIGHT($B535,LEN($B535)-3),基础表!$Y:$AA,3,FALSE)&amp;"]]"</f>
        <v>#VALUE!</v>
      </c>
      <c r="F535" t="e">
        <f ca="1">VLOOKUP(RIGHT($B535,LEN($B535)-3),基础表!$E:$S,15,FALSE)</f>
        <v>#VALUE!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2:15" x14ac:dyDescent="0.2">
      <c r="B536" t="str">
        <f ca="1">'配置表-小怪'!P536</f>
        <v/>
      </c>
      <c r="E536" t="e">
        <f ca="1">"[["&amp;VLOOKUP(RIGHT($B536,LEN($B536)-3),基础表!$Y:$AA,3,FALSE)&amp;"]]"</f>
        <v>#VALUE!</v>
      </c>
      <c r="F536" t="e">
        <f ca="1">VLOOKUP(RIGHT($B536,LEN($B536)-3),基础表!$E:$S,15,FALSE)</f>
        <v>#VALUE!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2:15" x14ac:dyDescent="0.2">
      <c r="B537" t="str">
        <f ca="1">'配置表-小怪'!P537</f>
        <v/>
      </c>
      <c r="E537" t="e">
        <f ca="1">"[["&amp;VLOOKUP(RIGHT($B537,LEN($B537)-3),基础表!$Y:$AA,3,FALSE)&amp;"]]"</f>
        <v>#VALUE!</v>
      </c>
      <c r="F537" t="e">
        <f ca="1">VLOOKUP(RIGHT($B537,LEN($B537)-3),基础表!$E:$S,15,FALSE)</f>
        <v>#VALUE!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2:15" x14ac:dyDescent="0.2">
      <c r="B538" t="str">
        <f ca="1">'配置表-小怪'!P538</f>
        <v/>
      </c>
      <c r="E538" t="e">
        <f ca="1">"[["&amp;VLOOKUP(RIGHT($B538,LEN($B538)-3),基础表!$Y:$AA,3,FALSE)&amp;"]]"</f>
        <v>#VALUE!</v>
      </c>
      <c r="F538" t="e">
        <f ca="1">VLOOKUP(RIGHT($B538,LEN($B538)-3),基础表!$E:$S,15,FALSE)</f>
        <v>#VALUE!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2:15" x14ac:dyDescent="0.2">
      <c r="B539" t="str">
        <f ca="1">'配置表-小怪'!P539</f>
        <v/>
      </c>
      <c r="E539" t="e">
        <f ca="1">"[["&amp;VLOOKUP(RIGHT($B539,LEN($B539)-3),基础表!$Y:$AA,3,FALSE)&amp;"]]"</f>
        <v>#VALUE!</v>
      </c>
      <c r="F539" t="e">
        <f ca="1">VLOOKUP(RIGHT($B539,LEN($B539)-3),基础表!$E:$S,15,FALSE)</f>
        <v>#VALUE!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2:15" x14ac:dyDescent="0.2">
      <c r="B540" t="str">
        <f ca="1">'配置表-小怪'!P540</f>
        <v/>
      </c>
      <c r="E540" t="e">
        <f ca="1">"[["&amp;VLOOKUP(RIGHT($B540,LEN($B540)-3),基础表!$Y:$AA,3,FALSE)&amp;"]]"</f>
        <v>#VALUE!</v>
      </c>
      <c r="F540" t="e">
        <f ca="1">VLOOKUP(RIGHT($B540,LEN($B540)-3),基础表!$E:$S,15,FALSE)</f>
        <v>#VALUE!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2:15" x14ac:dyDescent="0.2">
      <c r="B541" t="str">
        <f ca="1">'配置表-小怪'!P541</f>
        <v/>
      </c>
      <c r="E541" t="e">
        <f ca="1">"[["&amp;VLOOKUP(RIGHT($B541,LEN($B541)-3),基础表!$Y:$AA,3,FALSE)&amp;"]]"</f>
        <v>#VALUE!</v>
      </c>
      <c r="F541" t="e">
        <f ca="1">VLOOKUP(RIGHT($B541,LEN($B541)-3),基础表!$E:$S,15,FALSE)</f>
        <v>#VALUE!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2:15" x14ac:dyDescent="0.2">
      <c r="B542" t="str">
        <f ca="1">'配置表-小怪'!P542</f>
        <v/>
      </c>
      <c r="E542" t="e">
        <f ca="1">"[["&amp;VLOOKUP(RIGHT($B542,LEN($B542)-3),基础表!$Y:$AA,3,FALSE)&amp;"]]"</f>
        <v>#VALUE!</v>
      </c>
      <c r="F542" t="e">
        <f ca="1">VLOOKUP(RIGHT($B542,LEN($B542)-3),基础表!$E:$S,15,FALSE)</f>
        <v>#VALUE!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2:15" x14ac:dyDescent="0.2">
      <c r="B543" t="str">
        <f ca="1">'配置表-小怪'!P543</f>
        <v/>
      </c>
      <c r="E543" t="e">
        <f ca="1">"[["&amp;VLOOKUP(RIGHT($B543,LEN($B543)-3),基础表!$Y:$AA,3,FALSE)&amp;"]]"</f>
        <v>#VALUE!</v>
      </c>
      <c r="F543" t="e">
        <f ca="1">VLOOKUP(RIGHT($B543,LEN($B543)-3),基础表!$E:$S,15,FALSE)</f>
        <v>#VALUE!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2:15" x14ac:dyDescent="0.2">
      <c r="B544" t="str">
        <f ca="1">'配置表-小怪'!P544</f>
        <v/>
      </c>
      <c r="E544" t="e">
        <f ca="1">"[["&amp;VLOOKUP(RIGHT($B544,LEN($B544)-3),基础表!$Y:$AA,3,FALSE)&amp;"]]"</f>
        <v>#VALUE!</v>
      </c>
      <c r="F544" t="e">
        <f ca="1">VLOOKUP(RIGHT($B544,LEN($B544)-3),基础表!$E:$S,15,FALSE)</f>
        <v>#VALUE!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2:15" x14ac:dyDescent="0.2">
      <c r="B545" t="str">
        <f ca="1">'配置表-小怪'!P545</f>
        <v/>
      </c>
      <c r="E545" t="e">
        <f ca="1">"[["&amp;VLOOKUP(RIGHT($B545,LEN($B545)-3),基础表!$Y:$AA,3,FALSE)&amp;"]]"</f>
        <v>#VALUE!</v>
      </c>
      <c r="F545" t="e">
        <f ca="1">VLOOKUP(RIGHT($B545,LEN($B545)-3),基础表!$E:$S,15,FALSE)</f>
        <v>#VALUE!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2:15" x14ac:dyDescent="0.2">
      <c r="B546" t="str">
        <f ca="1">'配置表-小怪'!P546</f>
        <v/>
      </c>
      <c r="E546" t="e">
        <f ca="1">"[["&amp;VLOOKUP(RIGHT($B546,LEN($B546)-3),基础表!$Y:$AA,3,FALSE)&amp;"]]"</f>
        <v>#VALUE!</v>
      </c>
      <c r="F546" t="e">
        <f ca="1">VLOOKUP(RIGHT($B546,LEN($B546)-3),基础表!$E:$S,15,FALSE)</f>
        <v>#VALUE!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2:15" x14ac:dyDescent="0.2">
      <c r="B547" t="str">
        <f ca="1">'配置表-小怪'!P547</f>
        <v/>
      </c>
      <c r="E547" t="e">
        <f ca="1">"[["&amp;VLOOKUP(RIGHT($B547,LEN($B547)-3),基础表!$Y:$AA,3,FALSE)&amp;"]]"</f>
        <v>#VALUE!</v>
      </c>
      <c r="F547" t="e">
        <f ca="1">VLOOKUP(RIGHT($B547,LEN($B547)-3),基础表!$E:$S,15,FALSE)</f>
        <v>#VALUE!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2:15" x14ac:dyDescent="0.2">
      <c r="B548" t="str">
        <f ca="1">'配置表-小怪'!P548</f>
        <v/>
      </c>
      <c r="E548" t="e">
        <f ca="1">"[["&amp;VLOOKUP(RIGHT($B548,LEN($B548)-3),基础表!$Y:$AA,3,FALSE)&amp;"]]"</f>
        <v>#VALUE!</v>
      </c>
      <c r="F548" t="e">
        <f ca="1">VLOOKUP(RIGHT($B548,LEN($B548)-3),基础表!$E:$S,15,FALSE)</f>
        <v>#VALUE!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2:15" x14ac:dyDescent="0.2">
      <c r="B549" t="str">
        <f ca="1">'配置表-小怪'!P549</f>
        <v/>
      </c>
      <c r="E549" t="e">
        <f ca="1">"[["&amp;VLOOKUP(RIGHT($B549,LEN($B549)-3),基础表!$Y:$AA,3,FALSE)&amp;"]]"</f>
        <v>#VALUE!</v>
      </c>
      <c r="F549" t="e">
        <f ca="1">VLOOKUP(RIGHT($B549,LEN($B549)-3),基础表!$E:$S,15,FALSE)</f>
        <v>#VALUE!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2:15" x14ac:dyDescent="0.2">
      <c r="B550" t="str">
        <f ca="1">'配置表-小怪'!P550</f>
        <v/>
      </c>
      <c r="E550" t="e">
        <f ca="1">"[["&amp;VLOOKUP(RIGHT($B550,LEN($B550)-3),基础表!$Y:$AA,3,FALSE)&amp;"]]"</f>
        <v>#VALUE!</v>
      </c>
      <c r="F550" t="e">
        <f ca="1">VLOOKUP(RIGHT($B550,LEN($B550)-3),基础表!$E:$S,15,FALSE)</f>
        <v>#VALUE!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2:15" x14ac:dyDescent="0.2">
      <c r="B551" t="str">
        <f ca="1">'配置表-小怪'!P551</f>
        <v/>
      </c>
      <c r="E551" t="e">
        <f ca="1">"[["&amp;VLOOKUP(RIGHT($B551,LEN($B551)-3),基础表!$Y:$AA,3,FALSE)&amp;"]]"</f>
        <v>#VALUE!</v>
      </c>
      <c r="F551" t="e">
        <f ca="1">VLOOKUP(RIGHT($B551,LEN($B551)-3),基础表!$E:$S,15,FALSE)</f>
        <v>#VALUE!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2:15" x14ac:dyDescent="0.2">
      <c r="B552" t="str">
        <f ca="1">'配置表-小怪'!P552</f>
        <v/>
      </c>
      <c r="E552" t="e">
        <f ca="1">"[["&amp;VLOOKUP(RIGHT($B552,LEN($B552)-3),基础表!$Y:$AA,3,FALSE)&amp;"]]"</f>
        <v>#VALUE!</v>
      </c>
      <c r="F552" t="e">
        <f ca="1">VLOOKUP(RIGHT($B552,LEN($B552)-3),基础表!$E:$S,15,FALSE)</f>
        <v>#VALUE!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2:15" x14ac:dyDescent="0.2">
      <c r="B553" t="str">
        <f ca="1">'配置表-小怪'!P553</f>
        <v/>
      </c>
      <c r="E553" t="e">
        <f ca="1">"[["&amp;VLOOKUP(RIGHT($B553,LEN($B553)-3),基础表!$Y:$AA,3,FALSE)&amp;"]]"</f>
        <v>#VALUE!</v>
      </c>
      <c r="F553" t="e">
        <f ca="1">VLOOKUP(RIGHT($B553,LEN($B553)-3),基础表!$E:$S,15,FALSE)</f>
        <v>#VALUE!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2:15" x14ac:dyDescent="0.2">
      <c r="B554" t="str">
        <f ca="1">'配置表-小怪'!P554</f>
        <v/>
      </c>
      <c r="E554" t="e">
        <f ca="1">"[["&amp;VLOOKUP(RIGHT($B554,LEN($B554)-3),基础表!$Y:$AA,3,FALSE)&amp;"]]"</f>
        <v>#VALUE!</v>
      </c>
      <c r="F554" t="e">
        <f ca="1">VLOOKUP(RIGHT($B554,LEN($B554)-3),基础表!$E:$S,15,FALSE)</f>
        <v>#VALUE!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2:15" x14ac:dyDescent="0.2">
      <c r="B555" t="str">
        <f ca="1">'配置表-小怪'!P555</f>
        <v/>
      </c>
      <c r="E555" t="e">
        <f ca="1">"[["&amp;VLOOKUP(RIGHT($B555,LEN($B555)-3),基础表!$Y:$AA,3,FALSE)&amp;"]]"</f>
        <v>#VALUE!</v>
      </c>
      <c r="F555" t="e">
        <f ca="1">VLOOKUP(RIGHT($B555,LEN($B555)-3),基础表!$E:$S,15,FALSE)</f>
        <v>#VALUE!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2:15" x14ac:dyDescent="0.2">
      <c r="B556" t="str">
        <f ca="1">'配置表-小怪'!P556</f>
        <v/>
      </c>
      <c r="E556" t="e">
        <f ca="1">"[["&amp;VLOOKUP(RIGHT($B556,LEN($B556)-3),基础表!$Y:$AA,3,FALSE)&amp;"]]"</f>
        <v>#VALUE!</v>
      </c>
      <c r="F556" t="e">
        <f ca="1">VLOOKUP(RIGHT($B556,LEN($B556)-3),基础表!$E:$S,15,FALSE)</f>
        <v>#VALUE!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2:15" x14ac:dyDescent="0.2">
      <c r="B557" t="str">
        <f ca="1">'配置表-小怪'!P557</f>
        <v/>
      </c>
      <c r="E557" t="e">
        <f ca="1">"[["&amp;VLOOKUP(RIGHT($B557,LEN($B557)-3),基础表!$Y:$AA,3,FALSE)&amp;"]]"</f>
        <v>#VALUE!</v>
      </c>
      <c r="F557" t="e">
        <f ca="1">VLOOKUP(RIGHT($B557,LEN($B557)-3),基础表!$E:$S,15,FALSE)</f>
        <v>#VALUE!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2:15" x14ac:dyDescent="0.2">
      <c r="B558" t="str">
        <f ca="1">'配置表-小怪'!P558</f>
        <v/>
      </c>
      <c r="E558" t="e">
        <f ca="1">"[["&amp;VLOOKUP(RIGHT($B558,LEN($B558)-3),基础表!$Y:$AA,3,FALSE)&amp;"]]"</f>
        <v>#VALUE!</v>
      </c>
      <c r="F558" t="e">
        <f ca="1">VLOOKUP(RIGHT($B558,LEN($B558)-3),基础表!$E:$S,15,FALSE)</f>
        <v>#VALUE!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2:15" x14ac:dyDescent="0.2">
      <c r="B559" t="str">
        <f ca="1">'配置表-小怪'!P559</f>
        <v/>
      </c>
      <c r="E559" t="e">
        <f ca="1">"[["&amp;VLOOKUP(RIGHT($B559,LEN($B559)-3),基础表!$Y:$AA,3,FALSE)&amp;"]]"</f>
        <v>#VALUE!</v>
      </c>
      <c r="F559" t="e">
        <f ca="1">VLOOKUP(RIGHT($B559,LEN($B559)-3),基础表!$E:$S,15,FALSE)</f>
        <v>#VALUE!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2:15" x14ac:dyDescent="0.2">
      <c r="B560" t="str">
        <f ca="1">'配置表-小怪'!P560</f>
        <v/>
      </c>
      <c r="E560" t="e">
        <f ca="1">"[["&amp;VLOOKUP(RIGHT($B560,LEN($B560)-3),基础表!$Y:$AA,3,FALSE)&amp;"]]"</f>
        <v>#VALUE!</v>
      </c>
      <c r="F560" t="e">
        <f ca="1">VLOOKUP(RIGHT($B560,LEN($B560)-3),基础表!$E:$S,15,FALSE)</f>
        <v>#VALUE!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2:15" x14ac:dyDescent="0.2">
      <c r="B561" t="str">
        <f ca="1">'配置表-小怪'!P561</f>
        <v/>
      </c>
      <c r="E561" t="e">
        <f ca="1">"[["&amp;VLOOKUP(RIGHT($B561,LEN($B561)-3),基础表!$Y:$AA,3,FALSE)&amp;"]]"</f>
        <v>#VALUE!</v>
      </c>
      <c r="F561" t="e">
        <f ca="1">VLOOKUP(RIGHT($B561,LEN($B561)-3),基础表!$E:$S,15,FALSE)</f>
        <v>#VALUE!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2:15" x14ac:dyDescent="0.2">
      <c r="B562" t="str">
        <f ca="1">'配置表-小怪'!P562</f>
        <v/>
      </c>
      <c r="E562" t="e">
        <f ca="1">"[["&amp;VLOOKUP(RIGHT($B562,LEN($B562)-3),基础表!$Y:$AA,3,FALSE)&amp;"]]"</f>
        <v>#VALUE!</v>
      </c>
      <c r="F562" t="e">
        <f ca="1">VLOOKUP(RIGHT($B562,LEN($B562)-3),基础表!$E:$S,15,FALSE)</f>
        <v>#VALUE!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2:15" x14ac:dyDescent="0.2">
      <c r="B563" t="str">
        <f ca="1">'配置表-小怪'!P563</f>
        <v/>
      </c>
      <c r="E563" t="e">
        <f ca="1">"[["&amp;VLOOKUP(RIGHT($B563,LEN($B563)-3),基础表!$Y:$AA,3,FALSE)&amp;"]]"</f>
        <v>#VALUE!</v>
      </c>
      <c r="F563" t="e">
        <f ca="1">VLOOKUP(RIGHT($B563,LEN($B563)-3),基础表!$E:$S,15,FALSE)</f>
        <v>#VALUE!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2:15" x14ac:dyDescent="0.2">
      <c r="B564" t="str">
        <f ca="1">'配置表-小怪'!P564</f>
        <v/>
      </c>
      <c r="E564" t="e">
        <f ca="1">"[["&amp;VLOOKUP(RIGHT($B564,LEN($B564)-3),基础表!$Y:$AA,3,FALSE)&amp;"]]"</f>
        <v>#VALUE!</v>
      </c>
      <c r="F564" t="e">
        <f ca="1">VLOOKUP(RIGHT($B564,LEN($B564)-3),基础表!$E:$S,15,FALSE)</f>
        <v>#VALUE!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2:15" x14ac:dyDescent="0.2">
      <c r="B565" t="str">
        <f ca="1">'配置表-小怪'!P565</f>
        <v/>
      </c>
      <c r="E565" t="e">
        <f ca="1">"[["&amp;VLOOKUP(RIGHT($B565,LEN($B565)-3),基础表!$Y:$AA,3,FALSE)&amp;"]]"</f>
        <v>#VALUE!</v>
      </c>
      <c r="F565" t="e">
        <f ca="1">VLOOKUP(RIGHT($B565,LEN($B565)-3),基础表!$E:$S,15,FALSE)</f>
        <v>#VALUE!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2:15" x14ac:dyDescent="0.2">
      <c r="B566" t="str">
        <f ca="1">'配置表-小怪'!P566</f>
        <v/>
      </c>
      <c r="E566" t="e">
        <f ca="1">"[["&amp;VLOOKUP(RIGHT($B566,LEN($B566)-3),基础表!$Y:$AA,3,FALSE)&amp;"]]"</f>
        <v>#VALUE!</v>
      </c>
      <c r="F566" t="e">
        <f ca="1">VLOOKUP(RIGHT($B566,LEN($B566)-3),基础表!$E:$S,15,FALSE)</f>
        <v>#VALUE!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2:15" x14ac:dyDescent="0.2">
      <c r="B567" t="str">
        <f ca="1">'配置表-小怪'!P567</f>
        <v/>
      </c>
      <c r="E567" t="e">
        <f ca="1">"[["&amp;VLOOKUP(RIGHT($B567,LEN($B567)-3),基础表!$Y:$AA,3,FALSE)&amp;"]]"</f>
        <v>#VALUE!</v>
      </c>
      <c r="F567" t="e">
        <f ca="1">VLOOKUP(RIGHT($B567,LEN($B567)-3),基础表!$E:$S,15,FALSE)</f>
        <v>#VALUE!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2:15" x14ac:dyDescent="0.2">
      <c r="B568" t="str">
        <f ca="1">'配置表-小怪'!P568</f>
        <v/>
      </c>
      <c r="E568" t="e">
        <f ca="1">"[["&amp;VLOOKUP(RIGHT($B568,LEN($B568)-3),基础表!$Y:$AA,3,FALSE)&amp;"]]"</f>
        <v>#VALUE!</v>
      </c>
      <c r="F568" t="e">
        <f ca="1">VLOOKUP(RIGHT($B568,LEN($B568)-3),基础表!$E:$S,15,FALSE)</f>
        <v>#VALUE!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2:15" x14ac:dyDescent="0.2">
      <c r="B569" t="str">
        <f ca="1">'配置表-小怪'!P569</f>
        <v/>
      </c>
      <c r="E569" t="e">
        <f ca="1">"[["&amp;VLOOKUP(RIGHT($B569,LEN($B569)-3),基础表!$Y:$AA,3,FALSE)&amp;"]]"</f>
        <v>#VALUE!</v>
      </c>
      <c r="F569" t="e">
        <f ca="1">VLOOKUP(RIGHT($B569,LEN($B569)-3),基础表!$E:$S,15,FALSE)</f>
        <v>#VALUE!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2:15" x14ac:dyDescent="0.2">
      <c r="B570" t="str">
        <f ca="1">'配置表-小怪'!P570</f>
        <v/>
      </c>
      <c r="E570" t="e">
        <f ca="1">"[["&amp;VLOOKUP(RIGHT($B570,LEN($B570)-3),基础表!$Y:$AA,3,FALSE)&amp;"]]"</f>
        <v>#VALUE!</v>
      </c>
      <c r="F570" t="e">
        <f ca="1">VLOOKUP(RIGHT($B570,LEN($B570)-3),基础表!$E:$S,15,FALSE)</f>
        <v>#VALUE!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2:15" x14ac:dyDescent="0.2">
      <c r="B571" t="str">
        <f ca="1">'配置表-小怪'!P571</f>
        <v/>
      </c>
      <c r="E571" t="e">
        <f ca="1">"[["&amp;VLOOKUP(RIGHT($B571,LEN($B571)-3),基础表!$Y:$AA,3,FALSE)&amp;"]]"</f>
        <v>#VALUE!</v>
      </c>
      <c r="F571" t="e">
        <f ca="1">VLOOKUP(RIGHT($B571,LEN($B571)-3),基础表!$E:$S,15,FALSE)</f>
        <v>#VALUE!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2:15" x14ac:dyDescent="0.2">
      <c r="B572" t="str">
        <f ca="1">'配置表-小怪'!P572</f>
        <v/>
      </c>
      <c r="E572" t="e">
        <f ca="1">"[["&amp;VLOOKUP(RIGHT($B572,LEN($B572)-3),基础表!$Y:$AA,3,FALSE)&amp;"]]"</f>
        <v>#VALUE!</v>
      </c>
      <c r="F572" t="e">
        <f ca="1">VLOOKUP(RIGHT($B572,LEN($B572)-3),基础表!$E:$S,15,FALSE)</f>
        <v>#VALUE!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2:15" x14ac:dyDescent="0.2">
      <c r="B573" t="str">
        <f ca="1">'配置表-小怪'!P573</f>
        <v/>
      </c>
      <c r="E573" t="e">
        <f ca="1">"[["&amp;VLOOKUP(RIGHT($B573,LEN($B573)-3),基础表!$Y:$AA,3,FALSE)&amp;"]]"</f>
        <v>#VALUE!</v>
      </c>
      <c r="F573" t="e">
        <f ca="1">VLOOKUP(RIGHT($B573,LEN($B573)-3),基础表!$E:$S,15,FALSE)</f>
        <v>#VALUE!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2:15" x14ac:dyDescent="0.2">
      <c r="B574" t="str">
        <f ca="1">'配置表-小怪'!P574</f>
        <v/>
      </c>
      <c r="E574" t="e">
        <f ca="1">"[["&amp;VLOOKUP(RIGHT($B574,LEN($B574)-3),基础表!$Y:$AA,3,FALSE)&amp;"]]"</f>
        <v>#VALUE!</v>
      </c>
      <c r="F574" t="e">
        <f ca="1">VLOOKUP(RIGHT($B574,LEN($B574)-3),基础表!$E:$S,15,FALSE)</f>
        <v>#VALUE!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  <row r="575" spans="2:15" x14ac:dyDescent="0.2">
      <c r="B575" t="str">
        <f ca="1">'配置表-小怪'!P575</f>
        <v/>
      </c>
      <c r="E575" t="e">
        <f ca="1">"[["&amp;VLOOKUP(RIGHT($B575,LEN($B575)-3),基础表!$Y:$AA,3,FALSE)&amp;"]]"</f>
        <v>#VALUE!</v>
      </c>
      <c r="F575" t="e">
        <f ca="1">VLOOKUP(RIGHT($B575,LEN($B575)-3),基础表!$E:$S,15,FALSE)</f>
        <v>#VALUE!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</row>
    <row r="576" spans="2:15" x14ac:dyDescent="0.2">
      <c r="B576" t="str">
        <f ca="1">'配置表-小怪'!P576</f>
        <v/>
      </c>
      <c r="E576" t="e">
        <f ca="1">"[["&amp;VLOOKUP(RIGHT($B576,LEN($B576)-3),基础表!$Y:$AA,3,FALSE)&amp;"]]"</f>
        <v>#VALUE!</v>
      </c>
      <c r="F576" t="e">
        <f ca="1">VLOOKUP(RIGHT($B576,LEN($B576)-3),基础表!$E:$S,15,FALSE)</f>
        <v>#VALUE!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</row>
    <row r="577" spans="2:15" x14ac:dyDescent="0.2">
      <c r="B577" t="str">
        <f ca="1">'配置表-小怪'!P577</f>
        <v/>
      </c>
      <c r="E577" t="e">
        <f ca="1">"[["&amp;VLOOKUP(RIGHT($B577,LEN($B577)-3),基础表!$Y:$AA,3,FALSE)&amp;"]]"</f>
        <v>#VALUE!</v>
      </c>
      <c r="F577" t="e">
        <f ca="1">VLOOKUP(RIGHT($B577,LEN($B577)-3),基础表!$E:$S,15,FALSE)</f>
        <v>#VALUE!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</row>
    <row r="578" spans="2:15" x14ac:dyDescent="0.2">
      <c r="B578" t="str">
        <f ca="1">'配置表-小怪'!P578</f>
        <v/>
      </c>
      <c r="E578" t="e">
        <f ca="1">"[["&amp;VLOOKUP(RIGHT($B578,LEN($B578)-3),基础表!$Y:$AA,3,FALSE)&amp;"]]"</f>
        <v>#VALUE!</v>
      </c>
      <c r="F578" t="e">
        <f ca="1">VLOOKUP(RIGHT($B578,LEN($B578)-3),基础表!$E:$S,15,FALSE)</f>
        <v>#VALUE!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</row>
    <row r="579" spans="2:15" x14ac:dyDescent="0.2">
      <c r="B579" t="str">
        <f ca="1">'配置表-小怪'!P579</f>
        <v/>
      </c>
      <c r="E579" t="e">
        <f ca="1">"[["&amp;VLOOKUP(RIGHT($B579,LEN($B579)-3),基础表!$Y:$AA,3,FALSE)&amp;"]]"</f>
        <v>#VALUE!</v>
      </c>
      <c r="F579" t="e">
        <f ca="1">VLOOKUP(RIGHT($B579,LEN($B579)-3),基础表!$E:$S,15,FALSE)</f>
        <v>#VALUE!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</row>
    <row r="580" spans="2:15" x14ac:dyDescent="0.2">
      <c r="B580" t="str">
        <f ca="1">'配置表-小怪'!P580</f>
        <v/>
      </c>
      <c r="E580" t="e">
        <f ca="1">"[["&amp;VLOOKUP(RIGHT($B580,LEN($B580)-3),基础表!$Y:$AA,3,FALSE)&amp;"]]"</f>
        <v>#VALUE!</v>
      </c>
      <c r="F580" t="e">
        <f ca="1">VLOOKUP(RIGHT($B580,LEN($B580)-3),基础表!$E:$S,15,FALSE)</f>
        <v>#VALUE!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</row>
    <row r="581" spans="2:15" x14ac:dyDescent="0.2">
      <c r="B581" t="str">
        <f ca="1">'配置表-小怪'!P581</f>
        <v/>
      </c>
      <c r="E581" t="e">
        <f ca="1">"[["&amp;VLOOKUP(RIGHT($B581,LEN($B581)-3),基础表!$Y:$AA,3,FALSE)&amp;"]]"</f>
        <v>#VALUE!</v>
      </c>
      <c r="F581" t="e">
        <f ca="1">VLOOKUP(RIGHT($B581,LEN($B581)-3),基础表!$E:$S,15,FALSE)</f>
        <v>#VALUE!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</row>
    <row r="582" spans="2:15" x14ac:dyDescent="0.2">
      <c r="B582" t="str">
        <f ca="1">'配置表-小怪'!P582</f>
        <v/>
      </c>
      <c r="E582" t="e">
        <f ca="1">"[["&amp;VLOOKUP(RIGHT($B582,LEN($B582)-3),基础表!$Y:$AA,3,FALSE)&amp;"]]"</f>
        <v>#VALUE!</v>
      </c>
      <c r="F582" t="e">
        <f ca="1">VLOOKUP(RIGHT($B582,LEN($B582)-3),基础表!$E:$S,15,FALSE)</f>
        <v>#VALUE!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</row>
    <row r="583" spans="2:15" x14ac:dyDescent="0.2">
      <c r="B583" t="str">
        <f ca="1">'配置表-小怪'!P583</f>
        <v/>
      </c>
      <c r="E583" t="e">
        <f ca="1">"[["&amp;VLOOKUP(RIGHT($B583,LEN($B583)-3),基础表!$Y:$AA,3,FALSE)&amp;"]]"</f>
        <v>#VALUE!</v>
      </c>
      <c r="F583" t="e">
        <f ca="1">VLOOKUP(RIGHT($B583,LEN($B583)-3),基础表!$E:$S,15,FALSE)</f>
        <v>#VALUE!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</row>
    <row r="584" spans="2:15" x14ac:dyDescent="0.2">
      <c r="B584" t="str">
        <f ca="1">'配置表-小怪'!P584</f>
        <v/>
      </c>
      <c r="E584" t="e">
        <f ca="1">"[["&amp;VLOOKUP(RIGHT($B584,LEN($B584)-3),基础表!$Y:$AA,3,FALSE)&amp;"]]"</f>
        <v>#VALUE!</v>
      </c>
      <c r="F584" t="e">
        <f ca="1">VLOOKUP(RIGHT($B584,LEN($B584)-3),基础表!$E:$S,15,FALSE)</f>
        <v>#VALUE!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</row>
    <row r="585" spans="2:15" x14ac:dyDescent="0.2">
      <c r="B585" t="str">
        <f ca="1">'配置表-小怪'!P585</f>
        <v/>
      </c>
      <c r="E585" t="e">
        <f ca="1">"[["&amp;VLOOKUP(RIGHT($B585,LEN($B585)-3),基础表!$Y:$AA,3,FALSE)&amp;"]]"</f>
        <v>#VALUE!</v>
      </c>
      <c r="F585" t="e">
        <f ca="1">VLOOKUP(RIGHT($B585,LEN($B585)-3),基础表!$E:$S,15,FALSE)</f>
        <v>#VALUE!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</row>
    <row r="586" spans="2:15" x14ac:dyDescent="0.2">
      <c r="B586" t="str">
        <f ca="1">'配置表-小怪'!P586</f>
        <v/>
      </c>
      <c r="E586" t="e">
        <f ca="1">"[["&amp;VLOOKUP(RIGHT($B586,LEN($B586)-3),基础表!$Y:$AA,3,FALSE)&amp;"]]"</f>
        <v>#VALUE!</v>
      </c>
      <c r="F586" t="e">
        <f ca="1">VLOOKUP(RIGHT($B586,LEN($B586)-3),基础表!$E:$S,15,FALSE)</f>
        <v>#VALUE!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</row>
    <row r="587" spans="2:15" x14ac:dyDescent="0.2">
      <c r="B587" t="str">
        <f ca="1">'配置表-小怪'!P587</f>
        <v/>
      </c>
      <c r="E587" t="e">
        <f ca="1">"[["&amp;VLOOKUP(RIGHT($B587,LEN($B587)-3),基础表!$Y:$AA,3,FALSE)&amp;"]]"</f>
        <v>#VALUE!</v>
      </c>
      <c r="F587" t="e">
        <f ca="1">VLOOKUP(RIGHT($B587,LEN($B587)-3),基础表!$E:$S,15,FALSE)</f>
        <v>#VALUE!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</row>
    <row r="588" spans="2:15" x14ac:dyDescent="0.2">
      <c r="B588" t="str">
        <f ca="1">'配置表-小怪'!P588</f>
        <v/>
      </c>
      <c r="E588" t="e">
        <f ca="1">"[["&amp;VLOOKUP(RIGHT($B588,LEN($B588)-3),基础表!$Y:$AA,3,FALSE)&amp;"]]"</f>
        <v>#VALUE!</v>
      </c>
      <c r="F588" t="e">
        <f ca="1">VLOOKUP(RIGHT($B588,LEN($B588)-3),基础表!$E:$S,15,FALSE)</f>
        <v>#VALUE!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</row>
    <row r="589" spans="2:15" x14ac:dyDescent="0.2">
      <c r="B589" t="str">
        <f ca="1">'配置表-小怪'!P589</f>
        <v/>
      </c>
      <c r="E589" t="e">
        <f ca="1">"[["&amp;VLOOKUP(RIGHT($B589,LEN($B589)-3),基础表!$Y:$AA,3,FALSE)&amp;"]]"</f>
        <v>#VALUE!</v>
      </c>
      <c r="F589" t="e">
        <f ca="1">VLOOKUP(RIGHT($B589,LEN($B589)-3),基础表!$E:$S,15,FALSE)</f>
        <v>#VALUE!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</row>
    <row r="590" spans="2:15" x14ac:dyDescent="0.2">
      <c r="B590" t="str">
        <f ca="1">'配置表-小怪'!P590</f>
        <v/>
      </c>
      <c r="E590" t="e">
        <f ca="1">"[["&amp;VLOOKUP(RIGHT($B590,LEN($B590)-3),基础表!$Y:$AA,3,FALSE)&amp;"]]"</f>
        <v>#VALUE!</v>
      </c>
      <c r="F590" t="e">
        <f ca="1">VLOOKUP(RIGHT($B590,LEN($B590)-3),基础表!$E:$S,15,FALSE)</f>
        <v>#VALUE!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</row>
    <row r="591" spans="2:15" x14ac:dyDescent="0.2">
      <c r="B591" t="str">
        <f ca="1">'配置表-小怪'!P591</f>
        <v/>
      </c>
      <c r="E591" t="e">
        <f ca="1">"[["&amp;VLOOKUP(RIGHT($B591,LEN($B591)-3),基础表!$Y:$AA,3,FALSE)&amp;"]]"</f>
        <v>#VALUE!</v>
      </c>
      <c r="F591" t="e">
        <f ca="1">VLOOKUP(RIGHT($B591,LEN($B591)-3),基础表!$E:$S,15,FALSE)</f>
        <v>#VALUE!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</row>
    <row r="592" spans="2:15" x14ac:dyDescent="0.2">
      <c r="B592" t="str">
        <f ca="1">'配置表-小怪'!P592</f>
        <v/>
      </c>
      <c r="E592" t="e">
        <f ca="1">"[["&amp;VLOOKUP(RIGHT($B592,LEN($B592)-3),基础表!$Y:$AA,3,FALSE)&amp;"]]"</f>
        <v>#VALUE!</v>
      </c>
      <c r="F592" t="e">
        <f ca="1">VLOOKUP(RIGHT($B592,LEN($B592)-3),基础表!$E:$S,15,FALSE)</f>
        <v>#VALUE!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</row>
    <row r="593" spans="2:15" x14ac:dyDescent="0.2">
      <c r="B593" t="str">
        <f ca="1">'配置表-小怪'!P593</f>
        <v/>
      </c>
      <c r="E593" t="e">
        <f ca="1">"[["&amp;VLOOKUP(RIGHT($B593,LEN($B593)-3),基础表!$Y:$AA,3,FALSE)&amp;"]]"</f>
        <v>#VALUE!</v>
      </c>
      <c r="F593" t="e">
        <f ca="1">VLOOKUP(RIGHT($B593,LEN($B593)-3),基础表!$E:$S,15,FALSE)</f>
        <v>#VALUE!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</row>
    <row r="594" spans="2:15" x14ac:dyDescent="0.2">
      <c r="B594" t="str">
        <f ca="1">'配置表-小怪'!P594</f>
        <v/>
      </c>
      <c r="E594" t="e">
        <f ca="1">"[["&amp;VLOOKUP(RIGHT($B594,LEN($B594)-3),基础表!$Y:$AA,3,FALSE)&amp;"]]"</f>
        <v>#VALUE!</v>
      </c>
      <c r="F594" t="e">
        <f ca="1">VLOOKUP(RIGHT($B594,LEN($B594)-3),基础表!$E:$S,15,FALSE)</f>
        <v>#VALUE!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</row>
    <row r="595" spans="2:15" x14ac:dyDescent="0.2">
      <c r="B595" t="str">
        <f ca="1">'配置表-小怪'!P595</f>
        <v/>
      </c>
      <c r="E595" t="e">
        <f ca="1">"[["&amp;VLOOKUP(RIGHT($B595,LEN($B595)-3),基础表!$Y:$AA,3,FALSE)&amp;"]]"</f>
        <v>#VALUE!</v>
      </c>
      <c r="F595" t="e">
        <f ca="1">VLOOKUP(RIGHT($B595,LEN($B595)-3),基础表!$E:$S,15,FALSE)</f>
        <v>#VALUE!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</row>
    <row r="596" spans="2:15" x14ac:dyDescent="0.2">
      <c r="B596" t="str">
        <f ca="1">'配置表-小怪'!P596</f>
        <v/>
      </c>
      <c r="E596" t="e">
        <f ca="1">"[["&amp;VLOOKUP(RIGHT($B596,LEN($B596)-3),基础表!$Y:$AA,3,FALSE)&amp;"]]"</f>
        <v>#VALUE!</v>
      </c>
      <c r="F596" t="e">
        <f ca="1">VLOOKUP(RIGHT($B596,LEN($B596)-3),基础表!$E:$S,15,FALSE)</f>
        <v>#VALUE!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</row>
    <row r="597" spans="2:15" x14ac:dyDescent="0.2">
      <c r="B597" t="str">
        <f ca="1">'配置表-小怪'!P597</f>
        <v/>
      </c>
      <c r="E597" t="e">
        <f ca="1">"[["&amp;VLOOKUP(RIGHT($B597,LEN($B597)-3),基础表!$Y:$AA,3,FALSE)&amp;"]]"</f>
        <v>#VALUE!</v>
      </c>
      <c r="F597" t="e">
        <f ca="1">VLOOKUP(RIGHT($B597,LEN($B597)-3),基础表!$E:$S,15,FALSE)</f>
        <v>#VALUE!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</row>
    <row r="598" spans="2:15" x14ac:dyDescent="0.2">
      <c r="B598" t="str">
        <f ca="1">'配置表-小怪'!P598</f>
        <v/>
      </c>
      <c r="E598" t="e">
        <f ca="1">"[["&amp;VLOOKUP(RIGHT($B598,LEN($B598)-3),基础表!$Y:$AA,3,FALSE)&amp;"]]"</f>
        <v>#VALUE!</v>
      </c>
      <c r="F598" t="e">
        <f ca="1">VLOOKUP(RIGHT($B598,LEN($B598)-3),基础表!$E:$S,15,FALSE)</f>
        <v>#VALUE!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</row>
    <row r="599" spans="2:15" x14ac:dyDescent="0.2">
      <c r="B599" t="str">
        <f ca="1">'配置表-小怪'!P599</f>
        <v/>
      </c>
      <c r="E599" t="e">
        <f ca="1">"[["&amp;VLOOKUP(RIGHT($B599,LEN($B599)-3),基础表!$Y:$AA,3,FALSE)&amp;"]]"</f>
        <v>#VALUE!</v>
      </c>
      <c r="F599" t="e">
        <f ca="1">VLOOKUP(RIGHT($B599,LEN($B599)-3),基础表!$E:$S,15,FALSE)</f>
        <v>#VALUE!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</row>
    <row r="600" spans="2:15" x14ac:dyDescent="0.2">
      <c r="B600" t="str">
        <f ca="1">'配置表-小怪'!P600</f>
        <v/>
      </c>
      <c r="E600" t="e">
        <f ca="1">"[["&amp;VLOOKUP(RIGHT($B600,LEN($B600)-3),基础表!$Y:$AA,3,FALSE)&amp;"]]"</f>
        <v>#VALUE!</v>
      </c>
      <c r="F600" t="e">
        <f ca="1">VLOOKUP(RIGHT($B600,LEN($B600)-3),基础表!$E:$S,15,FALSE)</f>
        <v>#VALUE!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</row>
    <row r="601" spans="2:15" x14ac:dyDescent="0.2">
      <c r="B601" t="str">
        <f ca="1">'配置表-小怪'!P601</f>
        <v/>
      </c>
      <c r="E601" t="e">
        <f ca="1">"[["&amp;VLOOKUP(RIGHT($B601,LEN($B601)-3),基础表!$Y:$AA,3,FALSE)&amp;"]]"</f>
        <v>#VALUE!</v>
      </c>
      <c r="F601" t="e">
        <f ca="1">VLOOKUP(RIGHT($B601,LEN($B601)-3),基础表!$E:$S,15,FALSE)</f>
        <v>#VALUE!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</row>
    <row r="602" spans="2:15" x14ac:dyDescent="0.2">
      <c r="B602" t="str">
        <f ca="1">'配置表-小怪'!P602</f>
        <v/>
      </c>
      <c r="E602" t="e">
        <f ca="1">"[["&amp;VLOOKUP(RIGHT($B602,LEN($B602)-3),基础表!$Y:$AA,3,FALSE)&amp;"]]"</f>
        <v>#VALUE!</v>
      </c>
      <c r="F602" t="e">
        <f ca="1">VLOOKUP(RIGHT($B602,LEN($B602)-3),基础表!$E:$S,15,FALSE)</f>
        <v>#VALUE!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</row>
    <row r="603" spans="2:15" x14ac:dyDescent="0.2">
      <c r="B603" t="str">
        <f ca="1">'配置表-小怪'!P603</f>
        <v/>
      </c>
      <c r="E603" t="e">
        <f ca="1">"[["&amp;VLOOKUP(RIGHT($B603,LEN($B603)-3),基础表!$Y:$AA,3,FALSE)&amp;"]]"</f>
        <v>#VALUE!</v>
      </c>
      <c r="F603" t="e">
        <f ca="1">VLOOKUP(RIGHT($B603,LEN($B603)-3),基础表!$E:$S,15,FALSE)</f>
        <v>#VALUE!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</row>
    <row r="604" spans="2:15" x14ac:dyDescent="0.2">
      <c r="B604" t="str">
        <f ca="1">'配置表-小怪'!P604</f>
        <v/>
      </c>
      <c r="E604" t="e">
        <f ca="1">"[["&amp;VLOOKUP(RIGHT($B604,LEN($B604)-3),基础表!$Y:$AA,3,FALSE)&amp;"]]"</f>
        <v>#VALUE!</v>
      </c>
      <c r="F604" t="e">
        <f ca="1">VLOOKUP(RIGHT($B604,LEN($B604)-3),基础表!$E:$S,15,FALSE)</f>
        <v>#VALUE!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</row>
    <row r="605" spans="2:15" x14ac:dyDescent="0.2">
      <c r="B605" t="str">
        <f ca="1">'配置表-小怪'!P605</f>
        <v/>
      </c>
      <c r="E605" t="e">
        <f ca="1">"[["&amp;VLOOKUP(RIGHT($B605,LEN($B605)-3),基础表!$Y:$AA,3,FALSE)&amp;"]]"</f>
        <v>#VALUE!</v>
      </c>
      <c r="F605" t="e">
        <f ca="1">VLOOKUP(RIGHT($B605,LEN($B605)-3),基础表!$E:$S,15,FALSE)</f>
        <v>#VALUE!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</row>
    <row r="606" spans="2:15" x14ac:dyDescent="0.2">
      <c r="B606" t="str">
        <f ca="1">'配置表-小怪'!P606</f>
        <v/>
      </c>
      <c r="E606" t="e">
        <f ca="1">"[["&amp;VLOOKUP(RIGHT($B606,LEN($B606)-3),基础表!$Y:$AA,3,FALSE)&amp;"]]"</f>
        <v>#VALUE!</v>
      </c>
      <c r="F606" t="e">
        <f ca="1">VLOOKUP(RIGHT($B606,LEN($B606)-3),基础表!$E:$S,15,FALSE)</f>
        <v>#VALUE!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</row>
    <row r="607" spans="2:15" x14ac:dyDescent="0.2">
      <c r="B607" t="str">
        <f ca="1">'配置表-小怪'!P607</f>
        <v/>
      </c>
      <c r="E607" t="e">
        <f ca="1">"[["&amp;VLOOKUP(RIGHT($B607,LEN($B607)-3),基础表!$Y:$AA,3,FALSE)&amp;"]]"</f>
        <v>#VALUE!</v>
      </c>
      <c r="F607" t="e">
        <f ca="1">VLOOKUP(RIGHT($B607,LEN($B607)-3),基础表!$E:$S,15,FALSE)</f>
        <v>#VALUE!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</row>
    <row r="608" spans="2:15" x14ac:dyDescent="0.2">
      <c r="B608" t="str">
        <f ca="1">'配置表-小怪'!P608</f>
        <v/>
      </c>
      <c r="E608" t="e">
        <f ca="1">"[["&amp;VLOOKUP(RIGHT($B608,LEN($B608)-3),基础表!$Y:$AA,3,FALSE)&amp;"]]"</f>
        <v>#VALUE!</v>
      </c>
      <c r="F608" t="e">
        <f ca="1">VLOOKUP(RIGHT($B608,LEN($B608)-3),基础表!$E:$S,15,FALSE)</f>
        <v>#VALUE!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</row>
    <row r="609" spans="2:15" x14ac:dyDescent="0.2">
      <c r="B609" t="str">
        <f ca="1">'配置表-小怪'!P609</f>
        <v/>
      </c>
      <c r="E609" t="e">
        <f ca="1">"[["&amp;VLOOKUP(RIGHT($B609,LEN($B609)-3),基础表!$Y:$AA,3,FALSE)&amp;"]]"</f>
        <v>#VALUE!</v>
      </c>
      <c r="F609" t="e">
        <f ca="1">VLOOKUP(RIGHT($B609,LEN($B609)-3),基础表!$E:$S,15,FALSE)</f>
        <v>#VALUE!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</row>
    <row r="610" spans="2:15" x14ac:dyDescent="0.2">
      <c r="B610" t="str">
        <f ca="1">'配置表-小怪'!P610</f>
        <v/>
      </c>
      <c r="E610" t="e">
        <f ca="1">"[["&amp;VLOOKUP(RIGHT($B610,LEN($B610)-3),基础表!$Y:$AA,3,FALSE)&amp;"]]"</f>
        <v>#VALUE!</v>
      </c>
      <c r="F610" t="e">
        <f ca="1">VLOOKUP(RIGHT($B610,LEN($B610)-3),基础表!$E:$S,15,FALSE)</f>
        <v>#VALUE!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</row>
    <row r="611" spans="2:15" x14ac:dyDescent="0.2">
      <c r="B611" t="str">
        <f ca="1">'配置表-小怪'!P611</f>
        <v/>
      </c>
      <c r="E611" t="e">
        <f ca="1">"[["&amp;VLOOKUP(RIGHT($B611,LEN($B611)-3),基础表!$Y:$AA,3,FALSE)&amp;"]]"</f>
        <v>#VALUE!</v>
      </c>
      <c r="F611" t="e">
        <f ca="1">VLOOKUP(RIGHT($B611,LEN($B611)-3),基础表!$E:$S,15,FALSE)</f>
        <v>#VALUE!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</row>
    <row r="612" spans="2:15" x14ac:dyDescent="0.2">
      <c r="B612" t="str">
        <f ca="1">'配置表-小怪'!P612</f>
        <v/>
      </c>
      <c r="E612" t="e">
        <f ca="1">"[["&amp;VLOOKUP(RIGHT($B612,LEN($B612)-3),基础表!$Y:$AA,3,FALSE)&amp;"]]"</f>
        <v>#VALUE!</v>
      </c>
      <c r="F612" t="e">
        <f ca="1">VLOOKUP(RIGHT($B612,LEN($B612)-3),基础表!$E:$S,15,FALSE)</f>
        <v>#VALUE!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</row>
    <row r="613" spans="2:15" x14ac:dyDescent="0.2">
      <c r="B613" t="str">
        <f ca="1">'配置表-小怪'!P613</f>
        <v/>
      </c>
      <c r="E613" t="e">
        <f ca="1">"[["&amp;VLOOKUP(RIGHT($B613,LEN($B613)-3),基础表!$Y:$AA,3,FALSE)&amp;"]]"</f>
        <v>#VALUE!</v>
      </c>
      <c r="F613" t="e">
        <f ca="1">VLOOKUP(RIGHT($B613,LEN($B613)-3),基础表!$E:$S,15,FALSE)</f>
        <v>#VALUE!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</row>
    <row r="614" spans="2:15" x14ac:dyDescent="0.2">
      <c r="B614" t="str">
        <f ca="1">'配置表-小怪'!P614</f>
        <v/>
      </c>
      <c r="E614" t="e">
        <f ca="1">"[["&amp;VLOOKUP(RIGHT($B614,LEN($B614)-3),基础表!$Y:$AA,3,FALSE)&amp;"]]"</f>
        <v>#VALUE!</v>
      </c>
      <c r="F614" t="e">
        <f ca="1">VLOOKUP(RIGHT($B614,LEN($B614)-3),基础表!$E:$S,15,FALSE)</f>
        <v>#VALUE!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</row>
    <row r="615" spans="2:15" x14ac:dyDescent="0.2">
      <c r="B615" t="str">
        <f ca="1">'配置表-小怪'!P615</f>
        <v/>
      </c>
      <c r="E615" t="e">
        <f ca="1">"[["&amp;VLOOKUP(RIGHT($B615,LEN($B615)-3),基础表!$Y:$AA,3,FALSE)&amp;"]]"</f>
        <v>#VALUE!</v>
      </c>
      <c r="F615" t="e">
        <f ca="1">VLOOKUP(RIGHT($B615,LEN($B615)-3),基础表!$E:$S,15,FALSE)</f>
        <v>#VALUE!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</row>
    <row r="616" spans="2:15" x14ac:dyDescent="0.2">
      <c r="B616" t="str">
        <f ca="1">'配置表-小怪'!P616</f>
        <v/>
      </c>
      <c r="E616" t="e">
        <f ca="1">"[["&amp;VLOOKUP(RIGHT($B616,LEN($B616)-3),基础表!$Y:$AA,3,FALSE)&amp;"]]"</f>
        <v>#VALUE!</v>
      </c>
      <c r="F616" t="e">
        <f ca="1">VLOOKUP(RIGHT($B616,LEN($B616)-3),基础表!$E:$S,15,FALSE)</f>
        <v>#VALUE!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</row>
    <row r="617" spans="2:15" x14ac:dyDescent="0.2">
      <c r="B617" t="str">
        <f ca="1">'配置表-小怪'!P617</f>
        <v/>
      </c>
      <c r="E617" t="e">
        <f ca="1">"[["&amp;VLOOKUP(RIGHT($B617,LEN($B617)-3),基础表!$Y:$AA,3,FALSE)&amp;"]]"</f>
        <v>#VALUE!</v>
      </c>
      <c r="F617" t="e">
        <f ca="1">VLOOKUP(RIGHT($B617,LEN($B617)-3),基础表!$E:$S,15,FALSE)</f>
        <v>#VALUE!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</row>
    <row r="618" spans="2:15" x14ac:dyDescent="0.2">
      <c r="B618" t="str">
        <f ca="1">'配置表-小怪'!P618</f>
        <v/>
      </c>
      <c r="E618" t="e">
        <f ca="1">"[["&amp;VLOOKUP(RIGHT($B618,LEN($B618)-3),基础表!$Y:$AA,3,FALSE)&amp;"]]"</f>
        <v>#VALUE!</v>
      </c>
      <c r="F618" t="e">
        <f ca="1">VLOOKUP(RIGHT($B618,LEN($B618)-3),基础表!$E:$S,15,FALSE)</f>
        <v>#VALUE!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</row>
    <row r="619" spans="2:15" x14ac:dyDescent="0.2">
      <c r="B619" t="str">
        <f ca="1">'配置表-小怪'!P619</f>
        <v/>
      </c>
      <c r="E619" t="e">
        <f ca="1">"[["&amp;VLOOKUP(RIGHT($B619,LEN($B619)-3),基础表!$Y:$AA,3,FALSE)&amp;"]]"</f>
        <v>#VALUE!</v>
      </c>
      <c r="F619" t="e">
        <f ca="1">VLOOKUP(RIGHT($B619,LEN($B619)-3),基础表!$E:$S,15,FALSE)</f>
        <v>#VALUE!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</row>
    <row r="620" spans="2:15" x14ac:dyDescent="0.2">
      <c r="B620" t="str">
        <f ca="1">'配置表-小怪'!P620</f>
        <v/>
      </c>
      <c r="E620" t="e">
        <f ca="1">"[["&amp;VLOOKUP(RIGHT($B620,LEN($B620)-3),基础表!$Y:$AA,3,FALSE)&amp;"]]"</f>
        <v>#VALUE!</v>
      </c>
      <c r="F620" t="e">
        <f ca="1">VLOOKUP(RIGHT($B620,LEN($B620)-3),基础表!$E:$S,15,FALSE)</f>
        <v>#VALUE!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</row>
    <row r="621" spans="2:15" x14ac:dyDescent="0.2">
      <c r="B621" t="str">
        <f ca="1">'配置表-小怪'!P621</f>
        <v/>
      </c>
      <c r="E621" t="e">
        <f ca="1">"[["&amp;VLOOKUP(RIGHT($B621,LEN($B621)-3),基础表!$Y:$AA,3,FALSE)&amp;"]]"</f>
        <v>#VALUE!</v>
      </c>
      <c r="F621" t="e">
        <f ca="1">VLOOKUP(RIGHT($B621,LEN($B621)-3),基础表!$E:$S,15,FALSE)</f>
        <v>#VALUE!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</row>
    <row r="622" spans="2:15" x14ac:dyDescent="0.2">
      <c r="B622" t="str">
        <f ca="1">'配置表-小怪'!P622</f>
        <v/>
      </c>
      <c r="E622" t="e">
        <f ca="1">"[["&amp;VLOOKUP(RIGHT($B622,LEN($B622)-3),基础表!$Y:$AA,3,FALSE)&amp;"]]"</f>
        <v>#VALUE!</v>
      </c>
      <c r="F622" t="e">
        <f ca="1">VLOOKUP(RIGHT($B622,LEN($B622)-3),基础表!$E:$S,15,FALSE)</f>
        <v>#VALUE!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</row>
    <row r="623" spans="2:15" x14ac:dyDescent="0.2">
      <c r="B623" t="str">
        <f ca="1">'配置表-小怪'!P623</f>
        <v/>
      </c>
      <c r="E623" t="e">
        <f ca="1">"[["&amp;VLOOKUP(RIGHT($B623,LEN($B623)-3),基础表!$Y:$AA,3,FALSE)&amp;"]]"</f>
        <v>#VALUE!</v>
      </c>
      <c r="F623" t="e">
        <f ca="1">VLOOKUP(RIGHT($B623,LEN($B623)-3),基础表!$E:$S,15,FALSE)</f>
        <v>#VALUE!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</row>
    <row r="624" spans="2:15" x14ac:dyDescent="0.2">
      <c r="B624" t="str">
        <f ca="1">'配置表-小怪'!P624</f>
        <v/>
      </c>
      <c r="E624" t="e">
        <f ca="1">"[["&amp;VLOOKUP(RIGHT($B624,LEN($B624)-3),基础表!$Y:$AA,3,FALSE)&amp;"]]"</f>
        <v>#VALUE!</v>
      </c>
      <c r="F624" t="e">
        <f ca="1">VLOOKUP(RIGHT($B624,LEN($B624)-3),基础表!$E:$S,15,FALSE)</f>
        <v>#VALUE!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</row>
    <row r="625" spans="2:15" x14ac:dyDescent="0.2">
      <c r="B625" t="str">
        <f ca="1">'配置表-小怪'!P625</f>
        <v/>
      </c>
      <c r="E625" t="e">
        <f ca="1">"[["&amp;VLOOKUP(RIGHT($B625,LEN($B625)-3),基础表!$Y:$AA,3,FALSE)&amp;"]]"</f>
        <v>#VALUE!</v>
      </c>
      <c r="F625" t="e">
        <f ca="1">VLOOKUP(RIGHT($B625,LEN($B625)-3),基础表!$E:$S,15,FALSE)</f>
        <v>#VALUE!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</row>
    <row r="626" spans="2:15" x14ac:dyDescent="0.2">
      <c r="B626" t="str">
        <f ca="1">'配置表-小怪'!P626</f>
        <v/>
      </c>
      <c r="E626" t="e">
        <f ca="1">"[["&amp;VLOOKUP(RIGHT($B626,LEN($B626)-3),基础表!$Y:$AA,3,FALSE)&amp;"]]"</f>
        <v>#VALUE!</v>
      </c>
      <c r="F626" t="e">
        <f ca="1">VLOOKUP(RIGHT($B626,LEN($B626)-3),基础表!$E:$S,15,FALSE)</f>
        <v>#VALUE!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</row>
    <row r="627" spans="2:15" x14ac:dyDescent="0.2">
      <c r="B627" t="str">
        <f ca="1">'配置表-小怪'!P627</f>
        <v/>
      </c>
      <c r="E627" t="e">
        <f ca="1">"[["&amp;VLOOKUP(RIGHT($B627,LEN($B627)-3),基础表!$Y:$AA,3,FALSE)&amp;"]]"</f>
        <v>#VALUE!</v>
      </c>
      <c r="F627" t="e">
        <f ca="1">VLOOKUP(RIGHT($B627,LEN($B627)-3),基础表!$E:$S,15,FALSE)</f>
        <v>#VALUE!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</row>
    <row r="628" spans="2:15" x14ac:dyDescent="0.2">
      <c r="B628" t="str">
        <f ca="1">'配置表-小怪'!P628</f>
        <v/>
      </c>
      <c r="E628" t="e">
        <f ca="1">"[["&amp;VLOOKUP(RIGHT($B628,LEN($B628)-3),基础表!$Y:$AA,3,FALSE)&amp;"]]"</f>
        <v>#VALUE!</v>
      </c>
      <c r="F628" t="e">
        <f ca="1">VLOOKUP(RIGHT($B628,LEN($B628)-3),基础表!$E:$S,15,FALSE)</f>
        <v>#VALUE!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</row>
    <row r="629" spans="2:15" x14ac:dyDescent="0.2">
      <c r="B629" t="str">
        <f ca="1">'配置表-小怪'!P629</f>
        <v/>
      </c>
      <c r="E629" t="e">
        <f ca="1">"[["&amp;VLOOKUP(RIGHT($B629,LEN($B629)-3),基础表!$Y:$AA,3,FALSE)&amp;"]]"</f>
        <v>#VALUE!</v>
      </c>
      <c r="F629" t="e">
        <f ca="1">VLOOKUP(RIGHT($B629,LEN($B629)-3),基础表!$E:$S,15,FALSE)</f>
        <v>#VALUE!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</row>
    <row r="630" spans="2:15" x14ac:dyDescent="0.2">
      <c r="B630" t="str">
        <f ca="1">'配置表-小怪'!P630</f>
        <v/>
      </c>
      <c r="E630" t="e">
        <f ca="1">"[["&amp;VLOOKUP(RIGHT($B630,LEN($B630)-3),基础表!$Y:$AA,3,FALSE)&amp;"]]"</f>
        <v>#VALUE!</v>
      </c>
      <c r="F630" t="e">
        <f ca="1">VLOOKUP(RIGHT($B630,LEN($B630)-3),基础表!$E:$S,15,FALSE)</f>
        <v>#VALUE!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</row>
    <row r="631" spans="2:15" x14ac:dyDescent="0.2">
      <c r="B631" t="str">
        <f ca="1">'配置表-小怪'!P631</f>
        <v/>
      </c>
      <c r="E631" t="e">
        <f ca="1">"[["&amp;VLOOKUP(RIGHT($B631,LEN($B631)-3),基础表!$Y:$AA,3,FALSE)&amp;"]]"</f>
        <v>#VALUE!</v>
      </c>
      <c r="F631" t="e">
        <f ca="1">VLOOKUP(RIGHT($B631,LEN($B631)-3),基础表!$E:$S,15,FALSE)</f>
        <v>#VALUE!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</row>
    <row r="632" spans="2:15" x14ac:dyDescent="0.2">
      <c r="B632" t="str">
        <f ca="1">'配置表-小怪'!P632</f>
        <v/>
      </c>
      <c r="E632" t="e">
        <f ca="1">"[["&amp;VLOOKUP(RIGHT($B632,LEN($B632)-3),基础表!$Y:$AA,3,FALSE)&amp;"]]"</f>
        <v>#VALUE!</v>
      </c>
      <c r="F632" t="e">
        <f ca="1">VLOOKUP(RIGHT($B632,LEN($B632)-3),基础表!$E:$S,15,FALSE)</f>
        <v>#VALUE!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</row>
    <row r="633" spans="2:15" x14ac:dyDescent="0.2">
      <c r="B633" t="str">
        <f ca="1">'配置表-小怪'!P633</f>
        <v/>
      </c>
      <c r="E633" t="e">
        <f ca="1">"[["&amp;VLOOKUP(RIGHT($B633,LEN($B633)-3),基础表!$Y:$AA,3,FALSE)&amp;"]]"</f>
        <v>#VALUE!</v>
      </c>
      <c r="F633" t="e">
        <f ca="1">VLOOKUP(RIGHT($B633,LEN($B633)-3),基础表!$E:$S,15,FALSE)</f>
        <v>#VALUE!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</row>
    <row r="634" spans="2:15" x14ac:dyDescent="0.2">
      <c r="B634" t="str">
        <f ca="1">'配置表-小怪'!P634</f>
        <v/>
      </c>
      <c r="E634" t="e">
        <f ca="1">"[["&amp;VLOOKUP(RIGHT($B634,LEN($B634)-3),基础表!$Y:$AA,3,FALSE)&amp;"]]"</f>
        <v>#VALUE!</v>
      </c>
      <c r="F634" t="e">
        <f ca="1">VLOOKUP(RIGHT($B634,LEN($B634)-3),基础表!$E:$S,15,FALSE)</f>
        <v>#VALUE!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</row>
    <row r="635" spans="2:15" x14ac:dyDescent="0.2">
      <c r="B635" t="str">
        <f ca="1">'配置表-小怪'!P635</f>
        <v/>
      </c>
      <c r="E635" t="e">
        <f ca="1">"[["&amp;VLOOKUP(RIGHT($B635,LEN($B635)-3),基础表!$Y:$AA,3,FALSE)&amp;"]]"</f>
        <v>#VALUE!</v>
      </c>
      <c r="F635" t="e">
        <f ca="1">VLOOKUP(RIGHT($B635,LEN($B635)-3),基础表!$E:$S,15,FALSE)</f>
        <v>#VALUE!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</row>
    <row r="636" spans="2:15" x14ac:dyDescent="0.2">
      <c r="B636" t="str">
        <f ca="1">'配置表-小怪'!P636</f>
        <v/>
      </c>
      <c r="E636" t="e">
        <f ca="1">"[["&amp;VLOOKUP(RIGHT($B636,LEN($B636)-3),基础表!$Y:$AA,3,FALSE)&amp;"]]"</f>
        <v>#VALUE!</v>
      </c>
      <c r="F636" t="e">
        <f ca="1">VLOOKUP(RIGHT($B636,LEN($B636)-3),基础表!$E:$S,15,FALSE)</f>
        <v>#VALUE!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</row>
    <row r="637" spans="2:15" x14ac:dyDescent="0.2">
      <c r="B637" t="str">
        <f ca="1">'配置表-小怪'!P637</f>
        <v/>
      </c>
      <c r="E637" t="e">
        <f ca="1">"[["&amp;VLOOKUP(RIGHT($B637,LEN($B637)-3),基础表!$Y:$AA,3,FALSE)&amp;"]]"</f>
        <v>#VALUE!</v>
      </c>
      <c r="F637" t="e">
        <f ca="1">VLOOKUP(RIGHT($B637,LEN($B637)-3),基础表!$E:$S,15,FALSE)</f>
        <v>#VALUE!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</row>
    <row r="638" spans="2:15" x14ac:dyDescent="0.2">
      <c r="B638" t="str">
        <f ca="1">'配置表-小怪'!P638</f>
        <v/>
      </c>
      <c r="E638" t="e">
        <f ca="1">"[["&amp;VLOOKUP(RIGHT($B638,LEN($B638)-3),基础表!$Y:$AA,3,FALSE)&amp;"]]"</f>
        <v>#VALUE!</v>
      </c>
      <c r="F638" t="e">
        <f ca="1">VLOOKUP(RIGHT($B638,LEN($B638)-3),基础表!$E:$S,15,FALSE)</f>
        <v>#VALUE!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</row>
    <row r="639" spans="2:15" x14ac:dyDescent="0.2">
      <c r="B639" t="str">
        <f ca="1">'配置表-小怪'!P639</f>
        <v/>
      </c>
      <c r="E639" t="e">
        <f ca="1">"[["&amp;VLOOKUP(RIGHT($B639,LEN($B639)-3),基础表!$Y:$AA,3,FALSE)&amp;"]]"</f>
        <v>#VALUE!</v>
      </c>
      <c r="F639" t="e">
        <f ca="1">VLOOKUP(RIGHT($B639,LEN($B639)-3),基础表!$E:$S,15,FALSE)</f>
        <v>#VALUE!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</row>
    <row r="640" spans="2:15" x14ac:dyDescent="0.2">
      <c r="B640" t="str">
        <f ca="1">'配置表-小怪'!P640</f>
        <v/>
      </c>
      <c r="E640" t="e">
        <f ca="1">"[["&amp;VLOOKUP(RIGHT($B640,LEN($B640)-3),基础表!$Y:$AA,3,FALSE)&amp;"]]"</f>
        <v>#VALUE!</v>
      </c>
      <c r="F640" t="e">
        <f ca="1">VLOOKUP(RIGHT($B640,LEN($B640)-3),基础表!$E:$S,15,FALSE)</f>
        <v>#VALUE!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</row>
    <row r="641" spans="2:15" x14ac:dyDescent="0.2">
      <c r="B641" t="str">
        <f ca="1">'配置表-小怪'!P641</f>
        <v/>
      </c>
      <c r="E641" t="e">
        <f ca="1">"[["&amp;VLOOKUP(RIGHT($B641,LEN($B641)-3),基础表!$Y:$AA,3,FALSE)&amp;"]]"</f>
        <v>#VALUE!</v>
      </c>
      <c r="F641" t="e">
        <f ca="1">VLOOKUP(RIGHT($B641,LEN($B641)-3),基础表!$E:$S,15,FALSE)</f>
        <v>#VALUE!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</row>
    <row r="642" spans="2:15" x14ac:dyDescent="0.2">
      <c r="B642" t="str">
        <f ca="1">'配置表-小怪'!P642</f>
        <v/>
      </c>
      <c r="E642" t="e">
        <f ca="1">"[["&amp;VLOOKUP(RIGHT($B642,LEN($B642)-3),基础表!$Y:$AA,3,FALSE)&amp;"]]"</f>
        <v>#VALUE!</v>
      </c>
      <c r="F642" t="e">
        <f ca="1">VLOOKUP(RIGHT($B642,LEN($B642)-3),基础表!$E:$S,15,FALSE)</f>
        <v>#VALUE!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</row>
    <row r="643" spans="2:15" x14ac:dyDescent="0.2">
      <c r="B643" t="str">
        <f ca="1">'配置表-小怪'!P643</f>
        <v/>
      </c>
      <c r="E643" t="e">
        <f ca="1">"[["&amp;VLOOKUP(RIGHT($B643,LEN($B643)-3),基础表!$Y:$AA,3,FALSE)&amp;"]]"</f>
        <v>#VALUE!</v>
      </c>
      <c r="F643" t="e">
        <f ca="1">VLOOKUP(RIGHT($B643,LEN($B643)-3),基础表!$E:$S,15,FALSE)</f>
        <v>#VALUE!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</row>
    <row r="644" spans="2:15" x14ac:dyDescent="0.2">
      <c r="B644" t="str">
        <f ca="1">'配置表-小怪'!P644</f>
        <v/>
      </c>
      <c r="E644" t="e">
        <f ca="1">"[["&amp;VLOOKUP(RIGHT($B644,LEN($B644)-3),基础表!$Y:$AA,3,FALSE)&amp;"]]"</f>
        <v>#VALUE!</v>
      </c>
      <c r="F644" t="e">
        <f ca="1">VLOOKUP(RIGHT($B644,LEN($B644)-3),基础表!$E:$S,15,FALSE)</f>
        <v>#VALUE!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</row>
    <row r="645" spans="2:15" x14ac:dyDescent="0.2">
      <c r="B645" t="str">
        <f ca="1">'配置表-小怪'!P645</f>
        <v/>
      </c>
      <c r="E645" t="e">
        <f ca="1">"[["&amp;VLOOKUP(RIGHT($B645,LEN($B645)-3),基础表!$Y:$AA,3,FALSE)&amp;"]]"</f>
        <v>#VALUE!</v>
      </c>
      <c r="F645" t="e">
        <f ca="1">VLOOKUP(RIGHT($B645,LEN($B645)-3),基础表!$E:$S,15,FALSE)</f>
        <v>#VALUE!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</row>
    <row r="646" spans="2:15" x14ac:dyDescent="0.2">
      <c r="B646" t="str">
        <f ca="1">'配置表-小怪'!P646</f>
        <v/>
      </c>
      <c r="E646" t="e">
        <f ca="1">"[["&amp;VLOOKUP(RIGHT($B646,LEN($B646)-3),基础表!$Y:$AA,3,FALSE)&amp;"]]"</f>
        <v>#VALUE!</v>
      </c>
      <c r="F646" t="e">
        <f ca="1">VLOOKUP(RIGHT($B646,LEN($B646)-3),基础表!$E:$S,15,FALSE)</f>
        <v>#VALUE!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</row>
    <row r="647" spans="2:15" x14ac:dyDescent="0.2">
      <c r="B647" t="str">
        <f ca="1">'配置表-小怪'!P647</f>
        <v/>
      </c>
      <c r="E647" t="e">
        <f ca="1">"[["&amp;VLOOKUP(RIGHT($B647,LEN($B647)-3),基础表!$Y:$AA,3,FALSE)&amp;"]]"</f>
        <v>#VALUE!</v>
      </c>
      <c r="F647" t="e">
        <f ca="1">VLOOKUP(RIGHT($B647,LEN($B647)-3),基础表!$E:$S,15,FALSE)</f>
        <v>#VALUE!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</row>
    <row r="648" spans="2:15" x14ac:dyDescent="0.2">
      <c r="B648" t="str">
        <f ca="1">'配置表-小怪'!P648</f>
        <v/>
      </c>
      <c r="E648" t="e">
        <f ca="1">"[["&amp;VLOOKUP(RIGHT($B648,LEN($B648)-3),基础表!$Y:$AA,3,FALSE)&amp;"]]"</f>
        <v>#VALUE!</v>
      </c>
      <c r="F648" t="e">
        <f ca="1">VLOOKUP(RIGHT($B648,LEN($B648)-3),基础表!$E:$S,15,FALSE)</f>
        <v>#VALUE!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</row>
    <row r="649" spans="2:15" x14ac:dyDescent="0.2">
      <c r="B649" t="str">
        <f ca="1">'配置表-小怪'!P649</f>
        <v/>
      </c>
      <c r="E649" t="e">
        <f ca="1">"[["&amp;VLOOKUP(RIGHT($B649,LEN($B649)-3),基础表!$Y:$AA,3,FALSE)&amp;"]]"</f>
        <v>#VALUE!</v>
      </c>
      <c r="F649" t="e">
        <f ca="1">VLOOKUP(RIGHT($B649,LEN($B649)-3),基础表!$E:$S,15,FALSE)</f>
        <v>#VALUE!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</row>
    <row r="650" spans="2:15" x14ac:dyDescent="0.2">
      <c r="B650" t="str">
        <f ca="1">'配置表-小怪'!P650</f>
        <v/>
      </c>
      <c r="E650" t="e">
        <f ca="1">"[["&amp;VLOOKUP(RIGHT($B650,LEN($B650)-3),基础表!$Y:$AA,3,FALSE)&amp;"]]"</f>
        <v>#VALUE!</v>
      </c>
      <c r="F650" t="e">
        <f ca="1">VLOOKUP(RIGHT($B650,LEN($B650)-3),基础表!$E:$S,15,FALSE)</f>
        <v>#VALUE!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</row>
    <row r="651" spans="2:15" x14ac:dyDescent="0.2">
      <c r="B651" t="str">
        <f ca="1">'配置表-小怪'!P651</f>
        <v/>
      </c>
      <c r="E651" t="e">
        <f ca="1">"[["&amp;VLOOKUP(RIGHT($B651,LEN($B651)-3),基础表!$Y:$AA,3,FALSE)&amp;"]]"</f>
        <v>#VALUE!</v>
      </c>
      <c r="F651" t="e">
        <f ca="1">VLOOKUP(RIGHT($B651,LEN($B651)-3),基础表!$E:$S,15,FALSE)</f>
        <v>#VALUE!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</row>
    <row r="652" spans="2:15" x14ac:dyDescent="0.2">
      <c r="B652" t="str">
        <f ca="1">'配置表-小怪'!P652</f>
        <v/>
      </c>
      <c r="E652" t="e">
        <f ca="1">"[["&amp;VLOOKUP(RIGHT($B652,LEN($B652)-3),基础表!$Y:$AA,3,FALSE)&amp;"]]"</f>
        <v>#VALUE!</v>
      </c>
      <c r="F652" t="e">
        <f ca="1">VLOOKUP(RIGHT($B652,LEN($B652)-3),基础表!$E:$S,15,FALSE)</f>
        <v>#VALUE!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</row>
    <row r="653" spans="2:15" x14ac:dyDescent="0.2">
      <c r="B653" t="str">
        <f ca="1">'配置表-小怪'!P653</f>
        <v/>
      </c>
      <c r="E653" t="e">
        <f ca="1">"[["&amp;VLOOKUP(RIGHT($B653,LEN($B653)-3),基础表!$Y:$AA,3,FALSE)&amp;"]]"</f>
        <v>#VALUE!</v>
      </c>
      <c r="F653" t="e">
        <f ca="1">VLOOKUP(RIGHT($B653,LEN($B653)-3),基础表!$E:$S,15,FALSE)</f>
        <v>#VALUE!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</row>
    <row r="654" spans="2:15" x14ac:dyDescent="0.2">
      <c r="B654" t="str">
        <f ca="1">'配置表-小怪'!P654</f>
        <v/>
      </c>
      <c r="E654" t="e">
        <f ca="1">"[["&amp;VLOOKUP(RIGHT($B654,LEN($B654)-3),基础表!$Y:$AA,3,FALSE)&amp;"]]"</f>
        <v>#VALUE!</v>
      </c>
      <c r="F654" t="e">
        <f ca="1">VLOOKUP(RIGHT($B654,LEN($B654)-3),基础表!$E:$S,15,FALSE)</f>
        <v>#VALUE!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</row>
    <row r="655" spans="2:15" x14ac:dyDescent="0.2">
      <c r="B655" t="str">
        <f ca="1">'配置表-小怪'!P655</f>
        <v/>
      </c>
      <c r="E655" t="e">
        <f ca="1">"[["&amp;VLOOKUP(RIGHT($B655,LEN($B655)-3),基础表!$Y:$AA,3,FALSE)&amp;"]]"</f>
        <v>#VALUE!</v>
      </c>
      <c r="F655" t="e">
        <f ca="1">VLOOKUP(RIGHT($B655,LEN($B655)-3),基础表!$E:$S,15,FALSE)</f>
        <v>#VALUE!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</row>
    <row r="656" spans="2:15" x14ac:dyDescent="0.2">
      <c r="B656" t="str">
        <f ca="1">'配置表-小怪'!P656</f>
        <v/>
      </c>
      <c r="E656" t="e">
        <f ca="1">"[["&amp;VLOOKUP(RIGHT($B656,LEN($B656)-3),基础表!$Y:$AA,3,FALSE)&amp;"]]"</f>
        <v>#VALUE!</v>
      </c>
      <c r="F656" t="e">
        <f ca="1">VLOOKUP(RIGHT($B656,LEN($B656)-3),基础表!$E:$S,15,FALSE)</f>
        <v>#VALUE!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</row>
    <row r="657" spans="2:15" x14ac:dyDescent="0.2">
      <c r="B657" t="str">
        <f ca="1">'配置表-小怪'!P657</f>
        <v/>
      </c>
      <c r="E657" t="e">
        <f ca="1">"[["&amp;VLOOKUP(RIGHT($B657,LEN($B657)-3),基础表!$Y:$AA,3,FALSE)&amp;"]]"</f>
        <v>#VALUE!</v>
      </c>
      <c r="F657" t="e">
        <f ca="1">VLOOKUP(RIGHT($B657,LEN($B657)-3),基础表!$E:$S,15,FALSE)</f>
        <v>#VALUE!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</row>
    <row r="658" spans="2:15" x14ac:dyDescent="0.2">
      <c r="B658" t="str">
        <f ca="1">'配置表-小怪'!P658</f>
        <v/>
      </c>
      <c r="E658" t="e">
        <f ca="1">"[["&amp;VLOOKUP(RIGHT($B658,LEN($B658)-3),基础表!$Y:$AA,3,FALSE)&amp;"]]"</f>
        <v>#VALUE!</v>
      </c>
      <c r="F658" t="e">
        <f ca="1">VLOOKUP(RIGHT($B658,LEN($B658)-3),基础表!$E:$S,15,FALSE)</f>
        <v>#VALUE!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</row>
    <row r="659" spans="2:15" x14ac:dyDescent="0.2">
      <c r="B659" t="str">
        <f ca="1">'配置表-小怪'!P659</f>
        <v/>
      </c>
      <c r="E659" t="e">
        <f ca="1">"[["&amp;VLOOKUP(RIGHT($B659,LEN($B659)-3),基础表!$Y:$AA,3,FALSE)&amp;"]]"</f>
        <v>#VALUE!</v>
      </c>
      <c r="F659" t="e">
        <f ca="1">VLOOKUP(RIGHT($B659,LEN($B659)-3),基础表!$E:$S,15,FALSE)</f>
        <v>#VALUE!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</row>
    <row r="660" spans="2:15" x14ac:dyDescent="0.2">
      <c r="B660" t="str">
        <f ca="1">'配置表-小怪'!P660</f>
        <v/>
      </c>
      <c r="E660" t="e">
        <f ca="1">"[["&amp;VLOOKUP(RIGHT($B660,LEN($B660)-3),基础表!$Y:$AA,3,FALSE)&amp;"]]"</f>
        <v>#VALUE!</v>
      </c>
      <c r="F660" t="e">
        <f ca="1">VLOOKUP(RIGHT($B660,LEN($B660)-3),基础表!$E:$S,15,FALSE)</f>
        <v>#VALUE!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</row>
    <row r="661" spans="2:15" x14ac:dyDescent="0.2">
      <c r="B661" t="str">
        <f ca="1">'配置表-小怪'!P661</f>
        <v/>
      </c>
      <c r="E661" t="e">
        <f ca="1">"[["&amp;VLOOKUP(RIGHT($B661,LEN($B661)-3),基础表!$Y:$AA,3,FALSE)&amp;"]]"</f>
        <v>#VALUE!</v>
      </c>
      <c r="F661" t="e">
        <f ca="1">VLOOKUP(RIGHT($B661,LEN($B661)-3),基础表!$E:$S,15,FALSE)</f>
        <v>#VALUE!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</row>
    <row r="662" spans="2:15" x14ac:dyDescent="0.2">
      <c r="B662" t="str">
        <f ca="1">'配置表-小怪'!P662</f>
        <v/>
      </c>
      <c r="E662" t="e">
        <f ca="1">"[["&amp;VLOOKUP(RIGHT($B662,LEN($B662)-3),基础表!$Y:$AA,3,FALSE)&amp;"]]"</f>
        <v>#VALUE!</v>
      </c>
      <c r="F662" t="e">
        <f ca="1">VLOOKUP(RIGHT($B662,LEN($B662)-3),基础表!$E:$S,15,FALSE)</f>
        <v>#VALUE!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</row>
    <row r="663" spans="2:15" x14ac:dyDescent="0.2">
      <c r="B663" t="str">
        <f ca="1">'配置表-小怪'!P663</f>
        <v/>
      </c>
      <c r="E663" t="e">
        <f ca="1">"[["&amp;VLOOKUP(RIGHT($B663,LEN($B663)-3),基础表!$Y:$AA,3,FALSE)&amp;"]]"</f>
        <v>#VALUE!</v>
      </c>
      <c r="F663" t="e">
        <f ca="1">VLOOKUP(RIGHT($B663,LEN($B663)-3),基础表!$E:$S,15,FALSE)</f>
        <v>#VALUE!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</row>
    <row r="664" spans="2:15" x14ac:dyDescent="0.2">
      <c r="B664" t="str">
        <f ca="1">'配置表-小怪'!P664</f>
        <v/>
      </c>
      <c r="E664" t="e">
        <f ca="1">"[["&amp;VLOOKUP(RIGHT($B664,LEN($B664)-3),基础表!$Y:$AA,3,FALSE)&amp;"]]"</f>
        <v>#VALUE!</v>
      </c>
      <c r="F664" t="e">
        <f ca="1">VLOOKUP(RIGHT($B664,LEN($B664)-3),基础表!$E:$S,15,FALSE)</f>
        <v>#VALUE!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</row>
    <row r="665" spans="2:15" x14ac:dyDescent="0.2">
      <c r="B665" t="str">
        <f ca="1">'配置表-小怪'!P665</f>
        <v/>
      </c>
      <c r="E665" t="e">
        <f ca="1">"[["&amp;VLOOKUP(RIGHT($B665,LEN($B665)-3),基础表!$Y:$AA,3,FALSE)&amp;"]]"</f>
        <v>#VALUE!</v>
      </c>
      <c r="F665" t="e">
        <f ca="1">VLOOKUP(RIGHT($B665,LEN($B665)-3),基础表!$E:$S,15,FALSE)</f>
        <v>#VALUE!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</row>
    <row r="666" spans="2:15" x14ac:dyDescent="0.2">
      <c r="B666" t="str">
        <f ca="1">'配置表-小怪'!P666</f>
        <v/>
      </c>
      <c r="E666" t="e">
        <f ca="1">"[["&amp;VLOOKUP(RIGHT($B666,LEN($B666)-3),基础表!$Y:$AA,3,FALSE)&amp;"]]"</f>
        <v>#VALUE!</v>
      </c>
      <c r="F666" t="e">
        <f ca="1">VLOOKUP(RIGHT($B666,LEN($B666)-3),基础表!$E:$S,15,FALSE)</f>
        <v>#VALUE!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</row>
    <row r="667" spans="2:15" x14ac:dyDescent="0.2">
      <c r="B667" t="str">
        <f ca="1">'配置表-小怪'!P667</f>
        <v/>
      </c>
      <c r="E667" t="e">
        <f ca="1">"[["&amp;VLOOKUP(RIGHT($B667,LEN($B667)-3),基础表!$Y:$AA,3,FALSE)&amp;"]]"</f>
        <v>#VALUE!</v>
      </c>
      <c r="F667" t="e">
        <f ca="1">VLOOKUP(RIGHT($B667,LEN($B667)-3),基础表!$E:$S,15,FALSE)</f>
        <v>#VALUE!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</row>
    <row r="668" spans="2:15" x14ac:dyDescent="0.2">
      <c r="B668" t="str">
        <f ca="1">'配置表-小怪'!P668</f>
        <v/>
      </c>
      <c r="E668" t="e">
        <f ca="1">"[["&amp;VLOOKUP(RIGHT($B668,LEN($B668)-3),基础表!$Y:$AA,3,FALSE)&amp;"]]"</f>
        <v>#VALUE!</v>
      </c>
      <c r="F668" t="e">
        <f ca="1">VLOOKUP(RIGHT($B668,LEN($B668)-3),基础表!$E:$S,15,FALSE)</f>
        <v>#VALUE!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</row>
    <row r="669" spans="2:15" x14ac:dyDescent="0.2">
      <c r="B669" t="str">
        <f ca="1">'配置表-小怪'!P669</f>
        <v/>
      </c>
      <c r="E669" t="e">
        <f ca="1">"[["&amp;VLOOKUP(RIGHT($B669,LEN($B669)-3),基础表!$Y:$AA,3,FALSE)&amp;"]]"</f>
        <v>#VALUE!</v>
      </c>
      <c r="F669" t="e">
        <f ca="1">VLOOKUP(RIGHT($B669,LEN($B669)-3),基础表!$E:$S,15,FALSE)</f>
        <v>#VALUE!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</row>
    <row r="670" spans="2:15" x14ac:dyDescent="0.2">
      <c r="B670" t="str">
        <f ca="1">'配置表-小怪'!P670</f>
        <v/>
      </c>
      <c r="E670" t="e">
        <f ca="1">"[["&amp;VLOOKUP(RIGHT($B670,LEN($B670)-3),基础表!$Y:$AA,3,FALSE)&amp;"]]"</f>
        <v>#VALUE!</v>
      </c>
      <c r="F670" t="e">
        <f ca="1">VLOOKUP(RIGHT($B670,LEN($B670)-3),基础表!$E:$S,15,FALSE)</f>
        <v>#VALUE!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</row>
    <row r="671" spans="2:15" x14ac:dyDescent="0.2">
      <c r="B671" t="str">
        <f ca="1">'配置表-小怪'!P671</f>
        <v/>
      </c>
      <c r="E671" t="e">
        <f ca="1">"[["&amp;VLOOKUP(RIGHT($B671,LEN($B671)-3),基础表!$Y:$AA,3,FALSE)&amp;"]]"</f>
        <v>#VALUE!</v>
      </c>
      <c r="F671" t="e">
        <f ca="1">VLOOKUP(RIGHT($B671,LEN($B671)-3),基础表!$E:$S,15,FALSE)</f>
        <v>#VALUE!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</row>
    <row r="672" spans="2:15" x14ac:dyDescent="0.2">
      <c r="B672" t="str">
        <f ca="1">'配置表-小怪'!P672</f>
        <v/>
      </c>
      <c r="E672" t="e">
        <f ca="1">"[["&amp;VLOOKUP(RIGHT($B672,LEN($B672)-3),基础表!$Y:$AA,3,FALSE)&amp;"]]"</f>
        <v>#VALUE!</v>
      </c>
      <c r="F672" t="e">
        <f ca="1">VLOOKUP(RIGHT($B672,LEN($B672)-3),基础表!$E:$S,15,FALSE)</f>
        <v>#VALUE!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</row>
    <row r="673" spans="2:15" x14ac:dyDescent="0.2">
      <c r="B673" t="str">
        <f ca="1">'配置表-小怪'!P673</f>
        <v/>
      </c>
      <c r="E673" t="e">
        <f ca="1">"[["&amp;VLOOKUP(RIGHT($B673,LEN($B673)-3),基础表!$Y:$AA,3,FALSE)&amp;"]]"</f>
        <v>#VALUE!</v>
      </c>
      <c r="F673" t="e">
        <f ca="1">VLOOKUP(RIGHT($B673,LEN($B673)-3),基础表!$E:$S,15,FALSE)</f>
        <v>#VALUE!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</row>
    <row r="674" spans="2:15" x14ac:dyDescent="0.2">
      <c r="B674" t="str">
        <f ca="1">'配置表-小怪'!P674</f>
        <v/>
      </c>
      <c r="E674" t="e">
        <f ca="1">"[["&amp;VLOOKUP(RIGHT($B674,LEN($B674)-3),基础表!$Y:$AA,3,FALSE)&amp;"]]"</f>
        <v>#VALUE!</v>
      </c>
      <c r="F674" t="e">
        <f ca="1">VLOOKUP(RIGHT($B674,LEN($B674)-3),基础表!$E:$S,15,FALSE)</f>
        <v>#VALUE!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</row>
    <row r="675" spans="2:15" x14ac:dyDescent="0.2">
      <c r="B675" t="str">
        <f ca="1">'配置表-小怪'!P675</f>
        <v/>
      </c>
      <c r="E675" t="e">
        <f ca="1">"[["&amp;VLOOKUP(RIGHT($B675,LEN($B675)-3),基础表!$Y:$AA,3,FALSE)&amp;"]]"</f>
        <v>#VALUE!</v>
      </c>
      <c r="F675" t="e">
        <f ca="1">VLOOKUP(RIGHT($B675,LEN($B675)-3),基础表!$E:$S,15,FALSE)</f>
        <v>#VALUE!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</row>
    <row r="676" spans="2:15" x14ac:dyDescent="0.2">
      <c r="B676" t="str">
        <f ca="1">'配置表-小怪'!P676</f>
        <v/>
      </c>
      <c r="E676" t="e">
        <f ca="1">"[["&amp;VLOOKUP(RIGHT($B676,LEN($B676)-3),基础表!$Y:$AA,3,FALSE)&amp;"]]"</f>
        <v>#VALUE!</v>
      </c>
      <c r="F676" t="e">
        <f ca="1">VLOOKUP(RIGHT($B676,LEN($B676)-3),基础表!$E:$S,15,FALSE)</f>
        <v>#VALUE!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</row>
    <row r="677" spans="2:15" x14ac:dyDescent="0.2">
      <c r="B677" t="str">
        <f ca="1">'配置表-小怪'!P677</f>
        <v/>
      </c>
      <c r="E677" t="e">
        <f ca="1">"[["&amp;VLOOKUP(RIGHT($B677,LEN($B677)-3),基础表!$Y:$AA,3,FALSE)&amp;"]]"</f>
        <v>#VALUE!</v>
      </c>
      <c r="F677" t="e">
        <f ca="1">VLOOKUP(RIGHT($B677,LEN($B677)-3),基础表!$E:$S,15,FALSE)</f>
        <v>#VALUE!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</row>
    <row r="678" spans="2:15" x14ac:dyDescent="0.2">
      <c r="B678" t="str">
        <f ca="1">'配置表-小怪'!P678</f>
        <v/>
      </c>
      <c r="E678" t="e">
        <f ca="1">"[["&amp;VLOOKUP(RIGHT($B678,LEN($B678)-3),基础表!$Y:$AA,3,FALSE)&amp;"]]"</f>
        <v>#VALUE!</v>
      </c>
      <c r="F678" t="e">
        <f ca="1">VLOOKUP(RIGHT($B678,LEN($B678)-3),基础表!$E:$S,15,FALSE)</f>
        <v>#VALUE!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</row>
    <row r="679" spans="2:15" x14ac:dyDescent="0.2">
      <c r="B679" t="str">
        <f ca="1">'配置表-小怪'!P679</f>
        <v/>
      </c>
      <c r="E679" t="e">
        <f ca="1">"[["&amp;VLOOKUP(RIGHT($B679,LEN($B679)-3),基础表!$Y:$AA,3,FALSE)&amp;"]]"</f>
        <v>#VALUE!</v>
      </c>
      <c r="F679" t="e">
        <f ca="1">VLOOKUP(RIGHT($B679,LEN($B679)-3),基础表!$E:$S,15,FALSE)</f>
        <v>#VALUE!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</row>
    <row r="680" spans="2:15" x14ac:dyDescent="0.2">
      <c r="B680" t="str">
        <f ca="1">'配置表-小怪'!P680</f>
        <v/>
      </c>
      <c r="E680" t="e">
        <f ca="1">"[["&amp;VLOOKUP(RIGHT($B680,LEN($B680)-3),基础表!$Y:$AA,3,FALSE)&amp;"]]"</f>
        <v>#VALUE!</v>
      </c>
      <c r="F680" t="e">
        <f ca="1">VLOOKUP(RIGHT($B680,LEN($B680)-3),基础表!$E:$S,15,FALSE)</f>
        <v>#VALUE!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</row>
    <row r="681" spans="2:15" x14ac:dyDescent="0.2">
      <c r="B681" t="str">
        <f ca="1">'配置表-小怪'!P681</f>
        <v/>
      </c>
      <c r="E681" t="e">
        <f ca="1">"[["&amp;VLOOKUP(RIGHT($B681,LEN($B681)-3),基础表!$Y:$AA,3,FALSE)&amp;"]]"</f>
        <v>#VALUE!</v>
      </c>
      <c r="F681" t="e">
        <f ca="1">VLOOKUP(RIGHT($B681,LEN($B681)-3),基础表!$E:$S,15,FALSE)</f>
        <v>#VALUE!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</row>
    <row r="682" spans="2:15" x14ac:dyDescent="0.2">
      <c r="B682" t="str">
        <f ca="1">'配置表-小怪'!P682</f>
        <v/>
      </c>
      <c r="E682" t="e">
        <f ca="1">"[["&amp;VLOOKUP(RIGHT($B682,LEN($B682)-3),基础表!$Y:$AA,3,FALSE)&amp;"]]"</f>
        <v>#VALUE!</v>
      </c>
      <c r="F682" t="e">
        <f ca="1">VLOOKUP(RIGHT($B682,LEN($B682)-3),基础表!$E:$S,15,FALSE)</f>
        <v>#VALUE!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</row>
    <row r="683" spans="2:15" x14ac:dyDescent="0.2">
      <c r="B683" t="str">
        <f ca="1">'配置表-小怪'!P683</f>
        <v/>
      </c>
      <c r="E683" t="e">
        <f ca="1">"[["&amp;VLOOKUP(RIGHT($B683,LEN($B683)-3),基础表!$Y:$AA,3,FALSE)&amp;"]]"</f>
        <v>#VALUE!</v>
      </c>
      <c r="F683" t="e">
        <f ca="1">VLOOKUP(RIGHT($B683,LEN($B683)-3),基础表!$E:$S,15,FALSE)</f>
        <v>#VALUE!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</row>
    <row r="684" spans="2:15" x14ac:dyDescent="0.2">
      <c r="B684" t="str">
        <f ca="1">'配置表-小怪'!P684</f>
        <v/>
      </c>
      <c r="E684" t="e">
        <f ca="1">"[["&amp;VLOOKUP(RIGHT($B684,LEN($B684)-3),基础表!$Y:$AA,3,FALSE)&amp;"]]"</f>
        <v>#VALUE!</v>
      </c>
      <c r="F684" t="e">
        <f ca="1">VLOOKUP(RIGHT($B684,LEN($B684)-3),基础表!$E:$S,15,FALSE)</f>
        <v>#VALUE!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</row>
    <row r="685" spans="2:15" x14ac:dyDescent="0.2">
      <c r="B685" t="str">
        <f ca="1">'配置表-小怪'!P685</f>
        <v/>
      </c>
      <c r="E685" t="e">
        <f ca="1">"[["&amp;VLOOKUP(RIGHT($B685,LEN($B685)-3),基础表!$Y:$AA,3,FALSE)&amp;"]]"</f>
        <v>#VALUE!</v>
      </c>
      <c r="F685" t="e">
        <f ca="1">VLOOKUP(RIGHT($B685,LEN($B685)-3),基础表!$E:$S,15,FALSE)</f>
        <v>#VALUE!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</row>
    <row r="686" spans="2:15" x14ac:dyDescent="0.2">
      <c r="B686" t="str">
        <f ca="1">'配置表-小怪'!P686</f>
        <v/>
      </c>
      <c r="E686" t="e">
        <f ca="1">"[["&amp;VLOOKUP(RIGHT($B686,LEN($B686)-3),基础表!$Y:$AA,3,FALSE)&amp;"]]"</f>
        <v>#VALUE!</v>
      </c>
      <c r="F686" t="e">
        <f ca="1">VLOOKUP(RIGHT($B686,LEN($B686)-3),基础表!$E:$S,15,FALSE)</f>
        <v>#VALUE!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</row>
    <row r="687" spans="2:15" x14ac:dyDescent="0.2">
      <c r="B687" t="str">
        <f ca="1">'配置表-小怪'!P687</f>
        <v/>
      </c>
      <c r="E687" t="e">
        <f ca="1">"[["&amp;VLOOKUP(RIGHT($B687,LEN($B687)-3),基础表!$Y:$AA,3,FALSE)&amp;"]]"</f>
        <v>#VALUE!</v>
      </c>
      <c r="F687" t="e">
        <f ca="1">VLOOKUP(RIGHT($B687,LEN($B687)-3),基础表!$E:$S,15,FALSE)</f>
        <v>#VALUE!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</row>
    <row r="688" spans="2:15" x14ac:dyDescent="0.2">
      <c r="B688" t="str">
        <f ca="1">'配置表-小怪'!P688</f>
        <v/>
      </c>
      <c r="E688" t="e">
        <f ca="1">"[["&amp;VLOOKUP(RIGHT($B688,LEN($B688)-3),基础表!$Y:$AA,3,FALSE)&amp;"]]"</f>
        <v>#VALUE!</v>
      </c>
      <c r="F688" t="e">
        <f ca="1">VLOOKUP(RIGHT($B688,LEN($B688)-3),基础表!$E:$S,15,FALSE)</f>
        <v>#VALUE!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</row>
    <row r="689" spans="2:15" x14ac:dyDescent="0.2">
      <c r="B689" t="str">
        <f ca="1">'配置表-小怪'!P689</f>
        <v/>
      </c>
      <c r="E689" t="e">
        <f ca="1">"[["&amp;VLOOKUP(RIGHT($B689,LEN($B689)-3),基础表!$Y:$AA,3,FALSE)&amp;"]]"</f>
        <v>#VALUE!</v>
      </c>
      <c r="F689" t="e">
        <f ca="1">VLOOKUP(RIGHT($B689,LEN($B689)-3),基础表!$E:$S,15,FALSE)</f>
        <v>#VALUE!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</row>
    <row r="690" spans="2:15" x14ac:dyDescent="0.2">
      <c r="B690" t="str">
        <f ca="1">'配置表-小怪'!P690</f>
        <v/>
      </c>
      <c r="E690" t="e">
        <f ca="1">"[["&amp;VLOOKUP(RIGHT($B690,LEN($B690)-3),基础表!$Y:$AA,3,FALSE)&amp;"]]"</f>
        <v>#VALUE!</v>
      </c>
      <c r="F690" t="e">
        <f ca="1">VLOOKUP(RIGHT($B690,LEN($B690)-3),基础表!$E:$S,15,FALSE)</f>
        <v>#VALUE!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</row>
    <row r="691" spans="2:15" x14ac:dyDescent="0.2">
      <c r="B691" t="str">
        <f ca="1">'配置表-小怪'!P691</f>
        <v/>
      </c>
      <c r="E691" t="e">
        <f ca="1">"[["&amp;VLOOKUP(RIGHT($B691,LEN($B691)-3),基础表!$Y:$AA,3,FALSE)&amp;"]]"</f>
        <v>#VALUE!</v>
      </c>
      <c r="F691" t="e">
        <f ca="1">VLOOKUP(RIGHT($B691,LEN($B691)-3),基础表!$E:$S,15,FALSE)</f>
        <v>#VALUE!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</row>
    <row r="692" spans="2:15" x14ac:dyDescent="0.2">
      <c r="B692" t="str">
        <f ca="1">'配置表-小怪'!P692</f>
        <v/>
      </c>
      <c r="E692" t="e">
        <f ca="1">"[["&amp;VLOOKUP(RIGHT($B692,LEN($B692)-3),基础表!$Y:$AA,3,FALSE)&amp;"]]"</f>
        <v>#VALUE!</v>
      </c>
      <c r="F692" t="e">
        <f ca="1">VLOOKUP(RIGHT($B692,LEN($B692)-3),基础表!$E:$S,15,FALSE)</f>
        <v>#VALUE!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</row>
    <row r="693" spans="2:15" x14ac:dyDescent="0.2">
      <c r="B693" t="str">
        <f ca="1">'配置表-小怪'!P693</f>
        <v/>
      </c>
      <c r="E693" t="e">
        <f ca="1">"[["&amp;VLOOKUP(RIGHT($B693,LEN($B693)-3),基础表!$Y:$AA,3,FALSE)&amp;"]]"</f>
        <v>#VALUE!</v>
      </c>
      <c r="F693" t="e">
        <f ca="1">VLOOKUP(RIGHT($B693,LEN($B693)-3),基础表!$E:$S,15,FALSE)</f>
        <v>#VALUE!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</row>
    <row r="694" spans="2:15" x14ac:dyDescent="0.2">
      <c r="B694" t="str">
        <f ca="1">'配置表-小怪'!P694</f>
        <v/>
      </c>
      <c r="E694" t="e">
        <f ca="1">"[["&amp;VLOOKUP(RIGHT($B694,LEN($B694)-3),基础表!$Y:$AA,3,FALSE)&amp;"]]"</f>
        <v>#VALUE!</v>
      </c>
      <c r="F694" t="e">
        <f ca="1">VLOOKUP(RIGHT($B694,LEN($B694)-3),基础表!$E:$S,15,FALSE)</f>
        <v>#VALUE!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</row>
    <row r="695" spans="2:15" x14ac:dyDescent="0.2">
      <c r="B695" t="str">
        <f ca="1">'配置表-小怪'!P695</f>
        <v/>
      </c>
      <c r="E695" t="e">
        <f ca="1">"[["&amp;VLOOKUP(RIGHT($B695,LEN($B695)-3),基础表!$Y:$AA,3,FALSE)&amp;"]]"</f>
        <v>#VALUE!</v>
      </c>
      <c r="F695" t="e">
        <f ca="1">VLOOKUP(RIGHT($B695,LEN($B695)-3),基础表!$E:$S,15,FALSE)</f>
        <v>#VALUE!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</row>
    <row r="696" spans="2:15" x14ac:dyDescent="0.2">
      <c r="B696" t="str">
        <f ca="1">'配置表-小怪'!P696</f>
        <v/>
      </c>
      <c r="E696" t="e">
        <f ca="1">"[["&amp;VLOOKUP(RIGHT($B696,LEN($B696)-3),基础表!$Y:$AA,3,FALSE)&amp;"]]"</f>
        <v>#VALUE!</v>
      </c>
      <c r="F696" t="e">
        <f ca="1">VLOOKUP(RIGHT($B696,LEN($B696)-3),基础表!$E:$S,15,FALSE)</f>
        <v>#VALUE!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</row>
    <row r="697" spans="2:15" x14ac:dyDescent="0.2">
      <c r="B697" t="str">
        <f ca="1">'配置表-小怪'!P697</f>
        <v/>
      </c>
      <c r="E697" t="e">
        <f ca="1">"[["&amp;VLOOKUP(RIGHT($B697,LEN($B697)-3),基础表!$Y:$AA,3,FALSE)&amp;"]]"</f>
        <v>#VALUE!</v>
      </c>
      <c r="F697" t="e">
        <f ca="1">VLOOKUP(RIGHT($B697,LEN($B697)-3),基础表!$E:$S,15,FALSE)</f>
        <v>#VALUE!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</row>
    <row r="698" spans="2:15" x14ac:dyDescent="0.2">
      <c r="B698" t="str">
        <f ca="1">'配置表-小怪'!P698</f>
        <v/>
      </c>
      <c r="E698" t="e">
        <f ca="1">"[["&amp;VLOOKUP(RIGHT($B698,LEN($B698)-3),基础表!$Y:$AA,3,FALSE)&amp;"]]"</f>
        <v>#VALUE!</v>
      </c>
      <c r="F698" t="e">
        <f ca="1">VLOOKUP(RIGHT($B698,LEN($B698)-3),基础表!$E:$S,15,FALSE)</f>
        <v>#VALUE!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</row>
    <row r="699" spans="2:15" x14ac:dyDescent="0.2">
      <c r="B699" t="str">
        <f ca="1">'配置表-小怪'!P699</f>
        <v/>
      </c>
      <c r="E699" t="e">
        <f ca="1">"[["&amp;VLOOKUP(RIGHT($B699,LEN($B699)-3),基础表!$Y:$AA,3,FALSE)&amp;"]]"</f>
        <v>#VALUE!</v>
      </c>
      <c r="F699" t="e">
        <f ca="1">VLOOKUP(RIGHT($B699,LEN($B699)-3),基础表!$E:$S,15,FALSE)</f>
        <v>#VALUE!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</row>
    <row r="700" spans="2:15" x14ac:dyDescent="0.2">
      <c r="B700" t="str">
        <f ca="1">'配置表-小怪'!P700</f>
        <v/>
      </c>
      <c r="E700" t="e">
        <f ca="1">"[["&amp;VLOOKUP(RIGHT($B700,LEN($B700)-3),基础表!$Y:$AA,3,FALSE)&amp;"]]"</f>
        <v>#VALUE!</v>
      </c>
      <c r="F700" t="e">
        <f ca="1">VLOOKUP(RIGHT($B700,LEN($B700)-3),基础表!$E:$S,15,FALSE)</f>
        <v>#VALUE!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</row>
    <row r="701" spans="2:15" x14ac:dyDescent="0.2">
      <c r="B701" t="str">
        <f ca="1">'配置表-小怪'!P701</f>
        <v/>
      </c>
      <c r="E701" t="e">
        <f ca="1">"[["&amp;VLOOKUP(RIGHT($B701,LEN($B701)-3),基础表!$Y:$AA,3,FALSE)&amp;"]]"</f>
        <v>#VALUE!</v>
      </c>
      <c r="F701" t="e">
        <f ca="1">VLOOKUP(RIGHT($B701,LEN($B701)-3),基础表!$E:$S,15,FALSE)</f>
        <v>#VALUE!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</row>
    <row r="702" spans="2:15" x14ac:dyDescent="0.2">
      <c r="B702" t="str">
        <f ca="1">'配置表-小怪'!P702</f>
        <v/>
      </c>
      <c r="E702" t="e">
        <f ca="1">"[["&amp;VLOOKUP(RIGHT($B702,LEN($B702)-3),基础表!$Y:$AA,3,FALSE)&amp;"]]"</f>
        <v>#VALUE!</v>
      </c>
      <c r="F702" t="e">
        <f ca="1">VLOOKUP(RIGHT($B702,LEN($B702)-3),基础表!$E:$S,15,FALSE)</f>
        <v>#VALUE!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</row>
    <row r="703" spans="2:15" x14ac:dyDescent="0.2">
      <c r="B703" t="str">
        <f ca="1">'配置表-小怪'!P703</f>
        <v/>
      </c>
      <c r="E703" t="e">
        <f ca="1">"[["&amp;VLOOKUP(RIGHT($B703,LEN($B703)-3),基础表!$Y:$AA,3,FALSE)&amp;"]]"</f>
        <v>#VALUE!</v>
      </c>
      <c r="F703" t="e">
        <f ca="1">VLOOKUP(RIGHT($B703,LEN($B703)-3),基础表!$E:$S,15,FALSE)</f>
        <v>#VALUE!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</row>
    <row r="704" spans="2:15" x14ac:dyDescent="0.2">
      <c r="B704" t="str">
        <f ca="1">'配置表-小怪'!P704</f>
        <v/>
      </c>
      <c r="E704" t="e">
        <f ca="1">"[["&amp;VLOOKUP(RIGHT($B704,LEN($B704)-3),基础表!$Y:$AA,3,FALSE)&amp;"]]"</f>
        <v>#VALUE!</v>
      </c>
      <c r="F704" t="e">
        <f ca="1">VLOOKUP(RIGHT($B704,LEN($B704)-3),基础表!$E:$S,15,FALSE)</f>
        <v>#VALUE!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</row>
    <row r="705" spans="2:15" x14ac:dyDescent="0.2">
      <c r="B705" t="str">
        <f ca="1">'配置表-小怪'!P705</f>
        <v/>
      </c>
      <c r="E705" t="e">
        <f ca="1">"[["&amp;VLOOKUP(RIGHT($B705,LEN($B705)-3),基础表!$Y:$AA,3,FALSE)&amp;"]]"</f>
        <v>#VALUE!</v>
      </c>
      <c r="F705" t="e">
        <f ca="1">VLOOKUP(RIGHT($B705,LEN($B705)-3),基础表!$E:$S,15,FALSE)</f>
        <v>#VALUE!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</row>
    <row r="706" spans="2:15" x14ac:dyDescent="0.2">
      <c r="B706" t="str">
        <f ca="1">'配置表-小怪'!P706</f>
        <v/>
      </c>
      <c r="E706" t="e">
        <f ca="1">"[["&amp;VLOOKUP(RIGHT($B706,LEN($B706)-3),基础表!$Y:$AA,3,FALSE)&amp;"]]"</f>
        <v>#VALUE!</v>
      </c>
      <c r="F706" t="e">
        <f ca="1">VLOOKUP(RIGHT($B706,LEN($B706)-3),基础表!$E:$S,15,FALSE)</f>
        <v>#VALUE!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</row>
    <row r="707" spans="2:15" x14ac:dyDescent="0.2">
      <c r="B707" t="str">
        <f ca="1">'配置表-小怪'!P707</f>
        <v/>
      </c>
      <c r="E707" t="e">
        <f ca="1">"[["&amp;VLOOKUP(RIGHT($B707,LEN($B707)-3),基础表!$Y:$AA,3,FALSE)&amp;"]]"</f>
        <v>#VALUE!</v>
      </c>
      <c r="F707" t="e">
        <f ca="1">VLOOKUP(RIGHT($B707,LEN($B707)-3),基础表!$E:$S,15,FALSE)</f>
        <v>#VALUE!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</row>
    <row r="708" spans="2:15" x14ac:dyDescent="0.2">
      <c r="B708" t="str">
        <f ca="1">'配置表-小怪'!P708</f>
        <v/>
      </c>
      <c r="E708" t="e">
        <f ca="1">"[["&amp;VLOOKUP(RIGHT($B708,LEN($B708)-3),基础表!$Y:$AA,3,FALSE)&amp;"]]"</f>
        <v>#VALUE!</v>
      </c>
      <c r="F708" t="e">
        <f ca="1">VLOOKUP(RIGHT($B708,LEN($B708)-3),基础表!$E:$S,15,FALSE)</f>
        <v>#VALUE!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</row>
    <row r="709" spans="2:15" x14ac:dyDescent="0.2">
      <c r="B709" t="str">
        <f ca="1">'配置表-小怪'!P709</f>
        <v/>
      </c>
      <c r="E709" t="e">
        <f ca="1">"[["&amp;VLOOKUP(RIGHT($B709,LEN($B709)-3),基础表!$Y:$AA,3,FALSE)&amp;"]]"</f>
        <v>#VALUE!</v>
      </c>
      <c r="F709" t="e">
        <f ca="1">VLOOKUP(RIGHT($B709,LEN($B709)-3),基础表!$E:$S,15,FALSE)</f>
        <v>#VALUE!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</row>
    <row r="710" spans="2:15" x14ac:dyDescent="0.2">
      <c r="B710" t="str">
        <f ca="1">'配置表-小怪'!P710</f>
        <v/>
      </c>
      <c r="E710" t="e">
        <f ca="1">"[["&amp;VLOOKUP(RIGHT($B710,LEN($B710)-3),基础表!$Y:$AA,3,FALSE)&amp;"]]"</f>
        <v>#VALUE!</v>
      </c>
      <c r="F710" t="e">
        <f ca="1">VLOOKUP(RIGHT($B710,LEN($B710)-3),基础表!$E:$S,15,FALSE)</f>
        <v>#VALUE!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</row>
    <row r="711" spans="2:15" x14ac:dyDescent="0.2">
      <c r="B711" t="str">
        <f ca="1">'配置表-小怪'!P711</f>
        <v/>
      </c>
      <c r="E711" t="e">
        <f ca="1">"[["&amp;VLOOKUP(RIGHT($B711,LEN($B711)-3),基础表!$Y:$AA,3,FALSE)&amp;"]]"</f>
        <v>#VALUE!</v>
      </c>
      <c r="F711" t="e">
        <f ca="1">VLOOKUP(RIGHT($B711,LEN($B711)-3),基础表!$E:$S,15,FALSE)</f>
        <v>#VALUE!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</row>
    <row r="712" spans="2:15" x14ac:dyDescent="0.2">
      <c r="B712" t="str">
        <f ca="1">'配置表-小怪'!P712</f>
        <v/>
      </c>
      <c r="E712" t="e">
        <f ca="1">"[["&amp;VLOOKUP(RIGHT($B712,LEN($B712)-3),基础表!$Y:$AA,3,FALSE)&amp;"]]"</f>
        <v>#VALUE!</v>
      </c>
      <c r="F712" t="e">
        <f ca="1">VLOOKUP(RIGHT($B712,LEN($B712)-3),基础表!$E:$S,15,FALSE)</f>
        <v>#VALUE!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</row>
    <row r="713" spans="2:15" x14ac:dyDescent="0.2">
      <c r="B713" t="str">
        <f ca="1">'配置表-小怪'!P713</f>
        <v/>
      </c>
      <c r="E713" t="e">
        <f ca="1">"[["&amp;VLOOKUP(RIGHT($B713,LEN($B713)-3),基础表!$Y:$AA,3,FALSE)&amp;"]]"</f>
        <v>#VALUE!</v>
      </c>
      <c r="F713" t="e">
        <f ca="1">VLOOKUP(RIGHT($B713,LEN($B713)-3),基础表!$E:$S,15,FALSE)</f>
        <v>#VALUE!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</row>
    <row r="714" spans="2:15" x14ac:dyDescent="0.2">
      <c r="B714" t="str">
        <f ca="1">'配置表-小怪'!P714</f>
        <v/>
      </c>
      <c r="E714" t="e">
        <f ca="1">"[["&amp;VLOOKUP(RIGHT($B714,LEN($B714)-3),基础表!$Y:$AA,3,FALSE)&amp;"]]"</f>
        <v>#VALUE!</v>
      </c>
      <c r="F714" t="e">
        <f ca="1">VLOOKUP(RIGHT($B714,LEN($B714)-3),基础表!$E:$S,15,FALSE)</f>
        <v>#VALUE!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</row>
    <row r="715" spans="2:15" x14ac:dyDescent="0.2">
      <c r="B715" t="str">
        <f ca="1">'配置表-小怪'!P715</f>
        <v/>
      </c>
      <c r="E715" t="e">
        <f ca="1">"[["&amp;VLOOKUP(RIGHT($B715,LEN($B715)-3),基础表!$Y:$AA,3,FALSE)&amp;"]]"</f>
        <v>#VALUE!</v>
      </c>
      <c r="F715" t="e">
        <f ca="1">VLOOKUP(RIGHT($B715,LEN($B715)-3),基础表!$E:$S,15,FALSE)</f>
        <v>#VALUE!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</row>
    <row r="716" spans="2:15" x14ac:dyDescent="0.2">
      <c r="B716" t="str">
        <f ca="1">'配置表-小怪'!P716</f>
        <v/>
      </c>
      <c r="E716" t="e">
        <f ca="1">"[["&amp;VLOOKUP(RIGHT($B716,LEN($B716)-3),基础表!$Y:$AA,3,FALSE)&amp;"]]"</f>
        <v>#VALUE!</v>
      </c>
      <c r="F716" t="e">
        <f ca="1">VLOOKUP(RIGHT($B716,LEN($B716)-3),基础表!$E:$S,15,FALSE)</f>
        <v>#VALUE!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</row>
    <row r="717" spans="2:15" x14ac:dyDescent="0.2">
      <c r="B717" t="str">
        <f ca="1">'配置表-小怪'!P717</f>
        <v/>
      </c>
      <c r="E717" t="e">
        <f ca="1">"[["&amp;VLOOKUP(RIGHT($B717,LEN($B717)-3),基础表!$Y:$AA,3,FALSE)&amp;"]]"</f>
        <v>#VALUE!</v>
      </c>
      <c r="F717" t="e">
        <f ca="1">VLOOKUP(RIGHT($B717,LEN($B717)-3),基础表!$E:$S,15,FALSE)</f>
        <v>#VALUE!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</row>
    <row r="718" spans="2:15" x14ac:dyDescent="0.2">
      <c r="B718" t="str">
        <f ca="1">'配置表-小怪'!P718</f>
        <v/>
      </c>
      <c r="E718" t="e">
        <f ca="1">"[["&amp;VLOOKUP(RIGHT($B718,LEN($B718)-3),基础表!$Y:$AA,3,FALSE)&amp;"]]"</f>
        <v>#VALUE!</v>
      </c>
      <c r="F718" t="e">
        <f ca="1">VLOOKUP(RIGHT($B718,LEN($B718)-3),基础表!$E:$S,15,FALSE)</f>
        <v>#VALUE!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</row>
    <row r="719" spans="2:15" x14ac:dyDescent="0.2">
      <c r="B719" t="str">
        <f ca="1">'配置表-小怪'!P719</f>
        <v/>
      </c>
      <c r="E719" t="e">
        <f ca="1">"[["&amp;VLOOKUP(RIGHT($B719,LEN($B719)-3),基础表!$Y:$AA,3,FALSE)&amp;"]]"</f>
        <v>#VALUE!</v>
      </c>
      <c r="F719" t="e">
        <f ca="1">VLOOKUP(RIGHT($B719,LEN($B719)-3),基础表!$E:$S,15,FALSE)</f>
        <v>#VALUE!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</row>
    <row r="720" spans="2:15" x14ac:dyDescent="0.2">
      <c r="B720" t="str">
        <f ca="1">'配置表-小怪'!P720</f>
        <v/>
      </c>
      <c r="E720" t="e">
        <f ca="1">"[["&amp;VLOOKUP(RIGHT($B720,LEN($B720)-3),基础表!$Y:$AA,3,FALSE)&amp;"]]"</f>
        <v>#VALUE!</v>
      </c>
      <c r="F720" t="e">
        <f ca="1">VLOOKUP(RIGHT($B720,LEN($B720)-3),基础表!$E:$S,15,FALSE)</f>
        <v>#VALUE!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</row>
    <row r="721" spans="2:15" x14ac:dyDescent="0.2">
      <c r="B721" t="str">
        <f ca="1">'配置表-小怪'!P721</f>
        <v/>
      </c>
      <c r="E721" t="e">
        <f ca="1">"[["&amp;VLOOKUP(RIGHT($B721,LEN($B721)-3),基础表!$Y:$AA,3,FALSE)&amp;"]]"</f>
        <v>#VALUE!</v>
      </c>
      <c r="F721" t="e">
        <f ca="1">VLOOKUP(RIGHT($B721,LEN($B721)-3),基础表!$E:$S,15,FALSE)</f>
        <v>#VALUE!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</row>
    <row r="722" spans="2:15" x14ac:dyDescent="0.2">
      <c r="B722" t="str">
        <f ca="1">'配置表-小怪'!P722</f>
        <v/>
      </c>
      <c r="E722" t="e">
        <f ca="1">"[["&amp;VLOOKUP(RIGHT($B722,LEN($B722)-3),基础表!$Y:$AA,3,FALSE)&amp;"]]"</f>
        <v>#VALUE!</v>
      </c>
      <c r="F722" t="e">
        <f ca="1">VLOOKUP(RIGHT($B722,LEN($B722)-3),基础表!$E:$S,15,FALSE)</f>
        <v>#VALUE!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</row>
    <row r="723" spans="2:15" x14ac:dyDescent="0.2">
      <c r="B723" t="str">
        <f ca="1">'配置表-小怪'!P723</f>
        <v/>
      </c>
      <c r="E723" t="e">
        <f ca="1">"[["&amp;VLOOKUP(RIGHT($B723,LEN($B723)-3),基础表!$Y:$AA,3,FALSE)&amp;"]]"</f>
        <v>#VALUE!</v>
      </c>
      <c r="F723" t="e">
        <f ca="1">VLOOKUP(RIGHT($B723,LEN($B723)-3),基础表!$E:$S,15,FALSE)</f>
        <v>#VALUE!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</row>
    <row r="724" spans="2:15" x14ac:dyDescent="0.2">
      <c r="B724" t="str">
        <f ca="1">'配置表-小怪'!P724</f>
        <v/>
      </c>
      <c r="E724" t="e">
        <f ca="1">"[["&amp;VLOOKUP(RIGHT($B724,LEN($B724)-3),基础表!$Y:$AA,3,FALSE)&amp;"]]"</f>
        <v>#VALUE!</v>
      </c>
      <c r="F724" t="e">
        <f ca="1">VLOOKUP(RIGHT($B724,LEN($B724)-3),基础表!$E:$S,15,FALSE)</f>
        <v>#VALUE!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</row>
    <row r="725" spans="2:15" x14ac:dyDescent="0.2">
      <c r="B725" t="str">
        <f ca="1">'配置表-小怪'!P725</f>
        <v/>
      </c>
      <c r="E725" t="e">
        <f ca="1">"[["&amp;VLOOKUP(RIGHT($B725,LEN($B725)-3),基础表!$Y:$AA,3,FALSE)&amp;"]]"</f>
        <v>#VALUE!</v>
      </c>
      <c r="F725" t="e">
        <f ca="1">VLOOKUP(RIGHT($B725,LEN($B725)-3),基础表!$E:$S,15,FALSE)</f>
        <v>#VALUE!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</row>
    <row r="726" spans="2:15" x14ac:dyDescent="0.2">
      <c r="B726" t="str">
        <f ca="1">'配置表-小怪'!P726</f>
        <v/>
      </c>
      <c r="E726" t="e">
        <f ca="1">"[["&amp;VLOOKUP(RIGHT($B726,LEN($B726)-3),基础表!$Y:$AA,3,FALSE)&amp;"]]"</f>
        <v>#VALUE!</v>
      </c>
      <c r="F726" t="e">
        <f ca="1">VLOOKUP(RIGHT($B726,LEN($B726)-3),基础表!$E:$S,15,FALSE)</f>
        <v>#VALUE!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</row>
    <row r="727" spans="2:15" x14ac:dyDescent="0.2">
      <c r="B727" t="str">
        <f ca="1">'配置表-小怪'!P727</f>
        <v/>
      </c>
      <c r="E727" t="e">
        <f ca="1">"[["&amp;VLOOKUP(RIGHT($B727,LEN($B727)-3),基础表!$Y:$AA,3,FALSE)&amp;"]]"</f>
        <v>#VALUE!</v>
      </c>
      <c r="F727" t="e">
        <f ca="1">VLOOKUP(RIGHT($B727,LEN($B727)-3),基础表!$E:$S,15,FALSE)</f>
        <v>#VALUE!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</row>
    <row r="728" spans="2:15" x14ac:dyDescent="0.2">
      <c r="B728" t="str">
        <f ca="1">'配置表-小怪'!P728</f>
        <v/>
      </c>
      <c r="E728" t="e">
        <f ca="1">"[["&amp;VLOOKUP(RIGHT($B728,LEN($B728)-3),基础表!$Y:$AA,3,FALSE)&amp;"]]"</f>
        <v>#VALUE!</v>
      </c>
      <c r="F728" t="e">
        <f ca="1">VLOOKUP(RIGHT($B728,LEN($B728)-3),基础表!$E:$S,15,FALSE)</f>
        <v>#VALUE!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</row>
    <row r="729" spans="2:15" x14ac:dyDescent="0.2">
      <c r="B729" t="str">
        <f ca="1">'配置表-小怪'!P729</f>
        <v/>
      </c>
      <c r="E729" t="e">
        <f ca="1">"[["&amp;VLOOKUP(RIGHT($B729,LEN($B729)-3),基础表!$Y:$AA,3,FALSE)&amp;"]]"</f>
        <v>#VALUE!</v>
      </c>
      <c r="F729" t="e">
        <f ca="1">VLOOKUP(RIGHT($B729,LEN($B729)-3),基础表!$E:$S,15,FALSE)</f>
        <v>#VALUE!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</row>
    <row r="730" spans="2:15" x14ac:dyDescent="0.2">
      <c r="B730" t="str">
        <f ca="1">'配置表-小怪'!P730</f>
        <v/>
      </c>
      <c r="E730" t="e">
        <f ca="1">"[["&amp;VLOOKUP(RIGHT($B730,LEN($B730)-3),基础表!$Y:$AA,3,FALSE)&amp;"]]"</f>
        <v>#VALUE!</v>
      </c>
      <c r="F730" t="e">
        <f ca="1">VLOOKUP(RIGHT($B730,LEN($B730)-3),基础表!$E:$S,15,FALSE)</f>
        <v>#VALUE!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</row>
    <row r="731" spans="2:15" x14ac:dyDescent="0.2">
      <c r="B731" t="str">
        <f ca="1">'配置表-小怪'!P731</f>
        <v/>
      </c>
      <c r="E731" t="e">
        <f ca="1">"[["&amp;VLOOKUP(RIGHT($B731,LEN($B731)-3),基础表!$Y:$AA,3,FALSE)&amp;"]]"</f>
        <v>#VALUE!</v>
      </c>
      <c r="F731" t="e">
        <f ca="1">VLOOKUP(RIGHT($B731,LEN($B731)-3),基础表!$E:$S,15,FALSE)</f>
        <v>#VALUE!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</row>
    <row r="732" spans="2:15" x14ac:dyDescent="0.2">
      <c r="B732" t="str">
        <f ca="1">'配置表-小怪'!P732</f>
        <v/>
      </c>
      <c r="E732" t="e">
        <f ca="1">"[["&amp;VLOOKUP(RIGHT($B732,LEN($B732)-3),基础表!$Y:$AA,3,FALSE)&amp;"]]"</f>
        <v>#VALUE!</v>
      </c>
      <c r="F732" t="e">
        <f ca="1">VLOOKUP(RIGHT($B732,LEN($B732)-3),基础表!$E:$S,15,FALSE)</f>
        <v>#VALUE!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</row>
    <row r="733" spans="2:15" x14ac:dyDescent="0.2">
      <c r="B733" t="str">
        <f ca="1">'配置表-小怪'!P733</f>
        <v/>
      </c>
      <c r="E733" t="e">
        <f ca="1">"[["&amp;VLOOKUP(RIGHT($B733,LEN($B733)-3),基础表!$Y:$AA,3,FALSE)&amp;"]]"</f>
        <v>#VALUE!</v>
      </c>
      <c r="F733" t="e">
        <f ca="1">VLOOKUP(RIGHT($B733,LEN($B733)-3),基础表!$E:$S,15,FALSE)</f>
        <v>#VALUE!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</row>
    <row r="734" spans="2:15" x14ac:dyDescent="0.2">
      <c r="B734" t="str">
        <f ca="1">'配置表-小怪'!P734</f>
        <v/>
      </c>
      <c r="E734" t="e">
        <f ca="1">"[["&amp;VLOOKUP(RIGHT($B734,LEN($B734)-3),基础表!$Y:$AA,3,FALSE)&amp;"]]"</f>
        <v>#VALUE!</v>
      </c>
      <c r="F734" t="e">
        <f ca="1">VLOOKUP(RIGHT($B734,LEN($B734)-3),基础表!$E:$S,15,FALSE)</f>
        <v>#VALUE!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</row>
    <row r="735" spans="2:15" x14ac:dyDescent="0.2">
      <c r="B735" t="str">
        <f ca="1">'配置表-小怪'!P735</f>
        <v/>
      </c>
      <c r="E735" t="e">
        <f ca="1">"[["&amp;VLOOKUP(RIGHT($B735,LEN($B735)-3),基础表!$Y:$AA,3,FALSE)&amp;"]]"</f>
        <v>#VALUE!</v>
      </c>
      <c r="F735" t="e">
        <f ca="1">VLOOKUP(RIGHT($B735,LEN($B735)-3),基础表!$E:$S,15,FALSE)</f>
        <v>#VALUE!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</row>
    <row r="736" spans="2:15" x14ac:dyDescent="0.2">
      <c r="B736" t="str">
        <f ca="1">'配置表-小怪'!P736</f>
        <v/>
      </c>
      <c r="E736" t="e">
        <f ca="1">"[["&amp;VLOOKUP(RIGHT($B736,LEN($B736)-3),基础表!$Y:$AA,3,FALSE)&amp;"]]"</f>
        <v>#VALUE!</v>
      </c>
      <c r="F736" t="e">
        <f ca="1">VLOOKUP(RIGHT($B736,LEN($B736)-3),基础表!$E:$S,15,FALSE)</f>
        <v>#VALUE!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</row>
    <row r="737" spans="2:15" x14ac:dyDescent="0.2">
      <c r="B737" t="str">
        <f ca="1">'配置表-小怪'!P737</f>
        <v/>
      </c>
      <c r="E737" t="e">
        <f ca="1">"[["&amp;VLOOKUP(RIGHT($B737,LEN($B737)-3),基础表!$Y:$AA,3,FALSE)&amp;"]]"</f>
        <v>#VALUE!</v>
      </c>
      <c r="F737" t="e">
        <f ca="1">VLOOKUP(RIGHT($B737,LEN($B737)-3),基础表!$E:$S,15,FALSE)</f>
        <v>#VALUE!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</row>
    <row r="738" spans="2:15" x14ac:dyDescent="0.2">
      <c r="B738">
        <f>'配置表-小怪'!P738</f>
        <v>0</v>
      </c>
      <c r="E738" t="e">
        <f ca="1">"[["&amp;VLOOKUP(RIGHT($B738,LEN($B738)-3),基础表!$Y:$AA,3,FALSE)&amp;"]]"</f>
        <v>#VALUE!</v>
      </c>
      <c r="F738" t="e">
        <f ca="1">VLOOKUP(RIGHT($B738,LEN($B738)-3),基础表!$E:$S,15,FALSE)</f>
        <v>#VALUE!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</row>
    <row r="739" spans="2:15" x14ac:dyDescent="0.2">
      <c r="B739">
        <f>'配置表-小怪'!P739</f>
        <v>0</v>
      </c>
      <c r="E739" t="e">
        <f ca="1">"[["&amp;VLOOKUP(RIGHT($B739,LEN($B739)-3),基础表!$Y:$AA,3,FALSE)&amp;"]]"</f>
        <v>#VALUE!</v>
      </c>
      <c r="F739" t="e">
        <f ca="1">VLOOKUP(RIGHT($B739,LEN($B739)-3),基础表!$E:$S,15,FALSE)</f>
        <v>#VALUE!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</row>
    <row r="740" spans="2:15" x14ac:dyDescent="0.2">
      <c r="B740">
        <f>'配置表-小怪'!P740</f>
        <v>0</v>
      </c>
      <c r="E740" t="e">
        <f ca="1">"[["&amp;VLOOKUP(RIGHT($B740,LEN($B740)-3),基础表!$Y:$AA,3,FALSE)&amp;"]]"</f>
        <v>#VALUE!</v>
      </c>
      <c r="F740" t="e">
        <f ca="1">VLOOKUP(RIGHT($B740,LEN($B740)-3),基础表!$E:$S,15,FALSE)</f>
        <v>#VALUE!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</row>
    <row r="741" spans="2:15" x14ac:dyDescent="0.2">
      <c r="B741">
        <f>'配置表-小怪'!P741</f>
        <v>0</v>
      </c>
      <c r="E741" t="e">
        <f ca="1">"[["&amp;VLOOKUP(RIGHT($B741,LEN($B741)-3),基础表!$Y:$AA,3,FALSE)&amp;"]]"</f>
        <v>#VALUE!</v>
      </c>
      <c r="F741" t="e">
        <f ca="1">VLOOKUP(RIGHT($B741,LEN($B741)-3),基础表!$E:$S,15,FALSE)</f>
        <v>#VALUE!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</row>
    <row r="742" spans="2:15" x14ac:dyDescent="0.2">
      <c r="B742">
        <f>'配置表-小怪'!P742</f>
        <v>0</v>
      </c>
      <c r="E742" t="e">
        <f ca="1">"[["&amp;VLOOKUP(RIGHT($B742,LEN($B742)-3),基础表!$Y:$AA,3,FALSE)&amp;"]]"</f>
        <v>#VALUE!</v>
      </c>
      <c r="F742" t="e">
        <f ca="1">VLOOKUP(RIGHT($B742,LEN($B742)-3),基础表!$E:$S,15,FALSE)</f>
        <v>#VALUE!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</row>
    <row r="743" spans="2:15" x14ac:dyDescent="0.2">
      <c r="B743">
        <f>'配置表-小怪'!P743</f>
        <v>0</v>
      </c>
      <c r="E743" t="e">
        <f ca="1">"[["&amp;VLOOKUP(RIGHT($B743,LEN($B743)-3),基础表!$Y:$AA,3,FALSE)&amp;"]]"</f>
        <v>#VALUE!</v>
      </c>
      <c r="F743" t="e">
        <f ca="1">VLOOKUP(RIGHT($B743,LEN($B743)-3),基础表!$E:$S,15,FALSE)</f>
        <v>#VALUE!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</row>
    <row r="744" spans="2:15" x14ac:dyDescent="0.2">
      <c r="B744">
        <f>'配置表-小怪'!P744</f>
        <v>0</v>
      </c>
      <c r="E744" t="e">
        <f ca="1">"[["&amp;VLOOKUP(RIGHT($B744,LEN($B744)-3),基础表!$Y:$AA,3,FALSE)&amp;"]]"</f>
        <v>#VALUE!</v>
      </c>
      <c r="F744" t="e">
        <f ca="1">VLOOKUP(RIGHT($B744,LEN($B744)-3),基础表!$E:$S,15,FALSE)</f>
        <v>#VALUE!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</row>
    <row r="745" spans="2:15" x14ac:dyDescent="0.2">
      <c r="B745">
        <f>'配置表-小怪'!P745</f>
        <v>0</v>
      </c>
      <c r="E745" t="e">
        <f ca="1">"[["&amp;VLOOKUP(RIGHT($B745,LEN($B745)-3),基础表!$Y:$AA,3,FALSE)&amp;"]]"</f>
        <v>#VALUE!</v>
      </c>
      <c r="F745" t="e">
        <f ca="1">VLOOKUP(RIGHT($B745,LEN($B745)-3),基础表!$E:$S,15,FALSE)</f>
        <v>#VALUE!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</row>
    <row r="746" spans="2:15" x14ac:dyDescent="0.2">
      <c r="B746">
        <f>'配置表-小怪'!P746</f>
        <v>0</v>
      </c>
      <c r="E746" t="e">
        <f ca="1">"[["&amp;VLOOKUP(RIGHT($B746,LEN($B746)-3),基础表!$Y:$AA,3,FALSE)&amp;"]]"</f>
        <v>#VALUE!</v>
      </c>
      <c r="F746" t="e">
        <f ca="1">VLOOKUP(RIGHT($B746,LEN($B746)-3),基础表!$E:$S,15,FALSE)</f>
        <v>#VALUE!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</row>
    <row r="747" spans="2:15" x14ac:dyDescent="0.2">
      <c r="B747">
        <f>'配置表-小怪'!P747</f>
        <v>0</v>
      </c>
      <c r="E747" t="e">
        <f ca="1">"[["&amp;VLOOKUP(RIGHT($B747,LEN($B747)-3),基础表!$Y:$AA,3,FALSE)&amp;"]]"</f>
        <v>#VALUE!</v>
      </c>
      <c r="F747" t="e">
        <f ca="1">VLOOKUP(RIGHT($B747,LEN($B747)-3),基础表!$E:$S,15,FALSE)</f>
        <v>#VALUE!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</row>
    <row r="748" spans="2:15" x14ac:dyDescent="0.2">
      <c r="B748">
        <f>'配置表-小怪'!P748</f>
        <v>0</v>
      </c>
      <c r="E748" t="e">
        <f ca="1">"[["&amp;VLOOKUP(RIGHT($B748,LEN($B748)-3),基础表!$Y:$AA,3,FALSE)&amp;"]]"</f>
        <v>#VALUE!</v>
      </c>
      <c r="F748" t="e">
        <f ca="1">VLOOKUP(RIGHT($B748,LEN($B748)-3),基础表!$E:$S,15,FALSE)</f>
        <v>#VALUE!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</row>
    <row r="749" spans="2:15" x14ac:dyDescent="0.2">
      <c r="B749">
        <f>'配置表-小怪'!P749</f>
        <v>0</v>
      </c>
      <c r="E749" t="e">
        <f ca="1">"[["&amp;VLOOKUP(RIGHT($B749,LEN($B749)-3),基础表!$Y:$AA,3,FALSE)&amp;"]]"</f>
        <v>#VALUE!</v>
      </c>
      <c r="F749" t="e">
        <f ca="1">VLOOKUP(RIGHT($B749,LEN($B749)-3),基础表!$E:$S,15,FALSE)</f>
        <v>#VALUE!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</row>
    <row r="750" spans="2:15" x14ac:dyDescent="0.2">
      <c r="B750">
        <f>'配置表-小怪'!P750</f>
        <v>0</v>
      </c>
      <c r="E750" t="e">
        <f ca="1">"[["&amp;VLOOKUP(RIGHT($B750,LEN($B750)-3),基础表!$Y:$AA,3,FALSE)&amp;"]]"</f>
        <v>#VALUE!</v>
      </c>
      <c r="F750" t="e">
        <f ca="1">VLOOKUP(RIGHT($B750,LEN($B750)-3),基础表!$E:$S,15,FALSE)</f>
        <v>#VALUE!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</row>
    <row r="751" spans="2:15" x14ac:dyDescent="0.2">
      <c r="B751">
        <f>'配置表-小怪'!P751</f>
        <v>0</v>
      </c>
      <c r="E751" t="e">
        <f ca="1">"[["&amp;VLOOKUP(RIGHT($B751,LEN($B751)-3),基础表!$Y:$AA,3,FALSE)&amp;"]]"</f>
        <v>#VALUE!</v>
      </c>
      <c r="F751" t="e">
        <f ca="1">VLOOKUP(RIGHT($B751,LEN($B751)-3),基础表!$E:$S,15,FALSE)</f>
        <v>#VALUE!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</row>
    <row r="752" spans="2:15" x14ac:dyDescent="0.2">
      <c r="B752">
        <f>'配置表-小怪'!P752</f>
        <v>0</v>
      </c>
      <c r="E752" t="e">
        <f ca="1">"[["&amp;VLOOKUP(RIGHT($B752,LEN($B752)-3),基础表!$Y:$AA,3,FALSE)&amp;"]]"</f>
        <v>#VALUE!</v>
      </c>
      <c r="F752" t="e">
        <f ca="1">VLOOKUP(RIGHT($B752,LEN($B752)-3),基础表!$E:$S,15,FALSE)</f>
        <v>#VALUE!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</row>
    <row r="753" spans="2:15" x14ac:dyDescent="0.2">
      <c r="B753">
        <f>'配置表-小怪'!P753</f>
        <v>0</v>
      </c>
      <c r="E753" t="e">
        <f ca="1">"[["&amp;VLOOKUP(RIGHT($B753,LEN($B753)-3),基础表!$Y:$AA,3,FALSE)&amp;"]]"</f>
        <v>#VALUE!</v>
      </c>
      <c r="F753" t="e">
        <f ca="1">VLOOKUP(RIGHT($B753,LEN($B753)-3),基础表!$E:$S,15,FALSE)</f>
        <v>#VALUE!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</row>
    <row r="754" spans="2:15" x14ac:dyDescent="0.2">
      <c r="B754">
        <f>'配置表-小怪'!P754</f>
        <v>0</v>
      </c>
      <c r="E754" t="e">
        <f ca="1">"[["&amp;VLOOKUP(RIGHT($B754,LEN($B754)-3),基础表!$Y:$AA,3,FALSE)&amp;"]]"</f>
        <v>#VALUE!</v>
      </c>
      <c r="F754" t="e">
        <f ca="1">VLOOKUP(RIGHT($B754,LEN($B754)-3),基础表!$E:$S,15,FALSE)</f>
        <v>#VALUE!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</row>
    <row r="755" spans="2:15" x14ac:dyDescent="0.2">
      <c r="B755">
        <f>'配置表-小怪'!P755</f>
        <v>0</v>
      </c>
      <c r="E755" t="e">
        <f ca="1">"[["&amp;VLOOKUP(RIGHT($B755,LEN($B755)-3),基础表!$Y:$AA,3,FALSE)&amp;"]]"</f>
        <v>#VALUE!</v>
      </c>
      <c r="F755" t="e">
        <f ca="1">VLOOKUP(RIGHT($B755,LEN($B755)-3),基础表!$E:$S,15,FALSE)</f>
        <v>#VALUE!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</row>
    <row r="756" spans="2:15" x14ac:dyDescent="0.2">
      <c r="B756">
        <f>'配置表-小怪'!P756</f>
        <v>0</v>
      </c>
      <c r="E756" t="e">
        <f ca="1">"[["&amp;VLOOKUP(RIGHT($B756,LEN($B756)-3),基础表!$Y:$AA,3,FALSE)&amp;"]]"</f>
        <v>#VALUE!</v>
      </c>
      <c r="F756" t="e">
        <f ca="1">VLOOKUP(RIGHT($B756,LEN($B756)-3),基础表!$E:$S,15,FALSE)</f>
        <v>#VALUE!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</row>
    <row r="757" spans="2:15" x14ac:dyDescent="0.2">
      <c r="B757">
        <f>'配置表-小怪'!P757</f>
        <v>0</v>
      </c>
      <c r="E757" t="e">
        <f ca="1">"[["&amp;VLOOKUP(RIGHT($B757,LEN($B757)-3),基础表!$Y:$AA,3,FALSE)&amp;"]]"</f>
        <v>#VALUE!</v>
      </c>
      <c r="F757" t="e">
        <f ca="1">VLOOKUP(RIGHT($B757,LEN($B757)-3),基础表!$E:$S,15,FALSE)</f>
        <v>#VALUE!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</row>
    <row r="758" spans="2:15" x14ac:dyDescent="0.2">
      <c r="B758">
        <f>'配置表-小怪'!P758</f>
        <v>0</v>
      </c>
      <c r="E758" t="e">
        <f ca="1">"[["&amp;VLOOKUP(RIGHT($B758,LEN($B758)-3),基础表!$Y:$AA,3,FALSE)&amp;"]]"</f>
        <v>#VALUE!</v>
      </c>
      <c r="F758" t="e">
        <f ca="1">VLOOKUP(RIGHT($B758,LEN($B758)-3),基础表!$E:$S,15,FALSE)</f>
        <v>#VALUE!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</row>
    <row r="759" spans="2:15" x14ac:dyDescent="0.2">
      <c r="B759">
        <f>'配置表-小怪'!P759</f>
        <v>0</v>
      </c>
      <c r="E759" t="e">
        <f ca="1">"[["&amp;VLOOKUP(RIGHT($B759,LEN($B759)-3),基础表!$Y:$AA,3,FALSE)&amp;"]]"</f>
        <v>#VALUE!</v>
      </c>
      <c r="F759" t="e">
        <f ca="1">VLOOKUP(RIGHT($B759,LEN($B759)-3),基础表!$E:$S,15,FALSE)</f>
        <v>#VALUE!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</row>
    <row r="760" spans="2:15" x14ac:dyDescent="0.2">
      <c r="B760">
        <f>'配置表-小怪'!P760</f>
        <v>0</v>
      </c>
      <c r="E760" t="e">
        <f ca="1">"[["&amp;VLOOKUP(RIGHT($B760,LEN($B760)-3),基础表!$Y:$AA,3,FALSE)&amp;"]]"</f>
        <v>#VALUE!</v>
      </c>
      <c r="F760" t="e">
        <f ca="1">VLOOKUP(RIGHT($B760,LEN($B760)-3),基础表!$E:$S,15,FALSE)</f>
        <v>#VALUE!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</row>
    <row r="761" spans="2:15" x14ac:dyDescent="0.2">
      <c r="B761">
        <f>'配置表-小怪'!P761</f>
        <v>0</v>
      </c>
      <c r="E761" t="e">
        <f ca="1">"[["&amp;VLOOKUP(RIGHT($B761,LEN($B761)-3),基础表!$Y:$AA,3,FALSE)&amp;"]]"</f>
        <v>#VALUE!</v>
      </c>
      <c r="F761" t="e">
        <f ca="1">VLOOKUP(RIGHT($B761,LEN($B761)-3),基础表!$E:$S,15,FALSE)</f>
        <v>#VALUE!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</row>
    <row r="762" spans="2:15" x14ac:dyDescent="0.2">
      <c r="B762">
        <f>'配置表-小怪'!P762</f>
        <v>0</v>
      </c>
      <c r="E762" t="e">
        <f ca="1">"[["&amp;VLOOKUP(RIGHT($B762,LEN($B762)-3),基础表!$Y:$AA,3,FALSE)&amp;"]]"</f>
        <v>#VALUE!</v>
      </c>
      <c r="F762" t="e">
        <f ca="1">VLOOKUP(RIGHT($B762,LEN($B762)-3),基础表!$E:$S,15,FALSE)</f>
        <v>#VALUE!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</row>
    <row r="763" spans="2:15" x14ac:dyDescent="0.2">
      <c r="B763">
        <f>'配置表-小怪'!P763</f>
        <v>0</v>
      </c>
      <c r="E763" t="e">
        <f ca="1">"[["&amp;VLOOKUP(RIGHT($B763,LEN($B763)-3),基础表!$Y:$AA,3,FALSE)&amp;"]]"</f>
        <v>#VALUE!</v>
      </c>
      <c r="F763" t="e">
        <f ca="1">VLOOKUP(RIGHT($B763,LEN($B763)-3),基础表!$E:$S,15,FALSE)</f>
        <v>#VALUE!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</row>
    <row r="764" spans="2:15" x14ac:dyDescent="0.2">
      <c r="B764">
        <f>'配置表-小怪'!P764</f>
        <v>0</v>
      </c>
      <c r="E764" t="e">
        <f ca="1">"[["&amp;VLOOKUP(RIGHT($B764,LEN($B764)-3),基础表!$Y:$AA,3,FALSE)&amp;"]]"</f>
        <v>#VALUE!</v>
      </c>
      <c r="F764" t="e">
        <f ca="1">VLOOKUP(RIGHT($B764,LEN($B764)-3),基础表!$E:$S,15,FALSE)</f>
        <v>#VALUE!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</row>
    <row r="765" spans="2:15" x14ac:dyDescent="0.2">
      <c r="B765">
        <f>'配置表-小怪'!P765</f>
        <v>0</v>
      </c>
      <c r="E765" t="e">
        <f ca="1">"[["&amp;VLOOKUP(RIGHT($B765,LEN($B765)-3),基础表!$Y:$AA,3,FALSE)&amp;"]]"</f>
        <v>#VALUE!</v>
      </c>
      <c r="F765" t="e">
        <f ca="1">VLOOKUP(RIGHT($B765,LEN($B765)-3),基础表!$E:$S,15,FALSE)</f>
        <v>#VALUE!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</row>
    <row r="766" spans="2:15" x14ac:dyDescent="0.2">
      <c r="B766">
        <f>'配置表-小怪'!P766</f>
        <v>0</v>
      </c>
      <c r="E766" t="e">
        <f ca="1">"[["&amp;VLOOKUP(RIGHT($B766,LEN($B766)-3),基础表!$Y:$AA,3,FALSE)&amp;"]]"</f>
        <v>#VALUE!</v>
      </c>
      <c r="F766" t="e">
        <f ca="1">VLOOKUP(RIGHT($B766,LEN($B766)-3),基础表!$E:$S,15,FALSE)</f>
        <v>#VALUE!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</row>
    <row r="767" spans="2:15" x14ac:dyDescent="0.2">
      <c r="B767">
        <f>'配置表-小怪'!P767</f>
        <v>0</v>
      </c>
      <c r="E767" t="e">
        <f ca="1">"[["&amp;VLOOKUP(RIGHT($B767,LEN($B767)-3),基础表!$Y:$AA,3,FALSE)&amp;"]]"</f>
        <v>#VALUE!</v>
      </c>
      <c r="F767" t="e">
        <f ca="1">VLOOKUP(RIGHT($B767,LEN($B767)-3),基础表!$E:$S,15,FALSE)</f>
        <v>#VALUE!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</row>
    <row r="768" spans="2:15" x14ac:dyDescent="0.2">
      <c r="B768">
        <f>'配置表-小怪'!P768</f>
        <v>0</v>
      </c>
      <c r="E768" t="e">
        <f ca="1">"[["&amp;VLOOKUP(RIGHT($B768,LEN($B768)-3),基础表!$Y:$AA,3,FALSE)&amp;"]]"</f>
        <v>#VALUE!</v>
      </c>
      <c r="F768" t="e">
        <f ca="1">VLOOKUP(RIGHT($B768,LEN($B768)-3),基础表!$E:$S,15,FALSE)</f>
        <v>#VALUE!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</row>
    <row r="769" spans="2:15" x14ac:dyDescent="0.2">
      <c r="B769">
        <f>'配置表-小怪'!P769</f>
        <v>0</v>
      </c>
      <c r="E769" t="e">
        <f ca="1">"[["&amp;VLOOKUP(RIGHT($B769,LEN($B769)-3),基础表!$Y:$AA,3,FALSE)&amp;"]]"</f>
        <v>#VALUE!</v>
      </c>
      <c r="F769" t="e">
        <f ca="1">VLOOKUP(RIGHT($B769,LEN($B769)-3),基础表!$E:$S,15,FALSE)</f>
        <v>#VALUE!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</row>
    <row r="770" spans="2:15" x14ac:dyDescent="0.2">
      <c r="B770">
        <f>'配置表-小怪'!P770</f>
        <v>0</v>
      </c>
      <c r="E770" t="e">
        <f ca="1">"[["&amp;VLOOKUP(RIGHT($B770,LEN($B770)-3),基础表!$Y:$AA,3,FALSE)&amp;"]]"</f>
        <v>#VALUE!</v>
      </c>
      <c r="F770" t="e">
        <f ca="1">VLOOKUP(RIGHT($B770,LEN($B770)-3),基础表!$E:$S,15,FALSE)</f>
        <v>#VALUE!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</row>
    <row r="771" spans="2:15" x14ac:dyDescent="0.2">
      <c r="B771">
        <f>'配置表-小怪'!P771</f>
        <v>0</v>
      </c>
      <c r="E771" t="e">
        <f ca="1">"[["&amp;VLOOKUP(RIGHT($B771,LEN($B771)-3),基础表!$Y:$AA,3,FALSE)&amp;"]]"</f>
        <v>#VALUE!</v>
      </c>
      <c r="F771" t="e">
        <f ca="1">VLOOKUP(RIGHT($B771,LEN($B771)-3),基础表!$E:$S,15,FALSE)</f>
        <v>#VALUE!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</row>
    <row r="772" spans="2:15" x14ac:dyDescent="0.2">
      <c r="B772">
        <f>'配置表-小怪'!P772</f>
        <v>0</v>
      </c>
      <c r="E772" t="e">
        <f ca="1">"[["&amp;VLOOKUP(RIGHT($B772,LEN($B772)-3),基础表!$Y:$AA,3,FALSE)&amp;"]]"</f>
        <v>#VALUE!</v>
      </c>
      <c r="F772" t="e">
        <f ca="1">VLOOKUP(RIGHT($B772,LEN($B772)-3),基础表!$E:$S,15,FALSE)</f>
        <v>#VALUE!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</row>
    <row r="773" spans="2:15" x14ac:dyDescent="0.2">
      <c r="B773">
        <f>'配置表-小怪'!P773</f>
        <v>0</v>
      </c>
      <c r="E773" t="e">
        <f ca="1">"[["&amp;VLOOKUP(RIGHT($B773,LEN($B773)-3),基础表!$Y:$AA,3,FALSE)&amp;"]]"</f>
        <v>#VALUE!</v>
      </c>
      <c r="F773" t="e">
        <f ca="1">VLOOKUP(RIGHT($B773,LEN($B773)-3),基础表!$E:$S,15,FALSE)</f>
        <v>#VALUE!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</row>
    <row r="774" spans="2:15" x14ac:dyDescent="0.2">
      <c r="B774">
        <f>'配置表-小怪'!P774</f>
        <v>0</v>
      </c>
      <c r="E774" t="e">
        <f ca="1">"[["&amp;VLOOKUP(RIGHT($B774,LEN($B774)-3),基础表!$Y:$AA,3,FALSE)&amp;"]]"</f>
        <v>#VALUE!</v>
      </c>
      <c r="F774" t="e">
        <f ca="1">VLOOKUP(RIGHT($B774,LEN($B774)-3),基础表!$E:$S,15,FALSE)</f>
        <v>#VALUE!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</row>
    <row r="775" spans="2:15" x14ac:dyDescent="0.2">
      <c r="B775">
        <f>'配置表-小怪'!P775</f>
        <v>0</v>
      </c>
      <c r="E775" t="e">
        <f ca="1">"[["&amp;VLOOKUP(RIGHT($B775,LEN($B775)-3),基础表!$Y:$AA,3,FALSE)&amp;"]]"</f>
        <v>#VALUE!</v>
      </c>
      <c r="F775" t="e">
        <f ca="1">VLOOKUP(RIGHT($B775,LEN($B775)-3),基础表!$E:$S,15,FALSE)</f>
        <v>#VALUE!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</row>
    <row r="776" spans="2:15" x14ac:dyDescent="0.2">
      <c r="B776">
        <f>'配置表-小怪'!P776</f>
        <v>0</v>
      </c>
      <c r="E776" t="e">
        <f ca="1">"[["&amp;VLOOKUP(RIGHT($B776,LEN($B776)-3),基础表!$Y:$AA,3,FALSE)&amp;"]]"</f>
        <v>#VALUE!</v>
      </c>
      <c r="F776" t="e">
        <f ca="1">VLOOKUP(RIGHT($B776,LEN($B776)-3),基础表!$E:$S,15,FALSE)</f>
        <v>#VALUE!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</row>
    <row r="777" spans="2:15" x14ac:dyDescent="0.2">
      <c r="B777">
        <f>'配置表-小怪'!P777</f>
        <v>0</v>
      </c>
      <c r="E777" t="e">
        <f ca="1">"[["&amp;VLOOKUP(RIGHT($B777,LEN($B777)-3),基础表!$Y:$AA,3,FALSE)&amp;"]]"</f>
        <v>#VALUE!</v>
      </c>
      <c r="F777" t="e">
        <f ca="1">VLOOKUP(RIGHT($B777,LEN($B777)-3),基础表!$E:$S,15,FALSE)</f>
        <v>#VALUE!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</row>
    <row r="778" spans="2:15" x14ac:dyDescent="0.2">
      <c r="B778">
        <f>'配置表-小怪'!P778</f>
        <v>0</v>
      </c>
      <c r="E778" t="e">
        <f ca="1">"[["&amp;VLOOKUP(RIGHT($B778,LEN($B778)-3),基础表!$Y:$AA,3,FALSE)&amp;"]]"</f>
        <v>#VALUE!</v>
      </c>
      <c r="F778" t="e">
        <f ca="1">VLOOKUP(RIGHT($B778,LEN($B778)-3),基础表!$E:$S,15,FALSE)</f>
        <v>#VALUE!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</row>
    <row r="779" spans="2:15" x14ac:dyDescent="0.2">
      <c r="B779">
        <f>'配置表-小怪'!P779</f>
        <v>0</v>
      </c>
      <c r="E779" t="e">
        <f ca="1">"[["&amp;VLOOKUP(RIGHT($B779,LEN($B779)-3),基础表!$Y:$AA,3,FALSE)&amp;"]]"</f>
        <v>#VALUE!</v>
      </c>
      <c r="F779" t="e">
        <f ca="1">VLOOKUP(RIGHT($B779,LEN($B779)-3),基础表!$E:$S,15,FALSE)</f>
        <v>#VALUE!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</row>
    <row r="780" spans="2:15" x14ac:dyDescent="0.2">
      <c r="B780">
        <f>'配置表-小怪'!P780</f>
        <v>0</v>
      </c>
      <c r="E780" t="e">
        <f ca="1">"[["&amp;VLOOKUP(RIGHT($B780,LEN($B780)-3),基础表!$Y:$AA,3,FALSE)&amp;"]]"</f>
        <v>#VALUE!</v>
      </c>
      <c r="F780" t="e">
        <f ca="1">VLOOKUP(RIGHT($B780,LEN($B780)-3),基础表!$E:$S,15,FALSE)</f>
        <v>#VALUE!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</row>
    <row r="781" spans="2:15" x14ac:dyDescent="0.2">
      <c r="B781">
        <f>'配置表-小怪'!P781</f>
        <v>0</v>
      </c>
      <c r="E781" t="e">
        <f ca="1">"[["&amp;VLOOKUP(RIGHT($B781,LEN($B781)-3),基础表!$Y:$AA,3,FALSE)&amp;"]]"</f>
        <v>#VALUE!</v>
      </c>
      <c r="F781" t="e">
        <f ca="1">VLOOKUP(RIGHT($B781,LEN($B781)-3),基础表!$E:$S,15,FALSE)</f>
        <v>#VALUE!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</row>
    <row r="782" spans="2:15" x14ac:dyDescent="0.2">
      <c r="B782">
        <f>'配置表-小怪'!P782</f>
        <v>0</v>
      </c>
      <c r="E782" t="e">
        <f ca="1">"[["&amp;VLOOKUP(RIGHT($B782,LEN($B782)-3),基础表!$Y:$AA,3,FALSE)&amp;"]]"</f>
        <v>#VALUE!</v>
      </c>
      <c r="F782" t="e">
        <f ca="1">VLOOKUP(RIGHT($B782,LEN($B782)-3),基础表!$E:$S,15,FALSE)</f>
        <v>#VALUE!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</row>
    <row r="783" spans="2:15" x14ac:dyDescent="0.2">
      <c r="B783">
        <f>'配置表-小怪'!P783</f>
        <v>0</v>
      </c>
      <c r="E783" t="e">
        <f ca="1">"[["&amp;VLOOKUP(RIGHT($B783,LEN($B783)-3),基础表!$Y:$AA,3,FALSE)&amp;"]]"</f>
        <v>#VALUE!</v>
      </c>
      <c r="F783" t="e">
        <f ca="1">VLOOKUP(RIGHT($B783,LEN($B783)-3),基础表!$E:$S,15,FALSE)</f>
        <v>#VALUE!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</row>
    <row r="784" spans="2:15" x14ac:dyDescent="0.2">
      <c r="B784">
        <f>'配置表-小怪'!P784</f>
        <v>0</v>
      </c>
      <c r="E784" t="e">
        <f ca="1">"[["&amp;VLOOKUP(RIGHT($B784,LEN($B784)-3),基础表!$Y:$AA,3,FALSE)&amp;"]]"</f>
        <v>#VALUE!</v>
      </c>
      <c r="F784" t="e">
        <f ca="1">VLOOKUP(RIGHT($B784,LEN($B784)-3),基础表!$E:$S,15,FALSE)</f>
        <v>#VALUE!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</row>
    <row r="785" spans="2:15" x14ac:dyDescent="0.2">
      <c r="B785">
        <f>'配置表-小怪'!P785</f>
        <v>0</v>
      </c>
      <c r="E785" t="e">
        <f ca="1">"[["&amp;VLOOKUP(RIGHT($B785,LEN($B785)-3),基础表!$Y:$AA,3,FALSE)&amp;"]]"</f>
        <v>#VALUE!</v>
      </c>
      <c r="F785" t="e">
        <f ca="1">VLOOKUP(RIGHT($B785,LEN($B785)-3),基础表!$E:$S,15,FALSE)</f>
        <v>#VALUE!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</row>
    <row r="786" spans="2:15" x14ac:dyDescent="0.2">
      <c r="B786">
        <f>'配置表-小怪'!P786</f>
        <v>0</v>
      </c>
      <c r="E786" t="e">
        <f ca="1">"[["&amp;VLOOKUP(RIGHT($B786,LEN($B786)-3),基础表!$Y:$AA,3,FALSE)&amp;"]]"</f>
        <v>#VALUE!</v>
      </c>
      <c r="F786" t="e">
        <f ca="1">VLOOKUP(RIGHT($B786,LEN($B786)-3),基础表!$E:$S,15,FALSE)</f>
        <v>#VALUE!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</row>
    <row r="787" spans="2:15" x14ac:dyDescent="0.2">
      <c r="B787">
        <f>'配置表-小怪'!P787</f>
        <v>0</v>
      </c>
      <c r="E787" t="e">
        <f ca="1">"[["&amp;VLOOKUP(RIGHT($B787,LEN($B787)-3),基础表!$Y:$AA,3,FALSE)&amp;"]]"</f>
        <v>#VALUE!</v>
      </c>
      <c r="F787" t="e">
        <f ca="1">VLOOKUP(RIGHT($B787,LEN($B787)-3),基础表!$E:$S,15,FALSE)</f>
        <v>#VALUE!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</row>
    <row r="788" spans="2:15" x14ac:dyDescent="0.2">
      <c r="B788">
        <f>'配置表-小怪'!P788</f>
        <v>0</v>
      </c>
      <c r="E788" t="e">
        <f ca="1">"[["&amp;VLOOKUP(RIGHT($B788,LEN($B788)-3),基础表!$Y:$AA,3,FALSE)&amp;"]]"</f>
        <v>#VALUE!</v>
      </c>
      <c r="F788" t="e">
        <f ca="1">VLOOKUP(RIGHT($B788,LEN($B788)-3),基础表!$E:$S,15,FALSE)</f>
        <v>#VALUE!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</row>
    <row r="789" spans="2:15" x14ac:dyDescent="0.2">
      <c r="B789">
        <f>'配置表-小怪'!P789</f>
        <v>0</v>
      </c>
      <c r="E789" t="e">
        <f ca="1">"[["&amp;VLOOKUP(RIGHT($B789,LEN($B789)-3),基础表!$Y:$AA,3,FALSE)&amp;"]]"</f>
        <v>#VALUE!</v>
      </c>
      <c r="F789" t="e">
        <f ca="1">VLOOKUP(RIGHT($B789,LEN($B789)-3),基础表!$E:$S,15,FALSE)</f>
        <v>#VALUE!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</row>
    <row r="790" spans="2:15" x14ac:dyDescent="0.2">
      <c r="B790">
        <f>'配置表-小怪'!P790</f>
        <v>0</v>
      </c>
      <c r="E790" t="e">
        <f ca="1">"[["&amp;VLOOKUP(RIGHT($B790,LEN($B790)-3),基础表!$Y:$AA,3,FALSE)&amp;"]]"</f>
        <v>#VALUE!</v>
      </c>
      <c r="F790" t="e">
        <f ca="1">VLOOKUP(RIGHT($B790,LEN($B790)-3),基础表!$E:$S,15,FALSE)</f>
        <v>#VALUE!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</row>
    <row r="791" spans="2:15" x14ac:dyDescent="0.2">
      <c r="B791">
        <f>'配置表-小怪'!P791</f>
        <v>0</v>
      </c>
      <c r="E791" t="e">
        <f ca="1">"[["&amp;VLOOKUP(RIGHT($B791,LEN($B791)-3),基础表!$Y:$AA,3,FALSE)&amp;"]]"</f>
        <v>#VALUE!</v>
      </c>
      <c r="F791" t="e">
        <f ca="1">VLOOKUP(RIGHT($B791,LEN($B791)-3),基础表!$E:$S,15,FALSE)</f>
        <v>#VALUE!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</row>
    <row r="792" spans="2:15" x14ac:dyDescent="0.2">
      <c r="B792">
        <f>'配置表-小怪'!P792</f>
        <v>0</v>
      </c>
      <c r="E792" t="e">
        <f ca="1">"[["&amp;VLOOKUP(RIGHT($B792,LEN($B792)-3),基础表!$Y:$AA,3,FALSE)&amp;"]]"</f>
        <v>#VALUE!</v>
      </c>
      <c r="F792" t="e">
        <f ca="1">VLOOKUP(RIGHT($B792,LEN($B792)-3),基础表!$E:$S,15,FALSE)</f>
        <v>#VALUE!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</row>
    <row r="793" spans="2:15" x14ac:dyDescent="0.2">
      <c r="B793">
        <f>'配置表-小怪'!P793</f>
        <v>0</v>
      </c>
      <c r="E793" t="e">
        <f ca="1">"[["&amp;VLOOKUP(RIGHT($B793,LEN($B793)-3),基础表!$Y:$AA,3,FALSE)&amp;"]]"</f>
        <v>#VALUE!</v>
      </c>
      <c r="F793" t="e">
        <f ca="1">VLOOKUP(RIGHT($B793,LEN($B793)-3),基础表!$E:$S,15,FALSE)</f>
        <v>#VALUE!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</row>
    <row r="794" spans="2:15" x14ac:dyDescent="0.2">
      <c r="B794">
        <f>'配置表-小怪'!P794</f>
        <v>0</v>
      </c>
      <c r="E794" t="e">
        <f ca="1">"[["&amp;VLOOKUP(RIGHT($B794,LEN($B794)-3),基础表!$Y:$AA,3,FALSE)&amp;"]]"</f>
        <v>#VALUE!</v>
      </c>
      <c r="F794" t="e">
        <f ca="1">VLOOKUP(RIGHT($B794,LEN($B794)-3),基础表!$E:$S,15,FALSE)</f>
        <v>#VALUE!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</row>
    <row r="795" spans="2:15" x14ac:dyDescent="0.2">
      <c r="B795">
        <f>'配置表-小怪'!P795</f>
        <v>0</v>
      </c>
      <c r="E795" t="e">
        <f ca="1">"[["&amp;VLOOKUP(RIGHT($B795,LEN($B795)-3),基础表!$Y:$AA,3,FALSE)&amp;"]]"</f>
        <v>#VALUE!</v>
      </c>
      <c r="F795" t="e">
        <f ca="1">VLOOKUP(RIGHT($B795,LEN($B795)-3),基础表!$E:$S,15,FALSE)</f>
        <v>#VALUE!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</row>
    <row r="796" spans="2:15" x14ac:dyDescent="0.2">
      <c r="B796">
        <f>'配置表-小怪'!P796</f>
        <v>0</v>
      </c>
      <c r="E796" t="e">
        <f ca="1">"[["&amp;VLOOKUP(RIGHT($B796,LEN($B796)-3),基础表!$Y:$AA,3,FALSE)&amp;"]]"</f>
        <v>#VALUE!</v>
      </c>
      <c r="F796" t="e">
        <f ca="1">VLOOKUP(RIGHT($B796,LEN($B796)-3),基础表!$E:$S,15,FALSE)</f>
        <v>#VALUE!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</row>
    <row r="797" spans="2:15" x14ac:dyDescent="0.2">
      <c r="B797">
        <f>'配置表-小怪'!P797</f>
        <v>0</v>
      </c>
      <c r="E797" t="e">
        <f ca="1">"[["&amp;VLOOKUP(RIGHT($B797,LEN($B797)-3),基础表!$Y:$AA,3,FALSE)&amp;"]]"</f>
        <v>#VALUE!</v>
      </c>
      <c r="F797" t="e">
        <f ca="1">VLOOKUP(RIGHT($B797,LEN($B797)-3),基础表!$E:$S,15,FALSE)</f>
        <v>#VALUE!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</row>
    <row r="798" spans="2:15" x14ac:dyDescent="0.2">
      <c r="B798">
        <f>'配置表-小怪'!P798</f>
        <v>0</v>
      </c>
      <c r="E798" t="e">
        <f ca="1">"[["&amp;VLOOKUP(RIGHT($B798,LEN($B798)-3),基础表!$Y:$AA,3,FALSE)&amp;"]]"</f>
        <v>#VALUE!</v>
      </c>
      <c r="F798" t="e">
        <f ca="1">VLOOKUP(RIGHT($B798,LEN($B798)-3),基础表!$E:$S,15,FALSE)</f>
        <v>#VALUE!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</row>
    <row r="799" spans="2:15" x14ac:dyDescent="0.2">
      <c r="B799">
        <f>'配置表-小怪'!P799</f>
        <v>0</v>
      </c>
      <c r="E799" t="e">
        <f ca="1">"[["&amp;VLOOKUP(RIGHT($B799,LEN($B799)-3),基础表!$Y:$AA,3,FALSE)&amp;"]]"</f>
        <v>#VALUE!</v>
      </c>
      <c r="F799" t="e">
        <f ca="1">VLOOKUP(RIGHT($B799,LEN($B799)-3),基础表!$E:$S,15,FALSE)</f>
        <v>#VALUE!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</row>
    <row r="800" spans="2:15" x14ac:dyDescent="0.2">
      <c r="B800">
        <f>'配置表-小怪'!P800</f>
        <v>0</v>
      </c>
      <c r="E800" t="e">
        <f ca="1">"[["&amp;VLOOKUP(RIGHT($B800,LEN($B800)-3),基础表!$Y:$AA,3,FALSE)&amp;"]]"</f>
        <v>#VALUE!</v>
      </c>
      <c r="F800" t="e">
        <f ca="1">VLOOKUP(RIGHT($B800,LEN($B800)-3),基础表!$E:$S,15,FALSE)</f>
        <v>#VALUE!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</row>
    <row r="801" spans="2:15" x14ac:dyDescent="0.2">
      <c r="B801">
        <f>'配置表-小怪'!P801</f>
        <v>0</v>
      </c>
      <c r="E801" t="e">
        <f ca="1">"[["&amp;VLOOKUP(RIGHT($B801,LEN($B801)-3),基础表!$Y:$AA,3,FALSE)&amp;"]]"</f>
        <v>#VALUE!</v>
      </c>
      <c r="F801" t="e">
        <f ca="1">VLOOKUP(RIGHT($B801,LEN($B801)-3),基础表!$E:$S,15,FALSE)</f>
        <v>#VALUE!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</row>
    <row r="802" spans="2:15" x14ac:dyDescent="0.2">
      <c r="B802">
        <f>'配置表-小怪'!P802</f>
        <v>0</v>
      </c>
      <c r="E802" t="e">
        <f ca="1">"[["&amp;VLOOKUP(RIGHT($B802,LEN($B802)-3),基础表!$Y:$AA,3,FALSE)&amp;"]]"</f>
        <v>#VALUE!</v>
      </c>
      <c r="F802" t="e">
        <f ca="1">VLOOKUP(RIGHT($B802,LEN($B802)-3),基础表!$E:$S,15,FALSE)</f>
        <v>#VALUE!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</row>
    <row r="803" spans="2:15" x14ac:dyDescent="0.2">
      <c r="B803">
        <f>'配置表-小怪'!P803</f>
        <v>0</v>
      </c>
      <c r="E803" t="e">
        <f ca="1">"[["&amp;VLOOKUP(RIGHT($B803,LEN($B803)-3),基础表!$Y:$AA,3,FALSE)&amp;"]]"</f>
        <v>#VALUE!</v>
      </c>
      <c r="F803" t="e">
        <f ca="1">VLOOKUP(RIGHT($B803,LEN($B803)-3),基础表!$E:$S,15,FALSE)</f>
        <v>#VALUE!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</row>
    <row r="804" spans="2:15" x14ac:dyDescent="0.2">
      <c r="B804">
        <f>'配置表-小怪'!P804</f>
        <v>0</v>
      </c>
      <c r="E804" t="e">
        <f ca="1">"[["&amp;VLOOKUP(RIGHT($B804,LEN($B804)-3),基础表!$Y:$AA,3,FALSE)&amp;"]]"</f>
        <v>#VALUE!</v>
      </c>
      <c r="F804" t="e">
        <f ca="1">VLOOKUP(RIGHT($B804,LEN($B804)-3),基础表!$E:$S,15,FALSE)</f>
        <v>#VALUE!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</row>
    <row r="805" spans="2:15" x14ac:dyDescent="0.2">
      <c r="B805">
        <f>'配置表-小怪'!P805</f>
        <v>0</v>
      </c>
      <c r="E805" t="e">
        <f ca="1">"[["&amp;VLOOKUP(RIGHT($B805,LEN($B805)-3),基础表!$Y:$AA,3,FALSE)&amp;"]]"</f>
        <v>#VALUE!</v>
      </c>
      <c r="F805" t="e">
        <f ca="1">VLOOKUP(RIGHT($B805,LEN($B805)-3),基础表!$E:$S,15,FALSE)</f>
        <v>#VALUE!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</row>
    <row r="806" spans="2:15" x14ac:dyDescent="0.2">
      <c r="B806">
        <f>'配置表-小怪'!P806</f>
        <v>0</v>
      </c>
      <c r="E806" t="e">
        <f ca="1">"[["&amp;VLOOKUP(RIGHT($B806,LEN($B806)-3),基础表!$Y:$AA,3,FALSE)&amp;"]]"</f>
        <v>#VALUE!</v>
      </c>
      <c r="F806" t="e">
        <f ca="1">VLOOKUP(RIGHT($B806,LEN($B806)-3),基础表!$E:$S,15,FALSE)</f>
        <v>#VALUE!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</row>
    <row r="807" spans="2:15" x14ac:dyDescent="0.2">
      <c r="B807">
        <f>'配置表-小怪'!P807</f>
        <v>0</v>
      </c>
      <c r="E807" t="e">
        <f ca="1">"[["&amp;VLOOKUP(RIGHT($B807,LEN($B807)-3),基础表!$Y:$AA,3,FALSE)&amp;"]]"</f>
        <v>#VALUE!</v>
      </c>
      <c r="F807" t="e">
        <f ca="1">VLOOKUP(RIGHT($B807,LEN($B807)-3),基础表!$E:$S,15,FALSE)</f>
        <v>#VALUE!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</row>
    <row r="808" spans="2:15" x14ac:dyDescent="0.2">
      <c r="B808">
        <f>'配置表-小怪'!P808</f>
        <v>0</v>
      </c>
      <c r="E808" t="e">
        <f ca="1">"[["&amp;VLOOKUP(RIGHT($B808,LEN($B808)-3),基础表!$Y:$AA,3,FALSE)&amp;"]]"</f>
        <v>#VALUE!</v>
      </c>
      <c r="F808" t="e">
        <f ca="1">VLOOKUP(RIGHT($B808,LEN($B808)-3),基础表!$E:$S,15,FALSE)</f>
        <v>#VALUE!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</row>
    <row r="809" spans="2:15" x14ac:dyDescent="0.2">
      <c r="B809">
        <f>'配置表-小怪'!P809</f>
        <v>0</v>
      </c>
      <c r="E809" t="e">
        <f ca="1">"[["&amp;VLOOKUP(RIGHT($B809,LEN($B809)-3),基础表!$Y:$AA,3,FALSE)&amp;"]]"</f>
        <v>#VALUE!</v>
      </c>
      <c r="F809" t="e">
        <f ca="1">VLOOKUP(RIGHT($B809,LEN($B809)-3),基础表!$E:$S,15,FALSE)</f>
        <v>#VALUE!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</row>
    <row r="810" spans="2:15" x14ac:dyDescent="0.2">
      <c r="B810">
        <f>'配置表-小怪'!P810</f>
        <v>0</v>
      </c>
      <c r="E810" t="e">
        <f ca="1">"[["&amp;VLOOKUP(RIGHT($B810,LEN($B810)-3),基础表!$Y:$AA,3,FALSE)&amp;"]]"</f>
        <v>#VALUE!</v>
      </c>
      <c r="F810" t="e">
        <f ca="1">VLOOKUP(RIGHT($B810,LEN($B810)-3),基础表!$E:$S,15,FALSE)</f>
        <v>#VALUE!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</row>
    <row r="811" spans="2:15" x14ac:dyDescent="0.2">
      <c r="B811">
        <f>'配置表-小怪'!P811</f>
        <v>0</v>
      </c>
      <c r="E811" t="e">
        <f ca="1">"[["&amp;VLOOKUP(RIGHT($B811,LEN($B811)-3),基础表!$Y:$AA,3,FALSE)&amp;"]]"</f>
        <v>#VALUE!</v>
      </c>
      <c r="F811" t="e">
        <f ca="1">VLOOKUP(RIGHT($B811,LEN($B811)-3),基础表!$E:$S,15,FALSE)</f>
        <v>#VALUE!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</row>
    <row r="812" spans="2:15" x14ac:dyDescent="0.2">
      <c r="B812">
        <f>'配置表-小怪'!P812</f>
        <v>0</v>
      </c>
      <c r="E812" t="e">
        <f ca="1">"[["&amp;VLOOKUP(RIGHT($B812,LEN($B812)-3),基础表!$Y:$AA,3,FALSE)&amp;"]]"</f>
        <v>#VALUE!</v>
      </c>
      <c r="F812" t="e">
        <f ca="1">VLOOKUP(RIGHT($B812,LEN($B812)-3),基础表!$E:$S,15,FALSE)</f>
        <v>#VALUE!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</row>
    <row r="813" spans="2:15" x14ac:dyDescent="0.2">
      <c r="B813">
        <f>'配置表-小怪'!P813</f>
        <v>0</v>
      </c>
      <c r="E813" t="e">
        <f ca="1">"[["&amp;VLOOKUP(RIGHT($B813,LEN($B813)-3),基础表!$Y:$AA,3,FALSE)&amp;"]]"</f>
        <v>#VALUE!</v>
      </c>
      <c r="F813" t="e">
        <f ca="1">VLOOKUP(RIGHT($B813,LEN($B813)-3),基础表!$E:$S,15,FALSE)</f>
        <v>#VALUE!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</row>
    <row r="814" spans="2:15" x14ac:dyDescent="0.2">
      <c r="B814">
        <f>'配置表-小怪'!P814</f>
        <v>0</v>
      </c>
      <c r="E814" t="e">
        <f ca="1">"[["&amp;VLOOKUP(RIGHT($B814,LEN($B814)-3),基础表!$Y:$AA,3,FALSE)&amp;"]]"</f>
        <v>#VALUE!</v>
      </c>
      <c r="F814" t="e">
        <f ca="1">VLOOKUP(RIGHT($B814,LEN($B814)-3),基础表!$E:$S,15,FALSE)</f>
        <v>#VALUE!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</row>
    <row r="815" spans="2:15" x14ac:dyDescent="0.2">
      <c r="B815">
        <f>'配置表-小怪'!P815</f>
        <v>0</v>
      </c>
      <c r="E815" t="e">
        <f ca="1">"[["&amp;VLOOKUP(RIGHT($B815,LEN($B815)-3),基础表!$Y:$AA,3,FALSE)&amp;"]]"</f>
        <v>#VALUE!</v>
      </c>
      <c r="F815" t="e">
        <f ca="1">VLOOKUP(RIGHT($B815,LEN($B815)-3),基础表!$E:$S,15,FALSE)</f>
        <v>#VALUE!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</row>
    <row r="816" spans="2:15" x14ac:dyDescent="0.2">
      <c r="B816">
        <f>'配置表-小怪'!P816</f>
        <v>0</v>
      </c>
      <c r="E816" t="e">
        <f ca="1">"[["&amp;VLOOKUP(RIGHT($B816,LEN($B816)-3),基础表!$Y:$AA,3,FALSE)&amp;"]]"</f>
        <v>#VALUE!</v>
      </c>
      <c r="F816" t="e">
        <f ca="1">VLOOKUP(RIGHT($B816,LEN($B816)-3),基础表!$E:$S,15,FALSE)</f>
        <v>#VALUE!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</row>
    <row r="817" spans="2:15" x14ac:dyDescent="0.2">
      <c r="B817">
        <f>'配置表-小怪'!P817</f>
        <v>0</v>
      </c>
      <c r="E817" t="e">
        <f ca="1">"[["&amp;VLOOKUP(RIGHT($B817,LEN($B817)-3),基础表!$Y:$AA,3,FALSE)&amp;"]]"</f>
        <v>#VALUE!</v>
      </c>
      <c r="F817" t="e">
        <f ca="1">VLOOKUP(RIGHT($B817,LEN($B817)-3),基础表!$E:$S,15,FALSE)</f>
        <v>#VALUE!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</row>
    <row r="818" spans="2:15" x14ac:dyDescent="0.2">
      <c r="B818">
        <f>'配置表-小怪'!P818</f>
        <v>0</v>
      </c>
      <c r="E818" t="e">
        <f ca="1">"[["&amp;VLOOKUP(RIGHT($B818,LEN($B818)-3),基础表!$Y:$AA,3,FALSE)&amp;"]]"</f>
        <v>#VALUE!</v>
      </c>
      <c r="F818" t="e">
        <f ca="1">VLOOKUP(RIGHT($B818,LEN($B818)-3),基础表!$E:$S,15,FALSE)</f>
        <v>#VALUE!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</row>
    <row r="819" spans="2:15" x14ac:dyDescent="0.2">
      <c r="B819">
        <f>'配置表-小怪'!P819</f>
        <v>0</v>
      </c>
      <c r="E819" t="e">
        <f ca="1">"[["&amp;VLOOKUP(RIGHT($B819,LEN($B819)-3),基础表!$Y:$AA,3,FALSE)&amp;"]]"</f>
        <v>#VALUE!</v>
      </c>
      <c r="F819" t="e">
        <f ca="1">VLOOKUP(RIGHT($B819,LEN($B819)-3),基础表!$E:$S,15,FALSE)</f>
        <v>#VALUE!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</row>
    <row r="820" spans="2:15" x14ac:dyDescent="0.2">
      <c r="B820">
        <f>'配置表-小怪'!P820</f>
        <v>0</v>
      </c>
      <c r="E820" t="e">
        <f ca="1">"[["&amp;VLOOKUP(RIGHT($B820,LEN($B820)-3),基础表!$Y:$AA,3,FALSE)&amp;"]]"</f>
        <v>#VALUE!</v>
      </c>
      <c r="F820" t="e">
        <f ca="1">VLOOKUP(RIGHT($B820,LEN($B820)-3),基础表!$E:$S,15,FALSE)</f>
        <v>#VALUE!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</row>
    <row r="821" spans="2:15" x14ac:dyDescent="0.2">
      <c r="B821">
        <f>'配置表-小怪'!P821</f>
        <v>0</v>
      </c>
      <c r="E821" t="e">
        <f ca="1">"[["&amp;VLOOKUP(RIGHT($B821,LEN($B821)-3),基础表!$Y:$AA,3,FALSE)&amp;"]]"</f>
        <v>#VALUE!</v>
      </c>
      <c r="F821" t="e">
        <f ca="1">VLOOKUP(RIGHT($B821,LEN($B821)-3),基础表!$E:$S,15,FALSE)</f>
        <v>#VALUE!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</row>
    <row r="822" spans="2:15" x14ac:dyDescent="0.2">
      <c r="B822">
        <f>'配置表-小怪'!P822</f>
        <v>0</v>
      </c>
      <c r="E822" t="e">
        <f ca="1">"[["&amp;VLOOKUP(RIGHT($B822,LEN($B822)-3),基础表!$Y:$AA,3,FALSE)&amp;"]]"</f>
        <v>#VALUE!</v>
      </c>
      <c r="F822" t="e">
        <f ca="1">VLOOKUP(RIGHT($B822,LEN($B822)-3),基础表!$E:$S,15,FALSE)</f>
        <v>#VALUE!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</row>
    <row r="823" spans="2:15" x14ac:dyDescent="0.2">
      <c r="B823">
        <f>'配置表-小怪'!P823</f>
        <v>0</v>
      </c>
      <c r="E823" t="e">
        <f ca="1">"[["&amp;VLOOKUP(RIGHT($B823,LEN($B823)-3),基础表!$Y:$AA,3,FALSE)&amp;"]]"</f>
        <v>#VALUE!</v>
      </c>
      <c r="F823" t="e">
        <f ca="1">VLOOKUP(RIGHT($B823,LEN($B823)-3),基础表!$E:$S,15,FALSE)</f>
        <v>#VALUE!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</row>
    <row r="824" spans="2:15" x14ac:dyDescent="0.2">
      <c r="B824">
        <f>'配置表-小怪'!P824</f>
        <v>0</v>
      </c>
      <c r="E824" t="e">
        <f ca="1">"[["&amp;VLOOKUP(RIGHT($B824,LEN($B824)-3),基础表!$Y:$AA,3,FALSE)&amp;"]]"</f>
        <v>#VALUE!</v>
      </c>
      <c r="F824" t="e">
        <f ca="1">VLOOKUP(RIGHT($B824,LEN($B824)-3),基础表!$E:$S,15,FALSE)</f>
        <v>#VALUE!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</row>
    <row r="825" spans="2:15" x14ac:dyDescent="0.2">
      <c r="B825">
        <f>'配置表-小怪'!P825</f>
        <v>0</v>
      </c>
      <c r="E825" t="e">
        <f ca="1">"[["&amp;VLOOKUP(RIGHT($B825,LEN($B825)-3),基础表!$Y:$AA,3,FALSE)&amp;"]]"</f>
        <v>#VALUE!</v>
      </c>
      <c r="F825" t="e">
        <f ca="1">VLOOKUP(RIGHT($B825,LEN($B825)-3),基础表!$E:$S,15,FALSE)</f>
        <v>#VALUE!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</row>
    <row r="826" spans="2:15" x14ac:dyDescent="0.2">
      <c r="B826">
        <f>'配置表-小怪'!P826</f>
        <v>0</v>
      </c>
      <c r="E826" t="e">
        <f ca="1">"[["&amp;VLOOKUP(RIGHT($B826,LEN($B826)-3),基础表!$Y:$AA,3,FALSE)&amp;"]]"</f>
        <v>#VALUE!</v>
      </c>
      <c r="F826" t="e">
        <f ca="1">VLOOKUP(RIGHT($B826,LEN($B826)-3),基础表!$E:$S,15,FALSE)</f>
        <v>#VALUE!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</row>
    <row r="827" spans="2:15" x14ac:dyDescent="0.2">
      <c r="B827">
        <f>'配置表-小怪'!P827</f>
        <v>0</v>
      </c>
      <c r="E827" t="e">
        <f ca="1">"[["&amp;VLOOKUP(RIGHT($B827,LEN($B827)-3),基础表!$Y:$AA,3,FALSE)&amp;"]]"</f>
        <v>#VALUE!</v>
      </c>
      <c r="F827" t="e">
        <f ca="1">VLOOKUP(RIGHT($B827,LEN($B827)-3),基础表!$E:$S,15,FALSE)</f>
        <v>#VALUE!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</row>
    <row r="828" spans="2:15" x14ac:dyDescent="0.2">
      <c r="B828">
        <f>'配置表-小怪'!P828</f>
        <v>0</v>
      </c>
      <c r="E828" t="e">
        <f ca="1">"[["&amp;VLOOKUP(RIGHT($B828,LEN($B828)-3),基础表!$Y:$AA,3,FALSE)&amp;"]]"</f>
        <v>#VALUE!</v>
      </c>
      <c r="F828" t="e">
        <f ca="1">VLOOKUP(RIGHT($B828,LEN($B828)-3),基础表!$E:$S,15,FALSE)</f>
        <v>#VALUE!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</row>
    <row r="829" spans="2:15" x14ac:dyDescent="0.2">
      <c r="B829">
        <f>'配置表-小怪'!P829</f>
        <v>0</v>
      </c>
      <c r="E829" t="e">
        <f ca="1">"[["&amp;VLOOKUP(RIGHT($B829,LEN($B829)-3),基础表!$Y:$AA,3,FALSE)&amp;"]]"</f>
        <v>#VALUE!</v>
      </c>
      <c r="F829" t="e">
        <f ca="1">VLOOKUP(RIGHT($B829,LEN($B829)-3),基础表!$E:$S,15,FALSE)</f>
        <v>#VALUE!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</row>
    <row r="830" spans="2:15" x14ac:dyDescent="0.2">
      <c r="B830">
        <f>'配置表-小怪'!P830</f>
        <v>0</v>
      </c>
      <c r="E830" t="e">
        <f ca="1">"[["&amp;VLOOKUP(RIGHT($B830,LEN($B830)-3),基础表!$Y:$AA,3,FALSE)&amp;"]]"</f>
        <v>#VALUE!</v>
      </c>
      <c r="F830" t="e">
        <f ca="1">VLOOKUP(RIGHT($B830,LEN($B830)-3),基础表!$E:$S,15,FALSE)</f>
        <v>#VALUE!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</row>
    <row r="831" spans="2:15" x14ac:dyDescent="0.2">
      <c r="B831">
        <f>'配置表-小怪'!P831</f>
        <v>0</v>
      </c>
      <c r="E831" t="e">
        <f ca="1">"[["&amp;VLOOKUP(RIGHT($B831,LEN($B831)-3),基础表!$Y:$AA,3,FALSE)&amp;"]]"</f>
        <v>#VALUE!</v>
      </c>
      <c r="F831" t="e">
        <f ca="1">VLOOKUP(RIGHT($B831,LEN($B831)-3),基础表!$E:$S,15,FALSE)</f>
        <v>#VALUE!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</row>
    <row r="832" spans="2:15" x14ac:dyDescent="0.2">
      <c r="B832">
        <f>'配置表-小怪'!P832</f>
        <v>0</v>
      </c>
      <c r="E832" t="e">
        <f ca="1">"[["&amp;VLOOKUP(RIGHT($B832,LEN($B832)-3),基础表!$Y:$AA,3,FALSE)&amp;"]]"</f>
        <v>#VALUE!</v>
      </c>
      <c r="F832" t="e">
        <f ca="1">VLOOKUP(RIGHT($B832,LEN($B832)-3),基础表!$E:$S,15,FALSE)</f>
        <v>#VALUE!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</row>
    <row r="833" spans="2:15" x14ac:dyDescent="0.2">
      <c r="B833">
        <f>'配置表-小怪'!P833</f>
        <v>0</v>
      </c>
      <c r="E833" t="e">
        <f ca="1">"[["&amp;VLOOKUP(RIGHT($B833,LEN($B833)-3),基础表!$Y:$AA,3,FALSE)&amp;"]]"</f>
        <v>#VALUE!</v>
      </c>
      <c r="F833" t="e">
        <f ca="1">VLOOKUP(RIGHT($B833,LEN($B833)-3),基础表!$E:$S,15,FALSE)</f>
        <v>#VALUE!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</row>
    <row r="834" spans="2:15" x14ac:dyDescent="0.2">
      <c r="B834">
        <f>'配置表-小怪'!P834</f>
        <v>0</v>
      </c>
      <c r="E834" t="e">
        <f ca="1">"[["&amp;VLOOKUP(RIGHT($B834,LEN($B834)-3),基础表!$Y:$AA,3,FALSE)&amp;"]]"</f>
        <v>#VALUE!</v>
      </c>
      <c r="F834" t="e">
        <f ca="1">VLOOKUP(RIGHT($B834,LEN($B834)-3),基础表!$E:$S,15,FALSE)</f>
        <v>#VALUE!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</row>
    <row r="835" spans="2:15" x14ac:dyDescent="0.2">
      <c r="B835">
        <f>'配置表-小怪'!P835</f>
        <v>0</v>
      </c>
      <c r="E835" t="e">
        <f ca="1">"[["&amp;VLOOKUP(RIGHT($B835,LEN($B835)-3),基础表!$Y:$AA,3,FALSE)&amp;"]]"</f>
        <v>#VALUE!</v>
      </c>
      <c r="F835" t="e">
        <f ca="1">VLOOKUP(RIGHT($B835,LEN($B835)-3),基础表!$E:$S,15,FALSE)</f>
        <v>#VALUE!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</row>
    <row r="836" spans="2:15" x14ac:dyDescent="0.2">
      <c r="B836">
        <f>'配置表-小怪'!P836</f>
        <v>0</v>
      </c>
      <c r="E836" t="e">
        <f ca="1">"[["&amp;VLOOKUP(RIGHT($B836,LEN($B836)-3),基础表!$Y:$AA,3,FALSE)&amp;"]]"</f>
        <v>#VALUE!</v>
      </c>
      <c r="F836" t="e">
        <f ca="1">VLOOKUP(RIGHT($B836,LEN($B836)-3),基础表!$E:$S,15,FALSE)</f>
        <v>#VALUE!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</row>
    <row r="837" spans="2:15" x14ac:dyDescent="0.2">
      <c r="B837">
        <f>'配置表-小怪'!P837</f>
        <v>0</v>
      </c>
      <c r="E837" t="e">
        <f ca="1">"[["&amp;VLOOKUP(RIGHT($B837,LEN($B837)-3),基础表!$Y:$AA,3,FALSE)&amp;"]]"</f>
        <v>#VALUE!</v>
      </c>
      <c r="F837" t="e">
        <f ca="1">VLOOKUP(RIGHT($B837,LEN($B837)-3),基础表!$E:$S,15,FALSE)</f>
        <v>#VALUE!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</row>
    <row r="838" spans="2:15" x14ac:dyDescent="0.2">
      <c r="B838">
        <f>'配置表-小怪'!P838</f>
        <v>0</v>
      </c>
      <c r="E838" t="e">
        <f ca="1">"[["&amp;VLOOKUP(RIGHT($B838,LEN($B838)-3),基础表!$Y:$AA,3,FALSE)&amp;"]]"</f>
        <v>#VALUE!</v>
      </c>
      <c r="F838" t="e">
        <f ca="1">VLOOKUP(RIGHT($B838,LEN($B838)-3),基础表!$E:$S,15,FALSE)</f>
        <v>#VALUE!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</row>
    <row r="839" spans="2:15" x14ac:dyDescent="0.2">
      <c r="B839">
        <f>'配置表-小怪'!P839</f>
        <v>0</v>
      </c>
      <c r="E839" t="e">
        <f ca="1">"[["&amp;VLOOKUP(RIGHT($B839,LEN($B839)-3),基础表!$Y:$AA,3,FALSE)&amp;"]]"</f>
        <v>#VALUE!</v>
      </c>
      <c r="F839" t="e">
        <f ca="1">VLOOKUP(RIGHT($B839,LEN($B839)-3),基础表!$E:$S,15,FALSE)</f>
        <v>#VALUE!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</row>
    <row r="840" spans="2:15" x14ac:dyDescent="0.2">
      <c r="B840">
        <f>'配置表-小怪'!P840</f>
        <v>0</v>
      </c>
      <c r="E840" t="e">
        <f ca="1">"[["&amp;VLOOKUP(RIGHT($B840,LEN($B840)-3),基础表!$Y:$AA,3,FALSE)&amp;"]]"</f>
        <v>#VALUE!</v>
      </c>
      <c r="F840" t="e">
        <f ca="1">VLOOKUP(RIGHT($B840,LEN($B840)-3),基础表!$E:$S,15,FALSE)</f>
        <v>#VALUE!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</row>
    <row r="841" spans="2:15" x14ac:dyDescent="0.2">
      <c r="B841">
        <f>'配置表-小怪'!P841</f>
        <v>0</v>
      </c>
      <c r="E841" t="e">
        <f ca="1">"[["&amp;VLOOKUP(RIGHT($B841,LEN($B841)-3),基础表!$Y:$AA,3,FALSE)&amp;"]]"</f>
        <v>#VALUE!</v>
      </c>
      <c r="F841" t="e">
        <f ca="1">VLOOKUP(RIGHT($B841,LEN($B841)-3),基础表!$E:$S,15,FALSE)</f>
        <v>#VALUE!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</row>
    <row r="842" spans="2:15" x14ac:dyDescent="0.2">
      <c r="B842">
        <f>'配置表-小怪'!P842</f>
        <v>0</v>
      </c>
      <c r="E842" t="e">
        <f ca="1">"[["&amp;VLOOKUP(RIGHT($B842,LEN($B842)-3),基础表!$Y:$AA,3,FALSE)&amp;"]]"</f>
        <v>#VALUE!</v>
      </c>
      <c r="F842" t="e">
        <f ca="1">VLOOKUP(RIGHT($B842,LEN($B842)-3),基础表!$E:$S,15,FALSE)</f>
        <v>#VALUE!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</row>
    <row r="843" spans="2:15" x14ac:dyDescent="0.2">
      <c r="B843">
        <f>'配置表-小怪'!P843</f>
        <v>0</v>
      </c>
      <c r="E843" t="e">
        <f ca="1">"[["&amp;VLOOKUP(RIGHT($B843,LEN($B843)-3),基础表!$Y:$AA,3,FALSE)&amp;"]]"</f>
        <v>#VALUE!</v>
      </c>
      <c r="F843" t="e">
        <f ca="1">VLOOKUP(RIGHT($B843,LEN($B843)-3),基础表!$E:$S,15,FALSE)</f>
        <v>#VALUE!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</row>
    <row r="844" spans="2:15" x14ac:dyDescent="0.2">
      <c r="B844">
        <f>'配置表-小怪'!P844</f>
        <v>0</v>
      </c>
      <c r="E844" t="e">
        <f ca="1">"[["&amp;VLOOKUP(RIGHT($B844,LEN($B844)-3),基础表!$Y:$AA,3,FALSE)&amp;"]]"</f>
        <v>#VALUE!</v>
      </c>
      <c r="F844" t="e">
        <f ca="1">VLOOKUP(RIGHT($B844,LEN($B844)-3),基础表!$E:$S,15,FALSE)</f>
        <v>#VALUE!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</row>
    <row r="845" spans="2:15" x14ac:dyDescent="0.2">
      <c r="B845">
        <f>'配置表-小怪'!P845</f>
        <v>0</v>
      </c>
    </row>
    <row r="846" spans="2:15" x14ac:dyDescent="0.2">
      <c r="B846">
        <f>'配置表-小怪'!P846</f>
        <v>0</v>
      </c>
    </row>
    <row r="847" spans="2:15" x14ac:dyDescent="0.2">
      <c r="B847">
        <f>'配置表-小怪'!P847</f>
        <v>0</v>
      </c>
    </row>
    <row r="848" spans="2:15" x14ac:dyDescent="0.2">
      <c r="B848">
        <f>'配置表-小怪'!P848</f>
        <v>0</v>
      </c>
    </row>
    <row r="849" spans="2:2" x14ac:dyDescent="0.2">
      <c r="B849">
        <f>'配置表-小怪'!P849</f>
        <v>0</v>
      </c>
    </row>
    <row r="850" spans="2:2" x14ac:dyDescent="0.2">
      <c r="B850">
        <f>'配置表-小怪'!P850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索引表</vt:lpstr>
      <vt:lpstr>基础表</vt:lpstr>
      <vt:lpstr>基础扩展表</vt:lpstr>
      <vt:lpstr>模型表</vt:lpstr>
      <vt:lpstr>难度表</vt:lpstr>
      <vt:lpstr>配置表-Boss</vt:lpstr>
      <vt:lpstr>配置表-小怪</vt:lpstr>
      <vt:lpstr>配置表-AI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徐宇斌</cp:lastModifiedBy>
  <dcterms:created xsi:type="dcterms:W3CDTF">2015-06-05T18:19:34Z</dcterms:created>
  <dcterms:modified xsi:type="dcterms:W3CDTF">2021-10-13T13:27:36Z</dcterms:modified>
</cp:coreProperties>
</file>